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Summary" sheetId="2" state="visible" r:id="rId4"/>
    <sheet name="Product_Segment_Analysis" sheetId="3" state="visible" r:id="rId5"/>
    <sheet name="Vintage_Analysis" sheetId="4" state="visible" r:id="rId6"/>
    <sheet name="Collections_Effectiveness" sheetId="5" state="visible" r:id="rId7"/>
    <sheet name="Q10_Savings_Behaviour" sheetId="6" state="visible" r:id="rId8"/>
    <sheet name="Data_Quality" sheetId="7" state="visible" r:id="rId9"/>
    <sheet name="Dim_Products" sheetId="8" state="visible" r:id="rId10"/>
    <sheet name="Dim_Branches" sheetId="9" state="visible" r:id="rId11"/>
    <sheet name="Dim_Members" sheetId="10" state="visible" r:id="rId12"/>
    <sheet name="Fact_Loans" sheetId="11" state="visible" r:id="rId13"/>
    <sheet name="Fact_Snapshot_History" sheetId="12" state="visible" r:id="rId14"/>
    <sheet name="Fact_Collections" sheetId="13" state="visible" r:id="rId15"/>
    <sheet name="Fact_Recovery" sheetId="14" state="visible" r:id="rId16"/>
    <sheet name="Fact_Collection_Cases" sheetId="15" state="visible" r:id="rId17"/>
    <sheet name="Fact_Arrears" sheetId="16" state="visible" r:id="rId18"/>
    <sheet name="Fact_Q10" sheetId="17" state="visible" r:id="rId19"/>
    <sheet name="Fact_Savings_Activity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par30_flag = 1 when this loan's balance was &gt;=30 days past due at this snapshot. PAR30 = balance-weighted; Loan Delinquency Rate = count-based. Never conflate the two -- see README.</t>
        </r>
      </text>
    </comment>
  </commentList>
</comments>
</file>

<file path=xl/sharedStrings.xml><?xml version="1.0" encoding="utf-8"?>
<sst xmlns="http://schemas.openxmlformats.org/spreadsheetml/2006/main" count="45664" uniqueCount="385">
  <si>
    <t xml:space="preserve">SACCO Loan Delinquency &amp; Collections Analytics — Excel Workbook</t>
  </si>
  <si>
    <t xml:space="preserve">United Winners DT SACCO, Nairobi -- SYNTHETIC demonstration data. Not United Winners' actual portfolio figures.</t>
  </si>
  <si>
    <t xml:space="preserve">Case-study organization: United Winners DT SACCO, Nairobi. This workbook is a demonstration analytics build using SYNTHETIC data -- it does not claim access to United Winners' internal data, and no figure in it should be presented as United Winners' actual performance.</t>
  </si>
  <si>
    <t xml:space="preserve">What This Workbook Is</t>
  </si>
  <si>
    <t xml:space="preserve">A working Excel implementation of the already-validated SQL analytics layer (schema.sql / business_queries.sql). Every KPI, table and chart in the analysis sheets is a LIVE formula over the embedded Dim_/Fact_ tables below -- nothing is pasted as a static number. All figures reconcile exactly to the validated SQL output.</t>
  </si>
  <si>
    <t xml:space="preserve">Correct framing for interviews and write-ups: “I researched a relevant SACCO-sector problem and built a working analytics demonstration using synthetic data to show how this approach could be applied to a SACCO such as United Winners.” Never: “I analyzed United Winners' portfolio” or “I discovered United Winners' delinquency problem.”</t>
  </si>
  <si>
    <t xml:space="preserve">Sheet Directory</t>
  </si>
  <si>
    <t xml:space="preserve">Sheet</t>
  </si>
  <si>
    <t xml:space="preserve">Contents</t>
  </si>
  <si>
    <t xml:space="preserve">KPI_Summary</t>
  </si>
  <si>
    <t xml:space="preserve">Headline portfolio-risk and collections-effectiveness KPIs (all live formulas).</t>
  </si>
  <si>
    <t xml:space="preserve">Product_Segment_Analysis</t>
  </si>
  <si>
    <t xml:space="preserve">Active loans, delinquency rate, PAR30, balance by product / segment / channel.</t>
  </si>
  <si>
    <t xml:space="preserve">Vintage_Analysis</t>
  </si>
  <si>
    <t xml:space="preserve">H3 seeded-weak-vintage pooled test + loan-age curve.</t>
  </si>
  <si>
    <t xml:space="preserve">Collections_Effectiveness</t>
  </si>
  <si>
    <t xml:space="preserve">Channel conversion &amp; recovery-per-contact; recovery-source split.</t>
  </si>
  <si>
    <t xml:space="preserve">Q10_Savings_Behaviour</t>
  </si>
  <si>
    <t xml:space="preserve">Pre-delinquency savings-contribution comparison (treatment / matched / unmatched).</t>
  </si>
  <si>
    <t xml:space="preserve">Data_Quality</t>
  </si>
  <si>
    <t xml:space="preserve">Live referential-integrity, business-rule and uniqueness checks.</t>
  </si>
  <si>
    <t xml:space="preserve">Dim_Products / Dim_Members / Dim_Branches</t>
  </si>
  <si>
    <t xml:space="preserve">Dimension tables (13 / 353 / 3 rows).</t>
  </si>
  <si>
    <t xml:space="preserve">Fact_Loans</t>
  </si>
  <si>
    <t xml:space="preserve">One row per loan (650) -- dimensional attributes + product/segment/branch lookups.</t>
  </si>
  <si>
    <t xml:space="preserve">Fact_Snapshot_History</t>
  </si>
  <si>
    <t xml:space="preserve">One row per loan per month (5,853) -- the core fact table for all point-in-time and vintage analysis.</t>
  </si>
  <si>
    <t xml:space="preserve">Fact_Collections / Fact_Recovery</t>
  </si>
  <si>
    <t xml:space="preserve">Collections activity log (186) and recovery transactions (36).</t>
  </si>
  <si>
    <t xml:space="preserve">Fact_Collection_Cases / Fact_Arrears</t>
  </si>
  <si>
    <t xml:space="preserve">Already-derived, SQL-validated views: 6-month recovery cases (104), arrears-source detail (433).</t>
  </si>
  <si>
    <t xml:space="preserve">Fact_Q10 / Fact_Savings_Activity</t>
  </si>
  <si>
    <t xml:space="preserve">Already-derived Q10 comparison detail (5,738) and the full savings-activity log (13,308).</t>
  </si>
  <si>
    <t xml:space="preserve">Data Model Relationships</t>
  </si>
  <si>
    <t xml:space="preserve">From Table [Key]</t>
  </si>
  <si>
    <t xml:space="preserve">Relates To</t>
  </si>
  <si>
    <t xml:space="preserve">Cardinality</t>
  </si>
  <si>
    <t xml:space="preserve">Fact_Loans[product_id]</t>
  </si>
  <si>
    <t xml:space="preserve">Dim_Products[product_id]</t>
  </si>
  <si>
    <t xml:space="preserve">many-to-one</t>
  </si>
  <si>
    <t xml:space="preserve">Fact_Loans[member_id]</t>
  </si>
  <si>
    <t xml:space="preserve">Dim_Members[member_id]</t>
  </si>
  <si>
    <t xml:space="preserve">Fact_Loans[branch_id]</t>
  </si>
  <si>
    <t xml:space="preserve">Dim_Branches[branch_id]</t>
  </si>
  <si>
    <t xml:space="preserve">Fact_Snapshot_History[loan_id]</t>
  </si>
  <si>
    <t xml:space="preserve">Fact_Loans[loan_id]</t>
  </si>
  <si>
    <t xml:space="preserve">Fact_Collections[loan_id]</t>
  </si>
  <si>
    <t xml:space="preserve">Fact_Recovery[loan_id]</t>
  </si>
  <si>
    <t xml:space="preserve">Fact_Recovery[related_activity_id]</t>
  </si>
  <si>
    <t xml:space="preserve">Fact_Collections[activity_id]</t>
  </si>
  <si>
    <t xml:space="preserve">many-to-one, nullable</t>
  </si>
  <si>
    <t xml:space="preserve">Fact_Collection_Cases[loan_id]</t>
  </si>
  <si>
    <t xml:space="preserve">one-to-one</t>
  </si>
  <si>
    <t xml:space="preserve">Fact_Arrears[loan_id]</t>
  </si>
  <si>
    <t xml:space="preserve">Fact_Q10[member_id] / Fact_Savings_Activity[member_id]</t>
  </si>
  <si>
    <t xml:space="preserve">Locked Metric Definitions -- Do Not Change</t>
  </si>
  <si>
    <t xml:space="preserve">Metric</t>
  </si>
  <si>
    <t xml:space="preserve">Definition</t>
  </si>
  <si>
    <t xml:space="preserve">Loan Delinquency Rate</t>
  </si>
  <si>
    <t xml:space="preserve">Delinquent active loans / active loans -- OPERATIONAL measure (count-based).</t>
  </si>
  <si>
    <t xml:space="preserve">PAR30 / PAR60 / PAR90</t>
  </si>
  <si>
    <t xml:space="preserve">Balance of loans &gt;=30/60/90 days past due / gross outstanding loan portfolio -- FINANCIAL EXPOSURE measure (balance-weighted).</t>
  </si>
  <si>
    <t xml:space="preserve">Recovery Rate</t>
  </si>
  <si>
    <t xml:space="preserve">Recoveries within the defined 6-month case window / amount referred into the case during that same window.</t>
  </si>
  <si>
    <t xml:space="preserve">Active Loans</t>
  </si>
  <si>
    <t xml:space="preserve">Loans with a Fact_Snapshot_History row on the single latest snapshot date AND outstanding_balance_ksh &gt; 0 -- NOT the same as Fact_Loans' own convenience fields (each loan's own last recorded update, not a uniform portfolio-wide cut).</t>
  </si>
  <si>
    <t xml:space="preserve">Build Spec — Power Query Cleaning (Excel Desktop)</t>
  </si>
  <si>
    <t xml:space="preserve">1. Data &gt; Get Data &gt; From File &gt; From Folder, pointed at the 16 exported CSVs (or From Database &gt; ODBC for sacco_analytics.db directly). One query per table.</t>
  </si>
  <si>
    <t xml:space="preserve">2. Set explicit data types per column -- especially Date on disbursement_date, snapshot_date, join_date and every *_date/period column (already done here in the pandas prep layer that built this workbook).</t>
  </si>
  <si>
    <t xml:space="preserve">3. Members: Replace Values -- null employer_name -&gt; "Not Captured" (already applied). This is a deliberately-present data-quality issue per schema.sql, not an error to hide.</t>
  </si>
  <si>
    <t xml:space="preserve">4. Validate categorical columns (member_segment, employment_type, member_status, category, repayment_channel, classification, payment_status, channel, outcome, recovery_source) against the fixed value lists in schema.sql's CHECK constraints.</t>
  </si>
  <si>
    <t xml:space="preserve">5. Merge Queries: Fact_Loans + Dim_Products on product_id, + Dim_Members on member_id, + Dim_Branches on branch_id (Left Outer) to pull name/segment/branch attributes -- already implemented here as INDEX/MATCH formulas on Fact_Loans and as materialized merge columns on Fact_Snapshot_History.</t>
  </si>
  <si>
    <t xml:space="preserve">6. Close &amp; Load To... → "Only Create Connection" + "Add this data to the Data Model" for every query, so relationships and DAX measures become available.</t>
  </si>
  <si>
    <t xml:space="preserve">Build Spec — Data Model / Power Pivot</t>
  </si>
  <si>
    <t xml:space="preserve">In Power Pivot &gt; Diagram View, recreate the relationships listed above (all many-to-one into Fact_Loans / Dim_Members, single-direction filter). Mark a Calendar table as the official Date Table (Design &gt; Mark as Date Table) if you load Calendar.csv, to unlock time-intelligence DAX (SAMEPERIODLASTYEAR, DATESYTD, etc.).</t>
  </si>
  <si>
    <t xml:space="preserve">DAX-Equivalent Measures</t>
  </si>
  <si>
    <t xml:space="preserve">Measure</t>
  </si>
  <si>
    <t xml:space="preserve">DAX (Power Pivot)</t>
  </si>
  <si>
    <t xml:space="preserve">Active Loans := CALCULATE(COUNTROWS(Fact_Snapshot_History), Fact_Snapshot_History[snapshot_date]=[Latest Date], Fact_Snapshot_History[outstanding_balance_ksh]&gt;0)</t>
  </si>
  <si>
    <t xml:space="preserve">Outstanding Balance</t>
  </si>
  <si>
    <t xml:space="preserve">Outstanding Balance := CALCULATE(SUM(Fact_Snapshot_History[outstanding_balance_ksh]), Fact_Snapshot_History[snapshot_date]=[Latest Date], Fact_Snapshot_History[outstanding_balance_ksh]&gt;0)</t>
  </si>
  <si>
    <t xml:space="preserve">Loan Delinquency Rate := DIVIDE(CALCULATE([Active Loans], Fact_Snapshot_History[par30_flag]=1), [Active Loans])</t>
  </si>
  <si>
    <t xml:space="preserve">PAR30</t>
  </si>
  <si>
    <t xml:space="preserve">PAR30 := DIVIDE(CALCULATE([Outstanding Balance], Fact_Snapshot_History[par30_flag]=1), [Outstanding Balance])</t>
  </si>
  <si>
    <t xml:space="preserve">Recovery Rate := DIVIDE(SUM(Fact_Collection_Cases[recovered_in_window_ksh]), SUM(Fact_Collection_Cases[referred_amount_ksh]))</t>
  </si>
  <si>
    <t xml:space="preserve">Recovery per Contact</t>
  </si>
  <si>
    <t xml:space="preserve">Recovery per Contact := DIVIDE(SUM(Fact_Collections[linked_recovery_ksh]), COUNTROWS(Fact_Collections))</t>
  </si>
  <si>
    <t xml:space="preserve">Build Spec — Native PivotTables (from the Data Model)</t>
  </si>
  <si>
    <t xml:space="preserve">Product &amp; Segment: Rows = Product Name (or Member Segment); Values = [Active Loans], [Outstanding Balance], [PAR30]; Filter = Snapshot Date (Latest Date only).</t>
  </si>
  <si>
    <t xml:space="preserve">Vintage curve: Rows = Vintage Cohort (year-month of disbursement); Columns = Months on Book; Values = [PAR30] as a heat-mapped matrix (classic vintage triangle).</t>
  </si>
  <si>
    <t xml:space="preserve">Collections by channel: Rows = Channel; Values = Count of Activity ID, [Recovery per Contact], Average of a Payment-Received 0/1 flag (= conversion rate).</t>
  </si>
  <si>
    <t xml:space="preserve">Every PivotTable above is already implemented as an equivalent SUMIFS/COUNTIFS table on the corresponding analysis sheet, so this workbook is usable immediately without Power Pivot -- the steps above are for extending it into a fully native Power Pivot model.</t>
  </si>
  <si>
    <t xml:space="preserve">Source &amp; Transparency Notes</t>
  </si>
  <si>
    <t xml:space="preserve">Dim_Products.rate_source_note flags each product's interest-rate figure as VERIFIED (the product catalogue and Salary Advance cap) or an explicit ASSUMPTION where the real rate is not publicly disclosed. Branches reflects United Winners' 3 real branches. Every other figure in this workbook is generated synthetic data (see generate_data.py, random.seed(42)) built to a demonstration scale -- not a projection of United Winners' actual membership, loan book or staffing.</t>
  </si>
  <si>
    <t xml:space="preserve">KPI Summary — Loan Portfolio &amp; Collections</t>
  </si>
  <si>
    <t xml:space="preserve">All figures below are LIVE formulas computed from the embedded Dim/Fact tables -- change the source data and every KPI recalculates. Metric definitions are locked to the validated SQL layer (business_queries.sql).</t>
  </si>
  <si>
    <t xml:space="preserve">Latest snapshot date (data as-of):</t>
  </si>
  <si>
    <t xml:space="preserve">Portfolio Risk KPIs</t>
  </si>
  <si>
    <t xml:space="preserve">Value</t>
  </si>
  <si>
    <t xml:space="preserve">Definition / Notes</t>
  </si>
  <si>
    <t xml:space="preserve">Loans with a snapshot on the latest date and outstanding balance &gt; 0.</t>
  </si>
  <si>
    <t xml:space="preserve">Outstanding Balance (Ksh)</t>
  </si>
  <si>
    <t xml:space="preserve">Gross outstanding balance across active loans.</t>
  </si>
  <si>
    <t xml:space="preserve">Balance &gt;=30dpd / gross outstanding balance -- FINANCIAL EXPOSURE measure.</t>
  </si>
  <si>
    <t xml:space="preserve">PAR60</t>
  </si>
  <si>
    <t xml:space="preserve">Balance &gt;=60dpd / gross outstanding balance.</t>
  </si>
  <si>
    <t xml:space="preserve">PAR90</t>
  </si>
  <si>
    <t xml:space="preserve">Balance &gt;=90dpd / gross outstanding balance.</t>
  </si>
  <si>
    <t xml:space="preserve">Collections Effectiveness KPIs</t>
  </si>
  <si>
    <t xml:space="preserve">Collection Cases (6-mo window)</t>
  </si>
  <si>
    <t xml:space="preserve">Loans whose balance first crossed 30dpd; each opens one 6-month case.</t>
  </si>
  <si>
    <t xml:space="preserve">Total Referred (Ksh)</t>
  </si>
  <si>
    <t xml:space="preserve">Sum of shortfalls referred into a case during its 6-month window.</t>
  </si>
  <si>
    <t xml:space="preserve">Total Recovered in Window (Ksh)</t>
  </si>
  <si>
    <t xml:space="preserve">Recoveries applied within each case's 6-month window.</t>
  </si>
  <si>
    <t xml:space="preserve">Recovered-in-window / referred-in-window (bounded &lt;=100% by construction).</t>
  </si>
  <si>
    <t xml:space="preserve">Total Collections Contacts</t>
  </si>
  <si>
    <t xml:space="preserve">All logged collections activities (calls, SMS, visits, etc.).</t>
  </si>
  <si>
    <t xml:space="preserve">Contact→Payment Conversion</t>
  </si>
  <si>
    <t xml:space="preserve">Share of contacts whose outcome was Payment Received.</t>
  </si>
  <si>
    <t xml:space="preserve">Recovery per Contact (Ksh)</t>
  </si>
  <si>
    <t xml:space="preserve">Total recovered linked to a contact / total contacts.</t>
  </si>
  <si>
    <t xml:space="preserve">Arrears Source Split</t>
  </si>
  <si>
    <t xml:space="preserve">Employer/Check-off Shortfall</t>
  </si>
  <si>
    <t xml:space="preserve">Share of total arrears value from Check-Off loans where the employer under-remitted.</t>
  </si>
  <si>
    <t xml:space="preserve">Direct/Member-side Shortfall</t>
  </si>
  <si>
    <t xml:space="preserve">Share of total arrears value from missed/partial payments on non-check-off loans.</t>
  </si>
  <si>
    <t xml:space="preserve">See Product &amp; Segment Analysis, Vintage Analysis, Collections Effectiveness and Q10 Savings Behaviour sheets for the full breakdowns behind these headline KPIs.</t>
  </si>
  <si>
    <t xml:space="preserve">Product, Segment &amp; Channel Analysis</t>
  </si>
  <si>
    <t xml:space="preserve">Active-loan cut at the latest snapshot date (see KPI Summary). Delinquency Rate = count-based; PAR30 = balance-weighted -- both shown side by side, never conflated.</t>
  </si>
  <si>
    <t xml:space="preserve">By Loan Product</t>
  </si>
  <si>
    <t xml:space="preserve">Product ID</t>
  </si>
  <si>
    <t xml:space="preserve">Product Name</t>
  </si>
  <si>
    <t xml:space="preserve">Category</t>
  </si>
  <si>
    <t xml:space="preserve">Delinquency Rate</t>
  </si>
  <si>
    <t xml:space="preserve">PAR30 %</t>
  </si>
  <si>
    <t xml:space="preserve">By Member Segment</t>
  </si>
  <si>
    <t xml:space="preserve">Member Segment</t>
  </si>
  <si>
    <t xml:space="preserve">Individual</t>
  </si>
  <si>
    <t xml:space="preserve">SME</t>
  </si>
  <si>
    <t xml:space="preserve">Corporate</t>
  </si>
  <si>
    <t xml:space="preserve">Learning Institution</t>
  </si>
  <si>
    <t xml:space="preserve">Religious Institution</t>
  </si>
  <si>
    <t xml:space="preserve">By Repayment Channel</t>
  </si>
  <si>
    <t xml:space="preserve">Repayment Channel</t>
  </si>
  <si>
    <t xml:space="preserve">Check-Off</t>
  </si>
  <si>
    <t xml:space="preserve">Direct-Standing-Order</t>
  </si>
  <si>
    <t xml:space="preserve">Cash-MobileMoney</t>
  </si>
  <si>
    <t xml:space="preserve">Vintage Analysis — Seeded Weak Cohort (H3)</t>
  </si>
  <si>
    <t xml:space="preserve">H3 (seeded on purpose, per the Hypothesis Register): loans disbursed Jan-Apr 2025 were seeded to perform worse as they age. Tested across each loan's full observed history (not one calendar month) -- matching the validated SQL vintage methodology exactly.</t>
  </si>
  <si>
    <t xml:space="preserve">Pooled Comparison (primary, most robust)</t>
  </si>
  <si>
    <t xml:space="preserve">Cohort Group</t>
  </si>
  <si>
    <t xml:space="preserve">Loan-Months (n)</t>
  </si>
  <si>
    <t xml:space="preserve">Seeded Weak Vintage (disbursed Jan-Apr 2025)</t>
  </si>
  <si>
    <t xml:space="preserve">Other Cohorts (all other disbursement months)</t>
  </si>
  <si>
    <t xml:space="preserve">Reading this: the seeded cohort shows a higher count-based Delinquency Rate (more small loans go delinquent) alongside a lower balance-weighted PAR30 -- exactly the operational-vs-financial-exposure distinction this project treats as two separate, non-interchangeable metric families (see README).</t>
  </si>
  <si>
    <t xml:space="preserve">Vintage Curve by Loan Age (secondary, illustrative)</t>
  </si>
  <si>
    <t xml:space="preserve">Months on Book</t>
  </si>
  <si>
    <t xml:space="preserve">Seeded: n</t>
  </si>
  <si>
    <t xml:space="preserve">Seeded: PAR30 %</t>
  </si>
  <si>
    <t xml:space="preserve">Other: n</t>
  </si>
  <si>
    <t xml:space="preserve">Other: PAR30 %</t>
  </si>
  <si>
    <t xml:space="preserve">0-2</t>
  </si>
  <si>
    <t xml:space="preserve">3-5</t>
  </si>
  <si>
    <t xml:space="preserve">6-8</t>
  </si>
  <si>
    <t xml:space="preserve">9-12</t>
  </si>
  <si>
    <t xml:space="preserve">13-24</t>
  </si>
  <si>
    <t xml:space="preserve">25+</t>
  </si>
  <si>
    <t xml:space="preserve">At this demonstration scale, individual age buckets carry small samples (n shown alongside every %) -- read the pooled comparison above as the primary result and this curve as directional/illustrative of shape, not a precise trend.</t>
  </si>
  <si>
    <t xml:space="preserve">Collections Effectiveness</t>
  </si>
  <si>
    <t xml:space="preserve">Which contact channels convert, and where recovered cash actually comes from. Recovery per Contact = total linked recovery / total contacts on that channel (includes zero-recovery contacts, matching the validated SQL).</t>
  </si>
  <si>
    <t xml:space="preserve">By Collections Channel</t>
  </si>
  <si>
    <t xml:space="preserve">Channel</t>
  </si>
  <si>
    <t xml:space="preserve">Total Contacts</t>
  </si>
  <si>
    <t xml:space="preserve">Phone Call</t>
  </si>
  <si>
    <t xml:space="preserve">SMS</t>
  </si>
  <si>
    <t xml:space="preserve">In-Person Visit</t>
  </si>
  <si>
    <t xml:space="preserve">Restructuring Offer</t>
  </si>
  <si>
    <t xml:space="preserve">Guarantor Contact</t>
  </si>
  <si>
    <t xml:space="preserve">Recovery Source Split</t>
  </si>
  <si>
    <t xml:space="preserve">Recovery Source</t>
  </si>
  <si>
    <t xml:space="preserve">Transactions</t>
  </si>
  <si>
    <t xml:space="preserve">Total Recovered (Ksh)</t>
  </si>
  <si>
    <t xml:space="preserve">% of Total Recovery</t>
  </si>
  <si>
    <t xml:space="preserve">Borrower Payment</t>
  </si>
  <si>
    <t xml:space="preserve">Borrower Deposit</t>
  </si>
  <si>
    <t xml:space="preserve">Guarantor Deposit</t>
  </si>
  <si>
    <t xml:space="preserve">Other Recovery</t>
  </si>
  <si>
    <t xml:space="preserve">Q10 — Savings Behaviour Ahead of Delinquency</t>
  </si>
  <si>
    <t xml:space="preserve">Descriptive/correlational only (per the validated SQL comments): does savings-contribution behaviour in the 2 months before a loan first goes 30+ days past due look different from members who never go delinquent? The matched comparison controls for calendar month; the unmatched baseline is reference-only and must never be called a control group.</t>
  </si>
  <si>
    <t xml:space="preserve">Populations Compared</t>
  </si>
  <si>
    <t xml:space="preserve">Population</t>
  </si>
  <si>
    <t xml:space="preserve">% Below Target or Missed</t>
  </si>
  <si>
    <t xml:space="preserve">n</t>
  </si>
  <si>
    <t xml:space="preserve">Treatment: pre-delinquency window (2mo before onset)</t>
  </si>
  <si>
    <t xml:space="preserve">Matched comparison: never-delinquent members, same calendar months</t>
  </si>
  <si>
    <t xml:space="preserve">Unmatched baseline (reference only -- NOT a control group): all member-months</t>
  </si>
  <si>
    <t xml:space="preserve">Limitation, stated plainly (per the validated SQL): even the matched comparison is not a full matched control -- never-delinquent members may differ from the treatment group in ways beyond calendar timing (product mix, segment, risk profile).</t>
  </si>
  <si>
    <t xml:space="preserve">Data Quality Checks</t>
  </si>
  <si>
    <t xml:space="preserve">Live checks re-run automatically whenever the embedded data changes. Mirrors the check families in qc_report.py (already validated at the SQL layer); duplicate-key/orphan checks against the 5,853-row snapshot history that would be expensive to brute-force as spreadsheet array formulas are noted as SQL-validated rather than re-run here -- see README.</t>
  </si>
  <si>
    <t xml:space="preserve">Referential Integrity</t>
  </si>
  <si>
    <t xml:space="preserve">Check</t>
  </si>
  <si>
    <t xml:space="preserve">Orphan / Violation Count</t>
  </si>
  <si>
    <t xml:space="preserve">Status</t>
  </si>
  <si>
    <t xml:space="preserve">Fact_Loans.product_id all exist in Dim_Products</t>
  </si>
  <si>
    <t xml:space="preserve">Fact_Loans.member_id all exist in Dim_Members</t>
  </si>
  <si>
    <t xml:space="preserve">Fact_Loans.branch_id all exist in Dim_Branches</t>
  </si>
  <si>
    <t xml:space="preserve">Fact_Snapshot_History.loan_id all exist in Fact_Loans</t>
  </si>
  <si>
    <t xml:space="preserve">Fact_Loans: blank loan_id cells</t>
  </si>
  <si>
    <t xml:space="preserve">Business-Rule Consistency</t>
  </si>
  <si>
    <t xml:space="preserve">Violation Count</t>
  </si>
  <si>
    <t xml:space="preserve">Outstanding balance never negative</t>
  </si>
  <si>
    <t xml:space="preserve">par30_flag=1 implies days_past_due&gt;=30</t>
  </si>
  <si>
    <t xml:space="preserve">par60_flag=1 implies days_past_due&gt;=60</t>
  </si>
  <si>
    <t xml:space="preserve">par90_flag=1 implies days_past_due&gt;=90</t>
  </si>
  <si>
    <t xml:space="preserve">Monotonicity: par60_flag=1 implies par30_flag=1</t>
  </si>
  <si>
    <t xml:space="preserve">Monotonicity: par90_flag=1 implies par60_flag=1</t>
  </si>
  <si>
    <t xml:space="preserve">Recovery Rate is bounded at &lt;=100% by construction</t>
  </si>
  <si>
    <t xml:space="preserve">Primary-Key Uniqueness (small tables)</t>
  </si>
  <si>
    <t xml:space="preserve">Duplicate Count</t>
  </si>
  <si>
    <t xml:space="preserve">Dim_Products.product_id unique</t>
  </si>
  <si>
    <t xml:space="preserve">Dim_Branches.branch_id unique</t>
  </si>
  <si>
    <t xml:space="preserve">Fact_Collection_Cases.loan_id unique (one case per loan)</t>
  </si>
  <si>
    <t xml:space="preserve">Fact_Recovery.recovery_id unique</t>
  </si>
  <si>
    <t xml:space="preserve">Documented, Not Re-run Here</t>
  </si>
  <si>
    <t xml:space="preserve">Duplicate (loan_id, snapshot_date) key check and full FK sweeps across the 5,853-row Fact_Snapshot_History were validated in qc_report.py at the SQL layer (all PASS). Re-implementing them as spreadsheet array formulas would be an expensive, low-value duplication of already-validated logic -- a deliberate modelling choice, not an oversight.</t>
  </si>
  <si>
    <t xml:space="preserve">Table Row Counts (reference)</t>
  </si>
  <si>
    <t xml:space="preserve">Table</t>
  </si>
  <si>
    <t xml:space="preserve">Rows</t>
  </si>
  <si>
    <t xml:space="preserve">Dim_Products</t>
  </si>
  <si>
    <t xml:space="preserve">Dim_Members</t>
  </si>
  <si>
    <t xml:space="preserve">Dim_Branches</t>
  </si>
  <si>
    <t xml:space="preserve">Fact_Collections</t>
  </si>
  <si>
    <t xml:space="preserve">Fact_Recovery</t>
  </si>
  <si>
    <t xml:space="preserve">Fact_Collection_Cases</t>
  </si>
  <si>
    <t xml:space="preserve">Fact_Arrears</t>
  </si>
  <si>
    <t xml:space="preserve">Fact_Q10</t>
  </si>
  <si>
    <t xml:space="preserve">Fact_Savings_Activity</t>
  </si>
  <si>
    <t xml:space="preserve">product_id</t>
  </si>
  <si>
    <t xml:space="preserve">product_name</t>
  </si>
  <si>
    <t xml:space="preserve">category</t>
  </si>
  <si>
    <t xml:space="preserve">typical_term_months</t>
  </si>
  <si>
    <t xml:space="preserve">typical_interest_rate_pm</t>
  </si>
  <si>
    <t xml:space="preserve">rate_source_note</t>
  </si>
  <si>
    <t xml:space="preserve">Salary Advance</t>
  </si>
  <si>
    <t xml:space="preserve">FOSA</t>
  </si>
  <si>
    <t xml:space="preserve">ASSUMPTION - only the Ksh100,000 cap is verified</t>
  </si>
  <si>
    <t xml:space="preserve">Jeki Loan</t>
  </si>
  <si>
    <t xml:space="preserve">ASSUMPTION - not publicly disclosed</t>
  </si>
  <si>
    <t xml:space="preserve">Product Loan</t>
  </si>
  <si>
    <t xml:space="preserve">Mtumishi Loan</t>
  </si>
  <si>
    <t xml:space="preserve">School Fees Loan</t>
  </si>
  <si>
    <t xml:space="preserve">BOSA</t>
  </si>
  <si>
    <t xml:space="preserve">Bima Loan</t>
  </si>
  <si>
    <t xml:space="preserve">Development Loan</t>
  </si>
  <si>
    <t xml:space="preserve">Emergency Loan</t>
  </si>
  <si>
    <t xml:space="preserve">Instant Loan</t>
  </si>
  <si>
    <t xml:space="preserve">ELoan</t>
  </si>
  <si>
    <t xml:space="preserve">Moto Gari Loan</t>
  </si>
  <si>
    <t xml:space="preserve">Mjengo Loan</t>
  </si>
  <si>
    <t xml:space="preserve">Supa Loan</t>
  </si>
  <si>
    <t xml:space="preserve">VERIFIED - LinkedIn company page</t>
  </si>
  <si>
    <t xml:space="preserve">branch_id</t>
  </si>
  <si>
    <t xml:space="preserve">branch_name</t>
  </si>
  <si>
    <t xml:space="preserve">location_area</t>
  </si>
  <si>
    <t xml:space="preserve">Headquarters</t>
  </si>
  <si>
    <t xml:space="preserve">Spine Road, Nairobi</t>
  </si>
  <si>
    <t xml:space="preserve">Umoja</t>
  </si>
  <si>
    <t xml:space="preserve">Umoja, Nairobi</t>
  </si>
  <si>
    <t xml:space="preserve">Ruai</t>
  </si>
  <si>
    <t xml:space="preserve">Ruai Mega Mall, Nairobi</t>
  </si>
  <si>
    <t xml:space="preserve">member_id</t>
  </si>
  <si>
    <t xml:space="preserve">join_date</t>
  </si>
  <si>
    <t xml:space="preserve">member_segment</t>
  </si>
  <si>
    <t xml:space="preserve">employment_type</t>
  </si>
  <si>
    <t xml:space="preserve">employer_name</t>
  </si>
  <si>
    <t xml:space="preserve">share_capital_ksh</t>
  </si>
  <si>
    <t xml:space="preserve">monthly_savings_target_ksh</t>
  </si>
  <si>
    <t xml:space="preserve">member_status</t>
  </si>
  <si>
    <t xml:space="preserve">Self-Employed</t>
  </si>
  <si>
    <t xml:space="preserve">Not Captured</t>
  </si>
  <si>
    <t xml:space="preserve">Active</t>
  </si>
  <si>
    <t xml:space="preserve">Salaried-CheckOff</t>
  </si>
  <si>
    <t xml:space="preserve">Employer_013</t>
  </si>
  <si>
    <t xml:space="preserve">Employer_023</t>
  </si>
  <si>
    <t xml:space="preserve">Salaried-Direct</t>
  </si>
  <si>
    <t xml:space="preserve">Dormant</t>
  </si>
  <si>
    <t xml:space="preserve">Employer_011</t>
  </si>
  <si>
    <t xml:space="preserve">Employer_037</t>
  </si>
  <si>
    <t xml:space="preserve">Employer_036</t>
  </si>
  <si>
    <t xml:space="preserve">Employer_004</t>
  </si>
  <si>
    <t xml:space="preserve">Business Owner</t>
  </si>
  <si>
    <t xml:space="preserve">Employer_005</t>
  </si>
  <si>
    <t xml:space="preserve">Employer_024</t>
  </si>
  <si>
    <t xml:space="preserve">Employer_016</t>
  </si>
  <si>
    <t xml:space="preserve">Employer_028</t>
  </si>
  <si>
    <t xml:space="preserve">Employer_038</t>
  </si>
  <si>
    <t xml:space="preserve">Employer_008</t>
  </si>
  <si>
    <t xml:space="preserve">Employer_022</t>
  </si>
  <si>
    <t xml:space="preserve">Employer_003</t>
  </si>
  <si>
    <t xml:space="preserve">Employer_017</t>
  </si>
  <si>
    <t xml:space="preserve">Employer_019</t>
  </si>
  <si>
    <t xml:space="preserve">Exited</t>
  </si>
  <si>
    <t xml:space="preserve">Employer_032</t>
  </si>
  <si>
    <t xml:space="preserve">Employer_027</t>
  </si>
  <si>
    <t xml:space="preserve">Employer_026</t>
  </si>
  <si>
    <t xml:space="preserve">Employer_035</t>
  </si>
  <si>
    <t xml:space="preserve">Employer_039</t>
  </si>
  <si>
    <t xml:space="preserve">Employer_010</t>
  </si>
  <si>
    <t xml:space="preserve">Employer_006</t>
  </si>
  <si>
    <t xml:space="preserve">Employer_002</t>
  </si>
  <si>
    <t xml:space="preserve">Employer_031</t>
  </si>
  <si>
    <t xml:space="preserve">Employer_040</t>
  </si>
  <si>
    <t xml:space="preserve">Employer_001</t>
  </si>
  <si>
    <t xml:space="preserve">Employer_009</t>
  </si>
  <si>
    <t xml:space="preserve">Employer_015</t>
  </si>
  <si>
    <t xml:space="preserve">Employer_007</t>
  </si>
  <si>
    <t xml:space="preserve">Employer_014</t>
  </si>
  <si>
    <t xml:space="preserve">Employer_020</t>
  </si>
  <si>
    <t xml:space="preserve">Employer_025</t>
  </si>
  <si>
    <t xml:space="preserve">Employer_012</t>
  </si>
  <si>
    <t xml:space="preserve">Employer_034</t>
  </si>
  <si>
    <t xml:space="preserve">Employer_029</t>
  </si>
  <si>
    <t xml:space="preserve">Employer_021</t>
  </si>
  <si>
    <t xml:space="preserve">Employer_030</t>
  </si>
  <si>
    <t xml:space="preserve">Employer_018</t>
  </si>
  <si>
    <t xml:space="preserve">Employer_033</t>
  </si>
  <si>
    <t xml:space="preserve">loan_id</t>
  </si>
  <si>
    <t xml:space="preserve">disbursement_date</t>
  </si>
  <si>
    <t xml:space="preserve">principal_amount_ksh</t>
  </si>
  <si>
    <t xml:space="preserve">term_months</t>
  </si>
  <si>
    <t xml:space="preserve">interest_rate_pm</t>
  </si>
  <si>
    <t xml:space="preserve">repayment_channel</t>
  </si>
  <si>
    <t xml:space="preserve">guarantor_required</t>
  </si>
  <si>
    <t xml:space="preserve">snapshot_date</t>
  </si>
  <si>
    <t xml:space="preserve">outstanding_balance_ksh</t>
  </si>
  <si>
    <t xml:space="preserve">amount_overdue_ksh</t>
  </si>
  <si>
    <t xml:space="preserve">days_past_due</t>
  </si>
  <si>
    <t xml:space="preserve">classification</t>
  </si>
  <si>
    <t xml:space="preserve">par30_flag</t>
  </si>
  <si>
    <t xml:space="preserve">par60_flag</t>
  </si>
  <si>
    <t xml:space="preserve">par90_flag</t>
  </si>
  <si>
    <t xml:space="preserve">months_on_book</t>
  </si>
  <si>
    <t xml:space="preserve">year_month</t>
  </si>
  <si>
    <t xml:space="preserve">is_seeded_weak_vintage</t>
  </si>
  <si>
    <t xml:space="preserve">Normal</t>
  </si>
  <si>
    <t xml:space="preserve">Watch</t>
  </si>
  <si>
    <t xml:space="preserve">Substandard</t>
  </si>
  <si>
    <t xml:space="preserve">Doubtful</t>
  </si>
  <si>
    <t xml:space="preserve">Loss</t>
  </si>
  <si>
    <t xml:space="preserve">activity_id</t>
  </si>
  <si>
    <t xml:space="preserve">officer_id</t>
  </si>
  <si>
    <t xml:space="preserve">activity_date</t>
  </si>
  <si>
    <t xml:space="preserve">channel</t>
  </si>
  <si>
    <t xml:space="preserve">outcome</t>
  </si>
  <si>
    <t xml:space="preserve">linked_recovery_ksh</t>
  </si>
  <si>
    <t xml:space="preserve">resulted_in_payment</t>
  </si>
  <si>
    <t xml:space="preserve">No Contact</t>
  </si>
  <si>
    <t xml:space="preserve">Payment Received</t>
  </si>
  <si>
    <t xml:space="preserve">Disputed</t>
  </si>
  <si>
    <t xml:space="preserve">Promise-to-Pay</t>
  </si>
  <si>
    <t xml:space="preserve">Refused</t>
  </si>
  <si>
    <t xml:space="preserve">recovery_id</t>
  </si>
  <si>
    <t xml:space="preserve">recovery_date</t>
  </si>
  <si>
    <t xml:space="preserve">recovery_source</t>
  </si>
  <si>
    <t xml:space="preserve">amount_recovered_ksh</t>
  </si>
  <si>
    <t xml:space="preserve">related_activity_id</t>
  </si>
  <si>
    <t xml:space="preserve">case_open_date</t>
  </si>
  <si>
    <t xml:space="preserve">case_close_date</t>
  </si>
  <si>
    <t xml:space="preserve">referred_amount_ksh</t>
  </si>
  <si>
    <t xml:space="preserve">recovered_in_window_ksh</t>
  </si>
  <si>
    <t xml:space="preserve">period</t>
  </si>
  <si>
    <t xml:space="preserve">derived_source</t>
  </si>
  <si>
    <t xml:space="preserve">shortfall_ksh</t>
  </si>
  <si>
    <t xml:space="preserve">Employer/check-off remittance shortfall</t>
  </si>
  <si>
    <t xml:space="preserve">Direct/member-side repayment shortfall</t>
  </si>
  <si>
    <t xml:space="preserve">population</t>
  </si>
  <si>
    <t xml:space="preserve">contribution_status</t>
  </si>
  <si>
    <t xml:space="preserve">Treatment</t>
  </si>
  <si>
    <t xml:space="preserve">Missed</t>
  </si>
  <si>
    <t xml:space="preserve">Met</t>
  </si>
  <si>
    <t xml:space="preserve">Below-Target</t>
  </si>
  <si>
    <t xml:space="preserve">Matched Comparison</t>
  </si>
  <si>
    <t xml:space="preserve">savings_balance_ksh</t>
  </si>
  <si>
    <t xml:space="preserve">monthly_contribution_ksh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</si>
</sst>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%"/>
    <numFmt numFmtId="168" formatCode="0%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i val="true"/>
      <sz val="10"/>
      <color rgb="FF9C0006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 patternType="solid">
          <fgColor rgb="FF2E53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8860B"/>
      <rgbColor rgb="FF800080"/>
      <rgbColor rgb="FF008080"/>
      <rgbColor rgb="FFBFBFBF"/>
      <rgbColor rgb="FF7F7F7F"/>
      <rgbColor rgb="FFA6A6A6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PAR30% by Loan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Product_Segment_Analysis!$B$7:$B$19</c:f>
              <c:strCache>
                <c:ptCount val="13"/>
                <c:pt idx="0">
                  <c:v>Salary Advance</c:v>
                </c:pt>
                <c:pt idx="1">
                  <c:v>Jeki Loan</c:v>
                </c:pt>
                <c:pt idx="2">
                  <c:v>Product Loan</c:v>
                </c:pt>
                <c:pt idx="3">
                  <c:v>Mtumishi Loan</c:v>
                </c:pt>
                <c:pt idx="4">
                  <c:v>School Fees Loan</c:v>
                </c:pt>
                <c:pt idx="5">
                  <c:v>Bima Loan</c:v>
                </c:pt>
                <c:pt idx="6">
                  <c:v>Development Loan</c:v>
                </c:pt>
                <c:pt idx="7">
                  <c:v>Emergency Loan</c:v>
                </c:pt>
                <c:pt idx="8">
                  <c:v>Instant Loan</c:v>
                </c:pt>
                <c:pt idx="9">
                  <c:v>ELoan</c:v>
                </c:pt>
                <c:pt idx="10">
                  <c:v>Moto Gari Loan</c:v>
                </c:pt>
                <c:pt idx="11">
                  <c:v>Mjengo Loan</c:v>
                </c:pt>
                <c:pt idx="12">
                  <c:v>Supa Loan</c:v>
                </c:pt>
              </c:strCache>
            </c:strRef>
          </c:cat>
          <c:val>
            <c:numRef>
              <c:f>Product_Segment_Analysis!$F$7:$F$19</c:f>
              <c:numCache>
                <c:formatCode>0.0%</c:formatCode>
                <c:ptCount val="13"/>
                <c:pt idx="0">
                  <c:v>0</c:v>
                </c:pt>
                <c:pt idx="1">
                  <c:v>0.0936896745316778</c:v>
                </c:pt>
                <c:pt idx="2">
                  <c:v>0.0612491364264299</c:v>
                </c:pt>
                <c:pt idx="3">
                  <c:v>0</c:v>
                </c:pt>
                <c:pt idx="4">
                  <c:v>0.0888870652354246</c:v>
                </c:pt>
                <c:pt idx="5">
                  <c:v>0.0896031050579605</c:v>
                </c:pt>
                <c:pt idx="6">
                  <c:v>0.0717784011259316</c:v>
                </c:pt>
                <c:pt idx="7">
                  <c:v>0</c:v>
                </c:pt>
                <c:pt idx="8">
                  <c:v>0</c:v>
                </c:pt>
                <c:pt idx="9">
                  <c:v>0.0510465708904845</c:v>
                </c:pt>
                <c:pt idx="10">
                  <c:v>0.289594838544747</c:v>
                </c:pt>
                <c:pt idx="11">
                  <c:v>0.243437739664405</c:v>
                </c:pt>
                <c:pt idx="12">
                  <c:v>0.0795343718378569</c:v>
                </c:pt>
              </c:numCache>
            </c:numRef>
          </c:val>
        </c:ser>
        <c:gapWidth val="150"/>
        <c:overlap val="0"/>
        <c:axId val="67157366"/>
        <c:axId val="45319472"/>
      </c:barChart>
      <c:catAx>
        <c:axId val="671573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19472"/>
        <c:crosses val="autoZero"/>
        <c:auto val="1"/>
        <c:lblAlgn val="ctr"/>
        <c:lblOffset val="100"/>
        <c:noMultiLvlLbl val="0"/>
      </c:catAx>
      <c:valAx>
        <c:axId val="45319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PAR30 %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573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PAR30% by Member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886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Product_Segment_Analysis!$B$23:$B$27</c:f>
              <c:strCache>
                <c:ptCount val="5"/>
                <c:pt idx="0">
                  <c:v>Individual</c:v>
                </c:pt>
                <c:pt idx="1">
                  <c:v>SME</c:v>
                </c:pt>
                <c:pt idx="2">
                  <c:v>Corporate</c:v>
                </c:pt>
                <c:pt idx="3">
                  <c:v>Learning Institution</c:v>
                </c:pt>
                <c:pt idx="4">
                  <c:v>Religious Institution</c:v>
                </c:pt>
              </c:strCache>
            </c:strRef>
          </c:cat>
          <c:val>
            <c:numRef>
              <c:f>Product_Segment_Analysis!$F$23:$F$27</c:f>
              <c:numCache>
                <c:formatCode>0.0%</c:formatCode>
                <c:ptCount val="5"/>
                <c:pt idx="0">
                  <c:v>0.0696591252428312</c:v>
                </c:pt>
                <c:pt idx="1">
                  <c:v>0.183642862214165</c:v>
                </c:pt>
                <c:pt idx="2">
                  <c:v>0.756668431331982</c:v>
                </c:pt>
                <c:pt idx="3">
                  <c:v>0</c:v>
                </c:pt>
                <c:pt idx="4">
                  <c:v>0.546115007441969</c:v>
                </c:pt>
              </c:numCache>
            </c:numRef>
          </c:val>
        </c:ser>
        <c:gapWidth val="150"/>
        <c:overlap val="0"/>
        <c:axId val="35960066"/>
        <c:axId val="5466571"/>
      </c:barChart>
      <c:catAx>
        <c:axId val="35960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6571"/>
        <c:crosses val="autoZero"/>
        <c:auto val="1"/>
        <c:lblAlgn val="ctr"/>
        <c:lblOffset val="100"/>
        <c:noMultiLvlLbl val="0"/>
      </c:catAx>
      <c:valAx>
        <c:axId val="5466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60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PAR30% by Loan Age — Seeded Weak Vintage vs Other Cohorts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Vintage_Analysis!C13</c:f>
              <c:strCache>
                <c:ptCount val="1"/>
                <c:pt idx="0">
                  <c:v>Seeded: PAR30 %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Vintage_Analysis!$A$14:$A$19</c:f>
              <c:strCache>
                <c:ptCount val="6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  <c:pt idx="3">
                  <c:v>9-12</c:v>
                </c:pt>
                <c:pt idx="4">
                  <c:v>13-24</c:v>
                </c:pt>
                <c:pt idx="5">
                  <c:v>25+</c:v>
                </c:pt>
              </c:strCache>
            </c:strRef>
          </c:cat>
          <c:val>
            <c:numRef>
              <c:f>Vintage_Analysis!$C$14:$C$19</c:f>
              <c:numCache>
                <c:formatCode>0.0%</c:formatCode>
                <c:ptCount val="6"/>
                <c:pt idx="0">
                  <c:v>0.000126692602637675</c:v>
                </c:pt>
                <c:pt idx="1">
                  <c:v>0.0122050261576611</c:v>
                </c:pt>
                <c:pt idx="2">
                  <c:v>0.0704294293599924</c:v>
                </c:pt>
                <c:pt idx="3">
                  <c:v>0.0590092630381252</c:v>
                </c:pt>
                <c:pt idx="4">
                  <c:v>0.0010582415613725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Vintage_Analysis!E13</c:f>
              <c:strCache>
                <c:ptCount val="1"/>
                <c:pt idx="0">
                  <c:v>Other: PAR30 %</c:v>
                </c:pt>
              </c:strCache>
            </c:strRef>
          </c:tx>
          <c:spPr>
            <a:solidFill>
              <a:srgbClr val="1f3864"/>
            </a:solidFill>
            <a:ln w="2484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Vintage_Analysis!$A$14:$A$19</c:f>
              <c:strCache>
                <c:ptCount val="6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  <c:pt idx="3">
                  <c:v>9-12</c:v>
                </c:pt>
                <c:pt idx="4">
                  <c:v>13-24</c:v>
                </c:pt>
                <c:pt idx="5">
                  <c:v>25+</c:v>
                </c:pt>
              </c:strCache>
            </c:strRef>
          </c:cat>
          <c:val>
            <c:numRef>
              <c:f>Vintage_Analysis!$E$14:$E$19</c:f>
              <c:numCache>
                <c:formatCode>0.0%</c:formatCode>
                <c:ptCount val="6"/>
                <c:pt idx="0">
                  <c:v>0</c:v>
                </c:pt>
                <c:pt idx="1">
                  <c:v>0.0477371313627601</c:v>
                </c:pt>
                <c:pt idx="2">
                  <c:v>0.0615665803125502</c:v>
                </c:pt>
                <c:pt idx="3">
                  <c:v>0.0651692737321365</c:v>
                </c:pt>
                <c:pt idx="4">
                  <c:v>0.0391094742069515</c:v>
                </c:pt>
                <c:pt idx="5">
                  <c:v>0.0310700034842901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6606289"/>
        <c:axId val="66309721"/>
      </c:lineChart>
      <c:catAx>
        <c:axId val="966062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9721"/>
        <c:crosses val="autoZero"/>
        <c:auto val="1"/>
        <c:lblAlgn val="ctr"/>
        <c:lblOffset val="100"/>
        <c:noMultiLvlLbl val="0"/>
      </c:catAx>
      <c:valAx>
        <c:axId val="66309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06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Recovery per Contact (Ksh)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Collections_Effectiveness!$A$7:$A$11</c:f>
              <c:strCache>
                <c:ptCount val="5"/>
                <c:pt idx="0">
                  <c:v>Phone Call</c:v>
                </c:pt>
                <c:pt idx="1">
                  <c:v>SMS</c:v>
                </c:pt>
                <c:pt idx="2">
                  <c:v>In-Person Visit</c:v>
                </c:pt>
                <c:pt idx="3">
                  <c:v>Restructuring Offer</c:v>
                </c:pt>
                <c:pt idx="4">
                  <c:v>Guarantor Contact</c:v>
                </c:pt>
              </c:strCache>
            </c:strRef>
          </c:cat>
          <c:val>
            <c:numRef>
              <c:f>Collections_Effectiveness!$D$7:$D$11</c:f>
              <c:numCache>
                <c:formatCode>#,##0</c:formatCode>
                <c:ptCount val="5"/>
                <c:pt idx="0">
                  <c:v>2406.52773809524</c:v>
                </c:pt>
                <c:pt idx="1">
                  <c:v>2468.812</c:v>
                </c:pt>
                <c:pt idx="2">
                  <c:v>1175.56347826087</c:v>
                </c:pt>
                <c:pt idx="3">
                  <c:v>0</c:v>
                </c:pt>
                <c:pt idx="4">
                  <c:v>2545.116</c:v>
                </c:pt>
              </c:numCache>
            </c:numRef>
          </c:val>
        </c:ser>
        <c:gapWidth val="150"/>
        <c:overlap val="0"/>
        <c:axId val="80862258"/>
        <c:axId val="35733422"/>
      </c:barChart>
      <c:catAx>
        <c:axId val="80862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33422"/>
        <c:crosses val="autoZero"/>
        <c:auto val="1"/>
        <c:lblAlgn val="ctr"/>
        <c:lblOffset val="100"/>
        <c:noMultiLvlLbl val="0"/>
      </c:catAx>
      <c:valAx>
        <c:axId val="35733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62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Below Target or Missed Savings, by Population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886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Q10_Savings_Behaviour!$A$7:$A$9</c:f>
              <c:strCache>
                <c:ptCount val="3"/>
                <c:pt idx="0">
                  <c:v>Treatment: pre-delinquency window (2mo before onset)</c:v>
                </c:pt>
                <c:pt idx="1">
                  <c:v>Matched comparison: never-delinquent members, same calendar months</c:v>
                </c:pt>
                <c:pt idx="2">
                  <c:v>Unmatched baseline (reference only -- NOT a control group): all member-months</c:v>
                </c:pt>
              </c:strCache>
            </c:strRef>
          </c:cat>
          <c:val>
            <c:numRef>
              <c:f>Q10_Savings_Behaviour!$B$7:$B$9</c:f>
              <c:numCache>
                <c:formatCode>0.0%</c:formatCode>
                <c:ptCount val="3"/>
                <c:pt idx="0">
                  <c:v>0.488721804511278</c:v>
                </c:pt>
                <c:pt idx="1">
                  <c:v>0.181801962533452</c:v>
                </c:pt>
                <c:pt idx="2">
                  <c:v>0.189059212503757</c:v>
                </c:pt>
              </c:numCache>
            </c:numRef>
          </c:val>
        </c:ser>
        <c:gapWidth val="150"/>
        <c:overlap val="0"/>
        <c:axId val="60627900"/>
        <c:axId val="23812351"/>
      </c:barChart>
      <c:catAx>
        <c:axId val="60627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12351"/>
        <c:crosses val="autoZero"/>
        <c:auto val="1"/>
        <c:lblAlgn val="ctr"/>
        <c:lblOffset val="100"/>
        <c:noMultiLvlLbl val="0"/>
      </c:catAx>
      <c:valAx>
        <c:axId val="23812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27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131040</xdr:rowOff>
    </xdr:from>
    <xdr:to>
      <xdr:col>18</xdr:col>
      <xdr:colOff>364680</xdr:colOff>
      <xdr:row>21</xdr:row>
      <xdr:rowOff>153000</xdr:rowOff>
    </xdr:to>
    <xdr:graphicFrame>
      <xdr:nvGraphicFramePr>
        <xdr:cNvPr id="0" name="Chart 1"/>
        <xdr:cNvGraphicFramePr/>
      </xdr:nvGraphicFramePr>
      <xdr:xfrm>
        <a:off x="7941960" y="1200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96840</xdr:rowOff>
    </xdr:from>
    <xdr:to>
      <xdr:col>18</xdr:col>
      <xdr:colOff>364680</xdr:colOff>
      <xdr:row>38</xdr:row>
      <xdr:rowOff>118800</xdr:rowOff>
    </xdr:to>
    <xdr:graphicFrame>
      <xdr:nvGraphicFramePr>
        <xdr:cNvPr id="1" name="Chart 2"/>
        <xdr:cNvGraphicFramePr/>
      </xdr:nvGraphicFramePr>
      <xdr:xfrm>
        <a:off x="7941960" y="46864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96480</xdr:rowOff>
    </xdr:from>
    <xdr:to>
      <xdr:col>8</xdr:col>
      <xdr:colOff>290160</xdr:colOff>
      <xdr:row>39</xdr:row>
      <xdr:rowOff>76680</xdr:rowOff>
    </xdr:to>
    <xdr:graphicFrame>
      <xdr:nvGraphicFramePr>
        <xdr:cNvPr id="2" name="Chart 1"/>
        <xdr:cNvGraphicFramePr/>
      </xdr:nvGraphicFramePr>
      <xdr:xfrm>
        <a:off x="0" y="43052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131040</xdr:rowOff>
    </xdr:from>
    <xdr:to>
      <xdr:col>15</xdr:col>
      <xdr:colOff>364320</xdr:colOff>
      <xdr:row>21</xdr:row>
      <xdr:rowOff>153000</xdr:rowOff>
    </xdr:to>
    <xdr:graphicFrame>
      <xdr:nvGraphicFramePr>
        <xdr:cNvPr id="3" name="Chart 1"/>
        <xdr:cNvGraphicFramePr/>
      </xdr:nvGraphicFramePr>
      <xdr:xfrm>
        <a:off x="6461640" y="1200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18360</xdr:rowOff>
    </xdr:from>
    <xdr:to>
      <xdr:col>6</xdr:col>
      <xdr:colOff>55800</xdr:colOff>
      <xdr:row>29</xdr:row>
      <xdr:rowOff>189000</xdr:rowOff>
    </xdr:to>
    <xdr:graphicFrame>
      <xdr:nvGraphicFramePr>
        <xdr:cNvPr id="4" name="Chart 1"/>
        <xdr:cNvGraphicFramePr/>
      </xdr:nvGraphicFramePr>
      <xdr:xfrm>
        <a:off x="0" y="23432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imBranches" displayName="TblDimBranches" ref="A1:C4" headerRowCount="1" totalsRowCount="0" totalsRowShown="0">
  <autoFilter ref="A1:C4"/>
  <tableColumns count="3">
    <tableColumn id="1" name="branch_id"/>
    <tableColumn id="2" name="branch_name"/>
    <tableColumn id="3" name="location_area"/>
  </tableColumns>
</table>
</file>

<file path=xl/tables/table2.xml><?xml version="1.0" encoding="utf-8"?>
<table xmlns="http://schemas.openxmlformats.org/spreadsheetml/2006/main" id="2" name="TblDimMembers" displayName="TblDimMembers" ref="A1:I354" headerRowCount="1" totalsRowCount="0" totalsRowShown="0">
  <autoFilter ref="A1:I354"/>
  <tableColumns count="9">
    <tableColumn id="1" name="member_id"/>
    <tableColumn id="2" name="join_date"/>
    <tableColumn id="3" name="branch_id"/>
    <tableColumn id="4" name="member_segment"/>
    <tableColumn id="5" name="employment_type"/>
    <tableColumn id="6" name="employer_name"/>
    <tableColumn id="7" name="share_capital_ksh"/>
    <tableColumn id="8" name="monthly_savings_target_ksh"/>
    <tableColumn id="9" name="member_status"/>
  </tableColumns>
</table>
</file>

<file path=xl/tables/table3.xml><?xml version="1.0" encoding="utf-8"?>
<table xmlns="http://schemas.openxmlformats.org/spreadsheetml/2006/main" id="3" name="TblDimProducts" displayName="TblDimProducts" ref="A1:F14" headerRowCount="1" totalsRowCount="0" totalsRowShown="0">
  <autoFilter ref="A1:F14"/>
  <tableColumns count="6">
    <tableColumn id="1" name="product_id"/>
    <tableColumn id="2" name="product_name"/>
    <tableColumn id="3" name="category"/>
    <tableColumn id="4" name="typical_term_months"/>
    <tableColumn id="5" name="typical_interest_rate_pm"/>
    <tableColumn id="6" name="rate_source_note"/>
  </tableColumns>
</table>
</file>

<file path=xl/tables/table4.xml><?xml version="1.0" encoding="utf-8"?>
<table xmlns="http://schemas.openxmlformats.org/spreadsheetml/2006/main" id="4" name="TblFactArrears" displayName="TblFactArrears" ref="A1:D434" headerRowCount="1" totalsRowCount="0" totalsRowShown="0">
  <autoFilter ref="A1:D434"/>
  <tableColumns count="4">
    <tableColumn id="1" name="loan_id"/>
    <tableColumn id="2" name="period"/>
    <tableColumn id="3" name="derived_source"/>
    <tableColumn id="4" name="shortfall_ksh"/>
  </tableColumns>
</table>
</file>

<file path=xl/tables/table5.xml><?xml version="1.0" encoding="utf-8"?>
<table xmlns="http://schemas.openxmlformats.org/spreadsheetml/2006/main" id="5" name="TblFactCases" displayName="TblFactCases" ref="A1:E105" headerRowCount="1" totalsRowCount="0" totalsRowShown="0">
  <autoFilter ref="A1:E105"/>
  <tableColumns count="5">
    <tableColumn id="1" name="loan_id"/>
    <tableColumn id="2" name="case_open_date"/>
    <tableColumn id="3" name="case_close_date"/>
    <tableColumn id="4" name="referred_amount_ksh"/>
    <tableColumn id="5" name="recovered_in_window_ksh"/>
  </tableColumns>
</table>
</file>

<file path=xl/tables/table6.xml><?xml version="1.0" encoding="utf-8"?>
<table xmlns="http://schemas.openxmlformats.org/spreadsheetml/2006/main" id="6" name="TblFactCollections" displayName="TblFactCollections" ref="A1:H187" headerRowCount="1" totalsRowCount="0" totalsRowShown="0">
  <autoFilter ref="A1:H187"/>
  <tableColumns count="8">
    <tableColumn id="1" name="activity_id"/>
    <tableColumn id="2" name="loan_id"/>
    <tableColumn id="3" name="officer_id"/>
    <tableColumn id="4" name="activity_date"/>
    <tableColumn id="5" name="channel"/>
    <tableColumn id="6" name="outcome"/>
    <tableColumn id="7" name="linked_recovery_ksh"/>
    <tableColumn id="8" name="resulted_in_payment"/>
  </tableColumns>
</table>
</file>

<file path=xl/tables/table7.xml><?xml version="1.0" encoding="utf-8"?>
<table xmlns="http://schemas.openxmlformats.org/spreadsheetml/2006/main" id="7" name="TblFactLoans" displayName="TblFactLoans" ref="A1:N651" headerRowCount="1" totalsRowCount="0" totalsRowShown="0">
  <autoFilter ref="A1:N651"/>
  <tableColumns count="14">
    <tableColumn id="1" name="loan_id"/>
    <tableColumn id="2" name="member_id"/>
    <tableColumn id="3" name="product_id"/>
    <tableColumn id="4" name="branch_id"/>
    <tableColumn id="5" name="disbursement_date"/>
    <tableColumn id="6" name="principal_amount_ksh"/>
    <tableColumn id="7" name="term_months"/>
    <tableColumn id="8" name="interest_rate_pm"/>
    <tableColumn id="9" name="repayment_channel"/>
    <tableColumn id="10" name="guarantor_required"/>
    <tableColumn id="11" name="product_name"/>
    <tableColumn id="12" name="category"/>
    <tableColumn id="13" name="member_segment"/>
    <tableColumn id="14" name="branch_name"/>
  </tableColumns>
</table>
</file>

<file path=xl/tables/table8.xml><?xml version="1.0" encoding="utf-8"?>
<table xmlns="http://schemas.openxmlformats.org/spreadsheetml/2006/main" id="8" name="TblFactQ10" displayName="TblFactQ10" ref="A1:D5739" headerRowCount="1" totalsRowCount="0" totalsRowShown="0">
  <autoFilter ref="A1:D5739"/>
  <tableColumns count="4">
    <tableColumn id="1" name="population"/>
    <tableColumn id="2" name="member_id"/>
    <tableColumn id="3" name="period"/>
    <tableColumn id="4" name="contribution_status"/>
  </tableColumns>
</table>
</file>

<file path=xl/tables/table9.xml><?xml version="1.0" encoding="utf-8"?>
<table xmlns="http://schemas.openxmlformats.org/spreadsheetml/2006/main" id="9" name="TblFactRecovery" displayName="TblFactRecovery" ref="A1:F37" headerRowCount="1" totalsRowCount="0" totalsRowShown="0">
  <autoFilter ref="A1:F37"/>
  <tableColumns count="6">
    <tableColumn id="1" name="recovery_id"/>
    <tableColumn id="2" name="loan_id"/>
    <tableColumn id="3" name="recovery_date"/>
    <tableColumn id="4" name="recovery_source"/>
    <tableColumn id="5" name="amount_recovered_ksh"/>
    <tableColumn id="6" name="related_activity_id"/>
  </tableColumns>
</table>
</file>

<file path=xl/tables/table10.xml><?xml version="1.0" encoding="utf-8"?>
<table xmlns="http://schemas.openxmlformats.org/spreadsheetml/2006/main" id="10" name="TblFactSavings" displayName="TblFactSavings" ref="A1:E13309" headerRowCount="1" totalsRowCount="0" totalsRowShown="0">
  <autoFilter ref="A1:E13309"/>
  <tableColumns count="5">
    <tableColumn id="1" name="member_id"/>
    <tableColumn id="2" name="period"/>
    <tableColumn id="3" name="savings_balance_ksh"/>
    <tableColumn id="4" name="monthly_contribution_ksh"/>
    <tableColumn id="5" name="contribution_status"/>
  </tableColumns>
</table>
</file>

<file path=xl/tables/table11.xml><?xml version="1.0" encoding="utf-8"?>
<table xmlns="http://schemas.openxmlformats.org/spreadsheetml/2006/main" id="11" name="TblFactSnapshot" displayName="TblFactSnapshot" ref="A1:R5854" headerRowCount="1" totalsRowCount="0" totalsRowShown="0">
  <autoFilter ref="A1:R5854"/>
  <tableColumns count="18">
    <tableColumn id="1" name="loan_id"/>
    <tableColumn id="2" name="snapshot_date"/>
    <tableColumn id="3" name="outstanding_balance_ksh"/>
    <tableColumn id="4" name="amount_overdue_ksh"/>
    <tableColumn id="5" name="days_past_due"/>
    <tableColumn id="6" name="classification"/>
    <tableColumn id="7" name="par30_flag"/>
    <tableColumn id="8" name="par60_flag"/>
    <tableColumn id="9" name="par90_flag"/>
    <tableColumn id="10" name="member_id"/>
    <tableColumn id="11" name="product_id"/>
    <tableColumn id="12" name="branch_id"/>
    <tableColumn id="13" name="repayment_channel"/>
    <tableColumn id="14" name="member_segment"/>
    <tableColumn id="15" name="disbursement_date"/>
    <tableColumn id="16" name="months_on_book"/>
    <tableColumn id="17" name="year_month"/>
    <tableColumn id="18" name="is_seeded_weak_vint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E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5" min="4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</row>
    <row r="6" customFormat="false" ht="39.75" hidden="false" customHeight="true" outlineLevel="0" collapsed="false">
      <c r="A6" s="5" t="s">
        <v>4</v>
      </c>
      <c r="B6" s="5"/>
      <c r="C6" s="5"/>
      <c r="D6" s="5"/>
      <c r="E6" s="5"/>
    </row>
    <row r="7" customFormat="false" ht="39.75" hidden="false" customHeight="true" outlineLevel="0" collapsed="false">
      <c r="A7" s="5" t="s">
        <v>5</v>
      </c>
      <c r="B7" s="5"/>
      <c r="C7" s="5"/>
      <c r="D7" s="5"/>
      <c r="E7" s="5"/>
    </row>
    <row r="9" customFormat="false" ht="19.5" hidden="false" customHeight="true" outlineLevel="0" collapsed="false">
      <c r="A9" s="4" t="s">
        <v>6</v>
      </c>
      <c r="B9" s="4"/>
      <c r="C9" s="4"/>
      <c r="D9" s="4"/>
      <c r="E9" s="4"/>
    </row>
    <row r="10" customFormat="false" ht="15" hidden="false" customHeight="false" outlineLevel="0" collapsed="false">
      <c r="A10" s="6" t="s">
        <v>7</v>
      </c>
      <c r="B10" s="6" t="s">
        <v>8</v>
      </c>
      <c r="C10" s="6"/>
      <c r="D10" s="6"/>
      <c r="E10" s="6"/>
    </row>
    <row r="11" customFormat="false" ht="15" hidden="false" customHeight="false" outlineLevel="0" collapsed="false">
      <c r="A11" s="7" t="s">
        <v>9</v>
      </c>
      <c r="B11" s="8" t="s">
        <v>10</v>
      </c>
      <c r="C11" s="8"/>
      <c r="D11" s="8"/>
      <c r="E11" s="8"/>
    </row>
    <row r="12" customFormat="false" ht="15" hidden="false" customHeight="false" outlineLevel="0" collapsed="false">
      <c r="A12" s="9" t="s">
        <v>11</v>
      </c>
      <c r="B12" s="10" t="s">
        <v>12</v>
      </c>
      <c r="C12" s="10"/>
      <c r="D12" s="10"/>
      <c r="E12" s="10"/>
    </row>
    <row r="13" customFormat="false" ht="15" hidden="false" customHeight="false" outlineLevel="0" collapsed="false">
      <c r="A13" s="7" t="s">
        <v>13</v>
      </c>
      <c r="B13" s="8" t="s">
        <v>14</v>
      </c>
      <c r="C13" s="8"/>
      <c r="D13" s="8"/>
      <c r="E13" s="8"/>
    </row>
    <row r="14" customFormat="false" ht="15" hidden="false" customHeight="false" outlineLevel="0" collapsed="false">
      <c r="A14" s="9" t="s">
        <v>15</v>
      </c>
      <c r="B14" s="10" t="s">
        <v>16</v>
      </c>
      <c r="C14" s="10"/>
      <c r="D14" s="10"/>
      <c r="E14" s="10"/>
    </row>
    <row r="15" customFormat="false" ht="15" hidden="false" customHeight="false" outlineLevel="0" collapsed="false">
      <c r="A15" s="7" t="s">
        <v>17</v>
      </c>
      <c r="B15" s="8" t="s">
        <v>18</v>
      </c>
      <c r="C15" s="8"/>
      <c r="D15" s="8"/>
      <c r="E15" s="8"/>
    </row>
    <row r="16" customFormat="false" ht="15" hidden="false" customHeight="false" outlineLevel="0" collapsed="false">
      <c r="A16" s="9" t="s">
        <v>19</v>
      </c>
      <c r="B16" s="10" t="s">
        <v>20</v>
      </c>
      <c r="C16" s="10"/>
      <c r="D16" s="10"/>
      <c r="E16" s="10"/>
    </row>
    <row r="17" customFormat="false" ht="15" hidden="false" customHeight="false" outlineLevel="0" collapsed="false">
      <c r="A17" s="7" t="s">
        <v>21</v>
      </c>
      <c r="B17" s="8" t="s">
        <v>22</v>
      </c>
      <c r="C17" s="8"/>
      <c r="D17" s="8"/>
      <c r="E17" s="8"/>
    </row>
    <row r="18" customFormat="false" ht="15" hidden="false" customHeight="false" outlineLevel="0" collapsed="false">
      <c r="A18" s="9" t="s">
        <v>23</v>
      </c>
      <c r="B18" s="10" t="s">
        <v>24</v>
      </c>
      <c r="C18" s="10"/>
      <c r="D18" s="10"/>
      <c r="E18" s="10"/>
    </row>
    <row r="19" customFormat="false" ht="15" hidden="false" customHeight="false" outlineLevel="0" collapsed="false">
      <c r="A19" s="7" t="s">
        <v>25</v>
      </c>
      <c r="B19" s="8" t="s">
        <v>26</v>
      </c>
      <c r="C19" s="8"/>
      <c r="D19" s="8"/>
      <c r="E19" s="8"/>
    </row>
    <row r="20" customFormat="false" ht="15" hidden="false" customHeight="false" outlineLevel="0" collapsed="false">
      <c r="A20" s="9" t="s">
        <v>27</v>
      </c>
      <c r="B20" s="10" t="s">
        <v>28</v>
      </c>
      <c r="C20" s="10"/>
      <c r="D20" s="10"/>
      <c r="E20" s="10"/>
    </row>
    <row r="21" customFormat="false" ht="15" hidden="false" customHeight="false" outlineLevel="0" collapsed="false">
      <c r="A21" s="7" t="s">
        <v>29</v>
      </c>
      <c r="B21" s="8" t="s">
        <v>30</v>
      </c>
      <c r="C21" s="8"/>
      <c r="D21" s="8"/>
      <c r="E21" s="8"/>
    </row>
    <row r="22" customFormat="false" ht="15" hidden="false" customHeight="false" outlineLevel="0" collapsed="false">
      <c r="A22" s="9" t="s">
        <v>31</v>
      </c>
      <c r="B22" s="10" t="s">
        <v>32</v>
      </c>
      <c r="C22" s="10"/>
      <c r="D22" s="10"/>
      <c r="E22" s="10"/>
    </row>
    <row r="24" customFormat="false" ht="19.5" hidden="false" customHeight="true" outlineLevel="0" collapsed="false">
      <c r="A24" s="4" t="s">
        <v>33</v>
      </c>
      <c r="B24" s="4"/>
      <c r="C24" s="4"/>
      <c r="D24" s="4"/>
      <c r="E24" s="4"/>
    </row>
    <row r="25" customFormat="false" ht="15" hidden="false" customHeight="false" outlineLevel="0" collapsed="false">
      <c r="A25" s="6" t="s">
        <v>34</v>
      </c>
      <c r="B25" s="6" t="s">
        <v>35</v>
      </c>
      <c r="C25" s="6" t="s">
        <v>36</v>
      </c>
      <c r="D25" s="6"/>
      <c r="E25" s="6"/>
    </row>
    <row r="26" customFormat="false" ht="15" hidden="false" customHeight="false" outlineLevel="0" collapsed="false">
      <c r="A26" s="8" t="s">
        <v>37</v>
      </c>
      <c r="B26" s="8" t="s">
        <v>38</v>
      </c>
      <c r="C26" s="8" t="s">
        <v>39</v>
      </c>
      <c r="D26" s="8"/>
      <c r="E26" s="8"/>
    </row>
    <row r="27" customFormat="false" ht="15" hidden="false" customHeight="false" outlineLevel="0" collapsed="false">
      <c r="A27" s="10" t="s">
        <v>40</v>
      </c>
      <c r="B27" s="10" t="s">
        <v>41</v>
      </c>
      <c r="C27" s="10" t="s">
        <v>39</v>
      </c>
      <c r="D27" s="10"/>
      <c r="E27" s="10"/>
    </row>
    <row r="28" customFormat="false" ht="15" hidden="false" customHeight="false" outlineLevel="0" collapsed="false">
      <c r="A28" s="8" t="s">
        <v>42</v>
      </c>
      <c r="B28" s="8" t="s">
        <v>43</v>
      </c>
      <c r="C28" s="8" t="s">
        <v>39</v>
      </c>
      <c r="D28" s="8"/>
      <c r="E28" s="8"/>
    </row>
    <row r="29" customFormat="false" ht="15" hidden="false" customHeight="false" outlineLevel="0" collapsed="false">
      <c r="A29" s="10" t="s">
        <v>44</v>
      </c>
      <c r="B29" s="10" t="s">
        <v>45</v>
      </c>
      <c r="C29" s="10" t="s">
        <v>39</v>
      </c>
      <c r="D29" s="10"/>
      <c r="E29" s="10"/>
    </row>
    <row r="30" customFormat="false" ht="15" hidden="false" customHeight="false" outlineLevel="0" collapsed="false">
      <c r="A30" s="8" t="s">
        <v>46</v>
      </c>
      <c r="B30" s="8" t="s">
        <v>45</v>
      </c>
      <c r="C30" s="8" t="s">
        <v>39</v>
      </c>
      <c r="D30" s="8"/>
      <c r="E30" s="8"/>
    </row>
    <row r="31" customFormat="false" ht="15" hidden="false" customHeight="false" outlineLevel="0" collapsed="false">
      <c r="A31" s="10" t="s">
        <v>47</v>
      </c>
      <c r="B31" s="10" t="s">
        <v>45</v>
      </c>
      <c r="C31" s="10" t="s">
        <v>39</v>
      </c>
      <c r="D31" s="10"/>
      <c r="E31" s="10"/>
    </row>
    <row r="32" customFormat="false" ht="15" hidden="false" customHeight="false" outlineLevel="0" collapsed="false">
      <c r="A32" s="8" t="s">
        <v>48</v>
      </c>
      <c r="B32" s="8" t="s">
        <v>49</v>
      </c>
      <c r="C32" s="8" t="s">
        <v>50</v>
      </c>
      <c r="D32" s="8"/>
      <c r="E32" s="8"/>
    </row>
    <row r="33" customFormat="false" ht="15" hidden="false" customHeight="false" outlineLevel="0" collapsed="false">
      <c r="A33" s="10" t="s">
        <v>51</v>
      </c>
      <c r="B33" s="10" t="s">
        <v>45</v>
      </c>
      <c r="C33" s="10" t="s">
        <v>52</v>
      </c>
      <c r="D33" s="10"/>
      <c r="E33" s="10"/>
    </row>
    <row r="34" customFormat="false" ht="15" hidden="false" customHeight="false" outlineLevel="0" collapsed="false">
      <c r="A34" s="8" t="s">
        <v>53</v>
      </c>
      <c r="B34" s="8" t="s">
        <v>45</v>
      </c>
      <c r="C34" s="8" t="s">
        <v>39</v>
      </c>
      <c r="D34" s="8"/>
      <c r="E34" s="8"/>
    </row>
    <row r="35" customFormat="false" ht="15" hidden="false" customHeight="false" outlineLevel="0" collapsed="false">
      <c r="A35" s="10" t="s">
        <v>54</v>
      </c>
      <c r="B35" s="10" t="s">
        <v>41</v>
      </c>
      <c r="C35" s="10" t="s">
        <v>39</v>
      </c>
      <c r="D35" s="10"/>
      <c r="E35" s="10"/>
    </row>
    <row r="37" customFormat="false" ht="19.5" hidden="false" customHeight="true" outlineLevel="0" collapsed="false">
      <c r="A37" s="4" t="s">
        <v>55</v>
      </c>
      <c r="B37" s="4"/>
      <c r="C37" s="4"/>
      <c r="D37" s="4"/>
      <c r="E37" s="4"/>
    </row>
    <row r="38" customFormat="false" ht="15" hidden="false" customHeight="false" outlineLevel="0" collapsed="false">
      <c r="A38" s="6" t="s">
        <v>56</v>
      </c>
      <c r="B38" s="6" t="s">
        <v>57</v>
      </c>
      <c r="C38" s="6"/>
      <c r="D38" s="6"/>
      <c r="E38" s="6"/>
    </row>
    <row r="39" customFormat="false" ht="27.75" hidden="false" customHeight="true" outlineLevel="0" collapsed="false">
      <c r="A39" s="7" t="s">
        <v>58</v>
      </c>
      <c r="B39" s="11" t="s">
        <v>59</v>
      </c>
      <c r="C39" s="11"/>
      <c r="D39" s="11"/>
      <c r="E39" s="11"/>
    </row>
    <row r="40" customFormat="false" ht="27.75" hidden="false" customHeight="true" outlineLevel="0" collapsed="false">
      <c r="A40" s="9" t="s">
        <v>60</v>
      </c>
      <c r="B40" s="12" t="s">
        <v>61</v>
      </c>
      <c r="C40" s="12"/>
      <c r="D40" s="12"/>
      <c r="E40" s="12"/>
    </row>
    <row r="41" customFormat="false" ht="27.75" hidden="false" customHeight="true" outlineLevel="0" collapsed="false">
      <c r="A41" s="7" t="s">
        <v>62</v>
      </c>
      <c r="B41" s="11" t="s">
        <v>63</v>
      </c>
      <c r="C41" s="11"/>
      <c r="D41" s="11"/>
      <c r="E41" s="11"/>
    </row>
    <row r="42" customFormat="false" ht="27.75" hidden="false" customHeight="true" outlineLevel="0" collapsed="false">
      <c r="A42" s="9" t="s">
        <v>64</v>
      </c>
      <c r="B42" s="12" t="s">
        <v>65</v>
      </c>
      <c r="C42" s="12"/>
      <c r="D42" s="12"/>
      <c r="E42" s="12"/>
    </row>
    <row r="44" customFormat="false" ht="19.5" hidden="false" customHeight="true" outlineLevel="0" collapsed="false">
      <c r="A44" s="4" t="s">
        <v>66</v>
      </c>
      <c r="B44" s="4"/>
      <c r="C44" s="4"/>
      <c r="D44" s="4"/>
      <c r="E44" s="4"/>
    </row>
    <row r="45" customFormat="false" ht="25.5" hidden="false" customHeight="true" outlineLevel="0" collapsed="false">
      <c r="A45" s="5" t="s">
        <v>67</v>
      </c>
      <c r="B45" s="5"/>
      <c r="C45" s="5"/>
      <c r="D45" s="5"/>
      <c r="E45" s="5"/>
    </row>
    <row r="46" customFormat="false" ht="25.5" hidden="false" customHeight="true" outlineLevel="0" collapsed="false">
      <c r="A46" s="5" t="s">
        <v>68</v>
      </c>
      <c r="B46" s="5"/>
      <c r="C46" s="5"/>
      <c r="D46" s="5"/>
      <c r="E46" s="5"/>
    </row>
    <row r="47" customFormat="false" ht="25.5" hidden="false" customHeight="true" outlineLevel="0" collapsed="false">
      <c r="A47" s="5" t="s">
        <v>69</v>
      </c>
      <c r="B47" s="5"/>
      <c r="C47" s="5"/>
      <c r="D47" s="5"/>
      <c r="E47" s="5"/>
    </row>
    <row r="48" customFormat="false" ht="25.5" hidden="false" customHeight="true" outlineLevel="0" collapsed="false">
      <c r="A48" s="5" t="s">
        <v>70</v>
      </c>
      <c r="B48" s="5"/>
      <c r="C48" s="5"/>
      <c r="D48" s="5"/>
      <c r="E48" s="5"/>
    </row>
    <row r="49" customFormat="false" ht="25.5" hidden="false" customHeight="true" outlineLevel="0" collapsed="false">
      <c r="A49" s="5" t="s">
        <v>71</v>
      </c>
      <c r="B49" s="5"/>
      <c r="C49" s="5"/>
      <c r="D49" s="5"/>
      <c r="E49" s="5"/>
    </row>
    <row r="50" customFormat="false" ht="25.5" hidden="false" customHeight="true" outlineLevel="0" collapsed="false">
      <c r="A50" s="5" t="s">
        <v>72</v>
      </c>
      <c r="B50" s="5"/>
      <c r="C50" s="5"/>
      <c r="D50" s="5"/>
      <c r="E50" s="5"/>
    </row>
    <row r="52" customFormat="false" ht="19.5" hidden="false" customHeight="true" outlineLevel="0" collapsed="false">
      <c r="A52" s="4" t="s">
        <v>73</v>
      </c>
      <c r="B52" s="4"/>
      <c r="C52" s="4"/>
      <c r="D52" s="4"/>
      <c r="E52" s="4"/>
    </row>
    <row r="53" customFormat="false" ht="39.75" hidden="false" customHeight="true" outlineLevel="0" collapsed="false">
      <c r="A53" s="5" t="s">
        <v>74</v>
      </c>
      <c r="B53" s="5"/>
      <c r="C53" s="5"/>
      <c r="D53" s="5"/>
      <c r="E53" s="5"/>
    </row>
    <row r="55" customFormat="false" ht="19.5" hidden="false" customHeight="true" outlineLevel="0" collapsed="false">
      <c r="A55" s="4" t="s">
        <v>75</v>
      </c>
      <c r="B55" s="4"/>
      <c r="C55" s="4"/>
      <c r="D55" s="4"/>
      <c r="E55" s="4"/>
    </row>
    <row r="56" customFormat="false" ht="15" hidden="false" customHeight="false" outlineLevel="0" collapsed="false">
      <c r="A56" s="6" t="s">
        <v>76</v>
      </c>
      <c r="B56" s="6" t="s">
        <v>77</v>
      </c>
      <c r="C56" s="6"/>
      <c r="D56" s="6"/>
      <c r="E56" s="6"/>
    </row>
    <row r="57" customFormat="false" ht="30" hidden="false" customHeight="true" outlineLevel="0" collapsed="false">
      <c r="A57" s="7" t="s">
        <v>64</v>
      </c>
      <c r="B57" s="13" t="s">
        <v>78</v>
      </c>
      <c r="C57" s="13"/>
      <c r="D57" s="13"/>
      <c r="E57" s="13"/>
    </row>
    <row r="58" customFormat="false" ht="30" hidden="false" customHeight="true" outlineLevel="0" collapsed="false">
      <c r="A58" s="9" t="s">
        <v>79</v>
      </c>
      <c r="B58" s="14" t="s">
        <v>80</v>
      </c>
      <c r="C58" s="14"/>
      <c r="D58" s="14"/>
      <c r="E58" s="14"/>
    </row>
    <row r="59" customFormat="false" ht="30" hidden="false" customHeight="true" outlineLevel="0" collapsed="false">
      <c r="A59" s="7" t="s">
        <v>58</v>
      </c>
      <c r="B59" s="13" t="s">
        <v>81</v>
      </c>
      <c r="C59" s="13"/>
      <c r="D59" s="13"/>
      <c r="E59" s="13"/>
    </row>
    <row r="60" customFormat="false" ht="30" hidden="false" customHeight="true" outlineLevel="0" collapsed="false">
      <c r="A60" s="9" t="s">
        <v>82</v>
      </c>
      <c r="B60" s="14" t="s">
        <v>83</v>
      </c>
      <c r="C60" s="14"/>
      <c r="D60" s="14"/>
      <c r="E60" s="14"/>
    </row>
    <row r="61" customFormat="false" ht="30" hidden="false" customHeight="true" outlineLevel="0" collapsed="false">
      <c r="A61" s="7" t="s">
        <v>62</v>
      </c>
      <c r="B61" s="13" t="s">
        <v>84</v>
      </c>
      <c r="C61" s="13"/>
      <c r="D61" s="13"/>
      <c r="E61" s="13"/>
    </row>
    <row r="62" customFormat="false" ht="30" hidden="false" customHeight="true" outlineLevel="0" collapsed="false">
      <c r="A62" s="9" t="s">
        <v>85</v>
      </c>
      <c r="B62" s="14" t="s">
        <v>86</v>
      </c>
      <c r="C62" s="14"/>
      <c r="D62" s="14"/>
      <c r="E62" s="14"/>
    </row>
    <row r="64" customFormat="false" ht="19.5" hidden="false" customHeight="true" outlineLevel="0" collapsed="false">
      <c r="A64" s="4" t="s">
        <v>87</v>
      </c>
      <c r="B64" s="4"/>
      <c r="C64" s="4"/>
      <c r="D64" s="4"/>
      <c r="E64" s="4"/>
    </row>
    <row r="65" customFormat="false" ht="30" hidden="false" customHeight="true" outlineLevel="0" collapsed="false">
      <c r="A65" s="5" t="s">
        <v>88</v>
      </c>
      <c r="B65" s="5"/>
      <c r="C65" s="5"/>
      <c r="D65" s="5"/>
      <c r="E65" s="5"/>
    </row>
    <row r="66" customFormat="false" ht="30" hidden="false" customHeight="true" outlineLevel="0" collapsed="false">
      <c r="A66" s="5" t="s">
        <v>89</v>
      </c>
      <c r="B66" s="5"/>
      <c r="C66" s="5"/>
      <c r="D66" s="5"/>
      <c r="E66" s="5"/>
    </row>
    <row r="67" customFormat="false" ht="30" hidden="false" customHeight="true" outlineLevel="0" collapsed="false">
      <c r="A67" s="5" t="s">
        <v>90</v>
      </c>
      <c r="B67" s="5"/>
      <c r="C67" s="5"/>
      <c r="D67" s="5"/>
      <c r="E67" s="5"/>
    </row>
    <row r="68" customFormat="false" ht="30" hidden="false" customHeight="true" outlineLevel="0" collapsed="false">
      <c r="A68" s="5" t="s">
        <v>91</v>
      </c>
      <c r="B68" s="5"/>
      <c r="C68" s="5"/>
      <c r="D68" s="5"/>
      <c r="E68" s="5"/>
    </row>
    <row r="70" customFormat="false" ht="19.5" hidden="false" customHeight="true" outlineLevel="0" collapsed="false">
      <c r="A70" s="4" t="s">
        <v>92</v>
      </c>
      <c r="B70" s="4"/>
      <c r="C70" s="4"/>
      <c r="D70" s="4"/>
      <c r="E70" s="4"/>
    </row>
    <row r="71" customFormat="false" ht="51.75" hidden="false" customHeight="true" outlineLevel="0" collapsed="false">
      <c r="A71" s="5" t="s">
        <v>93</v>
      </c>
      <c r="B71" s="5"/>
      <c r="C71" s="5"/>
      <c r="D71" s="5"/>
      <c r="E71" s="5"/>
    </row>
  </sheetData>
  <mergeCells count="58">
    <mergeCell ref="A1:E1"/>
    <mergeCell ref="A2:E2"/>
    <mergeCell ref="A3:E3"/>
    <mergeCell ref="A5:E5"/>
    <mergeCell ref="A6:E6"/>
    <mergeCell ref="A7:E7"/>
    <mergeCell ref="A9:E9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A24:E24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A37:E37"/>
    <mergeCell ref="B39:E39"/>
    <mergeCell ref="B40:E40"/>
    <mergeCell ref="B41:E41"/>
    <mergeCell ref="B42:E42"/>
    <mergeCell ref="A44:E44"/>
    <mergeCell ref="A45:E45"/>
    <mergeCell ref="A46:E46"/>
    <mergeCell ref="A47:E47"/>
    <mergeCell ref="A48:E48"/>
    <mergeCell ref="A49:E49"/>
    <mergeCell ref="A50:E50"/>
    <mergeCell ref="A52:E52"/>
    <mergeCell ref="A53:E53"/>
    <mergeCell ref="A55:E55"/>
    <mergeCell ref="B57:E57"/>
    <mergeCell ref="B58:E58"/>
    <mergeCell ref="B59:E59"/>
    <mergeCell ref="B60:E60"/>
    <mergeCell ref="B61:E61"/>
    <mergeCell ref="B62:E62"/>
    <mergeCell ref="A64:E64"/>
    <mergeCell ref="A65:E65"/>
    <mergeCell ref="A66:E66"/>
    <mergeCell ref="A67:E67"/>
    <mergeCell ref="A68:E68"/>
    <mergeCell ref="A70:E70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94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95</v>
      </c>
      <c r="B3" s="3"/>
      <c r="C3" s="3"/>
      <c r="D3" s="3"/>
    </row>
    <row r="5" customFormat="false" ht="15" hidden="false" customHeight="false" outlineLevel="0" collapsed="false">
      <c r="A5" s="15" t="s">
        <v>96</v>
      </c>
      <c r="B5" s="16" t="n">
        <f aca="false">MAX(Fact_Snapshot_History!B2:B5854)</f>
        <v>46265</v>
      </c>
    </row>
    <row r="7" customFormat="false" ht="19.5" hidden="false" customHeight="true" outlineLevel="0" collapsed="false">
      <c r="A7" s="4" t="s">
        <v>97</v>
      </c>
      <c r="B7" s="4"/>
      <c r="C7" s="4"/>
      <c r="D7" s="4"/>
    </row>
    <row r="8" customFormat="false" ht="15" hidden="false" customHeight="false" outlineLevel="0" collapsed="false">
      <c r="A8" s="6" t="s">
        <v>56</v>
      </c>
      <c r="B8" s="6" t="s">
        <v>98</v>
      </c>
      <c r="C8" s="6" t="s">
        <v>99</v>
      </c>
      <c r="D8" s="6"/>
    </row>
    <row r="9" customFormat="false" ht="15" hidden="false" customHeight="false" outlineLevel="0" collapsed="false">
      <c r="A9" s="7" t="s">
        <v>64</v>
      </c>
      <c r="B9" s="17" t="n">
        <f aca="false">COUNTIFS(Fact_Snapshot_History!$B$2:$B$5854,$B$5,Fact_Snapshot_History!$C$2:$C$5854,"&gt;0")</f>
        <v>205</v>
      </c>
      <c r="C9" s="18" t="s">
        <v>100</v>
      </c>
      <c r="D9" s="18"/>
    </row>
    <row r="10" customFormat="false" ht="15" hidden="false" customHeight="false" outlineLevel="0" collapsed="false">
      <c r="A10" s="7" t="s">
        <v>101</v>
      </c>
      <c r="B10" s="17" t="n">
        <f aca="false">SUMIFS(Fact_Snapshot_History!$C$2:$C$5854,Fact_Snapshot_History!$B$2:$B$5854,$B$5,Fact_Snapshot_History!$C$2:$C$5854,"&gt;0")</f>
        <v>27804490.12</v>
      </c>
      <c r="C10" s="18" t="s">
        <v>102</v>
      </c>
      <c r="D10" s="18"/>
    </row>
    <row r="11" customFormat="false" ht="15" hidden="false" customHeight="false" outlineLevel="0" collapsed="false">
      <c r="A11" s="7" t="s">
        <v>58</v>
      </c>
      <c r="B11" s="19" t="n">
        <f aca="false">COUNTIFS(Fact_Snapshot_History!$B$2:$B$5854,$B$5,Fact_Snapshot_History!$C$2:$C$5854,"&gt;0",Fact_Snapshot_History!$G$2:$G$5854,1)/$B$9</f>
        <v>0.0829268292682927</v>
      </c>
      <c r="C11" s="18" t="s">
        <v>59</v>
      </c>
      <c r="D11" s="18"/>
    </row>
    <row r="12" customFormat="false" ht="15" hidden="false" customHeight="false" outlineLevel="0" collapsed="false">
      <c r="A12" s="7" t="s">
        <v>82</v>
      </c>
      <c r="B12" s="19" t="n">
        <f aca="false">SUMIFS(Fact_Snapshot_History!$C$2:$C$5854,Fact_Snapshot_History!$B$2:$B$5854,$B$5,Fact_Snapshot_History!$C$2:$C$5854,"&gt;0",Fact_Snapshot_History!$G$2:$G$5854,1)/$B$10</f>
        <v>0.195181176730027</v>
      </c>
      <c r="C12" s="18" t="s">
        <v>103</v>
      </c>
      <c r="D12" s="18"/>
    </row>
    <row r="13" customFormat="false" ht="15" hidden="false" customHeight="false" outlineLevel="0" collapsed="false">
      <c r="A13" s="7" t="s">
        <v>104</v>
      </c>
      <c r="B13" s="19" t="n">
        <f aca="false">SUMIFS(Fact_Snapshot_History!$C$2:$C$5854,Fact_Snapshot_History!$B$2:$B$5854,$B$5,Fact_Snapshot_History!$C$2:$C$5854,"&gt;0",Fact_Snapshot_History!$H$2:$H$5854,1)/$B$10</f>
        <v>0.129546581305912</v>
      </c>
      <c r="C13" s="18" t="s">
        <v>105</v>
      </c>
      <c r="D13" s="18"/>
    </row>
    <row r="14" customFormat="false" ht="15" hidden="false" customHeight="false" outlineLevel="0" collapsed="false">
      <c r="A14" s="7" t="s">
        <v>106</v>
      </c>
      <c r="B14" s="19" t="n">
        <f aca="false">SUMIFS(Fact_Snapshot_History!$C$2:$C$5854,Fact_Snapshot_History!$B$2:$B$5854,$B$5,Fact_Snapshot_History!$C$2:$C$5854,"&gt;0",Fact_Snapshot_History!$I$2:$I$5854,1)/$B$10</f>
        <v>0.0823774224995571</v>
      </c>
      <c r="C14" s="18" t="s">
        <v>107</v>
      </c>
      <c r="D14" s="18"/>
    </row>
    <row r="16" customFormat="false" ht="19.5" hidden="false" customHeight="true" outlineLevel="0" collapsed="false">
      <c r="A16" s="4" t="s">
        <v>108</v>
      </c>
      <c r="B16" s="4"/>
      <c r="C16" s="4"/>
      <c r="D16" s="4"/>
    </row>
    <row r="17" customFormat="false" ht="15" hidden="false" customHeight="false" outlineLevel="0" collapsed="false">
      <c r="A17" s="6" t="s">
        <v>56</v>
      </c>
      <c r="B17" s="6" t="s">
        <v>98</v>
      </c>
      <c r="C17" s="6" t="s">
        <v>99</v>
      </c>
      <c r="D17" s="6"/>
    </row>
    <row r="18" customFormat="false" ht="15" hidden="false" customHeight="false" outlineLevel="0" collapsed="false">
      <c r="A18" s="7" t="s">
        <v>109</v>
      </c>
      <c r="B18" s="17" t="n">
        <f aca="false">COUNT(Fact_Collection_Cases!$A$2:$A$105)</f>
        <v>104</v>
      </c>
      <c r="C18" s="18" t="s">
        <v>110</v>
      </c>
      <c r="D18" s="18"/>
    </row>
    <row r="19" customFormat="false" ht="15" hidden="false" customHeight="false" outlineLevel="0" collapsed="false">
      <c r="A19" s="7" t="s">
        <v>111</v>
      </c>
      <c r="B19" s="17" t="n">
        <f aca="false">SUM(Fact_Collection_Cases!$D$2:$D$105)</f>
        <v>1857405.19</v>
      </c>
      <c r="C19" s="18" t="s">
        <v>112</v>
      </c>
      <c r="D19" s="18"/>
    </row>
    <row r="20" customFormat="false" ht="15" hidden="false" customHeight="false" outlineLevel="0" collapsed="false">
      <c r="A20" s="7" t="s">
        <v>113</v>
      </c>
      <c r="B20" s="17" t="n">
        <f aca="false">SUM(Fact_Collection_Cases!$E$2:$E$105)</f>
        <v>416114.8</v>
      </c>
      <c r="C20" s="18" t="s">
        <v>114</v>
      </c>
      <c r="D20" s="18"/>
    </row>
    <row r="21" customFormat="false" ht="15" hidden="false" customHeight="false" outlineLevel="0" collapsed="false">
      <c r="A21" s="7" t="s">
        <v>62</v>
      </c>
      <c r="B21" s="19" t="n">
        <f aca="false">$B$20/$B$19</f>
        <v>0.224030169744492</v>
      </c>
      <c r="C21" s="18" t="s">
        <v>115</v>
      </c>
      <c r="D21" s="18"/>
    </row>
    <row r="22" customFormat="false" ht="15" hidden="false" customHeight="false" outlineLevel="0" collapsed="false">
      <c r="A22" s="7" t="s">
        <v>116</v>
      </c>
      <c r="B22" s="17" t="n">
        <f aca="false">COUNTA(Fact_Collections!$A$2:$A$187)</f>
        <v>186</v>
      </c>
      <c r="C22" s="18" t="s">
        <v>117</v>
      </c>
      <c r="D22" s="18"/>
    </row>
    <row r="23" customFormat="false" ht="15" hidden="false" customHeight="false" outlineLevel="0" collapsed="false">
      <c r="A23" s="7" t="s">
        <v>118</v>
      </c>
      <c r="B23" s="19" t="n">
        <f aca="false">COUNTIF(Fact_Collections!$F$2:$F$187,"Payment Received")/$B$22</f>
        <v>0.150537634408602</v>
      </c>
      <c r="C23" s="18" t="s">
        <v>119</v>
      </c>
      <c r="D23" s="18"/>
    </row>
    <row r="24" customFormat="false" ht="15" hidden="false" customHeight="false" outlineLevel="0" collapsed="false">
      <c r="A24" s="7" t="s">
        <v>120</v>
      </c>
      <c r="B24" s="17" t="n">
        <f aca="false">SUM(Fact_Collections!$G$2:$G$187)/$B$22</f>
        <v>2165.40951612903</v>
      </c>
      <c r="C24" s="18" t="s">
        <v>121</v>
      </c>
      <c r="D24" s="18"/>
    </row>
    <row r="26" customFormat="false" ht="19.5" hidden="false" customHeight="true" outlineLevel="0" collapsed="false">
      <c r="A26" s="4" t="s">
        <v>122</v>
      </c>
      <c r="B26" s="4"/>
      <c r="C26" s="4"/>
      <c r="D26" s="4"/>
    </row>
    <row r="27" customFormat="false" ht="15" hidden="false" customHeight="false" outlineLevel="0" collapsed="false">
      <c r="A27" s="6" t="s">
        <v>56</v>
      </c>
      <c r="B27" s="6" t="s">
        <v>98</v>
      </c>
      <c r="C27" s="6" t="s">
        <v>99</v>
      </c>
      <c r="D27" s="6"/>
    </row>
    <row r="28" customFormat="false" ht="15" hidden="false" customHeight="false" outlineLevel="0" collapsed="false">
      <c r="A28" s="7" t="s">
        <v>123</v>
      </c>
      <c r="B28" s="19" t="n">
        <f aca="false">SUMIF(Fact_Arrears!$C$2:$C$434,"Employer/check-off remittance shortfall",Fact_Arrears!$D$2:$D$434)/SUM(Fact_Arrears!$D$2:$D$434)</f>
        <v>0.233953498019884</v>
      </c>
      <c r="C28" s="18" t="s">
        <v>124</v>
      </c>
      <c r="D28" s="18"/>
    </row>
    <row r="29" customFormat="false" ht="15" hidden="false" customHeight="false" outlineLevel="0" collapsed="false">
      <c r="A29" s="7" t="s">
        <v>125</v>
      </c>
      <c r="B29" s="19" t="n">
        <f aca="false">SUMIF(Fact_Arrears!$C$2:$C$434,"Direct/member-side repayment shortfall",Fact_Arrears!$D$2:$D$434)/SUM(Fact_Arrears!$D$2:$D$434)</f>
        <v>0.766046501980116</v>
      </c>
      <c r="C29" s="18" t="s">
        <v>126</v>
      </c>
      <c r="D29" s="18"/>
    </row>
    <row r="31" customFormat="false" ht="15" hidden="false" customHeight="false" outlineLevel="0" collapsed="false">
      <c r="A31" s="20" t="s">
        <v>127</v>
      </c>
      <c r="B31" s="20"/>
      <c r="C31" s="20"/>
      <c r="D31" s="20"/>
    </row>
  </sheetData>
  <mergeCells count="22">
    <mergeCell ref="A1:D1"/>
    <mergeCell ref="A2:D2"/>
    <mergeCell ref="A3:D3"/>
    <mergeCell ref="A7:D7"/>
    <mergeCell ref="C9:D9"/>
    <mergeCell ref="C10:D10"/>
    <mergeCell ref="C11:D11"/>
    <mergeCell ref="C12:D12"/>
    <mergeCell ref="C13:D13"/>
    <mergeCell ref="C14:D14"/>
    <mergeCell ref="A16:D16"/>
    <mergeCell ref="C18:D18"/>
    <mergeCell ref="C19:D19"/>
    <mergeCell ref="C20:D20"/>
    <mergeCell ref="C21:D21"/>
    <mergeCell ref="C22:D22"/>
    <mergeCell ref="C23:D23"/>
    <mergeCell ref="C24:D24"/>
    <mergeCell ref="A26:D26"/>
    <mergeCell ref="C28:D28"/>
    <mergeCell ref="C29:D29"/>
    <mergeCell ref="A31:D31"/>
  </mergeCells>
  <conditionalFormatting sqref="B12">
    <cfRule type="cellIs" priority="2" operator="greaterThan" aboveAverage="0" equalAverage="0" bottom="0" percent="0" rank="0" text="" dxfId="0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128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129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130</v>
      </c>
      <c r="B5" s="4"/>
      <c r="C5" s="4"/>
      <c r="D5" s="4"/>
      <c r="E5" s="4"/>
      <c r="F5" s="4"/>
    </row>
    <row r="6" customFormat="false" ht="23.85" hidden="false" customHeight="false" outlineLevel="0" collapsed="false">
      <c r="A6" s="6" t="s">
        <v>131</v>
      </c>
      <c r="B6" s="6" t="s">
        <v>132</v>
      </c>
      <c r="C6" s="6" t="s">
        <v>133</v>
      </c>
      <c r="D6" s="6" t="s">
        <v>64</v>
      </c>
      <c r="E6" s="6" t="s">
        <v>134</v>
      </c>
      <c r="F6" s="6" t="s">
        <v>135</v>
      </c>
      <c r="G6" s="6" t="s">
        <v>101</v>
      </c>
    </row>
    <row r="7" customFormat="false" ht="15" hidden="false" customHeight="false" outlineLevel="0" collapsed="false">
      <c r="A7" s="8" t="n">
        <v>1</v>
      </c>
      <c r="B7" s="8" t="str">
        <f aca="false">INDEX(Dim_Products!$B$2:$B$14,MATCH($A7,Dim_Products!$A$2:$A$14,0))</f>
        <v>Salary Advance</v>
      </c>
      <c r="C7" s="8" t="str">
        <f aca="false">INDEX(Dim_Products!$C$2:$C$14,MATCH($A7,Dim_Products!$A$2:$A$14,0))</f>
        <v>FOSA</v>
      </c>
      <c r="D7" s="21" t="n">
        <f aca="false">COUNTIFS(Fact_Snapshot_History!$B$2:$B$5854,KPI_Summary!$B$5,Fact_Snapshot_History!$C$2:$C$5854,"&gt;0",Fact_Snapshot_History!$K$2:$K$5854,$A7)</f>
        <v>8</v>
      </c>
      <c r="E7" s="22" t="n">
        <f aca="false">IFERROR(COUNTIFS(Fact_Snapshot_History!$B$2:$B$5854,KPI_Summary!$B$5,Fact_Snapshot_History!$C$2:$C$5854,"&gt;0",Fact_Snapshot_History!$K$2:$K$5854,$A7,Fact_Snapshot_History!$G$2:$G$5854,1)/$D7,"")</f>
        <v>0</v>
      </c>
      <c r="F7" s="22" t="n">
        <f aca="false">IFERROR(SUMIFS(Fact_Snapshot_History!$C$2:$C$5854,Fact_Snapshot_History!$B$2:$B$5854,KPI_Summary!$B$5,Fact_Snapshot_History!$C$2:$C$5854,"&gt;0",Fact_Snapshot_History!$K$2:$K$5854,$A7,Fact_Snapshot_History!$G$2:$G$5854,1)/SUMIFS(Fact_Snapshot_History!$C$2:$C$5854,Fact_Snapshot_History!$B$2:$B$5854,KPI_Summary!$B$5,Fact_Snapshot_History!$C$2:$C$5854,"&gt;0",Fact_Snapshot_History!$K$2:$K$5854,$A7),"")</f>
        <v>0</v>
      </c>
      <c r="G7" s="21" t="n">
        <f aca="false">SUMIFS(Fact_Snapshot_History!$C$2:$C$5854,Fact_Snapshot_History!$B$2:$B$5854,KPI_Summary!$B$5,Fact_Snapshot_History!$C$2:$C$5854,"&gt;0",Fact_Snapshot_History!$K$2:$K$5854,$A7)</f>
        <v>418933.33</v>
      </c>
    </row>
    <row r="8" customFormat="false" ht="15" hidden="false" customHeight="false" outlineLevel="0" collapsed="false">
      <c r="A8" s="10" t="n">
        <v>2</v>
      </c>
      <c r="B8" s="10" t="str">
        <f aca="false">INDEX(Dim_Products!$B$2:$B$14,MATCH($A8,Dim_Products!$A$2:$A$14,0))</f>
        <v>Jeki Loan</v>
      </c>
      <c r="C8" s="10" t="str">
        <f aca="false">INDEX(Dim_Products!$C$2:$C$14,MATCH($A8,Dim_Products!$A$2:$A$14,0))</f>
        <v>FOSA</v>
      </c>
      <c r="D8" s="23" t="n">
        <f aca="false">COUNTIFS(Fact_Snapshot_History!$B$2:$B$5854,KPI_Summary!$B$5,Fact_Snapshot_History!$C$2:$C$5854,"&gt;0",Fact_Snapshot_History!$K$2:$K$5854,$A8)</f>
        <v>19</v>
      </c>
      <c r="E8" s="24" t="n">
        <f aca="false">IFERROR(COUNTIFS(Fact_Snapshot_History!$B$2:$B$5854,KPI_Summary!$B$5,Fact_Snapshot_History!$C$2:$C$5854,"&gt;0",Fact_Snapshot_History!$K$2:$K$5854,$A8,Fact_Snapshot_History!$G$2:$G$5854,1)/$D8,"")</f>
        <v>0.105263157894737</v>
      </c>
      <c r="F8" s="24" t="n">
        <f aca="false">IFERROR(SUMIFS(Fact_Snapshot_History!$C$2:$C$5854,Fact_Snapshot_History!$B$2:$B$5854,KPI_Summary!$B$5,Fact_Snapshot_History!$C$2:$C$5854,"&gt;0",Fact_Snapshot_History!$K$2:$K$5854,$A8,Fact_Snapshot_History!$G$2:$G$5854,1)/SUMIFS(Fact_Snapshot_History!$C$2:$C$5854,Fact_Snapshot_History!$B$2:$B$5854,KPI_Summary!$B$5,Fact_Snapshot_History!$C$2:$C$5854,"&gt;0",Fact_Snapshot_History!$K$2:$K$5854,$A8),"")</f>
        <v>0.0936896745316778</v>
      </c>
      <c r="G8" s="23" t="n">
        <f aca="false">SUMIFS(Fact_Snapshot_History!$C$2:$C$5854,Fact_Snapshot_History!$B$2:$B$5854,KPI_Summary!$B$5,Fact_Snapshot_History!$C$2:$C$5854,"&gt;0",Fact_Snapshot_History!$K$2:$K$5854,$A8)</f>
        <v>365698.57</v>
      </c>
    </row>
    <row r="9" customFormat="false" ht="15" hidden="false" customHeight="false" outlineLevel="0" collapsed="false">
      <c r="A9" s="8" t="n">
        <v>3</v>
      </c>
      <c r="B9" s="8" t="str">
        <f aca="false">INDEX(Dim_Products!$B$2:$B$14,MATCH($A9,Dim_Products!$A$2:$A$14,0))</f>
        <v>Product Loan</v>
      </c>
      <c r="C9" s="8" t="str">
        <f aca="false">INDEX(Dim_Products!$C$2:$C$14,MATCH($A9,Dim_Products!$A$2:$A$14,0))</f>
        <v>FOSA</v>
      </c>
      <c r="D9" s="21" t="n">
        <f aca="false">COUNTIFS(Fact_Snapshot_History!$B$2:$B$5854,KPI_Summary!$B$5,Fact_Snapshot_History!$C$2:$C$5854,"&gt;0",Fact_Snapshot_History!$K$2:$K$5854,$A9)</f>
        <v>14</v>
      </c>
      <c r="E9" s="22" t="n">
        <f aca="false">IFERROR(COUNTIFS(Fact_Snapshot_History!$B$2:$B$5854,KPI_Summary!$B$5,Fact_Snapshot_History!$C$2:$C$5854,"&gt;0",Fact_Snapshot_History!$K$2:$K$5854,$A9,Fact_Snapshot_History!$G$2:$G$5854,1)/$D9,"")</f>
        <v>0.0714285714285714</v>
      </c>
      <c r="F9" s="22" t="n">
        <f aca="false">IFERROR(SUMIFS(Fact_Snapshot_History!$C$2:$C$5854,Fact_Snapshot_History!$B$2:$B$5854,KPI_Summary!$B$5,Fact_Snapshot_History!$C$2:$C$5854,"&gt;0",Fact_Snapshot_History!$K$2:$K$5854,$A9,Fact_Snapshot_History!$G$2:$G$5854,1)/SUMIFS(Fact_Snapshot_History!$C$2:$C$5854,Fact_Snapshot_History!$B$2:$B$5854,KPI_Summary!$B$5,Fact_Snapshot_History!$C$2:$C$5854,"&gt;0",Fact_Snapshot_History!$K$2:$K$5854,$A9),"")</f>
        <v>0.0612491364264299</v>
      </c>
      <c r="G9" s="21" t="n">
        <f aca="false">SUMIFS(Fact_Snapshot_History!$C$2:$C$5854,Fact_Snapshot_History!$B$2:$B$5854,KPI_Summary!$B$5,Fact_Snapshot_History!$C$2:$C$5854,"&gt;0",Fact_Snapshot_History!$K$2:$K$5854,$A9)</f>
        <v>231393.14</v>
      </c>
    </row>
    <row r="10" customFormat="false" ht="15" hidden="false" customHeight="false" outlineLevel="0" collapsed="false">
      <c r="A10" s="10" t="n">
        <v>4</v>
      </c>
      <c r="B10" s="10" t="str">
        <f aca="false">INDEX(Dim_Products!$B$2:$B$14,MATCH($A10,Dim_Products!$A$2:$A$14,0))</f>
        <v>Mtumishi Loan</v>
      </c>
      <c r="C10" s="10" t="str">
        <f aca="false">INDEX(Dim_Products!$C$2:$C$14,MATCH($A10,Dim_Products!$A$2:$A$14,0))</f>
        <v>FOSA</v>
      </c>
      <c r="D10" s="23" t="n">
        <f aca="false">COUNTIFS(Fact_Snapshot_History!$B$2:$B$5854,KPI_Summary!$B$5,Fact_Snapshot_History!$C$2:$C$5854,"&gt;0",Fact_Snapshot_History!$K$2:$K$5854,$A10)</f>
        <v>10</v>
      </c>
      <c r="E10" s="24" t="n">
        <f aca="false">IFERROR(COUNTIFS(Fact_Snapshot_History!$B$2:$B$5854,KPI_Summary!$B$5,Fact_Snapshot_History!$C$2:$C$5854,"&gt;0",Fact_Snapshot_History!$K$2:$K$5854,$A10,Fact_Snapshot_History!$G$2:$G$5854,1)/$D10,"")</f>
        <v>0</v>
      </c>
      <c r="F10" s="24" t="n">
        <f aca="false">IFERROR(SUMIFS(Fact_Snapshot_History!$C$2:$C$5854,Fact_Snapshot_History!$B$2:$B$5854,KPI_Summary!$B$5,Fact_Snapshot_History!$C$2:$C$5854,"&gt;0",Fact_Snapshot_History!$K$2:$K$5854,$A10,Fact_Snapshot_History!$G$2:$G$5854,1)/SUMIFS(Fact_Snapshot_History!$C$2:$C$5854,Fact_Snapshot_History!$B$2:$B$5854,KPI_Summary!$B$5,Fact_Snapshot_History!$C$2:$C$5854,"&gt;0",Fact_Snapshot_History!$K$2:$K$5854,$A10),"")</f>
        <v>0</v>
      </c>
      <c r="G10" s="23" t="n">
        <f aca="false">SUMIFS(Fact_Snapshot_History!$C$2:$C$5854,Fact_Snapshot_History!$B$2:$B$5854,KPI_Summary!$B$5,Fact_Snapshot_History!$C$2:$C$5854,"&gt;0",Fact_Snapshot_History!$K$2:$K$5854,$A10)</f>
        <v>522615.47</v>
      </c>
    </row>
    <row r="11" customFormat="false" ht="15" hidden="false" customHeight="false" outlineLevel="0" collapsed="false">
      <c r="A11" s="8" t="n">
        <v>5</v>
      </c>
      <c r="B11" s="8" t="str">
        <f aca="false">INDEX(Dim_Products!$B$2:$B$14,MATCH($A11,Dim_Products!$A$2:$A$14,0))</f>
        <v>School Fees Loan</v>
      </c>
      <c r="C11" s="8" t="str">
        <f aca="false">INDEX(Dim_Products!$C$2:$C$14,MATCH($A11,Dim_Products!$A$2:$A$14,0))</f>
        <v>BOSA</v>
      </c>
      <c r="D11" s="21" t="n">
        <f aca="false">COUNTIFS(Fact_Snapshot_History!$B$2:$B$5854,KPI_Summary!$B$5,Fact_Snapshot_History!$C$2:$C$5854,"&gt;0",Fact_Snapshot_History!$K$2:$K$5854,$A11)</f>
        <v>11</v>
      </c>
      <c r="E11" s="22" t="n">
        <f aca="false">IFERROR(COUNTIFS(Fact_Snapshot_History!$B$2:$B$5854,KPI_Summary!$B$5,Fact_Snapshot_History!$C$2:$C$5854,"&gt;0",Fact_Snapshot_History!$K$2:$K$5854,$A11,Fact_Snapshot_History!$G$2:$G$5854,1)/$D11,"")</f>
        <v>0.0909090909090909</v>
      </c>
      <c r="F11" s="22" t="n">
        <f aca="false">IFERROR(SUMIFS(Fact_Snapshot_History!$C$2:$C$5854,Fact_Snapshot_History!$B$2:$B$5854,KPI_Summary!$B$5,Fact_Snapshot_History!$C$2:$C$5854,"&gt;0",Fact_Snapshot_History!$K$2:$K$5854,$A11,Fact_Snapshot_History!$G$2:$G$5854,1)/SUMIFS(Fact_Snapshot_History!$C$2:$C$5854,Fact_Snapshot_History!$B$2:$B$5854,KPI_Summary!$B$5,Fact_Snapshot_History!$C$2:$C$5854,"&gt;0",Fact_Snapshot_History!$K$2:$K$5854,$A11),"")</f>
        <v>0.0888870652354246</v>
      </c>
      <c r="G11" s="21" t="n">
        <f aca="false">SUMIFS(Fact_Snapshot_History!$C$2:$C$5854,Fact_Snapshot_History!$B$2:$B$5854,KPI_Summary!$B$5,Fact_Snapshot_History!$C$2:$C$5854,"&gt;0",Fact_Snapshot_History!$K$2:$K$5854,$A11)</f>
        <v>247488.54</v>
      </c>
    </row>
    <row r="12" customFormat="false" ht="15" hidden="false" customHeight="false" outlineLevel="0" collapsed="false">
      <c r="A12" s="10" t="n">
        <v>6</v>
      </c>
      <c r="B12" s="10" t="str">
        <f aca="false">INDEX(Dim_Products!$B$2:$B$14,MATCH($A12,Dim_Products!$A$2:$A$14,0))</f>
        <v>Bima Loan</v>
      </c>
      <c r="C12" s="10" t="str">
        <f aca="false">INDEX(Dim_Products!$C$2:$C$14,MATCH($A12,Dim_Products!$A$2:$A$14,0))</f>
        <v>BOSA</v>
      </c>
      <c r="D12" s="23" t="n">
        <f aca="false">COUNTIFS(Fact_Snapshot_History!$B$2:$B$5854,KPI_Summary!$B$5,Fact_Snapshot_History!$C$2:$C$5854,"&gt;0",Fact_Snapshot_History!$K$2:$K$5854,$A12)</f>
        <v>20</v>
      </c>
      <c r="E12" s="24" t="n">
        <f aca="false">IFERROR(COUNTIFS(Fact_Snapshot_History!$B$2:$B$5854,KPI_Summary!$B$5,Fact_Snapshot_History!$C$2:$C$5854,"&gt;0",Fact_Snapshot_History!$K$2:$K$5854,$A12,Fact_Snapshot_History!$G$2:$G$5854,1)/$D12,"")</f>
        <v>0.1</v>
      </c>
      <c r="F12" s="24" t="n">
        <f aca="false">IFERROR(SUMIFS(Fact_Snapshot_History!$C$2:$C$5854,Fact_Snapshot_History!$B$2:$B$5854,KPI_Summary!$B$5,Fact_Snapshot_History!$C$2:$C$5854,"&gt;0",Fact_Snapshot_History!$K$2:$K$5854,$A12,Fact_Snapshot_History!$G$2:$G$5854,1)/SUMIFS(Fact_Snapshot_History!$C$2:$C$5854,Fact_Snapshot_History!$B$2:$B$5854,KPI_Summary!$B$5,Fact_Snapshot_History!$C$2:$C$5854,"&gt;0",Fact_Snapshot_History!$K$2:$K$5854,$A12),"")</f>
        <v>0.0896031050579605</v>
      </c>
      <c r="G12" s="23" t="n">
        <f aca="false">SUMIFS(Fact_Snapshot_History!$C$2:$C$5854,Fact_Snapshot_History!$B$2:$B$5854,KPI_Summary!$B$5,Fact_Snapshot_History!$C$2:$C$5854,"&gt;0",Fact_Snapshot_History!$K$2:$K$5854,$A12)</f>
        <v>292044.79</v>
      </c>
    </row>
    <row r="13" customFormat="false" ht="15" hidden="false" customHeight="false" outlineLevel="0" collapsed="false">
      <c r="A13" s="8" t="n">
        <v>7</v>
      </c>
      <c r="B13" s="8" t="str">
        <f aca="false">INDEX(Dim_Products!$B$2:$B$14,MATCH($A13,Dim_Products!$A$2:$A$14,0))</f>
        <v>Development Loan</v>
      </c>
      <c r="C13" s="8" t="str">
        <f aca="false">INDEX(Dim_Products!$C$2:$C$14,MATCH($A13,Dim_Products!$A$2:$A$14,0))</f>
        <v>BOSA</v>
      </c>
      <c r="D13" s="21" t="n">
        <f aca="false">COUNTIFS(Fact_Snapshot_History!$B$2:$B$5854,KPI_Summary!$B$5,Fact_Snapshot_History!$C$2:$C$5854,"&gt;0",Fact_Snapshot_History!$K$2:$K$5854,$A13)</f>
        <v>21</v>
      </c>
      <c r="E13" s="22" t="n">
        <f aca="false">IFERROR(COUNTIFS(Fact_Snapshot_History!$B$2:$B$5854,KPI_Summary!$B$5,Fact_Snapshot_History!$C$2:$C$5854,"&gt;0",Fact_Snapshot_History!$K$2:$K$5854,$A13,Fact_Snapshot_History!$G$2:$G$5854,1)/$D13,"")</f>
        <v>0.0952380952380952</v>
      </c>
      <c r="F13" s="22" t="n">
        <f aca="false">IFERROR(SUMIFS(Fact_Snapshot_History!$C$2:$C$5854,Fact_Snapshot_History!$B$2:$B$5854,KPI_Summary!$B$5,Fact_Snapshot_History!$C$2:$C$5854,"&gt;0",Fact_Snapshot_History!$K$2:$K$5854,$A13,Fact_Snapshot_History!$G$2:$G$5854,1)/SUMIFS(Fact_Snapshot_History!$C$2:$C$5854,Fact_Snapshot_History!$B$2:$B$5854,KPI_Summary!$B$5,Fact_Snapshot_History!$C$2:$C$5854,"&gt;0",Fact_Snapshot_History!$K$2:$K$5854,$A13),"")</f>
        <v>0.0717784011259316</v>
      </c>
      <c r="G13" s="21" t="n">
        <f aca="false">SUMIFS(Fact_Snapshot_History!$C$2:$C$5854,Fact_Snapshot_History!$B$2:$B$5854,KPI_Summary!$B$5,Fact_Snapshot_History!$C$2:$C$5854,"&gt;0",Fact_Snapshot_History!$K$2:$K$5854,$A13)</f>
        <v>2631555.97</v>
      </c>
    </row>
    <row r="14" customFormat="false" ht="15" hidden="false" customHeight="false" outlineLevel="0" collapsed="false">
      <c r="A14" s="10" t="n">
        <v>8</v>
      </c>
      <c r="B14" s="10" t="str">
        <f aca="false">INDEX(Dim_Products!$B$2:$B$14,MATCH($A14,Dim_Products!$A$2:$A$14,0))</f>
        <v>Emergency Loan</v>
      </c>
      <c r="C14" s="10" t="str">
        <f aca="false">INDEX(Dim_Products!$C$2:$C$14,MATCH($A14,Dim_Products!$A$2:$A$14,0))</f>
        <v>BOSA</v>
      </c>
      <c r="D14" s="23" t="n">
        <f aca="false">COUNTIFS(Fact_Snapshot_History!$B$2:$B$5854,KPI_Summary!$B$5,Fact_Snapshot_History!$C$2:$C$5854,"&gt;0",Fact_Snapshot_History!$K$2:$K$5854,$A14)</f>
        <v>11</v>
      </c>
      <c r="E14" s="24" t="n">
        <f aca="false">IFERROR(COUNTIFS(Fact_Snapshot_History!$B$2:$B$5854,KPI_Summary!$B$5,Fact_Snapshot_History!$C$2:$C$5854,"&gt;0",Fact_Snapshot_History!$K$2:$K$5854,$A14,Fact_Snapshot_History!$G$2:$G$5854,1)/$D14,"")</f>
        <v>0</v>
      </c>
      <c r="F14" s="24" t="n">
        <f aca="false">IFERROR(SUMIFS(Fact_Snapshot_History!$C$2:$C$5854,Fact_Snapshot_History!$B$2:$B$5854,KPI_Summary!$B$5,Fact_Snapshot_History!$C$2:$C$5854,"&gt;0",Fact_Snapshot_History!$K$2:$K$5854,$A14,Fact_Snapshot_History!$G$2:$G$5854,1)/SUMIFS(Fact_Snapshot_History!$C$2:$C$5854,Fact_Snapshot_History!$B$2:$B$5854,KPI_Summary!$B$5,Fact_Snapshot_History!$C$2:$C$5854,"&gt;0",Fact_Snapshot_History!$K$2:$K$5854,$A14),"")</f>
        <v>0</v>
      </c>
      <c r="G14" s="23" t="n">
        <f aca="false">SUMIFS(Fact_Snapshot_History!$C$2:$C$5854,Fact_Snapshot_History!$B$2:$B$5854,KPI_Summary!$B$5,Fact_Snapshot_History!$C$2:$C$5854,"&gt;0",Fact_Snapshot_History!$K$2:$K$5854,$A14)</f>
        <v>66669.57</v>
      </c>
    </row>
    <row r="15" customFormat="false" ht="15" hidden="false" customHeight="false" outlineLevel="0" collapsed="false">
      <c r="A15" s="8" t="n">
        <v>9</v>
      </c>
      <c r="B15" s="8" t="str">
        <f aca="false">INDEX(Dim_Products!$B$2:$B$14,MATCH($A15,Dim_Products!$A$2:$A$14,0))</f>
        <v>Instant Loan</v>
      </c>
      <c r="C15" s="8" t="str">
        <f aca="false">INDEX(Dim_Products!$C$2:$C$14,MATCH($A15,Dim_Products!$A$2:$A$14,0))</f>
        <v>BOSA</v>
      </c>
      <c r="D15" s="21" t="n">
        <f aca="false">COUNTIFS(Fact_Snapshot_History!$B$2:$B$5854,KPI_Summary!$B$5,Fact_Snapshot_History!$C$2:$C$5854,"&gt;0",Fact_Snapshot_History!$K$2:$K$5854,$A15)</f>
        <v>12</v>
      </c>
      <c r="E15" s="22" t="n">
        <f aca="false">IFERROR(COUNTIFS(Fact_Snapshot_History!$B$2:$B$5854,KPI_Summary!$B$5,Fact_Snapshot_History!$C$2:$C$5854,"&gt;0",Fact_Snapshot_History!$K$2:$K$5854,$A15,Fact_Snapshot_History!$G$2:$G$5854,1)/$D15,"")</f>
        <v>0</v>
      </c>
      <c r="F15" s="22" t="n">
        <f aca="false">IFERROR(SUMIFS(Fact_Snapshot_History!$C$2:$C$5854,Fact_Snapshot_History!$B$2:$B$5854,KPI_Summary!$B$5,Fact_Snapshot_History!$C$2:$C$5854,"&gt;0",Fact_Snapshot_History!$K$2:$K$5854,$A15,Fact_Snapshot_History!$G$2:$G$5854,1)/SUMIFS(Fact_Snapshot_History!$C$2:$C$5854,Fact_Snapshot_History!$B$2:$B$5854,KPI_Summary!$B$5,Fact_Snapshot_History!$C$2:$C$5854,"&gt;0",Fact_Snapshot_History!$K$2:$K$5854,$A15),"")</f>
        <v>0</v>
      </c>
      <c r="G15" s="21" t="n">
        <f aca="false">SUMIFS(Fact_Snapshot_History!$C$2:$C$5854,Fact_Snapshot_History!$B$2:$B$5854,KPI_Summary!$B$5,Fact_Snapshot_History!$C$2:$C$5854,"&gt;0",Fact_Snapshot_History!$K$2:$K$5854,$A15)</f>
        <v>81783.34</v>
      </c>
    </row>
    <row r="16" customFormat="false" ht="15" hidden="false" customHeight="false" outlineLevel="0" collapsed="false">
      <c r="A16" s="10" t="n">
        <v>10</v>
      </c>
      <c r="B16" s="10" t="str">
        <f aca="false">INDEX(Dim_Products!$B$2:$B$14,MATCH($A16,Dim_Products!$A$2:$A$14,0))</f>
        <v>ELoan</v>
      </c>
      <c r="C16" s="10" t="str">
        <f aca="false">INDEX(Dim_Products!$C$2:$C$14,MATCH($A16,Dim_Products!$A$2:$A$14,0))</f>
        <v>BOSA</v>
      </c>
      <c r="D16" s="23" t="n">
        <f aca="false">COUNTIFS(Fact_Snapshot_History!$B$2:$B$5854,KPI_Summary!$B$5,Fact_Snapshot_History!$C$2:$C$5854,"&gt;0",Fact_Snapshot_History!$K$2:$K$5854,$A16)</f>
        <v>14</v>
      </c>
      <c r="E16" s="24" t="n">
        <f aca="false">IFERROR(COUNTIFS(Fact_Snapshot_History!$B$2:$B$5854,KPI_Summary!$B$5,Fact_Snapshot_History!$C$2:$C$5854,"&gt;0",Fact_Snapshot_History!$K$2:$K$5854,$A16,Fact_Snapshot_History!$G$2:$G$5854,1)/$D16,"")</f>
        <v>0.0714285714285714</v>
      </c>
      <c r="F16" s="24" t="n">
        <f aca="false">IFERROR(SUMIFS(Fact_Snapshot_History!$C$2:$C$5854,Fact_Snapshot_History!$B$2:$B$5854,KPI_Summary!$B$5,Fact_Snapshot_History!$C$2:$C$5854,"&gt;0",Fact_Snapshot_History!$K$2:$K$5854,$A16,Fact_Snapshot_History!$G$2:$G$5854,1)/SUMIFS(Fact_Snapshot_History!$C$2:$C$5854,Fact_Snapshot_History!$B$2:$B$5854,KPI_Summary!$B$5,Fact_Snapshot_History!$C$2:$C$5854,"&gt;0",Fact_Snapshot_History!$K$2:$K$5854,$A16),"")</f>
        <v>0.0510465708904845</v>
      </c>
      <c r="G16" s="23" t="n">
        <f aca="false">SUMIFS(Fact_Snapshot_History!$C$2:$C$5854,Fact_Snapshot_History!$B$2:$B$5854,KPI_Summary!$B$5,Fact_Snapshot_History!$C$2:$C$5854,"&gt;0",Fact_Snapshot_History!$K$2:$K$5854,$A16)</f>
        <v>266982.87</v>
      </c>
    </row>
    <row r="17" customFormat="false" ht="15" hidden="false" customHeight="false" outlineLevel="0" collapsed="false">
      <c r="A17" s="8" t="n">
        <v>11</v>
      </c>
      <c r="B17" s="8" t="str">
        <f aca="false">INDEX(Dim_Products!$B$2:$B$14,MATCH($A17,Dim_Products!$A$2:$A$14,0))</f>
        <v>Moto Gari Loan</v>
      </c>
      <c r="C17" s="8" t="str">
        <f aca="false">INDEX(Dim_Products!$C$2:$C$14,MATCH($A17,Dim_Products!$A$2:$A$14,0))</f>
        <v>BOSA</v>
      </c>
      <c r="D17" s="21" t="n">
        <f aca="false">COUNTIFS(Fact_Snapshot_History!$B$2:$B$5854,KPI_Summary!$B$5,Fact_Snapshot_History!$C$2:$C$5854,"&gt;0",Fact_Snapshot_History!$K$2:$K$5854,$A17)</f>
        <v>17</v>
      </c>
      <c r="E17" s="22" t="n">
        <f aca="false">IFERROR(COUNTIFS(Fact_Snapshot_History!$B$2:$B$5854,KPI_Summary!$B$5,Fact_Snapshot_History!$C$2:$C$5854,"&gt;0",Fact_Snapshot_History!$K$2:$K$5854,$A17,Fact_Snapshot_History!$G$2:$G$5854,1)/$D17,"")</f>
        <v>0.176470588235294</v>
      </c>
      <c r="F17" s="22" t="n">
        <f aca="false">IFERROR(SUMIFS(Fact_Snapshot_History!$C$2:$C$5854,Fact_Snapshot_History!$B$2:$B$5854,KPI_Summary!$B$5,Fact_Snapshot_History!$C$2:$C$5854,"&gt;0",Fact_Snapshot_History!$K$2:$K$5854,$A17,Fact_Snapshot_History!$G$2:$G$5854,1)/SUMIFS(Fact_Snapshot_History!$C$2:$C$5854,Fact_Snapshot_History!$B$2:$B$5854,KPI_Summary!$B$5,Fact_Snapshot_History!$C$2:$C$5854,"&gt;0",Fact_Snapshot_History!$K$2:$K$5854,$A17),"")</f>
        <v>0.289594838544747</v>
      </c>
      <c r="G17" s="21" t="n">
        <f aca="false">SUMIFS(Fact_Snapshot_History!$C$2:$C$5854,Fact_Snapshot_History!$B$2:$B$5854,KPI_Summary!$B$5,Fact_Snapshot_History!$C$2:$C$5854,"&gt;0",Fact_Snapshot_History!$K$2:$K$5854,$A17)</f>
        <v>8266226.85</v>
      </c>
    </row>
    <row r="18" customFormat="false" ht="15" hidden="false" customHeight="false" outlineLevel="0" collapsed="false">
      <c r="A18" s="10" t="n">
        <v>12</v>
      </c>
      <c r="B18" s="10" t="str">
        <f aca="false">INDEX(Dim_Products!$B$2:$B$14,MATCH($A18,Dim_Products!$A$2:$A$14,0))</f>
        <v>Mjengo Loan</v>
      </c>
      <c r="C18" s="10" t="str">
        <f aca="false">INDEX(Dim_Products!$C$2:$C$14,MATCH($A18,Dim_Products!$A$2:$A$14,0))</f>
        <v>BOSA</v>
      </c>
      <c r="D18" s="23" t="n">
        <f aca="false">COUNTIFS(Fact_Snapshot_History!$B$2:$B$5854,KPI_Summary!$B$5,Fact_Snapshot_History!$C$2:$C$5854,"&gt;0",Fact_Snapshot_History!$K$2:$K$5854,$A18)</f>
        <v>21</v>
      </c>
      <c r="E18" s="24" t="n">
        <f aca="false">IFERROR(COUNTIFS(Fact_Snapshot_History!$B$2:$B$5854,KPI_Summary!$B$5,Fact_Snapshot_History!$C$2:$C$5854,"&gt;0",Fact_Snapshot_History!$K$2:$K$5854,$A18,Fact_Snapshot_History!$G$2:$G$5854,1)/$D18,"")</f>
        <v>0.19047619047619</v>
      </c>
      <c r="F18" s="24" t="n">
        <f aca="false">IFERROR(SUMIFS(Fact_Snapshot_History!$C$2:$C$5854,Fact_Snapshot_History!$B$2:$B$5854,KPI_Summary!$B$5,Fact_Snapshot_History!$C$2:$C$5854,"&gt;0",Fact_Snapshot_History!$K$2:$K$5854,$A18,Fact_Snapshot_History!$G$2:$G$5854,1)/SUMIFS(Fact_Snapshot_History!$C$2:$C$5854,Fact_Snapshot_History!$B$2:$B$5854,KPI_Summary!$B$5,Fact_Snapshot_History!$C$2:$C$5854,"&gt;0",Fact_Snapshot_History!$K$2:$K$5854,$A18),"")</f>
        <v>0.243437739664405</v>
      </c>
      <c r="G18" s="23" t="n">
        <f aca="false">SUMIFS(Fact_Snapshot_History!$C$2:$C$5854,Fact_Snapshot_History!$B$2:$B$5854,KPI_Summary!$B$5,Fact_Snapshot_History!$C$2:$C$5854,"&gt;0",Fact_Snapshot_History!$K$2:$K$5854,$A18)</f>
        <v>9686200.6</v>
      </c>
    </row>
    <row r="19" customFormat="false" ht="15" hidden="false" customHeight="false" outlineLevel="0" collapsed="false">
      <c r="A19" s="8" t="n">
        <v>13</v>
      </c>
      <c r="B19" s="8" t="str">
        <f aca="false">INDEX(Dim_Products!$B$2:$B$14,MATCH($A19,Dim_Products!$A$2:$A$14,0))</f>
        <v>Supa Loan</v>
      </c>
      <c r="C19" s="8" t="str">
        <f aca="false">INDEX(Dim_Products!$C$2:$C$14,MATCH($A19,Dim_Products!$A$2:$A$14,0))</f>
        <v>BOSA</v>
      </c>
      <c r="D19" s="21" t="n">
        <f aca="false">COUNTIFS(Fact_Snapshot_History!$B$2:$B$5854,KPI_Summary!$B$5,Fact_Snapshot_History!$C$2:$C$5854,"&gt;0",Fact_Snapshot_History!$K$2:$K$5854,$A19)</f>
        <v>27</v>
      </c>
      <c r="E19" s="22" t="n">
        <f aca="false">IFERROR(COUNTIFS(Fact_Snapshot_History!$B$2:$B$5854,KPI_Summary!$B$5,Fact_Snapshot_History!$C$2:$C$5854,"&gt;0",Fact_Snapshot_History!$K$2:$K$5854,$A19,Fact_Snapshot_History!$G$2:$G$5854,1)/$D19,"")</f>
        <v>0.037037037037037</v>
      </c>
      <c r="F19" s="22" t="n">
        <f aca="false">IFERROR(SUMIFS(Fact_Snapshot_History!$C$2:$C$5854,Fact_Snapshot_History!$B$2:$B$5854,KPI_Summary!$B$5,Fact_Snapshot_History!$C$2:$C$5854,"&gt;0",Fact_Snapshot_History!$K$2:$K$5854,$A19,Fact_Snapshot_History!$G$2:$G$5854,1)/SUMIFS(Fact_Snapshot_History!$C$2:$C$5854,Fact_Snapshot_History!$B$2:$B$5854,KPI_Summary!$B$5,Fact_Snapshot_History!$C$2:$C$5854,"&gt;0",Fact_Snapshot_History!$K$2:$K$5854,$A19),"")</f>
        <v>0.0795343718378569</v>
      </c>
      <c r="G19" s="21" t="n">
        <f aca="false">SUMIFS(Fact_Snapshot_History!$C$2:$C$5854,Fact_Snapshot_History!$B$2:$B$5854,KPI_Summary!$B$5,Fact_Snapshot_History!$C$2:$C$5854,"&gt;0",Fact_Snapshot_History!$K$2:$K$5854,$A19)</f>
        <v>4726897.08</v>
      </c>
    </row>
    <row r="21" customFormat="false" ht="19.5" hidden="false" customHeight="true" outlineLevel="0" collapsed="false">
      <c r="A21" s="4" t="s">
        <v>136</v>
      </c>
      <c r="B21" s="4"/>
      <c r="C21" s="4"/>
      <c r="D21" s="4"/>
      <c r="E21" s="4"/>
      <c r="F21" s="4"/>
    </row>
    <row r="22" customFormat="false" ht="23.85" hidden="false" customHeight="false" outlineLevel="0" collapsed="false">
      <c r="A22" s="6"/>
      <c r="B22" s="6" t="s">
        <v>137</v>
      </c>
      <c r="C22" s="6"/>
      <c r="D22" s="6" t="s">
        <v>64</v>
      </c>
      <c r="E22" s="6" t="s">
        <v>134</v>
      </c>
      <c r="F22" s="6" t="s">
        <v>135</v>
      </c>
      <c r="G22" s="6" t="s">
        <v>101</v>
      </c>
    </row>
    <row r="23" customFormat="false" ht="15" hidden="false" customHeight="false" outlineLevel="0" collapsed="false">
      <c r="A23" s="8"/>
      <c r="B23" s="8" t="s">
        <v>138</v>
      </c>
      <c r="C23" s="8"/>
      <c r="D23" s="21" t="n">
        <f aca="false">COUNTIFS(Fact_Snapshot_History!$B$2:$B$5854,KPI_Summary!$B$5,Fact_Snapshot_History!$C$2:$C$5854,"&gt;0",Fact_Snapshot_History!$N$2:$N$5854,"Individual")</f>
        <v>127</v>
      </c>
      <c r="E23" s="22" t="n">
        <f aca="false">IFERROR(COUNTIFS(Fact_Snapshot_History!$B$2:$B$5854,KPI_Summary!$B$5,Fact_Snapshot_History!$C$2:$C$5854,"&gt;0",Fact_Snapshot_History!$N$2:$N$5854,"Individual",Fact_Snapshot_History!$G$2:$G$5854,1)/$D23,"")</f>
        <v>0.0393700787401575</v>
      </c>
      <c r="F23" s="22" t="n">
        <f aca="false">IFERROR(SUMIFS(Fact_Snapshot_History!$C$2:$C$5854,Fact_Snapshot_History!$B$2:$B$5854,KPI_Summary!$B$5,Fact_Snapshot_History!$C$2:$C$5854,"&gt;0",Fact_Snapshot_History!$N$2:$N$5854,"Individual",Fact_Snapshot_History!$G$2:$G$5854,1)/SUMIFS(Fact_Snapshot_History!$C$2:$C$5854,Fact_Snapshot_History!$B$2:$B$5854,KPI_Summary!$B$5,Fact_Snapshot_History!$C$2:$C$5854,"&gt;0",Fact_Snapshot_History!$N$2:$N$5854,"Individual"),"")</f>
        <v>0.0696591252428312</v>
      </c>
      <c r="G23" s="21" t="n">
        <f aca="false">SUMIFS(Fact_Snapshot_History!$C$2:$C$5854,Fact_Snapshot_History!$B$2:$B$5854,KPI_Summary!$B$5,Fact_Snapshot_History!$C$2:$C$5854,"&gt;0",Fact_Snapshot_History!$N$2:$N$5854,"Individual")</f>
        <v>15685703.29</v>
      </c>
    </row>
    <row r="24" customFormat="false" ht="15" hidden="false" customHeight="false" outlineLevel="0" collapsed="false">
      <c r="A24" s="10"/>
      <c r="B24" s="10" t="s">
        <v>139</v>
      </c>
      <c r="C24" s="10"/>
      <c r="D24" s="23" t="n">
        <f aca="false">COUNTIFS(Fact_Snapshot_History!$B$2:$B$5854,KPI_Summary!$B$5,Fact_Snapshot_History!$C$2:$C$5854,"&gt;0",Fact_Snapshot_History!$N$2:$N$5854,"SME")</f>
        <v>39</v>
      </c>
      <c r="E24" s="24" t="n">
        <f aca="false">IFERROR(COUNTIFS(Fact_Snapshot_History!$B$2:$B$5854,KPI_Summary!$B$5,Fact_Snapshot_History!$C$2:$C$5854,"&gt;0",Fact_Snapshot_History!$N$2:$N$5854,"SME",Fact_Snapshot_History!$G$2:$G$5854,1)/$D24,"")</f>
        <v>0.128205128205128</v>
      </c>
      <c r="F24" s="24" t="n">
        <f aca="false">IFERROR(SUMIFS(Fact_Snapshot_History!$C$2:$C$5854,Fact_Snapshot_History!$B$2:$B$5854,KPI_Summary!$B$5,Fact_Snapshot_History!$C$2:$C$5854,"&gt;0",Fact_Snapshot_History!$N$2:$N$5854,"SME",Fact_Snapshot_History!$G$2:$G$5854,1)/SUMIFS(Fact_Snapshot_History!$C$2:$C$5854,Fact_Snapshot_History!$B$2:$B$5854,KPI_Summary!$B$5,Fact_Snapshot_History!$C$2:$C$5854,"&gt;0",Fact_Snapshot_History!$N$2:$N$5854,"SME"),"")</f>
        <v>0.183642862214165</v>
      </c>
      <c r="G24" s="23" t="n">
        <f aca="false">SUMIFS(Fact_Snapshot_History!$C$2:$C$5854,Fact_Snapshot_History!$B$2:$B$5854,KPI_Summary!$B$5,Fact_Snapshot_History!$C$2:$C$5854,"&gt;0",Fact_Snapshot_History!$N$2:$N$5854,"SME")</f>
        <v>7261863.02</v>
      </c>
    </row>
    <row r="25" customFormat="false" ht="15" hidden="false" customHeight="false" outlineLevel="0" collapsed="false">
      <c r="A25" s="8"/>
      <c r="B25" s="8" t="s">
        <v>140</v>
      </c>
      <c r="C25" s="8"/>
      <c r="D25" s="21" t="n">
        <f aca="false">COUNTIFS(Fact_Snapshot_History!$B$2:$B$5854,KPI_Summary!$B$5,Fact_Snapshot_History!$C$2:$C$5854,"&gt;0",Fact_Snapshot_History!$N$2:$N$5854,"Corporate")</f>
        <v>13</v>
      </c>
      <c r="E25" s="22" t="n">
        <f aca="false">IFERROR(COUNTIFS(Fact_Snapshot_History!$B$2:$B$5854,KPI_Summary!$B$5,Fact_Snapshot_History!$C$2:$C$5854,"&gt;0",Fact_Snapshot_History!$N$2:$N$5854,"Corporate",Fact_Snapshot_History!$G$2:$G$5854,1)/$D25,"")</f>
        <v>0.307692307692308</v>
      </c>
      <c r="F25" s="22" t="n">
        <f aca="false">IFERROR(SUMIFS(Fact_Snapshot_History!$C$2:$C$5854,Fact_Snapshot_History!$B$2:$B$5854,KPI_Summary!$B$5,Fact_Snapshot_History!$C$2:$C$5854,"&gt;0",Fact_Snapshot_History!$N$2:$N$5854,"Corporate",Fact_Snapshot_History!$G$2:$G$5854,1)/SUMIFS(Fact_Snapshot_History!$C$2:$C$5854,Fact_Snapshot_History!$B$2:$B$5854,KPI_Summary!$B$5,Fact_Snapshot_History!$C$2:$C$5854,"&gt;0",Fact_Snapshot_History!$N$2:$N$5854,"Corporate"),"")</f>
        <v>0.756668431331982</v>
      </c>
      <c r="G25" s="21" t="n">
        <f aca="false">SUMIFS(Fact_Snapshot_History!$C$2:$C$5854,Fact_Snapshot_History!$B$2:$B$5854,KPI_Summary!$B$5,Fact_Snapshot_History!$C$2:$C$5854,"&gt;0",Fact_Snapshot_History!$N$2:$N$5854,"Corporate")</f>
        <v>2206820.73</v>
      </c>
    </row>
    <row r="26" customFormat="false" ht="15" hidden="false" customHeight="false" outlineLevel="0" collapsed="false">
      <c r="A26" s="10"/>
      <c r="B26" s="10" t="s">
        <v>141</v>
      </c>
      <c r="C26" s="10"/>
      <c r="D26" s="23" t="n">
        <f aca="false">COUNTIFS(Fact_Snapshot_History!$B$2:$B$5854,KPI_Summary!$B$5,Fact_Snapshot_History!$C$2:$C$5854,"&gt;0",Fact_Snapshot_History!$N$2:$N$5854,"Learning Institution")</f>
        <v>8</v>
      </c>
      <c r="E26" s="24" t="n">
        <f aca="false">IFERROR(COUNTIFS(Fact_Snapshot_History!$B$2:$B$5854,KPI_Summary!$B$5,Fact_Snapshot_History!$C$2:$C$5854,"&gt;0",Fact_Snapshot_History!$N$2:$N$5854,"Learning Institution",Fact_Snapshot_History!$G$2:$G$5854,1)/$D26,"")</f>
        <v>0</v>
      </c>
      <c r="F26" s="24" t="n">
        <f aca="false">IFERROR(SUMIFS(Fact_Snapshot_History!$C$2:$C$5854,Fact_Snapshot_History!$B$2:$B$5854,KPI_Summary!$B$5,Fact_Snapshot_History!$C$2:$C$5854,"&gt;0",Fact_Snapshot_History!$N$2:$N$5854,"Learning Institution",Fact_Snapshot_History!$G$2:$G$5854,1)/SUMIFS(Fact_Snapshot_History!$C$2:$C$5854,Fact_Snapshot_History!$B$2:$B$5854,KPI_Summary!$B$5,Fact_Snapshot_History!$C$2:$C$5854,"&gt;0",Fact_Snapshot_History!$N$2:$N$5854,"Learning Institution"),"")</f>
        <v>0</v>
      </c>
      <c r="G26" s="23" t="n">
        <f aca="false">SUMIFS(Fact_Snapshot_History!$C$2:$C$5854,Fact_Snapshot_History!$B$2:$B$5854,KPI_Summary!$B$5,Fact_Snapshot_History!$C$2:$C$5854,"&gt;0",Fact_Snapshot_History!$N$2:$N$5854,"Learning Institution")</f>
        <v>213180.78</v>
      </c>
    </row>
    <row r="27" customFormat="false" ht="15" hidden="false" customHeight="false" outlineLevel="0" collapsed="false">
      <c r="A27" s="8"/>
      <c r="B27" s="8" t="s">
        <v>142</v>
      </c>
      <c r="C27" s="8"/>
      <c r="D27" s="21" t="n">
        <f aca="false">COUNTIFS(Fact_Snapshot_History!$B$2:$B$5854,KPI_Summary!$B$5,Fact_Snapshot_History!$C$2:$C$5854,"&gt;0",Fact_Snapshot_History!$N$2:$N$5854,"Religious Institution")</f>
        <v>18</v>
      </c>
      <c r="E27" s="22" t="n">
        <f aca="false">IFERROR(COUNTIFS(Fact_Snapshot_History!$B$2:$B$5854,KPI_Summary!$B$5,Fact_Snapshot_History!$C$2:$C$5854,"&gt;0",Fact_Snapshot_History!$N$2:$N$5854,"Religious Institution",Fact_Snapshot_History!$G$2:$G$5854,1)/$D27,"")</f>
        <v>0.166666666666667</v>
      </c>
      <c r="F27" s="22" t="n">
        <f aca="false">IFERROR(SUMIFS(Fact_Snapshot_History!$C$2:$C$5854,Fact_Snapshot_History!$B$2:$B$5854,KPI_Summary!$B$5,Fact_Snapshot_History!$C$2:$C$5854,"&gt;0",Fact_Snapshot_History!$N$2:$N$5854,"Religious Institution",Fact_Snapshot_History!$G$2:$G$5854,1)/SUMIFS(Fact_Snapshot_History!$C$2:$C$5854,Fact_Snapshot_History!$B$2:$B$5854,KPI_Summary!$B$5,Fact_Snapshot_History!$C$2:$C$5854,"&gt;0",Fact_Snapshot_History!$N$2:$N$5854,"Religious Institution"),"")</f>
        <v>0.546115007441969</v>
      </c>
      <c r="G27" s="21" t="n">
        <f aca="false">SUMIFS(Fact_Snapshot_History!$C$2:$C$5854,Fact_Snapshot_History!$B$2:$B$5854,KPI_Summary!$B$5,Fact_Snapshot_History!$C$2:$C$5854,"&gt;0",Fact_Snapshot_History!$N$2:$N$5854,"Religious Institution")</f>
        <v>2436922.3</v>
      </c>
    </row>
    <row r="29" customFormat="false" ht="19.5" hidden="false" customHeight="true" outlineLevel="0" collapsed="false">
      <c r="A29" s="4" t="s">
        <v>143</v>
      </c>
      <c r="B29" s="4"/>
      <c r="C29" s="4"/>
      <c r="D29" s="4"/>
      <c r="E29" s="4"/>
      <c r="F29" s="4"/>
    </row>
    <row r="30" customFormat="false" ht="23.85" hidden="false" customHeight="false" outlineLevel="0" collapsed="false">
      <c r="A30" s="6"/>
      <c r="B30" s="6" t="s">
        <v>144</v>
      </c>
      <c r="C30" s="6"/>
      <c r="D30" s="6" t="s">
        <v>64</v>
      </c>
      <c r="E30" s="6" t="s">
        <v>134</v>
      </c>
      <c r="F30" s="6" t="s">
        <v>135</v>
      </c>
      <c r="G30" s="6" t="s">
        <v>101</v>
      </c>
    </row>
    <row r="31" customFormat="false" ht="15" hidden="false" customHeight="false" outlineLevel="0" collapsed="false">
      <c r="A31" s="8"/>
      <c r="B31" s="8" t="s">
        <v>145</v>
      </c>
      <c r="C31" s="8"/>
      <c r="D31" s="21" t="n">
        <f aca="false">COUNTIFS(Fact_Snapshot_History!$B$2:$B$5854,KPI_Summary!$B$5,Fact_Snapshot_History!$C$2:$C$5854,"&gt;0",Fact_Snapshot_History!$M$2:$M$5854,"Check-Off")</f>
        <v>81</v>
      </c>
      <c r="E31" s="22" t="n">
        <f aca="false">IFERROR(COUNTIFS(Fact_Snapshot_History!$B$2:$B$5854,KPI_Summary!$B$5,Fact_Snapshot_History!$C$2:$C$5854,"&gt;0",Fact_Snapshot_History!$M$2:$M$5854,"Check-Off",Fact_Snapshot_History!$G$2:$G$5854,1)/$D31,"")</f>
        <v>0.0493827160493827</v>
      </c>
      <c r="F31" s="22" t="n">
        <f aca="false">IFERROR(SUMIFS(Fact_Snapshot_History!$C$2:$C$5854,Fact_Snapshot_History!$B$2:$B$5854,KPI_Summary!$B$5,Fact_Snapshot_History!$C$2:$C$5854,"&gt;0",Fact_Snapshot_History!$M$2:$M$5854,"Check-Off",Fact_Snapshot_History!$G$2:$G$5854,1)/SUMIFS(Fact_Snapshot_History!$C$2:$C$5854,Fact_Snapshot_History!$B$2:$B$5854,KPI_Summary!$B$5,Fact_Snapshot_History!$C$2:$C$5854,"&gt;0",Fact_Snapshot_History!$M$2:$M$5854,"Check-Off"),"")</f>
        <v>0.162037341786984</v>
      </c>
      <c r="G31" s="21" t="n">
        <f aca="false">SUMIFS(Fact_Snapshot_History!$C$2:$C$5854,Fact_Snapshot_History!$B$2:$B$5854,KPI_Summary!$B$5,Fact_Snapshot_History!$C$2:$C$5854,"&gt;0",Fact_Snapshot_History!$M$2:$M$5854,"Check-Off")</f>
        <v>10481574.44</v>
      </c>
    </row>
    <row r="32" customFormat="false" ht="15" hidden="false" customHeight="false" outlineLevel="0" collapsed="false">
      <c r="A32" s="10"/>
      <c r="B32" s="10" t="s">
        <v>146</v>
      </c>
      <c r="C32" s="10"/>
      <c r="D32" s="23" t="n">
        <f aca="false">COUNTIFS(Fact_Snapshot_History!$B$2:$B$5854,KPI_Summary!$B$5,Fact_Snapshot_History!$C$2:$C$5854,"&gt;0",Fact_Snapshot_History!$M$2:$M$5854,"Direct-Standing-Order")</f>
        <v>71</v>
      </c>
      <c r="E32" s="24" t="n">
        <f aca="false">IFERROR(COUNTIFS(Fact_Snapshot_History!$B$2:$B$5854,KPI_Summary!$B$5,Fact_Snapshot_History!$C$2:$C$5854,"&gt;0",Fact_Snapshot_History!$M$2:$M$5854,"Direct-Standing-Order",Fact_Snapshot_History!$G$2:$G$5854,1)/$D32,"")</f>
        <v>0.0985915492957746</v>
      </c>
      <c r="F32" s="24" t="n">
        <f aca="false">IFERROR(SUMIFS(Fact_Snapshot_History!$C$2:$C$5854,Fact_Snapshot_History!$B$2:$B$5854,KPI_Summary!$B$5,Fact_Snapshot_History!$C$2:$C$5854,"&gt;0",Fact_Snapshot_History!$M$2:$M$5854,"Direct-Standing-Order",Fact_Snapshot_History!$G$2:$G$5854,1)/SUMIFS(Fact_Snapshot_History!$C$2:$C$5854,Fact_Snapshot_History!$B$2:$B$5854,KPI_Summary!$B$5,Fact_Snapshot_History!$C$2:$C$5854,"&gt;0",Fact_Snapshot_History!$M$2:$M$5854,"Direct-Standing-Order"),"")</f>
        <v>0.0994139040976224</v>
      </c>
      <c r="G32" s="23" t="n">
        <f aca="false">SUMIFS(Fact_Snapshot_History!$C$2:$C$5854,Fact_Snapshot_History!$B$2:$B$5854,KPI_Summary!$B$5,Fact_Snapshot_History!$C$2:$C$5854,"&gt;0",Fact_Snapshot_History!$M$2:$M$5854,"Direct-Standing-Order")</f>
        <v>9928852.9</v>
      </c>
    </row>
    <row r="33" customFormat="false" ht="15" hidden="false" customHeight="false" outlineLevel="0" collapsed="false">
      <c r="A33" s="8"/>
      <c r="B33" s="8" t="s">
        <v>147</v>
      </c>
      <c r="C33" s="8"/>
      <c r="D33" s="21" t="n">
        <f aca="false">COUNTIFS(Fact_Snapshot_History!$B$2:$B$5854,KPI_Summary!$B$5,Fact_Snapshot_History!$C$2:$C$5854,"&gt;0",Fact_Snapshot_History!$M$2:$M$5854,"Cash-MobileMoney")</f>
        <v>53</v>
      </c>
      <c r="E33" s="22" t="n">
        <f aca="false">IFERROR(COUNTIFS(Fact_Snapshot_History!$B$2:$B$5854,KPI_Summary!$B$5,Fact_Snapshot_History!$C$2:$C$5854,"&gt;0",Fact_Snapshot_History!$M$2:$M$5854,"Cash-MobileMoney",Fact_Snapshot_History!$G$2:$G$5854,1)/$D33,"")</f>
        <v>0.113207547169811</v>
      </c>
      <c r="F33" s="22" t="n">
        <f aca="false">IFERROR(SUMIFS(Fact_Snapshot_History!$C$2:$C$5854,Fact_Snapshot_History!$B$2:$B$5854,KPI_Summary!$B$5,Fact_Snapshot_History!$C$2:$C$5854,"&gt;0",Fact_Snapshot_History!$M$2:$M$5854,"Cash-MobileMoney",Fact_Snapshot_History!$G$2:$G$5854,1)/SUMIFS(Fact_Snapshot_History!$C$2:$C$5854,Fact_Snapshot_History!$B$2:$B$5854,KPI_Summary!$B$5,Fact_Snapshot_History!$C$2:$C$5854,"&gt;0",Fact_Snapshot_History!$M$2:$M$5854,"Cash-MobileMoney"),"")</f>
        <v>0.370762420007475</v>
      </c>
      <c r="G33" s="21" t="n">
        <f aca="false">SUMIFS(Fact_Snapshot_History!$C$2:$C$5854,Fact_Snapshot_History!$B$2:$B$5854,KPI_Summary!$B$5,Fact_Snapshot_History!$C$2:$C$5854,"&gt;0",Fact_Snapshot_History!$M$2:$M$5854,"Cash-MobileMoney")</f>
        <v>7394062.78</v>
      </c>
    </row>
  </sheetData>
  <mergeCells count="6">
    <mergeCell ref="A1:F1"/>
    <mergeCell ref="A2:F2"/>
    <mergeCell ref="A3:F3"/>
    <mergeCell ref="A5:F5"/>
    <mergeCell ref="A21:F21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148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149</v>
      </c>
      <c r="B3" s="3"/>
      <c r="C3" s="3"/>
      <c r="D3" s="3"/>
      <c r="E3" s="3"/>
    </row>
    <row r="5" customFormat="false" ht="19.5" hidden="false" customHeight="true" outlineLevel="0" collapsed="false">
      <c r="A5" s="4" t="s">
        <v>150</v>
      </c>
      <c r="B5" s="4"/>
      <c r="C5" s="4"/>
      <c r="D5" s="4"/>
      <c r="E5" s="4"/>
    </row>
    <row r="6" customFormat="false" ht="23.85" hidden="false" customHeight="false" outlineLevel="0" collapsed="false">
      <c r="A6" s="6" t="s">
        <v>151</v>
      </c>
      <c r="B6" s="6" t="s">
        <v>152</v>
      </c>
      <c r="C6" s="6" t="s">
        <v>134</v>
      </c>
      <c r="D6" s="6" t="s">
        <v>135</v>
      </c>
      <c r="E6" s="6"/>
    </row>
    <row r="7" customFormat="false" ht="15" hidden="false" customHeight="false" outlineLevel="0" collapsed="false">
      <c r="A7" s="8" t="s">
        <v>153</v>
      </c>
      <c r="B7" s="21" t="n">
        <f aca="false">COUNTIF(Fact_Snapshot_History!$R$2:$R$5854,1)</f>
        <v>372</v>
      </c>
      <c r="C7" s="22" t="n">
        <f aca="false">COUNTIFS(Fact_Snapshot_History!$R$2:$R$5854,1,Fact_Snapshot_History!$G$2:$G$5854,1)/B7</f>
        <v>0.0779569892473118</v>
      </c>
      <c r="D7" s="22" t="n">
        <f aca="false">SUMIFS(Fact_Snapshot_History!$C$2:$C$5854,Fact_Snapshot_History!$R$2:$R$5854,1,Fact_Snapshot_History!$G$2:$G$5854,1)/SUMIFS(Fact_Snapshot_History!$C$2:$C$5854,Fact_Snapshot_History!$R$2:$R$5854,1)</f>
        <v>0.0251551140450119</v>
      </c>
      <c r="E7" s="8"/>
    </row>
    <row r="8" customFormat="false" ht="15" hidden="false" customHeight="false" outlineLevel="0" collapsed="false">
      <c r="A8" s="10" t="s">
        <v>154</v>
      </c>
      <c r="B8" s="23" t="n">
        <f aca="false">COUNTIF(Fact_Snapshot_History!$R$2:$R$5854,0)</f>
        <v>5481</v>
      </c>
      <c r="C8" s="24" t="n">
        <f aca="false">COUNTIFS(Fact_Snapshot_History!$R$2:$R$5854,0,Fact_Snapshot_History!$G$2:$G$5854,1)/B8</f>
        <v>0.0472541507024266</v>
      </c>
      <c r="D8" s="24" t="n">
        <f aca="false">SUMIFS(Fact_Snapshot_History!$C$2:$C$5854,Fact_Snapshot_History!$R$2:$R$5854,0,Fact_Snapshot_History!$G$2:$G$5854,1)/SUMIFS(Fact_Snapshot_History!$C$2:$C$5854,Fact_Snapshot_History!$R$2:$R$5854,0)</f>
        <v>0.0378572828687422</v>
      </c>
      <c r="E8" s="10"/>
    </row>
    <row r="10" customFormat="false" ht="15" hidden="false" customHeight="false" outlineLevel="0" collapsed="false">
      <c r="A10" s="20" t="s">
        <v>155</v>
      </c>
      <c r="B10" s="20"/>
      <c r="C10" s="20"/>
      <c r="D10" s="20"/>
      <c r="E10" s="20"/>
    </row>
    <row r="12" customFormat="false" ht="19.5" hidden="false" customHeight="true" outlineLevel="0" collapsed="false">
      <c r="A12" s="4" t="s">
        <v>156</v>
      </c>
      <c r="B12" s="4"/>
      <c r="C12" s="4"/>
      <c r="D12" s="4"/>
      <c r="E12" s="4"/>
    </row>
    <row r="13" customFormat="false" ht="23.85" hidden="false" customHeight="false" outlineLevel="0" collapsed="false">
      <c r="A13" s="6" t="s">
        <v>157</v>
      </c>
      <c r="B13" s="6" t="s">
        <v>158</v>
      </c>
      <c r="C13" s="6" t="s">
        <v>159</v>
      </c>
      <c r="D13" s="6" t="s">
        <v>160</v>
      </c>
      <c r="E13" s="6" t="s">
        <v>161</v>
      </c>
    </row>
    <row r="14" customFormat="false" ht="15" hidden="false" customHeight="false" outlineLevel="0" collapsed="false">
      <c r="A14" s="8" t="s">
        <v>162</v>
      </c>
      <c r="B14" s="21" t="n">
        <f aca="false">COUNTIFS(Fact_Snapshot_History!$P$2:$P$5854,"&gt;=0",Fact_Snapshot_History!$P$2:$P$5854,"&lt;=2",Fact_Snapshot_History!$R$2:$R$5854,1)</f>
        <v>126</v>
      </c>
      <c r="C14" s="22" t="n">
        <f aca="false">IFERROR(SUMIFS(Fact_Snapshot_History!$C$2:$C$5854,Fact_Snapshot_History!$P$2:$P$5854,"&gt;=0",Fact_Snapshot_History!$P$2:$P$5854,"&lt;=2",Fact_Snapshot_History!$R$2:$R$5854,1,Fact_Snapshot_History!$G$2:$G$5854,1)/SUMIFS(Fact_Snapshot_History!$C$2:$C$5854,Fact_Snapshot_History!$P$2:$P$5854,"&gt;=0",Fact_Snapshot_History!$P$2:$P$5854,"&lt;=2",Fact_Snapshot_History!$R$2:$R$5854,1),"")</f>
        <v>0.000126692602637675</v>
      </c>
      <c r="D14" s="21" t="n">
        <f aca="false">COUNTIFS(Fact_Snapshot_History!$P$2:$P$5854,"&gt;=0",Fact_Snapshot_History!$P$2:$P$5854,"&lt;=2",Fact_Snapshot_History!$R$2:$R$5854,0)</f>
        <v>1685</v>
      </c>
      <c r="E14" s="22" t="n">
        <f aca="false">IFERROR(SUMIFS(Fact_Snapshot_History!$C$2:$C$5854,Fact_Snapshot_History!$P$2:$P$5854,"&gt;=0",Fact_Snapshot_History!$P$2:$P$5854,"&lt;=2",Fact_Snapshot_History!$R$2:$R$5854,0,Fact_Snapshot_History!$G$2:$G$5854,1)/SUMIFS(Fact_Snapshot_History!$C$2:$C$5854,Fact_Snapshot_History!$P$2:$P$5854,"&gt;=0",Fact_Snapshot_History!$P$2:$P$5854,"&lt;=2",Fact_Snapshot_History!$R$2:$R$5854,0),"")</f>
        <v>0</v>
      </c>
    </row>
    <row r="15" customFormat="false" ht="15" hidden="false" customHeight="false" outlineLevel="0" collapsed="false">
      <c r="A15" s="10" t="s">
        <v>163</v>
      </c>
      <c r="B15" s="23" t="n">
        <f aca="false">COUNTIFS(Fact_Snapshot_History!$P$2:$P$5854,"&gt;=3",Fact_Snapshot_History!$P$2:$P$5854,"&lt;=5",Fact_Snapshot_History!$R$2:$R$5854,1)</f>
        <v>81</v>
      </c>
      <c r="C15" s="24" t="n">
        <f aca="false">IFERROR(SUMIFS(Fact_Snapshot_History!$C$2:$C$5854,Fact_Snapshot_History!$P$2:$P$5854,"&gt;=3",Fact_Snapshot_History!$P$2:$P$5854,"&lt;=5",Fact_Snapshot_History!$R$2:$R$5854,1,Fact_Snapshot_History!$G$2:$G$5854,1)/SUMIFS(Fact_Snapshot_History!$C$2:$C$5854,Fact_Snapshot_History!$P$2:$P$5854,"&gt;=3",Fact_Snapshot_History!$P$2:$P$5854,"&lt;=5",Fact_Snapshot_History!$R$2:$R$5854,1),"")</f>
        <v>0.0122050261576611</v>
      </c>
      <c r="D15" s="23" t="n">
        <f aca="false">COUNTIFS(Fact_Snapshot_History!$P$2:$P$5854,"&gt;=3",Fact_Snapshot_History!$P$2:$P$5854,"&lt;=5",Fact_Snapshot_History!$R$2:$R$5854,0)</f>
        <v>1164</v>
      </c>
      <c r="E15" s="24" t="n">
        <f aca="false">IFERROR(SUMIFS(Fact_Snapshot_History!$C$2:$C$5854,Fact_Snapshot_History!$P$2:$P$5854,"&gt;=3",Fact_Snapshot_History!$P$2:$P$5854,"&lt;=5",Fact_Snapshot_History!$R$2:$R$5854,0,Fact_Snapshot_History!$G$2:$G$5854,1)/SUMIFS(Fact_Snapshot_History!$C$2:$C$5854,Fact_Snapshot_History!$P$2:$P$5854,"&gt;=3",Fact_Snapshot_History!$P$2:$P$5854,"&lt;=5",Fact_Snapshot_History!$R$2:$R$5854,0),"")</f>
        <v>0.0477371313627601</v>
      </c>
    </row>
    <row r="16" customFormat="false" ht="15" hidden="false" customHeight="false" outlineLevel="0" collapsed="false">
      <c r="A16" s="8" t="s">
        <v>164</v>
      </c>
      <c r="B16" s="21" t="n">
        <f aca="false">COUNTIFS(Fact_Snapshot_History!$P$2:$P$5854,"&gt;=6",Fact_Snapshot_History!$P$2:$P$5854,"&lt;=8",Fact_Snapshot_History!$R$2:$R$5854,1)</f>
        <v>50</v>
      </c>
      <c r="C16" s="22" t="n">
        <f aca="false">IFERROR(SUMIFS(Fact_Snapshot_History!$C$2:$C$5854,Fact_Snapshot_History!$P$2:$P$5854,"&gt;=6",Fact_Snapshot_History!$P$2:$P$5854,"&lt;=8",Fact_Snapshot_History!$R$2:$R$5854,1,Fact_Snapshot_History!$G$2:$G$5854,1)/SUMIFS(Fact_Snapshot_History!$C$2:$C$5854,Fact_Snapshot_History!$P$2:$P$5854,"&gt;=6",Fact_Snapshot_History!$P$2:$P$5854,"&lt;=8",Fact_Snapshot_History!$R$2:$R$5854,1),"")</f>
        <v>0.0704294293599924</v>
      </c>
      <c r="D16" s="21" t="n">
        <f aca="false">COUNTIFS(Fact_Snapshot_History!$P$2:$P$5854,"&gt;=6",Fact_Snapshot_History!$P$2:$P$5854,"&lt;=8",Fact_Snapshot_History!$R$2:$R$5854,0)</f>
        <v>689</v>
      </c>
      <c r="E16" s="22" t="n">
        <f aca="false">IFERROR(SUMIFS(Fact_Snapshot_History!$C$2:$C$5854,Fact_Snapshot_History!$P$2:$P$5854,"&gt;=6",Fact_Snapshot_History!$P$2:$P$5854,"&lt;=8",Fact_Snapshot_History!$R$2:$R$5854,0,Fact_Snapshot_History!$G$2:$G$5854,1)/SUMIFS(Fact_Snapshot_History!$C$2:$C$5854,Fact_Snapshot_History!$P$2:$P$5854,"&gt;=6",Fact_Snapshot_History!$P$2:$P$5854,"&lt;=8",Fact_Snapshot_History!$R$2:$R$5854,0),"")</f>
        <v>0.0615665803125502</v>
      </c>
    </row>
    <row r="17" customFormat="false" ht="15" hidden="false" customHeight="false" outlineLevel="0" collapsed="false">
      <c r="A17" s="10" t="s">
        <v>165</v>
      </c>
      <c r="B17" s="23" t="n">
        <f aca="false">COUNTIFS(Fact_Snapshot_History!$P$2:$P$5854,"&gt;=9",Fact_Snapshot_History!$P$2:$P$5854,"&lt;=12",Fact_Snapshot_History!$R$2:$R$5854,1)</f>
        <v>63</v>
      </c>
      <c r="C17" s="24" t="n">
        <f aca="false">IFERROR(SUMIFS(Fact_Snapshot_History!$C$2:$C$5854,Fact_Snapshot_History!$P$2:$P$5854,"&gt;=9",Fact_Snapshot_History!$P$2:$P$5854,"&lt;=12",Fact_Snapshot_History!$R$2:$R$5854,1,Fact_Snapshot_History!$G$2:$G$5854,1)/SUMIFS(Fact_Snapshot_History!$C$2:$C$5854,Fact_Snapshot_History!$P$2:$P$5854,"&gt;=9",Fact_Snapshot_History!$P$2:$P$5854,"&lt;=12",Fact_Snapshot_History!$R$2:$R$5854,1),"")</f>
        <v>0.0590092630381252</v>
      </c>
      <c r="D17" s="23" t="n">
        <f aca="false">COUNTIFS(Fact_Snapshot_History!$P$2:$P$5854,"&gt;=9",Fact_Snapshot_History!$P$2:$P$5854,"&lt;=12",Fact_Snapshot_History!$R$2:$R$5854,0)</f>
        <v>663</v>
      </c>
      <c r="E17" s="24" t="n">
        <f aca="false">IFERROR(SUMIFS(Fact_Snapshot_History!$C$2:$C$5854,Fact_Snapshot_History!$P$2:$P$5854,"&gt;=9",Fact_Snapshot_History!$P$2:$P$5854,"&lt;=12",Fact_Snapshot_History!$R$2:$R$5854,0,Fact_Snapshot_History!$G$2:$G$5854,1)/SUMIFS(Fact_Snapshot_History!$C$2:$C$5854,Fact_Snapshot_History!$P$2:$P$5854,"&gt;=9",Fact_Snapshot_History!$P$2:$P$5854,"&lt;=12",Fact_Snapshot_History!$R$2:$R$5854,0),"")</f>
        <v>0.0651692737321365</v>
      </c>
    </row>
    <row r="18" customFormat="false" ht="15" hidden="false" customHeight="false" outlineLevel="0" collapsed="false">
      <c r="A18" s="8" t="s">
        <v>166</v>
      </c>
      <c r="B18" s="21" t="n">
        <f aca="false">COUNTIFS(Fact_Snapshot_History!$P$2:$P$5854,"&gt;=13",Fact_Snapshot_History!$P$2:$P$5854,"&lt;=24",Fact_Snapshot_History!$R$2:$R$5854,1)</f>
        <v>52</v>
      </c>
      <c r="C18" s="22" t="n">
        <f aca="false">IFERROR(SUMIFS(Fact_Snapshot_History!$C$2:$C$5854,Fact_Snapshot_History!$P$2:$P$5854,"&gt;=13",Fact_Snapshot_History!$P$2:$P$5854,"&lt;=24",Fact_Snapshot_History!$R$2:$R$5854,1,Fact_Snapshot_History!$G$2:$G$5854,1)/SUMIFS(Fact_Snapshot_History!$C$2:$C$5854,Fact_Snapshot_History!$P$2:$P$5854,"&gt;=13",Fact_Snapshot_History!$P$2:$P$5854,"&lt;=24",Fact_Snapshot_History!$R$2:$R$5854,1),"")</f>
        <v>0.0010582415613725</v>
      </c>
      <c r="D18" s="21" t="n">
        <f aca="false">COUNTIFS(Fact_Snapshot_History!$P$2:$P$5854,"&gt;=13",Fact_Snapshot_History!$P$2:$P$5854,"&lt;=24",Fact_Snapshot_History!$R$2:$R$5854,0)</f>
        <v>837</v>
      </c>
      <c r="E18" s="22" t="n">
        <f aca="false">IFERROR(SUMIFS(Fact_Snapshot_History!$C$2:$C$5854,Fact_Snapshot_History!$P$2:$P$5854,"&gt;=13",Fact_Snapshot_History!$P$2:$P$5854,"&lt;=24",Fact_Snapshot_History!$R$2:$R$5854,0,Fact_Snapshot_History!$G$2:$G$5854,1)/SUMIFS(Fact_Snapshot_History!$C$2:$C$5854,Fact_Snapshot_History!$P$2:$P$5854,"&gt;=13",Fact_Snapshot_History!$P$2:$P$5854,"&lt;=24",Fact_Snapshot_History!$R$2:$R$5854,0),"")</f>
        <v>0.0391094742069515</v>
      </c>
    </row>
    <row r="19" customFormat="false" ht="15" hidden="false" customHeight="false" outlineLevel="0" collapsed="false">
      <c r="A19" s="10" t="s">
        <v>167</v>
      </c>
      <c r="B19" s="23" t="n">
        <f aca="false">COUNTIFS(Fact_Snapshot_History!$P$2:$P$5854,"&gt;=25",Fact_Snapshot_History!$P$2:$P$5854,"&lt;=999",Fact_Snapshot_History!$R$2:$R$5854,1)</f>
        <v>0</v>
      </c>
      <c r="C19" s="24" t="str">
        <f aca="false">IFERROR(SUMIFS(Fact_Snapshot_History!$C$2:$C$5854,Fact_Snapshot_History!$P$2:$P$5854,"&gt;=25",Fact_Snapshot_History!$P$2:$P$5854,"&lt;=999",Fact_Snapshot_History!$R$2:$R$5854,1,Fact_Snapshot_History!$G$2:$G$5854,1)/SUMIFS(Fact_Snapshot_History!$C$2:$C$5854,Fact_Snapshot_History!$P$2:$P$5854,"&gt;=25",Fact_Snapshot_History!$P$2:$P$5854,"&lt;=999",Fact_Snapshot_History!$R$2:$R$5854,1),"")</f>
        <v/>
      </c>
      <c r="D19" s="23" t="n">
        <f aca="false">COUNTIFS(Fact_Snapshot_History!$P$2:$P$5854,"&gt;=25",Fact_Snapshot_History!$P$2:$P$5854,"&lt;=999",Fact_Snapshot_History!$R$2:$R$5854,0)</f>
        <v>443</v>
      </c>
      <c r="E19" s="24" t="n">
        <f aca="false">IFERROR(SUMIFS(Fact_Snapshot_History!$C$2:$C$5854,Fact_Snapshot_History!$P$2:$P$5854,"&gt;=25",Fact_Snapshot_History!$P$2:$P$5854,"&lt;=999",Fact_Snapshot_History!$R$2:$R$5854,0,Fact_Snapshot_History!$G$2:$G$5854,1)/SUMIFS(Fact_Snapshot_History!$C$2:$C$5854,Fact_Snapshot_History!$P$2:$P$5854,"&gt;=25",Fact_Snapshot_History!$P$2:$P$5854,"&lt;=999",Fact_Snapshot_History!$R$2:$R$5854,0),"")</f>
        <v>0.0310700034842901</v>
      </c>
    </row>
    <row r="21" customFormat="false" ht="15" hidden="false" customHeight="false" outlineLevel="0" collapsed="false">
      <c r="A21" s="20" t="s">
        <v>168</v>
      </c>
      <c r="B21" s="20"/>
      <c r="C21" s="20"/>
      <c r="D21" s="20"/>
      <c r="E21" s="20"/>
    </row>
  </sheetData>
  <mergeCells count="7">
    <mergeCell ref="A1:E1"/>
    <mergeCell ref="A2:E2"/>
    <mergeCell ref="A3:E3"/>
    <mergeCell ref="A5:E5"/>
    <mergeCell ref="A10:E10"/>
    <mergeCell ref="A12:E12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169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170</v>
      </c>
      <c r="B3" s="3"/>
      <c r="C3" s="3"/>
      <c r="D3" s="3"/>
    </row>
    <row r="5" customFormat="false" ht="19.5" hidden="false" customHeight="true" outlineLevel="0" collapsed="false">
      <c r="A5" s="4" t="s">
        <v>171</v>
      </c>
      <c r="B5" s="4"/>
      <c r="C5" s="4"/>
      <c r="D5" s="4"/>
    </row>
    <row r="6" customFormat="false" ht="23.85" hidden="false" customHeight="false" outlineLevel="0" collapsed="false">
      <c r="A6" s="6" t="s">
        <v>172</v>
      </c>
      <c r="B6" s="6" t="s">
        <v>173</v>
      </c>
      <c r="C6" s="6" t="s">
        <v>118</v>
      </c>
      <c r="D6" s="6" t="s">
        <v>120</v>
      </c>
    </row>
    <row r="7" customFormat="false" ht="15" hidden="false" customHeight="false" outlineLevel="0" collapsed="false">
      <c r="A7" s="8" t="s">
        <v>174</v>
      </c>
      <c r="B7" s="21" t="n">
        <f aca="false">COUNTIF(Fact_Collections!$E$2:$E$187,"Phone Call")</f>
        <v>84</v>
      </c>
      <c r="C7" s="22" t="n">
        <f aca="false">COUNTIFS(Fact_Collections!$E$2:$E$187,"Phone Call",Fact_Collections!$F$2:$F$187,"Payment Received")/$B7</f>
        <v>0.166666666666667</v>
      </c>
      <c r="D7" s="21" t="n">
        <f aca="false">SUMIF(Fact_Collections!$E$2:$E$187,"Phone Call",Fact_Collections!$G$2:$G$187)/$B7</f>
        <v>2406.52773809524</v>
      </c>
    </row>
    <row r="8" customFormat="false" ht="15" hidden="false" customHeight="false" outlineLevel="0" collapsed="false">
      <c r="A8" s="10" t="s">
        <v>175</v>
      </c>
      <c r="B8" s="23" t="n">
        <f aca="false">COUNTIF(Fact_Collections!$E$2:$E$187,"SMS")</f>
        <v>60</v>
      </c>
      <c r="C8" s="24" t="n">
        <f aca="false">COUNTIFS(Fact_Collections!$E$2:$E$187,"SMS",Fact_Collections!$F$2:$F$187,"Payment Received")/$B8</f>
        <v>0.15</v>
      </c>
      <c r="D8" s="23" t="n">
        <f aca="false">SUMIF(Fact_Collections!$E$2:$E$187,"SMS",Fact_Collections!$G$2:$G$187)/$B8</f>
        <v>2468.812</v>
      </c>
    </row>
    <row r="9" customFormat="false" ht="15" hidden="false" customHeight="false" outlineLevel="0" collapsed="false">
      <c r="A9" s="8" t="s">
        <v>176</v>
      </c>
      <c r="B9" s="21" t="n">
        <f aca="false">COUNTIF(Fact_Collections!$E$2:$E$187,"In-Person Visit")</f>
        <v>23</v>
      </c>
      <c r="C9" s="22" t="n">
        <f aca="false">COUNTIFS(Fact_Collections!$E$2:$E$187,"In-Person Visit",Fact_Collections!$F$2:$F$187,"Payment Received")/$B9</f>
        <v>0.130434782608696</v>
      </c>
      <c r="D9" s="21" t="n">
        <f aca="false">SUMIF(Fact_Collections!$E$2:$E$187,"In-Person Visit",Fact_Collections!$G$2:$G$187)/$B9</f>
        <v>1175.56347826087</v>
      </c>
    </row>
    <row r="10" customFormat="false" ht="15" hidden="false" customHeight="false" outlineLevel="0" collapsed="false">
      <c r="A10" s="10" t="s">
        <v>177</v>
      </c>
      <c r="B10" s="23" t="n">
        <f aca="false">COUNTIF(Fact_Collections!$E$2:$E$187,"Restructuring Offer")</f>
        <v>9</v>
      </c>
      <c r="C10" s="24" t="n">
        <f aca="false">COUNTIFS(Fact_Collections!$E$2:$E$187,"Restructuring Offer",Fact_Collections!$F$2:$F$187,"Payment Received")/$B10</f>
        <v>0</v>
      </c>
      <c r="D10" s="23" t="n">
        <f aca="false">SUMIF(Fact_Collections!$E$2:$E$187,"Restructuring Offer",Fact_Collections!$G$2:$G$187)/$B10</f>
        <v>0</v>
      </c>
    </row>
    <row r="11" customFormat="false" ht="15" hidden="false" customHeight="false" outlineLevel="0" collapsed="false">
      <c r="A11" s="8" t="s">
        <v>178</v>
      </c>
      <c r="B11" s="21" t="n">
        <f aca="false">COUNTIF(Fact_Collections!$E$2:$E$187,"Guarantor Contact")</f>
        <v>10</v>
      </c>
      <c r="C11" s="22" t="n">
        <f aca="false">COUNTIFS(Fact_Collections!$E$2:$E$187,"Guarantor Contact",Fact_Collections!$F$2:$F$187,"Payment Received")/$B11</f>
        <v>0.2</v>
      </c>
      <c r="D11" s="21" t="n">
        <f aca="false">SUMIF(Fact_Collections!$E$2:$E$187,"Guarantor Contact",Fact_Collections!$G$2:$G$187)/$B11</f>
        <v>2545.116</v>
      </c>
    </row>
    <row r="13" customFormat="false" ht="19.5" hidden="false" customHeight="true" outlineLevel="0" collapsed="false">
      <c r="A13" s="4" t="s">
        <v>179</v>
      </c>
      <c r="B13" s="4"/>
      <c r="C13" s="4"/>
      <c r="D13" s="4"/>
    </row>
    <row r="14" customFormat="false" ht="15" hidden="false" customHeight="false" outlineLevel="0" collapsed="false">
      <c r="A14" s="6" t="s">
        <v>180</v>
      </c>
      <c r="B14" s="6" t="s">
        <v>181</v>
      </c>
      <c r="C14" s="6" t="s">
        <v>182</v>
      </c>
      <c r="D14" s="6" t="s">
        <v>183</v>
      </c>
    </row>
    <row r="15" customFormat="false" ht="15" hidden="false" customHeight="false" outlineLevel="0" collapsed="false">
      <c r="A15" s="8" t="s">
        <v>184</v>
      </c>
      <c r="B15" s="21" t="n">
        <f aca="false">COUNTIF(Fact_Recovery!$D$2:$D$37,"Borrower Payment")</f>
        <v>20</v>
      </c>
      <c r="C15" s="21" t="n">
        <f aca="false">SUMIF(Fact_Recovery!$D$2:$D$37,"Borrower Payment",Fact_Recovery!$E$2:$E$37)</f>
        <v>259285.16</v>
      </c>
      <c r="D15" s="22" t="n">
        <f aca="false">$C15/SUM(Fact_Recovery!$E$2:$E$37)</f>
        <v>0.53684352887841</v>
      </c>
    </row>
    <row r="16" customFormat="false" ht="15" hidden="false" customHeight="false" outlineLevel="0" collapsed="false">
      <c r="A16" s="10" t="s">
        <v>185</v>
      </c>
      <c r="B16" s="23" t="n">
        <f aca="false">COUNTIF(Fact_Recovery!$D$2:$D$37,"Borrower Deposit")</f>
        <v>11</v>
      </c>
      <c r="C16" s="23" t="n">
        <f aca="false">SUMIF(Fact_Recovery!$D$2:$D$37,"Borrower Deposit",Fact_Recovery!$E$2:$E$37)</f>
        <v>128674.5</v>
      </c>
      <c r="D16" s="24" t="n">
        <f aca="false">$C16/SUM(Fact_Recovery!$E$2:$E$37)</f>
        <v>0.266417378675529</v>
      </c>
    </row>
    <row r="17" customFormat="false" ht="15" hidden="false" customHeight="false" outlineLevel="0" collapsed="false">
      <c r="A17" s="8" t="s">
        <v>186</v>
      </c>
      <c r="B17" s="21" t="n">
        <f aca="false">COUNTIF(Fact_Recovery!$D$2:$D$37,"Guarantor Deposit")</f>
        <v>4</v>
      </c>
      <c r="C17" s="21" t="n">
        <f aca="false">SUMIF(Fact_Recovery!$D$2:$D$37,"Guarantor Deposit",Fact_Recovery!$E$2:$E$37)</f>
        <v>77194.37</v>
      </c>
      <c r="D17" s="22" t="n">
        <f aca="false">$C17/SUM(Fact_Recovery!$E$2:$E$37)</f>
        <v>0.159829039195092</v>
      </c>
    </row>
    <row r="18" customFormat="false" ht="15" hidden="false" customHeight="false" outlineLevel="0" collapsed="false">
      <c r="A18" s="10" t="s">
        <v>187</v>
      </c>
      <c r="B18" s="23" t="n">
        <f aca="false">COUNTIF(Fact_Recovery!$D$2:$D$37,"Other Recovery")</f>
        <v>1</v>
      </c>
      <c r="C18" s="23" t="n">
        <f aca="false">SUMIF(Fact_Recovery!$D$2:$D$37,"Other Recovery",Fact_Recovery!$E$2:$E$37)</f>
        <v>17826.85</v>
      </c>
      <c r="D18" s="24" t="n">
        <f aca="false">$C18/SUM(Fact_Recovery!$E$2:$E$37)</f>
        <v>0.0369100532509693</v>
      </c>
    </row>
  </sheetData>
  <mergeCells count="5">
    <mergeCell ref="A1:D1"/>
    <mergeCell ref="A2:D2"/>
    <mergeCell ref="A3:D3"/>
    <mergeCell ref="A5:D5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188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189</v>
      </c>
      <c r="B3" s="3"/>
      <c r="C3" s="3"/>
      <c r="D3" s="3"/>
    </row>
    <row r="5" customFormat="false" ht="19.5" hidden="false" customHeight="true" outlineLevel="0" collapsed="false">
      <c r="A5" s="4" t="s">
        <v>190</v>
      </c>
      <c r="B5" s="4"/>
      <c r="C5" s="4"/>
      <c r="D5" s="4"/>
    </row>
    <row r="6" customFormat="false" ht="23.85" hidden="false" customHeight="false" outlineLevel="0" collapsed="false">
      <c r="A6" s="6" t="s">
        <v>191</v>
      </c>
      <c r="B6" s="6" t="s">
        <v>192</v>
      </c>
      <c r="C6" s="6" t="s">
        <v>193</v>
      </c>
      <c r="D6" s="6"/>
    </row>
    <row r="7" customFormat="false" ht="15" hidden="false" customHeight="false" outlineLevel="0" collapsed="false">
      <c r="A7" s="8" t="s">
        <v>194</v>
      </c>
      <c r="B7" s="22" t="n">
        <f aca="false">COUNTIFS(Fact_Q10!$A$2:$A$5739,"Treatment",Fact_Q10!$D$2:$D$5739,"&lt;&gt;Met")/$C7</f>
        <v>0.488721804511278</v>
      </c>
      <c r="C7" s="21" t="n">
        <f aca="false">COUNTIF(Fact_Q10!$A$2:$A$5739,"Treatment")</f>
        <v>133</v>
      </c>
      <c r="D7" s="8"/>
    </row>
    <row r="8" customFormat="false" ht="15" hidden="false" customHeight="false" outlineLevel="0" collapsed="false">
      <c r="A8" s="10" t="s">
        <v>195</v>
      </c>
      <c r="B8" s="24" t="n">
        <f aca="false">COUNTIFS(Fact_Q10!$A$2:$A$5739,"Matched comparison",Fact_Q10!$D$2:$D$5739,"&lt;&gt;Met")/$C8</f>
        <v>0.181801962533452</v>
      </c>
      <c r="C8" s="23" t="n">
        <f aca="false">COUNTIF(Fact_Q10!$A$2:$A$5739,"Matched comparison")</f>
        <v>5605</v>
      </c>
      <c r="D8" s="10"/>
    </row>
    <row r="9" customFormat="false" ht="15" hidden="false" customHeight="false" outlineLevel="0" collapsed="false">
      <c r="A9" s="10" t="s">
        <v>196</v>
      </c>
      <c r="B9" s="24" t="n">
        <f aca="false">COUNTIF(Fact_Savings_Activity!$E$2:$E$13309,"&lt;&gt;Met")/$C9</f>
        <v>0.189059212503757</v>
      </c>
      <c r="C9" s="23" t="n">
        <f aca="false">COUNTA(Fact_Savings_Activity!$A$2:$A$13309)</f>
        <v>13308</v>
      </c>
      <c r="D9" s="10"/>
    </row>
    <row r="11" customFormat="false" ht="15" hidden="false" customHeight="false" outlineLevel="0" collapsed="false">
      <c r="A11" s="20" t="s">
        <v>197</v>
      </c>
      <c r="B11" s="20"/>
      <c r="C11" s="20"/>
      <c r="D11" s="20"/>
    </row>
  </sheetData>
  <mergeCells count="5">
    <mergeCell ref="A1:D1"/>
    <mergeCell ref="A2:D2"/>
    <mergeCell ref="A3:D3"/>
    <mergeCell ref="A5:D5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100"/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198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199</v>
      </c>
      <c r="B3" s="3"/>
      <c r="C3" s="3"/>
      <c r="D3" s="3"/>
    </row>
    <row r="5" customFormat="false" ht="19.5" hidden="false" customHeight="true" outlineLevel="0" collapsed="false">
      <c r="A5" s="4" t="s">
        <v>200</v>
      </c>
      <c r="B5" s="4"/>
      <c r="C5" s="4"/>
      <c r="D5" s="4"/>
    </row>
    <row r="6" customFormat="false" ht="23.85" hidden="false" customHeight="false" outlineLevel="0" collapsed="false">
      <c r="A6" s="6" t="s">
        <v>201</v>
      </c>
      <c r="B6" s="6" t="s">
        <v>202</v>
      </c>
      <c r="C6" s="6" t="s">
        <v>203</v>
      </c>
      <c r="D6" s="6"/>
    </row>
    <row r="7" customFormat="false" ht="15" hidden="false" customHeight="false" outlineLevel="0" collapsed="false">
      <c r="A7" s="8" t="s">
        <v>204</v>
      </c>
      <c r="B7" s="21" t="n">
        <f aca="false">SUMPRODUCT(--ISNA(MATCH(Fact_Loans!$C$2:$C$651,Dim_Products!$A$2:$A$14,0)))</f>
        <v>0</v>
      </c>
      <c r="C7" s="8" t="str">
        <f aca="false">IF(B7=0,"PASS","FAIL")</f>
        <v>PASS</v>
      </c>
      <c r="D7" s="8"/>
    </row>
    <row r="8" customFormat="false" ht="15" hidden="false" customHeight="false" outlineLevel="0" collapsed="false">
      <c r="A8" s="10" t="s">
        <v>205</v>
      </c>
      <c r="B8" s="23" t="n">
        <f aca="false">SUMPRODUCT(--ISNA(MATCH(Fact_Loans!$B$2:$B$651,Dim_Members!$A$2:$A$354,0)))</f>
        <v>0</v>
      </c>
      <c r="C8" s="10" t="str">
        <f aca="false">IF(B8=0,"PASS","FAIL")</f>
        <v>PASS</v>
      </c>
      <c r="D8" s="10"/>
    </row>
    <row r="9" customFormat="false" ht="15" hidden="false" customHeight="false" outlineLevel="0" collapsed="false">
      <c r="A9" s="8" t="s">
        <v>206</v>
      </c>
      <c r="B9" s="21" t="n">
        <f aca="false">SUMPRODUCT(--ISNA(MATCH(Fact_Loans!$D$2:$D$651,Dim_Branches!$A$2:$A$4,0)))</f>
        <v>0</v>
      </c>
      <c r="C9" s="8" t="str">
        <f aca="false">IF(B9=0,"PASS","FAIL")</f>
        <v>PASS</v>
      </c>
      <c r="D9" s="8"/>
    </row>
    <row r="10" customFormat="false" ht="15" hidden="false" customHeight="false" outlineLevel="0" collapsed="false">
      <c r="A10" s="10" t="s">
        <v>207</v>
      </c>
      <c r="B10" s="23" t="n">
        <f aca="false">SUMPRODUCT(--ISNA(MATCH(Fact_Snapshot_History!$A$2:$A$5854,Fact_Loans!$A$2:$A$651,0)))</f>
        <v>0</v>
      </c>
      <c r="C10" s="10" t="str">
        <f aca="false">IF(B10=0,"PASS","FAIL")</f>
        <v>PASS</v>
      </c>
      <c r="D10" s="10"/>
    </row>
    <row r="11" customFormat="false" ht="15" hidden="false" customHeight="false" outlineLevel="0" collapsed="false">
      <c r="A11" s="8" t="s">
        <v>208</v>
      </c>
      <c r="B11" s="21" t="n">
        <f aca="false">COUNTBLANK(Fact_Loans!$A$2:$A$651)</f>
        <v>0</v>
      </c>
      <c r="C11" s="8" t="str">
        <f aca="false">IF(B11=0,"PASS","FAIL")</f>
        <v>PASS</v>
      </c>
      <c r="D11" s="8"/>
    </row>
    <row r="13" customFormat="false" ht="19.5" hidden="false" customHeight="true" outlineLevel="0" collapsed="false">
      <c r="A13" s="4" t="s">
        <v>209</v>
      </c>
      <c r="B13" s="4"/>
      <c r="C13" s="4"/>
      <c r="D13" s="4"/>
    </row>
    <row r="14" customFormat="false" ht="15" hidden="false" customHeight="false" outlineLevel="0" collapsed="false">
      <c r="A14" s="6" t="s">
        <v>201</v>
      </c>
      <c r="B14" s="6" t="s">
        <v>210</v>
      </c>
      <c r="C14" s="6" t="s">
        <v>203</v>
      </c>
      <c r="D14" s="6"/>
    </row>
    <row r="15" customFormat="false" ht="15" hidden="false" customHeight="false" outlineLevel="0" collapsed="false">
      <c r="A15" s="8" t="s">
        <v>211</v>
      </c>
      <c r="B15" s="21" t="n">
        <f aca="false">SUMPRODUCT(--(Fact_Snapshot_History!$C$2:$C$5854&lt;0))</f>
        <v>0</v>
      </c>
      <c r="C15" s="8" t="str">
        <f aca="false">IF(B15=0,"PASS","FAIL")</f>
        <v>PASS</v>
      </c>
      <c r="D15" s="8"/>
    </row>
    <row r="16" customFormat="false" ht="15" hidden="false" customHeight="false" outlineLevel="0" collapsed="false">
      <c r="A16" s="10" t="s">
        <v>212</v>
      </c>
      <c r="B16" s="23" t="n">
        <f aca="false">SUMPRODUCT((Fact_Snapshot_History!$G$2:$G$5854=1)*(Fact_Snapshot_History!$E$2:$E$5854&lt;30))</f>
        <v>0</v>
      </c>
      <c r="C16" s="10" t="str">
        <f aca="false">IF(B16=0,"PASS","FAIL")</f>
        <v>PASS</v>
      </c>
      <c r="D16" s="10"/>
    </row>
    <row r="17" customFormat="false" ht="15" hidden="false" customHeight="false" outlineLevel="0" collapsed="false">
      <c r="A17" s="8" t="s">
        <v>213</v>
      </c>
      <c r="B17" s="21" t="n">
        <f aca="false">SUMPRODUCT((Fact_Snapshot_History!$H$2:$H$5854=1)*(Fact_Snapshot_History!$E$2:$E$5854&lt;60))</f>
        <v>0</v>
      </c>
      <c r="C17" s="8" t="str">
        <f aca="false">IF(B17=0,"PASS","FAIL")</f>
        <v>PASS</v>
      </c>
      <c r="D17" s="8"/>
    </row>
    <row r="18" customFormat="false" ht="15" hidden="false" customHeight="false" outlineLevel="0" collapsed="false">
      <c r="A18" s="10" t="s">
        <v>214</v>
      </c>
      <c r="B18" s="23" t="n">
        <f aca="false">SUMPRODUCT((Fact_Snapshot_History!$I$2:$I$5854=1)*(Fact_Snapshot_History!$E$2:$E$5854&lt;90))</f>
        <v>0</v>
      </c>
      <c r="C18" s="10" t="str">
        <f aca="false">IF(B18=0,"PASS","FAIL")</f>
        <v>PASS</v>
      </c>
      <c r="D18" s="10"/>
    </row>
    <row r="19" customFormat="false" ht="15" hidden="false" customHeight="false" outlineLevel="0" collapsed="false">
      <c r="A19" s="8" t="s">
        <v>215</v>
      </c>
      <c r="B19" s="21" t="n">
        <f aca="false">SUMPRODUCT((Fact_Snapshot_History!$H$2:$H$5854=1)*(Fact_Snapshot_History!$G$2:$G$5854=0))</f>
        <v>0</v>
      </c>
      <c r="C19" s="8" t="str">
        <f aca="false">IF(B19=0,"PASS","FAIL")</f>
        <v>PASS</v>
      </c>
      <c r="D19" s="8"/>
    </row>
    <row r="20" customFormat="false" ht="15" hidden="false" customHeight="false" outlineLevel="0" collapsed="false">
      <c r="A20" s="10" t="s">
        <v>216</v>
      </c>
      <c r="B20" s="23" t="n">
        <f aca="false">SUMPRODUCT((Fact_Snapshot_History!$I$2:$I$5854=1)*(Fact_Snapshot_History!$H$2:$H$5854=0))</f>
        <v>0</v>
      </c>
      <c r="C20" s="10" t="str">
        <f aca="false">IF(B20=0,"PASS","FAIL")</f>
        <v>PASS</v>
      </c>
      <c r="D20" s="10"/>
    </row>
    <row r="21" customFormat="false" ht="15" hidden="false" customHeight="false" outlineLevel="0" collapsed="false">
      <c r="A21" s="8" t="s">
        <v>217</v>
      </c>
      <c r="B21" s="21" t="n">
        <f aca="false">IF(KPI_Summary!$B$21&lt;=1,0,1)</f>
        <v>0</v>
      </c>
      <c r="C21" s="8" t="str">
        <f aca="false">IF(B21=0,"PASS","FAIL")</f>
        <v>PASS</v>
      </c>
      <c r="D21" s="8"/>
    </row>
    <row r="23" customFormat="false" ht="19.5" hidden="false" customHeight="true" outlineLevel="0" collapsed="false">
      <c r="A23" s="4" t="s">
        <v>218</v>
      </c>
      <c r="B23" s="4"/>
      <c r="C23" s="4"/>
      <c r="D23" s="4"/>
    </row>
    <row r="24" customFormat="false" ht="15" hidden="false" customHeight="false" outlineLevel="0" collapsed="false">
      <c r="A24" s="6" t="s">
        <v>201</v>
      </c>
      <c r="B24" s="6" t="s">
        <v>219</v>
      </c>
      <c r="C24" s="6" t="s">
        <v>203</v>
      </c>
      <c r="D24" s="6"/>
    </row>
    <row r="25" customFormat="false" ht="15" hidden="false" customHeight="false" outlineLevel="0" collapsed="false">
      <c r="A25" s="8" t="s">
        <v>220</v>
      </c>
      <c r="B25" s="25" t="n">
        <f aca="false">COUNTA(Dim_Products!$A$2:$A$14)-SUMPRODUCT(1/COUNTIF(Dim_Products!$A$2:$A$14,Dim_Products!$A$2:$A$14))</f>
        <v>0</v>
      </c>
      <c r="C25" s="8" t="str">
        <f aca="false">IF(ROUND(B25,6)=0,"PASS","FAIL")</f>
        <v>PASS</v>
      </c>
      <c r="D25" s="8"/>
    </row>
    <row r="26" customFormat="false" ht="15" hidden="false" customHeight="false" outlineLevel="0" collapsed="false">
      <c r="A26" s="10" t="s">
        <v>221</v>
      </c>
      <c r="B26" s="26" t="n">
        <f aca="false">COUNTA(Dim_Branches!$A$2:$A$4)-SUMPRODUCT(1/COUNTIF(Dim_Branches!$A$2:$A$4,Dim_Branches!$A$2:$A$4))</f>
        <v>0</v>
      </c>
      <c r="C26" s="10" t="str">
        <f aca="false">IF(ROUND(B26,6)=0,"PASS","FAIL")</f>
        <v>PASS</v>
      </c>
      <c r="D26" s="10"/>
    </row>
    <row r="27" customFormat="false" ht="15" hidden="false" customHeight="false" outlineLevel="0" collapsed="false">
      <c r="A27" s="8" t="s">
        <v>222</v>
      </c>
      <c r="B27" s="25" t="n">
        <f aca="false">COUNTA(Fact_Collection_Cases!$A$2:$A$105)-SUMPRODUCT(1/COUNTIF(Fact_Collection_Cases!$A$2:$A$105,Fact_Collection_Cases!$A$2:$A$105))</f>
        <v>0</v>
      </c>
      <c r="C27" s="8" t="str">
        <f aca="false">IF(ROUND(B27,6)=0,"PASS","FAIL")</f>
        <v>PASS</v>
      </c>
      <c r="D27" s="8"/>
    </row>
    <row r="28" customFormat="false" ht="15" hidden="false" customHeight="false" outlineLevel="0" collapsed="false">
      <c r="A28" s="10" t="s">
        <v>223</v>
      </c>
      <c r="B28" s="26" t="n">
        <f aca="false">COUNTA(Fact_Recovery!$A$2:$A$37)-SUMPRODUCT(1/COUNTIF(Fact_Recovery!$A$2:$A$37,Fact_Recovery!$A$2:$A$37))</f>
        <v>0</v>
      </c>
      <c r="C28" s="10" t="str">
        <f aca="false">IF(ROUND(B28,6)=0,"PASS","FAIL")</f>
        <v>PASS</v>
      </c>
      <c r="D28" s="10"/>
    </row>
    <row r="30" customFormat="false" ht="19.5" hidden="false" customHeight="true" outlineLevel="0" collapsed="false">
      <c r="A30" s="4" t="s">
        <v>224</v>
      </c>
      <c r="B30" s="4"/>
      <c r="C30" s="4"/>
      <c r="D30" s="4"/>
    </row>
    <row r="31" customFormat="false" ht="15" hidden="false" customHeight="false" outlineLevel="0" collapsed="false">
      <c r="A31" s="20" t="s">
        <v>225</v>
      </c>
      <c r="B31" s="20"/>
      <c r="C31" s="20"/>
      <c r="D31" s="20"/>
    </row>
    <row r="33" customFormat="false" ht="19.5" hidden="false" customHeight="true" outlineLevel="0" collapsed="false">
      <c r="A33" s="4" t="s">
        <v>226</v>
      </c>
      <c r="B33" s="4"/>
      <c r="C33" s="4"/>
      <c r="D33" s="4"/>
    </row>
    <row r="34" customFormat="false" ht="15" hidden="false" customHeight="false" outlineLevel="0" collapsed="false">
      <c r="A34" s="6" t="s">
        <v>227</v>
      </c>
      <c r="B34" s="6" t="s">
        <v>228</v>
      </c>
      <c r="C34" s="6"/>
      <c r="D34" s="6"/>
    </row>
    <row r="35" customFormat="false" ht="15" hidden="false" customHeight="false" outlineLevel="0" collapsed="false">
      <c r="A35" s="8" t="s">
        <v>229</v>
      </c>
      <c r="B35" s="21" t="n">
        <f aca="false">COUNTA(Dim_Products!$A$2:$A$14)</f>
        <v>13</v>
      </c>
      <c r="C35" s="8"/>
      <c r="D35" s="8"/>
    </row>
    <row r="36" customFormat="false" ht="15" hidden="false" customHeight="false" outlineLevel="0" collapsed="false">
      <c r="A36" s="10" t="s">
        <v>230</v>
      </c>
      <c r="B36" s="23" t="n">
        <f aca="false">COUNTA(Dim_Members!$A$2:$A$354)</f>
        <v>353</v>
      </c>
      <c r="C36" s="10"/>
      <c r="D36" s="10"/>
    </row>
    <row r="37" customFormat="false" ht="15" hidden="false" customHeight="false" outlineLevel="0" collapsed="false">
      <c r="A37" s="8" t="s">
        <v>231</v>
      </c>
      <c r="B37" s="21" t="n">
        <f aca="false">COUNTA(Dim_Branches!$A$2:$A$4)</f>
        <v>3</v>
      </c>
      <c r="C37" s="8"/>
      <c r="D37" s="8"/>
    </row>
    <row r="38" customFormat="false" ht="15" hidden="false" customHeight="false" outlineLevel="0" collapsed="false">
      <c r="A38" s="10" t="s">
        <v>23</v>
      </c>
      <c r="B38" s="23" t="n">
        <f aca="false">COUNTA(Fact_Loans!$A$2:$A$651)</f>
        <v>650</v>
      </c>
      <c r="C38" s="10"/>
      <c r="D38" s="10"/>
    </row>
    <row r="39" customFormat="false" ht="15" hidden="false" customHeight="false" outlineLevel="0" collapsed="false">
      <c r="A39" s="8" t="s">
        <v>25</v>
      </c>
      <c r="B39" s="21" t="n">
        <f aca="false">COUNTA(Fact_Snapshot_History!$A$2:$A$5854)</f>
        <v>5853</v>
      </c>
      <c r="C39" s="8"/>
      <c r="D39" s="8"/>
    </row>
    <row r="40" customFormat="false" ht="15" hidden="false" customHeight="false" outlineLevel="0" collapsed="false">
      <c r="A40" s="10" t="s">
        <v>232</v>
      </c>
      <c r="B40" s="23" t="n">
        <f aca="false">COUNTA(Fact_Collections!$A$2:$A$187)</f>
        <v>186</v>
      </c>
      <c r="C40" s="10"/>
      <c r="D40" s="10"/>
    </row>
    <row r="41" customFormat="false" ht="15" hidden="false" customHeight="false" outlineLevel="0" collapsed="false">
      <c r="A41" s="8" t="s">
        <v>233</v>
      </c>
      <c r="B41" s="21" t="n">
        <f aca="false">COUNTA(Fact_Recovery!$A$2:$A$37)</f>
        <v>36</v>
      </c>
      <c r="C41" s="8"/>
      <c r="D41" s="8"/>
    </row>
    <row r="42" customFormat="false" ht="15" hidden="false" customHeight="false" outlineLevel="0" collapsed="false">
      <c r="A42" s="10" t="s">
        <v>234</v>
      </c>
      <c r="B42" s="23" t="n">
        <f aca="false">COUNTA(Fact_Collection_Cases!$A$2:$A$105)</f>
        <v>104</v>
      </c>
      <c r="C42" s="10"/>
      <c r="D42" s="10"/>
    </row>
    <row r="43" customFormat="false" ht="15" hidden="false" customHeight="false" outlineLevel="0" collapsed="false">
      <c r="A43" s="8" t="s">
        <v>235</v>
      </c>
      <c r="B43" s="21" t="n">
        <f aca="false">COUNTA(Fact_Arrears!$A$2:$A$434)</f>
        <v>433</v>
      </c>
      <c r="C43" s="8"/>
      <c r="D43" s="8"/>
    </row>
    <row r="44" customFormat="false" ht="15" hidden="false" customHeight="false" outlineLevel="0" collapsed="false">
      <c r="A44" s="10" t="s">
        <v>236</v>
      </c>
      <c r="B44" s="23" t="n">
        <f aca="false">COUNTA(Fact_Q10!$A$2:$A$5739)</f>
        <v>5738</v>
      </c>
      <c r="C44" s="10"/>
      <c r="D44" s="10"/>
    </row>
    <row r="45" customFormat="false" ht="15" hidden="false" customHeight="false" outlineLevel="0" collapsed="false">
      <c r="A45" s="8" t="s">
        <v>237</v>
      </c>
      <c r="B45" s="21" t="n">
        <f aca="false">COUNTA(Fact_Savings_Activity!$A$2:$A$13309)</f>
        <v>13308</v>
      </c>
      <c r="C45" s="8"/>
      <c r="D45" s="8"/>
    </row>
  </sheetData>
  <mergeCells count="9">
    <mergeCell ref="A1:D1"/>
    <mergeCell ref="A2:D2"/>
    <mergeCell ref="A3:D3"/>
    <mergeCell ref="A5:D5"/>
    <mergeCell ref="A13:D13"/>
    <mergeCell ref="A23:D23"/>
    <mergeCell ref="A30:D30"/>
    <mergeCell ref="A31:D31"/>
    <mergeCell ref="A33:D33"/>
  </mergeCells>
  <conditionalFormatting sqref="C7:C11">
    <cfRule type="expression" priority="2" aboveAverage="0" equalAverage="0" bottom="0" percent="0" rank="0" text="" dxfId="1">
      <formula>C7="PASS"</formula>
    </cfRule>
    <cfRule type="expression" priority="3" aboveAverage="0" equalAverage="0" bottom="0" percent="0" rank="0" text="" dxfId="0">
      <formula>C7="FAIL"</formula>
    </cfRule>
  </conditionalFormatting>
  <conditionalFormatting sqref="C15:C21">
    <cfRule type="expression" priority="4" aboveAverage="0" equalAverage="0" bottom="0" percent="0" rank="0" text="" dxfId="1">
      <formula>C15="PASS"</formula>
    </cfRule>
    <cfRule type="expression" priority="5" aboveAverage="0" equalAverage="0" bottom="0" percent="0" rank="0" text="" dxfId="0">
      <formula>C15="FAIL"</formula>
    </cfRule>
  </conditionalFormatting>
  <conditionalFormatting sqref="C25:C28">
    <cfRule type="expression" priority="6" aboveAverage="0" equalAverage="0" bottom="0" percent="0" rank="0" text="" dxfId="1">
      <formula>C25="PASS"</formula>
    </cfRule>
    <cfRule type="expression" priority="7" aboveAverage="0" equalAverage="0" bottom="0" percent="0" rank="0" text="" dxfId="0">
      <formula>C25="FAIL"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23.85" hidden="false" customHeight="false" outlineLevel="0" collapsed="false">
      <c r="A1" s="27" t="s">
        <v>238</v>
      </c>
      <c r="B1" s="27" t="s">
        <v>239</v>
      </c>
      <c r="C1" s="27" t="s">
        <v>240</v>
      </c>
      <c r="D1" s="27" t="s">
        <v>241</v>
      </c>
      <c r="E1" s="27" t="s">
        <v>242</v>
      </c>
      <c r="F1" s="27" t="s">
        <v>243</v>
      </c>
    </row>
    <row r="2" customFormat="false" ht="15" hidden="false" customHeight="false" outlineLevel="0" collapsed="false">
      <c r="A2" s="28" t="n">
        <v>1</v>
      </c>
      <c r="B2" s="28" t="s">
        <v>244</v>
      </c>
      <c r="C2" s="28" t="s">
        <v>245</v>
      </c>
      <c r="D2" s="28" t="n">
        <v>2</v>
      </c>
      <c r="E2" s="28" t="n">
        <v>1</v>
      </c>
      <c r="F2" s="28" t="s">
        <v>246</v>
      </c>
    </row>
    <row r="3" customFormat="false" ht="15" hidden="false" customHeight="false" outlineLevel="0" collapsed="false">
      <c r="A3" s="28" t="n">
        <v>2</v>
      </c>
      <c r="B3" s="28" t="s">
        <v>247</v>
      </c>
      <c r="C3" s="28" t="s">
        <v>245</v>
      </c>
      <c r="D3" s="28" t="n">
        <v>12</v>
      </c>
      <c r="E3" s="28" t="n">
        <v>1.5</v>
      </c>
      <c r="F3" s="28" t="s">
        <v>248</v>
      </c>
    </row>
    <row r="4" customFormat="false" ht="15" hidden="false" customHeight="false" outlineLevel="0" collapsed="false">
      <c r="A4" s="28" t="n">
        <v>3</v>
      </c>
      <c r="B4" s="28" t="s">
        <v>249</v>
      </c>
      <c r="C4" s="28" t="s">
        <v>245</v>
      </c>
      <c r="D4" s="28" t="n">
        <v>12</v>
      </c>
      <c r="E4" s="28" t="n">
        <v>1.3</v>
      </c>
      <c r="F4" s="28" t="s">
        <v>248</v>
      </c>
    </row>
    <row r="5" customFormat="false" ht="15" hidden="false" customHeight="false" outlineLevel="0" collapsed="false">
      <c r="A5" s="28" t="n">
        <v>4</v>
      </c>
      <c r="B5" s="28" t="s">
        <v>250</v>
      </c>
      <c r="C5" s="28" t="s">
        <v>245</v>
      </c>
      <c r="D5" s="28" t="n">
        <v>24</v>
      </c>
      <c r="E5" s="28" t="n">
        <v>1.2</v>
      </c>
      <c r="F5" s="28" t="s">
        <v>248</v>
      </c>
    </row>
    <row r="6" customFormat="false" ht="15" hidden="false" customHeight="false" outlineLevel="0" collapsed="false">
      <c r="A6" s="28" t="n">
        <v>5</v>
      </c>
      <c r="B6" s="28" t="s">
        <v>251</v>
      </c>
      <c r="C6" s="28" t="s">
        <v>252</v>
      </c>
      <c r="D6" s="28" t="n">
        <v>4</v>
      </c>
      <c r="E6" s="28" t="n">
        <v>1.4</v>
      </c>
      <c r="F6" s="28" t="s">
        <v>248</v>
      </c>
    </row>
    <row r="7" customFormat="false" ht="15" hidden="false" customHeight="false" outlineLevel="0" collapsed="false">
      <c r="A7" s="28" t="n">
        <v>6</v>
      </c>
      <c r="B7" s="28" t="s">
        <v>253</v>
      </c>
      <c r="C7" s="28" t="s">
        <v>252</v>
      </c>
      <c r="D7" s="28" t="n">
        <v>12</v>
      </c>
      <c r="E7" s="28" t="n">
        <v>1.3</v>
      </c>
      <c r="F7" s="28" t="s">
        <v>248</v>
      </c>
    </row>
    <row r="8" customFormat="false" ht="15" hidden="false" customHeight="false" outlineLevel="0" collapsed="false">
      <c r="A8" s="28" t="n">
        <v>7</v>
      </c>
      <c r="B8" s="28" t="s">
        <v>254</v>
      </c>
      <c r="C8" s="28" t="s">
        <v>252</v>
      </c>
      <c r="D8" s="28" t="n">
        <v>36</v>
      </c>
      <c r="E8" s="28" t="n">
        <v>1.2</v>
      </c>
      <c r="F8" s="28" t="s">
        <v>248</v>
      </c>
    </row>
    <row r="9" customFormat="false" ht="15" hidden="false" customHeight="false" outlineLevel="0" collapsed="false">
      <c r="A9" s="28" t="n">
        <v>8</v>
      </c>
      <c r="B9" s="28" t="s">
        <v>255</v>
      </c>
      <c r="C9" s="28" t="s">
        <v>252</v>
      </c>
      <c r="D9" s="28" t="n">
        <v>6</v>
      </c>
      <c r="E9" s="28" t="n">
        <v>1.6</v>
      </c>
      <c r="F9" s="28" t="s">
        <v>248</v>
      </c>
    </row>
    <row r="10" customFormat="false" ht="15" hidden="false" customHeight="false" outlineLevel="0" collapsed="false">
      <c r="A10" s="28" t="n">
        <v>9</v>
      </c>
      <c r="B10" s="28" t="s">
        <v>256</v>
      </c>
      <c r="C10" s="28" t="s">
        <v>252</v>
      </c>
      <c r="D10" s="28" t="n">
        <v>3</v>
      </c>
      <c r="E10" s="28" t="n">
        <v>1.7</v>
      </c>
      <c r="F10" s="28" t="s">
        <v>248</v>
      </c>
    </row>
    <row r="11" customFormat="false" ht="15" hidden="false" customHeight="false" outlineLevel="0" collapsed="false">
      <c r="A11" s="28" t="n">
        <v>10</v>
      </c>
      <c r="B11" s="28" t="s">
        <v>257</v>
      </c>
      <c r="C11" s="28" t="s">
        <v>252</v>
      </c>
      <c r="D11" s="28" t="n">
        <v>6</v>
      </c>
      <c r="E11" s="28" t="n">
        <v>1.5</v>
      </c>
      <c r="F11" s="28" t="s">
        <v>248</v>
      </c>
    </row>
    <row r="12" customFormat="false" ht="15" hidden="false" customHeight="false" outlineLevel="0" collapsed="false">
      <c r="A12" s="28" t="n">
        <v>11</v>
      </c>
      <c r="B12" s="28" t="s">
        <v>258</v>
      </c>
      <c r="C12" s="28" t="s">
        <v>252</v>
      </c>
      <c r="D12" s="28" t="n">
        <v>48</v>
      </c>
      <c r="E12" s="28" t="n">
        <v>1.1</v>
      </c>
      <c r="F12" s="28" t="s">
        <v>248</v>
      </c>
    </row>
    <row r="13" customFormat="false" ht="15" hidden="false" customHeight="false" outlineLevel="0" collapsed="false">
      <c r="A13" s="28" t="n">
        <v>12</v>
      </c>
      <c r="B13" s="28" t="s">
        <v>259</v>
      </c>
      <c r="C13" s="28" t="s">
        <v>252</v>
      </c>
      <c r="D13" s="28" t="n">
        <v>48</v>
      </c>
      <c r="E13" s="28" t="n">
        <v>1.1</v>
      </c>
      <c r="F13" s="28" t="s">
        <v>248</v>
      </c>
    </row>
    <row r="14" customFormat="false" ht="15" hidden="false" customHeight="false" outlineLevel="0" collapsed="false">
      <c r="A14" s="28" t="n">
        <v>13</v>
      </c>
      <c r="B14" s="28" t="s">
        <v>260</v>
      </c>
      <c r="C14" s="28" t="s">
        <v>252</v>
      </c>
      <c r="D14" s="28" t="n">
        <v>60</v>
      </c>
      <c r="E14" s="28" t="n">
        <v>1.1</v>
      </c>
      <c r="F14" s="28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27" t="s">
        <v>262</v>
      </c>
      <c r="B1" s="27" t="s">
        <v>263</v>
      </c>
      <c r="C1" s="27" t="s">
        <v>264</v>
      </c>
    </row>
    <row r="2" customFormat="false" ht="15" hidden="false" customHeight="false" outlineLevel="0" collapsed="false">
      <c r="A2" s="28" t="n">
        <v>1</v>
      </c>
      <c r="B2" s="28" t="s">
        <v>265</v>
      </c>
      <c r="C2" s="28" t="s">
        <v>266</v>
      </c>
    </row>
    <row r="3" customFormat="false" ht="15" hidden="false" customHeight="false" outlineLevel="0" collapsed="false">
      <c r="A3" s="28" t="n">
        <v>2</v>
      </c>
      <c r="B3" s="28" t="s">
        <v>267</v>
      </c>
      <c r="C3" s="28" t="s">
        <v>268</v>
      </c>
    </row>
    <row r="4" customFormat="false" ht="15" hidden="false" customHeight="false" outlineLevel="0" collapsed="false">
      <c r="A4" s="28" t="n">
        <v>3</v>
      </c>
      <c r="B4" s="28" t="s">
        <v>269</v>
      </c>
      <c r="C4" s="28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27" t="s">
        <v>271</v>
      </c>
      <c r="B1" s="27" t="s">
        <v>272</v>
      </c>
      <c r="C1" s="27" t="s">
        <v>262</v>
      </c>
      <c r="D1" s="27" t="s">
        <v>273</v>
      </c>
      <c r="E1" s="27" t="s">
        <v>274</v>
      </c>
      <c r="F1" s="27" t="s">
        <v>275</v>
      </c>
      <c r="G1" s="27" t="s">
        <v>276</v>
      </c>
      <c r="H1" s="27" t="s">
        <v>277</v>
      </c>
      <c r="I1" s="27" t="s">
        <v>278</v>
      </c>
    </row>
    <row r="2" customFormat="false" ht="15" hidden="false" customHeight="false" outlineLevel="0" collapsed="false">
      <c r="A2" s="28" t="n">
        <v>1</v>
      </c>
      <c r="B2" s="29" t="n">
        <v>45386</v>
      </c>
      <c r="C2" s="28" t="n">
        <v>1</v>
      </c>
      <c r="D2" s="28" t="s">
        <v>138</v>
      </c>
      <c r="E2" s="28" t="s">
        <v>279</v>
      </c>
      <c r="F2" s="28" t="s">
        <v>280</v>
      </c>
      <c r="G2" s="28" t="n">
        <v>18000</v>
      </c>
      <c r="H2" s="28" t="n">
        <v>1700</v>
      </c>
      <c r="I2" s="28" t="s">
        <v>281</v>
      </c>
    </row>
    <row r="3" customFormat="false" ht="15" hidden="false" customHeight="false" outlineLevel="0" collapsed="false">
      <c r="A3" s="28" t="n">
        <v>2</v>
      </c>
      <c r="B3" s="29" t="n">
        <v>43322</v>
      </c>
      <c r="C3" s="28" t="n">
        <v>1</v>
      </c>
      <c r="D3" s="28" t="s">
        <v>138</v>
      </c>
      <c r="E3" s="28" t="s">
        <v>282</v>
      </c>
      <c r="F3" s="28" t="s">
        <v>283</v>
      </c>
      <c r="G3" s="28" t="n">
        <v>18500</v>
      </c>
      <c r="H3" s="28" t="n">
        <v>1600</v>
      </c>
      <c r="I3" s="28" t="s">
        <v>281</v>
      </c>
    </row>
    <row r="4" customFormat="false" ht="15" hidden="false" customHeight="false" outlineLevel="0" collapsed="false">
      <c r="A4" s="28" t="n">
        <v>3</v>
      </c>
      <c r="B4" s="29" t="n">
        <v>45930</v>
      </c>
      <c r="C4" s="28" t="n">
        <v>1</v>
      </c>
      <c r="D4" s="28" t="s">
        <v>138</v>
      </c>
      <c r="E4" s="28" t="s">
        <v>279</v>
      </c>
      <c r="F4" s="28" t="s">
        <v>280</v>
      </c>
      <c r="G4" s="28" t="n">
        <v>18500</v>
      </c>
      <c r="H4" s="28" t="n">
        <v>1550</v>
      </c>
      <c r="I4" s="28" t="s">
        <v>281</v>
      </c>
    </row>
    <row r="5" customFormat="false" ht="15" hidden="false" customHeight="false" outlineLevel="0" collapsed="false">
      <c r="A5" s="28" t="n">
        <v>4</v>
      </c>
      <c r="B5" s="29" t="n">
        <v>43748</v>
      </c>
      <c r="C5" s="28" t="n">
        <v>3</v>
      </c>
      <c r="D5" s="28" t="s">
        <v>138</v>
      </c>
      <c r="E5" s="28" t="s">
        <v>282</v>
      </c>
      <c r="F5" s="28" t="s">
        <v>284</v>
      </c>
      <c r="G5" s="28" t="n">
        <v>18200</v>
      </c>
      <c r="H5" s="28" t="n">
        <v>1830</v>
      </c>
      <c r="I5" s="28" t="s">
        <v>281</v>
      </c>
    </row>
    <row r="6" customFormat="false" ht="15" hidden="false" customHeight="false" outlineLevel="0" collapsed="false">
      <c r="A6" s="28" t="n">
        <v>5</v>
      </c>
      <c r="B6" s="29" t="n">
        <v>46147</v>
      </c>
      <c r="C6" s="28" t="n">
        <v>2</v>
      </c>
      <c r="D6" s="28" t="s">
        <v>138</v>
      </c>
      <c r="E6" s="28" t="s">
        <v>285</v>
      </c>
      <c r="F6" s="28" t="s">
        <v>280</v>
      </c>
      <c r="G6" s="28" t="n">
        <v>19000</v>
      </c>
      <c r="H6" s="28" t="n">
        <v>1720</v>
      </c>
      <c r="I6" s="28" t="s">
        <v>286</v>
      </c>
    </row>
    <row r="7" customFormat="false" ht="15" hidden="false" customHeight="false" outlineLevel="0" collapsed="false">
      <c r="A7" s="28" t="n">
        <v>6</v>
      </c>
      <c r="B7" s="29" t="n">
        <v>45255</v>
      </c>
      <c r="C7" s="28" t="n">
        <v>2</v>
      </c>
      <c r="D7" s="28" t="s">
        <v>138</v>
      </c>
      <c r="E7" s="28" t="s">
        <v>279</v>
      </c>
      <c r="F7" s="28" t="s">
        <v>280</v>
      </c>
      <c r="G7" s="28" t="n">
        <v>18800</v>
      </c>
      <c r="H7" s="28" t="n">
        <v>1940</v>
      </c>
      <c r="I7" s="28" t="s">
        <v>286</v>
      </c>
    </row>
    <row r="8" customFormat="false" ht="15" hidden="false" customHeight="false" outlineLevel="0" collapsed="false">
      <c r="A8" s="28" t="n">
        <v>7</v>
      </c>
      <c r="B8" s="29" t="n">
        <v>43926</v>
      </c>
      <c r="C8" s="28" t="n">
        <v>3</v>
      </c>
      <c r="D8" s="28" t="s">
        <v>138</v>
      </c>
      <c r="E8" s="28" t="s">
        <v>285</v>
      </c>
      <c r="F8" s="28" t="s">
        <v>280</v>
      </c>
      <c r="G8" s="28" t="n">
        <v>17400</v>
      </c>
      <c r="H8" s="28" t="n">
        <v>1570</v>
      </c>
      <c r="I8" s="28" t="s">
        <v>281</v>
      </c>
    </row>
    <row r="9" customFormat="false" ht="15" hidden="false" customHeight="false" outlineLevel="0" collapsed="false">
      <c r="A9" s="28" t="n">
        <v>8</v>
      </c>
      <c r="B9" s="29" t="n">
        <v>46206</v>
      </c>
      <c r="C9" s="28" t="n">
        <v>1</v>
      </c>
      <c r="D9" s="28" t="s">
        <v>139</v>
      </c>
      <c r="E9" s="28" t="s">
        <v>282</v>
      </c>
      <c r="F9" s="28" t="s">
        <v>287</v>
      </c>
      <c r="G9" s="28" t="n">
        <v>17000</v>
      </c>
      <c r="H9" s="28" t="n">
        <v>1630</v>
      </c>
      <c r="I9" s="28" t="s">
        <v>281</v>
      </c>
    </row>
    <row r="10" customFormat="false" ht="15" hidden="false" customHeight="false" outlineLevel="0" collapsed="false">
      <c r="A10" s="28" t="n">
        <v>9</v>
      </c>
      <c r="B10" s="29" t="n">
        <v>45188</v>
      </c>
      <c r="C10" s="28" t="n">
        <v>3</v>
      </c>
      <c r="D10" s="28" t="s">
        <v>139</v>
      </c>
      <c r="E10" s="28" t="s">
        <v>279</v>
      </c>
      <c r="F10" s="28" t="s">
        <v>280</v>
      </c>
      <c r="G10" s="28" t="n">
        <v>19000</v>
      </c>
      <c r="H10" s="28" t="n">
        <v>1820</v>
      </c>
      <c r="I10" s="28" t="s">
        <v>281</v>
      </c>
    </row>
    <row r="11" customFormat="false" ht="15" hidden="false" customHeight="false" outlineLevel="0" collapsed="false">
      <c r="A11" s="28" t="n">
        <v>10</v>
      </c>
      <c r="B11" s="29" t="n">
        <v>43662</v>
      </c>
      <c r="C11" s="28" t="n">
        <v>1</v>
      </c>
      <c r="D11" s="28" t="s">
        <v>138</v>
      </c>
      <c r="E11" s="28" t="s">
        <v>282</v>
      </c>
      <c r="F11" s="28" t="s">
        <v>288</v>
      </c>
      <c r="G11" s="28" t="n">
        <v>17200</v>
      </c>
      <c r="H11" s="28" t="n">
        <v>1740</v>
      </c>
      <c r="I11" s="28" t="s">
        <v>281</v>
      </c>
    </row>
    <row r="12" customFormat="false" ht="15" hidden="false" customHeight="false" outlineLevel="0" collapsed="false">
      <c r="A12" s="28" t="n">
        <v>11</v>
      </c>
      <c r="B12" s="29" t="n">
        <v>44249</v>
      </c>
      <c r="C12" s="28" t="n">
        <v>3</v>
      </c>
      <c r="D12" s="28" t="s">
        <v>138</v>
      </c>
      <c r="E12" s="28" t="s">
        <v>282</v>
      </c>
      <c r="F12" s="28" t="s">
        <v>289</v>
      </c>
      <c r="G12" s="28" t="n">
        <v>18700</v>
      </c>
      <c r="H12" s="28" t="n">
        <v>1610</v>
      </c>
      <c r="I12" s="28" t="s">
        <v>281</v>
      </c>
    </row>
    <row r="13" customFormat="false" ht="15" hidden="false" customHeight="false" outlineLevel="0" collapsed="false">
      <c r="A13" s="28" t="n">
        <v>12</v>
      </c>
      <c r="B13" s="29" t="n">
        <v>42936</v>
      </c>
      <c r="C13" s="28" t="n">
        <v>1</v>
      </c>
      <c r="D13" s="28" t="s">
        <v>138</v>
      </c>
      <c r="E13" s="28" t="s">
        <v>282</v>
      </c>
      <c r="F13" s="28" t="s">
        <v>290</v>
      </c>
      <c r="G13" s="28" t="n">
        <v>16700</v>
      </c>
      <c r="H13" s="28" t="n">
        <v>1450</v>
      </c>
      <c r="I13" s="28" t="s">
        <v>281</v>
      </c>
    </row>
    <row r="14" customFormat="false" ht="15" hidden="false" customHeight="false" outlineLevel="0" collapsed="false">
      <c r="A14" s="28" t="n">
        <v>13</v>
      </c>
      <c r="B14" s="29" t="n">
        <v>43946</v>
      </c>
      <c r="C14" s="28" t="n">
        <v>2</v>
      </c>
      <c r="D14" s="28" t="s">
        <v>138</v>
      </c>
      <c r="E14" s="28" t="s">
        <v>291</v>
      </c>
      <c r="F14" s="28" t="s">
        <v>280</v>
      </c>
      <c r="G14" s="28" t="n">
        <v>17900</v>
      </c>
      <c r="H14" s="28" t="n">
        <v>1930</v>
      </c>
      <c r="I14" s="28" t="s">
        <v>286</v>
      </c>
    </row>
    <row r="15" customFormat="false" ht="15" hidden="false" customHeight="false" outlineLevel="0" collapsed="false">
      <c r="A15" s="28" t="n">
        <v>14</v>
      </c>
      <c r="B15" s="29" t="n">
        <v>45322</v>
      </c>
      <c r="C15" s="28" t="n">
        <v>1</v>
      </c>
      <c r="D15" s="28" t="s">
        <v>138</v>
      </c>
      <c r="E15" s="28" t="s">
        <v>291</v>
      </c>
      <c r="F15" s="28" t="s">
        <v>280</v>
      </c>
      <c r="G15" s="28" t="n">
        <v>18700</v>
      </c>
      <c r="H15" s="28" t="n">
        <v>1810</v>
      </c>
      <c r="I15" s="28" t="s">
        <v>281</v>
      </c>
    </row>
    <row r="16" customFormat="false" ht="15" hidden="false" customHeight="false" outlineLevel="0" collapsed="false">
      <c r="A16" s="28" t="n">
        <v>15</v>
      </c>
      <c r="B16" s="29" t="n">
        <v>43017</v>
      </c>
      <c r="C16" s="28" t="n">
        <v>1</v>
      </c>
      <c r="D16" s="28" t="s">
        <v>138</v>
      </c>
      <c r="E16" s="28" t="s">
        <v>291</v>
      </c>
      <c r="F16" s="28" t="s">
        <v>280</v>
      </c>
      <c r="G16" s="28" t="n">
        <v>19100</v>
      </c>
      <c r="H16" s="28" t="n">
        <v>1510</v>
      </c>
      <c r="I16" s="28" t="s">
        <v>281</v>
      </c>
    </row>
    <row r="17" customFormat="false" ht="15" hidden="false" customHeight="false" outlineLevel="0" collapsed="false">
      <c r="A17" s="28" t="n">
        <v>16</v>
      </c>
      <c r="B17" s="29" t="n">
        <v>46108</v>
      </c>
      <c r="C17" s="28" t="n">
        <v>1</v>
      </c>
      <c r="D17" s="28" t="s">
        <v>138</v>
      </c>
      <c r="E17" s="28" t="s">
        <v>285</v>
      </c>
      <c r="F17" s="28" t="s">
        <v>280</v>
      </c>
      <c r="G17" s="28" t="n">
        <v>19000</v>
      </c>
      <c r="H17" s="28" t="n">
        <v>1650</v>
      </c>
      <c r="I17" s="28" t="s">
        <v>281</v>
      </c>
    </row>
    <row r="18" customFormat="false" ht="15" hidden="false" customHeight="false" outlineLevel="0" collapsed="false">
      <c r="A18" s="28" t="n">
        <v>17</v>
      </c>
      <c r="B18" s="29" t="n">
        <v>43031</v>
      </c>
      <c r="C18" s="28" t="n">
        <v>1</v>
      </c>
      <c r="D18" s="28" t="s">
        <v>138</v>
      </c>
      <c r="E18" s="28" t="s">
        <v>279</v>
      </c>
      <c r="F18" s="28" t="s">
        <v>280</v>
      </c>
      <c r="G18" s="28" t="n">
        <v>18000</v>
      </c>
      <c r="H18" s="28" t="n">
        <v>1350</v>
      </c>
      <c r="I18" s="28" t="s">
        <v>281</v>
      </c>
    </row>
    <row r="19" customFormat="false" ht="15" hidden="false" customHeight="false" outlineLevel="0" collapsed="false">
      <c r="A19" s="28" t="n">
        <v>18</v>
      </c>
      <c r="B19" s="29" t="n">
        <v>46175</v>
      </c>
      <c r="C19" s="28" t="n">
        <v>1</v>
      </c>
      <c r="D19" s="28" t="s">
        <v>138</v>
      </c>
      <c r="E19" s="28" t="s">
        <v>291</v>
      </c>
      <c r="F19" s="28" t="s">
        <v>280</v>
      </c>
      <c r="G19" s="28" t="n">
        <v>18900</v>
      </c>
      <c r="H19" s="28" t="n">
        <v>1490</v>
      </c>
      <c r="I19" s="28" t="s">
        <v>281</v>
      </c>
    </row>
    <row r="20" customFormat="false" ht="15" hidden="false" customHeight="false" outlineLevel="0" collapsed="false">
      <c r="A20" s="28" t="n">
        <v>19</v>
      </c>
      <c r="B20" s="29" t="n">
        <v>42692</v>
      </c>
      <c r="C20" s="28" t="n">
        <v>2</v>
      </c>
      <c r="D20" s="28" t="s">
        <v>138</v>
      </c>
      <c r="E20" s="28" t="s">
        <v>282</v>
      </c>
      <c r="F20" s="28" t="s">
        <v>292</v>
      </c>
      <c r="G20" s="28" t="n">
        <v>18000</v>
      </c>
      <c r="H20" s="28" t="n">
        <v>1430</v>
      </c>
      <c r="I20" s="28" t="s">
        <v>281</v>
      </c>
    </row>
    <row r="21" customFormat="false" ht="15" hidden="false" customHeight="false" outlineLevel="0" collapsed="false">
      <c r="A21" s="28" t="n">
        <v>20</v>
      </c>
      <c r="B21" s="29" t="n">
        <v>43046</v>
      </c>
      <c r="C21" s="28" t="n">
        <v>3</v>
      </c>
      <c r="D21" s="28" t="s">
        <v>138</v>
      </c>
      <c r="E21" s="28" t="s">
        <v>291</v>
      </c>
      <c r="F21" s="28" t="s">
        <v>280</v>
      </c>
      <c r="G21" s="28" t="n">
        <v>17600</v>
      </c>
      <c r="H21" s="28" t="n">
        <v>1480</v>
      </c>
      <c r="I21" s="28" t="s">
        <v>281</v>
      </c>
    </row>
    <row r="22" customFormat="false" ht="15" hidden="false" customHeight="false" outlineLevel="0" collapsed="false">
      <c r="A22" s="28" t="n">
        <v>21</v>
      </c>
      <c r="B22" s="29" t="n">
        <v>43193</v>
      </c>
      <c r="C22" s="28" t="n">
        <v>2</v>
      </c>
      <c r="D22" s="28" t="s">
        <v>139</v>
      </c>
      <c r="E22" s="28" t="s">
        <v>282</v>
      </c>
      <c r="F22" s="28" t="s">
        <v>293</v>
      </c>
      <c r="G22" s="28" t="n">
        <v>17900</v>
      </c>
      <c r="H22" s="28" t="n">
        <v>1420</v>
      </c>
      <c r="I22" s="28" t="s">
        <v>281</v>
      </c>
    </row>
    <row r="23" customFormat="false" ht="15" hidden="false" customHeight="false" outlineLevel="0" collapsed="false">
      <c r="A23" s="28" t="n">
        <v>22</v>
      </c>
      <c r="B23" s="29" t="n">
        <v>44779</v>
      </c>
      <c r="C23" s="28" t="n">
        <v>1</v>
      </c>
      <c r="D23" s="28" t="s">
        <v>139</v>
      </c>
      <c r="E23" s="28" t="s">
        <v>285</v>
      </c>
      <c r="F23" s="28" t="s">
        <v>280</v>
      </c>
      <c r="G23" s="28" t="n">
        <v>16200</v>
      </c>
      <c r="H23" s="28" t="n">
        <v>1770</v>
      </c>
      <c r="I23" s="28" t="s">
        <v>281</v>
      </c>
    </row>
    <row r="24" customFormat="false" ht="15" hidden="false" customHeight="false" outlineLevel="0" collapsed="false">
      <c r="A24" s="28" t="n">
        <v>23</v>
      </c>
      <c r="B24" s="29" t="n">
        <v>42498</v>
      </c>
      <c r="C24" s="28" t="n">
        <v>1</v>
      </c>
      <c r="D24" s="28" t="s">
        <v>141</v>
      </c>
      <c r="E24" s="28" t="s">
        <v>282</v>
      </c>
      <c r="F24" s="28" t="s">
        <v>294</v>
      </c>
      <c r="G24" s="28" t="n">
        <v>17800</v>
      </c>
      <c r="H24" s="28" t="n">
        <v>1670</v>
      </c>
      <c r="I24" s="28" t="s">
        <v>281</v>
      </c>
    </row>
    <row r="25" customFormat="false" ht="15" hidden="false" customHeight="false" outlineLevel="0" collapsed="false">
      <c r="A25" s="28" t="n">
        <v>24</v>
      </c>
      <c r="B25" s="29" t="n">
        <v>44730</v>
      </c>
      <c r="C25" s="28" t="n">
        <v>3</v>
      </c>
      <c r="D25" s="28" t="s">
        <v>138</v>
      </c>
      <c r="E25" s="28" t="s">
        <v>279</v>
      </c>
      <c r="F25" s="28" t="s">
        <v>280</v>
      </c>
      <c r="G25" s="28" t="n">
        <v>18900</v>
      </c>
      <c r="H25" s="28" t="n">
        <v>1460</v>
      </c>
      <c r="I25" s="28" t="s">
        <v>281</v>
      </c>
    </row>
    <row r="26" customFormat="false" ht="15" hidden="false" customHeight="false" outlineLevel="0" collapsed="false">
      <c r="A26" s="28" t="n">
        <v>25</v>
      </c>
      <c r="B26" s="29" t="n">
        <v>44104</v>
      </c>
      <c r="C26" s="28" t="n">
        <v>1</v>
      </c>
      <c r="D26" s="28" t="s">
        <v>138</v>
      </c>
      <c r="E26" s="28" t="s">
        <v>291</v>
      </c>
      <c r="F26" s="28" t="s">
        <v>280</v>
      </c>
      <c r="G26" s="28" t="n">
        <v>16300</v>
      </c>
      <c r="H26" s="28" t="n">
        <v>1740</v>
      </c>
      <c r="I26" s="28" t="s">
        <v>281</v>
      </c>
    </row>
    <row r="27" customFormat="false" ht="15" hidden="false" customHeight="false" outlineLevel="0" collapsed="false">
      <c r="A27" s="28" t="n">
        <v>26</v>
      </c>
      <c r="B27" s="29" t="n">
        <v>45352</v>
      </c>
      <c r="C27" s="28" t="n">
        <v>1</v>
      </c>
      <c r="D27" s="28" t="s">
        <v>138</v>
      </c>
      <c r="E27" s="28" t="s">
        <v>291</v>
      </c>
      <c r="F27" s="28" t="s">
        <v>280</v>
      </c>
      <c r="G27" s="28" t="n">
        <v>17000</v>
      </c>
      <c r="H27" s="28" t="n">
        <v>1460</v>
      </c>
      <c r="I27" s="28" t="s">
        <v>281</v>
      </c>
    </row>
    <row r="28" customFormat="false" ht="15" hidden="false" customHeight="false" outlineLevel="0" collapsed="false">
      <c r="A28" s="28" t="n">
        <v>27</v>
      </c>
      <c r="B28" s="29" t="n">
        <v>43510</v>
      </c>
      <c r="C28" s="28" t="n">
        <v>1</v>
      </c>
      <c r="D28" s="28" t="s">
        <v>138</v>
      </c>
      <c r="E28" s="28" t="s">
        <v>291</v>
      </c>
      <c r="F28" s="28" t="s">
        <v>280</v>
      </c>
      <c r="G28" s="28" t="n">
        <v>16400</v>
      </c>
      <c r="H28" s="28" t="n">
        <v>1830</v>
      </c>
      <c r="I28" s="28" t="s">
        <v>286</v>
      </c>
    </row>
    <row r="29" customFormat="false" ht="15" hidden="false" customHeight="false" outlineLevel="0" collapsed="false">
      <c r="A29" s="28" t="n">
        <v>28</v>
      </c>
      <c r="B29" s="29" t="n">
        <v>45041</v>
      </c>
      <c r="C29" s="28" t="n">
        <v>1</v>
      </c>
      <c r="D29" s="28" t="s">
        <v>142</v>
      </c>
      <c r="E29" s="28" t="s">
        <v>279</v>
      </c>
      <c r="F29" s="28" t="s">
        <v>280</v>
      </c>
      <c r="G29" s="28" t="n">
        <v>19400</v>
      </c>
      <c r="H29" s="28" t="n">
        <v>1910</v>
      </c>
      <c r="I29" s="28" t="s">
        <v>286</v>
      </c>
    </row>
    <row r="30" customFormat="false" ht="15" hidden="false" customHeight="false" outlineLevel="0" collapsed="false">
      <c r="A30" s="28" t="n">
        <v>29</v>
      </c>
      <c r="B30" s="29" t="n">
        <v>44359</v>
      </c>
      <c r="C30" s="28" t="n">
        <v>1</v>
      </c>
      <c r="D30" s="28" t="s">
        <v>138</v>
      </c>
      <c r="E30" s="28" t="s">
        <v>291</v>
      </c>
      <c r="F30" s="28" t="s">
        <v>280</v>
      </c>
      <c r="G30" s="28" t="n">
        <v>19200</v>
      </c>
      <c r="H30" s="28" t="n">
        <v>1450</v>
      </c>
      <c r="I30" s="28" t="s">
        <v>281</v>
      </c>
    </row>
    <row r="31" customFormat="false" ht="15" hidden="false" customHeight="false" outlineLevel="0" collapsed="false">
      <c r="A31" s="28" t="n">
        <v>30</v>
      </c>
      <c r="B31" s="29" t="n">
        <v>46165</v>
      </c>
      <c r="C31" s="28" t="n">
        <v>1</v>
      </c>
      <c r="D31" s="28" t="s">
        <v>140</v>
      </c>
      <c r="E31" s="28" t="s">
        <v>282</v>
      </c>
      <c r="F31" s="28" t="s">
        <v>295</v>
      </c>
      <c r="G31" s="28" t="n">
        <v>18600</v>
      </c>
      <c r="H31" s="28" t="n">
        <v>1820</v>
      </c>
      <c r="I31" s="28" t="s">
        <v>281</v>
      </c>
    </row>
    <row r="32" customFormat="false" ht="15" hidden="false" customHeight="false" outlineLevel="0" collapsed="false">
      <c r="A32" s="28" t="n">
        <v>31</v>
      </c>
      <c r="B32" s="29" t="n">
        <v>43147</v>
      </c>
      <c r="C32" s="28" t="n">
        <v>2</v>
      </c>
      <c r="D32" s="28" t="s">
        <v>138</v>
      </c>
      <c r="E32" s="28" t="s">
        <v>291</v>
      </c>
      <c r="F32" s="28" t="s">
        <v>280</v>
      </c>
      <c r="G32" s="28" t="n">
        <v>18100</v>
      </c>
      <c r="H32" s="28" t="n">
        <v>1680</v>
      </c>
      <c r="I32" s="28" t="s">
        <v>281</v>
      </c>
    </row>
    <row r="33" customFormat="false" ht="15" hidden="false" customHeight="false" outlineLevel="0" collapsed="false">
      <c r="A33" s="28" t="n">
        <v>32</v>
      </c>
      <c r="B33" s="29" t="n">
        <v>44762</v>
      </c>
      <c r="C33" s="28" t="n">
        <v>1</v>
      </c>
      <c r="D33" s="28" t="s">
        <v>138</v>
      </c>
      <c r="E33" s="28" t="s">
        <v>291</v>
      </c>
      <c r="F33" s="28" t="s">
        <v>280</v>
      </c>
      <c r="G33" s="28" t="n">
        <v>18000</v>
      </c>
      <c r="H33" s="28" t="n">
        <v>1380</v>
      </c>
      <c r="I33" s="28" t="s">
        <v>281</v>
      </c>
    </row>
    <row r="34" customFormat="false" ht="15" hidden="false" customHeight="false" outlineLevel="0" collapsed="false">
      <c r="A34" s="28" t="n">
        <v>33</v>
      </c>
      <c r="B34" s="29" t="n">
        <v>42650</v>
      </c>
      <c r="C34" s="28" t="n">
        <v>3</v>
      </c>
      <c r="D34" s="28" t="s">
        <v>139</v>
      </c>
      <c r="E34" s="28" t="s">
        <v>279</v>
      </c>
      <c r="F34" s="28" t="s">
        <v>280</v>
      </c>
      <c r="G34" s="28" t="n">
        <v>16900</v>
      </c>
      <c r="H34" s="28" t="n">
        <v>1420</v>
      </c>
      <c r="I34" s="28" t="s">
        <v>286</v>
      </c>
    </row>
    <row r="35" customFormat="false" ht="15" hidden="false" customHeight="false" outlineLevel="0" collapsed="false">
      <c r="A35" s="28" t="n">
        <v>34</v>
      </c>
      <c r="B35" s="29" t="n">
        <v>44805</v>
      </c>
      <c r="C35" s="28" t="n">
        <v>1</v>
      </c>
      <c r="D35" s="28" t="s">
        <v>138</v>
      </c>
      <c r="E35" s="28" t="s">
        <v>282</v>
      </c>
      <c r="F35" s="28" t="s">
        <v>296</v>
      </c>
      <c r="G35" s="28" t="n">
        <v>17200</v>
      </c>
      <c r="H35" s="28" t="n">
        <v>1510</v>
      </c>
      <c r="I35" s="28" t="s">
        <v>281</v>
      </c>
    </row>
    <row r="36" customFormat="false" ht="15" hidden="false" customHeight="false" outlineLevel="0" collapsed="false">
      <c r="A36" s="28" t="n">
        <v>35</v>
      </c>
      <c r="B36" s="29" t="n">
        <v>43457</v>
      </c>
      <c r="C36" s="28" t="n">
        <v>1</v>
      </c>
      <c r="D36" s="28" t="s">
        <v>138</v>
      </c>
      <c r="E36" s="28" t="s">
        <v>279</v>
      </c>
      <c r="F36" s="28" t="s">
        <v>280</v>
      </c>
      <c r="G36" s="28" t="n">
        <v>17200</v>
      </c>
      <c r="H36" s="28" t="n">
        <v>1540</v>
      </c>
      <c r="I36" s="28" t="s">
        <v>281</v>
      </c>
    </row>
    <row r="37" customFormat="false" ht="15" hidden="false" customHeight="false" outlineLevel="0" collapsed="false">
      <c r="A37" s="28" t="n">
        <v>36</v>
      </c>
      <c r="B37" s="29" t="n">
        <v>44247</v>
      </c>
      <c r="C37" s="28" t="n">
        <v>1</v>
      </c>
      <c r="D37" s="28" t="s">
        <v>139</v>
      </c>
      <c r="E37" s="28" t="s">
        <v>285</v>
      </c>
      <c r="F37" s="28" t="s">
        <v>280</v>
      </c>
      <c r="G37" s="28" t="n">
        <v>16500</v>
      </c>
      <c r="H37" s="28" t="n">
        <v>1670</v>
      </c>
      <c r="I37" s="28" t="s">
        <v>281</v>
      </c>
    </row>
    <row r="38" customFormat="false" ht="15" hidden="false" customHeight="false" outlineLevel="0" collapsed="false">
      <c r="A38" s="28" t="n">
        <v>37</v>
      </c>
      <c r="B38" s="29" t="n">
        <v>43799</v>
      </c>
      <c r="C38" s="28" t="n">
        <v>1</v>
      </c>
      <c r="D38" s="28" t="s">
        <v>141</v>
      </c>
      <c r="E38" s="28" t="s">
        <v>291</v>
      </c>
      <c r="F38" s="28" t="s">
        <v>280</v>
      </c>
      <c r="G38" s="28" t="n">
        <v>17400</v>
      </c>
      <c r="H38" s="28" t="n">
        <v>1440</v>
      </c>
      <c r="I38" s="28" t="s">
        <v>286</v>
      </c>
    </row>
    <row r="39" customFormat="false" ht="15" hidden="false" customHeight="false" outlineLevel="0" collapsed="false">
      <c r="A39" s="28" t="n">
        <v>38</v>
      </c>
      <c r="B39" s="29" t="n">
        <v>44875</v>
      </c>
      <c r="C39" s="28" t="n">
        <v>2</v>
      </c>
      <c r="D39" s="28" t="s">
        <v>142</v>
      </c>
      <c r="E39" s="28" t="s">
        <v>279</v>
      </c>
      <c r="F39" s="28" t="s">
        <v>280</v>
      </c>
      <c r="G39" s="28" t="n">
        <v>17900</v>
      </c>
      <c r="H39" s="28" t="n">
        <v>1750</v>
      </c>
      <c r="I39" s="28" t="s">
        <v>281</v>
      </c>
    </row>
    <row r="40" customFormat="false" ht="15" hidden="false" customHeight="false" outlineLevel="0" collapsed="false">
      <c r="A40" s="28" t="n">
        <v>39</v>
      </c>
      <c r="B40" s="29" t="n">
        <v>42794</v>
      </c>
      <c r="C40" s="28" t="n">
        <v>3</v>
      </c>
      <c r="D40" s="28" t="s">
        <v>141</v>
      </c>
      <c r="E40" s="28" t="s">
        <v>282</v>
      </c>
      <c r="F40" s="28" t="s">
        <v>297</v>
      </c>
      <c r="G40" s="28" t="n">
        <v>18700</v>
      </c>
      <c r="H40" s="28" t="n">
        <v>1440</v>
      </c>
      <c r="I40" s="28" t="s">
        <v>281</v>
      </c>
    </row>
    <row r="41" customFormat="false" ht="15" hidden="false" customHeight="false" outlineLevel="0" collapsed="false">
      <c r="A41" s="28" t="n">
        <v>40</v>
      </c>
      <c r="B41" s="29" t="n">
        <v>43774</v>
      </c>
      <c r="C41" s="28" t="n">
        <v>1</v>
      </c>
      <c r="D41" s="28" t="s">
        <v>138</v>
      </c>
      <c r="E41" s="28" t="s">
        <v>285</v>
      </c>
      <c r="F41" s="28" t="s">
        <v>280</v>
      </c>
      <c r="G41" s="28" t="n">
        <v>17000</v>
      </c>
      <c r="H41" s="28" t="n">
        <v>1640</v>
      </c>
      <c r="I41" s="28" t="s">
        <v>286</v>
      </c>
    </row>
    <row r="42" customFormat="false" ht="15" hidden="false" customHeight="false" outlineLevel="0" collapsed="false">
      <c r="A42" s="28" t="n">
        <v>41</v>
      </c>
      <c r="B42" s="29" t="n">
        <v>42748</v>
      </c>
      <c r="C42" s="28" t="n">
        <v>3</v>
      </c>
      <c r="D42" s="28" t="s">
        <v>139</v>
      </c>
      <c r="E42" s="28" t="s">
        <v>279</v>
      </c>
      <c r="F42" s="28" t="s">
        <v>280</v>
      </c>
      <c r="G42" s="28" t="n">
        <v>16300</v>
      </c>
      <c r="H42" s="28" t="n">
        <v>1550</v>
      </c>
      <c r="I42" s="28" t="s">
        <v>281</v>
      </c>
    </row>
    <row r="43" customFormat="false" ht="15" hidden="false" customHeight="false" outlineLevel="0" collapsed="false">
      <c r="A43" s="28" t="n">
        <v>42</v>
      </c>
      <c r="B43" s="29" t="n">
        <v>43031</v>
      </c>
      <c r="C43" s="28" t="n">
        <v>3</v>
      </c>
      <c r="D43" s="28" t="s">
        <v>139</v>
      </c>
      <c r="E43" s="28" t="s">
        <v>285</v>
      </c>
      <c r="F43" s="28" t="s">
        <v>280</v>
      </c>
      <c r="G43" s="28" t="n">
        <v>17600</v>
      </c>
      <c r="H43" s="28" t="n">
        <v>1360</v>
      </c>
      <c r="I43" s="28" t="s">
        <v>281</v>
      </c>
    </row>
    <row r="44" customFormat="false" ht="15" hidden="false" customHeight="false" outlineLevel="0" collapsed="false">
      <c r="A44" s="28" t="n">
        <v>43</v>
      </c>
      <c r="B44" s="29" t="n">
        <v>46072</v>
      </c>
      <c r="C44" s="28" t="n">
        <v>3</v>
      </c>
      <c r="D44" s="28" t="s">
        <v>138</v>
      </c>
      <c r="E44" s="28" t="s">
        <v>282</v>
      </c>
      <c r="F44" s="28" t="s">
        <v>293</v>
      </c>
      <c r="G44" s="28" t="n">
        <v>16700</v>
      </c>
      <c r="H44" s="28" t="n">
        <v>1430</v>
      </c>
      <c r="I44" s="28" t="s">
        <v>281</v>
      </c>
    </row>
    <row r="45" customFormat="false" ht="15" hidden="false" customHeight="false" outlineLevel="0" collapsed="false">
      <c r="A45" s="28" t="n">
        <v>44</v>
      </c>
      <c r="B45" s="29" t="n">
        <v>45630</v>
      </c>
      <c r="C45" s="28" t="n">
        <v>3</v>
      </c>
      <c r="D45" s="28" t="s">
        <v>142</v>
      </c>
      <c r="E45" s="28" t="s">
        <v>282</v>
      </c>
      <c r="F45" s="28" t="s">
        <v>284</v>
      </c>
      <c r="G45" s="28" t="n">
        <v>17000</v>
      </c>
      <c r="H45" s="28" t="n">
        <v>1410</v>
      </c>
      <c r="I45" s="28" t="s">
        <v>281</v>
      </c>
    </row>
    <row r="46" customFormat="false" ht="15" hidden="false" customHeight="false" outlineLevel="0" collapsed="false">
      <c r="A46" s="28" t="n">
        <v>45</v>
      </c>
      <c r="B46" s="29" t="n">
        <v>44034</v>
      </c>
      <c r="C46" s="28" t="n">
        <v>3</v>
      </c>
      <c r="D46" s="28" t="s">
        <v>142</v>
      </c>
      <c r="E46" s="28" t="s">
        <v>279</v>
      </c>
      <c r="F46" s="28" t="s">
        <v>280</v>
      </c>
      <c r="G46" s="28" t="n">
        <v>19300</v>
      </c>
      <c r="H46" s="28" t="n">
        <v>1490</v>
      </c>
      <c r="I46" s="28" t="s">
        <v>281</v>
      </c>
    </row>
    <row r="47" customFormat="false" ht="15" hidden="false" customHeight="false" outlineLevel="0" collapsed="false">
      <c r="A47" s="28" t="n">
        <v>46</v>
      </c>
      <c r="B47" s="29" t="n">
        <v>43095</v>
      </c>
      <c r="C47" s="28" t="n">
        <v>3</v>
      </c>
      <c r="D47" s="28" t="s">
        <v>141</v>
      </c>
      <c r="E47" s="28" t="s">
        <v>282</v>
      </c>
      <c r="F47" s="28" t="s">
        <v>298</v>
      </c>
      <c r="G47" s="28" t="n">
        <v>17500</v>
      </c>
      <c r="H47" s="28" t="n">
        <v>1750</v>
      </c>
      <c r="I47" s="28" t="s">
        <v>281</v>
      </c>
    </row>
    <row r="48" customFormat="false" ht="15" hidden="false" customHeight="false" outlineLevel="0" collapsed="false">
      <c r="A48" s="28" t="n">
        <v>47</v>
      </c>
      <c r="B48" s="29" t="n">
        <v>43022</v>
      </c>
      <c r="C48" s="28" t="n">
        <v>1</v>
      </c>
      <c r="D48" s="28" t="s">
        <v>140</v>
      </c>
      <c r="E48" s="28" t="s">
        <v>282</v>
      </c>
      <c r="F48" s="28" t="s">
        <v>299</v>
      </c>
      <c r="G48" s="28" t="n">
        <v>16900</v>
      </c>
      <c r="H48" s="28" t="n">
        <v>1840</v>
      </c>
      <c r="I48" s="28" t="s">
        <v>281</v>
      </c>
    </row>
    <row r="49" customFormat="false" ht="15" hidden="false" customHeight="false" outlineLevel="0" collapsed="false">
      <c r="A49" s="28" t="n">
        <v>48</v>
      </c>
      <c r="B49" s="29" t="n">
        <v>45627</v>
      </c>
      <c r="C49" s="28" t="n">
        <v>1</v>
      </c>
      <c r="D49" s="28" t="s">
        <v>141</v>
      </c>
      <c r="E49" s="28" t="s">
        <v>282</v>
      </c>
      <c r="F49" s="28" t="s">
        <v>283</v>
      </c>
      <c r="G49" s="28" t="n">
        <v>17100</v>
      </c>
      <c r="H49" s="28" t="n">
        <v>1390</v>
      </c>
      <c r="I49" s="28" t="s">
        <v>281</v>
      </c>
    </row>
    <row r="50" customFormat="false" ht="15" hidden="false" customHeight="false" outlineLevel="0" collapsed="false">
      <c r="A50" s="28" t="n">
        <v>49</v>
      </c>
      <c r="B50" s="29" t="n">
        <v>44456</v>
      </c>
      <c r="C50" s="28" t="n">
        <v>1</v>
      </c>
      <c r="D50" s="28" t="s">
        <v>138</v>
      </c>
      <c r="E50" s="28" t="s">
        <v>291</v>
      </c>
      <c r="F50" s="28" t="s">
        <v>280</v>
      </c>
      <c r="G50" s="28" t="n">
        <v>18000</v>
      </c>
      <c r="H50" s="28" t="n">
        <v>1910</v>
      </c>
      <c r="I50" s="28" t="s">
        <v>281</v>
      </c>
    </row>
    <row r="51" customFormat="false" ht="15" hidden="false" customHeight="false" outlineLevel="0" collapsed="false">
      <c r="A51" s="28" t="n">
        <v>50</v>
      </c>
      <c r="B51" s="29" t="n">
        <v>43101</v>
      </c>
      <c r="C51" s="28" t="n">
        <v>3</v>
      </c>
      <c r="D51" s="28" t="s">
        <v>139</v>
      </c>
      <c r="E51" s="28" t="s">
        <v>291</v>
      </c>
      <c r="F51" s="28" t="s">
        <v>280</v>
      </c>
      <c r="G51" s="28" t="n">
        <v>16300</v>
      </c>
      <c r="H51" s="28" t="n">
        <v>1710</v>
      </c>
      <c r="I51" s="28" t="s">
        <v>281</v>
      </c>
    </row>
    <row r="52" customFormat="false" ht="15" hidden="false" customHeight="false" outlineLevel="0" collapsed="false">
      <c r="A52" s="28" t="n">
        <v>51</v>
      </c>
      <c r="B52" s="29" t="n">
        <v>44157</v>
      </c>
      <c r="C52" s="28" t="n">
        <v>3</v>
      </c>
      <c r="D52" s="28" t="s">
        <v>139</v>
      </c>
      <c r="E52" s="28" t="s">
        <v>285</v>
      </c>
      <c r="F52" s="28" t="s">
        <v>280</v>
      </c>
      <c r="G52" s="28" t="n">
        <v>17500</v>
      </c>
      <c r="H52" s="28" t="n">
        <v>1700</v>
      </c>
      <c r="I52" s="28" t="s">
        <v>281</v>
      </c>
    </row>
    <row r="53" customFormat="false" ht="15" hidden="false" customHeight="false" outlineLevel="0" collapsed="false">
      <c r="A53" s="28" t="n">
        <v>52</v>
      </c>
      <c r="B53" s="29" t="n">
        <v>42376</v>
      </c>
      <c r="C53" s="28" t="n">
        <v>2</v>
      </c>
      <c r="D53" s="28" t="s">
        <v>138</v>
      </c>
      <c r="E53" s="28" t="s">
        <v>279</v>
      </c>
      <c r="F53" s="28" t="s">
        <v>280</v>
      </c>
      <c r="G53" s="28" t="n">
        <v>18500</v>
      </c>
      <c r="H53" s="28" t="n">
        <v>1910</v>
      </c>
      <c r="I53" s="28" t="s">
        <v>281</v>
      </c>
    </row>
    <row r="54" customFormat="false" ht="15" hidden="false" customHeight="false" outlineLevel="0" collapsed="false">
      <c r="A54" s="28" t="n">
        <v>53</v>
      </c>
      <c r="B54" s="29" t="n">
        <v>44136</v>
      </c>
      <c r="C54" s="28" t="n">
        <v>1</v>
      </c>
      <c r="D54" s="28" t="s">
        <v>138</v>
      </c>
      <c r="E54" s="28" t="s">
        <v>279</v>
      </c>
      <c r="F54" s="28" t="s">
        <v>280</v>
      </c>
      <c r="G54" s="28" t="n">
        <v>17300</v>
      </c>
      <c r="H54" s="28" t="n">
        <v>1540</v>
      </c>
      <c r="I54" s="28" t="s">
        <v>286</v>
      </c>
    </row>
    <row r="55" customFormat="false" ht="15" hidden="false" customHeight="false" outlineLevel="0" collapsed="false">
      <c r="A55" s="28" t="n">
        <v>54</v>
      </c>
      <c r="B55" s="29" t="n">
        <v>43600</v>
      </c>
      <c r="C55" s="28" t="n">
        <v>2</v>
      </c>
      <c r="D55" s="28" t="s">
        <v>138</v>
      </c>
      <c r="E55" s="28" t="s">
        <v>279</v>
      </c>
      <c r="F55" s="28" t="s">
        <v>280</v>
      </c>
      <c r="G55" s="28" t="n">
        <v>17300</v>
      </c>
      <c r="H55" s="28" t="n">
        <v>1770</v>
      </c>
      <c r="I55" s="28" t="s">
        <v>281</v>
      </c>
    </row>
    <row r="56" customFormat="false" ht="15" hidden="false" customHeight="false" outlineLevel="0" collapsed="false">
      <c r="A56" s="28" t="n">
        <v>55</v>
      </c>
      <c r="B56" s="29" t="n">
        <v>45093</v>
      </c>
      <c r="C56" s="28" t="n">
        <v>1</v>
      </c>
      <c r="D56" s="28" t="s">
        <v>141</v>
      </c>
      <c r="E56" s="28" t="s">
        <v>279</v>
      </c>
      <c r="F56" s="28" t="s">
        <v>280</v>
      </c>
      <c r="G56" s="28" t="n">
        <v>19200</v>
      </c>
      <c r="H56" s="28" t="n">
        <v>1720</v>
      </c>
      <c r="I56" s="28" t="s">
        <v>281</v>
      </c>
    </row>
    <row r="57" customFormat="false" ht="15" hidden="false" customHeight="false" outlineLevel="0" collapsed="false">
      <c r="A57" s="28" t="n">
        <v>56</v>
      </c>
      <c r="B57" s="29" t="n">
        <v>42371</v>
      </c>
      <c r="C57" s="28" t="n">
        <v>2</v>
      </c>
      <c r="D57" s="28" t="s">
        <v>138</v>
      </c>
      <c r="E57" s="28" t="s">
        <v>282</v>
      </c>
      <c r="F57" s="28" t="s">
        <v>296</v>
      </c>
      <c r="G57" s="28" t="n">
        <v>17200</v>
      </c>
      <c r="H57" s="28" t="n">
        <v>1620</v>
      </c>
      <c r="I57" s="28" t="s">
        <v>281</v>
      </c>
    </row>
    <row r="58" customFormat="false" ht="15" hidden="false" customHeight="false" outlineLevel="0" collapsed="false">
      <c r="A58" s="28" t="n">
        <v>57</v>
      </c>
      <c r="B58" s="29" t="n">
        <v>45621</v>
      </c>
      <c r="C58" s="28" t="n">
        <v>2</v>
      </c>
      <c r="D58" s="28" t="s">
        <v>141</v>
      </c>
      <c r="E58" s="28" t="s">
        <v>279</v>
      </c>
      <c r="F58" s="28" t="s">
        <v>280</v>
      </c>
      <c r="G58" s="28" t="n">
        <v>16700</v>
      </c>
      <c r="H58" s="28" t="n">
        <v>1400</v>
      </c>
      <c r="I58" s="28" t="s">
        <v>281</v>
      </c>
    </row>
    <row r="59" customFormat="false" ht="15" hidden="false" customHeight="false" outlineLevel="0" collapsed="false">
      <c r="A59" s="28" t="n">
        <v>58</v>
      </c>
      <c r="B59" s="29" t="n">
        <v>43742</v>
      </c>
      <c r="C59" s="28" t="n">
        <v>2</v>
      </c>
      <c r="D59" s="28" t="s">
        <v>138</v>
      </c>
      <c r="E59" s="28" t="s">
        <v>291</v>
      </c>
      <c r="F59" s="28" t="s">
        <v>280</v>
      </c>
      <c r="G59" s="28" t="n">
        <v>16900</v>
      </c>
      <c r="H59" s="28" t="n">
        <v>1540</v>
      </c>
      <c r="I59" s="28" t="s">
        <v>281</v>
      </c>
    </row>
    <row r="60" customFormat="false" ht="15" hidden="false" customHeight="false" outlineLevel="0" collapsed="false">
      <c r="A60" s="28" t="n">
        <v>59</v>
      </c>
      <c r="B60" s="29" t="n">
        <v>42559</v>
      </c>
      <c r="C60" s="28" t="n">
        <v>1</v>
      </c>
      <c r="D60" s="28" t="s">
        <v>138</v>
      </c>
      <c r="E60" s="28" t="s">
        <v>282</v>
      </c>
      <c r="F60" s="28" t="s">
        <v>292</v>
      </c>
      <c r="G60" s="28" t="n">
        <v>19200</v>
      </c>
      <c r="H60" s="28" t="n">
        <v>1700</v>
      </c>
      <c r="I60" s="28" t="s">
        <v>281</v>
      </c>
    </row>
    <row r="61" customFormat="false" ht="15" hidden="false" customHeight="false" outlineLevel="0" collapsed="false">
      <c r="A61" s="28" t="n">
        <v>60</v>
      </c>
      <c r="B61" s="29" t="n">
        <v>44006</v>
      </c>
      <c r="C61" s="28" t="n">
        <v>1</v>
      </c>
      <c r="D61" s="28" t="s">
        <v>138</v>
      </c>
      <c r="E61" s="28" t="s">
        <v>279</v>
      </c>
      <c r="F61" s="28" t="s">
        <v>280</v>
      </c>
      <c r="G61" s="28" t="n">
        <v>16200</v>
      </c>
      <c r="H61" s="28" t="n">
        <v>1800</v>
      </c>
      <c r="I61" s="28" t="s">
        <v>281</v>
      </c>
    </row>
    <row r="62" customFormat="false" ht="15" hidden="false" customHeight="false" outlineLevel="0" collapsed="false">
      <c r="A62" s="28" t="n">
        <v>61</v>
      </c>
      <c r="B62" s="29" t="n">
        <v>44111</v>
      </c>
      <c r="C62" s="28" t="n">
        <v>1</v>
      </c>
      <c r="D62" s="28" t="s">
        <v>138</v>
      </c>
      <c r="E62" s="28" t="s">
        <v>279</v>
      </c>
      <c r="F62" s="28" t="s">
        <v>280</v>
      </c>
      <c r="G62" s="28" t="n">
        <v>18500</v>
      </c>
      <c r="H62" s="28" t="n">
        <v>1630</v>
      </c>
      <c r="I62" s="28" t="s">
        <v>281</v>
      </c>
    </row>
    <row r="63" customFormat="false" ht="15" hidden="false" customHeight="false" outlineLevel="0" collapsed="false">
      <c r="A63" s="28" t="n">
        <v>62</v>
      </c>
      <c r="B63" s="29" t="n">
        <v>42867</v>
      </c>
      <c r="C63" s="28" t="n">
        <v>3</v>
      </c>
      <c r="D63" s="28" t="s">
        <v>138</v>
      </c>
      <c r="E63" s="28" t="s">
        <v>279</v>
      </c>
      <c r="F63" s="28" t="s">
        <v>280</v>
      </c>
      <c r="G63" s="28" t="n">
        <v>18400</v>
      </c>
      <c r="H63" s="28" t="n">
        <v>1940</v>
      </c>
      <c r="I63" s="28" t="s">
        <v>281</v>
      </c>
    </row>
    <row r="64" customFormat="false" ht="15" hidden="false" customHeight="false" outlineLevel="0" collapsed="false">
      <c r="A64" s="28" t="n">
        <v>63</v>
      </c>
      <c r="B64" s="29" t="n">
        <v>46021</v>
      </c>
      <c r="C64" s="28" t="n">
        <v>3</v>
      </c>
      <c r="D64" s="28" t="s">
        <v>138</v>
      </c>
      <c r="E64" s="28" t="s">
        <v>279</v>
      </c>
      <c r="F64" s="28" t="s">
        <v>280</v>
      </c>
      <c r="G64" s="28" t="n">
        <v>19200</v>
      </c>
      <c r="H64" s="28" t="n">
        <v>1610</v>
      </c>
      <c r="I64" s="28" t="s">
        <v>286</v>
      </c>
    </row>
    <row r="65" customFormat="false" ht="15" hidden="false" customHeight="false" outlineLevel="0" collapsed="false">
      <c r="A65" s="28" t="n">
        <v>64</v>
      </c>
      <c r="B65" s="29" t="n">
        <v>43021</v>
      </c>
      <c r="C65" s="28" t="n">
        <v>1</v>
      </c>
      <c r="D65" s="28" t="s">
        <v>139</v>
      </c>
      <c r="E65" s="28" t="s">
        <v>282</v>
      </c>
      <c r="F65" s="28" t="s">
        <v>300</v>
      </c>
      <c r="G65" s="28" t="n">
        <v>19000</v>
      </c>
      <c r="H65" s="28" t="n">
        <v>1520</v>
      </c>
      <c r="I65" s="28" t="s">
        <v>281</v>
      </c>
    </row>
    <row r="66" customFormat="false" ht="15" hidden="false" customHeight="false" outlineLevel="0" collapsed="false">
      <c r="A66" s="28" t="n">
        <v>65</v>
      </c>
      <c r="B66" s="29" t="n">
        <v>43349</v>
      </c>
      <c r="C66" s="28" t="n">
        <v>2</v>
      </c>
      <c r="D66" s="28" t="s">
        <v>138</v>
      </c>
      <c r="E66" s="28" t="s">
        <v>282</v>
      </c>
      <c r="F66" s="28" t="s">
        <v>301</v>
      </c>
      <c r="G66" s="28" t="n">
        <v>17300</v>
      </c>
      <c r="H66" s="28" t="n">
        <v>1890</v>
      </c>
      <c r="I66" s="28" t="s">
        <v>281</v>
      </c>
    </row>
    <row r="67" customFormat="false" ht="15" hidden="false" customHeight="false" outlineLevel="0" collapsed="false">
      <c r="A67" s="28" t="n">
        <v>66</v>
      </c>
      <c r="B67" s="29" t="n">
        <v>43938</v>
      </c>
      <c r="C67" s="28" t="n">
        <v>1</v>
      </c>
      <c r="D67" s="28" t="s">
        <v>139</v>
      </c>
      <c r="E67" s="28" t="s">
        <v>279</v>
      </c>
      <c r="F67" s="28" t="s">
        <v>280</v>
      </c>
      <c r="G67" s="28" t="n">
        <v>16400</v>
      </c>
      <c r="H67" s="28" t="n">
        <v>1590</v>
      </c>
      <c r="I67" s="28" t="s">
        <v>281</v>
      </c>
    </row>
    <row r="68" customFormat="false" ht="15" hidden="false" customHeight="false" outlineLevel="0" collapsed="false">
      <c r="A68" s="28" t="n">
        <v>67</v>
      </c>
      <c r="B68" s="29" t="n">
        <v>43217</v>
      </c>
      <c r="C68" s="28" t="n">
        <v>1</v>
      </c>
      <c r="D68" s="28" t="s">
        <v>140</v>
      </c>
      <c r="E68" s="28" t="s">
        <v>282</v>
      </c>
      <c r="F68" s="28" t="s">
        <v>296</v>
      </c>
      <c r="G68" s="28" t="n">
        <v>16200</v>
      </c>
      <c r="H68" s="28" t="n">
        <v>1880</v>
      </c>
      <c r="I68" s="28" t="s">
        <v>281</v>
      </c>
    </row>
    <row r="69" customFormat="false" ht="15" hidden="false" customHeight="false" outlineLevel="0" collapsed="false">
      <c r="A69" s="28" t="n">
        <v>68</v>
      </c>
      <c r="B69" s="29" t="n">
        <v>46231</v>
      </c>
      <c r="C69" s="28" t="n">
        <v>2</v>
      </c>
      <c r="D69" s="28" t="s">
        <v>138</v>
      </c>
      <c r="E69" s="28" t="s">
        <v>279</v>
      </c>
      <c r="F69" s="28" t="s">
        <v>280</v>
      </c>
      <c r="G69" s="28" t="n">
        <v>19100</v>
      </c>
      <c r="H69" s="28" t="n">
        <v>1920</v>
      </c>
      <c r="I69" s="28" t="s">
        <v>281</v>
      </c>
    </row>
    <row r="70" customFormat="false" ht="15" hidden="false" customHeight="false" outlineLevel="0" collapsed="false">
      <c r="A70" s="28" t="n">
        <v>69</v>
      </c>
      <c r="B70" s="29" t="n">
        <v>44606</v>
      </c>
      <c r="C70" s="28" t="n">
        <v>2</v>
      </c>
      <c r="D70" s="28" t="s">
        <v>140</v>
      </c>
      <c r="E70" s="28" t="s">
        <v>291</v>
      </c>
      <c r="F70" s="28" t="s">
        <v>280</v>
      </c>
      <c r="G70" s="28" t="n">
        <v>17800</v>
      </c>
      <c r="H70" s="28" t="n">
        <v>1510</v>
      </c>
      <c r="I70" s="28" t="s">
        <v>281</v>
      </c>
    </row>
    <row r="71" customFormat="false" ht="15" hidden="false" customHeight="false" outlineLevel="0" collapsed="false">
      <c r="A71" s="28" t="n">
        <v>70</v>
      </c>
      <c r="B71" s="29" t="n">
        <v>45109</v>
      </c>
      <c r="C71" s="28" t="n">
        <v>1</v>
      </c>
      <c r="D71" s="28" t="s">
        <v>139</v>
      </c>
      <c r="E71" s="28" t="s">
        <v>282</v>
      </c>
      <c r="F71" s="28" t="s">
        <v>287</v>
      </c>
      <c r="G71" s="28" t="n">
        <v>19300</v>
      </c>
      <c r="H71" s="28" t="n">
        <v>1940</v>
      </c>
      <c r="I71" s="28" t="s">
        <v>281</v>
      </c>
    </row>
    <row r="72" customFormat="false" ht="15" hidden="false" customHeight="false" outlineLevel="0" collapsed="false">
      <c r="A72" s="28" t="n">
        <v>71</v>
      </c>
      <c r="B72" s="29" t="n">
        <v>44794</v>
      </c>
      <c r="C72" s="28" t="n">
        <v>3</v>
      </c>
      <c r="D72" s="28" t="s">
        <v>139</v>
      </c>
      <c r="E72" s="28" t="s">
        <v>282</v>
      </c>
      <c r="F72" s="28" t="s">
        <v>295</v>
      </c>
      <c r="G72" s="28" t="n">
        <v>17700</v>
      </c>
      <c r="H72" s="28" t="n">
        <v>1380</v>
      </c>
      <c r="I72" s="28" t="s">
        <v>281</v>
      </c>
    </row>
    <row r="73" customFormat="false" ht="15" hidden="false" customHeight="false" outlineLevel="0" collapsed="false">
      <c r="A73" s="28" t="n">
        <v>72</v>
      </c>
      <c r="B73" s="29" t="n">
        <v>43708</v>
      </c>
      <c r="C73" s="28" t="n">
        <v>1</v>
      </c>
      <c r="D73" s="28" t="s">
        <v>138</v>
      </c>
      <c r="E73" s="28" t="s">
        <v>291</v>
      </c>
      <c r="F73" s="28" t="s">
        <v>280</v>
      </c>
      <c r="G73" s="28" t="n">
        <v>17100</v>
      </c>
      <c r="H73" s="28" t="n">
        <v>1920</v>
      </c>
      <c r="I73" s="28" t="s">
        <v>281</v>
      </c>
    </row>
    <row r="74" customFormat="false" ht="15" hidden="false" customHeight="false" outlineLevel="0" collapsed="false">
      <c r="A74" s="28" t="n">
        <v>73</v>
      </c>
      <c r="B74" s="29" t="n">
        <v>44296</v>
      </c>
      <c r="C74" s="28" t="n">
        <v>3</v>
      </c>
      <c r="D74" s="28" t="s">
        <v>138</v>
      </c>
      <c r="E74" s="28" t="s">
        <v>285</v>
      </c>
      <c r="F74" s="28" t="s">
        <v>280</v>
      </c>
      <c r="G74" s="28" t="n">
        <v>19500</v>
      </c>
      <c r="H74" s="28" t="n">
        <v>1560</v>
      </c>
      <c r="I74" s="28" t="s">
        <v>281</v>
      </c>
    </row>
    <row r="75" customFormat="false" ht="15" hidden="false" customHeight="false" outlineLevel="0" collapsed="false">
      <c r="A75" s="28" t="n">
        <v>74</v>
      </c>
      <c r="B75" s="29" t="n">
        <v>45039</v>
      </c>
      <c r="C75" s="28" t="n">
        <v>3</v>
      </c>
      <c r="D75" s="28" t="s">
        <v>138</v>
      </c>
      <c r="E75" s="28" t="s">
        <v>282</v>
      </c>
      <c r="F75" s="28" t="s">
        <v>294</v>
      </c>
      <c r="G75" s="28" t="n">
        <v>16200</v>
      </c>
      <c r="H75" s="28" t="n">
        <v>1440</v>
      </c>
      <c r="I75" s="28" t="s">
        <v>281</v>
      </c>
    </row>
    <row r="76" customFormat="false" ht="15" hidden="false" customHeight="false" outlineLevel="0" collapsed="false">
      <c r="A76" s="28" t="n">
        <v>75</v>
      </c>
      <c r="B76" s="29" t="n">
        <v>44680</v>
      </c>
      <c r="C76" s="28" t="n">
        <v>2</v>
      </c>
      <c r="D76" s="28" t="s">
        <v>141</v>
      </c>
      <c r="E76" s="28" t="s">
        <v>282</v>
      </c>
      <c r="F76" s="28" t="s">
        <v>300</v>
      </c>
      <c r="G76" s="28" t="n">
        <v>16700</v>
      </c>
      <c r="H76" s="28" t="n">
        <v>1710</v>
      </c>
      <c r="I76" s="28" t="s">
        <v>281</v>
      </c>
    </row>
    <row r="77" customFormat="false" ht="15" hidden="false" customHeight="false" outlineLevel="0" collapsed="false">
      <c r="A77" s="28" t="n">
        <v>76</v>
      </c>
      <c r="B77" s="29" t="n">
        <v>45725</v>
      </c>
      <c r="C77" s="28" t="n">
        <v>1</v>
      </c>
      <c r="D77" s="28" t="s">
        <v>138</v>
      </c>
      <c r="E77" s="28" t="s">
        <v>282</v>
      </c>
      <c r="F77" s="28" t="s">
        <v>280</v>
      </c>
      <c r="G77" s="28" t="n">
        <v>17200</v>
      </c>
      <c r="H77" s="28" t="n">
        <v>1760</v>
      </c>
      <c r="I77" s="28" t="s">
        <v>302</v>
      </c>
    </row>
    <row r="78" customFormat="false" ht="15" hidden="false" customHeight="false" outlineLevel="0" collapsed="false">
      <c r="A78" s="28" t="n">
        <v>77</v>
      </c>
      <c r="B78" s="29" t="n">
        <v>45298</v>
      </c>
      <c r="C78" s="28" t="n">
        <v>1</v>
      </c>
      <c r="D78" s="28" t="s">
        <v>138</v>
      </c>
      <c r="E78" s="28" t="s">
        <v>285</v>
      </c>
      <c r="F78" s="28" t="s">
        <v>280</v>
      </c>
      <c r="G78" s="28" t="n">
        <v>19000</v>
      </c>
      <c r="H78" s="28" t="n">
        <v>1500</v>
      </c>
      <c r="I78" s="28" t="s">
        <v>281</v>
      </c>
    </row>
    <row r="79" customFormat="false" ht="15" hidden="false" customHeight="false" outlineLevel="0" collapsed="false">
      <c r="A79" s="28" t="n">
        <v>78</v>
      </c>
      <c r="B79" s="29" t="n">
        <v>45172</v>
      </c>
      <c r="C79" s="28" t="n">
        <v>1</v>
      </c>
      <c r="D79" s="28" t="s">
        <v>139</v>
      </c>
      <c r="E79" s="28" t="s">
        <v>282</v>
      </c>
      <c r="F79" s="28" t="s">
        <v>288</v>
      </c>
      <c r="G79" s="28" t="n">
        <v>17300</v>
      </c>
      <c r="H79" s="28" t="n">
        <v>1610</v>
      </c>
      <c r="I79" s="28" t="s">
        <v>281</v>
      </c>
    </row>
    <row r="80" customFormat="false" ht="15" hidden="false" customHeight="false" outlineLevel="0" collapsed="false">
      <c r="A80" s="28" t="n">
        <v>79</v>
      </c>
      <c r="B80" s="29" t="n">
        <v>43767</v>
      </c>
      <c r="C80" s="28" t="n">
        <v>2</v>
      </c>
      <c r="D80" s="28" t="s">
        <v>138</v>
      </c>
      <c r="E80" s="28" t="s">
        <v>282</v>
      </c>
      <c r="F80" s="28" t="s">
        <v>303</v>
      </c>
      <c r="G80" s="28" t="n">
        <v>19400</v>
      </c>
      <c r="H80" s="28" t="n">
        <v>1730</v>
      </c>
      <c r="I80" s="28" t="s">
        <v>286</v>
      </c>
    </row>
    <row r="81" customFormat="false" ht="15" hidden="false" customHeight="false" outlineLevel="0" collapsed="false">
      <c r="A81" s="28" t="n">
        <v>80</v>
      </c>
      <c r="B81" s="29" t="n">
        <v>44153</v>
      </c>
      <c r="C81" s="28" t="n">
        <v>2</v>
      </c>
      <c r="D81" s="28" t="s">
        <v>138</v>
      </c>
      <c r="E81" s="28" t="s">
        <v>285</v>
      </c>
      <c r="F81" s="28" t="s">
        <v>280</v>
      </c>
      <c r="G81" s="28" t="n">
        <v>18400</v>
      </c>
      <c r="H81" s="28" t="n">
        <v>1720</v>
      </c>
      <c r="I81" s="28" t="s">
        <v>286</v>
      </c>
    </row>
    <row r="82" customFormat="false" ht="15" hidden="false" customHeight="false" outlineLevel="0" collapsed="false">
      <c r="A82" s="28" t="n">
        <v>81</v>
      </c>
      <c r="B82" s="29" t="n">
        <v>44274</v>
      </c>
      <c r="C82" s="28" t="n">
        <v>2</v>
      </c>
      <c r="D82" s="28" t="s">
        <v>138</v>
      </c>
      <c r="E82" s="28" t="s">
        <v>279</v>
      </c>
      <c r="F82" s="28" t="s">
        <v>280</v>
      </c>
      <c r="G82" s="28" t="n">
        <v>17100</v>
      </c>
      <c r="H82" s="28" t="n">
        <v>1860</v>
      </c>
      <c r="I82" s="28" t="s">
        <v>286</v>
      </c>
    </row>
    <row r="83" customFormat="false" ht="15" hidden="false" customHeight="false" outlineLevel="0" collapsed="false">
      <c r="A83" s="28" t="n">
        <v>82</v>
      </c>
      <c r="B83" s="29" t="n">
        <v>45981</v>
      </c>
      <c r="C83" s="28" t="n">
        <v>1</v>
      </c>
      <c r="D83" s="28" t="s">
        <v>138</v>
      </c>
      <c r="E83" s="28" t="s">
        <v>279</v>
      </c>
      <c r="F83" s="28" t="s">
        <v>280</v>
      </c>
      <c r="G83" s="28" t="n">
        <v>18100</v>
      </c>
      <c r="H83" s="28" t="n">
        <v>1750</v>
      </c>
      <c r="I83" s="28" t="s">
        <v>281</v>
      </c>
    </row>
    <row r="84" customFormat="false" ht="15" hidden="false" customHeight="false" outlineLevel="0" collapsed="false">
      <c r="A84" s="28" t="n">
        <v>83</v>
      </c>
      <c r="B84" s="29" t="n">
        <v>43701</v>
      </c>
      <c r="C84" s="28" t="n">
        <v>2</v>
      </c>
      <c r="D84" s="28" t="s">
        <v>138</v>
      </c>
      <c r="E84" s="28" t="s">
        <v>282</v>
      </c>
      <c r="F84" s="28" t="s">
        <v>300</v>
      </c>
      <c r="G84" s="28" t="n">
        <v>19100</v>
      </c>
      <c r="H84" s="28" t="n">
        <v>1770</v>
      </c>
      <c r="I84" s="28" t="s">
        <v>281</v>
      </c>
    </row>
    <row r="85" customFormat="false" ht="15" hidden="false" customHeight="false" outlineLevel="0" collapsed="false">
      <c r="A85" s="28" t="n">
        <v>84</v>
      </c>
      <c r="B85" s="29" t="n">
        <v>46253</v>
      </c>
      <c r="C85" s="28" t="n">
        <v>1</v>
      </c>
      <c r="D85" s="28" t="s">
        <v>138</v>
      </c>
      <c r="E85" s="28" t="s">
        <v>282</v>
      </c>
      <c r="F85" s="28" t="s">
        <v>304</v>
      </c>
      <c r="G85" s="28" t="n">
        <v>18700</v>
      </c>
      <c r="H85" s="28" t="n">
        <v>1760</v>
      </c>
      <c r="I85" s="28" t="s">
        <v>281</v>
      </c>
    </row>
    <row r="86" customFormat="false" ht="15" hidden="false" customHeight="false" outlineLevel="0" collapsed="false">
      <c r="A86" s="28" t="n">
        <v>85</v>
      </c>
      <c r="B86" s="29" t="n">
        <v>45617</v>
      </c>
      <c r="C86" s="28" t="n">
        <v>2</v>
      </c>
      <c r="D86" s="28" t="s">
        <v>138</v>
      </c>
      <c r="E86" s="28" t="s">
        <v>282</v>
      </c>
      <c r="F86" s="28" t="s">
        <v>305</v>
      </c>
      <c r="G86" s="28" t="n">
        <v>17200</v>
      </c>
      <c r="H86" s="28" t="n">
        <v>1700</v>
      </c>
      <c r="I86" s="28" t="s">
        <v>281</v>
      </c>
    </row>
    <row r="87" customFormat="false" ht="15" hidden="false" customHeight="false" outlineLevel="0" collapsed="false">
      <c r="A87" s="28" t="n">
        <v>86</v>
      </c>
      <c r="B87" s="29" t="n">
        <v>44112</v>
      </c>
      <c r="C87" s="28" t="n">
        <v>2</v>
      </c>
      <c r="D87" s="28" t="s">
        <v>142</v>
      </c>
      <c r="E87" s="28" t="s">
        <v>285</v>
      </c>
      <c r="F87" s="28" t="s">
        <v>280</v>
      </c>
      <c r="G87" s="28" t="n">
        <v>17300</v>
      </c>
      <c r="H87" s="28" t="n">
        <v>1620</v>
      </c>
      <c r="I87" s="28" t="s">
        <v>281</v>
      </c>
    </row>
    <row r="88" customFormat="false" ht="15" hidden="false" customHeight="false" outlineLevel="0" collapsed="false">
      <c r="A88" s="28" t="n">
        <v>87</v>
      </c>
      <c r="B88" s="29" t="n">
        <v>45324</v>
      </c>
      <c r="C88" s="28" t="n">
        <v>1</v>
      </c>
      <c r="D88" s="28" t="s">
        <v>138</v>
      </c>
      <c r="E88" s="28" t="s">
        <v>282</v>
      </c>
      <c r="F88" s="28" t="s">
        <v>306</v>
      </c>
      <c r="G88" s="28" t="n">
        <v>18500</v>
      </c>
      <c r="H88" s="28" t="n">
        <v>1460</v>
      </c>
      <c r="I88" s="28" t="s">
        <v>281</v>
      </c>
    </row>
    <row r="89" customFormat="false" ht="15" hidden="false" customHeight="false" outlineLevel="0" collapsed="false">
      <c r="A89" s="28" t="n">
        <v>88</v>
      </c>
      <c r="B89" s="29" t="n">
        <v>44784</v>
      </c>
      <c r="C89" s="28" t="n">
        <v>1</v>
      </c>
      <c r="D89" s="28" t="s">
        <v>142</v>
      </c>
      <c r="E89" s="28" t="s">
        <v>285</v>
      </c>
      <c r="F89" s="28" t="s">
        <v>280</v>
      </c>
      <c r="G89" s="28" t="n">
        <v>17100</v>
      </c>
      <c r="H89" s="28" t="n">
        <v>1410</v>
      </c>
      <c r="I89" s="28" t="s">
        <v>281</v>
      </c>
    </row>
    <row r="90" customFormat="false" ht="15" hidden="false" customHeight="false" outlineLevel="0" collapsed="false">
      <c r="A90" s="28" t="n">
        <v>89</v>
      </c>
      <c r="B90" s="29" t="n">
        <v>43104</v>
      </c>
      <c r="C90" s="28" t="n">
        <v>1</v>
      </c>
      <c r="D90" s="28" t="s">
        <v>138</v>
      </c>
      <c r="E90" s="28" t="s">
        <v>279</v>
      </c>
      <c r="F90" s="28" t="s">
        <v>280</v>
      </c>
      <c r="G90" s="28" t="n">
        <v>16600</v>
      </c>
      <c r="H90" s="28" t="n">
        <v>1380</v>
      </c>
      <c r="I90" s="28" t="s">
        <v>281</v>
      </c>
    </row>
    <row r="91" customFormat="false" ht="15" hidden="false" customHeight="false" outlineLevel="0" collapsed="false">
      <c r="A91" s="28" t="n">
        <v>90</v>
      </c>
      <c r="B91" s="29" t="n">
        <v>46236</v>
      </c>
      <c r="C91" s="28" t="n">
        <v>1</v>
      </c>
      <c r="D91" s="28" t="s">
        <v>138</v>
      </c>
      <c r="E91" s="28" t="s">
        <v>291</v>
      </c>
      <c r="F91" s="28" t="s">
        <v>280</v>
      </c>
      <c r="G91" s="28" t="n">
        <v>17800</v>
      </c>
      <c r="H91" s="28" t="n">
        <v>1870</v>
      </c>
      <c r="I91" s="28" t="s">
        <v>281</v>
      </c>
    </row>
    <row r="92" customFormat="false" ht="15" hidden="false" customHeight="false" outlineLevel="0" collapsed="false">
      <c r="A92" s="28" t="n">
        <v>91</v>
      </c>
      <c r="B92" s="29" t="n">
        <v>44174</v>
      </c>
      <c r="C92" s="28" t="n">
        <v>2</v>
      </c>
      <c r="D92" s="28" t="s">
        <v>138</v>
      </c>
      <c r="E92" s="28" t="s">
        <v>291</v>
      </c>
      <c r="F92" s="28" t="s">
        <v>280</v>
      </c>
      <c r="G92" s="28" t="n">
        <v>17000</v>
      </c>
      <c r="H92" s="28" t="n">
        <v>1870</v>
      </c>
      <c r="I92" s="28" t="s">
        <v>281</v>
      </c>
    </row>
    <row r="93" customFormat="false" ht="15" hidden="false" customHeight="false" outlineLevel="0" collapsed="false">
      <c r="A93" s="28" t="n">
        <v>92</v>
      </c>
      <c r="B93" s="29" t="n">
        <v>44384</v>
      </c>
      <c r="C93" s="28" t="n">
        <v>1</v>
      </c>
      <c r="D93" s="28" t="s">
        <v>138</v>
      </c>
      <c r="E93" s="28" t="s">
        <v>285</v>
      </c>
      <c r="F93" s="28" t="s">
        <v>280</v>
      </c>
      <c r="G93" s="28" t="n">
        <v>16300</v>
      </c>
      <c r="H93" s="28" t="n">
        <v>1440</v>
      </c>
      <c r="I93" s="28" t="s">
        <v>281</v>
      </c>
    </row>
    <row r="94" customFormat="false" ht="15" hidden="false" customHeight="false" outlineLevel="0" collapsed="false">
      <c r="A94" s="28" t="n">
        <v>93</v>
      </c>
      <c r="B94" s="29" t="n">
        <v>43386</v>
      </c>
      <c r="C94" s="28" t="n">
        <v>1</v>
      </c>
      <c r="D94" s="28" t="s">
        <v>138</v>
      </c>
      <c r="E94" s="28" t="s">
        <v>279</v>
      </c>
      <c r="F94" s="28" t="s">
        <v>280</v>
      </c>
      <c r="G94" s="28" t="n">
        <v>18200</v>
      </c>
      <c r="H94" s="28" t="n">
        <v>1820</v>
      </c>
      <c r="I94" s="28" t="s">
        <v>281</v>
      </c>
    </row>
    <row r="95" customFormat="false" ht="15" hidden="false" customHeight="false" outlineLevel="0" collapsed="false">
      <c r="A95" s="28" t="n">
        <v>94</v>
      </c>
      <c r="B95" s="29" t="n">
        <v>44215</v>
      </c>
      <c r="C95" s="28" t="n">
        <v>2</v>
      </c>
      <c r="D95" s="28" t="s">
        <v>141</v>
      </c>
      <c r="E95" s="28" t="s">
        <v>282</v>
      </c>
      <c r="F95" s="28" t="s">
        <v>296</v>
      </c>
      <c r="G95" s="28" t="n">
        <v>17200</v>
      </c>
      <c r="H95" s="28" t="n">
        <v>1720</v>
      </c>
      <c r="I95" s="28" t="s">
        <v>281</v>
      </c>
    </row>
    <row r="96" customFormat="false" ht="15" hidden="false" customHeight="false" outlineLevel="0" collapsed="false">
      <c r="A96" s="28" t="n">
        <v>95</v>
      </c>
      <c r="B96" s="29" t="n">
        <v>46251</v>
      </c>
      <c r="C96" s="28" t="n">
        <v>2</v>
      </c>
      <c r="D96" s="28" t="s">
        <v>140</v>
      </c>
      <c r="E96" s="28" t="s">
        <v>285</v>
      </c>
      <c r="F96" s="28" t="s">
        <v>280</v>
      </c>
      <c r="G96" s="28" t="n">
        <v>17000</v>
      </c>
      <c r="H96" s="28" t="n">
        <v>1400</v>
      </c>
      <c r="I96" s="28" t="s">
        <v>281</v>
      </c>
    </row>
    <row r="97" customFormat="false" ht="15" hidden="false" customHeight="false" outlineLevel="0" collapsed="false">
      <c r="A97" s="28" t="n">
        <v>96</v>
      </c>
      <c r="B97" s="29" t="n">
        <v>43011</v>
      </c>
      <c r="C97" s="28" t="n">
        <v>2</v>
      </c>
      <c r="D97" s="28" t="s">
        <v>138</v>
      </c>
      <c r="E97" s="28" t="s">
        <v>282</v>
      </c>
      <c r="F97" s="28" t="s">
        <v>307</v>
      </c>
      <c r="G97" s="28" t="n">
        <v>16300</v>
      </c>
      <c r="H97" s="28" t="n">
        <v>1520</v>
      </c>
      <c r="I97" s="28" t="s">
        <v>281</v>
      </c>
    </row>
    <row r="98" customFormat="false" ht="15" hidden="false" customHeight="false" outlineLevel="0" collapsed="false">
      <c r="A98" s="28" t="n">
        <v>97</v>
      </c>
      <c r="B98" s="29" t="n">
        <v>42661</v>
      </c>
      <c r="C98" s="28" t="n">
        <v>3</v>
      </c>
      <c r="D98" s="28" t="s">
        <v>139</v>
      </c>
      <c r="E98" s="28" t="s">
        <v>291</v>
      </c>
      <c r="F98" s="28" t="s">
        <v>280</v>
      </c>
      <c r="G98" s="28" t="n">
        <v>18800</v>
      </c>
      <c r="H98" s="28" t="n">
        <v>1730</v>
      </c>
      <c r="I98" s="28" t="s">
        <v>281</v>
      </c>
    </row>
    <row r="99" customFormat="false" ht="15" hidden="false" customHeight="false" outlineLevel="0" collapsed="false">
      <c r="A99" s="28" t="n">
        <v>98</v>
      </c>
      <c r="B99" s="29" t="n">
        <v>44111</v>
      </c>
      <c r="C99" s="28" t="n">
        <v>3</v>
      </c>
      <c r="D99" s="28" t="s">
        <v>138</v>
      </c>
      <c r="E99" s="28" t="s">
        <v>282</v>
      </c>
      <c r="F99" s="28" t="s">
        <v>308</v>
      </c>
      <c r="G99" s="28" t="n">
        <v>19000</v>
      </c>
      <c r="H99" s="28" t="n">
        <v>1390</v>
      </c>
      <c r="I99" s="28" t="s">
        <v>281</v>
      </c>
    </row>
    <row r="100" customFormat="false" ht="15" hidden="false" customHeight="false" outlineLevel="0" collapsed="false">
      <c r="A100" s="28" t="n">
        <v>99</v>
      </c>
      <c r="B100" s="29" t="n">
        <v>45437</v>
      </c>
      <c r="C100" s="28" t="n">
        <v>1</v>
      </c>
      <c r="D100" s="28" t="s">
        <v>140</v>
      </c>
      <c r="E100" s="28" t="s">
        <v>291</v>
      </c>
      <c r="F100" s="28" t="s">
        <v>280</v>
      </c>
      <c r="G100" s="28" t="n">
        <v>17600</v>
      </c>
      <c r="H100" s="28" t="n">
        <v>1630</v>
      </c>
      <c r="I100" s="28" t="s">
        <v>281</v>
      </c>
    </row>
    <row r="101" customFormat="false" ht="15" hidden="false" customHeight="false" outlineLevel="0" collapsed="false">
      <c r="A101" s="28" t="n">
        <v>100</v>
      </c>
      <c r="B101" s="29" t="n">
        <v>43485</v>
      </c>
      <c r="C101" s="28" t="n">
        <v>1</v>
      </c>
      <c r="D101" s="28" t="s">
        <v>138</v>
      </c>
      <c r="E101" s="28" t="s">
        <v>282</v>
      </c>
      <c r="F101" s="28" t="s">
        <v>309</v>
      </c>
      <c r="G101" s="28" t="n">
        <v>19200</v>
      </c>
      <c r="H101" s="28" t="n">
        <v>1790</v>
      </c>
      <c r="I101" s="28" t="s">
        <v>281</v>
      </c>
    </row>
    <row r="102" customFormat="false" ht="15" hidden="false" customHeight="false" outlineLevel="0" collapsed="false">
      <c r="A102" s="28" t="n">
        <v>101</v>
      </c>
      <c r="B102" s="29" t="n">
        <v>43307</v>
      </c>
      <c r="C102" s="28" t="n">
        <v>1</v>
      </c>
      <c r="D102" s="28" t="s">
        <v>142</v>
      </c>
      <c r="E102" s="28" t="s">
        <v>279</v>
      </c>
      <c r="F102" s="28" t="s">
        <v>280</v>
      </c>
      <c r="G102" s="28" t="n">
        <v>18100</v>
      </c>
      <c r="H102" s="28" t="n">
        <v>1920</v>
      </c>
      <c r="I102" s="28" t="s">
        <v>302</v>
      </c>
    </row>
    <row r="103" customFormat="false" ht="15" hidden="false" customHeight="false" outlineLevel="0" collapsed="false">
      <c r="A103" s="28" t="n">
        <v>102</v>
      </c>
      <c r="B103" s="29" t="n">
        <v>43473</v>
      </c>
      <c r="C103" s="28" t="n">
        <v>2</v>
      </c>
      <c r="D103" s="28" t="s">
        <v>139</v>
      </c>
      <c r="E103" s="28" t="s">
        <v>279</v>
      </c>
      <c r="F103" s="28" t="s">
        <v>280</v>
      </c>
      <c r="G103" s="28" t="n">
        <v>16700</v>
      </c>
      <c r="H103" s="28" t="n">
        <v>1660</v>
      </c>
      <c r="I103" s="28" t="s">
        <v>281</v>
      </c>
    </row>
    <row r="104" customFormat="false" ht="15" hidden="false" customHeight="false" outlineLevel="0" collapsed="false">
      <c r="A104" s="28" t="n">
        <v>103</v>
      </c>
      <c r="B104" s="29" t="n">
        <v>44767</v>
      </c>
      <c r="C104" s="28" t="n">
        <v>1</v>
      </c>
      <c r="D104" s="28" t="s">
        <v>138</v>
      </c>
      <c r="E104" s="28" t="s">
        <v>279</v>
      </c>
      <c r="F104" s="28" t="s">
        <v>280</v>
      </c>
      <c r="G104" s="28" t="n">
        <v>19400</v>
      </c>
      <c r="H104" s="28" t="n">
        <v>1630</v>
      </c>
      <c r="I104" s="28" t="s">
        <v>281</v>
      </c>
    </row>
    <row r="105" customFormat="false" ht="15" hidden="false" customHeight="false" outlineLevel="0" collapsed="false">
      <c r="A105" s="28" t="n">
        <v>104</v>
      </c>
      <c r="B105" s="29" t="n">
        <v>42798</v>
      </c>
      <c r="C105" s="28" t="n">
        <v>1</v>
      </c>
      <c r="D105" s="28" t="s">
        <v>141</v>
      </c>
      <c r="E105" s="28" t="s">
        <v>282</v>
      </c>
      <c r="F105" s="28" t="s">
        <v>303</v>
      </c>
      <c r="G105" s="28" t="n">
        <v>19400</v>
      </c>
      <c r="H105" s="28" t="n">
        <v>1840</v>
      </c>
      <c r="I105" s="28" t="s">
        <v>281</v>
      </c>
    </row>
    <row r="106" customFormat="false" ht="15" hidden="false" customHeight="false" outlineLevel="0" collapsed="false">
      <c r="A106" s="28" t="n">
        <v>105</v>
      </c>
      <c r="B106" s="29" t="n">
        <v>43658</v>
      </c>
      <c r="C106" s="28" t="n">
        <v>2</v>
      </c>
      <c r="D106" s="28" t="s">
        <v>138</v>
      </c>
      <c r="E106" s="28" t="s">
        <v>282</v>
      </c>
      <c r="F106" s="28" t="s">
        <v>305</v>
      </c>
      <c r="G106" s="28" t="n">
        <v>19000</v>
      </c>
      <c r="H106" s="28" t="n">
        <v>1350</v>
      </c>
      <c r="I106" s="28" t="s">
        <v>286</v>
      </c>
    </row>
    <row r="107" customFormat="false" ht="15" hidden="false" customHeight="false" outlineLevel="0" collapsed="false">
      <c r="A107" s="28" t="n">
        <v>106</v>
      </c>
      <c r="B107" s="29" t="n">
        <v>42592</v>
      </c>
      <c r="C107" s="28" t="n">
        <v>2</v>
      </c>
      <c r="D107" s="28" t="s">
        <v>138</v>
      </c>
      <c r="E107" s="28" t="s">
        <v>282</v>
      </c>
      <c r="F107" s="28" t="s">
        <v>303</v>
      </c>
      <c r="G107" s="28" t="n">
        <v>18700</v>
      </c>
      <c r="H107" s="28" t="n">
        <v>1470</v>
      </c>
      <c r="I107" s="28" t="s">
        <v>281</v>
      </c>
    </row>
    <row r="108" customFormat="false" ht="15" hidden="false" customHeight="false" outlineLevel="0" collapsed="false">
      <c r="A108" s="28" t="n">
        <v>107</v>
      </c>
      <c r="B108" s="29" t="n">
        <v>44164</v>
      </c>
      <c r="C108" s="28" t="n">
        <v>3</v>
      </c>
      <c r="D108" s="28" t="s">
        <v>141</v>
      </c>
      <c r="E108" s="28" t="s">
        <v>282</v>
      </c>
      <c r="F108" s="28" t="s">
        <v>310</v>
      </c>
      <c r="G108" s="28" t="n">
        <v>18200</v>
      </c>
      <c r="H108" s="28" t="n">
        <v>1490</v>
      </c>
      <c r="I108" s="28" t="s">
        <v>281</v>
      </c>
    </row>
    <row r="109" customFormat="false" ht="15" hidden="false" customHeight="false" outlineLevel="0" collapsed="false">
      <c r="A109" s="28" t="n">
        <v>108</v>
      </c>
      <c r="B109" s="29" t="n">
        <v>44632</v>
      </c>
      <c r="C109" s="28" t="n">
        <v>2</v>
      </c>
      <c r="D109" s="28" t="s">
        <v>138</v>
      </c>
      <c r="E109" s="28" t="s">
        <v>282</v>
      </c>
      <c r="F109" s="28" t="s">
        <v>297</v>
      </c>
      <c r="G109" s="28" t="n">
        <v>16500</v>
      </c>
      <c r="H109" s="28" t="n">
        <v>1850</v>
      </c>
      <c r="I109" s="28" t="s">
        <v>281</v>
      </c>
    </row>
    <row r="110" customFormat="false" ht="15" hidden="false" customHeight="false" outlineLevel="0" collapsed="false">
      <c r="A110" s="28" t="n">
        <v>109</v>
      </c>
      <c r="B110" s="29" t="n">
        <v>44454</v>
      </c>
      <c r="C110" s="28" t="n">
        <v>2</v>
      </c>
      <c r="D110" s="28" t="s">
        <v>139</v>
      </c>
      <c r="E110" s="28" t="s">
        <v>282</v>
      </c>
      <c r="F110" s="28" t="s">
        <v>311</v>
      </c>
      <c r="G110" s="28" t="n">
        <v>17000</v>
      </c>
      <c r="H110" s="28" t="n">
        <v>1680</v>
      </c>
      <c r="I110" s="28" t="s">
        <v>281</v>
      </c>
    </row>
    <row r="111" customFormat="false" ht="15" hidden="false" customHeight="false" outlineLevel="0" collapsed="false">
      <c r="A111" s="28" t="n">
        <v>110</v>
      </c>
      <c r="B111" s="29" t="n">
        <v>44451</v>
      </c>
      <c r="C111" s="28" t="n">
        <v>3</v>
      </c>
      <c r="D111" s="28" t="s">
        <v>139</v>
      </c>
      <c r="E111" s="28" t="s">
        <v>282</v>
      </c>
      <c r="F111" s="28" t="s">
        <v>292</v>
      </c>
      <c r="G111" s="28" t="n">
        <v>18800</v>
      </c>
      <c r="H111" s="28" t="n">
        <v>1600</v>
      </c>
      <c r="I111" s="28" t="s">
        <v>286</v>
      </c>
    </row>
    <row r="112" customFormat="false" ht="15" hidden="false" customHeight="false" outlineLevel="0" collapsed="false">
      <c r="A112" s="28" t="n">
        <v>111</v>
      </c>
      <c r="B112" s="29" t="n">
        <v>45730</v>
      </c>
      <c r="C112" s="28" t="n">
        <v>2</v>
      </c>
      <c r="D112" s="28" t="s">
        <v>138</v>
      </c>
      <c r="E112" s="28" t="s">
        <v>279</v>
      </c>
      <c r="F112" s="28" t="s">
        <v>280</v>
      </c>
      <c r="G112" s="28" t="n">
        <v>19000</v>
      </c>
      <c r="H112" s="28" t="n">
        <v>1700</v>
      </c>
      <c r="I112" s="28" t="s">
        <v>281</v>
      </c>
    </row>
    <row r="113" customFormat="false" ht="15" hidden="false" customHeight="false" outlineLevel="0" collapsed="false">
      <c r="A113" s="28" t="n">
        <v>112</v>
      </c>
      <c r="B113" s="29" t="n">
        <v>44199</v>
      </c>
      <c r="C113" s="28" t="n">
        <v>3</v>
      </c>
      <c r="D113" s="28" t="s">
        <v>138</v>
      </c>
      <c r="E113" s="28" t="s">
        <v>282</v>
      </c>
      <c r="F113" s="28" t="s">
        <v>289</v>
      </c>
      <c r="G113" s="28" t="n">
        <v>17400</v>
      </c>
      <c r="H113" s="28" t="n">
        <v>1910</v>
      </c>
      <c r="I113" s="28" t="s">
        <v>286</v>
      </c>
    </row>
    <row r="114" customFormat="false" ht="15" hidden="false" customHeight="false" outlineLevel="0" collapsed="false">
      <c r="A114" s="28" t="n">
        <v>113</v>
      </c>
      <c r="B114" s="29" t="n">
        <v>43348</v>
      </c>
      <c r="C114" s="28" t="n">
        <v>3</v>
      </c>
      <c r="D114" s="28" t="s">
        <v>139</v>
      </c>
      <c r="E114" s="28" t="s">
        <v>282</v>
      </c>
      <c r="F114" s="28" t="s">
        <v>304</v>
      </c>
      <c r="G114" s="28" t="n">
        <v>18700</v>
      </c>
      <c r="H114" s="28" t="n">
        <v>1770</v>
      </c>
      <c r="I114" s="28" t="s">
        <v>281</v>
      </c>
    </row>
    <row r="115" customFormat="false" ht="15" hidden="false" customHeight="false" outlineLevel="0" collapsed="false">
      <c r="A115" s="28" t="n">
        <v>114</v>
      </c>
      <c r="B115" s="29" t="n">
        <v>45088</v>
      </c>
      <c r="C115" s="28" t="n">
        <v>1</v>
      </c>
      <c r="D115" s="28" t="s">
        <v>140</v>
      </c>
      <c r="E115" s="28" t="s">
        <v>279</v>
      </c>
      <c r="F115" s="28" t="s">
        <v>280</v>
      </c>
      <c r="G115" s="28" t="n">
        <v>16700</v>
      </c>
      <c r="H115" s="28" t="n">
        <v>1930</v>
      </c>
      <c r="I115" s="28" t="s">
        <v>281</v>
      </c>
    </row>
    <row r="116" customFormat="false" ht="15" hidden="false" customHeight="false" outlineLevel="0" collapsed="false">
      <c r="A116" s="28" t="n">
        <v>115</v>
      </c>
      <c r="B116" s="29" t="n">
        <v>43729</v>
      </c>
      <c r="C116" s="28" t="n">
        <v>3</v>
      </c>
      <c r="D116" s="28" t="s">
        <v>141</v>
      </c>
      <c r="E116" s="28" t="s">
        <v>291</v>
      </c>
      <c r="F116" s="28" t="s">
        <v>280</v>
      </c>
      <c r="G116" s="28" t="n">
        <v>17600</v>
      </c>
      <c r="H116" s="28" t="n">
        <v>1670</v>
      </c>
      <c r="I116" s="28" t="s">
        <v>281</v>
      </c>
    </row>
    <row r="117" customFormat="false" ht="15" hidden="false" customHeight="false" outlineLevel="0" collapsed="false">
      <c r="A117" s="28" t="n">
        <v>116</v>
      </c>
      <c r="B117" s="29" t="n">
        <v>44049</v>
      </c>
      <c r="C117" s="28" t="n">
        <v>2</v>
      </c>
      <c r="D117" s="28" t="s">
        <v>141</v>
      </c>
      <c r="E117" s="28" t="s">
        <v>291</v>
      </c>
      <c r="F117" s="28" t="s">
        <v>280</v>
      </c>
      <c r="G117" s="28" t="n">
        <v>16400</v>
      </c>
      <c r="H117" s="28" t="n">
        <v>1820</v>
      </c>
      <c r="I117" s="28" t="s">
        <v>281</v>
      </c>
    </row>
    <row r="118" customFormat="false" ht="15" hidden="false" customHeight="false" outlineLevel="0" collapsed="false">
      <c r="A118" s="28" t="n">
        <v>117</v>
      </c>
      <c r="B118" s="29" t="n">
        <v>43998</v>
      </c>
      <c r="C118" s="28" t="n">
        <v>2</v>
      </c>
      <c r="D118" s="28" t="s">
        <v>139</v>
      </c>
      <c r="E118" s="28" t="s">
        <v>291</v>
      </c>
      <c r="F118" s="28" t="s">
        <v>280</v>
      </c>
      <c r="G118" s="28" t="n">
        <v>19000</v>
      </c>
      <c r="H118" s="28" t="n">
        <v>1870</v>
      </c>
      <c r="I118" s="28" t="s">
        <v>281</v>
      </c>
    </row>
    <row r="119" customFormat="false" ht="15" hidden="false" customHeight="false" outlineLevel="0" collapsed="false">
      <c r="A119" s="28" t="n">
        <v>118</v>
      </c>
      <c r="B119" s="29" t="n">
        <v>45313</v>
      </c>
      <c r="C119" s="28" t="n">
        <v>1</v>
      </c>
      <c r="D119" s="28" t="s">
        <v>141</v>
      </c>
      <c r="E119" s="28" t="s">
        <v>282</v>
      </c>
      <c r="F119" s="28" t="s">
        <v>280</v>
      </c>
      <c r="G119" s="28" t="n">
        <v>16400</v>
      </c>
      <c r="H119" s="28" t="n">
        <v>1730</v>
      </c>
      <c r="I119" s="28" t="s">
        <v>286</v>
      </c>
    </row>
    <row r="120" customFormat="false" ht="15" hidden="false" customHeight="false" outlineLevel="0" collapsed="false">
      <c r="A120" s="28" t="n">
        <v>119</v>
      </c>
      <c r="B120" s="29" t="n">
        <v>45428</v>
      </c>
      <c r="C120" s="28" t="n">
        <v>3</v>
      </c>
      <c r="D120" s="28" t="s">
        <v>138</v>
      </c>
      <c r="E120" s="28" t="s">
        <v>291</v>
      </c>
      <c r="F120" s="28" t="s">
        <v>280</v>
      </c>
      <c r="G120" s="28" t="n">
        <v>18700</v>
      </c>
      <c r="H120" s="28" t="n">
        <v>1770</v>
      </c>
      <c r="I120" s="28" t="s">
        <v>281</v>
      </c>
    </row>
    <row r="121" customFormat="false" ht="15" hidden="false" customHeight="false" outlineLevel="0" collapsed="false">
      <c r="A121" s="28" t="n">
        <v>120</v>
      </c>
      <c r="B121" s="29" t="n">
        <v>43596</v>
      </c>
      <c r="C121" s="28" t="n">
        <v>1</v>
      </c>
      <c r="D121" s="28" t="s">
        <v>141</v>
      </c>
      <c r="E121" s="28" t="s">
        <v>282</v>
      </c>
      <c r="F121" s="28" t="s">
        <v>290</v>
      </c>
      <c r="G121" s="28" t="n">
        <v>17400</v>
      </c>
      <c r="H121" s="28" t="n">
        <v>1440</v>
      </c>
      <c r="I121" s="28" t="s">
        <v>281</v>
      </c>
    </row>
    <row r="122" customFormat="false" ht="15" hidden="false" customHeight="false" outlineLevel="0" collapsed="false">
      <c r="A122" s="28" t="n">
        <v>121</v>
      </c>
      <c r="B122" s="29" t="n">
        <v>45616</v>
      </c>
      <c r="C122" s="28" t="n">
        <v>2</v>
      </c>
      <c r="D122" s="28" t="s">
        <v>138</v>
      </c>
      <c r="E122" s="28" t="s">
        <v>282</v>
      </c>
      <c r="F122" s="28" t="s">
        <v>312</v>
      </c>
      <c r="G122" s="28" t="n">
        <v>18300</v>
      </c>
      <c r="H122" s="28" t="n">
        <v>1490</v>
      </c>
      <c r="I122" s="28" t="s">
        <v>286</v>
      </c>
    </row>
    <row r="123" customFormat="false" ht="15" hidden="false" customHeight="false" outlineLevel="0" collapsed="false">
      <c r="A123" s="28" t="n">
        <v>122</v>
      </c>
      <c r="B123" s="29" t="n">
        <v>44258</v>
      </c>
      <c r="C123" s="28" t="n">
        <v>1</v>
      </c>
      <c r="D123" s="28" t="s">
        <v>139</v>
      </c>
      <c r="E123" s="28" t="s">
        <v>282</v>
      </c>
      <c r="F123" s="28" t="s">
        <v>313</v>
      </c>
      <c r="G123" s="28" t="n">
        <v>17700</v>
      </c>
      <c r="H123" s="28" t="n">
        <v>1520</v>
      </c>
      <c r="I123" s="28" t="s">
        <v>281</v>
      </c>
    </row>
    <row r="124" customFormat="false" ht="15" hidden="false" customHeight="false" outlineLevel="0" collapsed="false">
      <c r="A124" s="28" t="n">
        <v>123</v>
      </c>
      <c r="B124" s="29" t="n">
        <v>46241</v>
      </c>
      <c r="C124" s="28" t="n">
        <v>1</v>
      </c>
      <c r="D124" s="28" t="s">
        <v>138</v>
      </c>
      <c r="E124" s="28" t="s">
        <v>285</v>
      </c>
      <c r="F124" s="28" t="s">
        <v>280</v>
      </c>
      <c r="G124" s="28" t="n">
        <v>18300</v>
      </c>
      <c r="H124" s="28" t="n">
        <v>1600</v>
      </c>
      <c r="I124" s="28" t="s">
        <v>281</v>
      </c>
    </row>
    <row r="125" customFormat="false" ht="15" hidden="false" customHeight="false" outlineLevel="0" collapsed="false">
      <c r="A125" s="28" t="n">
        <v>124</v>
      </c>
      <c r="B125" s="29" t="n">
        <v>43185</v>
      </c>
      <c r="C125" s="28" t="n">
        <v>3</v>
      </c>
      <c r="D125" s="28" t="s">
        <v>142</v>
      </c>
      <c r="E125" s="28" t="s">
        <v>291</v>
      </c>
      <c r="F125" s="28" t="s">
        <v>280</v>
      </c>
      <c r="G125" s="28" t="n">
        <v>16500</v>
      </c>
      <c r="H125" s="28" t="n">
        <v>1580</v>
      </c>
      <c r="I125" s="28" t="s">
        <v>281</v>
      </c>
    </row>
    <row r="126" customFormat="false" ht="15" hidden="false" customHeight="false" outlineLevel="0" collapsed="false">
      <c r="A126" s="28" t="n">
        <v>125</v>
      </c>
      <c r="B126" s="29" t="n">
        <v>45234</v>
      </c>
      <c r="C126" s="28" t="n">
        <v>1</v>
      </c>
      <c r="D126" s="28" t="s">
        <v>138</v>
      </c>
      <c r="E126" s="28" t="s">
        <v>291</v>
      </c>
      <c r="F126" s="28" t="s">
        <v>280</v>
      </c>
      <c r="G126" s="28" t="n">
        <v>18400</v>
      </c>
      <c r="H126" s="28" t="n">
        <v>1510</v>
      </c>
      <c r="I126" s="28" t="s">
        <v>281</v>
      </c>
    </row>
    <row r="127" customFormat="false" ht="15" hidden="false" customHeight="false" outlineLevel="0" collapsed="false">
      <c r="A127" s="28" t="n">
        <v>126</v>
      </c>
      <c r="B127" s="29" t="n">
        <v>45420</v>
      </c>
      <c r="C127" s="28" t="n">
        <v>2</v>
      </c>
      <c r="D127" s="28" t="s">
        <v>142</v>
      </c>
      <c r="E127" s="28" t="s">
        <v>291</v>
      </c>
      <c r="F127" s="28" t="s">
        <v>280</v>
      </c>
      <c r="G127" s="28" t="n">
        <v>18700</v>
      </c>
      <c r="H127" s="28" t="n">
        <v>1850</v>
      </c>
      <c r="I127" s="28" t="s">
        <v>286</v>
      </c>
    </row>
    <row r="128" customFormat="false" ht="15" hidden="false" customHeight="false" outlineLevel="0" collapsed="false">
      <c r="A128" s="28" t="n">
        <v>127</v>
      </c>
      <c r="B128" s="29" t="n">
        <v>43312</v>
      </c>
      <c r="C128" s="28" t="n">
        <v>2</v>
      </c>
      <c r="D128" s="28" t="s">
        <v>139</v>
      </c>
      <c r="E128" s="28" t="s">
        <v>282</v>
      </c>
      <c r="F128" s="28" t="s">
        <v>283</v>
      </c>
      <c r="G128" s="28" t="n">
        <v>18500</v>
      </c>
      <c r="H128" s="28" t="n">
        <v>1780</v>
      </c>
      <c r="I128" s="28" t="s">
        <v>281</v>
      </c>
    </row>
    <row r="129" customFormat="false" ht="15" hidden="false" customHeight="false" outlineLevel="0" collapsed="false">
      <c r="A129" s="28" t="n">
        <v>128</v>
      </c>
      <c r="B129" s="29" t="n">
        <v>44943</v>
      </c>
      <c r="C129" s="28" t="n">
        <v>3</v>
      </c>
      <c r="D129" s="28" t="s">
        <v>138</v>
      </c>
      <c r="E129" s="28" t="s">
        <v>285</v>
      </c>
      <c r="F129" s="28" t="s">
        <v>280</v>
      </c>
      <c r="G129" s="28" t="n">
        <v>16300</v>
      </c>
      <c r="H129" s="28" t="n">
        <v>1820</v>
      </c>
      <c r="I129" s="28" t="s">
        <v>281</v>
      </c>
    </row>
    <row r="130" customFormat="false" ht="15" hidden="false" customHeight="false" outlineLevel="0" collapsed="false">
      <c r="A130" s="28" t="n">
        <v>129</v>
      </c>
      <c r="B130" s="29" t="n">
        <v>42908</v>
      </c>
      <c r="C130" s="28" t="n">
        <v>1</v>
      </c>
      <c r="D130" s="28" t="s">
        <v>138</v>
      </c>
      <c r="E130" s="28" t="s">
        <v>282</v>
      </c>
      <c r="F130" s="28" t="s">
        <v>304</v>
      </c>
      <c r="G130" s="28" t="n">
        <v>16600</v>
      </c>
      <c r="H130" s="28" t="n">
        <v>1670</v>
      </c>
      <c r="I130" s="28" t="s">
        <v>302</v>
      </c>
    </row>
    <row r="131" customFormat="false" ht="15" hidden="false" customHeight="false" outlineLevel="0" collapsed="false">
      <c r="A131" s="28" t="n">
        <v>130</v>
      </c>
      <c r="B131" s="29" t="n">
        <v>46111</v>
      </c>
      <c r="C131" s="28" t="n">
        <v>2</v>
      </c>
      <c r="D131" s="28" t="s">
        <v>138</v>
      </c>
      <c r="E131" s="28" t="s">
        <v>282</v>
      </c>
      <c r="F131" s="28" t="s">
        <v>311</v>
      </c>
      <c r="G131" s="28" t="n">
        <v>17200</v>
      </c>
      <c r="H131" s="28" t="n">
        <v>1870</v>
      </c>
      <c r="I131" s="28" t="s">
        <v>281</v>
      </c>
    </row>
    <row r="132" customFormat="false" ht="15" hidden="false" customHeight="false" outlineLevel="0" collapsed="false">
      <c r="A132" s="28" t="n">
        <v>131</v>
      </c>
      <c r="B132" s="29" t="n">
        <v>42678</v>
      </c>
      <c r="C132" s="28" t="n">
        <v>2</v>
      </c>
      <c r="D132" s="28" t="s">
        <v>138</v>
      </c>
      <c r="E132" s="28" t="s">
        <v>291</v>
      </c>
      <c r="F132" s="28" t="s">
        <v>280</v>
      </c>
      <c r="G132" s="28" t="n">
        <v>19100</v>
      </c>
      <c r="H132" s="28" t="n">
        <v>1780</v>
      </c>
      <c r="I132" s="28" t="s">
        <v>302</v>
      </c>
    </row>
    <row r="133" customFormat="false" ht="15" hidden="false" customHeight="false" outlineLevel="0" collapsed="false">
      <c r="A133" s="28" t="n">
        <v>132</v>
      </c>
      <c r="B133" s="29" t="n">
        <v>45665</v>
      </c>
      <c r="C133" s="28" t="n">
        <v>3</v>
      </c>
      <c r="D133" s="28" t="s">
        <v>139</v>
      </c>
      <c r="E133" s="28" t="s">
        <v>282</v>
      </c>
      <c r="F133" s="28" t="s">
        <v>280</v>
      </c>
      <c r="G133" s="28" t="n">
        <v>18000</v>
      </c>
      <c r="H133" s="28" t="n">
        <v>1620</v>
      </c>
      <c r="I133" s="28" t="s">
        <v>281</v>
      </c>
    </row>
    <row r="134" customFormat="false" ht="15" hidden="false" customHeight="false" outlineLevel="0" collapsed="false">
      <c r="A134" s="28" t="n">
        <v>133</v>
      </c>
      <c r="B134" s="29" t="n">
        <v>44764</v>
      </c>
      <c r="C134" s="28" t="n">
        <v>2</v>
      </c>
      <c r="D134" s="28" t="s">
        <v>138</v>
      </c>
      <c r="E134" s="28" t="s">
        <v>285</v>
      </c>
      <c r="F134" s="28" t="s">
        <v>280</v>
      </c>
      <c r="G134" s="28" t="n">
        <v>17400</v>
      </c>
      <c r="H134" s="28" t="n">
        <v>1750</v>
      </c>
      <c r="I134" s="28" t="s">
        <v>281</v>
      </c>
    </row>
    <row r="135" customFormat="false" ht="15" hidden="false" customHeight="false" outlineLevel="0" collapsed="false">
      <c r="A135" s="28" t="n">
        <v>134</v>
      </c>
      <c r="B135" s="29" t="n">
        <v>46233</v>
      </c>
      <c r="C135" s="28" t="n">
        <v>2</v>
      </c>
      <c r="D135" s="28" t="s">
        <v>139</v>
      </c>
      <c r="E135" s="28" t="s">
        <v>291</v>
      </c>
      <c r="F135" s="28" t="s">
        <v>280</v>
      </c>
      <c r="G135" s="28" t="n">
        <v>16900</v>
      </c>
      <c r="H135" s="28" t="n">
        <v>1390</v>
      </c>
      <c r="I135" s="28" t="s">
        <v>286</v>
      </c>
    </row>
    <row r="136" customFormat="false" ht="15" hidden="false" customHeight="false" outlineLevel="0" collapsed="false">
      <c r="A136" s="28" t="n">
        <v>135</v>
      </c>
      <c r="B136" s="29" t="n">
        <v>43607</v>
      </c>
      <c r="C136" s="28" t="n">
        <v>3</v>
      </c>
      <c r="D136" s="28" t="s">
        <v>139</v>
      </c>
      <c r="E136" s="28" t="s">
        <v>282</v>
      </c>
      <c r="F136" s="28" t="s">
        <v>299</v>
      </c>
      <c r="G136" s="28" t="n">
        <v>17200</v>
      </c>
      <c r="H136" s="28" t="n">
        <v>1650</v>
      </c>
      <c r="I136" s="28" t="s">
        <v>281</v>
      </c>
    </row>
    <row r="137" customFormat="false" ht="15" hidden="false" customHeight="false" outlineLevel="0" collapsed="false">
      <c r="A137" s="28" t="n">
        <v>136</v>
      </c>
      <c r="B137" s="29" t="n">
        <v>42925</v>
      </c>
      <c r="C137" s="28" t="n">
        <v>3</v>
      </c>
      <c r="D137" s="28" t="s">
        <v>138</v>
      </c>
      <c r="E137" s="28" t="s">
        <v>282</v>
      </c>
      <c r="F137" s="28" t="s">
        <v>306</v>
      </c>
      <c r="G137" s="28" t="n">
        <v>18700</v>
      </c>
      <c r="H137" s="28" t="n">
        <v>1440</v>
      </c>
      <c r="I137" s="28" t="s">
        <v>281</v>
      </c>
    </row>
    <row r="138" customFormat="false" ht="15" hidden="false" customHeight="false" outlineLevel="0" collapsed="false">
      <c r="A138" s="28" t="n">
        <v>137</v>
      </c>
      <c r="B138" s="29" t="n">
        <v>44374</v>
      </c>
      <c r="C138" s="28" t="n">
        <v>1</v>
      </c>
      <c r="D138" s="28" t="s">
        <v>139</v>
      </c>
      <c r="E138" s="28" t="s">
        <v>291</v>
      </c>
      <c r="F138" s="28" t="s">
        <v>280</v>
      </c>
      <c r="G138" s="28" t="n">
        <v>17100</v>
      </c>
      <c r="H138" s="28" t="n">
        <v>1760</v>
      </c>
      <c r="I138" s="28" t="s">
        <v>281</v>
      </c>
    </row>
    <row r="139" customFormat="false" ht="15" hidden="false" customHeight="false" outlineLevel="0" collapsed="false">
      <c r="A139" s="28" t="n">
        <v>138</v>
      </c>
      <c r="B139" s="29" t="n">
        <v>43337</v>
      </c>
      <c r="C139" s="28" t="n">
        <v>1</v>
      </c>
      <c r="D139" s="28" t="s">
        <v>141</v>
      </c>
      <c r="E139" s="28" t="s">
        <v>282</v>
      </c>
      <c r="F139" s="28" t="s">
        <v>293</v>
      </c>
      <c r="G139" s="28" t="n">
        <v>19500</v>
      </c>
      <c r="H139" s="28" t="n">
        <v>1570</v>
      </c>
      <c r="I139" s="28" t="s">
        <v>281</v>
      </c>
    </row>
    <row r="140" customFormat="false" ht="15" hidden="false" customHeight="false" outlineLevel="0" collapsed="false">
      <c r="A140" s="28" t="n">
        <v>139</v>
      </c>
      <c r="B140" s="29" t="n">
        <v>42870</v>
      </c>
      <c r="C140" s="28" t="n">
        <v>1</v>
      </c>
      <c r="D140" s="28" t="s">
        <v>141</v>
      </c>
      <c r="E140" s="28" t="s">
        <v>279</v>
      </c>
      <c r="F140" s="28" t="s">
        <v>280</v>
      </c>
      <c r="G140" s="28" t="n">
        <v>16500</v>
      </c>
      <c r="H140" s="28" t="n">
        <v>1480</v>
      </c>
      <c r="I140" s="28" t="s">
        <v>281</v>
      </c>
    </row>
    <row r="141" customFormat="false" ht="15" hidden="false" customHeight="false" outlineLevel="0" collapsed="false">
      <c r="A141" s="28" t="n">
        <v>140</v>
      </c>
      <c r="B141" s="29" t="n">
        <v>42577</v>
      </c>
      <c r="C141" s="28" t="n">
        <v>3</v>
      </c>
      <c r="D141" s="28" t="s">
        <v>140</v>
      </c>
      <c r="E141" s="28" t="s">
        <v>282</v>
      </c>
      <c r="F141" s="28" t="s">
        <v>314</v>
      </c>
      <c r="G141" s="28" t="n">
        <v>16800</v>
      </c>
      <c r="H141" s="28" t="n">
        <v>1850</v>
      </c>
      <c r="I141" s="28" t="s">
        <v>281</v>
      </c>
    </row>
    <row r="142" customFormat="false" ht="15" hidden="false" customHeight="false" outlineLevel="0" collapsed="false">
      <c r="A142" s="28" t="n">
        <v>141</v>
      </c>
      <c r="B142" s="29" t="n">
        <v>45700</v>
      </c>
      <c r="C142" s="28" t="n">
        <v>2</v>
      </c>
      <c r="D142" s="28" t="s">
        <v>141</v>
      </c>
      <c r="E142" s="28" t="s">
        <v>282</v>
      </c>
      <c r="F142" s="28" t="s">
        <v>308</v>
      </c>
      <c r="G142" s="28" t="n">
        <v>18200</v>
      </c>
      <c r="H142" s="28" t="n">
        <v>1520</v>
      </c>
      <c r="I142" s="28" t="s">
        <v>302</v>
      </c>
    </row>
    <row r="143" customFormat="false" ht="15" hidden="false" customHeight="false" outlineLevel="0" collapsed="false">
      <c r="A143" s="28" t="n">
        <v>142</v>
      </c>
      <c r="B143" s="29" t="n">
        <v>44582</v>
      </c>
      <c r="C143" s="28" t="n">
        <v>3</v>
      </c>
      <c r="D143" s="28" t="s">
        <v>138</v>
      </c>
      <c r="E143" s="28" t="s">
        <v>282</v>
      </c>
      <c r="F143" s="28" t="s">
        <v>310</v>
      </c>
      <c r="G143" s="28" t="n">
        <v>17400</v>
      </c>
      <c r="H143" s="28" t="n">
        <v>1820</v>
      </c>
      <c r="I143" s="28" t="s">
        <v>281</v>
      </c>
    </row>
    <row r="144" customFormat="false" ht="15" hidden="false" customHeight="false" outlineLevel="0" collapsed="false">
      <c r="A144" s="28" t="n">
        <v>143</v>
      </c>
      <c r="B144" s="29" t="n">
        <v>43456</v>
      </c>
      <c r="C144" s="28" t="n">
        <v>1</v>
      </c>
      <c r="D144" s="28" t="s">
        <v>138</v>
      </c>
      <c r="E144" s="28" t="s">
        <v>279</v>
      </c>
      <c r="F144" s="28" t="s">
        <v>280</v>
      </c>
      <c r="G144" s="28" t="n">
        <v>17900</v>
      </c>
      <c r="H144" s="28" t="n">
        <v>1800</v>
      </c>
      <c r="I144" s="28" t="s">
        <v>281</v>
      </c>
    </row>
    <row r="145" customFormat="false" ht="15" hidden="false" customHeight="false" outlineLevel="0" collapsed="false">
      <c r="A145" s="28" t="n">
        <v>144</v>
      </c>
      <c r="B145" s="29" t="n">
        <v>44472</v>
      </c>
      <c r="C145" s="28" t="n">
        <v>2</v>
      </c>
      <c r="D145" s="28" t="s">
        <v>139</v>
      </c>
      <c r="E145" s="28" t="s">
        <v>282</v>
      </c>
      <c r="F145" s="28" t="s">
        <v>315</v>
      </c>
      <c r="G145" s="28" t="n">
        <v>16300</v>
      </c>
      <c r="H145" s="28" t="n">
        <v>1820</v>
      </c>
      <c r="I145" s="28" t="s">
        <v>286</v>
      </c>
    </row>
    <row r="146" customFormat="false" ht="15" hidden="false" customHeight="false" outlineLevel="0" collapsed="false">
      <c r="A146" s="28" t="n">
        <v>145</v>
      </c>
      <c r="B146" s="29" t="n">
        <v>44246</v>
      </c>
      <c r="C146" s="28" t="n">
        <v>2</v>
      </c>
      <c r="D146" s="28" t="s">
        <v>139</v>
      </c>
      <c r="E146" s="28" t="s">
        <v>282</v>
      </c>
      <c r="F146" s="28" t="s">
        <v>311</v>
      </c>
      <c r="G146" s="28" t="n">
        <v>17600</v>
      </c>
      <c r="H146" s="28" t="n">
        <v>1410</v>
      </c>
      <c r="I146" s="28" t="s">
        <v>281</v>
      </c>
    </row>
    <row r="147" customFormat="false" ht="15" hidden="false" customHeight="false" outlineLevel="0" collapsed="false">
      <c r="A147" s="28" t="n">
        <v>146</v>
      </c>
      <c r="B147" s="29" t="n">
        <v>46053</v>
      </c>
      <c r="C147" s="28" t="n">
        <v>1</v>
      </c>
      <c r="D147" s="28" t="s">
        <v>138</v>
      </c>
      <c r="E147" s="28" t="s">
        <v>285</v>
      </c>
      <c r="F147" s="28" t="s">
        <v>280</v>
      </c>
      <c r="G147" s="28" t="n">
        <v>16400</v>
      </c>
      <c r="H147" s="28" t="n">
        <v>1520</v>
      </c>
      <c r="I147" s="28" t="s">
        <v>281</v>
      </c>
    </row>
    <row r="148" customFormat="false" ht="15" hidden="false" customHeight="false" outlineLevel="0" collapsed="false">
      <c r="A148" s="28" t="n">
        <v>147</v>
      </c>
      <c r="B148" s="29" t="n">
        <v>43701</v>
      </c>
      <c r="C148" s="28" t="n">
        <v>2</v>
      </c>
      <c r="D148" s="28" t="s">
        <v>138</v>
      </c>
      <c r="E148" s="28" t="s">
        <v>285</v>
      </c>
      <c r="F148" s="28" t="s">
        <v>280</v>
      </c>
      <c r="G148" s="28" t="n">
        <v>17200</v>
      </c>
      <c r="H148" s="28" t="n">
        <v>1650</v>
      </c>
      <c r="I148" s="28" t="s">
        <v>281</v>
      </c>
    </row>
    <row r="149" customFormat="false" ht="15" hidden="false" customHeight="false" outlineLevel="0" collapsed="false">
      <c r="A149" s="28" t="n">
        <v>148</v>
      </c>
      <c r="B149" s="29" t="n">
        <v>42838</v>
      </c>
      <c r="C149" s="28" t="n">
        <v>3</v>
      </c>
      <c r="D149" s="28" t="s">
        <v>141</v>
      </c>
      <c r="E149" s="28" t="s">
        <v>279</v>
      </c>
      <c r="F149" s="28" t="s">
        <v>280</v>
      </c>
      <c r="G149" s="28" t="n">
        <v>18800</v>
      </c>
      <c r="H149" s="28" t="n">
        <v>1780</v>
      </c>
      <c r="I149" s="28" t="s">
        <v>281</v>
      </c>
    </row>
    <row r="150" customFormat="false" ht="15" hidden="false" customHeight="false" outlineLevel="0" collapsed="false">
      <c r="A150" s="28" t="n">
        <v>149</v>
      </c>
      <c r="B150" s="29" t="n">
        <v>43305</v>
      </c>
      <c r="C150" s="28" t="n">
        <v>2</v>
      </c>
      <c r="D150" s="28" t="s">
        <v>138</v>
      </c>
      <c r="E150" s="28" t="s">
        <v>279</v>
      </c>
      <c r="F150" s="28" t="s">
        <v>280</v>
      </c>
      <c r="G150" s="28" t="n">
        <v>17500</v>
      </c>
      <c r="H150" s="28" t="n">
        <v>1790</v>
      </c>
      <c r="I150" s="28" t="s">
        <v>281</v>
      </c>
    </row>
    <row r="151" customFormat="false" ht="15" hidden="false" customHeight="false" outlineLevel="0" collapsed="false">
      <c r="A151" s="28" t="n">
        <v>150</v>
      </c>
      <c r="B151" s="29" t="n">
        <v>43414</v>
      </c>
      <c r="C151" s="28" t="n">
        <v>1</v>
      </c>
      <c r="D151" s="28" t="s">
        <v>138</v>
      </c>
      <c r="E151" s="28" t="s">
        <v>282</v>
      </c>
      <c r="F151" s="28" t="s">
        <v>311</v>
      </c>
      <c r="G151" s="28" t="n">
        <v>19000</v>
      </c>
      <c r="H151" s="28" t="n">
        <v>1410</v>
      </c>
      <c r="I151" s="28" t="s">
        <v>281</v>
      </c>
    </row>
    <row r="152" customFormat="false" ht="15" hidden="false" customHeight="false" outlineLevel="0" collapsed="false">
      <c r="A152" s="28" t="n">
        <v>151</v>
      </c>
      <c r="B152" s="29" t="n">
        <v>45695</v>
      </c>
      <c r="C152" s="28" t="n">
        <v>2</v>
      </c>
      <c r="D152" s="28" t="s">
        <v>138</v>
      </c>
      <c r="E152" s="28" t="s">
        <v>282</v>
      </c>
      <c r="F152" s="28" t="s">
        <v>289</v>
      </c>
      <c r="G152" s="28" t="n">
        <v>18400</v>
      </c>
      <c r="H152" s="28" t="n">
        <v>1600</v>
      </c>
      <c r="I152" s="28" t="s">
        <v>286</v>
      </c>
    </row>
    <row r="153" customFormat="false" ht="15" hidden="false" customHeight="false" outlineLevel="0" collapsed="false">
      <c r="A153" s="28" t="n">
        <v>152</v>
      </c>
      <c r="B153" s="29" t="n">
        <v>44102</v>
      </c>
      <c r="C153" s="28" t="n">
        <v>3</v>
      </c>
      <c r="D153" s="28" t="s">
        <v>141</v>
      </c>
      <c r="E153" s="28" t="s">
        <v>279</v>
      </c>
      <c r="F153" s="28" t="s">
        <v>280</v>
      </c>
      <c r="G153" s="28" t="n">
        <v>19400</v>
      </c>
      <c r="H153" s="28" t="n">
        <v>1710</v>
      </c>
      <c r="I153" s="28" t="s">
        <v>281</v>
      </c>
    </row>
    <row r="154" customFormat="false" ht="15" hidden="false" customHeight="false" outlineLevel="0" collapsed="false">
      <c r="A154" s="28" t="n">
        <v>153</v>
      </c>
      <c r="B154" s="29" t="n">
        <v>43241</v>
      </c>
      <c r="C154" s="28" t="n">
        <v>2</v>
      </c>
      <c r="D154" s="28" t="s">
        <v>138</v>
      </c>
      <c r="E154" s="28" t="s">
        <v>282</v>
      </c>
      <c r="F154" s="28" t="s">
        <v>316</v>
      </c>
      <c r="G154" s="28" t="n">
        <v>18000</v>
      </c>
      <c r="H154" s="28" t="n">
        <v>1420</v>
      </c>
      <c r="I154" s="28" t="s">
        <v>281</v>
      </c>
    </row>
    <row r="155" customFormat="false" ht="15" hidden="false" customHeight="false" outlineLevel="0" collapsed="false">
      <c r="A155" s="28" t="n">
        <v>154</v>
      </c>
      <c r="B155" s="29" t="n">
        <v>44127</v>
      </c>
      <c r="C155" s="28" t="n">
        <v>1</v>
      </c>
      <c r="D155" s="28" t="s">
        <v>140</v>
      </c>
      <c r="E155" s="28" t="s">
        <v>291</v>
      </c>
      <c r="F155" s="28" t="s">
        <v>280</v>
      </c>
      <c r="G155" s="28" t="n">
        <v>18900</v>
      </c>
      <c r="H155" s="28" t="n">
        <v>1720</v>
      </c>
      <c r="I155" s="28" t="s">
        <v>281</v>
      </c>
    </row>
    <row r="156" customFormat="false" ht="15" hidden="false" customHeight="false" outlineLevel="0" collapsed="false">
      <c r="A156" s="28" t="n">
        <v>155</v>
      </c>
      <c r="B156" s="29" t="n">
        <v>46175</v>
      </c>
      <c r="C156" s="28" t="n">
        <v>1</v>
      </c>
      <c r="D156" s="28" t="s">
        <v>139</v>
      </c>
      <c r="E156" s="28" t="s">
        <v>279</v>
      </c>
      <c r="F156" s="28" t="s">
        <v>280</v>
      </c>
      <c r="G156" s="28" t="n">
        <v>16200</v>
      </c>
      <c r="H156" s="28" t="n">
        <v>1510</v>
      </c>
      <c r="I156" s="28" t="s">
        <v>281</v>
      </c>
    </row>
    <row r="157" customFormat="false" ht="15" hidden="false" customHeight="false" outlineLevel="0" collapsed="false">
      <c r="A157" s="28" t="n">
        <v>156</v>
      </c>
      <c r="B157" s="29" t="n">
        <v>43807</v>
      </c>
      <c r="C157" s="28" t="n">
        <v>3</v>
      </c>
      <c r="D157" s="28" t="s">
        <v>138</v>
      </c>
      <c r="E157" s="28" t="s">
        <v>291</v>
      </c>
      <c r="F157" s="28" t="s">
        <v>280</v>
      </c>
      <c r="G157" s="28" t="n">
        <v>18100</v>
      </c>
      <c r="H157" s="28" t="n">
        <v>1590</v>
      </c>
      <c r="I157" s="28" t="s">
        <v>281</v>
      </c>
    </row>
    <row r="158" customFormat="false" ht="15" hidden="false" customHeight="false" outlineLevel="0" collapsed="false">
      <c r="A158" s="28" t="n">
        <v>157</v>
      </c>
      <c r="B158" s="29" t="n">
        <v>42495</v>
      </c>
      <c r="C158" s="28" t="n">
        <v>2</v>
      </c>
      <c r="D158" s="28" t="s">
        <v>138</v>
      </c>
      <c r="E158" s="28" t="s">
        <v>285</v>
      </c>
      <c r="F158" s="28" t="s">
        <v>280</v>
      </c>
      <c r="G158" s="28" t="n">
        <v>17400</v>
      </c>
      <c r="H158" s="28" t="n">
        <v>1620</v>
      </c>
      <c r="I158" s="28" t="s">
        <v>281</v>
      </c>
    </row>
    <row r="159" customFormat="false" ht="15" hidden="false" customHeight="false" outlineLevel="0" collapsed="false">
      <c r="A159" s="28" t="n">
        <v>158</v>
      </c>
      <c r="B159" s="29" t="n">
        <v>43698</v>
      </c>
      <c r="C159" s="28" t="n">
        <v>1</v>
      </c>
      <c r="D159" s="28" t="s">
        <v>140</v>
      </c>
      <c r="E159" s="28" t="s">
        <v>285</v>
      </c>
      <c r="F159" s="28" t="s">
        <v>280</v>
      </c>
      <c r="G159" s="28" t="n">
        <v>16400</v>
      </c>
      <c r="H159" s="28" t="n">
        <v>1380</v>
      </c>
      <c r="I159" s="28" t="s">
        <v>281</v>
      </c>
    </row>
    <row r="160" customFormat="false" ht="15" hidden="false" customHeight="false" outlineLevel="0" collapsed="false">
      <c r="A160" s="28" t="n">
        <v>159</v>
      </c>
      <c r="B160" s="29" t="n">
        <v>45130</v>
      </c>
      <c r="C160" s="28" t="n">
        <v>2</v>
      </c>
      <c r="D160" s="28" t="s">
        <v>138</v>
      </c>
      <c r="E160" s="28" t="s">
        <v>282</v>
      </c>
      <c r="F160" s="28" t="s">
        <v>295</v>
      </c>
      <c r="G160" s="28" t="n">
        <v>17700</v>
      </c>
      <c r="H160" s="28" t="n">
        <v>1510</v>
      </c>
      <c r="I160" s="28" t="s">
        <v>281</v>
      </c>
    </row>
    <row r="161" customFormat="false" ht="15" hidden="false" customHeight="false" outlineLevel="0" collapsed="false">
      <c r="A161" s="28" t="n">
        <v>160</v>
      </c>
      <c r="B161" s="29" t="n">
        <v>44130</v>
      </c>
      <c r="C161" s="28" t="n">
        <v>1</v>
      </c>
      <c r="D161" s="28" t="s">
        <v>138</v>
      </c>
      <c r="E161" s="28" t="s">
        <v>279</v>
      </c>
      <c r="F161" s="28" t="s">
        <v>280</v>
      </c>
      <c r="G161" s="28" t="n">
        <v>18200</v>
      </c>
      <c r="H161" s="28" t="n">
        <v>1670</v>
      </c>
      <c r="I161" s="28" t="s">
        <v>281</v>
      </c>
    </row>
    <row r="162" customFormat="false" ht="15" hidden="false" customHeight="false" outlineLevel="0" collapsed="false">
      <c r="A162" s="28" t="n">
        <v>161</v>
      </c>
      <c r="B162" s="29" t="n">
        <v>44824</v>
      </c>
      <c r="C162" s="28" t="n">
        <v>1</v>
      </c>
      <c r="D162" s="28" t="s">
        <v>138</v>
      </c>
      <c r="E162" s="28" t="s">
        <v>282</v>
      </c>
      <c r="F162" s="28" t="s">
        <v>317</v>
      </c>
      <c r="G162" s="28" t="n">
        <v>18700</v>
      </c>
      <c r="H162" s="28" t="n">
        <v>1520</v>
      </c>
      <c r="I162" s="28" t="s">
        <v>281</v>
      </c>
    </row>
    <row r="163" customFormat="false" ht="15" hidden="false" customHeight="false" outlineLevel="0" collapsed="false">
      <c r="A163" s="28" t="n">
        <v>162</v>
      </c>
      <c r="B163" s="29" t="n">
        <v>44133</v>
      </c>
      <c r="C163" s="28" t="n">
        <v>2</v>
      </c>
      <c r="D163" s="28" t="s">
        <v>138</v>
      </c>
      <c r="E163" s="28" t="s">
        <v>282</v>
      </c>
      <c r="F163" s="28" t="s">
        <v>315</v>
      </c>
      <c r="G163" s="28" t="n">
        <v>19000</v>
      </c>
      <c r="H163" s="28" t="n">
        <v>1830</v>
      </c>
      <c r="I163" s="28" t="s">
        <v>281</v>
      </c>
    </row>
    <row r="164" customFormat="false" ht="15" hidden="false" customHeight="false" outlineLevel="0" collapsed="false">
      <c r="A164" s="28" t="n">
        <v>163</v>
      </c>
      <c r="B164" s="29" t="n">
        <v>42543</v>
      </c>
      <c r="C164" s="28" t="n">
        <v>3</v>
      </c>
      <c r="D164" s="28" t="s">
        <v>138</v>
      </c>
      <c r="E164" s="28" t="s">
        <v>282</v>
      </c>
      <c r="F164" s="28" t="s">
        <v>292</v>
      </c>
      <c r="G164" s="28" t="n">
        <v>18100</v>
      </c>
      <c r="H164" s="28" t="n">
        <v>1690</v>
      </c>
      <c r="I164" s="28" t="s">
        <v>281</v>
      </c>
    </row>
    <row r="165" customFormat="false" ht="15" hidden="false" customHeight="false" outlineLevel="0" collapsed="false">
      <c r="A165" s="28" t="n">
        <v>164</v>
      </c>
      <c r="B165" s="29" t="n">
        <v>42841</v>
      </c>
      <c r="C165" s="28" t="n">
        <v>1</v>
      </c>
      <c r="D165" s="28" t="s">
        <v>138</v>
      </c>
      <c r="E165" s="28" t="s">
        <v>291</v>
      </c>
      <c r="F165" s="28" t="s">
        <v>280</v>
      </c>
      <c r="G165" s="28" t="n">
        <v>16700</v>
      </c>
      <c r="H165" s="28" t="n">
        <v>1920</v>
      </c>
      <c r="I165" s="28" t="s">
        <v>281</v>
      </c>
    </row>
    <row r="166" customFormat="false" ht="15" hidden="false" customHeight="false" outlineLevel="0" collapsed="false">
      <c r="A166" s="28" t="n">
        <v>165</v>
      </c>
      <c r="B166" s="29" t="n">
        <v>43852</v>
      </c>
      <c r="C166" s="28" t="n">
        <v>2</v>
      </c>
      <c r="D166" s="28" t="s">
        <v>138</v>
      </c>
      <c r="E166" s="28" t="s">
        <v>279</v>
      </c>
      <c r="F166" s="28" t="s">
        <v>280</v>
      </c>
      <c r="G166" s="28" t="n">
        <v>17000</v>
      </c>
      <c r="H166" s="28" t="n">
        <v>1700</v>
      </c>
      <c r="I166" s="28" t="s">
        <v>281</v>
      </c>
    </row>
    <row r="167" customFormat="false" ht="15" hidden="false" customHeight="false" outlineLevel="0" collapsed="false">
      <c r="A167" s="28" t="n">
        <v>166</v>
      </c>
      <c r="B167" s="29" t="n">
        <v>43640</v>
      </c>
      <c r="C167" s="28" t="n">
        <v>1</v>
      </c>
      <c r="D167" s="28" t="s">
        <v>139</v>
      </c>
      <c r="E167" s="28" t="s">
        <v>282</v>
      </c>
      <c r="F167" s="28" t="s">
        <v>287</v>
      </c>
      <c r="G167" s="28" t="n">
        <v>18300</v>
      </c>
      <c r="H167" s="28" t="n">
        <v>1670</v>
      </c>
      <c r="I167" s="28" t="s">
        <v>281</v>
      </c>
    </row>
    <row r="168" customFormat="false" ht="15" hidden="false" customHeight="false" outlineLevel="0" collapsed="false">
      <c r="A168" s="28" t="n">
        <v>167</v>
      </c>
      <c r="B168" s="29" t="n">
        <v>43808</v>
      </c>
      <c r="C168" s="28" t="n">
        <v>2</v>
      </c>
      <c r="D168" s="28" t="s">
        <v>139</v>
      </c>
      <c r="E168" s="28" t="s">
        <v>279</v>
      </c>
      <c r="F168" s="28" t="s">
        <v>280</v>
      </c>
      <c r="G168" s="28" t="n">
        <v>18900</v>
      </c>
      <c r="H168" s="28" t="n">
        <v>1490</v>
      </c>
      <c r="I168" s="28" t="s">
        <v>281</v>
      </c>
    </row>
    <row r="169" customFormat="false" ht="15" hidden="false" customHeight="false" outlineLevel="0" collapsed="false">
      <c r="A169" s="28" t="n">
        <v>168</v>
      </c>
      <c r="B169" s="29" t="n">
        <v>44837</v>
      </c>
      <c r="C169" s="28" t="n">
        <v>1</v>
      </c>
      <c r="D169" s="28" t="s">
        <v>138</v>
      </c>
      <c r="E169" s="28" t="s">
        <v>279</v>
      </c>
      <c r="F169" s="28" t="s">
        <v>280</v>
      </c>
      <c r="G169" s="28" t="n">
        <v>16400</v>
      </c>
      <c r="H169" s="28" t="n">
        <v>1920</v>
      </c>
      <c r="I169" s="28" t="s">
        <v>281</v>
      </c>
    </row>
    <row r="170" customFormat="false" ht="15" hidden="false" customHeight="false" outlineLevel="0" collapsed="false">
      <c r="A170" s="28" t="n">
        <v>169</v>
      </c>
      <c r="B170" s="29" t="n">
        <v>44679</v>
      </c>
      <c r="C170" s="28" t="n">
        <v>2</v>
      </c>
      <c r="D170" s="28" t="s">
        <v>140</v>
      </c>
      <c r="E170" s="28" t="s">
        <v>282</v>
      </c>
      <c r="F170" s="28" t="s">
        <v>288</v>
      </c>
      <c r="G170" s="28" t="n">
        <v>19500</v>
      </c>
      <c r="H170" s="28" t="n">
        <v>1540</v>
      </c>
      <c r="I170" s="28" t="s">
        <v>302</v>
      </c>
    </row>
    <row r="171" customFormat="false" ht="15" hidden="false" customHeight="false" outlineLevel="0" collapsed="false">
      <c r="A171" s="28" t="n">
        <v>170</v>
      </c>
      <c r="B171" s="29" t="n">
        <v>44171</v>
      </c>
      <c r="C171" s="28" t="n">
        <v>1</v>
      </c>
      <c r="D171" s="28" t="s">
        <v>138</v>
      </c>
      <c r="E171" s="28" t="s">
        <v>282</v>
      </c>
      <c r="F171" s="28" t="s">
        <v>318</v>
      </c>
      <c r="G171" s="28" t="n">
        <v>18200</v>
      </c>
      <c r="H171" s="28" t="n">
        <v>1560</v>
      </c>
      <c r="I171" s="28" t="s">
        <v>281</v>
      </c>
    </row>
    <row r="172" customFormat="false" ht="15" hidden="false" customHeight="false" outlineLevel="0" collapsed="false">
      <c r="A172" s="28" t="n">
        <v>171</v>
      </c>
      <c r="B172" s="29" t="n">
        <v>42524</v>
      </c>
      <c r="C172" s="28" t="n">
        <v>2</v>
      </c>
      <c r="D172" s="28" t="s">
        <v>138</v>
      </c>
      <c r="E172" s="28" t="s">
        <v>279</v>
      </c>
      <c r="F172" s="28" t="s">
        <v>280</v>
      </c>
      <c r="G172" s="28" t="n">
        <v>16400</v>
      </c>
      <c r="H172" s="28" t="n">
        <v>1870</v>
      </c>
      <c r="I172" s="28" t="s">
        <v>286</v>
      </c>
    </row>
    <row r="173" customFormat="false" ht="15" hidden="false" customHeight="false" outlineLevel="0" collapsed="false">
      <c r="A173" s="28" t="n">
        <v>172</v>
      </c>
      <c r="B173" s="29" t="n">
        <v>44446</v>
      </c>
      <c r="C173" s="28" t="n">
        <v>2</v>
      </c>
      <c r="D173" s="28" t="s">
        <v>138</v>
      </c>
      <c r="E173" s="28" t="s">
        <v>285</v>
      </c>
      <c r="F173" s="28" t="s">
        <v>280</v>
      </c>
      <c r="G173" s="28" t="n">
        <v>19400</v>
      </c>
      <c r="H173" s="28" t="n">
        <v>1790</v>
      </c>
      <c r="I173" s="28" t="s">
        <v>281</v>
      </c>
    </row>
    <row r="174" customFormat="false" ht="15" hidden="false" customHeight="false" outlineLevel="0" collapsed="false">
      <c r="A174" s="28" t="n">
        <v>173</v>
      </c>
      <c r="B174" s="29" t="n">
        <v>44711</v>
      </c>
      <c r="C174" s="28" t="n">
        <v>3</v>
      </c>
      <c r="D174" s="28" t="s">
        <v>139</v>
      </c>
      <c r="E174" s="28" t="s">
        <v>282</v>
      </c>
      <c r="F174" s="28" t="s">
        <v>311</v>
      </c>
      <c r="G174" s="28" t="n">
        <v>19400</v>
      </c>
      <c r="H174" s="28" t="n">
        <v>1620</v>
      </c>
      <c r="I174" s="28" t="s">
        <v>281</v>
      </c>
    </row>
    <row r="175" customFormat="false" ht="15" hidden="false" customHeight="false" outlineLevel="0" collapsed="false">
      <c r="A175" s="28" t="n">
        <v>174</v>
      </c>
      <c r="B175" s="29" t="n">
        <v>45295</v>
      </c>
      <c r="C175" s="28" t="n">
        <v>3</v>
      </c>
      <c r="D175" s="28" t="s">
        <v>138</v>
      </c>
      <c r="E175" s="28" t="s">
        <v>285</v>
      </c>
      <c r="F175" s="28" t="s">
        <v>280</v>
      </c>
      <c r="G175" s="28" t="n">
        <v>16300</v>
      </c>
      <c r="H175" s="28" t="n">
        <v>1770</v>
      </c>
      <c r="I175" s="28" t="s">
        <v>302</v>
      </c>
    </row>
    <row r="176" customFormat="false" ht="15" hidden="false" customHeight="false" outlineLevel="0" collapsed="false">
      <c r="A176" s="28" t="n">
        <v>175</v>
      </c>
      <c r="B176" s="29" t="n">
        <v>44867</v>
      </c>
      <c r="C176" s="28" t="n">
        <v>2</v>
      </c>
      <c r="D176" s="28" t="s">
        <v>138</v>
      </c>
      <c r="E176" s="28" t="s">
        <v>282</v>
      </c>
      <c r="F176" s="28" t="s">
        <v>301</v>
      </c>
      <c r="G176" s="28" t="n">
        <v>18800</v>
      </c>
      <c r="H176" s="28" t="n">
        <v>1760</v>
      </c>
      <c r="I176" s="28" t="s">
        <v>281</v>
      </c>
    </row>
    <row r="177" customFormat="false" ht="15" hidden="false" customHeight="false" outlineLevel="0" collapsed="false">
      <c r="A177" s="28" t="n">
        <v>176</v>
      </c>
      <c r="B177" s="29" t="n">
        <v>43740</v>
      </c>
      <c r="C177" s="28" t="n">
        <v>2</v>
      </c>
      <c r="D177" s="28" t="s">
        <v>138</v>
      </c>
      <c r="E177" s="28" t="s">
        <v>282</v>
      </c>
      <c r="F177" s="28" t="s">
        <v>319</v>
      </c>
      <c r="G177" s="28" t="n">
        <v>18600</v>
      </c>
      <c r="H177" s="28" t="n">
        <v>1740</v>
      </c>
      <c r="I177" s="28" t="s">
        <v>286</v>
      </c>
    </row>
    <row r="178" customFormat="false" ht="15" hidden="false" customHeight="false" outlineLevel="0" collapsed="false">
      <c r="A178" s="28" t="n">
        <v>177</v>
      </c>
      <c r="B178" s="29" t="n">
        <v>43735</v>
      </c>
      <c r="C178" s="28" t="n">
        <v>3</v>
      </c>
      <c r="D178" s="28" t="s">
        <v>138</v>
      </c>
      <c r="E178" s="28" t="s">
        <v>279</v>
      </c>
      <c r="F178" s="28" t="s">
        <v>280</v>
      </c>
      <c r="G178" s="28" t="n">
        <v>19300</v>
      </c>
      <c r="H178" s="28" t="n">
        <v>1540</v>
      </c>
      <c r="I178" s="28" t="s">
        <v>281</v>
      </c>
    </row>
    <row r="179" customFormat="false" ht="15" hidden="false" customHeight="false" outlineLevel="0" collapsed="false">
      <c r="A179" s="28" t="n">
        <v>178</v>
      </c>
      <c r="B179" s="29" t="n">
        <v>42898</v>
      </c>
      <c r="C179" s="28" t="n">
        <v>2</v>
      </c>
      <c r="D179" s="28" t="s">
        <v>139</v>
      </c>
      <c r="E179" s="28" t="s">
        <v>291</v>
      </c>
      <c r="F179" s="28" t="s">
        <v>280</v>
      </c>
      <c r="G179" s="28" t="n">
        <v>17200</v>
      </c>
      <c r="H179" s="28" t="n">
        <v>1580</v>
      </c>
      <c r="I179" s="28" t="s">
        <v>281</v>
      </c>
    </row>
    <row r="180" customFormat="false" ht="15" hidden="false" customHeight="false" outlineLevel="0" collapsed="false">
      <c r="A180" s="28" t="n">
        <v>179</v>
      </c>
      <c r="B180" s="29" t="n">
        <v>45114</v>
      </c>
      <c r="C180" s="28" t="n">
        <v>3</v>
      </c>
      <c r="D180" s="28" t="s">
        <v>139</v>
      </c>
      <c r="E180" s="28" t="s">
        <v>291</v>
      </c>
      <c r="F180" s="28" t="s">
        <v>280</v>
      </c>
      <c r="G180" s="28" t="n">
        <v>19500</v>
      </c>
      <c r="H180" s="28" t="n">
        <v>1900</v>
      </c>
      <c r="I180" s="28" t="s">
        <v>281</v>
      </c>
    </row>
    <row r="181" customFormat="false" ht="15" hidden="false" customHeight="false" outlineLevel="0" collapsed="false">
      <c r="A181" s="28" t="n">
        <v>180</v>
      </c>
      <c r="B181" s="29" t="n">
        <v>44452</v>
      </c>
      <c r="C181" s="28" t="n">
        <v>2</v>
      </c>
      <c r="D181" s="28" t="s">
        <v>138</v>
      </c>
      <c r="E181" s="28" t="s">
        <v>282</v>
      </c>
      <c r="F181" s="28" t="s">
        <v>320</v>
      </c>
      <c r="G181" s="28" t="n">
        <v>17300</v>
      </c>
      <c r="H181" s="28" t="n">
        <v>1810</v>
      </c>
      <c r="I181" s="28" t="s">
        <v>281</v>
      </c>
    </row>
    <row r="182" customFormat="false" ht="15" hidden="false" customHeight="false" outlineLevel="0" collapsed="false">
      <c r="A182" s="28" t="n">
        <v>181</v>
      </c>
      <c r="B182" s="29" t="n">
        <v>43004</v>
      </c>
      <c r="C182" s="28" t="n">
        <v>3</v>
      </c>
      <c r="D182" s="28" t="s">
        <v>138</v>
      </c>
      <c r="E182" s="28" t="s">
        <v>279</v>
      </c>
      <c r="F182" s="28" t="s">
        <v>280</v>
      </c>
      <c r="G182" s="28" t="n">
        <v>16500</v>
      </c>
      <c r="H182" s="28" t="n">
        <v>1810</v>
      </c>
      <c r="I182" s="28" t="s">
        <v>286</v>
      </c>
    </row>
    <row r="183" customFormat="false" ht="15" hidden="false" customHeight="false" outlineLevel="0" collapsed="false">
      <c r="A183" s="28" t="n">
        <v>182</v>
      </c>
      <c r="B183" s="29" t="n">
        <v>42524</v>
      </c>
      <c r="C183" s="28" t="n">
        <v>3</v>
      </c>
      <c r="D183" s="28" t="s">
        <v>139</v>
      </c>
      <c r="E183" s="28" t="s">
        <v>291</v>
      </c>
      <c r="F183" s="28" t="s">
        <v>280</v>
      </c>
      <c r="G183" s="28" t="n">
        <v>18300</v>
      </c>
      <c r="H183" s="28" t="n">
        <v>1710</v>
      </c>
      <c r="I183" s="28" t="s">
        <v>281</v>
      </c>
    </row>
    <row r="184" customFormat="false" ht="15" hidden="false" customHeight="false" outlineLevel="0" collapsed="false">
      <c r="A184" s="28" t="n">
        <v>183</v>
      </c>
      <c r="B184" s="29" t="n">
        <v>45207</v>
      </c>
      <c r="C184" s="28" t="n">
        <v>1</v>
      </c>
      <c r="D184" s="28" t="s">
        <v>140</v>
      </c>
      <c r="E184" s="28" t="s">
        <v>279</v>
      </c>
      <c r="F184" s="28" t="s">
        <v>280</v>
      </c>
      <c r="G184" s="28" t="n">
        <v>16700</v>
      </c>
      <c r="H184" s="28" t="n">
        <v>1610</v>
      </c>
      <c r="I184" s="28" t="s">
        <v>281</v>
      </c>
    </row>
    <row r="185" customFormat="false" ht="15" hidden="false" customHeight="false" outlineLevel="0" collapsed="false">
      <c r="A185" s="28" t="n">
        <v>184</v>
      </c>
      <c r="B185" s="29" t="n">
        <v>43342</v>
      </c>
      <c r="C185" s="28" t="n">
        <v>2</v>
      </c>
      <c r="D185" s="28" t="s">
        <v>142</v>
      </c>
      <c r="E185" s="28" t="s">
        <v>285</v>
      </c>
      <c r="F185" s="28" t="s">
        <v>280</v>
      </c>
      <c r="G185" s="28" t="n">
        <v>18700</v>
      </c>
      <c r="H185" s="28" t="n">
        <v>1820</v>
      </c>
      <c r="I185" s="28" t="s">
        <v>281</v>
      </c>
    </row>
    <row r="186" customFormat="false" ht="15" hidden="false" customHeight="false" outlineLevel="0" collapsed="false">
      <c r="A186" s="28" t="n">
        <v>185</v>
      </c>
      <c r="B186" s="29" t="n">
        <v>45682</v>
      </c>
      <c r="C186" s="28" t="n">
        <v>1</v>
      </c>
      <c r="D186" s="28" t="s">
        <v>140</v>
      </c>
      <c r="E186" s="28" t="s">
        <v>291</v>
      </c>
      <c r="F186" s="28" t="s">
        <v>280</v>
      </c>
      <c r="G186" s="28" t="n">
        <v>16800</v>
      </c>
      <c r="H186" s="28" t="n">
        <v>1760</v>
      </c>
      <c r="I186" s="28" t="s">
        <v>281</v>
      </c>
    </row>
    <row r="187" customFormat="false" ht="15" hidden="false" customHeight="false" outlineLevel="0" collapsed="false">
      <c r="A187" s="28" t="n">
        <v>186</v>
      </c>
      <c r="B187" s="29" t="n">
        <v>45521</v>
      </c>
      <c r="C187" s="28" t="n">
        <v>1</v>
      </c>
      <c r="D187" s="28" t="s">
        <v>138</v>
      </c>
      <c r="E187" s="28" t="s">
        <v>282</v>
      </c>
      <c r="F187" s="28" t="s">
        <v>321</v>
      </c>
      <c r="G187" s="28" t="n">
        <v>16700</v>
      </c>
      <c r="H187" s="28" t="n">
        <v>1470</v>
      </c>
      <c r="I187" s="28" t="s">
        <v>281</v>
      </c>
    </row>
    <row r="188" customFormat="false" ht="15" hidden="false" customHeight="false" outlineLevel="0" collapsed="false">
      <c r="A188" s="28" t="n">
        <v>187</v>
      </c>
      <c r="B188" s="29" t="n">
        <v>42583</v>
      </c>
      <c r="C188" s="28" t="n">
        <v>3</v>
      </c>
      <c r="D188" s="28" t="s">
        <v>139</v>
      </c>
      <c r="E188" s="28" t="s">
        <v>291</v>
      </c>
      <c r="F188" s="28" t="s">
        <v>280</v>
      </c>
      <c r="G188" s="28" t="n">
        <v>18000</v>
      </c>
      <c r="H188" s="28" t="n">
        <v>1410</v>
      </c>
      <c r="I188" s="28" t="s">
        <v>286</v>
      </c>
    </row>
    <row r="189" customFormat="false" ht="15" hidden="false" customHeight="false" outlineLevel="0" collapsed="false">
      <c r="A189" s="28" t="n">
        <v>188</v>
      </c>
      <c r="B189" s="29" t="n">
        <v>43537</v>
      </c>
      <c r="C189" s="28" t="n">
        <v>3</v>
      </c>
      <c r="D189" s="28" t="s">
        <v>138</v>
      </c>
      <c r="E189" s="28" t="s">
        <v>282</v>
      </c>
      <c r="F189" s="28" t="s">
        <v>322</v>
      </c>
      <c r="G189" s="28" t="n">
        <v>16700</v>
      </c>
      <c r="H189" s="28" t="n">
        <v>1610</v>
      </c>
      <c r="I189" s="28" t="s">
        <v>302</v>
      </c>
    </row>
    <row r="190" customFormat="false" ht="15" hidden="false" customHeight="false" outlineLevel="0" collapsed="false">
      <c r="A190" s="28" t="n">
        <v>189</v>
      </c>
      <c r="B190" s="29" t="n">
        <v>44217</v>
      </c>
      <c r="C190" s="28" t="n">
        <v>1</v>
      </c>
      <c r="D190" s="28" t="s">
        <v>141</v>
      </c>
      <c r="E190" s="28" t="s">
        <v>291</v>
      </c>
      <c r="F190" s="28" t="s">
        <v>280</v>
      </c>
      <c r="G190" s="28" t="n">
        <v>17600</v>
      </c>
      <c r="H190" s="28" t="n">
        <v>1590</v>
      </c>
      <c r="I190" s="28" t="s">
        <v>281</v>
      </c>
    </row>
    <row r="191" customFormat="false" ht="15" hidden="false" customHeight="false" outlineLevel="0" collapsed="false">
      <c r="A191" s="28" t="n">
        <v>190</v>
      </c>
      <c r="B191" s="29" t="n">
        <v>42704</v>
      </c>
      <c r="C191" s="28" t="n">
        <v>1</v>
      </c>
      <c r="D191" s="28" t="s">
        <v>138</v>
      </c>
      <c r="E191" s="28" t="s">
        <v>282</v>
      </c>
      <c r="F191" s="28" t="s">
        <v>316</v>
      </c>
      <c r="G191" s="28" t="n">
        <v>18400</v>
      </c>
      <c r="H191" s="28" t="n">
        <v>1820</v>
      </c>
      <c r="I191" s="28" t="s">
        <v>281</v>
      </c>
    </row>
    <row r="192" customFormat="false" ht="15" hidden="false" customHeight="false" outlineLevel="0" collapsed="false">
      <c r="A192" s="28" t="n">
        <v>191</v>
      </c>
      <c r="B192" s="29" t="n">
        <v>45768</v>
      </c>
      <c r="C192" s="28" t="n">
        <v>1</v>
      </c>
      <c r="D192" s="28" t="s">
        <v>138</v>
      </c>
      <c r="E192" s="28" t="s">
        <v>279</v>
      </c>
      <c r="F192" s="28" t="s">
        <v>280</v>
      </c>
      <c r="G192" s="28" t="n">
        <v>18700</v>
      </c>
      <c r="H192" s="28" t="n">
        <v>1630</v>
      </c>
      <c r="I192" s="28" t="s">
        <v>281</v>
      </c>
    </row>
    <row r="193" customFormat="false" ht="15" hidden="false" customHeight="false" outlineLevel="0" collapsed="false">
      <c r="A193" s="28" t="n">
        <v>192</v>
      </c>
      <c r="B193" s="29" t="n">
        <v>42447</v>
      </c>
      <c r="C193" s="28" t="n">
        <v>3</v>
      </c>
      <c r="D193" s="28" t="s">
        <v>138</v>
      </c>
      <c r="E193" s="28" t="s">
        <v>279</v>
      </c>
      <c r="F193" s="28" t="s">
        <v>280</v>
      </c>
      <c r="G193" s="28" t="n">
        <v>18000</v>
      </c>
      <c r="H193" s="28" t="n">
        <v>1790</v>
      </c>
      <c r="I193" s="28" t="s">
        <v>281</v>
      </c>
    </row>
    <row r="194" customFormat="false" ht="15" hidden="false" customHeight="false" outlineLevel="0" collapsed="false">
      <c r="A194" s="28" t="n">
        <v>193</v>
      </c>
      <c r="B194" s="29" t="n">
        <v>43550</v>
      </c>
      <c r="C194" s="28" t="n">
        <v>1</v>
      </c>
      <c r="D194" s="28" t="s">
        <v>138</v>
      </c>
      <c r="E194" s="28" t="s">
        <v>282</v>
      </c>
      <c r="F194" s="28" t="s">
        <v>294</v>
      </c>
      <c r="G194" s="28" t="n">
        <v>18800</v>
      </c>
      <c r="H194" s="28" t="n">
        <v>1620</v>
      </c>
      <c r="I194" s="28" t="s">
        <v>281</v>
      </c>
    </row>
    <row r="195" customFormat="false" ht="15" hidden="false" customHeight="false" outlineLevel="0" collapsed="false">
      <c r="A195" s="28" t="n">
        <v>194</v>
      </c>
      <c r="B195" s="29" t="n">
        <v>44814</v>
      </c>
      <c r="C195" s="28" t="n">
        <v>3</v>
      </c>
      <c r="D195" s="28" t="s">
        <v>138</v>
      </c>
      <c r="E195" s="28" t="s">
        <v>285</v>
      </c>
      <c r="F195" s="28" t="s">
        <v>280</v>
      </c>
      <c r="G195" s="28" t="n">
        <v>18100</v>
      </c>
      <c r="H195" s="28" t="n">
        <v>1780</v>
      </c>
      <c r="I195" s="28" t="s">
        <v>281</v>
      </c>
    </row>
    <row r="196" customFormat="false" ht="15" hidden="false" customHeight="false" outlineLevel="0" collapsed="false">
      <c r="A196" s="28" t="n">
        <v>195</v>
      </c>
      <c r="B196" s="29" t="n">
        <v>43815</v>
      </c>
      <c r="C196" s="28" t="n">
        <v>1</v>
      </c>
      <c r="D196" s="28" t="s">
        <v>138</v>
      </c>
      <c r="E196" s="28" t="s">
        <v>282</v>
      </c>
      <c r="F196" s="28" t="s">
        <v>309</v>
      </c>
      <c r="G196" s="28" t="n">
        <v>17400</v>
      </c>
      <c r="H196" s="28" t="n">
        <v>1920</v>
      </c>
      <c r="I196" s="28" t="s">
        <v>281</v>
      </c>
    </row>
    <row r="197" customFormat="false" ht="15" hidden="false" customHeight="false" outlineLevel="0" collapsed="false">
      <c r="A197" s="28" t="n">
        <v>196</v>
      </c>
      <c r="B197" s="29" t="n">
        <v>44449</v>
      </c>
      <c r="C197" s="28" t="n">
        <v>3</v>
      </c>
      <c r="D197" s="28" t="s">
        <v>139</v>
      </c>
      <c r="E197" s="28" t="s">
        <v>282</v>
      </c>
      <c r="F197" s="28" t="s">
        <v>311</v>
      </c>
      <c r="G197" s="28" t="n">
        <v>17500</v>
      </c>
      <c r="H197" s="28" t="n">
        <v>1570</v>
      </c>
      <c r="I197" s="28" t="s">
        <v>281</v>
      </c>
    </row>
    <row r="198" customFormat="false" ht="15" hidden="false" customHeight="false" outlineLevel="0" collapsed="false">
      <c r="A198" s="28" t="n">
        <v>197</v>
      </c>
      <c r="B198" s="29" t="n">
        <v>42646</v>
      </c>
      <c r="C198" s="28" t="n">
        <v>1</v>
      </c>
      <c r="D198" s="28" t="s">
        <v>138</v>
      </c>
      <c r="E198" s="28" t="s">
        <v>279</v>
      </c>
      <c r="F198" s="28" t="s">
        <v>280</v>
      </c>
      <c r="G198" s="28" t="n">
        <v>18300</v>
      </c>
      <c r="H198" s="28" t="n">
        <v>1810</v>
      </c>
      <c r="I198" s="28" t="s">
        <v>281</v>
      </c>
    </row>
    <row r="199" customFormat="false" ht="15" hidden="false" customHeight="false" outlineLevel="0" collapsed="false">
      <c r="A199" s="28" t="n">
        <v>198</v>
      </c>
      <c r="B199" s="29" t="n">
        <v>42551</v>
      </c>
      <c r="C199" s="28" t="n">
        <v>1</v>
      </c>
      <c r="D199" s="28" t="s">
        <v>138</v>
      </c>
      <c r="E199" s="28" t="s">
        <v>282</v>
      </c>
      <c r="F199" s="28" t="s">
        <v>320</v>
      </c>
      <c r="G199" s="28" t="n">
        <v>18500</v>
      </c>
      <c r="H199" s="28" t="n">
        <v>1940</v>
      </c>
      <c r="I199" s="28" t="s">
        <v>281</v>
      </c>
    </row>
    <row r="200" customFormat="false" ht="15" hidden="false" customHeight="false" outlineLevel="0" collapsed="false">
      <c r="A200" s="28" t="n">
        <v>199</v>
      </c>
      <c r="B200" s="29" t="n">
        <v>42922</v>
      </c>
      <c r="C200" s="28" t="n">
        <v>1</v>
      </c>
      <c r="D200" s="28" t="s">
        <v>138</v>
      </c>
      <c r="E200" s="28" t="s">
        <v>279</v>
      </c>
      <c r="F200" s="28" t="s">
        <v>280</v>
      </c>
      <c r="G200" s="28" t="n">
        <v>17700</v>
      </c>
      <c r="H200" s="28" t="n">
        <v>1530</v>
      </c>
      <c r="I200" s="28" t="s">
        <v>281</v>
      </c>
    </row>
    <row r="201" customFormat="false" ht="15" hidden="false" customHeight="false" outlineLevel="0" collapsed="false">
      <c r="A201" s="28" t="n">
        <v>200</v>
      </c>
      <c r="B201" s="29" t="n">
        <v>42541</v>
      </c>
      <c r="C201" s="28" t="n">
        <v>1</v>
      </c>
      <c r="D201" s="28" t="s">
        <v>138</v>
      </c>
      <c r="E201" s="28" t="s">
        <v>282</v>
      </c>
      <c r="F201" s="28" t="s">
        <v>305</v>
      </c>
      <c r="G201" s="28" t="n">
        <v>18000</v>
      </c>
      <c r="H201" s="28" t="n">
        <v>1500</v>
      </c>
      <c r="I201" s="28" t="s">
        <v>281</v>
      </c>
    </row>
    <row r="202" customFormat="false" ht="15" hidden="false" customHeight="false" outlineLevel="0" collapsed="false">
      <c r="A202" s="28" t="n">
        <v>201</v>
      </c>
      <c r="B202" s="29" t="n">
        <v>43832</v>
      </c>
      <c r="C202" s="28" t="n">
        <v>1</v>
      </c>
      <c r="D202" s="28" t="s">
        <v>141</v>
      </c>
      <c r="E202" s="28" t="s">
        <v>282</v>
      </c>
      <c r="F202" s="28" t="s">
        <v>298</v>
      </c>
      <c r="G202" s="28" t="n">
        <v>18900</v>
      </c>
      <c r="H202" s="28" t="n">
        <v>1610</v>
      </c>
      <c r="I202" s="28" t="s">
        <v>281</v>
      </c>
    </row>
    <row r="203" customFormat="false" ht="15" hidden="false" customHeight="false" outlineLevel="0" collapsed="false">
      <c r="A203" s="28" t="n">
        <v>202</v>
      </c>
      <c r="B203" s="29" t="n">
        <v>43953</v>
      </c>
      <c r="C203" s="28" t="n">
        <v>1</v>
      </c>
      <c r="D203" s="28" t="s">
        <v>138</v>
      </c>
      <c r="E203" s="28" t="s">
        <v>282</v>
      </c>
      <c r="F203" s="28" t="s">
        <v>303</v>
      </c>
      <c r="G203" s="28" t="n">
        <v>18900</v>
      </c>
      <c r="H203" s="28" t="n">
        <v>1510</v>
      </c>
      <c r="I203" s="28" t="s">
        <v>281</v>
      </c>
    </row>
    <row r="204" customFormat="false" ht="15" hidden="false" customHeight="false" outlineLevel="0" collapsed="false">
      <c r="A204" s="28" t="n">
        <v>203</v>
      </c>
      <c r="B204" s="29" t="n">
        <v>44133</v>
      </c>
      <c r="C204" s="28" t="n">
        <v>1</v>
      </c>
      <c r="D204" s="28" t="s">
        <v>139</v>
      </c>
      <c r="E204" s="28" t="s">
        <v>279</v>
      </c>
      <c r="F204" s="28" t="s">
        <v>280</v>
      </c>
      <c r="G204" s="28" t="n">
        <v>18000</v>
      </c>
      <c r="H204" s="28" t="n">
        <v>1540</v>
      </c>
      <c r="I204" s="28" t="s">
        <v>281</v>
      </c>
    </row>
    <row r="205" customFormat="false" ht="15" hidden="false" customHeight="false" outlineLevel="0" collapsed="false">
      <c r="A205" s="28" t="n">
        <v>204</v>
      </c>
      <c r="B205" s="29" t="n">
        <v>43625</v>
      </c>
      <c r="C205" s="28" t="n">
        <v>2</v>
      </c>
      <c r="D205" s="28" t="s">
        <v>138</v>
      </c>
      <c r="E205" s="28" t="s">
        <v>279</v>
      </c>
      <c r="F205" s="28" t="s">
        <v>280</v>
      </c>
      <c r="G205" s="28" t="n">
        <v>16700</v>
      </c>
      <c r="H205" s="28" t="n">
        <v>1620</v>
      </c>
      <c r="I205" s="28" t="s">
        <v>281</v>
      </c>
    </row>
    <row r="206" customFormat="false" ht="15" hidden="false" customHeight="false" outlineLevel="0" collapsed="false">
      <c r="A206" s="28" t="n">
        <v>205</v>
      </c>
      <c r="B206" s="29" t="n">
        <v>46103</v>
      </c>
      <c r="C206" s="28" t="n">
        <v>2</v>
      </c>
      <c r="D206" s="28" t="s">
        <v>138</v>
      </c>
      <c r="E206" s="28" t="s">
        <v>291</v>
      </c>
      <c r="F206" s="28" t="s">
        <v>280</v>
      </c>
      <c r="G206" s="28" t="n">
        <v>17100</v>
      </c>
      <c r="H206" s="28" t="n">
        <v>1940</v>
      </c>
      <c r="I206" s="28" t="s">
        <v>302</v>
      </c>
    </row>
    <row r="207" customFormat="false" ht="15" hidden="false" customHeight="false" outlineLevel="0" collapsed="false">
      <c r="A207" s="28" t="n">
        <v>206</v>
      </c>
      <c r="B207" s="29" t="n">
        <v>44981</v>
      </c>
      <c r="C207" s="28" t="n">
        <v>1</v>
      </c>
      <c r="D207" s="28" t="s">
        <v>138</v>
      </c>
      <c r="E207" s="28" t="s">
        <v>285</v>
      </c>
      <c r="F207" s="28" t="s">
        <v>280</v>
      </c>
      <c r="G207" s="28" t="n">
        <v>18700</v>
      </c>
      <c r="H207" s="28" t="n">
        <v>1450</v>
      </c>
      <c r="I207" s="28" t="s">
        <v>281</v>
      </c>
    </row>
    <row r="208" customFormat="false" ht="15" hidden="false" customHeight="false" outlineLevel="0" collapsed="false">
      <c r="A208" s="28" t="n">
        <v>207</v>
      </c>
      <c r="B208" s="29" t="n">
        <v>45147</v>
      </c>
      <c r="C208" s="28" t="n">
        <v>3</v>
      </c>
      <c r="D208" s="28" t="s">
        <v>140</v>
      </c>
      <c r="E208" s="28" t="s">
        <v>282</v>
      </c>
      <c r="F208" s="28" t="s">
        <v>292</v>
      </c>
      <c r="G208" s="28" t="n">
        <v>18300</v>
      </c>
      <c r="H208" s="28" t="n">
        <v>1570</v>
      </c>
      <c r="I208" s="28" t="s">
        <v>302</v>
      </c>
    </row>
    <row r="209" customFormat="false" ht="15" hidden="false" customHeight="false" outlineLevel="0" collapsed="false">
      <c r="A209" s="28" t="n">
        <v>208</v>
      </c>
      <c r="B209" s="29" t="n">
        <v>42998</v>
      </c>
      <c r="C209" s="28" t="n">
        <v>1</v>
      </c>
      <c r="D209" s="28" t="s">
        <v>139</v>
      </c>
      <c r="E209" s="28" t="s">
        <v>291</v>
      </c>
      <c r="F209" s="28" t="s">
        <v>280</v>
      </c>
      <c r="G209" s="28" t="n">
        <v>17400</v>
      </c>
      <c r="H209" s="28" t="n">
        <v>1810</v>
      </c>
      <c r="I209" s="28" t="s">
        <v>281</v>
      </c>
    </row>
    <row r="210" customFormat="false" ht="15" hidden="false" customHeight="false" outlineLevel="0" collapsed="false">
      <c r="A210" s="28" t="n">
        <v>209</v>
      </c>
      <c r="B210" s="29" t="n">
        <v>44000</v>
      </c>
      <c r="C210" s="28" t="n">
        <v>2</v>
      </c>
      <c r="D210" s="28" t="s">
        <v>138</v>
      </c>
      <c r="E210" s="28" t="s">
        <v>282</v>
      </c>
      <c r="F210" s="28" t="s">
        <v>280</v>
      </c>
      <c r="G210" s="28" t="n">
        <v>16800</v>
      </c>
      <c r="H210" s="28" t="n">
        <v>1660</v>
      </c>
      <c r="I210" s="28" t="s">
        <v>286</v>
      </c>
    </row>
    <row r="211" customFormat="false" ht="15" hidden="false" customHeight="false" outlineLevel="0" collapsed="false">
      <c r="A211" s="28" t="n">
        <v>210</v>
      </c>
      <c r="B211" s="29" t="n">
        <v>45544</v>
      </c>
      <c r="C211" s="28" t="n">
        <v>1</v>
      </c>
      <c r="D211" s="28" t="s">
        <v>138</v>
      </c>
      <c r="E211" s="28" t="s">
        <v>282</v>
      </c>
      <c r="F211" s="28" t="s">
        <v>312</v>
      </c>
      <c r="G211" s="28" t="n">
        <v>19300</v>
      </c>
      <c r="H211" s="28" t="n">
        <v>1640</v>
      </c>
      <c r="I211" s="28" t="s">
        <v>281</v>
      </c>
    </row>
    <row r="212" customFormat="false" ht="15" hidden="false" customHeight="false" outlineLevel="0" collapsed="false">
      <c r="A212" s="28" t="n">
        <v>211</v>
      </c>
      <c r="B212" s="29" t="n">
        <v>44221</v>
      </c>
      <c r="C212" s="28" t="n">
        <v>3</v>
      </c>
      <c r="D212" s="28" t="s">
        <v>138</v>
      </c>
      <c r="E212" s="28" t="s">
        <v>279</v>
      </c>
      <c r="F212" s="28" t="s">
        <v>280</v>
      </c>
      <c r="G212" s="28" t="n">
        <v>19500</v>
      </c>
      <c r="H212" s="28" t="n">
        <v>1840</v>
      </c>
      <c r="I212" s="28" t="s">
        <v>302</v>
      </c>
    </row>
    <row r="213" customFormat="false" ht="15" hidden="false" customHeight="false" outlineLevel="0" collapsed="false">
      <c r="A213" s="28" t="n">
        <v>212</v>
      </c>
      <c r="B213" s="29" t="n">
        <v>45105</v>
      </c>
      <c r="C213" s="28" t="n">
        <v>3</v>
      </c>
      <c r="D213" s="28" t="s">
        <v>138</v>
      </c>
      <c r="E213" s="28" t="s">
        <v>282</v>
      </c>
      <c r="F213" s="28" t="s">
        <v>306</v>
      </c>
      <c r="G213" s="28" t="n">
        <v>17200</v>
      </c>
      <c r="H213" s="28" t="n">
        <v>1440</v>
      </c>
      <c r="I213" s="28" t="s">
        <v>281</v>
      </c>
    </row>
    <row r="214" customFormat="false" ht="15" hidden="false" customHeight="false" outlineLevel="0" collapsed="false">
      <c r="A214" s="28" t="n">
        <v>213</v>
      </c>
      <c r="B214" s="29" t="n">
        <v>43083</v>
      </c>
      <c r="C214" s="28" t="n">
        <v>2</v>
      </c>
      <c r="D214" s="28" t="s">
        <v>140</v>
      </c>
      <c r="E214" s="28" t="s">
        <v>285</v>
      </c>
      <c r="F214" s="28" t="s">
        <v>280</v>
      </c>
      <c r="G214" s="28" t="n">
        <v>16600</v>
      </c>
      <c r="H214" s="28" t="n">
        <v>1470</v>
      </c>
      <c r="I214" s="28" t="s">
        <v>281</v>
      </c>
    </row>
    <row r="215" customFormat="false" ht="15" hidden="false" customHeight="false" outlineLevel="0" collapsed="false">
      <c r="A215" s="28" t="n">
        <v>214</v>
      </c>
      <c r="B215" s="29" t="n">
        <v>42477</v>
      </c>
      <c r="C215" s="28" t="n">
        <v>3</v>
      </c>
      <c r="D215" s="28" t="s">
        <v>138</v>
      </c>
      <c r="E215" s="28" t="s">
        <v>285</v>
      </c>
      <c r="F215" s="28" t="s">
        <v>280</v>
      </c>
      <c r="G215" s="28" t="n">
        <v>17700</v>
      </c>
      <c r="H215" s="28" t="n">
        <v>1940</v>
      </c>
      <c r="I215" s="28" t="s">
        <v>281</v>
      </c>
    </row>
    <row r="216" customFormat="false" ht="15" hidden="false" customHeight="false" outlineLevel="0" collapsed="false">
      <c r="A216" s="28" t="n">
        <v>215</v>
      </c>
      <c r="B216" s="29" t="n">
        <v>42639</v>
      </c>
      <c r="C216" s="28" t="n">
        <v>3</v>
      </c>
      <c r="D216" s="28" t="s">
        <v>138</v>
      </c>
      <c r="E216" s="28" t="s">
        <v>291</v>
      </c>
      <c r="F216" s="28" t="s">
        <v>280</v>
      </c>
      <c r="G216" s="28" t="n">
        <v>18600</v>
      </c>
      <c r="H216" s="28" t="n">
        <v>1670</v>
      </c>
      <c r="I216" s="28" t="s">
        <v>281</v>
      </c>
    </row>
    <row r="217" customFormat="false" ht="15" hidden="false" customHeight="false" outlineLevel="0" collapsed="false">
      <c r="A217" s="28" t="n">
        <v>216</v>
      </c>
      <c r="B217" s="29" t="n">
        <v>42672</v>
      </c>
      <c r="C217" s="28" t="n">
        <v>3</v>
      </c>
      <c r="D217" s="28" t="s">
        <v>138</v>
      </c>
      <c r="E217" s="28" t="s">
        <v>282</v>
      </c>
      <c r="F217" s="28" t="s">
        <v>292</v>
      </c>
      <c r="G217" s="28" t="n">
        <v>18500</v>
      </c>
      <c r="H217" s="28" t="n">
        <v>1560</v>
      </c>
      <c r="I217" s="28" t="s">
        <v>286</v>
      </c>
    </row>
    <row r="218" customFormat="false" ht="15" hidden="false" customHeight="false" outlineLevel="0" collapsed="false">
      <c r="A218" s="28" t="n">
        <v>217</v>
      </c>
      <c r="B218" s="29" t="n">
        <v>44990</v>
      </c>
      <c r="C218" s="28" t="n">
        <v>3</v>
      </c>
      <c r="D218" s="28" t="s">
        <v>139</v>
      </c>
      <c r="E218" s="28" t="s">
        <v>279</v>
      </c>
      <c r="F218" s="28" t="s">
        <v>280</v>
      </c>
      <c r="G218" s="28" t="n">
        <v>16600</v>
      </c>
      <c r="H218" s="28" t="n">
        <v>1650</v>
      </c>
      <c r="I218" s="28" t="s">
        <v>286</v>
      </c>
    </row>
    <row r="219" customFormat="false" ht="15" hidden="false" customHeight="false" outlineLevel="0" collapsed="false">
      <c r="A219" s="28" t="n">
        <v>218</v>
      </c>
      <c r="B219" s="29" t="n">
        <v>44492</v>
      </c>
      <c r="C219" s="28" t="n">
        <v>3</v>
      </c>
      <c r="D219" s="28" t="s">
        <v>138</v>
      </c>
      <c r="E219" s="28" t="s">
        <v>282</v>
      </c>
      <c r="F219" s="28" t="s">
        <v>323</v>
      </c>
      <c r="G219" s="28" t="n">
        <v>16900</v>
      </c>
      <c r="H219" s="28" t="n">
        <v>1920</v>
      </c>
      <c r="I219" s="28" t="s">
        <v>281</v>
      </c>
    </row>
    <row r="220" customFormat="false" ht="15" hidden="false" customHeight="false" outlineLevel="0" collapsed="false">
      <c r="A220" s="28" t="n">
        <v>219</v>
      </c>
      <c r="B220" s="29" t="n">
        <v>42693</v>
      </c>
      <c r="C220" s="28" t="n">
        <v>1</v>
      </c>
      <c r="D220" s="28" t="s">
        <v>138</v>
      </c>
      <c r="E220" s="28" t="s">
        <v>285</v>
      </c>
      <c r="F220" s="28" t="s">
        <v>280</v>
      </c>
      <c r="G220" s="28" t="n">
        <v>18000</v>
      </c>
      <c r="H220" s="28" t="n">
        <v>1430</v>
      </c>
      <c r="I220" s="28" t="s">
        <v>281</v>
      </c>
    </row>
    <row r="221" customFormat="false" ht="15" hidden="false" customHeight="false" outlineLevel="0" collapsed="false">
      <c r="A221" s="28" t="n">
        <v>220</v>
      </c>
      <c r="B221" s="29" t="n">
        <v>44428</v>
      </c>
      <c r="C221" s="28" t="n">
        <v>2</v>
      </c>
      <c r="D221" s="28" t="s">
        <v>139</v>
      </c>
      <c r="E221" s="28" t="s">
        <v>285</v>
      </c>
      <c r="F221" s="28" t="s">
        <v>280</v>
      </c>
      <c r="G221" s="28" t="n">
        <v>18100</v>
      </c>
      <c r="H221" s="28" t="n">
        <v>1450</v>
      </c>
      <c r="I221" s="28" t="s">
        <v>281</v>
      </c>
    </row>
    <row r="222" customFormat="false" ht="15" hidden="false" customHeight="false" outlineLevel="0" collapsed="false">
      <c r="A222" s="28" t="n">
        <v>221</v>
      </c>
      <c r="B222" s="29" t="n">
        <v>43752</v>
      </c>
      <c r="C222" s="28" t="n">
        <v>3</v>
      </c>
      <c r="D222" s="28" t="s">
        <v>140</v>
      </c>
      <c r="E222" s="28" t="s">
        <v>285</v>
      </c>
      <c r="F222" s="28" t="s">
        <v>280</v>
      </c>
      <c r="G222" s="28" t="n">
        <v>19000</v>
      </c>
      <c r="H222" s="28" t="n">
        <v>1370</v>
      </c>
      <c r="I222" s="28" t="s">
        <v>281</v>
      </c>
    </row>
    <row r="223" customFormat="false" ht="15" hidden="false" customHeight="false" outlineLevel="0" collapsed="false">
      <c r="A223" s="28" t="n">
        <v>222</v>
      </c>
      <c r="B223" s="29" t="n">
        <v>44732</v>
      </c>
      <c r="C223" s="28" t="n">
        <v>2</v>
      </c>
      <c r="D223" s="28" t="s">
        <v>138</v>
      </c>
      <c r="E223" s="28" t="s">
        <v>282</v>
      </c>
      <c r="F223" s="28" t="s">
        <v>288</v>
      </c>
      <c r="G223" s="28" t="n">
        <v>18300</v>
      </c>
      <c r="H223" s="28" t="n">
        <v>1650</v>
      </c>
      <c r="I223" s="28" t="s">
        <v>281</v>
      </c>
    </row>
    <row r="224" customFormat="false" ht="15" hidden="false" customHeight="false" outlineLevel="0" collapsed="false">
      <c r="A224" s="28" t="n">
        <v>223</v>
      </c>
      <c r="B224" s="29" t="n">
        <v>43607</v>
      </c>
      <c r="C224" s="28" t="n">
        <v>1</v>
      </c>
      <c r="D224" s="28" t="s">
        <v>138</v>
      </c>
      <c r="E224" s="28" t="s">
        <v>279</v>
      </c>
      <c r="F224" s="28" t="s">
        <v>280</v>
      </c>
      <c r="G224" s="28" t="n">
        <v>18500</v>
      </c>
      <c r="H224" s="28" t="n">
        <v>1530</v>
      </c>
      <c r="I224" s="28" t="s">
        <v>281</v>
      </c>
    </row>
    <row r="225" customFormat="false" ht="15" hidden="false" customHeight="false" outlineLevel="0" collapsed="false">
      <c r="A225" s="28" t="n">
        <v>224</v>
      </c>
      <c r="B225" s="29" t="n">
        <v>44170</v>
      </c>
      <c r="C225" s="28" t="n">
        <v>1</v>
      </c>
      <c r="D225" s="28" t="s">
        <v>138</v>
      </c>
      <c r="E225" s="28" t="s">
        <v>282</v>
      </c>
      <c r="F225" s="28" t="s">
        <v>298</v>
      </c>
      <c r="G225" s="28" t="n">
        <v>17200</v>
      </c>
      <c r="H225" s="28" t="n">
        <v>1780</v>
      </c>
      <c r="I225" s="28" t="s">
        <v>281</v>
      </c>
    </row>
    <row r="226" customFormat="false" ht="15" hidden="false" customHeight="false" outlineLevel="0" collapsed="false">
      <c r="A226" s="28" t="n">
        <v>225</v>
      </c>
      <c r="B226" s="29" t="n">
        <v>44003</v>
      </c>
      <c r="C226" s="28" t="n">
        <v>3</v>
      </c>
      <c r="D226" s="28" t="s">
        <v>138</v>
      </c>
      <c r="E226" s="28" t="s">
        <v>282</v>
      </c>
      <c r="F226" s="28" t="s">
        <v>289</v>
      </c>
      <c r="G226" s="28" t="n">
        <v>17000</v>
      </c>
      <c r="H226" s="28" t="n">
        <v>1420</v>
      </c>
      <c r="I226" s="28" t="s">
        <v>281</v>
      </c>
    </row>
    <row r="227" customFormat="false" ht="15" hidden="false" customHeight="false" outlineLevel="0" collapsed="false">
      <c r="A227" s="28" t="n">
        <v>226</v>
      </c>
      <c r="B227" s="29" t="n">
        <v>42577</v>
      </c>
      <c r="C227" s="28" t="n">
        <v>1</v>
      </c>
      <c r="D227" s="28" t="s">
        <v>138</v>
      </c>
      <c r="E227" s="28" t="s">
        <v>282</v>
      </c>
      <c r="F227" s="28" t="s">
        <v>312</v>
      </c>
      <c r="G227" s="28" t="n">
        <v>19400</v>
      </c>
      <c r="H227" s="28" t="n">
        <v>1890</v>
      </c>
      <c r="I227" s="28" t="s">
        <v>281</v>
      </c>
    </row>
    <row r="228" customFormat="false" ht="15" hidden="false" customHeight="false" outlineLevel="0" collapsed="false">
      <c r="A228" s="28" t="n">
        <v>227</v>
      </c>
      <c r="B228" s="29" t="n">
        <v>45323</v>
      </c>
      <c r="C228" s="28" t="n">
        <v>3</v>
      </c>
      <c r="D228" s="28" t="s">
        <v>138</v>
      </c>
      <c r="E228" s="28" t="s">
        <v>279</v>
      </c>
      <c r="F228" s="28" t="s">
        <v>280</v>
      </c>
      <c r="G228" s="28" t="n">
        <v>17800</v>
      </c>
      <c r="H228" s="28" t="n">
        <v>1660</v>
      </c>
      <c r="I228" s="28" t="s">
        <v>281</v>
      </c>
    </row>
    <row r="229" customFormat="false" ht="15" hidden="false" customHeight="false" outlineLevel="0" collapsed="false">
      <c r="A229" s="28" t="n">
        <v>228</v>
      </c>
      <c r="B229" s="29" t="n">
        <v>42464</v>
      </c>
      <c r="C229" s="28" t="n">
        <v>1</v>
      </c>
      <c r="D229" s="28" t="s">
        <v>138</v>
      </c>
      <c r="E229" s="28" t="s">
        <v>282</v>
      </c>
      <c r="F229" s="28" t="s">
        <v>324</v>
      </c>
      <c r="G229" s="28" t="n">
        <v>16900</v>
      </c>
      <c r="H229" s="28" t="n">
        <v>1560</v>
      </c>
      <c r="I229" s="28" t="s">
        <v>281</v>
      </c>
    </row>
    <row r="230" customFormat="false" ht="15" hidden="false" customHeight="false" outlineLevel="0" collapsed="false">
      <c r="A230" s="28" t="n">
        <v>229</v>
      </c>
      <c r="B230" s="29" t="n">
        <v>45984</v>
      </c>
      <c r="C230" s="28" t="n">
        <v>2</v>
      </c>
      <c r="D230" s="28" t="s">
        <v>140</v>
      </c>
      <c r="E230" s="28" t="s">
        <v>279</v>
      </c>
      <c r="F230" s="28" t="s">
        <v>280</v>
      </c>
      <c r="G230" s="28" t="n">
        <v>17100</v>
      </c>
      <c r="H230" s="28" t="n">
        <v>1350</v>
      </c>
      <c r="I230" s="28" t="s">
        <v>281</v>
      </c>
    </row>
    <row r="231" customFormat="false" ht="15" hidden="false" customHeight="false" outlineLevel="0" collapsed="false">
      <c r="A231" s="28" t="n">
        <v>230</v>
      </c>
      <c r="B231" s="29" t="n">
        <v>43453</v>
      </c>
      <c r="C231" s="28" t="n">
        <v>1</v>
      </c>
      <c r="D231" s="28" t="s">
        <v>139</v>
      </c>
      <c r="E231" s="28" t="s">
        <v>279</v>
      </c>
      <c r="F231" s="28" t="s">
        <v>280</v>
      </c>
      <c r="G231" s="28" t="n">
        <v>17400</v>
      </c>
      <c r="H231" s="28" t="n">
        <v>1590</v>
      </c>
      <c r="I231" s="28" t="s">
        <v>281</v>
      </c>
    </row>
    <row r="232" customFormat="false" ht="15" hidden="false" customHeight="false" outlineLevel="0" collapsed="false">
      <c r="A232" s="28" t="n">
        <v>231</v>
      </c>
      <c r="B232" s="29" t="n">
        <v>44636</v>
      </c>
      <c r="C232" s="28" t="n">
        <v>1</v>
      </c>
      <c r="D232" s="28" t="s">
        <v>138</v>
      </c>
      <c r="E232" s="28" t="s">
        <v>282</v>
      </c>
      <c r="F232" s="28" t="s">
        <v>322</v>
      </c>
      <c r="G232" s="28" t="n">
        <v>17100</v>
      </c>
      <c r="H232" s="28" t="n">
        <v>1940</v>
      </c>
      <c r="I232" s="28" t="s">
        <v>281</v>
      </c>
    </row>
    <row r="233" customFormat="false" ht="15" hidden="false" customHeight="false" outlineLevel="0" collapsed="false">
      <c r="A233" s="28" t="n">
        <v>232</v>
      </c>
      <c r="B233" s="29" t="n">
        <v>42766</v>
      </c>
      <c r="C233" s="28" t="n">
        <v>1</v>
      </c>
      <c r="D233" s="28" t="s">
        <v>138</v>
      </c>
      <c r="E233" s="28" t="s">
        <v>279</v>
      </c>
      <c r="F233" s="28" t="s">
        <v>280</v>
      </c>
      <c r="G233" s="28" t="n">
        <v>17300</v>
      </c>
      <c r="H233" s="28" t="n">
        <v>1910</v>
      </c>
      <c r="I233" s="28" t="s">
        <v>281</v>
      </c>
    </row>
    <row r="234" customFormat="false" ht="15" hidden="false" customHeight="false" outlineLevel="0" collapsed="false">
      <c r="A234" s="28" t="n">
        <v>233</v>
      </c>
      <c r="B234" s="29" t="n">
        <v>44455</v>
      </c>
      <c r="C234" s="28" t="n">
        <v>1</v>
      </c>
      <c r="D234" s="28" t="s">
        <v>138</v>
      </c>
      <c r="E234" s="28" t="s">
        <v>282</v>
      </c>
      <c r="F234" s="28" t="s">
        <v>299</v>
      </c>
      <c r="G234" s="28" t="n">
        <v>17300</v>
      </c>
      <c r="H234" s="28" t="n">
        <v>1630</v>
      </c>
      <c r="I234" s="28" t="s">
        <v>281</v>
      </c>
    </row>
    <row r="235" customFormat="false" ht="15" hidden="false" customHeight="false" outlineLevel="0" collapsed="false">
      <c r="A235" s="28" t="n">
        <v>234</v>
      </c>
      <c r="B235" s="29" t="n">
        <v>44481</v>
      </c>
      <c r="C235" s="28" t="n">
        <v>2</v>
      </c>
      <c r="D235" s="28" t="s">
        <v>138</v>
      </c>
      <c r="E235" s="28" t="s">
        <v>291</v>
      </c>
      <c r="F235" s="28" t="s">
        <v>280</v>
      </c>
      <c r="G235" s="28" t="n">
        <v>17200</v>
      </c>
      <c r="H235" s="28" t="n">
        <v>1590</v>
      </c>
      <c r="I235" s="28" t="s">
        <v>281</v>
      </c>
    </row>
    <row r="236" customFormat="false" ht="15" hidden="false" customHeight="false" outlineLevel="0" collapsed="false">
      <c r="A236" s="28" t="n">
        <v>235</v>
      </c>
      <c r="B236" s="29" t="n">
        <v>44801</v>
      </c>
      <c r="C236" s="28" t="n">
        <v>3</v>
      </c>
      <c r="D236" s="28" t="s">
        <v>138</v>
      </c>
      <c r="E236" s="28" t="s">
        <v>279</v>
      </c>
      <c r="F236" s="28" t="s">
        <v>280</v>
      </c>
      <c r="G236" s="28" t="n">
        <v>18000</v>
      </c>
      <c r="H236" s="28" t="n">
        <v>1780</v>
      </c>
      <c r="I236" s="28" t="s">
        <v>281</v>
      </c>
    </row>
    <row r="237" customFormat="false" ht="15" hidden="false" customHeight="false" outlineLevel="0" collapsed="false">
      <c r="A237" s="28" t="n">
        <v>236</v>
      </c>
      <c r="B237" s="29" t="n">
        <v>43878</v>
      </c>
      <c r="C237" s="28" t="n">
        <v>3</v>
      </c>
      <c r="D237" s="28" t="s">
        <v>138</v>
      </c>
      <c r="E237" s="28" t="s">
        <v>282</v>
      </c>
      <c r="F237" s="28" t="s">
        <v>304</v>
      </c>
      <c r="G237" s="28" t="n">
        <v>18900</v>
      </c>
      <c r="H237" s="28" t="n">
        <v>1790</v>
      </c>
      <c r="I237" s="28" t="s">
        <v>281</v>
      </c>
    </row>
    <row r="238" customFormat="false" ht="15" hidden="false" customHeight="false" outlineLevel="0" collapsed="false">
      <c r="A238" s="28" t="n">
        <v>237</v>
      </c>
      <c r="B238" s="29" t="n">
        <v>44313</v>
      </c>
      <c r="C238" s="28" t="n">
        <v>1</v>
      </c>
      <c r="D238" s="28" t="s">
        <v>138</v>
      </c>
      <c r="E238" s="28" t="s">
        <v>279</v>
      </c>
      <c r="F238" s="28" t="s">
        <v>280</v>
      </c>
      <c r="G238" s="28" t="n">
        <v>19500</v>
      </c>
      <c r="H238" s="28" t="n">
        <v>1700</v>
      </c>
      <c r="I238" s="28" t="s">
        <v>281</v>
      </c>
    </row>
    <row r="239" customFormat="false" ht="15" hidden="false" customHeight="false" outlineLevel="0" collapsed="false">
      <c r="A239" s="28" t="n">
        <v>238</v>
      </c>
      <c r="B239" s="29" t="n">
        <v>44337</v>
      </c>
      <c r="C239" s="28" t="n">
        <v>1</v>
      </c>
      <c r="D239" s="28" t="s">
        <v>138</v>
      </c>
      <c r="E239" s="28" t="s">
        <v>285</v>
      </c>
      <c r="F239" s="28" t="s">
        <v>280</v>
      </c>
      <c r="G239" s="28" t="n">
        <v>18300</v>
      </c>
      <c r="H239" s="28" t="n">
        <v>1850</v>
      </c>
      <c r="I239" s="28" t="s">
        <v>281</v>
      </c>
    </row>
    <row r="240" customFormat="false" ht="15" hidden="false" customHeight="false" outlineLevel="0" collapsed="false">
      <c r="A240" s="28" t="n">
        <v>239</v>
      </c>
      <c r="B240" s="29" t="n">
        <v>42499</v>
      </c>
      <c r="C240" s="28" t="n">
        <v>2</v>
      </c>
      <c r="D240" s="28" t="s">
        <v>139</v>
      </c>
      <c r="E240" s="28" t="s">
        <v>279</v>
      </c>
      <c r="F240" s="28" t="s">
        <v>280</v>
      </c>
      <c r="G240" s="28" t="n">
        <v>16800</v>
      </c>
      <c r="H240" s="28" t="n">
        <v>1610</v>
      </c>
      <c r="I240" s="28" t="s">
        <v>281</v>
      </c>
    </row>
    <row r="241" customFormat="false" ht="15" hidden="false" customHeight="false" outlineLevel="0" collapsed="false">
      <c r="A241" s="28" t="n">
        <v>240</v>
      </c>
      <c r="B241" s="29" t="n">
        <v>43205</v>
      </c>
      <c r="C241" s="28" t="n">
        <v>1</v>
      </c>
      <c r="D241" s="28" t="s">
        <v>138</v>
      </c>
      <c r="E241" s="28" t="s">
        <v>279</v>
      </c>
      <c r="F241" s="28" t="s">
        <v>280</v>
      </c>
      <c r="G241" s="28" t="n">
        <v>19300</v>
      </c>
      <c r="H241" s="28" t="n">
        <v>1870</v>
      </c>
      <c r="I241" s="28" t="s">
        <v>281</v>
      </c>
    </row>
    <row r="242" customFormat="false" ht="15" hidden="false" customHeight="false" outlineLevel="0" collapsed="false">
      <c r="A242" s="28" t="n">
        <v>241</v>
      </c>
      <c r="B242" s="29" t="n">
        <v>42935</v>
      </c>
      <c r="C242" s="28" t="n">
        <v>1</v>
      </c>
      <c r="D242" s="28" t="s">
        <v>138</v>
      </c>
      <c r="E242" s="28" t="s">
        <v>285</v>
      </c>
      <c r="F242" s="28" t="s">
        <v>280</v>
      </c>
      <c r="G242" s="28" t="n">
        <v>19500</v>
      </c>
      <c r="H242" s="28" t="n">
        <v>1640</v>
      </c>
      <c r="I242" s="28" t="s">
        <v>281</v>
      </c>
    </row>
    <row r="243" customFormat="false" ht="15" hidden="false" customHeight="false" outlineLevel="0" collapsed="false">
      <c r="A243" s="28" t="n">
        <v>242</v>
      </c>
      <c r="B243" s="29" t="n">
        <v>44252</v>
      </c>
      <c r="C243" s="28" t="n">
        <v>3</v>
      </c>
      <c r="D243" s="28" t="s">
        <v>141</v>
      </c>
      <c r="E243" s="28" t="s">
        <v>282</v>
      </c>
      <c r="F243" s="28" t="s">
        <v>284</v>
      </c>
      <c r="G243" s="28" t="n">
        <v>19100</v>
      </c>
      <c r="H243" s="28" t="n">
        <v>1760</v>
      </c>
      <c r="I243" s="28" t="s">
        <v>281</v>
      </c>
    </row>
    <row r="244" customFormat="false" ht="15" hidden="false" customHeight="false" outlineLevel="0" collapsed="false">
      <c r="A244" s="28" t="n">
        <v>243</v>
      </c>
      <c r="B244" s="29" t="n">
        <v>44353</v>
      </c>
      <c r="C244" s="28" t="n">
        <v>1</v>
      </c>
      <c r="D244" s="28" t="s">
        <v>138</v>
      </c>
      <c r="E244" s="28" t="s">
        <v>282</v>
      </c>
      <c r="F244" s="28" t="s">
        <v>289</v>
      </c>
      <c r="G244" s="28" t="n">
        <v>19400</v>
      </c>
      <c r="H244" s="28" t="n">
        <v>1940</v>
      </c>
      <c r="I244" s="28" t="s">
        <v>281</v>
      </c>
    </row>
    <row r="245" customFormat="false" ht="15" hidden="false" customHeight="false" outlineLevel="0" collapsed="false">
      <c r="A245" s="28" t="n">
        <v>244</v>
      </c>
      <c r="B245" s="29" t="n">
        <v>45197</v>
      </c>
      <c r="C245" s="28" t="n">
        <v>2</v>
      </c>
      <c r="D245" s="28" t="s">
        <v>139</v>
      </c>
      <c r="E245" s="28" t="s">
        <v>282</v>
      </c>
      <c r="F245" s="28" t="s">
        <v>284</v>
      </c>
      <c r="G245" s="28" t="n">
        <v>19300</v>
      </c>
      <c r="H245" s="28" t="n">
        <v>1780</v>
      </c>
      <c r="I245" s="28" t="s">
        <v>281</v>
      </c>
    </row>
    <row r="246" customFormat="false" ht="15" hidden="false" customHeight="false" outlineLevel="0" collapsed="false">
      <c r="A246" s="28" t="n">
        <v>245</v>
      </c>
      <c r="B246" s="29" t="n">
        <v>44594</v>
      </c>
      <c r="C246" s="28" t="n">
        <v>2</v>
      </c>
      <c r="D246" s="28" t="s">
        <v>138</v>
      </c>
      <c r="E246" s="28" t="s">
        <v>291</v>
      </c>
      <c r="F246" s="28" t="s">
        <v>280</v>
      </c>
      <c r="G246" s="28" t="n">
        <v>18900</v>
      </c>
      <c r="H246" s="28" t="n">
        <v>1920</v>
      </c>
      <c r="I246" s="28" t="s">
        <v>281</v>
      </c>
    </row>
    <row r="247" customFormat="false" ht="15" hidden="false" customHeight="false" outlineLevel="0" collapsed="false">
      <c r="A247" s="28" t="n">
        <v>246</v>
      </c>
      <c r="B247" s="29" t="n">
        <v>43548</v>
      </c>
      <c r="C247" s="28" t="n">
        <v>1</v>
      </c>
      <c r="D247" s="28" t="s">
        <v>142</v>
      </c>
      <c r="E247" s="28" t="s">
        <v>282</v>
      </c>
      <c r="F247" s="28" t="s">
        <v>322</v>
      </c>
      <c r="G247" s="28" t="n">
        <v>18700</v>
      </c>
      <c r="H247" s="28" t="n">
        <v>1480</v>
      </c>
      <c r="I247" s="28" t="s">
        <v>286</v>
      </c>
    </row>
    <row r="248" customFormat="false" ht="15" hidden="false" customHeight="false" outlineLevel="0" collapsed="false">
      <c r="A248" s="28" t="n">
        <v>247</v>
      </c>
      <c r="B248" s="29" t="n">
        <v>44672</v>
      </c>
      <c r="C248" s="28" t="n">
        <v>1</v>
      </c>
      <c r="D248" s="28" t="s">
        <v>139</v>
      </c>
      <c r="E248" s="28" t="s">
        <v>282</v>
      </c>
      <c r="F248" s="28" t="s">
        <v>312</v>
      </c>
      <c r="G248" s="28" t="n">
        <v>17000</v>
      </c>
      <c r="H248" s="28" t="n">
        <v>1380</v>
      </c>
      <c r="I248" s="28" t="s">
        <v>286</v>
      </c>
    </row>
    <row r="249" customFormat="false" ht="15" hidden="false" customHeight="false" outlineLevel="0" collapsed="false">
      <c r="A249" s="28" t="n">
        <v>248</v>
      </c>
      <c r="B249" s="29" t="n">
        <v>43323</v>
      </c>
      <c r="C249" s="28" t="n">
        <v>1</v>
      </c>
      <c r="D249" s="28" t="s">
        <v>138</v>
      </c>
      <c r="E249" s="28" t="s">
        <v>282</v>
      </c>
      <c r="F249" s="28" t="s">
        <v>311</v>
      </c>
      <c r="G249" s="28" t="n">
        <v>18800</v>
      </c>
      <c r="H249" s="28" t="n">
        <v>1350</v>
      </c>
      <c r="I249" s="28" t="s">
        <v>281</v>
      </c>
    </row>
    <row r="250" customFormat="false" ht="15" hidden="false" customHeight="false" outlineLevel="0" collapsed="false">
      <c r="A250" s="28" t="n">
        <v>249</v>
      </c>
      <c r="B250" s="29" t="n">
        <v>44036</v>
      </c>
      <c r="C250" s="28" t="n">
        <v>3</v>
      </c>
      <c r="D250" s="28" t="s">
        <v>139</v>
      </c>
      <c r="E250" s="28" t="s">
        <v>291</v>
      </c>
      <c r="F250" s="28" t="s">
        <v>280</v>
      </c>
      <c r="G250" s="28" t="n">
        <v>17800</v>
      </c>
      <c r="H250" s="28" t="n">
        <v>1740</v>
      </c>
      <c r="I250" s="28" t="s">
        <v>281</v>
      </c>
    </row>
    <row r="251" customFormat="false" ht="15" hidden="false" customHeight="false" outlineLevel="0" collapsed="false">
      <c r="A251" s="28" t="n">
        <v>250</v>
      </c>
      <c r="B251" s="29" t="n">
        <v>43539</v>
      </c>
      <c r="C251" s="28" t="n">
        <v>1</v>
      </c>
      <c r="D251" s="28" t="s">
        <v>139</v>
      </c>
      <c r="E251" s="28" t="s">
        <v>291</v>
      </c>
      <c r="F251" s="28" t="s">
        <v>280</v>
      </c>
      <c r="G251" s="28" t="n">
        <v>16500</v>
      </c>
      <c r="H251" s="28" t="n">
        <v>1690</v>
      </c>
      <c r="I251" s="28" t="s">
        <v>281</v>
      </c>
    </row>
    <row r="252" customFormat="false" ht="15" hidden="false" customHeight="false" outlineLevel="0" collapsed="false">
      <c r="A252" s="28" t="n">
        <v>251</v>
      </c>
      <c r="B252" s="29" t="n">
        <v>46206</v>
      </c>
      <c r="C252" s="28" t="n">
        <v>2</v>
      </c>
      <c r="D252" s="28" t="s">
        <v>138</v>
      </c>
      <c r="E252" s="28" t="s">
        <v>291</v>
      </c>
      <c r="F252" s="28" t="s">
        <v>280</v>
      </c>
      <c r="G252" s="28" t="n">
        <v>17600</v>
      </c>
      <c r="H252" s="28" t="n">
        <v>1850</v>
      </c>
      <c r="I252" s="28" t="s">
        <v>286</v>
      </c>
    </row>
    <row r="253" customFormat="false" ht="15" hidden="false" customHeight="false" outlineLevel="0" collapsed="false">
      <c r="A253" s="28" t="n">
        <v>252</v>
      </c>
      <c r="B253" s="29" t="n">
        <v>45795</v>
      </c>
      <c r="C253" s="28" t="n">
        <v>1</v>
      </c>
      <c r="D253" s="28" t="s">
        <v>138</v>
      </c>
      <c r="E253" s="28" t="s">
        <v>282</v>
      </c>
      <c r="F253" s="28" t="s">
        <v>301</v>
      </c>
      <c r="G253" s="28" t="n">
        <v>16200</v>
      </c>
      <c r="H253" s="28" t="n">
        <v>1690</v>
      </c>
      <c r="I253" s="28" t="s">
        <v>281</v>
      </c>
    </row>
    <row r="254" customFormat="false" ht="15" hidden="false" customHeight="false" outlineLevel="0" collapsed="false">
      <c r="A254" s="28" t="n">
        <v>253</v>
      </c>
      <c r="B254" s="29" t="n">
        <v>43535</v>
      </c>
      <c r="C254" s="28" t="n">
        <v>3</v>
      </c>
      <c r="D254" s="28" t="s">
        <v>138</v>
      </c>
      <c r="E254" s="28" t="s">
        <v>285</v>
      </c>
      <c r="F254" s="28" t="s">
        <v>280</v>
      </c>
      <c r="G254" s="28" t="n">
        <v>17900</v>
      </c>
      <c r="H254" s="28" t="n">
        <v>1880</v>
      </c>
      <c r="I254" s="28" t="s">
        <v>281</v>
      </c>
    </row>
    <row r="255" customFormat="false" ht="15" hidden="false" customHeight="false" outlineLevel="0" collapsed="false">
      <c r="A255" s="28" t="n">
        <v>254</v>
      </c>
      <c r="B255" s="29" t="n">
        <v>43487</v>
      </c>
      <c r="C255" s="28" t="n">
        <v>2</v>
      </c>
      <c r="D255" s="28" t="s">
        <v>138</v>
      </c>
      <c r="E255" s="28" t="s">
        <v>282</v>
      </c>
      <c r="F255" s="28" t="s">
        <v>287</v>
      </c>
      <c r="G255" s="28" t="n">
        <v>18400</v>
      </c>
      <c r="H255" s="28" t="n">
        <v>1780</v>
      </c>
      <c r="I255" s="28" t="s">
        <v>281</v>
      </c>
    </row>
    <row r="256" customFormat="false" ht="15" hidden="false" customHeight="false" outlineLevel="0" collapsed="false">
      <c r="A256" s="28" t="n">
        <v>255</v>
      </c>
      <c r="B256" s="29" t="n">
        <v>43578</v>
      </c>
      <c r="C256" s="28" t="n">
        <v>1</v>
      </c>
      <c r="D256" s="28" t="s">
        <v>139</v>
      </c>
      <c r="E256" s="28" t="s">
        <v>279</v>
      </c>
      <c r="F256" s="28" t="s">
        <v>280</v>
      </c>
      <c r="G256" s="28" t="n">
        <v>16700</v>
      </c>
      <c r="H256" s="28" t="n">
        <v>1860</v>
      </c>
      <c r="I256" s="28" t="s">
        <v>286</v>
      </c>
    </row>
    <row r="257" customFormat="false" ht="15" hidden="false" customHeight="false" outlineLevel="0" collapsed="false">
      <c r="A257" s="28" t="n">
        <v>256</v>
      </c>
      <c r="B257" s="29" t="n">
        <v>44480</v>
      </c>
      <c r="C257" s="28" t="n">
        <v>3</v>
      </c>
      <c r="D257" s="28" t="s">
        <v>138</v>
      </c>
      <c r="E257" s="28" t="s">
        <v>282</v>
      </c>
      <c r="F257" s="28" t="s">
        <v>316</v>
      </c>
      <c r="G257" s="28" t="n">
        <v>16600</v>
      </c>
      <c r="H257" s="28" t="n">
        <v>1540</v>
      </c>
      <c r="I257" s="28" t="s">
        <v>281</v>
      </c>
    </row>
    <row r="258" customFormat="false" ht="15" hidden="false" customHeight="false" outlineLevel="0" collapsed="false">
      <c r="A258" s="28" t="n">
        <v>257</v>
      </c>
      <c r="B258" s="29" t="n">
        <v>43334</v>
      </c>
      <c r="C258" s="28" t="n">
        <v>1</v>
      </c>
      <c r="D258" s="28" t="s">
        <v>138</v>
      </c>
      <c r="E258" s="28" t="s">
        <v>282</v>
      </c>
      <c r="F258" s="28" t="s">
        <v>298</v>
      </c>
      <c r="G258" s="28" t="n">
        <v>18600</v>
      </c>
      <c r="H258" s="28" t="n">
        <v>1360</v>
      </c>
      <c r="I258" s="28" t="s">
        <v>281</v>
      </c>
    </row>
    <row r="259" customFormat="false" ht="15" hidden="false" customHeight="false" outlineLevel="0" collapsed="false">
      <c r="A259" s="28" t="n">
        <v>258</v>
      </c>
      <c r="B259" s="29" t="n">
        <v>42624</v>
      </c>
      <c r="C259" s="28" t="n">
        <v>2</v>
      </c>
      <c r="D259" s="28" t="s">
        <v>139</v>
      </c>
      <c r="E259" s="28" t="s">
        <v>282</v>
      </c>
      <c r="F259" s="28" t="s">
        <v>287</v>
      </c>
      <c r="G259" s="28" t="n">
        <v>17900</v>
      </c>
      <c r="H259" s="28" t="n">
        <v>1890</v>
      </c>
      <c r="I259" s="28" t="s">
        <v>281</v>
      </c>
    </row>
    <row r="260" customFormat="false" ht="15" hidden="false" customHeight="false" outlineLevel="0" collapsed="false">
      <c r="A260" s="28" t="n">
        <v>259</v>
      </c>
      <c r="B260" s="29" t="n">
        <v>42850</v>
      </c>
      <c r="C260" s="28" t="n">
        <v>1</v>
      </c>
      <c r="D260" s="28" t="s">
        <v>139</v>
      </c>
      <c r="E260" s="28" t="s">
        <v>291</v>
      </c>
      <c r="F260" s="28" t="s">
        <v>280</v>
      </c>
      <c r="G260" s="28" t="n">
        <v>17400</v>
      </c>
      <c r="H260" s="28" t="n">
        <v>1480</v>
      </c>
      <c r="I260" s="28" t="s">
        <v>302</v>
      </c>
    </row>
    <row r="261" customFormat="false" ht="15" hidden="false" customHeight="false" outlineLevel="0" collapsed="false">
      <c r="A261" s="28" t="n">
        <v>260</v>
      </c>
      <c r="B261" s="29" t="n">
        <v>44233</v>
      </c>
      <c r="C261" s="28" t="n">
        <v>2</v>
      </c>
      <c r="D261" s="28" t="s">
        <v>139</v>
      </c>
      <c r="E261" s="28" t="s">
        <v>285</v>
      </c>
      <c r="F261" s="28" t="s">
        <v>280</v>
      </c>
      <c r="G261" s="28" t="n">
        <v>17600</v>
      </c>
      <c r="H261" s="28" t="n">
        <v>1680</v>
      </c>
      <c r="I261" s="28" t="s">
        <v>281</v>
      </c>
    </row>
    <row r="262" customFormat="false" ht="15" hidden="false" customHeight="false" outlineLevel="0" collapsed="false">
      <c r="A262" s="28" t="n">
        <v>261</v>
      </c>
      <c r="B262" s="29" t="n">
        <v>45090</v>
      </c>
      <c r="C262" s="28" t="n">
        <v>2</v>
      </c>
      <c r="D262" s="28" t="s">
        <v>140</v>
      </c>
      <c r="E262" s="28" t="s">
        <v>279</v>
      </c>
      <c r="F262" s="28" t="s">
        <v>280</v>
      </c>
      <c r="G262" s="28" t="n">
        <v>18500</v>
      </c>
      <c r="H262" s="28" t="n">
        <v>1710</v>
      </c>
      <c r="I262" s="28" t="s">
        <v>281</v>
      </c>
    </row>
    <row r="263" customFormat="false" ht="15" hidden="false" customHeight="false" outlineLevel="0" collapsed="false">
      <c r="A263" s="28" t="n">
        <v>262</v>
      </c>
      <c r="B263" s="29" t="n">
        <v>44533</v>
      </c>
      <c r="C263" s="28" t="n">
        <v>2</v>
      </c>
      <c r="D263" s="28" t="s">
        <v>139</v>
      </c>
      <c r="E263" s="28" t="s">
        <v>282</v>
      </c>
      <c r="F263" s="28" t="s">
        <v>288</v>
      </c>
      <c r="G263" s="28" t="n">
        <v>19000</v>
      </c>
      <c r="H263" s="28" t="n">
        <v>1890</v>
      </c>
      <c r="I263" s="28" t="s">
        <v>281</v>
      </c>
    </row>
    <row r="264" customFormat="false" ht="15" hidden="false" customHeight="false" outlineLevel="0" collapsed="false">
      <c r="A264" s="28" t="n">
        <v>263</v>
      </c>
      <c r="B264" s="29" t="n">
        <v>43043</v>
      </c>
      <c r="C264" s="28" t="n">
        <v>2</v>
      </c>
      <c r="D264" s="28" t="s">
        <v>138</v>
      </c>
      <c r="E264" s="28" t="s">
        <v>285</v>
      </c>
      <c r="F264" s="28" t="s">
        <v>280</v>
      </c>
      <c r="G264" s="28" t="n">
        <v>16500</v>
      </c>
      <c r="H264" s="28" t="n">
        <v>1470</v>
      </c>
      <c r="I264" s="28" t="s">
        <v>281</v>
      </c>
    </row>
    <row r="265" customFormat="false" ht="15" hidden="false" customHeight="false" outlineLevel="0" collapsed="false">
      <c r="A265" s="28" t="n">
        <v>264</v>
      </c>
      <c r="B265" s="29" t="n">
        <v>44460</v>
      </c>
      <c r="C265" s="28" t="n">
        <v>1</v>
      </c>
      <c r="D265" s="28" t="s">
        <v>138</v>
      </c>
      <c r="E265" s="28" t="s">
        <v>282</v>
      </c>
      <c r="F265" s="28" t="s">
        <v>314</v>
      </c>
      <c r="G265" s="28" t="n">
        <v>17700</v>
      </c>
      <c r="H265" s="28" t="n">
        <v>1380</v>
      </c>
      <c r="I265" s="28" t="s">
        <v>281</v>
      </c>
    </row>
    <row r="266" customFormat="false" ht="15" hidden="false" customHeight="false" outlineLevel="0" collapsed="false">
      <c r="A266" s="28" t="n">
        <v>265</v>
      </c>
      <c r="B266" s="29" t="n">
        <v>45332</v>
      </c>
      <c r="C266" s="28" t="n">
        <v>3</v>
      </c>
      <c r="D266" s="28" t="s">
        <v>138</v>
      </c>
      <c r="E266" s="28" t="s">
        <v>282</v>
      </c>
      <c r="F266" s="28" t="s">
        <v>313</v>
      </c>
      <c r="G266" s="28" t="n">
        <v>18100</v>
      </c>
      <c r="H266" s="28" t="n">
        <v>1380</v>
      </c>
      <c r="I266" s="28" t="s">
        <v>281</v>
      </c>
    </row>
    <row r="267" customFormat="false" ht="15" hidden="false" customHeight="false" outlineLevel="0" collapsed="false">
      <c r="A267" s="28" t="n">
        <v>266</v>
      </c>
      <c r="B267" s="29" t="n">
        <v>42616</v>
      </c>
      <c r="C267" s="28" t="n">
        <v>1</v>
      </c>
      <c r="D267" s="28" t="s">
        <v>141</v>
      </c>
      <c r="E267" s="28" t="s">
        <v>282</v>
      </c>
      <c r="F267" s="28" t="s">
        <v>280</v>
      </c>
      <c r="G267" s="28" t="n">
        <v>17500</v>
      </c>
      <c r="H267" s="28" t="n">
        <v>1810</v>
      </c>
      <c r="I267" s="28" t="s">
        <v>281</v>
      </c>
    </row>
    <row r="268" customFormat="false" ht="15" hidden="false" customHeight="false" outlineLevel="0" collapsed="false">
      <c r="A268" s="28" t="n">
        <v>267</v>
      </c>
      <c r="B268" s="29" t="n">
        <v>45015</v>
      </c>
      <c r="C268" s="28" t="n">
        <v>3</v>
      </c>
      <c r="D268" s="28" t="s">
        <v>142</v>
      </c>
      <c r="E268" s="28" t="s">
        <v>282</v>
      </c>
      <c r="F268" s="28" t="s">
        <v>319</v>
      </c>
      <c r="G268" s="28" t="n">
        <v>19300</v>
      </c>
      <c r="H268" s="28" t="n">
        <v>1580</v>
      </c>
      <c r="I268" s="28" t="s">
        <v>281</v>
      </c>
    </row>
    <row r="269" customFormat="false" ht="15" hidden="false" customHeight="false" outlineLevel="0" collapsed="false">
      <c r="A269" s="28" t="n">
        <v>268</v>
      </c>
      <c r="B269" s="29" t="n">
        <v>45952</v>
      </c>
      <c r="C269" s="28" t="n">
        <v>3</v>
      </c>
      <c r="D269" s="28" t="s">
        <v>138</v>
      </c>
      <c r="E269" s="28" t="s">
        <v>279</v>
      </c>
      <c r="F269" s="28" t="s">
        <v>280</v>
      </c>
      <c r="G269" s="28" t="n">
        <v>17300</v>
      </c>
      <c r="H269" s="28" t="n">
        <v>1460</v>
      </c>
      <c r="I269" s="28" t="s">
        <v>281</v>
      </c>
    </row>
    <row r="270" customFormat="false" ht="15" hidden="false" customHeight="false" outlineLevel="0" collapsed="false">
      <c r="A270" s="28" t="n">
        <v>269</v>
      </c>
      <c r="B270" s="29" t="n">
        <v>45351</v>
      </c>
      <c r="C270" s="28" t="n">
        <v>2</v>
      </c>
      <c r="D270" s="28" t="s">
        <v>142</v>
      </c>
      <c r="E270" s="28" t="s">
        <v>279</v>
      </c>
      <c r="F270" s="28" t="s">
        <v>280</v>
      </c>
      <c r="G270" s="28" t="n">
        <v>18700</v>
      </c>
      <c r="H270" s="28" t="n">
        <v>1940</v>
      </c>
      <c r="I270" s="28" t="s">
        <v>281</v>
      </c>
    </row>
    <row r="271" customFormat="false" ht="15" hidden="false" customHeight="false" outlineLevel="0" collapsed="false">
      <c r="A271" s="28" t="n">
        <v>270</v>
      </c>
      <c r="B271" s="29" t="n">
        <v>44107</v>
      </c>
      <c r="C271" s="28" t="n">
        <v>2</v>
      </c>
      <c r="D271" s="28" t="s">
        <v>138</v>
      </c>
      <c r="E271" s="28" t="s">
        <v>279</v>
      </c>
      <c r="F271" s="28" t="s">
        <v>280</v>
      </c>
      <c r="G271" s="28" t="n">
        <v>17000</v>
      </c>
      <c r="H271" s="28" t="n">
        <v>1560</v>
      </c>
      <c r="I271" s="28" t="s">
        <v>281</v>
      </c>
    </row>
    <row r="272" customFormat="false" ht="15" hidden="false" customHeight="false" outlineLevel="0" collapsed="false">
      <c r="A272" s="28" t="n">
        <v>271</v>
      </c>
      <c r="B272" s="29" t="n">
        <v>45339</v>
      </c>
      <c r="C272" s="28" t="n">
        <v>3</v>
      </c>
      <c r="D272" s="28" t="s">
        <v>140</v>
      </c>
      <c r="E272" s="28" t="s">
        <v>282</v>
      </c>
      <c r="F272" s="28" t="s">
        <v>304</v>
      </c>
      <c r="G272" s="28" t="n">
        <v>19300</v>
      </c>
      <c r="H272" s="28" t="n">
        <v>1880</v>
      </c>
      <c r="I272" s="28" t="s">
        <v>281</v>
      </c>
    </row>
    <row r="273" customFormat="false" ht="15" hidden="false" customHeight="false" outlineLevel="0" collapsed="false">
      <c r="A273" s="28" t="n">
        <v>272</v>
      </c>
      <c r="B273" s="29" t="n">
        <v>44802</v>
      </c>
      <c r="C273" s="28" t="n">
        <v>1</v>
      </c>
      <c r="D273" s="28" t="s">
        <v>138</v>
      </c>
      <c r="E273" s="28" t="s">
        <v>285</v>
      </c>
      <c r="F273" s="28" t="s">
        <v>280</v>
      </c>
      <c r="G273" s="28" t="n">
        <v>18500</v>
      </c>
      <c r="H273" s="28" t="n">
        <v>1380</v>
      </c>
      <c r="I273" s="28" t="s">
        <v>281</v>
      </c>
    </row>
    <row r="274" customFormat="false" ht="15" hidden="false" customHeight="false" outlineLevel="0" collapsed="false">
      <c r="A274" s="28" t="n">
        <v>273</v>
      </c>
      <c r="B274" s="29" t="n">
        <v>43329</v>
      </c>
      <c r="C274" s="28" t="n">
        <v>1</v>
      </c>
      <c r="D274" s="28" t="s">
        <v>138</v>
      </c>
      <c r="E274" s="28" t="s">
        <v>279</v>
      </c>
      <c r="F274" s="28" t="s">
        <v>280</v>
      </c>
      <c r="G274" s="28" t="n">
        <v>18800</v>
      </c>
      <c r="H274" s="28" t="n">
        <v>1430</v>
      </c>
      <c r="I274" s="28" t="s">
        <v>302</v>
      </c>
    </row>
    <row r="275" customFormat="false" ht="15" hidden="false" customHeight="false" outlineLevel="0" collapsed="false">
      <c r="A275" s="28" t="n">
        <v>274</v>
      </c>
      <c r="B275" s="29" t="n">
        <v>46123</v>
      </c>
      <c r="C275" s="28" t="n">
        <v>1</v>
      </c>
      <c r="D275" s="28" t="s">
        <v>139</v>
      </c>
      <c r="E275" s="28" t="s">
        <v>282</v>
      </c>
      <c r="F275" s="28" t="s">
        <v>307</v>
      </c>
      <c r="G275" s="28" t="n">
        <v>18900</v>
      </c>
      <c r="H275" s="28" t="n">
        <v>1490</v>
      </c>
      <c r="I275" s="28" t="s">
        <v>286</v>
      </c>
    </row>
    <row r="276" customFormat="false" ht="15" hidden="false" customHeight="false" outlineLevel="0" collapsed="false">
      <c r="A276" s="28" t="n">
        <v>275</v>
      </c>
      <c r="B276" s="29" t="n">
        <v>44505</v>
      </c>
      <c r="C276" s="28" t="n">
        <v>3</v>
      </c>
      <c r="D276" s="28" t="s">
        <v>138</v>
      </c>
      <c r="E276" s="28" t="s">
        <v>282</v>
      </c>
      <c r="F276" s="28" t="s">
        <v>290</v>
      </c>
      <c r="G276" s="28" t="n">
        <v>18200</v>
      </c>
      <c r="H276" s="28" t="n">
        <v>1790</v>
      </c>
      <c r="I276" s="28" t="s">
        <v>281</v>
      </c>
    </row>
    <row r="277" customFormat="false" ht="15" hidden="false" customHeight="false" outlineLevel="0" collapsed="false">
      <c r="A277" s="28" t="n">
        <v>276</v>
      </c>
      <c r="B277" s="29" t="n">
        <v>44646</v>
      </c>
      <c r="C277" s="28" t="n">
        <v>2</v>
      </c>
      <c r="D277" s="28" t="s">
        <v>138</v>
      </c>
      <c r="E277" s="28" t="s">
        <v>291</v>
      </c>
      <c r="F277" s="28" t="s">
        <v>280</v>
      </c>
      <c r="G277" s="28" t="n">
        <v>19400</v>
      </c>
      <c r="H277" s="28" t="n">
        <v>1750</v>
      </c>
      <c r="I277" s="28" t="s">
        <v>281</v>
      </c>
    </row>
    <row r="278" customFormat="false" ht="15" hidden="false" customHeight="false" outlineLevel="0" collapsed="false">
      <c r="A278" s="28" t="n">
        <v>277</v>
      </c>
      <c r="B278" s="29" t="n">
        <v>44075</v>
      </c>
      <c r="C278" s="28" t="n">
        <v>1</v>
      </c>
      <c r="D278" s="28" t="s">
        <v>138</v>
      </c>
      <c r="E278" s="28" t="s">
        <v>282</v>
      </c>
      <c r="F278" s="28" t="s">
        <v>320</v>
      </c>
      <c r="G278" s="28" t="n">
        <v>17800</v>
      </c>
      <c r="H278" s="28" t="n">
        <v>1860</v>
      </c>
      <c r="I278" s="28" t="s">
        <v>281</v>
      </c>
    </row>
    <row r="279" customFormat="false" ht="15" hidden="false" customHeight="false" outlineLevel="0" collapsed="false">
      <c r="A279" s="28" t="n">
        <v>278</v>
      </c>
      <c r="B279" s="29" t="n">
        <v>45670</v>
      </c>
      <c r="C279" s="28" t="n">
        <v>2</v>
      </c>
      <c r="D279" s="28" t="s">
        <v>138</v>
      </c>
      <c r="E279" s="28" t="s">
        <v>282</v>
      </c>
      <c r="F279" s="28" t="s">
        <v>304</v>
      </c>
      <c r="G279" s="28" t="n">
        <v>18000</v>
      </c>
      <c r="H279" s="28" t="n">
        <v>1430</v>
      </c>
      <c r="I279" s="28" t="s">
        <v>281</v>
      </c>
    </row>
    <row r="280" customFormat="false" ht="15" hidden="false" customHeight="false" outlineLevel="0" collapsed="false">
      <c r="A280" s="28" t="n">
        <v>279</v>
      </c>
      <c r="B280" s="29" t="n">
        <v>45018</v>
      </c>
      <c r="C280" s="28" t="n">
        <v>1</v>
      </c>
      <c r="D280" s="28" t="s">
        <v>138</v>
      </c>
      <c r="E280" s="28" t="s">
        <v>282</v>
      </c>
      <c r="F280" s="28" t="s">
        <v>293</v>
      </c>
      <c r="G280" s="28" t="n">
        <v>18600</v>
      </c>
      <c r="H280" s="28" t="n">
        <v>1460</v>
      </c>
      <c r="I280" s="28" t="s">
        <v>281</v>
      </c>
    </row>
    <row r="281" customFormat="false" ht="15" hidden="false" customHeight="false" outlineLevel="0" collapsed="false">
      <c r="A281" s="28" t="n">
        <v>280</v>
      </c>
      <c r="B281" s="29" t="n">
        <v>44839</v>
      </c>
      <c r="C281" s="28" t="n">
        <v>2</v>
      </c>
      <c r="D281" s="28" t="s">
        <v>138</v>
      </c>
      <c r="E281" s="28" t="s">
        <v>282</v>
      </c>
      <c r="F281" s="28" t="s">
        <v>296</v>
      </c>
      <c r="G281" s="28" t="n">
        <v>18100</v>
      </c>
      <c r="H281" s="28" t="n">
        <v>1640</v>
      </c>
      <c r="I281" s="28" t="s">
        <v>286</v>
      </c>
    </row>
    <row r="282" customFormat="false" ht="15" hidden="false" customHeight="false" outlineLevel="0" collapsed="false">
      <c r="A282" s="28" t="n">
        <v>281</v>
      </c>
      <c r="B282" s="29" t="n">
        <v>46093</v>
      </c>
      <c r="C282" s="28" t="n">
        <v>1</v>
      </c>
      <c r="D282" s="28" t="s">
        <v>138</v>
      </c>
      <c r="E282" s="28" t="s">
        <v>291</v>
      </c>
      <c r="F282" s="28" t="s">
        <v>280</v>
      </c>
      <c r="G282" s="28" t="n">
        <v>19400</v>
      </c>
      <c r="H282" s="28" t="n">
        <v>1420</v>
      </c>
      <c r="I282" s="28" t="s">
        <v>302</v>
      </c>
    </row>
    <row r="283" customFormat="false" ht="15" hidden="false" customHeight="false" outlineLevel="0" collapsed="false">
      <c r="A283" s="28" t="n">
        <v>282</v>
      </c>
      <c r="B283" s="29" t="n">
        <v>43363</v>
      </c>
      <c r="C283" s="28" t="n">
        <v>2</v>
      </c>
      <c r="D283" s="28" t="s">
        <v>139</v>
      </c>
      <c r="E283" s="28" t="s">
        <v>279</v>
      </c>
      <c r="F283" s="28" t="s">
        <v>280</v>
      </c>
      <c r="G283" s="28" t="n">
        <v>17500</v>
      </c>
      <c r="H283" s="28" t="n">
        <v>1490</v>
      </c>
      <c r="I283" s="28" t="s">
        <v>281</v>
      </c>
    </row>
    <row r="284" customFormat="false" ht="15" hidden="false" customHeight="false" outlineLevel="0" collapsed="false">
      <c r="A284" s="28" t="n">
        <v>283</v>
      </c>
      <c r="B284" s="29" t="n">
        <v>44279</v>
      </c>
      <c r="C284" s="28" t="n">
        <v>1</v>
      </c>
      <c r="D284" s="28" t="s">
        <v>138</v>
      </c>
      <c r="E284" s="28" t="s">
        <v>282</v>
      </c>
      <c r="F284" s="28" t="s">
        <v>300</v>
      </c>
      <c r="G284" s="28" t="n">
        <v>19200</v>
      </c>
      <c r="H284" s="28" t="n">
        <v>1630</v>
      </c>
      <c r="I284" s="28" t="s">
        <v>281</v>
      </c>
    </row>
    <row r="285" customFormat="false" ht="15" hidden="false" customHeight="false" outlineLevel="0" collapsed="false">
      <c r="A285" s="28" t="n">
        <v>284</v>
      </c>
      <c r="B285" s="29" t="n">
        <v>45489</v>
      </c>
      <c r="C285" s="28" t="n">
        <v>2</v>
      </c>
      <c r="D285" s="28" t="s">
        <v>140</v>
      </c>
      <c r="E285" s="28" t="s">
        <v>291</v>
      </c>
      <c r="F285" s="28" t="s">
        <v>280</v>
      </c>
      <c r="G285" s="28" t="n">
        <v>17400</v>
      </c>
      <c r="H285" s="28" t="n">
        <v>1600</v>
      </c>
      <c r="I285" s="28" t="s">
        <v>281</v>
      </c>
    </row>
    <row r="286" customFormat="false" ht="15" hidden="false" customHeight="false" outlineLevel="0" collapsed="false">
      <c r="A286" s="28" t="n">
        <v>285</v>
      </c>
      <c r="B286" s="29" t="n">
        <v>42967</v>
      </c>
      <c r="C286" s="28" t="n">
        <v>1</v>
      </c>
      <c r="D286" s="28" t="s">
        <v>138</v>
      </c>
      <c r="E286" s="28" t="s">
        <v>285</v>
      </c>
      <c r="F286" s="28" t="s">
        <v>280</v>
      </c>
      <c r="G286" s="28" t="n">
        <v>18100</v>
      </c>
      <c r="H286" s="28" t="n">
        <v>1780</v>
      </c>
      <c r="I286" s="28" t="s">
        <v>281</v>
      </c>
    </row>
    <row r="287" customFormat="false" ht="15" hidden="false" customHeight="false" outlineLevel="0" collapsed="false">
      <c r="A287" s="28" t="n">
        <v>286</v>
      </c>
      <c r="B287" s="29" t="n">
        <v>43312</v>
      </c>
      <c r="C287" s="28" t="n">
        <v>1</v>
      </c>
      <c r="D287" s="28" t="s">
        <v>138</v>
      </c>
      <c r="E287" s="28" t="s">
        <v>279</v>
      </c>
      <c r="F287" s="28" t="s">
        <v>280</v>
      </c>
      <c r="G287" s="28" t="n">
        <v>17800</v>
      </c>
      <c r="H287" s="28" t="n">
        <v>1740</v>
      </c>
      <c r="I287" s="28" t="s">
        <v>281</v>
      </c>
    </row>
    <row r="288" customFormat="false" ht="15" hidden="false" customHeight="false" outlineLevel="0" collapsed="false">
      <c r="A288" s="28" t="n">
        <v>287</v>
      </c>
      <c r="B288" s="29" t="n">
        <v>45735</v>
      </c>
      <c r="C288" s="28" t="n">
        <v>1</v>
      </c>
      <c r="D288" s="28" t="s">
        <v>138</v>
      </c>
      <c r="E288" s="28" t="s">
        <v>279</v>
      </c>
      <c r="F288" s="28" t="s">
        <v>280</v>
      </c>
      <c r="G288" s="28" t="n">
        <v>18700</v>
      </c>
      <c r="H288" s="28" t="n">
        <v>1630</v>
      </c>
      <c r="I288" s="28" t="s">
        <v>281</v>
      </c>
    </row>
    <row r="289" customFormat="false" ht="15" hidden="false" customHeight="false" outlineLevel="0" collapsed="false">
      <c r="A289" s="28" t="n">
        <v>288</v>
      </c>
      <c r="B289" s="29" t="n">
        <v>42943</v>
      </c>
      <c r="C289" s="28" t="n">
        <v>1</v>
      </c>
      <c r="D289" s="28" t="s">
        <v>139</v>
      </c>
      <c r="E289" s="28" t="s">
        <v>282</v>
      </c>
      <c r="F289" s="28" t="s">
        <v>306</v>
      </c>
      <c r="G289" s="28" t="n">
        <v>19400</v>
      </c>
      <c r="H289" s="28" t="n">
        <v>1660</v>
      </c>
      <c r="I289" s="28" t="s">
        <v>286</v>
      </c>
    </row>
    <row r="290" customFormat="false" ht="15" hidden="false" customHeight="false" outlineLevel="0" collapsed="false">
      <c r="A290" s="28" t="n">
        <v>289</v>
      </c>
      <c r="B290" s="29" t="n">
        <v>45720</v>
      </c>
      <c r="C290" s="28" t="n">
        <v>1</v>
      </c>
      <c r="D290" s="28" t="s">
        <v>139</v>
      </c>
      <c r="E290" s="28" t="s">
        <v>279</v>
      </c>
      <c r="F290" s="28" t="s">
        <v>280</v>
      </c>
      <c r="G290" s="28" t="n">
        <v>17600</v>
      </c>
      <c r="H290" s="28" t="n">
        <v>1860</v>
      </c>
      <c r="I290" s="28" t="s">
        <v>281</v>
      </c>
    </row>
    <row r="291" customFormat="false" ht="15" hidden="false" customHeight="false" outlineLevel="0" collapsed="false">
      <c r="A291" s="28" t="n">
        <v>290</v>
      </c>
      <c r="B291" s="29" t="n">
        <v>42407</v>
      </c>
      <c r="C291" s="28" t="n">
        <v>2</v>
      </c>
      <c r="D291" s="28" t="s">
        <v>138</v>
      </c>
      <c r="E291" s="28" t="s">
        <v>282</v>
      </c>
      <c r="F291" s="28" t="s">
        <v>290</v>
      </c>
      <c r="G291" s="28" t="n">
        <v>18400</v>
      </c>
      <c r="H291" s="28" t="n">
        <v>1720</v>
      </c>
      <c r="I291" s="28" t="s">
        <v>281</v>
      </c>
    </row>
    <row r="292" customFormat="false" ht="15" hidden="false" customHeight="false" outlineLevel="0" collapsed="false">
      <c r="A292" s="28" t="n">
        <v>291</v>
      </c>
      <c r="B292" s="29" t="n">
        <v>42397</v>
      </c>
      <c r="C292" s="28" t="n">
        <v>2</v>
      </c>
      <c r="D292" s="28" t="s">
        <v>138</v>
      </c>
      <c r="E292" s="28" t="s">
        <v>282</v>
      </c>
      <c r="F292" s="28" t="s">
        <v>310</v>
      </c>
      <c r="G292" s="28" t="n">
        <v>17100</v>
      </c>
      <c r="H292" s="28" t="n">
        <v>1940</v>
      </c>
      <c r="I292" s="28" t="s">
        <v>281</v>
      </c>
    </row>
    <row r="293" customFormat="false" ht="15" hidden="false" customHeight="false" outlineLevel="0" collapsed="false">
      <c r="A293" s="28" t="n">
        <v>292</v>
      </c>
      <c r="B293" s="29" t="n">
        <v>45130</v>
      </c>
      <c r="C293" s="28" t="n">
        <v>3</v>
      </c>
      <c r="D293" s="28" t="s">
        <v>138</v>
      </c>
      <c r="E293" s="28" t="s">
        <v>291</v>
      </c>
      <c r="F293" s="28" t="s">
        <v>280</v>
      </c>
      <c r="G293" s="28" t="n">
        <v>16800</v>
      </c>
      <c r="H293" s="28" t="n">
        <v>1900</v>
      </c>
      <c r="I293" s="28" t="s">
        <v>281</v>
      </c>
    </row>
    <row r="294" customFormat="false" ht="15" hidden="false" customHeight="false" outlineLevel="0" collapsed="false">
      <c r="A294" s="28" t="n">
        <v>293</v>
      </c>
      <c r="B294" s="29" t="n">
        <v>44908</v>
      </c>
      <c r="C294" s="28" t="n">
        <v>1</v>
      </c>
      <c r="D294" s="28" t="s">
        <v>138</v>
      </c>
      <c r="E294" s="28" t="s">
        <v>279</v>
      </c>
      <c r="F294" s="28" t="s">
        <v>280</v>
      </c>
      <c r="G294" s="28" t="n">
        <v>17100</v>
      </c>
      <c r="H294" s="28" t="n">
        <v>1590</v>
      </c>
      <c r="I294" s="28" t="s">
        <v>281</v>
      </c>
    </row>
    <row r="295" customFormat="false" ht="15" hidden="false" customHeight="false" outlineLevel="0" collapsed="false">
      <c r="A295" s="28" t="n">
        <v>294</v>
      </c>
      <c r="B295" s="29" t="n">
        <v>44684</v>
      </c>
      <c r="C295" s="28" t="n">
        <v>1</v>
      </c>
      <c r="D295" s="28" t="s">
        <v>138</v>
      </c>
      <c r="E295" s="28" t="s">
        <v>279</v>
      </c>
      <c r="F295" s="28" t="s">
        <v>280</v>
      </c>
      <c r="G295" s="28" t="n">
        <v>17200</v>
      </c>
      <c r="H295" s="28" t="n">
        <v>1850</v>
      </c>
      <c r="I295" s="28" t="s">
        <v>281</v>
      </c>
    </row>
    <row r="296" customFormat="false" ht="15" hidden="false" customHeight="false" outlineLevel="0" collapsed="false">
      <c r="A296" s="28" t="n">
        <v>295</v>
      </c>
      <c r="B296" s="29" t="n">
        <v>45031</v>
      </c>
      <c r="C296" s="28" t="n">
        <v>3</v>
      </c>
      <c r="D296" s="28" t="s">
        <v>140</v>
      </c>
      <c r="E296" s="28" t="s">
        <v>282</v>
      </c>
      <c r="F296" s="28" t="s">
        <v>319</v>
      </c>
      <c r="G296" s="28" t="n">
        <v>17800</v>
      </c>
      <c r="H296" s="28" t="n">
        <v>1730</v>
      </c>
      <c r="I296" s="28" t="s">
        <v>281</v>
      </c>
    </row>
    <row r="297" customFormat="false" ht="15" hidden="false" customHeight="false" outlineLevel="0" collapsed="false">
      <c r="A297" s="28" t="n">
        <v>296</v>
      </c>
      <c r="B297" s="29" t="n">
        <v>45832</v>
      </c>
      <c r="C297" s="28" t="n">
        <v>1</v>
      </c>
      <c r="D297" s="28" t="s">
        <v>138</v>
      </c>
      <c r="E297" s="28" t="s">
        <v>279</v>
      </c>
      <c r="F297" s="28" t="s">
        <v>280</v>
      </c>
      <c r="G297" s="28" t="n">
        <v>18100</v>
      </c>
      <c r="H297" s="28" t="n">
        <v>1860</v>
      </c>
      <c r="I297" s="28" t="s">
        <v>281</v>
      </c>
    </row>
    <row r="298" customFormat="false" ht="15" hidden="false" customHeight="false" outlineLevel="0" collapsed="false">
      <c r="A298" s="28" t="n">
        <v>297</v>
      </c>
      <c r="B298" s="29" t="n">
        <v>42544</v>
      </c>
      <c r="C298" s="28" t="n">
        <v>2</v>
      </c>
      <c r="D298" s="28" t="s">
        <v>138</v>
      </c>
      <c r="E298" s="28" t="s">
        <v>291</v>
      </c>
      <c r="F298" s="28" t="s">
        <v>280</v>
      </c>
      <c r="G298" s="28" t="n">
        <v>18500</v>
      </c>
      <c r="H298" s="28" t="n">
        <v>1690</v>
      </c>
      <c r="I298" s="28" t="s">
        <v>281</v>
      </c>
    </row>
    <row r="299" customFormat="false" ht="15" hidden="false" customHeight="false" outlineLevel="0" collapsed="false">
      <c r="A299" s="28" t="n">
        <v>298</v>
      </c>
      <c r="B299" s="29" t="n">
        <v>45173</v>
      </c>
      <c r="C299" s="28" t="n">
        <v>3</v>
      </c>
      <c r="D299" s="28" t="s">
        <v>141</v>
      </c>
      <c r="E299" s="28" t="s">
        <v>291</v>
      </c>
      <c r="F299" s="28" t="s">
        <v>280</v>
      </c>
      <c r="G299" s="28" t="n">
        <v>18100</v>
      </c>
      <c r="H299" s="28" t="n">
        <v>1370</v>
      </c>
      <c r="I299" s="28" t="s">
        <v>286</v>
      </c>
    </row>
    <row r="300" customFormat="false" ht="15" hidden="false" customHeight="false" outlineLevel="0" collapsed="false">
      <c r="A300" s="28" t="n">
        <v>299</v>
      </c>
      <c r="B300" s="29" t="n">
        <v>43218</v>
      </c>
      <c r="C300" s="28" t="n">
        <v>1</v>
      </c>
      <c r="D300" s="28" t="s">
        <v>139</v>
      </c>
      <c r="E300" s="28" t="s">
        <v>279</v>
      </c>
      <c r="F300" s="28" t="s">
        <v>280</v>
      </c>
      <c r="G300" s="28" t="n">
        <v>18600</v>
      </c>
      <c r="H300" s="28" t="n">
        <v>1590</v>
      </c>
      <c r="I300" s="28" t="s">
        <v>281</v>
      </c>
    </row>
    <row r="301" customFormat="false" ht="15" hidden="false" customHeight="false" outlineLevel="0" collapsed="false">
      <c r="A301" s="28" t="n">
        <v>300</v>
      </c>
      <c r="B301" s="29" t="n">
        <v>43354</v>
      </c>
      <c r="C301" s="28" t="n">
        <v>1</v>
      </c>
      <c r="D301" s="28" t="s">
        <v>139</v>
      </c>
      <c r="E301" s="28" t="s">
        <v>279</v>
      </c>
      <c r="F301" s="28" t="s">
        <v>280</v>
      </c>
      <c r="G301" s="28" t="n">
        <v>18500</v>
      </c>
      <c r="H301" s="28" t="n">
        <v>1670</v>
      </c>
      <c r="I301" s="28" t="s">
        <v>281</v>
      </c>
    </row>
    <row r="302" customFormat="false" ht="15" hidden="false" customHeight="false" outlineLevel="0" collapsed="false">
      <c r="A302" s="28" t="n">
        <v>301</v>
      </c>
      <c r="B302" s="29" t="n">
        <v>45607</v>
      </c>
      <c r="C302" s="28" t="n">
        <v>2</v>
      </c>
      <c r="D302" s="28" t="s">
        <v>142</v>
      </c>
      <c r="E302" s="28" t="s">
        <v>279</v>
      </c>
      <c r="F302" s="28" t="s">
        <v>280</v>
      </c>
      <c r="G302" s="28" t="n">
        <v>17900</v>
      </c>
      <c r="H302" s="28" t="n">
        <v>1930</v>
      </c>
      <c r="I302" s="28" t="s">
        <v>281</v>
      </c>
    </row>
    <row r="303" customFormat="false" ht="15" hidden="false" customHeight="false" outlineLevel="0" collapsed="false">
      <c r="A303" s="28" t="n">
        <v>302</v>
      </c>
      <c r="B303" s="29" t="n">
        <v>45805</v>
      </c>
      <c r="C303" s="28" t="n">
        <v>1</v>
      </c>
      <c r="D303" s="28" t="s">
        <v>138</v>
      </c>
      <c r="E303" s="28" t="s">
        <v>285</v>
      </c>
      <c r="F303" s="28" t="s">
        <v>280</v>
      </c>
      <c r="G303" s="28" t="n">
        <v>18200</v>
      </c>
      <c r="H303" s="28" t="n">
        <v>1710</v>
      </c>
      <c r="I303" s="28" t="s">
        <v>302</v>
      </c>
    </row>
    <row r="304" customFormat="false" ht="15" hidden="false" customHeight="false" outlineLevel="0" collapsed="false">
      <c r="A304" s="28" t="n">
        <v>303</v>
      </c>
      <c r="B304" s="29" t="n">
        <v>44967</v>
      </c>
      <c r="C304" s="28" t="n">
        <v>1</v>
      </c>
      <c r="D304" s="28" t="s">
        <v>138</v>
      </c>
      <c r="E304" s="28" t="s">
        <v>291</v>
      </c>
      <c r="F304" s="28" t="s">
        <v>280</v>
      </c>
      <c r="G304" s="28" t="n">
        <v>17800</v>
      </c>
      <c r="H304" s="28" t="n">
        <v>1560</v>
      </c>
      <c r="I304" s="28" t="s">
        <v>302</v>
      </c>
    </row>
    <row r="305" customFormat="false" ht="15" hidden="false" customHeight="false" outlineLevel="0" collapsed="false">
      <c r="A305" s="28" t="n">
        <v>304</v>
      </c>
      <c r="B305" s="29" t="n">
        <v>45154</v>
      </c>
      <c r="C305" s="28" t="n">
        <v>1</v>
      </c>
      <c r="D305" s="28" t="s">
        <v>139</v>
      </c>
      <c r="E305" s="28" t="s">
        <v>282</v>
      </c>
      <c r="F305" s="28" t="s">
        <v>312</v>
      </c>
      <c r="G305" s="28" t="n">
        <v>17000</v>
      </c>
      <c r="H305" s="28" t="n">
        <v>1390</v>
      </c>
      <c r="I305" s="28" t="s">
        <v>281</v>
      </c>
    </row>
    <row r="306" customFormat="false" ht="15" hidden="false" customHeight="false" outlineLevel="0" collapsed="false">
      <c r="A306" s="28" t="n">
        <v>305</v>
      </c>
      <c r="B306" s="29" t="n">
        <v>45580</v>
      </c>
      <c r="C306" s="28" t="n">
        <v>1</v>
      </c>
      <c r="D306" s="28" t="s">
        <v>139</v>
      </c>
      <c r="E306" s="28" t="s">
        <v>279</v>
      </c>
      <c r="F306" s="28" t="s">
        <v>280</v>
      </c>
      <c r="G306" s="28" t="n">
        <v>17200</v>
      </c>
      <c r="H306" s="28" t="n">
        <v>1410</v>
      </c>
      <c r="I306" s="28" t="s">
        <v>281</v>
      </c>
    </row>
    <row r="307" customFormat="false" ht="15" hidden="false" customHeight="false" outlineLevel="0" collapsed="false">
      <c r="A307" s="28" t="n">
        <v>306</v>
      </c>
      <c r="B307" s="29" t="n">
        <v>43844</v>
      </c>
      <c r="C307" s="28" t="n">
        <v>1</v>
      </c>
      <c r="D307" s="28" t="s">
        <v>140</v>
      </c>
      <c r="E307" s="28" t="s">
        <v>282</v>
      </c>
      <c r="F307" s="28" t="s">
        <v>309</v>
      </c>
      <c r="G307" s="28" t="n">
        <v>17700</v>
      </c>
      <c r="H307" s="28" t="n">
        <v>1680</v>
      </c>
      <c r="I307" s="28" t="s">
        <v>281</v>
      </c>
    </row>
    <row r="308" customFormat="false" ht="15" hidden="false" customHeight="false" outlineLevel="0" collapsed="false">
      <c r="A308" s="28" t="n">
        <v>307</v>
      </c>
      <c r="B308" s="29" t="n">
        <v>43819</v>
      </c>
      <c r="C308" s="28" t="n">
        <v>1</v>
      </c>
      <c r="D308" s="28" t="s">
        <v>139</v>
      </c>
      <c r="E308" s="28" t="s">
        <v>285</v>
      </c>
      <c r="F308" s="28" t="s">
        <v>280</v>
      </c>
      <c r="G308" s="28" t="n">
        <v>18800</v>
      </c>
      <c r="H308" s="28" t="n">
        <v>1870</v>
      </c>
      <c r="I308" s="28" t="s">
        <v>281</v>
      </c>
    </row>
    <row r="309" customFormat="false" ht="15" hidden="false" customHeight="false" outlineLevel="0" collapsed="false">
      <c r="A309" s="28" t="n">
        <v>308</v>
      </c>
      <c r="B309" s="29" t="n">
        <v>45561</v>
      </c>
      <c r="C309" s="28" t="n">
        <v>1</v>
      </c>
      <c r="D309" s="28" t="s">
        <v>138</v>
      </c>
      <c r="E309" s="28" t="s">
        <v>291</v>
      </c>
      <c r="F309" s="28" t="s">
        <v>280</v>
      </c>
      <c r="G309" s="28" t="n">
        <v>19200</v>
      </c>
      <c r="H309" s="28" t="n">
        <v>1940</v>
      </c>
      <c r="I309" s="28" t="s">
        <v>281</v>
      </c>
    </row>
    <row r="310" customFormat="false" ht="15" hidden="false" customHeight="false" outlineLevel="0" collapsed="false">
      <c r="A310" s="28" t="n">
        <v>309</v>
      </c>
      <c r="B310" s="29" t="n">
        <v>43929</v>
      </c>
      <c r="C310" s="28" t="n">
        <v>1</v>
      </c>
      <c r="D310" s="28" t="s">
        <v>138</v>
      </c>
      <c r="E310" s="28" t="s">
        <v>282</v>
      </c>
      <c r="F310" s="28" t="s">
        <v>325</v>
      </c>
      <c r="G310" s="28" t="n">
        <v>16400</v>
      </c>
      <c r="H310" s="28" t="n">
        <v>1610</v>
      </c>
      <c r="I310" s="28" t="s">
        <v>281</v>
      </c>
    </row>
    <row r="311" customFormat="false" ht="15" hidden="false" customHeight="false" outlineLevel="0" collapsed="false">
      <c r="A311" s="28" t="n">
        <v>310</v>
      </c>
      <c r="B311" s="29" t="n">
        <v>42685</v>
      </c>
      <c r="C311" s="28" t="n">
        <v>2</v>
      </c>
      <c r="D311" s="28" t="s">
        <v>138</v>
      </c>
      <c r="E311" s="28" t="s">
        <v>291</v>
      </c>
      <c r="F311" s="28" t="s">
        <v>280</v>
      </c>
      <c r="G311" s="28" t="n">
        <v>18600</v>
      </c>
      <c r="H311" s="28" t="n">
        <v>1650</v>
      </c>
      <c r="I311" s="28" t="s">
        <v>281</v>
      </c>
    </row>
    <row r="312" customFormat="false" ht="15" hidden="false" customHeight="false" outlineLevel="0" collapsed="false">
      <c r="A312" s="28" t="n">
        <v>311</v>
      </c>
      <c r="B312" s="29" t="n">
        <v>42924</v>
      </c>
      <c r="C312" s="28" t="n">
        <v>2</v>
      </c>
      <c r="D312" s="28" t="s">
        <v>138</v>
      </c>
      <c r="E312" s="28" t="s">
        <v>291</v>
      </c>
      <c r="F312" s="28" t="s">
        <v>280</v>
      </c>
      <c r="G312" s="28" t="n">
        <v>17300</v>
      </c>
      <c r="H312" s="28" t="n">
        <v>1720</v>
      </c>
      <c r="I312" s="28" t="s">
        <v>281</v>
      </c>
    </row>
    <row r="313" customFormat="false" ht="15" hidden="false" customHeight="false" outlineLevel="0" collapsed="false">
      <c r="A313" s="28" t="n">
        <v>312</v>
      </c>
      <c r="B313" s="29" t="n">
        <v>43741</v>
      </c>
      <c r="C313" s="28" t="n">
        <v>1</v>
      </c>
      <c r="D313" s="28" t="s">
        <v>138</v>
      </c>
      <c r="E313" s="28" t="s">
        <v>279</v>
      </c>
      <c r="F313" s="28" t="s">
        <v>280</v>
      </c>
      <c r="G313" s="28" t="n">
        <v>18400</v>
      </c>
      <c r="H313" s="28" t="n">
        <v>1710</v>
      </c>
      <c r="I313" s="28" t="s">
        <v>281</v>
      </c>
    </row>
    <row r="314" customFormat="false" ht="15" hidden="false" customHeight="false" outlineLevel="0" collapsed="false">
      <c r="A314" s="28" t="n">
        <v>313</v>
      </c>
      <c r="B314" s="29" t="n">
        <v>45217</v>
      </c>
      <c r="C314" s="28" t="n">
        <v>2</v>
      </c>
      <c r="D314" s="28" t="s">
        <v>138</v>
      </c>
      <c r="E314" s="28" t="s">
        <v>282</v>
      </c>
      <c r="F314" s="28" t="s">
        <v>305</v>
      </c>
      <c r="G314" s="28" t="n">
        <v>17100</v>
      </c>
      <c r="H314" s="28" t="n">
        <v>1770</v>
      </c>
      <c r="I314" s="28" t="s">
        <v>281</v>
      </c>
    </row>
    <row r="315" customFormat="false" ht="15" hidden="false" customHeight="false" outlineLevel="0" collapsed="false">
      <c r="A315" s="28" t="n">
        <v>314</v>
      </c>
      <c r="B315" s="29" t="n">
        <v>43362</v>
      </c>
      <c r="C315" s="28" t="n">
        <v>2</v>
      </c>
      <c r="D315" s="28" t="s">
        <v>138</v>
      </c>
      <c r="E315" s="28" t="s">
        <v>282</v>
      </c>
      <c r="F315" s="28" t="s">
        <v>305</v>
      </c>
      <c r="G315" s="28" t="n">
        <v>19300</v>
      </c>
      <c r="H315" s="28" t="n">
        <v>1470</v>
      </c>
      <c r="I315" s="28" t="s">
        <v>302</v>
      </c>
    </row>
    <row r="316" customFormat="false" ht="15" hidden="false" customHeight="false" outlineLevel="0" collapsed="false">
      <c r="A316" s="28" t="n">
        <v>315</v>
      </c>
      <c r="B316" s="29" t="n">
        <v>45514</v>
      </c>
      <c r="C316" s="28" t="n">
        <v>1</v>
      </c>
      <c r="D316" s="28" t="s">
        <v>139</v>
      </c>
      <c r="E316" s="28" t="s">
        <v>291</v>
      </c>
      <c r="F316" s="28" t="s">
        <v>280</v>
      </c>
      <c r="G316" s="28" t="n">
        <v>17700</v>
      </c>
      <c r="H316" s="28" t="n">
        <v>1780</v>
      </c>
      <c r="I316" s="28" t="s">
        <v>281</v>
      </c>
    </row>
    <row r="317" customFormat="false" ht="15" hidden="false" customHeight="false" outlineLevel="0" collapsed="false">
      <c r="A317" s="28" t="n">
        <v>316</v>
      </c>
      <c r="B317" s="29" t="n">
        <v>45207</v>
      </c>
      <c r="C317" s="28" t="n">
        <v>1</v>
      </c>
      <c r="D317" s="28" t="s">
        <v>138</v>
      </c>
      <c r="E317" s="28" t="s">
        <v>279</v>
      </c>
      <c r="F317" s="28" t="s">
        <v>280</v>
      </c>
      <c r="G317" s="28" t="n">
        <v>18900</v>
      </c>
      <c r="H317" s="28" t="n">
        <v>1750</v>
      </c>
      <c r="I317" s="28" t="s">
        <v>281</v>
      </c>
    </row>
    <row r="318" customFormat="false" ht="15" hidden="false" customHeight="false" outlineLevel="0" collapsed="false">
      <c r="A318" s="28" t="n">
        <v>317</v>
      </c>
      <c r="B318" s="29" t="n">
        <v>43404</v>
      </c>
      <c r="C318" s="28" t="n">
        <v>1</v>
      </c>
      <c r="D318" s="28" t="s">
        <v>139</v>
      </c>
      <c r="E318" s="28" t="s">
        <v>279</v>
      </c>
      <c r="F318" s="28" t="s">
        <v>280</v>
      </c>
      <c r="G318" s="28" t="n">
        <v>18800</v>
      </c>
      <c r="H318" s="28" t="n">
        <v>1390</v>
      </c>
      <c r="I318" s="28" t="s">
        <v>302</v>
      </c>
    </row>
    <row r="319" customFormat="false" ht="15" hidden="false" customHeight="false" outlineLevel="0" collapsed="false">
      <c r="A319" s="28" t="n">
        <v>318</v>
      </c>
      <c r="B319" s="29" t="n">
        <v>44011</v>
      </c>
      <c r="C319" s="28" t="n">
        <v>2</v>
      </c>
      <c r="D319" s="28" t="s">
        <v>138</v>
      </c>
      <c r="E319" s="28" t="s">
        <v>291</v>
      </c>
      <c r="F319" s="28" t="s">
        <v>280</v>
      </c>
      <c r="G319" s="28" t="n">
        <v>19100</v>
      </c>
      <c r="H319" s="28" t="n">
        <v>1600</v>
      </c>
      <c r="I319" s="28" t="s">
        <v>281</v>
      </c>
    </row>
    <row r="320" customFormat="false" ht="15" hidden="false" customHeight="false" outlineLevel="0" collapsed="false">
      <c r="A320" s="28" t="n">
        <v>319</v>
      </c>
      <c r="B320" s="29" t="n">
        <v>45243</v>
      </c>
      <c r="C320" s="28" t="n">
        <v>3</v>
      </c>
      <c r="D320" s="28" t="s">
        <v>141</v>
      </c>
      <c r="E320" s="28" t="s">
        <v>285</v>
      </c>
      <c r="F320" s="28" t="s">
        <v>280</v>
      </c>
      <c r="G320" s="28" t="n">
        <v>18300</v>
      </c>
      <c r="H320" s="28" t="n">
        <v>1400</v>
      </c>
      <c r="I320" s="28" t="s">
        <v>281</v>
      </c>
    </row>
    <row r="321" customFormat="false" ht="15" hidden="false" customHeight="false" outlineLevel="0" collapsed="false">
      <c r="A321" s="28" t="n">
        <v>320</v>
      </c>
      <c r="B321" s="29" t="n">
        <v>43824</v>
      </c>
      <c r="C321" s="28" t="n">
        <v>2</v>
      </c>
      <c r="D321" s="28" t="s">
        <v>138</v>
      </c>
      <c r="E321" s="28" t="s">
        <v>285</v>
      </c>
      <c r="F321" s="28" t="s">
        <v>280</v>
      </c>
      <c r="G321" s="28" t="n">
        <v>18100</v>
      </c>
      <c r="H321" s="28" t="n">
        <v>1740</v>
      </c>
      <c r="I321" s="28" t="s">
        <v>281</v>
      </c>
    </row>
    <row r="322" customFormat="false" ht="15" hidden="false" customHeight="false" outlineLevel="0" collapsed="false">
      <c r="A322" s="28" t="n">
        <v>321</v>
      </c>
      <c r="B322" s="29" t="n">
        <v>43728</v>
      </c>
      <c r="C322" s="28" t="n">
        <v>3</v>
      </c>
      <c r="D322" s="28" t="s">
        <v>142</v>
      </c>
      <c r="E322" s="28" t="s">
        <v>282</v>
      </c>
      <c r="F322" s="28" t="s">
        <v>313</v>
      </c>
      <c r="G322" s="28" t="n">
        <v>16900</v>
      </c>
      <c r="H322" s="28" t="n">
        <v>1800</v>
      </c>
      <c r="I322" s="28" t="s">
        <v>281</v>
      </c>
    </row>
    <row r="323" customFormat="false" ht="15" hidden="false" customHeight="false" outlineLevel="0" collapsed="false">
      <c r="A323" s="28" t="n">
        <v>322</v>
      </c>
      <c r="B323" s="29" t="n">
        <v>43275</v>
      </c>
      <c r="C323" s="28" t="n">
        <v>2</v>
      </c>
      <c r="D323" s="28" t="s">
        <v>138</v>
      </c>
      <c r="E323" s="28" t="s">
        <v>282</v>
      </c>
      <c r="F323" s="28" t="s">
        <v>296</v>
      </c>
      <c r="G323" s="28" t="n">
        <v>16700</v>
      </c>
      <c r="H323" s="28" t="n">
        <v>1950</v>
      </c>
      <c r="I323" s="28" t="s">
        <v>281</v>
      </c>
    </row>
    <row r="324" customFormat="false" ht="15" hidden="false" customHeight="false" outlineLevel="0" collapsed="false">
      <c r="A324" s="28" t="n">
        <v>323</v>
      </c>
      <c r="B324" s="29" t="n">
        <v>46140</v>
      </c>
      <c r="C324" s="28" t="n">
        <v>1</v>
      </c>
      <c r="D324" s="28" t="s">
        <v>142</v>
      </c>
      <c r="E324" s="28" t="s">
        <v>282</v>
      </c>
      <c r="F324" s="28" t="s">
        <v>308</v>
      </c>
      <c r="G324" s="28" t="n">
        <v>17300</v>
      </c>
      <c r="H324" s="28" t="n">
        <v>1820</v>
      </c>
      <c r="I324" s="28" t="s">
        <v>281</v>
      </c>
    </row>
    <row r="325" customFormat="false" ht="15" hidden="false" customHeight="false" outlineLevel="0" collapsed="false">
      <c r="A325" s="28" t="n">
        <v>324</v>
      </c>
      <c r="B325" s="29" t="n">
        <v>42769</v>
      </c>
      <c r="C325" s="28" t="n">
        <v>1</v>
      </c>
      <c r="D325" s="28" t="s">
        <v>138</v>
      </c>
      <c r="E325" s="28" t="s">
        <v>279</v>
      </c>
      <c r="F325" s="28" t="s">
        <v>280</v>
      </c>
      <c r="G325" s="28" t="n">
        <v>17200</v>
      </c>
      <c r="H325" s="28" t="n">
        <v>1530</v>
      </c>
      <c r="I325" s="28" t="s">
        <v>281</v>
      </c>
    </row>
    <row r="326" customFormat="false" ht="15" hidden="false" customHeight="false" outlineLevel="0" collapsed="false">
      <c r="A326" s="28" t="n">
        <v>325</v>
      </c>
      <c r="B326" s="29" t="n">
        <v>45848</v>
      </c>
      <c r="C326" s="28" t="n">
        <v>1</v>
      </c>
      <c r="D326" s="28" t="s">
        <v>138</v>
      </c>
      <c r="E326" s="28" t="s">
        <v>282</v>
      </c>
      <c r="F326" s="28" t="s">
        <v>287</v>
      </c>
      <c r="G326" s="28" t="n">
        <v>18700</v>
      </c>
      <c r="H326" s="28" t="n">
        <v>1660</v>
      </c>
      <c r="I326" s="28" t="s">
        <v>281</v>
      </c>
    </row>
    <row r="327" customFormat="false" ht="15" hidden="false" customHeight="false" outlineLevel="0" collapsed="false">
      <c r="A327" s="28" t="n">
        <v>326</v>
      </c>
      <c r="B327" s="29" t="n">
        <v>44116</v>
      </c>
      <c r="C327" s="28" t="n">
        <v>1</v>
      </c>
      <c r="D327" s="28" t="s">
        <v>142</v>
      </c>
      <c r="E327" s="28" t="s">
        <v>282</v>
      </c>
      <c r="F327" s="28" t="s">
        <v>305</v>
      </c>
      <c r="G327" s="28" t="n">
        <v>16800</v>
      </c>
      <c r="H327" s="28" t="n">
        <v>1740</v>
      </c>
      <c r="I327" s="28" t="s">
        <v>281</v>
      </c>
    </row>
    <row r="328" customFormat="false" ht="15" hidden="false" customHeight="false" outlineLevel="0" collapsed="false">
      <c r="A328" s="28" t="n">
        <v>327</v>
      </c>
      <c r="B328" s="29" t="n">
        <v>45987</v>
      </c>
      <c r="C328" s="28" t="n">
        <v>2</v>
      </c>
      <c r="D328" s="28" t="s">
        <v>138</v>
      </c>
      <c r="E328" s="28" t="s">
        <v>285</v>
      </c>
      <c r="F328" s="28" t="s">
        <v>280</v>
      </c>
      <c r="G328" s="28" t="n">
        <v>17500</v>
      </c>
      <c r="H328" s="28" t="n">
        <v>1770</v>
      </c>
      <c r="I328" s="28" t="s">
        <v>281</v>
      </c>
    </row>
    <row r="329" customFormat="false" ht="15" hidden="false" customHeight="false" outlineLevel="0" collapsed="false">
      <c r="A329" s="28" t="n">
        <v>328</v>
      </c>
      <c r="B329" s="29" t="n">
        <v>45682</v>
      </c>
      <c r="C329" s="28" t="n">
        <v>2</v>
      </c>
      <c r="D329" s="28" t="s">
        <v>140</v>
      </c>
      <c r="E329" s="28" t="s">
        <v>285</v>
      </c>
      <c r="F329" s="28" t="s">
        <v>280</v>
      </c>
      <c r="G329" s="28" t="n">
        <v>18900</v>
      </c>
      <c r="H329" s="28" t="n">
        <v>1670</v>
      </c>
      <c r="I329" s="28" t="s">
        <v>281</v>
      </c>
    </row>
    <row r="330" customFormat="false" ht="15" hidden="false" customHeight="false" outlineLevel="0" collapsed="false">
      <c r="A330" s="28" t="n">
        <v>329</v>
      </c>
      <c r="B330" s="29" t="n">
        <v>42836</v>
      </c>
      <c r="C330" s="28" t="n">
        <v>1</v>
      </c>
      <c r="D330" s="28" t="s">
        <v>138</v>
      </c>
      <c r="E330" s="28" t="s">
        <v>291</v>
      </c>
      <c r="F330" s="28" t="s">
        <v>280</v>
      </c>
      <c r="G330" s="28" t="n">
        <v>17900</v>
      </c>
      <c r="H330" s="28" t="n">
        <v>1730</v>
      </c>
      <c r="I330" s="28" t="s">
        <v>281</v>
      </c>
    </row>
    <row r="331" customFormat="false" ht="15" hidden="false" customHeight="false" outlineLevel="0" collapsed="false">
      <c r="A331" s="28" t="n">
        <v>330</v>
      </c>
      <c r="B331" s="29" t="n">
        <v>44774</v>
      </c>
      <c r="C331" s="28" t="n">
        <v>2</v>
      </c>
      <c r="D331" s="28" t="s">
        <v>138</v>
      </c>
      <c r="E331" s="28" t="s">
        <v>282</v>
      </c>
      <c r="F331" s="28" t="s">
        <v>324</v>
      </c>
      <c r="G331" s="28" t="n">
        <v>18900</v>
      </c>
      <c r="H331" s="28" t="n">
        <v>1770</v>
      </c>
      <c r="I331" s="28" t="s">
        <v>281</v>
      </c>
    </row>
    <row r="332" customFormat="false" ht="15" hidden="false" customHeight="false" outlineLevel="0" collapsed="false">
      <c r="A332" s="28" t="n">
        <v>331</v>
      </c>
      <c r="B332" s="29" t="n">
        <v>42717</v>
      </c>
      <c r="C332" s="28" t="n">
        <v>2</v>
      </c>
      <c r="D332" s="28" t="s">
        <v>139</v>
      </c>
      <c r="E332" s="28" t="s">
        <v>282</v>
      </c>
      <c r="F332" s="28" t="s">
        <v>294</v>
      </c>
      <c r="G332" s="28" t="n">
        <v>16800</v>
      </c>
      <c r="H332" s="28" t="n">
        <v>1770</v>
      </c>
      <c r="I332" s="28" t="s">
        <v>281</v>
      </c>
    </row>
    <row r="333" customFormat="false" ht="15" hidden="false" customHeight="false" outlineLevel="0" collapsed="false">
      <c r="A333" s="28" t="n">
        <v>332</v>
      </c>
      <c r="B333" s="29" t="n">
        <v>42934</v>
      </c>
      <c r="C333" s="28" t="n">
        <v>1</v>
      </c>
      <c r="D333" s="28" t="s">
        <v>139</v>
      </c>
      <c r="E333" s="28" t="s">
        <v>282</v>
      </c>
      <c r="F333" s="28" t="s">
        <v>303</v>
      </c>
      <c r="G333" s="28" t="n">
        <v>18500</v>
      </c>
      <c r="H333" s="28" t="n">
        <v>1740</v>
      </c>
      <c r="I333" s="28" t="s">
        <v>302</v>
      </c>
    </row>
    <row r="334" customFormat="false" ht="15" hidden="false" customHeight="false" outlineLevel="0" collapsed="false">
      <c r="A334" s="28" t="n">
        <v>333</v>
      </c>
      <c r="B334" s="29" t="n">
        <v>44375</v>
      </c>
      <c r="C334" s="28" t="n">
        <v>2</v>
      </c>
      <c r="D334" s="28" t="s">
        <v>138</v>
      </c>
      <c r="E334" s="28" t="s">
        <v>282</v>
      </c>
      <c r="F334" s="28" t="s">
        <v>322</v>
      </c>
      <c r="G334" s="28" t="n">
        <v>19100</v>
      </c>
      <c r="H334" s="28" t="n">
        <v>1920</v>
      </c>
      <c r="I334" s="28" t="s">
        <v>281</v>
      </c>
    </row>
    <row r="335" customFormat="false" ht="15" hidden="false" customHeight="false" outlineLevel="0" collapsed="false">
      <c r="A335" s="28" t="n">
        <v>334</v>
      </c>
      <c r="B335" s="29" t="n">
        <v>43942</v>
      </c>
      <c r="C335" s="28" t="n">
        <v>1</v>
      </c>
      <c r="D335" s="28" t="s">
        <v>142</v>
      </c>
      <c r="E335" s="28" t="s">
        <v>285</v>
      </c>
      <c r="F335" s="28" t="s">
        <v>280</v>
      </c>
      <c r="G335" s="28" t="n">
        <v>17800</v>
      </c>
      <c r="H335" s="28" t="n">
        <v>1760</v>
      </c>
      <c r="I335" s="28" t="s">
        <v>281</v>
      </c>
    </row>
    <row r="336" customFormat="false" ht="15" hidden="false" customHeight="false" outlineLevel="0" collapsed="false">
      <c r="A336" s="28" t="n">
        <v>335</v>
      </c>
      <c r="B336" s="29" t="n">
        <v>44371</v>
      </c>
      <c r="C336" s="28" t="n">
        <v>3</v>
      </c>
      <c r="D336" s="28" t="s">
        <v>138</v>
      </c>
      <c r="E336" s="28" t="s">
        <v>285</v>
      </c>
      <c r="F336" s="28" t="s">
        <v>280</v>
      </c>
      <c r="G336" s="28" t="n">
        <v>18900</v>
      </c>
      <c r="H336" s="28" t="n">
        <v>1480</v>
      </c>
      <c r="I336" s="28" t="s">
        <v>281</v>
      </c>
    </row>
    <row r="337" customFormat="false" ht="15" hidden="false" customHeight="false" outlineLevel="0" collapsed="false">
      <c r="A337" s="28" t="n">
        <v>336</v>
      </c>
      <c r="B337" s="29" t="n">
        <v>43552</v>
      </c>
      <c r="C337" s="28" t="n">
        <v>1</v>
      </c>
      <c r="D337" s="28" t="s">
        <v>138</v>
      </c>
      <c r="E337" s="28" t="s">
        <v>282</v>
      </c>
      <c r="F337" s="28" t="s">
        <v>303</v>
      </c>
      <c r="G337" s="28" t="n">
        <v>16500</v>
      </c>
      <c r="H337" s="28" t="n">
        <v>1420</v>
      </c>
      <c r="I337" s="28" t="s">
        <v>281</v>
      </c>
    </row>
    <row r="338" customFormat="false" ht="15" hidden="false" customHeight="false" outlineLevel="0" collapsed="false">
      <c r="A338" s="28" t="n">
        <v>337</v>
      </c>
      <c r="B338" s="29" t="n">
        <v>43872</v>
      </c>
      <c r="C338" s="28" t="n">
        <v>3</v>
      </c>
      <c r="D338" s="28" t="s">
        <v>138</v>
      </c>
      <c r="E338" s="28" t="s">
        <v>279</v>
      </c>
      <c r="F338" s="28" t="s">
        <v>280</v>
      </c>
      <c r="G338" s="28" t="n">
        <v>18700</v>
      </c>
      <c r="H338" s="28" t="n">
        <v>1610</v>
      </c>
      <c r="I338" s="28" t="s">
        <v>281</v>
      </c>
    </row>
    <row r="339" customFormat="false" ht="15" hidden="false" customHeight="false" outlineLevel="0" collapsed="false">
      <c r="A339" s="28" t="n">
        <v>338</v>
      </c>
      <c r="B339" s="29" t="n">
        <v>45384</v>
      </c>
      <c r="C339" s="28" t="n">
        <v>1</v>
      </c>
      <c r="D339" s="28" t="s">
        <v>140</v>
      </c>
      <c r="E339" s="28" t="s">
        <v>279</v>
      </c>
      <c r="F339" s="28" t="s">
        <v>280</v>
      </c>
      <c r="G339" s="28" t="n">
        <v>17200</v>
      </c>
      <c r="H339" s="28" t="n">
        <v>1950</v>
      </c>
      <c r="I339" s="28" t="s">
        <v>281</v>
      </c>
    </row>
    <row r="340" customFormat="false" ht="15" hidden="false" customHeight="false" outlineLevel="0" collapsed="false">
      <c r="A340" s="28" t="n">
        <v>339</v>
      </c>
      <c r="B340" s="29" t="n">
        <v>45715</v>
      </c>
      <c r="C340" s="28" t="n">
        <v>1</v>
      </c>
      <c r="D340" s="28" t="s">
        <v>138</v>
      </c>
      <c r="E340" s="28" t="s">
        <v>291</v>
      </c>
      <c r="F340" s="28" t="s">
        <v>280</v>
      </c>
      <c r="G340" s="28" t="n">
        <v>16500</v>
      </c>
      <c r="H340" s="28" t="n">
        <v>1840</v>
      </c>
      <c r="I340" s="28" t="s">
        <v>281</v>
      </c>
    </row>
    <row r="341" customFormat="false" ht="15" hidden="false" customHeight="false" outlineLevel="0" collapsed="false">
      <c r="A341" s="28" t="n">
        <v>340</v>
      </c>
      <c r="B341" s="29" t="n">
        <v>45192</v>
      </c>
      <c r="C341" s="28" t="n">
        <v>2</v>
      </c>
      <c r="D341" s="28" t="s">
        <v>138</v>
      </c>
      <c r="E341" s="28" t="s">
        <v>279</v>
      </c>
      <c r="F341" s="28" t="s">
        <v>280</v>
      </c>
      <c r="G341" s="28" t="n">
        <v>18300</v>
      </c>
      <c r="H341" s="28" t="n">
        <v>1450</v>
      </c>
      <c r="I341" s="28" t="s">
        <v>281</v>
      </c>
    </row>
    <row r="342" customFormat="false" ht="15" hidden="false" customHeight="false" outlineLevel="0" collapsed="false">
      <c r="A342" s="28" t="n">
        <v>341</v>
      </c>
      <c r="B342" s="29" t="n">
        <v>43217</v>
      </c>
      <c r="C342" s="28" t="n">
        <v>1</v>
      </c>
      <c r="D342" s="28" t="s">
        <v>140</v>
      </c>
      <c r="E342" s="28" t="s">
        <v>285</v>
      </c>
      <c r="F342" s="28" t="s">
        <v>280</v>
      </c>
      <c r="G342" s="28" t="n">
        <v>18000</v>
      </c>
      <c r="H342" s="28" t="n">
        <v>1710</v>
      </c>
      <c r="I342" s="28" t="s">
        <v>281</v>
      </c>
    </row>
    <row r="343" customFormat="false" ht="15" hidden="false" customHeight="false" outlineLevel="0" collapsed="false">
      <c r="A343" s="28" t="n">
        <v>342</v>
      </c>
      <c r="B343" s="29" t="n">
        <v>43568</v>
      </c>
      <c r="C343" s="28" t="n">
        <v>3</v>
      </c>
      <c r="D343" s="28" t="s">
        <v>138</v>
      </c>
      <c r="E343" s="28" t="s">
        <v>282</v>
      </c>
      <c r="F343" s="28" t="s">
        <v>326</v>
      </c>
      <c r="G343" s="28" t="n">
        <v>18500</v>
      </c>
      <c r="H343" s="28" t="n">
        <v>1410</v>
      </c>
      <c r="I343" s="28" t="s">
        <v>302</v>
      </c>
    </row>
    <row r="344" customFormat="false" ht="15" hidden="false" customHeight="false" outlineLevel="0" collapsed="false">
      <c r="A344" s="28" t="n">
        <v>343</v>
      </c>
      <c r="B344" s="29" t="n">
        <v>46133</v>
      </c>
      <c r="C344" s="28" t="n">
        <v>3</v>
      </c>
      <c r="D344" s="28" t="s">
        <v>138</v>
      </c>
      <c r="E344" s="28" t="s">
        <v>282</v>
      </c>
      <c r="F344" s="28" t="s">
        <v>314</v>
      </c>
      <c r="G344" s="28" t="n">
        <v>16600</v>
      </c>
      <c r="H344" s="28" t="n">
        <v>1440</v>
      </c>
      <c r="I344" s="28" t="s">
        <v>281</v>
      </c>
    </row>
    <row r="345" customFormat="false" ht="15" hidden="false" customHeight="false" outlineLevel="0" collapsed="false">
      <c r="A345" s="28" t="n">
        <v>344</v>
      </c>
      <c r="B345" s="29" t="n">
        <v>45825</v>
      </c>
      <c r="C345" s="28" t="n">
        <v>1</v>
      </c>
      <c r="D345" s="28" t="s">
        <v>139</v>
      </c>
      <c r="E345" s="28" t="s">
        <v>282</v>
      </c>
      <c r="F345" s="28" t="s">
        <v>288</v>
      </c>
      <c r="G345" s="28" t="n">
        <v>18300</v>
      </c>
      <c r="H345" s="28" t="n">
        <v>1580</v>
      </c>
      <c r="I345" s="28" t="s">
        <v>281</v>
      </c>
    </row>
    <row r="346" customFormat="false" ht="15" hidden="false" customHeight="false" outlineLevel="0" collapsed="false">
      <c r="A346" s="28" t="n">
        <v>345</v>
      </c>
      <c r="B346" s="29" t="n">
        <v>45519</v>
      </c>
      <c r="C346" s="28" t="n">
        <v>3</v>
      </c>
      <c r="D346" s="28" t="s">
        <v>138</v>
      </c>
      <c r="E346" s="28" t="s">
        <v>285</v>
      </c>
      <c r="F346" s="28" t="s">
        <v>280</v>
      </c>
      <c r="G346" s="28" t="n">
        <v>17100</v>
      </c>
      <c r="H346" s="28" t="n">
        <v>1910</v>
      </c>
      <c r="I346" s="28" t="s">
        <v>281</v>
      </c>
    </row>
    <row r="347" customFormat="false" ht="15" hidden="false" customHeight="false" outlineLevel="0" collapsed="false">
      <c r="A347" s="28" t="n">
        <v>346</v>
      </c>
      <c r="B347" s="29" t="n">
        <v>43710</v>
      </c>
      <c r="C347" s="28" t="n">
        <v>3</v>
      </c>
      <c r="D347" s="28" t="s">
        <v>139</v>
      </c>
      <c r="E347" s="28" t="s">
        <v>291</v>
      </c>
      <c r="F347" s="28" t="s">
        <v>280</v>
      </c>
      <c r="G347" s="28" t="n">
        <v>19000</v>
      </c>
      <c r="H347" s="28" t="n">
        <v>1410</v>
      </c>
      <c r="I347" s="28" t="s">
        <v>302</v>
      </c>
    </row>
    <row r="348" customFormat="false" ht="15" hidden="false" customHeight="false" outlineLevel="0" collapsed="false">
      <c r="A348" s="28" t="n">
        <v>347</v>
      </c>
      <c r="B348" s="29" t="n">
        <v>45226</v>
      </c>
      <c r="C348" s="28" t="n">
        <v>2</v>
      </c>
      <c r="D348" s="28" t="s">
        <v>138</v>
      </c>
      <c r="E348" s="28" t="s">
        <v>282</v>
      </c>
      <c r="F348" s="28" t="s">
        <v>306</v>
      </c>
      <c r="G348" s="28" t="n">
        <v>19400</v>
      </c>
      <c r="H348" s="28" t="n">
        <v>1840</v>
      </c>
      <c r="I348" s="28" t="s">
        <v>281</v>
      </c>
    </row>
    <row r="349" customFormat="false" ht="15" hidden="false" customHeight="false" outlineLevel="0" collapsed="false">
      <c r="A349" s="28" t="n">
        <v>348</v>
      </c>
      <c r="B349" s="29" t="n">
        <v>43531</v>
      </c>
      <c r="C349" s="28" t="n">
        <v>1</v>
      </c>
      <c r="D349" s="28" t="s">
        <v>138</v>
      </c>
      <c r="E349" s="28" t="s">
        <v>285</v>
      </c>
      <c r="F349" s="28" t="s">
        <v>280</v>
      </c>
      <c r="G349" s="28" t="n">
        <v>18100</v>
      </c>
      <c r="H349" s="28" t="n">
        <v>1640</v>
      </c>
      <c r="I349" s="28" t="s">
        <v>281</v>
      </c>
    </row>
    <row r="350" customFormat="false" ht="15" hidden="false" customHeight="false" outlineLevel="0" collapsed="false">
      <c r="A350" s="28" t="n">
        <v>349</v>
      </c>
      <c r="B350" s="29" t="n">
        <v>42568</v>
      </c>
      <c r="C350" s="28" t="n">
        <v>2</v>
      </c>
      <c r="D350" s="28" t="s">
        <v>138</v>
      </c>
      <c r="E350" s="28" t="s">
        <v>285</v>
      </c>
      <c r="F350" s="28" t="s">
        <v>280</v>
      </c>
      <c r="G350" s="28" t="n">
        <v>19000</v>
      </c>
      <c r="H350" s="28" t="n">
        <v>1360</v>
      </c>
      <c r="I350" s="28" t="s">
        <v>286</v>
      </c>
    </row>
    <row r="351" customFormat="false" ht="15" hidden="false" customHeight="false" outlineLevel="0" collapsed="false">
      <c r="A351" s="28" t="n">
        <v>350</v>
      </c>
      <c r="B351" s="29" t="n">
        <v>44239</v>
      </c>
      <c r="C351" s="28" t="n">
        <v>1</v>
      </c>
      <c r="D351" s="28" t="s">
        <v>138</v>
      </c>
      <c r="E351" s="28" t="s">
        <v>291</v>
      </c>
      <c r="F351" s="28" t="s">
        <v>280</v>
      </c>
      <c r="G351" s="28" t="n">
        <v>16800</v>
      </c>
      <c r="H351" s="28" t="n">
        <v>1760</v>
      </c>
      <c r="I351" s="28" t="s">
        <v>281</v>
      </c>
    </row>
    <row r="352" customFormat="false" ht="15" hidden="false" customHeight="false" outlineLevel="0" collapsed="false">
      <c r="A352" s="28" t="n">
        <v>351</v>
      </c>
      <c r="B352" s="29" t="n">
        <v>44375</v>
      </c>
      <c r="C352" s="28" t="n">
        <v>2</v>
      </c>
      <c r="D352" s="28" t="s">
        <v>138</v>
      </c>
      <c r="E352" s="28" t="s">
        <v>282</v>
      </c>
      <c r="F352" s="28" t="s">
        <v>322</v>
      </c>
      <c r="G352" s="28" t="n">
        <v>19100</v>
      </c>
      <c r="H352" s="28" t="n">
        <v>1920</v>
      </c>
      <c r="I352" s="28" t="s">
        <v>281</v>
      </c>
    </row>
    <row r="353" customFormat="false" ht="15" hidden="false" customHeight="false" outlineLevel="0" collapsed="false">
      <c r="A353" s="28" t="n">
        <v>352</v>
      </c>
      <c r="B353" s="29" t="n">
        <v>46175</v>
      </c>
      <c r="C353" s="28" t="n">
        <v>1</v>
      </c>
      <c r="D353" s="28" t="s">
        <v>139</v>
      </c>
      <c r="E353" s="28" t="s">
        <v>279</v>
      </c>
      <c r="F353" s="28" t="s">
        <v>280</v>
      </c>
      <c r="G353" s="28" t="n">
        <v>16200</v>
      </c>
      <c r="H353" s="28" t="n">
        <v>1510</v>
      </c>
      <c r="I353" s="28" t="s">
        <v>281</v>
      </c>
    </row>
    <row r="354" customFormat="false" ht="15" hidden="false" customHeight="false" outlineLevel="0" collapsed="false">
      <c r="A354" s="28" t="n">
        <v>353</v>
      </c>
      <c r="B354" s="29" t="n">
        <v>45981</v>
      </c>
      <c r="C354" s="28" t="n">
        <v>1</v>
      </c>
      <c r="D354" s="28" t="s">
        <v>138</v>
      </c>
      <c r="E354" s="28" t="s">
        <v>279</v>
      </c>
      <c r="F354" s="28" t="s">
        <v>280</v>
      </c>
      <c r="G354" s="28" t="n">
        <v>18100</v>
      </c>
      <c r="H354" s="28" t="n">
        <v>1750</v>
      </c>
      <c r="I354" s="28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N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4" min="14" style="0" width="16"/>
  </cols>
  <sheetData>
    <row r="1" customFormat="false" ht="23.85" hidden="false" customHeight="false" outlineLevel="0" collapsed="false">
      <c r="A1" s="27" t="s">
        <v>327</v>
      </c>
      <c r="B1" s="27" t="s">
        <v>271</v>
      </c>
      <c r="C1" s="27" t="s">
        <v>238</v>
      </c>
      <c r="D1" s="27" t="s">
        <v>262</v>
      </c>
      <c r="E1" s="27" t="s">
        <v>328</v>
      </c>
      <c r="F1" s="27" t="s">
        <v>329</v>
      </c>
      <c r="G1" s="27" t="s">
        <v>330</v>
      </c>
      <c r="H1" s="27" t="s">
        <v>331</v>
      </c>
      <c r="I1" s="27" t="s">
        <v>332</v>
      </c>
      <c r="J1" s="27" t="s">
        <v>333</v>
      </c>
      <c r="K1" s="27" t="s">
        <v>239</v>
      </c>
      <c r="L1" s="27" t="s">
        <v>240</v>
      </c>
      <c r="M1" s="27" t="s">
        <v>273</v>
      </c>
      <c r="N1" s="27" t="s">
        <v>263</v>
      </c>
    </row>
    <row r="2" customFormat="false" ht="15" hidden="false" customHeight="false" outlineLevel="0" collapsed="false">
      <c r="A2" s="28" t="n">
        <v>1</v>
      </c>
      <c r="B2" s="28" t="n">
        <v>141</v>
      </c>
      <c r="C2" s="28" t="n">
        <v>1</v>
      </c>
      <c r="D2" s="28" t="n">
        <v>2</v>
      </c>
      <c r="E2" s="29" t="n">
        <v>46069</v>
      </c>
      <c r="F2" s="28" t="n">
        <v>12800</v>
      </c>
      <c r="G2" s="28" t="n">
        <v>2</v>
      </c>
      <c r="H2" s="28" t="n">
        <v>1</v>
      </c>
      <c r="I2" s="28" t="s">
        <v>145</v>
      </c>
      <c r="J2" s="28" t="n">
        <v>0</v>
      </c>
      <c r="K2" s="28" t="str">
        <f aca="false">IFERROR(INDEX(Dim_Products!$B$2:$B$14,MATCH($C2,Dim_Products!$A$2:$A$14,0)),"")</f>
        <v>Salary Advance</v>
      </c>
      <c r="L2" s="28" t="str">
        <f aca="false">IFERROR(INDEX(Dim_Products!$C$2:$C$14,MATCH($C2,Dim_Products!$A$2:$A$14,0)),"")</f>
        <v>FOSA</v>
      </c>
      <c r="M2" s="28" t="str">
        <f aca="false">IFERROR(INDEX(Dim_Members!$D$2:$D$354,MATCH($B2,Dim_Members!$A$2:$A$354,0)),"")</f>
        <v>Learning Institution</v>
      </c>
      <c r="N2" s="28" t="str">
        <f aca="false">IFERROR(INDEX(Dim_Branches!$B$2:$B$4,MATCH($D2,Dim_Branches!$A$2:$A$4,0)),"")</f>
        <v>Umoja</v>
      </c>
    </row>
    <row r="3" customFormat="false" ht="15" hidden="false" customHeight="false" outlineLevel="0" collapsed="false">
      <c r="A3" s="28" t="n">
        <v>2</v>
      </c>
      <c r="B3" s="28" t="n">
        <v>321</v>
      </c>
      <c r="C3" s="28" t="n">
        <v>4</v>
      </c>
      <c r="D3" s="28" t="n">
        <v>3</v>
      </c>
      <c r="E3" s="29" t="n">
        <v>45994</v>
      </c>
      <c r="F3" s="28" t="n">
        <v>70100</v>
      </c>
      <c r="G3" s="28" t="n">
        <v>23</v>
      </c>
      <c r="H3" s="28" t="n">
        <v>1.2</v>
      </c>
      <c r="I3" s="28" t="s">
        <v>145</v>
      </c>
      <c r="J3" s="28" t="n">
        <v>0</v>
      </c>
      <c r="K3" s="28" t="str">
        <f aca="false">IFERROR(INDEX(Dim_Products!$B$2:$B$14,MATCH($C3,Dim_Products!$A$2:$A$14,0)),"")</f>
        <v>Mtumishi Loan</v>
      </c>
      <c r="L3" s="28" t="str">
        <f aca="false">IFERROR(INDEX(Dim_Products!$C$2:$C$14,MATCH($C3,Dim_Products!$A$2:$A$14,0)),"")</f>
        <v>FOSA</v>
      </c>
      <c r="M3" s="28" t="str">
        <f aca="false">IFERROR(INDEX(Dim_Members!$D$2:$D$354,MATCH($B3,Dim_Members!$A$2:$A$354,0)),"")</f>
        <v>Religious Institution</v>
      </c>
      <c r="N3" s="28" t="str">
        <f aca="false">IFERROR(INDEX(Dim_Branches!$B$2:$B$4,MATCH($D3,Dim_Branches!$A$2:$A$4,0)),"")</f>
        <v>Ruai</v>
      </c>
    </row>
    <row r="4" customFormat="false" ht="15" hidden="false" customHeight="false" outlineLevel="0" collapsed="false">
      <c r="A4" s="28" t="n">
        <v>3</v>
      </c>
      <c r="B4" s="28" t="n">
        <v>217</v>
      </c>
      <c r="C4" s="28" t="n">
        <v>8</v>
      </c>
      <c r="D4" s="28" t="n">
        <v>3</v>
      </c>
      <c r="E4" s="29" t="n">
        <v>45968</v>
      </c>
      <c r="F4" s="28" t="n">
        <v>9200</v>
      </c>
      <c r="G4" s="28" t="n">
        <v>5</v>
      </c>
      <c r="H4" s="28" t="n">
        <v>1.6</v>
      </c>
      <c r="I4" s="28" t="s">
        <v>146</v>
      </c>
      <c r="J4" s="28" t="n">
        <v>0</v>
      </c>
      <c r="K4" s="28" t="str">
        <f aca="false">IFERROR(INDEX(Dim_Products!$B$2:$B$14,MATCH($C4,Dim_Products!$A$2:$A$14,0)),"")</f>
        <v>Emergency Loan</v>
      </c>
      <c r="L4" s="28" t="str">
        <f aca="false">IFERROR(INDEX(Dim_Products!$C$2:$C$14,MATCH($C4,Dim_Products!$A$2:$A$14,0)),"")</f>
        <v>BOSA</v>
      </c>
      <c r="M4" s="28" t="str">
        <f aca="false">IFERROR(INDEX(Dim_Members!$D$2:$D$354,MATCH($B4,Dim_Members!$A$2:$A$354,0)),"")</f>
        <v>SME</v>
      </c>
      <c r="N4" s="28" t="str">
        <f aca="false">IFERROR(INDEX(Dim_Branches!$B$2:$B$4,MATCH($D4,Dim_Branches!$A$2:$A$4,0)),"")</f>
        <v>Ruai</v>
      </c>
    </row>
    <row r="5" customFormat="false" ht="15" hidden="false" customHeight="false" outlineLevel="0" collapsed="false">
      <c r="A5" s="28" t="n">
        <v>4</v>
      </c>
      <c r="B5" s="28" t="n">
        <v>69</v>
      </c>
      <c r="C5" s="28" t="n">
        <v>8</v>
      </c>
      <c r="D5" s="28" t="n">
        <v>2</v>
      </c>
      <c r="E5" s="29" t="n">
        <v>45992</v>
      </c>
      <c r="F5" s="28" t="n">
        <v>4800</v>
      </c>
      <c r="G5" s="28" t="n">
        <v>5</v>
      </c>
      <c r="H5" s="28" t="n">
        <v>1.6</v>
      </c>
      <c r="I5" s="28" t="s">
        <v>146</v>
      </c>
      <c r="J5" s="28" t="n">
        <v>0</v>
      </c>
      <c r="K5" s="28" t="str">
        <f aca="false">IFERROR(INDEX(Dim_Products!$B$2:$B$14,MATCH($C5,Dim_Products!$A$2:$A$14,0)),"")</f>
        <v>Emergency Loan</v>
      </c>
      <c r="L5" s="28" t="str">
        <f aca="false">IFERROR(INDEX(Dim_Products!$C$2:$C$14,MATCH($C5,Dim_Products!$A$2:$A$14,0)),"")</f>
        <v>BOSA</v>
      </c>
      <c r="M5" s="28" t="str">
        <f aca="false">IFERROR(INDEX(Dim_Members!$D$2:$D$354,MATCH($B5,Dim_Members!$A$2:$A$354,0)),"")</f>
        <v>Corporate</v>
      </c>
      <c r="N5" s="28" t="str">
        <f aca="false">IFERROR(INDEX(Dim_Branches!$B$2:$B$4,MATCH($D5,Dim_Branches!$A$2:$A$4,0)),"")</f>
        <v>Umoja</v>
      </c>
    </row>
    <row r="6" customFormat="false" ht="15" hidden="false" customHeight="false" outlineLevel="0" collapsed="false">
      <c r="A6" s="28" t="n">
        <v>5</v>
      </c>
      <c r="B6" s="28" t="n">
        <v>316</v>
      </c>
      <c r="C6" s="28" t="n">
        <v>8</v>
      </c>
      <c r="D6" s="28" t="n">
        <v>1</v>
      </c>
      <c r="E6" s="29" t="n">
        <v>45651</v>
      </c>
      <c r="F6" s="28" t="n">
        <v>27200</v>
      </c>
      <c r="G6" s="28" t="n">
        <v>5</v>
      </c>
      <c r="H6" s="28" t="n">
        <v>1.6</v>
      </c>
      <c r="I6" s="28" t="s">
        <v>146</v>
      </c>
      <c r="J6" s="28" t="n">
        <v>0</v>
      </c>
      <c r="K6" s="28" t="str">
        <f aca="false">IFERROR(INDEX(Dim_Products!$B$2:$B$14,MATCH($C6,Dim_Products!$A$2:$A$14,0)),"")</f>
        <v>Emergency Loan</v>
      </c>
      <c r="L6" s="28" t="str">
        <f aca="false">IFERROR(INDEX(Dim_Products!$C$2:$C$14,MATCH($C6,Dim_Products!$A$2:$A$14,0)),"")</f>
        <v>BOSA</v>
      </c>
      <c r="M6" s="28" t="str">
        <f aca="false">IFERROR(INDEX(Dim_Members!$D$2:$D$354,MATCH($B6,Dim_Members!$A$2:$A$354,0)),"")</f>
        <v>Individual</v>
      </c>
      <c r="N6" s="28" t="str">
        <f aca="false">IFERROR(INDEX(Dim_Branches!$B$2:$B$4,MATCH($D6,Dim_Branches!$A$2:$A$4,0)),"")</f>
        <v>Headquarters</v>
      </c>
    </row>
    <row r="7" customFormat="false" ht="15" hidden="false" customHeight="false" outlineLevel="0" collapsed="false">
      <c r="A7" s="28" t="n">
        <v>6</v>
      </c>
      <c r="B7" s="28" t="n">
        <v>338</v>
      </c>
      <c r="C7" s="28" t="n">
        <v>10</v>
      </c>
      <c r="D7" s="28" t="n">
        <v>1</v>
      </c>
      <c r="E7" s="29" t="n">
        <v>45594</v>
      </c>
      <c r="F7" s="28" t="n">
        <v>32300</v>
      </c>
      <c r="G7" s="28" t="n">
        <v>7</v>
      </c>
      <c r="H7" s="28" t="n">
        <v>1.5</v>
      </c>
      <c r="I7" s="28" t="s">
        <v>146</v>
      </c>
      <c r="J7" s="28" t="n">
        <v>0</v>
      </c>
      <c r="K7" s="28" t="str">
        <f aca="false">IFERROR(INDEX(Dim_Products!$B$2:$B$14,MATCH($C7,Dim_Products!$A$2:$A$14,0)),"")</f>
        <v>ELoan</v>
      </c>
      <c r="L7" s="28" t="str">
        <f aca="false">IFERROR(INDEX(Dim_Products!$C$2:$C$14,MATCH($C7,Dim_Products!$A$2:$A$14,0)),"")</f>
        <v>BOSA</v>
      </c>
      <c r="M7" s="28" t="str">
        <f aca="false">IFERROR(INDEX(Dim_Members!$D$2:$D$354,MATCH($B7,Dim_Members!$A$2:$A$354,0)),"")</f>
        <v>Corporate</v>
      </c>
      <c r="N7" s="28" t="str">
        <f aca="false">IFERROR(INDEX(Dim_Branches!$B$2:$B$4,MATCH($D7,Dim_Branches!$A$2:$A$4,0)),"")</f>
        <v>Headquarters</v>
      </c>
    </row>
    <row r="8" customFormat="false" ht="15" hidden="false" customHeight="false" outlineLevel="0" collapsed="false">
      <c r="A8" s="28" t="n">
        <v>7</v>
      </c>
      <c r="B8" s="28" t="n">
        <v>35</v>
      </c>
      <c r="C8" s="28" t="n">
        <v>1</v>
      </c>
      <c r="D8" s="28" t="n">
        <v>1</v>
      </c>
      <c r="E8" s="29" t="n">
        <v>45003</v>
      </c>
      <c r="F8" s="28" t="n">
        <v>92600</v>
      </c>
      <c r="G8" s="28" t="n">
        <v>1</v>
      </c>
      <c r="H8" s="28" t="n">
        <v>1</v>
      </c>
      <c r="I8" s="28" t="s">
        <v>147</v>
      </c>
      <c r="J8" s="28" t="n">
        <v>0</v>
      </c>
      <c r="K8" s="28" t="str">
        <f aca="false">IFERROR(INDEX(Dim_Products!$B$2:$B$14,MATCH($C8,Dim_Products!$A$2:$A$14,0)),"")</f>
        <v>Salary Advance</v>
      </c>
      <c r="L8" s="28" t="str">
        <f aca="false">IFERROR(INDEX(Dim_Products!$C$2:$C$14,MATCH($C8,Dim_Products!$A$2:$A$14,0)),"")</f>
        <v>FOSA</v>
      </c>
      <c r="M8" s="28" t="str">
        <f aca="false">IFERROR(INDEX(Dim_Members!$D$2:$D$354,MATCH($B8,Dim_Members!$A$2:$A$354,0)),"")</f>
        <v>Individual</v>
      </c>
      <c r="N8" s="28" t="str">
        <f aca="false">IFERROR(INDEX(Dim_Branches!$B$2:$B$4,MATCH($D8,Dim_Branches!$A$2:$A$4,0)),"")</f>
        <v>Headquarters</v>
      </c>
    </row>
    <row r="9" customFormat="false" ht="15" hidden="false" customHeight="false" outlineLevel="0" collapsed="false">
      <c r="A9" s="28" t="n">
        <v>8</v>
      </c>
      <c r="B9" s="28" t="n">
        <v>147</v>
      </c>
      <c r="C9" s="28" t="n">
        <v>8</v>
      </c>
      <c r="D9" s="28" t="n">
        <v>2</v>
      </c>
      <c r="E9" s="29" t="n">
        <v>45588</v>
      </c>
      <c r="F9" s="28" t="n">
        <v>14400</v>
      </c>
      <c r="G9" s="28" t="n">
        <v>6</v>
      </c>
      <c r="H9" s="28" t="n">
        <v>1.6</v>
      </c>
      <c r="I9" s="28" t="s">
        <v>146</v>
      </c>
      <c r="J9" s="28" t="n">
        <v>0</v>
      </c>
      <c r="K9" s="28" t="str">
        <f aca="false">IFERROR(INDEX(Dim_Products!$B$2:$B$14,MATCH($C9,Dim_Products!$A$2:$A$14,0)),"")</f>
        <v>Emergency Loan</v>
      </c>
      <c r="L9" s="28" t="str">
        <f aca="false">IFERROR(INDEX(Dim_Products!$C$2:$C$14,MATCH($C9,Dim_Products!$A$2:$A$14,0)),"")</f>
        <v>BOSA</v>
      </c>
      <c r="M9" s="28" t="str">
        <f aca="false">IFERROR(INDEX(Dim_Members!$D$2:$D$354,MATCH($B9,Dim_Members!$A$2:$A$354,0)),"")</f>
        <v>Individual</v>
      </c>
      <c r="N9" s="28" t="str">
        <f aca="false">IFERROR(INDEX(Dim_Branches!$B$2:$B$4,MATCH($D9,Dim_Branches!$A$2:$A$4,0)),"")</f>
        <v>Umoja</v>
      </c>
    </row>
    <row r="10" customFormat="false" ht="15" hidden="false" customHeight="false" outlineLevel="0" collapsed="false">
      <c r="A10" s="28" t="n">
        <v>9</v>
      </c>
      <c r="B10" s="28" t="n">
        <v>80</v>
      </c>
      <c r="C10" s="28" t="n">
        <v>7</v>
      </c>
      <c r="D10" s="28" t="n">
        <v>2</v>
      </c>
      <c r="E10" s="29" t="n">
        <v>45362</v>
      </c>
      <c r="F10" s="28" t="n">
        <v>335400</v>
      </c>
      <c r="G10" s="28" t="n">
        <v>37</v>
      </c>
      <c r="H10" s="28" t="n">
        <v>1.2</v>
      </c>
      <c r="I10" s="28" t="s">
        <v>147</v>
      </c>
      <c r="J10" s="28" t="n">
        <v>1</v>
      </c>
      <c r="K10" s="28" t="str">
        <f aca="false">IFERROR(INDEX(Dim_Products!$B$2:$B$14,MATCH($C10,Dim_Products!$A$2:$A$14,0)),"")</f>
        <v>Development Loan</v>
      </c>
      <c r="L10" s="28" t="str">
        <f aca="false">IFERROR(INDEX(Dim_Products!$C$2:$C$14,MATCH($C10,Dim_Products!$A$2:$A$14,0)),"")</f>
        <v>BOSA</v>
      </c>
      <c r="M10" s="28" t="str">
        <f aca="false">IFERROR(INDEX(Dim_Members!$D$2:$D$354,MATCH($B10,Dim_Members!$A$2:$A$354,0)),"")</f>
        <v>Individual</v>
      </c>
      <c r="N10" s="28" t="str">
        <f aca="false">IFERROR(INDEX(Dim_Branches!$B$2:$B$4,MATCH($D10,Dim_Branches!$A$2:$A$4,0)),"")</f>
        <v>Umoja</v>
      </c>
    </row>
    <row r="11" customFormat="false" ht="15" hidden="false" customHeight="false" outlineLevel="0" collapsed="false">
      <c r="A11" s="28" t="n">
        <v>10</v>
      </c>
      <c r="B11" s="28" t="n">
        <v>185</v>
      </c>
      <c r="C11" s="28" t="n">
        <v>1</v>
      </c>
      <c r="D11" s="28" t="n">
        <v>1</v>
      </c>
      <c r="E11" s="29" t="n">
        <v>46262</v>
      </c>
      <c r="F11" s="28" t="n">
        <v>39900</v>
      </c>
      <c r="G11" s="28" t="n">
        <v>1</v>
      </c>
      <c r="H11" s="28" t="n">
        <v>1</v>
      </c>
      <c r="I11" s="28" t="s">
        <v>146</v>
      </c>
      <c r="J11" s="28" t="n">
        <v>0</v>
      </c>
      <c r="K11" s="28" t="str">
        <f aca="false">IFERROR(INDEX(Dim_Products!$B$2:$B$14,MATCH($C11,Dim_Products!$A$2:$A$14,0)),"")</f>
        <v>Salary Advance</v>
      </c>
      <c r="L11" s="28" t="str">
        <f aca="false">IFERROR(INDEX(Dim_Products!$C$2:$C$14,MATCH($C11,Dim_Products!$A$2:$A$14,0)),"")</f>
        <v>FOSA</v>
      </c>
      <c r="M11" s="28" t="str">
        <f aca="false">IFERROR(INDEX(Dim_Members!$D$2:$D$354,MATCH($B11,Dim_Members!$A$2:$A$354,0)),"")</f>
        <v>Corporate</v>
      </c>
      <c r="N11" s="28" t="str">
        <f aca="false">IFERROR(INDEX(Dim_Branches!$B$2:$B$4,MATCH($D11,Dim_Branches!$A$2:$A$4,0)),"")</f>
        <v>Headquarters</v>
      </c>
    </row>
    <row r="12" customFormat="false" ht="15" hidden="false" customHeight="false" outlineLevel="0" collapsed="false">
      <c r="A12" s="28" t="n">
        <v>11</v>
      </c>
      <c r="B12" s="28" t="n">
        <v>53</v>
      </c>
      <c r="C12" s="28" t="n">
        <v>10</v>
      </c>
      <c r="D12" s="28" t="n">
        <v>1</v>
      </c>
      <c r="E12" s="29" t="n">
        <v>45942</v>
      </c>
      <c r="F12" s="28" t="n">
        <v>10200</v>
      </c>
      <c r="G12" s="28" t="n">
        <v>7</v>
      </c>
      <c r="H12" s="28" t="n">
        <v>1.5</v>
      </c>
      <c r="I12" s="28" t="s">
        <v>147</v>
      </c>
      <c r="J12" s="28" t="n">
        <v>0</v>
      </c>
      <c r="K12" s="28" t="str">
        <f aca="false">IFERROR(INDEX(Dim_Products!$B$2:$B$14,MATCH($C12,Dim_Products!$A$2:$A$14,0)),"")</f>
        <v>ELoan</v>
      </c>
      <c r="L12" s="28" t="str">
        <f aca="false">IFERROR(INDEX(Dim_Products!$C$2:$C$14,MATCH($C12,Dim_Products!$A$2:$A$14,0)),"")</f>
        <v>BOSA</v>
      </c>
      <c r="M12" s="28" t="str">
        <f aca="false">IFERROR(INDEX(Dim_Members!$D$2:$D$354,MATCH($B12,Dim_Members!$A$2:$A$354,0)),"")</f>
        <v>Individual</v>
      </c>
      <c r="N12" s="28" t="str">
        <f aca="false">IFERROR(INDEX(Dim_Branches!$B$2:$B$4,MATCH($D12,Dim_Branches!$A$2:$A$4,0)),"")</f>
        <v>Headquarters</v>
      </c>
    </row>
    <row r="13" customFormat="false" ht="15" hidden="false" customHeight="false" outlineLevel="0" collapsed="false">
      <c r="A13" s="28" t="n">
        <v>12</v>
      </c>
      <c r="B13" s="28" t="n">
        <v>265</v>
      </c>
      <c r="C13" s="28" t="n">
        <v>13</v>
      </c>
      <c r="D13" s="28" t="n">
        <v>3</v>
      </c>
      <c r="E13" s="29" t="n">
        <v>45742</v>
      </c>
      <c r="F13" s="28" t="n">
        <v>444600</v>
      </c>
      <c r="G13" s="28" t="n">
        <v>59</v>
      </c>
      <c r="H13" s="28" t="n">
        <v>1.1</v>
      </c>
      <c r="I13" s="28" t="s">
        <v>146</v>
      </c>
      <c r="J13" s="28" t="n">
        <v>1</v>
      </c>
      <c r="K13" s="28" t="str">
        <f aca="false">IFERROR(INDEX(Dim_Products!$B$2:$B$14,MATCH($C13,Dim_Products!$A$2:$A$14,0)),"")</f>
        <v>Supa Loan</v>
      </c>
      <c r="L13" s="28" t="str">
        <f aca="false">IFERROR(INDEX(Dim_Products!$C$2:$C$14,MATCH($C13,Dim_Products!$A$2:$A$14,0)),"")</f>
        <v>BOSA</v>
      </c>
      <c r="M13" s="28" t="str">
        <f aca="false">IFERROR(INDEX(Dim_Members!$D$2:$D$354,MATCH($B13,Dim_Members!$A$2:$A$354,0)),"")</f>
        <v>Individual</v>
      </c>
      <c r="N13" s="28" t="str">
        <f aca="false">IFERROR(INDEX(Dim_Branches!$B$2:$B$4,MATCH($D13,Dim_Branches!$A$2:$A$4,0)),"")</f>
        <v>Ruai</v>
      </c>
    </row>
    <row r="14" customFormat="false" ht="15" hidden="false" customHeight="false" outlineLevel="0" collapsed="false">
      <c r="A14" s="28" t="n">
        <v>13</v>
      </c>
      <c r="B14" s="28" t="n">
        <v>5</v>
      </c>
      <c r="C14" s="28" t="n">
        <v>12</v>
      </c>
      <c r="D14" s="28" t="n">
        <v>2</v>
      </c>
      <c r="E14" s="29" t="n">
        <v>46147</v>
      </c>
      <c r="F14" s="28" t="n">
        <v>814900</v>
      </c>
      <c r="G14" s="28" t="n">
        <v>49</v>
      </c>
      <c r="H14" s="28" t="n">
        <v>1.1</v>
      </c>
      <c r="I14" s="28" t="s">
        <v>147</v>
      </c>
      <c r="J14" s="28" t="n">
        <v>1</v>
      </c>
      <c r="K14" s="28" t="str">
        <f aca="false">IFERROR(INDEX(Dim_Products!$B$2:$B$14,MATCH($C14,Dim_Products!$A$2:$A$14,0)),"")</f>
        <v>Mjengo Loan</v>
      </c>
      <c r="L14" s="28" t="str">
        <f aca="false">IFERROR(INDEX(Dim_Products!$C$2:$C$14,MATCH($C14,Dim_Products!$A$2:$A$14,0)),"")</f>
        <v>BOSA</v>
      </c>
      <c r="M14" s="28" t="str">
        <f aca="false">IFERROR(INDEX(Dim_Members!$D$2:$D$354,MATCH($B14,Dim_Members!$A$2:$A$354,0)),"")</f>
        <v>Individual</v>
      </c>
      <c r="N14" s="28" t="str">
        <f aca="false">IFERROR(INDEX(Dim_Branches!$B$2:$B$4,MATCH($D14,Dim_Branches!$A$2:$A$4,0)),"")</f>
        <v>Umoja</v>
      </c>
    </row>
    <row r="15" customFormat="false" ht="15" hidden="false" customHeight="false" outlineLevel="0" collapsed="false">
      <c r="A15" s="28" t="n">
        <v>14</v>
      </c>
      <c r="B15" s="28" t="n">
        <v>44</v>
      </c>
      <c r="C15" s="28" t="n">
        <v>8</v>
      </c>
      <c r="D15" s="28" t="n">
        <v>3</v>
      </c>
      <c r="E15" s="29" t="n">
        <v>46147</v>
      </c>
      <c r="F15" s="28" t="n">
        <v>20200</v>
      </c>
      <c r="G15" s="28" t="n">
        <v>5</v>
      </c>
      <c r="H15" s="28" t="n">
        <v>1.6</v>
      </c>
      <c r="I15" s="28" t="s">
        <v>145</v>
      </c>
      <c r="J15" s="28" t="n">
        <v>0</v>
      </c>
      <c r="K15" s="28" t="str">
        <f aca="false">IFERROR(INDEX(Dim_Products!$B$2:$B$14,MATCH($C15,Dim_Products!$A$2:$A$14,0)),"")</f>
        <v>Emergency Loan</v>
      </c>
      <c r="L15" s="28" t="str">
        <f aca="false">IFERROR(INDEX(Dim_Products!$C$2:$C$14,MATCH($C15,Dim_Products!$A$2:$A$14,0)),"")</f>
        <v>BOSA</v>
      </c>
      <c r="M15" s="28" t="str">
        <f aca="false">IFERROR(INDEX(Dim_Members!$D$2:$D$354,MATCH($B15,Dim_Members!$A$2:$A$354,0)),"")</f>
        <v>Religious Institution</v>
      </c>
      <c r="N15" s="28" t="str">
        <f aca="false">IFERROR(INDEX(Dim_Branches!$B$2:$B$4,MATCH($D15,Dim_Branches!$A$2:$A$4,0)),"")</f>
        <v>Ruai</v>
      </c>
    </row>
    <row r="16" customFormat="false" ht="15" hidden="false" customHeight="false" outlineLevel="0" collapsed="false">
      <c r="A16" s="28" t="n">
        <v>15</v>
      </c>
      <c r="B16" s="28" t="n">
        <v>150</v>
      </c>
      <c r="C16" s="28" t="n">
        <v>3</v>
      </c>
      <c r="D16" s="28" t="n">
        <v>1</v>
      </c>
      <c r="E16" s="29" t="n">
        <v>45207</v>
      </c>
      <c r="F16" s="28" t="n">
        <v>59100</v>
      </c>
      <c r="G16" s="28" t="n">
        <v>12</v>
      </c>
      <c r="H16" s="28" t="n">
        <v>1.3</v>
      </c>
      <c r="I16" s="28" t="s">
        <v>145</v>
      </c>
      <c r="J16" s="28" t="n">
        <v>0</v>
      </c>
      <c r="K16" s="28" t="str">
        <f aca="false">IFERROR(INDEX(Dim_Products!$B$2:$B$14,MATCH($C16,Dim_Products!$A$2:$A$14,0)),"")</f>
        <v>Product Loan</v>
      </c>
      <c r="L16" s="28" t="str">
        <f aca="false">IFERROR(INDEX(Dim_Products!$C$2:$C$14,MATCH($C16,Dim_Products!$A$2:$A$14,0)),"")</f>
        <v>FOSA</v>
      </c>
      <c r="M16" s="28" t="str">
        <f aca="false">IFERROR(INDEX(Dim_Members!$D$2:$D$354,MATCH($B16,Dim_Members!$A$2:$A$354,0)),"")</f>
        <v>Individual</v>
      </c>
      <c r="N16" s="28" t="str">
        <f aca="false">IFERROR(INDEX(Dim_Branches!$B$2:$B$4,MATCH($D16,Dim_Branches!$A$2:$A$4,0)),"")</f>
        <v>Headquarters</v>
      </c>
    </row>
    <row r="17" customFormat="false" ht="15" hidden="false" customHeight="false" outlineLevel="0" collapsed="false">
      <c r="A17" s="28" t="n">
        <v>16</v>
      </c>
      <c r="B17" s="28" t="n">
        <v>158</v>
      </c>
      <c r="C17" s="28" t="n">
        <v>6</v>
      </c>
      <c r="D17" s="28" t="n">
        <v>1</v>
      </c>
      <c r="E17" s="29" t="n">
        <v>44807</v>
      </c>
      <c r="F17" s="28" t="n">
        <v>10500</v>
      </c>
      <c r="G17" s="28" t="n">
        <v>11</v>
      </c>
      <c r="H17" s="28" t="n">
        <v>1.3</v>
      </c>
      <c r="I17" s="28" t="s">
        <v>147</v>
      </c>
      <c r="J17" s="28" t="n">
        <v>0</v>
      </c>
      <c r="K17" s="28" t="str">
        <f aca="false">IFERROR(INDEX(Dim_Products!$B$2:$B$14,MATCH($C17,Dim_Products!$A$2:$A$14,0)),"")</f>
        <v>Bima Loan</v>
      </c>
      <c r="L17" s="28" t="str">
        <f aca="false">IFERROR(INDEX(Dim_Products!$C$2:$C$14,MATCH($C17,Dim_Products!$A$2:$A$14,0)),"")</f>
        <v>BOSA</v>
      </c>
      <c r="M17" s="28" t="str">
        <f aca="false">IFERROR(INDEX(Dim_Members!$D$2:$D$354,MATCH($B17,Dim_Members!$A$2:$A$354,0)),"")</f>
        <v>Corporate</v>
      </c>
      <c r="N17" s="28" t="str">
        <f aca="false">IFERROR(INDEX(Dim_Branches!$B$2:$B$4,MATCH($D17,Dim_Branches!$A$2:$A$4,0)),"")</f>
        <v>Headquarters</v>
      </c>
    </row>
    <row r="18" customFormat="false" ht="15" hidden="false" customHeight="false" outlineLevel="0" collapsed="false">
      <c r="A18" s="28" t="n">
        <v>17</v>
      </c>
      <c r="B18" s="28" t="n">
        <v>285</v>
      </c>
      <c r="C18" s="28" t="n">
        <v>9</v>
      </c>
      <c r="D18" s="28" t="n">
        <v>1</v>
      </c>
      <c r="E18" s="29" t="n">
        <v>45073</v>
      </c>
      <c r="F18" s="28" t="n">
        <v>10300</v>
      </c>
      <c r="G18" s="28" t="n">
        <v>2</v>
      </c>
      <c r="H18" s="28" t="n">
        <v>1.7</v>
      </c>
      <c r="I18" s="28" t="s">
        <v>147</v>
      </c>
      <c r="J18" s="28" t="n">
        <v>0</v>
      </c>
      <c r="K18" s="28" t="str">
        <f aca="false">IFERROR(INDEX(Dim_Products!$B$2:$B$14,MATCH($C18,Dim_Products!$A$2:$A$14,0)),"")</f>
        <v>Instant Loan</v>
      </c>
      <c r="L18" s="28" t="str">
        <f aca="false">IFERROR(INDEX(Dim_Products!$C$2:$C$14,MATCH($C18,Dim_Products!$A$2:$A$14,0)),"")</f>
        <v>BOSA</v>
      </c>
      <c r="M18" s="28" t="str">
        <f aca="false">IFERROR(INDEX(Dim_Members!$D$2:$D$354,MATCH($B18,Dim_Members!$A$2:$A$354,0)),"")</f>
        <v>Individual</v>
      </c>
      <c r="N18" s="28" t="str">
        <f aca="false">IFERROR(INDEX(Dim_Branches!$B$2:$B$4,MATCH($D18,Dim_Branches!$A$2:$A$4,0)),"")</f>
        <v>Headquarters</v>
      </c>
    </row>
    <row r="19" customFormat="false" ht="15" hidden="false" customHeight="false" outlineLevel="0" collapsed="false">
      <c r="A19" s="28" t="n">
        <v>18</v>
      </c>
      <c r="B19" s="28" t="n">
        <v>67</v>
      </c>
      <c r="C19" s="28" t="n">
        <v>2</v>
      </c>
      <c r="D19" s="28" t="n">
        <v>1</v>
      </c>
      <c r="E19" s="29" t="n">
        <v>45382</v>
      </c>
      <c r="F19" s="28" t="n">
        <v>35900</v>
      </c>
      <c r="G19" s="28" t="n">
        <v>12</v>
      </c>
      <c r="H19" s="28" t="n">
        <v>1.5</v>
      </c>
      <c r="I19" s="28" t="s">
        <v>146</v>
      </c>
      <c r="J19" s="28" t="n">
        <v>0</v>
      </c>
      <c r="K19" s="28" t="str">
        <f aca="false">IFERROR(INDEX(Dim_Products!$B$2:$B$14,MATCH($C19,Dim_Products!$A$2:$A$14,0)),"")</f>
        <v>Jeki Loan</v>
      </c>
      <c r="L19" s="28" t="str">
        <f aca="false">IFERROR(INDEX(Dim_Products!$C$2:$C$14,MATCH($C19,Dim_Products!$A$2:$A$14,0)),"")</f>
        <v>FOSA</v>
      </c>
      <c r="M19" s="28" t="str">
        <f aca="false">IFERROR(INDEX(Dim_Members!$D$2:$D$354,MATCH($B19,Dim_Members!$A$2:$A$354,0)),"")</f>
        <v>Corporate</v>
      </c>
      <c r="N19" s="28" t="str">
        <f aca="false">IFERROR(INDEX(Dim_Branches!$B$2:$B$4,MATCH($D19,Dim_Branches!$A$2:$A$4,0)),"")</f>
        <v>Headquarters</v>
      </c>
    </row>
    <row r="20" customFormat="false" ht="15" hidden="false" customHeight="false" outlineLevel="0" collapsed="false">
      <c r="A20" s="28" t="n">
        <v>19</v>
      </c>
      <c r="B20" s="28" t="n">
        <v>255</v>
      </c>
      <c r="C20" s="28" t="n">
        <v>1</v>
      </c>
      <c r="D20" s="28" t="n">
        <v>1</v>
      </c>
      <c r="E20" s="29" t="n">
        <v>45961</v>
      </c>
      <c r="F20" s="28" t="n">
        <v>21400</v>
      </c>
      <c r="G20" s="28" t="n">
        <v>2</v>
      </c>
      <c r="H20" s="28" t="n">
        <v>1</v>
      </c>
      <c r="I20" s="28" t="s">
        <v>146</v>
      </c>
      <c r="J20" s="28" t="n">
        <v>0</v>
      </c>
      <c r="K20" s="28" t="str">
        <f aca="false">IFERROR(INDEX(Dim_Products!$B$2:$B$14,MATCH($C20,Dim_Products!$A$2:$A$14,0)),"")</f>
        <v>Salary Advance</v>
      </c>
      <c r="L20" s="28" t="str">
        <f aca="false">IFERROR(INDEX(Dim_Products!$C$2:$C$14,MATCH($C20,Dim_Products!$A$2:$A$14,0)),"")</f>
        <v>FOSA</v>
      </c>
      <c r="M20" s="28" t="str">
        <f aca="false">IFERROR(INDEX(Dim_Members!$D$2:$D$354,MATCH($B20,Dim_Members!$A$2:$A$354,0)),"")</f>
        <v>SME</v>
      </c>
      <c r="N20" s="28" t="str">
        <f aca="false">IFERROR(INDEX(Dim_Branches!$B$2:$B$4,MATCH($D20,Dim_Branches!$A$2:$A$4,0)),"")</f>
        <v>Headquarters</v>
      </c>
    </row>
    <row r="21" customFormat="false" ht="15" hidden="false" customHeight="false" outlineLevel="0" collapsed="false">
      <c r="A21" s="28" t="n">
        <v>20</v>
      </c>
      <c r="B21" s="28" t="n">
        <v>77</v>
      </c>
      <c r="C21" s="28" t="n">
        <v>1</v>
      </c>
      <c r="D21" s="28" t="n">
        <v>1</v>
      </c>
      <c r="E21" s="29" t="n">
        <v>45932</v>
      </c>
      <c r="F21" s="28" t="n">
        <v>28300</v>
      </c>
      <c r="G21" s="28" t="n">
        <v>3</v>
      </c>
      <c r="H21" s="28" t="n">
        <v>1</v>
      </c>
      <c r="I21" s="28" t="s">
        <v>146</v>
      </c>
      <c r="J21" s="28" t="n">
        <v>0</v>
      </c>
      <c r="K21" s="28" t="str">
        <f aca="false">IFERROR(INDEX(Dim_Products!$B$2:$B$14,MATCH($C21,Dim_Products!$A$2:$A$14,0)),"")</f>
        <v>Salary Advance</v>
      </c>
      <c r="L21" s="28" t="str">
        <f aca="false">IFERROR(INDEX(Dim_Products!$C$2:$C$14,MATCH($C21,Dim_Products!$A$2:$A$14,0)),"")</f>
        <v>FOSA</v>
      </c>
      <c r="M21" s="28" t="str">
        <f aca="false">IFERROR(INDEX(Dim_Members!$D$2:$D$354,MATCH($B21,Dim_Members!$A$2:$A$354,0)),"")</f>
        <v>Individual</v>
      </c>
      <c r="N21" s="28" t="str">
        <f aca="false">IFERROR(INDEX(Dim_Branches!$B$2:$B$4,MATCH($D21,Dim_Branches!$A$2:$A$4,0)),"")</f>
        <v>Headquarters</v>
      </c>
    </row>
    <row r="22" customFormat="false" ht="15" hidden="false" customHeight="false" outlineLevel="0" collapsed="false">
      <c r="A22" s="28" t="n">
        <v>21</v>
      </c>
      <c r="B22" s="28" t="n">
        <v>71</v>
      </c>
      <c r="C22" s="28" t="n">
        <v>5</v>
      </c>
      <c r="D22" s="28" t="n">
        <v>3</v>
      </c>
      <c r="E22" s="29" t="n">
        <v>46110</v>
      </c>
      <c r="F22" s="28" t="n">
        <v>18700</v>
      </c>
      <c r="G22" s="28" t="n">
        <v>5</v>
      </c>
      <c r="H22" s="28" t="n">
        <v>1.4</v>
      </c>
      <c r="I22" s="28" t="s">
        <v>147</v>
      </c>
      <c r="J22" s="28" t="n">
        <v>0</v>
      </c>
      <c r="K22" s="28" t="str">
        <f aca="false">IFERROR(INDEX(Dim_Products!$B$2:$B$14,MATCH($C22,Dim_Products!$A$2:$A$14,0)),"")</f>
        <v>School Fees Loan</v>
      </c>
      <c r="L22" s="28" t="str">
        <f aca="false">IFERROR(INDEX(Dim_Products!$C$2:$C$14,MATCH($C22,Dim_Products!$A$2:$A$14,0)),"")</f>
        <v>BOSA</v>
      </c>
      <c r="M22" s="28" t="str">
        <f aca="false">IFERROR(INDEX(Dim_Members!$D$2:$D$354,MATCH($B22,Dim_Members!$A$2:$A$354,0)),"")</f>
        <v>SME</v>
      </c>
      <c r="N22" s="28" t="str">
        <f aca="false">IFERROR(INDEX(Dim_Branches!$B$2:$B$4,MATCH($D22,Dim_Branches!$A$2:$A$4,0)),"")</f>
        <v>Ruai</v>
      </c>
    </row>
    <row r="23" customFormat="false" ht="15" hidden="false" customHeight="false" outlineLevel="0" collapsed="false">
      <c r="A23" s="28" t="n">
        <v>22</v>
      </c>
      <c r="B23" s="28" t="n">
        <v>290</v>
      </c>
      <c r="C23" s="28" t="n">
        <v>6</v>
      </c>
      <c r="D23" s="28" t="n">
        <v>2</v>
      </c>
      <c r="E23" s="29" t="n">
        <v>45357</v>
      </c>
      <c r="F23" s="28" t="n">
        <v>11300</v>
      </c>
      <c r="G23" s="28" t="n">
        <v>12</v>
      </c>
      <c r="H23" s="28" t="n">
        <v>1.3</v>
      </c>
      <c r="I23" s="28" t="s">
        <v>145</v>
      </c>
      <c r="J23" s="28" t="n">
        <v>0</v>
      </c>
      <c r="K23" s="28" t="str">
        <f aca="false">IFERROR(INDEX(Dim_Products!$B$2:$B$14,MATCH($C23,Dim_Products!$A$2:$A$14,0)),"")</f>
        <v>Bima Loan</v>
      </c>
      <c r="L23" s="28" t="str">
        <f aca="false">IFERROR(INDEX(Dim_Products!$C$2:$C$14,MATCH($C23,Dim_Products!$A$2:$A$14,0)),"")</f>
        <v>BOSA</v>
      </c>
      <c r="M23" s="28" t="str">
        <f aca="false">IFERROR(INDEX(Dim_Members!$D$2:$D$354,MATCH($B23,Dim_Members!$A$2:$A$354,0)),"")</f>
        <v>Individual</v>
      </c>
      <c r="N23" s="28" t="str">
        <f aca="false">IFERROR(INDEX(Dim_Branches!$B$2:$B$4,MATCH($D23,Dim_Branches!$A$2:$A$4,0)),"")</f>
        <v>Umoja</v>
      </c>
    </row>
    <row r="24" customFormat="false" ht="15" hidden="false" customHeight="false" outlineLevel="0" collapsed="false">
      <c r="A24" s="28" t="n">
        <v>23</v>
      </c>
      <c r="B24" s="28" t="n">
        <v>29</v>
      </c>
      <c r="C24" s="28" t="n">
        <v>9</v>
      </c>
      <c r="D24" s="28" t="n">
        <v>1</v>
      </c>
      <c r="E24" s="29" t="n">
        <v>45011</v>
      </c>
      <c r="F24" s="28" t="n">
        <v>17200</v>
      </c>
      <c r="G24" s="28" t="n">
        <v>4</v>
      </c>
      <c r="H24" s="28" t="n">
        <v>1.7</v>
      </c>
      <c r="I24" s="28" t="s">
        <v>147</v>
      </c>
      <c r="J24" s="28" t="n">
        <v>0</v>
      </c>
      <c r="K24" s="28" t="str">
        <f aca="false">IFERROR(INDEX(Dim_Products!$B$2:$B$14,MATCH($C24,Dim_Products!$A$2:$A$14,0)),"")</f>
        <v>Instant Loan</v>
      </c>
      <c r="L24" s="28" t="str">
        <f aca="false">IFERROR(INDEX(Dim_Products!$C$2:$C$14,MATCH($C24,Dim_Products!$A$2:$A$14,0)),"")</f>
        <v>BOSA</v>
      </c>
      <c r="M24" s="28" t="str">
        <f aca="false">IFERROR(INDEX(Dim_Members!$D$2:$D$354,MATCH($B24,Dim_Members!$A$2:$A$354,0)),"")</f>
        <v>Individual</v>
      </c>
      <c r="N24" s="28" t="str">
        <f aca="false">IFERROR(INDEX(Dim_Branches!$B$2:$B$4,MATCH($D24,Dim_Branches!$A$2:$A$4,0)),"")</f>
        <v>Headquarters</v>
      </c>
    </row>
    <row r="25" customFormat="false" ht="15" hidden="false" customHeight="false" outlineLevel="0" collapsed="false">
      <c r="A25" s="28" t="n">
        <v>24</v>
      </c>
      <c r="B25" s="28" t="n">
        <v>253</v>
      </c>
      <c r="C25" s="28" t="n">
        <v>7</v>
      </c>
      <c r="D25" s="28" t="n">
        <v>3</v>
      </c>
      <c r="E25" s="29" t="n">
        <v>44921</v>
      </c>
      <c r="F25" s="28" t="n">
        <v>67100</v>
      </c>
      <c r="G25" s="28" t="n">
        <v>36</v>
      </c>
      <c r="H25" s="28" t="n">
        <v>1.2</v>
      </c>
      <c r="I25" s="28" t="s">
        <v>146</v>
      </c>
      <c r="J25" s="28" t="n">
        <v>1</v>
      </c>
      <c r="K25" s="28" t="str">
        <f aca="false">IFERROR(INDEX(Dim_Products!$B$2:$B$14,MATCH($C25,Dim_Products!$A$2:$A$14,0)),"")</f>
        <v>Development Loan</v>
      </c>
      <c r="L25" s="28" t="str">
        <f aca="false">IFERROR(INDEX(Dim_Products!$C$2:$C$14,MATCH($C25,Dim_Products!$A$2:$A$14,0)),"")</f>
        <v>BOSA</v>
      </c>
      <c r="M25" s="28" t="str">
        <f aca="false">IFERROR(INDEX(Dim_Members!$D$2:$D$354,MATCH($B25,Dim_Members!$A$2:$A$354,0)),"")</f>
        <v>Individual</v>
      </c>
      <c r="N25" s="28" t="str">
        <f aca="false">IFERROR(INDEX(Dim_Branches!$B$2:$B$4,MATCH($D25,Dim_Branches!$A$2:$A$4,0)),"")</f>
        <v>Ruai</v>
      </c>
    </row>
    <row r="26" customFormat="false" ht="15" hidden="false" customHeight="false" outlineLevel="0" collapsed="false">
      <c r="A26" s="28" t="n">
        <v>25</v>
      </c>
      <c r="B26" s="28" t="n">
        <v>201</v>
      </c>
      <c r="C26" s="28" t="n">
        <v>10</v>
      </c>
      <c r="D26" s="28" t="n">
        <v>1</v>
      </c>
      <c r="E26" s="29" t="n">
        <v>46140</v>
      </c>
      <c r="F26" s="28" t="n">
        <v>6500</v>
      </c>
      <c r="G26" s="28" t="n">
        <v>7</v>
      </c>
      <c r="H26" s="28" t="n">
        <v>1.5</v>
      </c>
      <c r="I26" s="28" t="s">
        <v>145</v>
      </c>
      <c r="J26" s="28" t="n">
        <v>0</v>
      </c>
      <c r="K26" s="28" t="str">
        <f aca="false">IFERROR(INDEX(Dim_Products!$B$2:$B$14,MATCH($C26,Dim_Products!$A$2:$A$14,0)),"")</f>
        <v>ELoan</v>
      </c>
      <c r="L26" s="28" t="str">
        <f aca="false">IFERROR(INDEX(Dim_Products!$C$2:$C$14,MATCH($C26,Dim_Products!$A$2:$A$14,0)),"")</f>
        <v>BOSA</v>
      </c>
      <c r="M26" s="28" t="str">
        <f aca="false">IFERROR(INDEX(Dim_Members!$D$2:$D$354,MATCH($B26,Dim_Members!$A$2:$A$354,0)),"")</f>
        <v>Learning Institution</v>
      </c>
      <c r="N26" s="28" t="str">
        <f aca="false">IFERROR(INDEX(Dim_Branches!$B$2:$B$4,MATCH($D26,Dim_Branches!$A$2:$A$4,0)),"")</f>
        <v>Headquarters</v>
      </c>
    </row>
    <row r="27" customFormat="false" ht="15" hidden="false" customHeight="false" outlineLevel="0" collapsed="false">
      <c r="A27" s="28" t="n">
        <v>26</v>
      </c>
      <c r="B27" s="28" t="n">
        <v>73</v>
      </c>
      <c r="C27" s="28" t="n">
        <v>4</v>
      </c>
      <c r="D27" s="28" t="n">
        <v>3</v>
      </c>
      <c r="E27" s="29" t="n">
        <v>44721</v>
      </c>
      <c r="F27" s="28" t="n">
        <v>58600</v>
      </c>
      <c r="G27" s="28" t="n">
        <v>23</v>
      </c>
      <c r="H27" s="28" t="n">
        <v>1.2</v>
      </c>
      <c r="I27" s="28" t="s">
        <v>146</v>
      </c>
      <c r="J27" s="28" t="n">
        <v>0</v>
      </c>
      <c r="K27" s="28" t="str">
        <f aca="false">IFERROR(INDEX(Dim_Products!$B$2:$B$14,MATCH($C27,Dim_Products!$A$2:$A$14,0)),"")</f>
        <v>Mtumishi Loan</v>
      </c>
      <c r="L27" s="28" t="str">
        <f aca="false">IFERROR(INDEX(Dim_Products!$C$2:$C$14,MATCH($C27,Dim_Products!$A$2:$A$14,0)),"")</f>
        <v>FOSA</v>
      </c>
      <c r="M27" s="28" t="str">
        <f aca="false">IFERROR(INDEX(Dim_Members!$D$2:$D$354,MATCH($B27,Dim_Members!$A$2:$A$354,0)),"")</f>
        <v>Individual</v>
      </c>
      <c r="N27" s="28" t="str">
        <f aca="false">IFERROR(INDEX(Dim_Branches!$B$2:$B$4,MATCH($D27,Dim_Branches!$A$2:$A$4,0)),"")</f>
        <v>Ruai</v>
      </c>
    </row>
    <row r="28" customFormat="false" ht="15" hidden="false" customHeight="false" outlineLevel="0" collapsed="false">
      <c r="A28" s="28" t="n">
        <v>27</v>
      </c>
      <c r="B28" s="28" t="n">
        <v>232</v>
      </c>
      <c r="C28" s="28" t="n">
        <v>1</v>
      </c>
      <c r="D28" s="28" t="n">
        <v>1</v>
      </c>
      <c r="E28" s="29" t="n">
        <v>44630</v>
      </c>
      <c r="F28" s="28" t="n">
        <v>6900</v>
      </c>
      <c r="G28" s="28" t="n">
        <v>2</v>
      </c>
      <c r="H28" s="28" t="n">
        <v>1</v>
      </c>
      <c r="I28" s="28" t="s">
        <v>146</v>
      </c>
      <c r="J28" s="28" t="n">
        <v>0</v>
      </c>
      <c r="K28" s="28" t="str">
        <f aca="false">IFERROR(INDEX(Dim_Products!$B$2:$B$14,MATCH($C28,Dim_Products!$A$2:$A$14,0)),"")</f>
        <v>Salary Advance</v>
      </c>
      <c r="L28" s="28" t="str">
        <f aca="false">IFERROR(INDEX(Dim_Products!$C$2:$C$14,MATCH($C28,Dim_Products!$A$2:$A$14,0)),"")</f>
        <v>FOSA</v>
      </c>
      <c r="M28" s="28" t="str">
        <f aca="false">IFERROR(INDEX(Dim_Members!$D$2:$D$354,MATCH($B28,Dim_Members!$A$2:$A$354,0)),"")</f>
        <v>Individual</v>
      </c>
      <c r="N28" s="28" t="str">
        <f aca="false">IFERROR(INDEX(Dim_Branches!$B$2:$B$4,MATCH($D28,Dim_Branches!$A$2:$A$4,0)),"")</f>
        <v>Headquarters</v>
      </c>
    </row>
    <row r="29" customFormat="false" ht="15" hidden="false" customHeight="false" outlineLevel="0" collapsed="false">
      <c r="A29" s="28" t="n">
        <v>28</v>
      </c>
      <c r="B29" s="28" t="n">
        <v>193</v>
      </c>
      <c r="C29" s="28" t="n">
        <v>2</v>
      </c>
      <c r="D29" s="28" t="n">
        <v>1</v>
      </c>
      <c r="E29" s="29" t="n">
        <v>44715</v>
      </c>
      <c r="F29" s="28" t="n">
        <v>47400</v>
      </c>
      <c r="G29" s="28" t="n">
        <v>13</v>
      </c>
      <c r="H29" s="28" t="n">
        <v>1.5</v>
      </c>
      <c r="I29" s="28" t="s">
        <v>147</v>
      </c>
      <c r="J29" s="28" t="n">
        <v>0</v>
      </c>
      <c r="K29" s="28" t="str">
        <f aca="false">IFERROR(INDEX(Dim_Products!$B$2:$B$14,MATCH($C29,Dim_Products!$A$2:$A$14,0)),"")</f>
        <v>Jeki Loan</v>
      </c>
      <c r="L29" s="28" t="str">
        <f aca="false">IFERROR(INDEX(Dim_Products!$C$2:$C$14,MATCH($C29,Dim_Products!$A$2:$A$14,0)),"")</f>
        <v>FOSA</v>
      </c>
      <c r="M29" s="28" t="str">
        <f aca="false">IFERROR(INDEX(Dim_Members!$D$2:$D$354,MATCH($B29,Dim_Members!$A$2:$A$354,0)),"")</f>
        <v>Individual</v>
      </c>
      <c r="N29" s="28" t="str">
        <f aca="false">IFERROR(INDEX(Dim_Branches!$B$2:$B$4,MATCH($D29,Dim_Branches!$A$2:$A$4,0)),"")</f>
        <v>Headquarters</v>
      </c>
    </row>
    <row r="30" customFormat="false" ht="15" hidden="false" customHeight="false" outlineLevel="0" collapsed="false">
      <c r="A30" s="28" t="n">
        <v>29</v>
      </c>
      <c r="B30" s="28" t="n">
        <v>277</v>
      </c>
      <c r="C30" s="28" t="n">
        <v>3</v>
      </c>
      <c r="D30" s="28" t="n">
        <v>1</v>
      </c>
      <c r="E30" s="29" t="n">
        <v>45138</v>
      </c>
      <c r="F30" s="28" t="n">
        <v>26600</v>
      </c>
      <c r="G30" s="28" t="n">
        <v>12</v>
      </c>
      <c r="H30" s="28" t="n">
        <v>1.3</v>
      </c>
      <c r="I30" s="28" t="s">
        <v>145</v>
      </c>
      <c r="J30" s="28" t="n">
        <v>0</v>
      </c>
      <c r="K30" s="28" t="str">
        <f aca="false">IFERROR(INDEX(Dim_Products!$B$2:$B$14,MATCH($C30,Dim_Products!$A$2:$A$14,0)),"")</f>
        <v>Product Loan</v>
      </c>
      <c r="L30" s="28" t="str">
        <f aca="false">IFERROR(INDEX(Dim_Products!$C$2:$C$14,MATCH($C30,Dim_Products!$A$2:$A$14,0)),"")</f>
        <v>FOSA</v>
      </c>
      <c r="M30" s="28" t="str">
        <f aca="false">IFERROR(INDEX(Dim_Members!$D$2:$D$354,MATCH($B30,Dim_Members!$A$2:$A$354,0)),"")</f>
        <v>Individual</v>
      </c>
      <c r="N30" s="28" t="str">
        <f aca="false">IFERROR(INDEX(Dim_Branches!$B$2:$B$4,MATCH($D30,Dim_Branches!$A$2:$A$4,0)),"")</f>
        <v>Headquarters</v>
      </c>
    </row>
    <row r="31" customFormat="false" ht="15" hidden="false" customHeight="false" outlineLevel="0" collapsed="false">
      <c r="A31" s="28" t="n">
        <v>30</v>
      </c>
      <c r="B31" s="28" t="n">
        <v>60</v>
      </c>
      <c r="C31" s="28" t="n">
        <v>4</v>
      </c>
      <c r="D31" s="28" t="n">
        <v>1</v>
      </c>
      <c r="E31" s="29" t="n">
        <v>45376</v>
      </c>
      <c r="F31" s="28" t="n">
        <v>78500</v>
      </c>
      <c r="G31" s="28" t="n">
        <v>24</v>
      </c>
      <c r="H31" s="28" t="n">
        <v>1.2</v>
      </c>
      <c r="I31" s="28" t="s">
        <v>147</v>
      </c>
      <c r="J31" s="28" t="n">
        <v>0</v>
      </c>
      <c r="K31" s="28" t="str">
        <f aca="false">IFERROR(INDEX(Dim_Products!$B$2:$B$14,MATCH($C31,Dim_Products!$A$2:$A$14,0)),"")</f>
        <v>Mtumishi Loan</v>
      </c>
      <c r="L31" s="28" t="str">
        <f aca="false">IFERROR(INDEX(Dim_Products!$C$2:$C$14,MATCH($C31,Dim_Products!$A$2:$A$14,0)),"")</f>
        <v>FOSA</v>
      </c>
      <c r="M31" s="28" t="str">
        <f aca="false">IFERROR(INDEX(Dim_Members!$D$2:$D$354,MATCH($B31,Dim_Members!$A$2:$A$354,0)),"")</f>
        <v>Individual</v>
      </c>
      <c r="N31" s="28" t="str">
        <f aca="false">IFERROR(INDEX(Dim_Branches!$B$2:$B$4,MATCH($D31,Dim_Branches!$A$2:$A$4,0)),"")</f>
        <v>Headquarters</v>
      </c>
    </row>
    <row r="32" customFormat="false" ht="15" hidden="false" customHeight="false" outlineLevel="0" collapsed="false">
      <c r="A32" s="28" t="n">
        <v>31</v>
      </c>
      <c r="B32" s="28" t="n">
        <v>223</v>
      </c>
      <c r="C32" s="28" t="n">
        <v>2</v>
      </c>
      <c r="D32" s="28" t="n">
        <v>1</v>
      </c>
      <c r="E32" s="29" t="n">
        <v>46246</v>
      </c>
      <c r="F32" s="28" t="n">
        <v>11700</v>
      </c>
      <c r="G32" s="28" t="n">
        <v>13</v>
      </c>
      <c r="H32" s="28" t="n">
        <v>1.5</v>
      </c>
      <c r="I32" s="28" t="s">
        <v>146</v>
      </c>
      <c r="J32" s="28" t="n">
        <v>0</v>
      </c>
      <c r="K32" s="28" t="str">
        <f aca="false">IFERROR(INDEX(Dim_Products!$B$2:$B$14,MATCH($C32,Dim_Products!$A$2:$A$14,0)),"")</f>
        <v>Jeki Loan</v>
      </c>
      <c r="L32" s="28" t="str">
        <f aca="false">IFERROR(INDEX(Dim_Products!$C$2:$C$14,MATCH($C32,Dim_Products!$A$2:$A$14,0)),"")</f>
        <v>FOSA</v>
      </c>
      <c r="M32" s="28" t="str">
        <f aca="false">IFERROR(INDEX(Dim_Members!$D$2:$D$354,MATCH($B32,Dim_Members!$A$2:$A$354,0)),"")</f>
        <v>Individual</v>
      </c>
      <c r="N32" s="28" t="str">
        <f aca="false">IFERROR(INDEX(Dim_Branches!$B$2:$B$4,MATCH($D32,Dim_Branches!$A$2:$A$4,0)),"")</f>
        <v>Headquarters</v>
      </c>
    </row>
    <row r="33" customFormat="false" ht="15" hidden="false" customHeight="false" outlineLevel="0" collapsed="false">
      <c r="A33" s="28" t="n">
        <v>32</v>
      </c>
      <c r="B33" s="28" t="n">
        <v>164</v>
      </c>
      <c r="C33" s="28" t="n">
        <v>11</v>
      </c>
      <c r="D33" s="28" t="n">
        <v>1</v>
      </c>
      <c r="E33" s="29" t="n">
        <v>46215</v>
      </c>
      <c r="F33" s="28" t="n">
        <v>313100</v>
      </c>
      <c r="G33" s="28" t="n">
        <v>47</v>
      </c>
      <c r="H33" s="28" t="n">
        <v>1.1</v>
      </c>
      <c r="I33" s="28" t="s">
        <v>146</v>
      </c>
      <c r="J33" s="28" t="n">
        <v>1</v>
      </c>
      <c r="K33" s="28" t="str">
        <f aca="false">IFERROR(INDEX(Dim_Products!$B$2:$B$14,MATCH($C33,Dim_Products!$A$2:$A$14,0)),"")</f>
        <v>Moto Gari Loan</v>
      </c>
      <c r="L33" s="28" t="str">
        <f aca="false">IFERROR(INDEX(Dim_Products!$C$2:$C$14,MATCH($C33,Dim_Products!$A$2:$A$14,0)),"")</f>
        <v>BOSA</v>
      </c>
      <c r="M33" s="28" t="str">
        <f aca="false">IFERROR(INDEX(Dim_Members!$D$2:$D$354,MATCH($B33,Dim_Members!$A$2:$A$354,0)),"")</f>
        <v>Individual</v>
      </c>
      <c r="N33" s="28" t="str">
        <f aca="false">IFERROR(INDEX(Dim_Branches!$B$2:$B$4,MATCH($D33,Dim_Branches!$A$2:$A$4,0)),"")</f>
        <v>Headquarters</v>
      </c>
    </row>
    <row r="34" customFormat="false" ht="15" hidden="false" customHeight="false" outlineLevel="0" collapsed="false">
      <c r="A34" s="28" t="n">
        <v>33</v>
      </c>
      <c r="B34" s="28" t="n">
        <v>320</v>
      </c>
      <c r="C34" s="28" t="n">
        <v>8</v>
      </c>
      <c r="D34" s="28" t="n">
        <v>2</v>
      </c>
      <c r="E34" s="29" t="n">
        <v>46162</v>
      </c>
      <c r="F34" s="28" t="n">
        <v>6000</v>
      </c>
      <c r="G34" s="28" t="n">
        <v>6</v>
      </c>
      <c r="H34" s="28" t="n">
        <v>1.6</v>
      </c>
      <c r="I34" s="28" t="s">
        <v>146</v>
      </c>
      <c r="J34" s="28" t="n">
        <v>0</v>
      </c>
      <c r="K34" s="28" t="str">
        <f aca="false">IFERROR(INDEX(Dim_Products!$B$2:$B$14,MATCH($C34,Dim_Products!$A$2:$A$14,0)),"")</f>
        <v>Emergency Loan</v>
      </c>
      <c r="L34" s="28" t="str">
        <f aca="false">IFERROR(INDEX(Dim_Products!$C$2:$C$14,MATCH($C34,Dim_Products!$A$2:$A$14,0)),"")</f>
        <v>BOSA</v>
      </c>
      <c r="M34" s="28" t="str">
        <f aca="false">IFERROR(INDEX(Dim_Members!$D$2:$D$354,MATCH($B34,Dim_Members!$A$2:$A$354,0)),"")</f>
        <v>Individual</v>
      </c>
      <c r="N34" s="28" t="str">
        <f aca="false">IFERROR(INDEX(Dim_Branches!$B$2:$B$4,MATCH($D34,Dim_Branches!$A$2:$A$4,0)),"")</f>
        <v>Umoja</v>
      </c>
    </row>
    <row r="35" customFormat="false" ht="15" hidden="false" customHeight="false" outlineLevel="0" collapsed="false">
      <c r="A35" s="28" t="n">
        <v>34</v>
      </c>
      <c r="B35" s="28" t="n">
        <v>55</v>
      </c>
      <c r="C35" s="28" t="n">
        <v>8</v>
      </c>
      <c r="D35" s="28" t="n">
        <v>1</v>
      </c>
      <c r="E35" s="29" t="n">
        <v>45299</v>
      </c>
      <c r="F35" s="28" t="n">
        <v>26400</v>
      </c>
      <c r="G35" s="28" t="n">
        <v>6</v>
      </c>
      <c r="H35" s="28" t="n">
        <v>1.6</v>
      </c>
      <c r="I35" s="28" t="s">
        <v>147</v>
      </c>
      <c r="J35" s="28" t="n">
        <v>0</v>
      </c>
      <c r="K35" s="28" t="str">
        <f aca="false">IFERROR(INDEX(Dim_Products!$B$2:$B$14,MATCH($C35,Dim_Products!$A$2:$A$14,0)),"")</f>
        <v>Emergency Loan</v>
      </c>
      <c r="L35" s="28" t="str">
        <f aca="false">IFERROR(INDEX(Dim_Products!$C$2:$C$14,MATCH($C35,Dim_Products!$A$2:$A$14,0)),"")</f>
        <v>BOSA</v>
      </c>
      <c r="M35" s="28" t="str">
        <f aca="false">IFERROR(INDEX(Dim_Members!$D$2:$D$354,MATCH($B35,Dim_Members!$A$2:$A$354,0)),"")</f>
        <v>Learning Institution</v>
      </c>
      <c r="N35" s="28" t="str">
        <f aca="false">IFERROR(INDEX(Dim_Branches!$B$2:$B$4,MATCH($D35,Dim_Branches!$A$2:$A$4,0)),"")</f>
        <v>Headquarters</v>
      </c>
    </row>
    <row r="36" customFormat="false" ht="15" hidden="false" customHeight="false" outlineLevel="0" collapsed="false">
      <c r="A36" s="28" t="n">
        <v>35</v>
      </c>
      <c r="B36" s="28" t="n">
        <v>317</v>
      </c>
      <c r="C36" s="28" t="n">
        <v>8</v>
      </c>
      <c r="D36" s="28" t="n">
        <v>1</v>
      </c>
      <c r="E36" s="29" t="n">
        <v>45982</v>
      </c>
      <c r="F36" s="28" t="n">
        <v>4000</v>
      </c>
      <c r="G36" s="28" t="n">
        <v>6</v>
      </c>
      <c r="H36" s="28" t="n">
        <v>1.6</v>
      </c>
      <c r="I36" s="28" t="s">
        <v>147</v>
      </c>
      <c r="J36" s="28" t="n">
        <v>0</v>
      </c>
      <c r="K36" s="28" t="str">
        <f aca="false">IFERROR(INDEX(Dim_Products!$B$2:$B$14,MATCH($C36,Dim_Products!$A$2:$A$14,0)),"")</f>
        <v>Emergency Loan</v>
      </c>
      <c r="L36" s="28" t="str">
        <f aca="false">IFERROR(INDEX(Dim_Products!$C$2:$C$14,MATCH($C36,Dim_Products!$A$2:$A$14,0)),"")</f>
        <v>BOSA</v>
      </c>
      <c r="M36" s="28" t="str">
        <f aca="false">IFERROR(INDEX(Dim_Members!$D$2:$D$354,MATCH($B36,Dim_Members!$A$2:$A$354,0)),"")</f>
        <v>SME</v>
      </c>
      <c r="N36" s="28" t="str">
        <f aca="false">IFERROR(INDEX(Dim_Branches!$B$2:$B$4,MATCH($D36,Dim_Branches!$A$2:$A$4,0)),"")</f>
        <v>Headquarters</v>
      </c>
    </row>
    <row r="37" customFormat="false" ht="15" hidden="false" customHeight="false" outlineLevel="0" collapsed="false">
      <c r="A37" s="28" t="n">
        <v>36</v>
      </c>
      <c r="B37" s="28" t="n">
        <v>252</v>
      </c>
      <c r="C37" s="28" t="n">
        <v>10</v>
      </c>
      <c r="D37" s="28" t="n">
        <v>1</v>
      </c>
      <c r="E37" s="29" t="n">
        <v>46145</v>
      </c>
      <c r="F37" s="28" t="n">
        <v>48800</v>
      </c>
      <c r="G37" s="28" t="n">
        <v>5</v>
      </c>
      <c r="H37" s="28" t="n">
        <v>1.5</v>
      </c>
      <c r="I37" s="28" t="s">
        <v>145</v>
      </c>
      <c r="J37" s="28" t="n">
        <v>1</v>
      </c>
      <c r="K37" s="28" t="str">
        <f aca="false">IFERROR(INDEX(Dim_Products!$B$2:$B$14,MATCH($C37,Dim_Products!$A$2:$A$14,0)),"")</f>
        <v>ELoan</v>
      </c>
      <c r="L37" s="28" t="str">
        <f aca="false">IFERROR(INDEX(Dim_Products!$C$2:$C$14,MATCH($C37,Dim_Products!$A$2:$A$14,0)),"")</f>
        <v>BOSA</v>
      </c>
      <c r="M37" s="28" t="str">
        <f aca="false">IFERROR(INDEX(Dim_Members!$D$2:$D$354,MATCH($B37,Dim_Members!$A$2:$A$354,0)),"")</f>
        <v>Individual</v>
      </c>
      <c r="N37" s="28" t="str">
        <f aca="false">IFERROR(INDEX(Dim_Branches!$B$2:$B$4,MATCH($D37,Dim_Branches!$A$2:$A$4,0)),"")</f>
        <v>Headquarters</v>
      </c>
    </row>
    <row r="38" customFormat="false" ht="15" hidden="false" customHeight="false" outlineLevel="0" collapsed="false">
      <c r="A38" s="28" t="n">
        <v>37</v>
      </c>
      <c r="B38" s="28" t="n">
        <v>109</v>
      </c>
      <c r="C38" s="28" t="n">
        <v>11</v>
      </c>
      <c r="D38" s="28" t="n">
        <v>2</v>
      </c>
      <c r="E38" s="29" t="n">
        <v>45395</v>
      </c>
      <c r="F38" s="28" t="n">
        <v>829800</v>
      </c>
      <c r="G38" s="28" t="n">
        <v>49</v>
      </c>
      <c r="H38" s="28" t="n">
        <v>1.1</v>
      </c>
      <c r="I38" s="28" t="s">
        <v>145</v>
      </c>
      <c r="J38" s="28" t="n">
        <v>1</v>
      </c>
      <c r="K38" s="28" t="str">
        <f aca="false">IFERROR(INDEX(Dim_Products!$B$2:$B$14,MATCH($C38,Dim_Products!$A$2:$A$14,0)),"")</f>
        <v>Moto Gari Loan</v>
      </c>
      <c r="L38" s="28" t="str">
        <f aca="false">IFERROR(INDEX(Dim_Products!$C$2:$C$14,MATCH($C38,Dim_Products!$A$2:$A$14,0)),"")</f>
        <v>BOSA</v>
      </c>
      <c r="M38" s="28" t="str">
        <f aca="false">IFERROR(INDEX(Dim_Members!$D$2:$D$354,MATCH($B38,Dim_Members!$A$2:$A$354,0)),"")</f>
        <v>SME</v>
      </c>
      <c r="N38" s="28" t="str">
        <f aca="false">IFERROR(INDEX(Dim_Branches!$B$2:$B$4,MATCH($D38,Dim_Branches!$A$2:$A$4,0)),"")</f>
        <v>Umoja</v>
      </c>
    </row>
    <row r="39" customFormat="false" ht="15" hidden="false" customHeight="false" outlineLevel="0" collapsed="false">
      <c r="A39" s="28" t="n">
        <v>38</v>
      </c>
      <c r="B39" s="28" t="n">
        <v>84</v>
      </c>
      <c r="C39" s="28" t="n">
        <v>10</v>
      </c>
      <c r="D39" s="28" t="n">
        <v>1</v>
      </c>
      <c r="E39" s="29" t="n">
        <v>46265</v>
      </c>
      <c r="F39" s="28" t="n">
        <v>43600</v>
      </c>
      <c r="G39" s="28" t="n">
        <v>5</v>
      </c>
      <c r="H39" s="28" t="n">
        <v>1.5</v>
      </c>
      <c r="I39" s="28" t="s">
        <v>145</v>
      </c>
      <c r="J39" s="28" t="n">
        <v>1</v>
      </c>
      <c r="K39" s="28" t="str">
        <f aca="false">IFERROR(INDEX(Dim_Products!$B$2:$B$14,MATCH($C39,Dim_Products!$A$2:$A$14,0)),"")</f>
        <v>ELoan</v>
      </c>
      <c r="L39" s="28" t="str">
        <f aca="false">IFERROR(INDEX(Dim_Products!$C$2:$C$14,MATCH($C39,Dim_Products!$A$2:$A$14,0)),"")</f>
        <v>BOSA</v>
      </c>
      <c r="M39" s="28" t="str">
        <f aca="false">IFERROR(INDEX(Dim_Members!$D$2:$D$354,MATCH($B39,Dim_Members!$A$2:$A$354,0)),"")</f>
        <v>Individual</v>
      </c>
      <c r="N39" s="28" t="str">
        <f aca="false">IFERROR(INDEX(Dim_Branches!$B$2:$B$4,MATCH($D39,Dim_Branches!$A$2:$A$4,0)),"")</f>
        <v>Headquarters</v>
      </c>
    </row>
    <row r="40" customFormat="false" ht="15" hidden="false" customHeight="false" outlineLevel="0" collapsed="false">
      <c r="A40" s="28" t="n">
        <v>39</v>
      </c>
      <c r="B40" s="28" t="n">
        <v>11</v>
      </c>
      <c r="C40" s="28" t="n">
        <v>10</v>
      </c>
      <c r="D40" s="28" t="n">
        <v>3</v>
      </c>
      <c r="E40" s="29" t="n">
        <v>46133</v>
      </c>
      <c r="F40" s="28" t="n">
        <v>5400</v>
      </c>
      <c r="G40" s="28" t="n">
        <v>7</v>
      </c>
      <c r="H40" s="28" t="n">
        <v>1.5</v>
      </c>
      <c r="I40" s="28" t="s">
        <v>146</v>
      </c>
      <c r="J40" s="28" t="n">
        <v>0</v>
      </c>
      <c r="K40" s="28" t="str">
        <f aca="false">IFERROR(INDEX(Dim_Products!$B$2:$B$14,MATCH($C40,Dim_Products!$A$2:$A$14,0)),"")</f>
        <v>ELoan</v>
      </c>
      <c r="L40" s="28" t="str">
        <f aca="false">IFERROR(INDEX(Dim_Products!$C$2:$C$14,MATCH($C40,Dim_Products!$A$2:$A$14,0)),"")</f>
        <v>BOSA</v>
      </c>
      <c r="M40" s="28" t="str">
        <f aca="false">IFERROR(INDEX(Dim_Members!$D$2:$D$354,MATCH($B40,Dim_Members!$A$2:$A$354,0)),"")</f>
        <v>Individual</v>
      </c>
      <c r="N40" s="28" t="str">
        <f aca="false">IFERROR(INDEX(Dim_Branches!$B$2:$B$4,MATCH($D40,Dim_Branches!$A$2:$A$4,0)),"")</f>
        <v>Ruai</v>
      </c>
    </row>
    <row r="41" customFormat="false" ht="15" hidden="false" customHeight="false" outlineLevel="0" collapsed="false">
      <c r="A41" s="28" t="n">
        <v>40</v>
      </c>
      <c r="B41" s="28" t="n">
        <v>330</v>
      </c>
      <c r="C41" s="28" t="n">
        <v>3</v>
      </c>
      <c r="D41" s="28" t="n">
        <v>2</v>
      </c>
      <c r="E41" s="29" t="n">
        <v>45545</v>
      </c>
      <c r="F41" s="28" t="n">
        <v>42100</v>
      </c>
      <c r="G41" s="28" t="n">
        <v>12</v>
      </c>
      <c r="H41" s="28" t="n">
        <v>1.3</v>
      </c>
      <c r="I41" s="28" t="s">
        <v>145</v>
      </c>
      <c r="J41" s="28" t="n">
        <v>0</v>
      </c>
      <c r="K41" s="28" t="str">
        <f aca="false">IFERROR(INDEX(Dim_Products!$B$2:$B$14,MATCH($C41,Dim_Products!$A$2:$A$14,0)),"")</f>
        <v>Product Loan</v>
      </c>
      <c r="L41" s="28" t="str">
        <f aca="false">IFERROR(INDEX(Dim_Products!$C$2:$C$14,MATCH($C41,Dim_Products!$A$2:$A$14,0)),"")</f>
        <v>FOSA</v>
      </c>
      <c r="M41" s="28" t="str">
        <f aca="false">IFERROR(INDEX(Dim_Members!$D$2:$D$354,MATCH($B41,Dim_Members!$A$2:$A$354,0)),"")</f>
        <v>Individual</v>
      </c>
      <c r="N41" s="28" t="str">
        <f aca="false">IFERROR(INDEX(Dim_Branches!$B$2:$B$4,MATCH($D41,Dim_Branches!$A$2:$A$4,0)),"")</f>
        <v>Umoja</v>
      </c>
    </row>
    <row r="42" customFormat="false" ht="15" hidden="false" customHeight="false" outlineLevel="0" collapsed="false">
      <c r="A42" s="28" t="n">
        <v>41</v>
      </c>
      <c r="B42" s="28" t="n">
        <v>142</v>
      </c>
      <c r="C42" s="28" t="n">
        <v>3</v>
      </c>
      <c r="D42" s="28" t="n">
        <v>3</v>
      </c>
      <c r="E42" s="29" t="n">
        <v>46038</v>
      </c>
      <c r="F42" s="28" t="n">
        <v>30900</v>
      </c>
      <c r="G42" s="28" t="n">
        <v>13</v>
      </c>
      <c r="H42" s="28" t="n">
        <v>1.3</v>
      </c>
      <c r="I42" s="28" t="s">
        <v>145</v>
      </c>
      <c r="J42" s="28" t="n">
        <v>0</v>
      </c>
      <c r="K42" s="28" t="str">
        <f aca="false">IFERROR(INDEX(Dim_Products!$B$2:$B$14,MATCH($C42,Dim_Products!$A$2:$A$14,0)),"")</f>
        <v>Product Loan</v>
      </c>
      <c r="L42" s="28" t="str">
        <f aca="false">IFERROR(INDEX(Dim_Products!$C$2:$C$14,MATCH($C42,Dim_Products!$A$2:$A$14,0)),"")</f>
        <v>FOSA</v>
      </c>
      <c r="M42" s="28" t="str">
        <f aca="false">IFERROR(INDEX(Dim_Members!$D$2:$D$354,MATCH($B42,Dim_Members!$A$2:$A$354,0)),"")</f>
        <v>Individual</v>
      </c>
      <c r="N42" s="28" t="str">
        <f aca="false">IFERROR(INDEX(Dim_Branches!$B$2:$B$4,MATCH($D42,Dim_Branches!$A$2:$A$4,0)),"")</f>
        <v>Ruai</v>
      </c>
    </row>
    <row r="43" customFormat="false" ht="15" hidden="false" customHeight="false" outlineLevel="0" collapsed="false">
      <c r="A43" s="28" t="n">
        <v>42</v>
      </c>
      <c r="B43" s="28" t="n">
        <v>336</v>
      </c>
      <c r="C43" s="28" t="n">
        <v>6</v>
      </c>
      <c r="D43" s="28" t="n">
        <v>1</v>
      </c>
      <c r="E43" s="29" t="n">
        <v>45167</v>
      </c>
      <c r="F43" s="28" t="n">
        <v>36700</v>
      </c>
      <c r="G43" s="28" t="n">
        <v>12</v>
      </c>
      <c r="H43" s="28" t="n">
        <v>1.3</v>
      </c>
      <c r="I43" s="28" t="s">
        <v>145</v>
      </c>
      <c r="J43" s="28" t="n">
        <v>0</v>
      </c>
      <c r="K43" s="28" t="str">
        <f aca="false">IFERROR(INDEX(Dim_Products!$B$2:$B$14,MATCH($C43,Dim_Products!$A$2:$A$14,0)),"")</f>
        <v>Bima Loan</v>
      </c>
      <c r="L43" s="28" t="str">
        <f aca="false">IFERROR(INDEX(Dim_Products!$C$2:$C$14,MATCH($C43,Dim_Products!$A$2:$A$14,0)),"")</f>
        <v>BOSA</v>
      </c>
      <c r="M43" s="28" t="str">
        <f aca="false">IFERROR(INDEX(Dim_Members!$D$2:$D$354,MATCH($B43,Dim_Members!$A$2:$A$354,0)),"")</f>
        <v>Individual</v>
      </c>
      <c r="N43" s="28" t="str">
        <f aca="false">IFERROR(INDEX(Dim_Branches!$B$2:$B$4,MATCH($D43,Dim_Branches!$A$2:$A$4,0)),"")</f>
        <v>Headquarters</v>
      </c>
    </row>
    <row r="44" customFormat="false" ht="15" hidden="false" customHeight="false" outlineLevel="0" collapsed="false">
      <c r="A44" s="28" t="n">
        <v>43</v>
      </c>
      <c r="B44" s="28" t="n">
        <v>337</v>
      </c>
      <c r="C44" s="28" t="n">
        <v>10</v>
      </c>
      <c r="D44" s="28" t="n">
        <v>3</v>
      </c>
      <c r="E44" s="29" t="n">
        <v>44932</v>
      </c>
      <c r="F44" s="28" t="n">
        <v>9400</v>
      </c>
      <c r="G44" s="28" t="n">
        <v>6</v>
      </c>
      <c r="H44" s="28" t="n">
        <v>1.5</v>
      </c>
      <c r="I44" s="28" t="s">
        <v>146</v>
      </c>
      <c r="J44" s="28" t="n">
        <v>0</v>
      </c>
      <c r="K44" s="28" t="str">
        <f aca="false">IFERROR(INDEX(Dim_Products!$B$2:$B$14,MATCH($C44,Dim_Products!$A$2:$A$14,0)),"")</f>
        <v>ELoan</v>
      </c>
      <c r="L44" s="28" t="str">
        <f aca="false">IFERROR(INDEX(Dim_Products!$C$2:$C$14,MATCH($C44,Dim_Products!$A$2:$A$14,0)),"")</f>
        <v>BOSA</v>
      </c>
      <c r="M44" s="28" t="str">
        <f aca="false">IFERROR(INDEX(Dim_Members!$D$2:$D$354,MATCH($B44,Dim_Members!$A$2:$A$354,0)),"")</f>
        <v>Individual</v>
      </c>
      <c r="N44" s="28" t="str">
        <f aca="false">IFERROR(INDEX(Dim_Branches!$B$2:$B$4,MATCH($D44,Dim_Branches!$A$2:$A$4,0)),"")</f>
        <v>Ruai</v>
      </c>
    </row>
    <row r="45" customFormat="false" ht="15" hidden="false" customHeight="false" outlineLevel="0" collapsed="false">
      <c r="A45" s="28" t="n">
        <v>44</v>
      </c>
      <c r="B45" s="28" t="n">
        <v>182</v>
      </c>
      <c r="C45" s="28" t="n">
        <v>2</v>
      </c>
      <c r="D45" s="28" t="n">
        <v>3</v>
      </c>
      <c r="E45" s="29" t="n">
        <v>45190</v>
      </c>
      <c r="F45" s="28" t="n">
        <v>40500</v>
      </c>
      <c r="G45" s="28" t="n">
        <v>12</v>
      </c>
      <c r="H45" s="28" t="n">
        <v>1.5</v>
      </c>
      <c r="I45" s="28" t="s">
        <v>146</v>
      </c>
      <c r="J45" s="28" t="n">
        <v>0</v>
      </c>
      <c r="K45" s="28" t="str">
        <f aca="false">IFERROR(INDEX(Dim_Products!$B$2:$B$14,MATCH($C45,Dim_Products!$A$2:$A$14,0)),"")</f>
        <v>Jeki Loan</v>
      </c>
      <c r="L45" s="28" t="str">
        <f aca="false">IFERROR(INDEX(Dim_Products!$C$2:$C$14,MATCH($C45,Dim_Products!$A$2:$A$14,0)),"")</f>
        <v>FOSA</v>
      </c>
      <c r="M45" s="28" t="str">
        <f aca="false">IFERROR(INDEX(Dim_Members!$D$2:$D$354,MATCH($B45,Dim_Members!$A$2:$A$354,0)),"")</f>
        <v>SME</v>
      </c>
      <c r="N45" s="28" t="str">
        <f aca="false">IFERROR(INDEX(Dim_Branches!$B$2:$B$4,MATCH($D45,Dim_Branches!$A$2:$A$4,0)),"")</f>
        <v>Ruai</v>
      </c>
    </row>
    <row r="46" customFormat="false" ht="15" hidden="false" customHeight="false" outlineLevel="0" collapsed="false">
      <c r="A46" s="28" t="n">
        <v>45</v>
      </c>
      <c r="B46" s="28" t="n">
        <v>87</v>
      </c>
      <c r="C46" s="28" t="n">
        <v>8</v>
      </c>
      <c r="D46" s="28" t="n">
        <v>1</v>
      </c>
      <c r="E46" s="29" t="n">
        <v>45486</v>
      </c>
      <c r="F46" s="28" t="n">
        <v>24200</v>
      </c>
      <c r="G46" s="28" t="n">
        <v>6</v>
      </c>
      <c r="H46" s="28" t="n">
        <v>1.6</v>
      </c>
      <c r="I46" s="28" t="s">
        <v>145</v>
      </c>
      <c r="J46" s="28" t="n">
        <v>0</v>
      </c>
      <c r="K46" s="28" t="str">
        <f aca="false">IFERROR(INDEX(Dim_Products!$B$2:$B$14,MATCH($C46,Dim_Products!$A$2:$A$14,0)),"")</f>
        <v>Emergency Loan</v>
      </c>
      <c r="L46" s="28" t="str">
        <f aca="false">IFERROR(INDEX(Dim_Products!$C$2:$C$14,MATCH($C46,Dim_Products!$A$2:$A$14,0)),"")</f>
        <v>BOSA</v>
      </c>
      <c r="M46" s="28" t="str">
        <f aca="false">IFERROR(INDEX(Dim_Members!$D$2:$D$354,MATCH($B46,Dim_Members!$A$2:$A$354,0)),"")</f>
        <v>Individual</v>
      </c>
      <c r="N46" s="28" t="str">
        <f aca="false">IFERROR(INDEX(Dim_Branches!$B$2:$B$4,MATCH($D46,Dim_Branches!$A$2:$A$4,0)),"")</f>
        <v>Headquarters</v>
      </c>
    </row>
    <row r="47" customFormat="false" ht="15" hidden="false" customHeight="false" outlineLevel="0" collapsed="false">
      <c r="A47" s="28" t="n">
        <v>46</v>
      </c>
      <c r="B47" s="28" t="n">
        <v>160</v>
      </c>
      <c r="C47" s="28" t="n">
        <v>1</v>
      </c>
      <c r="D47" s="28" t="n">
        <v>1</v>
      </c>
      <c r="E47" s="29" t="n">
        <v>45347</v>
      </c>
      <c r="F47" s="28" t="n">
        <v>60900</v>
      </c>
      <c r="G47" s="28" t="n">
        <v>3</v>
      </c>
      <c r="H47" s="28" t="n">
        <v>1</v>
      </c>
      <c r="I47" s="28" t="s">
        <v>146</v>
      </c>
      <c r="J47" s="28" t="n">
        <v>0</v>
      </c>
      <c r="K47" s="28" t="str">
        <f aca="false">IFERROR(INDEX(Dim_Products!$B$2:$B$14,MATCH($C47,Dim_Products!$A$2:$A$14,0)),"")</f>
        <v>Salary Advance</v>
      </c>
      <c r="L47" s="28" t="str">
        <f aca="false">IFERROR(INDEX(Dim_Products!$C$2:$C$14,MATCH($C47,Dim_Products!$A$2:$A$14,0)),"")</f>
        <v>FOSA</v>
      </c>
      <c r="M47" s="28" t="str">
        <f aca="false">IFERROR(INDEX(Dim_Members!$D$2:$D$354,MATCH($B47,Dim_Members!$A$2:$A$354,0)),"")</f>
        <v>Individual</v>
      </c>
      <c r="N47" s="28" t="str">
        <f aca="false">IFERROR(INDEX(Dim_Branches!$B$2:$B$4,MATCH($D47,Dim_Branches!$A$2:$A$4,0)),"")</f>
        <v>Headquarters</v>
      </c>
    </row>
    <row r="48" customFormat="false" ht="15" hidden="false" customHeight="false" outlineLevel="0" collapsed="false">
      <c r="A48" s="28" t="n">
        <v>47</v>
      </c>
      <c r="B48" s="28" t="n">
        <v>306</v>
      </c>
      <c r="C48" s="28" t="n">
        <v>7</v>
      </c>
      <c r="D48" s="28" t="n">
        <v>1</v>
      </c>
      <c r="E48" s="29" t="n">
        <v>45450</v>
      </c>
      <c r="F48" s="28" t="n">
        <v>498000</v>
      </c>
      <c r="G48" s="28" t="n">
        <v>37</v>
      </c>
      <c r="H48" s="28" t="n">
        <v>1.2</v>
      </c>
      <c r="I48" s="28" t="s">
        <v>145</v>
      </c>
      <c r="J48" s="28" t="n">
        <v>1</v>
      </c>
      <c r="K48" s="28" t="str">
        <f aca="false">IFERROR(INDEX(Dim_Products!$B$2:$B$14,MATCH($C48,Dim_Products!$A$2:$A$14,0)),"")</f>
        <v>Development Loan</v>
      </c>
      <c r="L48" s="28" t="str">
        <f aca="false">IFERROR(INDEX(Dim_Products!$C$2:$C$14,MATCH($C48,Dim_Products!$A$2:$A$14,0)),"")</f>
        <v>BOSA</v>
      </c>
      <c r="M48" s="28" t="str">
        <f aca="false">IFERROR(INDEX(Dim_Members!$D$2:$D$354,MATCH($B48,Dim_Members!$A$2:$A$354,0)),"")</f>
        <v>Corporate</v>
      </c>
      <c r="N48" s="28" t="str">
        <f aca="false">IFERROR(INDEX(Dim_Branches!$B$2:$B$4,MATCH($D48,Dim_Branches!$A$2:$A$4,0)),"")</f>
        <v>Headquarters</v>
      </c>
    </row>
    <row r="49" customFormat="false" ht="15" hidden="false" customHeight="false" outlineLevel="0" collapsed="false">
      <c r="A49" s="28" t="n">
        <v>48</v>
      </c>
      <c r="B49" s="28" t="n">
        <v>340</v>
      </c>
      <c r="C49" s="28" t="n">
        <v>7</v>
      </c>
      <c r="D49" s="28" t="n">
        <v>2</v>
      </c>
      <c r="E49" s="29" t="n">
        <v>45472</v>
      </c>
      <c r="F49" s="28" t="n">
        <v>423800</v>
      </c>
      <c r="G49" s="28" t="n">
        <v>36</v>
      </c>
      <c r="H49" s="28" t="n">
        <v>1.2</v>
      </c>
      <c r="I49" s="28" t="s">
        <v>146</v>
      </c>
      <c r="J49" s="28" t="n">
        <v>1</v>
      </c>
      <c r="K49" s="28" t="str">
        <f aca="false">IFERROR(INDEX(Dim_Products!$B$2:$B$14,MATCH($C49,Dim_Products!$A$2:$A$14,0)),"")</f>
        <v>Development Loan</v>
      </c>
      <c r="L49" s="28" t="str">
        <f aca="false">IFERROR(INDEX(Dim_Products!$C$2:$C$14,MATCH($C49,Dim_Products!$A$2:$A$14,0)),"")</f>
        <v>BOSA</v>
      </c>
      <c r="M49" s="28" t="str">
        <f aca="false">IFERROR(INDEX(Dim_Members!$D$2:$D$354,MATCH($B49,Dim_Members!$A$2:$A$354,0)),"")</f>
        <v>Individual</v>
      </c>
      <c r="N49" s="28" t="str">
        <f aca="false">IFERROR(INDEX(Dim_Branches!$B$2:$B$4,MATCH($D49,Dim_Branches!$A$2:$A$4,0)),"")</f>
        <v>Umoja</v>
      </c>
    </row>
    <row r="50" customFormat="false" ht="15" hidden="false" customHeight="false" outlineLevel="0" collapsed="false">
      <c r="A50" s="28" t="n">
        <v>49</v>
      </c>
      <c r="B50" s="28" t="n">
        <v>90</v>
      </c>
      <c r="C50" s="28" t="n">
        <v>10</v>
      </c>
      <c r="D50" s="28" t="n">
        <v>1</v>
      </c>
      <c r="E50" s="29" t="n">
        <v>46263</v>
      </c>
      <c r="F50" s="28" t="n">
        <v>21200</v>
      </c>
      <c r="G50" s="28" t="n">
        <v>6</v>
      </c>
      <c r="H50" s="28" t="n">
        <v>1.5</v>
      </c>
      <c r="I50" s="28" t="s">
        <v>147</v>
      </c>
      <c r="J50" s="28" t="n">
        <v>0</v>
      </c>
      <c r="K50" s="28" t="str">
        <f aca="false">IFERROR(INDEX(Dim_Products!$B$2:$B$14,MATCH($C50,Dim_Products!$A$2:$A$14,0)),"")</f>
        <v>ELoan</v>
      </c>
      <c r="L50" s="28" t="str">
        <f aca="false">IFERROR(INDEX(Dim_Products!$C$2:$C$14,MATCH($C50,Dim_Products!$A$2:$A$14,0)),"")</f>
        <v>BOSA</v>
      </c>
      <c r="M50" s="28" t="str">
        <f aca="false">IFERROR(INDEX(Dim_Members!$D$2:$D$354,MATCH($B50,Dim_Members!$A$2:$A$354,0)),"")</f>
        <v>Individual</v>
      </c>
      <c r="N50" s="28" t="str">
        <f aca="false">IFERROR(INDEX(Dim_Branches!$B$2:$B$4,MATCH($D50,Dim_Branches!$A$2:$A$4,0)),"")</f>
        <v>Headquarters</v>
      </c>
    </row>
    <row r="51" customFormat="false" ht="15" hidden="false" customHeight="false" outlineLevel="0" collapsed="false">
      <c r="A51" s="28" t="n">
        <v>50</v>
      </c>
      <c r="B51" s="28" t="n">
        <v>219</v>
      </c>
      <c r="C51" s="28" t="n">
        <v>9</v>
      </c>
      <c r="D51" s="28" t="n">
        <v>1</v>
      </c>
      <c r="E51" s="29" t="n">
        <v>44756</v>
      </c>
      <c r="F51" s="28" t="n">
        <v>2200</v>
      </c>
      <c r="G51" s="28" t="n">
        <v>2</v>
      </c>
      <c r="H51" s="28" t="n">
        <v>1.7</v>
      </c>
      <c r="I51" s="28" t="s">
        <v>146</v>
      </c>
      <c r="J51" s="28" t="n">
        <v>0</v>
      </c>
      <c r="K51" s="28" t="str">
        <f aca="false">IFERROR(INDEX(Dim_Products!$B$2:$B$14,MATCH($C51,Dim_Products!$A$2:$A$14,0)),"")</f>
        <v>Instant Loan</v>
      </c>
      <c r="L51" s="28" t="str">
        <f aca="false">IFERROR(INDEX(Dim_Products!$C$2:$C$14,MATCH($C51,Dim_Products!$A$2:$A$14,0)),"")</f>
        <v>BOSA</v>
      </c>
      <c r="M51" s="28" t="str">
        <f aca="false">IFERROR(INDEX(Dim_Members!$D$2:$D$354,MATCH($B51,Dim_Members!$A$2:$A$354,0)),"")</f>
        <v>Individual</v>
      </c>
      <c r="N51" s="28" t="str">
        <f aca="false">IFERROR(INDEX(Dim_Branches!$B$2:$B$4,MATCH($D51,Dim_Branches!$A$2:$A$4,0)),"")</f>
        <v>Headquarters</v>
      </c>
    </row>
    <row r="52" customFormat="false" ht="15" hidden="false" customHeight="false" outlineLevel="0" collapsed="false">
      <c r="A52" s="28" t="n">
        <v>51</v>
      </c>
      <c r="B52" s="28" t="n">
        <v>225</v>
      </c>
      <c r="C52" s="28" t="n">
        <v>12</v>
      </c>
      <c r="D52" s="28" t="n">
        <v>3</v>
      </c>
      <c r="E52" s="29" t="n">
        <v>45111</v>
      </c>
      <c r="F52" s="28" t="n">
        <v>276600</v>
      </c>
      <c r="G52" s="28" t="n">
        <v>49</v>
      </c>
      <c r="H52" s="28" t="n">
        <v>1.1</v>
      </c>
      <c r="I52" s="28" t="s">
        <v>145</v>
      </c>
      <c r="J52" s="28" t="n">
        <v>1</v>
      </c>
      <c r="K52" s="28" t="str">
        <f aca="false">IFERROR(INDEX(Dim_Products!$B$2:$B$14,MATCH($C52,Dim_Products!$A$2:$A$14,0)),"")</f>
        <v>Mjengo Loan</v>
      </c>
      <c r="L52" s="28" t="str">
        <f aca="false">IFERROR(INDEX(Dim_Products!$C$2:$C$14,MATCH($C52,Dim_Products!$A$2:$A$14,0)),"")</f>
        <v>BOSA</v>
      </c>
      <c r="M52" s="28" t="str">
        <f aca="false">IFERROR(INDEX(Dim_Members!$D$2:$D$354,MATCH($B52,Dim_Members!$A$2:$A$354,0)),"")</f>
        <v>Individual</v>
      </c>
      <c r="N52" s="28" t="str">
        <f aca="false">IFERROR(INDEX(Dim_Branches!$B$2:$B$4,MATCH($D52,Dim_Branches!$A$2:$A$4,0)),"")</f>
        <v>Ruai</v>
      </c>
    </row>
    <row r="53" customFormat="false" ht="15" hidden="false" customHeight="false" outlineLevel="0" collapsed="false">
      <c r="A53" s="28" t="n">
        <v>52</v>
      </c>
      <c r="B53" s="28" t="n">
        <v>286</v>
      </c>
      <c r="C53" s="28" t="n">
        <v>10</v>
      </c>
      <c r="D53" s="28" t="n">
        <v>1</v>
      </c>
      <c r="E53" s="29" t="n">
        <v>45817</v>
      </c>
      <c r="F53" s="28" t="n">
        <v>5500</v>
      </c>
      <c r="G53" s="28" t="n">
        <v>5</v>
      </c>
      <c r="H53" s="28" t="n">
        <v>1.5</v>
      </c>
      <c r="I53" s="28" t="s">
        <v>147</v>
      </c>
      <c r="J53" s="28" t="n">
        <v>0</v>
      </c>
      <c r="K53" s="28" t="str">
        <f aca="false">IFERROR(INDEX(Dim_Products!$B$2:$B$14,MATCH($C53,Dim_Products!$A$2:$A$14,0)),"")</f>
        <v>ELoan</v>
      </c>
      <c r="L53" s="28" t="str">
        <f aca="false">IFERROR(INDEX(Dim_Products!$C$2:$C$14,MATCH($C53,Dim_Products!$A$2:$A$14,0)),"")</f>
        <v>BOSA</v>
      </c>
      <c r="M53" s="28" t="str">
        <f aca="false">IFERROR(INDEX(Dim_Members!$D$2:$D$354,MATCH($B53,Dim_Members!$A$2:$A$354,0)),"")</f>
        <v>Individual</v>
      </c>
      <c r="N53" s="28" t="str">
        <f aca="false">IFERROR(INDEX(Dim_Branches!$B$2:$B$4,MATCH($D53,Dim_Branches!$A$2:$A$4,0)),"")</f>
        <v>Headquarters</v>
      </c>
    </row>
    <row r="54" customFormat="false" ht="15" hidden="false" customHeight="false" outlineLevel="0" collapsed="false">
      <c r="A54" s="28" t="n">
        <v>53</v>
      </c>
      <c r="B54" s="28" t="n">
        <v>170</v>
      </c>
      <c r="C54" s="28" t="n">
        <v>13</v>
      </c>
      <c r="D54" s="28" t="n">
        <v>1</v>
      </c>
      <c r="E54" s="29" t="n">
        <v>44665</v>
      </c>
      <c r="F54" s="28" t="n">
        <v>150200</v>
      </c>
      <c r="G54" s="28" t="n">
        <v>61</v>
      </c>
      <c r="H54" s="28" t="n">
        <v>1.1</v>
      </c>
      <c r="I54" s="28" t="s">
        <v>145</v>
      </c>
      <c r="J54" s="28" t="n">
        <v>1</v>
      </c>
      <c r="K54" s="28" t="str">
        <f aca="false">IFERROR(INDEX(Dim_Products!$B$2:$B$14,MATCH($C54,Dim_Products!$A$2:$A$14,0)),"")</f>
        <v>Supa Loan</v>
      </c>
      <c r="L54" s="28" t="str">
        <f aca="false">IFERROR(INDEX(Dim_Products!$C$2:$C$14,MATCH($C54,Dim_Products!$A$2:$A$14,0)),"")</f>
        <v>BOSA</v>
      </c>
      <c r="M54" s="28" t="str">
        <f aca="false">IFERROR(INDEX(Dim_Members!$D$2:$D$354,MATCH($B54,Dim_Members!$A$2:$A$354,0)),"")</f>
        <v>Individual</v>
      </c>
      <c r="N54" s="28" t="str">
        <f aca="false">IFERROR(INDEX(Dim_Branches!$B$2:$B$4,MATCH($D54,Dim_Branches!$A$2:$A$4,0)),"")</f>
        <v>Headquarters</v>
      </c>
    </row>
    <row r="55" customFormat="false" ht="15" hidden="false" customHeight="false" outlineLevel="0" collapsed="false">
      <c r="A55" s="28" t="n">
        <v>54</v>
      </c>
      <c r="B55" s="28" t="n">
        <v>231</v>
      </c>
      <c r="C55" s="28" t="n">
        <v>6</v>
      </c>
      <c r="D55" s="28" t="n">
        <v>1</v>
      </c>
      <c r="E55" s="29" t="n">
        <v>45842</v>
      </c>
      <c r="F55" s="28" t="n">
        <v>9700</v>
      </c>
      <c r="G55" s="28" t="n">
        <v>13</v>
      </c>
      <c r="H55" s="28" t="n">
        <v>1.3</v>
      </c>
      <c r="I55" s="28" t="s">
        <v>145</v>
      </c>
      <c r="J55" s="28" t="n">
        <v>0</v>
      </c>
      <c r="K55" s="28" t="str">
        <f aca="false">IFERROR(INDEX(Dim_Products!$B$2:$B$14,MATCH($C55,Dim_Products!$A$2:$A$14,0)),"")</f>
        <v>Bima Loan</v>
      </c>
      <c r="L55" s="28" t="str">
        <f aca="false">IFERROR(INDEX(Dim_Products!$C$2:$C$14,MATCH($C55,Dim_Products!$A$2:$A$14,0)),"")</f>
        <v>BOSA</v>
      </c>
      <c r="M55" s="28" t="str">
        <f aca="false">IFERROR(INDEX(Dim_Members!$D$2:$D$354,MATCH($B55,Dim_Members!$A$2:$A$354,0)),"")</f>
        <v>Individual</v>
      </c>
      <c r="N55" s="28" t="str">
        <f aca="false">IFERROR(INDEX(Dim_Branches!$B$2:$B$4,MATCH($D55,Dim_Branches!$A$2:$A$4,0)),"")</f>
        <v>Headquarters</v>
      </c>
    </row>
    <row r="56" customFormat="false" ht="15" hidden="false" customHeight="false" outlineLevel="0" collapsed="false">
      <c r="A56" s="28" t="n">
        <v>55</v>
      </c>
      <c r="B56" s="28" t="n">
        <v>197</v>
      </c>
      <c r="C56" s="28" t="n">
        <v>5</v>
      </c>
      <c r="D56" s="28" t="n">
        <v>1</v>
      </c>
      <c r="E56" s="29" t="n">
        <v>45809</v>
      </c>
      <c r="F56" s="28" t="n">
        <v>46900</v>
      </c>
      <c r="G56" s="28" t="n">
        <v>5</v>
      </c>
      <c r="H56" s="28" t="n">
        <v>1.4</v>
      </c>
      <c r="I56" s="28" t="s">
        <v>146</v>
      </c>
      <c r="J56" s="28" t="n">
        <v>1</v>
      </c>
      <c r="K56" s="28" t="str">
        <f aca="false">IFERROR(INDEX(Dim_Products!$B$2:$B$14,MATCH($C56,Dim_Products!$A$2:$A$14,0)),"")</f>
        <v>School Fees Loan</v>
      </c>
      <c r="L56" s="28" t="str">
        <f aca="false">IFERROR(INDEX(Dim_Products!$C$2:$C$14,MATCH($C56,Dim_Products!$A$2:$A$14,0)),"")</f>
        <v>BOSA</v>
      </c>
      <c r="M56" s="28" t="str">
        <f aca="false">IFERROR(INDEX(Dim_Members!$D$2:$D$354,MATCH($B56,Dim_Members!$A$2:$A$354,0)),"")</f>
        <v>Individual</v>
      </c>
      <c r="N56" s="28" t="str">
        <f aca="false">IFERROR(INDEX(Dim_Branches!$B$2:$B$4,MATCH($D56,Dim_Branches!$A$2:$A$4,0)),"")</f>
        <v>Headquarters</v>
      </c>
    </row>
    <row r="57" customFormat="false" ht="15" hidden="false" customHeight="false" outlineLevel="0" collapsed="false">
      <c r="A57" s="28" t="n">
        <v>56</v>
      </c>
      <c r="B57" s="28" t="n">
        <v>161</v>
      </c>
      <c r="C57" s="28" t="n">
        <v>9</v>
      </c>
      <c r="D57" s="28" t="n">
        <v>1</v>
      </c>
      <c r="E57" s="29" t="n">
        <v>45957</v>
      </c>
      <c r="F57" s="28" t="n">
        <v>5900</v>
      </c>
      <c r="G57" s="28" t="n">
        <v>4</v>
      </c>
      <c r="H57" s="28" t="n">
        <v>1.7</v>
      </c>
      <c r="I57" s="28" t="s">
        <v>145</v>
      </c>
      <c r="J57" s="28" t="n">
        <v>0</v>
      </c>
      <c r="K57" s="28" t="str">
        <f aca="false">IFERROR(INDEX(Dim_Products!$B$2:$B$14,MATCH($C57,Dim_Products!$A$2:$A$14,0)),"")</f>
        <v>Instant Loan</v>
      </c>
      <c r="L57" s="28" t="str">
        <f aca="false">IFERROR(INDEX(Dim_Products!$C$2:$C$14,MATCH($C57,Dim_Products!$A$2:$A$14,0)),"")</f>
        <v>BOSA</v>
      </c>
      <c r="M57" s="28" t="str">
        <f aca="false">IFERROR(INDEX(Dim_Members!$D$2:$D$354,MATCH($B57,Dim_Members!$A$2:$A$354,0)),"")</f>
        <v>Individual</v>
      </c>
      <c r="N57" s="28" t="str">
        <f aca="false">IFERROR(INDEX(Dim_Branches!$B$2:$B$4,MATCH($D57,Dim_Branches!$A$2:$A$4,0)),"")</f>
        <v>Headquarters</v>
      </c>
    </row>
    <row r="58" customFormat="false" ht="15" hidden="false" customHeight="false" outlineLevel="0" collapsed="false">
      <c r="A58" s="28" t="n">
        <v>57</v>
      </c>
      <c r="B58" s="28" t="n">
        <v>92</v>
      </c>
      <c r="C58" s="28" t="n">
        <v>6</v>
      </c>
      <c r="D58" s="28" t="n">
        <v>1</v>
      </c>
      <c r="E58" s="29" t="n">
        <v>45983</v>
      </c>
      <c r="F58" s="28" t="n">
        <v>16300</v>
      </c>
      <c r="G58" s="28" t="n">
        <v>13</v>
      </c>
      <c r="H58" s="28" t="n">
        <v>1.3</v>
      </c>
      <c r="I58" s="28" t="s">
        <v>146</v>
      </c>
      <c r="J58" s="28" t="n">
        <v>0</v>
      </c>
      <c r="K58" s="28" t="str">
        <f aca="false">IFERROR(INDEX(Dim_Products!$B$2:$B$14,MATCH($C58,Dim_Products!$A$2:$A$14,0)),"")</f>
        <v>Bima Loan</v>
      </c>
      <c r="L58" s="28" t="str">
        <f aca="false">IFERROR(INDEX(Dim_Products!$C$2:$C$14,MATCH($C58,Dim_Products!$A$2:$A$14,0)),"")</f>
        <v>BOSA</v>
      </c>
      <c r="M58" s="28" t="str">
        <f aca="false">IFERROR(INDEX(Dim_Members!$D$2:$D$354,MATCH($B58,Dim_Members!$A$2:$A$354,0)),"")</f>
        <v>Individual</v>
      </c>
      <c r="N58" s="28" t="str">
        <f aca="false">IFERROR(INDEX(Dim_Branches!$B$2:$B$4,MATCH($D58,Dim_Branches!$A$2:$A$4,0)),"")</f>
        <v>Headquarters</v>
      </c>
    </row>
    <row r="59" customFormat="false" ht="15" hidden="false" customHeight="false" outlineLevel="0" collapsed="false">
      <c r="A59" s="28" t="n">
        <v>58</v>
      </c>
      <c r="B59" s="28" t="n">
        <v>268</v>
      </c>
      <c r="C59" s="28" t="n">
        <v>1</v>
      </c>
      <c r="D59" s="28" t="n">
        <v>3</v>
      </c>
      <c r="E59" s="29" t="n">
        <v>46147</v>
      </c>
      <c r="F59" s="28" t="n">
        <v>10000</v>
      </c>
      <c r="G59" s="28" t="n">
        <v>1</v>
      </c>
      <c r="H59" s="28" t="n">
        <v>1</v>
      </c>
      <c r="I59" s="28" t="s">
        <v>146</v>
      </c>
      <c r="J59" s="28" t="n">
        <v>0</v>
      </c>
      <c r="K59" s="28" t="str">
        <f aca="false">IFERROR(INDEX(Dim_Products!$B$2:$B$14,MATCH($C59,Dim_Products!$A$2:$A$14,0)),"")</f>
        <v>Salary Advance</v>
      </c>
      <c r="L59" s="28" t="str">
        <f aca="false">IFERROR(INDEX(Dim_Products!$C$2:$C$14,MATCH($C59,Dim_Products!$A$2:$A$14,0)),"")</f>
        <v>FOSA</v>
      </c>
      <c r="M59" s="28" t="str">
        <f aca="false">IFERROR(INDEX(Dim_Members!$D$2:$D$354,MATCH($B59,Dim_Members!$A$2:$A$354,0)),"")</f>
        <v>Individual</v>
      </c>
      <c r="N59" s="28" t="str">
        <f aca="false">IFERROR(INDEX(Dim_Branches!$B$2:$B$4,MATCH($D59,Dim_Branches!$A$2:$A$4,0)),"")</f>
        <v>Ruai</v>
      </c>
    </row>
    <row r="60" customFormat="false" ht="15" hidden="false" customHeight="false" outlineLevel="0" collapsed="false">
      <c r="A60" s="28" t="n">
        <v>59</v>
      </c>
      <c r="B60" s="28" t="n">
        <v>83</v>
      </c>
      <c r="C60" s="28" t="n">
        <v>13</v>
      </c>
      <c r="D60" s="28" t="n">
        <v>2</v>
      </c>
      <c r="E60" s="29" t="n">
        <v>45961</v>
      </c>
      <c r="F60" s="28" t="n">
        <v>115900</v>
      </c>
      <c r="G60" s="28" t="n">
        <v>60</v>
      </c>
      <c r="H60" s="28" t="n">
        <v>1.1</v>
      </c>
      <c r="I60" s="28" t="s">
        <v>145</v>
      </c>
      <c r="J60" s="28" t="n">
        <v>1</v>
      </c>
      <c r="K60" s="28" t="str">
        <f aca="false">IFERROR(INDEX(Dim_Products!$B$2:$B$14,MATCH($C60,Dim_Products!$A$2:$A$14,0)),"")</f>
        <v>Supa Loan</v>
      </c>
      <c r="L60" s="28" t="str">
        <f aca="false">IFERROR(INDEX(Dim_Products!$C$2:$C$14,MATCH($C60,Dim_Products!$A$2:$A$14,0)),"")</f>
        <v>BOSA</v>
      </c>
      <c r="M60" s="28" t="str">
        <f aca="false">IFERROR(INDEX(Dim_Members!$D$2:$D$354,MATCH($B60,Dim_Members!$A$2:$A$354,0)),"")</f>
        <v>Individual</v>
      </c>
      <c r="N60" s="28" t="str">
        <f aca="false">IFERROR(INDEX(Dim_Branches!$B$2:$B$4,MATCH($D60,Dim_Branches!$A$2:$A$4,0)),"")</f>
        <v>Umoja</v>
      </c>
    </row>
    <row r="61" customFormat="false" ht="15" hidden="false" customHeight="false" outlineLevel="0" collapsed="false">
      <c r="A61" s="28" t="n">
        <v>60</v>
      </c>
      <c r="B61" s="28" t="n">
        <v>196</v>
      </c>
      <c r="C61" s="28" t="n">
        <v>5</v>
      </c>
      <c r="D61" s="28" t="n">
        <v>3</v>
      </c>
      <c r="E61" s="29" t="n">
        <v>46176</v>
      </c>
      <c r="F61" s="28" t="n">
        <v>22200</v>
      </c>
      <c r="G61" s="28" t="n">
        <v>5</v>
      </c>
      <c r="H61" s="28" t="n">
        <v>1.4</v>
      </c>
      <c r="I61" s="28" t="s">
        <v>145</v>
      </c>
      <c r="J61" s="28" t="n">
        <v>0</v>
      </c>
      <c r="K61" s="28" t="str">
        <f aca="false">IFERROR(INDEX(Dim_Products!$B$2:$B$14,MATCH($C61,Dim_Products!$A$2:$A$14,0)),"")</f>
        <v>School Fees Loan</v>
      </c>
      <c r="L61" s="28" t="str">
        <f aca="false">IFERROR(INDEX(Dim_Products!$C$2:$C$14,MATCH($C61,Dim_Products!$A$2:$A$14,0)),"")</f>
        <v>BOSA</v>
      </c>
      <c r="M61" s="28" t="str">
        <f aca="false">IFERROR(INDEX(Dim_Members!$D$2:$D$354,MATCH($B61,Dim_Members!$A$2:$A$354,0)),"")</f>
        <v>SME</v>
      </c>
      <c r="N61" s="28" t="str">
        <f aca="false">IFERROR(INDEX(Dim_Branches!$B$2:$B$4,MATCH($D61,Dim_Branches!$A$2:$A$4,0)),"")</f>
        <v>Ruai</v>
      </c>
    </row>
    <row r="62" customFormat="false" ht="15" hidden="false" customHeight="false" outlineLevel="0" collapsed="false">
      <c r="A62" s="28" t="n">
        <v>61</v>
      </c>
      <c r="B62" s="28" t="n">
        <v>227</v>
      </c>
      <c r="C62" s="28" t="n">
        <v>9</v>
      </c>
      <c r="D62" s="28" t="n">
        <v>3</v>
      </c>
      <c r="E62" s="29" t="n">
        <v>46256</v>
      </c>
      <c r="F62" s="28" t="n">
        <v>14700</v>
      </c>
      <c r="G62" s="28" t="n">
        <v>4</v>
      </c>
      <c r="H62" s="28" t="n">
        <v>1.7</v>
      </c>
      <c r="I62" s="28" t="s">
        <v>147</v>
      </c>
      <c r="J62" s="28" t="n">
        <v>0</v>
      </c>
      <c r="K62" s="28" t="str">
        <f aca="false">IFERROR(INDEX(Dim_Products!$B$2:$B$14,MATCH($C62,Dim_Products!$A$2:$A$14,0)),"")</f>
        <v>Instant Loan</v>
      </c>
      <c r="L62" s="28" t="str">
        <f aca="false">IFERROR(INDEX(Dim_Products!$C$2:$C$14,MATCH($C62,Dim_Products!$A$2:$A$14,0)),"")</f>
        <v>BOSA</v>
      </c>
      <c r="M62" s="28" t="str">
        <f aca="false">IFERROR(INDEX(Dim_Members!$D$2:$D$354,MATCH($B62,Dim_Members!$A$2:$A$354,0)),"")</f>
        <v>Individual</v>
      </c>
      <c r="N62" s="28" t="str">
        <f aca="false">IFERROR(INDEX(Dim_Branches!$B$2:$B$4,MATCH($D62,Dim_Branches!$A$2:$A$4,0)),"")</f>
        <v>Ruai</v>
      </c>
    </row>
    <row r="63" customFormat="false" ht="15" hidden="false" customHeight="false" outlineLevel="0" collapsed="false">
      <c r="A63" s="28" t="n">
        <v>62</v>
      </c>
      <c r="B63" s="28" t="n">
        <v>302</v>
      </c>
      <c r="C63" s="28" t="n">
        <v>7</v>
      </c>
      <c r="D63" s="28" t="n">
        <v>1</v>
      </c>
      <c r="E63" s="29" t="n">
        <v>46113</v>
      </c>
      <c r="F63" s="28" t="n">
        <v>399300</v>
      </c>
      <c r="G63" s="28" t="n">
        <v>35</v>
      </c>
      <c r="H63" s="28" t="n">
        <v>1.2</v>
      </c>
      <c r="I63" s="28" t="s">
        <v>147</v>
      </c>
      <c r="J63" s="28" t="n">
        <v>1</v>
      </c>
      <c r="K63" s="28" t="str">
        <f aca="false">IFERROR(INDEX(Dim_Products!$B$2:$B$14,MATCH($C63,Dim_Products!$A$2:$A$14,0)),"")</f>
        <v>Development Loan</v>
      </c>
      <c r="L63" s="28" t="str">
        <f aca="false">IFERROR(INDEX(Dim_Products!$C$2:$C$14,MATCH($C63,Dim_Products!$A$2:$A$14,0)),"")</f>
        <v>BOSA</v>
      </c>
      <c r="M63" s="28" t="str">
        <f aca="false">IFERROR(INDEX(Dim_Members!$D$2:$D$354,MATCH($B63,Dim_Members!$A$2:$A$354,0)),"")</f>
        <v>Individual</v>
      </c>
      <c r="N63" s="28" t="str">
        <f aca="false">IFERROR(INDEX(Dim_Branches!$B$2:$B$4,MATCH($D63,Dim_Branches!$A$2:$A$4,0)),"")</f>
        <v>Headquarters</v>
      </c>
    </row>
    <row r="64" customFormat="false" ht="15" hidden="false" customHeight="false" outlineLevel="0" collapsed="false">
      <c r="A64" s="28" t="n">
        <v>63</v>
      </c>
      <c r="B64" s="28" t="n">
        <v>294</v>
      </c>
      <c r="C64" s="28" t="n">
        <v>7</v>
      </c>
      <c r="D64" s="28" t="n">
        <v>1</v>
      </c>
      <c r="E64" s="29" t="n">
        <v>44833</v>
      </c>
      <c r="F64" s="28" t="n">
        <v>193000</v>
      </c>
      <c r="G64" s="28" t="n">
        <v>37</v>
      </c>
      <c r="H64" s="28" t="n">
        <v>1.2</v>
      </c>
      <c r="I64" s="28" t="s">
        <v>146</v>
      </c>
      <c r="J64" s="28" t="n">
        <v>1</v>
      </c>
      <c r="K64" s="28" t="str">
        <f aca="false">IFERROR(INDEX(Dim_Products!$B$2:$B$14,MATCH($C64,Dim_Products!$A$2:$A$14,0)),"")</f>
        <v>Development Loan</v>
      </c>
      <c r="L64" s="28" t="str">
        <f aca="false">IFERROR(INDEX(Dim_Products!$C$2:$C$14,MATCH($C64,Dim_Products!$A$2:$A$14,0)),"")</f>
        <v>BOSA</v>
      </c>
      <c r="M64" s="28" t="str">
        <f aca="false">IFERROR(INDEX(Dim_Members!$D$2:$D$354,MATCH($B64,Dim_Members!$A$2:$A$354,0)),"")</f>
        <v>Individual</v>
      </c>
      <c r="N64" s="28" t="str">
        <f aca="false">IFERROR(INDEX(Dim_Branches!$B$2:$B$4,MATCH($D64,Dim_Branches!$A$2:$A$4,0)),"")</f>
        <v>Headquarters</v>
      </c>
    </row>
    <row r="65" customFormat="false" ht="15" hidden="false" customHeight="false" outlineLevel="0" collapsed="false">
      <c r="A65" s="28" t="n">
        <v>64</v>
      </c>
      <c r="B65" s="28" t="n">
        <v>231</v>
      </c>
      <c r="C65" s="28" t="n">
        <v>8</v>
      </c>
      <c r="D65" s="28" t="n">
        <v>1</v>
      </c>
      <c r="E65" s="29" t="n">
        <v>45522</v>
      </c>
      <c r="F65" s="28" t="n">
        <v>3500</v>
      </c>
      <c r="G65" s="28" t="n">
        <v>6</v>
      </c>
      <c r="H65" s="28" t="n">
        <v>1.6</v>
      </c>
      <c r="I65" s="28" t="s">
        <v>145</v>
      </c>
      <c r="J65" s="28" t="n">
        <v>0</v>
      </c>
      <c r="K65" s="28" t="str">
        <f aca="false">IFERROR(INDEX(Dim_Products!$B$2:$B$14,MATCH($C65,Dim_Products!$A$2:$A$14,0)),"")</f>
        <v>Emergency Loan</v>
      </c>
      <c r="L65" s="28" t="str">
        <f aca="false">IFERROR(INDEX(Dim_Products!$C$2:$C$14,MATCH($C65,Dim_Products!$A$2:$A$14,0)),"")</f>
        <v>BOSA</v>
      </c>
      <c r="M65" s="28" t="str">
        <f aca="false">IFERROR(INDEX(Dim_Members!$D$2:$D$354,MATCH($B65,Dim_Members!$A$2:$A$354,0)),"")</f>
        <v>Individual</v>
      </c>
      <c r="N65" s="28" t="str">
        <f aca="false">IFERROR(INDEX(Dim_Branches!$B$2:$B$4,MATCH($D65,Dim_Branches!$A$2:$A$4,0)),"")</f>
        <v>Headquarters</v>
      </c>
    </row>
    <row r="66" customFormat="false" ht="15" hidden="false" customHeight="false" outlineLevel="0" collapsed="false">
      <c r="A66" s="28" t="n">
        <v>65</v>
      </c>
      <c r="B66" s="28" t="n">
        <v>258</v>
      </c>
      <c r="C66" s="28" t="n">
        <v>1</v>
      </c>
      <c r="D66" s="28" t="n">
        <v>2</v>
      </c>
      <c r="E66" s="29" t="n">
        <v>46173</v>
      </c>
      <c r="F66" s="28" t="n">
        <v>33600</v>
      </c>
      <c r="G66" s="28" t="n">
        <v>3</v>
      </c>
      <c r="H66" s="28" t="n">
        <v>1</v>
      </c>
      <c r="I66" s="28" t="s">
        <v>145</v>
      </c>
      <c r="J66" s="28" t="n">
        <v>0</v>
      </c>
      <c r="K66" s="28" t="str">
        <f aca="false">IFERROR(INDEX(Dim_Products!$B$2:$B$14,MATCH($C66,Dim_Products!$A$2:$A$14,0)),"")</f>
        <v>Salary Advance</v>
      </c>
      <c r="L66" s="28" t="str">
        <f aca="false">IFERROR(INDEX(Dim_Products!$C$2:$C$14,MATCH($C66,Dim_Products!$A$2:$A$14,0)),"")</f>
        <v>FOSA</v>
      </c>
      <c r="M66" s="28" t="str">
        <f aca="false">IFERROR(INDEX(Dim_Members!$D$2:$D$354,MATCH($B66,Dim_Members!$A$2:$A$354,0)),"")</f>
        <v>SME</v>
      </c>
      <c r="N66" s="28" t="str">
        <f aca="false">IFERROR(INDEX(Dim_Branches!$B$2:$B$4,MATCH($D66,Dim_Branches!$A$2:$A$4,0)),"")</f>
        <v>Umoja</v>
      </c>
    </row>
    <row r="67" customFormat="false" ht="15" hidden="false" customHeight="false" outlineLevel="0" collapsed="false">
      <c r="A67" s="28" t="n">
        <v>66</v>
      </c>
      <c r="B67" s="28" t="n">
        <v>243</v>
      </c>
      <c r="C67" s="28" t="n">
        <v>2</v>
      </c>
      <c r="D67" s="28" t="n">
        <v>1</v>
      </c>
      <c r="E67" s="29" t="n">
        <v>45012</v>
      </c>
      <c r="F67" s="28" t="n">
        <v>38600</v>
      </c>
      <c r="G67" s="28" t="n">
        <v>11</v>
      </c>
      <c r="H67" s="28" t="n">
        <v>1.5</v>
      </c>
      <c r="I67" s="28" t="s">
        <v>145</v>
      </c>
      <c r="J67" s="28" t="n">
        <v>0</v>
      </c>
      <c r="K67" s="28" t="str">
        <f aca="false">IFERROR(INDEX(Dim_Products!$B$2:$B$14,MATCH($C67,Dim_Products!$A$2:$A$14,0)),"")</f>
        <v>Jeki Loan</v>
      </c>
      <c r="L67" s="28" t="str">
        <f aca="false">IFERROR(INDEX(Dim_Products!$C$2:$C$14,MATCH($C67,Dim_Products!$A$2:$A$14,0)),"")</f>
        <v>FOSA</v>
      </c>
      <c r="M67" s="28" t="str">
        <f aca="false">IFERROR(INDEX(Dim_Members!$D$2:$D$354,MATCH($B67,Dim_Members!$A$2:$A$354,0)),"")</f>
        <v>Individual</v>
      </c>
      <c r="N67" s="28" t="str">
        <f aca="false">IFERROR(INDEX(Dim_Branches!$B$2:$B$4,MATCH($D67,Dim_Branches!$A$2:$A$4,0)),"")</f>
        <v>Headquarters</v>
      </c>
    </row>
    <row r="68" customFormat="false" ht="15" hidden="false" customHeight="false" outlineLevel="0" collapsed="false">
      <c r="A68" s="28" t="n">
        <v>67</v>
      </c>
      <c r="B68" s="28" t="n">
        <v>276</v>
      </c>
      <c r="C68" s="28" t="n">
        <v>7</v>
      </c>
      <c r="D68" s="28" t="n">
        <v>2</v>
      </c>
      <c r="E68" s="29" t="n">
        <v>44820</v>
      </c>
      <c r="F68" s="28" t="n">
        <v>144500</v>
      </c>
      <c r="G68" s="28" t="n">
        <v>36</v>
      </c>
      <c r="H68" s="28" t="n">
        <v>1.2</v>
      </c>
      <c r="I68" s="28" t="s">
        <v>147</v>
      </c>
      <c r="J68" s="28" t="n">
        <v>1</v>
      </c>
      <c r="K68" s="28" t="str">
        <f aca="false">IFERROR(INDEX(Dim_Products!$B$2:$B$14,MATCH($C68,Dim_Products!$A$2:$A$14,0)),"")</f>
        <v>Development Loan</v>
      </c>
      <c r="L68" s="28" t="str">
        <f aca="false">IFERROR(INDEX(Dim_Products!$C$2:$C$14,MATCH($C68,Dim_Products!$A$2:$A$14,0)),"")</f>
        <v>BOSA</v>
      </c>
      <c r="M68" s="28" t="str">
        <f aca="false">IFERROR(INDEX(Dim_Members!$D$2:$D$354,MATCH($B68,Dim_Members!$A$2:$A$354,0)),"")</f>
        <v>Individual</v>
      </c>
      <c r="N68" s="28" t="str">
        <f aca="false">IFERROR(INDEX(Dim_Branches!$B$2:$B$4,MATCH($D68,Dim_Branches!$A$2:$A$4,0)),"")</f>
        <v>Umoja</v>
      </c>
    </row>
    <row r="69" customFormat="false" ht="15" hidden="false" customHeight="false" outlineLevel="0" collapsed="false">
      <c r="A69" s="28" t="n">
        <v>68</v>
      </c>
      <c r="B69" s="28" t="n">
        <v>329</v>
      </c>
      <c r="C69" s="28" t="n">
        <v>5</v>
      </c>
      <c r="D69" s="28" t="n">
        <v>1</v>
      </c>
      <c r="E69" s="29" t="n">
        <v>45298</v>
      </c>
      <c r="F69" s="28" t="n">
        <v>42400</v>
      </c>
      <c r="G69" s="28" t="n">
        <v>3</v>
      </c>
      <c r="H69" s="28" t="n">
        <v>1.4</v>
      </c>
      <c r="I69" s="28" t="s">
        <v>146</v>
      </c>
      <c r="J69" s="28" t="n">
        <v>1</v>
      </c>
      <c r="K69" s="28" t="str">
        <f aca="false">IFERROR(INDEX(Dim_Products!$B$2:$B$14,MATCH($C69,Dim_Products!$A$2:$A$14,0)),"")</f>
        <v>School Fees Loan</v>
      </c>
      <c r="L69" s="28" t="str">
        <f aca="false">IFERROR(INDEX(Dim_Products!$C$2:$C$14,MATCH($C69,Dim_Products!$A$2:$A$14,0)),"")</f>
        <v>BOSA</v>
      </c>
      <c r="M69" s="28" t="str">
        <f aca="false">IFERROR(INDEX(Dim_Members!$D$2:$D$354,MATCH($B69,Dim_Members!$A$2:$A$354,0)),"")</f>
        <v>Individual</v>
      </c>
      <c r="N69" s="28" t="str">
        <f aca="false">IFERROR(INDEX(Dim_Branches!$B$2:$B$4,MATCH($D69,Dim_Branches!$A$2:$A$4,0)),"")</f>
        <v>Headquarters</v>
      </c>
    </row>
    <row r="70" customFormat="false" ht="15" hidden="false" customHeight="false" outlineLevel="0" collapsed="false">
      <c r="A70" s="28" t="n">
        <v>69</v>
      </c>
      <c r="B70" s="28" t="n">
        <v>144</v>
      </c>
      <c r="C70" s="28" t="n">
        <v>10</v>
      </c>
      <c r="D70" s="28" t="n">
        <v>2</v>
      </c>
      <c r="E70" s="29" t="n">
        <v>44848</v>
      </c>
      <c r="F70" s="28" t="n">
        <v>13800</v>
      </c>
      <c r="G70" s="28" t="n">
        <v>7</v>
      </c>
      <c r="H70" s="28" t="n">
        <v>1.5</v>
      </c>
      <c r="I70" s="28" t="s">
        <v>145</v>
      </c>
      <c r="J70" s="28" t="n">
        <v>0</v>
      </c>
      <c r="K70" s="28" t="str">
        <f aca="false">IFERROR(INDEX(Dim_Products!$B$2:$B$14,MATCH($C70,Dim_Products!$A$2:$A$14,0)),"")</f>
        <v>ELoan</v>
      </c>
      <c r="L70" s="28" t="str">
        <f aca="false">IFERROR(INDEX(Dim_Products!$C$2:$C$14,MATCH($C70,Dim_Products!$A$2:$A$14,0)),"")</f>
        <v>BOSA</v>
      </c>
      <c r="M70" s="28" t="str">
        <f aca="false">IFERROR(INDEX(Dim_Members!$D$2:$D$354,MATCH($B70,Dim_Members!$A$2:$A$354,0)),"")</f>
        <v>SME</v>
      </c>
      <c r="N70" s="28" t="str">
        <f aca="false">IFERROR(INDEX(Dim_Branches!$B$2:$B$4,MATCH($D70,Dim_Branches!$A$2:$A$4,0)),"")</f>
        <v>Umoja</v>
      </c>
    </row>
    <row r="71" customFormat="false" ht="15" hidden="false" customHeight="false" outlineLevel="0" collapsed="false">
      <c r="A71" s="28" t="n">
        <v>70</v>
      </c>
      <c r="B71" s="28" t="n">
        <v>109</v>
      </c>
      <c r="C71" s="28" t="n">
        <v>11</v>
      </c>
      <c r="D71" s="28" t="n">
        <v>2</v>
      </c>
      <c r="E71" s="29" t="n">
        <v>45691</v>
      </c>
      <c r="F71" s="28" t="n">
        <v>906500</v>
      </c>
      <c r="G71" s="28" t="n">
        <v>48</v>
      </c>
      <c r="H71" s="28" t="n">
        <v>1.1</v>
      </c>
      <c r="I71" s="28" t="s">
        <v>147</v>
      </c>
      <c r="J71" s="28" t="n">
        <v>1</v>
      </c>
      <c r="K71" s="28" t="str">
        <f aca="false">IFERROR(INDEX(Dim_Products!$B$2:$B$14,MATCH($C71,Dim_Products!$A$2:$A$14,0)),"")</f>
        <v>Moto Gari Loan</v>
      </c>
      <c r="L71" s="28" t="str">
        <f aca="false">IFERROR(INDEX(Dim_Products!$C$2:$C$14,MATCH($C71,Dim_Products!$A$2:$A$14,0)),"")</f>
        <v>BOSA</v>
      </c>
      <c r="M71" s="28" t="str">
        <f aca="false">IFERROR(INDEX(Dim_Members!$D$2:$D$354,MATCH($B71,Dim_Members!$A$2:$A$354,0)),"")</f>
        <v>SME</v>
      </c>
      <c r="N71" s="28" t="str">
        <f aca="false">IFERROR(INDEX(Dim_Branches!$B$2:$B$4,MATCH($D71,Dim_Branches!$A$2:$A$4,0)),"")</f>
        <v>Umoja</v>
      </c>
    </row>
    <row r="72" customFormat="false" ht="15" hidden="false" customHeight="false" outlineLevel="0" collapsed="false">
      <c r="A72" s="28" t="n">
        <v>71</v>
      </c>
      <c r="B72" s="28" t="n">
        <v>194</v>
      </c>
      <c r="C72" s="28" t="n">
        <v>5</v>
      </c>
      <c r="D72" s="28" t="n">
        <v>3</v>
      </c>
      <c r="E72" s="29" t="n">
        <v>46152</v>
      </c>
      <c r="F72" s="28" t="n">
        <v>33400</v>
      </c>
      <c r="G72" s="28" t="n">
        <v>3</v>
      </c>
      <c r="H72" s="28" t="n">
        <v>1.4</v>
      </c>
      <c r="I72" s="28" t="s">
        <v>146</v>
      </c>
      <c r="J72" s="28" t="n">
        <v>0</v>
      </c>
      <c r="K72" s="28" t="str">
        <f aca="false">IFERROR(INDEX(Dim_Products!$B$2:$B$14,MATCH($C72,Dim_Products!$A$2:$A$14,0)),"")</f>
        <v>School Fees Loan</v>
      </c>
      <c r="L72" s="28" t="str">
        <f aca="false">IFERROR(INDEX(Dim_Products!$C$2:$C$14,MATCH($C72,Dim_Products!$A$2:$A$14,0)),"")</f>
        <v>BOSA</v>
      </c>
      <c r="M72" s="28" t="str">
        <f aca="false">IFERROR(INDEX(Dim_Members!$D$2:$D$354,MATCH($B72,Dim_Members!$A$2:$A$354,0)),"")</f>
        <v>Individual</v>
      </c>
      <c r="N72" s="28" t="str">
        <f aca="false">IFERROR(INDEX(Dim_Branches!$B$2:$B$4,MATCH($D72,Dim_Branches!$A$2:$A$4,0)),"")</f>
        <v>Ruai</v>
      </c>
    </row>
    <row r="73" customFormat="false" ht="15" hidden="false" customHeight="false" outlineLevel="0" collapsed="false">
      <c r="A73" s="28" t="n">
        <v>72</v>
      </c>
      <c r="B73" s="28" t="n">
        <v>250</v>
      </c>
      <c r="C73" s="28" t="n">
        <v>9</v>
      </c>
      <c r="D73" s="28" t="n">
        <v>1</v>
      </c>
      <c r="E73" s="29" t="n">
        <v>45799</v>
      </c>
      <c r="F73" s="28" t="n">
        <v>11000</v>
      </c>
      <c r="G73" s="28" t="n">
        <v>2</v>
      </c>
      <c r="H73" s="28" t="n">
        <v>1.7</v>
      </c>
      <c r="I73" s="28" t="s">
        <v>146</v>
      </c>
      <c r="J73" s="28" t="n">
        <v>0</v>
      </c>
      <c r="K73" s="28" t="str">
        <f aca="false">IFERROR(INDEX(Dim_Products!$B$2:$B$14,MATCH($C73,Dim_Products!$A$2:$A$14,0)),"")</f>
        <v>Instant Loan</v>
      </c>
      <c r="L73" s="28" t="str">
        <f aca="false">IFERROR(INDEX(Dim_Products!$C$2:$C$14,MATCH($C73,Dim_Products!$A$2:$A$14,0)),"")</f>
        <v>BOSA</v>
      </c>
      <c r="M73" s="28" t="str">
        <f aca="false">IFERROR(INDEX(Dim_Members!$D$2:$D$354,MATCH($B73,Dim_Members!$A$2:$A$354,0)),"")</f>
        <v>SME</v>
      </c>
      <c r="N73" s="28" t="str">
        <f aca="false">IFERROR(INDEX(Dim_Branches!$B$2:$B$4,MATCH($D73,Dim_Branches!$A$2:$A$4,0)),"")</f>
        <v>Headquarters</v>
      </c>
    </row>
    <row r="74" customFormat="false" ht="15" hidden="false" customHeight="false" outlineLevel="0" collapsed="false">
      <c r="A74" s="28" t="n">
        <v>73</v>
      </c>
      <c r="B74" s="28" t="n">
        <v>330</v>
      </c>
      <c r="C74" s="28" t="n">
        <v>3</v>
      </c>
      <c r="D74" s="28" t="n">
        <v>2</v>
      </c>
      <c r="E74" s="29" t="n">
        <v>45081</v>
      </c>
      <c r="F74" s="28" t="n">
        <v>21000</v>
      </c>
      <c r="G74" s="28" t="n">
        <v>11</v>
      </c>
      <c r="H74" s="28" t="n">
        <v>1.3</v>
      </c>
      <c r="I74" s="28" t="s">
        <v>145</v>
      </c>
      <c r="J74" s="28" t="n">
        <v>0</v>
      </c>
      <c r="K74" s="28" t="str">
        <f aca="false">IFERROR(INDEX(Dim_Products!$B$2:$B$14,MATCH($C74,Dim_Products!$A$2:$A$14,0)),"")</f>
        <v>Product Loan</v>
      </c>
      <c r="L74" s="28" t="str">
        <f aca="false">IFERROR(INDEX(Dim_Products!$C$2:$C$14,MATCH($C74,Dim_Products!$A$2:$A$14,0)),"")</f>
        <v>FOSA</v>
      </c>
      <c r="M74" s="28" t="str">
        <f aca="false">IFERROR(INDEX(Dim_Members!$D$2:$D$354,MATCH($B74,Dim_Members!$A$2:$A$354,0)),"")</f>
        <v>Individual</v>
      </c>
      <c r="N74" s="28" t="str">
        <f aca="false">IFERROR(INDEX(Dim_Branches!$B$2:$B$4,MATCH($D74,Dim_Branches!$A$2:$A$4,0)),"")</f>
        <v>Umoja</v>
      </c>
    </row>
    <row r="75" customFormat="false" ht="15" hidden="false" customHeight="false" outlineLevel="0" collapsed="false">
      <c r="A75" s="28" t="n">
        <v>74</v>
      </c>
      <c r="B75" s="28" t="n">
        <v>304</v>
      </c>
      <c r="C75" s="28" t="n">
        <v>2</v>
      </c>
      <c r="D75" s="28" t="n">
        <v>1</v>
      </c>
      <c r="E75" s="29" t="n">
        <v>46203</v>
      </c>
      <c r="F75" s="28" t="n">
        <v>45100</v>
      </c>
      <c r="G75" s="28" t="n">
        <v>11</v>
      </c>
      <c r="H75" s="28" t="n">
        <v>1.5</v>
      </c>
      <c r="I75" s="28" t="s">
        <v>145</v>
      </c>
      <c r="J75" s="28" t="n">
        <v>0</v>
      </c>
      <c r="K75" s="28" t="str">
        <f aca="false">IFERROR(INDEX(Dim_Products!$B$2:$B$14,MATCH($C75,Dim_Products!$A$2:$A$14,0)),"")</f>
        <v>Jeki Loan</v>
      </c>
      <c r="L75" s="28" t="str">
        <f aca="false">IFERROR(INDEX(Dim_Products!$C$2:$C$14,MATCH($C75,Dim_Products!$A$2:$A$14,0)),"")</f>
        <v>FOSA</v>
      </c>
      <c r="M75" s="28" t="str">
        <f aca="false">IFERROR(INDEX(Dim_Members!$D$2:$D$354,MATCH($B75,Dim_Members!$A$2:$A$354,0)),"")</f>
        <v>SME</v>
      </c>
      <c r="N75" s="28" t="str">
        <f aca="false">IFERROR(INDEX(Dim_Branches!$B$2:$B$4,MATCH($D75,Dim_Branches!$A$2:$A$4,0)),"")</f>
        <v>Headquarters</v>
      </c>
    </row>
    <row r="76" customFormat="false" ht="15" hidden="false" customHeight="false" outlineLevel="0" collapsed="false">
      <c r="A76" s="28" t="n">
        <v>75</v>
      </c>
      <c r="B76" s="28" t="n">
        <v>265</v>
      </c>
      <c r="C76" s="28" t="n">
        <v>12</v>
      </c>
      <c r="D76" s="28" t="n">
        <v>3</v>
      </c>
      <c r="E76" s="29" t="n">
        <v>45945</v>
      </c>
      <c r="F76" s="28" t="n">
        <v>1311500</v>
      </c>
      <c r="G76" s="28" t="n">
        <v>49</v>
      </c>
      <c r="H76" s="28" t="n">
        <v>1.1</v>
      </c>
      <c r="I76" s="28" t="s">
        <v>146</v>
      </c>
      <c r="J76" s="28" t="n">
        <v>1</v>
      </c>
      <c r="K76" s="28" t="str">
        <f aca="false">IFERROR(INDEX(Dim_Products!$B$2:$B$14,MATCH($C76,Dim_Products!$A$2:$A$14,0)),"")</f>
        <v>Mjengo Loan</v>
      </c>
      <c r="L76" s="28" t="str">
        <f aca="false">IFERROR(INDEX(Dim_Products!$C$2:$C$14,MATCH($C76,Dim_Products!$A$2:$A$14,0)),"")</f>
        <v>BOSA</v>
      </c>
      <c r="M76" s="28" t="str">
        <f aca="false">IFERROR(INDEX(Dim_Members!$D$2:$D$354,MATCH($B76,Dim_Members!$A$2:$A$354,0)),"")</f>
        <v>Individual</v>
      </c>
      <c r="N76" s="28" t="str">
        <f aca="false">IFERROR(INDEX(Dim_Branches!$B$2:$B$4,MATCH($D76,Dim_Branches!$A$2:$A$4,0)),"")</f>
        <v>Ruai</v>
      </c>
    </row>
    <row r="77" customFormat="false" ht="15" hidden="false" customHeight="false" outlineLevel="0" collapsed="false">
      <c r="A77" s="28" t="n">
        <v>76</v>
      </c>
      <c r="B77" s="28" t="n">
        <v>352</v>
      </c>
      <c r="C77" s="28" t="n">
        <v>5</v>
      </c>
      <c r="D77" s="28" t="n">
        <v>1</v>
      </c>
      <c r="E77" s="29" t="n">
        <v>46233</v>
      </c>
      <c r="F77" s="28" t="n">
        <v>37500</v>
      </c>
      <c r="G77" s="28" t="n">
        <v>5</v>
      </c>
      <c r="H77" s="28" t="n">
        <v>1.4</v>
      </c>
      <c r="I77" s="28" t="s">
        <v>146</v>
      </c>
      <c r="J77" s="28" t="n">
        <v>0</v>
      </c>
      <c r="K77" s="28" t="str">
        <f aca="false">IFERROR(INDEX(Dim_Products!$B$2:$B$14,MATCH($C77,Dim_Products!$A$2:$A$14,0)),"")</f>
        <v>School Fees Loan</v>
      </c>
      <c r="L77" s="28" t="str">
        <f aca="false">IFERROR(INDEX(Dim_Products!$C$2:$C$14,MATCH($C77,Dim_Products!$A$2:$A$14,0)),"")</f>
        <v>BOSA</v>
      </c>
      <c r="M77" s="28" t="str">
        <f aca="false">IFERROR(INDEX(Dim_Members!$D$2:$D$354,MATCH($B77,Dim_Members!$A$2:$A$354,0)),"")</f>
        <v>SME</v>
      </c>
      <c r="N77" s="28" t="str">
        <f aca="false">IFERROR(INDEX(Dim_Branches!$B$2:$B$4,MATCH($D77,Dim_Branches!$A$2:$A$4,0)),"")</f>
        <v>Headquarters</v>
      </c>
    </row>
    <row r="78" customFormat="false" ht="15" hidden="false" customHeight="false" outlineLevel="0" collapsed="false">
      <c r="A78" s="28" t="n">
        <v>77</v>
      </c>
      <c r="B78" s="28" t="n">
        <v>56</v>
      </c>
      <c r="C78" s="28" t="n">
        <v>1</v>
      </c>
      <c r="D78" s="28" t="n">
        <v>2</v>
      </c>
      <c r="E78" s="29" t="n">
        <v>45632</v>
      </c>
      <c r="F78" s="28" t="n">
        <v>70000</v>
      </c>
      <c r="G78" s="28" t="n">
        <v>3</v>
      </c>
      <c r="H78" s="28" t="n">
        <v>1</v>
      </c>
      <c r="I78" s="28" t="s">
        <v>145</v>
      </c>
      <c r="J78" s="28" t="n">
        <v>0</v>
      </c>
      <c r="K78" s="28" t="str">
        <f aca="false">IFERROR(INDEX(Dim_Products!$B$2:$B$14,MATCH($C78,Dim_Products!$A$2:$A$14,0)),"")</f>
        <v>Salary Advance</v>
      </c>
      <c r="L78" s="28" t="str">
        <f aca="false">IFERROR(INDEX(Dim_Products!$C$2:$C$14,MATCH($C78,Dim_Products!$A$2:$A$14,0)),"")</f>
        <v>FOSA</v>
      </c>
      <c r="M78" s="28" t="str">
        <f aca="false">IFERROR(INDEX(Dim_Members!$D$2:$D$354,MATCH($B78,Dim_Members!$A$2:$A$354,0)),"")</f>
        <v>Individual</v>
      </c>
      <c r="N78" s="28" t="str">
        <f aca="false">IFERROR(INDEX(Dim_Branches!$B$2:$B$4,MATCH($D78,Dim_Branches!$A$2:$A$4,0)),"")</f>
        <v>Umoja</v>
      </c>
    </row>
    <row r="79" customFormat="false" ht="15" hidden="false" customHeight="false" outlineLevel="0" collapsed="false">
      <c r="A79" s="28" t="n">
        <v>78</v>
      </c>
      <c r="B79" s="28" t="n">
        <v>273</v>
      </c>
      <c r="C79" s="28" t="n">
        <v>6</v>
      </c>
      <c r="D79" s="28" t="n">
        <v>1</v>
      </c>
      <c r="E79" s="29" t="n">
        <v>44802</v>
      </c>
      <c r="F79" s="28" t="n">
        <v>21900</v>
      </c>
      <c r="G79" s="28" t="n">
        <v>11</v>
      </c>
      <c r="H79" s="28" t="n">
        <v>1.3</v>
      </c>
      <c r="I79" s="28" t="s">
        <v>146</v>
      </c>
      <c r="J79" s="28" t="n">
        <v>0</v>
      </c>
      <c r="K79" s="28" t="str">
        <f aca="false">IFERROR(INDEX(Dim_Products!$B$2:$B$14,MATCH($C79,Dim_Products!$A$2:$A$14,0)),"")</f>
        <v>Bima Loan</v>
      </c>
      <c r="L79" s="28" t="str">
        <f aca="false">IFERROR(INDEX(Dim_Products!$C$2:$C$14,MATCH($C79,Dim_Products!$A$2:$A$14,0)),"")</f>
        <v>BOSA</v>
      </c>
      <c r="M79" s="28" t="str">
        <f aca="false">IFERROR(INDEX(Dim_Members!$D$2:$D$354,MATCH($B79,Dim_Members!$A$2:$A$354,0)),"")</f>
        <v>Individual</v>
      </c>
      <c r="N79" s="28" t="str">
        <f aca="false">IFERROR(INDEX(Dim_Branches!$B$2:$B$4,MATCH($D79,Dim_Branches!$A$2:$A$4,0)),"")</f>
        <v>Headquarters</v>
      </c>
    </row>
    <row r="80" customFormat="false" ht="15" hidden="false" customHeight="false" outlineLevel="0" collapsed="false">
      <c r="A80" s="28" t="n">
        <v>79</v>
      </c>
      <c r="B80" s="28" t="n">
        <v>302</v>
      </c>
      <c r="C80" s="28" t="n">
        <v>9</v>
      </c>
      <c r="D80" s="28" t="n">
        <v>1</v>
      </c>
      <c r="E80" s="29" t="n">
        <v>46194</v>
      </c>
      <c r="F80" s="28" t="n">
        <v>12400</v>
      </c>
      <c r="G80" s="28" t="n">
        <v>4</v>
      </c>
      <c r="H80" s="28" t="n">
        <v>1.7</v>
      </c>
      <c r="I80" s="28" t="s">
        <v>146</v>
      </c>
      <c r="J80" s="28" t="n">
        <v>0</v>
      </c>
      <c r="K80" s="28" t="str">
        <f aca="false">IFERROR(INDEX(Dim_Products!$B$2:$B$14,MATCH($C80,Dim_Products!$A$2:$A$14,0)),"")</f>
        <v>Instant Loan</v>
      </c>
      <c r="L80" s="28" t="str">
        <f aca="false">IFERROR(INDEX(Dim_Products!$C$2:$C$14,MATCH($C80,Dim_Products!$A$2:$A$14,0)),"")</f>
        <v>BOSA</v>
      </c>
      <c r="M80" s="28" t="str">
        <f aca="false">IFERROR(INDEX(Dim_Members!$D$2:$D$354,MATCH($B80,Dim_Members!$A$2:$A$354,0)),"")</f>
        <v>Individual</v>
      </c>
      <c r="N80" s="28" t="str">
        <f aca="false">IFERROR(INDEX(Dim_Branches!$B$2:$B$4,MATCH($D80,Dim_Branches!$A$2:$A$4,0)),"")</f>
        <v>Headquarters</v>
      </c>
    </row>
    <row r="81" customFormat="false" ht="15" hidden="false" customHeight="false" outlineLevel="0" collapsed="false">
      <c r="A81" s="28" t="n">
        <v>80</v>
      </c>
      <c r="B81" s="28" t="n">
        <v>43</v>
      </c>
      <c r="C81" s="28" t="n">
        <v>3</v>
      </c>
      <c r="D81" s="28" t="n">
        <v>3</v>
      </c>
      <c r="E81" s="29" t="n">
        <v>46211</v>
      </c>
      <c r="F81" s="28" t="n">
        <v>28000</v>
      </c>
      <c r="G81" s="28" t="n">
        <v>12</v>
      </c>
      <c r="H81" s="28" t="n">
        <v>1.3</v>
      </c>
      <c r="I81" s="28" t="s">
        <v>145</v>
      </c>
      <c r="J81" s="28" t="n">
        <v>0</v>
      </c>
      <c r="K81" s="28" t="str">
        <f aca="false">IFERROR(INDEX(Dim_Products!$B$2:$B$14,MATCH($C81,Dim_Products!$A$2:$A$14,0)),"")</f>
        <v>Product Loan</v>
      </c>
      <c r="L81" s="28" t="str">
        <f aca="false">IFERROR(INDEX(Dim_Products!$C$2:$C$14,MATCH($C81,Dim_Products!$A$2:$A$14,0)),"")</f>
        <v>FOSA</v>
      </c>
      <c r="M81" s="28" t="str">
        <f aca="false">IFERROR(INDEX(Dim_Members!$D$2:$D$354,MATCH($B81,Dim_Members!$A$2:$A$354,0)),"")</f>
        <v>Individual</v>
      </c>
      <c r="N81" s="28" t="str">
        <f aca="false">IFERROR(INDEX(Dim_Branches!$B$2:$B$4,MATCH($D81,Dim_Branches!$A$2:$A$4,0)),"")</f>
        <v>Ruai</v>
      </c>
    </row>
    <row r="82" customFormat="false" ht="15" hidden="false" customHeight="false" outlineLevel="0" collapsed="false">
      <c r="A82" s="28" t="n">
        <v>81</v>
      </c>
      <c r="B82" s="28" t="n">
        <v>4</v>
      </c>
      <c r="C82" s="28" t="n">
        <v>8</v>
      </c>
      <c r="D82" s="28" t="n">
        <v>3</v>
      </c>
      <c r="E82" s="29" t="n">
        <v>44803</v>
      </c>
      <c r="F82" s="28" t="n">
        <v>3200</v>
      </c>
      <c r="G82" s="28" t="n">
        <v>7</v>
      </c>
      <c r="H82" s="28" t="n">
        <v>1.6</v>
      </c>
      <c r="I82" s="28" t="s">
        <v>145</v>
      </c>
      <c r="J82" s="28" t="n">
        <v>0</v>
      </c>
      <c r="K82" s="28" t="str">
        <f aca="false">IFERROR(INDEX(Dim_Products!$B$2:$B$14,MATCH($C82,Dim_Products!$A$2:$A$14,0)),"")</f>
        <v>Emergency Loan</v>
      </c>
      <c r="L82" s="28" t="str">
        <f aca="false">IFERROR(INDEX(Dim_Products!$C$2:$C$14,MATCH($C82,Dim_Products!$A$2:$A$14,0)),"")</f>
        <v>BOSA</v>
      </c>
      <c r="M82" s="28" t="str">
        <f aca="false">IFERROR(INDEX(Dim_Members!$D$2:$D$354,MATCH($B82,Dim_Members!$A$2:$A$354,0)),"")</f>
        <v>Individual</v>
      </c>
      <c r="N82" s="28" t="str">
        <f aca="false">IFERROR(INDEX(Dim_Branches!$B$2:$B$4,MATCH($D82,Dim_Branches!$A$2:$A$4,0)),"")</f>
        <v>Ruai</v>
      </c>
    </row>
    <row r="83" customFormat="false" ht="15" hidden="false" customHeight="false" outlineLevel="0" collapsed="false">
      <c r="A83" s="28" t="n">
        <v>82</v>
      </c>
      <c r="B83" s="28" t="n">
        <v>188</v>
      </c>
      <c r="C83" s="28" t="n">
        <v>8</v>
      </c>
      <c r="D83" s="28" t="n">
        <v>3</v>
      </c>
      <c r="E83" s="29" t="n">
        <v>45955</v>
      </c>
      <c r="F83" s="28" t="n">
        <v>23400</v>
      </c>
      <c r="G83" s="28" t="n">
        <v>6</v>
      </c>
      <c r="H83" s="28" t="n">
        <v>1.6</v>
      </c>
      <c r="I83" s="28" t="s">
        <v>145</v>
      </c>
      <c r="J83" s="28" t="n">
        <v>0</v>
      </c>
      <c r="K83" s="28" t="str">
        <f aca="false">IFERROR(INDEX(Dim_Products!$B$2:$B$14,MATCH($C83,Dim_Products!$A$2:$A$14,0)),"")</f>
        <v>Emergency Loan</v>
      </c>
      <c r="L83" s="28" t="str">
        <f aca="false">IFERROR(INDEX(Dim_Products!$C$2:$C$14,MATCH($C83,Dim_Products!$A$2:$A$14,0)),"")</f>
        <v>BOSA</v>
      </c>
      <c r="M83" s="28" t="str">
        <f aca="false">IFERROR(INDEX(Dim_Members!$D$2:$D$354,MATCH($B83,Dim_Members!$A$2:$A$354,0)),"")</f>
        <v>Individual</v>
      </c>
      <c r="N83" s="28" t="str">
        <f aca="false">IFERROR(INDEX(Dim_Branches!$B$2:$B$4,MATCH($D83,Dim_Branches!$A$2:$A$4,0)),"")</f>
        <v>Ruai</v>
      </c>
    </row>
    <row r="84" customFormat="false" ht="15" hidden="false" customHeight="false" outlineLevel="0" collapsed="false">
      <c r="A84" s="28" t="n">
        <v>83</v>
      </c>
      <c r="B84" s="28" t="n">
        <v>204</v>
      </c>
      <c r="C84" s="28" t="n">
        <v>9</v>
      </c>
      <c r="D84" s="28" t="n">
        <v>2</v>
      </c>
      <c r="E84" s="29" t="n">
        <v>45912</v>
      </c>
      <c r="F84" s="28" t="n">
        <v>15500</v>
      </c>
      <c r="G84" s="28" t="n">
        <v>2</v>
      </c>
      <c r="H84" s="28" t="n">
        <v>1.7</v>
      </c>
      <c r="I84" s="28" t="s">
        <v>146</v>
      </c>
      <c r="J84" s="28" t="n">
        <v>0</v>
      </c>
      <c r="K84" s="28" t="str">
        <f aca="false">IFERROR(INDEX(Dim_Products!$B$2:$B$14,MATCH($C84,Dim_Products!$A$2:$A$14,0)),"")</f>
        <v>Instant Loan</v>
      </c>
      <c r="L84" s="28" t="str">
        <f aca="false">IFERROR(INDEX(Dim_Products!$C$2:$C$14,MATCH($C84,Dim_Products!$A$2:$A$14,0)),"")</f>
        <v>BOSA</v>
      </c>
      <c r="M84" s="28" t="str">
        <f aca="false">IFERROR(INDEX(Dim_Members!$D$2:$D$354,MATCH($B84,Dim_Members!$A$2:$A$354,0)),"")</f>
        <v>Individual</v>
      </c>
      <c r="N84" s="28" t="str">
        <f aca="false">IFERROR(INDEX(Dim_Branches!$B$2:$B$4,MATCH($D84,Dim_Branches!$A$2:$A$4,0)),"")</f>
        <v>Umoja</v>
      </c>
    </row>
    <row r="85" customFormat="false" ht="15" hidden="false" customHeight="false" outlineLevel="0" collapsed="false">
      <c r="A85" s="28" t="n">
        <v>84</v>
      </c>
      <c r="B85" s="28" t="n">
        <v>110</v>
      </c>
      <c r="C85" s="28" t="n">
        <v>6</v>
      </c>
      <c r="D85" s="28" t="n">
        <v>3</v>
      </c>
      <c r="E85" s="29" t="n">
        <v>46171</v>
      </c>
      <c r="F85" s="28" t="n">
        <v>33000</v>
      </c>
      <c r="G85" s="28" t="n">
        <v>12</v>
      </c>
      <c r="H85" s="28" t="n">
        <v>1.3</v>
      </c>
      <c r="I85" s="28" t="s">
        <v>145</v>
      </c>
      <c r="J85" s="28" t="n">
        <v>0</v>
      </c>
      <c r="K85" s="28" t="str">
        <f aca="false">IFERROR(INDEX(Dim_Products!$B$2:$B$14,MATCH($C85,Dim_Products!$A$2:$A$14,0)),"")</f>
        <v>Bima Loan</v>
      </c>
      <c r="L85" s="28" t="str">
        <f aca="false">IFERROR(INDEX(Dim_Products!$C$2:$C$14,MATCH($C85,Dim_Products!$A$2:$A$14,0)),"")</f>
        <v>BOSA</v>
      </c>
      <c r="M85" s="28" t="str">
        <f aca="false">IFERROR(INDEX(Dim_Members!$D$2:$D$354,MATCH($B85,Dim_Members!$A$2:$A$354,0)),"")</f>
        <v>SME</v>
      </c>
      <c r="N85" s="28" t="str">
        <f aca="false">IFERROR(INDEX(Dim_Branches!$B$2:$B$4,MATCH($D85,Dim_Branches!$A$2:$A$4,0)),"")</f>
        <v>Ruai</v>
      </c>
    </row>
    <row r="86" customFormat="false" ht="15" hidden="false" customHeight="false" outlineLevel="0" collapsed="false">
      <c r="A86" s="28" t="n">
        <v>85</v>
      </c>
      <c r="B86" s="28" t="n">
        <v>47</v>
      </c>
      <c r="C86" s="28" t="n">
        <v>9</v>
      </c>
      <c r="D86" s="28" t="n">
        <v>1</v>
      </c>
      <c r="E86" s="29" t="n">
        <v>45527</v>
      </c>
      <c r="F86" s="28" t="n">
        <v>9800</v>
      </c>
      <c r="G86" s="28" t="n">
        <v>4</v>
      </c>
      <c r="H86" s="28" t="n">
        <v>1.7</v>
      </c>
      <c r="I86" s="28" t="s">
        <v>145</v>
      </c>
      <c r="J86" s="28" t="n">
        <v>0</v>
      </c>
      <c r="K86" s="28" t="str">
        <f aca="false">IFERROR(INDEX(Dim_Products!$B$2:$B$14,MATCH($C86,Dim_Products!$A$2:$A$14,0)),"")</f>
        <v>Instant Loan</v>
      </c>
      <c r="L86" s="28" t="str">
        <f aca="false">IFERROR(INDEX(Dim_Products!$C$2:$C$14,MATCH($C86,Dim_Products!$A$2:$A$14,0)),"")</f>
        <v>BOSA</v>
      </c>
      <c r="M86" s="28" t="str">
        <f aca="false">IFERROR(INDEX(Dim_Members!$D$2:$D$354,MATCH($B86,Dim_Members!$A$2:$A$354,0)),"")</f>
        <v>Corporate</v>
      </c>
      <c r="N86" s="28" t="str">
        <f aca="false">IFERROR(INDEX(Dim_Branches!$B$2:$B$4,MATCH($D86,Dim_Branches!$A$2:$A$4,0)),"")</f>
        <v>Headquarters</v>
      </c>
    </row>
    <row r="87" customFormat="false" ht="15" hidden="false" customHeight="false" outlineLevel="0" collapsed="false">
      <c r="A87" s="28" t="n">
        <v>86</v>
      </c>
      <c r="B87" s="28" t="n">
        <v>336</v>
      </c>
      <c r="C87" s="28" t="n">
        <v>7</v>
      </c>
      <c r="D87" s="28" t="n">
        <v>1</v>
      </c>
      <c r="E87" s="29" t="n">
        <v>46019</v>
      </c>
      <c r="F87" s="28" t="n">
        <v>75900</v>
      </c>
      <c r="G87" s="28" t="n">
        <v>37</v>
      </c>
      <c r="H87" s="28" t="n">
        <v>1.2</v>
      </c>
      <c r="I87" s="28" t="s">
        <v>145</v>
      </c>
      <c r="J87" s="28" t="n">
        <v>1</v>
      </c>
      <c r="K87" s="28" t="str">
        <f aca="false">IFERROR(INDEX(Dim_Products!$B$2:$B$14,MATCH($C87,Dim_Products!$A$2:$A$14,0)),"")</f>
        <v>Development Loan</v>
      </c>
      <c r="L87" s="28" t="str">
        <f aca="false">IFERROR(INDEX(Dim_Products!$C$2:$C$14,MATCH($C87,Dim_Products!$A$2:$A$14,0)),"")</f>
        <v>BOSA</v>
      </c>
      <c r="M87" s="28" t="str">
        <f aca="false">IFERROR(INDEX(Dim_Members!$D$2:$D$354,MATCH($B87,Dim_Members!$A$2:$A$354,0)),"")</f>
        <v>Individual</v>
      </c>
      <c r="N87" s="28" t="str">
        <f aca="false">IFERROR(INDEX(Dim_Branches!$B$2:$B$4,MATCH($D87,Dim_Branches!$A$2:$A$4,0)),"")</f>
        <v>Headquarters</v>
      </c>
    </row>
    <row r="88" customFormat="false" ht="15" hidden="false" customHeight="false" outlineLevel="0" collapsed="false">
      <c r="A88" s="28" t="n">
        <v>87</v>
      </c>
      <c r="B88" s="28" t="n">
        <v>45</v>
      </c>
      <c r="C88" s="28" t="n">
        <v>13</v>
      </c>
      <c r="D88" s="28" t="n">
        <v>3</v>
      </c>
      <c r="E88" s="29" t="n">
        <v>46158</v>
      </c>
      <c r="F88" s="28" t="n">
        <v>208900</v>
      </c>
      <c r="G88" s="28" t="n">
        <v>60</v>
      </c>
      <c r="H88" s="28" t="n">
        <v>1.1</v>
      </c>
      <c r="I88" s="28" t="s">
        <v>146</v>
      </c>
      <c r="J88" s="28" t="n">
        <v>1</v>
      </c>
      <c r="K88" s="28" t="str">
        <f aca="false">IFERROR(INDEX(Dim_Products!$B$2:$B$14,MATCH($C88,Dim_Products!$A$2:$A$14,0)),"")</f>
        <v>Supa Loan</v>
      </c>
      <c r="L88" s="28" t="str">
        <f aca="false">IFERROR(INDEX(Dim_Products!$C$2:$C$14,MATCH($C88,Dim_Products!$A$2:$A$14,0)),"")</f>
        <v>BOSA</v>
      </c>
      <c r="M88" s="28" t="str">
        <f aca="false">IFERROR(INDEX(Dim_Members!$D$2:$D$354,MATCH($B88,Dim_Members!$A$2:$A$354,0)),"")</f>
        <v>Religious Institution</v>
      </c>
      <c r="N88" s="28" t="str">
        <f aca="false">IFERROR(INDEX(Dim_Branches!$B$2:$B$4,MATCH($D88,Dim_Branches!$A$2:$A$4,0)),"")</f>
        <v>Ruai</v>
      </c>
    </row>
    <row r="89" customFormat="false" ht="15" hidden="false" customHeight="false" outlineLevel="0" collapsed="false">
      <c r="A89" s="28" t="n">
        <v>88</v>
      </c>
      <c r="B89" s="28" t="n">
        <v>299</v>
      </c>
      <c r="C89" s="28" t="n">
        <v>5</v>
      </c>
      <c r="D89" s="28" t="n">
        <v>1</v>
      </c>
      <c r="E89" s="29" t="n">
        <v>46232</v>
      </c>
      <c r="F89" s="28" t="n">
        <v>17400</v>
      </c>
      <c r="G89" s="28" t="n">
        <v>4</v>
      </c>
      <c r="H89" s="28" t="n">
        <v>1.4</v>
      </c>
      <c r="I89" s="28" t="s">
        <v>147</v>
      </c>
      <c r="J89" s="28" t="n">
        <v>0</v>
      </c>
      <c r="K89" s="28" t="str">
        <f aca="false">IFERROR(INDEX(Dim_Products!$B$2:$B$14,MATCH($C89,Dim_Products!$A$2:$A$14,0)),"")</f>
        <v>School Fees Loan</v>
      </c>
      <c r="L89" s="28" t="str">
        <f aca="false">IFERROR(INDEX(Dim_Products!$C$2:$C$14,MATCH($C89,Dim_Products!$A$2:$A$14,0)),"")</f>
        <v>BOSA</v>
      </c>
      <c r="M89" s="28" t="str">
        <f aca="false">IFERROR(INDEX(Dim_Members!$D$2:$D$354,MATCH($B89,Dim_Members!$A$2:$A$354,0)),"")</f>
        <v>SME</v>
      </c>
      <c r="N89" s="28" t="str">
        <f aca="false">IFERROR(INDEX(Dim_Branches!$B$2:$B$4,MATCH($D89,Dim_Branches!$A$2:$A$4,0)),"")</f>
        <v>Headquarters</v>
      </c>
    </row>
    <row r="90" customFormat="false" ht="15" hidden="false" customHeight="false" outlineLevel="0" collapsed="false">
      <c r="A90" s="28" t="n">
        <v>89</v>
      </c>
      <c r="B90" s="28" t="n">
        <v>207</v>
      </c>
      <c r="C90" s="28" t="n">
        <v>8</v>
      </c>
      <c r="D90" s="28" t="n">
        <v>3</v>
      </c>
      <c r="E90" s="29" t="n">
        <v>45681</v>
      </c>
      <c r="F90" s="28" t="n">
        <v>14000</v>
      </c>
      <c r="G90" s="28" t="n">
        <v>5</v>
      </c>
      <c r="H90" s="28" t="n">
        <v>1.6</v>
      </c>
      <c r="I90" s="28" t="s">
        <v>145</v>
      </c>
      <c r="J90" s="28" t="n">
        <v>0</v>
      </c>
      <c r="K90" s="28" t="str">
        <f aca="false">IFERROR(INDEX(Dim_Products!$B$2:$B$14,MATCH($C90,Dim_Products!$A$2:$A$14,0)),"")</f>
        <v>Emergency Loan</v>
      </c>
      <c r="L90" s="28" t="str">
        <f aca="false">IFERROR(INDEX(Dim_Products!$C$2:$C$14,MATCH($C90,Dim_Products!$A$2:$A$14,0)),"")</f>
        <v>BOSA</v>
      </c>
      <c r="M90" s="28" t="str">
        <f aca="false">IFERROR(INDEX(Dim_Members!$D$2:$D$354,MATCH($B90,Dim_Members!$A$2:$A$354,0)),"")</f>
        <v>Corporate</v>
      </c>
      <c r="N90" s="28" t="str">
        <f aca="false">IFERROR(INDEX(Dim_Branches!$B$2:$B$4,MATCH($D90,Dim_Branches!$A$2:$A$4,0)),"")</f>
        <v>Ruai</v>
      </c>
    </row>
    <row r="91" customFormat="false" ht="15" hidden="false" customHeight="false" outlineLevel="0" collapsed="false">
      <c r="A91" s="28" t="n">
        <v>90</v>
      </c>
      <c r="B91" s="28" t="n">
        <v>113</v>
      </c>
      <c r="C91" s="28" t="n">
        <v>8</v>
      </c>
      <c r="D91" s="28" t="n">
        <v>3</v>
      </c>
      <c r="E91" s="29" t="n">
        <v>45032</v>
      </c>
      <c r="F91" s="28" t="n">
        <v>14100</v>
      </c>
      <c r="G91" s="28" t="n">
        <v>6</v>
      </c>
      <c r="H91" s="28" t="n">
        <v>1.6</v>
      </c>
      <c r="I91" s="28" t="s">
        <v>145</v>
      </c>
      <c r="J91" s="28" t="n">
        <v>0</v>
      </c>
      <c r="K91" s="28" t="str">
        <f aca="false">IFERROR(INDEX(Dim_Products!$B$2:$B$14,MATCH($C91,Dim_Products!$A$2:$A$14,0)),"")</f>
        <v>Emergency Loan</v>
      </c>
      <c r="L91" s="28" t="str">
        <f aca="false">IFERROR(INDEX(Dim_Products!$C$2:$C$14,MATCH($C91,Dim_Products!$A$2:$A$14,0)),"")</f>
        <v>BOSA</v>
      </c>
      <c r="M91" s="28" t="str">
        <f aca="false">IFERROR(INDEX(Dim_Members!$D$2:$D$354,MATCH($B91,Dim_Members!$A$2:$A$354,0)),"")</f>
        <v>SME</v>
      </c>
      <c r="N91" s="28" t="str">
        <f aca="false">IFERROR(INDEX(Dim_Branches!$B$2:$B$4,MATCH($D91,Dim_Branches!$A$2:$A$4,0)),"")</f>
        <v>Ruai</v>
      </c>
    </row>
    <row r="92" customFormat="false" ht="15" hidden="false" customHeight="false" outlineLevel="0" collapsed="false">
      <c r="A92" s="28" t="n">
        <v>91</v>
      </c>
      <c r="B92" s="28" t="n">
        <v>284</v>
      </c>
      <c r="C92" s="28" t="n">
        <v>12</v>
      </c>
      <c r="D92" s="28" t="n">
        <v>2</v>
      </c>
      <c r="E92" s="29" t="n">
        <v>45976</v>
      </c>
      <c r="F92" s="28" t="n">
        <v>771700</v>
      </c>
      <c r="G92" s="28" t="n">
        <v>48</v>
      </c>
      <c r="H92" s="28" t="n">
        <v>1.1</v>
      </c>
      <c r="I92" s="28" t="s">
        <v>147</v>
      </c>
      <c r="J92" s="28" t="n">
        <v>1</v>
      </c>
      <c r="K92" s="28" t="str">
        <f aca="false">IFERROR(INDEX(Dim_Products!$B$2:$B$14,MATCH($C92,Dim_Products!$A$2:$A$14,0)),"")</f>
        <v>Mjengo Loan</v>
      </c>
      <c r="L92" s="28" t="str">
        <f aca="false">IFERROR(INDEX(Dim_Products!$C$2:$C$14,MATCH($C92,Dim_Products!$A$2:$A$14,0)),"")</f>
        <v>BOSA</v>
      </c>
      <c r="M92" s="28" t="str">
        <f aca="false">IFERROR(INDEX(Dim_Members!$D$2:$D$354,MATCH($B92,Dim_Members!$A$2:$A$354,0)),"")</f>
        <v>Corporate</v>
      </c>
      <c r="N92" s="28" t="str">
        <f aca="false">IFERROR(INDEX(Dim_Branches!$B$2:$B$4,MATCH($D92,Dim_Branches!$A$2:$A$4,0)),"")</f>
        <v>Umoja</v>
      </c>
    </row>
    <row r="93" customFormat="false" ht="15" hidden="false" customHeight="false" outlineLevel="0" collapsed="false">
      <c r="A93" s="28" t="n">
        <v>92</v>
      </c>
      <c r="B93" s="28" t="n">
        <v>262</v>
      </c>
      <c r="C93" s="28" t="n">
        <v>3</v>
      </c>
      <c r="D93" s="28" t="n">
        <v>2</v>
      </c>
      <c r="E93" s="29" t="n">
        <v>45016</v>
      </c>
      <c r="F93" s="28" t="n">
        <v>19000</v>
      </c>
      <c r="G93" s="28" t="n">
        <v>13</v>
      </c>
      <c r="H93" s="28" t="n">
        <v>1.3</v>
      </c>
      <c r="I93" s="28" t="s">
        <v>145</v>
      </c>
      <c r="J93" s="28" t="n">
        <v>0</v>
      </c>
      <c r="K93" s="28" t="str">
        <f aca="false">IFERROR(INDEX(Dim_Products!$B$2:$B$14,MATCH($C93,Dim_Products!$A$2:$A$14,0)),"")</f>
        <v>Product Loan</v>
      </c>
      <c r="L93" s="28" t="str">
        <f aca="false">IFERROR(INDEX(Dim_Products!$C$2:$C$14,MATCH($C93,Dim_Products!$A$2:$A$14,0)),"")</f>
        <v>FOSA</v>
      </c>
      <c r="M93" s="28" t="str">
        <f aca="false">IFERROR(INDEX(Dim_Members!$D$2:$D$354,MATCH($B93,Dim_Members!$A$2:$A$354,0)),"")</f>
        <v>SME</v>
      </c>
      <c r="N93" s="28" t="str">
        <f aca="false">IFERROR(INDEX(Dim_Branches!$B$2:$B$4,MATCH($D93,Dim_Branches!$A$2:$A$4,0)),"")</f>
        <v>Umoja</v>
      </c>
    </row>
    <row r="94" customFormat="false" ht="15" hidden="false" customHeight="false" outlineLevel="0" collapsed="false">
      <c r="A94" s="28" t="n">
        <v>93</v>
      </c>
      <c r="B94" s="28" t="n">
        <v>133</v>
      </c>
      <c r="C94" s="28" t="n">
        <v>2</v>
      </c>
      <c r="D94" s="28" t="n">
        <v>2</v>
      </c>
      <c r="E94" s="29" t="n">
        <v>45302</v>
      </c>
      <c r="F94" s="28" t="n">
        <v>17100</v>
      </c>
      <c r="G94" s="28" t="n">
        <v>11</v>
      </c>
      <c r="H94" s="28" t="n">
        <v>1.5</v>
      </c>
      <c r="I94" s="28" t="s">
        <v>147</v>
      </c>
      <c r="J94" s="28" t="n">
        <v>0</v>
      </c>
      <c r="K94" s="28" t="str">
        <f aca="false">IFERROR(INDEX(Dim_Products!$B$2:$B$14,MATCH($C94,Dim_Products!$A$2:$A$14,0)),"")</f>
        <v>Jeki Loan</v>
      </c>
      <c r="L94" s="28" t="str">
        <f aca="false">IFERROR(INDEX(Dim_Products!$C$2:$C$14,MATCH($C94,Dim_Products!$A$2:$A$14,0)),"")</f>
        <v>FOSA</v>
      </c>
      <c r="M94" s="28" t="str">
        <f aca="false">IFERROR(INDEX(Dim_Members!$D$2:$D$354,MATCH($B94,Dim_Members!$A$2:$A$354,0)),"")</f>
        <v>Individual</v>
      </c>
      <c r="N94" s="28" t="str">
        <f aca="false">IFERROR(INDEX(Dim_Branches!$B$2:$B$4,MATCH($D94,Dim_Branches!$A$2:$A$4,0)),"")</f>
        <v>Umoja</v>
      </c>
    </row>
    <row r="95" customFormat="false" ht="15" hidden="false" customHeight="false" outlineLevel="0" collapsed="false">
      <c r="A95" s="28" t="n">
        <v>94</v>
      </c>
      <c r="B95" s="28" t="n">
        <v>139</v>
      </c>
      <c r="C95" s="28" t="n">
        <v>9</v>
      </c>
      <c r="D95" s="28" t="n">
        <v>1</v>
      </c>
      <c r="E95" s="29" t="n">
        <v>45699</v>
      </c>
      <c r="F95" s="28" t="n">
        <v>17400</v>
      </c>
      <c r="G95" s="28" t="n">
        <v>3</v>
      </c>
      <c r="H95" s="28" t="n">
        <v>1.7</v>
      </c>
      <c r="I95" s="28" t="s">
        <v>146</v>
      </c>
      <c r="J95" s="28" t="n">
        <v>0</v>
      </c>
      <c r="K95" s="28" t="str">
        <f aca="false">IFERROR(INDEX(Dim_Products!$B$2:$B$14,MATCH($C95,Dim_Products!$A$2:$A$14,0)),"")</f>
        <v>Instant Loan</v>
      </c>
      <c r="L95" s="28" t="str">
        <f aca="false">IFERROR(INDEX(Dim_Products!$C$2:$C$14,MATCH($C95,Dim_Products!$A$2:$A$14,0)),"")</f>
        <v>BOSA</v>
      </c>
      <c r="M95" s="28" t="str">
        <f aca="false">IFERROR(INDEX(Dim_Members!$D$2:$D$354,MATCH($B95,Dim_Members!$A$2:$A$354,0)),"")</f>
        <v>Learning Institution</v>
      </c>
      <c r="N95" s="28" t="str">
        <f aca="false">IFERROR(INDEX(Dim_Branches!$B$2:$B$4,MATCH($D95,Dim_Branches!$A$2:$A$4,0)),"")</f>
        <v>Headquarters</v>
      </c>
    </row>
    <row r="96" customFormat="false" ht="15" hidden="false" customHeight="false" outlineLevel="0" collapsed="false">
      <c r="A96" s="28" t="n">
        <v>95</v>
      </c>
      <c r="B96" s="28" t="n">
        <v>256</v>
      </c>
      <c r="C96" s="28" t="n">
        <v>1</v>
      </c>
      <c r="D96" s="28" t="n">
        <v>3</v>
      </c>
      <c r="E96" s="29" t="n">
        <v>45853</v>
      </c>
      <c r="F96" s="28" t="n">
        <v>55700</v>
      </c>
      <c r="G96" s="28" t="n">
        <v>3</v>
      </c>
      <c r="H96" s="28" t="n">
        <v>1</v>
      </c>
      <c r="I96" s="28" t="s">
        <v>145</v>
      </c>
      <c r="J96" s="28" t="n">
        <v>0</v>
      </c>
      <c r="K96" s="28" t="str">
        <f aca="false">IFERROR(INDEX(Dim_Products!$B$2:$B$14,MATCH($C96,Dim_Products!$A$2:$A$14,0)),"")</f>
        <v>Salary Advance</v>
      </c>
      <c r="L96" s="28" t="str">
        <f aca="false">IFERROR(INDEX(Dim_Products!$C$2:$C$14,MATCH($C96,Dim_Products!$A$2:$A$14,0)),"")</f>
        <v>FOSA</v>
      </c>
      <c r="M96" s="28" t="str">
        <f aca="false">IFERROR(INDEX(Dim_Members!$D$2:$D$354,MATCH($B96,Dim_Members!$A$2:$A$354,0)),"")</f>
        <v>Individual</v>
      </c>
      <c r="N96" s="28" t="str">
        <f aca="false">IFERROR(INDEX(Dim_Branches!$B$2:$B$4,MATCH($D96,Dim_Branches!$A$2:$A$4,0)),"")</f>
        <v>Ruai</v>
      </c>
    </row>
    <row r="97" customFormat="false" ht="15" hidden="false" customHeight="false" outlineLevel="0" collapsed="false">
      <c r="A97" s="28" t="n">
        <v>96</v>
      </c>
      <c r="B97" s="28" t="n">
        <v>84</v>
      </c>
      <c r="C97" s="28" t="n">
        <v>1</v>
      </c>
      <c r="D97" s="28" t="n">
        <v>1</v>
      </c>
      <c r="E97" s="29" t="n">
        <v>46257</v>
      </c>
      <c r="F97" s="28" t="n">
        <v>84700</v>
      </c>
      <c r="G97" s="28" t="n">
        <v>2</v>
      </c>
      <c r="H97" s="28" t="n">
        <v>1</v>
      </c>
      <c r="I97" s="28" t="s">
        <v>145</v>
      </c>
      <c r="J97" s="28" t="n">
        <v>0</v>
      </c>
      <c r="K97" s="28" t="str">
        <f aca="false">IFERROR(INDEX(Dim_Products!$B$2:$B$14,MATCH($C97,Dim_Products!$A$2:$A$14,0)),"")</f>
        <v>Salary Advance</v>
      </c>
      <c r="L97" s="28" t="str">
        <f aca="false">IFERROR(INDEX(Dim_Products!$C$2:$C$14,MATCH($C97,Dim_Products!$A$2:$A$14,0)),"")</f>
        <v>FOSA</v>
      </c>
      <c r="M97" s="28" t="str">
        <f aca="false">IFERROR(INDEX(Dim_Members!$D$2:$D$354,MATCH($B97,Dim_Members!$A$2:$A$354,0)),"")</f>
        <v>Individual</v>
      </c>
      <c r="N97" s="28" t="str">
        <f aca="false">IFERROR(INDEX(Dim_Branches!$B$2:$B$4,MATCH($D97,Dim_Branches!$A$2:$A$4,0)),"")</f>
        <v>Headquarters</v>
      </c>
    </row>
    <row r="98" customFormat="false" ht="15" hidden="false" customHeight="false" outlineLevel="0" collapsed="false">
      <c r="A98" s="28" t="n">
        <v>97</v>
      </c>
      <c r="B98" s="28" t="n">
        <v>172</v>
      </c>
      <c r="C98" s="28" t="n">
        <v>3</v>
      </c>
      <c r="D98" s="28" t="n">
        <v>2</v>
      </c>
      <c r="E98" s="29" t="n">
        <v>45299</v>
      </c>
      <c r="F98" s="28" t="n">
        <v>49000</v>
      </c>
      <c r="G98" s="28" t="n">
        <v>13</v>
      </c>
      <c r="H98" s="28" t="n">
        <v>1.3</v>
      </c>
      <c r="I98" s="28" t="s">
        <v>147</v>
      </c>
      <c r="J98" s="28" t="n">
        <v>0</v>
      </c>
      <c r="K98" s="28" t="str">
        <f aca="false">IFERROR(INDEX(Dim_Products!$B$2:$B$14,MATCH($C98,Dim_Products!$A$2:$A$14,0)),"")</f>
        <v>Product Loan</v>
      </c>
      <c r="L98" s="28" t="str">
        <f aca="false">IFERROR(INDEX(Dim_Products!$C$2:$C$14,MATCH($C98,Dim_Products!$A$2:$A$14,0)),"")</f>
        <v>FOSA</v>
      </c>
      <c r="M98" s="28" t="str">
        <f aca="false">IFERROR(INDEX(Dim_Members!$D$2:$D$354,MATCH($B98,Dim_Members!$A$2:$A$354,0)),"")</f>
        <v>Individual</v>
      </c>
      <c r="N98" s="28" t="str">
        <f aca="false">IFERROR(INDEX(Dim_Branches!$B$2:$B$4,MATCH($D98,Dim_Branches!$A$2:$A$4,0)),"")</f>
        <v>Umoja</v>
      </c>
    </row>
    <row r="99" customFormat="false" ht="15" hidden="false" customHeight="false" outlineLevel="0" collapsed="false">
      <c r="A99" s="28" t="n">
        <v>98</v>
      </c>
      <c r="B99" s="28" t="n">
        <v>41</v>
      </c>
      <c r="C99" s="28" t="n">
        <v>5</v>
      </c>
      <c r="D99" s="28" t="n">
        <v>3</v>
      </c>
      <c r="E99" s="29" t="n">
        <v>45148</v>
      </c>
      <c r="F99" s="28" t="n">
        <v>39700</v>
      </c>
      <c r="G99" s="28" t="n">
        <v>4</v>
      </c>
      <c r="H99" s="28" t="n">
        <v>1.4</v>
      </c>
      <c r="I99" s="28" t="s">
        <v>146</v>
      </c>
      <c r="J99" s="28" t="n">
        <v>0</v>
      </c>
      <c r="K99" s="28" t="str">
        <f aca="false">IFERROR(INDEX(Dim_Products!$B$2:$B$14,MATCH($C99,Dim_Products!$A$2:$A$14,0)),"")</f>
        <v>School Fees Loan</v>
      </c>
      <c r="L99" s="28" t="str">
        <f aca="false">IFERROR(INDEX(Dim_Products!$C$2:$C$14,MATCH($C99,Dim_Products!$A$2:$A$14,0)),"")</f>
        <v>BOSA</v>
      </c>
      <c r="M99" s="28" t="str">
        <f aca="false">IFERROR(INDEX(Dim_Members!$D$2:$D$354,MATCH($B99,Dim_Members!$A$2:$A$354,0)),"")</f>
        <v>SME</v>
      </c>
      <c r="N99" s="28" t="str">
        <f aca="false">IFERROR(INDEX(Dim_Branches!$B$2:$B$4,MATCH($D99,Dim_Branches!$A$2:$A$4,0)),"")</f>
        <v>Ruai</v>
      </c>
    </row>
    <row r="100" customFormat="false" ht="15" hidden="false" customHeight="false" outlineLevel="0" collapsed="false">
      <c r="A100" s="28" t="n">
        <v>99</v>
      </c>
      <c r="B100" s="28" t="n">
        <v>301</v>
      </c>
      <c r="C100" s="28" t="n">
        <v>7</v>
      </c>
      <c r="D100" s="28" t="n">
        <v>2</v>
      </c>
      <c r="E100" s="29" t="n">
        <v>46068</v>
      </c>
      <c r="F100" s="28" t="n">
        <v>125300</v>
      </c>
      <c r="G100" s="28" t="n">
        <v>36</v>
      </c>
      <c r="H100" s="28" t="n">
        <v>1.2</v>
      </c>
      <c r="I100" s="28" t="s">
        <v>147</v>
      </c>
      <c r="J100" s="28" t="n">
        <v>1</v>
      </c>
      <c r="K100" s="28" t="str">
        <f aca="false">IFERROR(INDEX(Dim_Products!$B$2:$B$14,MATCH($C100,Dim_Products!$A$2:$A$14,0)),"")</f>
        <v>Development Loan</v>
      </c>
      <c r="L100" s="28" t="str">
        <f aca="false">IFERROR(INDEX(Dim_Products!$C$2:$C$14,MATCH($C100,Dim_Products!$A$2:$A$14,0)),"")</f>
        <v>BOSA</v>
      </c>
      <c r="M100" s="28" t="str">
        <f aca="false">IFERROR(INDEX(Dim_Members!$D$2:$D$354,MATCH($B100,Dim_Members!$A$2:$A$354,0)),"")</f>
        <v>Religious Institution</v>
      </c>
      <c r="N100" s="28" t="str">
        <f aca="false">IFERROR(INDEX(Dim_Branches!$B$2:$B$4,MATCH($D100,Dim_Branches!$A$2:$A$4,0)),"")</f>
        <v>Umoja</v>
      </c>
    </row>
    <row r="101" customFormat="false" ht="15" hidden="false" customHeight="false" outlineLevel="0" collapsed="false">
      <c r="A101" s="28" t="n">
        <v>100</v>
      </c>
      <c r="B101" s="28" t="n">
        <v>118</v>
      </c>
      <c r="C101" s="28" t="n">
        <v>3</v>
      </c>
      <c r="D101" s="28" t="n">
        <v>1</v>
      </c>
      <c r="E101" s="29" t="n">
        <v>45603</v>
      </c>
      <c r="F101" s="28" t="n">
        <v>53900</v>
      </c>
      <c r="G101" s="28" t="n">
        <v>12</v>
      </c>
      <c r="H101" s="28" t="n">
        <v>1.3</v>
      </c>
      <c r="I101" s="28" t="s">
        <v>145</v>
      </c>
      <c r="J101" s="28" t="n">
        <v>0</v>
      </c>
      <c r="K101" s="28" t="str">
        <f aca="false">IFERROR(INDEX(Dim_Products!$B$2:$B$14,MATCH($C101,Dim_Products!$A$2:$A$14,0)),"")</f>
        <v>Product Loan</v>
      </c>
      <c r="L101" s="28" t="str">
        <f aca="false">IFERROR(INDEX(Dim_Products!$C$2:$C$14,MATCH($C101,Dim_Products!$A$2:$A$14,0)),"")</f>
        <v>FOSA</v>
      </c>
      <c r="M101" s="28" t="str">
        <f aca="false">IFERROR(INDEX(Dim_Members!$D$2:$D$354,MATCH($B101,Dim_Members!$A$2:$A$354,0)),"")</f>
        <v>Learning Institution</v>
      </c>
      <c r="N101" s="28" t="str">
        <f aca="false">IFERROR(INDEX(Dim_Branches!$B$2:$B$4,MATCH($D101,Dim_Branches!$A$2:$A$4,0)),"")</f>
        <v>Headquarters</v>
      </c>
    </row>
    <row r="102" customFormat="false" ht="15" hidden="false" customHeight="false" outlineLevel="0" collapsed="false">
      <c r="A102" s="28" t="n">
        <v>101</v>
      </c>
      <c r="B102" s="28" t="n">
        <v>324</v>
      </c>
      <c r="C102" s="28" t="n">
        <v>9</v>
      </c>
      <c r="D102" s="28" t="n">
        <v>1</v>
      </c>
      <c r="E102" s="29" t="n">
        <v>45717</v>
      </c>
      <c r="F102" s="28" t="n">
        <v>11400</v>
      </c>
      <c r="G102" s="28" t="n">
        <v>3</v>
      </c>
      <c r="H102" s="28" t="n">
        <v>1.7</v>
      </c>
      <c r="I102" s="28" t="s">
        <v>147</v>
      </c>
      <c r="J102" s="28" t="n">
        <v>0</v>
      </c>
      <c r="K102" s="28" t="str">
        <f aca="false">IFERROR(INDEX(Dim_Products!$B$2:$B$14,MATCH($C102,Dim_Products!$A$2:$A$14,0)),"")</f>
        <v>Instant Loan</v>
      </c>
      <c r="L102" s="28" t="str">
        <f aca="false">IFERROR(INDEX(Dim_Products!$C$2:$C$14,MATCH($C102,Dim_Products!$A$2:$A$14,0)),"")</f>
        <v>BOSA</v>
      </c>
      <c r="M102" s="28" t="str">
        <f aca="false">IFERROR(INDEX(Dim_Members!$D$2:$D$354,MATCH($B102,Dim_Members!$A$2:$A$354,0)),"")</f>
        <v>Individual</v>
      </c>
      <c r="N102" s="28" t="str">
        <f aca="false">IFERROR(INDEX(Dim_Branches!$B$2:$B$4,MATCH($D102,Dim_Branches!$A$2:$A$4,0)),"")</f>
        <v>Headquarters</v>
      </c>
    </row>
    <row r="103" customFormat="false" ht="15" hidden="false" customHeight="false" outlineLevel="0" collapsed="false">
      <c r="A103" s="28" t="n">
        <v>102</v>
      </c>
      <c r="B103" s="28" t="n">
        <v>70</v>
      </c>
      <c r="C103" s="28" t="n">
        <v>5</v>
      </c>
      <c r="D103" s="28" t="n">
        <v>1</v>
      </c>
      <c r="E103" s="29" t="n">
        <v>46069</v>
      </c>
      <c r="F103" s="28" t="n">
        <v>5500</v>
      </c>
      <c r="G103" s="28" t="n">
        <v>5</v>
      </c>
      <c r="H103" s="28" t="n">
        <v>1.4</v>
      </c>
      <c r="I103" s="28" t="s">
        <v>146</v>
      </c>
      <c r="J103" s="28" t="n">
        <v>0</v>
      </c>
      <c r="K103" s="28" t="str">
        <f aca="false">IFERROR(INDEX(Dim_Products!$B$2:$B$14,MATCH($C103,Dim_Products!$A$2:$A$14,0)),"")</f>
        <v>School Fees Loan</v>
      </c>
      <c r="L103" s="28" t="str">
        <f aca="false">IFERROR(INDEX(Dim_Products!$C$2:$C$14,MATCH($C103,Dim_Products!$A$2:$A$14,0)),"")</f>
        <v>BOSA</v>
      </c>
      <c r="M103" s="28" t="str">
        <f aca="false">IFERROR(INDEX(Dim_Members!$D$2:$D$354,MATCH($B103,Dim_Members!$A$2:$A$354,0)),"")</f>
        <v>SME</v>
      </c>
      <c r="N103" s="28" t="str">
        <f aca="false">IFERROR(INDEX(Dim_Branches!$B$2:$B$4,MATCH($D103,Dim_Branches!$A$2:$A$4,0)),"")</f>
        <v>Headquarters</v>
      </c>
    </row>
    <row r="104" customFormat="false" ht="15" hidden="false" customHeight="false" outlineLevel="0" collapsed="false">
      <c r="A104" s="28" t="n">
        <v>103</v>
      </c>
      <c r="B104" s="28" t="n">
        <v>281</v>
      </c>
      <c r="C104" s="28" t="n">
        <v>5</v>
      </c>
      <c r="D104" s="28" t="n">
        <v>1</v>
      </c>
      <c r="E104" s="29" t="n">
        <v>46198</v>
      </c>
      <c r="F104" s="28" t="n">
        <v>29000</v>
      </c>
      <c r="G104" s="28" t="n">
        <v>5</v>
      </c>
      <c r="H104" s="28" t="n">
        <v>1.4</v>
      </c>
      <c r="I104" s="28" t="s">
        <v>146</v>
      </c>
      <c r="J104" s="28" t="n">
        <v>0</v>
      </c>
      <c r="K104" s="28" t="str">
        <f aca="false">IFERROR(INDEX(Dim_Products!$B$2:$B$14,MATCH($C104,Dim_Products!$A$2:$A$14,0)),"")</f>
        <v>School Fees Loan</v>
      </c>
      <c r="L104" s="28" t="str">
        <f aca="false">IFERROR(INDEX(Dim_Products!$C$2:$C$14,MATCH($C104,Dim_Products!$A$2:$A$14,0)),"")</f>
        <v>BOSA</v>
      </c>
      <c r="M104" s="28" t="str">
        <f aca="false">IFERROR(INDEX(Dim_Members!$D$2:$D$354,MATCH($B104,Dim_Members!$A$2:$A$354,0)),"")</f>
        <v>Individual</v>
      </c>
      <c r="N104" s="28" t="str">
        <f aca="false">IFERROR(INDEX(Dim_Branches!$B$2:$B$4,MATCH($D104,Dim_Branches!$A$2:$A$4,0)),"")</f>
        <v>Headquarters</v>
      </c>
    </row>
    <row r="105" customFormat="false" ht="15" hidden="false" customHeight="false" outlineLevel="0" collapsed="false">
      <c r="A105" s="28" t="n">
        <v>104</v>
      </c>
      <c r="B105" s="28" t="n">
        <v>194</v>
      </c>
      <c r="C105" s="28" t="n">
        <v>2</v>
      </c>
      <c r="D105" s="28" t="n">
        <v>3</v>
      </c>
      <c r="E105" s="29" t="n">
        <v>44976</v>
      </c>
      <c r="F105" s="28" t="n">
        <v>33100</v>
      </c>
      <c r="G105" s="28" t="n">
        <v>12</v>
      </c>
      <c r="H105" s="28" t="n">
        <v>1.5</v>
      </c>
      <c r="I105" s="28" t="s">
        <v>146</v>
      </c>
      <c r="J105" s="28" t="n">
        <v>0</v>
      </c>
      <c r="K105" s="28" t="str">
        <f aca="false">IFERROR(INDEX(Dim_Products!$B$2:$B$14,MATCH($C105,Dim_Products!$A$2:$A$14,0)),"")</f>
        <v>Jeki Loan</v>
      </c>
      <c r="L105" s="28" t="str">
        <f aca="false">IFERROR(INDEX(Dim_Products!$C$2:$C$14,MATCH($C105,Dim_Products!$A$2:$A$14,0)),"")</f>
        <v>FOSA</v>
      </c>
      <c r="M105" s="28" t="str">
        <f aca="false">IFERROR(INDEX(Dim_Members!$D$2:$D$354,MATCH($B105,Dim_Members!$A$2:$A$354,0)),"")</f>
        <v>Individual</v>
      </c>
      <c r="N105" s="28" t="str">
        <f aca="false">IFERROR(INDEX(Dim_Branches!$B$2:$B$4,MATCH($D105,Dim_Branches!$A$2:$A$4,0)),"")</f>
        <v>Ruai</v>
      </c>
    </row>
    <row r="106" customFormat="false" ht="15" hidden="false" customHeight="false" outlineLevel="0" collapsed="false">
      <c r="A106" s="28" t="n">
        <v>105</v>
      </c>
      <c r="B106" s="28" t="n">
        <v>319</v>
      </c>
      <c r="C106" s="28" t="n">
        <v>6</v>
      </c>
      <c r="D106" s="28" t="n">
        <v>3</v>
      </c>
      <c r="E106" s="29" t="n">
        <v>45571</v>
      </c>
      <c r="F106" s="28" t="n">
        <v>10300</v>
      </c>
      <c r="G106" s="28" t="n">
        <v>11</v>
      </c>
      <c r="H106" s="28" t="n">
        <v>1.3</v>
      </c>
      <c r="I106" s="28" t="s">
        <v>147</v>
      </c>
      <c r="J106" s="28" t="n">
        <v>0</v>
      </c>
      <c r="K106" s="28" t="str">
        <f aca="false">IFERROR(INDEX(Dim_Products!$B$2:$B$14,MATCH($C106,Dim_Products!$A$2:$A$14,0)),"")</f>
        <v>Bima Loan</v>
      </c>
      <c r="L106" s="28" t="str">
        <f aca="false">IFERROR(INDEX(Dim_Products!$C$2:$C$14,MATCH($C106,Dim_Products!$A$2:$A$14,0)),"")</f>
        <v>BOSA</v>
      </c>
      <c r="M106" s="28" t="str">
        <f aca="false">IFERROR(INDEX(Dim_Members!$D$2:$D$354,MATCH($B106,Dim_Members!$A$2:$A$354,0)),"")</f>
        <v>Learning Institution</v>
      </c>
      <c r="N106" s="28" t="str">
        <f aca="false">IFERROR(INDEX(Dim_Branches!$B$2:$B$4,MATCH($D106,Dim_Branches!$A$2:$A$4,0)),"")</f>
        <v>Ruai</v>
      </c>
    </row>
    <row r="107" customFormat="false" ht="15" hidden="false" customHeight="false" outlineLevel="0" collapsed="false">
      <c r="A107" s="28" t="n">
        <v>106</v>
      </c>
      <c r="B107" s="28" t="n">
        <v>341</v>
      </c>
      <c r="C107" s="28" t="n">
        <v>13</v>
      </c>
      <c r="D107" s="28" t="n">
        <v>1</v>
      </c>
      <c r="E107" s="29" t="n">
        <v>45530</v>
      </c>
      <c r="F107" s="28" t="n">
        <v>356600</v>
      </c>
      <c r="G107" s="28" t="n">
        <v>60</v>
      </c>
      <c r="H107" s="28" t="n">
        <v>1.1</v>
      </c>
      <c r="I107" s="28" t="s">
        <v>146</v>
      </c>
      <c r="J107" s="28" t="n">
        <v>1</v>
      </c>
      <c r="K107" s="28" t="str">
        <f aca="false">IFERROR(INDEX(Dim_Products!$B$2:$B$14,MATCH($C107,Dim_Products!$A$2:$A$14,0)),"")</f>
        <v>Supa Loan</v>
      </c>
      <c r="L107" s="28" t="str">
        <f aca="false">IFERROR(INDEX(Dim_Products!$C$2:$C$14,MATCH($C107,Dim_Products!$A$2:$A$14,0)),"")</f>
        <v>BOSA</v>
      </c>
      <c r="M107" s="28" t="str">
        <f aca="false">IFERROR(INDEX(Dim_Members!$D$2:$D$354,MATCH($B107,Dim_Members!$A$2:$A$354,0)),"")</f>
        <v>Corporate</v>
      </c>
      <c r="N107" s="28" t="str">
        <f aca="false">IFERROR(INDEX(Dim_Branches!$B$2:$B$4,MATCH($D107,Dim_Branches!$A$2:$A$4,0)),"")</f>
        <v>Headquarters</v>
      </c>
    </row>
    <row r="108" customFormat="false" ht="15" hidden="false" customHeight="false" outlineLevel="0" collapsed="false">
      <c r="A108" s="28" t="n">
        <v>107</v>
      </c>
      <c r="B108" s="28" t="n">
        <v>79</v>
      </c>
      <c r="C108" s="28" t="n">
        <v>9</v>
      </c>
      <c r="D108" s="28" t="n">
        <v>2</v>
      </c>
      <c r="E108" s="29" t="n">
        <v>46182</v>
      </c>
      <c r="F108" s="28" t="n">
        <v>4300</v>
      </c>
      <c r="G108" s="28" t="n">
        <v>2</v>
      </c>
      <c r="H108" s="28" t="n">
        <v>1.7</v>
      </c>
      <c r="I108" s="28" t="s">
        <v>145</v>
      </c>
      <c r="J108" s="28" t="n">
        <v>0</v>
      </c>
      <c r="K108" s="28" t="str">
        <f aca="false">IFERROR(INDEX(Dim_Products!$B$2:$B$14,MATCH($C108,Dim_Products!$A$2:$A$14,0)),"")</f>
        <v>Instant Loan</v>
      </c>
      <c r="L108" s="28" t="str">
        <f aca="false">IFERROR(INDEX(Dim_Products!$C$2:$C$14,MATCH($C108,Dim_Products!$A$2:$A$14,0)),"")</f>
        <v>BOSA</v>
      </c>
      <c r="M108" s="28" t="str">
        <f aca="false">IFERROR(INDEX(Dim_Members!$D$2:$D$354,MATCH($B108,Dim_Members!$A$2:$A$354,0)),"")</f>
        <v>Individual</v>
      </c>
      <c r="N108" s="28" t="str">
        <f aca="false">IFERROR(INDEX(Dim_Branches!$B$2:$B$4,MATCH($D108,Dim_Branches!$A$2:$A$4,0)),"")</f>
        <v>Umoja</v>
      </c>
    </row>
    <row r="109" customFormat="false" ht="15" hidden="false" customHeight="false" outlineLevel="0" collapsed="false">
      <c r="A109" s="28" t="n">
        <v>108</v>
      </c>
      <c r="B109" s="28" t="n">
        <v>178</v>
      </c>
      <c r="C109" s="28" t="n">
        <v>9</v>
      </c>
      <c r="D109" s="28" t="n">
        <v>2</v>
      </c>
      <c r="E109" s="29" t="n">
        <v>45460</v>
      </c>
      <c r="F109" s="28" t="n">
        <v>5500</v>
      </c>
      <c r="G109" s="28" t="n">
        <v>4</v>
      </c>
      <c r="H109" s="28" t="n">
        <v>1.7</v>
      </c>
      <c r="I109" s="28" t="s">
        <v>147</v>
      </c>
      <c r="J109" s="28" t="n">
        <v>0</v>
      </c>
      <c r="K109" s="28" t="str">
        <f aca="false">IFERROR(INDEX(Dim_Products!$B$2:$B$14,MATCH($C109,Dim_Products!$A$2:$A$14,0)),"")</f>
        <v>Instant Loan</v>
      </c>
      <c r="L109" s="28" t="str">
        <f aca="false">IFERROR(INDEX(Dim_Products!$C$2:$C$14,MATCH($C109,Dim_Products!$A$2:$A$14,0)),"")</f>
        <v>BOSA</v>
      </c>
      <c r="M109" s="28" t="str">
        <f aca="false">IFERROR(INDEX(Dim_Members!$D$2:$D$354,MATCH($B109,Dim_Members!$A$2:$A$354,0)),"")</f>
        <v>SME</v>
      </c>
      <c r="N109" s="28" t="str">
        <f aca="false">IFERROR(INDEX(Dim_Branches!$B$2:$B$4,MATCH($D109,Dim_Branches!$A$2:$A$4,0)),"")</f>
        <v>Umoja</v>
      </c>
    </row>
    <row r="110" customFormat="false" ht="15" hidden="false" customHeight="false" outlineLevel="0" collapsed="false">
      <c r="A110" s="28" t="n">
        <v>109</v>
      </c>
      <c r="B110" s="28" t="n">
        <v>151</v>
      </c>
      <c r="C110" s="28" t="n">
        <v>7</v>
      </c>
      <c r="D110" s="28" t="n">
        <v>2</v>
      </c>
      <c r="E110" s="29" t="n">
        <v>46196</v>
      </c>
      <c r="F110" s="28" t="n">
        <v>305000</v>
      </c>
      <c r="G110" s="28" t="n">
        <v>35</v>
      </c>
      <c r="H110" s="28" t="n">
        <v>1.2</v>
      </c>
      <c r="I110" s="28" t="s">
        <v>145</v>
      </c>
      <c r="J110" s="28" t="n">
        <v>1</v>
      </c>
      <c r="K110" s="28" t="str">
        <f aca="false">IFERROR(INDEX(Dim_Products!$B$2:$B$14,MATCH($C110,Dim_Products!$A$2:$A$14,0)),"")</f>
        <v>Development Loan</v>
      </c>
      <c r="L110" s="28" t="str">
        <f aca="false">IFERROR(INDEX(Dim_Products!$C$2:$C$14,MATCH($C110,Dim_Products!$A$2:$A$14,0)),"")</f>
        <v>BOSA</v>
      </c>
      <c r="M110" s="28" t="str">
        <f aca="false">IFERROR(INDEX(Dim_Members!$D$2:$D$354,MATCH($B110,Dim_Members!$A$2:$A$354,0)),"")</f>
        <v>Individual</v>
      </c>
      <c r="N110" s="28" t="str">
        <f aca="false">IFERROR(INDEX(Dim_Branches!$B$2:$B$4,MATCH($D110,Dim_Branches!$A$2:$A$4,0)),"")</f>
        <v>Umoja</v>
      </c>
    </row>
    <row r="111" customFormat="false" ht="15" hidden="false" customHeight="false" outlineLevel="0" collapsed="false">
      <c r="A111" s="28" t="n">
        <v>110</v>
      </c>
      <c r="B111" s="28" t="n">
        <v>231</v>
      </c>
      <c r="C111" s="28" t="n">
        <v>4</v>
      </c>
      <c r="D111" s="28" t="n">
        <v>1</v>
      </c>
      <c r="E111" s="29" t="n">
        <v>45175</v>
      </c>
      <c r="F111" s="28" t="n">
        <v>61400</v>
      </c>
      <c r="G111" s="28" t="n">
        <v>25</v>
      </c>
      <c r="H111" s="28" t="n">
        <v>1.2</v>
      </c>
      <c r="I111" s="28" t="s">
        <v>145</v>
      </c>
      <c r="J111" s="28" t="n">
        <v>0</v>
      </c>
      <c r="K111" s="28" t="str">
        <f aca="false">IFERROR(INDEX(Dim_Products!$B$2:$B$14,MATCH($C111,Dim_Products!$A$2:$A$14,0)),"")</f>
        <v>Mtumishi Loan</v>
      </c>
      <c r="L111" s="28" t="str">
        <f aca="false">IFERROR(INDEX(Dim_Products!$C$2:$C$14,MATCH($C111,Dim_Products!$A$2:$A$14,0)),"")</f>
        <v>FOSA</v>
      </c>
      <c r="M111" s="28" t="str">
        <f aca="false">IFERROR(INDEX(Dim_Members!$D$2:$D$354,MATCH($B111,Dim_Members!$A$2:$A$354,0)),"")</f>
        <v>Individual</v>
      </c>
      <c r="N111" s="28" t="str">
        <f aca="false">IFERROR(INDEX(Dim_Branches!$B$2:$B$4,MATCH($D111,Dim_Branches!$A$2:$A$4,0)),"")</f>
        <v>Headquarters</v>
      </c>
    </row>
    <row r="112" customFormat="false" ht="15" hidden="false" customHeight="false" outlineLevel="0" collapsed="false">
      <c r="A112" s="28" t="n">
        <v>111</v>
      </c>
      <c r="B112" s="28" t="n">
        <v>199</v>
      </c>
      <c r="C112" s="28" t="n">
        <v>8</v>
      </c>
      <c r="D112" s="28" t="n">
        <v>1</v>
      </c>
      <c r="E112" s="29" t="n">
        <v>45638</v>
      </c>
      <c r="F112" s="28" t="n">
        <v>21900</v>
      </c>
      <c r="G112" s="28" t="n">
        <v>7</v>
      </c>
      <c r="H112" s="28" t="n">
        <v>1.6</v>
      </c>
      <c r="I112" s="28" t="s">
        <v>146</v>
      </c>
      <c r="J112" s="28" t="n">
        <v>0</v>
      </c>
      <c r="K112" s="28" t="str">
        <f aca="false">IFERROR(INDEX(Dim_Products!$B$2:$B$14,MATCH($C112,Dim_Products!$A$2:$A$14,0)),"")</f>
        <v>Emergency Loan</v>
      </c>
      <c r="L112" s="28" t="str">
        <f aca="false">IFERROR(INDEX(Dim_Products!$C$2:$C$14,MATCH($C112,Dim_Products!$A$2:$A$14,0)),"")</f>
        <v>BOSA</v>
      </c>
      <c r="M112" s="28" t="str">
        <f aca="false">IFERROR(INDEX(Dim_Members!$D$2:$D$354,MATCH($B112,Dim_Members!$A$2:$A$354,0)),"")</f>
        <v>Individual</v>
      </c>
      <c r="N112" s="28" t="str">
        <f aca="false">IFERROR(INDEX(Dim_Branches!$B$2:$B$4,MATCH($D112,Dim_Branches!$A$2:$A$4,0)),"")</f>
        <v>Headquarters</v>
      </c>
    </row>
    <row r="113" customFormat="false" ht="15" hidden="false" customHeight="false" outlineLevel="0" collapsed="false">
      <c r="A113" s="28" t="n">
        <v>112</v>
      </c>
      <c r="B113" s="28" t="n">
        <v>328</v>
      </c>
      <c r="C113" s="28" t="n">
        <v>1</v>
      </c>
      <c r="D113" s="28" t="n">
        <v>2</v>
      </c>
      <c r="E113" s="29" t="n">
        <v>46253</v>
      </c>
      <c r="F113" s="28" t="n">
        <v>94100</v>
      </c>
      <c r="G113" s="28" t="n">
        <v>3</v>
      </c>
      <c r="H113" s="28" t="n">
        <v>1</v>
      </c>
      <c r="I113" s="28" t="s">
        <v>146</v>
      </c>
      <c r="J113" s="28" t="n">
        <v>0</v>
      </c>
      <c r="K113" s="28" t="str">
        <f aca="false">IFERROR(INDEX(Dim_Products!$B$2:$B$14,MATCH($C113,Dim_Products!$A$2:$A$14,0)),"")</f>
        <v>Salary Advance</v>
      </c>
      <c r="L113" s="28" t="str">
        <f aca="false">IFERROR(INDEX(Dim_Products!$C$2:$C$14,MATCH($C113,Dim_Products!$A$2:$A$14,0)),"")</f>
        <v>FOSA</v>
      </c>
      <c r="M113" s="28" t="str">
        <f aca="false">IFERROR(INDEX(Dim_Members!$D$2:$D$354,MATCH($B113,Dim_Members!$A$2:$A$354,0)),"")</f>
        <v>Corporate</v>
      </c>
      <c r="N113" s="28" t="str">
        <f aca="false">IFERROR(INDEX(Dim_Branches!$B$2:$B$4,MATCH($D113,Dim_Branches!$A$2:$A$4,0)),"")</f>
        <v>Umoja</v>
      </c>
    </row>
    <row r="114" customFormat="false" ht="15" hidden="false" customHeight="false" outlineLevel="0" collapsed="false">
      <c r="A114" s="28" t="n">
        <v>113</v>
      </c>
      <c r="B114" s="28" t="n">
        <v>189</v>
      </c>
      <c r="C114" s="28" t="n">
        <v>9</v>
      </c>
      <c r="D114" s="28" t="n">
        <v>1</v>
      </c>
      <c r="E114" s="29" t="n">
        <v>44681</v>
      </c>
      <c r="F114" s="28" t="n">
        <v>6800</v>
      </c>
      <c r="G114" s="28" t="n">
        <v>4</v>
      </c>
      <c r="H114" s="28" t="n">
        <v>1.7</v>
      </c>
      <c r="I114" s="28" t="s">
        <v>145</v>
      </c>
      <c r="J114" s="28" t="n">
        <v>0</v>
      </c>
      <c r="K114" s="28" t="str">
        <f aca="false">IFERROR(INDEX(Dim_Products!$B$2:$B$14,MATCH($C114,Dim_Products!$A$2:$A$14,0)),"")</f>
        <v>Instant Loan</v>
      </c>
      <c r="L114" s="28" t="str">
        <f aca="false">IFERROR(INDEX(Dim_Products!$C$2:$C$14,MATCH($C114,Dim_Products!$A$2:$A$14,0)),"")</f>
        <v>BOSA</v>
      </c>
      <c r="M114" s="28" t="str">
        <f aca="false">IFERROR(INDEX(Dim_Members!$D$2:$D$354,MATCH($B114,Dim_Members!$A$2:$A$354,0)),"")</f>
        <v>Learning Institution</v>
      </c>
      <c r="N114" s="28" t="str">
        <f aca="false">IFERROR(INDEX(Dim_Branches!$B$2:$B$4,MATCH($D114,Dim_Branches!$A$2:$A$4,0)),"")</f>
        <v>Headquarters</v>
      </c>
    </row>
    <row r="115" customFormat="false" ht="15" hidden="false" customHeight="false" outlineLevel="0" collapsed="false">
      <c r="A115" s="28" t="n">
        <v>114</v>
      </c>
      <c r="B115" s="28" t="n">
        <v>213</v>
      </c>
      <c r="C115" s="28" t="n">
        <v>9</v>
      </c>
      <c r="D115" s="28" t="n">
        <v>2</v>
      </c>
      <c r="E115" s="29" t="n">
        <v>46131</v>
      </c>
      <c r="F115" s="28" t="n">
        <v>12400</v>
      </c>
      <c r="G115" s="28" t="n">
        <v>4</v>
      </c>
      <c r="H115" s="28" t="n">
        <v>1.7</v>
      </c>
      <c r="I115" s="28" t="s">
        <v>147</v>
      </c>
      <c r="J115" s="28" t="n">
        <v>0</v>
      </c>
      <c r="K115" s="28" t="str">
        <f aca="false">IFERROR(INDEX(Dim_Products!$B$2:$B$14,MATCH($C115,Dim_Products!$A$2:$A$14,0)),"")</f>
        <v>Instant Loan</v>
      </c>
      <c r="L115" s="28" t="str">
        <f aca="false">IFERROR(INDEX(Dim_Products!$C$2:$C$14,MATCH($C115,Dim_Products!$A$2:$A$14,0)),"")</f>
        <v>BOSA</v>
      </c>
      <c r="M115" s="28" t="str">
        <f aca="false">IFERROR(INDEX(Dim_Members!$D$2:$D$354,MATCH($B115,Dim_Members!$A$2:$A$354,0)),"")</f>
        <v>Corporate</v>
      </c>
      <c r="N115" s="28" t="str">
        <f aca="false">IFERROR(INDEX(Dim_Branches!$B$2:$B$4,MATCH($D115,Dim_Branches!$A$2:$A$4,0)),"")</f>
        <v>Umoja</v>
      </c>
    </row>
    <row r="116" customFormat="false" ht="15" hidden="false" customHeight="false" outlineLevel="0" collapsed="false">
      <c r="A116" s="28" t="n">
        <v>115</v>
      </c>
      <c r="B116" s="28" t="n">
        <v>259</v>
      </c>
      <c r="C116" s="28" t="n">
        <v>4</v>
      </c>
      <c r="D116" s="28" t="n">
        <v>1</v>
      </c>
      <c r="E116" s="29" t="n">
        <v>44885</v>
      </c>
      <c r="F116" s="28" t="n">
        <v>149800</v>
      </c>
      <c r="G116" s="28" t="n">
        <v>25</v>
      </c>
      <c r="H116" s="28" t="n">
        <v>1.2</v>
      </c>
      <c r="I116" s="28" t="s">
        <v>146</v>
      </c>
      <c r="J116" s="28" t="n">
        <v>0</v>
      </c>
      <c r="K116" s="28" t="str">
        <f aca="false">IFERROR(INDEX(Dim_Products!$B$2:$B$14,MATCH($C116,Dim_Products!$A$2:$A$14,0)),"")</f>
        <v>Mtumishi Loan</v>
      </c>
      <c r="L116" s="28" t="str">
        <f aca="false">IFERROR(INDEX(Dim_Products!$C$2:$C$14,MATCH($C116,Dim_Products!$A$2:$A$14,0)),"")</f>
        <v>FOSA</v>
      </c>
      <c r="M116" s="28" t="str">
        <f aca="false">IFERROR(INDEX(Dim_Members!$D$2:$D$354,MATCH($B116,Dim_Members!$A$2:$A$354,0)),"")</f>
        <v>SME</v>
      </c>
      <c r="N116" s="28" t="str">
        <f aca="false">IFERROR(INDEX(Dim_Branches!$B$2:$B$4,MATCH($D116,Dim_Branches!$A$2:$A$4,0)),"")</f>
        <v>Headquarters</v>
      </c>
    </row>
    <row r="117" customFormat="false" ht="15" hidden="false" customHeight="false" outlineLevel="0" collapsed="false">
      <c r="A117" s="28" t="n">
        <v>116</v>
      </c>
      <c r="B117" s="28" t="n">
        <v>248</v>
      </c>
      <c r="C117" s="28" t="n">
        <v>2</v>
      </c>
      <c r="D117" s="28" t="n">
        <v>1</v>
      </c>
      <c r="E117" s="29" t="n">
        <v>46253</v>
      </c>
      <c r="F117" s="28" t="n">
        <v>36600</v>
      </c>
      <c r="G117" s="28" t="n">
        <v>13</v>
      </c>
      <c r="H117" s="28" t="n">
        <v>1.5</v>
      </c>
      <c r="I117" s="28" t="s">
        <v>145</v>
      </c>
      <c r="J117" s="28" t="n">
        <v>0</v>
      </c>
      <c r="K117" s="28" t="str">
        <f aca="false">IFERROR(INDEX(Dim_Products!$B$2:$B$14,MATCH($C117,Dim_Products!$A$2:$A$14,0)),"")</f>
        <v>Jeki Loan</v>
      </c>
      <c r="L117" s="28" t="str">
        <f aca="false">IFERROR(INDEX(Dim_Products!$C$2:$C$14,MATCH($C117,Dim_Products!$A$2:$A$14,0)),"")</f>
        <v>FOSA</v>
      </c>
      <c r="M117" s="28" t="str">
        <f aca="false">IFERROR(INDEX(Dim_Members!$D$2:$D$354,MATCH($B117,Dim_Members!$A$2:$A$354,0)),"")</f>
        <v>Individual</v>
      </c>
      <c r="N117" s="28" t="str">
        <f aca="false">IFERROR(INDEX(Dim_Branches!$B$2:$B$4,MATCH($D117,Dim_Branches!$A$2:$A$4,0)),"")</f>
        <v>Headquarters</v>
      </c>
    </row>
    <row r="118" customFormat="false" ht="15" hidden="false" customHeight="false" outlineLevel="0" collapsed="false">
      <c r="A118" s="28" t="n">
        <v>117</v>
      </c>
      <c r="B118" s="28" t="n">
        <v>49</v>
      </c>
      <c r="C118" s="28" t="n">
        <v>8</v>
      </c>
      <c r="D118" s="28" t="n">
        <v>1</v>
      </c>
      <c r="E118" s="29" t="n">
        <v>45177</v>
      </c>
      <c r="F118" s="28" t="n">
        <v>22700</v>
      </c>
      <c r="G118" s="28" t="n">
        <v>5</v>
      </c>
      <c r="H118" s="28" t="n">
        <v>1.6</v>
      </c>
      <c r="I118" s="28" t="s">
        <v>146</v>
      </c>
      <c r="J118" s="28" t="n">
        <v>0</v>
      </c>
      <c r="K118" s="28" t="str">
        <f aca="false">IFERROR(INDEX(Dim_Products!$B$2:$B$14,MATCH($C118,Dim_Products!$A$2:$A$14,0)),"")</f>
        <v>Emergency Loan</v>
      </c>
      <c r="L118" s="28" t="str">
        <f aca="false">IFERROR(INDEX(Dim_Products!$C$2:$C$14,MATCH($C118,Dim_Products!$A$2:$A$14,0)),"")</f>
        <v>BOSA</v>
      </c>
      <c r="M118" s="28" t="str">
        <f aca="false">IFERROR(INDEX(Dim_Members!$D$2:$D$354,MATCH($B118,Dim_Members!$A$2:$A$354,0)),"")</f>
        <v>Individual</v>
      </c>
      <c r="N118" s="28" t="str">
        <f aca="false">IFERROR(INDEX(Dim_Branches!$B$2:$B$4,MATCH($D118,Dim_Branches!$A$2:$A$4,0)),"")</f>
        <v>Headquarters</v>
      </c>
    </row>
    <row r="119" customFormat="false" ht="15" hidden="false" customHeight="false" outlineLevel="0" collapsed="false">
      <c r="A119" s="28" t="n">
        <v>118</v>
      </c>
      <c r="B119" s="28" t="n">
        <v>79</v>
      </c>
      <c r="C119" s="28" t="n">
        <v>1</v>
      </c>
      <c r="D119" s="28" t="n">
        <v>2</v>
      </c>
      <c r="E119" s="29" t="n">
        <v>46060</v>
      </c>
      <c r="F119" s="28" t="n">
        <v>97200</v>
      </c>
      <c r="G119" s="28" t="n">
        <v>2</v>
      </c>
      <c r="H119" s="28" t="n">
        <v>1</v>
      </c>
      <c r="I119" s="28" t="s">
        <v>145</v>
      </c>
      <c r="J119" s="28" t="n">
        <v>0</v>
      </c>
      <c r="K119" s="28" t="str">
        <f aca="false">IFERROR(INDEX(Dim_Products!$B$2:$B$14,MATCH($C119,Dim_Products!$A$2:$A$14,0)),"")</f>
        <v>Salary Advance</v>
      </c>
      <c r="L119" s="28" t="str">
        <f aca="false">IFERROR(INDEX(Dim_Products!$C$2:$C$14,MATCH($C119,Dim_Products!$A$2:$A$14,0)),"")</f>
        <v>FOSA</v>
      </c>
      <c r="M119" s="28" t="str">
        <f aca="false">IFERROR(INDEX(Dim_Members!$D$2:$D$354,MATCH($B119,Dim_Members!$A$2:$A$354,0)),"")</f>
        <v>Individual</v>
      </c>
      <c r="N119" s="28" t="str">
        <f aca="false">IFERROR(INDEX(Dim_Branches!$B$2:$B$4,MATCH($D119,Dim_Branches!$A$2:$A$4,0)),"")</f>
        <v>Umoja</v>
      </c>
    </row>
    <row r="120" customFormat="false" ht="15" hidden="false" customHeight="false" outlineLevel="0" collapsed="false">
      <c r="A120" s="28" t="n">
        <v>119</v>
      </c>
      <c r="B120" s="28" t="n">
        <v>222</v>
      </c>
      <c r="C120" s="28" t="n">
        <v>3</v>
      </c>
      <c r="D120" s="28" t="n">
        <v>2</v>
      </c>
      <c r="E120" s="29" t="n">
        <v>45539</v>
      </c>
      <c r="F120" s="28" t="n">
        <v>19300</v>
      </c>
      <c r="G120" s="28" t="n">
        <v>11</v>
      </c>
      <c r="H120" s="28" t="n">
        <v>1.3</v>
      </c>
      <c r="I120" s="28" t="s">
        <v>145</v>
      </c>
      <c r="J120" s="28" t="n">
        <v>0</v>
      </c>
      <c r="K120" s="28" t="str">
        <f aca="false">IFERROR(INDEX(Dim_Products!$B$2:$B$14,MATCH($C120,Dim_Products!$A$2:$A$14,0)),"")</f>
        <v>Product Loan</v>
      </c>
      <c r="L120" s="28" t="str">
        <f aca="false">IFERROR(INDEX(Dim_Products!$C$2:$C$14,MATCH($C120,Dim_Products!$A$2:$A$14,0)),"")</f>
        <v>FOSA</v>
      </c>
      <c r="M120" s="28" t="str">
        <f aca="false">IFERROR(INDEX(Dim_Members!$D$2:$D$354,MATCH($B120,Dim_Members!$A$2:$A$354,0)),"")</f>
        <v>Individual</v>
      </c>
      <c r="N120" s="28" t="str">
        <f aca="false">IFERROR(INDEX(Dim_Branches!$B$2:$B$4,MATCH($D120,Dim_Branches!$A$2:$A$4,0)),"")</f>
        <v>Umoja</v>
      </c>
    </row>
    <row r="121" customFormat="false" ht="15" hidden="false" customHeight="false" outlineLevel="0" collapsed="false">
      <c r="A121" s="28" t="n">
        <v>120</v>
      </c>
      <c r="B121" s="28" t="n">
        <v>269</v>
      </c>
      <c r="C121" s="28" t="n">
        <v>3</v>
      </c>
      <c r="D121" s="28" t="n">
        <v>2</v>
      </c>
      <c r="E121" s="29" t="n">
        <v>45424</v>
      </c>
      <c r="F121" s="28" t="n">
        <v>64400</v>
      </c>
      <c r="G121" s="28" t="n">
        <v>12</v>
      </c>
      <c r="H121" s="28" t="n">
        <v>1.3</v>
      </c>
      <c r="I121" s="28" t="s">
        <v>146</v>
      </c>
      <c r="J121" s="28" t="n">
        <v>0</v>
      </c>
      <c r="K121" s="28" t="str">
        <f aca="false">IFERROR(INDEX(Dim_Products!$B$2:$B$14,MATCH($C121,Dim_Products!$A$2:$A$14,0)),"")</f>
        <v>Product Loan</v>
      </c>
      <c r="L121" s="28" t="str">
        <f aca="false">IFERROR(INDEX(Dim_Products!$C$2:$C$14,MATCH($C121,Dim_Products!$A$2:$A$14,0)),"")</f>
        <v>FOSA</v>
      </c>
      <c r="M121" s="28" t="str">
        <f aca="false">IFERROR(INDEX(Dim_Members!$D$2:$D$354,MATCH($B121,Dim_Members!$A$2:$A$354,0)),"")</f>
        <v>Religious Institution</v>
      </c>
      <c r="N121" s="28" t="str">
        <f aca="false">IFERROR(INDEX(Dim_Branches!$B$2:$B$4,MATCH($D121,Dim_Branches!$A$2:$A$4,0)),"")</f>
        <v>Umoja</v>
      </c>
    </row>
    <row r="122" customFormat="false" ht="15" hidden="false" customHeight="false" outlineLevel="0" collapsed="false">
      <c r="A122" s="28" t="n">
        <v>121</v>
      </c>
      <c r="B122" s="28" t="n">
        <v>226</v>
      </c>
      <c r="C122" s="28" t="n">
        <v>1</v>
      </c>
      <c r="D122" s="28" t="n">
        <v>1</v>
      </c>
      <c r="E122" s="29" t="n">
        <v>46237</v>
      </c>
      <c r="F122" s="28" t="n">
        <v>24000</v>
      </c>
      <c r="G122" s="28" t="n">
        <v>1</v>
      </c>
      <c r="H122" s="28" t="n">
        <v>1</v>
      </c>
      <c r="I122" s="28" t="s">
        <v>145</v>
      </c>
      <c r="J122" s="28" t="n">
        <v>0</v>
      </c>
      <c r="K122" s="28" t="str">
        <f aca="false">IFERROR(INDEX(Dim_Products!$B$2:$B$14,MATCH($C122,Dim_Products!$A$2:$A$14,0)),"")</f>
        <v>Salary Advance</v>
      </c>
      <c r="L122" s="28" t="str">
        <f aca="false">IFERROR(INDEX(Dim_Products!$C$2:$C$14,MATCH($C122,Dim_Products!$A$2:$A$14,0)),"")</f>
        <v>FOSA</v>
      </c>
      <c r="M122" s="28" t="str">
        <f aca="false">IFERROR(INDEX(Dim_Members!$D$2:$D$354,MATCH($B122,Dim_Members!$A$2:$A$354,0)),"")</f>
        <v>Individual</v>
      </c>
      <c r="N122" s="28" t="str">
        <f aca="false">IFERROR(INDEX(Dim_Branches!$B$2:$B$4,MATCH($D122,Dim_Branches!$A$2:$A$4,0)),"")</f>
        <v>Headquarters</v>
      </c>
    </row>
    <row r="123" customFormat="false" ht="15" hidden="false" customHeight="false" outlineLevel="0" collapsed="false">
      <c r="A123" s="28" t="n">
        <v>122</v>
      </c>
      <c r="B123" s="28" t="n">
        <v>44</v>
      </c>
      <c r="C123" s="28" t="n">
        <v>1</v>
      </c>
      <c r="D123" s="28" t="n">
        <v>3</v>
      </c>
      <c r="E123" s="29" t="n">
        <v>45685</v>
      </c>
      <c r="F123" s="28" t="n">
        <v>95100</v>
      </c>
      <c r="G123" s="28" t="n">
        <v>1</v>
      </c>
      <c r="H123" s="28" t="n">
        <v>1</v>
      </c>
      <c r="I123" s="28" t="s">
        <v>146</v>
      </c>
      <c r="J123" s="28" t="n">
        <v>0</v>
      </c>
      <c r="K123" s="28" t="str">
        <f aca="false">IFERROR(INDEX(Dim_Products!$B$2:$B$14,MATCH($C123,Dim_Products!$A$2:$A$14,0)),"")</f>
        <v>Salary Advance</v>
      </c>
      <c r="L123" s="28" t="str">
        <f aca="false">IFERROR(INDEX(Dim_Products!$C$2:$C$14,MATCH($C123,Dim_Products!$A$2:$A$14,0)),"")</f>
        <v>FOSA</v>
      </c>
      <c r="M123" s="28" t="str">
        <f aca="false">IFERROR(INDEX(Dim_Members!$D$2:$D$354,MATCH($B123,Dim_Members!$A$2:$A$354,0)),"")</f>
        <v>Religious Institution</v>
      </c>
      <c r="N123" s="28" t="str">
        <f aca="false">IFERROR(INDEX(Dim_Branches!$B$2:$B$4,MATCH($D123,Dim_Branches!$A$2:$A$4,0)),"")</f>
        <v>Ruai</v>
      </c>
    </row>
    <row r="124" customFormat="false" ht="15" hidden="false" customHeight="false" outlineLevel="0" collapsed="false">
      <c r="A124" s="28" t="n">
        <v>123</v>
      </c>
      <c r="B124" s="28" t="n">
        <v>148</v>
      </c>
      <c r="C124" s="28" t="n">
        <v>1</v>
      </c>
      <c r="D124" s="28" t="n">
        <v>3</v>
      </c>
      <c r="E124" s="29" t="n">
        <v>45982</v>
      </c>
      <c r="F124" s="28" t="n">
        <v>34000</v>
      </c>
      <c r="G124" s="28" t="n">
        <v>1</v>
      </c>
      <c r="H124" s="28" t="n">
        <v>1</v>
      </c>
      <c r="I124" s="28" t="s">
        <v>146</v>
      </c>
      <c r="J124" s="28" t="n">
        <v>0</v>
      </c>
      <c r="K124" s="28" t="str">
        <f aca="false">IFERROR(INDEX(Dim_Products!$B$2:$B$14,MATCH($C124,Dim_Products!$A$2:$A$14,0)),"")</f>
        <v>Salary Advance</v>
      </c>
      <c r="L124" s="28" t="str">
        <f aca="false">IFERROR(INDEX(Dim_Products!$C$2:$C$14,MATCH($C124,Dim_Products!$A$2:$A$14,0)),"")</f>
        <v>FOSA</v>
      </c>
      <c r="M124" s="28" t="str">
        <f aca="false">IFERROR(INDEX(Dim_Members!$D$2:$D$354,MATCH($B124,Dim_Members!$A$2:$A$354,0)),"")</f>
        <v>Learning Institution</v>
      </c>
      <c r="N124" s="28" t="str">
        <f aca="false">IFERROR(INDEX(Dim_Branches!$B$2:$B$4,MATCH($D124,Dim_Branches!$A$2:$A$4,0)),"")</f>
        <v>Ruai</v>
      </c>
    </row>
    <row r="125" customFormat="false" ht="15" hidden="false" customHeight="false" outlineLevel="0" collapsed="false">
      <c r="A125" s="28" t="n">
        <v>124</v>
      </c>
      <c r="B125" s="28" t="n">
        <v>276</v>
      </c>
      <c r="C125" s="28" t="n">
        <v>2</v>
      </c>
      <c r="D125" s="28" t="n">
        <v>2</v>
      </c>
      <c r="E125" s="29" t="n">
        <v>45765</v>
      </c>
      <c r="F125" s="28" t="n">
        <v>38800</v>
      </c>
      <c r="G125" s="28" t="n">
        <v>13</v>
      </c>
      <c r="H125" s="28" t="n">
        <v>1.5</v>
      </c>
      <c r="I125" s="28" t="s">
        <v>146</v>
      </c>
      <c r="J125" s="28" t="n">
        <v>0</v>
      </c>
      <c r="K125" s="28" t="str">
        <f aca="false">IFERROR(INDEX(Dim_Products!$B$2:$B$14,MATCH($C125,Dim_Products!$A$2:$A$14,0)),"")</f>
        <v>Jeki Loan</v>
      </c>
      <c r="L125" s="28" t="str">
        <f aca="false">IFERROR(INDEX(Dim_Products!$C$2:$C$14,MATCH($C125,Dim_Products!$A$2:$A$14,0)),"")</f>
        <v>FOSA</v>
      </c>
      <c r="M125" s="28" t="str">
        <f aca="false">IFERROR(INDEX(Dim_Members!$D$2:$D$354,MATCH($B125,Dim_Members!$A$2:$A$354,0)),"")</f>
        <v>Individual</v>
      </c>
      <c r="N125" s="28" t="str">
        <f aca="false">IFERROR(INDEX(Dim_Branches!$B$2:$B$4,MATCH($D125,Dim_Branches!$A$2:$A$4,0)),"")</f>
        <v>Umoja</v>
      </c>
    </row>
    <row r="126" customFormat="false" ht="15" hidden="false" customHeight="false" outlineLevel="0" collapsed="false">
      <c r="A126" s="28" t="n">
        <v>125</v>
      </c>
      <c r="B126" s="28" t="n">
        <v>35</v>
      </c>
      <c r="C126" s="28" t="n">
        <v>5</v>
      </c>
      <c r="D126" s="28" t="n">
        <v>1</v>
      </c>
      <c r="E126" s="29" t="n">
        <v>45117</v>
      </c>
      <c r="F126" s="28" t="n">
        <v>51900</v>
      </c>
      <c r="G126" s="28" t="n">
        <v>5</v>
      </c>
      <c r="H126" s="28" t="n">
        <v>1.4</v>
      </c>
      <c r="I126" s="28" t="s">
        <v>147</v>
      </c>
      <c r="J126" s="28" t="n">
        <v>1</v>
      </c>
      <c r="K126" s="28" t="str">
        <f aca="false">IFERROR(INDEX(Dim_Products!$B$2:$B$14,MATCH($C126,Dim_Products!$A$2:$A$14,0)),"")</f>
        <v>School Fees Loan</v>
      </c>
      <c r="L126" s="28" t="str">
        <f aca="false">IFERROR(INDEX(Dim_Products!$C$2:$C$14,MATCH($C126,Dim_Products!$A$2:$A$14,0)),"")</f>
        <v>BOSA</v>
      </c>
      <c r="M126" s="28" t="str">
        <f aca="false">IFERROR(INDEX(Dim_Members!$D$2:$D$354,MATCH($B126,Dim_Members!$A$2:$A$354,0)),"")</f>
        <v>Individual</v>
      </c>
      <c r="N126" s="28" t="str">
        <f aca="false">IFERROR(INDEX(Dim_Branches!$B$2:$B$4,MATCH($D126,Dim_Branches!$A$2:$A$4,0)),"")</f>
        <v>Headquarters</v>
      </c>
    </row>
    <row r="127" customFormat="false" ht="15" hidden="false" customHeight="false" outlineLevel="0" collapsed="false">
      <c r="A127" s="28" t="n">
        <v>126</v>
      </c>
      <c r="B127" s="28" t="n">
        <v>96</v>
      </c>
      <c r="C127" s="28" t="n">
        <v>2</v>
      </c>
      <c r="D127" s="28" t="n">
        <v>2</v>
      </c>
      <c r="E127" s="29" t="n">
        <v>45499</v>
      </c>
      <c r="F127" s="28" t="n">
        <v>46700</v>
      </c>
      <c r="G127" s="28" t="n">
        <v>13</v>
      </c>
      <c r="H127" s="28" t="n">
        <v>1.5</v>
      </c>
      <c r="I127" s="28" t="s">
        <v>145</v>
      </c>
      <c r="J127" s="28" t="n">
        <v>0</v>
      </c>
      <c r="K127" s="28" t="str">
        <f aca="false">IFERROR(INDEX(Dim_Products!$B$2:$B$14,MATCH($C127,Dim_Products!$A$2:$A$14,0)),"")</f>
        <v>Jeki Loan</v>
      </c>
      <c r="L127" s="28" t="str">
        <f aca="false">IFERROR(INDEX(Dim_Products!$C$2:$C$14,MATCH($C127,Dim_Products!$A$2:$A$14,0)),"")</f>
        <v>FOSA</v>
      </c>
      <c r="M127" s="28" t="str">
        <f aca="false">IFERROR(INDEX(Dim_Members!$D$2:$D$354,MATCH($B127,Dim_Members!$A$2:$A$354,0)),"")</f>
        <v>Individual</v>
      </c>
      <c r="N127" s="28" t="str">
        <f aca="false">IFERROR(INDEX(Dim_Branches!$B$2:$B$4,MATCH($D127,Dim_Branches!$A$2:$A$4,0)),"")</f>
        <v>Umoja</v>
      </c>
    </row>
    <row r="128" customFormat="false" ht="15" hidden="false" customHeight="false" outlineLevel="0" collapsed="false">
      <c r="A128" s="28" t="n">
        <v>127</v>
      </c>
      <c r="B128" s="28" t="n">
        <v>16</v>
      </c>
      <c r="C128" s="28" t="n">
        <v>12</v>
      </c>
      <c r="D128" s="28" t="n">
        <v>1</v>
      </c>
      <c r="E128" s="29" t="n">
        <v>46179</v>
      </c>
      <c r="F128" s="28" t="n">
        <v>388200</v>
      </c>
      <c r="G128" s="28" t="n">
        <v>47</v>
      </c>
      <c r="H128" s="28" t="n">
        <v>1.1</v>
      </c>
      <c r="I128" s="28" t="s">
        <v>147</v>
      </c>
      <c r="J128" s="28" t="n">
        <v>1</v>
      </c>
      <c r="K128" s="28" t="str">
        <f aca="false">IFERROR(INDEX(Dim_Products!$B$2:$B$14,MATCH($C128,Dim_Products!$A$2:$A$14,0)),"")</f>
        <v>Mjengo Loan</v>
      </c>
      <c r="L128" s="28" t="str">
        <f aca="false">IFERROR(INDEX(Dim_Products!$C$2:$C$14,MATCH($C128,Dim_Products!$A$2:$A$14,0)),"")</f>
        <v>BOSA</v>
      </c>
      <c r="M128" s="28" t="str">
        <f aca="false">IFERROR(INDEX(Dim_Members!$D$2:$D$354,MATCH($B128,Dim_Members!$A$2:$A$354,0)),"")</f>
        <v>Individual</v>
      </c>
      <c r="N128" s="28" t="str">
        <f aca="false">IFERROR(INDEX(Dim_Branches!$B$2:$B$4,MATCH($D128,Dim_Branches!$A$2:$A$4,0)),"")</f>
        <v>Headquarters</v>
      </c>
    </row>
    <row r="129" customFormat="false" ht="15" hidden="false" customHeight="false" outlineLevel="0" collapsed="false">
      <c r="A129" s="28" t="n">
        <v>128</v>
      </c>
      <c r="B129" s="28" t="n">
        <v>321</v>
      </c>
      <c r="C129" s="28" t="n">
        <v>8</v>
      </c>
      <c r="D129" s="28" t="n">
        <v>3</v>
      </c>
      <c r="E129" s="29" t="n">
        <v>45416</v>
      </c>
      <c r="F129" s="28" t="n">
        <v>18500</v>
      </c>
      <c r="G129" s="28" t="n">
        <v>5</v>
      </c>
      <c r="H129" s="28" t="n">
        <v>1.6</v>
      </c>
      <c r="I129" s="28" t="s">
        <v>145</v>
      </c>
      <c r="J129" s="28" t="n">
        <v>0</v>
      </c>
      <c r="K129" s="28" t="str">
        <f aca="false">IFERROR(INDEX(Dim_Products!$B$2:$B$14,MATCH($C129,Dim_Products!$A$2:$A$14,0)),"")</f>
        <v>Emergency Loan</v>
      </c>
      <c r="L129" s="28" t="str">
        <f aca="false">IFERROR(INDEX(Dim_Products!$C$2:$C$14,MATCH($C129,Dim_Products!$A$2:$A$14,0)),"")</f>
        <v>BOSA</v>
      </c>
      <c r="M129" s="28" t="str">
        <f aca="false">IFERROR(INDEX(Dim_Members!$D$2:$D$354,MATCH($B129,Dim_Members!$A$2:$A$354,0)),"")</f>
        <v>Religious Institution</v>
      </c>
      <c r="N129" s="28" t="str">
        <f aca="false">IFERROR(INDEX(Dim_Branches!$B$2:$B$4,MATCH($D129,Dim_Branches!$A$2:$A$4,0)),"")</f>
        <v>Ruai</v>
      </c>
    </row>
    <row r="130" customFormat="false" ht="15" hidden="false" customHeight="false" outlineLevel="0" collapsed="false">
      <c r="A130" s="28" t="n">
        <v>129</v>
      </c>
      <c r="B130" s="28" t="n">
        <v>351</v>
      </c>
      <c r="C130" s="28" t="n">
        <v>9</v>
      </c>
      <c r="D130" s="28" t="n">
        <v>2</v>
      </c>
      <c r="E130" s="29" t="n">
        <v>44844</v>
      </c>
      <c r="F130" s="28" t="n">
        <v>14400</v>
      </c>
      <c r="G130" s="28" t="n">
        <v>3</v>
      </c>
      <c r="H130" s="28" t="n">
        <v>1.7</v>
      </c>
      <c r="I130" s="28" t="s">
        <v>146</v>
      </c>
      <c r="J130" s="28" t="n">
        <v>0</v>
      </c>
      <c r="K130" s="28" t="str">
        <f aca="false">IFERROR(INDEX(Dim_Products!$B$2:$B$14,MATCH($C130,Dim_Products!$A$2:$A$14,0)),"")</f>
        <v>Instant Loan</v>
      </c>
      <c r="L130" s="28" t="str">
        <f aca="false">IFERROR(INDEX(Dim_Products!$C$2:$C$14,MATCH($C130,Dim_Products!$A$2:$A$14,0)),"")</f>
        <v>BOSA</v>
      </c>
      <c r="M130" s="28" t="str">
        <f aca="false">IFERROR(INDEX(Dim_Members!$D$2:$D$354,MATCH($B130,Dim_Members!$A$2:$A$354,0)),"")</f>
        <v>Individual</v>
      </c>
      <c r="N130" s="28" t="str">
        <f aca="false">IFERROR(INDEX(Dim_Branches!$B$2:$B$4,MATCH($D130,Dim_Branches!$A$2:$A$4,0)),"")</f>
        <v>Umoja</v>
      </c>
    </row>
    <row r="131" customFormat="false" ht="15" hidden="false" customHeight="false" outlineLevel="0" collapsed="false">
      <c r="A131" s="28" t="n">
        <v>130</v>
      </c>
      <c r="B131" s="28" t="n">
        <v>336</v>
      </c>
      <c r="C131" s="28" t="n">
        <v>12</v>
      </c>
      <c r="D131" s="28" t="n">
        <v>1</v>
      </c>
      <c r="E131" s="29" t="n">
        <v>44885</v>
      </c>
      <c r="F131" s="28" t="n">
        <v>228800</v>
      </c>
      <c r="G131" s="28" t="n">
        <v>48</v>
      </c>
      <c r="H131" s="28" t="n">
        <v>1.1</v>
      </c>
      <c r="I131" s="28" t="s">
        <v>145</v>
      </c>
      <c r="J131" s="28" t="n">
        <v>1</v>
      </c>
      <c r="K131" s="28" t="str">
        <f aca="false">IFERROR(INDEX(Dim_Products!$B$2:$B$14,MATCH($C131,Dim_Products!$A$2:$A$14,0)),"")</f>
        <v>Mjengo Loan</v>
      </c>
      <c r="L131" s="28" t="str">
        <f aca="false">IFERROR(INDEX(Dim_Products!$C$2:$C$14,MATCH($C131,Dim_Products!$A$2:$A$14,0)),"")</f>
        <v>BOSA</v>
      </c>
      <c r="M131" s="28" t="str">
        <f aca="false">IFERROR(INDEX(Dim_Members!$D$2:$D$354,MATCH($B131,Dim_Members!$A$2:$A$354,0)),"")</f>
        <v>Individual</v>
      </c>
      <c r="N131" s="28" t="str">
        <f aca="false">IFERROR(INDEX(Dim_Branches!$B$2:$B$4,MATCH($D131,Dim_Branches!$A$2:$A$4,0)),"")</f>
        <v>Headquarters</v>
      </c>
    </row>
    <row r="132" customFormat="false" ht="15" hidden="false" customHeight="false" outlineLevel="0" collapsed="false">
      <c r="A132" s="28" t="n">
        <v>131</v>
      </c>
      <c r="B132" s="28" t="n">
        <v>312</v>
      </c>
      <c r="C132" s="28" t="n">
        <v>9</v>
      </c>
      <c r="D132" s="28" t="n">
        <v>1</v>
      </c>
      <c r="E132" s="29" t="n">
        <v>45341</v>
      </c>
      <c r="F132" s="28" t="n">
        <v>7600</v>
      </c>
      <c r="G132" s="28" t="n">
        <v>4</v>
      </c>
      <c r="H132" s="28" t="n">
        <v>1.7</v>
      </c>
      <c r="I132" s="28" t="s">
        <v>147</v>
      </c>
      <c r="J132" s="28" t="n">
        <v>0</v>
      </c>
      <c r="K132" s="28" t="str">
        <f aca="false">IFERROR(INDEX(Dim_Products!$B$2:$B$14,MATCH($C132,Dim_Products!$A$2:$A$14,0)),"")</f>
        <v>Instant Loan</v>
      </c>
      <c r="L132" s="28" t="str">
        <f aca="false">IFERROR(INDEX(Dim_Products!$C$2:$C$14,MATCH($C132,Dim_Products!$A$2:$A$14,0)),"")</f>
        <v>BOSA</v>
      </c>
      <c r="M132" s="28" t="str">
        <f aca="false">IFERROR(INDEX(Dim_Members!$D$2:$D$354,MATCH($B132,Dim_Members!$A$2:$A$354,0)),"")</f>
        <v>Individual</v>
      </c>
      <c r="N132" s="28" t="str">
        <f aca="false">IFERROR(INDEX(Dim_Branches!$B$2:$B$4,MATCH($D132,Dim_Branches!$A$2:$A$4,0)),"")</f>
        <v>Headquarters</v>
      </c>
    </row>
    <row r="133" customFormat="false" ht="15" hidden="false" customHeight="false" outlineLevel="0" collapsed="false">
      <c r="A133" s="28" t="n">
        <v>132</v>
      </c>
      <c r="B133" s="28" t="n">
        <v>267</v>
      </c>
      <c r="C133" s="28" t="n">
        <v>1</v>
      </c>
      <c r="D133" s="28" t="n">
        <v>3</v>
      </c>
      <c r="E133" s="29" t="n">
        <v>45950</v>
      </c>
      <c r="F133" s="28" t="n">
        <v>88400</v>
      </c>
      <c r="G133" s="28" t="n">
        <v>1</v>
      </c>
      <c r="H133" s="28" t="n">
        <v>1</v>
      </c>
      <c r="I133" s="28" t="s">
        <v>145</v>
      </c>
      <c r="J133" s="28" t="n">
        <v>0</v>
      </c>
      <c r="K133" s="28" t="str">
        <f aca="false">IFERROR(INDEX(Dim_Products!$B$2:$B$14,MATCH($C133,Dim_Products!$A$2:$A$14,0)),"")</f>
        <v>Salary Advance</v>
      </c>
      <c r="L133" s="28" t="str">
        <f aca="false">IFERROR(INDEX(Dim_Products!$C$2:$C$14,MATCH($C133,Dim_Products!$A$2:$A$14,0)),"")</f>
        <v>FOSA</v>
      </c>
      <c r="M133" s="28" t="str">
        <f aca="false">IFERROR(INDEX(Dim_Members!$D$2:$D$354,MATCH($B133,Dim_Members!$A$2:$A$354,0)),"")</f>
        <v>Religious Institution</v>
      </c>
      <c r="N133" s="28" t="str">
        <f aca="false">IFERROR(INDEX(Dim_Branches!$B$2:$B$4,MATCH($D133,Dim_Branches!$A$2:$A$4,0)),"")</f>
        <v>Ruai</v>
      </c>
    </row>
    <row r="134" customFormat="false" ht="15" hidden="false" customHeight="false" outlineLevel="0" collapsed="false">
      <c r="A134" s="28" t="n">
        <v>133</v>
      </c>
      <c r="B134" s="28" t="n">
        <v>21</v>
      </c>
      <c r="C134" s="28" t="n">
        <v>7</v>
      </c>
      <c r="D134" s="28" t="n">
        <v>2</v>
      </c>
      <c r="E134" s="29" t="n">
        <v>45619</v>
      </c>
      <c r="F134" s="28" t="n">
        <v>483200</v>
      </c>
      <c r="G134" s="28" t="n">
        <v>37</v>
      </c>
      <c r="H134" s="28" t="n">
        <v>1.2</v>
      </c>
      <c r="I134" s="28" t="s">
        <v>145</v>
      </c>
      <c r="J134" s="28" t="n">
        <v>1</v>
      </c>
      <c r="K134" s="28" t="str">
        <f aca="false">IFERROR(INDEX(Dim_Products!$B$2:$B$14,MATCH($C134,Dim_Products!$A$2:$A$14,0)),"")</f>
        <v>Development Loan</v>
      </c>
      <c r="L134" s="28" t="str">
        <f aca="false">IFERROR(INDEX(Dim_Products!$C$2:$C$14,MATCH($C134,Dim_Products!$A$2:$A$14,0)),"")</f>
        <v>BOSA</v>
      </c>
      <c r="M134" s="28" t="str">
        <f aca="false">IFERROR(INDEX(Dim_Members!$D$2:$D$354,MATCH($B134,Dim_Members!$A$2:$A$354,0)),"")</f>
        <v>SME</v>
      </c>
      <c r="N134" s="28" t="str">
        <f aca="false">IFERROR(INDEX(Dim_Branches!$B$2:$B$4,MATCH($D134,Dim_Branches!$A$2:$A$4,0)),"")</f>
        <v>Umoja</v>
      </c>
    </row>
    <row r="135" customFormat="false" ht="15" hidden="false" customHeight="false" outlineLevel="0" collapsed="false">
      <c r="A135" s="28" t="n">
        <v>134</v>
      </c>
      <c r="B135" s="28" t="n">
        <v>333</v>
      </c>
      <c r="C135" s="28" t="n">
        <v>11</v>
      </c>
      <c r="D135" s="28" t="n">
        <v>2</v>
      </c>
      <c r="E135" s="29" t="n">
        <v>46193</v>
      </c>
      <c r="F135" s="28" t="n">
        <v>1133900</v>
      </c>
      <c r="G135" s="28" t="n">
        <v>47</v>
      </c>
      <c r="H135" s="28" t="n">
        <v>1.1</v>
      </c>
      <c r="I135" s="28" t="s">
        <v>145</v>
      </c>
      <c r="J135" s="28" t="n">
        <v>1</v>
      </c>
      <c r="K135" s="28" t="str">
        <f aca="false">IFERROR(INDEX(Dim_Products!$B$2:$B$14,MATCH($C135,Dim_Products!$A$2:$A$14,0)),"")</f>
        <v>Moto Gari Loan</v>
      </c>
      <c r="L135" s="28" t="str">
        <f aca="false">IFERROR(INDEX(Dim_Products!$C$2:$C$14,MATCH($C135,Dim_Products!$A$2:$A$14,0)),"")</f>
        <v>BOSA</v>
      </c>
      <c r="M135" s="28" t="str">
        <f aca="false">IFERROR(INDEX(Dim_Members!$D$2:$D$354,MATCH($B135,Dim_Members!$A$2:$A$354,0)),"")</f>
        <v>Individual</v>
      </c>
      <c r="N135" s="28" t="str">
        <f aca="false">IFERROR(INDEX(Dim_Branches!$B$2:$B$4,MATCH($D135,Dim_Branches!$A$2:$A$4,0)),"")</f>
        <v>Umoja</v>
      </c>
    </row>
    <row r="136" customFormat="false" ht="15" hidden="false" customHeight="false" outlineLevel="0" collapsed="false">
      <c r="A136" s="28" t="n">
        <v>135</v>
      </c>
      <c r="B136" s="28" t="n">
        <v>262</v>
      </c>
      <c r="C136" s="28" t="n">
        <v>8</v>
      </c>
      <c r="D136" s="28" t="n">
        <v>2</v>
      </c>
      <c r="E136" s="29" t="n">
        <v>44889</v>
      </c>
      <c r="F136" s="28" t="n">
        <v>17900</v>
      </c>
      <c r="G136" s="28" t="n">
        <v>6</v>
      </c>
      <c r="H136" s="28" t="n">
        <v>1.6</v>
      </c>
      <c r="I136" s="28" t="s">
        <v>145</v>
      </c>
      <c r="J136" s="28" t="n">
        <v>0</v>
      </c>
      <c r="K136" s="28" t="str">
        <f aca="false">IFERROR(INDEX(Dim_Products!$B$2:$B$14,MATCH($C136,Dim_Products!$A$2:$A$14,0)),"")</f>
        <v>Emergency Loan</v>
      </c>
      <c r="L136" s="28" t="str">
        <f aca="false">IFERROR(INDEX(Dim_Products!$C$2:$C$14,MATCH($C136,Dim_Products!$A$2:$A$14,0)),"")</f>
        <v>BOSA</v>
      </c>
      <c r="M136" s="28" t="str">
        <f aca="false">IFERROR(INDEX(Dim_Members!$D$2:$D$354,MATCH($B136,Dim_Members!$A$2:$A$354,0)),"")</f>
        <v>SME</v>
      </c>
      <c r="N136" s="28" t="str">
        <f aca="false">IFERROR(INDEX(Dim_Branches!$B$2:$B$4,MATCH($D136,Dim_Branches!$A$2:$A$4,0)),"")</f>
        <v>Umoja</v>
      </c>
    </row>
    <row r="137" customFormat="false" ht="15" hidden="false" customHeight="false" outlineLevel="0" collapsed="false">
      <c r="A137" s="28" t="n">
        <v>136</v>
      </c>
      <c r="B137" s="28" t="n">
        <v>253</v>
      </c>
      <c r="C137" s="28" t="n">
        <v>3</v>
      </c>
      <c r="D137" s="28" t="n">
        <v>3</v>
      </c>
      <c r="E137" s="29" t="n">
        <v>45767</v>
      </c>
      <c r="F137" s="28" t="n">
        <v>43300</v>
      </c>
      <c r="G137" s="28" t="n">
        <v>13</v>
      </c>
      <c r="H137" s="28" t="n">
        <v>1.3</v>
      </c>
      <c r="I137" s="28" t="s">
        <v>146</v>
      </c>
      <c r="J137" s="28" t="n">
        <v>0</v>
      </c>
      <c r="K137" s="28" t="str">
        <f aca="false">IFERROR(INDEX(Dim_Products!$B$2:$B$14,MATCH($C137,Dim_Products!$A$2:$A$14,0)),"")</f>
        <v>Product Loan</v>
      </c>
      <c r="L137" s="28" t="str">
        <f aca="false">IFERROR(INDEX(Dim_Products!$C$2:$C$14,MATCH($C137,Dim_Products!$A$2:$A$14,0)),"")</f>
        <v>FOSA</v>
      </c>
      <c r="M137" s="28" t="str">
        <f aca="false">IFERROR(INDEX(Dim_Members!$D$2:$D$354,MATCH($B137,Dim_Members!$A$2:$A$354,0)),"")</f>
        <v>Individual</v>
      </c>
      <c r="N137" s="28" t="str">
        <f aca="false">IFERROR(INDEX(Dim_Branches!$B$2:$B$4,MATCH($D137,Dim_Branches!$A$2:$A$4,0)),"")</f>
        <v>Ruai</v>
      </c>
    </row>
    <row r="138" customFormat="false" ht="15" hidden="false" customHeight="false" outlineLevel="0" collapsed="false">
      <c r="A138" s="28" t="n">
        <v>137</v>
      </c>
      <c r="B138" s="28" t="n">
        <v>166</v>
      </c>
      <c r="C138" s="28" t="n">
        <v>5</v>
      </c>
      <c r="D138" s="28" t="n">
        <v>1</v>
      </c>
      <c r="E138" s="29" t="n">
        <v>45338</v>
      </c>
      <c r="F138" s="28" t="n">
        <v>46700</v>
      </c>
      <c r="G138" s="28" t="n">
        <v>3</v>
      </c>
      <c r="H138" s="28" t="n">
        <v>1.4</v>
      </c>
      <c r="I138" s="28" t="s">
        <v>145</v>
      </c>
      <c r="J138" s="28" t="n">
        <v>1</v>
      </c>
      <c r="K138" s="28" t="str">
        <f aca="false">IFERROR(INDEX(Dim_Products!$B$2:$B$14,MATCH($C138,Dim_Products!$A$2:$A$14,0)),"")</f>
        <v>School Fees Loan</v>
      </c>
      <c r="L138" s="28" t="str">
        <f aca="false">IFERROR(INDEX(Dim_Products!$C$2:$C$14,MATCH($C138,Dim_Products!$A$2:$A$14,0)),"")</f>
        <v>BOSA</v>
      </c>
      <c r="M138" s="28" t="str">
        <f aca="false">IFERROR(INDEX(Dim_Members!$D$2:$D$354,MATCH($B138,Dim_Members!$A$2:$A$354,0)),"")</f>
        <v>SME</v>
      </c>
      <c r="N138" s="28" t="str">
        <f aca="false">IFERROR(INDEX(Dim_Branches!$B$2:$B$4,MATCH($D138,Dim_Branches!$A$2:$A$4,0)),"")</f>
        <v>Headquarters</v>
      </c>
    </row>
    <row r="139" customFormat="false" ht="15" hidden="false" customHeight="false" outlineLevel="0" collapsed="false">
      <c r="A139" s="28" t="n">
        <v>138</v>
      </c>
      <c r="B139" s="28" t="n">
        <v>270</v>
      </c>
      <c r="C139" s="28" t="n">
        <v>8</v>
      </c>
      <c r="D139" s="28" t="n">
        <v>2</v>
      </c>
      <c r="E139" s="29" t="n">
        <v>45838</v>
      </c>
      <c r="F139" s="28" t="n">
        <v>28000</v>
      </c>
      <c r="G139" s="28" t="n">
        <v>6</v>
      </c>
      <c r="H139" s="28" t="n">
        <v>1.6</v>
      </c>
      <c r="I139" s="28" t="s">
        <v>147</v>
      </c>
      <c r="J139" s="28" t="n">
        <v>0</v>
      </c>
      <c r="K139" s="28" t="str">
        <f aca="false">IFERROR(INDEX(Dim_Products!$B$2:$B$14,MATCH($C139,Dim_Products!$A$2:$A$14,0)),"")</f>
        <v>Emergency Loan</v>
      </c>
      <c r="L139" s="28" t="str">
        <f aca="false">IFERROR(INDEX(Dim_Products!$C$2:$C$14,MATCH($C139,Dim_Products!$A$2:$A$14,0)),"")</f>
        <v>BOSA</v>
      </c>
      <c r="M139" s="28" t="str">
        <f aca="false">IFERROR(INDEX(Dim_Members!$D$2:$D$354,MATCH($B139,Dim_Members!$A$2:$A$354,0)),"")</f>
        <v>Individual</v>
      </c>
      <c r="N139" s="28" t="str">
        <f aca="false">IFERROR(INDEX(Dim_Branches!$B$2:$B$4,MATCH($D139,Dim_Branches!$A$2:$A$4,0)),"")</f>
        <v>Umoja</v>
      </c>
    </row>
    <row r="140" customFormat="false" ht="15" hidden="false" customHeight="false" outlineLevel="0" collapsed="false">
      <c r="A140" s="28" t="n">
        <v>139</v>
      </c>
      <c r="B140" s="28" t="n">
        <v>100</v>
      </c>
      <c r="C140" s="28" t="n">
        <v>1</v>
      </c>
      <c r="D140" s="28" t="n">
        <v>1</v>
      </c>
      <c r="E140" s="29" t="n">
        <v>44611</v>
      </c>
      <c r="F140" s="28" t="n">
        <v>64400</v>
      </c>
      <c r="G140" s="28" t="n">
        <v>2</v>
      </c>
      <c r="H140" s="28" t="n">
        <v>1</v>
      </c>
      <c r="I140" s="28" t="s">
        <v>145</v>
      </c>
      <c r="J140" s="28" t="n">
        <v>0</v>
      </c>
      <c r="K140" s="28" t="str">
        <f aca="false">IFERROR(INDEX(Dim_Products!$B$2:$B$14,MATCH($C140,Dim_Products!$A$2:$A$14,0)),"")</f>
        <v>Salary Advance</v>
      </c>
      <c r="L140" s="28" t="str">
        <f aca="false">IFERROR(INDEX(Dim_Products!$C$2:$C$14,MATCH($C140,Dim_Products!$A$2:$A$14,0)),"")</f>
        <v>FOSA</v>
      </c>
      <c r="M140" s="28" t="str">
        <f aca="false">IFERROR(INDEX(Dim_Members!$D$2:$D$354,MATCH($B140,Dim_Members!$A$2:$A$354,0)),"")</f>
        <v>Individual</v>
      </c>
      <c r="N140" s="28" t="str">
        <f aca="false">IFERROR(INDEX(Dim_Branches!$B$2:$B$4,MATCH($D140,Dim_Branches!$A$2:$A$4,0)),"")</f>
        <v>Headquarters</v>
      </c>
    </row>
    <row r="141" customFormat="false" ht="15" hidden="false" customHeight="false" outlineLevel="0" collapsed="false">
      <c r="A141" s="28" t="n">
        <v>140</v>
      </c>
      <c r="B141" s="28" t="n">
        <v>213</v>
      </c>
      <c r="C141" s="28" t="n">
        <v>5</v>
      </c>
      <c r="D141" s="28" t="n">
        <v>2</v>
      </c>
      <c r="E141" s="29" t="n">
        <v>45245</v>
      </c>
      <c r="F141" s="28" t="n">
        <v>35800</v>
      </c>
      <c r="G141" s="28" t="n">
        <v>4</v>
      </c>
      <c r="H141" s="28" t="n">
        <v>1.4</v>
      </c>
      <c r="I141" s="28" t="s">
        <v>147</v>
      </c>
      <c r="J141" s="28" t="n">
        <v>0</v>
      </c>
      <c r="K141" s="28" t="str">
        <f aca="false">IFERROR(INDEX(Dim_Products!$B$2:$B$14,MATCH($C141,Dim_Products!$A$2:$A$14,0)),"")</f>
        <v>School Fees Loan</v>
      </c>
      <c r="L141" s="28" t="str">
        <f aca="false">IFERROR(INDEX(Dim_Products!$C$2:$C$14,MATCH($C141,Dim_Products!$A$2:$A$14,0)),"")</f>
        <v>BOSA</v>
      </c>
      <c r="M141" s="28" t="str">
        <f aca="false">IFERROR(INDEX(Dim_Members!$D$2:$D$354,MATCH($B141,Dim_Members!$A$2:$A$354,0)),"")</f>
        <v>Corporate</v>
      </c>
      <c r="N141" s="28" t="str">
        <f aca="false">IFERROR(INDEX(Dim_Branches!$B$2:$B$4,MATCH($D141,Dim_Branches!$A$2:$A$4,0)),"")</f>
        <v>Umoja</v>
      </c>
    </row>
    <row r="142" customFormat="false" ht="15" hidden="false" customHeight="false" outlineLevel="0" collapsed="false">
      <c r="A142" s="28" t="n">
        <v>141</v>
      </c>
      <c r="B142" s="28" t="n">
        <v>243</v>
      </c>
      <c r="C142" s="28" t="n">
        <v>9</v>
      </c>
      <c r="D142" s="28" t="n">
        <v>1</v>
      </c>
      <c r="E142" s="29" t="n">
        <v>45884</v>
      </c>
      <c r="F142" s="28" t="n">
        <v>10700</v>
      </c>
      <c r="G142" s="28" t="n">
        <v>2</v>
      </c>
      <c r="H142" s="28" t="n">
        <v>1.7</v>
      </c>
      <c r="I142" s="28" t="s">
        <v>145</v>
      </c>
      <c r="J142" s="28" t="n">
        <v>0</v>
      </c>
      <c r="K142" s="28" t="str">
        <f aca="false">IFERROR(INDEX(Dim_Products!$B$2:$B$14,MATCH($C142,Dim_Products!$A$2:$A$14,0)),"")</f>
        <v>Instant Loan</v>
      </c>
      <c r="L142" s="28" t="str">
        <f aca="false">IFERROR(INDEX(Dim_Products!$C$2:$C$14,MATCH($C142,Dim_Products!$A$2:$A$14,0)),"")</f>
        <v>BOSA</v>
      </c>
      <c r="M142" s="28" t="str">
        <f aca="false">IFERROR(INDEX(Dim_Members!$D$2:$D$354,MATCH($B142,Dim_Members!$A$2:$A$354,0)),"")</f>
        <v>Individual</v>
      </c>
      <c r="N142" s="28" t="str">
        <f aca="false">IFERROR(INDEX(Dim_Branches!$B$2:$B$4,MATCH($D142,Dim_Branches!$A$2:$A$4,0)),"")</f>
        <v>Headquarters</v>
      </c>
    </row>
    <row r="143" customFormat="false" ht="15" hidden="false" customHeight="false" outlineLevel="0" collapsed="false">
      <c r="A143" s="28" t="n">
        <v>142</v>
      </c>
      <c r="B143" s="28" t="n">
        <v>172</v>
      </c>
      <c r="C143" s="28" t="n">
        <v>6</v>
      </c>
      <c r="D143" s="28" t="n">
        <v>2</v>
      </c>
      <c r="E143" s="29" t="n">
        <v>46229</v>
      </c>
      <c r="F143" s="28" t="n">
        <v>37500</v>
      </c>
      <c r="G143" s="28" t="n">
        <v>12</v>
      </c>
      <c r="H143" s="28" t="n">
        <v>1.3</v>
      </c>
      <c r="I143" s="28" t="s">
        <v>146</v>
      </c>
      <c r="J143" s="28" t="n">
        <v>0</v>
      </c>
      <c r="K143" s="28" t="str">
        <f aca="false">IFERROR(INDEX(Dim_Products!$B$2:$B$14,MATCH($C143,Dim_Products!$A$2:$A$14,0)),"")</f>
        <v>Bima Loan</v>
      </c>
      <c r="L143" s="28" t="str">
        <f aca="false">IFERROR(INDEX(Dim_Products!$C$2:$C$14,MATCH($C143,Dim_Products!$A$2:$A$14,0)),"")</f>
        <v>BOSA</v>
      </c>
      <c r="M143" s="28" t="str">
        <f aca="false">IFERROR(INDEX(Dim_Members!$D$2:$D$354,MATCH($B143,Dim_Members!$A$2:$A$354,0)),"")</f>
        <v>Individual</v>
      </c>
      <c r="N143" s="28" t="str">
        <f aca="false">IFERROR(INDEX(Dim_Branches!$B$2:$B$4,MATCH($D143,Dim_Branches!$A$2:$A$4,0)),"")</f>
        <v>Umoja</v>
      </c>
    </row>
    <row r="144" customFormat="false" ht="15" hidden="false" customHeight="false" outlineLevel="0" collapsed="false">
      <c r="A144" s="28" t="n">
        <v>143</v>
      </c>
      <c r="B144" s="28" t="n">
        <v>290</v>
      </c>
      <c r="C144" s="28" t="n">
        <v>9</v>
      </c>
      <c r="D144" s="28" t="n">
        <v>2</v>
      </c>
      <c r="E144" s="29" t="n">
        <v>45208</v>
      </c>
      <c r="F144" s="28" t="n">
        <v>11600</v>
      </c>
      <c r="G144" s="28" t="n">
        <v>4</v>
      </c>
      <c r="H144" s="28" t="n">
        <v>1.7</v>
      </c>
      <c r="I144" s="28" t="s">
        <v>145</v>
      </c>
      <c r="J144" s="28" t="n">
        <v>0</v>
      </c>
      <c r="K144" s="28" t="str">
        <f aca="false">IFERROR(INDEX(Dim_Products!$B$2:$B$14,MATCH($C144,Dim_Products!$A$2:$A$14,0)),"")</f>
        <v>Instant Loan</v>
      </c>
      <c r="L144" s="28" t="str">
        <f aca="false">IFERROR(INDEX(Dim_Products!$C$2:$C$14,MATCH($C144,Dim_Products!$A$2:$A$14,0)),"")</f>
        <v>BOSA</v>
      </c>
      <c r="M144" s="28" t="str">
        <f aca="false">IFERROR(INDEX(Dim_Members!$D$2:$D$354,MATCH($B144,Dim_Members!$A$2:$A$354,0)),"")</f>
        <v>Individual</v>
      </c>
      <c r="N144" s="28" t="str">
        <f aca="false">IFERROR(INDEX(Dim_Branches!$B$2:$B$4,MATCH($D144,Dim_Branches!$A$2:$A$4,0)),"")</f>
        <v>Umoja</v>
      </c>
    </row>
    <row r="145" customFormat="false" ht="15" hidden="false" customHeight="false" outlineLevel="0" collapsed="false">
      <c r="A145" s="28" t="n">
        <v>144</v>
      </c>
      <c r="B145" s="28" t="n">
        <v>144</v>
      </c>
      <c r="C145" s="28" t="n">
        <v>10</v>
      </c>
      <c r="D145" s="28" t="n">
        <v>2</v>
      </c>
      <c r="E145" s="29" t="n">
        <v>45256</v>
      </c>
      <c r="F145" s="28" t="n">
        <v>33200</v>
      </c>
      <c r="G145" s="28" t="n">
        <v>6</v>
      </c>
      <c r="H145" s="28" t="n">
        <v>1.5</v>
      </c>
      <c r="I145" s="28" t="s">
        <v>145</v>
      </c>
      <c r="J145" s="28" t="n">
        <v>0</v>
      </c>
      <c r="K145" s="28" t="str">
        <f aca="false">IFERROR(INDEX(Dim_Products!$B$2:$B$14,MATCH($C145,Dim_Products!$A$2:$A$14,0)),"")</f>
        <v>ELoan</v>
      </c>
      <c r="L145" s="28" t="str">
        <f aca="false">IFERROR(INDEX(Dim_Products!$C$2:$C$14,MATCH($C145,Dim_Products!$A$2:$A$14,0)),"")</f>
        <v>BOSA</v>
      </c>
      <c r="M145" s="28" t="str">
        <f aca="false">IFERROR(INDEX(Dim_Members!$D$2:$D$354,MATCH($B145,Dim_Members!$A$2:$A$354,0)),"")</f>
        <v>SME</v>
      </c>
      <c r="N145" s="28" t="str">
        <f aca="false">IFERROR(INDEX(Dim_Branches!$B$2:$B$4,MATCH($D145,Dim_Branches!$A$2:$A$4,0)),"")</f>
        <v>Umoja</v>
      </c>
    </row>
    <row r="146" customFormat="false" ht="15" hidden="false" customHeight="false" outlineLevel="0" collapsed="false">
      <c r="A146" s="28" t="n">
        <v>145</v>
      </c>
      <c r="B146" s="28" t="n">
        <v>17</v>
      </c>
      <c r="C146" s="28" t="n">
        <v>3</v>
      </c>
      <c r="D146" s="28" t="n">
        <v>1</v>
      </c>
      <c r="E146" s="29" t="n">
        <v>44739</v>
      </c>
      <c r="F146" s="28" t="n">
        <v>71400</v>
      </c>
      <c r="G146" s="28" t="n">
        <v>12</v>
      </c>
      <c r="H146" s="28" t="n">
        <v>1.3</v>
      </c>
      <c r="I146" s="28" t="s">
        <v>146</v>
      </c>
      <c r="J146" s="28" t="n">
        <v>0</v>
      </c>
      <c r="K146" s="28" t="str">
        <f aca="false">IFERROR(INDEX(Dim_Products!$B$2:$B$14,MATCH($C146,Dim_Products!$A$2:$A$14,0)),"")</f>
        <v>Product Loan</v>
      </c>
      <c r="L146" s="28" t="str">
        <f aca="false">IFERROR(INDEX(Dim_Products!$C$2:$C$14,MATCH($C146,Dim_Products!$A$2:$A$14,0)),"")</f>
        <v>FOSA</v>
      </c>
      <c r="M146" s="28" t="str">
        <f aca="false">IFERROR(INDEX(Dim_Members!$D$2:$D$354,MATCH($B146,Dim_Members!$A$2:$A$354,0)),"")</f>
        <v>Individual</v>
      </c>
      <c r="N146" s="28" t="str">
        <f aca="false">IFERROR(INDEX(Dim_Branches!$B$2:$B$4,MATCH($D146,Dim_Branches!$A$2:$A$4,0)),"")</f>
        <v>Headquarters</v>
      </c>
    </row>
    <row r="147" customFormat="false" ht="15" hidden="false" customHeight="false" outlineLevel="0" collapsed="false">
      <c r="A147" s="28" t="n">
        <v>146</v>
      </c>
      <c r="B147" s="28" t="n">
        <v>269</v>
      </c>
      <c r="C147" s="28" t="n">
        <v>4</v>
      </c>
      <c r="D147" s="28" t="n">
        <v>2</v>
      </c>
      <c r="E147" s="29" t="n">
        <v>45686</v>
      </c>
      <c r="F147" s="28" t="n">
        <v>117700</v>
      </c>
      <c r="G147" s="28" t="n">
        <v>23</v>
      </c>
      <c r="H147" s="28" t="n">
        <v>1.2</v>
      </c>
      <c r="I147" s="28" t="s">
        <v>146</v>
      </c>
      <c r="J147" s="28" t="n">
        <v>0</v>
      </c>
      <c r="K147" s="28" t="str">
        <f aca="false">IFERROR(INDEX(Dim_Products!$B$2:$B$14,MATCH($C147,Dim_Products!$A$2:$A$14,0)),"")</f>
        <v>Mtumishi Loan</v>
      </c>
      <c r="L147" s="28" t="str">
        <f aca="false">IFERROR(INDEX(Dim_Products!$C$2:$C$14,MATCH($C147,Dim_Products!$A$2:$A$14,0)),"")</f>
        <v>FOSA</v>
      </c>
      <c r="M147" s="28" t="str">
        <f aca="false">IFERROR(INDEX(Dim_Members!$D$2:$D$354,MATCH($B147,Dim_Members!$A$2:$A$354,0)),"")</f>
        <v>Religious Institution</v>
      </c>
      <c r="N147" s="28" t="str">
        <f aca="false">IFERROR(INDEX(Dim_Branches!$B$2:$B$4,MATCH($D147,Dim_Branches!$A$2:$A$4,0)),"")</f>
        <v>Umoja</v>
      </c>
    </row>
    <row r="148" customFormat="false" ht="15" hidden="false" customHeight="false" outlineLevel="0" collapsed="false">
      <c r="A148" s="28" t="n">
        <v>147</v>
      </c>
      <c r="B148" s="28" t="n">
        <v>344</v>
      </c>
      <c r="C148" s="28" t="n">
        <v>1</v>
      </c>
      <c r="D148" s="28" t="n">
        <v>1</v>
      </c>
      <c r="E148" s="29" t="n">
        <v>45901</v>
      </c>
      <c r="F148" s="28" t="n">
        <v>31000</v>
      </c>
      <c r="G148" s="28" t="n">
        <v>1</v>
      </c>
      <c r="H148" s="28" t="n">
        <v>1</v>
      </c>
      <c r="I148" s="28" t="s">
        <v>145</v>
      </c>
      <c r="J148" s="28" t="n">
        <v>0</v>
      </c>
      <c r="K148" s="28" t="str">
        <f aca="false">IFERROR(INDEX(Dim_Products!$B$2:$B$14,MATCH($C148,Dim_Products!$A$2:$A$14,0)),"")</f>
        <v>Salary Advance</v>
      </c>
      <c r="L148" s="28" t="str">
        <f aca="false">IFERROR(INDEX(Dim_Products!$C$2:$C$14,MATCH($C148,Dim_Products!$A$2:$A$14,0)),"")</f>
        <v>FOSA</v>
      </c>
      <c r="M148" s="28" t="str">
        <f aca="false">IFERROR(INDEX(Dim_Members!$D$2:$D$354,MATCH($B148,Dim_Members!$A$2:$A$354,0)),"")</f>
        <v>SME</v>
      </c>
      <c r="N148" s="28" t="str">
        <f aca="false">IFERROR(INDEX(Dim_Branches!$B$2:$B$4,MATCH($D148,Dim_Branches!$A$2:$A$4,0)),"")</f>
        <v>Headquarters</v>
      </c>
    </row>
    <row r="149" customFormat="false" ht="15" hidden="false" customHeight="false" outlineLevel="0" collapsed="false">
      <c r="A149" s="28" t="n">
        <v>148</v>
      </c>
      <c r="B149" s="28" t="n">
        <v>264</v>
      </c>
      <c r="C149" s="28" t="n">
        <v>1</v>
      </c>
      <c r="D149" s="28" t="n">
        <v>1</v>
      </c>
      <c r="E149" s="29" t="n">
        <v>45673</v>
      </c>
      <c r="F149" s="28" t="n">
        <v>57200</v>
      </c>
      <c r="G149" s="28" t="n">
        <v>2</v>
      </c>
      <c r="H149" s="28" t="n">
        <v>1</v>
      </c>
      <c r="I149" s="28" t="s">
        <v>145</v>
      </c>
      <c r="J149" s="28" t="n">
        <v>0</v>
      </c>
      <c r="K149" s="28" t="str">
        <f aca="false">IFERROR(INDEX(Dim_Products!$B$2:$B$14,MATCH($C149,Dim_Products!$A$2:$A$14,0)),"")</f>
        <v>Salary Advance</v>
      </c>
      <c r="L149" s="28" t="str">
        <f aca="false">IFERROR(INDEX(Dim_Products!$C$2:$C$14,MATCH($C149,Dim_Products!$A$2:$A$14,0)),"")</f>
        <v>FOSA</v>
      </c>
      <c r="M149" s="28" t="str">
        <f aca="false">IFERROR(INDEX(Dim_Members!$D$2:$D$354,MATCH($B149,Dim_Members!$A$2:$A$354,0)),"")</f>
        <v>Individual</v>
      </c>
      <c r="N149" s="28" t="str">
        <f aca="false">IFERROR(INDEX(Dim_Branches!$B$2:$B$4,MATCH($D149,Dim_Branches!$A$2:$A$4,0)),"")</f>
        <v>Headquarters</v>
      </c>
    </row>
    <row r="150" customFormat="false" ht="15" hidden="false" customHeight="false" outlineLevel="0" collapsed="false">
      <c r="A150" s="28" t="n">
        <v>149</v>
      </c>
      <c r="B150" s="28" t="n">
        <v>294</v>
      </c>
      <c r="C150" s="28" t="n">
        <v>3</v>
      </c>
      <c r="D150" s="28" t="n">
        <v>1</v>
      </c>
      <c r="E150" s="29" t="n">
        <v>44829</v>
      </c>
      <c r="F150" s="28" t="n">
        <v>52900</v>
      </c>
      <c r="G150" s="28" t="n">
        <v>12</v>
      </c>
      <c r="H150" s="28" t="n">
        <v>1.3</v>
      </c>
      <c r="I150" s="28" t="s">
        <v>146</v>
      </c>
      <c r="J150" s="28" t="n">
        <v>0</v>
      </c>
      <c r="K150" s="28" t="str">
        <f aca="false">IFERROR(INDEX(Dim_Products!$B$2:$B$14,MATCH($C150,Dim_Products!$A$2:$A$14,0)),"")</f>
        <v>Product Loan</v>
      </c>
      <c r="L150" s="28" t="str">
        <f aca="false">IFERROR(INDEX(Dim_Products!$C$2:$C$14,MATCH($C150,Dim_Products!$A$2:$A$14,0)),"")</f>
        <v>FOSA</v>
      </c>
      <c r="M150" s="28" t="str">
        <f aca="false">IFERROR(INDEX(Dim_Members!$D$2:$D$354,MATCH($B150,Dim_Members!$A$2:$A$354,0)),"")</f>
        <v>Individual</v>
      </c>
      <c r="N150" s="28" t="str">
        <f aca="false">IFERROR(INDEX(Dim_Branches!$B$2:$B$4,MATCH($D150,Dim_Branches!$A$2:$A$4,0)),"")</f>
        <v>Headquarters</v>
      </c>
    </row>
    <row r="151" customFormat="false" ht="15" hidden="false" customHeight="false" outlineLevel="0" collapsed="false">
      <c r="A151" s="28" t="n">
        <v>150</v>
      </c>
      <c r="B151" s="28" t="n">
        <v>160</v>
      </c>
      <c r="C151" s="28" t="n">
        <v>4</v>
      </c>
      <c r="D151" s="28" t="n">
        <v>1</v>
      </c>
      <c r="E151" s="29" t="n">
        <v>44967</v>
      </c>
      <c r="F151" s="28" t="n">
        <v>116200</v>
      </c>
      <c r="G151" s="28" t="n">
        <v>25</v>
      </c>
      <c r="H151" s="28" t="n">
        <v>1.2</v>
      </c>
      <c r="I151" s="28" t="s">
        <v>147</v>
      </c>
      <c r="J151" s="28" t="n">
        <v>0</v>
      </c>
      <c r="K151" s="28" t="str">
        <f aca="false">IFERROR(INDEX(Dim_Products!$B$2:$B$14,MATCH($C151,Dim_Products!$A$2:$A$14,0)),"")</f>
        <v>Mtumishi Loan</v>
      </c>
      <c r="L151" s="28" t="str">
        <f aca="false">IFERROR(INDEX(Dim_Products!$C$2:$C$14,MATCH($C151,Dim_Products!$A$2:$A$14,0)),"")</f>
        <v>FOSA</v>
      </c>
      <c r="M151" s="28" t="str">
        <f aca="false">IFERROR(INDEX(Dim_Members!$D$2:$D$354,MATCH($B151,Dim_Members!$A$2:$A$354,0)),"")</f>
        <v>Individual</v>
      </c>
      <c r="N151" s="28" t="str">
        <f aca="false">IFERROR(INDEX(Dim_Branches!$B$2:$B$4,MATCH($D151,Dim_Branches!$A$2:$A$4,0)),"")</f>
        <v>Headquarters</v>
      </c>
    </row>
    <row r="152" customFormat="false" ht="15" hidden="false" customHeight="false" outlineLevel="0" collapsed="false">
      <c r="A152" s="28" t="n">
        <v>151</v>
      </c>
      <c r="B152" s="28" t="n">
        <v>294</v>
      </c>
      <c r="C152" s="28" t="n">
        <v>10</v>
      </c>
      <c r="D152" s="28" t="n">
        <v>1</v>
      </c>
      <c r="E152" s="29" t="n">
        <v>44918</v>
      </c>
      <c r="F152" s="28" t="n">
        <v>31800</v>
      </c>
      <c r="G152" s="28" t="n">
        <v>7</v>
      </c>
      <c r="H152" s="28" t="n">
        <v>1.5</v>
      </c>
      <c r="I152" s="28" t="s">
        <v>146</v>
      </c>
      <c r="J152" s="28" t="n">
        <v>0</v>
      </c>
      <c r="K152" s="28" t="str">
        <f aca="false">IFERROR(INDEX(Dim_Products!$B$2:$B$14,MATCH($C152,Dim_Products!$A$2:$A$14,0)),"")</f>
        <v>ELoan</v>
      </c>
      <c r="L152" s="28" t="str">
        <f aca="false">IFERROR(INDEX(Dim_Products!$C$2:$C$14,MATCH($C152,Dim_Products!$A$2:$A$14,0)),"")</f>
        <v>BOSA</v>
      </c>
      <c r="M152" s="28" t="str">
        <f aca="false">IFERROR(INDEX(Dim_Members!$D$2:$D$354,MATCH($B152,Dim_Members!$A$2:$A$354,0)),"")</f>
        <v>Individual</v>
      </c>
      <c r="N152" s="28" t="str">
        <f aca="false">IFERROR(INDEX(Dim_Branches!$B$2:$B$4,MATCH($D152,Dim_Branches!$A$2:$A$4,0)),"")</f>
        <v>Headquarters</v>
      </c>
    </row>
    <row r="153" customFormat="false" ht="15" hidden="false" customHeight="false" outlineLevel="0" collapsed="false">
      <c r="A153" s="28" t="n">
        <v>152</v>
      </c>
      <c r="B153" s="28" t="n">
        <v>316</v>
      </c>
      <c r="C153" s="28" t="n">
        <v>8</v>
      </c>
      <c r="D153" s="28" t="n">
        <v>1</v>
      </c>
      <c r="E153" s="29" t="n">
        <v>45607</v>
      </c>
      <c r="F153" s="28" t="n">
        <v>21400</v>
      </c>
      <c r="G153" s="28" t="n">
        <v>5</v>
      </c>
      <c r="H153" s="28" t="n">
        <v>1.6</v>
      </c>
      <c r="I153" s="28" t="s">
        <v>146</v>
      </c>
      <c r="J153" s="28" t="n">
        <v>0</v>
      </c>
      <c r="K153" s="28" t="str">
        <f aca="false">IFERROR(INDEX(Dim_Products!$B$2:$B$14,MATCH($C153,Dim_Products!$A$2:$A$14,0)),"")</f>
        <v>Emergency Loan</v>
      </c>
      <c r="L153" s="28" t="str">
        <f aca="false">IFERROR(INDEX(Dim_Products!$C$2:$C$14,MATCH($C153,Dim_Products!$A$2:$A$14,0)),"")</f>
        <v>BOSA</v>
      </c>
      <c r="M153" s="28" t="str">
        <f aca="false">IFERROR(INDEX(Dim_Members!$D$2:$D$354,MATCH($B153,Dim_Members!$A$2:$A$354,0)),"")</f>
        <v>Individual</v>
      </c>
      <c r="N153" s="28" t="str">
        <f aca="false">IFERROR(INDEX(Dim_Branches!$B$2:$B$4,MATCH($D153,Dim_Branches!$A$2:$A$4,0)),"")</f>
        <v>Headquarters</v>
      </c>
    </row>
    <row r="154" customFormat="false" ht="15" hidden="false" customHeight="false" outlineLevel="0" collapsed="false">
      <c r="A154" s="28" t="n">
        <v>153</v>
      </c>
      <c r="B154" s="28" t="n">
        <v>177</v>
      </c>
      <c r="C154" s="28" t="n">
        <v>13</v>
      </c>
      <c r="D154" s="28" t="n">
        <v>3</v>
      </c>
      <c r="E154" s="29" t="n">
        <v>45755</v>
      </c>
      <c r="F154" s="28" t="n">
        <v>325200</v>
      </c>
      <c r="G154" s="28" t="n">
        <v>59</v>
      </c>
      <c r="H154" s="28" t="n">
        <v>1.1</v>
      </c>
      <c r="I154" s="28" t="s">
        <v>146</v>
      </c>
      <c r="J154" s="28" t="n">
        <v>1</v>
      </c>
      <c r="K154" s="28" t="str">
        <f aca="false">IFERROR(INDEX(Dim_Products!$B$2:$B$14,MATCH($C154,Dim_Products!$A$2:$A$14,0)),"")</f>
        <v>Supa Loan</v>
      </c>
      <c r="L154" s="28" t="str">
        <f aca="false">IFERROR(INDEX(Dim_Products!$C$2:$C$14,MATCH($C154,Dim_Products!$A$2:$A$14,0)),"")</f>
        <v>BOSA</v>
      </c>
      <c r="M154" s="28" t="str">
        <f aca="false">IFERROR(INDEX(Dim_Members!$D$2:$D$354,MATCH($B154,Dim_Members!$A$2:$A$354,0)),"")</f>
        <v>Individual</v>
      </c>
      <c r="N154" s="28" t="str">
        <f aca="false">IFERROR(INDEX(Dim_Branches!$B$2:$B$4,MATCH($D154,Dim_Branches!$A$2:$A$4,0)),"")</f>
        <v>Ruai</v>
      </c>
    </row>
    <row r="155" customFormat="false" ht="15" hidden="false" customHeight="false" outlineLevel="0" collapsed="false">
      <c r="A155" s="28" t="n">
        <v>154</v>
      </c>
      <c r="B155" s="28" t="n">
        <v>214</v>
      </c>
      <c r="C155" s="28" t="n">
        <v>2</v>
      </c>
      <c r="D155" s="28" t="n">
        <v>3</v>
      </c>
      <c r="E155" s="29" t="n">
        <v>45934</v>
      </c>
      <c r="F155" s="28" t="n">
        <v>11000</v>
      </c>
      <c r="G155" s="28" t="n">
        <v>11</v>
      </c>
      <c r="H155" s="28" t="n">
        <v>1.5</v>
      </c>
      <c r="I155" s="28" t="s">
        <v>146</v>
      </c>
      <c r="J155" s="28" t="n">
        <v>0</v>
      </c>
      <c r="K155" s="28" t="str">
        <f aca="false">IFERROR(INDEX(Dim_Products!$B$2:$B$14,MATCH($C155,Dim_Products!$A$2:$A$14,0)),"")</f>
        <v>Jeki Loan</v>
      </c>
      <c r="L155" s="28" t="str">
        <f aca="false">IFERROR(INDEX(Dim_Products!$C$2:$C$14,MATCH($C155,Dim_Products!$A$2:$A$14,0)),"")</f>
        <v>FOSA</v>
      </c>
      <c r="M155" s="28" t="str">
        <f aca="false">IFERROR(INDEX(Dim_Members!$D$2:$D$354,MATCH($B155,Dim_Members!$A$2:$A$354,0)),"")</f>
        <v>Individual</v>
      </c>
      <c r="N155" s="28" t="str">
        <f aca="false">IFERROR(INDEX(Dim_Branches!$B$2:$B$4,MATCH($D155,Dim_Branches!$A$2:$A$4,0)),"")</f>
        <v>Ruai</v>
      </c>
    </row>
    <row r="156" customFormat="false" ht="15" hidden="false" customHeight="false" outlineLevel="0" collapsed="false">
      <c r="A156" s="28" t="n">
        <v>155</v>
      </c>
      <c r="B156" s="28" t="n">
        <v>256</v>
      </c>
      <c r="C156" s="28" t="n">
        <v>10</v>
      </c>
      <c r="D156" s="28" t="n">
        <v>3</v>
      </c>
      <c r="E156" s="29" t="n">
        <v>45046</v>
      </c>
      <c r="F156" s="28" t="n">
        <v>27600</v>
      </c>
      <c r="G156" s="28" t="n">
        <v>7</v>
      </c>
      <c r="H156" s="28" t="n">
        <v>1.5</v>
      </c>
      <c r="I156" s="28" t="s">
        <v>145</v>
      </c>
      <c r="J156" s="28" t="n">
        <v>0</v>
      </c>
      <c r="K156" s="28" t="str">
        <f aca="false">IFERROR(INDEX(Dim_Products!$B$2:$B$14,MATCH($C156,Dim_Products!$A$2:$A$14,0)),"")</f>
        <v>ELoan</v>
      </c>
      <c r="L156" s="28" t="str">
        <f aca="false">IFERROR(INDEX(Dim_Products!$C$2:$C$14,MATCH($C156,Dim_Products!$A$2:$A$14,0)),"")</f>
        <v>BOSA</v>
      </c>
      <c r="M156" s="28" t="str">
        <f aca="false">IFERROR(INDEX(Dim_Members!$D$2:$D$354,MATCH($B156,Dim_Members!$A$2:$A$354,0)),"")</f>
        <v>Individual</v>
      </c>
      <c r="N156" s="28" t="str">
        <f aca="false">IFERROR(INDEX(Dim_Branches!$B$2:$B$4,MATCH($D156,Dim_Branches!$A$2:$A$4,0)),"")</f>
        <v>Ruai</v>
      </c>
    </row>
    <row r="157" customFormat="false" ht="15" hidden="false" customHeight="false" outlineLevel="0" collapsed="false">
      <c r="A157" s="28" t="n">
        <v>156</v>
      </c>
      <c r="B157" s="28" t="n">
        <v>73</v>
      </c>
      <c r="C157" s="28" t="n">
        <v>9</v>
      </c>
      <c r="D157" s="28" t="n">
        <v>3</v>
      </c>
      <c r="E157" s="29" t="n">
        <v>45640</v>
      </c>
      <c r="F157" s="28" t="n">
        <v>10400</v>
      </c>
      <c r="G157" s="28" t="n">
        <v>3</v>
      </c>
      <c r="H157" s="28" t="n">
        <v>1.7</v>
      </c>
      <c r="I157" s="28" t="s">
        <v>146</v>
      </c>
      <c r="J157" s="28" t="n">
        <v>0</v>
      </c>
      <c r="K157" s="28" t="str">
        <f aca="false">IFERROR(INDEX(Dim_Products!$B$2:$B$14,MATCH($C157,Dim_Products!$A$2:$A$14,0)),"")</f>
        <v>Instant Loan</v>
      </c>
      <c r="L157" s="28" t="str">
        <f aca="false">IFERROR(INDEX(Dim_Products!$C$2:$C$14,MATCH($C157,Dim_Products!$A$2:$A$14,0)),"")</f>
        <v>BOSA</v>
      </c>
      <c r="M157" s="28" t="str">
        <f aca="false">IFERROR(INDEX(Dim_Members!$D$2:$D$354,MATCH($B157,Dim_Members!$A$2:$A$354,0)),"")</f>
        <v>Individual</v>
      </c>
      <c r="N157" s="28" t="str">
        <f aca="false">IFERROR(INDEX(Dim_Branches!$B$2:$B$4,MATCH($D157,Dim_Branches!$A$2:$A$4,0)),"")</f>
        <v>Ruai</v>
      </c>
    </row>
    <row r="158" customFormat="false" ht="15" hidden="false" customHeight="false" outlineLevel="0" collapsed="false">
      <c r="A158" s="28" t="n">
        <v>157</v>
      </c>
      <c r="B158" s="28" t="n">
        <v>343</v>
      </c>
      <c r="C158" s="28" t="n">
        <v>1</v>
      </c>
      <c r="D158" s="28" t="n">
        <v>3</v>
      </c>
      <c r="E158" s="29" t="n">
        <v>46212</v>
      </c>
      <c r="F158" s="28" t="n">
        <v>10000</v>
      </c>
      <c r="G158" s="28" t="n">
        <v>3</v>
      </c>
      <c r="H158" s="28" t="n">
        <v>1</v>
      </c>
      <c r="I158" s="28" t="s">
        <v>145</v>
      </c>
      <c r="J158" s="28" t="n">
        <v>0</v>
      </c>
      <c r="K158" s="28" t="str">
        <f aca="false">IFERROR(INDEX(Dim_Products!$B$2:$B$14,MATCH($C158,Dim_Products!$A$2:$A$14,0)),"")</f>
        <v>Salary Advance</v>
      </c>
      <c r="L158" s="28" t="str">
        <f aca="false">IFERROR(INDEX(Dim_Products!$C$2:$C$14,MATCH($C158,Dim_Products!$A$2:$A$14,0)),"")</f>
        <v>FOSA</v>
      </c>
      <c r="M158" s="28" t="str">
        <f aca="false">IFERROR(INDEX(Dim_Members!$D$2:$D$354,MATCH($B158,Dim_Members!$A$2:$A$354,0)),"")</f>
        <v>Individual</v>
      </c>
      <c r="N158" s="28" t="str">
        <f aca="false">IFERROR(INDEX(Dim_Branches!$B$2:$B$4,MATCH($D158,Dim_Branches!$A$2:$A$4,0)),"")</f>
        <v>Ruai</v>
      </c>
    </row>
    <row r="159" customFormat="false" ht="15" hidden="false" customHeight="false" outlineLevel="0" collapsed="false">
      <c r="A159" s="28" t="n">
        <v>158</v>
      </c>
      <c r="B159" s="28" t="n">
        <v>241</v>
      </c>
      <c r="C159" s="28" t="n">
        <v>6</v>
      </c>
      <c r="D159" s="28" t="n">
        <v>1</v>
      </c>
      <c r="E159" s="29" t="n">
        <v>45522</v>
      </c>
      <c r="F159" s="28" t="n">
        <v>30700</v>
      </c>
      <c r="G159" s="28" t="n">
        <v>13</v>
      </c>
      <c r="H159" s="28" t="n">
        <v>1.3</v>
      </c>
      <c r="I159" s="28" t="s">
        <v>146</v>
      </c>
      <c r="J159" s="28" t="n">
        <v>0</v>
      </c>
      <c r="K159" s="28" t="str">
        <f aca="false">IFERROR(INDEX(Dim_Products!$B$2:$B$14,MATCH($C159,Dim_Products!$A$2:$A$14,0)),"")</f>
        <v>Bima Loan</v>
      </c>
      <c r="L159" s="28" t="str">
        <f aca="false">IFERROR(INDEX(Dim_Products!$C$2:$C$14,MATCH($C159,Dim_Products!$A$2:$A$14,0)),"")</f>
        <v>BOSA</v>
      </c>
      <c r="M159" s="28" t="str">
        <f aca="false">IFERROR(INDEX(Dim_Members!$D$2:$D$354,MATCH($B159,Dim_Members!$A$2:$A$354,0)),"")</f>
        <v>Individual</v>
      </c>
      <c r="N159" s="28" t="str">
        <f aca="false">IFERROR(INDEX(Dim_Branches!$B$2:$B$4,MATCH($D159,Dim_Branches!$A$2:$A$4,0)),"")</f>
        <v>Headquarters</v>
      </c>
    </row>
    <row r="160" customFormat="false" ht="15" hidden="false" customHeight="false" outlineLevel="0" collapsed="false">
      <c r="A160" s="28" t="n">
        <v>159</v>
      </c>
      <c r="B160" s="28" t="n">
        <v>43</v>
      </c>
      <c r="C160" s="28" t="n">
        <v>1</v>
      </c>
      <c r="D160" s="28" t="n">
        <v>3</v>
      </c>
      <c r="E160" s="29" t="n">
        <v>46091</v>
      </c>
      <c r="F160" s="28" t="n">
        <v>28900</v>
      </c>
      <c r="G160" s="28" t="n">
        <v>2</v>
      </c>
      <c r="H160" s="28" t="n">
        <v>1</v>
      </c>
      <c r="I160" s="28" t="s">
        <v>145</v>
      </c>
      <c r="J160" s="28" t="n">
        <v>0</v>
      </c>
      <c r="K160" s="28" t="str">
        <f aca="false">IFERROR(INDEX(Dim_Products!$B$2:$B$14,MATCH($C160,Dim_Products!$A$2:$A$14,0)),"")</f>
        <v>Salary Advance</v>
      </c>
      <c r="L160" s="28" t="str">
        <f aca="false">IFERROR(INDEX(Dim_Products!$C$2:$C$14,MATCH($C160,Dim_Products!$A$2:$A$14,0)),"")</f>
        <v>FOSA</v>
      </c>
      <c r="M160" s="28" t="str">
        <f aca="false">IFERROR(INDEX(Dim_Members!$D$2:$D$354,MATCH($B160,Dim_Members!$A$2:$A$354,0)),"")</f>
        <v>Individual</v>
      </c>
      <c r="N160" s="28" t="str">
        <f aca="false">IFERROR(INDEX(Dim_Branches!$B$2:$B$4,MATCH($D160,Dim_Branches!$A$2:$A$4,0)),"")</f>
        <v>Ruai</v>
      </c>
    </row>
    <row r="161" customFormat="false" ht="15" hidden="false" customHeight="false" outlineLevel="0" collapsed="false">
      <c r="A161" s="28" t="n">
        <v>160</v>
      </c>
      <c r="B161" s="28" t="n">
        <v>58</v>
      </c>
      <c r="C161" s="28" t="n">
        <v>8</v>
      </c>
      <c r="D161" s="28" t="n">
        <v>2</v>
      </c>
      <c r="E161" s="29" t="n">
        <v>45773</v>
      </c>
      <c r="F161" s="28" t="n">
        <v>7100</v>
      </c>
      <c r="G161" s="28" t="n">
        <v>7</v>
      </c>
      <c r="H161" s="28" t="n">
        <v>1.6</v>
      </c>
      <c r="I161" s="28" t="s">
        <v>146</v>
      </c>
      <c r="J161" s="28" t="n">
        <v>0</v>
      </c>
      <c r="K161" s="28" t="str">
        <f aca="false">IFERROR(INDEX(Dim_Products!$B$2:$B$14,MATCH($C161,Dim_Products!$A$2:$A$14,0)),"")</f>
        <v>Emergency Loan</v>
      </c>
      <c r="L161" s="28" t="str">
        <f aca="false">IFERROR(INDEX(Dim_Products!$C$2:$C$14,MATCH($C161,Dim_Products!$A$2:$A$14,0)),"")</f>
        <v>BOSA</v>
      </c>
      <c r="M161" s="28" t="str">
        <f aca="false">IFERROR(INDEX(Dim_Members!$D$2:$D$354,MATCH($B161,Dim_Members!$A$2:$A$354,0)),"")</f>
        <v>Individual</v>
      </c>
      <c r="N161" s="28" t="str">
        <f aca="false">IFERROR(INDEX(Dim_Branches!$B$2:$B$4,MATCH($D161,Dim_Branches!$A$2:$A$4,0)),"")</f>
        <v>Umoja</v>
      </c>
    </row>
    <row r="162" customFormat="false" ht="15" hidden="false" customHeight="false" outlineLevel="0" collapsed="false">
      <c r="A162" s="28" t="n">
        <v>161</v>
      </c>
      <c r="B162" s="28" t="n">
        <v>75</v>
      </c>
      <c r="C162" s="28" t="n">
        <v>8</v>
      </c>
      <c r="D162" s="28" t="n">
        <v>2</v>
      </c>
      <c r="E162" s="29" t="n">
        <v>44995</v>
      </c>
      <c r="F162" s="28" t="n">
        <v>23300</v>
      </c>
      <c r="G162" s="28" t="n">
        <v>6</v>
      </c>
      <c r="H162" s="28" t="n">
        <v>1.6</v>
      </c>
      <c r="I162" s="28" t="s">
        <v>145</v>
      </c>
      <c r="J162" s="28" t="n">
        <v>0</v>
      </c>
      <c r="K162" s="28" t="str">
        <f aca="false">IFERROR(INDEX(Dim_Products!$B$2:$B$14,MATCH($C162,Dim_Products!$A$2:$A$14,0)),"")</f>
        <v>Emergency Loan</v>
      </c>
      <c r="L162" s="28" t="str">
        <f aca="false">IFERROR(INDEX(Dim_Products!$C$2:$C$14,MATCH($C162,Dim_Products!$A$2:$A$14,0)),"")</f>
        <v>BOSA</v>
      </c>
      <c r="M162" s="28" t="str">
        <f aca="false">IFERROR(INDEX(Dim_Members!$D$2:$D$354,MATCH($B162,Dim_Members!$A$2:$A$354,0)),"")</f>
        <v>Learning Institution</v>
      </c>
      <c r="N162" s="28" t="str">
        <f aca="false">IFERROR(INDEX(Dim_Branches!$B$2:$B$4,MATCH($D162,Dim_Branches!$A$2:$A$4,0)),"")</f>
        <v>Umoja</v>
      </c>
    </row>
    <row r="163" customFormat="false" ht="15" hidden="false" customHeight="false" outlineLevel="0" collapsed="false">
      <c r="A163" s="28" t="n">
        <v>162</v>
      </c>
      <c r="B163" s="28" t="n">
        <v>136</v>
      </c>
      <c r="C163" s="28" t="n">
        <v>9</v>
      </c>
      <c r="D163" s="28" t="n">
        <v>3</v>
      </c>
      <c r="E163" s="29" t="n">
        <v>44799</v>
      </c>
      <c r="F163" s="28" t="n">
        <v>5000</v>
      </c>
      <c r="G163" s="28" t="n">
        <v>2</v>
      </c>
      <c r="H163" s="28" t="n">
        <v>1.7</v>
      </c>
      <c r="I163" s="28" t="s">
        <v>145</v>
      </c>
      <c r="J163" s="28" t="n">
        <v>0</v>
      </c>
      <c r="K163" s="28" t="str">
        <f aca="false">IFERROR(INDEX(Dim_Products!$B$2:$B$14,MATCH($C163,Dim_Products!$A$2:$A$14,0)),"")</f>
        <v>Instant Loan</v>
      </c>
      <c r="L163" s="28" t="str">
        <f aca="false">IFERROR(INDEX(Dim_Products!$C$2:$C$14,MATCH($C163,Dim_Products!$A$2:$A$14,0)),"")</f>
        <v>BOSA</v>
      </c>
      <c r="M163" s="28" t="str">
        <f aca="false">IFERROR(INDEX(Dim_Members!$D$2:$D$354,MATCH($B163,Dim_Members!$A$2:$A$354,0)),"")</f>
        <v>Individual</v>
      </c>
      <c r="N163" s="28" t="str">
        <f aca="false">IFERROR(INDEX(Dim_Branches!$B$2:$B$4,MATCH($D163,Dim_Branches!$A$2:$A$4,0)),"")</f>
        <v>Ruai</v>
      </c>
    </row>
    <row r="164" customFormat="false" ht="15" hidden="false" customHeight="false" outlineLevel="0" collapsed="false">
      <c r="A164" s="28" t="n">
        <v>163</v>
      </c>
      <c r="B164" s="28" t="n">
        <v>273</v>
      </c>
      <c r="C164" s="28" t="n">
        <v>3</v>
      </c>
      <c r="D164" s="28" t="n">
        <v>1</v>
      </c>
      <c r="E164" s="29" t="n">
        <v>45961</v>
      </c>
      <c r="F164" s="28" t="n">
        <v>37300</v>
      </c>
      <c r="G164" s="28" t="n">
        <v>13</v>
      </c>
      <c r="H164" s="28" t="n">
        <v>1.3</v>
      </c>
      <c r="I164" s="28" t="s">
        <v>146</v>
      </c>
      <c r="J164" s="28" t="n">
        <v>0</v>
      </c>
      <c r="K164" s="28" t="str">
        <f aca="false">IFERROR(INDEX(Dim_Products!$B$2:$B$14,MATCH($C164,Dim_Products!$A$2:$A$14,0)),"")</f>
        <v>Product Loan</v>
      </c>
      <c r="L164" s="28" t="str">
        <f aca="false">IFERROR(INDEX(Dim_Products!$C$2:$C$14,MATCH($C164,Dim_Products!$A$2:$A$14,0)),"")</f>
        <v>FOSA</v>
      </c>
      <c r="M164" s="28" t="str">
        <f aca="false">IFERROR(INDEX(Dim_Members!$D$2:$D$354,MATCH($B164,Dim_Members!$A$2:$A$354,0)),"")</f>
        <v>Individual</v>
      </c>
      <c r="N164" s="28" t="str">
        <f aca="false">IFERROR(INDEX(Dim_Branches!$B$2:$B$4,MATCH($D164,Dim_Branches!$A$2:$A$4,0)),"")</f>
        <v>Headquarters</v>
      </c>
    </row>
    <row r="165" customFormat="false" ht="15" hidden="false" customHeight="false" outlineLevel="0" collapsed="false">
      <c r="A165" s="28" t="n">
        <v>164</v>
      </c>
      <c r="B165" s="28" t="n">
        <v>222</v>
      </c>
      <c r="C165" s="28" t="n">
        <v>8</v>
      </c>
      <c r="D165" s="28" t="n">
        <v>2</v>
      </c>
      <c r="E165" s="29" t="n">
        <v>46067</v>
      </c>
      <c r="F165" s="28" t="n">
        <v>12000</v>
      </c>
      <c r="G165" s="28" t="n">
        <v>6</v>
      </c>
      <c r="H165" s="28" t="n">
        <v>1.6</v>
      </c>
      <c r="I165" s="28" t="s">
        <v>145</v>
      </c>
      <c r="J165" s="28" t="n">
        <v>0</v>
      </c>
      <c r="K165" s="28" t="str">
        <f aca="false">IFERROR(INDEX(Dim_Products!$B$2:$B$14,MATCH($C165,Dim_Products!$A$2:$A$14,0)),"")</f>
        <v>Emergency Loan</v>
      </c>
      <c r="L165" s="28" t="str">
        <f aca="false">IFERROR(INDEX(Dim_Products!$C$2:$C$14,MATCH($C165,Dim_Products!$A$2:$A$14,0)),"")</f>
        <v>BOSA</v>
      </c>
      <c r="M165" s="28" t="str">
        <f aca="false">IFERROR(INDEX(Dim_Members!$D$2:$D$354,MATCH($B165,Dim_Members!$A$2:$A$354,0)),"")</f>
        <v>Individual</v>
      </c>
      <c r="N165" s="28" t="str">
        <f aca="false">IFERROR(INDEX(Dim_Branches!$B$2:$B$4,MATCH($D165,Dim_Branches!$A$2:$A$4,0)),"")</f>
        <v>Umoja</v>
      </c>
    </row>
    <row r="166" customFormat="false" ht="15" hidden="false" customHeight="false" outlineLevel="0" collapsed="false">
      <c r="A166" s="28" t="n">
        <v>165</v>
      </c>
      <c r="B166" s="28" t="n">
        <v>100</v>
      </c>
      <c r="C166" s="28" t="n">
        <v>6</v>
      </c>
      <c r="D166" s="28" t="n">
        <v>1</v>
      </c>
      <c r="E166" s="29" t="n">
        <v>45949</v>
      </c>
      <c r="F166" s="28" t="n">
        <v>39800</v>
      </c>
      <c r="G166" s="28" t="n">
        <v>13</v>
      </c>
      <c r="H166" s="28" t="n">
        <v>1.3</v>
      </c>
      <c r="I166" s="28" t="s">
        <v>145</v>
      </c>
      <c r="J166" s="28" t="n">
        <v>0</v>
      </c>
      <c r="K166" s="28" t="str">
        <f aca="false">IFERROR(INDEX(Dim_Products!$B$2:$B$14,MATCH($C166,Dim_Products!$A$2:$A$14,0)),"")</f>
        <v>Bima Loan</v>
      </c>
      <c r="L166" s="28" t="str">
        <f aca="false">IFERROR(INDEX(Dim_Products!$C$2:$C$14,MATCH($C166,Dim_Products!$A$2:$A$14,0)),"")</f>
        <v>BOSA</v>
      </c>
      <c r="M166" s="28" t="str">
        <f aca="false">IFERROR(INDEX(Dim_Members!$D$2:$D$354,MATCH($B166,Dim_Members!$A$2:$A$354,0)),"")</f>
        <v>Individual</v>
      </c>
      <c r="N166" s="28" t="str">
        <f aca="false">IFERROR(INDEX(Dim_Branches!$B$2:$B$4,MATCH($D166,Dim_Branches!$A$2:$A$4,0)),"")</f>
        <v>Headquarters</v>
      </c>
    </row>
    <row r="167" customFormat="false" ht="15" hidden="false" customHeight="false" outlineLevel="0" collapsed="false">
      <c r="A167" s="28" t="n">
        <v>166</v>
      </c>
      <c r="B167" s="28" t="n">
        <v>95</v>
      </c>
      <c r="C167" s="28" t="n">
        <v>10</v>
      </c>
      <c r="D167" s="28" t="n">
        <v>2</v>
      </c>
      <c r="E167" s="29" t="n">
        <v>46262</v>
      </c>
      <c r="F167" s="28" t="n">
        <v>16400</v>
      </c>
      <c r="G167" s="28" t="n">
        <v>5</v>
      </c>
      <c r="H167" s="28" t="n">
        <v>1.5</v>
      </c>
      <c r="I167" s="28" t="s">
        <v>146</v>
      </c>
      <c r="J167" s="28" t="n">
        <v>0</v>
      </c>
      <c r="K167" s="28" t="str">
        <f aca="false">IFERROR(INDEX(Dim_Products!$B$2:$B$14,MATCH($C167,Dim_Products!$A$2:$A$14,0)),"")</f>
        <v>ELoan</v>
      </c>
      <c r="L167" s="28" t="str">
        <f aca="false">IFERROR(INDEX(Dim_Products!$C$2:$C$14,MATCH($C167,Dim_Products!$A$2:$A$14,0)),"")</f>
        <v>BOSA</v>
      </c>
      <c r="M167" s="28" t="str">
        <f aca="false">IFERROR(INDEX(Dim_Members!$D$2:$D$354,MATCH($B167,Dim_Members!$A$2:$A$354,0)),"")</f>
        <v>Corporate</v>
      </c>
      <c r="N167" s="28" t="str">
        <f aca="false">IFERROR(INDEX(Dim_Branches!$B$2:$B$4,MATCH($D167,Dim_Branches!$A$2:$A$4,0)),"")</f>
        <v>Umoja</v>
      </c>
    </row>
    <row r="168" customFormat="false" ht="15" hidden="false" customHeight="false" outlineLevel="0" collapsed="false">
      <c r="A168" s="28" t="n">
        <v>167</v>
      </c>
      <c r="B168" s="28" t="n">
        <v>39</v>
      </c>
      <c r="C168" s="28" t="n">
        <v>8</v>
      </c>
      <c r="D168" s="28" t="n">
        <v>3</v>
      </c>
      <c r="E168" s="29" t="n">
        <v>45128</v>
      </c>
      <c r="F168" s="28" t="n">
        <v>21700</v>
      </c>
      <c r="G168" s="28" t="n">
        <v>6</v>
      </c>
      <c r="H168" s="28" t="n">
        <v>1.6</v>
      </c>
      <c r="I168" s="28" t="s">
        <v>145</v>
      </c>
      <c r="J168" s="28" t="n">
        <v>0</v>
      </c>
      <c r="K168" s="28" t="str">
        <f aca="false">IFERROR(INDEX(Dim_Products!$B$2:$B$14,MATCH($C168,Dim_Products!$A$2:$A$14,0)),"")</f>
        <v>Emergency Loan</v>
      </c>
      <c r="L168" s="28" t="str">
        <f aca="false">IFERROR(INDEX(Dim_Products!$C$2:$C$14,MATCH($C168,Dim_Products!$A$2:$A$14,0)),"")</f>
        <v>BOSA</v>
      </c>
      <c r="M168" s="28" t="str">
        <f aca="false">IFERROR(INDEX(Dim_Members!$D$2:$D$354,MATCH($B168,Dim_Members!$A$2:$A$354,0)),"")</f>
        <v>Learning Institution</v>
      </c>
      <c r="N168" s="28" t="str">
        <f aca="false">IFERROR(INDEX(Dim_Branches!$B$2:$B$4,MATCH($D168,Dim_Branches!$A$2:$A$4,0)),"")</f>
        <v>Ruai</v>
      </c>
    </row>
    <row r="169" customFormat="false" ht="15" hidden="false" customHeight="false" outlineLevel="0" collapsed="false">
      <c r="A169" s="28" t="n">
        <v>168</v>
      </c>
      <c r="B169" s="28" t="n">
        <v>133</v>
      </c>
      <c r="C169" s="28" t="n">
        <v>12</v>
      </c>
      <c r="D169" s="28" t="n">
        <v>2</v>
      </c>
      <c r="E169" s="29" t="n">
        <v>45306</v>
      </c>
      <c r="F169" s="28" t="n">
        <v>937100</v>
      </c>
      <c r="G169" s="28" t="n">
        <v>47</v>
      </c>
      <c r="H169" s="28" t="n">
        <v>1.1</v>
      </c>
      <c r="I169" s="28" t="s">
        <v>146</v>
      </c>
      <c r="J169" s="28" t="n">
        <v>1</v>
      </c>
      <c r="K169" s="28" t="str">
        <f aca="false">IFERROR(INDEX(Dim_Products!$B$2:$B$14,MATCH($C169,Dim_Products!$A$2:$A$14,0)),"")</f>
        <v>Mjengo Loan</v>
      </c>
      <c r="L169" s="28" t="str">
        <f aca="false">IFERROR(INDEX(Dim_Products!$C$2:$C$14,MATCH($C169,Dim_Products!$A$2:$A$14,0)),"")</f>
        <v>BOSA</v>
      </c>
      <c r="M169" s="28" t="str">
        <f aca="false">IFERROR(INDEX(Dim_Members!$D$2:$D$354,MATCH($B169,Dim_Members!$A$2:$A$354,0)),"")</f>
        <v>Individual</v>
      </c>
      <c r="N169" s="28" t="str">
        <f aca="false">IFERROR(INDEX(Dim_Branches!$B$2:$B$4,MATCH($D169,Dim_Branches!$A$2:$A$4,0)),"")</f>
        <v>Umoja</v>
      </c>
    </row>
    <row r="170" customFormat="false" ht="15" hidden="false" customHeight="false" outlineLevel="0" collapsed="false">
      <c r="A170" s="28" t="n">
        <v>169</v>
      </c>
      <c r="B170" s="28" t="n">
        <v>247</v>
      </c>
      <c r="C170" s="28" t="n">
        <v>1</v>
      </c>
      <c r="D170" s="28" t="n">
        <v>1</v>
      </c>
      <c r="E170" s="29" t="n">
        <v>45768</v>
      </c>
      <c r="F170" s="28" t="n">
        <v>36700</v>
      </c>
      <c r="G170" s="28" t="n">
        <v>2</v>
      </c>
      <c r="H170" s="28" t="n">
        <v>1</v>
      </c>
      <c r="I170" s="28" t="s">
        <v>145</v>
      </c>
      <c r="J170" s="28" t="n">
        <v>0</v>
      </c>
      <c r="K170" s="28" t="str">
        <f aca="false">IFERROR(INDEX(Dim_Products!$B$2:$B$14,MATCH($C170,Dim_Products!$A$2:$A$14,0)),"")</f>
        <v>Salary Advance</v>
      </c>
      <c r="L170" s="28" t="str">
        <f aca="false">IFERROR(INDEX(Dim_Products!$C$2:$C$14,MATCH($C170,Dim_Products!$A$2:$A$14,0)),"")</f>
        <v>FOSA</v>
      </c>
      <c r="M170" s="28" t="str">
        <f aca="false">IFERROR(INDEX(Dim_Members!$D$2:$D$354,MATCH($B170,Dim_Members!$A$2:$A$354,0)),"")</f>
        <v>SME</v>
      </c>
      <c r="N170" s="28" t="str">
        <f aca="false">IFERROR(INDEX(Dim_Branches!$B$2:$B$4,MATCH($D170,Dim_Branches!$A$2:$A$4,0)),"")</f>
        <v>Headquarters</v>
      </c>
    </row>
    <row r="171" customFormat="false" ht="15" hidden="false" customHeight="false" outlineLevel="0" collapsed="false">
      <c r="A171" s="28" t="n">
        <v>170</v>
      </c>
      <c r="B171" s="28" t="n">
        <v>332</v>
      </c>
      <c r="C171" s="28" t="n">
        <v>1</v>
      </c>
      <c r="D171" s="28" t="n">
        <v>1</v>
      </c>
      <c r="E171" s="29" t="n">
        <v>45656</v>
      </c>
      <c r="F171" s="28" t="n">
        <v>12600</v>
      </c>
      <c r="G171" s="28" t="n">
        <v>2</v>
      </c>
      <c r="H171" s="28" t="n">
        <v>1</v>
      </c>
      <c r="I171" s="28" t="s">
        <v>145</v>
      </c>
      <c r="J171" s="28" t="n">
        <v>0</v>
      </c>
      <c r="K171" s="28" t="str">
        <f aca="false">IFERROR(INDEX(Dim_Products!$B$2:$B$14,MATCH($C171,Dim_Products!$A$2:$A$14,0)),"")</f>
        <v>Salary Advance</v>
      </c>
      <c r="L171" s="28" t="str">
        <f aca="false">IFERROR(INDEX(Dim_Products!$C$2:$C$14,MATCH($C171,Dim_Products!$A$2:$A$14,0)),"")</f>
        <v>FOSA</v>
      </c>
      <c r="M171" s="28" t="str">
        <f aca="false">IFERROR(INDEX(Dim_Members!$D$2:$D$354,MATCH($B171,Dim_Members!$A$2:$A$354,0)),"")</f>
        <v>SME</v>
      </c>
      <c r="N171" s="28" t="str">
        <f aca="false">IFERROR(INDEX(Dim_Branches!$B$2:$B$4,MATCH($D171,Dim_Branches!$A$2:$A$4,0)),"")</f>
        <v>Headquarters</v>
      </c>
    </row>
    <row r="172" customFormat="false" ht="15" hidden="false" customHeight="false" outlineLevel="0" collapsed="false">
      <c r="A172" s="28" t="n">
        <v>171</v>
      </c>
      <c r="B172" s="28" t="n">
        <v>91</v>
      </c>
      <c r="C172" s="28" t="n">
        <v>7</v>
      </c>
      <c r="D172" s="28" t="n">
        <v>2</v>
      </c>
      <c r="E172" s="29" t="n">
        <v>45348</v>
      </c>
      <c r="F172" s="28" t="n">
        <v>136000</v>
      </c>
      <c r="G172" s="28" t="n">
        <v>37</v>
      </c>
      <c r="H172" s="28" t="n">
        <v>1.2</v>
      </c>
      <c r="I172" s="28" t="s">
        <v>147</v>
      </c>
      <c r="J172" s="28" t="n">
        <v>1</v>
      </c>
      <c r="K172" s="28" t="str">
        <f aca="false">IFERROR(INDEX(Dim_Products!$B$2:$B$14,MATCH($C172,Dim_Products!$A$2:$A$14,0)),"")</f>
        <v>Development Loan</v>
      </c>
      <c r="L172" s="28" t="str">
        <f aca="false">IFERROR(INDEX(Dim_Products!$C$2:$C$14,MATCH($C172,Dim_Products!$A$2:$A$14,0)),"")</f>
        <v>BOSA</v>
      </c>
      <c r="M172" s="28" t="str">
        <f aca="false">IFERROR(INDEX(Dim_Members!$D$2:$D$354,MATCH($B172,Dim_Members!$A$2:$A$354,0)),"")</f>
        <v>Individual</v>
      </c>
      <c r="N172" s="28" t="str">
        <f aca="false">IFERROR(INDEX(Dim_Branches!$B$2:$B$4,MATCH($D172,Dim_Branches!$A$2:$A$4,0)),"")</f>
        <v>Umoja</v>
      </c>
    </row>
    <row r="173" customFormat="false" ht="15" hidden="false" customHeight="false" outlineLevel="0" collapsed="false">
      <c r="A173" s="28" t="n">
        <v>172</v>
      </c>
      <c r="B173" s="28" t="n">
        <v>317</v>
      </c>
      <c r="C173" s="28" t="n">
        <v>1</v>
      </c>
      <c r="D173" s="28" t="n">
        <v>1</v>
      </c>
      <c r="E173" s="29" t="n">
        <v>45998</v>
      </c>
      <c r="F173" s="28" t="n">
        <v>17400</v>
      </c>
      <c r="G173" s="28" t="n">
        <v>3</v>
      </c>
      <c r="H173" s="28" t="n">
        <v>1</v>
      </c>
      <c r="I173" s="28" t="s">
        <v>146</v>
      </c>
      <c r="J173" s="28" t="n">
        <v>0</v>
      </c>
      <c r="K173" s="28" t="str">
        <f aca="false">IFERROR(INDEX(Dim_Products!$B$2:$B$14,MATCH($C173,Dim_Products!$A$2:$A$14,0)),"")</f>
        <v>Salary Advance</v>
      </c>
      <c r="L173" s="28" t="str">
        <f aca="false">IFERROR(INDEX(Dim_Products!$C$2:$C$14,MATCH($C173,Dim_Products!$A$2:$A$14,0)),"")</f>
        <v>FOSA</v>
      </c>
      <c r="M173" s="28" t="str">
        <f aca="false">IFERROR(INDEX(Dim_Members!$D$2:$D$354,MATCH($B173,Dim_Members!$A$2:$A$354,0)),"")</f>
        <v>SME</v>
      </c>
      <c r="N173" s="28" t="str">
        <f aca="false">IFERROR(INDEX(Dim_Branches!$B$2:$B$4,MATCH($D173,Dim_Branches!$A$2:$A$4,0)),"")</f>
        <v>Headquarters</v>
      </c>
    </row>
    <row r="174" customFormat="false" ht="15" hidden="false" customHeight="false" outlineLevel="0" collapsed="false">
      <c r="A174" s="28" t="n">
        <v>173</v>
      </c>
      <c r="B174" s="28" t="n">
        <v>33</v>
      </c>
      <c r="C174" s="28" t="n">
        <v>9</v>
      </c>
      <c r="D174" s="28" t="n">
        <v>3</v>
      </c>
      <c r="E174" s="29" t="n">
        <v>45434</v>
      </c>
      <c r="F174" s="28" t="n">
        <v>16600</v>
      </c>
      <c r="G174" s="28" t="n">
        <v>3</v>
      </c>
      <c r="H174" s="28" t="n">
        <v>1.7</v>
      </c>
      <c r="I174" s="28" t="s">
        <v>147</v>
      </c>
      <c r="J174" s="28" t="n">
        <v>0</v>
      </c>
      <c r="K174" s="28" t="str">
        <f aca="false">IFERROR(INDEX(Dim_Products!$B$2:$B$14,MATCH($C174,Dim_Products!$A$2:$A$14,0)),"")</f>
        <v>Instant Loan</v>
      </c>
      <c r="L174" s="28" t="str">
        <f aca="false">IFERROR(INDEX(Dim_Products!$C$2:$C$14,MATCH($C174,Dim_Products!$A$2:$A$14,0)),"")</f>
        <v>BOSA</v>
      </c>
      <c r="M174" s="28" t="str">
        <f aca="false">IFERROR(INDEX(Dim_Members!$D$2:$D$354,MATCH($B174,Dim_Members!$A$2:$A$354,0)),"")</f>
        <v>SME</v>
      </c>
      <c r="N174" s="28" t="str">
        <f aca="false">IFERROR(INDEX(Dim_Branches!$B$2:$B$4,MATCH($D174,Dim_Branches!$A$2:$A$4,0)),"")</f>
        <v>Ruai</v>
      </c>
    </row>
    <row r="175" customFormat="false" ht="15" hidden="false" customHeight="false" outlineLevel="0" collapsed="false">
      <c r="A175" s="28" t="n">
        <v>174</v>
      </c>
      <c r="B175" s="28" t="n">
        <v>71</v>
      </c>
      <c r="C175" s="28" t="n">
        <v>4</v>
      </c>
      <c r="D175" s="28" t="n">
        <v>3</v>
      </c>
      <c r="E175" s="29" t="n">
        <v>45230</v>
      </c>
      <c r="F175" s="28" t="n">
        <v>93000</v>
      </c>
      <c r="G175" s="28" t="n">
        <v>23</v>
      </c>
      <c r="H175" s="28" t="n">
        <v>1.2</v>
      </c>
      <c r="I175" s="28" t="s">
        <v>145</v>
      </c>
      <c r="J175" s="28" t="n">
        <v>0</v>
      </c>
      <c r="K175" s="28" t="str">
        <f aca="false">IFERROR(INDEX(Dim_Products!$B$2:$B$14,MATCH($C175,Dim_Products!$A$2:$A$14,0)),"")</f>
        <v>Mtumishi Loan</v>
      </c>
      <c r="L175" s="28" t="str">
        <f aca="false">IFERROR(INDEX(Dim_Products!$C$2:$C$14,MATCH($C175,Dim_Products!$A$2:$A$14,0)),"")</f>
        <v>FOSA</v>
      </c>
      <c r="M175" s="28" t="str">
        <f aca="false">IFERROR(INDEX(Dim_Members!$D$2:$D$354,MATCH($B175,Dim_Members!$A$2:$A$354,0)),"")</f>
        <v>SME</v>
      </c>
      <c r="N175" s="28" t="str">
        <f aca="false">IFERROR(INDEX(Dim_Branches!$B$2:$B$4,MATCH($D175,Dim_Branches!$A$2:$A$4,0)),"")</f>
        <v>Ruai</v>
      </c>
    </row>
    <row r="176" customFormat="false" ht="15" hidden="false" customHeight="false" outlineLevel="0" collapsed="false">
      <c r="A176" s="28" t="n">
        <v>175</v>
      </c>
      <c r="B176" s="28" t="n">
        <v>260</v>
      </c>
      <c r="C176" s="28" t="n">
        <v>2</v>
      </c>
      <c r="D176" s="28" t="n">
        <v>2</v>
      </c>
      <c r="E176" s="29" t="n">
        <v>46139</v>
      </c>
      <c r="F176" s="28" t="n">
        <v>34700</v>
      </c>
      <c r="G176" s="28" t="n">
        <v>13</v>
      </c>
      <c r="H176" s="28" t="n">
        <v>1.5</v>
      </c>
      <c r="I176" s="28" t="s">
        <v>146</v>
      </c>
      <c r="J176" s="28" t="n">
        <v>0</v>
      </c>
      <c r="K176" s="28" t="str">
        <f aca="false">IFERROR(INDEX(Dim_Products!$B$2:$B$14,MATCH($C176,Dim_Products!$A$2:$A$14,0)),"")</f>
        <v>Jeki Loan</v>
      </c>
      <c r="L176" s="28" t="str">
        <f aca="false">IFERROR(INDEX(Dim_Products!$C$2:$C$14,MATCH($C176,Dim_Products!$A$2:$A$14,0)),"")</f>
        <v>FOSA</v>
      </c>
      <c r="M176" s="28" t="str">
        <f aca="false">IFERROR(INDEX(Dim_Members!$D$2:$D$354,MATCH($B176,Dim_Members!$A$2:$A$354,0)),"")</f>
        <v>SME</v>
      </c>
      <c r="N176" s="28" t="str">
        <f aca="false">IFERROR(INDEX(Dim_Branches!$B$2:$B$4,MATCH($D176,Dim_Branches!$A$2:$A$4,0)),"")</f>
        <v>Umoja</v>
      </c>
    </row>
    <row r="177" customFormat="false" ht="15" hidden="false" customHeight="false" outlineLevel="0" collapsed="false">
      <c r="A177" s="28" t="n">
        <v>176</v>
      </c>
      <c r="B177" s="28" t="n">
        <v>228</v>
      </c>
      <c r="C177" s="28" t="n">
        <v>8</v>
      </c>
      <c r="D177" s="28" t="n">
        <v>1</v>
      </c>
      <c r="E177" s="29" t="n">
        <v>45229</v>
      </c>
      <c r="F177" s="28" t="n">
        <v>8400</v>
      </c>
      <c r="G177" s="28" t="n">
        <v>6</v>
      </c>
      <c r="H177" s="28" t="n">
        <v>1.6</v>
      </c>
      <c r="I177" s="28" t="s">
        <v>145</v>
      </c>
      <c r="J177" s="28" t="n">
        <v>0</v>
      </c>
      <c r="K177" s="28" t="str">
        <f aca="false">IFERROR(INDEX(Dim_Products!$B$2:$B$14,MATCH($C177,Dim_Products!$A$2:$A$14,0)),"")</f>
        <v>Emergency Loan</v>
      </c>
      <c r="L177" s="28" t="str">
        <f aca="false">IFERROR(INDEX(Dim_Products!$C$2:$C$14,MATCH($C177,Dim_Products!$A$2:$A$14,0)),"")</f>
        <v>BOSA</v>
      </c>
      <c r="M177" s="28" t="str">
        <f aca="false">IFERROR(INDEX(Dim_Members!$D$2:$D$354,MATCH($B177,Dim_Members!$A$2:$A$354,0)),"")</f>
        <v>Individual</v>
      </c>
      <c r="N177" s="28" t="str">
        <f aca="false">IFERROR(INDEX(Dim_Branches!$B$2:$B$4,MATCH($D177,Dim_Branches!$A$2:$A$4,0)),"")</f>
        <v>Headquarters</v>
      </c>
    </row>
    <row r="178" customFormat="false" ht="15" hidden="false" customHeight="false" outlineLevel="0" collapsed="false">
      <c r="A178" s="28" t="n">
        <v>177</v>
      </c>
      <c r="B178" s="28" t="n">
        <v>113</v>
      </c>
      <c r="C178" s="28" t="n">
        <v>1</v>
      </c>
      <c r="D178" s="28" t="n">
        <v>3</v>
      </c>
      <c r="E178" s="29" t="n">
        <v>45760</v>
      </c>
      <c r="F178" s="28" t="n">
        <v>10200</v>
      </c>
      <c r="G178" s="28" t="n">
        <v>2</v>
      </c>
      <c r="H178" s="28" t="n">
        <v>1</v>
      </c>
      <c r="I178" s="28" t="s">
        <v>145</v>
      </c>
      <c r="J178" s="28" t="n">
        <v>0</v>
      </c>
      <c r="K178" s="28" t="str">
        <f aca="false">IFERROR(INDEX(Dim_Products!$B$2:$B$14,MATCH($C178,Dim_Products!$A$2:$A$14,0)),"")</f>
        <v>Salary Advance</v>
      </c>
      <c r="L178" s="28" t="str">
        <f aca="false">IFERROR(INDEX(Dim_Products!$C$2:$C$14,MATCH($C178,Dim_Products!$A$2:$A$14,0)),"")</f>
        <v>FOSA</v>
      </c>
      <c r="M178" s="28" t="str">
        <f aca="false">IFERROR(INDEX(Dim_Members!$D$2:$D$354,MATCH($B178,Dim_Members!$A$2:$A$354,0)),"")</f>
        <v>SME</v>
      </c>
      <c r="N178" s="28" t="str">
        <f aca="false">IFERROR(INDEX(Dim_Branches!$B$2:$B$4,MATCH($D178,Dim_Branches!$A$2:$A$4,0)),"")</f>
        <v>Ruai</v>
      </c>
    </row>
    <row r="179" customFormat="false" ht="15" hidden="false" customHeight="false" outlineLevel="0" collapsed="false">
      <c r="A179" s="28" t="n">
        <v>178</v>
      </c>
      <c r="B179" s="28" t="n">
        <v>92</v>
      </c>
      <c r="C179" s="28" t="n">
        <v>5</v>
      </c>
      <c r="D179" s="28" t="n">
        <v>1</v>
      </c>
      <c r="E179" s="29" t="n">
        <v>44841</v>
      </c>
      <c r="F179" s="28" t="n">
        <v>44600</v>
      </c>
      <c r="G179" s="28" t="n">
        <v>4</v>
      </c>
      <c r="H179" s="28" t="n">
        <v>1.4</v>
      </c>
      <c r="I179" s="28" t="s">
        <v>147</v>
      </c>
      <c r="J179" s="28" t="n">
        <v>1</v>
      </c>
      <c r="K179" s="28" t="str">
        <f aca="false">IFERROR(INDEX(Dim_Products!$B$2:$B$14,MATCH($C179,Dim_Products!$A$2:$A$14,0)),"")</f>
        <v>School Fees Loan</v>
      </c>
      <c r="L179" s="28" t="str">
        <f aca="false">IFERROR(INDEX(Dim_Products!$C$2:$C$14,MATCH($C179,Dim_Products!$A$2:$A$14,0)),"")</f>
        <v>BOSA</v>
      </c>
      <c r="M179" s="28" t="str">
        <f aca="false">IFERROR(INDEX(Dim_Members!$D$2:$D$354,MATCH($B179,Dim_Members!$A$2:$A$354,0)),"")</f>
        <v>Individual</v>
      </c>
      <c r="N179" s="28" t="str">
        <f aca="false">IFERROR(INDEX(Dim_Branches!$B$2:$B$4,MATCH($D179,Dim_Branches!$A$2:$A$4,0)),"")</f>
        <v>Headquarters</v>
      </c>
    </row>
    <row r="180" customFormat="false" ht="15" hidden="false" customHeight="false" outlineLevel="0" collapsed="false">
      <c r="A180" s="28" t="n">
        <v>179</v>
      </c>
      <c r="B180" s="28" t="n">
        <v>88</v>
      </c>
      <c r="C180" s="28" t="n">
        <v>9</v>
      </c>
      <c r="D180" s="28" t="n">
        <v>1</v>
      </c>
      <c r="E180" s="29" t="n">
        <v>45234</v>
      </c>
      <c r="F180" s="28" t="n">
        <v>12900</v>
      </c>
      <c r="G180" s="28" t="n">
        <v>3</v>
      </c>
      <c r="H180" s="28" t="n">
        <v>1.7</v>
      </c>
      <c r="I180" s="28" t="s">
        <v>147</v>
      </c>
      <c r="J180" s="28" t="n">
        <v>0</v>
      </c>
      <c r="K180" s="28" t="str">
        <f aca="false">IFERROR(INDEX(Dim_Products!$B$2:$B$14,MATCH($C180,Dim_Products!$A$2:$A$14,0)),"")</f>
        <v>Instant Loan</v>
      </c>
      <c r="L180" s="28" t="str">
        <f aca="false">IFERROR(INDEX(Dim_Products!$C$2:$C$14,MATCH($C180,Dim_Products!$A$2:$A$14,0)),"")</f>
        <v>BOSA</v>
      </c>
      <c r="M180" s="28" t="str">
        <f aca="false">IFERROR(INDEX(Dim_Members!$D$2:$D$354,MATCH($B180,Dim_Members!$A$2:$A$354,0)),"")</f>
        <v>Religious Institution</v>
      </c>
      <c r="N180" s="28" t="str">
        <f aca="false">IFERROR(INDEX(Dim_Branches!$B$2:$B$4,MATCH($D180,Dim_Branches!$A$2:$A$4,0)),"")</f>
        <v>Headquarters</v>
      </c>
    </row>
    <row r="181" customFormat="false" ht="15" hidden="false" customHeight="false" outlineLevel="0" collapsed="false">
      <c r="A181" s="28" t="n">
        <v>180</v>
      </c>
      <c r="B181" s="28" t="n">
        <v>118</v>
      </c>
      <c r="C181" s="28" t="n">
        <v>1</v>
      </c>
      <c r="D181" s="28" t="n">
        <v>1</v>
      </c>
      <c r="E181" s="29" t="n">
        <v>46190</v>
      </c>
      <c r="F181" s="28" t="n">
        <v>51500</v>
      </c>
      <c r="G181" s="28" t="n">
        <v>3</v>
      </c>
      <c r="H181" s="28" t="n">
        <v>1</v>
      </c>
      <c r="I181" s="28" t="s">
        <v>147</v>
      </c>
      <c r="J181" s="28" t="n">
        <v>0</v>
      </c>
      <c r="K181" s="28" t="str">
        <f aca="false">IFERROR(INDEX(Dim_Products!$B$2:$B$14,MATCH($C181,Dim_Products!$A$2:$A$14,0)),"")</f>
        <v>Salary Advance</v>
      </c>
      <c r="L181" s="28" t="str">
        <f aca="false">IFERROR(INDEX(Dim_Products!$C$2:$C$14,MATCH($C181,Dim_Products!$A$2:$A$14,0)),"")</f>
        <v>FOSA</v>
      </c>
      <c r="M181" s="28" t="str">
        <f aca="false">IFERROR(INDEX(Dim_Members!$D$2:$D$354,MATCH($B181,Dim_Members!$A$2:$A$354,0)),"")</f>
        <v>Learning Institution</v>
      </c>
      <c r="N181" s="28" t="str">
        <f aca="false">IFERROR(INDEX(Dim_Branches!$B$2:$B$4,MATCH($D181,Dim_Branches!$A$2:$A$4,0)),"")</f>
        <v>Headquarters</v>
      </c>
    </row>
    <row r="182" customFormat="false" ht="15" hidden="false" customHeight="false" outlineLevel="0" collapsed="false">
      <c r="A182" s="28" t="n">
        <v>181</v>
      </c>
      <c r="B182" s="28" t="n">
        <v>143</v>
      </c>
      <c r="C182" s="28" t="n">
        <v>1</v>
      </c>
      <c r="D182" s="28" t="n">
        <v>1</v>
      </c>
      <c r="E182" s="29" t="n">
        <v>45438</v>
      </c>
      <c r="F182" s="28" t="n">
        <v>87900</v>
      </c>
      <c r="G182" s="28" t="n">
        <v>3</v>
      </c>
      <c r="H182" s="28" t="n">
        <v>1</v>
      </c>
      <c r="I182" s="28" t="s">
        <v>146</v>
      </c>
      <c r="J182" s="28" t="n">
        <v>0</v>
      </c>
      <c r="K182" s="28" t="str">
        <f aca="false">IFERROR(INDEX(Dim_Products!$B$2:$B$14,MATCH($C182,Dim_Products!$A$2:$A$14,0)),"")</f>
        <v>Salary Advance</v>
      </c>
      <c r="L182" s="28" t="str">
        <f aca="false">IFERROR(INDEX(Dim_Products!$C$2:$C$14,MATCH($C182,Dim_Products!$A$2:$A$14,0)),"")</f>
        <v>FOSA</v>
      </c>
      <c r="M182" s="28" t="str">
        <f aca="false">IFERROR(INDEX(Dim_Members!$D$2:$D$354,MATCH($B182,Dim_Members!$A$2:$A$354,0)),"")</f>
        <v>Individual</v>
      </c>
      <c r="N182" s="28" t="str">
        <f aca="false">IFERROR(INDEX(Dim_Branches!$B$2:$B$4,MATCH($D182,Dim_Branches!$A$2:$A$4,0)),"")</f>
        <v>Headquarters</v>
      </c>
    </row>
    <row r="183" customFormat="false" ht="15" hidden="false" customHeight="false" outlineLevel="0" collapsed="false">
      <c r="A183" s="28" t="n">
        <v>182</v>
      </c>
      <c r="B183" s="28" t="n">
        <v>294</v>
      </c>
      <c r="C183" s="28" t="n">
        <v>10</v>
      </c>
      <c r="D183" s="28" t="n">
        <v>1</v>
      </c>
      <c r="E183" s="29" t="n">
        <v>45539</v>
      </c>
      <c r="F183" s="28" t="n">
        <v>6800</v>
      </c>
      <c r="G183" s="28" t="n">
        <v>5</v>
      </c>
      <c r="H183" s="28" t="n">
        <v>1.5</v>
      </c>
      <c r="I183" s="28" t="s">
        <v>146</v>
      </c>
      <c r="J183" s="28" t="n">
        <v>0</v>
      </c>
      <c r="K183" s="28" t="str">
        <f aca="false">IFERROR(INDEX(Dim_Products!$B$2:$B$14,MATCH($C183,Dim_Products!$A$2:$A$14,0)),"")</f>
        <v>ELoan</v>
      </c>
      <c r="L183" s="28" t="str">
        <f aca="false">IFERROR(INDEX(Dim_Products!$C$2:$C$14,MATCH($C183,Dim_Products!$A$2:$A$14,0)),"")</f>
        <v>BOSA</v>
      </c>
      <c r="M183" s="28" t="str">
        <f aca="false">IFERROR(INDEX(Dim_Members!$D$2:$D$354,MATCH($B183,Dim_Members!$A$2:$A$354,0)),"")</f>
        <v>Individual</v>
      </c>
      <c r="N183" s="28" t="str">
        <f aca="false">IFERROR(INDEX(Dim_Branches!$B$2:$B$4,MATCH($D183,Dim_Branches!$A$2:$A$4,0)),"")</f>
        <v>Headquarters</v>
      </c>
    </row>
    <row r="184" customFormat="false" ht="15" hidden="false" customHeight="false" outlineLevel="0" collapsed="false">
      <c r="A184" s="28" t="n">
        <v>183</v>
      </c>
      <c r="B184" s="28" t="n">
        <v>124</v>
      </c>
      <c r="C184" s="28" t="n">
        <v>1</v>
      </c>
      <c r="D184" s="28" t="n">
        <v>3</v>
      </c>
      <c r="E184" s="29" t="n">
        <v>46104</v>
      </c>
      <c r="F184" s="28" t="n">
        <v>70900</v>
      </c>
      <c r="G184" s="28" t="n">
        <v>1</v>
      </c>
      <c r="H184" s="28" t="n">
        <v>1</v>
      </c>
      <c r="I184" s="28" t="s">
        <v>146</v>
      </c>
      <c r="J184" s="28" t="n">
        <v>0</v>
      </c>
      <c r="K184" s="28" t="str">
        <f aca="false">IFERROR(INDEX(Dim_Products!$B$2:$B$14,MATCH($C184,Dim_Products!$A$2:$A$14,0)),"")</f>
        <v>Salary Advance</v>
      </c>
      <c r="L184" s="28" t="str">
        <f aca="false">IFERROR(INDEX(Dim_Products!$C$2:$C$14,MATCH($C184,Dim_Products!$A$2:$A$14,0)),"")</f>
        <v>FOSA</v>
      </c>
      <c r="M184" s="28" t="str">
        <f aca="false">IFERROR(INDEX(Dim_Members!$D$2:$D$354,MATCH($B184,Dim_Members!$A$2:$A$354,0)),"")</f>
        <v>Religious Institution</v>
      </c>
      <c r="N184" s="28" t="str">
        <f aca="false">IFERROR(INDEX(Dim_Branches!$B$2:$B$4,MATCH($D184,Dim_Branches!$A$2:$A$4,0)),"")</f>
        <v>Ruai</v>
      </c>
    </row>
    <row r="185" customFormat="false" ht="15" hidden="false" customHeight="false" outlineLevel="0" collapsed="false">
      <c r="A185" s="28" t="n">
        <v>184</v>
      </c>
      <c r="B185" s="28" t="n">
        <v>184</v>
      </c>
      <c r="C185" s="28" t="n">
        <v>4</v>
      </c>
      <c r="D185" s="28" t="n">
        <v>2</v>
      </c>
      <c r="E185" s="29" t="n">
        <v>45888</v>
      </c>
      <c r="F185" s="28" t="n">
        <v>12200</v>
      </c>
      <c r="G185" s="28" t="n">
        <v>23</v>
      </c>
      <c r="H185" s="28" t="n">
        <v>1.2</v>
      </c>
      <c r="I185" s="28" t="s">
        <v>147</v>
      </c>
      <c r="J185" s="28" t="n">
        <v>0</v>
      </c>
      <c r="K185" s="28" t="str">
        <f aca="false">IFERROR(INDEX(Dim_Products!$B$2:$B$14,MATCH($C185,Dim_Products!$A$2:$A$14,0)),"")</f>
        <v>Mtumishi Loan</v>
      </c>
      <c r="L185" s="28" t="str">
        <f aca="false">IFERROR(INDEX(Dim_Products!$C$2:$C$14,MATCH($C185,Dim_Products!$A$2:$A$14,0)),"")</f>
        <v>FOSA</v>
      </c>
      <c r="M185" s="28" t="str">
        <f aca="false">IFERROR(INDEX(Dim_Members!$D$2:$D$354,MATCH($B185,Dim_Members!$A$2:$A$354,0)),"")</f>
        <v>Religious Institution</v>
      </c>
      <c r="N185" s="28" t="str">
        <f aca="false">IFERROR(INDEX(Dim_Branches!$B$2:$B$4,MATCH($D185,Dim_Branches!$A$2:$A$4,0)),"")</f>
        <v>Umoja</v>
      </c>
    </row>
    <row r="186" customFormat="false" ht="15" hidden="false" customHeight="false" outlineLevel="0" collapsed="false">
      <c r="A186" s="28" t="n">
        <v>185</v>
      </c>
      <c r="B186" s="28" t="n">
        <v>198</v>
      </c>
      <c r="C186" s="28" t="n">
        <v>10</v>
      </c>
      <c r="D186" s="28" t="n">
        <v>1</v>
      </c>
      <c r="E186" s="29" t="n">
        <v>45243</v>
      </c>
      <c r="F186" s="28" t="n">
        <v>6500</v>
      </c>
      <c r="G186" s="28" t="n">
        <v>7</v>
      </c>
      <c r="H186" s="28" t="n">
        <v>1.5</v>
      </c>
      <c r="I186" s="28" t="s">
        <v>145</v>
      </c>
      <c r="J186" s="28" t="n">
        <v>0</v>
      </c>
      <c r="K186" s="28" t="str">
        <f aca="false">IFERROR(INDEX(Dim_Products!$B$2:$B$14,MATCH($C186,Dim_Products!$A$2:$A$14,0)),"")</f>
        <v>ELoan</v>
      </c>
      <c r="L186" s="28" t="str">
        <f aca="false">IFERROR(INDEX(Dim_Products!$C$2:$C$14,MATCH($C186,Dim_Products!$A$2:$A$14,0)),"")</f>
        <v>BOSA</v>
      </c>
      <c r="M186" s="28" t="str">
        <f aca="false">IFERROR(INDEX(Dim_Members!$D$2:$D$354,MATCH($B186,Dim_Members!$A$2:$A$354,0)),"")</f>
        <v>Individual</v>
      </c>
      <c r="N186" s="28" t="str">
        <f aca="false">IFERROR(INDEX(Dim_Branches!$B$2:$B$4,MATCH($D186,Dim_Branches!$A$2:$A$4,0)),"")</f>
        <v>Headquarters</v>
      </c>
    </row>
    <row r="187" customFormat="false" ht="15" hidden="false" customHeight="false" outlineLevel="0" collapsed="false">
      <c r="A187" s="28" t="n">
        <v>186</v>
      </c>
      <c r="B187" s="28" t="n">
        <v>29</v>
      </c>
      <c r="C187" s="28" t="n">
        <v>6</v>
      </c>
      <c r="D187" s="28" t="n">
        <v>1</v>
      </c>
      <c r="E187" s="29" t="n">
        <v>45943</v>
      </c>
      <c r="F187" s="28" t="n">
        <v>36100</v>
      </c>
      <c r="G187" s="28" t="n">
        <v>12</v>
      </c>
      <c r="H187" s="28" t="n">
        <v>1.3</v>
      </c>
      <c r="I187" s="28" t="s">
        <v>146</v>
      </c>
      <c r="J187" s="28" t="n">
        <v>0</v>
      </c>
      <c r="K187" s="28" t="str">
        <f aca="false">IFERROR(INDEX(Dim_Products!$B$2:$B$14,MATCH($C187,Dim_Products!$A$2:$A$14,0)),"")</f>
        <v>Bima Loan</v>
      </c>
      <c r="L187" s="28" t="str">
        <f aca="false">IFERROR(INDEX(Dim_Products!$C$2:$C$14,MATCH($C187,Dim_Products!$A$2:$A$14,0)),"")</f>
        <v>BOSA</v>
      </c>
      <c r="M187" s="28" t="str">
        <f aca="false">IFERROR(INDEX(Dim_Members!$D$2:$D$354,MATCH($B187,Dim_Members!$A$2:$A$354,0)),"")</f>
        <v>Individual</v>
      </c>
      <c r="N187" s="28" t="str">
        <f aca="false">IFERROR(INDEX(Dim_Branches!$B$2:$B$4,MATCH($D187,Dim_Branches!$A$2:$A$4,0)),"")</f>
        <v>Headquarters</v>
      </c>
    </row>
    <row r="188" customFormat="false" ht="15" hidden="false" customHeight="false" outlineLevel="0" collapsed="false">
      <c r="A188" s="28" t="n">
        <v>187</v>
      </c>
      <c r="B188" s="28" t="n">
        <v>245</v>
      </c>
      <c r="C188" s="28" t="n">
        <v>9</v>
      </c>
      <c r="D188" s="28" t="n">
        <v>2</v>
      </c>
      <c r="E188" s="29" t="n">
        <v>46134</v>
      </c>
      <c r="F188" s="28" t="n">
        <v>17700</v>
      </c>
      <c r="G188" s="28" t="n">
        <v>4</v>
      </c>
      <c r="H188" s="28" t="n">
        <v>1.7</v>
      </c>
      <c r="I188" s="28" t="s">
        <v>147</v>
      </c>
      <c r="J188" s="28" t="n">
        <v>0</v>
      </c>
      <c r="K188" s="28" t="str">
        <f aca="false">IFERROR(INDEX(Dim_Products!$B$2:$B$14,MATCH($C188,Dim_Products!$A$2:$A$14,0)),"")</f>
        <v>Instant Loan</v>
      </c>
      <c r="L188" s="28" t="str">
        <f aca="false">IFERROR(INDEX(Dim_Products!$C$2:$C$14,MATCH($C188,Dim_Products!$A$2:$A$14,0)),"")</f>
        <v>BOSA</v>
      </c>
      <c r="M188" s="28" t="str">
        <f aca="false">IFERROR(INDEX(Dim_Members!$D$2:$D$354,MATCH($B188,Dim_Members!$A$2:$A$354,0)),"")</f>
        <v>Individual</v>
      </c>
      <c r="N188" s="28" t="str">
        <f aca="false">IFERROR(INDEX(Dim_Branches!$B$2:$B$4,MATCH($D188,Dim_Branches!$A$2:$A$4,0)),"")</f>
        <v>Umoja</v>
      </c>
    </row>
    <row r="189" customFormat="false" ht="15" hidden="false" customHeight="false" outlineLevel="0" collapsed="false">
      <c r="A189" s="28" t="n">
        <v>188</v>
      </c>
      <c r="B189" s="28" t="n">
        <v>217</v>
      </c>
      <c r="C189" s="28" t="n">
        <v>3</v>
      </c>
      <c r="D189" s="28" t="n">
        <v>3</v>
      </c>
      <c r="E189" s="29" t="n">
        <v>45119</v>
      </c>
      <c r="F189" s="28" t="n">
        <v>34200</v>
      </c>
      <c r="G189" s="28" t="n">
        <v>12</v>
      </c>
      <c r="H189" s="28" t="n">
        <v>1.3</v>
      </c>
      <c r="I189" s="28" t="s">
        <v>146</v>
      </c>
      <c r="J189" s="28" t="n">
        <v>0</v>
      </c>
      <c r="K189" s="28" t="str">
        <f aca="false">IFERROR(INDEX(Dim_Products!$B$2:$B$14,MATCH($C189,Dim_Products!$A$2:$A$14,0)),"")</f>
        <v>Product Loan</v>
      </c>
      <c r="L189" s="28" t="str">
        <f aca="false">IFERROR(INDEX(Dim_Products!$C$2:$C$14,MATCH($C189,Dim_Products!$A$2:$A$14,0)),"")</f>
        <v>FOSA</v>
      </c>
      <c r="M189" s="28" t="str">
        <f aca="false">IFERROR(INDEX(Dim_Members!$D$2:$D$354,MATCH($B189,Dim_Members!$A$2:$A$354,0)),"")</f>
        <v>SME</v>
      </c>
      <c r="N189" s="28" t="str">
        <f aca="false">IFERROR(INDEX(Dim_Branches!$B$2:$B$4,MATCH($D189,Dim_Branches!$A$2:$A$4,0)),"")</f>
        <v>Ruai</v>
      </c>
    </row>
    <row r="190" customFormat="false" ht="15" hidden="false" customHeight="false" outlineLevel="0" collapsed="false">
      <c r="A190" s="28" t="n">
        <v>189</v>
      </c>
      <c r="B190" s="28" t="n">
        <v>235</v>
      </c>
      <c r="C190" s="28" t="n">
        <v>1</v>
      </c>
      <c r="D190" s="28" t="n">
        <v>3</v>
      </c>
      <c r="E190" s="29" t="n">
        <v>45601</v>
      </c>
      <c r="F190" s="28" t="n">
        <v>32400</v>
      </c>
      <c r="G190" s="28" t="n">
        <v>1</v>
      </c>
      <c r="H190" s="28" t="n">
        <v>1</v>
      </c>
      <c r="I190" s="28" t="s">
        <v>147</v>
      </c>
      <c r="J190" s="28" t="n">
        <v>0</v>
      </c>
      <c r="K190" s="28" t="str">
        <f aca="false">IFERROR(INDEX(Dim_Products!$B$2:$B$14,MATCH($C190,Dim_Products!$A$2:$A$14,0)),"")</f>
        <v>Salary Advance</v>
      </c>
      <c r="L190" s="28" t="str">
        <f aca="false">IFERROR(INDEX(Dim_Products!$C$2:$C$14,MATCH($C190,Dim_Products!$A$2:$A$14,0)),"")</f>
        <v>FOSA</v>
      </c>
      <c r="M190" s="28" t="str">
        <f aca="false">IFERROR(INDEX(Dim_Members!$D$2:$D$354,MATCH($B190,Dim_Members!$A$2:$A$354,0)),"")</f>
        <v>Individual</v>
      </c>
      <c r="N190" s="28" t="str">
        <f aca="false">IFERROR(INDEX(Dim_Branches!$B$2:$B$4,MATCH($D190,Dim_Branches!$A$2:$A$4,0)),"")</f>
        <v>Ruai</v>
      </c>
    </row>
    <row r="191" customFormat="false" ht="15" hidden="false" customHeight="false" outlineLevel="0" collapsed="false">
      <c r="A191" s="28" t="n">
        <v>190</v>
      </c>
      <c r="B191" s="28" t="n">
        <v>142</v>
      </c>
      <c r="C191" s="28" t="n">
        <v>1</v>
      </c>
      <c r="D191" s="28" t="n">
        <v>3</v>
      </c>
      <c r="E191" s="29" t="n">
        <v>44885</v>
      </c>
      <c r="F191" s="28" t="n">
        <v>19300</v>
      </c>
      <c r="G191" s="28" t="n">
        <v>2</v>
      </c>
      <c r="H191" s="28" t="n">
        <v>1</v>
      </c>
      <c r="I191" s="28" t="s">
        <v>145</v>
      </c>
      <c r="J191" s="28" t="n">
        <v>0</v>
      </c>
      <c r="K191" s="28" t="str">
        <f aca="false">IFERROR(INDEX(Dim_Products!$B$2:$B$14,MATCH($C191,Dim_Products!$A$2:$A$14,0)),"")</f>
        <v>Salary Advance</v>
      </c>
      <c r="L191" s="28" t="str">
        <f aca="false">IFERROR(INDEX(Dim_Products!$C$2:$C$14,MATCH($C191,Dim_Products!$A$2:$A$14,0)),"")</f>
        <v>FOSA</v>
      </c>
      <c r="M191" s="28" t="str">
        <f aca="false">IFERROR(INDEX(Dim_Members!$D$2:$D$354,MATCH($B191,Dim_Members!$A$2:$A$354,0)),"")</f>
        <v>Individual</v>
      </c>
      <c r="N191" s="28" t="str">
        <f aca="false">IFERROR(INDEX(Dim_Branches!$B$2:$B$4,MATCH($D191,Dim_Branches!$A$2:$A$4,0)),"")</f>
        <v>Ruai</v>
      </c>
    </row>
    <row r="192" customFormat="false" ht="15" hidden="false" customHeight="false" outlineLevel="0" collapsed="false">
      <c r="A192" s="28" t="n">
        <v>191</v>
      </c>
      <c r="B192" s="28" t="n">
        <v>350</v>
      </c>
      <c r="C192" s="28" t="n">
        <v>7</v>
      </c>
      <c r="D192" s="28" t="n">
        <v>1</v>
      </c>
      <c r="E192" s="29" t="n">
        <v>44832</v>
      </c>
      <c r="F192" s="28" t="n">
        <v>206000</v>
      </c>
      <c r="G192" s="28" t="n">
        <v>36</v>
      </c>
      <c r="H192" s="28" t="n">
        <v>1.2</v>
      </c>
      <c r="I192" s="28" t="s">
        <v>146</v>
      </c>
      <c r="J192" s="28" t="n">
        <v>1</v>
      </c>
      <c r="K192" s="28" t="str">
        <f aca="false">IFERROR(INDEX(Dim_Products!$B$2:$B$14,MATCH($C192,Dim_Products!$A$2:$A$14,0)),"")</f>
        <v>Development Loan</v>
      </c>
      <c r="L192" s="28" t="str">
        <f aca="false">IFERROR(INDEX(Dim_Products!$C$2:$C$14,MATCH($C192,Dim_Products!$A$2:$A$14,0)),"")</f>
        <v>BOSA</v>
      </c>
      <c r="M192" s="28" t="str">
        <f aca="false">IFERROR(INDEX(Dim_Members!$D$2:$D$354,MATCH($B192,Dim_Members!$A$2:$A$354,0)),"")</f>
        <v>Individual</v>
      </c>
      <c r="N192" s="28" t="str">
        <f aca="false">IFERROR(INDEX(Dim_Branches!$B$2:$B$4,MATCH($D192,Dim_Branches!$A$2:$A$4,0)),"")</f>
        <v>Headquarters</v>
      </c>
    </row>
    <row r="193" customFormat="false" ht="15" hidden="false" customHeight="false" outlineLevel="0" collapsed="false">
      <c r="A193" s="28" t="n">
        <v>192</v>
      </c>
      <c r="B193" s="28" t="n">
        <v>106</v>
      </c>
      <c r="C193" s="28" t="n">
        <v>8</v>
      </c>
      <c r="D193" s="28" t="n">
        <v>2</v>
      </c>
      <c r="E193" s="29" t="n">
        <v>44633</v>
      </c>
      <c r="F193" s="28" t="n">
        <v>11600</v>
      </c>
      <c r="G193" s="28" t="n">
        <v>7</v>
      </c>
      <c r="H193" s="28" t="n">
        <v>1.6</v>
      </c>
      <c r="I193" s="28" t="s">
        <v>145</v>
      </c>
      <c r="J193" s="28" t="n">
        <v>0</v>
      </c>
      <c r="K193" s="28" t="str">
        <f aca="false">IFERROR(INDEX(Dim_Products!$B$2:$B$14,MATCH($C193,Dim_Products!$A$2:$A$14,0)),"")</f>
        <v>Emergency Loan</v>
      </c>
      <c r="L193" s="28" t="str">
        <f aca="false">IFERROR(INDEX(Dim_Products!$C$2:$C$14,MATCH($C193,Dim_Products!$A$2:$A$14,0)),"")</f>
        <v>BOSA</v>
      </c>
      <c r="M193" s="28" t="str">
        <f aca="false">IFERROR(INDEX(Dim_Members!$D$2:$D$354,MATCH($B193,Dim_Members!$A$2:$A$354,0)),"")</f>
        <v>Individual</v>
      </c>
      <c r="N193" s="28" t="str">
        <f aca="false">IFERROR(INDEX(Dim_Branches!$B$2:$B$4,MATCH($D193,Dim_Branches!$A$2:$A$4,0)),"")</f>
        <v>Umoja</v>
      </c>
    </row>
    <row r="194" customFormat="false" ht="15" hidden="false" customHeight="false" outlineLevel="0" collapsed="false">
      <c r="A194" s="28" t="n">
        <v>193</v>
      </c>
      <c r="B194" s="28" t="n">
        <v>235</v>
      </c>
      <c r="C194" s="28" t="n">
        <v>11</v>
      </c>
      <c r="D194" s="28" t="n">
        <v>3</v>
      </c>
      <c r="E194" s="29" t="n">
        <v>45120</v>
      </c>
      <c r="F194" s="28" t="n">
        <v>1461200</v>
      </c>
      <c r="G194" s="28" t="n">
        <v>47</v>
      </c>
      <c r="H194" s="28" t="n">
        <v>1.1</v>
      </c>
      <c r="I194" s="28" t="s">
        <v>146</v>
      </c>
      <c r="J194" s="28" t="n">
        <v>1</v>
      </c>
      <c r="K194" s="28" t="str">
        <f aca="false">IFERROR(INDEX(Dim_Products!$B$2:$B$14,MATCH($C194,Dim_Products!$A$2:$A$14,0)),"")</f>
        <v>Moto Gari Loan</v>
      </c>
      <c r="L194" s="28" t="str">
        <f aca="false">IFERROR(INDEX(Dim_Products!$C$2:$C$14,MATCH($C194,Dim_Products!$A$2:$A$14,0)),"")</f>
        <v>BOSA</v>
      </c>
      <c r="M194" s="28" t="str">
        <f aca="false">IFERROR(INDEX(Dim_Members!$D$2:$D$354,MATCH($B194,Dim_Members!$A$2:$A$354,0)),"")</f>
        <v>Individual</v>
      </c>
      <c r="N194" s="28" t="str">
        <f aca="false">IFERROR(INDEX(Dim_Branches!$B$2:$B$4,MATCH($D194,Dim_Branches!$A$2:$A$4,0)),"")</f>
        <v>Ruai</v>
      </c>
    </row>
    <row r="195" customFormat="false" ht="15" hidden="false" customHeight="false" outlineLevel="0" collapsed="false">
      <c r="A195" s="28" t="n">
        <v>194</v>
      </c>
      <c r="B195" s="28" t="n">
        <v>177</v>
      </c>
      <c r="C195" s="28" t="n">
        <v>5</v>
      </c>
      <c r="D195" s="28" t="n">
        <v>3</v>
      </c>
      <c r="E195" s="29" t="n">
        <v>45474</v>
      </c>
      <c r="F195" s="28" t="n">
        <v>9800</v>
      </c>
      <c r="G195" s="28" t="n">
        <v>5</v>
      </c>
      <c r="H195" s="28" t="n">
        <v>1.4</v>
      </c>
      <c r="I195" s="28" t="s">
        <v>147</v>
      </c>
      <c r="J195" s="28" t="n">
        <v>0</v>
      </c>
      <c r="K195" s="28" t="str">
        <f aca="false">IFERROR(INDEX(Dim_Products!$B$2:$B$14,MATCH($C195,Dim_Products!$A$2:$A$14,0)),"")</f>
        <v>School Fees Loan</v>
      </c>
      <c r="L195" s="28" t="str">
        <f aca="false">IFERROR(INDEX(Dim_Products!$C$2:$C$14,MATCH($C195,Dim_Products!$A$2:$A$14,0)),"")</f>
        <v>BOSA</v>
      </c>
      <c r="M195" s="28" t="str">
        <f aca="false">IFERROR(INDEX(Dim_Members!$D$2:$D$354,MATCH($B195,Dim_Members!$A$2:$A$354,0)),"")</f>
        <v>Individual</v>
      </c>
      <c r="N195" s="28" t="str">
        <f aca="false">IFERROR(INDEX(Dim_Branches!$B$2:$B$4,MATCH($D195,Dim_Branches!$A$2:$A$4,0)),"")</f>
        <v>Ruai</v>
      </c>
    </row>
    <row r="196" customFormat="false" ht="15" hidden="false" customHeight="false" outlineLevel="0" collapsed="false">
      <c r="A196" s="28" t="n">
        <v>195</v>
      </c>
      <c r="B196" s="28" t="n">
        <v>218</v>
      </c>
      <c r="C196" s="28" t="n">
        <v>9</v>
      </c>
      <c r="D196" s="28" t="n">
        <v>3</v>
      </c>
      <c r="E196" s="29" t="n">
        <v>45410</v>
      </c>
      <c r="F196" s="28" t="n">
        <v>17000</v>
      </c>
      <c r="G196" s="28" t="n">
        <v>2</v>
      </c>
      <c r="H196" s="28" t="n">
        <v>1.7</v>
      </c>
      <c r="I196" s="28" t="s">
        <v>145</v>
      </c>
      <c r="J196" s="28" t="n">
        <v>0</v>
      </c>
      <c r="K196" s="28" t="str">
        <f aca="false">IFERROR(INDEX(Dim_Products!$B$2:$B$14,MATCH($C196,Dim_Products!$A$2:$A$14,0)),"")</f>
        <v>Instant Loan</v>
      </c>
      <c r="L196" s="28" t="str">
        <f aca="false">IFERROR(INDEX(Dim_Products!$C$2:$C$14,MATCH($C196,Dim_Products!$A$2:$A$14,0)),"")</f>
        <v>BOSA</v>
      </c>
      <c r="M196" s="28" t="str">
        <f aca="false">IFERROR(INDEX(Dim_Members!$D$2:$D$354,MATCH($B196,Dim_Members!$A$2:$A$354,0)),"")</f>
        <v>Individual</v>
      </c>
      <c r="N196" s="28" t="str">
        <f aca="false">IFERROR(INDEX(Dim_Branches!$B$2:$B$4,MATCH($D196,Dim_Branches!$A$2:$A$4,0)),"")</f>
        <v>Ruai</v>
      </c>
    </row>
    <row r="197" customFormat="false" ht="15" hidden="false" customHeight="false" outlineLevel="0" collapsed="false">
      <c r="A197" s="28" t="n">
        <v>196</v>
      </c>
      <c r="B197" s="28" t="n">
        <v>269</v>
      </c>
      <c r="C197" s="28" t="n">
        <v>13</v>
      </c>
      <c r="D197" s="28" t="n">
        <v>2</v>
      </c>
      <c r="E197" s="29" t="n">
        <v>45418</v>
      </c>
      <c r="F197" s="28" t="n">
        <v>390300</v>
      </c>
      <c r="G197" s="28" t="n">
        <v>61</v>
      </c>
      <c r="H197" s="28" t="n">
        <v>1.1</v>
      </c>
      <c r="I197" s="28" t="s">
        <v>146</v>
      </c>
      <c r="J197" s="28" t="n">
        <v>1</v>
      </c>
      <c r="K197" s="28" t="str">
        <f aca="false">IFERROR(INDEX(Dim_Products!$B$2:$B$14,MATCH($C197,Dim_Products!$A$2:$A$14,0)),"")</f>
        <v>Supa Loan</v>
      </c>
      <c r="L197" s="28" t="str">
        <f aca="false">IFERROR(INDEX(Dim_Products!$C$2:$C$14,MATCH($C197,Dim_Products!$A$2:$A$14,0)),"")</f>
        <v>BOSA</v>
      </c>
      <c r="M197" s="28" t="str">
        <f aca="false">IFERROR(INDEX(Dim_Members!$D$2:$D$354,MATCH($B197,Dim_Members!$A$2:$A$354,0)),"")</f>
        <v>Religious Institution</v>
      </c>
      <c r="N197" s="28" t="str">
        <f aca="false">IFERROR(INDEX(Dim_Branches!$B$2:$B$4,MATCH($D197,Dim_Branches!$A$2:$A$4,0)),"")</f>
        <v>Umoja</v>
      </c>
    </row>
    <row r="198" customFormat="false" ht="15" hidden="false" customHeight="false" outlineLevel="0" collapsed="false">
      <c r="A198" s="28" t="n">
        <v>197</v>
      </c>
      <c r="B198" s="28" t="n">
        <v>290</v>
      </c>
      <c r="C198" s="28" t="n">
        <v>5</v>
      </c>
      <c r="D198" s="28" t="n">
        <v>2</v>
      </c>
      <c r="E198" s="29" t="n">
        <v>45090</v>
      </c>
      <c r="F198" s="28" t="n">
        <v>42700</v>
      </c>
      <c r="G198" s="28" t="n">
        <v>5</v>
      </c>
      <c r="H198" s="28" t="n">
        <v>1.4</v>
      </c>
      <c r="I198" s="28" t="s">
        <v>147</v>
      </c>
      <c r="J198" s="28" t="n">
        <v>1</v>
      </c>
      <c r="K198" s="28" t="str">
        <f aca="false">IFERROR(INDEX(Dim_Products!$B$2:$B$14,MATCH($C198,Dim_Products!$A$2:$A$14,0)),"")</f>
        <v>School Fees Loan</v>
      </c>
      <c r="L198" s="28" t="str">
        <f aca="false">IFERROR(INDEX(Dim_Products!$C$2:$C$14,MATCH($C198,Dim_Products!$A$2:$A$14,0)),"")</f>
        <v>BOSA</v>
      </c>
      <c r="M198" s="28" t="str">
        <f aca="false">IFERROR(INDEX(Dim_Members!$D$2:$D$354,MATCH($B198,Dim_Members!$A$2:$A$354,0)),"")</f>
        <v>Individual</v>
      </c>
      <c r="N198" s="28" t="str">
        <f aca="false">IFERROR(INDEX(Dim_Branches!$B$2:$B$4,MATCH($D198,Dim_Branches!$A$2:$A$4,0)),"")</f>
        <v>Umoja</v>
      </c>
    </row>
    <row r="199" customFormat="false" ht="15" hidden="false" customHeight="false" outlineLevel="0" collapsed="false">
      <c r="A199" s="28" t="n">
        <v>198</v>
      </c>
      <c r="B199" s="28" t="n">
        <v>84</v>
      </c>
      <c r="C199" s="28" t="n">
        <v>1</v>
      </c>
      <c r="D199" s="28" t="n">
        <v>1</v>
      </c>
      <c r="E199" s="29" t="n">
        <v>46258</v>
      </c>
      <c r="F199" s="28" t="n">
        <v>65400</v>
      </c>
      <c r="G199" s="28" t="n">
        <v>2</v>
      </c>
      <c r="H199" s="28" t="n">
        <v>1</v>
      </c>
      <c r="I199" s="28" t="s">
        <v>147</v>
      </c>
      <c r="J199" s="28" t="n">
        <v>0</v>
      </c>
      <c r="K199" s="28" t="str">
        <f aca="false">IFERROR(INDEX(Dim_Products!$B$2:$B$14,MATCH($C199,Dim_Products!$A$2:$A$14,0)),"")</f>
        <v>Salary Advance</v>
      </c>
      <c r="L199" s="28" t="str">
        <f aca="false">IFERROR(INDEX(Dim_Products!$C$2:$C$14,MATCH($C199,Dim_Products!$A$2:$A$14,0)),"")</f>
        <v>FOSA</v>
      </c>
      <c r="M199" s="28" t="str">
        <f aca="false">IFERROR(INDEX(Dim_Members!$D$2:$D$354,MATCH($B199,Dim_Members!$A$2:$A$354,0)),"")</f>
        <v>Individual</v>
      </c>
      <c r="N199" s="28" t="str">
        <f aca="false">IFERROR(INDEX(Dim_Branches!$B$2:$B$4,MATCH($D199,Dim_Branches!$A$2:$A$4,0)),"")</f>
        <v>Headquarters</v>
      </c>
    </row>
    <row r="200" customFormat="false" ht="15" hidden="false" customHeight="false" outlineLevel="0" collapsed="false">
      <c r="A200" s="28" t="n">
        <v>199</v>
      </c>
      <c r="B200" s="28" t="n">
        <v>25</v>
      </c>
      <c r="C200" s="28" t="n">
        <v>3</v>
      </c>
      <c r="D200" s="28" t="n">
        <v>1</v>
      </c>
      <c r="E200" s="29" t="n">
        <v>45646</v>
      </c>
      <c r="F200" s="28" t="n">
        <v>75500</v>
      </c>
      <c r="G200" s="28" t="n">
        <v>13</v>
      </c>
      <c r="H200" s="28" t="n">
        <v>1.3</v>
      </c>
      <c r="I200" s="28" t="s">
        <v>146</v>
      </c>
      <c r="J200" s="28" t="n">
        <v>0</v>
      </c>
      <c r="K200" s="28" t="str">
        <f aca="false">IFERROR(INDEX(Dim_Products!$B$2:$B$14,MATCH($C200,Dim_Products!$A$2:$A$14,0)),"")</f>
        <v>Product Loan</v>
      </c>
      <c r="L200" s="28" t="str">
        <f aca="false">IFERROR(INDEX(Dim_Products!$C$2:$C$14,MATCH($C200,Dim_Products!$A$2:$A$14,0)),"")</f>
        <v>FOSA</v>
      </c>
      <c r="M200" s="28" t="str">
        <f aca="false">IFERROR(INDEX(Dim_Members!$D$2:$D$354,MATCH($B200,Dim_Members!$A$2:$A$354,0)),"")</f>
        <v>Individual</v>
      </c>
      <c r="N200" s="28" t="str">
        <f aca="false">IFERROR(INDEX(Dim_Branches!$B$2:$B$4,MATCH($D200,Dim_Branches!$A$2:$A$4,0)),"")</f>
        <v>Headquarters</v>
      </c>
    </row>
    <row r="201" customFormat="false" ht="15" hidden="false" customHeight="false" outlineLevel="0" collapsed="false">
      <c r="A201" s="28" t="n">
        <v>200</v>
      </c>
      <c r="B201" s="28" t="n">
        <v>7</v>
      </c>
      <c r="C201" s="28" t="n">
        <v>1</v>
      </c>
      <c r="D201" s="28" t="n">
        <v>3</v>
      </c>
      <c r="E201" s="29" t="n">
        <v>45138</v>
      </c>
      <c r="F201" s="28" t="n">
        <v>79000</v>
      </c>
      <c r="G201" s="28" t="n">
        <v>2</v>
      </c>
      <c r="H201" s="28" t="n">
        <v>1</v>
      </c>
      <c r="I201" s="28" t="s">
        <v>146</v>
      </c>
      <c r="J201" s="28" t="n">
        <v>0</v>
      </c>
      <c r="K201" s="28" t="str">
        <f aca="false">IFERROR(INDEX(Dim_Products!$B$2:$B$14,MATCH($C201,Dim_Products!$A$2:$A$14,0)),"")</f>
        <v>Salary Advance</v>
      </c>
      <c r="L201" s="28" t="str">
        <f aca="false">IFERROR(INDEX(Dim_Products!$C$2:$C$14,MATCH($C201,Dim_Products!$A$2:$A$14,0)),"")</f>
        <v>FOSA</v>
      </c>
      <c r="M201" s="28" t="str">
        <f aca="false">IFERROR(INDEX(Dim_Members!$D$2:$D$354,MATCH($B201,Dim_Members!$A$2:$A$354,0)),"")</f>
        <v>Individual</v>
      </c>
      <c r="N201" s="28" t="str">
        <f aca="false">IFERROR(INDEX(Dim_Branches!$B$2:$B$4,MATCH($D201,Dim_Branches!$A$2:$A$4,0)),"")</f>
        <v>Ruai</v>
      </c>
    </row>
    <row r="202" customFormat="false" ht="15" hidden="false" customHeight="false" outlineLevel="0" collapsed="false">
      <c r="A202" s="28" t="n">
        <v>201</v>
      </c>
      <c r="B202" s="28" t="n">
        <v>112</v>
      </c>
      <c r="C202" s="28" t="n">
        <v>2</v>
      </c>
      <c r="D202" s="28" t="n">
        <v>3</v>
      </c>
      <c r="E202" s="29" t="n">
        <v>45014</v>
      </c>
      <c r="F202" s="28" t="n">
        <v>40800</v>
      </c>
      <c r="G202" s="28" t="n">
        <v>11</v>
      </c>
      <c r="H202" s="28" t="n">
        <v>1.5</v>
      </c>
      <c r="I202" s="28" t="s">
        <v>145</v>
      </c>
      <c r="J202" s="28" t="n">
        <v>0</v>
      </c>
      <c r="K202" s="28" t="str">
        <f aca="false">IFERROR(INDEX(Dim_Products!$B$2:$B$14,MATCH($C202,Dim_Products!$A$2:$A$14,0)),"")</f>
        <v>Jeki Loan</v>
      </c>
      <c r="L202" s="28" t="str">
        <f aca="false">IFERROR(INDEX(Dim_Products!$C$2:$C$14,MATCH($C202,Dim_Products!$A$2:$A$14,0)),"")</f>
        <v>FOSA</v>
      </c>
      <c r="M202" s="28" t="str">
        <f aca="false">IFERROR(INDEX(Dim_Members!$D$2:$D$354,MATCH($B202,Dim_Members!$A$2:$A$354,0)),"")</f>
        <v>Individual</v>
      </c>
      <c r="N202" s="28" t="str">
        <f aca="false">IFERROR(INDEX(Dim_Branches!$B$2:$B$4,MATCH($D202,Dim_Branches!$A$2:$A$4,0)),"")</f>
        <v>Ruai</v>
      </c>
    </row>
    <row r="203" customFormat="false" ht="15" hidden="false" customHeight="false" outlineLevel="0" collapsed="false">
      <c r="A203" s="28" t="n">
        <v>202</v>
      </c>
      <c r="B203" s="28" t="n">
        <v>186</v>
      </c>
      <c r="C203" s="28" t="n">
        <v>1</v>
      </c>
      <c r="D203" s="28" t="n">
        <v>1</v>
      </c>
      <c r="E203" s="29" t="n">
        <v>45973</v>
      </c>
      <c r="F203" s="28" t="n">
        <v>54700</v>
      </c>
      <c r="G203" s="28" t="n">
        <v>3</v>
      </c>
      <c r="H203" s="28" t="n">
        <v>1</v>
      </c>
      <c r="I203" s="28" t="s">
        <v>147</v>
      </c>
      <c r="J203" s="28" t="n">
        <v>0</v>
      </c>
      <c r="K203" s="28" t="str">
        <f aca="false">IFERROR(INDEX(Dim_Products!$B$2:$B$14,MATCH($C203,Dim_Products!$A$2:$A$14,0)),"")</f>
        <v>Salary Advance</v>
      </c>
      <c r="L203" s="28" t="str">
        <f aca="false">IFERROR(INDEX(Dim_Products!$C$2:$C$14,MATCH($C203,Dim_Products!$A$2:$A$14,0)),"")</f>
        <v>FOSA</v>
      </c>
      <c r="M203" s="28" t="str">
        <f aca="false">IFERROR(INDEX(Dim_Members!$D$2:$D$354,MATCH($B203,Dim_Members!$A$2:$A$354,0)),"")</f>
        <v>Individual</v>
      </c>
      <c r="N203" s="28" t="str">
        <f aca="false">IFERROR(INDEX(Dim_Branches!$B$2:$B$4,MATCH($D203,Dim_Branches!$A$2:$A$4,0)),"")</f>
        <v>Headquarters</v>
      </c>
    </row>
    <row r="204" customFormat="false" ht="15" hidden="false" customHeight="false" outlineLevel="0" collapsed="false">
      <c r="A204" s="28" t="n">
        <v>203</v>
      </c>
      <c r="B204" s="28" t="n">
        <v>58</v>
      </c>
      <c r="C204" s="28" t="n">
        <v>1</v>
      </c>
      <c r="D204" s="28" t="n">
        <v>2</v>
      </c>
      <c r="E204" s="29" t="n">
        <v>46148</v>
      </c>
      <c r="F204" s="28" t="n">
        <v>76900</v>
      </c>
      <c r="G204" s="28" t="n">
        <v>2</v>
      </c>
      <c r="H204" s="28" t="n">
        <v>1</v>
      </c>
      <c r="I204" s="28" t="s">
        <v>145</v>
      </c>
      <c r="J204" s="28" t="n">
        <v>0</v>
      </c>
      <c r="K204" s="28" t="str">
        <f aca="false">IFERROR(INDEX(Dim_Products!$B$2:$B$14,MATCH($C204,Dim_Products!$A$2:$A$14,0)),"")</f>
        <v>Salary Advance</v>
      </c>
      <c r="L204" s="28" t="str">
        <f aca="false">IFERROR(INDEX(Dim_Products!$C$2:$C$14,MATCH($C204,Dim_Products!$A$2:$A$14,0)),"")</f>
        <v>FOSA</v>
      </c>
      <c r="M204" s="28" t="str">
        <f aca="false">IFERROR(INDEX(Dim_Members!$D$2:$D$354,MATCH($B204,Dim_Members!$A$2:$A$354,0)),"")</f>
        <v>Individual</v>
      </c>
      <c r="N204" s="28" t="str">
        <f aca="false">IFERROR(INDEX(Dim_Branches!$B$2:$B$4,MATCH($D204,Dim_Branches!$A$2:$A$4,0)),"")</f>
        <v>Umoja</v>
      </c>
    </row>
    <row r="205" customFormat="false" ht="15" hidden="false" customHeight="false" outlineLevel="0" collapsed="false">
      <c r="A205" s="28" t="n">
        <v>204</v>
      </c>
      <c r="B205" s="28" t="n">
        <v>263</v>
      </c>
      <c r="C205" s="28" t="n">
        <v>8</v>
      </c>
      <c r="D205" s="28" t="n">
        <v>2</v>
      </c>
      <c r="E205" s="29" t="n">
        <v>45522</v>
      </c>
      <c r="F205" s="28" t="n">
        <v>27500</v>
      </c>
      <c r="G205" s="28" t="n">
        <v>5</v>
      </c>
      <c r="H205" s="28" t="n">
        <v>1.6</v>
      </c>
      <c r="I205" s="28" t="s">
        <v>145</v>
      </c>
      <c r="J205" s="28" t="n">
        <v>0</v>
      </c>
      <c r="K205" s="28" t="str">
        <f aca="false">IFERROR(INDEX(Dim_Products!$B$2:$B$14,MATCH($C205,Dim_Products!$A$2:$A$14,0)),"")</f>
        <v>Emergency Loan</v>
      </c>
      <c r="L205" s="28" t="str">
        <f aca="false">IFERROR(INDEX(Dim_Products!$C$2:$C$14,MATCH($C205,Dim_Products!$A$2:$A$14,0)),"")</f>
        <v>BOSA</v>
      </c>
      <c r="M205" s="28" t="str">
        <f aca="false">IFERROR(INDEX(Dim_Members!$D$2:$D$354,MATCH($B205,Dim_Members!$A$2:$A$354,0)),"")</f>
        <v>Individual</v>
      </c>
      <c r="N205" s="28" t="str">
        <f aca="false">IFERROR(INDEX(Dim_Branches!$B$2:$B$4,MATCH($D205,Dim_Branches!$A$2:$A$4,0)),"")</f>
        <v>Umoja</v>
      </c>
    </row>
    <row r="206" customFormat="false" ht="15" hidden="false" customHeight="false" outlineLevel="0" collapsed="false">
      <c r="A206" s="28" t="n">
        <v>205</v>
      </c>
      <c r="B206" s="28" t="n">
        <v>95</v>
      </c>
      <c r="C206" s="28" t="n">
        <v>8</v>
      </c>
      <c r="D206" s="28" t="n">
        <v>2</v>
      </c>
      <c r="E206" s="29" t="n">
        <v>46251</v>
      </c>
      <c r="F206" s="28" t="n">
        <v>6900</v>
      </c>
      <c r="G206" s="28" t="n">
        <v>5</v>
      </c>
      <c r="H206" s="28" t="n">
        <v>1.6</v>
      </c>
      <c r="I206" s="28" t="s">
        <v>147</v>
      </c>
      <c r="J206" s="28" t="n">
        <v>0</v>
      </c>
      <c r="K206" s="28" t="str">
        <f aca="false">IFERROR(INDEX(Dim_Products!$B$2:$B$14,MATCH($C206,Dim_Products!$A$2:$A$14,0)),"")</f>
        <v>Emergency Loan</v>
      </c>
      <c r="L206" s="28" t="str">
        <f aca="false">IFERROR(INDEX(Dim_Products!$C$2:$C$14,MATCH($C206,Dim_Products!$A$2:$A$14,0)),"")</f>
        <v>BOSA</v>
      </c>
      <c r="M206" s="28" t="str">
        <f aca="false">IFERROR(INDEX(Dim_Members!$D$2:$D$354,MATCH($B206,Dim_Members!$A$2:$A$354,0)),"")</f>
        <v>Corporate</v>
      </c>
      <c r="N206" s="28" t="str">
        <f aca="false">IFERROR(INDEX(Dim_Branches!$B$2:$B$4,MATCH($D206,Dim_Branches!$A$2:$A$4,0)),"")</f>
        <v>Umoja</v>
      </c>
    </row>
    <row r="207" customFormat="false" ht="15" hidden="false" customHeight="false" outlineLevel="0" collapsed="false">
      <c r="A207" s="28" t="n">
        <v>206</v>
      </c>
      <c r="B207" s="28" t="n">
        <v>143</v>
      </c>
      <c r="C207" s="28" t="n">
        <v>12</v>
      </c>
      <c r="D207" s="28" t="n">
        <v>1</v>
      </c>
      <c r="E207" s="29" t="n">
        <v>45274</v>
      </c>
      <c r="F207" s="28" t="n">
        <v>405100</v>
      </c>
      <c r="G207" s="28" t="n">
        <v>48</v>
      </c>
      <c r="H207" s="28" t="n">
        <v>1.1</v>
      </c>
      <c r="I207" s="28" t="s">
        <v>146</v>
      </c>
      <c r="J207" s="28" t="n">
        <v>1</v>
      </c>
      <c r="K207" s="28" t="str">
        <f aca="false">IFERROR(INDEX(Dim_Products!$B$2:$B$14,MATCH($C207,Dim_Products!$A$2:$A$14,0)),"")</f>
        <v>Mjengo Loan</v>
      </c>
      <c r="L207" s="28" t="str">
        <f aca="false">IFERROR(INDEX(Dim_Products!$C$2:$C$14,MATCH($C207,Dim_Products!$A$2:$A$14,0)),"")</f>
        <v>BOSA</v>
      </c>
      <c r="M207" s="28" t="str">
        <f aca="false">IFERROR(INDEX(Dim_Members!$D$2:$D$354,MATCH($B207,Dim_Members!$A$2:$A$354,0)),"")</f>
        <v>Individual</v>
      </c>
      <c r="N207" s="28" t="str">
        <f aca="false">IFERROR(INDEX(Dim_Branches!$B$2:$B$4,MATCH($D207,Dim_Branches!$A$2:$A$4,0)),"")</f>
        <v>Headquarters</v>
      </c>
    </row>
    <row r="208" customFormat="false" ht="15" hidden="false" customHeight="false" outlineLevel="0" collapsed="false">
      <c r="A208" s="28" t="n">
        <v>207</v>
      </c>
      <c r="B208" s="28" t="n">
        <v>160</v>
      </c>
      <c r="C208" s="28" t="n">
        <v>8</v>
      </c>
      <c r="D208" s="28" t="n">
        <v>1</v>
      </c>
      <c r="E208" s="29" t="n">
        <v>45471</v>
      </c>
      <c r="F208" s="28" t="n">
        <v>18000</v>
      </c>
      <c r="G208" s="28" t="n">
        <v>5</v>
      </c>
      <c r="H208" s="28" t="n">
        <v>1.6</v>
      </c>
      <c r="I208" s="28" t="s">
        <v>146</v>
      </c>
      <c r="J208" s="28" t="n">
        <v>0</v>
      </c>
      <c r="K208" s="28" t="str">
        <f aca="false">IFERROR(INDEX(Dim_Products!$B$2:$B$14,MATCH($C208,Dim_Products!$A$2:$A$14,0)),"")</f>
        <v>Emergency Loan</v>
      </c>
      <c r="L208" s="28" t="str">
        <f aca="false">IFERROR(INDEX(Dim_Products!$C$2:$C$14,MATCH($C208,Dim_Products!$A$2:$A$14,0)),"")</f>
        <v>BOSA</v>
      </c>
      <c r="M208" s="28" t="str">
        <f aca="false">IFERROR(INDEX(Dim_Members!$D$2:$D$354,MATCH($B208,Dim_Members!$A$2:$A$354,0)),"")</f>
        <v>Individual</v>
      </c>
      <c r="N208" s="28" t="str">
        <f aca="false">IFERROR(INDEX(Dim_Branches!$B$2:$B$4,MATCH($D208,Dim_Branches!$A$2:$A$4,0)),"")</f>
        <v>Headquarters</v>
      </c>
    </row>
    <row r="209" customFormat="false" ht="15" hidden="false" customHeight="false" outlineLevel="0" collapsed="false">
      <c r="A209" s="28" t="n">
        <v>208</v>
      </c>
      <c r="B209" s="28" t="n">
        <v>92</v>
      </c>
      <c r="C209" s="28" t="n">
        <v>1</v>
      </c>
      <c r="D209" s="28" t="n">
        <v>1</v>
      </c>
      <c r="E209" s="29" t="n">
        <v>45942</v>
      </c>
      <c r="F209" s="28" t="n">
        <v>68800</v>
      </c>
      <c r="G209" s="28" t="n">
        <v>2</v>
      </c>
      <c r="H209" s="28" t="n">
        <v>1</v>
      </c>
      <c r="I209" s="28" t="s">
        <v>146</v>
      </c>
      <c r="J209" s="28" t="n">
        <v>0</v>
      </c>
      <c r="K209" s="28" t="str">
        <f aca="false">IFERROR(INDEX(Dim_Products!$B$2:$B$14,MATCH($C209,Dim_Products!$A$2:$A$14,0)),"")</f>
        <v>Salary Advance</v>
      </c>
      <c r="L209" s="28" t="str">
        <f aca="false">IFERROR(INDEX(Dim_Products!$C$2:$C$14,MATCH($C209,Dim_Products!$A$2:$A$14,0)),"")</f>
        <v>FOSA</v>
      </c>
      <c r="M209" s="28" t="str">
        <f aca="false">IFERROR(INDEX(Dim_Members!$D$2:$D$354,MATCH($B209,Dim_Members!$A$2:$A$354,0)),"")</f>
        <v>Individual</v>
      </c>
      <c r="N209" s="28" t="str">
        <f aca="false">IFERROR(INDEX(Dim_Branches!$B$2:$B$4,MATCH($D209,Dim_Branches!$A$2:$A$4,0)),"")</f>
        <v>Headquarters</v>
      </c>
    </row>
    <row r="210" customFormat="false" ht="15" hidden="false" customHeight="false" outlineLevel="0" collapsed="false">
      <c r="A210" s="28" t="n">
        <v>209</v>
      </c>
      <c r="B210" s="28" t="n">
        <v>62</v>
      </c>
      <c r="C210" s="28" t="n">
        <v>2</v>
      </c>
      <c r="D210" s="28" t="n">
        <v>3</v>
      </c>
      <c r="E210" s="29" t="n">
        <v>45382</v>
      </c>
      <c r="F210" s="28" t="n">
        <v>31600</v>
      </c>
      <c r="G210" s="28" t="n">
        <v>13</v>
      </c>
      <c r="H210" s="28" t="n">
        <v>1.5</v>
      </c>
      <c r="I210" s="28" t="s">
        <v>146</v>
      </c>
      <c r="J210" s="28" t="n">
        <v>0</v>
      </c>
      <c r="K210" s="28" t="str">
        <f aca="false">IFERROR(INDEX(Dim_Products!$B$2:$B$14,MATCH($C210,Dim_Products!$A$2:$A$14,0)),"")</f>
        <v>Jeki Loan</v>
      </c>
      <c r="L210" s="28" t="str">
        <f aca="false">IFERROR(INDEX(Dim_Products!$C$2:$C$14,MATCH($C210,Dim_Products!$A$2:$A$14,0)),"")</f>
        <v>FOSA</v>
      </c>
      <c r="M210" s="28" t="str">
        <f aca="false">IFERROR(INDEX(Dim_Members!$D$2:$D$354,MATCH($B210,Dim_Members!$A$2:$A$354,0)),"")</f>
        <v>Individual</v>
      </c>
      <c r="N210" s="28" t="str">
        <f aca="false">IFERROR(INDEX(Dim_Branches!$B$2:$B$4,MATCH($D210,Dim_Branches!$A$2:$A$4,0)),"")</f>
        <v>Ruai</v>
      </c>
    </row>
    <row r="211" customFormat="false" ht="15" hidden="false" customHeight="false" outlineLevel="0" collapsed="false">
      <c r="A211" s="28" t="n">
        <v>210</v>
      </c>
      <c r="B211" s="28" t="n">
        <v>330</v>
      </c>
      <c r="C211" s="28" t="n">
        <v>12</v>
      </c>
      <c r="D211" s="28" t="n">
        <v>2</v>
      </c>
      <c r="E211" s="29" t="n">
        <v>45503</v>
      </c>
      <c r="F211" s="28" t="n">
        <v>1366700</v>
      </c>
      <c r="G211" s="28" t="n">
        <v>48</v>
      </c>
      <c r="H211" s="28" t="n">
        <v>1.1</v>
      </c>
      <c r="I211" s="28" t="s">
        <v>147</v>
      </c>
      <c r="J211" s="28" t="n">
        <v>1</v>
      </c>
      <c r="K211" s="28" t="str">
        <f aca="false">IFERROR(INDEX(Dim_Products!$B$2:$B$14,MATCH($C211,Dim_Products!$A$2:$A$14,0)),"")</f>
        <v>Mjengo Loan</v>
      </c>
      <c r="L211" s="28" t="str">
        <f aca="false">IFERROR(INDEX(Dim_Products!$C$2:$C$14,MATCH($C211,Dim_Products!$A$2:$A$14,0)),"")</f>
        <v>BOSA</v>
      </c>
      <c r="M211" s="28" t="str">
        <f aca="false">IFERROR(INDEX(Dim_Members!$D$2:$D$354,MATCH($B211,Dim_Members!$A$2:$A$354,0)),"")</f>
        <v>Individual</v>
      </c>
      <c r="N211" s="28" t="str">
        <f aca="false">IFERROR(INDEX(Dim_Branches!$B$2:$B$4,MATCH($D211,Dim_Branches!$A$2:$A$4,0)),"")</f>
        <v>Umoja</v>
      </c>
    </row>
    <row r="212" customFormat="false" ht="15" hidden="false" customHeight="false" outlineLevel="0" collapsed="false">
      <c r="A212" s="28" t="n">
        <v>211</v>
      </c>
      <c r="B212" s="28" t="n">
        <v>221</v>
      </c>
      <c r="C212" s="28" t="n">
        <v>10</v>
      </c>
      <c r="D212" s="28" t="n">
        <v>3</v>
      </c>
      <c r="E212" s="29" t="n">
        <v>44805</v>
      </c>
      <c r="F212" s="28" t="n">
        <v>25300</v>
      </c>
      <c r="G212" s="28" t="n">
        <v>6</v>
      </c>
      <c r="H212" s="28" t="n">
        <v>1.5</v>
      </c>
      <c r="I212" s="28" t="s">
        <v>147</v>
      </c>
      <c r="J212" s="28" t="n">
        <v>0</v>
      </c>
      <c r="K212" s="28" t="str">
        <f aca="false">IFERROR(INDEX(Dim_Products!$B$2:$B$14,MATCH($C212,Dim_Products!$A$2:$A$14,0)),"")</f>
        <v>ELoan</v>
      </c>
      <c r="L212" s="28" t="str">
        <f aca="false">IFERROR(INDEX(Dim_Products!$C$2:$C$14,MATCH($C212,Dim_Products!$A$2:$A$14,0)),"")</f>
        <v>BOSA</v>
      </c>
      <c r="M212" s="28" t="str">
        <f aca="false">IFERROR(INDEX(Dim_Members!$D$2:$D$354,MATCH($B212,Dim_Members!$A$2:$A$354,0)),"")</f>
        <v>Corporate</v>
      </c>
      <c r="N212" s="28" t="str">
        <f aca="false">IFERROR(INDEX(Dim_Branches!$B$2:$B$4,MATCH($D212,Dim_Branches!$A$2:$A$4,0)),"")</f>
        <v>Ruai</v>
      </c>
    </row>
    <row r="213" customFormat="false" ht="15" hidden="false" customHeight="false" outlineLevel="0" collapsed="false">
      <c r="A213" s="28" t="n">
        <v>212</v>
      </c>
      <c r="B213" s="28" t="n">
        <v>69</v>
      </c>
      <c r="C213" s="28" t="n">
        <v>4</v>
      </c>
      <c r="D213" s="28" t="n">
        <v>2</v>
      </c>
      <c r="E213" s="29" t="n">
        <v>45402</v>
      </c>
      <c r="F213" s="28" t="n">
        <v>117000</v>
      </c>
      <c r="G213" s="28" t="n">
        <v>24</v>
      </c>
      <c r="H213" s="28" t="n">
        <v>1.2</v>
      </c>
      <c r="I213" s="28" t="s">
        <v>146</v>
      </c>
      <c r="J213" s="28" t="n">
        <v>0</v>
      </c>
      <c r="K213" s="28" t="str">
        <f aca="false">IFERROR(INDEX(Dim_Products!$B$2:$B$14,MATCH($C213,Dim_Products!$A$2:$A$14,0)),"")</f>
        <v>Mtumishi Loan</v>
      </c>
      <c r="L213" s="28" t="str">
        <f aca="false">IFERROR(INDEX(Dim_Products!$C$2:$C$14,MATCH($C213,Dim_Products!$A$2:$A$14,0)),"")</f>
        <v>FOSA</v>
      </c>
      <c r="M213" s="28" t="str">
        <f aca="false">IFERROR(INDEX(Dim_Members!$D$2:$D$354,MATCH($B213,Dim_Members!$A$2:$A$354,0)),"")</f>
        <v>Corporate</v>
      </c>
      <c r="N213" s="28" t="str">
        <f aca="false">IFERROR(INDEX(Dim_Branches!$B$2:$B$4,MATCH($D213,Dim_Branches!$A$2:$A$4,0)),"")</f>
        <v>Umoja</v>
      </c>
    </row>
    <row r="214" customFormat="false" ht="15" hidden="false" customHeight="false" outlineLevel="0" collapsed="false">
      <c r="A214" s="28" t="n">
        <v>213</v>
      </c>
      <c r="B214" s="28" t="n">
        <v>29</v>
      </c>
      <c r="C214" s="28" t="n">
        <v>8</v>
      </c>
      <c r="D214" s="28" t="n">
        <v>1</v>
      </c>
      <c r="E214" s="29" t="n">
        <v>45069</v>
      </c>
      <c r="F214" s="28" t="n">
        <v>20500</v>
      </c>
      <c r="G214" s="28" t="n">
        <v>5</v>
      </c>
      <c r="H214" s="28" t="n">
        <v>1.6</v>
      </c>
      <c r="I214" s="28" t="s">
        <v>146</v>
      </c>
      <c r="J214" s="28" t="n">
        <v>0</v>
      </c>
      <c r="K214" s="28" t="str">
        <f aca="false">IFERROR(INDEX(Dim_Products!$B$2:$B$14,MATCH($C214,Dim_Products!$A$2:$A$14,0)),"")</f>
        <v>Emergency Loan</v>
      </c>
      <c r="L214" s="28" t="str">
        <f aca="false">IFERROR(INDEX(Dim_Products!$C$2:$C$14,MATCH($C214,Dim_Products!$A$2:$A$14,0)),"")</f>
        <v>BOSA</v>
      </c>
      <c r="M214" s="28" t="str">
        <f aca="false">IFERROR(INDEX(Dim_Members!$D$2:$D$354,MATCH($B214,Dim_Members!$A$2:$A$354,0)),"")</f>
        <v>Individual</v>
      </c>
      <c r="N214" s="28" t="str">
        <f aca="false">IFERROR(INDEX(Dim_Branches!$B$2:$B$4,MATCH($D214,Dim_Branches!$A$2:$A$4,0)),"")</f>
        <v>Headquarters</v>
      </c>
    </row>
    <row r="215" customFormat="false" ht="15" hidden="false" customHeight="false" outlineLevel="0" collapsed="false">
      <c r="A215" s="28" t="n">
        <v>214</v>
      </c>
      <c r="B215" s="28" t="n">
        <v>291</v>
      </c>
      <c r="C215" s="28" t="n">
        <v>6</v>
      </c>
      <c r="D215" s="28" t="n">
        <v>2</v>
      </c>
      <c r="E215" s="29" t="n">
        <v>45424</v>
      </c>
      <c r="F215" s="28" t="n">
        <v>5700</v>
      </c>
      <c r="G215" s="28" t="n">
        <v>12</v>
      </c>
      <c r="H215" s="28" t="n">
        <v>1.3</v>
      </c>
      <c r="I215" s="28" t="s">
        <v>145</v>
      </c>
      <c r="J215" s="28" t="n">
        <v>0</v>
      </c>
      <c r="K215" s="28" t="str">
        <f aca="false">IFERROR(INDEX(Dim_Products!$B$2:$B$14,MATCH($C215,Dim_Products!$A$2:$A$14,0)),"")</f>
        <v>Bima Loan</v>
      </c>
      <c r="L215" s="28" t="str">
        <f aca="false">IFERROR(INDEX(Dim_Products!$C$2:$C$14,MATCH($C215,Dim_Products!$A$2:$A$14,0)),"")</f>
        <v>BOSA</v>
      </c>
      <c r="M215" s="28" t="str">
        <f aca="false">IFERROR(INDEX(Dim_Members!$D$2:$D$354,MATCH($B215,Dim_Members!$A$2:$A$354,0)),"")</f>
        <v>Individual</v>
      </c>
      <c r="N215" s="28" t="str">
        <f aca="false">IFERROR(INDEX(Dim_Branches!$B$2:$B$4,MATCH($D215,Dim_Branches!$A$2:$A$4,0)),"")</f>
        <v>Umoja</v>
      </c>
    </row>
    <row r="216" customFormat="false" ht="15" hidden="false" customHeight="false" outlineLevel="0" collapsed="false">
      <c r="A216" s="28" t="n">
        <v>215</v>
      </c>
      <c r="B216" s="28" t="n">
        <v>340</v>
      </c>
      <c r="C216" s="28" t="n">
        <v>7</v>
      </c>
      <c r="D216" s="28" t="n">
        <v>2</v>
      </c>
      <c r="E216" s="29" t="n">
        <v>45601</v>
      </c>
      <c r="F216" s="28" t="n">
        <v>231000</v>
      </c>
      <c r="G216" s="28" t="n">
        <v>36</v>
      </c>
      <c r="H216" s="28" t="n">
        <v>1.2</v>
      </c>
      <c r="I216" s="28" t="s">
        <v>147</v>
      </c>
      <c r="J216" s="28" t="n">
        <v>1</v>
      </c>
      <c r="K216" s="28" t="str">
        <f aca="false">IFERROR(INDEX(Dim_Products!$B$2:$B$14,MATCH($C216,Dim_Products!$A$2:$A$14,0)),"")</f>
        <v>Development Loan</v>
      </c>
      <c r="L216" s="28" t="str">
        <f aca="false">IFERROR(INDEX(Dim_Products!$C$2:$C$14,MATCH($C216,Dim_Products!$A$2:$A$14,0)),"")</f>
        <v>BOSA</v>
      </c>
      <c r="M216" s="28" t="str">
        <f aca="false">IFERROR(INDEX(Dim_Members!$D$2:$D$354,MATCH($B216,Dim_Members!$A$2:$A$354,0)),"")</f>
        <v>Individual</v>
      </c>
      <c r="N216" s="28" t="str">
        <f aca="false">IFERROR(INDEX(Dim_Branches!$B$2:$B$4,MATCH($D216,Dim_Branches!$A$2:$A$4,0)),"")</f>
        <v>Umoja</v>
      </c>
    </row>
    <row r="217" customFormat="false" ht="15" hidden="false" customHeight="false" outlineLevel="0" collapsed="false">
      <c r="A217" s="28" t="n">
        <v>216</v>
      </c>
      <c r="B217" s="28" t="n">
        <v>33</v>
      </c>
      <c r="C217" s="28" t="n">
        <v>8</v>
      </c>
      <c r="D217" s="28" t="n">
        <v>3</v>
      </c>
      <c r="E217" s="29" t="n">
        <v>45406</v>
      </c>
      <c r="F217" s="28" t="n">
        <v>25200</v>
      </c>
      <c r="G217" s="28" t="n">
        <v>6</v>
      </c>
      <c r="H217" s="28" t="n">
        <v>1.6</v>
      </c>
      <c r="I217" s="28" t="s">
        <v>147</v>
      </c>
      <c r="J217" s="28" t="n">
        <v>0</v>
      </c>
      <c r="K217" s="28" t="str">
        <f aca="false">IFERROR(INDEX(Dim_Products!$B$2:$B$14,MATCH($C217,Dim_Products!$A$2:$A$14,0)),"")</f>
        <v>Emergency Loan</v>
      </c>
      <c r="L217" s="28" t="str">
        <f aca="false">IFERROR(INDEX(Dim_Products!$C$2:$C$14,MATCH($C217,Dim_Products!$A$2:$A$14,0)),"")</f>
        <v>BOSA</v>
      </c>
      <c r="M217" s="28" t="str">
        <f aca="false">IFERROR(INDEX(Dim_Members!$D$2:$D$354,MATCH($B217,Dim_Members!$A$2:$A$354,0)),"")</f>
        <v>SME</v>
      </c>
      <c r="N217" s="28" t="str">
        <f aca="false">IFERROR(INDEX(Dim_Branches!$B$2:$B$4,MATCH($D217,Dim_Branches!$A$2:$A$4,0)),"")</f>
        <v>Ruai</v>
      </c>
    </row>
    <row r="218" customFormat="false" ht="15" hidden="false" customHeight="false" outlineLevel="0" collapsed="false">
      <c r="A218" s="28" t="n">
        <v>217</v>
      </c>
      <c r="B218" s="28" t="n">
        <v>249</v>
      </c>
      <c r="C218" s="28" t="n">
        <v>9</v>
      </c>
      <c r="D218" s="28" t="n">
        <v>3</v>
      </c>
      <c r="E218" s="29" t="n">
        <v>44675</v>
      </c>
      <c r="F218" s="28" t="n">
        <v>7700</v>
      </c>
      <c r="G218" s="28" t="n">
        <v>2</v>
      </c>
      <c r="H218" s="28" t="n">
        <v>1.7</v>
      </c>
      <c r="I218" s="28" t="s">
        <v>146</v>
      </c>
      <c r="J218" s="28" t="n">
        <v>0</v>
      </c>
      <c r="K218" s="28" t="str">
        <f aca="false">IFERROR(INDEX(Dim_Products!$B$2:$B$14,MATCH($C218,Dim_Products!$A$2:$A$14,0)),"")</f>
        <v>Instant Loan</v>
      </c>
      <c r="L218" s="28" t="str">
        <f aca="false">IFERROR(INDEX(Dim_Products!$C$2:$C$14,MATCH($C218,Dim_Products!$A$2:$A$14,0)),"")</f>
        <v>BOSA</v>
      </c>
      <c r="M218" s="28" t="str">
        <f aca="false">IFERROR(INDEX(Dim_Members!$D$2:$D$354,MATCH($B218,Dim_Members!$A$2:$A$354,0)),"")</f>
        <v>SME</v>
      </c>
      <c r="N218" s="28" t="str">
        <f aca="false">IFERROR(INDEX(Dim_Branches!$B$2:$B$4,MATCH($D218,Dim_Branches!$A$2:$A$4,0)),"")</f>
        <v>Ruai</v>
      </c>
    </row>
    <row r="219" customFormat="false" ht="15" hidden="false" customHeight="false" outlineLevel="0" collapsed="false">
      <c r="A219" s="28" t="n">
        <v>218</v>
      </c>
      <c r="B219" s="28" t="n">
        <v>187</v>
      </c>
      <c r="C219" s="28" t="n">
        <v>8</v>
      </c>
      <c r="D219" s="28" t="n">
        <v>3</v>
      </c>
      <c r="E219" s="29" t="n">
        <v>44746</v>
      </c>
      <c r="F219" s="28" t="n">
        <v>28500</v>
      </c>
      <c r="G219" s="28" t="n">
        <v>6</v>
      </c>
      <c r="H219" s="28" t="n">
        <v>1.6</v>
      </c>
      <c r="I219" s="28" t="s">
        <v>147</v>
      </c>
      <c r="J219" s="28" t="n">
        <v>0</v>
      </c>
      <c r="K219" s="28" t="str">
        <f aca="false">IFERROR(INDEX(Dim_Products!$B$2:$B$14,MATCH($C219,Dim_Products!$A$2:$A$14,0)),"")</f>
        <v>Emergency Loan</v>
      </c>
      <c r="L219" s="28" t="str">
        <f aca="false">IFERROR(INDEX(Dim_Products!$C$2:$C$14,MATCH($C219,Dim_Products!$A$2:$A$14,0)),"")</f>
        <v>BOSA</v>
      </c>
      <c r="M219" s="28" t="str">
        <f aca="false">IFERROR(INDEX(Dim_Members!$D$2:$D$354,MATCH($B219,Dim_Members!$A$2:$A$354,0)),"")</f>
        <v>SME</v>
      </c>
      <c r="N219" s="28" t="str">
        <f aca="false">IFERROR(INDEX(Dim_Branches!$B$2:$B$4,MATCH($D219,Dim_Branches!$A$2:$A$4,0)),"")</f>
        <v>Ruai</v>
      </c>
    </row>
    <row r="220" customFormat="false" ht="15" hidden="false" customHeight="false" outlineLevel="0" collapsed="false">
      <c r="A220" s="28" t="n">
        <v>219</v>
      </c>
      <c r="B220" s="28" t="n">
        <v>58</v>
      </c>
      <c r="C220" s="28" t="n">
        <v>4</v>
      </c>
      <c r="D220" s="28" t="n">
        <v>2</v>
      </c>
      <c r="E220" s="29" t="n">
        <v>45429</v>
      </c>
      <c r="F220" s="28" t="n">
        <v>105600</v>
      </c>
      <c r="G220" s="28" t="n">
        <v>24</v>
      </c>
      <c r="H220" s="28" t="n">
        <v>1.2</v>
      </c>
      <c r="I220" s="28" t="s">
        <v>147</v>
      </c>
      <c r="J220" s="28" t="n">
        <v>0</v>
      </c>
      <c r="K220" s="28" t="str">
        <f aca="false">IFERROR(INDEX(Dim_Products!$B$2:$B$14,MATCH($C220,Dim_Products!$A$2:$A$14,0)),"")</f>
        <v>Mtumishi Loan</v>
      </c>
      <c r="L220" s="28" t="str">
        <f aca="false">IFERROR(INDEX(Dim_Products!$C$2:$C$14,MATCH($C220,Dim_Products!$A$2:$A$14,0)),"")</f>
        <v>FOSA</v>
      </c>
      <c r="M220" s="28" t="str">
        <f aca="false">IFERROR(INDEX(Dim_Members!$D$2:$D$354,MATCH($B220,Dim_Members!$A$2:$A$354,0)),"")</f>
        <v>Individual</v>
      </c>
      <c r="N220" s="28" t="str">
        <f aca="false">IFERROR(INDEX(Dim_Branches!$B$2:$B$4,MATCH($D220,Dim_Branches!$A$2:$A$4,0)),"")</f>
        <v>Umoja</v>
      </c>
    </row>
    <row r="221" customFormat="false" ht="15" hidden="false" customHeight="false" outlineLevel="0" collapsed="false">
      <c r="A221" s="28" t="n">
        <v>220</v>
      </c>
      <c r="B221" s="28" t="n">
        <v>47</v>
      </c>
      <c r="C221" s="28" t="n">
        <v>12</v>
      </c>
      <c r="D221" s="28" t="n">
        <v>1</v>
      </c>
      <c r="E221" s="29" t="n">
        <v>46111</v>
      </c>
      <c r="F221" s="28" t="n">
        <v>665100</v>
      </c>
      <c r="G221" s="28" t="n">
        <v>47</v>
      </c>
      <c r="H221" s="28" t="n">
        <v>1.1</v>
      </c>
      <c r="I221" s="28" t="s">
        <v>146</v>
      </c>
      <c r="J221" s="28" t="n">
        <v>1</v>
      </c>
      <c r="K221" s="28" t="str">
        <f aca="false">IFERROR(INDEX(Dim_Products!$B$2:$B$14,MATCH($C221,Dim_Products!$A$2:$A$14,0)),"")</f>
        <v>Mjengo Loan</v>
      </c>
      <c r="L221" s="28" t="str">
        <f aca="false">IFERROR(INDEX(Dim_Products!$C$2:$C$14,MATCH($C221,Dim_Products!$A$2:$A$14,0)),"")</f>
        <v>BOSA</v>
      </c>
      <c r="M221" s="28" t="str">
        <f aca="false">IFERROR(INDEX(Dim_Members!$D$2:$D$354,MATCH($B221,Dim_Members!$A$2:$A$354,0)),"")</f>
        <v>Corporate</v>
      </c>
      <c r="N221" s="28" t="str">
        <f aca="false">IFERROR(INDEX(Dim_Branches!$B$2:$B$4,MATCH($D221,Dim_Branches!$A$2:$A$4,0)),"")</f>
        <v>Headquarters</v>
      </c>
    </row>
    <row r="222" customFormat="false" ht="15" hidden="false" customHeight="false" outlineLevel="0" collapsed="false">
      <c r="A222" s="28" t="n">
        <v>221</v>
      </c>
      <c r="B222" s="28" t="n">
        <v>181</v>
      </c>
      <c r="C222" s="28" t="n">
        <v>5</v>
      </c>
      <c r="D222" s="28" t="n">
        <v>3</v>
      </c>
      <c r="E222" s="29" t="n">
        <v>46055</v>
      </c>
      <c r="F222" s="28" t="n">
        <v>45600</v>
      </c>
      <c r="G222" s="28" t="n">
        <v>5</v>
      </c>
      <c r="H222" s="28" t="n">
        <v>1.4</v>
      </c>
      <c r="I222" s="28" t="s">
        <v>146</v>
      </c>
      <c r="J222" s="28" t="n">
        <v>1</v>
      </c>
      <c r="K222" s="28" t="str">
        <f aca="false">IFERROR(INDEX(Dim_Products!$B$2:$B$14,MATCH($C222,Dim_Products!$A$2:$A$14,0)),"")</f>
        <v>School Fees Loan</v>
      </c>
      <c r="L222" s="28" t="str">
        <f aca="false">IFERROR(INDEX(Dim_Products!$C$2:$C$14,MATCH($C222,Dim_Products!$A$2:$A$14,0)),"")</f>
        <v>BOSA</v>
      </c>
      <c r="M222" s="28" t="str">
        <f aca="false">IFERROR(INDEX(Dim_Members!$D$2:$D$354,MATCH($B222,Dim_Members!$A$2:$A$354,0)),"")</f>
        <v>Individual</v>
      </c>
      <c r="N222" s="28" t="str">
        <f aca="false">IFERROR(INDEX(Dim_Branches!$B$2:$B$4,MATCH($D222,Dim_Branches!$A$2:$A$4,0)),"")</f>
        <v>Ruai</v>
      </c>
    </row>
    <row r="223" customFormat="false" ht="15" hidden="false" customHeight="false" outlineLevel="0" collapsed="false">
      <c r="A223" s="28" t="n">
        <v>222</v>
      </c>
      <c r="B223" s="28" t="n">
        <v>293</v>
      </c>
      <c r="C223" s="28" t="n">
        <v>2</v>
      </c>
      <c r="D223" s="28" t="n">
        <v>1</v>
      </c>
      <c r="E223" s="29" t="n">
        <v>44955</v>
      </c>
      <c r="F223" s="28" t="n">
        <v>34100</v>
      </c>
      <c r="G223" s="28" t="n">
        <v>13</v>
      </c>
      <c r="H223" s="28" t="n">
        <v>1.5</v>
      </c>
      <c r="I223" s="28" t="s">
        <v>147</v>
      </c>
      <c r="J223" s="28" t="n">
        <v>0</v>
      </c>
      <c r="K223" s="28" t="str">
        <f aca="false">IFERROR(INDEX(Dim_Products!$B$2:$B$14,MATCH($C223,Dim_Products!$A$2:$A$14,0)),"")</f>
        <v>Jeki Loan</v>
      </c>
      <c r="L223" s="28" t="str">
        <f aca="false">IFERROR(INDEX(Dim_Products!$C$2:$C$14,MATCH($C223,Dim_Products!$A$2:$A$14,0)),"")</f>
        <v>FOSA</v>
      </c>
      <c r="M223" s="28" t="str">
        <f aca="false">IFERROR(INDEX(Dim_Members!$D$2:$D$354,MATCH($B223,Dim_Members!$A$2:$A$354,0)),"")</f>
        <v>Individual</v>
      </c>
      <c r="N223" s="28" t="str">
        <f aca="false">IFERROR(INDEX(Dim_Branches!$B$2:$B$4,MATCH($D223,Dim_Branches!$A$2:$A$4,0)),"")</f>
        <v>Headquarters</v>
      </c>
    </row>
    <row r="224" customFormat="false" ht="15" hidden="false" customHeight="false" outlineLevel="0" collapsed="false">
      <c r="A224" s="28" t="n">
        <v>223</v>
      </c>
      <c r="B224" s="28" t="n">
        <v>233</v>
      </c>
      <c r="C224" s="28" t="n">
        <v>9</v>
      </c>
      <c r="D224" s="28" t="n">
        <v>1</v>
      </c>
      <c r="E224" s="29" t="n">
        <v>45574</v>
      </c>
      <c r="F224" s="28" t="n">
        <v>6000</v>
      </c>
      <c r="G224" s="28" t="n">
        <v>2</v>
      </c>
      <c r="H224" s="28" t="n">
        <v>1.7</v>
      </c>
      <c r="I224" s="28" t="s">
        <v>145</v>
      </c>
      <c r="J224" s="28" t="n">
        <v>0</v>
      </c>
      <c r="K224" s="28" t="str">
        <f aca="false">IFERROR(INDEX(Dim_Products!$B$2:$B$14,MATCH($C224,Dim_Products!$A$2:$A$14,0)),"")</f>
        <v>Instant Loan</v>
      </c>
      <c r="L224" s="28" t="str">
        <f aca="false">IFERROR(INDEX(Dim_Products!$C$2:$C$14,MATCH($C224,Dim_Products!$A$2:$A$14,0)),"")</f>
        <v>BOSA</v>
      </c>
      <c r="M224" s="28" t="str">
        <f aca="false">IFERROR(INDEX(Dim_Members!$D$2:$D$354,MATCH($B224,Dim_Members!$A$2:$A$354,0)),"")</f>
        <v>Individual</v>
      </c>
      <c r="N224" s="28" t="str">
        <f aca="false">IFERROR(INDEX(Dim_Branches!$B$2:$B$4,MATCH($D224,Dim_Branches!$A$2:$A$4,0)),"")</f>
        <v>Headquarters</v>
      </c>
    </row>
    <row r="225" customFormat="false" ht="15" hidden="false" customHeight="false" outlineLevel="0" collapsed="false">
      <c r="A225" s="28" t="n">
        <v>224</v>
      </c>
      <c r="B225" s="28" t="n">
        <v>137</v>
      </c>
      <c r="C225" s="28" t="n">
        <v>3</v>
      </c>
      <c r="D225" s="28" t="n">
        <v>1</v>
      </c>
      <c r="E225" s="29" t="n">
        <v>45574</v>
      </c>
      <c r="F225" s="28" t="n">
        <v>19100</v>
      </c>
      <c r="G225" s="28" t="n">
        <v>12</v>
      </c>
      <c r="H225" s="28" t="n">
        <v>1.3</v>
      </c>
      <c r="I225" s="28" t="s">
        <v>147</v>
      </c>
      <c r="J225" s="28" t="n">
        <v>0</v>
      </c>
      <c r="K225" s="28" t="str">
        <f aca="false">IFERROR(INDEX(Dim_Products!$B$2:$B$14,MATCH($C225,Dim_Products!$A$2:$A$14,0)),"")</f>
        <v>Product Loan</v>
      </c>
      <c r="L225" s="28" t="str">
        <f aca="false">IFERROR(INDEX(Dim_Products!$C$2:$C$14,MATCH($C225,Dim_Products!$A$2:$A$14,0)),"")</f>
        <v>FOSA</v>
      </c>
      <c r="M225" s="28" t="str">
        <f aca="false">IFERROR(INDEX(Dim_Members!$D$2:$D$354,MATCH($B225,Dim_Members!$A$2:$A$354,0)),"")</f>
        <v>SME</v>
      </c>
      <c r="N225" s="28" t="str">
        <f aca="false">IFERROR(INDEX(Dim_Branches!$B$2:$B$4,MATCH($D225,Dim_Branches!$A$2:$A$4,0)),"")</f>
        <v>Headquarters</v>
      </c>
    </row>
    <row r="226" customFormat="false" ht="15" hidden="false" customHeight="false" outlineLevel="0" collapsed="false">
      <c r="A226" s="28" t="n">
        <v>225</v>
      </c>
      <c r="B226" s="28" t="n">
        <v>235</v>
      </c>
      <c r="C226" s="28" t="n">
        <v>1</v>
      </c>
      <c r="D226" s="28" t="n">
        <v>3</v>
      </c>
      <c r="E226" s="29" t="n">
        <v>45761</v>
      </c>
      <c r="F226" s="28" t="n">
        <v>87800</v>
      </c>
      <c r="G226" s="28" t="n">
        <v>1</v>
      </c>
      <c r="H226" s="28" t="n">
        <v>1</v>
      </c>
      <c r="I226" s="28" t="s">
        <v>147</v>
      </c>
      <c r="J226" s="28" t="n">
        <v>0</v>
      </c>
      <c r="K226" s="28" t="str">
        <f aca="false">IFERROR(INDEX(Dim_Products!$B$2:$B$14,MATCH($C226,Dim_Products!$A$2:$A$14,0)),"")</f>
        <v>Salary Advance</v>
      </c>
      <c r="L226" s="28" t="str">
        <f aca="false">IFERROR(INDEX(Dim_Products!$C$2:$C$14,MATCH($C226,Dim_Products!$A$2:$A$14,0)),"")</f>
        <v>FOSA</v>
      </c>
      <c r="M226" s="28" t="str">
        <f aca="false">IFERROR(INDEX(Dim_Members!$D$2:$D$354,MATCH($B226,Dim_Members!$A$2:$A$354,0)),"")</f>
        <v>Individual</v>
      </c>
      <c r="N226" s="28" t="str">
        <f aca="false">IFERROR(INDEX(Dim_Branches!$B$2:$B$4,MATCH($D226,Dim_Branches!$A$2:$A$4,0)),"")</f>
        <v>Ruai</v>
      </c>
    </row>
    <row r="227" customFormat="false" ht="15" hidden="false" customHeight="false" outlineLevel="0" collapsed="false">
      <c r="A227" s="28" t="n">
        <v>226</v>
      </c>
      <c r="B227" s="28" t="n">
        <v>109</v>
      </c>
      <c r="C227" s="28" t="n">
        <v>9</v>
      </c>
      <c r="D227" s="28" t="n">
        <v>2</v>
      </c>
      <c r="E227" s="29" t="n">
        <v>46012</v>
      </c>
      <c r="F227" s="28" t="n">
        <v>15200</v>
      </c>
      <c r="G227" s="28" t="n">
        <v>3</v>
      </c>
      <c r="H227" s="28" t="n">
        <v>1.7</v>
      </c>
      <c r="I227" s="28" t="s">
        <v>145</v>
      </c>
      <c r="J227" s="28" t="n">
        <v>0</v>
      </c>
      <c r="K227" s="28" t="str">
        <f aca="false">IFERROR(INDEX(Dim_Products!$B$2:$B$14,MATCH($C227,Dim_Products!$A$2:$A$14,0)),"")</f>
        <v>Instant Loan</v>
      </c>
      <c r="L227" s="28" t="str">
        <f aca="false">IFERROR(INDEX(Dim_Products!$C$2:$C$14,MATCH($C227,Dim_Products!$A$2:$A$14,0)),"")</f>
        <v>BOSA</v>
      </c>
      <c r="M227" s="28" t="str">
        <f aca="false">IFERROR(INDEX(Dim_Members!$D$2:$D$354,MATCH($B227,Dim_Members!$A$2:$A$354,0)),"")</f>
        <v>SME</v>
      </c>
      <c r="N227" s="28" t="str">
        <f aca="false">IFERROR(INDEX(Dim_Branches!$B$2:$B$4,MATCH($D227,Dim_Branches!$A$2:$A$4,0)),"")</f>
        <v>Umoja</v>
      </c>
    </row>
    <row r="228" customFormat="false" ht="15" hidden="false" customHeight="false" outlineLevel="0" collapsed="false">
      <c r="A228" s="28" t="n">
        <v>227</v>
      </c>
      <c r="B228" s="28" t="n">
        <v>287</v>
      </c>
      <c r="C228" s="28" t="n">
        <v>1</v>
      </c>
      <c r="D228" s="28" t="n">
        <v>1</v>
      </c>
      <c r="E228" s="29" t="n">
        <v>45918</v>
      </c>
      <c r="F228" s="28" t="n">
        <v>21100</v>
      </c>
      <c r="G228" s="28" t="n">
        <v>2</v>
      </c>
      <c r="H228" s="28" t="n">
        <v>1</v>
      </c>
      <c r="I228" s="28" t="s">
        <v>146</v>
      </c>
      <c r="J228" s="28" t="n">
        <v>0</v>
      </c>
      <c r="K228" s="28" t="str">
        <f aca="false">IFERROR(INDEX(Dim_Products!$B$2:$B$14,MATCH($C228,Dim_Products!$A$2:$A$14,0)),"")</f>
        <v>Salary Advance</v>
      </c>
      <c r="L228" s="28" t="str">
        <f aca="false">IFERROR(INDEX(Dim_Products!$C$2:$C$14,MATCH($C228,Dim_Products!$A$2:$A$14,0)),"")</f>
        <v>FOSA</v>
      </c>
      <c r="M228" s="28" t="str">
        <f aca="false">IFERROR(INDEX(Dim_Members!$D$2:$D$354,MATCH($B228,Dim_Members!$A$2:$A$354,0)),"")</f>
        <v>Individual</v>
      </c>
      <c r="N228" s="28" t="str">
        <f aca="false">IFERROR(INDEX(Dim_Branches!$B$2:$B$4,MATCH($D228,Dim_Branches!$A$2:$A$4,0)),"")</f>
        <v>Headquarters</v>
      </c>
    </row>
    <row r="229" customFormat="false" ht="15" hidden="false" customHeight="false" outlineLevel="0" collapsed="false">
      <c r="A229" s="28" t="n">
        <v>228</v>
      </c>
      <c r="B229" s="28" t="n">
        <v>46</v>
      </c>
      <c r="C229" s="28" t="n">
        <v>4</v>
      </c>
      <c r="D229" s="28" t="n">
        <v>3</v>
      </c>
      <c r="E229" s="29" t="n">
        <v>45648</v>
      </c>
      <c r="F229" s="28" t="n">
        <v>29900</v>
      </c>
      <c r="G229" s="28" t="n">
        <v>24</v>
      </c>
      <c r="H229" s="28" t="n">
        <v>1.2</v>
      </c>
      <c r="I229" s="28" t="s">
        <v>145</v>
      </c>
      <c r="J229" s="28" t="n">
        <v>0</v>
      </c>
      <c r="K229" s="28" t="str">
        <f aca="false">IFERROR(INDEX(Dim_Products!$B$2:$B$14,MATCH($C229,Dim_Products!$A$2:$A$14,0)),"")</f>
        <v>Mtumishi Loan</v>
      </c>
      <c r="L229" s="28" t="str">
        <f aca="false">IFERROR(INDEX(Dim_Products!$C$2:$C$14,MATCH($C229,Dim_Products!$A$2:$A$14,0)),"")</f>
        <v>FOSA</v>
      </c>
      <c r="M229" s="28" t="str">
        <f aca="false">IFERROR(INDEX(Dim_Members!$D$2:$D$354,MATCH($B229,Dim_Members!$A$2:$A$354,0)),"")</f>
        <v>Learning Institution</v>
      </c>
      <c r="N229" s="28" t="str">
        <f aca="false">IFERROR(INDEX(Dim_Branches!$B$2:$B$4,MATCH($D229,Dim_Branches!$A$2:$A$4,0)),"")</f>
        <v>Ruai</v>
      </c>
    </row>
    <row r="230" customFormat="false" ht="15" hidden="false" customHeight="false" outlineLevel="0" collapsed="false">
      <c r="A230" s="28" t="n">
        <v>229</v>
      </c>
      <c r="B230" s="28" t="n">
        <v>77</v>
      </c>
      <c r="C230" s="28" t="n">
        <v>1</v>
      </c>
      <c r="D230" s="28" t="n">
        <v>1</v>
      </c>
      <c r="E230" s="29" t="n">
        <v>45485</v>
      </c>
      <c r="F230" s="28" t="n">
        <v>49700</v>
      </c>
      <c r="G230" s="28" t="n">
        <v>1</v>
      </c>
      <c r="H230" s="28" t="n">
        <v>1</v>
      </c>
      <c r="I230" s="28" t="s">
        <v>146</v>
      </c>
      <c r="J230" s="28" t="n">
        <v>0</v>
      </c>
      <c r="K230" s="28" t="str">
        <f aca="false">IFERROR(INDEX(Dim_Products!$B$2:$B$14,MATCH($C230,Dim_Products!$A$2:$A$14,0)),"")</f>
        <v>Salary Advance</v>
      </c>
      <c r="L230" s="28" t="str">
        <f aca="false">IFERROR(INDEX(Dim_Products!$C$2:$C$14,MATCH($C230,Dim_Products!$A$2:$A$14,0)),"")</f>
        <v>FOSA</v>
      </c>
      <c r="M230" s="28" t="str">
        <f aca="false">IFERROR(INDEX(Dim_Members!$D$2:$D$354,MATCH($B230,Dim_Members!$A$2:$A$354,0)),"")</f>
        <v>Individual</v>
      </c>
      <c r="N230" s="28" t="str">
        <f aca="false">IFERROR(INDEX(Dim_Branches!$B$2:$B$4,MATCH($D230,Dim_Branches!$A$2:$A$4,0)),"")</f>
        <v>Headquarters</v>
      </c>
    </row>
    <row r="231" customFormat="false" ht="15" hidden="false" customHeight="false" outlineLevel="0" collapsed="false">
      <c r="A231" s="28" t="n">
        <v>230</v>
      </c>
      <c r="B231" s="28" t="n">
        <v>60</v>
      </c>
      <c r="C231" s="28" t="n">
        <v>13</v>
      </c>
      <c r="D231" s="28" t="n">
        <v>1</v>
      </c>
      <c r="E231" s="29" t="n">
        <v>45575</v>
      </c>
      <c r="F231" s="28" t="n">
        <v>248700</v>
      </c>
      <c r="G231" s="28" t="n">
        <v>59</v>
      </c>
      <c r="H231" s="28" t="n">
        <v>1.1</v>
      </c>
      <c r="I231" s="28" t="s">
        <v>147</v>
      </c>
      <c r="J231" s="28" t="n">
        <v>1</v>
      </c>
      <c r="K231" s="28" t="str">
        <f aca="false">IFERROR(INDEX(Dim_Products!$B$2:$B$14,MATCH($C231,Dim_Products!$A$2:$A$14,0)),"")</f>
        <v>Supa Loan</v>
      </c>
      <c r="L231" s="28" t="str">
        <f aca="false">IFERROR(INDEX(Dim_Products!$C$2:$C$14,MATCH($C231,Dim_Products!$A$2:$A$14,0)),"")</f>
        <v>BOSA</v>
      </c>
      <c r="M231" s="28" t="str">
        <f aca="false">IFERROR(INDEX(Dim_Members!$D$2:$D$354,MATCH($B231,Dim_Members!$A$2:$A$354,0)),"")</f>
        <v>Individual</v>
      </c>
      <c r="N231" s="28" t="str">
        <f aca="false">IFERROR(INDEX(Dim_Branches!$B$2:$B$4,MATCH($D231,Dim_Branches!$A$2:$A$4,0)),"")</f>
        <v>Headquarters</v>
      </c>
    </row>
    <row r="232" customFormat="false" ht="15" hidden="false" customHeight="false" outlineLevel="0" collapsed="false">
      <c r="A232" s="28" t="n">
        <v>231</v>
      </c>
      <c r="B232" s="28" t="n">
        <v>42</v>
      </c>
      <c r="C232" s="28" t="n">
        <v>6</v>
      </c>
      <c r="D232" s="28" t="n">
        <v>3</v>
      </c>
      <c r="E232" s="29" t="n">
        <v>46011</v>
      </c>
      <c r="F232" s="28" t="n">
        <v>21800</v>
      </c>
      <c r="G232" s="28" t="n">
        <v>13</v>
      </c>
      <c r="H232" s="28" t="n">
        <v>1.3</v>
      </c>
      <c r="I232" s="28" t="s">
        <v>147</v>
      </c>
      <c r="J232" s="28" t="n">
        <v>0</v>
      </c>
      <c r="K232" s="28" t="str">
        <f aca="false">IFERROR(INDEX(Dim_Products!$B$2:$B$14,MATCH($C232,Dim_Products!$A$2:$A$14,0)),"")</f>
        <v>Bima Loan</v>
      </c>
      <c r="L232" s="28" t="str">
        <f aca="false">IFERROR(INDEX(Dim_Products!$C$2:$C$14,MATCH($C232,Dim_Products!$A$2:$A$14,0)),"")</f>
        <v>BOSA</v>
      </c>
      <c r="M232" s="28" t="str">
        <f aca="false">IFERROR(INDEX(Dim_Members!$D$2:$D$354,MATCH($B232,Dim_Members!$A$2:$A$354,0)),"")</f>
        <v>SME</v>
      </c>
      <c r="N232" s="28" t="str">
        <f aca="false">IFERROR(INDEX(Dim_Branches!$B$2:$B$4,MATCH($D232,Dim_Branches!$A$2:$A$4,0)),"")</f>
        <v>Ruai</v>
      </c>
    </row>
    <row r="233" customFormat="false" ht="15" hidden="false" customHeight="false" outlineLevel="0" collapsed="false">
      <c r="A233" s="28" t="n">
        <v>232</v>
      </c>
      <c r="B233" s="28" t="n">
        <v>205</v>
      </c>
      <c r="C233" s="28" t="n">
        <v>3</v>
      </c>
      <c r="D233" s="28" t="n">
        <v>2</v>
      </c>
      <c r="E233" s="29" t="n">
        <v>46164</v>
      </c>
      <c r="F233" s="28" t="n">
        <v>16200</v>
      </c>
      <c r="G233" s="28" t="n">
        <v>12</v>
      </c>
      <c r="H233" s="28" t="n">
        <v>1.3</v>
      </c>
      <c r="I233" s="28" t="s">
        <v>147</v>
      </c>
      <c r="J233" s="28" t="n">
        <v>0</v>
      </c>
      <c r="K233" s="28" t="str">
        <f aca="false">IFERROR(INDEX(Dim_Products!$B$2:$B$14,MATCH($C233,Dim_Products!$A$2:$A$14,0)),"")</f>
        <v>Product Loan</v>
      </c>
      <c r="L233" s="28" t="str">
        <f aca="false">IFERROR(INDEX(Dim_Products!$C$2:$C$14,MATCH($C233,Dim_Products!$A$2:$A$14,0)),"")</f>
        <v>FOSA</v>
      </c>
      <c r="M233" s="28" t="str">
        <f aca="false">IFERROR(INDEX(Dim_Members!$D$2:$D$354,MATCH($B233,Dim_Members!$A$2:$A$354,0)),"")</f>
        <v>Individual</v>
      </c>
      <c r="N233" s="28" t="str">
        <f aca="false">IFERROR(INDEX(Dim_Branches!$B$2:$B$4,MATCH($D233,Dim_Branches!$A$2:$A$4,0)),"")</f>
        <v>Umoja</v>
      </c>
    </row>
    <row r="234" customFormat="false" ht="15" hidden="false" customHeight="false" outlineLevel="0" collapsed="false">
      <c r="A234" s="28" t="n">
        <v>233</v>
      </c>
      <c r="B234" s="28" t="n">
        <v>189</v>
      </c>
      <c r="C234" s="28" t="n">
        <v>6</v>
      </c>
      <c r="D234" s="28" t="n">
        <v>1</v>
      </c>
      <c r="E234" s="29" t="n">
        <v>45564</v>
      </c>
      <c r="F234" s="28" t="n">
        <v>36000</v>
      </c>
      <c r="G234" s="28" t="n">
        <v>12</v>
      </c>
      <c r="H234" s="28" t="n">
        <v>1.3</v>
      </c>
      <c r="I234" s="28" t="s">
        <v>146</v>
      </c>
      <c r="J234" s="28" t="n">
        <v>0</v>
      </c>
      <c r="K234" s="28" t="str">
        <f aca="false">IFERROR(INDEX(Dim_Products!$B$2:$B$14,MATCH($C234,Dim_Products!$A$2:$A$14,0)),"")</f>
        <v>Bima Loan</v>
      </c>
      <c r="L234" s="28" t="str">
        <f aca="false">IFERROR(INDEX(Dim_Products!$C$2:$C$14,MATCH($C234,Dim_Products!$A$2:$A$14,0)),"")</f>
        <v>BOSA</v>
      </c>
      <c r="M234" s="28" t="str">
        <f aca="false">IFERROR(INDEX(Dim_Members!$D$2:$D$354,MATCH($B234,Dim_Members!$A$2:$A$354,0)),"")</f>
        <v>Learning Institution</v>
      </c>
      <c r="N234" s="28" t="str">
        <f aca="false">IFERROR(INDEX(Dim_Branches!$B$2:$B$4,MATCH($D234,Dim_Branches!$A$2:$A$4,0)),"")</f>
        <v>Headquarters</v>
      </c>
    </row>
    <row r="235" customFormat="false" ht="15" hidden="false" customHeight="false" outlineLevel="0" collapsed="false">
      <c r="A235" s="28" t="n">
        <v>234</v>
      </c>
      <c r="B235" s="28" t="n">
        <v>270</v>
      </c>
      <c r="C235" s="28" t="n">
        <v>8</v>
      </c>
      <c r="D235" s="28" t="n">
        <v>2</v>
      </c>
      <c r="E235" s="29" t="n">
        <v>45636</v>
      </c>
      <c r="F235" s="28" t="n">
        <v>10800</v>
      </c>
      <c r="G235" s="28" t="n">
        <v>5</v>
      </c>
      <c r="H235" s="28" t="n">
        <v>1.6</v>
      </c>
      <c r="I235" s="28" t="s">
        <v>146</v>
      </c>
      <c r="J235" s="28" t="n">
        <v>0</v>
      </c>
      <c r="K235" s="28" t="str">
        <f aca="false">IFERROR(INDEX(Dim_Products!$B$2:$B$14,MATCH($C235,Dim_Products!$A$2:$A$14,0)),"")</f>
        <v>Emergency Loan</v>
      </c>
      <c r="L235" s="28" t="str">
        <f aca="false">IFERROR(INDEX(Dim_Products!$C$2:$C$14,MATCH($C235,Dim_Products!$A$2:$A$14,0)),"")</f>
        <v>BOSA</v>
      </c>
      <c r="M235" s="28" t="str">
        <f aca="false">IFERROR(INDEX(Dim_Members!$D$2:$D$354,MATCH($B235,Dim_Members!$A$2:$A$354,0)),"")</f>
        <v>Individual</v>
      </c>
      <c r="N235" s="28" t="str">
        <f aca="false">IFERROR(INDEX(Dim_Branches!$B$2:$B$4,MATCH($D235,Dim_Branches!$A$2:$A$4,0)),"")</f>
        <v>Umoja</v>
      </c>
    </row>
    <row r="236" customFormat="false" ht="15" hidden="false" customHeight="false" outlineLevel="0" collapsed="false">
      <c r="A236" s="28" t="n">
        <v>235</v>
      </c>
      <c r="B236" s="28" t="n">
        <v>268</v>
      </c>
      <c r="C236" s="28" t="n">
        <v>5</v>
      </c>
      <c r="D236" s="28" t="n">
        <v>3</v>
      </c>
      <c r="E236" s="29" t="n">
        <v>46243</v>
      </c>
      <c r="F236" s="28" t="n">
        <v>35300</v>
      </c>
      <c r="G236" s="28" t="n">
        <v>3</v>
      </c>
      <c r="H236" s="28" t="n">
        <v>1.4</v>
      </c>
      <c r="I236" s="28" t="s">
        <v>147</v>
      </c>
      <c r="J236" s="28" t="n">
        <v>0</v>
      </c>
      <c r="K236" s="28" t="str">
        <f aca="false">IFERROR(INDEX(Dim_Products!$B$2:$B$14,MATCH($C236,Dim_Products!$A$2:$A$14,0)),"")</f>
        <v>School Fees Loan</v>
      </c>
      <c r="L236" s="28" t="str">
        <f aca="false">IFERROR(INDEX(Dim_Products!$C$2:$C$14,MATCH($C236,Dim_Products!$A$2:$A$14,0)),"")</f>
        <v>BOSA</v>
      </c>
      <c r="M236" s="28" t="str">
        <f aca="false">IFERROR(INDEX(Dim_Members!$D$2:$D$354,MATCH($B236,Dim_Members!$A$2:$A$354,0)),"")</f>
        <v>Individual</v>
      </c>
      <c r="N236" s="28" t="str">
        <f aca="false">IFERROR(INDEX(Dim_Branches!$B$2:$B$4,MATCH($D236,Dim_Branches!$A$2:$A$4,0)),"")</f>
        <v>Ruai</v>
      </c>
    </row>
    <row r="237" customFormat="false" ht="15" hidden="false" customHeight="false" outlineLevel="0" collapsed="false">
      <c r="A237" s="28" t="n">
        <v>236</v>
      </c>
      <c r="B237" s="28" t="n">
        <v>263</v>
      </c>
      <c r="C237" s="28" t="n">
        <v>1</v>
      </c>
      <c r="D237" s="28" t="n">
        <v>2</v>
      </c>
      <c r="E237" s="29" t="n">
        <v>45432</v>
      </c>
      <c r="F237" s="28" t="n">
        <v>14000</v>
      </c>
      <c r="G237" s="28" t="n">
        <v>2</v>
      </c>
      <c r="H237" s="28" t="n">
        <v>1</v>
      </c>
      <c r="I237" s="28" t="s">
        <v>147</v>
      </c>
      <c r="J237" s="28" t="n">
        <v>0</v>
      </c>
      <c r="K237" s="28" t="str">
        <f aca="false">IFERROR(INDEX(Dim_Products!$B$2:$B$14,MATCH($C237,Dim_Products!$A$2:$A$14,0)),"")</f>
        <v>Salary Advance</v>
      </c>
      <c r="L237" s="28" t="str">
        <f aca="false">IFERROR(INDEX(Dim_Products!$C$2:$C$14,MATCH($C237,Dim_Products!$A$2:$A$14,0)),"")</f>
        <v>FOSA</v>
      </c>
      <c r="M237" s="28" t="str">
        <f aca="false">IFERROR(INDEX(Dim_Members!$D$2:$D$354,MATCH($B237,Dim_Members!$A$2:$A$354,0)),"")</f>
        <v>Individual</v>
      </c>
      <c r="N237" s="28" t="str">
        <f aca="false">IFERROR(INDEX(Dim_Branches!$B$2:$B$4,MATCH($D237,Dim_Branches!$A$2:$A$4,0)),"")</f>
        <v>Umoja</v>
      </c>
    </row>
    <row r="238" customFormat="false" ht="15" hidden="false" customHeight="false" outlineLevel="0" collapsed="false">
      <c r="A238" s="28" t="n">
        <v>237</v>
      </c>
      <c r="B238" s="28" t="n">
        <v>131</v>
      </c>
      <c r="C238" s="28" t="n">
        <v>8</v>
      </c>
      <c r="D238" s="28" t="n">
        <v>2</v>
      </c>
      <c r="E238" s="29" t="n">
        <v>46136</v>
      </c>
      <c r="F238" s="28" t="n">
        <v>3400</v>
      </c>
      <c r="G238" s="28" t="n">
        <v>7</v>
      </c>
      <c r="H238" s="28" t="n">
        <v>1.6</v>
      </c>
      <c r="I238" s="28" t="s">
        <v>147</v>
      </c>
      <c r="J238" s="28" t="n">
        <v>0</v>
      </c>
      <c r="K238" s="28" t="str">
        <f aca="false">IFERROR(INDEX(Dim_Products!$B$2:$B$14,MATCH($C238,Dim_Products!$A$2:$A$14,0)),"")</f>
        <v>Emergency Loan</v>
      </c>
      <c r="L238" s="28" t="str">
        <f aca="false">IFERROR(INDEX(Dim_Products!$C$2:$C$14,MATCH($C238,Dim_Products!$A$2:$A$14,0)),"")</f>
        <v>BOSA</v>
      </c>
      <c r="M238" s="28" t="str">
        <f aca="false">IFERROR(INDEX(Dim_Members!$D$2:$D$354,MATCH($B238,Dim_Members!$A$2:$A$354,0)),"")</f>
        <v>Individual</v>
      </c>
      <c r="N238" s="28" t="str">
        <f aca="false">IFERROR(INDEX(Dim_Branches!$B$2:$B$4,MATCH($D238,Dim_Branches!$A$2:$A$4,0)),"")</f>
        <v>Umoja</v>
      </c>
    </row>
    <row r="239" customFormat="false" ht="15" hidden="false" customHeight="false" outlineLevel="0" collapsed="false">
      <c r="A239" s="28" t="n">
        <v>238</v>
      </c>
      <c r="B239" s="28" t="n">
        <v>153</v>
      </c>
      <c r="C239" s="28" t="n">
        <v>4</v>
      </c>
      <c r="D239" s="28" t="n">
        <v>2</v>
      </c>
      <c r="E239" s="29" t="n">
        <v>46044</v>
      </c>
      <c r="F239" s="28" t="n">
        <v>116000</v>
      </c>
      <c r="G239" s="28" t="n">
        <v>24</v>
      </c>
      <c r="H239" s="28" t="n">
        <v>1.2</v>
      </c>
      <c r="I239" s="28" t="s">
        <v>145</v>
      </c>
      <c r="J239" s="28" t="n">
        <v>0</v>
      </c>
      <c r="K239" s="28" t="str">
        <f aca="false">IFERROR(INDEX(Dim_Products!$B$2:$B$14,MATCH($C239,Dim_Products!$A$2:$A$14,0)),"")</f>
        <v>Mtumishi Loan</v>
      </c>
      <c r="L239" s="28" t="str">
        <f aca="false">IFERROR(INDEX(Dim_Products!$C$2:$C$14,MATCH($C239,Dim_Products!$A$2:$A$14,0)),"")</f>
        <v>FOSA</v>
      </c>
      <c r="M239" s="28" t="str">
        <f aca="false">IFERROR(INDEX(Dim_Members!$D$2:$D$354,MATCH($B239,Dim_Members!$A$2:$A$354,0)),"")</f>
        <v>Individual</v>
      </c>
      <c r="N239" s="28" t="str">
        <f aca="false">IFERROR(INDEX(Dim_Branches!$B$2:$B$4,MATCH($D239,Dim_Branches!$A$2:$A$4,0)),"")</f>
        <v>Umoja</v>
      </c>
    </row>
    <row r="240" customFormat="false" ht="15" hidden="false" customHeight="false" outlineLevel="0" collapsed="false">
      <c r="A240" s="28" t="n">
        <v>239</v>
      </c>
      <c r="B240" s="28" t="n">
        <v>345</v>
      </c>
      <c r="C240" s="28" t="n">
        <v>1</v>
      </c>
      <c r="D240" s="28" t="n">
        <v>3</v>
      </c>
      <c r="E240" s="29" t="n">
        <v>46066</v>
      </c>
      <c r="F240" s="28" t="n">
        <v>5600</v>
      </c>
      <c r="G240" s="28" t="n">
        <v>1</v>
      </c>
      <c r="H240" s="28" t="n">
        <v>1</v>
      </c>
      <c r="I240" s="28" t="s">
        <v>146</v>
      </c>
      <c r="J240" s="28" t="n">
        <v>0</v>
      </c>
      <c r="K240" s="28" t="str">
        <f aca="false">IFERROR(INDEX(Dim_Products!$B$2:$B$14,MATCH($C240,Dim_Products!$A$2:$A$14,0)),"")</f>
        <v>Salary Advance</v>
      </c>
      <c r="L240" s="28" t="str">
        <f aca="false">IFERROR(INDEX(Dim_Products!$C$2:$C$14,MATCH($C240,Dim_Products!$A$2:$A$14,0)),"")</f>
        <v>FOSA</v>
      </c>
      <c r="M240" s="28" t="str">
        <f aca="false">IFERROR(INDEX(Dim_Members!$D$2:$D$354,MATCH($B240,Dim_Members!$A$2:$A$354,0)),"")</f>
        <v>Individual</v>
      </c>
      <c r="N240" s="28" t="str">
        <f aca="false">IFERROR(INDEX(Dim_Branches!$B$2:$B$4,MATCH($D240,Dim_Branches!$A$2:$A$4,0)),"")</f>
        <v>Ruai</v>
      </c>
    </row>
    <row r="241" customFormat="false" ht="15" hidden="false" customHeight="false" outlineLevel="0" collapsed="false">
      <c r="A241" s="28" t="n">
        <v>240</v>
      </c>
      <c r="B241" s="28" t="n">
        <v>245</v>
      </c>
      <c r="C241" s="28" t="n">
        <v>6</v>
      </c>
      <c r="D241" s="28" t="n">
        <v>2</v>
      </c>
      <c r="E241" s="29" t="n">
        <v>45423</v>
      </c>
      <c r="F241" s="28" t="n">
        <v>38800</v>
      </c>
      <c r="G241" s="28" t="n">
        <v>13</v>
      </c>
      <c r="H241" s="28" t="n">
        <v>1.3</v>
      </c>
      <c r="I241" s="28" t="s">
        <v>147</v>
      </c>
      <c r="J241" s="28" t="n">
        <v>0</v>
      </c>
      <c r="K241" s="28" t="str">
        <f aca="false">IFERROR(INDEX(Dim_Products!$B$2:$B$14,MATCH($C241,Dim_Products!$A$2:$A$14,0)),"")</f>
        <v>Bima Loan</v>
      </c>
      <c r="L241" s="28" t="str">
        <f aca="false">IFERROR(INDEX(Dim_Products!$C$2:$C$14,MATCH($C241,Dim_Products!$A$2:$A$14,0)),"")</f>
        <v>BOSA</v>
      </c>
      <c r="M241" s="28" t="str">
        <f aca="false">IFERROR(INDEX(Dim_Members!$D$2:$D$354,MATCH($B241,Dim_Members!$A$2:$A$354,0)),"")</f>
        <v>Individual</v>
      </c>
      <c r="N241" s="28" t="str">
        <f aca="false">IFERROR(INDEX(Dim_Branches!$B$2:$B$4,MATCH($D241,Dim_Branches!$A$2:$A$4,0)),"")</f>
        <v>Umoja</v>
      </c>
    </row>
    <row r="242" customFormat="false" ht="15" hidden="false" customHeight="false" outlineLevel="0" collapsed="false">
      <c r="A242" s="28" t="n">
        <v>241</v>
      </c>
      <c r="B242" s="28" t="n">
        <v>333</v>
      </c>
      <c r="C242" s="28" t="n">
        <v>2</v>
      </c>
      <c r="D242" s="28" t="n">
        <v>2</v>
      </c>
      <c r="E242" s="29" t="n">
        <v>45057</v>
      </c>
      <c r="F242" s="28" t="n">
        <v>42900</v>
      </c>
      <c r="G242" s="28" t="n">
        <v>12</v>
      </c>
      <c r="H242" s="28" t="n">
        <v>1.5</v>
      </c>
      <c r="I242" s="28" t="s">
        <v>146</v>
      </c>
      <c r="J242" s="28" t="n">
        <v>0</v>
      </c>
      <c r="K242" s="28" t="str">
        <f aca="false">IFERROR(INDEX(Dim_Products!$B$2:$B$14,MATCH($C242,Dim_Products!$A$2:$A$14,0)),"")</f>
        <v>Jeki Loan</v>
      </c>
      <c r="L242" s="28" t="str">
        <f aca="false">IFERROR(INDEX(Dim_Products!$C$2:$C$14,MATCH($C242,Dim_Products!$A$2:$A$14,0)),"")</f>
        <v>FOSA</v>
      </c>
      <c r="M242" s="28" t="str">
        <f aca="false">IFERROR(INDEX(Dim_Members!$D$2:$D$354,MATCH($B242,Dim_Members!$A$2:$A$354,0)),"")</f>
        <v>Individual</v>
      </c>
      <c r="N242" s="28" t="str">
        <f aca="false">IFERROR(INDEX(Dim_Branches!$B$2:$B$4,MATCH($D242,Dim_Branches!$A$2:$A$4,0)),"")</f>
        <v>Umoja</v>
      </c>
    </row>
    <row r="243" customFormat="false" ht="15" hidden="false" customHeight="false" outlineLevel="0" collapsed="false">
      <c r="A243" s="28" t="n">
        <v>242</v>
      </c>
      <c r="B243" s="28" t="n">
        <v>292</v>
      </c>
      <c r="C243" s="28" t="n">
        <v>9</v>
      </c>
      <c r="D243" s="28" t="n">
        <v>3</v>
      </c>
      <c r="E243" s="29" t="n">
        <v>45932</v>
      </c>
      <c r="F243" s="28" t="n">
        <v>8000</v>
      </c>
      <c r="G243" s="28" t="n">
        <v>2</v>
      </c>
      <c r="H243" s="28" t="n">
        <v>1.7</v>
      </c>
      <c r="I243" s="28" t="s">
        <v>146</v>
      </c>
      <c r="J243" s="28" t="n">
        <v>0</v>
      </c>
      <c r="K243" s="28" t="str">
        <f aca="false">IFERROR(INDEX(Dim_Products!$B$2:$B$14,MATCH($C243,Dim_Products!$A$2:$A$14,0)),"")</f>
        <v>Instant Loan</v>
      </c>
      <c r="L243" s="28" t="str">
        <f aca="false">IFERROR(INDEX(Dim_Products!$C$2:$C$14,MATCH($C243,Dim_Products!$A$2:$A$14,0)),"")</f>
        <v>BOSA</v>
      </c>
      <c r="M243" s="28" t="str">
        <f aca="false">IFERROR(INDEX(Dim_Members!$D$2:$D$354,MATCH($B243,Dim_Members!$A$2:$A$354,0)),"")</f>
        <v>Individual</v>
      </c>
      <c r="N243" s="28" t="str">
        <f aca="false">IFERROR(INDEX(Dim_Branches!$B$2:$B$4,MATCH($D243,Dim_Branches!$A$2:$A$4,0)),"")</f>
        <v>Ruai</v>
      </c>
    </row>
    <row r="244" customFormat="false" ht="15" hidden="false" customHeight="false" outlineLevel="0" collapsed="false">
      <c r="A244" s="28" t="n">
        <v>243</v>
      </c>
      <c r="B244" s="28" t="n">
        <v>213</v>
      </c>
      <c r="C244" s="28" t="n">
        <v>10</v>
      </c>
      <c r="D244" s="28" t="n">
        <v>2</v>
      </c>
      <c r="E244" s="29" t="n">
        <v>46071</v>
      </c>
      <c r="F244" s="28" t="n">
        <v>31800</v>
      </c>
      <c r="G244" s="28" t="n">
        <v>7</v>
      </c>
      <c r="H244" s="28" t="n">
        <v>1.5</v>
      </c>
      <c r="I244" s="28" t="s">
        <v>146</v>
      </c>
      <c r="J244" s="28" t="n">
        <v>0</v>
      </c>
      <c r="K244" s="28" t="str">
        <f aca="false">IFERROR(INDEX(Dim_Products!$B$2:$B$14,MATCH($C244,Dim_Products!$A$2:$A$14,0)),"")</f>
        <v>ELoan</v>
      </c>
      <c r="L244" s="28" t="str">
        <f aca="false">IFERROR(INDEX(Dim_Products!$C$2:$C$14,MATCH($C244,Dim_Products!$A$2:$A$14,0)),"")</f>
        <v>BOSA</v>
      </c>
      <c r="M244" s="28" t="str">
        <f aca="false">IFERROR(INDEX(Dim_Members!$D$2:$D$354,MATCH($B244,Dim_Members!$A$2:$A$354,0)),"")</f>
        <v>Corporate</v>
      </c>
      <c r="N244" s="28" t="str">
        <f aca="false">IFERROR(INDEX(Dim_Branches!$B$2:$B$4,MATCH($D244,Dim_Branches!$A$2:$A$4,0)),"")</f>
        <v>Umoja</v>
      </c>
    </row>
    <row r="245" customFormat="false" ht="15" hidden="false" customHeight="false" outlineLevel="0" collapsed="false">
      <c r="A245" s="28" t="n">
        <v>244</v>
      </c>
      <c r="B245" s="28" t="n">
        <v>214</v>
      </c>
      <c r="C245" s="28" t="n">
        <v>10</v>
      </c>
      <c r="D245" s="28" t="n">
        <v>3</v>
      </c>
      <c r="E245" s="29" t="n">
        <v>44801</v>
      </c>
      <c r="F245" s="28" t="n">
        <v>33000</v>
      </c>
      <c r="G245" s="28" t="n">
        <v>6</v>
      </c>
      <c r="H245" s="28" t="n">
        <v>1.5</v>
      </c>
      <c r="I245" s="28" t="s">
        <v>147</v>
      </c>
      <c r="J245" s="28" t="n">
        <v>0</v>
      </c>
      <c r="K245" s="28" t="str">
        <f aca="false">IFERROR(INDEX(Dim_Products!$B$2:$B$14,MATCH($C245,Dim_Products!$A$2:$A$14,0)),"")</f>
        <v>ELoan</v>
      </c>
      <c r="L245" s="28" t="str">
        <f aca="false">IFERROR(INDEX(Dim_Products!$C$2:$C$14,MATCH($C245,Dim_Products!$A$2:$A$14,0)),"")</f>
        <v>BOSA</v>
      </c>
      <c r="M245" s="28" t="str">
        <f aca="false">IFERROR(INDEX(Dim_Members!$D$2:$D$354,MATCH($B245,Dim_Members!$A$2:$A$354,0)),"")</f>
        <v>Individual</v>
      </c>
      <c r="N245" s="28" t="str">
        <f aca="false">IFERROR(INDEX(Dim_Branches!$B$2:$B$4,MATCH($D245,Dim_Branches!$A$2:$A$4,0)),"")</f>
        <v>Ruai</v>
      </c>
    </row>
    <row r="246" customFormat="false" ht="15" hidden="false" customHeight="false" outlineLevel="0" collapsed="false">
      <c r="A246" s="28" t="n">
        <v>245</v>
      </c>
      <c r="B246" s="28" t="n">
        <v>301</v>
      </c>
      <c r="C246" s="28" t="n">
        <v>11</v>
      </c>
      <c r="D246" s="28" t="n">
        <v>2</v>
      </c>
      <c r="E246" s="29" t="n">
        <v>45954</v>
      </c>
      <c r="F246" s="28" t="n">
        <v>1309500</v>
      </c>
      <c r="G246" s="28" t="n">
        <v>49</v>
      </c>
      <c r="H246" s="28" t="n">
        <v>1.1</v>
      </c>
      <c r="I246" s="28" t="s">
        <v>147</v>
      </c>
      <c r="J246" s="28" t="n">
        <v>1</v>
      </c>
      <c r="K246" s="28" t="str">
        <f aca="false">IFERROR(INDEX(Dim_Products!$B$2:$B$14,MATCH($C246,Dim_Products!$A$2:$A$14,0)),"")</f>
        <v>Moto Gari Loan</v>
      </c>
      <c r="L246" s="28" t="str">
        <f aca="false">IFERROR(INDEX(Dim_Products!$C$2:$C$14,MATCH($C246,Dim_Products!$A$2:$A$14,0)),"")</f>
        <v>BOSA</v>
      </c>
      <c r="M246" s="28" t="str">
        <f aca="false">IFERROR(INDEX(Dim_Members!$D$2:$D$354,MATCH($B246,Dim_Members!$A$2:$A$354,0)),"")</f>
        <v>Religious Institution</v>
      </c>
      <c r="N246" s="28" t="str">
        <f aca="false">IFERROR(INDEX(Dim_Branches!$B$2:$B$4,MATCH($D246,Dim_Branches!$A$2:$A$4,0)),"")</f>
        <v>Umoja</v>
      </c>
    </row>
    <row r="247" customFormat="false" ht="15" hidden="false" customHeight="false" outlineLevel="0" collapsed="false">
      <c r="A247" s="28" t="n">
        <v>246</v>
      </c>
      <c r="B247" s="28" t="n">
        <v>288</v>
      </c>
      <c r="C247" s="28" t="n">
        <v>2</v>
      </c>
      <c r="D247" s="28" t="n">
        <v>1</v>
      </c>
      <c r="E247" s="29" t="n">
        <v>45090</v>
      </c>
      <c r="F247" s="28" t="n">
        <v>40300</v>
      </c>
      <c r="G247" s="28" t="n">
        <v>12</v>
      </c>
      <c r="H247" s="28" t="n">
        <v>1.5</v>
      </c>
      <c r="I247" s="28" t="s">
        <v>145</v>
      </c>
      <c r="J247" s="28" t="n">
        <v>0</v>
      </c>
      <c r="K247" s="28" t="str">
        <f aca="false">IFERROR(INDEX(Dim_Products!$B$2:$B$14,MATCH($C247,Dim_Products!$A$2:$A$14,0)),"")</f>
        <v>Jeki Loan</v>
      </c>
      <c r="L247" s="28" t="str">
        <f aca="false">IFERROR(INDEX(Dim_Products!$C$2:$C$14,MATCH($C247,Dim_Products!$A$2:$A$14,0)),"")</f>
        <v>FOSA</v>
      </c>
      <c r="M247" s="28" t="str">
        <f aca="false">IFERROR(INDEX(Dim_Members!$D$2:$D$354,MATCH($B247,Dim_Members!$A$2:$A$354,0)),"")</f>
        <v>SME</v>
      </c>
      <c r="N247" s="28" t="str">
        <f aca="false">IFERROR(INDEX(Dim_Branches!$B$2:$B$4,MATCH($D247,Dim_Branches!$A$2:$A$4,0)),"")</f>
        <v>Headquarters</v>
      </c>
    </row>
    <row r="248" customFormat="false" ht="15" hidden="false" customHeight="false" outlineLevel="0" collapsed="false">
      <c r="A248" s="28" t="n">
        <v>247</v>
      </c>
      <c r="B248" s="28" t="n">
        <v>313</v>
      </c>
      <c r="C248" s="28" t="n">
        <v>8</v>
      </c>
      <c r="D248" s="28" t="n">
        <v>2</v>
      </c>
      <c r="E248" s="29" t="n">
        <v>45425</v>
      </c>
      <c r="F248" s="28" t="n">
        <v>4100</v>
      </c>
      <c r="G248" s="28" t="n">
        <v>7</v>
      </c>
      <c r="H248" s="28" t="n">
        <v>1.6</v>
      </c>
      <c r="I248" s="28" t="s">
        <v>145</v>
      </c>
      <c r="J248" s="28" t="n">
        <v>0</v>
      </c>
      <c r="K248" s="28" t="str">
        <f aca="false">IFERROR(INDEX(Dim_Products!$B$2:$B$14,MATCH($C248,Dim_Products!$A$2:$A$14,0)),"")</f>
        <v>Emergency Loan</v>
      </c>
      <c r="L248" s="28" t="str">
        <f aca="false">IFERROR(INDEX(Dim_Products!$C$2:$C$14,MATCH($C248,Dim_Products!$A$2:$A$14,0)),"")</f>
        <v>BOSA</v>
      </c>
      <c r="M248" s="28" t="str">
        <f aca="false">IFERROR(INDEX(Dim_Members!$D$2:$D$354,MATCH($B248,Dim_Members!$A$2:$A$354,0)),"")</f>
        <v>Individual</v>
      </c>
      <c r="N248" s="28" t="str">
        <f aca="false">IFERROR(INDEX(Dim_Branches!$B$2:$B$4,MATCH($D248,Dim_Branches!$A$2:$A$4,0)),"")</f>
        <v>Umoja</v>
      </c>
    </row>
    <row r="249" customFormat="false" ht="15" hidden="false" customHeight="false" outlineLevel="0" collapsed="false">
      <c r="A249" s="28" t="n">
        <v>248</v>
      </c>
      <c r="B249" s="28" t="n">
        <v>51</v>
      </c>
      <c r="C249" s="28" t="n">
        <v>2</v>
      </c>
      <c r="D249" s="28" t="n">
        <v>3</v>
      </c>
      <c r="E249" s="29" t="n">
        <v>45306</v>
      </c>
      <c r="F249" s="28" t="n">
        <v>41900</v>
      </c>
      <c r="G249" s="28" t="n">
        <v>12</v>
      </c>
      <c r="H249" s="28" t="n">
        <v>1.5</v>
      </c>
      <c r="I249" s="28" t="s">
        <v>146</v>
      </c>
      <c r="J249" s="28" t="n">
        <v>0</v>
      </c>
      <c r="K249" s="28" t="str">
        <f aca="false">IFERROR(INDEX(Dim_Products!$B$2:$B$14,MATCH($C249,Dim_Products!$A$2:$A$14,0)),"")</f>
        <v>Jeki Loan</v>
      </c>
      <c r="L249" s="28" t="str">
        <f aca="false">IFERROR(INDEX(Dim_Products!$C$2:$C$14,MATCH($C249,Dim_Products!$A$2:$A$14,0)),"")</f>
        <v>FOSA</v>
      </c>
      <c r="M249" s="28" t="str">
        <f aca="false">IFERROR(INDEX(Dim_Members!$D$2:$D$354,MATCH($B249,Dim_Members!$A$2:$A$354,0)),"")</f>
        <v>SME</v>
      </c>
      <c r="N249" s="28" t="str">
        <f aca="false">IFERROR(INDEX(Dim_Branches!$B$2:$B$4,MATCH($D249,Dim_Branches!$A$2:$A$4,0)),"")</f>
        <v>Ruai</v>
      </c>
    </row>
    <row r="250" customFormat="false" ht="15" hidden="false" customHeight="false" outlineLevel="0" collapsed="false">
      <c r="A250" s="28" t="n">
        <v>249</v>
      </c>
      <c r="B250" s="28" t="n">
        <v>6</v>
      </c>
      <c r="C250" s="28" t="n">
        <v>9</v>
      </c>
      <c r="D250" s="28" t="n">
        <v>2</v>
      </c>
      <c r="E250" s="29" t="n">
        <v>45784</v>
      </c>
      <c r="F250" s="28" t="n">
        <v>3500</v>
      </c>
      <c r="G250" s="28" t="n">
        <v>2</v>
      </c>
      <c r="H250" s="28" t="n">
        <v>1.7</v>
      </c>
      <c r="I250" s="28" t="s">
        <v>146</v>
      </c>
      <c r="J250" s="28" t="n">
        <v>0</v>
      </c>
      <c r="K250" s="28" t="str">
        <f aca="false">IFERROR(INDEX(Dim_Products!$B$2:$B$14,MATCH($C250,Dim_Products!$A$2:$A$14,0)),"")</f>
        <v>Instant Loan</v>
      </c>
      <c r="L250" s="28" t="str">
        <f aca="false">IFERROR(INDEX(Dim_Products!$C$2:$C$14,MATCH($C250,Dim_Products!$A$2:$A$14,0)),"")</f>
        <v>BOSA</v>
      </c>
      <c r="M250" s="28" t="str">
        <f aca="false">IFERROR(INDEX(Dim_Members!$D$2:$D$354,MATCH($B250,Dim_Members!$A$2:$A$354,0)),"")</f>
        <v>Individual</v>
      </c>
      <c r="N250" s="28" t="str">
        <f aca="false">IFERROR(INDEX(Dim_Branches!$B$2:$B$4,MATCH($D250,Dim_Branches!$A$2:$A$4,0)),"")</f>
        <v>Umoja</v>
      </c>
    </row>
    <row r="251" customFormat="false" ht="15" hidden="false" customHeight="false" outlineLevel="0" collapsed="false">
      <c r="A251" s="28" t="n">
        <v>250</v>
      </c>
      <c r="B251" s="28" t="n">
        <v>32</v>
      </c>
      <c r="C251" s="28" t="n">
        <v>5</v>
      </c>
      <c r="D251" s="28" t="n">
        <v>1</v>
      </c>
      <c r="E251" s="29" t="n">
        <v>44837</v>
      </c>
      <c r="F251" s="28" t="n">
        <v>55700</v>
      </c>
      <c r="G251" s="28" t="n">
        <v>5</v>
      </c>
      <c r="H251" s="28" t="n">
        <v>1.4</v>
      </c>
      <c r="I251" s="28" t="s">
        <v>146</v>
      </c>
      <c r="J251" s="28" t="n">
        <v>1</v>
      </c>
      <c r="K251" s="28" t="str">
        <f aca="false">IFERROR(INDEX(Dim_Products!$B$2:$B$14,MATCH($C251,Dim_Products!$A$2:$A$14,0)),"")</f>
        <v>School Fees Loan</v>
      </c>
      <c r="L251" s="28" t="str">
        <f aca="false">IFERROR(INDEX(Dim_Products!$C$2:$C$14,MATCH($C251,Dim_Products!$A$2:$A$14,0)),"")</f>
        <v>BOSA</v>
      </c>
      <c r="M251" s="28" t="str">
        <f aca="false">IFERROR(INDEX(Dim_Members!$D$2:$D$354,MATCH($B251,Dim_Members!$A$2:$A$354,0)),"")</f>
        <v>Individual</v>
      </c>
      <c r="N251" s="28" t="str">
        <f aca="false">IFERROR(INDEX(Dim_Branches!$B$2:$B$4,MATCH($D251,Dim_Branches!$A$2:$A$4,0)),"")</f>
        <v>Headquarters</v>
      </c>
    </row>
    <row r="252" customFormat="false" ht="15" hidden="false" customHeight="false" outlineLevel="0" collapsed="false">
      <c r="A252" s="28" t="n">
        <v>251</v>
      </c>
      <c r="B252" s="28" t="n">
        <v>156</v>
      </c>
      <c r="C252" s="28" t="n">
        <v>9</v>
      </c>
      <c r="D252" s="28" t="n">
        <v>3</v>
      </c>
      <c r="E252" s="29" t="n">
        <v>45204</v>
      </c>
      <c r="F252" s="28" t="n">
        <v>2100</v>
      </c>
      <c r="G252" s="28" t="n">
        <v>3</v>
      </c>
      <c r="H252" s="28" t="n">
        <v>1.7</v>
      </c>
      <c r="I252" s="28" t="s">
        <v>146</v>
      </c>
      <c r="J252" s="28" t="n">
        <v>0</v>
      </c>
      <c r="K252" s="28" t="str">
        <f aca="false">IFERROR(INDEX(Dim_Products!$B$2:$B$14,MATCH($C252,Dim_Products!$A$2:$A$14,0)),"")</f>
        <v>Instant Loan</v>
      </c>
      <c r="L252" s="28" t="str">
        <f aca="false">IFERROR(INDEX(Dim_Products!$C$2:$C$14,MATCH($C252,Dim_Products!$A$2:$A$14,0)),"")</f>
        <v>BOSA</v>
      </c>
      <c r="M252" s="28" t="str">
        <f aca="false">IFERROR(INDEX(Dim_Members!$D$2:$D$354,MATCH($B252,Dim_Members!$A$2:$A$354,0)),"")</f>
        <v>Individual</v>
      </c>
      <c r="N252" s="28" t="str">
        <f aca="false">IFERROR(INDEX(Dim_Branches!$B$2:$B$4,MATCH($D252,Dim_Branches!$A$2:$A$4,0)),"")</f>
        <v>Ruai</v>
      </c>
    </row>
    <row r="253" customFormat="false" ht="15" hidden="false" customHeight="false" outlineLevel="0" collapsed="false">
      <c r="A253" s="28" t="n">
        <v>252</v>
      </c>
      <c r="B253" s="28" t="n">
        <v>106</v>
      </c>
      <c r="C253" s="28" t="n">
        <v>10</v>
      </c>
      <c r="D253" s="28" t="n">
        <v>2</v>
      </c>
      <c r="E253" s="29" t="n">
        <v>45840</v>
      </c>
      <c r="F253" s="28" t="n">
        <v>34300</v>
      </c>
      <c r="G253" s="28" t="n">
        <v>7</v>
      </c>
      <c r="H253" s="28" t="n">
        <v>1.5</v>
      </c>
      <c r="I253" s="28" t="s">
        <v>145</v>
      </c>
      <c r="J253" s="28" t="n">
        <v>0</v>
      </c>
      <c r="K253" s="28" t="str">
        <f aca="false">IFERROR(INDEX(Dim_Products!$B$2:$B$14,MATCH($C253,Dim_Products!$A$2:$A$14,0)),"")</f>
        <v>ELoan</v>
      </c>
      <c r="L253" s="28" t="str">
        <f aca="false">IFERROR(INDEX(Dim_Products!$C$2:$C$14,MATCH($C253,Dim_Products!$A$2:$A$14,0)),"")</f>
        <v>BOSA</v>
      </c>
      <c r="M253" s="28" t="str">
        <f aca="false">IFERROR(INDEX(Dim_Members!$D$2:$D$354,MATCH($B253,Dim_Members!$A$2:$A$354,0)),"")</f>
        <v>Individual</v>
      </c>
      <c r="N253" s="28" t="str">
        <f aca="false">IFERROR(INDEX(Dim_Branches!$B$2:$B$4,MATCH($D253,Dim_Branches!$A$2:$A$4,0)),"")</f>
        <v>Umoja</v>
      </c>
    </row>
    <row r="254" customFormat="false" ht="15" hidden="false" customHeight="false" outlineLevel="0" collapsed="false">
      <c r="A254" s="28" t="n">
        <v>253</v>
      </c>
      <c r="B254" s="28" t="n">
        <v>65</v>
      </c>
      <c r="C254" s="28" t="n">
        <v>7</v>
      </c>
      <c r="D254" s="28" t="n">
        <v>2</v>
      </c>
      <c r="E254" s="29" t="n">
        <v>45669</v>
      </c>
      <c r="F254" s="28" t="n">
        <v>146200</v>
      </c>
      <c r="G254" s="28" t="n">
        <v>36</v>
      </c>
      <c r="H254" s="28" t="n">
        <v>1.2</v>
      </c>
      <c r="I254" s="28" t="s">
        <v>145</v>
      </c>
      <c r="J254" s="28" t="n">
        <v>1</v>
      </c>
      <c r="K254" s="28" t="str">
        <f aca="false">IFERROR(INDEX(Dim_Products!$B$2:$B$14,MATCH($C254,Dim_Products!$A$2:$A$14,0)),"")</f>
        <v>Development Loan</v>
      </c>
      <c r="L254" s="28" t="str">
        <f aca="false">IFERROR(INDEX(Dim_Products!$C$2:$C$14,MATCH($C254,Dim_Products!$A$2:$A$14,0)),"")</f>
        <v>BOSA</v>
      </c>
      <c r="M254" s="28" t="str">
        <f aca="false">IFERROR(INDEX(Dim_Members!$D$2:$D$354,MATCH($B254,Dim_Members!$A$2:$A$354,0)),"")</f>
        <v>Individual</v>
      </c>
      <c r="N254" s="28" t="str">
        <f aca="false">IFERROR(INDEX(Dim_Branches!$B$2:$B$4,MATCH($D254,Dim_Branches!$A$2:$A$4,0)),"")</f>
        <v>Umoja</v>
      </c>
    </row>
    <row r="255" customFormat="false" ht="15" hidden="false" customHeight="false" outlineLevel="0" collapsed="false">
      <c r="A255" s="28" t="n">
        <v>254</v>
      </c>
      <c r="B255" s="28" t="n">
        <v>120</v>
      </c>
      <c r="C255" s="28" t="n">
        <v>5</v>
      </c>
      <c r="D255" s="28" t="n">
        <v>1</v>
      </c>
      <c r="E255" s="29" t="n">
        <v>45144</v>
      </c>
      <c r="F255" s="28" t="n">
        <v>48200</v>
      </c>
      <c r="G255" s="28" t="n">
        <v>5</v>
      </c>
      <c r="H255" s="28" t="n">
        <v>1.4</v>
      </c>
      <c r="I255" s="28" t="s">
        <v>145</v>
      </c>
      <c r="J255" s="28" t="n">
        <v>1</v>
      </c>
      <c r="K255" s="28" t="str">
        <f aca="false">IFERROR(INDEX(Dim_Products!$B$2:$B$14,MATCH($C255,Dim_Products!$A$2:$A$14,0)),"")</f>
        <v>School Fees Loan</v>
      </c>
      <c r="L255" s="28" t="str">
        <f aca="false">IFERROR(INDEX(Dim_Products!$C$2:$C$14,MATCH($C255,Dim_Products!$A$2:$A$14,0)),"")</f>
        <v>BOSA</v>
      </c>
      <c r="M255" s="28" t="str">
        <f aca="false">IFERROR(INDEX(Dim_Members!$D$2:$D$354,MATCH($B255,Dim_Members!$A$2:$A$354,0)),"")</f>
        <v>Learning Institution</v>
      </c>
      <c r="N255" s="28" t="str">
        <f aca="false">IFERROR(INDEX(Dim_Branches!$B$2:$B$4,MATCH($D255,Dim_Branches!$A$2:$A$4,0)),"")</f>
        <v>Headquarters</v>
      </c>
    </row>
    <row r="256" customFormat="false" ht="15" hidden="false" customHeight="false" outlineLevel="0" collapsed="false">
      <c r="A256" s="28" t="n">
        <v>255</v>
      </c>
      <c r="B256" s="28" t="n">
        <v>211</v>
      </c>
      <c r="C256" s="28" t="n">
        <v>1</v>
      </c>
      <c r="D256" s="28" t="n">
        <v>3</v>
      </c>
      <c r="E256" s="29" t="n">
        <v>44689</v>
      </c>
      <c r="F256" s="28" t="n">
        <v>89400</v>
      </c>
      <c r="G256" s="28" t="n">
        <v>2</v>
      </c>
      <c r="H256" s="28" t="n">
        <v>1</v>
      </c>
      <c r="I256" s="28" t="s">
        <v>146</v>
      </c>
      <c r="J256" s="28" t="n">
        <v>0</v>
      </c>
      <c r="K256" s="28" t="str">
        <f aca="false">IFERROR(INDEX(Dim_Products!$B$2:$B$14,MATCH($C256,Dim_Products!$A$2:$A$14,0)),"")</f>
        <v>Salary Advance</v>
      </c>
      <c r="L256" s="28" t="str">
        <f aca="false">IFERROR(INDEX(Dim_Products!$C$2:$C$14,MATCH($C256,Dim_Products!$A$2:$A$14,0)),"")</f>
        <v>FOSA</v>
      </c>
      <c r="M256" s="28" t="str">
        <f aca="false">IFERROR(INDEX(Dim_Members!$D$2:$D$354,MATCH($B256,Dim_Members!$A$2:$A$354,0)),"")</f>
        <v>Individual</v>
      </c>
      <c r="N256" s="28" t="str">
        <f aca="false">IFERROR(INDEX(Dim_Branches!$B$2:$B$4,MATCH($D256,Dim_Branches!$A$2:$A$4,0)),"")</f>
        <v>Ruai</v>
      </c>
    </row>
    <row r="257" customFormat="false" ht="15" hidden="false" customHeight="false" outlineLevel="0" collapsed="false">
      <c r="A257" s="28" t="n">
        <v>256</v>
      </c>
      <c r="B257" s="28" t="n">
        <v>270</v>
      </c>
      <c r="C257" s="28" t="n">
        <v>5</v>
      </c>
      <c r="D257" s="28" t="n">
        <v>2</v>
      </c>
      <c r="E257" s="29" t="n">
        <v>45706</v>
      </c>
      <c r="F257" s="28" t="n">
        <v>47800</v>
      </c>
      <c r="G257" s="28" t="n">
        <v>5</v>
      </c>
      <c r="H257" s="28" t="n">
        <v>1.4</v>
      </c>
      <c r="I257" s="28" t="s">
        <v>147</v>
      </c>
      <c r="J257" s="28" t="n">
        <v>1</v>
      </c>
      <c r="K257" s="28" t="str">
        <f aca="false">IFERROR(INDEX(Dim_Products!$B$2:$B$14,MATCH($C257,Dim_Products!$A$2:$A$14,0)),"")</f>
        <v>School Fees Loan</v>
      </c>
      <c r="L257" s="28" t="str">
        <f aca="false">IFERROR(INDEX(Dim_Products!$C$2:$C$14,MATCH($C257,Dim_Products!$A$2:$A$14,0)),"")</f>
        <v>BOSA</v>
      </c>
      <c r="M257" s="28" t="str">
        <f aca="false">IFERROR(INDEX(Dim_Members!$D$2:$D$354,MATCH($B257,Dim_Members!$A$2:$A$354,0)),"")</f>
        <v>Individual</v>
      </c>
      <c r="N257" s="28" t="str">
        <f aca="false">IFERROR(INDEX(Dim_Branches!$B$2:$B$4,MATCH($D257,Dim_Branches!$A$2:$A$4,0)),"")</f>
        <v>Umoja</v>
      </c>
    </row>
    <row r="258" customFormat="false" ht="15" hidden="false" customHeight="false" outlineLevel="0" collapsed="false">
      <c r="A258" s="28" t="n">
        <v>257</v>
      </c>
      <c r="B258" s="28" t="n">
        <v>235</v>
      </c>
      <c r="C258" s="28" t="n">
        <v>1</v>
      </c>
      <c r="D258" s="28" t="n">
        <v>3</v>
      </c>
      <c r="E258" s="29" t="n">
        <v>46243</v>
      </c>
      <c r="F258" s="28" t="n">
        <v>87000</v>
      </c>
      <c r="G258" s="28" t="n">
        <v>3</v>
      </c>
      <c r="H258" s="28" t="n">
        <v>1</v>
      </c>
      <c r="I258" s="28" t="s">
        <v>146</v>
      </c>
      <c r="J258" s="28" t="n">
        <v>0</v>
      </c>
      <c r="K258" s="28" t="str">
        <f aca="false">IFERROR(INDEX(Dim_Products!$B$2:$B$14,MATCH($C258,Dim_Products!$A$2:$A$14,0)),"")</f>
        <v>Salary Advance</v>
      </c>
      <c r="L258" s="28" t="str">
        <f aca="false">IFERROR(INDEX(Dim_Products!$C$2:$C$14,MATCH($C258,Dim_Products!$A$2:$A$14,0)),"")</f>
        <v>FOSA</v>
      </c>
      <c r="M258" s="28" t="str">
        <f aca="false">IFERROR(INDEX(Dim_Members!$D$2:$D$354,MATCH($B258,Dim_Members!$A$2:$A$354,0)),"")</f>
        <v>Individual</v>
      </c>
      <c r="N258" s="28" t="str">
        <f aca="false">IFERROR(INDEX(Dim_Branches!$B$2:$B$4,MATCH($D258,Dim_Branches!$A$2:$A$4,0)),"")</f>
        <v>Ruai</v>
      </c>
    </row>
    <row r="259" customFormat="false" ht="15" hidden="false" customHeight="false" outlineLevel="0" collapsed="false">
      <c r="A259" s="28" t="n">
        <v>258</v>
      </c>
      <c r="B259" s="28" t="n">
        <v>109</v>
      </c>
      <c r="C259" s="28" t="n">
        <v>6</v>
      </c>
      <c r="D259" s="28" t="n">
        <v>2</v>
      </c>
      <c r="E259" s="29" t="n">
        <v>44628</v>
      </c>
      <c r="F259" s="28" t="n">
        <v>10500</v>
      </c>
      <c r="G259" s="28" t="n">
        <v>13</v>
      </c>
      <c r="H259" s="28" t="n">
        <v>1.3</v>
      </c>
      <c r="I259" s="28" t="s">
        <v>145</v>
      </c>
      <c r="J259" s="28" t="n">
        <v>0</v>
      </c>
      <c r="K259" s="28" t="str">
        <f aca="false">IFERROR(INDEX(Dim_Products!$B$2:$B$14,MATCH($C259,Dim_Products!$A$2:$A$14,0)),"")</f>
        <v>Bima Loan</v>
      </c>
      <c r="L259" s="28" t="str">
        <f aca="false">IFERROR(INDEX(Dim_Products!$C$2:$C$14,MATCH($C259,Dim_Products!$A$2:$A$14,0)),"")</f>
        <v>BOSA</v>
      </c>
      <c r="M259" s="28" t="str">
        <f aca="false">IFERROR(INDEX(Dim_Members!$D$2:$D$354,MATCH($B259,Dim_Members!$A$2:$A$354,0)),"")</f>
        <v>SME</v>
      </c>
      <c r="N259" s="28" t="str">
        <f aca="false">IFERROR(INDEX(Dim_Branches!$B$2:$B$4,MATCH($D259,Dim_Branches!$A$2:$A$4,0)),"")</f>
        <v>Umoja</v>
      </c>
    </row>
    <row r="260" customFormat="false" ht="15" hidden="false" customHeight="false" outlineLevel="0" collapsed="false">
      <c r="A260" s="28" t="n">
        <v>259</v>
      </c>
      <c r="B260" s="28" t="n">
        <v>25</v>
      </c>
      <c r="C260" s="28" t="n">
        <v>12</v>
      </c>
      <c r="D260" s="28" t="n">
        <v>1</v>
      </c>
      <c r="E260" s="29" t="n">
        <v>45186</v>
      </c>
      <c r="F260" s="28" t="n">
        <v>509600</v>
      </c>
      <c r="G260" s="28" t="n">
        <v>48</v>
      </c>
      <c r="H260" s="28" t="n">
        <v>1.1</v>
      </c>
      <c r="I260" s="28" t="s">
        <v>147</v>
      </c>
      <c r="J260" s="28" t="n">
        <v>1</v>
      </c>
      <c r="K260" s="28" t="str">
        <f aca="false">IFERROR(INDEX(Dim_Products!$B$2:$B$14,MATCH($C260,Dim_Products!$A$2:$A$14,0)),"")</f>
        <v>Mjengo Loan</v>
      </c>
      <c r="L260" s="28" t="str">
        <f aca="false">IFERROR(INDEX(Dim_Products!$C$2:$C$14,MATCH($C260,Dim_Products!$A$2:$A$14,0)),"")</f>
        <v>BOSA</v>
      </c>
      <c r="M260" s="28" t="str">
        <f aca="false">IFERROR(INDEX(Dim_Members!$D$2:$D$354,MATCH($B260,Dim_Members!$A$2:$A$354,0)),"")</f>
        <v>Individual</v>
      </c>
      <c r="N260" s="28" t="str">
        <f aca="false">IFERROR(INDEX(Dim_Branches!$B$2:$B$4,MATCH($D260,Dim_Branches!$A$2:$A$4,0)),"")</f>
        <v>Headquarters</v>
      </c>
    </row>
    <row r="261" customFormat="false" ht="15" hidden="false" customHeight="false" outlineLevel="0" collapsed="false">
      <c r="A261" s="28" t="n">
        <v>260</v>
      </c>
      <c r="B261" s="28" t="n">
        <v>296</v>
      </c>
      <c r="C261" s="28" t="n">
        <v>9</v>
      </c>
      <c r="D261" s="28" t="n">
        <v>1</v>
      </c>
      <c r="E261" s="29" t="n">
        <v>46123</v>
      </c>
      <c r="F261" s="28" t="n">
        <v>5400</v>
      </c>
      <c r="G261" s="28" t="n">
        <v>4</v>
      </c>
      <c r="H261" s="28" t="n">
        <v>1.7</v>
      </c>
      <c r="I261" s="28" t="s">
        <v>146</v>
      </c>
      <c r="J261" s="28" t="n">
        <v>0</v>
      </c>
      <c r="K261" s="28" t="str">
        <f aca="false">IFERROR(INDEX(Dim_Products!$B$2:$B$14,MATCH($C261,Dim_Products!$A$2:$A$14,0)),"")</f>
        <v>Instant Loan</v>
      </c>
      <c r="L261" s="28" t="str">
        <f aca="false">IFERROR(INDEX(Dim_Products!$C$2:$C$14,MATCH($C261,Dim_Products!$A$2:$A$14,0)),"")</f>
        <v>BOSA</v>
      </c>
      <c r="M261" s="28" t="str">
        <f aca="false">IFERROR(INDEX(Dim_Members!$D$2:$D$354,MATCH($B261,Dim_Members!$A$2:$A$354,0)),"")</f>
        <v>Individual</v>
      </c>
      <c r="N261" s="28" t="str">
        <f aca="false">IFERROR(INDEX(Dim_Branches!$B$2:$B$4,MATCH($D261,Dim_Branches!$A$2:$A$4,0)),"")</f>
        <v>Headquarters</v>
      </c>
    </row>
    <row r="262" customFormat="false" ht="15" hidden="false" customHeight="false" outlineLevel="0" collapsed="false">
      <c r="A262" s="28" t="n">
        <v>261</v>
      </c>
      <c r="B262" s="28" t="n">
        <v>126</v>
      </c>
      <c r="C262" s="28" t="n">
        <v>9</v>
      </c>
      <c r="D262" s="28" t="n">
        <v>2</v>
      </c>
      <c r="E262" s="29" t="n">
        <v>46013</v>
      </c>
      <c r="F262" s="28" t="n">
        <v>3500</v>
      </c>
      <c r="G262" s="28" t="n">
        <v>3</v>
      </c>
      <c r="H262" s="28" t="n">
        <v>1.7</v>
      </c>
      <c r="I262" s="28" t="s">
        <v>146</v>
      </c>
      <c r="J262" s="28" t="n">
        <v>0</v>
      </c>
      <c r="K262" s="28" t="str">
        <f aca="false">IFERROR(INDEX(Dim_Products!$B$2:$B$14,MATCH($C262,Dim_Products!$A$2:$A$14,0)),"")</f>
        <v>Instant Loan</v>
      </c>
      <c r="L262" s="28" t="str">
        <f aca="false">IFERROR(INDEX(Dim_Products!$C$2:$C$14,MATCH($C262,Dim_Products!$A$2:$A$14,0)),"")</f>
        <v>BOSA</v>
      </c>
      <c r="M262" s="28" t="str">
        <f aca="false">IFERROR(INDEX(Dim_Members!$D$2:$D$354,MATCH($B262,Dim_Members!$A$2:$A$354,0)),"")</f>
        <v>Religious Institution</v>
      </c>
      <c r="N262" s="28" t="str">
        <f aca="false">IFERROR(INDEX(Dim_Branches!$B$2:$B$4,MATCH($D262,Dim_Branches!$A$2:$A$4,0)),"")</f>
        <v>Umoja</v>
      </c>
    </row>
    <row r="263" customFormat="false" ht="15" hidden="false" customHeight="false" outlineLevel="0" collapsed="false">
      <c r="A263" s="28" t="n">
        <v>262</v>
      </c>
      <c r="B263" s="28" t="n">
        <v>175</v>
      </c>
      <c r="C263" s="28" t="n">
        <v>5</v>
      </c>
      <c r="D263" s="28" t="n">
        <v>2</v>
      </c>
      <c r="E263" s="29" t="n">
        <v>45716</v>
      </c>
      <c r="F263" s="28" t="n">
        <v>52300</v>
      </c>
      <c r="G263" s="28" t="n">
        <v>3</v>
      </c>
      <c r="H263" s="28" t="n">
        <v>1.4</v>
      </c>
      <c r="I263" s="28" t="s">
        <v>145</v>
      </c>
      <c r="J263" s="28" t="n">
        <v>1</v>
      </c>
      <c r="K263" s="28" t="str">
        <f aca="false">IFERROR(INDEX(Dim_Products!$B$2:$B$14,MATCH($C263,Dim_Products!$A$2:$A$14,0)),"")</f>
        <v>School Fees Loan</v>
      </c>
      <c r="L263" s="28" t="str">
        <f aca="false">IFERROR(INDEX(Dim_Products!$C$2:$C$14,MATCH($C263,Dim_Products!$A$2:$A$14,0)),"")</f>
        <v>BOSA</v>
      </c>
      <c r="M263" s="28" t="str">
        <f aca="false">IFERROR(INDEX(Dim_Members!$D$2:$D$354,MATCH($B263,Dim_Members!$A$2:$A$354,0)),"")</f>
        <v>Individual</v>
      </c>
      <c r="N263" s="28" t="str">
        <f aca="false">IFERROR(INDEX(Dim_Branches!$B$2:$B$4,MATCH($D263,Dim_Branches!$A$2:$A$4,0)),"")</f>
        <v>Umoja</v>
      </c>
    </row>
    <row r="264" customFormat="false" ht="15" hidden="false" customHeight="false" outlineLevel="0" collapsed="false">
      <c r="A264" s="28" t="n">
        <v>263</v>
      </c>
      <c r="B264" s="28" t="n">
        <v>93</v>
      </c>
      <c r="C264" s="28" t="n">
        <v>1</v>
      </c>
      <c r="D264" s="28" t="n">
        <v>1</v>
      </c>
      <c r="E264" s="29" t="n">
        <v>44681</v>
      </c>
      <c r="F264" s="28" t="n">
        <v>42000</v>
      </c>
      <c r="G264" s="28" t="n">
        <v>2</v>
      </c>
      <c r="H264" s="28" t="n">
        <v>1</v>
      </c>
      <c r="I264" s="28" t="s">
        <v>146</v>
      </c>
      <c r="J264" s="28" t="n">
        <v>0</v>
      </c>
      <c r="K264" s="28" t="str">
        <f aca="false">IFERROR(INDEX(Dim_Products!$B$2:$B$14,MATCH($C264,Dim_Products!$A$2:$A$14,0)),"")</f>
        <v>Salary Advance</v>
      </c>
      <c r="L264" s="28" t="str">
        <f aca="false">IFERROR(INDEX(Dim_Products!$C$2:$C$14,MATCH($C264,Dim_Products!$A$2:$A$14,0)),"")</f>
        <v>FOSA</v>
      </c>
      <c r="M264" s="28" t="str">
        <f aca="false">IFERROR(INDEX(Dim_Members!$D$2:$D$354,MATCH($B264,Dim_Members!$A$2:$A$354,0)),"")</f>
        <v>Individual</v>
      </c>
      <c r="N264" s="28" t="str">
        <f aca="false">IFERROR(INDEX(Dim_Branches!$B$2:$B$4,MATCH($D264,Dim_Branches!$A$2:$A$4,0)),"")</f>
        <v>Headquarters</v>
      </c>
    </row>
    <row r="265" customFormat="false" ht="15" hidden="false" customHeight="false" outlineLevel="0" collapsed="false">
      <c r="A265" s="28" t="n">
        <v>264</v>
      </c>
      <c r="B265" s="28" t="n">
        <v>193</v>
      </c>
      <c r="C265" s="28" t="n">
        <v>12</v>
      </c>
      <c r="D265" s="28" t="n">
        <v>1</v>
      </c>
      <c r="E265" s="29" t="n">
        <v>44809</v>
      </c>
      <c r="F265" s="28" t="n">
        <v>484900</v>
      </c>
      <c r="G265" s="28" t="n">
        <v>47</v>
      </c>
      <c r="H265" s="28" t="n">
        <v>1.1</v>
      </c>
      <c r="I265" s="28" t="s">
        <v>145</v>
      </c>
      <c r="J265" s="28" t="n">
        <v>1</v>
      </c>
      <c r="K265" s="28" t="str">
        <f aca="false">IFERROR(INDEX(Dim_Products!$B$2:$B$14,MATCH($C265,Dim_Products!$A$2:$A$14,0)),"")</f>
        <v>Mjengo Loan</v>
      </c>
      <c r="L265" s="28" t="str">
        <f aca="false">IFERROR(INDEX(Dim_Products!$C$2:$C$14,MATCH($C265,Dim_Products!$A$2:$A$14,0)),"")</f>
        <v>BOSA</v>
      </c>
      <c r="M265" s="28" t="str">
        <f aca="false">IFERROR(INDEX(Dim_Members!$D$2:$D$354,MATCH($B265,Dim_Members!$A$2:$A$354,0)),"")</f>
        <v>Individual</v>
      </c>
      <c r="N265" s="28" t="str">
        <f aca="false">IFERROR(INDEX(Dim_Branches!$B$2:$B$4,MATCH($D265,Dim_Branches!$A$2:$A$4,0)),"")</f>
        <v>Headquarters</v>
      </c>
    </row>
    <row r="266" customFormat="false" ht="15" hidden="false" customHeight="false" outlineLevel="0" collapsed="false">
      <c r="A266" s="28" t="n">
        <v>265</v>
      </c>
      <c r="B266" s="28" t="n">
        <v>72</v>
      </c>
      <c r="C266" s="28" t="n">
        <v>9</v>
      </c>
      <c r="D266" s="28" t="n">
        <v>1</v>
      </c>
      <c r="E266" s="29" t="n">
        <v>45134</v>
      </c>
      <c r="F266" s="28" t="n">
        <v>5800</v>
      </c>
      <c r="G266" s="28" t="n">
        <v>3</v>
      </c>
      <c r="H266" s="28" t="n">
        <v>1.7</v>
      </c>
      <c r="I266" s="28" t="s">
        <v>146</v>
      </c>
      <c r="J266" s="28" t="n">
        <v>0</v>
      </c>
      <c r="K266" s="28" t="str">
        <f aca="false">IFERROR(INDEX(Dim_Products!$B$2:$B$14,MATCH($C266,Dim_Products!$A$2:$A$14,0)),"")</f>
        <v>Instant Loan</v>
      </c>
      <c r="L266" s="28" t="str">
        <f aca="false">IFERROR(INDEX(Dim_Products!$C$2:$C$14,MATCH($C266,Dim_Products!$A$2:$A$14,0)),"")</f>
        <v>BOSA</v>
      </c>
      <c r="M266" s="28" t="str">
        <f aca="false">IFERROR(INDEX(Dim_Members!$D$2:$D$354,MATCH($B266,Dim_Members!$A$2:$A$354,0)),"")</f>
        <v>Individual</v>
      </c>
      <c r="N266" s="28" t="str">
        <f aca="false">IFERROR(INDEX(Dim_Branches!$B$2:$B$4,MATCH($D266,Dim_Branches!$A$2:$A$4,0)),"")</f>
        <v>Headquarters</v>
      </c>
    </row>
    <row r="267" customFormat="false" ht="15" hidden="false" customHeight="false" outlineLevel="0" collapsed="false">
      <c r="A267" s="28" t="n">
        <v>266</v>
      </c>
      <c r="B267" s="28" t="n">
        <v>232</v>
      </c>
      <c r="C267" s="28" t="n">
        <v>3</v>
      </c>
      <c r="D267" s="28" t="n">
        <v>1</v>
      </c>
      <c r="E267" s="29" t="n">
        <v>45918</v>
      </c>
      <c r="F267" s="28" t="n">
        <v>33900</v>
      </c>
      <c r="G267" s="28" t="n">
        <v>12</v>
      </c>
      <c r="H267" s="28" t="n">
        <v>1.3</v>
      </c>
      <c r="I267" s="28" t="s">
        <v>146</v>
      </c>
      <c r="J267" s="28" t="n">
        <v>0</v>
      </c>
      <c r="K267" s="28" t="str">
        <f aca="false">IFERROR(INDEX(Dim_Products!$B$2:$B$14,MATCH($C267,Dim_Products!$A$2:$A$14,0)),"")</f>
        <v>Product Loan</v>
      </c>
      <c r="L267" s="28" t="str">
        <f aca="false">IFERROR(INDEX(Dim_Products!$C$2:$C$14,MATCH($C267,Dim_Products!$A$2:$A$14,0)),"")</f>
        <v>FOSA</v>
      </c>
      <c r="M267" s="28" t="str">
        <f aca="false">IFERROR(INDEX(Dim_Members!$D$2:$D$354,MATCH($B267,Dim_Members!$A$2:$A$354,0)),"")</f>
        <v>Individual</v>
      </c>
      <c r="N267" s="28" t="str">
        <f aca="false">IFERROR(INDEX(Dim_Branches!$B$2:$B$4,MATCH($D267,Dim_Branches!$A$2:$A$4,0)),"")</f>
        <v>Headquarters</v>
      </c>
    </row>
    <row r="268" customFormat="false" ht="15" hidden="false" customHeight="false" outlineLevel="0" collapsed="false">
      <c r="A268" s="28" t="n">
        <v>267</v>
      </c>
      <c r="B268" s="28" t="n">
        <v>333</v>
      </c>
      <c r="C268" s="28" t="n">
        <v>8</v>
      </c>
      <c r="D268" s="28" t="n">
        <v>2</v>
      </c>
      <c r="E268" s="29" t="n">
        <v>45665</v>
      </c>
      <c r="F268" s="28" t="n">
        <v>27100</v>
      </c>
      <c r="G268" s="28" t="n">
        <v>5</v>
      </c>
      <c r="H268" s="28" t="n">
        <v>1.6</v>
      </c>
      <c r="I268" s="28" t="s">
        <v>145</v>
      </c>
      <c r="J268" s="28" t="n">
        <v>0</v>
      </c>
      <c r="K268" s="28" t="str">
        <f aca="false">IFERROR(INDEX(Dim_Products!$B$2:$B$14,MATCH($C268,Dim_Products!$A$2:$A$14,0)),"")</f>
        <v>Emergency Loan</v>
      </c>
      <c r="L268" s="28" t="str">
        <f aca="false">IFERROR(INDEX(Dim_Products!$C$2:$C$14,MATCH($C268,Dim_Products!$A$2:$A$14,0)),"")</f>
        <v>BOSA</v>
      </c>
      <c r="M268" s="28" t="str">
        <f aca="false">IFERROR(INDEX(Dim_Members!$D$2:$D$354,MATCH($B268,Dim_Members!$A$2:$A$354,0)),"")</f>
        <v>Individual</v>
      </c>
      <c r="N268" s="28" t="str">
        <f aca="false">IFERROR(INDEX(Dim_Branches!$B$2:$B$4,MATCH($D268,Dim_Branches!$A$2:$A$4,0)),"")</f>
        <v>Umoja</v>
      </c>
    </row>
    <row r="269" customFormat="false" ht="15" hidden="false" customHeight="false" outlineLevel="0" collapsed="false">
      <c r="A269" s="28" t="n">
        <v>268</v>
      </c>
      <c r="B269" s="28" t="n">
        <v>5</v>
      </c>
      <c r="C269" s="28" t="n">
        <v>1</v>
      </c>
      <c r="D269" s="28" t="n">
        <v>2</v>
      </c>
      <c r="E269" s="29" t="n">
        <v>46194</v>
      </c>
      <c r="F269" s="28" t="n">
        <v>47200</v>
      </c>
      <c r="G269" s="28" t="n">
        <v>1</v>
      </c>
      <c r="H269" s="28" t="n">
        <v>1</v>
      </c>
      <c r="I269" s="28" t="s">
        <v>146</v>
      </c>
      <c r="J269" s="28" t="n">
        <v>0</v>
      </c>
      <c r="K269" s="28" t="str">
        <f aca="false">IFERROR(INDEX(Dim_Products!$B$2:$B$14,MATCH($C269,Dim_Products!$A$2:$A$14,0)),"")</f>
        <v>Salary Advance</v>
      </c>
      <c r="L269" s="28" t="str">
        <f aca="false">IFERROR(INDEX(Dim_Products!$C$2:$C$14,MATCH($C269,Dim_Products!$A$2:$A$14,0)),"")</f>
        <v>FOSA</v>
      </c>
      <c r="M269" s="28" t="str">
        <f aca="false">IFERROR(INDEX(Dim_Members!$D$2:$D$354,MATCH($B269,Dim_Members!$A$2:$A$354,0)),"")</f>
        <v>Individual</v>
      </c>
      <c r="N269" s="28" t="str">
        <f aca="false">IFERROR(INDEX(Dim_Branches!$B$2:$B$4,MATCH($D269,Dim_Branches!$A$2:$A$4,0)),"")</f>
        <v>Umoja</v>
      </c>
    </row>
    <row r="270" customFormat="false" ht="15" hidden="false" customHeight="false" outlineLevel="0" collapsed="false">
      <c r="A270" s="28" t="n">
        <v>269</v>
      </c>
      <c r="B270" s="28" t="n">
        <v>349</v>
      </c>
      <c r="C270" s="28" t="n">
        <v>11</v>
      </c>
      <c r="D270" s="28" t="n">
        <v>2</v>
      </c>
      <c r="E270" s="29" t="n">
        <v>45294</v>
      </c>
      <c r="F270" s="28" t="n">
        <v>317000</v>
      </c>
      <c r="G270" s="28" t="n">
        <v>47</v>
      </c>
      <c r="H270" s="28" t="n">
        <v>1.1</v>
      </c>
      <c r="I270" s="28" t="s">
        <v>147</v>
      </c>
      <c r="J270" s="28" t="n">
        <v>1</v>
      </c>
      <c r="K270" s="28" t="str">
        <f aca="false">IFERROR(INDEX(Dim_Products!$B$2:$B$14,MATCH($C270,Dim_Products!$A$2:$A$14,0)),"")</f>
        <v>Moto Gari Loan</v>
      </c>
      <c r="L270" s="28" t="str">
        <f aca="false">IFERROR(INDEX(Dim_Products!$C$2:$C$14,MATCH($C270,Dim_Products!$A$2:$A$14,0)),"")</f>
        <v>BOSA</v>
      </c>
      <c r="M270" s="28" t="str">
        <f aca="false">IFERROR(INDEX(Dim_Members!$D$2:$D$354,MATCH($B270,Dim_Members!$A$2:$A$354,0)),"")</f>
        <v>Individual</v>
      </c>
      <c r="N270" s="28" t="str">
        <f aca="false">IFERROR(INDEX(Dim_Branches!$B$2:$B$4,MATCH($D270,Dim_Branches!$A$2:$A$4,0)),"")</f>
        <v>Umoja</v>
      </c>
    </row>
    <row r="271" customFormat="false" ht="15" hidden="false" customHeight="false" outlineLevel="0" collapsed="false">
      <c r="A271" s="28" t="n">
        <v>270</v>
      </c>
      <c r="B271" s="28" t="n">
        <v>233</v>
      </c>
      <c r="C271" s="28" t="n">
        <v>1</v>
      </c>
      <c r="D271" s="28" t="n">
        <v>1</v>
      </c>
      <c r="E271" s="29" t="n">
        <v>45436</v>
      </c>
      <c r="F271" s="28" t="n">
        <v>68900</v>
      </c>
      <c r="G271" s="28" t="n">
        <v>3</v>
      </c>
      <c r="H271" s="28" t="n">
        <v>1</v>
      </c>
      <c r="I271" s="28" t="s">
        <v>145</v>
      </c>
      <c r="J271" s="28" t="n">
        <v>0</v>
      </c>
      <c r="K271" s="28" t="str">
        <f aca="false">IFERROR(INDEX(Dim_Products!$B$2:$B$14,MATCH($C271,Dim_Products!$A$2:$A$14,0)),"")</f>
        <v>Salary Advance</v>
      </c>
      <c r="L271" s="28" t="str">
        <f aca="false">IFERROR(INDEX(Dim_Products!$C$2:$C$14,MATCH($C271,Dim_Products!$A$2:$A$14,0)),"")</f>
        <v>FOSA</v>
      </c>
      <c r="M271" s="28" t="str">
        <f aca="false">IFERROR(INDEX(Dim_Members!$D$2:$D$354,MATCH($B271,Dim_Members!$A$2:$A$354,0)),"")</f>
        <v>Individual</v>
      </c>
      <c r="N271" s="28" t="str">
        <f aca="false">IFERROR(INDEX(Dim_Branches!$B$2:$B$4,MATCH($D271,Dim_Branches!$A$2:$A$4,0)),"")</f>
        <v>Headquarters</v>
      </c>
    </row>
    <row r="272" customFormat="false" ht="15" hidden="false" customHeight="false" outlineLevel="0" collapsed="false">
      <c r="A272" s="28" t="n">
        <v>271</v>
      </c>
      <c r="B272" s="28" t="n">
        <v>63</v>
      </c>
      <c r="C272" s="28" t="n">
        <v>8</v>
      </c>
      <c r="D272" s="28" t="n">
        <v>3</v>
      </c>
      <c r="E272" s="29" t="n">
        <v>46140</v>
      </c>
      <c r="F272" s="28" t="n">
        <v>12800</v>
      </c>
      <c r="G272" s="28" t="n">
        <v>6</v>
      </c>
      <c r="H272" s="28" t="n">
        <v>1.6</v>
      </c>
      <c r="I272" s="28" t="s">
        <v>147</v>
      </c>
      <c r="J272" s="28" t="n">
        <v>0</v>
      </c>
      <c r="K272" s="28" t="str">
        <f aca="false">IFERROR(INDEX(Dim_Products!$B$2:$B$14,MATCH($C272,Dim_Products!$A$2:$A$14,0)),"")</f>
        <v>Emergency Loan</v>
      </c>
      <c r="L272" s="28" t="str">
        <f aca="false">IFERROR(INDEX(Dim_Products!$C$2:$C$14,MATCH($C272,Dim_Products!$A$2:$A$14,0)),"")</f>
        <v>BOSA</v>
      </c>
      <c r="M272" s="28" t="str">
        <f aca="false">IFERROR(INDEX(Dim_Members!$D$2:$D$354,MATCH($B272,Dim_Members!$A$2:$A$354,0)),"")</f>
        <v>Individual</v>
      </c>
      <c r="N272" s="28" t="str">
        <f aca="false">IFERROR(INDEX(Dim_Branches!$B$2:$B$4,MATCH($D272,Dim_Branches!$A$2:$A$4,0)),"")</f>
        <v>Ruai</v>
      </c>
    </row>
    <row r="273" customFormat="false" ht="15" hidden="false" customHeight="false" outlineLevel="0" collapsed="false">
      <c r="A273" s="28" t="n">
        <v>272</v>
      </c>
      <c r="B273" s="28" t="n">
        <v>3</v>
      </c>
      <c r="C273" s="28" t="n">
        <v>5</v>
      </c>
      <c r="D273" s="28" t="n">
        <v>1</v>
      </c>
      <c r="E273" s="29" t="n">
        <v>46101</v>
      </c>
      <c r="F273" s="28" t="n">
        <v>53400</v>
      </c>
      <c r="G273" s="28" t="n">
        <v>3</v>
      </c>
      <c r="H273" s="28" t="n">
        <v>1.4</v>
      </c>
      <c r="I273" s="28" t="s">
        <v>147</v>
      </c>
      <c r="J273" s="28" t="n">
        <v>1</v>
      </c>
      <c r="K273" s="28" t="str">
        <f aca="false">IFERROR(INDEX(Dim_Products!$B$2:$B$14,MATCH($C273,Dim_Products!$A$2:$A$14,0)),"")</f>
        <v>School Fees Loan</v>
      </c>
      <c r="L273" s="28" t="str">
        <f aca="false">IFERROR(INDEX(Dim_Products!$C$2:$C$14,MATCH($C273,Dim_Products!$A$2:$A$14,0)),"")</f>
        <v>BOSA</v>
      </c>
      <c r="M273" s="28" t="str">
        <f aca="false">IFERROR(INDEX(Dim_Members!$D$2:$D$354,MATCH($B273,Dim_Members!$A$2:$A$354,0)),"")</f>
        <v>Individual</v>
      </c>
      <c r="N273" s="28" t="str">
        <f aca="false">IFERROR(INDEX(Dim_Branches!$B$2:$B$4,MATCH($D273,Dim_Branches!$A$2:$A$4,0)),"")</f>
        <v>Headquarters</v>
      </c>
    </row>
    <row r="274" customFormat="false" ht="15" hidden="false" customHeight="false" outlineLevel="0" collapsed="false">
      <c r="A274" s="28" t="n">
        <v>273</v>
      </c>
      <c r="B274" s="28" t="n">
        <v>321</v>
      </c>
      <c r="C274" s="28" t="n">
        <v>8</v>
      </c>
      <c r="D274" s="28" t="n">
        <v>3</v>
      </c>
      <c r="E274" s="29" t="n">
        <v>44619</v>
      </c>
      <c r="F274" s="28" t="n">
        <v>14700</v>
      </c>
      <c r="G274" s="28" t="n">
        <v>6</v>
      </c>
      <c r="H274" s="28" t="n">
        <v>1.6</v>
      </c>
      <c r="I274" s="28" t="s">
        <v>145</v>
      </c>
      <c r="J274" s="28" t="n">
        <v>0</v>
      </c>
      <c r="K274" s="28" t="str">
        <f aca="false">IFERROR(INDEX(Dim_Products!$B$2:$B$14,MATCH($C274,Dim_Products!$A$2:$A$14,0)),"")</f>
        <v>Emergency Loan</v>
      </c>
      <c r="L274" s="28" t="str">
        <f aca="false">IFERROR(INDEX(Dim_Products!$C$2:$C$14,MATCH($C274,Dim_Products!$A$2:$A$14,0)),"")</f>
        <v>BOSA</v>
      </c>
      <c r="M274" s="28" t="str">
        <f aca="false">IFERROR(INDEX(Dim_Members!$D$2:$D$354,MATCH($B274,Dim_Members!$A$2:$A$354,0)),"")</f>
        <v>Religious Institution</v>
      </c>
      <c r="N274" s="28" t="str">
        <f aca="false">IFERROR(INDEX(Dim_Branches!$B$2:$B$4,MATCH($D274,Dim_Branches!$A$2:$A$4,0)),"")</f>
        <v>Ruai</v>
      </c>
    </row>
    <row r="275" customFormat="false" ht="15" hidden="false" customHeight="false" outlineLevel="0" collapsed="false">
      <c r="A275" s="28" t="n">
        <v>274</v>
      </c>
      <c r="B275" s="28" t="n">
        <v>171</v>
      </c>
      <c r="C275" s="28" t="n">
        <v>6</v>
      </c>
      <c r="D275" s="28" t="n">
        <v>2</v>
      </c>
      <c r="E275" s="29" t="n">
        <v>45046</v>
      </c>
      <c r="F275" s="28" t="n">
        <v>32200</v>
      </c>
      <c r="G275" s="28" t="n">
        <v>11</v>
      </c>
      <c r="H275" s="28" t="n">
        <v>1.3</v>
      </c>
      <c r="I275" s="28" t="s">
        <v>147</v>
      </c>
      <c r="J275" s="28" t="n">
        <v>0</v>
      </c>
      <c r="K275" s="28" t="str">
        <f aca="false">IFERROR(INDEX(Dim_Products!$B$2:$B$14,MATCH($C275,Dim_Products!$A$2:$A$14,0)),"")</f>
        <v>Bima Loan</v>
      </c>
      <c r="L275" s="28" t="str">
        <f aca="false">IFERROR(INDEX(Dim_Products!$C$2:$C$14,MATCH($C275,Dim_Products!$A$2:$A$14,0)),"")</f>
        <v>BOSA</v>
      </c>
      <c r="M275" s="28" t="str">
        <f aca="false">IFERROR(INDEX(Dim_Members!$D$2:$D$354,MATCH($B275,Dim_Members!$A$2:$A$354,0)),"")</f>
        <v>Individual</v>
      </c>
      <c r="N275" s="28" t="str">
        <f aca="false">IFERROR(INDEX(Dim_Branches!$B$2:$B$4,MATCH($D275,Dim_Branches!$A$2:$A$4,0)),"")</f>
        <v>Umoja</v>
      </c>
    </row>
    <row r="276" customFormat="false" ht="15" hidden="false" customHeight="false" outlineLevel="0" collapsed="false">
      <c r="A276" s="28" t="n">
        <v>275</v>
      </c>
      <c r="B276" s="28" t="n">
        <v>313</v>
      </c>
      <c r="C276" s="28" t="n">
        <v>8</v>
      </c>
      <c r="D276" s="28" t="n">
        <v>2</v>
      </c>
      <c r="E276" s="29" t="n">
        <v>45351</v>
      </c>
      <c r="F276" s="28" t="n">
        <v>21300</v>
      </c>
      <c r="G276" s="28" t="n">
        <v>5</v>
      </c>
      <c r="H276" s="28" t="n">
        <v>1.6</v>
      </c>
      <c r="I276" s="28" t="s">
        <v>145</v>
      </c>
      <c r="J276" s="28" t="n">
        <v>0</v>
      </c>
      <c r="K276" s="28" t="str">
        <f aca="false">IFERROR(INDEX(Dim_Products!$B$2:$B$14,MATCH($C276,Dim_Products!$A$2:$A$14,0)),"")</f>
        <v>Emergency Loan</v>
      </c>
      <c r="L276" s="28" t="str">
        <f aca="false">IFERROR(INDEX(Dim_Products!$C$2:$C$14,MATCH($C276,Dim_Products!$A$2:$A$14,0)),"")</f>
        <v>BOSA</v>
      </c>
      <c r="M276" s="28" t="str">
        <f aca="false">IFERROR(INDEX(Dim_Members!$D$2:$D$354,MATCH($B276,Dim_Members!$A$2:$A$354,0)),"")</f>
        <v>Individual</v>
      </c>
      <c r="N276" s="28" t="str">
        <f aca="false">IFERROR(INDEX(Dim_Branches!$B$2:$B$4,MATCH($D276,Dim_Branches!$A$2:$A$4,0)),"")</f>
        <v>Umoja</v>
      </c>
    </row>
    <row r="277" customFormat="false" ht="15" hidden="false" customHeight="false" outlineLevel="0" collapsed="false">
      <c r="A277" s="28" t="n">
        <v>276</v>
      </c>
      <c r="B277" s="28" t="n">
        <v>56</v>
      </c>
      <c r="C277" s="28" t="n">
        <v>1</v>
      </c>
      <c r="D277" s="28" t="n">
        <v>2</v>
      </c>
      <c r="E277" s="29" t="n">
        <v>45780</v>
      </c>
      <c r="F277" s="28" t="n">
        <v>11400</v>
      </c>
      <c r="G277" s="28" t="n">
        <v>3</v>
      </c>
      <c r="H277" s="28" t="n">
        <v>1</v>
      </c>
      <c r="I277" s="28" t="s">
        <v>145</v>
      </c>
      <c r="J277" s="28" t="n">
        <v>0</v>
      </c>
      <c r="K277" s="28" t="str">
        <f aca="false">IFERROR(INDEX(Dim_Products!$B$2:$B$14,MATCH($C277,Dim_Products!$A$2:$A$14,0)),"")</f>
        <v>Salary Advance</v>
      </c>
      <c r="L277" s="28" t="str">
        <f aca="false">IFERROR(INDEX(Dim_Products!$C$2:$C$14,MATCH($C277,Dim_Products!$A$2:$A$14,0)),"")</f>
        <v>FOSA</v>
      </c>
      <c r="M277" s="28" t="str">
        <f aca="false">IFERROR(INDEX(Dim_Members!$D$2:$D$354,MATCH($B277,Dim_Members!$A$2:$A$354,0)),"")</f>
        <v>Individual</v>
      </c>
      <c r="N277" s="28" t="str">
        <f aca="false">IFERROR(INDEX(Dim_Branches!$B$2:$B$4,MATCH($D277,Dim_Branches!$A$2:$A$4,0)),"")</f>
        <v>Umoja</v>
      </c>
    </row>
    <row r="278" customFormat="false" ht="15" hidden="false" customHeight="false" outlineLevel="0" collapsed="false">
      <c r="A278" s="28" t="n">
        <v>277</v>
      </c>
      <c r="B278" s="28" t="n">
        <v>216</v>
      </c>
      <c r="C278" s="28" t="n">
        <v>6</v>
      </c>
      <c r="D278" s="28" t="n">
        <v>3</v>
      </c>
      <c r="E278" s="29" t="n">
        <v>45833</v>
      </c>
      <c r="F278" s="28" t="n">
        <v>11500</v>
      </c>
      <c r="G278" s="28" t="n">
        <v>12</v>
      </c>
      <c r="H278" s="28" t="n">
        <v>1.3</v>
      </c>
      <c r="I278" s="28" t="s">
        <v>145</v>
      </c>
      <c r="J278" s="28" t="n">
        <v>0</v>
      </c>
      <c r="K278" s="28" t="str">
        <f aca="false">IFERROR(INDEX(Dim_Products!$B$2:$B$14,MATCH($C278,Dim_Products!$A$2:$A$14,0)),"")</f>
        <v>Bima Loan</v>
      </c>
      <c r="L278" s="28" t="str">
        <f aca="false">IFERROR(INDEX(Dim_Products!$C$2:$C$14,MATCH($C278,Dim_Products!$A$2:$A$14,0)),"")</f>
        <v>BOSA</v>
      </c>
      <c r="M278" s="28" t="str">
        <f aca="false">IFERROR(INDEX(Dim_Members!$D$2:$D$354,MATCH($B278,Dim_Members!$A$2:$A$354,0)),"")</f>
        <v>Individual</v>
      </c>
      <c r="N278" s="28" t="str">
        <f aca="false">IFERROR(INDEX(Dim_Branches!$B$2:$B$4,MATCH($D278,Dim_Branches!$A$2:$A$4,0)),"")</f>
        <v>Ruai</v>
      </c>
    </row>
    <row r="279" customFormat="false" ht="15" hidden="false" customHeight="false" outlineLevel="0" collapsed="false">
      <c r="A279" s="28" t="n">
        <v>278</v>
      </c>
      <c r="B279" s="28" t="n">
        <v>297</v>
      </c>
      <c r="C279" s="28" t="n">
        <v>8</v>
      </c>
      <c r="D279" s="28" t="n">
        <v>2</v>
      </c>
      <c r="E279" s="29" t="n">
        <v>45249</v>
      </c>
      <c r="F279" s="28" t="n">
        <v>11100</v>
      </c>
      <c r="G279" s="28" t="n">
        <v>7</v>
      </c>
      <c r="H279" s="28" t="n">
        <v>1.6</v>
      </c>
      <c r="I279" s="28" t="s">
        <v>146</v>
      </c>
      <c r="J279" s="28" t="n">
        <v>0</v>
      </c>
      <c r="K279" s="28" t="str">
        <f aca="false">IFERROR(INDEX(Dim_Products!$B$2:$B$14,MATCH($C279,Dim_Products!$A$2:$A$14,0)),"")</f>
        <v>Emergency Loan</v>
      </c>
      <c r="L279" s="28" t="str">
        <f aca="false">IFERROR(INDEX(Dim_Products!$C$2:$C$14,MATCH($C279,Dim_Products!$A$2:$A$14,0)),"")</f>
        <v>BOSA</v>
      </c>
      <c r="M279" s="28" t="str">
        <f aca="false">IFERROR(INDEX(Dim_Members!$D$2:$D$354,MATCH($B279,Dim_Members!$A$2:$A$354,0)),"")</f>
        <v>Individual</v>
      </c>
      <c r="N279" s="28" t="str">
        <f aca="false">IFERROR(INDEX(Dim_Branches!$B$2:$B$4,MATCH($D279,Dim_Branches!$A$2:$A$4,0)),"")</f>
        <v>Umoja</v>
      </c>
    </row>
    <row r="280" customFormat="false" ht="15" hidden="false" customHeight="false" outlineLevel="0" collapsed="false">
      <c r="A280" s="28" t="n">
        <v>279</v>
      </c>
      <c r="B280" s="28" t="n">
        <v>324</v>
      </c>
      <c r="C280" s="28" t="n">
        <v>8</v>
      </c>
      <c r="D280" s="28" t="n">
        <v>1</v>
      </c>
      <c r="E280" s="29" t="n">
        <v>46129</v>
      </c>
      <c r="F280" s="28" t="n">
        <v>4200</v>
      </c>
      <c r="G280" s="28" t="n">
        <v>6</v>
      </c>
      <c r="H280" s="28" t="n">
        <v>1.6</v>
      </c>
      <c r="I280" s="28" t="s">
        <v>145</v>
      </c>
      <c r="J280" s="28" t="n">
        <v>0</v>
      </c>
      <c r="K280" s="28" t="str">
        <f aca="false">IFERROR(INDEX(Dim_Products!$B$2:$B$14,MATCH($C280,Dim_Products!$A$2:$A$14,0)),"")</f>
        <v>Emergency Loan</v>
      </c>
      <c r="L280" s="28" t="str">
        <f aca="false">IFERROR(INDEX(Dim_Products!$C$2:$C$14,MATCH($C280,Dim_Products!$A$2:$A$14,0)),"")</f>
        <v>BOSA</v>
      </c>
      <c r="M280" s="28" t="str">
        <f aca="false">IFERROR(INDEX(Dim_Members!$D$2:$D$354,MATCH($B280,Dim_Members!$A$2:$A$354,0)),"")</f>
        <v>Individual</v>
      </c>
      <c r="N280" s="28" t="str">
        <f aca="false">IFERROR(INDEX(Dim_Branches!$B$2:$B$4,MATCH($D280,Dim_Branches!$A$2:$A$4,0)),"")</f>
        <v>Headquarters</v>
      </c>
    </row>
    <row r="281" customFormat="false" ht="15" hidden="false" customHeight="false" outlineLevel="0" collapsed="false">
      <c r="A281" s="28" t="n">
        <v>280</v>
      </c>
      <c r="B281" s="28" t="n">
        <v>284</v>
      </c>
      <c r="C281" s="28" t="n">
        <v>3</v>
      </c>
      <c r="D281" s="28" t="n">
        <v>2</v>
      </c>
      <c r="E281" s="29" t="n">
        <v>45689</v>
      </c>
      <c r="F281" s="28" t="n">
        <v>22300</v>
      </c>
      <c r="G281" s="28" t="n">
        <v>11</v>
      </c>
      <c r="H281" s="28" t="n">
        <v>1.3</v>
      </c>
      <c r="I281" s="28" t="s">
        <v>146</v>
      </c>
      <c r="J281" s="28" t="n">
        <v>0</v>
      </c>
      <c r="K281" s="28" t="str">
        <f aca="false">IFERROR(INDEX(Dim_Products!$B$2:$B$14,MATCH($C281,Dim_Products!$A$2:$A$14,0)),"")</f>
        <v>Product Loan</v>
      </c>
      <c r="L281" s="28" t="str">
        <f aca="false">IFERROR(INDEX(Dim_Products!$C$2:$C$14,MATCH($C281,Dim_Products!$A$2:$A$14,0)),"")</f>
        <v>FOSA</v>
      </c>
      <c r="M281" s="28" t="str">
        <f aca="false">IFERROR(INDEX(Dim_Members!$D$2:$D$354,MATCH($B281,Dim_Members!$A$2:$A$354,0)),"")</f>
        <v>Corporate</v>
      </c>
      <c r="N281" s="28" t="str">
        <f aca="false">IFERROR(INDEX(Dim_Branches!$B$2:$B$4,MATCH($D281,Dim_Branches!$A$2:$A$4,0)),"")</f>
        <v>Umoja</v>
      </c>
    </row>
    <row r="282" customFormat="false" ht="15" hidden="false" customHeight="false" outlineLevel="0" collapsed="false">
      <c r="A282" s="28" t="n">
        <v>281</v>
      </c>
      <c r="B282" s="28" t="n">
        <v>323</v>
      </c>
      <c r="C282" s="28" t="n">
        <v>9</v>
      </c>
      <c r="D282" s="28" t="n">
        <v>1</v>
      </c>
      <c r="E282" s="29" t="n">
        <v>46251</v>
      </c>
      <c r="F282" s="28" t="n">
        <v>17300</v>
      </c>
      <c r="G282" s="28" t="n">
        <v>2</v>
      </c>
      <c r="H282" s="28" t="n">
        <v>1.7</v>
      </c>
      <c r="I282" s="28" t="s">
        <v>147</v>
      </c>
      <c r="J282" s="28" t="n">
        <v>0</v>
      </c>
      <c r="K282" s="28" t="str">
        <f aca="false">IFERROR(INDEX(Dim_Products!$B$2:$B$14,MATCH($C282,Dim_Products!$A$2:$A$14,0)),"")</f>
        <v>Instant Loan</v>
      </c>
      <c r="L282" s="28" t="str">
        <f aca="false">IFERROR(INDEX(Dim_Products!$C$2:$C$14,MATCH($C282,Dim_Products!$A$2:$A$14,0)),"")</f>
        <v>BOSA</v>
      </c>
      <c r="M282" s="28" t="str">
        <f aca="false">IFERROR(INDEX(Dim_Members!$D$2:$D$354,MATCH($B282,Dim_Members!$A$2:$A$354,0)),"")</f>
        <v>Religious Institution</v>
      </c>
      <c r="N282" s="28" t="str">
        <f aca="false">IFERROR(INDEX(Dim_Branches!$B$2:$B$4,MATCH($D282,Dim_Branches!$A$2:$A$4,0)),"")</f>
        <v>Headquarters</v>
      </c>
    </row>
    <row r="283" customFormat="false" ht="15" hidden="false" customHeight="false" outlineLevel="0" collapsed="false">
      <c r="A283" s="28" t="n">
        <v>282</v>
      </c>
      <c r="B283" s="28" t="n">
        <v>251</v>
      </c>
      <c r="C283" s="28" t="n">
        <v>2</v>
      </c>
      <c r="D283" s="28" t="n">
        <v>2</v>
      </c>
      <c r="E283" s="29" t="n">
        <v>46211</v>
      </c>
      <c r="F283" s="28" t="n">
        <v>40600</v>
      </c>
      <c r="G283" s="28" t="n">
        <v>12</v>
      </c>
      <c r="H283" s="28" t="n">
        <v>1.5</v>
      </c>
      <c r="I283" s="28" t="s">
        <v>147</v>
      </c>
      <c r="J283" s="28" t="n">
        <v>0</v>
      </c>
      <c r="K283" s="28" t="str">
        <f aca="false">IFERROR(INDEX(Dim_Products!$B$2:$B$14,MATCH($C283,Dim_Products!$A$2:$A$14,0)),"")</f>
        <v>Jeki Loan</v>
      </c>
      <c r="L283" s="28" t="str">
        <f aca="false">IFERROR(INDEX(Dim_Products!$C$2:$C$14,MATCH($C283,Dim_Products!$A$2:$A$14,0)),"")</f>
        <v>FOSA</v>
      </c>
      <c r="M283" s="28" t="str">
        <f aca="false">IFERROR(INDEX(Dim_Members!$D$2:$D$354,MATCH($B283,Dim_Members!$A$2:$A$354,0)),"")</f>
        <v>Individual</v>
      </c>
      <c r="N283" s="28" t="str">
        <f aca="false">IFERROR(INDEX(Dim_Branches!$B$2:$B$4,MATCH($D283,Dim_Branches!$A$2:$A$4,0)),"")</f>
        <v>Umoja</v>
      </c>
    </row>
    <row r="284" customFormat="false" ht="15" hidden="false" customHeight="false" outlineLevel="0" collapsed="false">
      <c r="A284" s="28" t="n">
        <v>283</v>
      </c>
      <c r="B284" s="28" t="n">
        <v>199</v>
      </c>
      <c r="C284" s="28" t="n">
        <v>9</v>
      </c>
      <c r="D284" s="28" t="n">
        <v>1</v>
      </c>
      <c r="E284" s="29" t="n">
        <v>45883</v>
      </c>
      <c r="F284" s="28" t="n">
        <v>8700</v>
      </c>
      <c r="G284" s="28" t="n">
        <v>4</v>
      </c>
      <c r="H284" s="28" t="n">
        <v>1.7</v>
      </c>
      <c r="I284" s="28" t="s">
        <v>146</v>
      </c>
      <c r="J284" s="28" t="n">
        <v>0</v>
      </c>
      <c r="K284" s="28" t="str">
        <f aca="false">IFERROR(INDEX(Dim_Products!$B$2:$B$14,MATCH($C284,Dim_Products!$A$2:$A$14,0)),"")</f>
        <v>Instant Loan</v>
      </c>
      <c r="L284" s="28" t="str">
        <f aca="false">IFERROR(INDEX(Dim_Products!$C$2:$C$14,MATCH($C284,Dim_Products!$A$2:$A$14,0)),"")</f>
        <v>BOSA</v>
      </c>
      <c r="M284" s="28" t="str">
        <f aca="false">IFERROR(INDEX(Dim_Members!$D$2:$D$354,MATCH($B284,Dim_Members!$A$2:$A$354,0)),"")</f>
        <v>Individual</v>
      </c>
      <c r="N284" s="28" t="str">
        <f aca="false">IFERROR(INDEX(Dim_Branches!$B$2:$B$4,MATCH($D284,Dim_Branches!$A$2:$A$4,0)),"")</f>
        <v>Headquarters</v>
      </c>
    </row>
    <row r="285" customFormat="false" ht="15" hidden="false" customHeight="false" outlineLevel="0" collapsed="false">
      <c r="A285" s="28" t="n">
        <v>284</v>
      </c>
      <c r="B285" s="28" t="n">
        <v>243</v>
      </c>
      <c r="C285" s="28" t="n">
        <v>3</v>
      </c>
      <c r="D285" s="28" t="n">
        <v>1</v>
      </c>
      <c r="E285" s="29" t="n">
        <v>45383</v>
      </c>
      <c r="F285" s="28" t="n">
        <v>74500</v>
      </c>
      <c r="G285" s="28" t="n">
        <v>13</v>
      </c>
      <c r="H285" s="28" t="n">
        <v>1.3</v>
      </c>
      <c r="I285" s="28" t="s">
        <v>145</v>
      </c>
      <c r="J285" s="28" t="n">
        <v>0</v>
      </c>
      <c r="K285" s="28" t="str">
        <f aca="false">IFERROR(INDEX(Dim_Products!$B$2:$B$14,MATCH($C285,Dim_Products!$A$2:$A$14,0)),"")</f>
        <v>Product Loan</v>
      </c>
      <c r="L285" s="28" t="str">
        <f aca="false">IFERROR(INDEX(Dim_Products!$C$2:$C$14,MATCH($C285,Dim_Products!$A$2:$A$14,0)),"")</f>
        <v>FOSA</v>
      </c>
      <c r="M285" s="28" t="str">
        <f aca="false">IFERROR(INDEX(Dim_Members!$D$2:$D$354,MATCH($B285,Dim_Members!$A$2:$A$354,0)),"")</f>
        <v>Individual</v>
      </c>
      <c r="N285" s="28" t="str">
        <f aca="false">IFERROR(INDEX(Dim_Branches!$B$2:$B$4,MATCH($D285,Dim_Branches!$A$2:$A$4,0)),"")</f>
        <v>Headquarters</v>
      </c>
    </row>
    <row r="286" customFormat="false" ht="15" hidden="false" customHeight="false" outlineLevel="0" collapsed="false">
      <c r="A286" s="28" t="n">
        <v>285</v>
      </c>
      <c r="B286" s="28" t="n">
        <v>184</v>
      </c>
      <c r="C286" s="28" t="n">
        <v>11</v>
      </c>
      <c r="D286" s="28" t="n">
        <v>2</v>
      </c>
      <c r="E286" s="29" t="n">
        <v>45165</v>
      </c>
      <c r="F286" s="28" t="n">
        <v>866600</v>
      </c>
      <c r="G286" s="28" t="n">
        <v>49</v>
      </c>
      <c r="H286" s="28" t="n">
        <v>1.1</v>
      </c>
      <c r="I286" s="28" t="s">
        <v>147</v>
      </c>
      <c r="J286" s="28" t="n">
        <v>1</v>
      </c>
      <c r="K286" s="28" t="str">
        <f aca="false">IFERROR(INDEX(Dim_Products!$B$2:$B$14,MATCH($C286,Dim_Products!$A$2:$A$14,0)),"")</f>
        <v>Moto Gari Loan</v>
      </c>
      <c r="L286" s="28" t="str">
        <f aca="false">IFERROR(INDEX(Dim_Products!$C$2:$C$14,MATCH($C286,Dim_Products!$A$2:$A$14,0)),"")</f>
        <v>BOSA</v>
      </c>
      <c r="M286" s="28" t="str">
        <f aca="false">IFERROR(INDEX(Dim_Members!$D$2:$D$354,MATCH($B286,Dim_Members!$A$2:$A$354,0)),"")</f>
        <v>Religious Institution</v>
      </c>
      <c r="N286" s="28" t="str">
        <f aca="false">IFERROR(INDEX(Dim_Branches!$B$2:$B$4,MATCH($D286,Dim_Branches!$A$2:$A$4,0)),"")</f>
        <v>Umoja</v>
      </c>
    </row>
    <row r="287" customFormat="false" ht="15" hidden="false" customHeight="false" outlineLevel="0" collapsed="false">
      <c r="A287" s="28" t="n">
        <v>286</v>
      </c>
      <c r="B287" s="28" t="n">
        <v>108</v>
      </c>
      <c r="C287" s="28" t="n">
        <v>5</v>
      </c>
      <c r="D287" s="28" t="n">
        <v>2</v>
      </c>
      <c r="E287" s="29" t="n">
        <v>45775</v>
      </c>
      <c r="F287" s="28" t="n">
        <v>25600</v>
      </c>
      <c r="G287" s="28" t="n">
        <v>3</v>
      </c>
      <c r="H287" s="28" t="n">
        <v>1.4</v>
      </c>
      <c r="I287" s="28" t="s">
        <v>145</v>
      </c>
      <c r="J287" s="28" t="n">
        <v>0</v>
      </c>
      <c r="K287" s="28" t="str">
        <f aca="false">IFERROR(INDEX(Dim_Products!$B$2:$B$14,MATCH($C287,Dim_Products!$A$2:$A$14,0)),"")</f>
        <v>School Fees Loan</v>
      </c>
      <c r="L287" s="28" t="str">
        <f aca="false">IFERROR(INDEX(Dim_Products!$C$2:$C$14,MATCH($C287,Dim_Products!$A$2:$A$14,0)),"")</f>
        <v>BOSA</v>
      </c>
      <c r="M287" s="28" t="str">
        <f aca="false">IFERROR(INDEX(Dim_Members!$D$2:$D$354,MATCH($B287,Dim_Members!$A$2:$A$354,0)),"")</f>
        <v>Individual</v>
      </c>
      <c r="N287" s="28" t="str">
        <f aca="false">IFERROR(INDEX(Dim_Branches!$B$2:$B$4,MATCH($D287,Dim_Branches!$A$2:$A$4,0)),"")</f>
        <v>Umoja</v>
      </c>
    </row>
    <row r="288" customFormat="false" ht="15" hidden="false" customHeight="false" outlineLevel="0" collapsed="false">
      <c r="A288" s="28" t="n">
        <v>287</v>
      </c>
      <c r="B288" s="28" t="n">
        <v>291</v>
      </c>
      <c r="C288" s="28" t="n">
        <v>9</v>
      </c>
      <c r="D288" s="28" t="n">
        <v>2</v>
      </c>
      <c r="E288" s="29" t="n">
        <v>44846</v>
      </c>
      <c r="F288" s="28" t="n">
        <v>19600</v>
      </c>
      <c r="G288" s="28" t="n">
        <v>2</v>
      </c>
      <c r="H288" s="28" t="n">
        <v>1.7</v>
      </c>
      <c r="I288" s="28" t="s">
        <v>147</v>
      </c>
      <c r="J288" s="28" t="n">
        <v>0</v>
      </c>
      <c r="K288" s="28" t="str">
        <f aca="false">IFERROR(INDEX(Dim_Products!$B$2:$B$14,MATCH($C288,Dim_Products!$A$2:$A$14,0)),"")</f>
        <v>Instant Loan</v>
      </c>
      <c r="L288" s="28" t="str">
        <f aca="false">IFERROR(INDEX(Dim_Products!$C$2:$C$14,MATCH($C288,Dim_Products!$A$2:$A$14,0)),"")</f>
        <v>BOSA</v>
      </c>
      <c r="M288" s="28" t="str">
        <f aca="false">IFERROR(INDEX(Dim_Members!$D$2:$D$354,MATCH($B288,Dim_Members!$A$2:$A$354,0)),"")</f>
        <v>Individual</v>
      </c>
      <c r="N288" s="28" t="str">
        <f aca="false">IFERROR(INDEX(Dim_Branches!$B$2:$B$4,MATCH($D288,Dim_Branches!$A$2:$A$4,0)),"")</f>
        <v>Umoja</v>
      </c>
    </row>
    <row r="289" customFormat="false" ht="15" hidden="false" customHeight="false" outlineLevel="0" collapsed="false">
      <c r="A289" s="28" t="n">
        <v>288</v>
      </c>
      <c r="B289" s="28" t="n">
        <v>312</v>
      </c>
      <c r="C289" s="28" t="n">
        <v>8</v>
      </c>
      <c r="D289" s="28" t="n">
        <v>1</v>
      </c>
      <c r="E289" s="29" t="n">
        <v>45362</v>
      </c>
      <c r="F289" s="28" t="n">
        <v>8500</v>
      </c>
      <c r="G289" s="28" t="n">
        <v>6</v>
      </c>
      <c r="H289" s="28" t="n">
        <v>1.6</v>
      </c>
      <c r="I289" s="28" t="s">
        <v>146</v>
      </c>
      <c r="J289" s="28" t="n">
        <v>0</v>
      </c>
      <c r="K289" s="28" t="str">
        <f aca="false">IFERROR(INDEX(Dim_Products!$B$2:$B$14,MATCH($C289,Dim_Products!$A$2:$A$14,0)),"")</f>
        <v>Emergency Loan</v>
      </c>
      <c r="L289" s="28" t="str">
        <f aca="false">IFERROR(INDEX(Dim_Products!$C$2:$C$14,MATCH($C289,Dim_Products!$A$2:$A$14,0)),"")</f>
        <v>BOSA</v>
      </c>
      <c r="M289" s="28" t="str">
        <f aca="false">IFERROR(INDEX(Dim_Members!$D$2:$D$354,MATCH($B289,Dim_Members!$A$2:$A$354,0)),"")</f>
        <v>Individual</v>
      </c>
      <c r="N289" s="28" t="str">
        <f aca="false">IFERROR(INDEX(Dim_Branches!$B$2:$B$4,MATCH($D289,Dim_Branches!$A$2:$A$4,0)),"")</f>
        <v>Headquarters</v>
      </c>
    </row>
    <row r="290" customFormat="false" ht="15" hidden="false" customHeight="false" outlineLevel="0" collapsed="false">
      <c r="A290" s="28" t="n">
        <v>289</v>
      </c>
      <c r="B290" s="28" t="n">
        <v>54</v>
      </c>
      <c r="C290" s="28" t="n">
        <v>8</v>
      </c>
      <c r="D290" s="28" t="n">
        <v>2</v>
      </c>
      <c r="E290" s="29" t="n">
        <v>44925</v>
      </c>
      <c r="F290" s="28" t="n">
        <v>25300</v>
      </c>
      <c r="G290" s="28" t="n">
        <v>5</v>
      </c>
      <c r="H290" s="28" t="n">
        <v>1.6</v>
      </c>
      <c r="I290" s="28" t="s">
        <v>147</v>
      </c>
      <c r="J290" s="28" t="n">
        <v>0</v>
      </c>
      <c r="K290" s="28" t="str">
        <f aca="false">IFERROR(INDEX(Dim_Products!$B$2:$B$14,MATCH($C290,Dim_Products!$A$2:$A$14,0)),"")</f>
        <v>Emergency Loan</v>
      </c>
      <c r="L290" s="28" t="str">
        <f aca="false">IFERROR(INDEX(Dim_Products!$C$2:$C$14,MATCH($C290,Dim_Products!$A$2:$A$14,0)),"")</f>
        <v>BOSA</v>
      </c>
      <c r="M290" s="28" t="str">
        <f aca="false">IFERROR(INDEX(Dim_Members!$D$2:$D$354,MATCH($B290,Dim_Members!$A$2:$A$354,0)),"")</f>
        <v>Individual</v>
      </c>
      <c r="N290" s="28" t="str">
        <f aca="false">IFERROR(INDEX(Dim_Branches!$B$2:$B$4,MATCH($D290,Dim_Branches!$A$2:$A$4,0)),"")</f>
        <v>Umoja</v>
      </c>
    </row>
    <row r="291" customFormat="false" ht="15" hidden="false" customHeight="false" outlineLevel="0" collapsed="false">
      <c r="A291" s="28" t="n">
        <v>290</v>
      </c>
      <c r="B291" s="28" t="n">
        <v>36</v>
      </c>
      <c r="C291" s="28" t="n">
        <v>5</v>
      </c>
      <c r="D291" s="28" t="n">
        <v>1</v>
      </c>
      <c r="E291" s="29" t="n">
        <v>44984</v>
      </c>
      <c r="F291" s="28" t="n">
        <v>52900</v>
      </c>
      <c r="G291" s="28" t="n">
        <v>3</v>
      </c>
      <c r="H291" s="28" t="n">
        <v>1.4</v>
      </c>
      <c r="I291" s="28" t="s">
        <v>146</v>
      </c>
      <c r="J291" s="28" t="n">
        <v>1</v>
      </c>
      <c r="K291" s="28" t="str">
        <f aca="false">IFERROR(INDEX(Dim_Products!$B$2:$B$14,MATCH($C291,Dim_Products!$A$2:$A$14,0)),"")</f>
        <v>School Fees Loan</v>
      </c>
      <c r="L291" s="28" t="str">
        <f aca="false">IFERROR(INDEX(Dim_Products!$C$2:$C$14,MATCH($C291,Dim_Products!$A$2:$A$14,0)),"")</f>
        <v>BOSA</v>
      </c>
      <c r="M291" s="28" t="str">
        <f aca="false">IFERROR(INDEX(Dim_Members!$D$2:$D$354,MATCH($B291,Dim_Members!$A$2:$A$354,0)),"")</f>
        <v>SME</v>
      </c>
      <c r="N291" s="28" t="str">
        <f aca="false">IFERROR(INDEX(Dim_Branches!$B$2:$B$4,MATCH($D291,Dim_Branches!$A$2:$A$4,0)),"")</f>
        <v>Headquarters</v>
      </c>
    </row>
    <row r="292" customFormat="false" ht="15" hidden="false" customHeight="false" outlineLevel="0" collapsed="false">
      <c r="A292" s="28" t="n">
        <v>291</v>
      </c>
      <c r="B292" s="28" t="n">
        <v>235</v>
      </c>
      <c r="C292" s="28" t="n">
        <v>3</v>
      </c>
      <c r="D292" s="28" t="n">
        <v>3</v>
      </c>
      <c r="E292" s="29" t="n">
        <v>44816</v>
      </c>
      <c r="F292" s="28" t="n">
        <v>41200</v>
      </c>
      <c r="G292" s="28" t="n">
        <v>11</v>
      </c>
      <c r="H292" s="28" t="n">
        <v>1.3</v>
      </c>
      <c r="I292" s="28" t="s">
        <v>147</v>
      </c>
      <c r="J292" s="28" t="n">
        <v>0</v>
      </c>
      <c r="K292" s="28" t="str">
        <f aca="false">IFERROR(INDEX(Dim_Products!$B$2:$B$14,MATCH($C292,Dim_Products!$A$2:$A$14,0)),"")</f>
        <v>Product Loan</v>
      </c>
      <c r="L292" s="28" t="str">
        <f aca="false">IFERROR(INDEX(Dim_Products!$C$2:$C$14,MATCH($C292,Dim_Products!$A$2:$A$14,0)),"")</f>
        <v>FOSA</v>
      </c>
      <c r="M292" s="28" t="str">
        <f aca="false">IFERROR(INDEX(Dim_Members!$D$2:$D$354,MATCH($B292,Dim_Members!$A$2:$A$354,0)),"")</f>
        <v>Individual</v>
      </c>
      <c r="N292" s="28" t="str">
        <f aca="false">IFERROR(INDEX(Dim_Branches!$B$2:$B$4,MATCH($D292,Dim_Branches!$A$2:$A$4,0)),"")</f>
        <v>Ruai</v>
      </c>
    </row>
    <row r="293" customFormat="false" ht="15" hidden="false" customHeight="false" outlineLevel="0" collapsed="false">
      <c r="A293" s="28" t="n">
        <v>292</v>
      </c>
      <c r="B293" s="28" t="n">
        <v>153</v>
      </c>
      <c r="C293" s="28" t="n">
        <v>5</v>
      </c>
      <c r="D293" s="28" t="n">
        <v>2</v>
      </c>
      <c r="E293" s="29" t="n">
        <v>46248</v>
      </c>
      <c r="F293" s="28" t="n">
        <v>27800</v>
      </c>
      <c r="G293" s="28" t="n">
        <v>3</v>
      </c>
      <c r="H293" s="28" t="n">
        <v>1.4</v>
      </c>
      <c r="I293" s="28" t="s">
        <v>145</v>
      </c>
      <c r="J293" s="28" t="n">
        <v>0</v>
      </c>
      <c r="K293" s="28" t="str">
        <f aca="false">IFERROR(INDEX(Dim_Products!$B$2:$B$14,MATCH($C293,Dim_Products!$A$2:$A$14,0)),"")</f>
        <v>School Fees Loan</v>
      </c>
      <c r="L293" s="28" t="str">
        <f aca="false">IFERROR(INDEX(Dim_Products!$C$2:$C$14,MATCH($C293,Dim_Products!$A$2:$A$14,0)),"")</f>
        <v>BOSA</v>
      </c>
      <c r="M293" s="28" t="str">
        <f aca="false">IFERROR(INDEX(Dim_Members!$D$2:$D$354,MATCH($B293,Dim_Members!$A$2:$A$354,0)),"")</f>
        <v>Individual</v>
      </c>
      <c r="N293" s="28" t="str">
        <f aca="false">IFERROR(INDEX(Dim_Branches!$B$2:$B$4,MATCH($D293,Dim_Branches!$A$2:$A$4,0)),"")</f>
        <v>Umoja</v>
      </c>
    </row>
    <row r="294" customFormat="false" ht="15" hidden="false" customHeight="false" outlineLevel="0" collapsed="false">
      <c r="A294" s="28" t="n">
        <v>293</v>
      </c>
      <c r="B294" s="28" t="n">
        <v>317</v>
      </c>
      <c r="C294" s="28" t="n">
        <v>9</v>
      </c>
      <c r="D294" s="28" t="n">
        <v>1</v>
      </c>
      <c r="E294" s="29" t="n">
        <v>45499</v>
      </c>
      <c r="F294" s="28" t="n">
        <v>18400</v>
      </c>
      <c r="G294" s="28" t="n">
        <v>3</v>
      </c>
      <c r="H294" s="28" t="n">
        <v>1.7</v>
      </c>
      <c r="I294" s="28" t="s">
        <v>146</v>
      </c>
      <c r="J294" s="28" t="n">
        <v>0</v>
      </c>
      <c r="K294" s="28" t="str">
        <f aca="false">IFERROR(INDEX(Dim_Products!$B$2:$B$14,MATCH($C294,Dim_Products!$A$2:$A$14,0)),"")</f>
        <v>Instant Loan</v>
      </c>
      <c r="L294" s="28" t="str">
        <f aca="false">IFERROR(INDEX(Dim_Products!$C$2:$C$14,MATCH($C294,Dim_Products!$A$2:$A$14,0)),"")</f>
        <v>BOSA</v>
      </c>
      <c r="M294" s="28" t="str">
        <f aca="false">IFERROR(INDEX(Dim_Members!$D$2:$D$354,MATCH($B294,Dim_Members!$A$2:$A$354,0)),"")</f>
        <v>SME</v>
      </c>
      <c r="N294" s="28" t="str">
        <f aca="false">IFERROR(INDEX(Dim_Branches!$B$2:$B$4,MATCH($D294,Dim_Branches!$A$2:$A$4,0)),"")</f>
        <v>Headquarters</v>
      </c>
    </row>
    <row r="295" customFormat="false" ht="15" hidden="false" customHeight="false" outlineLevel="0" collapsed="false">
      <c r="A295" s="28" t="n">
        <v>294</v>
      </c>
      <c r="B295" s="28" t="n">
        <v>81</v>
      </c>
      <c r="C295" s="28" t="n">
        <v>3</v>
      </c>
      <c r="D295" s="28" t="n">
        <v>2</v>
      </c>
      <c r="E295" s="29" t="n">
        <v>45848</v>
      </c>
      <c r="F295" s="28" t="n">
        <v>30400</v>
      </c>
      <c r="G295" s="28" t="n">
        <v>13</v>
      </c>
      <c r="H295" s="28" t="n">
        <v>1.3</v>
      </c>
      <c r="I295" s="28" t="s">
        <v>147</v>
      </c>
      <c r="J295" s="28" t="n">
        <v>0</v>
      </c>
      <c r="K295" s="28" t="str">
        <f aca="false">IFERROR(INDEX(Dim_Products!$B$2:$B$14,MATCH($C295,Dim_Products!$A$2:$A$14,0)),"")</f>
        <v>Product Loan</v>
      </c>
      <c r="L295" s="28" t="str">
        <f aca="false">IFERROR(INDEX(Dim_Products!$C$2:$C$14,MATCH($C295,Dim_Products!$A$2:$A$14,0)),"")</f>
        <v>FOSA</v>
      </c>
      <c r="M295" s="28" t="str">
        <f aca="false">IFERROR(INDEX(Dim_Members!$D$2:$D$354,MATCH($B295,Dim_Members!$A$2:$A$354,0)),"")</f>
        <v>Individual</v>
      </c>
      <c r="N295" s="28" t="str">
        <f aca="false">IFERROR(INDEX(Dim_Branches!$B$2:$B$4,MATCH($D295,Dim_Branches!$A$2:$A$4,0)),"")</f>
        <v>Umoja</v>
      </c>
    </row>
    <row r="296" customFormat="false" ht="15" hidden="false" customHeight="false" outlineLevel="0" collapsed="false">
      <c r="A296" s="28" t="n">
        <v>295</v>
      </c>
      <c r="B296" s="28" t="n">
        <v>237</v>
      </c>
      <c r="C296" s="28" t="n">
        <v>1</v>
      </c>
      <c r="D296" s="28" t="n">
        <v>1</v>
      </c>
      <c r="E296" s="29" t="n">
        <v>45870</v>
      </c>
      <c r="F296" s="28" t="n">
        <v>69200</v>
      </c>
      <c r="G296" s="28" t="n">
        <v>3</v>
      </c>
      <c r="H296" s="28" t="n">
        <v>1</v>
      </c>
      <c r="I296" s="28" t="s">
        <v>146</v>
      </c>
      <c r="J296" s="28" t="n">
        <v>0</v>
      </c>
      <c r="K296" s="28" t="str">
        <f aca="false">IFERROR(INDEX(Dim_Products!$B$2:$B$14,MATCH($C296,Dim_Products!$A$2:$A$14,0)),"")</f>
        <v>Salary Advance</v>
      </c>
      <c r="L296" s="28" t="str">
        <f aca="false">IFERROR(INDEX(Dim_Products!$C$2:$C$14,MATCH($C296,Dim_Products!$A$2:$A$14,0)),"")</f>
        <v>FOSA</v>
      </c>
      <c r="M296" s="28" t="str">
        <f aca="false">IFERROR(INDEX(Dim_Members!$D$2:$D$354,MATCH($B296,Dim_Members!$A$2:$A$354,0)),"")</f>
        <v>Individual</v>
      </c>
      <c r="N296" s="28" t="str">
        <f aca="false">IFERROR(INDEX(Dim_Branches!$B$2:$B$4,MATCH($D296,Dim_Branches!$A$2:$A$4,0)),"")</f>
        <v>Headquarters</v>
      </c>
    </row>
    <row r="297" customFormat="false" ht="15" hidden="false" customHeight="false" outlineLevel="0" collapsed="false">
      <c r="A297" s="28" t="n">
        <v>296</v>
      </c>
      <c r="B297" s="28" t="n">
        <v>59</v>
      </c>
      <c r="C297" s="28" t="n">
        <v>9</v>
      </c>
      <c r="D297" s="28" t="n">
        <v>1</v>
      </c>
      <c r="E297" s="29" t="n">
        <v>44841</v>
      </c>
      <c r="F297" s="28" t="n">
        <v>14100</v>
      </c>
      <c r="G297" s="28" t="n">
        <v>3</v>
      </c>
      <c r="H297" s="28" t="n">
        <v>1.7</v>
      </c>
      <c r="I297" s="28" t="s">
        <v>145</v>
      </c>
      <c r="J297" s="28" t="n">
        <v>0</v>
      </c>
      <c r="K297" s="28" t="str">
        <f aca="false">IFERROR(INDEX(Dim_Products!$B$2:$B$14,MATCH($C297,Dim_Products!$A$2:$A$14,0)),"")</f>
        <v>Instant Loan</v>
      </c>
      <c r="L297" s="28" t="str">
        <f aca="false">IFERROR(INDEX(Dim_Products!$C$2:$C$14,MATCH($C297,Dim_Products!$A$2:$A$14,0)),"")</f>
        <v>BOSA</v>
      </c>
      <c r="M297" s="28" t="str">
        <f aca="false">IFERROR(INDEX(Dim_Members!$D$2:$D$354,MATCH($B297,Dim_Members!$A$2:$A$354,0)),"")</f>
        <v>Individual</v>
      </c>
      <c r="N297" s="28" t="str">
        <f aca="false">IFERROR(INDEX(Dim_Branches!$B$2:$B$4,MATCH($D297,Dim_Branches!$A$2:$A$4,0)),"")</f>
        <v>Headquarters</v>
      </c>
    </row>
    <row r="298" customFormat="false" ht="15" hidden="false" customHeight="false" outlineLevel="0" collapsed="false">
      <c r="A298" s="28" t="n">
        <v>297</v>
      </c>
      <c r="B298" s="28" t="n">
        <v>225</v>
      </c>
      <c r="C298" s="28" t="n">
        <v>2</v>
      </c>
      <c r="D298" s="28" t="n">
        <v>3</v>
      </c>
      <c r="E298" s="29" t="n">
        <v>46242</v>
      </c>
      <c r="F298" s="28" t="n">
        <v>42900</v>
      </c>
      <c r="G298" s="28" t="n">
        <v>12</v>
      </c>
      <c r="H298" s="28" t="n">
        <v>1.5</v>
      </c>
      <c r="I298" s="28" t="s">
        <v>145</v>
      </c>
      <c r="J298" s="28" t="n">
        <v>0</v>
      </c>
      <c r="K298" s="28" t="str">
        <f aca="false">IFERROR(INDEX(Dim_Products!$B$2:$B$14,MATCH($C298,Dim_Products!$A$2:$A$14,0)),"")</f>
        <v>Jeki Loan</v>
      </c>
      <c r="L298" s="28" t="str">
        <f aca="false">IFERROR(INDEX(Dim_Products!$C$2:$C$14,MATCH($C298,Dim_Products!$A$2:$A$14,0)),"")</f>
        <v>FOSA</v>
      </c>
      <c r="M298" s="28" t="str">
        <f aca="false">IFERROR(INDEX(Dim_Members!$D$2:$D$354,MATCH($B298,Dim_Members!$A$2:$A$354,0)),"")</f>
        <v>Individual</v>
      </c>
      <c r="N298" s="28" t="str">
        <f aca="false">IFERROR(INDEX(Dim_Branches!$B$2:$B$4,MATCH($D298,Dim_Branches!$A$2:$A$4,0)),"")</f>
        <v>Ruai</v>
      </c>
    </row>
    <row r="299" customFormat="false" ht="15" hidden="false" customHeight="false" outlineLevel="0" collapsed="false">
      <c r="A299" s="28" t="n">
        <v>298</v>
      </c>
      <c r="B299" s="28" t="n">
        <v>10</v>
      </c>
      <c r="C299" s="28" t="n">
        <v>8</v>
      </c>
      <c r="D299" s="28" t="n">
        <v>1</v>
      </c>
      <c r="E299" s="29" t="n">
        <v>44924</v>
      </c>
      <c r="F299" s="28" t="n">
        <v>6400</v>
      </c>
      <c r="G299" s="28" t="n">
        <v>6</v>
      </c>
      <c r="H299" s="28" t="n">
        <v>1.6</v>
      </c>
      <c r="I299" s="28" t="s">
        <v>145</v>
      </c>
      <c r="J299" s="28" t="n">
        <v>0</v>
      </c>
      <c r="K299" s="28" t="str">
        <f aca="false">IFERROR(INDEX(Dim_Products!$B$2:$B$14,MATCH($C299,Dim_Products!$A$2:$A$14,0)),"")</f>
        <v>Emergency Loan</v>
      </c>
      <c r="L299" s="28" t="str">
        <f aca="false">IFERROR(INDEX(Dim_Products!$C$2:$C$14,MATCH($C299,Dim_Products!$A$2:$A$14,0)),"")</f>
        <v>BOSA</v>
      </c>
      <c r="M299" s="28" t="str">
        <f aca="false">IFERROR(INDEX(Dim_Members!$D$2:$D$354,MATCH($B299,Dim_Members!$A$2:$A$354,0)),"")</f>
        <v>Individual</v>
      </c>
      <c r="N299" s="28" t="str">
        <f aca="false">IFERROR(INDEX(Dim_Branches!$B$2:$B$4,MATCH($D299,Dim_Branches!$A$2:$A$4,0)),"")</f>
        <v>Headquarters</v>
      </c>
    </row>
    <row r="300" customFormat="false" ht="15" hidden="false" customHeight="false" outlineLevel="0" collapsed="false">
      <c r="A300" s="28" t="n">
        <v>299</v>
      </c>
      <c r="B300" s="28" t="n">
        <v>227</v>
      </c>
      <c r="C300" s="28" t="n">
        <v>8</v>
      </c>
      <c r="D300" s="28" t="n">
        <v>3</v>
      </c>
      <c r="E300" s="29" t="n">
        <v>46179</v>
      </c>
      <c r="F300" s="28" t="n">
        <v>24900</v>
      </c>
      <c r="G300" s="28" t="n">
        <v>7</v>
      </c>
      <c r="H300" s="28" t="n">
        <v>1.6</v>
      </c>
      <c r="I300" s="28" t="s">
        <v>147</v>
      </c>
      <c r="J300" s="28" t="n">
        <v>0</v>
      </c>
      <c r="K300" s="28" t="str">
        <f aca="false">IFERROR(INDEX(Dim_Products!$B$2:$B$14,MATCH($C300,Dim_Products!$A$2:$A$14,0)),"")</f>
        <v>Emergency Loan</v>
      </c>
      <c r="L300" s="28" t="str">
        <f aca="false">IFERROR(INDEX(Dim_Products!$C$2:$C$14,MATCH($C300,Dim_Products!$A$2:$A$14,0)),"")</f>
        <v>BOSA</v>
      </c>
      <c r="M300" s="28" t="str">
        <f aca="false">IFERROR(INDEX(Dim_Members!$D$2:$D$354,MATCH($B300,Dim_Members!$A$2:$A$354,0)),"")</f>
        <v>Individual</v>
      </c>
      <c r="N300" s="28" t="str">
        <f aca="false">IFERROR(INDEX(Dim_Branches!$B$2:$B$4,MATCH($D300,Dim_Branches!$A$2:$A$4,0)),"")</f>
        <v>Ruai</v>
      </c>
    </row>
    <row r="301" customFormat="false" ht="15" hidden="false" customHeight="false" outlineLevel="0" collapsed="false">
      <c r="A301" s="28" t="n">
        <v>300</v>
      </c>
      <c r="B301" s="28" t="n">
        <v>200</v>
      </c>
      <c r="C301" s="28" t="n">
        <v>8</v>
      </c>
      <c r="D301" s="28" t="n">
        <v>1</v>
      </c>
      <c r="E301" s="29" t="n">
        <v>45471</v>
      </c>
      <c r="F301" s="28" t="n">
        <v>19200</v>
      </c>
      <c r="G301" s="28" t="n">
        <v>5</v>
      </c>
      <c r="H301" s="28" t="n">
        <v>1.6</v>
      </c>
      <c r="I301" s="28" t="s">
        <v>145</v>
      </c>
      <c r="J301" s="28" t="n">
        <v>0</v>
      </c>
      <c r="K301" s="28" t="str">
        <f aca="false">IFERROR(INDEX(Dim_Products!$B$2:$B$14,MATCH($C301,Dim_Products!$A$2:$A$14,0)),"")</f>
        <v>Emergency Loan</v>
      </c>
      <c r="L301" s="28" t="str">
        <f aca="false">IFERROR(INDEX(Dim_Products!$C$2:$C$14,MATCH($C301,Dim_Products!$A$2:$A$14,0)),"")</f>
        <v>BOSA</v>
      </c>
      <c r="M301" s="28" t="str">
        <f aca="false">IFERROR(INDEX(Dim_Members!$D$2:$D$354,MATCH($B301,Dim_Members!$A$2:$A$354,0)),"")</f>
        <v>Individual</v>
      </c>
      <c r="N301" s="28" t="str">
        <f aca="false">IFERROR(INDEX(Dim_Branches!$B$2:$B$4,MATCH($D301,Dim_Branches!$A$2:$A$4,0)),"")</f>
        <v>Headquarters</v>
      </c>
    </row>
    <row r="302" customFormat="false" ht="15" hidden="false" customHeight="false" outlineLevel="0" collapsed="false">
      <c r="A302" s="28" t="n">
        <v>301</v>
      </c>
      <c r="B302" s="28" t="n">
        <v>8</v>
      </c>
      <c r="C302" s="28" t="n">
        <v>4</v>
      </c>
      <c r="D302" s="28" t="n">
        <v>1</v>
      </c>
      <c r="E302" s="29" t="n">
        <v>46218</v>
      </c>
      <c r="F302" s="28" t="n">
        <v>103700</v>
      </c>
      <c r="G302" s="28" t="n">
        <v>25</v>
      </c>
      <c r="H302" s="28" t="n">
        <v>1.2</v>
      </c>
      <c r="I302" s="28" t="s">
        <v>145</v>
      </c>
      <c r="J302" s="28" t="n">
        <v>0</v>
      </c>
      <c r="K302" s="28" t="str">
        <f aca="false">IFERROR(INDEX(Dim_Products!$B$2:$B$14,MATCH($C302,Dim_Products!$A$2:$A$14,0)),"")</f>
        <v>Mtumishi Loan</v>
      </c>
      <c r="L302" s="28" t="str">
        <f aca="false">IFERROR(INDEX(Dim_Products!$C$2:$C$14,MATCH($C302,Dim_Products!$A$2:$A$14,0)),"")</f>
        <v>FOSA</v>
      </c>
      <c r="M302" s="28" t="str">
        <f aca="false">IFERROR(INDEX(Dim_Members!$D$2:$D$354,MATCH($B302,Dim_Members!$A$2:$A$354,0)),"")</f>
        <v>SME</v>
      </c>
      <c r="N302" s="28" t="str">
        <f aca="false">IFERROR(INDEX(Dim_Branches!$B$2:$B$4,MATCH($D302,Dim_Branches!$A$2:$A$4,0)),"")</f>
        <v>Headquarters</v>
      </c>
    </row>
    <row r="303" customFormat="false" ht="15" hidden="false" customHeight="false" outlineLevel="0" collapsed="false">
      <c r="A303" s="28" t="n">
        <v>302</v>
      </c>
      <c r="B303" s="28" t="n">
        <v>341</v>
      </c>
      <c r="C303" s="28" t="n">
        <v>2</v>
      </c>
      <c r="D303" s="28" t="n">
        <v>1</v>
      </c>
      <c r="E303" s="29" t="n">
        <v>44904</v>
      </c>
      <c r="F303" s="28" t="n">
        <v>23700</v>
      </c>
      <c r="G303" s="28" t="n">
        <v>11</v>
      </c>
      <c r="H303" s="28" t="n">
        <v>1.5</v>
      </c>
      <c r="I303" s="28" t="s">
        <v>146</v>
      </c>
      <c r="J303" s="28" t="n">
        <v>0</v>
      </c>
      <c r="K303" s="28" t="str">
        <f aca="false">IFERROR(INDEX(Dim_Products!$B$2:$B$14,MATCH($C303,Dim_Products!$A$2:$A$14,0)),"")</f>
        <v>Jeki Loan</v>
      </c>
      <c r="L303" s="28" t="str">
        <f aca="false">IFERROR(INDEX(Dim_Products!$C$2:$C$14,MATCH($C303,Dim_Products!$A$2:$A$14,0)),"")</f>
        <v>FOSA</v>
      </c>
      <c r="M303" s="28" t="str">
        <f aca="false">IFERROR(INDEX(Dim_Members!$D$2:$D$354,MATCH($B303,Dim_Members!$A$2:$A$354,0)),"")</f>
        <v>Corporate</v>
      </c>
      <c r="N303" s="28" t="str">
        <f aca="false">IFERROR(INDEX(Dim_Branches!$B$2:$B$4,MATCH($D303,Dim_Branches!$A$2:$A$4,0)),"")</f>
        <v>Headquarters</v>
      </c>
    </row>
    <row r="304" customFormat="false" ht="15" hidden="false" customHeight="false" outlineLevel="0" collapsed="false">
      <c r="A304" s="28" t="n">
        <v>303</v>
      </c>
      <c r="B304" s="28" t="n">
        <v>200</v>
      </c>
      <c r="C304" s="28" t="n">
        <v>2</v>
      </c>
      <c r="D304" s="28" t="n">
        <v>1</v>
      </c>
      <c r="E304" s="29" t="n">
        <v>45012</v>
      </c>
      <c r="F304" s="28" t="n">
        <v>34600</v>
      </c>
      <c r="G304" s="28" t="n">
        <v>11</v>
      </c>
      <c r="H304" s="28" t="n">
        <v>1.5</v>
      </c>
      <c r="I304" s="28" t="s">
        <v>145</v>
      </c>
      <c r="J304" s="28" t="n">
        <v>0</v>
      </c>
      <c r="K304" s="28" t="str">
        <f aca="false">IFERROR(INDEX(Dim_Products!$B$2:$B$14,MATCH($C304,Dim_Products!$A$2:$A$14,0)),"")</f>
        <v>Jeki Loan</v>
      </c>
      <c r="L304" s="28" t="str">
        <f aca="false">IFERROR(INDEX(Dim_Products!$C$2:$C$14,MATCH($C304,Dim_Products!$A$2:$A$14,0)),"")</f>
        <v>FOSA</v>
      </c>
      <c r="M304" s="28" t="str">
        <f aca="false">IFERROR(INDEX(Dim_Members!$D$2:$D$354,MATCH($B304,Dim_Members!$A$2:$A$354,0)),"")</f>
        <v>Individual</v>
      </c>
      <c r="N304" s="28" t="str">
        <f aca="false">IFERROR(INDEX(Dim_Branches!$B$2:$B$4,MATCH($D304,Dim_Branches!$A$2:$A$4,0)),"")</f>
        <v>Headquarters</v>
      </c>
    </row>
    <row r="305" customFormat="false" ht="15" hidden="false" customHeight="false" outlineLevel="0" collapsed="false">
      <c r="A305" s="28" t="n">
        <v>304</v>
      </c>
      <c r="B305" s="28" t="n">
        <v>167</v>
      </c>
      <c r="C305" s="28" t="n">
        <v>13</v>
      </c>
      <c r="D305" s="28" t="n">
        <v>2</v>
      </c>
      <c r="E305" s="29" t="n">
        <v>45988</v>
      </c>
      <c r="F305" s="28" t="n">
        <v>355100</v>
      </c>
      <c r="G305" s="28" t="n">
        <v>60</v>
      </c>
      <c r="H305" s="28" t="n">
        <v>1.1</v>
      </c>
      <c r="I305" s="28" t="s">
        <v>147</v>
      </c>
      <c r="J305" s="28" t="n">
        <v>1</v>
      </c>
      <c r="K305" s="28" t="str">
        <f aca="false">IFERROR(INDEX(Dim_Products!$B$2:$B$14,MATCH($C305,Dim_Products!$A$2:$A$14,0)),"")</f>
        <v>Supa Loan</v>
      </c>
      <c r="L305" s="28" t="str">
        <f aca="false">IFERROR(INDEX(Dim_Products!$C$2:$C$14,MATCH($C305,Dim_Products!$A$2:$A$14,0)),"")</f>
        <v>BOSA</v>
      </c>
      <c r="M305" s="28" t="str">
        <f aca="false">IFERROR(INDEX(Dim_Members!$D$2:$D$354,MATCH($B305,Dim_Members!$A$2:$A$354,0)),"")</f>
        <v>SME</v>
      </c>
      <c r="N305" s="28" t="str">
        <f aca="false">IFERROR(INDEX(Dim_Branches!$B$2:$B$4,MATCH($D305,Dim_Branches!$A$2:$A$4,0)),"")</f>
        <v>Umoja</v>
      </c>
    </row>
    <row r="306" customFormat="false" ht="15" hidden="false" customHeight="false" outlineLevel="0" collapsed="false">
      <c r="A306" s="28" t="n">
        <v>305</v>
      </c>
      <c r="B306" s="28" t="n">
        <v>301</v>
      </c>
      <c r="C306" s="28" t="n">
        <v>9</v>
      </c>
      <c r="D306" s="28" t="n">
        <v>2</v>
      </c>
      <c r="E306" s="29" t="n">
        <v>45620</v>
      </c>
      <c r="F306" s="28" t="n">
        <v>2400</v>
      </c>
      <c r="G306" s="28" t="n">
        <v>2</v>
      </c>
      <c r="H306" s="28" t="n">
        <v>1.7</v>
      </c>
      <c r="I306" s="28" t="s">
        <v>147</v>
      </c>
      <c r="J306" s="28" t="n">
        <v>0</v>
      </c>
      <c r="K306" s="28" t="str">
        <f aca="false">IFERROR(INDEX(Dim_Products!$B$2:$B$14,MATCH($C306,Dim_Products!$A$2:$A$14,0)),"")</f>
        <v>Instant Loan</v>
      </c>
      <c r="L306" s="28" t="str">
        <f aca="false">IFERROR(INDEX(Dim_Products!$C$2:$C$14,MATCH($C306,Dim_Products!$A$2:$A$14,0)),"")</f>
        <v>BOSA</v>
      </c>
      <c r="M306" s="28" t="str">
        <f aca="false">IFERROR(INDEX(Dim_Members!$D$2:$D$354,MATCH($B306,Dim_Members!$A$2:$A$354,0)),"")</f>
        <v>Religious Institution</v>
      </c>
      <c r="N306" s="28" t="str">
        <f aca="false">IFERROR(INDEX(Dim_Branches!$B$2:$B$4,MATCH($D306,Dim_Branches!$A$2:$A$4,0)),"")</f>
        <v>Umoja</v>
      </c>
    </row>
    <row r="307" customFormat="false" ht="15" hidden="false" customHeight="false" outlineLevel="0" collapsed="false">
      <c r="A307" s="28" t="n">
        <v>306</v>
      </c>
      <c r="B307" s="28" t="n">
        <v>220</v>
      </c>
      <c r="C307" s="28" t="n">
        <v>9</v>
      </c>
      <c r="D307" s="28" t="n">
        <v>2</v>
      </c>
      <c r="E307" s="29" t="n">
        <v>45831</v>
      </c>
      <c r="F307" s="28" t="n">
        <v>3100</v>
      </c>
      <c r="G307" s="28" t="n">
        <v>2</v>
      </c>
      <c r="H307" s="28" t="n">
        <v>1.7</v>
      </c>
      <c r="I307" s="28" t="s">
        <v>146</v>
      </c>
      <c r="J307" s="28" t="n">
        <v>0</v>
      </c>
      <c r="K307" s="28" t="str">
        <f aca="false">IFERROR(INDEX(Dim_Products!$B$2:$B$14,MATCH($C307,Dim_Products!$A$2:$A$14,0)),"")</f>
        <v>Instant Loan</v>
      </c>
      <c r="L307" s="28" t="str">
        <f aca="false">IFERROR(INDEX(Dim_Products!$C$2:$C$14,MATCH($C307,Dim_Products!$A$2:$A$14,0)),"")</f>
        <v>BOSA</v>
      </c>
      <c r="M307" s="28" t="str">
        <f aca="false">IFERROR(INDEX(Dim_Members!$D$2:$D$354,MATCH($B307,Dim_Members!$A$2:$A$354,0)),"")</f>
        <v>SME</v>
      </c>
      <c r="N307" s="28" t="str">
        <f aca="false">IFERROR(INDEX(Dim_Branches!$B$2:$B$4,MATCH($D307,Dim_Branches!$A$2:$A$4,0)),"")</f>
        <v>Umoja</v>
      </c>
    </row>
    <row r="308" customFormat="false" ht="15" hidden="false" customHeight="false" outlineLevel="0" collapsed="false">
      <c r="A308" s="28" t="n">
        <v>307</v>
      </c>
      <c r="B308" s="28" t="n">
        <v>105</v>
      </c>
      <c r="C308" s="28" t="n">
        <v>8</v>
      </c>
      <c r="D308" s="28" t="n">
        <v>2</v>
      </c>
      <c r="E308" s="29" t="n">
        <v>45049</v>
      </c>
      <c r="F308" s="28" t="n">
        <v>19100</v>
      </c>
      <c r="G308" s="28" t="n">
        <v>7</v>
      </c>
      <c r="H308" s="28" t="n">
        <v>1.6</v>
      </c>
      <c r="I308" s="28" t="s">
        <v>146</v>
      </c>
      <c r="J308" s="28" t="n">
        <v>0</v>
      </c>
      <c r="K308" s="28" t="str">
        <f aca="false">IFERROR(INDEX(Dim_Products!$B$2:$B$14,MATCH($C308,Dim_Products!$A$2:$A$14,0)),"")</f>
        <v>Emergency Loan</v>
      </c>
      <c r="L308" s="28" t="str">
        <f aca="false">IFERROR(INDEX(Dim_Products!$C$2:$C$14,MATCH($C308,Dim_Products!$A$2:$A$14,0)),"")</f>
        <v>BOSA</v>
      </c>
      <c r="M308" s="28" t="str">
        <f aca="false">IFERROR(INDEX(Dim_Members!$D$2:$D$354,MATCH($B308,Dim_Members!$A$2:$A$354,0)),"")</f>
        <v>Individual</v>
      </c>
      <c r="N308" s="28" t="str">
        <f aca="false">IFERROR(INDEX(Dim_Branches!$B$2:$B$4,MATCH($D308,Dim_Branches!$A$2:$A$4,0)),"")</f>
        <v>Umoja</v>
      </c>
    </row>
    <row r="309" customFormat="false" ht="15" hidden="false" customHeight="false" outlineLevel="0" collapsed="false">
      <c r="A309" s="28" t="n">
        <v>308</v>
      </c>
      <c r="B309" s="28" t="n">
        <v>148</v>
      </c>
      <c r="C309" s="28" t="n">
        <v>9</v>
      </c>
      <c r="D309" s="28" t="n">
        <v>3</v>
      </c>
      <c r="E309" s="29" t="n">
        <v>45031</v>
      </c>
      <c r="F309" s="28" t="n">
        <v>8000</v>
      </c>
      <c r="G309" s="28" t="n">
        <v>4</v>
      </c>
      <c r="H309" s="28" t="n">
        <v>1.7</v>
      </c>
      <c r="I309" s="28" t="s">
        <v>146</v>
      </c>
      <c r="J309" s="28" t="n">
        <v>0</v>
      </c>
      <c r="K309" s="28" t="str">
        <f aca="false">IFERROR(INDEX(Dim_Products!$B$2:$B$14,MATCH($C309,Dim_Products!$A$2:$A$14,0)),"")</f>
        <v>Instant Loan</v>
      </c>
      <c r="L309" s="28" t="str">
        <f aca="false">IFERROR(INDEX(Dim_Products!$C$2:$C$14,MATCH($C309,Dim_Products!$A$2:$A$14,0)),"")</f>
        <v>BOSA</v>
      </c>
      <c r="M309" s="28" t="str">
        <f aca="false">IFERROR(INDEX(Dim_Members!$D$2:$D$354,MATCH($B309,Dim_Members!$A$2:$A$354,0)),"")</f>
        <v>Learning Institution</v>
      </c>
      <c r="N309" s="28" t="str">
        <f aca="false">IFERROR(INDEX(Dim_Branches!$B$2:$B$4,MATCH($D309,Dim_Branches!$A$2:$A$4,0)),"")</f>
        <v>Ruai</v>
      </c>
    </row>
    <row r="310" customFormat="false" ht="15" hidden="false" customHeight="false" outlineLevel="0" collapsed="false">
      <c r="A310" s="28" t="n">
        <v>309</v>
      </c>
      <c r="B310" s="28" t="n">
        <v>114</v>
      </c>
      <c r="C310" s="28" t="n">
        <v>8</v>
      </c>
      <c r="D310" s="28" t="n">
        <v>1</v>
      </c>
      <c r="E310" s="29" t="n">
        <v>45869</v>
      </c>
      <c r="F310" s="28" t="n">
        <v>11700</v>
      </c>
      <c r="G310" s="28" t="n">
        <v>7</v>
      </c>
      <c r="H310" s="28" t="n">
        <v>1.6</v>
      </c>
      <c r="I310" s="28" t="s">
        <v>146</v>
      </c>
      <c r="J310" s="28" t="n">
        <v>0</v>
      </c>
      <c r="K310" s="28" t="str">
        <f aca="false">IFERROR(INDEX(Dim_Products!$B$2:$B$14,MATCH($C310,Dim_Products!$A$2:$A$14,0)),"")</f>
        <v>Emergency Loan</v>
      </c>
      <c r="L310" s="28" t="str">
        <f aca="false">IFERROR(INDEX(Dim_Products!$C$2:$C$14,MATCH($C310,Dim_Products!$A$2:$A$14,0)),"")</f>
        <v>BOSA</v>
      </c>
      <c r="M310" s="28" t="str">
        <f aca="false">IFERROR(INDEX(Dim_Members!$D$2:$D$354,MATCH($B310,Dim_Members!$A$2:$A$354,0)),"")</f>
        <v>Corporate</v>
      </c>
      <c r="N310" s="28" t="str">
        <f aca="false">IFERROR(INDEX(Dim_Branches!$B$2:$B$4,MATCH($D310,Dim_Branches!$A$2:$A$4,0)),"")</f>
        <v>Headquarters</v>
      </c>
    </row>
    <row r="311" customFormat="false" ht="15" hidden="false" customHeight="false" outlineLevel="0" collapsed="false">
      <c r="A311" s="28" t="n">
        <v>310</v>
      </c>
      <c r="B311" s="28" t="n">
        <v>326</v>
      </c>
      <c r="C311" s="28" t="n">
        <v>2</v>
      </c>
      <c r="D311" s="28" t="n">
        <v>1</v>
      </c>
      <c r="E311" s="29" t="n">
        <v>46162</v>
      </c>
      <c r="F311" s="28" t="n">
        <v>8600</v>
      </c>
      <c r="G311" s="28" t="n">
        <v>12</v>
      </c>
      <c r="H311" s="28" t="n">
        <v>1.5</v>
      </c>
      <c r="I311" s="28" t="s">
        <v>147</v>
      </c>
      <c r="J311" s="28" t="n">
        <v>0</v>
      </c>
      <c r="K311" s="28" t="str">
        <f aca="false">IFERROR(INDEX(Dim_Products!$B$2:$B$14,MATCH($C311,Dim_Products!$A$2:$A$14,0)),"")</f>
        <v>Jeki Loan</v>
      </c>
      <c r="L311" s="28" t="str">
        <f aca="false">IFERROR(INDEX(Dim_Products!$C$2:$C$14,MATCH($C311,Dim_Products!$A$2:$A$14,0)),"")</f>
        <v>FOSA</v>
      </c>
      <c r="M311" s="28" t="str">
        <f aca="false">IFERROR(INDEX(Dim_Members!$D$2:$D$354,MATCH($B311,Dim_Members!$A$2:$A$354,0)),"")</f>
        <v>Religious Institution</v>
      </c>
      <c r="N311" s="28" t="str">
        <f aca="false">IFERROR(INDEX(Dim_Branches!$B$2:$B$4,MATCH($D311,Dim_Branches!$A$2:$A$4,0)),"")</f>
        <v>Headquarters</v>
      </c>
    </row>
    <row r="312" customFormat="false" ht="15" hidden="false" customHeight="false" outlineLevel="0" collapsed="false">
      <c r="A312" s="28" t="n">
        <v>311</v>
      </c>
      <c r="B312" s="28" t="n">
        <v>222</v>
      </c>
      <c r="C312" s="28" t="n">
        <v>9</v>
      </c>
      <c r="D312" s="28" t="n">
        <v>2</v>
      </c>
      <c r="E312" s="29" t="n">
        <v>45719</v>
      </c>
      <c r="F312" s="28" t="n">
        <v>15700</v>
      </c>
      <c r="G312" s="28" t="n">
        <v>2</v>
      </c>
      <c r="H312" s="28" t="n">
        <v>1.7</v>
      </c>
      <c r="I312" s="28" t="s">
        <v>145</v>
      </c>
      <c r="J312" s="28" t="n">
        <v>0</v>
      </c>
      <c r="K312" s="28" t="str">
        <f aca="false">IFERROR(INDEX(Dim_Products!$B$2:$B$14,MATCH($C312,Dim_Products!$A$2:$A$14,0)),"")</f>
        <v>Instant Loan</v>
      </c>
      <c r="L312" s="28" t="str">
        <f aca="false">IFERROR(INDEX(Dim_Products!$C$2:$C$14,MATCH($C312,Dim_Products!$A$2:$A$14,0)),"")</f>
        <v>BOSA</v>
      </c>
      <c r="M312" s="28" t="str">
        <f aca="false">IFERROR(INDEX(Dim_Members!$D$2:$D$354,MATCH($B312,Dim_Members!$A$2:$A$354,0)),"")</f>
        <v>Individual</v>
      </c>
      <c r="N312" s="28" t="str">
        <f aca="false">IFERROR(INDEX(Dim_Branches!$B$2:$B$4,MATCH($D312,Dim_Branches!$A$2:$A$4,0)),"")</f>
        <v>Umoja</v>
      </c>
    </row>
    <row r="313" customFormat="false" ht="15" hidden="false" customHeight="false" outlineLevel="0" collapsed="false">
      <c r="A313" s="28" t="n">
        <v>312</v>
      </c>
      <c r="B313" s="28" t="n">
        <v>154</v>
      </c>
      <c r="C313" s="28" t="n">
        <v>8</v>
      </c>
      <c r="D313" s="28" t="n">
        <v>1</v>
      </c>
      <c r="E313" s="29" t="n">
        <v>44874</v>
      </c>
      <c r="F313" s="28" t="n">
        <v>22600</v>
      </c>
      <c r="G313" s="28" t="n">
        <v>7</v>
      </c>
      <c r="H313" s="28" t="n">
        <v>1.6</v>
      </c>
      <c r="I313" s="28" t="s">
        <v>146</v>
      </c>
      <c r="J313" s="28" t="n">
        <v>0</v>
      </c>
      <c r="K313" s="28" t="str">
        <f aca="false">IFERROR(INDEX(Dim_Products!$B$2:$B$14,MATCH($C313,Dim_Products!$A$2:$A$14,0)),"")</f>
        <v>Emergency Loan</v>
      </c>
      <c r="L313" s="28" t="str">
        <f aca="false">IFERROR(INDEX(Dim_Products!$C$2:$C$14,MATCH($C313,Dim_Products!$A$2:$A$14,0)),"")</f>
        <v>BOSA</v>
      </c>
      <c r="M313" s="28" t="str">
        <f aca="false">IFERROR(INDEX(Dim_Members!$D$2:$D$354,MATCH($B313,Dim_Members!$A$2:$A$354,0)),"")</f>
        <v>Corporate</v>
      </c>
      <c r="N313" s="28" t="str">
        <f aca="false">IFERROR(INDEX(Dim_Branches!$B$2:$B$4,MATCH($D313,Dim_Branches!$A$2:$A$4,0)),"")</f>
        <v>Headquarters</v>
      </c>
    </row>
    <row r="314" customFormat="false" ht="15" hidden="false" customHeight="false" outlineLevel="0" collapsed="false">
      <c r="A314" s="28" t="n">
        <v>313</v>
      </c>
      <c r="B314" s="28" t="n">
        <v>98</v>
      </c>
      <c r="C314" s="28" t="n">
        <v>1</v>
      </c>
      <c r="D314" s="28" t="n">
        <v>3</v>
      </c>
      <c r="E314" s="29" t="n">
        <v>45587</v>
      </c>
      <c r="F314" s="28" t="n">
        <v>73900</v>
      </c>
      <c r="G314" s="28" t="n">
        <v>3</v>
      </c>
      <c r="H314" s="28" t="n">
        <v>1</v>
      </c>
      <c r="I314" s="28" t="s">
        <v>145</v>
      </c>
      <c r="J314" s="28" t="n">
        <v>0</v>
      </c>
      <c r="K314" s="28" t="str">
        <f aca="false">IFERROR(INDEX(Dim_Products!$B$2:$B$14,MATCH($C314,Dim_Products!$A$2:$A$14,0)),"")</f>
        <v>Salary Advance</v>
      </c>
      <c r="L314" s="28" t="str">
        <f aca="false">IFERROR(INDEX(Dim_Products!$C$2:$C$14,MATCH($C314,Dim_Products!$A$2:$A$14,0)),"")</f>
        <v>FOSA</v>
      </c>
      <c r="M314" s="28" t="str">
        <f aca="false">IFERROR(INDEX(Dim_Members!$D$2:$D$354,MATCH($B314,Dim_Members!$A$2:$A$354,0)),"")</f>
        <v>Individual</v>
      </c>
      <c r="N314" s="28" t="str">
        <f aca="false">IFERROR(INDEX(Dim_Branches!$B$2:$B$4,MATCH($D314,Dim_Branches!$A$2:$A$4,0)),"")</f>
        <v>Ruai</v>
      </c>
    </row>
    <row r="315" customFormat="false" ht="15" hidden="false" customHeight="false" outlineLevel="0" collapsed="false">
      <c r="A315" s="28" t="n">
        <v>314</v>
      </c>
      <c r="B315" s="28" t="n">
        <v>251</v>
      </c>
      <c r="C315" s="28" t="n">
        <v>4</v>
      </c>
      <c r="D315" s="28" t="n">
        <v>2</v>
      </c>
      <c r="E315" s="29" t="n">
        <v>46243</v>
      </c>
      <c r="F315" s="28" t="n">
        <v>67200</v>
      </c>
      <c r="G315" s="28" t="n">
        <v>23</v>
      </c>
      <c r="H315" s="28" t="n">
        <v>1.2</v>
      </c>
      <c r="I315" s="28" t="s">
        <v>145</v>
      </c>
      <c r="J315" s="28" t="n">
        <v>0</v>
      </c>
      <c r="K315" s="28" t="str">
        <f aca="false">IFERROR(INDEX(Dim_Products!$B$2:$B$14,MATCH($C315,Dim_Products!$A$2:$A$14,0)),"")</f>
        <v>Mtumishi Loan</v>
      </c>
      <c r="L315" s="28" t="str">
        <f aca="false">IFERROR(INDEX(Dim_Products!$C$2:$C$14,MATCH($C315,Dim_Products!$A$2:$A$14,0)),"")</f>
        <v>FOSA</v>
      </c>
      <c r="M315" s="28" t="str">
        <f aca="false">IFERROR(INDEX(Dim_Members!$D$2:$D$354,MATCH($B315,Dim_Members!$A$2:$A$354,0)),"")</f>
        <v>Individual</v>
      </c>
      <c r="N315" s="28" t="str">
        <f aca="false">IFERROR(INDEX(Dim_Branches!$B$2:$B$4,MATCH($D315,Dim_Branches!$A$2:$A$4,0)),"")</f>
        <v>Umoja</v>
      </c>
    </row>
    <row r="316" customFormat="false" ht="15" hidden="false" customHeight="false" outlineLevel="0" collapsed="false">
      <c r="A316" s="28" t="n">
        <v>315</v>
      </c>
      <c r="B316" s="28" t="n">
        <v>64</v>
      </c>
      <c r="C316" s="28" t="n">
        <v>5</v>
      </c>
      <c r="D316" s="28" t="n">
        <v>1</v>
      </c>
      <c r="E316" s="29" t="n">
        <v>45720</v>
      </c>
      <c r="F316" s="28" t="n">
        <v>15700</v>
      </c>
      <c r="G316" s="28" t="n">
        <v>3</v>
      </c>
      <c r="H316" s="28" t="n">
        <v>1.4</v>
      </c>
      <c r="I316" s="28" t="s">
        <v>145</v>
      </c>
      <c r="J316" s="28" t="n">
        <v>0</v>
      </c>
      <c r="K316" s="28" t="str">
        <f aca="false">IFERROR(INDEX(Dim_Products!$B$2:$B$14,MATCH($C316,Dim_Products!$A$2:$A$14,0)),"")</f>
        <v>School Fees Loan</v>
      </c>
      <c r="L316" s="28" t="str">
        <f aca="false">IFERROR(INDEX(Dim_Products!$C$2:$C$14,MATCH($C316,Dim_Products!$A$2:$A$14,0)),"")</f>
        <v>BOSA</v>
      </c>
      <c r="M316" s="28" t="str">
        <f aca="false">IFERROR(INDEX(Dim_Members!$D$2:$D$354,MATCH($B316,Dim_Members!$A$2:$A$354,0)),"")</f>
        <v>SME</v>
      </c>
      <c r="N316" s="28" t="str">
        <f aca="false">IFERROR(INDEX(Dim_Branches!$B$2:$B$4,MATCH($D316,Dim_Branches!$A$2:$A$4,0)),"")</f>
        <v>Headquarters</v>
      </c>
    </row>
    <row r="317" customFormat="false" ht="15" hidden="false" customHeight="false" outlineLevel="0" collapsed="false">
      <c r="A317" s="28" t="n">
        <v>316</v>
      </c>
      <c r="B317" s="28" t="n">
        <v>341</v>
      </c>
      <c r="C317" s="28" t="n">
        <v>8</v>
      </c>
      <c r="D317" s="28" t="n">
        <v>1</v>
      </c>
      <c r="E317" s="29" t="n">
        <v>45097</v>
      </c>
      <c r="F317" s="28" t="n">
        <v>15300</v>
      </c>
      <c r="G317" s="28" t="n">
        <v>7</v>
      </c>
      <c r="H317" s="28" t="n">
        <v>1.6</v>
      </c>
      <c r="I317" s="28" t="s">
        <v>147</v>
      </c>
      <c r="J317" s="28" t="n">
        <v>0</v>
      </c>
      <c r="K317" s="28" t="str">
        <f aca="false">IFERROR(INDEX(Dim_Products!$B$2:$B$14,MATCH($C317,Dim_Products!$A$2:$A$14,0)),"")</f>
        <v>Emergency Loan</v>
      </c>
      <c r="L317" s="28" t="str">
        <f aca="false">IFERROR(INDEX(Dim_Products!$C$2:$C$14,MATCH($C317,Dim_Products!$A$2:$A$14,0)),"")</f>
        <v>BOSA</v>
      </c>
      <c r="M317" s="28" t="str">
        <f aca="false">IFERROR(INDEX(Dim_Members!$D$2:$D$354,MATCH($B317,Dim_Members!$A$2:$A$354,0)),"")</f>
        <v>Corporate</v>
      </c>
      <c r="N317" s="28" t="str">
        <f aca="false">IFERROR(INDEX(Dim_Branches!$B$2:$B$4,MATCH($D317,Dim_Branches!$A$2:$A$4,0)),"")</f>
        <v>Headquarters</v>
      </c>
    </row>
    <row r="318" customFormat="false" ht="15" hidden="false" customHeight="false" outlineLevel="0" collapsed="false">
      <c r="A318" s="28" t="n">
        <v>317</v>
      </c>
      <c r="B318" s="28" t="n">
        <v>155</v>
      </c>
      <c r="C318" s="28" t="n">
        <v>6</v>
      </c>
      <c r="D318" s="28" t="n">
        <v>1</v>
      </c>
      <c r="E318" s="29" t="n">
        <v>46243</v>
      </c>
      <c r="F318" s="28" t="n">
        <v>36000</v>
      </c>
      <c r="G318" s="28" t="n">
        <v>13</v>
      </c>
      <c r="H318" s="28" t="n">
        <v>1.3</v>
      </c>
      <c r="I318" s="28" t="s">
        <v>146</v>
      </c>
      <c r="J318" s="28" t="n">
        <v>0</v>
      </c>
      <c r="K318" s="28" t="str">
        <f aca="false">IFERROR(INDEX(Dim_Products!$B$2:$B$14,MATCH($C318,Dim_Products!$A$2:$A$14,0)),"")</f>
        <v>Bima Loan</v>
      </c>
      <c r="L318" s="28" t="str">
        <f aca="false">IFERROR(INDEX(Dim_Products!$C$2:$C$14,MATCH($C318,Dim_Products!$A$2:$A$14,0)),"")</f>
        <v>BOSA</v>
      </c>
      <c r="M318" s="28" t="str">
        <f aca="false">IFERROR(INDEX(Dim_Members!$D$2:$D$354,MATCH($B318,Dim_Members!$A$2:$A$354,0)),"")</f>
        <v>SME</v>
      </c>
      <c r="N318" s="28" t="str">
        <f aca="false">IFERROR(INDEX(Dim_Branches!$B$2:$B$4,MATCH($D318,Dim_Branches!$A$2:$A$4,0)),"")</f>
        <v>Headquarters</v>
      </c>
    </row>
    <row r="319" customFormat="false" ht="15" hidden="false" customHeight="false" outlineLevel="0" collapsed="false">
      <c r="A319" s="28" t="n">
        <v>318</v>
      </c>
      <c r="B319" s="28" t="n">
        <v>211</v>
      </c>
      <c r="C319" s="28" t="n">
        <v>9</v>
      </c>
      <c r="D319" s="28" t="n">
        <v>3</v>
      </c>
      <c r="E319" s="29" t="n">
        <v>46052</v>
      </c>
      <c r="F319" s="28" t="n">
        <v>4000</v>
      </c>
      <c r="G319" s="28" t="n">
        <v>2</v>
      </c>
      <c r="H319" s="28" t="n">
        <v>1.7</v>
      </c>
      <c r="I319" s="28" t="s">
        <v>146</v>
      </c>
      <c r="J319" s="28" t="n">
        <v>0</v>
      </c>
      <c r="K319" s="28" t="str">
        <f aca="false">IFERROR(INDEX(Dim_Products!$B$2:$B$14,MATCH($C319,Dim_Products!$A$2:$A$14,0)),"")</f>
        <v>Instant Loan</v>
      </c>
      <c r="L319" s="28" t="str">
        <f aca="false">IFERROR(INDEX(Dim_Products!$C$2:$C$14,MATCH($C319,Dim_Products!$A$2:$A$14,0)),"")</f>
        <v>BOSA</v>
      </c>
      <c r="M319" s="28" t="str">
        <f aca="false">IFERROR(INDEX(Dim_Members!$D$2:$D$354,MATCH($B319,Dim_Members!$A$2:$A$354,0)),"")</f>
        <v>Individual</v>
      </c>
      <c r="N319" s="28" t="str">
        <f aca="false">IFERROR(INDEX(Dim_Branches!$B$2:$B$4,MATCH($D319,Dim_Branches!$A$2:$A$4,0)),"")</f>
        <v>Ruai</v>
      </c>
    </row>
    <row r="320" customFormat="false" ht="15" hidden="false" customHeight="false" outlineLevel="0" collapsed="false">
      <c r="A320" s="28" t="n">
        <v>319</v>
      </c>
      <c r="B320" s="28" t="n">
        <v>138</v>
      </c>
      <c r="C320" s="28" t="n">
        <v>9</v>
      </c>
      <c r="D320" s="28" t="n">
        <v>1</v>
      </c>
      <c r="E320" s="29" t="n">
        <v>46094</v>
      </c>
      <c r="F320" s="28" t="n">
        <v>14600</v>
      </c>
      <c r="G320" s="28" t="n">
        <v>3</v>
      </c>
      <c r="H320" s="28" t="n">
        <v>1.7</v>
      </c>
      <c r="I320" s="28" t="s">
        <v>145</v>
      </c>
      <c r="J320" s="28" t="n">
        <v>0</v>
      </c>
      <c r="K320" s="28" t="str">
        <f aca="false">IFERROR(INDEX(Dim_Products!$B$2:$B$14,MATCH($C320,Dim_Products!$A$2:$A$14,0)),"")</f>
        <v>Instant Loan</v>
      </c>
      <c r="L320" s="28" t="str">
        <f aca="false">IFERROR(INDEX(Dim_Products!$C$2:$C$14,MATCH($C320,Dim_Products!$A$2:$A$14,0)),"")</f>
        <v>BOSA</v>
      </c>
      <c r="M320" s="28" t="str">
        <f aca="false">IFERROR(INDEX(Dim_Members!$D$2:$D$354,MATCH($B320,Dim_Members!$A$2:$A$354,0)),"")</f>
        <v>Learning Institution</v>
      </c>
      <c r="N320" s="28" t="str">
        <f aca="false">IFERROR(INDEX(Dim_Branches!$B$2:$B$4,MATCH($D320,Dim_Branches!$A$2:$A$4,0)),"")</f>
        <v>Headquarters</v>
      </c>
    </row>
    <row r="321" customFormat="false" ht="15" hidden="false" customHeight="false" outlineLevel="0" collapsed="false">
      <c r="A321" s="28" t="n">
        <v>320</v>
      </c>
      <c r="B321" s="28" t="n">
        <v>214</v>
      </c>
      <c r="C321" s="28" t="n">
        <v>7</v>
      </c>
      <c r="D321" s="28" t="n">
        <v>3</v>
      </c>
      <c r="E321" s="29" t="n">
        <v>45902</v>
      </c>
      <c r="F321" s="28" t="n">
        <v>379900</v>
      </c>
      <c r="G321" s="28" t="n">
        <v>36</v>
      </c>
      <c r="H321" s="28" t="n">
        <v>1.2</v>
      </c>
      <c r="I321" s="28" t="s">
        <v>146</v>
      </c>
      <c r="J321" s="28" t="n">
        <v>1</v>
      </c>
      <c r="K321" s="28" t="str">
        <f aca="false">IFERROR(INDEX(Dim_Products!$B$2:$B$14,MATCH($C321,Dim_Products!$A$2:$A$14,0)),"")</f>
        <v>Development Loan</v>
      </c>
      <c r="L321" s="28" t="str">
        <f aca="false">IFERROR(INDEX(Dim_Products!$C$2:$C$14,MATCH($C321,Dim_Products!$A$2:$A$14,0)),"")</f>
        <v>BOSA</v>
      </c>
      <c r="M321" s="28" t="str">
        <f aca="false">IFERROR(INDEX(Dim_Members!$D$2:$D$354,MATCH($B321,Dim_Members!$A$2:$A$354,0)),"")</f>
        <v>Individual</v>
      </c>
      <c r="N321" s="28" t="str">
        <f aca="false">IFERROR(INDEX(Dim_Branches!$B$2:$B$4,MATCH($D321,Dim_Branches!$A$2:$A$4,0)),"")</f>
        <v>Ruai</v>
      </c>
    </row>
    <row r="322" customFormat="false" ht="15" hidden="false" customHeight="false" outlineLevel="0" collapsed="false">
      <c r="A322" s="28" t="n">
        <v>321</v>
      </c>
      <c r="B322" s="28" t="n">
        <v>326</v>
      </c>
      <c r="C322" s="28" t="n">
        <v>2</v>
      </c>
      <c r="D322" s="28" t="n">
        <v>1</v>
      </c>
      <c r="E322" s="29" t="n">
        <v>45162</v>
      </c>
      <c r="F322" s="28" t="n">
        <v>22000</v>
      </c>
      <c r="G322" s="28" t="n">
        <v>11</v>
      </c>
      <c r="H322" s="28" t="n">
        <v>1.5</v>
      </c>
      <c r="I322" s="28" t="s">
        <v>145</v>
      </c>
      <c r="J322" s="28" t="n">
        <v>0</v>
      </c>
      <c r="K322" s="28" t="str">
        <f aca="false">IFERROR(INDEX(Dim_Products!$B$2:$B$14,MATCH($C322,Dim_Products!$A$2:$A$14,0)),"")</f>
        <v>Jeki Loan</v>
      </c>
      <c r="L322" s="28" t="str">
        <f aca="false">IFERROR(INDEX(Dim_Products!$C$2:$C$14,MATCH($C322,Dim_Products!$A$2:$A$14,0)),"")</f>
        <v>FOSA</v>
      </c>
      <c r="M322" s="28" t="str">
        <f aca="false">IFERROR(INDEX(Dim_Members!$D$2:$D$354,MATCH($B322,Dim_Members!$A$2:$A$354,0)),"")</f>
        <v>Religious Institution</v>
      </c>
      <c r="N322" s="28" t="str">
        <f aca="false">IFERROR(INDEX(Dim_Branches!$B$2:$B$4,MATCH($D322,Dim_Branches!$A$2:$A$4,0)),"")</f>
        <v>Headquarters</v>
      </c>
    </row>
    <row r="323" customFormat="false" ht="15" hidden="false" customHeight="false" outlineLevel="0" collapsed="false">
      <c r="A323" s="28" t="n">
        <v>322</v>
      </c>
      <c r="B323" s="28" t="n">
        <v>243</v>
      </c>
      <c r="C323" s="28" t="n">
        <v>9</v>
      </c>
      <c r="D323" s="28" t="n">
        <v>1</v>
      </c>
      <c r="E323" s="29" t="n">
        <v>45799</v>
      </c>
      <c r="F323" s="28" t="n">
        <v>8100</v>
      </c>
      <c r="G323" s="28" t="n">
        <v>3</v>
      </c>
      <c r="H323" s="28" t="n">
        <v>1.7</v>
      </c>
      <c r="I323" s="28" t="s">
        <v>145</v>
      </c>
      <c r="J323" s="28" t="n">
        <v>0</v>
      </c>
      <c r="K323" s="28" t="str">
        <f aca="false">IFERROR(INDEX(Dim_Products!$B$2:$B$14,MATCH($C323,Dim_Products!$A$2:$A$14,0)),"")</f>
        <v>Instant Loan</v>
      </c>
      <c r="L323" s="28" t="str">
        <f aca="false">IFERROR(INDEX(Dim_Products!$C$2:$C$14,MATCH($C323,Dim_Products!$A$2:$A$14,0)),"")</f>
        <v>BOSA</v>
      </c>
      <c r="M323" s="28" t="str">
        <f aca="false">IFERROR(INDEX(Dim_Members!$D$2:$D$354,MATCH($B323,Dim_Members!$A$2:$A$354,0)),"")</f>
        <v>Individual</v>
      </c>
      <c r="N323" s="28" t="str">
        <f aca="false">IFERROR(INDEX(Dim_Branches!$B$2:$B$4,MATCH($D323,Dim_Branches!$A$2:$A$4,0)),"")</f>
        <v>Headquarters</v>
      </c>
    </row>
    <row r="324" customFormat="false" ht="15" hidden="false" customHeight="false" outlineLevel="0" collapsed="false">
      <c r="A324" s="28" t="n">
        <v>323</v>
      </c>
      <c r="B324" s="28" t="n">
        <v>205</v>
      </c>
      <c r="C324" s="28" t="n">
        <v>5</v>
      </c>
      <c r="D324" s="28" t="n">
        <v>2</v>
      </c>
      <c r="E324" s="29" t="n">
        <v>46117</v>
      </c>
      <c r="F324" s="28" t="n">
        <v>53000</v>
      </c>
      <c r="G324" s="28" t="n">
        <v>4</v>
      </c>
      <c r="H324" s="28" t="n">
        <v>1.4</v>
      </c>
      <c r="I324" s="28" t="s">
        <v>147</v>
      </c>
      <c r="J324" s="28" t="n">
        <v>1</v>
      </c>
      <c r="K324" s="28" t="str">
        <f aca="false">IFERROR(INDEX(Dim_Products!$B$2:$B$14,MATCH($C324,Dim_Products!$A$2:$A$14,0)),"")</f>
        <v>School Fees Loan</v>
      </c>
      <c r="L324" s="28" t="str">
        <f aca="false">IFERROR(INDEX(Dim_Products!$C$2:$C$14,MATCH($C324,Dim_Products!$A$2:$A$14,0)),"")</f>
        <v>BOSA</v>
      </c>
      <c r="M324" s="28" t="str">
        <f aca="false">IFERROR(INDEX(Dim_Members!$D$2:$D$354,MATCH($B324,Dim_Members!$A$2:$A$354,0)),"")</f>
        <v>Individual</v>
      </c>
      <c r="N324" s="28" t="str">
        <f aca="false">IFERROR(INDEX(Dim_Branches!$B$2:$B$4,MATCH($D324,Dim_Branches!$A$2:$A$4,0)),"")</f>
        <v>Umoja</v>
      </c>
    </row>
    <row r="325" customFormat="false" ht="15" hidden="false" customHeight="false" outlineLevel="0" collapsed="false">
      <c r="A325" s="28" t="n">
        <v>324</v>
      </c>
      <c r="B325" s="28" t="n">
        <v>167</v>
      </c>
      <c r="C325" s="28" t="n">
        <v>8</v>
      </c>
      <c r="D325" s="28" t="n">
        <v>2</v>
      </c>
      <c r="E325" s="29" t="n">
        <v>45040</v>
      </c>
      <c r="F325" s="28" t="n">
        <v>16100</v>
      </c>
      <c r="G325" s="28" t="n">
        <v>7</v>
      </c>
      <c r="H325" s="28" t="n">
        <v>1.6</v>
      </c>
      <c r="I325" s="28" t="s">
        <v>147</v>
      </c>
      <c r="J325" s="28" t="n">
        <v>0</v>
      </c>
      <c r="K325" s="28" t="str">
        <f aca="false">IFERROR(INDEX(Dim_Products!$B$2:$B$14,MATCH($C325,Dim_Products!$A$2:$A$14,0)),"")</f>
        <v>Emergency Loan</v>
      </c>
      <c r="L325" s="28" t="str">
        <f aca="false">IFERROR(INDEX(Dim_Products!$C$2:$C$14,MATCH($C325,Dim_Products!$A$2:$A$14,0)),"")</f>
        <v>BOSA</v>
      </c>
      <c r="M325" s="28" t="str">
        <f aca="false">IFERROR(INDEX(Dim_Members!$D$2:$D$354,MATCH($B325,Dim_Members!$A$2:$A$354,0)),"")</f>
        <v>SME</v>
      </c>
      <c r="N325" s="28" t="str">
        <f aca="false">IFERROR(INDEX(Dim_Branches!$B$2:$B$4,MATCH($D325,Dim_Branches!$A$2:$A$4,0)),"")</f>
        <v>Umoja</v>
      </c>
    </row>
    <row r="326" customFormat="false" ht="15" hidden="false" customHeight="false" outlineLevel="0" collapsed="false">
      <c r="A326" s="28" t="n">
        <v>325</v>
      </c>
      <c r="B326" s="28" t="n">
        <v>198</v>
      </c>
      <c r="C326" s="28" t="n">
        <v>4</v>
      </c>
      <c r="D326" s="28" t="n">
        <v>1</v>
      </c>
      <c r="E326" s="29" t="n">
        <v>44961</v>
      </c>
      <c r="F326" s="28" t="n">
        <v>30000</v>
      </c>
      <c r="G326" s="28" t="n">
        <v>25</v>
      </c>
      <c r="H326" s="28" t="n">
        <v>1.2</v>
      </c>
      <c r="I326" s="28" t="s">
        <v>145</v>
      </c>
      <c r="J326" s="28" t="n">
        <v>0</v>
      </c>
      <c r="K326" s="28" t="str">
        <f aca="false">IFERROR(INDEX(Dim_Products!$B$2:$B$14,MATCH($C326,Dim_Products!$A$2:$A$14,0)),"")</f>
        <v>Mtumishi Loan</v>
      </c>
      <c r="L326" s="28" t="str">
        <f aca="false">IFERROR(INDEX(Dim_Products!$C$2:$C$14,MATCH($C326,Dim_Products!$A$2:$A$14,0)),"")</f>
        <v>FOSA</v>
      </c>
      <c r="M326" s="28" t="str">
        <f aca="false">IFERROR(INDEX(Dim_Members!$D$2:$D$354,MATCH($B326,Dim_Members!$A$2:$A$354,0)),"")</f>
        <v>Individual</v>
      </c>
      <c r="N326" s="28" t="str">
        <f aca="false">IFERROR(INDEX(Dim_Branches!$B$2:$B$4,MATCH($D326,Dim_Branches!$A$2:$A$4,0)),"")</f>
        <v>Headquarters</v>
      </c>
    </row>
    <row r="327" customFormat="false" ht="15" hidden="false" customHeight="false" outlineLevel="0" collapsed="false">
      <c r="A327" s="28" t="n">
        <v>326</v>
      </c>
      <c r="B327" s="28" t="n">
        <v>244</v>
      </c>
      <c r="C327" s="28" t="n">
        <v>12</v>
      </c>
      <c r="D327" s="28" t="n">
        <v>2</v>
      </c>
      <c r="E327" s="29" t="n">
        <v>45449</v>
      </c>
      <c r="F327" s="28" t="n">
        <v>357900</v>
      </c>
      <c r="G327" s="28" t="n">
        <v>49</v>
      </c>
      <c r="H327" s="28" t="n">
        <v>1.1</v>
      </c>
      <c r="I327" s="28" t="s">
        <v>145</v>
      </c>
      <c r="J327" s="28" t="n">
        <v>1</v>
      </c>
      <c r="K327" s="28" t="str">
        <f aca="false">IFERROR(INDEX(Dim_Products!$B$2:$B$14,MATCH($C327,Dim_Products!$A$2:$A$14,0)),"")</f>
        <v>Mjengo Loan</v>
      </c>
      <c r="L327" s="28" t="str">
        <f aca="false">IFERROR(INDEX(Dim_Products!$C$2:$C$14,MATCH($C327,Dim_Products!$A$2:$A$14,0)),"")</f>
        <v>BOSA</v>
      </c>
      <c r="M327" s="28" t="str">
        <f aca="false">IFERROR(INDEX(Dim_Members!$D$2:$D$354,MATCH($B327,Dim_Members!$A$2:$A$354,0)),"")</f>
        <v>SME</v>
      </c>
      <c r="N327" s="28" t="str">
        <f aca="false">IFERROR(INDEX(Dim_Branches!$B$2:$B$4,MATCH($D327,Dim_Branches!$A$2:$A$4,0)),"")</f>
        <v>Umoja</v>
      </c>
    </row>
    <row r="328" customFormat="false" ht="15" hidden="false" customHeight="false" outlineLevel="0" collapsed="false">
      <c r="A328" s="28" t="n">
        <v>327</v>
      </c>
      <c r="B328" s="28" t="n">
        <v>98</v>
      </c>
      <c r="C328" s="28" t="n">
        <v>10</v>
      </c>
      <c r="D328" s="28" t="n">
        <v>3</v>
      </c>
      <c r="E328" s="29" t="n">
        <v>45429</v>
      </c>
      <c r="F328" s="28" t="n">
        <v>39700</v>
      </c>
      <c r="G328" s="28" t="n">
        <v>6</v>
      </c>
      <c r="H328" s="28" t="n">
        <v>1.5</v>
      </c>
      <c r="I328" s="28" t="s">
        <v>145</v>
      </c>
      <c r="J328" s="28" t="n">
        <v>0</v>
      </c>
      <c r="K328" s="28" t="str">
        <f aca="false">IFERROR(INDEX(Dim_Products!$B$2:$B$14,MATCH($C328,Dim_Products!$A$2:$A$14,0)),"")</f>
        <v>ELoan</v>
      </c>
      <c r="L328" s="28" t="str">
        <f aca="false">IFERROR(INDEX(Dim_Products!$C$2:$C$14,MATCH($C328,Dim_Products!$A$2:$A$14,0)),"")</f>
        <v>BOSA</v>
      </c>
      <c r="M328" s="28" t="str">
        <f aca="false">IFERROR(INDEX(Dim_Members!$D$2:$D$354,MATCH($B328,Dim_Members!$A$2:$A$354,0)),"")</f>
        <v>Individual</v>
      </c>
      <c r="N328" s="28" t="str">
        <f aca="false">IFERROR(INDEX(Dim_Branches!$B$2:$B$4,MATCH($D328,Dim_Branches!$A$2:$A$4,0)),"")</f>
        <v>Ruai</v>
      </c>
    </row>
    <row r="329" customFormat="false" ht="15" hidden="false" customHeight="false" outlineLevel="0" collapsed="false">
      <c r="A329" s="28" t="n">
        <v>328</v>
      </c>
      <c r="B329" s="28" t="n">
        <v>152</v>
      </c>
      <c r="C329" s="28" t="n">
        <v>10</v>
      </c>
      <c r="D329" s="28" t="n">
        <v>3</v>
      </c>
      <c r="E329" s="29" t="n">
        <v>45585</v>
      </c>
      <c r="F329" s="28" t="n">
        <v>25500</v>
      </c>
      <c r="G329" s="28" t="n">
        <v>7</v>
      </c>
      <c r="H329" s="28" t="n">
        <v>1.5</v>
      </c>
      <c r="I329" s="28" t="s">
        <v>147</v>
      </c>
      <c r="J329" s="28" t="n">
        <v>0</v>
      </c>
      <c r="K329" s="28" t="str">
        <f aca="false">IFERROR(INDEX(Dim_Products!$B$2:$B$14,MATCH($C329,Dim_Products!$A$2:$A$14,0)),"")</f>
        <v>ELoan</v>
      </c>
      <c r="L329" s="28" t="str">
        <f aca="false">IFERROR(INDEX(Dim_Products!$C$2:$C$14,MATCH($C329,Dim_Products!$A$2:$A$14,0)),"")</f>
        <v>BOSA</v>
      </c>
      <c r="M329" s="28" t="str">
        <f aca="false">IFERROR(INDEX(Dim_Members!$D$2:$D$354,MATCH($B329,Dim_Members!$A$2:$A$354,0)),"")</f>
        <v>Learning Institution</v>
      </c>
      <c r="N329" s="28" t="str">
        <f aca="false">IFERROR(INDEX(Dim_Branches!$B$2:$B$4,MATCH($D329,Dim_Branches!$A$2:$A$4,0)),"")</f>
        <v>Ruai</v>
      </c>
    </row>
    <row r="330" customFormat="false" ht="15" hidden="false" customHeight="false" outlineLevel="0" collapsed="false">
      <c r="A330" s="28" t="n">
        <v>329</v>
      </c>
      <c r="B330" s="28" t="n">
        <v>12</v>
      </c>
      <c r="C330" s="28" t="n">
        <v>7</v>
      </c>
      <c r="D330" s="28" t="n">
        <v>1</v>
      </c>
      <c r="E330" s="29" t="n">
        <v>45253</v>
      </c>
      <c r="F330" s="28" t="n">
        <v>355100</v>
      </c>
      <c r="G330" s="28" t="n">
        <v>36</v>
      </c>
      <c r="H330" s="28" t="n">
        <v>1.2</v>
      </c>
      <c r="I330" s="28" t="s">
        <v>147</v>
      </c>
      <c r="J330" s="28" t="n">
        <v>1</v>
      </c>
      <c r="K330" s="28" t="str">
        <f aca="false">IFERROR(INDEX(Dim_Products!$B$2:$B$14,MATCH($C330,Dim_Products!$A$2:$A$14,0)),"")</f>
        <v>Development Loan</v>
      </c>
      <c r="L330" s="28" t="str">
        <f aca="false">IFERROR(INDEX(Dim_Products!$C$2:$C$14,MATCH($C330,Dim_Products!$A$2:$A$14,0)),"")</f>
        <v>BOSA</v>
      </c>
      <c r="M330" s="28" t="str">
        <f aca="false">IFERROR(INDEX(Dim_Members!$D$2:$D$354,MATCH($B330,Dim_Members!$A$2:$A$354,0)),"")</f>
        <v>Individual</v>
      </c>
      <c r="N330" s="28" t="str">
        <f aca="false">IFERROR(INDEX(Dim_Branches!$B$2:$B$4,MATCH($D330,Dim_Branches!$A$2:$A$4,0)),"")</f>
        <v>Headquarters</v>
      </c>
    </row>
    <row r="331" customFormat="false" ht="15" hidden="false" customHeight="false" outlineLevel="0" collapsed="false">
      <c r="A331" s="28" t="n">
        <v>330</v>
      </c>
      <c r="B331" s="28" t="n">
        <v>304</v>
      </c>
      <c r="C331" s="28" t="n">
        <v>5</v>
      </c>
      <c r="D331" s="28" t="n">
        <v>1</v>
      </c>
      <c r="E331" s="29" t="n">
        <v>45458</v>
      </c>
      <c r="F331" s="28" t="n">
        <v>44700</v>
      </c>
      <c r="G331" s="28" t="n">
        <v>5</v>
      </c>
      <c r="H331" s="28" t="n">
        <v>1.4</v>
      </c>
      <c r="I331" s="28" t="s">
        <v>145</v>
      </c>
      <c r="J331" s="28" t="n">
        <v>1</v>
      </c>
      <c r="K331" s="28" t="str">
        <f aca="false">IFERROR(INDEX(Dim_Products!$B$2:$B$14,MATCH($C331,Dim_Products!$A$2:$A$14,0)),"")</f>
        <v>School Fees Loan</v>
      </c>
      <c r="L331" s="28" t="str">
        <f aca="false">IFERROR(INDEX(Dim_Products!$C$2:$C$14,MATCH($C331,Dim_Products!$A$2:$A$14,0)),"")</f>
        <v>BOSA</v>
      </c>
      <c r="M331" s="28" t="str">
        <f aca="false">IFERROR(INDEX(Dim_Members!$D$2:$D$354,MATCH($B331,Dim_Members!$A$2:$A$354,0)),"")</f>
        <v>SME</v>
      </c>
      <c r="N331" s="28" t="str">
        <f aca="false">IFERROR(INDEX(Dim_Branches!$B$2:$B$4,MATCH($D331,Dim_Branches!$A$2:$A$4,0)),"")</f>
        <v>Headquarters</v>
      </c>
    </row>
    <row r="332" customFormat="false" ht="15" hidden="false" customHeight="false" outlineLevel="0" collapsed="false">
      <c r="A332" s="28" t="n">
        <v>331</v>
      </c>
      <c r="B332" s="28" t="n">
        <v>12</v>
      </c>
      <c r="C332" s="28" t="n">
        <v>8</v>
      </c>
      <c r="D332" s="28" t="n">
        <v>1</v>
      </c>
      <c r="E332" s="29" t="n">
        <v>45734</v>
      </c>
      <c r="F332" s="28" t="n">
        <v>10400</v>
      </c>
      <c r="G332" s="28" t="n">
        <v>6</v>
      </c>
      <c r="H332" s="28" t="n">
        <v>1.6</v>
      </c>
      <c r="I332" s="28" t="s">
        <v>145</v>
      </c>
      <c r="J332" s="28" t="n">
        <v>0</v>
      </c>
      <c r="K332" s="28" t="str">
        <f aca="false">IFERROR(INDEX(Dim_Products!$B$2:$B$14,MATCH($C332,Dim_Products!$A$2:$A$14,0)),"")</f>
        <v>Emergency Loan</v>
      </c>
      <c r="L332" s="28" t="str">
        <f aca="false">IFERROR(INDEX(Dim_Products!$C$2:$C$14,MATCH($C332,Dim_Products!$A$2:$A$14,0)),"")</f>
        <v>BOSA</v>
      </c>
      <c r="M332" s="28" t="str">
        <f aca="false">IFERROR(INDEX(Dim_Members!$D$2:$D$354,MATCH($B332,Dim_Members!$A$2:$A$354,0)),"")</f>
        <v>Individual</v>
      </c>
      <c r="N332" s="28" t="str">
        <f aca="false">IFERROR(INDEX(Dim_Branches!$B$2:$B$4,MATCH($D332,Dim_Branches!$A$2:$A$4,0)),"")</f>
        <v>Headquarters</v>
      </c>
    </row>
    <row r="333" customFormat="false" ht="15" hidden="false" customHeight="false" outlineLevel="0" collapsed="false">
      <c r="A333" s="28" t="n">
        <v>332</v>
      </c>
      <c r="B333" s="28" t="n">
        <v>33</v>
      </c>
      <c r="C333" s="28" t="n">
        <v>9</v>
      </c>
      <c r="D333" s="28" t="n">
        <v>3</v>
      </c>
      <c r="E333" s="29" t="n">
        <v>46190</v>
      </c>
      <c r="F333" s="28" t="n">
        <v>5300</v>
      </c>
      <c r="G333" s="28" t="n">
        <v>4</v>
      </c>
      <c r="H333" s="28" t="n">
        <v>1.7</v>
      </c>
      <c r="I333" s="28" t="s">
        <v>147</v>
      </c>
      <c r="J333" s="28" t="n">
        <v>0</v>
      </c>
      <c r="K333" s="28" t="str">
        <f aca="false">IFERROR(INDEX(Dim_Products!$B$2:$B$14,MATCH($C333,Dim_Products!$A$2:$A$14,0)),"")</f>
        <v>Instant Loan</v>
      </c>
      <c r="L333" s="28" t="str">
        <f aca="false">IFERROR(INDEX(Dim_Products!$C$2:$C$14,MATCH($C333,Dim_Products!$A$2:$A$14,0)),"")</f>
        <v>BOSA</v>
      </c>
      <c r="M333" s="28" t="str">
        <f aca="false">IFERROR(INDEX(Dim_Members!$D$2:$D$354,MATCH($B333,Dim_Members!$A$2:$A$354,0)),"")</f>
        <v>SME</v>
      </c>
      <c r="N333" s="28" t="str">
        <f aca="false">IFERROR(INDEX(Dim_Branches!$B$2:$B$4,MATCH($D333,Dim_Branches!$A$2:$A$4,0)),"")</f>
        <v>Ruai</v>
      </c>
    </row>
    <row r="334" customFormat="false" ht="15" hidden="false" customHeight="false" outlineLevel="0" collapsed="false">
      <c r="A334" s="28" t="n">
        <v>333</v>
      </c>
      <c r="B334" s="28" t="n">
        <v>300</v>
      </c>
      <c r="C334" s="28" t="n">
        <v>7</v>
      </c>
      <c r="D334" s="28" t="n">
        <v>1</v>
      </c>
      <c r="E334" s="29" t="n">
        <v>46238</v>
      </c>
      <c r="F334" s="28" t="n">
        <v>105800</v>
      </c>
      <c r="G334" s="28" t="n">
        <v>37</v>
      </c>
      <c r="H334" s="28" t="n">
        <v>1.2</v>
      </c>
      <c r="I334" s="28" t="s">
        <v>147</v>
      </c>
      <c r="J334" s="28" t="n">
        <v>1</v>
      </c>
      <c r="K334" s="28" t="str">
        <f aca="false">IFERROR(INDEX(Dim_Products!$B$2:$B$14,MATCH($C334,Dim_Products!$A$2:$A$14,0)),"")</f>
        <v>Development Loan</v>
      </c>
      <c r="L334" s="28" t="str">
        <f aca="false">IFERROR(INDEX(Dim_Products!$C$2:$C$14,MATCH($C334,Dim_Products!$A$2:$A$14,0)),"")</f>
        <v>BOSA</v>
      </c>
      <c r="M334" s="28" t="str">
        <f aca="false">IFERROR(INDEX(Dim_Members!$D$2:$D$354,MATCH($B334,Dim_Members!$A$2:$A$354,0)),"")</f>
        <v>SME</v>
      </c>
      <c r="N334" s="28" t="str">
        <f aca="false">IFERROR(INDEX(Dim_Branches!$B$2:$B$4,MATCH($D334,Dim_Branches!$A$2:$A$4,0)),"")</f>
        <v>Headquarters</v>
      </c>
    </row>
    <row r="335" customFormat="false" ht="15" hidden="false" customHeight="false" outlineLevel="0" collapsed="false">
      <c r="A335" s="28" t="n">
        <v>334</v>
      </c>
      <c r="B335" s="28" t="n">
        <v>93</v>
      </c>
      <c r="C335" s="28" t="n">
        <v>1</v>
      </c>
      <c r="D335" s="28" t="n">
        <v>1</v>
      </c>
      <c r="E335" s="29" t="n">
        <v>45477</v>
      </c>
      <c r="F335" s="28" t="n">
        <v>16700</v>
      </c>
      <c r="G335" s="28" t="n">
        <v>2</v>
      </c>
      <c r="H335" s="28" t="n">
        <v>1</v>
      </c>
      <c r="I335" s="28" t="s">
        <v>146</v>
      </c>
      <c r="J335" s="28" t="n">
        <v>0</v>
      </c>
      <c r="K335" s="28" t="str">
        <f aca="false">IFERROR(INDEX(Dim_Products!$B$2:$B$14,MATCH($C335,Dim_Products!$A$2:$A$14,0)),"")</f>
        <v>Salary Advance</v>
      </c>
      <c r="L335" s="28" t="str">
        <f aca="false">IFERROR(INDEX(Dim_Products!$C$2:$C$14,MATCH($C335,Dim_Products!$A$2:$A$14,0)),"")</f>
        <v>FOSA</v>
      </c>
      <c r="M335" s="28" t="str">
        <f aca="false">IFERROR(INDEX(Dim_Members!$D$2:$D$354,MATCH($B335,Dim_Members!$A$2:$A$354,0)),"")</f>
        <v>Individual</v>
      </c>
      <c r="N335" s="28" t="str">
        <f aca="false">IFERROR(INDEX(Dim_Branches!$B$2:$B$4,MATCH($D335,Dim_Branches!$A$2:$A$4,0)),"")</f>
        <v>Headquarters</v>
      </c>
    </row>
    <row r="336" customFormat="false" ht="15" hidden="false" customHeight="false" outlineLevel="0" collapsed="false">
      <c r="A336" s="28" t="n">
        <v>335</v>
      </c>
      <c r="B336" s="28" t="n">
        <v>288</v>
      </c>
      <c r="C336" s="28" t="n">
        <v>3</v>
      </c>
      <c r="D336" s="28" t="n">
        <v>1</v>
      </c>
      <c r="E336" s="29" t="n">
        <v>46104</v>
      </c>
      <c r="F336" s="28" t="n">
        <v>15900</v>
      </c>
      <c r="G336" s="28" t="n">
        <v>11</v>
      </c>
      <c r="H336" s="28" t="n">
        <v>1.3</v>
      </c>
      <c r="I336" s="28" t="s">
        <v>145</v>
      </c>
      <c r="J336" s="28" t="n">
        <v>0</v>
      </c>
      <c r="K336" s="28" t="str">
        <f aca="false">IFERROR(INDEX(Dim_Products!$B$2:$B$14,MATCH($C336,Dim_Products!$A$2:$A$14,0)),"")</f>
        <v>Product Loan</v>
      </c>
      <c r="L336" s="28" t="str">
        <f aca="false">IFERROR(INDEX(Dim_Products!$C$2:$C$14,MATCH($C336,Dim_Products!$A$2:$A$14,0)),"")</f>
        <v>FOSA</v>
      </c>
      <c r="M336" s="28" t="str">
        <f aca="false">IFERROR(INDEX(Dim_Members!$D$2:$D$354,MATCH($B336,Dim_Members!$A$2:$A$354,0)),"")</f>
        <v>SME</v>
      </c>
      <c r="N336" s="28" t="str">
        <f aca="false">IFERROR(INDEX(Dim_Branches!$B$2:$B$4,MATCH($D336,Dim_Branches!$A$2:$A$4,0)),"")</f>
        <v>Headquarters</v>
      </c>
    </row>
    <row r="337" customFormat="false" ht="15" hidden="false" customHeight="false" outlineLevel="0" collapsed="false">
      <c r="A337" s="28" t="n">
        <v>336</v>
      </c>
      <c r="B337" s="28" t="n">
        <v>24</v>
      </c>
      <c r="C337" s="28" t="n">
        <v>12</v>
      </c>
      <c r="D337" s="28" t="n">
        <v>3</v>
      </c>
      <c r="E337" s="29" t="n">
        <v>45793</v>
      </c>
      <c r="F337" s="28" t="n">
        <v>1352400</v>
      </c>
      <c r="G337" s="28" t="n">
        <v>48</v>
      </c>
      <c r="H337" s="28" t="n">
        <v>1.1</v>
      </c>
      <c r="I337" s="28" t="s">
        <v>146</v>
      </c>
      <c r="J337" s="28" t="n">
        <v>1</v>
      </c>
      <c r="K337" s="28" t="str">
        <f aca="false">IFERROR(INDEX(Dim_Products!$B$2:$B$14,MATCH($C337,Dim_Products!$A$2:$A$14,0)),"")</f>
        <v>Mjengo Loan</v>
      </c>
      <c r="L337" s="28" t="str">
        <f aca="false">IFERROR(INDEX(Dim_Products!$C$2:$C$14,MATCH($C337,Dim_Products!$A$2:$A$14,0)),"")</f>
        <v>BOSA</v>
      </c>
      <c r="M337" s="28" t="str">
        <f aca="false">IFERROR(INDEX(Dim_Members!$D$2:$D$354,MATCH($B337,Dim_Members!$A$2:$A$354,0)),"")</f>
        <v>Individual</v>
      </c>
      <c r="N337" s="28" t="str">
        <f aca="false">IFERROR(INDEX(Dim_Branches!$B$2:$B$4,MATCH($D337,Dim_Branches!$A$2:$A$4,0)),"")</f>
        <v>Ruai</v>
      </c>
    </row>
    <row r="338" customFormat="false" ht="15" hidden="false" customHeight="false" outlineLevel="0" collapsed="false">
      <c r="A338" s="28" t="n">
        <v>337</v>
      </c>
      <c r="B338" s="28" t="n">
        <v>39</v>
      </c>
      <c r="C338" s="28" t="n">
        <v>7</v>
      </c>
      <c r="D338" s="28" t="n">
        <v>3</v>
      </c>
      <c r="E338" s="29" t="n">
        <v>45095</v>
      </c>
      <c r="F338" s="28" t="n">
        <v>342400</v>
      </c>
      <c r="G338" s="28" t="n">
        <v>36</v>
      </c>
      <c r="H338" s="28" t="n">
        <v>1.2</v>
      </c>
      <c r="I338" s="28" t="s">
        <v>145</v>
      </c>
      <c r="J338" s="28" t="n">
        <v>1</v>
      </c>
      <c r="K338" s="28" t="str">
        <f aca="false">IFERROR(INDEX(Dim_Products!$B$2:$B$14,MATCH($C338,Dim_Products!$A$2:$A$14,0)),"")</f>
        <v>Development Loan</v>
      </c>
      <c r="L338" s="28" t="str">
        <f aca="false">IFERROR(INDEX(Dim_Products!$C$2:$C$14,MATCH($C338,Dim_Products!$A$2:$A$14,0)),"")</f>
        <v>BOSA</v>
      </c>
      <c r="M338" s="28" t="str">
        <f aca="false">IFERROR(INDEX(Dim_Members!$D$2:$D$354,MATCH($B338,Dim_Members!$A$2:$A$354,0)),"")</f>
        <v>Learning Institution</v>
      </c>
      <c r="N338" s="28" t="str">
        <f aca="false">IFERROR(INDEX(Dim_Branches!$B$2:$B$4,MATCH($D338,Dim_Branches!$A$2:$A$4,0)),"")</f>
        <v>Ruai</v>
      </c>
    </row>
    <row r="339" customFormat="false" ht="15" hidden="false" customHeight="false" outlineLevel="0" collapsed="false">
      <c r="A339" s="28" t="n">
        <v>338</v>
      </c>
      <c r="B339" s="28" t="n">
        <v>302</v>
      </c>
      <c r="C339" s="28" t="n">
        <v>9</v>
      </c>
      <c r="D339" s="28" t="n">
        <v>1</v>
      </c>
      <c r="E339" s="29" t="n">
        <v>46055</v>
      </c>
      <c r="F339" s="28" t="n">
        <v>11500</v>
      </c>
      <c r="G339" s="28" t="n">
        <v>2</v>
      </c>
      <c r="H339" s="28" t="n">
        <v>1.7</v>
      </c>
      <c r="I339" s="28" t="s">
        <v>147</v>
      </c>
      <c r="J339" s="28" t="n">
        <v>0</v>
      </c>
      <c r="K339" s="28" t="str">
        <f aca="false">IFERROR(INDEX(Dim_Products!$B$2:$B$14,MATCH($C339,Dim_Products!$A$2:$A$14,0)),"")</f>
        <v>Instant Loan</v>
      </c>
      <c r="L339" s="28" t="str">
        <f aca="false">IFERROR(INDEX(Dim_Products!$C$2:$C$14,MATCH($C339,Dim_Products!$A$2:$A$14,0)),"")</f>
        <v>BOSA</v>
      </c>
      <c r="M339" s="28" t="str">
        <f aca="false">IFERROR(INDEX(Dim_Members!$D$2:$D$354,MATCH($B339,Dim_Members!$A$2:$A$354,0)),"")</f>
        <v>Individual</v>
      </c>
      <c r="N339" s="28" t="str">
        <f aca="false">IFERROR(INDEX(Dim_Branches!$B$2:$B$4,MATCH($D339,Dim_Branches!$A$2:$A$4,0)),"")</f>
        <v>Headquarters</v>
      </c>
    </row>
    <row r="340" customFormat="false" ht="15" hidden="false" customHeight="false" outlineLevel="0" collapsed="false">
      <c r="A340" s="28" t="n">
        <v>339</v>
      </c>
      <c r="B340" s="28" t="n">
        <v>312</v>
      </c>
      <c r="C340" s="28" t="n">
        <v>1</v>
      </c>
      <c r="D340" s="28" t="n">
        <v>1</v>
      </c>
      <c r="E340" s="29" t="n">
        <v>44660</v>
      </c>
      <c r="F340" s="28" t="n">
        <v>35200</v>
      </c>
      <c r="G340" s="28" t="n">
        <v>1</v>
      </c>
      <c r="H340" s="28" t="n">
        <v>1</v>
      </c>
      <c r="I340" s="28" t="s">
        <v>147</v>
      </c>
      <c r="J340" s="28" t="n">
        <v>0</v>
      </c>
      <c r="K340" s="28" t="str">
        <f aca="false">IFERROR(INDEX(Dim_Products!$B$2:$B$14,MATCH($C340,Dim_Products!$A$2:$A$14,0)),"")</f>
        <v>Salary Advance</v>
      </c>
      <c r="L340" s="28" t="str">
        <f aca="false">IFERROR(INDEX(Dim_Products!$C$2:$C$14,MATCH($C340,Dim_Products!$A$2:$A$14,0)),"")</f>
        <v>FOSA</v>
      </c>
      <c r="M340" s="28" t="str">
        <f aca="false">IFERROR(INDEX(Dim_Members!$D$2:$D$354,MATCH($B340,Dim_Members!$A$2:$A$354,0)),"")</f>
        <v>Individual</v>
      </c>
      <c r="N340" s="28" t="str">
        <f aca="false">IFERROR(INDEX(Dim_Branches!$B$2:$B$4,MATCH($D340,Dim_Branches!$A$2:$A$4,0)),"")</f>
        <v>Headquarters</v>
      </c>
    </row>
    <row r="341" customFormat="false" ht="15" hidden="false" customHeight="false" outlineLevel="0" collapsed="false">
      <c r="A341" s="28" t="n">
        <v>340</v>
      </c>
      <c r="B341" s="28" t="n">
        <v>348</v>
      </c>
      <c r="C341" s="28" t="n">
        <v>13</v>
      </c>
      <c r="D341" s="28" t="n">
        <v>1</v>
      </c>
      <c r="E341" s="29" t="n">
        <v>45650</v>
      </c>
      <c r="F341" s="28" t="n">
        <v>317600</v>
      </c>
      <c r="G341" s="28" t="n">
        <v>61</v>
      </c>
      <c r="H341" s="28" t="n">
        <v>1.1</v>
      </c>
      <c r="I341" s="28" t="s">
        <v>147</v>
      </c>
      <c r="J341" s="28" t="n">
        <v>1</v>
      </c>
      <c r="K341" s="28" t="str">
        <f aca="false">IFERROR(INDEX(Dim_Products!$B$2:$B$14,MATCH($C341,Dim_Products!$A$2:$A$14,0)),"")</f>
        <v>Supa Loan</v>
      </c>
      <c r="L341" s="28" t="str">
        <f aca="false">IFERROR(INDEX(Dim_Products!$C$2:$C$14,MATCH($C341,Dim_Products!$A$2:$A$14,0)),"")</f>
        <v>BOSA</v>
      </c>
      <c r="M341" s="28" t="str">
        <f aca="false">IFERROR(INDEX(Dim_Members!$D$2:$D$354,MATCH($B341,Dim_Members!$A$2:$A$354,0)),"")</f>
        <v>Individual</v>
      </c>
      <c r="N341" s="28" t="str">
        <f aca="false">IFERROR(INDEX(Dim_Branches!$B$2:$B$4,MATCH($D341,Dim_Branches!$A$2:$A$4,0)),"")</f>
        <v>Headquarters</v>
      </c>
    </row>
    <row r="342" customFormat="false" ht="15" hidden="false" customHeight="false" outlineLevel="0" collapsed="false">
      <c r="A342" s="28" t="n">
        <v>341</v>
      </c>
      <c r="B342" s="28" t="n">
        <v>157</v>
      </c>
      <c r="C342" s="28" t="n">
        <v>5</v>
      </c>
      <c r="D342" s="28" t="n">
        <v>2</v>
      </c>
      <c r="E342" s="29" t="n">
        <v>45202</v>
      </c>
      <c r="F342" s="28" t="n">
        <v>39900</v>
      </c>
      <c r="G342" s="28" t="n">
        <v>3</v>
      </c>
      <c r="H342" s="28" t="n">
        <v>1.4</v>
      </c>
      <c r="I342" s="28" t="s">
        <v>146</v>
      </c>
      <c r="J342" s="28" t="n">
        <v>0</v>
      </c>
      <c r="K342" s="28" t="str">
        <f aca="false">IFERROR(INDEX(Dim_Products!$B$2:$B$14,MATCH($C342,Dim_Products!$A$2:$A$14,0)),"")</f>
        <v>School Fees Loan</v>
      </c>
      <c r="L342" s="28" t="str">
        <f aca="false">IFERROR(INDEX(Dim_Products!$C$2:$C$14,MATCH($C342,Dim_Products!$A$2:$A$14,0)),"")</f>
        <v>BOSA</v>
      </c>
      <c r="M342" s="28" t="str">
        <f aca="false">IFERROR(INDEX(Dim_Members!$D$2:$D$354,MATCH($B342,Dim_Members!$A$2:$A$354,0)),"")</f>
        <v>Individual</v>
      </c>
      <c r="N342" s="28" t="str">
        <f aca="false">IFERROR(INDEX(Dim_Branches!$B$2:$B$4,MATCH($D342,Dim_Branches!$A$2:$A$4,0)),"")</f>
        <v>Umoja</v>
      </c>
    </row>
    <row r="343" customFormat="false" ht="15" hidden="false" customHeight="false" outlineLevel="0" collapsed="false">
      <c r="A343" s="28" t="n">
        <v>342</v>
      </c>
      <c r="B343" s="28" t="n">
        <v>147</v>
      </c>
      <c r="C343" s="28" t="n">
        <v>7</v>
      </c>
      <c r="D343" s="28" t="n">
        <v>2</v>
      </c>
      <c r="E343" s="29" t="n">
        <v>45571</v>
      </c>
      <c r="F343" s="28" t="n">
        <v>483000</v>
      </c>
      <c r="G343" s="28" t="n">
        <v>35</v>
      </c>
      <c r="H343" s="28" t="n">
        <v>1.2</v>
      </c>
      <c r="I343" s="28" t="s">
        <v>146</v>
      </c>
      <c r="J343" s="28" t="n">
        <v>1</v>
      </c>
      <c r="K343" s="28" t="str">
        <f aca="false">IFERROR(INDEX(Dim_Products!$B$2:$B$14,MATCH($C343,Dim_Products!$A$2:$A$14,0)),"")</f>
        <v>Development Loan</v>
      </c>
      <c r="L343" s="28" t="str">
        <f aca="false">IFERROR(INDEX(Dim_Products!$C$2:$C$14,MATCH($C343,Dim_Products!$A$2:$A$14,0)),"")</f>
        <v>BOSA</v>
      </c>
      <c r="M343" s="28" t="str">
        <f aca="false">IFERROR(INDEX(Dim_Members!$D$2:$D$354,MATCH($B343,Dim_Members!$A$2:$A$354,0)),"")</f>
        <v>Individual</v>
      </c>
      <c r="N343" s="28" t="str">
        <f aca="false">IFERROR(INDEX(Dim_Branches!$B$2:$B$4,MATCH($D343,Dim_Branches!$A$2:$A$4,0)),"")</f>
        <v>Umoja</v>
      </c>
    </row>
    <row r="344" customFormat="false" ht="15" hidden="false" customHeight="false" outlineLevel="0" collapsed="false">
      <c r="A344" s="28" t="n">
        <v>343</v>
      </c>
      <c r="B344" s="28" t="n">
        <v>188</v>
      </c>
      <c r="C344" s="28" t="n">
        <v>10</v>
      </c>
      <c r="D344" s="28" t="n">
        <v>3</v>
      </c>
      <c r="E344" s="29" t="n">
        <v>45614</v>
      </c>
      <c r="F344" s="28" t="n">
        <v>47900</v>
      </c>
      <c r="G344" s="28" t="n">
        <v>6</v>
      </c>
      <c r="H344" s="28" t="n">
        <v>1.5</v>
      </c>
      <c r="I344" s="28" t="s">
        <v>145</v>
      </c>
      <c r="J344" s="28" t="n">
        <v>1</v>
      </c>
      <c r="K344" s="28" t="str">
        <f aca="false">IFERROR(INDEX(Dim_Products!$B$2:$B$14,MATCH($C344,Dim_Products!$A$2:$A$14,0)),"")</f>
        <v>ELoan</v>
      </c>
      <c r="L344" s="28" t="str">
        <f aca="false">IFERROR(INDEX(Dim_Products!$C$2:$C$14,MATCH($C344,Dim_Products!$A$2:$A$14,0)),"")</f>
        <v>BOSA</v>
      </c>
      <c r="M344" s="28" t="str">
        <f aca="false">IFERROR(INDEX(Dim_Members!$D$2:$D$354,MATCH($B344,Dim_Members!$A$2:$A$354,0)),"")</f>
        <v>Individual</v>
      </c>
      <c r="N344" s="28" t="str">
        <f aca="false">IFERROR(INDEX(Dim_Branches!$B$2:$B$4,MATCH($D344,Dim_Branches!$A$2:$A$4,0)),"")</f>
        <v>Ruai</v>
      </c>
    </row>
    <row r="345" customFormat="false" ht="15" hidden="false" customHeight="false" outlineLevel="0" collapsed="false">
      <c r="A345" s="28" t="n">
        <v>344</v>
      </c>
      <c r="B345" s="28" t="n">
        <v>110</v>
      </c>
      <c r="C345" s="28" t="n">
        <v>1</v>
      </c>
      <c r="D345" s="28" t="n">
        <v>3</v>
      </c>
      <c r="E345" s="29" t="n">
        <v>45854</v>
      </c>
      <c r="F345" s="28" t="n">
        <v>42400</v>
      </c>
      <c r="G345" s="28" t="n">
        <v>3</v>
      </c>
      <c r="H345" s="28" t="n">
        <v>1</v>
      </c>
      <c r="I345" s="28" t="s">
        <v>146</v>
      </c>
      <c r="J345" s="28" t="n">
        <v>0</v>
      </c>
      <c r="K345" s="28" t="str">
        <f aca="false">IFERROR(INDEX(Dim_Products!$B$2:$B$14,MATCH($C345,Dim_Products!$A$2:$A$14,0)),"")</f>
        <v>Salary Advance</v>
      </c>
      <c r="L345" s="28" t="str">
        <f aca="false">IFERROR(INDEX(Dim_Products!$C$2:$C$14,MATCH($C345,Dim_Products!$A$2:$A$14,0)),"")</f>
        <v>FOSA</v>
      </c>
      <c r="M345" s="28" t="str">
        <f aca="false">IFERROR(INDEX(Dim_Members!$D$2:$D$354,MATCH($B345,Dim_Members!$A$2:$A$354,0)),"")</f>
        <v>SME</v>
      </c>
      <c r="N345" s="28" t="str">
        <f aca="false">IFERROR(INDEX(Dim_Branches!$B$2:$B$4,MATCH($D345,Dim_Branches!$A$2:$A$4,0)),"")</f>
        <v>Ruai</v>
      </c>
    </row>
    <row r="346" customFormat="false" ht="15" hidden="false" customHeight="false" outlineLevel="0" collapsed="false">
      <c r="A346" s="28" t="n">
        <v>345</v>
      </c>
      <c r="B346" s="28" t="n">
        <v>238</v>
      </c>
      <c r="C346" s="28" t="n">
        <v>10</v>
      </c>
      <c r="D346" s="28" t="n">
        <v>1</v>
      </c>
      <c r="E346" s="29" t="n">
        <v>45561</v>
      </c>
      <c r="F346" s="28" t="n">
        <v>21000</v>
      </c>
      <c r="G346" s="28" t="n">
        <v>5</v>
      </c>
      <c r="H346" s="28" t="n">
        <v>1.5</v>
      </c>
      <c r="I346" s="28" t="s">
        <v>147</v>
      </c>
      <c r="J346" s="28" t="n">
        <v>0</v>
      </c>
      <c r="K346" s="28" t="str">
        <f aca="false">IFERROR(INDEX(Dim_Products!$B$2:$B$14,MATCH($C346,Dim_Products!$A$2:$A$14,0)),"")</f>
        <v>ELoan</v>
      </c>
      <c r="L346" s="28" t="str">
        <f aca="false">IFERROR(INDEX(Dim_Products!$C$2:$C$14,MATCH($C346,Dim_Products!$A$2:$A$14,0)),"")</f>
        <v>BOSA</v>
      </c>
      <c r="M346" s="28" t="str">
        <f aca="false">IFERROR(INDEX(Dim_Members!$D$2:$D$354,MATCH($B346,Dim_Members!$A$2:$A$354,0)),"")</f>
        <v>Individual</v>
      </c>
      <c r="N346" s="28" t="str">
        <f aca="false">IFERROR(INDEX(Dim_Branches!$B$2:$B$4,MATCH($D346,Dim_Branches!$A$2:$A$4,0)),"")</f>
        <v>Headquarters</v>
      </c>
    </row>
    <row r="347" customFormat="false" ht="15" hidden="false" customHeight="false" outlineLevel="0" collapsed="false">
      <c r="A347" s="28" t="n">
        <v>346</v>
      </c>
      <c r="B347" s="28" t="n">
        <v>44</v>
      </c>
      <c r="C347" s="28" t="n">
        <v>7</v>
      </c>
      <c r="D347" s="28" t="n">
        <v>3</v>
      </c>
      <c r="E347" s="29" t="n">
        <v>45787</v>
      </c>
      <c r="F347" s="28" t="n">
        <v>105700</v>
      </c>
      <c r="G347" s="28" t="n">
        <v>36</v>
      </c>
      <c r="H347" s="28" t="n">
        <v>1.2</v>
      </c>
      <c r="I347" s="28" t="s">
        <v>145</v>
      </c>
      <c r="J347" s="28" t="n">
        <v>1</v>
      </c>
      <c r="K347" s="28" t="str">
        <f aca="false">IFERROR(INDEX(Dim_Products!$B$2:$B$14,MATCH($C347,Dim_Products!$A$2:$A$14,0)),"")</f>
        <v>Development Loan</v>
      </c>
      <c r="L347" s="28" t="str">
        <f aca="false">IFERROR(INDEX(Dim_Products!$C$2:$C$14,MATCH($C347,Dim_Products!$A$2:$A$14,0)),"")</f>
        <v>BOSA</v>
      </c>
      <c r="M347" s="28" t="str">
        <f aca="false">IFERROR(INDEX(Dim_Members!$D$2:$D$354,MATCH($B347,Dim_Members!$A$2:$A$354,0)),"")</f>
        <v>Religious Institution</v>
      </c>
      <c r="N347" s="28" t="str">
        <f aca="false">IFERROR(INDEX(Dim_Branches!$B$2:$B$4,MATCH($D347,Dim_Branches!$A$2:$A$4,0)),"")</f>
        <v>Ruai</v>
      </c>
    </row>
    <row r="348" customFormat="false" ht="15" hidden="false" customHeight="false" outlineLevel="0" collapsed="false">
      <c r="A348" s="28" t="n">
        <v>347</v>
      </c>
      <c r="B348" s="28" t="n">
        <v>200</v>
      </c>
      <c r="C348" s="28" t="n">
        <v>1</v>
      </c>
      <c r="D348" s="28" t="n">
        <v>1</v>
      </c>
      <c r="E348" s="29" t="n">
        <v>44782</v>
      </c>
      <c r="F348" s="28" t="n">
        <v>17000</v>
      </c>
      <c r="G348" s="28" t="n">
        <v>1</v>
      </c>
      <c r="H348" s="28" t="n">
        <v>1</v>
      </c>
      <c r="I348" s="28" t="s">
        <v>145</v>
      </c>
      <c r="J348" s="28" t="n">
        <v>0</v>
      </c>
      <c r="K348" s="28" t="str">
        <f aca="false">IFERROR(INDEX(Dim_Products!$B$2:$B$14,MATCH($C348,Dim_Products!$A$2:$A$14,0)),"")</f>
        <v>Salary Advance</v>
      </c>
      <c r="L348" s="28" t="str">
        <f aca="false">IFERROR(INDEX(Dim_Products!$C$2:$C$14,MATCH($C348,Dim_Products!$A$2:$A$14,0)),"")</f>
        <v>FOSA</v>
      </c>
      <c r="M348" s="28" t="str">
        <f aca="false">IFERROR(INDEX(Dim_Members!$D$2:$D$354,MATCH($B348,Dim_Members!$A$2:$A$354,0)),"")</f>
        <v>Individual</v>
      </c>
      <c r="N348" s="28" t="str">
        <f aca="false">IFERROR(INDEX(Dim_Branches!$B$2:$B$4,MATCH($D348,Dim_Branches!$A$2:$A$4,0)),"")</f>
        <v>Headquarters</v>
      </c>
    </row>
    <row r="349" customFormat="false" ht="15" hidden="false" customHeight="false" outlineLevel="0" collapsed="false">
      <c r="A349" s="28" t="n">
        <v>348</v>
      </c>
      <c r="B349" s="28" t="n">
        <v>27</v>
      </c>
      <c r="C349" s="28" t="n">
        <v>8</v>
      </c>
      <c r="D349" s="28" t="n">
        <v>1</v>
      </c>
      <c r="E349" s="29" t="n">
        <v>45262</v>
      </c>
      <c r="F349" s="28" t="n">
        <v>29400</v>
      </c>
      <c r="G349" s="28" t="n">
        <v>6</v>
      </c>
      <c r="H349" s="28" t="n">
        <v>1.6</v>
      </c>
      <c r="I349" s="28" t="s">
        <v>147</v>
      </c>
      <c r="J349" s="28" t="n">
        <v>0</v>
      </c>
      <c r="K349" s="28" t="str">
        <f aca="false">IFERROR(INDEX(Dim_Products!$B$2:$B$14,MATCH($C349,Dim_Products!$A$2:$A$14,0)),"")</f>
        <v>Emergency Loan</v>
      </c>
      <c r="L349" s="28" t="str">
        <f aca="false">IFERROR(INDEX(Dim_Products!$C$2:$C$14,MATCH($C349,Dim_Products!$A$2:$A$14,0)),"")</f>
        <v>BOSA</v>
      </c>
      <c r="M349" s="28" t="str">
        <f aca="false">IFERROR(INDEX(Dim_Members!$D$2:$D$354,MATCH($B349,Dim_Members!$A$2:$A$354,0)),"")</f>
        <v>Individual</v>
      </c>
      <c r="N349" s="28" t="str">
        <f aca="false">IFERROR(INDEX(Dim_Branches!$B$2:$B$4,MATCH($D349,Dim_Branches!$A$2:$A$4,0)),"")</f>
        <v>Headquarters</v>
      </c>
    </row>
    <row r="350" customFormat="false" ht="15" hidden="false" customHeight="false" outlineLevel="0" collapsed="false">
      <c r="A350" s="28" t="n">
        <v>349</v>
      </c>
      <c r="B350" s="28" t="n">
        <v>128</v>
      </c>
      <c r="C350" s="28" t="n">
        <v>3</v>
      </c>
      <c r="D350" s="28" t="n">
        <v>3</v>
      </c>
      <c r="E350" s="29" t="n">
        <v>45178</v>
      </c>
      <c r="F350" s="28" t="n">
        <v>79600</v>
      </c>
      <c r="G350" s="28" t="n">
        <v>12</v>
      </c>
      <c r="H350" s="28" t="n">
        <v>1.3</v>
      </c>
      <c r="I350" s="28" t="s">
        <v>146</v>
      </c>
      <c r="J350" s="28" t="n">
        <v>0</v>
      </c>
      <c r="K350" s="28" t="str">
        <f aca="false">IFERROR(INDEX(Dim_Products!$B$2:$B$14,MATCH($C350,Dim_Products!$A$2:$A$14,0)),"")</f>
        <v>Product Loan</v>
      </c>
      <c r="L350" s="28" t="str">
        <f aca="false">IFERROR(INDEX(Dim_Products!$C$2:$C$14,MATCH($C350,Dim_Products!$A$2:$A$14,0)),"")</f>
        <v>FOSA</v>
      </c>
      <c r="M350" s="28" t="str">
        <f aca="false">IFERROR(INDEX(Dim_Members!$D$2:$D$354,MATCH($B350,Dim_Members!$A$2:$A$354,0)),"")</f>
        <v>Individual</v>
      </c>
      <c r="N350" s="28" t="str">
        <f aca="false">IFERROR(INDEX(Dim_Branches!$B$2:$B$4,MATCH($D350,Dim_Branches!$A$2:$A$4,0)),"")</f>
        <v>Ruai</v>
      </c>
    </row>
    <row r="351" customFormat="false" ht="15" hidden="false" customHeight="false" outlineLevel="0" collapsed="false">
      <c r="A351" s="28" t="n">
        <v>350</v>
      </c>
      <c r="B351" s="28" t="n">
        <v>75</v>
      </c>
      <c r="C351" s="28" t="n">
        <v>5</v>
      </c>
      <c r="D351" s="28" t="n">
        <v>2</v>
      </c>
      <c r="E351" s="29" t="n">
        <v>45942</v>
      </c>
      <c r="F351" s="28" t="n">
        <v>10000</v>
      </c>
      <c r="G351" s="28" t="n">
        <v>3</v>
      </c>
      <c r="H351" s="28" t="n">
        <v>1.4</v>
      </c>
      <c r="I351" s="28" t="s">
        <v>145</v>
      </c>
      <c r="J351" s="28" t="n">
        <v>0</v>
      </c>
      <c r="K351" s="28" t="str">
        <f aca="false">IFERROR(INDEX(Dim_Products!$B$2:$B$14,MATCH($C351,Dim_Products!$A$2:$A$14,0)),"")</f>
        <v>School Fees Loan</v>
      </c>
      <c r="L351" s="28" t="str">
        <f aca="false">IFERROR(INDEX(Dim_Products!$C$2:$C$14,MATCH($C351,Dim_Products!$A$2:$A$14,0)),"")</f>
        <v>BOSA</v>
      </c>
      <c r="M351" s="28" t="str">
        <f aca="false">IFERROR(INDEX(Dim_Members!$D$2:$D$354,MATCH($B351,Dim_Members!$A$2:$A$354,0)),"")</f>
        <v>Learning Institution</v>
      </c>
      <c r="N351" s="28" t="str">
        <f aca="false">IFERROR(INDEX(Dim_Branches!$B$2:$B$4,MATCH($D351,Dim_Branches!$A$2:$A$4,0)),"")</f>
        <v>Umoja</v>
      </c>
    </row>
    <row r="352" customFormat="false" ht="15" hidden="false" customHeight="false" outlineLevel="0" collapsed="false">
      <c r="A352" s="28" t="n">
        <v>351</v>
      </c>
      <c r="B352" s="28" t="n">
        <v>173</v>
      </c>
      <c r="C352" s="28" t="n">
        <v>5</v>
      </c>
      <c r="D352" s="28" t="n">
        <v>3</v>
      </c>
      <c r="E352" s="29" t="n">
        <v>44836</v>
      </c>
      <c r="F352" s="28" t="n">
        <v>28500</v>
      </c>
      <c r="G352" s="28" t="n">
        <v>5</v>
      </c>
      <c r="H352" s="28" t="n">
        <v>1.4</v>
      </c>
      <c r="I352" s="28" t="s">
        <v>145</v>
      </c>
      <c r="J352" s="28" t="n">
        <v>0</v>
      </c>
      <c r="K352" s="28" t="str">
        <f aca="false">IFERROR(INDEX(Dim_Products!$B$2:$B$14,MATCH($C352,Dim_Products!$A$2:$A$14,0)),"")</f>
        <v>School Fees Loan</v>
      </c>
      <c r="L352" s="28" t="str">
        <f aca="false">IFERROR(INDEX(Dim_Products!$C$2:$C$14,MATCH($C352,Dim_Products!$A$2:$A$14,0)),"")</f>
        <v>BOSA</v>
      </c>
      <c r="M352" s="28" t="str">
        <f aca="false">IFERROR(INDEX(Dim_Members!$D$2:$D$354,MATCH($B352,Dim_Members!$A$2:$A$354,0)),"")</f>
        <v>SME</v>
      </c>
      <c r="N352" s="28" t="str">
        <f aca="false">IFERROR(INDEX(Dim_Branches!$B$2:$B$4,MATCH($D352,Dim_Branches!$A$2:$A$4,0)),"")</f>
        <v>Ruai</v>
      </c>
    </row>
    <row r="353" customFormat="false" ht="15" hidden="false" customHeight="false" outlineLevel="0" collapsed="false">
      <c r="A353" s="28" t="n">
        <v>352</v>
      </c>
      <c r="B353" s="28" t="n">
        <v>186</v>
      </c>
      <c r="C353" s="28" t="n">
        <v>9</v>
      </c>
      <c r="D353" s="28" t="n">
        <v>1</v>
      </c>
      <c r="E353" s="29" t="n">
        <v>46124</v>
      </c>
      <c r="F353" s="28" t="n">
        <v>12900</v>
      </c>
      <c r="G353" s="28" t="n">
        <v>4</v>
      </c>
      <c r="H353" s="28" t="n">
        <v>1.7</v>
      </c>
      <c r="I353" s="28" t="s">
        <v>145</v>
      </c>
      <c r="J353" s="28" t="n">
        <v>0</v>
      </c>
      <c r="K353" s="28" t="str">
        <f aca="false">IFERROR(INDEX(Dim_Products!$B$2:$B$14,MATCH($C353,Dim_Products!$A$2:$A$14,0)),"")</f>
        <v>Instant Loan</v>
      </c>
      <c r="L353" s="28" t="str">
        <f aca="false">IFERROR(INDEX(Dim_Products!$C$2:$C$14,MATCH($C353,Dim_Products!$A$2:$A$14,0)),"")</f>
        <v>BOSA</v>
      </c>
      <c r="M353" s="28" t="str">
        <f aca="false">IFERROR(INDEX(Dim_Members!$D$2:$D$354,MATCH($B353,Dim_Members!$A$2:$A$354,0)),"")</f>
        <v>Individual</v>
      </c>
      <c r="N353" s="28" t="str">
        <f aca="false">IFERROR(INDEX(Dim_Branches!$B$2:$B$4,MATCH($D353,Dim_Branches!$A$2:$A$4,0)),"")</f>
        <v>Headquarters</v>
      </c>
    </row>
    <row r="354" customFormat="false" ht="15" hidden="false" customHeight="false" outlineLevel="0" collapsed="false">
      <c r="A354" s="28" t="n">
        <v>353</v>
      </c>
      <c r="B354" s="28" t="n">
        <v>309</v>
      </c>
      <c r="C354" s="28" t="n">
        <v>1</v>
      </c>
      <c r="D354" s="28" t="n">
        <v>1</v>
      </c>
      <c r="E354" s="29" t="n">
        <v>45763</v>
      </c>
      <c r="F354" s="28" t="n">
        <v>82700</v>
      </c>
      <c r="G354" s="28" t="n">
        <v>3</v>
      </c>
      <c r="H354" s="28" t="n">
        <v>1</v>
      </c>
      <c r="I354" s="28" t="s">
        <v>145</v>
      </c>
      <c r="J354" s="28" t="n">
        <v>0</v>
      </c>
      <c r="K354" s="28" t="str">
        <f aca="false">IFERROR(INDEX(Dim_Products!$B$2:$B$14,MATCH($C354,Dim_Products!$A$2:$A$14,0)),"")</f>
        <v>Salary Advance</v>
      </c>
      <c r="L354" s="28" t="str">
        <f aca="false">IFERROR(INDEX(Dim_Products!$C$2:$C$14,MATCH($C354,Dim_Products!$A$2:$A$14,0)),"")</f>
        <v>FOSA</v>
      </c>
      <c r="M354" s="28" t="str">
        <f aca="false">IFERROR(INDEX(Dim_Members!$D$2:$D$354,MATCH($B354,Dim_Members!$A$2:$A$354,0)),"")</f>
        <v>Individual</v>
      </c>
      <c r="N354" s="28" t="str">
        <f aca="false">IFERROR(INDEX(Dim_Branches!$B$2:$B$4,MATCH($D354,Dim_Branches!$A$2:$A$4,0)),"")</f>
        <v>Headquarters</v>
      </c>
    </row>
    <row r="355" customFormat="false" ht="15" hidden="false" customHeight="false" outlineLevel="0" collapsed="false">
      <c r="A355" s="28" t="n">
        <v>354</v>
      </c>
      <c r="B355" s="28" t="n">
        <v>155</v>
      </c>
      <c r="C355" s="28" t="n">
        <v>9</v>
      </c>
      <c r="D355" s="28" t="n">
        <v>1</v>
      </c>
      <c r="E355" s="29" t="n">
        <v>46200</v>
      </c>
      <c r="F355" s="28" t="n">
        <v>15000</v>
      </c>
      <c r="G355" s="28" t="n">
        <v>4</v>
      </c>
      <c r="H355" s="28" t="n">
        <v>1.7</v>
      </c>
      <c r="I355" s="28" t="s">
        <v>145</v>
      </c>
      <c r="J355" s="28" t="n">
        <v>0</v>
      </c>
      <c r="K355" s="28" t="str">
        <f aca="false">IFERROR(INDEX(Dim_Products!$B$2:$B$14,MATCH($C355,Dim_Products!$A$2:$A$14,0)),"")</f>
        <v>Instant Loan</v>
      </c>
      <c r="L355" s="28" t="str">
        <f aca="false">IFERROR(INDEX(Dim_Products!$C$2:$C$14,MATCH($C355,Dim_Products!$A$2:$A$14,0)),"")</f>
        <v>BOSA</v>
      </c>
      <c r="M355" s="28" t="str">
        <f aca="false">IFERROR(INDEX(Dim_Members!$D$2:$D$354,MATCH($B355,Dim_Members!$A$2:$A$354,0)),"")</f>
        <v>SME</v>
      </c>
      <c r="N355" s="28" t="str">
        <f aca="false">IFERROR(INDEX(Dim_Branches!$B$2:$B$4,MATCH($D355,Dim_Branches!$A$2:$A$4,0)),"")</f>
        <v>Headquarters</v>
      </c>
    </row>
    <row r="356" customFormat="false" ht="15" hidden="false" customHeight="false" outlineLevel="0" collapsed="false">
      <c r="A356" s="28" t="n">
        <v>355</v>
      </c>
      <c r="B356" s="28" t="n">
        <v>130</v>
      </c>
      <c r="C356" s="28" t="n">
        <v>10</v>
      </c>
      <c r="D356" s="28" t="n">
        <v>2</v>
      </c>
      <c r="E356" s="29" t="n">
        <v>46254</v>
      </c>
      <c r="F356" s="28" t="n">
        <v>45300</v>
      </c>
      <c r="G356" s="28" t="n">
        <v>6</v>
      </c>
      <c r="H356" s="28" t="n">
        <v>1.5</v>
      </c>
      <c r="I356" s="28" t="s">
        <v>145</v>
      </c>
      <c r="J356" s="28" t="n">
        <v>1</v>
      </c>
      <c r="K356" s="28" t="str">
        <f aca="false">IFERROR(INDEX(Dim_Products!$B$2:$B$14,MATCH($C356,Dim_Products!$A$2:$A$14,0)),"")</f>
        <v>ELoan</v>
      </c>
      <c r="L356" s="28" t="str">
        <f aca="false">IFERROR(INDEX(Dim_Products!$C$2:$C$14,MATCH($C356,Dim_Products!$A$2:$A$14,0)),"")</f>
        <v>BOSA</v>
      </c>
      <c r="M356" s="28" t="str">
        <f aca="false">IFERROR(INDEX(Dim_Members!$D$2:$D$354,MATCH($B356,Dim_Members!$A$2:$A$354,0)),"")</f>
        <v>Individual</v>
      </c>
      <c r="N356" s="28" t="str">
        <f aca="false">IFERROR(INDEX(Dim_Branches!$B$2:$B$4,MATCH($D356,Dim_Branches!$A$2:$A$4,0)),"")</f>
        <v>Umoja</v>
      </c>
    </row>
    <row r="357" customFormat="false" ht="15" hidden="false" customHeight="false" outlineLevel="0" collapsed="false">
      <c r="A357" s="28" t="n">
        <v>356</v>
      </c>
      <c r="B357" s="28" t="n">
        <v>258</v>
      </c>
      <c r="C357" s="28" t="n">
        <v>9</v>
      </c>
      <c r="D357" s="28" t="n">
        <v>2</v>
      </c>
      <c r="E357" s="29" t="n">
        <v>44903</v>
      </c>
      <c r="F357" s="28" t="n">
        <v>6900</v>
      </c>
      <c r="G357" s="28" t="n">
        <v>4</v>
      </c>
      <c r="H357" s="28" t="n">
        <v>1.7</v>
      </c>
      <c r="I357" s="28" t="s">
        <v>147</v>
      </c>
      <c r="J357" s="28" t="n">
        <v>0</v>
      </c>
      <c r="K357" s="28" t="str">
        <f aca="false">IFERROR(INDEX(Dim_Products!$B$2:$B$14,MATCH($C357,Dim_Products!$A$2:$A$14,0)),"")</f>
        <v>Instant Loan</v>
      </c>
      <c r="L357" s="28" t="str">
        <f aca="false">IFERROR(INDEX(Dim_Products!$C$2:$C$14,MATCH($C357,Dim_Products!$A$2:$A$14,0)),"")</f>
        <v>BOSA</v>
      </c>
      <c r="M357" s="28" t="str">
        <f aca="false">IFERROR(INDEX(Dim_Members!$D$2:$D$354,MATCH($B357,Dim_Members!$A$2:$A$354,0)),"")</f>
        <v>SME</v>
      </c>
      <c r="N357" s="28" t="str">
        <f aca="false">IFERROR(INDEX(Dim_Branches!$B$2:$B$4,MATCH($D357,Dim_Branches!$A$2:$A$4,0)),"")</f>
        <v>Umoja</v>
      </c>
    </row>
    <row r="358" customFormat="false" ht="15" hidden="false" customHeight="false" outlineLevel="0" collapsed="false">
      <c r="A358" s="28" t="n">
        <v>357</v>
      </c>
      <c r="B358" s="28" t="n">
        <v>269</v>
      </c>
      <c r="C358" s="28" t="n">
        <v>3</v>
      </c>
      <c r="D358" s="28" t="n">
        <v>2</v>
      </c>
      <c r="E358" s="29" t="n">
        <v>46223</v>
      </c>
      <c r="F358" s="28" t="n">
        <v>30700</v>
      </c>
      <c r="G358" s="28" t="n">
        <v>11</v>
      </c>
      <c r="H358" s="28" t="n">
        <v>1.3</v>
      </c>
      <c r="I358" s="28" t="s">
        <v>146</v>
      </c>
      <c r="J358" s="28" t="n">
        <v>0</v>
      </c>
      <c r="K358" s="28" t="str">
        <f aca="false">IFERROR(INDEX(Dim_Products!$B$2:$B$14,MATCH($C358,Dim_Products!$A$2:$A$14,0)),"")</f>
        <v>Product Loan</v>
      </c>
      <c r="L358" s="28" t="str">
        <f aca="false">IFERROR(INDEX(Dim_Products!$C$2:$C$14,MATCH($C358,Dim_Products!$A$2:$A$14,0)),"")</f>
        <v>FOSA</v>
      </c>
      <c r="M358" s="28" t="str">
        <f aca="false">IFERROR(INDEX(Dim_Members!$D$2:$D$354,MATCH($B358,Dim_Members!$A$2:$A$354,0)),"")</f>
        <v>Religious Institution</v>
      </c>
      <c r="N358" s="28" t="str">
        <f aca="false">IFERROR(INDEX(Dim_Branches!$B$2:$B$4,MATCH($D358,Dim_Branches!$A$2:$A$4,0)),"")</f>
        <v>Umoja</v>
      </c>
    </row>
    <row r="359" customFormat="false" ht="15" hidden="false" customHeight="false" outlineLevel="0" collapsed="false">
      <c r="A359" s="28" t="n">
        <v>358</v>
      </c>
      <c r="B359" s="28" t="n">
        <v>115</v>
      </c>
      <c r="C359" s="28" t="n">
        <v>1</v>
      </c>
      <c r="D359" s="28" t="n">
        <v>3</v>
      </c>
      <c r="E359" s="29" t="n">
        <v>45049</v>
      </c>
      <c r="F359" s="28" t="n">
        <v>8700</v>
      </c>
      <c r="G359" s="28" t="n">
        <v>2</v>
      </c>
      <c r="H359" s="28" t="n">
        <v>1</v>
      </c>
      <c r="I359" s="28" t="s">
        <v>146</v>
      </c>
      <c r="J359" s="28" t="n">
        <v>0</v>
      </c>
      <c r="K359" s="28" t="str">
        <f aca="false">IFERROR(INDEX(Dim_Products!$B$2:$B$14,MATCH($C359,Dim_Products!$A$2:$A$14,0)),"")</f>
        <v>Salary Advance</v>
      </c>
      <c r="L359" s="28" t="str">
        <f aca="false">IFERROR(INDEX(Dim_Products!$C$2:$C$14,MATCH($C359,Dim_Products!$A$2:$A$14,0)),"")</f>
        <v>FOSA</v>
      </c>
      <c r="M359" s="28" t="str">
        <f aca="false">IFERROR(INDEX(Dim_Members!$D$2:$D$354,MATCH($B359,Dim_Members!$A$2:$A$354,0)),"")</f>
        <v>Learning Institution</v>
      </c>
      <c r="N359" s="28" t="str">
        <f aca="false">IFERROR(INDEX(Dim_Branches!$B$2:$B$4,MATCH($D359,Dim_Branches!$A$2:$A$4,0)),"")</f>
        <v>Ruai</v>
      </c>
    </row>
    <row r="360" customFormat="false" ht="15" hidden="false" customHeight="false" outlineLevel="0" collapsed="false">
      <c r="A360" s="28" t="n">
        <v>359</v>
      </c>
      <c r="B360" s="28" t="n">
        <v>139</v>
      </c>
      <c r="C360" s="28" t="n">
        <v>10</v>
      </c>
      <c r="D360" s="28" t="n">
        <v>1</v>
      </c>
      <c r="E360" s="29" t="n">
        <v>44667</v>
      </c>
      <c r="F360" s="28" t="n">
        <v>49100</v>
      </c>
      <c r="G360" s="28" t="n">
        <v>7</v>
      </c>
      <c r="H360" s="28" t="n">
        <v>1.5</v>
      </c>
      <c r="I360" s="28" t="s">
        <v>147</v>
      </c>
      <c r="J360" s="28" t="n">
        <v>1</v>
      </c>
      <c r="K360" s="28" t="str">
        <f aca="false">IFERROR(INDEX(Dim_Products!$B$2:$B$14,MATCH($C360,Dim_Products!$A$2:$A$14,0)),"")</f>
        <v>ELoan</v>
      </c>
      <c r="L360" s="28" t="str">
        <f aca="false">IFERROR(INDEX(Dim_Products!$C$2:$C$14,MATCH($C360,Dim_Products!$A$2:$A$14,0)),"")</f>
        <v>BOSA</v>
      </c>
      <c r="M360" s="28" t="str">
        <f aca="false">IFERROR(INDEX(Dim_Members!$D$2:$D$354,MATCH($B360,Dim_Members!$A$2:$A$354,0)),"")</f>
        <v>Learning Institution</v>
      </c>
      <c r="N360" s="28" t="str">
        <f aca="false">IFERROR(INDEX(Dim_Branches!$B$2:$B$4,MATCH($D360,Dim_Branches!$A$2:$A$4,0)),"")</f>
        <v>Headquarters</v>
      </c>
    </row>
    <row r="361" customFormat="false" ht="15" hidden="false" customHeight="false" outlineLevel="0" collapsed="false">
      <c r="A361" s="28" t="n">
        <v>360</v>
      </c>
      <c r="B361" s="28" t="n">
        <v>310</v>
      </c>
      <c r="C361" s="28" t="n">
        <v>7</v>
      </c>
      <c r="D361" s="28" t="n">
        <v>2</v>
      </c>
      <c r="E361" s="29" t="n">
        <v>46234</v>
      </c>
      <c r="F361" s="28" t="n">
        <v>149300</v>
      </c>
      <c r="G361" s="28" t="n">
        <v>36</v>
      </c>
      <c r="H361" s="28" t="n">
        <v>1.2</v>
      </c>
      <c r="I361" s="28" t="s">
        <v>146</v>
      </c>
      <c r="J361" s="28" t="n">
        <v>1</v>
      </c>
      <c r="K361" s="28" t="str">
        <f aca="false">IFERROR(INDEX(Dim_Products!$B$2:$B$14,MATCH($C361,Dim_Products!$A$2:$A$14,0)),"")</f>
        <v>Development Loan</v>
      </c>
      <c r="L361" s="28" t="str">
        <f aca="false">IFERROR(INDEX(Dim_Products!$C$2:$C$14,MATCH($C361,Dim_Products!$A$2:$A$14,0)),"")</f>
        <v>BOSA</v>
      </c>
      <c r="M361" s="28" t="str">
        <f aca="false">IFERROR(INDEX(Dim_Members!$D$2:$D$354,MATCH($B361,Dim_Members!$A$2:$A$354,0)),"")</f>
        <v>Individual</v>
      </c>
      <c r="N361" s="28" t="str">
        <f aca="false">IFERROR(INDEX(Dim_Branches!$B$2:$B$4,MATCH($D361,Dim_Branches!$A$2:$A$4,0)),"")</f>
        <v>Umoja</v>
      </c>
    </row>
    <row r="362" customFormat="false" ht="15" hidden="false" customHeight="false" outlineLevel="0" collapsed="false">
      <c r="A362" s="28" t="n">
        <v>361</v>
      </c>
      <c r="B362" s="28" t="n">
        <v>223</v>
      </c>
      <c r="C362" s="28" t="n">
        <v>5</v>
      </c>
      <c r="D362" s="28" t="n">
        <v>1</v>
      </c>
      <c r="E362" s="29" t="n">
        <v>45543</v>
      </c>
      <c r="F362" s="28" t="n">
        <v>32300</v>
      </c>
      <c r="G362" s="28" t="n">
        <v>3</v>
      </c>
      <c r="H362" s="28" t="n">
        <v>1.4</v>
      </c>
      <c r="I362" s="28" t="s">
        <v>146</v>
      </c>
      <c r="J362" s="28" t="n">
        <v>0</v>
      </c>
      <c r="K362" s="28" t="str">
        <f aca="false">IFERROR(INDEX(Dim_Products!$B$2:$B$14,MATCH($C362,Dim_Products!$A$2:$A$14,0)),"")</f>
        <v>School Fees Loan</v>
      </c>
      <c r="L362" s="28" t="str">
        <f aca="false">IFERROR(INDEX(Dim_Products!$C$2:$C$14,MATCH($C362,Dim_Products!$A$2:$A$14,0)),"")</f>
        <v>BOSA</v>
      </c>
      <c r="M362" s="28" t="str">
        <f aca="false">IFERROR(INDEX(Dim_Members!$D$2:$D$354,MATCH($B362,Dim_Members!$A$2:$A$354,0)),"")</f>
        <v>Individual</v>
      </c>
      <c r="N362" s="28" t="str">
        <f aca="false">IFERROR(INDEX(Dim_Branches!$B$2:$B$4,MATCH($D362,Dim_Branches!$A$2:$A$4,0)),"")</f>
        <v>Headquarters</v>
      </c>
    </row>
    <row r="363" customFormat="false" ht="15" hidden="false" customHeight="false" outlineLevel="0" collapsed="false">
      <c r="A363" s="28" t="n">
        <v>362</v>
      </c>
      <c r="B363" s="28" t="n">
        <v>93</v>
      </c>
      <c r="C363" s="28" t="n">
        <v>8</v>
      </c>
      <c r="D363" s="28" t="n">
        <v>1</v>
      </c>
      <c r="E363" s="29" t="n">
        <v>44605</v>
      </c>
      <c r="F363" s="28" t="n">
        <v>7400</v>
      </c>
      <c r="G363" s="28" t="n">
        <v>6</v>
      </c>
      <c r="H363" s="28" t="n">
        <v>1.6</v>
      </c>
      <c r="I363" s="28" t="s">
        <v>146</v>
      </c>
      <c r="J363" s="28" t="n">
        <v>0</v>
      </c>
      <c r="K363" s="28" t="str">
        <f aca="false">IFERROR(INDEX(Dim_Products!$B$2:$B$14,MATCH($C363,Dim_Products!$A$2:$A$14,0)),"")</f>
        <v>Emergency Loan</v>
      </c>
      <c r="L363" s="28" t="str">
        <f aca="false">IFERROR(INDEX(Dim_Products!$C$2:$C$14,MATCH($C363,Dim_Products!$A$2:$A$14,0)),"")</f>
        <v>BOSA</v>
      </c>
      <c r="M363" s="28" t="str">
        <f aca="false">IFERROR(INDEX(Dim_Members!$D$2:$D$354,MATCH($B363,Dim_Members!$A$2:$A$354,0)),"")</f>
        <v>Individual</v>
      </c>
      <c r="N363" s="28" t="str">
        <f aca="false">IFERROR(INDEX(Dim_Branches!$B$2:$B$4,MATCH($D363,Dim_Branches!$A$2:$A$4,0)),"")</f>
        <v>Headquarters</v>
      </c>
    </row>
    <row r="364" customFormat="false" ht="15" hidden="false" customHeight="false" outlineLevel="0" collapsed="false">
      <c r="A364" s="28" t="n">
        <v>363</v>
      </c>
      <c r="B364" s="28" t="n">
        <v>52</v>
      </c>
      <c r="C364" s="28" t="n">
        <v>9</v>
      </c>
      <c r="D364" s="28" t="n">
        <v>2</v>
      </c>
      <c r="E364" s="29" t="n">
        <v>44843</v>
      </c>
      <c r="F364" s="28" t="n">
        <v>15500</v>
      </c>
      <c r="G364" s="28" t="n">
        <v>4</v>
      </c>
      <c r="H364" s="28" t="n">
        <v>1.7</v>
      </c>
      <c r="I364" s="28" t="s">
        <v>145</v>
      </c>
      <c r="J364" s="28" t="n">
        <v>0</v>
      </c>
      <c r="K364" s="28" t="str">
        <f aca="false">IFERROR(INDEX(Dim_Products!$B$2:$B$14,MATCH($C364,Dim_Products!$A$2:$A$14,0)),"")</f>
        <v>Instant Loan</v>
      </c>
      <c r="L364" s="28" t="str">
        <f aca="false">IFERROR(INDEX(Dim_Products!$C$2:$C$14,MATCH($C364,Dim_Products!$A$2:$A$14,0)),"")</f>
        <v>BOSA</v>
      </c>
      <c r="M364" s="28" t="str">
        <f aca="false">IFERROR(INDEX(Dim_Members!$D$2:$D$354,MATCH($B364,Dim_Members!$A$2:$A$354,0)),"")</f>
        <v>Individual</v>
      </c>
      <c r="N364" s="28" t="str">
        <f aca="false">IFERROR(INDEX(Dim_Branches!$B$2:$B$4,MATCH($D364,Dim_Branches!$A$2:$A$4,0)),"")</f>
        <v>Umoja</v>
      </c>
    </row>
    <row r="365" customFormat="false" ht="15" hidden="false" customHeight="false" outlineLevel="0" collapsed="false">
      <c r="A365" s="28" t="n">
        <v>364</v>
      </c>
      <c r="B365" s="28" t="n">
        <v>55</v>
      </c>
      <c r="C365" s="28" t="n">
        <v>7</v>
      </c>
      <c r="D365" s="28" t="n">
        <v>1</v>
      </c>
      <c r="E365" s="29" t="n">
        <v>45786</v>
      </c>
      <c r="F365" s="28" t="n">
        <v>88200</v>
      </c>
      <c r="G365" s="28" t="n">
        <v>37</v>
      </c>
      <c r="H365" s="28" t="n">
        <v>1.2</v>
      </c>
      <c r="I365" s="28" t="s">
        <v>146</v>
      </c>
      <c r="J365" s="28" t="n">
        <v>1</v>
      </c>
      <c r="K365" s="28" t="str">
        <f aca="false">IFERROR(INDEX(Dim_Products!$B$2:$B$14,MATCH($C365,Dim_Products!$A$2:$A$14,0)),"")</f>
        <v>Development Loan</v>
      </c>
      <c r="L365" s="28" t="str">
        <f aca="false">IFERROR(INDEX(Dim_Products!$C$2:$C$14,MATCH($C365,Dim_Products!$A$2:$A$14,0)),"")</f>
        <v>BOSA</v>
      </c>
      <c r="M365" s="28" t="str">
        <f aca="false">IFERROR(INDEX(Dim_Members!$D$2:$D$354,MATCH($B365,Dim_Members!$A$2:$A$354,0)),"")</f>
        <v>Learning Institution</v>
      </c>
      <c r="N365" s="28" t="str">
        <f aca="false">IFERROR(INDEX(Dim_Branches!$B$2:$B$4,MATCH($D365,Dim_Branches!$A$2:$A$4,0)),"")</f>
        <v>Headquarters</v>
      </c>
    </row>
    <row r="366" customFormat="false" ht="15" hidden="false" customHeight="false" outlineLevel="0" collapsed="false">
      <c r="A366" s="28" t="n">
        <v>365</v>
      </c>
      <c r="B366" s="28" t="n">
        <v>336</v>
      </c>
      <c r="C366" s="28" t="n">
        <v>3</v>
      </c>
      <c r="D366" s="28" t="n">
        <v>1</v>
      </c>
      <c r="E366" s="29" t="n">
        <v>45963</v>
      </c>
      <c r="F366" s="28" t="n">
        <v>58100</v>
      </c>
      <c r="G366" s="28" t="n">
        <v>12</v>
      </c>
      <c r="H366" s="28" t="n">
        <v>1.3</v>
      </c>
      <c r="I366" s="28" t="s">
        <v>145</v>
      </c>
      <c r="J366" s="28" t="n">
        <v>0</v>
      </c>
      <c r="K366" s="28" t="str">
        <f aca="false">IFERROR(INDEX(Dim_Products!$B$2:$B$14,MATCH($C366,Dim_Products!$A$2:$A$14,0)),"")</f>
        <v>Product Loan</v>
      </c>
      <c r="L366" s="28" t="str">
        <f aca="false">IFERROR(INDEX(Dim_Products!$C$2:$C$14,MATCH($C366,Dim_Products!$A$2:$A$14,0)),"")</f>
        <v>FOSA</v>
      </c>
      <c r="M366" s="28" t="str">
        <f aca="false">IFERROR(INDEX(Dim_Members!$D$2:$D$354,MATCH($B366,Dim_Members!$A$2:$A$354,0)),"")</f>
        <v>Individual</v>
      </c>
      <c r="N366" s="28" t="str">
        <f aca="false">IFERROR(INDEX(Dim_Branches!$B$2:$B$4,MATCH($D366,Dim_Branches!$A$2:$A$4,0)),"")</f>
        <v>Headquarters</v>
      </c>
    </row>
    <row r="367" customFormat="false" ht="15" hidden="false" customHeight="false" outlineLevel="0" collapsed="false">
      <c r="A367" s="28" t="n">
        <v>366</v>
      </c>
      <c r="B367" s="28" t="n">
        <v>44</v>
      </c>
      <c r="C367" s="28" t="n">
        <v>10</v>
      </c>
      <c r="D367" s="28" t="n">
        <v>3</v>
      </c>
      <c r="E367" s="29" t="n">
        <v>46249</v>
      </c>
      <c r="F367" s="28" t="n">
        <v>13000</v>
      </c>
      <c r="G367" s="28" t="n">
        <v>5</v>
      </c>
      <c r="H367" s="28" t="n">
        <v>1.5</v>
      </c>
      <c r="I367" s="28" t="s">
        <v>145</v>
      </c>
      <c r="J367" s="28" t="n">
        <v>0</v>
      </c>
      <c r="K367" s="28" t="str">
        <f aca="false">IFERROR(INDEX(Dim_Products!$B$2:$B$14,MATCH($C367,Dim_Products!$A$2:$A$14,0)),"")</f>
        <v>ELoan</v>
      </c>
      <c r="L367" s="28" t="str">
        <f aca="false">IFERROR(INDEX(Dim_Products!$C$2:$C$14,MATCH($C367,Dim_Products!$A$2:$A$14,0)),"")</f>
        <v>BOSA</v>
      </c>
      <c r="M367" s="28" t="str">
        <f aca="false">IFERROR(INDEX(Dim_Members!$D$2:$D$354,MATCH($B367,Dim_Members!$A$2:$A$354,0)),"")</f>
        <v>Religious Institution</v>
      </c>
      <c r="N367" s="28" t="str">
        <f aca="false">IFERROR(INDEX(Dim_Branches!$B$2:$B$4,MATCH($D367,Dim_Branches!$A$2:$A$4,0)),"")</f>
        <v>Ruai</v>
      </c>
    </row>
    <row r="368" customFormat="false" ht="15" hidden="false" customHeight="false" outlineLevel="0" collapsed="false">
      <c r="A368" s="28" t="n">
        <v>367</v>
      </c>
      <c r="B368" s="28" t="n">
        <v>308</v>
      </c>
      <c r="C368" s="28" t="n">
        <v>2</v>
      </c>
      <c r="D368" s="28" t="n">
        <v>1</v>
      </c>
      <c r="E368" s="29" t="n">
        <v>45996</v>
      </c>
      <c r="F368" s="28" t="n">
        <v>45200</v>
      </c>
      <c r="G368" s="28" t="n">
        <v>11</v>
      </c>
      <c r="H368" s="28" t="n">
        <v>1.5</v>
      </c>
      <c r="I368" s="28" t="s">
        <v>147</v>
      </c>
      <c r="J368" s="28" t="n">
        <v>0</v>
      </c>
      <c r="K368" s="28" t="str">
        <f aca="false">IFERROR(INDEX(Dim_Products!$B$2:$B$14,MATCH($C368,Dim_Products!$A$2:$A$14,0)),"")</f>
        <v>Jeki Loan</v>
      </c>
      <c r="L368" s="28" t="str">
        <f aca="false">IFERROR(INDEX(Dim_Products!$C$2:$C$14,MATCH($C368,Dim_Products!$A$2:$A$14,0)),"")</f>
        <v>FOSA</v>
      </c>
      <c r="M368" s="28" t="str">
        <f aca="false">IFERROR(INDEX(Dim_Members!$D$2:$D$354,MATCH($B368,Dim_Members!$A$2:$A$354,0)),"")</f>
        <v>Individual</v>
      </c>
      <c r="N368" s="28" t="str">
        <f aca="false">IFERROR(INDEX(Dim_Branches!$B$2:$B$4,MATCH($D368,Dim_Branches!$A$2:$A$4,0)),"")</f>
        <v>Headquarters</v>
      </c>
    </row>
    <row r="369" customFormat="false" ht="15" hidden="false" customHeight="false" outlineLevel="0" collapsed="false">
      <c r="A369" s="28" t="n">
        <v>368</v>
      </c>
      <c r="B369" s="28" t="n">
        <v>2</v>
      </c>
      <c r="C369" s="28" t="n">
        <v>10</v>
      </c>
      <c r="D369" s="28" t="n">
        <v>1</v>
      </c>
      <c r="E369" s="29" t="n">
        <v>44866</v>
      </c>
      <c r="F369" s="28" t="n">
        <v>11600</v>
      </c>
      <c r="G369" s="28" t="n">
        <v>7</v>
      </c>
      <c r="H369" s="28" t="n">
        <v>1.5</v>
      </c>
      <c r="I369" s="28" t="s">
        <v>145</v>
      </c>
      <c r="J369" s="28" t="n">
        <v>0</v>
      </c>
      <c r="K369" s="28" t="str">
        <f aca="false">IFERROR(INDEX(Dim_Products!$B$2:$B$14,MATCH($C369,Dim_Products!$A$2:$A$14,0)),"")</f>
        <v>ELoan</v>
      </c>
      <c r="L369" s="28" t="str">
        <f aca="false">IFERROR(INDEX(Dim_Products!$C$2:$C$14,MATCH($C369,Dim_Products!$A$2:$A$14,0)),"")</f>
        <v>BOSA</v>
      </c>
      <c r="M369" s="28" t="str">
        <f aca="false">IFERROR(INDEX(Dim_Members!$D$2:$D$354,MATCH($B369,Dim_Members!$A$2:$A$354,0)),"")</f>
        <v>Individual</v>
      </c>
      <c r="N369" s="28" t="str">
        <f aca="false">IFERROR(INDEX(Dim_Branches!$B$2:$B$4,MATCH($D369,Dim_Branches!$A$2:$A$4,0)),"")</f>
        <v>Headquarters</v>
      </c>
    </row>
    <row r="370" customFormat="false" ht="15" hidden="false" customHeight="false" outlineLevel="0" collapsed="false">
      <c r="A370" s="28" t="n">
        <v>369</v>
      </c>
      <c r="B370" s="28" t="n">
        <v>166</v>
      </c>
      <c r="C370" s="28" t="n">
        <v>13</v>
      </c>
      <c r="D370" s="28" t="n">
        <v>1</v>
      </c>
      <c r="E370" s="29" t="n">
        <v>44934</v>
      </c>
      <c r="F370" s="28" t="n">
        <v>208700</v>
      </c>
      <c r="G370" s="28" t="n">
        <v>60</v>
      </c>
      <c r="H370" s="28" t="n">
        <v>1.1</v>
      </c>
      <c r="I370" s="28" t="s">
        <v>145</v>
      </c>
      <c r="J370" s="28" t="n">
        <v>1</v>
      </c>
      <c r="K370" s="28" t="str">
        <f aca="false">IFERROR(INDEX(Dim_Products!$B$2:$B$14,MATCH($C370,Dim_Products!$A$2:$A$14,0)),"")</f>
        <v>Supa Loan</v>
      </c>
      <c r="L370" s="28" t="str">
        <f aca="false">IFERROR(INDEX(Dim_Products!$C$2:$C$14,MATCH($C370,Dim_Products!$A$2:$A$14,0)),"")</f>
        <v>BOSA</v>
      </c>
      <c r="M370" s="28" t="str">
        <f aca="false">IFERROR(INDEX(Dim_Members!$D$2:$D$354,MATCH($B370,Dim_Members!$A$2:$A$354,0)),"")</f>
        <v>SME</v>
      </c>
      <c r="N370" s="28" t="str">
        <f aca="false">IFERROR(INDEX(Dim_Branches!$B$2:$B$4,MATCH($D370,Dim_Branches!$A$2:$A$4,0)),"")</f>
        <v>Headquarters</v>
      </c>
    </row>
    <row r="371" customFormat="false" ht="15" hidden="false" customHeight="false" outlineLevel="0" collapsed="false">
      <c r="A371" s="28" t="n">
        <v>370</v>
      </c>
      <c r="B371" s="28" t="n">
        <v>298</v>
      </c>
      <c r="C371" s="28" t="n">
        <v>1</v>
      </c>
      <c r="D371" s="28" t="n">
        <v>3</v>
      </c>
      <c r="E371" s="29" t="n">
        <v>45496</v>
      </c>
      <c r="F371" s="28" t="n">
        <v>19000</v>
      </c>
      <c r="G371" s="28" t="n">
        <v>1</v>
      </c>
      <c r="H371" s="28" t="n">
        <v>1</v>
      </c>
      <c r="I371" s="28" t="s">
        <v>146</v>
      </c>
      <c r="J371" s="28" t="n">
        <v>0</v>
      </c>
      <c r="K371" s="28" t="str">
        <f aca="false">IFERROR(INDEX(Dim_Products!$B$2:$B$14,MATCH($C371,Dim_Products!$A$2:$A$14,0)),"")</f>
        <v>Salary Advance</v>
      </c>
      <c r="L371" s="28" t="str">
        <f aca="false">IFERROR(INDEX(Dim_Products!$C$2:$C$14,MATCH($C371,Dim_Products!$A$2:$A$14,0)),"")</f>
        <v>FOSA</v>
      </c>
      <c r="M371" s="28" t="str">
        <f aca="false">IFERROR(INDEX(Dim_Members!$D$2:$D$354,MATCH($B371,Dim_Members!$A$2:$A$354,0)),"")</f>
        <v>Learning Institution</v>
      </c>
      <c r="N371" s="28" t="str">
        <f aca="false">IFERROR(INDEX(Dim_Branches!$B$2:$B$4,MATCH($D371,Dim_Branches!$A$2:$A$4,0)),"")</f>
        <v>Ruai</v>
      </c>
    </row>
    <row r="372" customFormat="false" ht="15" hidden="false" customHeight="false" outlineLevel="0" collapsed="false">
      <c r="A372" s="28" t="n">
        <v>371</v>
      </c>
      <c r="B372" s="28" t="n">
        <v>7</v>
      </c>
      <c r="C372" s="28" t="n">
        <v>8</v>
      </c>
      <c r="D372" s="28" t="n">
        <v>3</v>
      </c>
      <c r="E372" s="29" t="n">
        <v>46228</v>
      </c>
      <c r="F372" s="28" t="n">
        <v>7000</v>
      </c>
      <c r="G372" s="28" t="n">
        <v>6</v>
      </c>
      <c r="H372" s="28" t="n">
        <v>1.6</v>
      </c>
      <c r="I372" s="28" t="s">
        <v>146</v>
      </c>
      <c r="J372" s="28" t="n">
        <v>0</v>
      </c>
      <c r="K372" s="28" t="str">
        <f aca="false">IFERROR(INDEX(Dim_Products!$B$2:$B$14,MATCH($C372,Dim_Products!$A$2:$A$14,0)),"")</f>
        <v>Emergency Loan</v>
      </c>
      <c r="L372" s="28" t="str">
        <f aca="false">IFERROR(INDEX(Dim_Products!$C$2:$C$14,MATCH($C372,Dim_Products!$A$2:$A$14,0)),"")</f>
        <v>BOSA</v>
      </c>
      <c r="M372" s="28" t="str">
        <f aca="false">IFERROR(INDEX(Dim_Members!$D$2:$D$354,MATCH($B372,Dim_Members!$A$2:$A$354,0)),"")</f>
        <v>Individual</v>
      </c>
      <c r="N372" s="28" t="str">
        <f aca="false">IFERROR(INDEX(Dim_Branches!$B$2:$B$4,MATCH($D372,Dim_Branches!$A$2:$A$4,0)),"")</f>
        <v>Ruai</v>
      </c>
    </row>
    <row r="373" customFormat="false" ht="15" hidden="false" customHeight="false" outlineLevel="0" collapsed="false">
      <c r="A373" s="28" t="n">
        <v>372</v>
      </c>
      <c r="B373" s="28" t="n">
        <v>271</v>
      </c>
      <c r="C373" s="28" t="n">
        <v>8</v>
      </c>
      <c r="D373" s="28" t="n">
        <v>3</v>
      </c>
      <c r="E373" s="29" t="n">
        <v>45645</v>
      </c>
      <c r="F373" s="28" t="n">
        <v>14100</v>
      </c>
      <c r="G373" s="28" t="n">
        <v>6</v>
      </c>
      <c r="H373" s="28" t="n">
        <v>1.6</v>
      </c>
      <c r="I373" s="28" t="s">
        <v>145</v>
      </c>
      <c r="J373" s="28" t="n">
        <v>0</v>
      </c>
      <c r="K373" s="28" t="str">
        <f aca="false">IFERROR(INDEX(Dim_Products!$B$2:$B$14,MATCH($C373,Dim_Products!$A$2:$A$14,0)),"")</f>
        <v>Emergency Loan</v>
      </c>
      <c r="L373" s="28" t="str">
        <f aca="false">IFERROR(INDEX(Dim_Products!$C$2:$C$14,MATCH($C373,Dim_Products!$A$2:$A$14,0)),"")</f>
        <v>BOSA</v>
      </c>
      <c r="M373" s="28" t="str">
        <f aca="false">IFERROR(INDEX(Dim_Members!$D$2:$D$354,MATCH($B373,Dim_Members!$A$2:$A$354,0)),"")</f>
        <v>Corporate</v>
      </c>
      <c r="N373" s="28" t="str">
        <f aca="false">IFERROR(INDEX(Dim_Branches!$B$2:$B$4,MATCH($D373,Dim_Branches!$A$2:$A$4,0)),"")</f>
        <v>Ruai</v>
      </c>
    </row>
    <row r="374" customFormat="false" ht="15" hidden="false" customHeight="false" outlineLevel="0" collapsed="false">
      <c r="A374" s="28" t="n">
        <v>373</v>
      </c>
      <c r="B374" s="28" t="n">
        <v>6</v>
      </c>
      <c r="C374" s="28" t="n">
        <v>5</v>
      </c>
      <c r="D374" s="28" t="n">
        <v>2</v>
      </c>
      <c r="E374" s="29" t="n">
        <v>45688</v>
      </c>
      <c r="F374" s="28" t="n">
        <v>57200</v>
      </c>
      <c r="G374" s="28" t="n">
        <v>5</v>
      </c>
      <c r="H374" s="28" t="n">
        <v>1.4</v>
      </c>
      <c r="I374" s="28" t="s">
        <v>146</v>
      </c>
      <c r="J374" s="28" t="n">
        <v>1</v>
      </c>
      <c r="K374" s="28" t="str">
        <f aca="false">IFERROR(INDEX(Dim_Products!$B$2:$B$14,MATCH($C374,Dim_Products!$A$2:$A$14,0)),"")</f>
        <v>School Fees Loan</v>
      </c>
      <c r="L374" s="28" t="str">
        <f aca="false">IFERROR(INDEX(Dim_Products!$C$2:$C$14,MATCH($C374,Dim_Products!$A$2:$A$14,0)),"")</f>
        <v>BOSA</v>
      </c>
      <c r="M374" s="28" t="str">
        <f aca="false">IFERROR(INDEX(Dim_Members!$D$2:$D$354,MATCH($B374,Dim_Members!$A$2:$A$354,0)),"")</f>
        <v>Individual</v>
      </c>
      <c r="N374" s="28" t="str">
        <f aca="false">IFERROR(INDEX(Dim_Branches!$B$2:$B$4,MATCH($D374,Dim_Branches!$A$2:$A$4,0)),"")</f>
        <v>Umoja</v>
      </c>
    </row>
    <row r="375" customFormat="false" ht="15" hidden="false" customHeight="false" outlineLevel="0" collapsed="false">
      <c r="A375" s="28" t="n">
        <v>374</v>
      </c>
      <c r="B375" s="28" t="n">
        <v>65</v>
      </c>
      <c r="C375" s="28" t="n">
        <v>9</v>
      </c>
      <c r="D375" s="28" t="n">
        <v>2</v>
      </c>
      <c r="E375" s="29" t="n">
        <v>45382</v>
      </c>
      <c r="F375" s="28" t="n">
        <v>3000</v>
      </c>
      <c r="G375" s="28" t="n">
        <v>4</v>
      </c>
      <c r="H375" s="28" t="n">
        <v>1.7</v>
      </c>
      <c r="I375" s="28" t="s">
        <v>145</v>
      </c>
      <c r="J375" s="28" t="n">
        <v>0</v>
      </c>
      <c r="K375" s="28" t="str">
        <f aca="false">IFERROR(INDEX(Dim_Products!$B$2:$B$14,MATCH($C375,Dim_Products!$A$2:$A$14,0)),"")</f>
        <v>Instant Loan</v>
      </c>
      <c r="L375" s="28" t="str">
        <f aca="false">IFERROR(INDEX(Dim_Products!$C$2:$C$14,MATCH($C375,Dim_Products!$A$2:$A$14,0)),"")</f>
        <v>BOSA</v>
      </c>
      <c r="M375" s="28" t="str">
        <f aca="false">IFERROR(INDEX(Dim_Members!$D$2:$D$354,MATCH($B375,Dim_Members!$A$2:$A$354,0)),"")</f>
        <v>Individual</v>
      </c>
      <c r="N375" s="28" t="str">
        <f aca="false">IFERROR(INDEX(Dim_Branches!$B$2:$B$4,MATCH($D375,Dim_Branches!$A$2:$A$4,0)),"")</f>
        <v>Umoja</v>
      </c>
    </row>
    <row r="376" customFormat="false" ht="15" hidden="false" customHeight="false" outlineLevel="0" collapsed="false">
      <c r="A376" s="28" t="n">
        <v>375</v>
      </c>
      <c r="B376" s="28" t="n">
        <v>245</v>
      </c>
      <c r="C376" s="28" t="n">
        <v>4</v>
      </c>
      <c r="D376" s="28" t="n">
        <v>2</v>
      </c>
      <c r="E376" s="29" t="n">
        <v>45908</v>
      </c>
      <c r="F376" s="28" t="n">
        <v>125800</v>
      </c>
      <c r="G376" s="28" t="n">
        <v>24</v>
      </c>
      <c r="H376" s="28" t="n">
        <v>1.2</v>
      </c>
      <c r="I376" s="28" t="s">
        <v>146</v>
      </c>
      <c r="J376" s="28" t="n">
        <v>0</v>
      </c>
      <c r="K376" s="28" t="str">
        <f aca="false">IFERROR(INDEX(Dim_Products!$B$2:$B$14,MATCH($C376,Dim_Products!$A$2:$A$14,0)),"")</f>
        <v>Mtumishi Loan</v>
      </c>
      <c r="L376" s="28" t="str">
        <f aca="false">IFERROR(INDEX(Dim_Products!$C$2:$C$14,MATCH($C376,Dim_Products!$A$2:$A$14,0)),"")</f>
        <v>FOSA</v>
      </c>
      <c r="M376" s="28" t="str">
        <f aca="false">IFERROR(INDEX(Dim_Members!$D$2:$D$354,MATCH($B376,Dim_Members!$A$2:$A$354,0)),"")</f>
        <v>Individual</v>
      </c>
      <c r="N376" s="28" t="str">
        <f aca="false">IFERROR(INDEX(Dim_Branches!$B$2:$B$4,MATCH($D376,Dim_Branches!$A$2:$A$4,0)),"")</f>
        <v>Umoja</v>
      </c>
    </row>
    <row r="377" customFormat="false" ht="15" hidden="false" customHeight="false" outlineLevel="0" collapsed="false">
      <c r="A377" s="28" t="n">
        <v>376</v>
      </c>
      <c r="B377" s="28" t="n">
        <v>97</v>
      </c>
      <c r="C377" s="28" t="n">
        <v>7</v>
      </c>
      <c r="D377" s="28" t="n">
        <v>3</v>
      </c>
      <c r="E377" s="29" t="n">
        <v>45869</v>
      </c>
      <c r="F377" s="28" t="n">
        <v>158200</v>
      </c>
      <c r="G377" s="28" t="n">
        <v>35</v>
      </c>
      <c r="H377" s="28" t="n">
        <v>1.2</v>
      </c>
      <c r="I377" s="28" t="s">
        <v>146</v>
      </c>
      <c r="J377" s="28" t="n">
        <v>1</v>
      </c>
      <c r="K377" s="28" t="str">
        <f aca="false">IFERROR(INDEX(Dim_Products!$B$2:$B$14,MATCH($C377,Dim_Products!$A$2:$A$14,0)),"")</f>
        <v>Development Loan</v>
      </c>
      <c r="L377" s="28" t="str">
        <f aca="false">IFERROR(INDEX(Dim_Products!$C$2:$C$14,MATCH($C377,Dim_Products!$A$2:$A$14,0)),"")</f>
        <v>BOSA</v>
      </c>
      <c r="M377" s="28" t="str">
        <f aca="false">IFERROR(INDEX(Dim_Members!$D$2:$D$354,MATCH($B377,Dim_Members!$A$2:$A$354,0)),"")</f>
        <v>SME</v>
      </c>
      <c r="N377" s="28" t="str">
        <f aca="false">IFERROR(INDEX(Dim_Branches!$B$2:$B$4,MATCH($D377,Dim_Branches!$A$2:$A$4,0)),"")</f>
        <v>Ruai</v>
      </c>
    </row>
    <row r="378" customFormat="false" ht="15" hidden="false" customHeight="false" outlineLevel="0" collapsed="false">
      <c r="A378" s="28" t="n">
        <v>377</v>
      </c>
      <c r="B378" s="28" t="n">
        <v>258</v>
      </c>
      <c r="C378" s="28" t="n">
        <v>9</v>
      </c>
      <c r="D378" s="28" t="n">
        <v>2</v>
      </c>
      <c r="E378" s="29" t="n">
        <v>44869</v>
      </c>
      <c r="F378" s="28" t="n">
        <v>12600</v>
      </c>
      <c r="G378" s="28" t="n">
        <v>2</v>
      </c>
      <c r="H378" s="28" t="n">
        <v>1.7</v>
      </c>
      <c r="I378" s="28" t="s">
        <v>145</v>
      </c>
      <c r="J378" s="28" t="n">
        <v>0</v>
      </c>
      <c r="K378" s="28" t="str">
        <f aca="false">IFERROR(INDEX(Dim_Products!$B$2:$B$14,MATCH($C378,Dim_Products!$A$2:$A$14,0)),"")</f>
        <v>Instant Loan</v>
      </c>
      <c r="L378" s="28" t="str">
        <f aca="false">IFERROR(INDEX(Dim_Products!$C$2:$C$14,MATCH($C378,Dim_Products!$A$2:$A$14,0)),"")</f>
        <v>BOSA</v>
      </c>
      <c r="M378" s="28" t="str">
        <f aca="false">IFERROR(INDEX(Dim_Members!$D$2:$D$354,MATCH($B378,Dim_Members!$A$2:$A$354,0)),"")</f>
        <v>SME</v>
      </c>
      <c r="N378" s="28" t="str">
        <f aca="false">IFERROR(INDEX(Dim_Branches!$B$2:$B$4,MATCH($D378,Dim_Branches!$A$2:$A$4,0)),"")</f>
        <v>Umoja</v>
      </c>
    </row>
    <row r="379" customFormat="false" ht="15" hidden="false" customHeight="false" outlineLevel="0" collapsed="false">
      <c r="A379" s="28" t="n">
        <v>378</v>
      </c>
      <c r="B379" s="28" t="n">
        <v>149</v>
      </c>
      <c r="C379" s="28" t="n">
        <v>2</v>
      </c>
      <c r="D379" s="28" t="n">
        <v>2</v>
      </c>
      <c r="E379" s="29" t="n">
        <v>45959</v>
      </c>
      <c r="F379" s="28" t="n">
        <v>8500</v>
      </c>
      <c r="G379" s="28" t="n">
        <v>12</v>
      </c>
      <c r="H379" s="28" t="n">
        <v>1.5</v>
      </c>
      <c r="I379" s="28" t="s">
        <v>147</v>
      </c>
      <c r="J379" s="28" t="n">
        <v>0</v>
      </c>
      <c r="K379" s="28" t="str">
        <f aca="false">IFERROR(INDEX(Dim_Products!$B$2:$B$14,MATCH($C379,Dim_Products!$A$2:$A$14,0)),"")</f>
        <v>Jeki Loan</v>
      </c>
      <c r="L379" s="28" t="str">
        <f aca="false">IFERROR(INDEX(Dim_Products!$C$2:$C$14,MATCH($C379,Dim_Products!$A$2:$A$14,0)),"")</f>
        <v>FOSA</v>
      </c>
      <c r="M379" s="28" t="str">
        <f aca="false">IFERROR(INDEX(Dim_Members!$D$2:$D$354,MATCH($B379,Dim_Members!$A$2:$A$354,0)),"")</f>
        <v>Individual</v>
      </c>
      <c r="N379" s="28" t="str">
        <f aca="false">IFERROR(INDEX(Dim_Branches!$B$2:$B$4,MATCH($D379,Dim_Branches!$A$2:$A$4,0)),"")</f>
        <v>Umoja</v>
      </c>
    </row>
    <row r="380" customFormat="false" ht="15" hidden="false" customHeight="false" outlineLevel="0" collapsed="false">
      <c r="A380" s="28" t="n">
        <v>379</v>
      </c>
      <c r="B380" s="28" t="n">
        <v>175</v>
      </c>
      <c r="C380" s="28" t="n">
        <v>5</v>
      </c>
      <c r="D380" s="28" t="n">
        <v>2</v>
      </c>
      <c r="E380" s="29" t="n">
        <v>45135</v>
      </c>
      <c r="F380" s="28" t="n">
        <v>21000</v>
      </c>
      <c r="G380" s="28" t="n">
        <v>4</v>
      </c>
      <c r="H380" s="28" t="n">
        <v>1.4</v>
      </c>
      <c r="I380" s="28" t="s">
        <v>145</v>
      </c>
      <c r="J380" s="28" t="n">
        <v>0</v>
      </c>
      <c r="K380" s="28" t="str">
        <f aca="false">IFERROR(INDEX(Dim_Products!$B$2:$B$14,MATCH($C380,Dim_Products!$A$2:$A$14,0)),"")</f>
        <v>School Fees Loan</v>
      </c>
      <c r="L380" s="28" t="str">
        <f aca="false">IFERROR(INDEX(Dim_Products!$C$2:$C$14,MATCH($C380,Dim_Products!$A$2:$A$14,0)),"")</f>
        <v>BOSA</v>
      </c>
      <c r="M380" s="28" t="str">
        <f aca="false">IFERROR(INDEX(Dim_Members!$D$2:$D$354,MATCH($B380,Dim_Members!$A$2:$A$354,0)),"")</f>
        <v>Individual</v>
      </c>
      <c r="N380" s="28" t="str">
        <f aca="false">IFERROR(INDEX(Dim_Branches!$B$2:$B$4,MATCH($D380,Dim_Branches!$A$2:$A$4,0)),"")</f>
        <v>Umoja</v>
      </c>
    </row>
    <row r="381" customFormat="false" ht="15" hidden="false" customHeight="false" outlineLevel="0" collapsed="false">
      <c r="A381" s="28" t="n">
        <v>380</v>
      </c>
      <c r="B381" s="28" t="n">
        <v>79</v>
      </c>
      <c r="C381" s="28" t="n">
        <v>8</v>
      </c>
      <c r="D381" s="28" t="n">
        <v>2</v>
      </c>
      <c r="E381" s="29" t="n">
        <v>45580</v>
      </c>
      <c r="F381" s="28" t="n">
        <v>24700</v>
      </c>
      <c r="G381" s="28" t="n">
        <v>5</v>
      </c>
      <c r="H381" s="28" t="n">
        <v>1.6</v>
      </c>
      <c r="I381" s="28" t="s">
        <v>145</v>
      </c>
      <c r="J381" s="28" t="n">
        <v>0</v>
      </c>
      <c r="K381" s="28" t="str">
        <f aca="false">IFERROR(INDEX(Dim_Products!$B$2:$B$14,MATCH($C381,Dim_Products!$A$2:$A$14,0)),"")</f>
        <v>Emergency Loan</v>
      </c>
      <c r="L381" s="28" t="str">
        <f aca="false">IFERROR(INDEX(Dim_Products!$C$2:$C$14,MATCH($C381,Dim_Products!$A$2:$A$14,0)),"")</f>
        <v>BOSA</v>
      </c>
      <c r="M381" s="28" t="str">
        <f aca="false">IFERROR(INDEX(Dim_Members!$D$2:$D$354,MATCH($B381,Dim_Members!$A$2:$A$354,0)),"")</f>
        <v>Individual</v>
      </c>
      <c r="N381" s="28" t="str">
        <f aca="false">IFERROR(INDEX(Dim_Branches!$B$2:$B$4,MATCH($D381,Dim_Branches!$A$2:$A$4,0)),"")</f>
        <v>Umoja</v>
      </c>
    </row>
    <row r="382" customFormat="false" ht="15" hidden="false" customHeight="false" outlineLevel="0" collapsed="false">
      <c r="A382" s="28" t="n">
        <v>381</v>
      </c>
      <c r="B382" s="28" t="n">
        <v>161</v>
      </c>
      <c r="C382" s="28" t="n">
        <v>2</v>
      </c>
      <c r="D382" s="28" t="n">
        <v>1</v>
      </c>
      <c r="E382" s="29" t="n">
        <v>45429</v>
      </c>
      <c r="F382" s="28" t="n">
        <v>8100</v>
      </c>
      <c r="G382" s="28" t="n">
        <v>11</v>
      </c>
      <c r="H382" s="28" t="n">
        <v>1.5</v>
      </c>
      <c r="I382" s="28" t="s">
        <v>145</v>
      </c>
      <c r="J382" s="28" t="n">
        <v>0</v>
      </c>
      <c r="K382" s="28" t="str">
        <f aca="false">IFERROR(INDEX(Dim_Products!$B$2:$B$14,MATCH($C382,Dim_Products!$A$2:$A$14,0)),"")</f>
        <v>Jeki Loan</v>
      </c>
      <c r="L382" s="28" t="str">
        <f aca="false">IFERROR(INDEX(Dim_Products!$C$2:$C$14,MATCH($C382,Dim_Products!$A$2:$A$14,0)),"")</f>
        <v>FOSA</v>
      </c>
      <c r="M382" s="28" t="str">
        <f aca="false">IFERROR(INDEX(Dim_Members!$D$2:$D$354,MATCH($B382,Dim_Members!$A$2:$A$354,0)),"")</f>
        <v>Individual</v>
      </c>
      <c r="N382" s="28" t="str">
        <f aca="false">IFERROR(INDEX(Dim_Branches!$B$2:$B$4,MATCH($D382,Dim_Branches!$A$2:$A$4,0)),"")</f>
        <v>Headquarters</v>
      </c>
    </row>
    <row r="383" customFormat="false" ht="15" hidden="false" customHeight="false" outlineLevel="0" collapsed="false">
      <c r="A383" s="28" t="n">
        <v>382</v>
      </c>
      <c r="B383" s="28" t="n">
        <v>187</v>
      </c>
      <c r="C383" s="28" t="n">
        <v>10</v>
      </c>
      <c r="D383" s="28" t="n">
        <v>3</v>
      </c>
      <c r="E383" s="29" t="n">
        <v>45383</v>
      </c>
      <c r="F383" s="28" t="n">
        <v>43600</v>
      </c>
      <c r="G383" s="28" t="n">
        <v>6</v>
      </c>
      <c r="H383" s="28" t="n">
        <v>1.5</v>
      </c>
      <c r="I383" s="28" t="s">
        <v>147</v>
      </c>
      <c r="J383" s="28" t="n">
        <v>1</v>
      </c>
      <c r="K383" s="28" t="str">
        <f aca="false">IFERROR(INDEX(Dim_Products!$B$2:$B$14,MATCH($C383,Dim_Products!$A$2:$A$14,0)),"")</f>
        <v>ELoan</v>
      </c>
      <c r="L383" s="28" t="str">
        <f aca="false">IFERROR(INDEX(Dim_Products!$C$2:$C$14,MATCH($C383,Dim_Products!$A$2:$A$14,0)),"")</f>
        <v>BOSA</v>
      </c>
      <c r="M383" s="28" t="str">
        <f aca="false">IFERROR(INDEX(Dim_Members!$D$2:$D$354,MATCH($B383,Dim_Members!$A$2:$A$354,0)),"")</f>
        <v>SME</v>
      </c>
      <c r="N383" s="28" t="str">
        <f aca="false">IFERROR(INDEX(Dim_Branches!$B$2:$B$4,MATCH($D383,Dim_Branches!$A$2:$A$4,0)),"")</f>
        <v>Ruai</v>
      </c>
    </row>
    <row r="384" customFormat="false" ht="15" hidden="false" customHeight="false" outlineLevel="0" collapsed="false">
      <c r="A384" s="28" t="n">
        <v>383</v>
      </c>
      <c r="B384" s="28" t="n">
        <v>239</v>
      </c>
      <c r="C384" s="28" t="n">
        <v>1</v>
      </c>
      <c r="D384" s="28" t="n">
        <v>2</v>
      </c>
      <c r="E384" s="29" t="n">
        <v>44931</v>
      </c>
      <c r="F384" s="28" t="n">
        <v>15300</v>
      </c>
      <c r="G384" s="28" t="n">
        <v>3</v>
      </c>
      <c r="H384" s="28" t="n">
        <v>1</v>
      </c>
      <c r="I384" s="28" t="s">
        <v>147</v>
      </c>
      <c r="J384" s="28" t="n">
        <v>0</v>
      </c>
      <c r="K384" s="28" t="str">
        <f aca="false">IFERROR(INDEX(Dim_Products!$B$2:$B$14,MATCH($C384,Dim_Products!$A$2:$A$14,0)),"")</f>
        <v>Salary Advance</v>
      </c>
      <c r="L384" s="28" t="str">
        <f aca="false">IFERROR(INDEX(Dim_Products!$C$2:$C$14,MATCH($C384,Dim_Products!$A$2:$A$14,0)),"")</f>
        <v>FOSA</v>
      </c>
      <c r="M384" s="28" t="str">
        <f aca="false">IFERROR(INDEX(Dim_Members!$D$2:$D$354,MATCH($B384,Dim_Members!$A$2:$A$354,0)),"")</f>
        <v>SME</v>
      </c>
      <c r="N384" s="28" t="str">
        <f aca="false">IFERROR(INDEX(Dim_Branches!$B$2:$B$4,MATCH($D384,Dim_Branches!$A$2:$A$4,0)),"")</f>
        <v>Umoja</v>
      </c>
    </row>
    <row r="385" customFormat="false" ht="15" hidden="false" customHeight="false" outlineLevel="0" collapsed="false">
      <c r="A385" s="28" t="n">
        <v>384</v>
      </c>
      <c r="B385" s="28" t="n">
        <v>176</v>
      </c>
      <c r="C385" s="28" t="n">
        <v>13</v>
      </c>
      <c r="D385" s="28" t="n">
        <v>2</v>
      </c>
      <c r="E385" s="29" t="n">
        <v>45557</v>
      </c>
      <c r="F385" s="28" t="n">
        <v>366000</v>
      </c>
      <c r="G385" s="28" t="n">
        <v>59</v>
      </c>
      <c r="H385" s="28" t="n">
        <v>1.1</v>
      </c>
      <c r="I385" s="28" t="s">
        <v>145</v>
      </c>
      <c r="J385" s="28" t="n">
        <v>1</v>
      </c>
      <c r="K385" s="28" t="str">
        <f aca="false">IFERROR(INDEX(Dim_Products!$B$2:$B$14,MATCH($C385,Dim_Products!$A$2:$A$14,0)),"")</f>
        <v>Supa Loan</v>
      </c>
      <c r="L385" s="28" t="str">
        <f aca="false">IFERROR(INDEX(Dim_Products!$C$2:$C$14,MATCH($C385,Dim_Products!$A$2:$A$14,0)),"")</f>
        <v>BOSA</v>
      </c>
      <c r="M385" s="28" t="str">
        <f aca="false">IFERROR(INDEX(Dim_Members!$D$2:$D$354,MATCH($B385,Dim_Members!$A$2:$A$354,0)),"")</f>
        <v>Individual</v>
      </c>
      <c r="N385" s="28" t="str">
        <f aca="false">IFERROR(INDEX(Dim_Branches!$B$2:$B$4,MATCH($D385,Dim_Branches!$A$2:$A$4,0)),"")</f>
        <v>Umoja</v>
      </c>
    </row>
    <row r="386" customFormat="false" ht="15" hidden="false" customHeight="false" outlineLevel="0" collapsed="false">
      <c r="A386" s="28" t="n">
        <v>385</v>
      </c>
      <c r="B386" s="28" t="n">
        <v>220</v>
      </c>
      <c r="C386" s="28" t="n">
        <v>5</v>
      </c>
      <c r="D386" s="28" t="n">
        <v>2</v>
      </c>
      <c r="E386" s="29" t="n">
        <v>46104</v>
      </c>
      <c r="F386" s="28" t="n">
        <v>14000</v>
      </c>
      <c r="G386" s="28" t="n">
        <v>4</v>
      </c>
      <c r="H386" s="28" t="n">
        <v>1.4</v>
      </c>
      <c r="I386" s="28" t="s">
        <v>146</v>
      </c>
      <c r="J386" s="28" t="n">
        <v>0</v>
      </c>
      <c r="K386" s="28" t="str">
        <f aca="false">IFERROR(INDEX(Dim_Products!$B$2:$B$14,MATCH($C386,Dim_Products!$A$2:$A$14,0)),"")</f>
        <v>School Fees Loan</v>
      </c>
      <c r="L386" s="28" t="str">
        <f aca="false">IFERROR(INDEX(Dim_Products!$C$2:$C$14,MATCH($C386,Dim_Products!$A$2:$A$14,0)),"")</f>
        <v>BOSA</v>
      </c>
      <c r="M386" s="28" t="str">
        <f aca="false">IFERROR(INDEX(Dim_Members!$D$2:$D$354,MATCH($B386,Dim_Members!$A$2:$A$354,0)),"")</f>
        <v>SME</v>
      </c>
      <c r="N386" s="28" t="str">
        <f aca="false">IFERROR(INDEX(Dim_Branches!$B$2:$B$4,MATCH($D386,Dim_Branches!$A$2:$A$4,0)),"")</f>
        <v>Umoja</v>
      </c>
    </row>
    <row r="387" customFormat="false" ht="15" hidden="false" customHeight="false" outlineLevel="0" collapsed="false">
      <c r="A387" s="28" t="n">
        <v>386</v>
      </c>
      <c r="B387" s="28" t="n">
        <v>182</v>
      </c>
      <c r="C387" s="28" t="n">
        <v>11</v>
      </c>
      <c r="D387" s="28" t="n">
        <v>3</v>
      </c>
      <c r="E387" s="29" t="n">
        <v>45730</v>
      </c>
      <c r="F387" s="28" t="n">
        <v>1269900</v>
      </c>
      <c r="G387" s="28" t="n">
        <v>48</v>
      </c>
      <c r="H387" s="28" t="n">
        <v>1.1</v>
      </c>
      <c r="I387" s="28" t="s">
        <v>146</v>
      </c>
      <c r="J387" s="28" t="n">
        <v>1</v>
      </c>
      <c r="K387" s="28" t="str">
        <f aca="false">IFERROR(INDEX(Dim_Products!$B$2:$B$14,MATCH($C387,Dim_Products!$A$2:$A$14,0)),"")</f>
        <v>Moto Gari Loan</v>
      </c>
      <c r="L387" s="28" t="str">
        <f aca="false">IFERROR(INDEX(Dim_Products!$C$2:$C$14,MATCH($C387,Dim_Products!$A$2:$A$14,0)),"")</f>
        <v>BOSA</v>
      </c>
      <c r="M387" s="28" t="str">
        <f aca="false">IFERROR(INDEX(Dim_Members!$D$2:$D$354,MATCH($B387,Dim_Members!$A$2:$A$354,0)),"")</f>
        <v>SME</v>
      </c>
      <c r="N387" s="28" t="str">
        <f aca="false">IFERROR(INDEX(Dim_Branches!$B$2:$B$4,MATCH($D387,Dim_Branches!$A$2:$A$4,0)),"")</f>
        <v>Ruai</v>
      </c>
    </row>
    <row r="388" customFormat="false" ht="15" hidden="false" customHeight="false" outlineLevel="0" collapsed="false">
      <c r="A388" s="28" t="n">
        <v>387</v>
      </c>
      <c r="B388" s="28" t="n">
        <v>297</v>
      </c>
      <c r="C388" s="28" t="n">
        <v>1</v>
      </c>
      <c r="D388" s="28" t="n">
        <v>2</v>
      </c>
      <c r="E388" s="29" t="n">
        <v>45009</v>
      </c>
      <c r="F388" s="28" t="n">
        <v>98000</v>
      </c>
      <c r="G388" s="28" t="n">
        <v>3</v>
      </c>
      <c r="H388" s="28" t="n">
        <v>1</v>
      </c>
      <c r="I388" s="28" t="s">
        <v>146</v>
      </c>
      <c r="J388" s="28" t="n">
        <v>0</v>
      </c>
      <c r="K388" s="28" t="str">
        <f aca="false">IFERROR(INDEX(Dim_Products!$B$2:$B$14,MATCH($C388,Dim_Products!$A$2:$A$14,0)),"")</f>
        <v>Salary Advance</v>
      </c>
      <c r="L388" s="28" t="str">
        <f aca="false">IFERROR(INDEX(Dim_Products!$C$2:$C$14,MATCH($C388,Dim_Products!$A$2:$A$14,0)),"")</f>
        <v>FOSA</v>
      </c>
      <c r="M388" s="28" t="str">
        <f aca="false">IFERROR(INDEX(Dim_Members!$D$2:$D$354,MATCH($B388,Dim_Members!$A$2:$A$354,0)),"")</f>
        <v>Individual</v>
      </c>
      <c r="N388" s="28" t="str">
        <f aca="false">IFERROR(INDEX(Dim_Branches!$B$2:$B$4,MATCH($D388,Dim_Branches!$A$2:$A$4,0)),"")</f>
        <v>Umoja</v>
      </c>
    </row>
    <row r="389" customFormat="false" ht="15" hidden="false" customHeight="false" outlineLevel="0" collapsed="false">
      <c r="A389" s="28" t="n">
        <v>388</v>
      </c>
      <c r="B389" s="28" t="n">
        <v>98</v>
      </c>
      <c r="C389" s="28" t="n">
        <v>13</v>
      </c>
      <c r="D389" s="28" t="n">
        <v>3</v>
      </c>
      <c r="E389" s="29" t="n">
        <v>45743</v>
      </c>
      <c r="F389" s="28" t="n">
        <v>216600</v>
      </c>
      <c r="G389" s="28" t="n">
        <v>59</v>
      </c>
      <c r="H389" s="28" t="n">
        <v>1.1</v>
      </c>
      <c r="I389" s="28" t="s">
        <v>145</v>
      </c>
      <c r="J389" s="28" t="n">
        <v>1</v>
      </c>
      <c r="K389" s="28" t="str">
        <f aca="false">IFERROR(INDEX(Dim_Products!$B$2:$B$14,MATCH($C389,Dim_Products!$A$2:$A$14,0)),"")</f>
        <v>Supa Loan</v>
      </c>
      <c r="L389" s="28" t="str">
        <f aca="false">IFERROR(INDEX(Dim_Products!$C$2:$C$14,MATCH($C389,Dim_Products!$A$2:$A$14,0)),"")</f>
        <v>BOSA</v>
      </c>
      <c r="M389" s="28" t="str">
        <f aca="false">IFERROR(INDEX(Dim_Members!$D$2:$D$354,MATCH($B389,Dim_Members!$A$2:$A$354,0)),"")</f>
        <v>Individual</v>
      </c>
      <c r="N389" s="28" t="str">
        <f aca="false">IFERROR(INDEX(Dim_Branches!$B$2:$B$4,MATCH($D389,Dim_Branches!$A$2:$A$4,0)),"")</f>
        <v>Ruai</v>
      </c>
    </row>
    <row r="390" customFormat="false" ht="15" hidden="false" customHeight="false" outlineLevel="0" collapsed="false">
      <c r="A390" s="28" t="n">
        <v>389</v>
      </c>
      <c r="B390" s="28" t="n">
        <v>146</v>
      </c>
      <c r="C390" s="28" t="n">
        <v>9</v>
      </c>
      <c r="D390" s="28" t="n">
        <v>1</v>
      </c>
      <c r="E390" s="29" t="n">
        <v>46078</v>
      </c>
      <c r="F390" s="28" t="n">
        <v>16500</v>
      </c>
      <c r="G390" s="28" t="n">
        <v>2</v>
      </c>
      <c r="H390" s="28" t="n">
        <v>1.7</v>
      </c>
      <c r="I390" s="28" t="s">
        <v>146</v>
      </c>
      <c r="J390" s="28" t="n">
        <v>0</v>
      </c>
      <c r="K390" s="28" t="str">
        <f aca="false">IFERROR(INDEX(Dim_Products!$B$2:$B$14,MATCH($C390,Dim_Products!$A$2:$A$14,0)),"")</f>
        <v>Instant Loan</v>
      </c>
      <c r="L390" s="28" t="str">
        <f aca="false">IFERROR(INDEX(Dim_Products!$C$2:$C$14,MATCH($C390,Dim_Products!$A$2:$A$14,0)),"")</f>
        <v>BOSA</v>
      </c>
      <c r="M390" s="28" t="str">
        <f aca="false">IFERROR(INDEX(Dim_Members!$D$2:$D$354,MATCH($B390,Dim_Members!$A$2:$A$354,0)),"")</f>
        <v>Individual</v>
      </c>
      <c r="N390" s="28" t="str">
        <f aca="false">IFERROR(INDEX(Dim_Branches!$B$2:$B$4,MATCH($D390,Dim_Branches!$A$2:$A$4,0)),"")</f>
        <v>Headquarters</v>
      </c>
    </row>
    <row r="391" customFormat="false" ht="15" hidden="false" customHeight="false" outlineLevel="0" collapsed="false">
      <c r="A391" s="28" t="n">
        <v>390</v>
      </c>
      <c r="B391" s="28" t="n">
        <v>211</v>
      </c>
      <c r="C391" s="28" t="n">
        <v>1</v>
      </c>
      <c r="D391" s="28" t="n">
        <v>3</v>
      </c>
      <c r="E391" s="29" t="n">
        <v>46097</v>
      </c>
      <c r="F391" s="28" t="n">
        <v>93100</v>
      </c>
      <c r="G391" s="28" t="n">
        <v>3</v>
      </c>
      <c r="H391" s="28" t="n">
        <v>1</v>
      </c>
      <c r="I391" s="28" t="s">
        <v>146</v>
      </c>
      <c r="J391" s="28" t="n">
        <v>0</v>
      </c>
      <c r="K391" s="28" t="str">
        <f aca="false">IFERROR(INDEX(Dim_Products!$B$2:$B$14,MATCH($C391,Dim_Products!$A$2:$A$14,0)),"")</f>
        <v>Salary Advance</v>
      </c>
      <c r="L391" s="28" t="str">
        <f aca="false">IFERROR(INDEX(Dim_Products!$C$2:$C$14,MATCH($C391,Dim_Products!$A$2:$A$14,0)),"")</f>
        <v>FOSA</v>
      </c>
      <c r="M391" s="28" t="str">
        <f aca="false">IFERROR(INDEX(Dim_Members!$D$2:$D$354,MATCH($B391,Dim_Members!$A$2:$A$354,0)),"")</f>
        <v>Individual</v>
      </c>
      <c r="N391" s="28" t="str">
        <f aca="false">IFERROR(INDEX(Dim_Branches!$B$2:$B$4,MATCH($D391,Dim_Branches!$A$2:$A$4,0)),"")</f>
        <v>Ruai</v>
      </c>
    </row>
    <row r="392" customFormat="false" ht="15" hidden="false" customHeight="false" outlineLevel="0" collapsed="false">
      <c r="A392" s="28" t="n">
        <v>391</v>
      </c>
      <c r="B392" s="28" t="n">
        <v>109</v>
      </c>
      <c r="C392" s="28" t="n">
        <v>2</v>
      </c>
      <c r="D392" s="28" t="n">
        <v>2</v>
      </c>
      <c r="E392" s="29" t="n">
        <v>45493</v>
      </c>
      <c r="F392" s="28" t="n">
        <v>22100</v>
      </c>
      <c r="G392" s="28" t="n">
        <v>13</v>
      </c>
      <c r="H392" s="28" t="n">
        <v>1.5</v>
      </c>
      <c r="I392" s="28" t="s">
        <v>145</v>
      </c>
      <c r="J392" s="28" t="n">
        <v>0</v>
      </c>
      <c r="K392" s="28" t="str">
        <f aca="false">IFERROR(INDEX(Dim_Products!$B$2:$B$14,MATCH($C392,Dim_Products!$A$2:$A$14,0)),"")</f>
        <v>Jeki Loan</v>
      </c>
      <c r="L392" s="28" t="str">
        <f aca="false">IFERROR(INDEX(Dim_Products!$C$2:$C$14,MATCH($C392,Dim_Products!$A$2:$A$14,0)),"")</f>
        <v>FOSA</v>
      </c>
      <c r="M392" s="28" t="str">
        <f aca="false">IFERROR(INDEX(Dim_Members!$D$2:$D$354,MATCH($B392,Dim_Members!$A$2:$A$354,0)),"")</f>
        <v>SME</v>
      </c>
      <c r="N392" s="28" t="str">
        <f aca="false">IFERROR(INDEX(Dim_Branches!$B$2:$B$4,MATCH($D392,Dim_Branches!$A$2:$A$4,0)),"")</f>
        <v>Umoja</v>
      </c>
    </row>
    <row r="393" customFormat="false" ht="15" hidden="false" customHeight="false" outlineLevel="0" collapsed="false">
      <c r="A393" s="28" t="n">
        <v>392</v>
      </c>
      <c r="B393" s="28" t="n">
        <v>213</v>
      </c>
      <c r="C393" s="28" t="n">
        <v>8</v>
      </c>
      <c r="D393" s="28" t="n">
        <v>2</v>
      </c>
      <c r="E393" s="29" t="n">
        <v>44570</v>
      </c>
      <c r="F393" s="28" t="n">
        <v>3900</v>
      </c>
      <c r="G393" s="28" t="n">
        <v>6</v>
      </c>
      <c r="H393" s="28" t="n">
        <v>1.6</v>
      </c>
      <c r="I393" s="28" t="s">
        <v>145</v>
      </c>
      <c r="J393" s="28" t="n">
        <v>0</v>
      </c>
      <c r="K393" s="28" t="str">
        <f aca="false">IFERROR(INDEX(Dim_Products!$B$2:$B$14,MATCH($C393,Dim_Products!$A$2:$A$14,0)),"")</f>
        <v>Emergency Loan</v>
      </c>
      <c r="L393" s="28" t="str">
        <f aca="false">IFERROR(INDEX(Dim_Products!$C$2:$C$14,MATCH($C393,Dim_Products!$A$2:$A$14,0)),"")</f>
        <v>BOSA</v>
      </c>
      <c r="M393" s="28" t="str">
        <f aca="false">IFERROR(INDEX(Dim_Members!$D$2:$D$354,MATCH($B393,Dim_Members!$A$2:$A$354,0)),"")</f>
        <v>Corporate</v>
      </c>
      <c r="N393" s="28" t="str">
        <f aca="false">IFERROR(INDEX(Dim_Branches!$B$2:$B$4,MATCH($D393,Dim_Branches!$A$2:$A$4,0)),"")</f>
        <v>Umoja</v>
      </c>
    </row>
    <row r="394" customFormat="false" ht="15" hidden="false" customHeight="false" outlineLevel="0" collapsed="false">
      <c r="A394" s="28" t="n">
        <v>393</v>
      </c>
      <c r="B394" s="28" t="n">
        <v>221</v>
      </c>
      <c r="C394" s="28" t="n">
        <v>3</v>
      </c>
      <c r="D394" s="28" t="n">
        <v>3</v>
      </c>
      <c r="E394" s="29" t="n">
        <v>45363</v>
      </c>
      <c r="F394" s="28" t="n">
        <v>53100</v>
      </c>
      <c r="G394" s="28" t="n">
        <v>11</v>
      </c>
      <c r="H394" s="28" t="n">
        <v>1.3</v>
      </c>
      <c r="I394" s="28" t="s">
        <v>146</v>
      </c>
      <c r="J394" s="28" t="n">
        <v>0</v>
      </c>
      <c r="K394" s="28" t="str">
        <f aca="false">IFERROR(INDEX(Dim_Products!$B$2:$B$14,MATCH($C394,Dim_Products!$A$2:$A$14,0)),"")</f>
        <v>Product Loan</v>
      </c>
      <c r="L394" s="28" t="str">
        <f aca="false">IFERROR(INDEX(Dim_Products!$C$2:$C$14,MATCH($C394,Dim_Products!$A$2:$A$14,0)),"")</f>
        <v>FOSA</v>
      </c>
      <c r="M394" s="28" t="str">
        <f aca="false">IFERROR(INDEX(Dim_Members!$D$2:$D$354,MATCH($B394,Dim_Members!$A$2:$A$354,0)),"")</f>
        <v>Corporate</v>
      </c>
      <c r="N394" s="28" t="str">
        <f aca="false">IFERROR(INDEX(Dim_Branches!$B$2:$B$4,MATCH($D394,Dim_Branches!$A$2:$A$4,0)),"")</f>
        <v>Ruai</v>
      </c>
    </row>
    <row r="395" customFormat="false" ht="15" hidden="false" customHeight="false" outlineLevel="0" collapsed="false">
      <c r="A395" s="28" t="n">
        <v>394</v>
      </c>
      <c r="B395" s="28" t="n">
        <v>279</v>
      </c>
      <c r="C395" s="28" t="n">
        <v>11</v>
      </c>
      <c r="D395" s="28" t="n">
        <v>1</v>
      </c>
      <c r="E395" s="29" t="n">
        <v>45179</v>
      </c>
      <c r="F395" s="28" t="n">
        <v>697100</v>
      </c>
      <c r="G395" s="28" t="n">
        <v>49</v>
      </c>
      <c r="H395" s="28" t="n">
        <v>1.1</v>
      </c>
      <c r="I395" s="28" t="s">
        <v>145</v>
      </c>
      <c r="J395" s="28" t="n">
        <v>1</v>
      </c>
      <c r="K395" s="28" t="str">
        <f aca="false">IFERROR(INDEX(Dim_Products!$B$2:$B$14,MATCH($C395,Dim_Products!$A$2:$A$14,0)),"")</f>
        <v>Moto Gari Loan</v>
      </c>
      <c r="L395" s="28" t="str">
        <f aca="false">IFERROR(INDEX(Dim_Products!$C$2:$C$14,MATCH($C395,Dim_Products!$A$2:$A$14,0)),"")</f>
        <v>BOSA</v>
      </c>
      <c r="M395" s="28" t="str">
        <f aca="false">IFERROR(INDEX(Dim_Members!$D$2:$D$354,MATCH($B395,Dim_Members!$A$2:$A$354,0)),"")</f>
        <v>Individual</v>
      </c>
      <c r="N395" s="28" t="str">
        <f aca="false">IFERROR(INDEX(Dim_Branches!$B$2:$B$4,MATCH($D395,Dim_Branches!$A$2:$A$4,0)),"")</f>
        <v>Headquarters</v>
      </c>
    </row>
    <row r="396" customFormat="false" ht="15" hidden="false" customHeight="false" outlineLevel="0" collapsed="false">
      <c r="A396" s="28" t="n">
        <v>395</v>
      </c>
      <c r="B396" s="28" t="n">
        <v>79</v>
      </c>
      <c r="C396" s="28" t="n">
        <v>2</v>
      </c>
      <c r="D396" s="28" t="n">
        <v>2</v>
      </c>
      <c r="E396" s="29" t="n">
        <v>45309</v>
      </c>
      <c r="F396" s="28" t="n">
        <v>45400</v>
      </c>
      <c r="G396" s="28" t="n">
        <v>11</v>
      </c>
      <c r="H396" s="28" t="n">
        <v>1.5</v>
      </c>
      <c r="I396" s="28" t="s">
        <v>145</v>
      </c>
      <c r="J396" s="28" t="n">
        <v>0</v>
      </c>
      <c r="K396" s="28" t="str">
        <f aca="false">IFERROR(INDEX(Dim_Products!$B$2:$B$14,MATCH($C396,Dim_Products!$A$2:$A$14,0)),"")</f>
        <v>Jeki Loan</v>
      </c>
      <c r="L396" s="28" t="str">
        <f aca="false">IFERROR(INDEX(Dim_Products!$C$2:$C$14,MATCH($C396,Dim_Products!$A$2:$A$14,0)),"")</f>
        <v>FOSA</v>
      </c>
      <c r="M396" s="28" t="str">
        <f aca="false">IFERROR(INDEX(Dim_Members!$D$2:$D$354,MATCH($B396,Dim_Members!$A$2:$A$354,0)),"")</f>
        <v>Individual</v>
      </c>
      <c r="N396" s="28" t="str">
        <f aca="false">IFERROR(INDEX(Dim_Branches!$B$2:$B$4,MATCH($D396,Dim_Branches!$A$2:$A$4,0)),"")</f>
        <v>Umoja</v>
      </c>
    </row>
    <row r="397" customFormat="false" ht="15" hidden="false" customHeight="false" outlineLevel="0" collapsed="false">
      <c r="A397" s="28" t="n">
        <v>396</v>
      </c>
      <c r="B397" s="28" t="n">
        <v>38</v>
      </c>
      <c r="C397" s="28" t="n">
        <v>2</v>
      </c>
      <c r="D397" s="28" t="n">
        <v>2</v>
      </c>
      <c r="E397" s="29" t="n">
        <v>45636</v>
      </c>
      <c r="F397" s="28" t="n">
        <v>11500</v>
      </c>
      <c r="G397" s="28" t="n">
        <v>12</v>
      </c>
      <c r="H397" s="28" t="n">
        <v>1.5</v>
      </c>
      <c r="I397" s="28" t="s">
        <v>146</v>
      </c>
      <c r="J397" s="28" t="n">
        <v>0</v>
      </c>
      <c r="K397" s="28" t="str">
        <f aca="false">IFERROR(INDEX(Dim_Products!$B$2:$B$14,MATCH($C397,Dim_Products!$A$2:$A$14,0)),"")</f>
        <v>Jeki Loan</v>
      </c>
      <c r="L397" s="28" t="str">
        <f aca="false">IFERROR(INDEX(Dim_Products!$C$2:$C$14,MATCH($C397,Dim_Products!$A$2:$A$14,0)),"")</f>
        <v>FOSA</v>
      </c>
      <c r="M397" s="28" t="str">
        <f aca="false">IFERROR(INDEX(Dim_Members!$D$2:$D$354,MATCH($B397,Dim_Members!$A$2:$A$354,0)),"")</f>
        <v>Religious Institution</v>
      </c>
      <c r="N397" s="28" t="str">
        <f aca="false">IFERROR(INDEX(Dim_Branches!$B$2:$B$4,MATCH($D397,Dim_Branches!$A$2:$A$4,0)),"")</f>
        <v>Umoja</v>
      </c>
    </row>
    <row r="398" customFormat="false" ht="15" hidden="false" customHeight="false" outlineLevel="0" collapsed="false">
      <c r="A398" s="28" t="n">
        <v>397</v>
      </c>
      <c r="B398" s="28" t="n">
        <v>330</v>
      </c>
      <c r="C398" s="28" t="n">
        <v>9</v>
      </c>
      <c r="D398" s="28" t="n">
        <v>2</v>
      </c>
      <c r="E398" s="29" t="n">
        <v>45953</v>
      </c>
      <c r="F398" s="28" t="n">
        <v>18400</v>
      </c>
      <c r="G398" s="28" t="n">
        <v>2</v>
      </c>
      <c r="H398" s="28" t="n">
        <v>1.7</v>
      </c>
      <c r="I398" s="28" t="s">
        <v>145</v>
      </c>
      <c r="J398" s="28" t="n">
        <v>0</v>
      </c>
      <c r="K398" s="28" t="str">
        <f aca="false">IFERROR(INDEX(Dim_Products!$B$2:$B$14,MATCH($C398,Dim_Products!$A$2:$A$14,0)),"")</f>
        <v>Instant Loan</v>
      </c>
      <c r="L398" s="28" t="str">
        <f aca="false">IFERROR(INDEX(Dim_Products!$C$2:$C$14,MATCH($C398,Dim_Products!$A$2:$A$14,0)),"")</f>
        <v>BOSA</v>
      </c>
      <c r="M398" s="28" t="str">
        <f aca="false">IFERROR(INDEX(Dim_Members!$D$2:$D$354,MATCH($B398,Dim_Members!$A$2:$A$354,0)),"")</f>
        <v>Individual</v>
      </c>
      <c r="N398" s="28" t="str">
        <f aca="false">IFERROR(INDEX(Dim_Branches!$B$2:$B$4,MATCH($D398,Dim_Branches!$A$2:$A$4,0)),"")</f>
        <v>Umoja</v>
      </c>
    </row>
    <row r="399" customFormat="false" ht="15" hidden="false" customHeight="false" outlineLevel="0" collapsed="false">
      <c r="A399" s="28" t="n">
        <v>398</v>
      </c>
      <c r="B399" s="28" t="n">
        <v>274</v>
      </c>
      <c r="C399" s="28" t="n">
        <v>11</v>
      </c>
      <c r="D399" s="28" t="n">
        <v>1</v>
      </c>
      <c r="E399" s="29" t="n">
        <v>46133</v>
      </c>
      <c r="F399" s="28" t="n">
        <v>1038200</v>
      </c>
      <c r="G399" s="28" t="n">
        <v>48</v>
      </c>
      <c r="H399" s="28" t="n">
        <v>1.1</v>
      </c>
      <c r="I399" s="28" t="s">
        <v>145</v>
      </c>
      <c r="J399" s="28" t="n">
        <v>1</v>
      </c>
      <c r="K399" s="28" t="str">
        <f aca="false">IFERROR(INDEX(Dim_Products!$B$2:$B$14,MATCH($C399,Dim_Products!$A$2:$A$14,0)),"")</f>
        <v>Moto Gari Loan</v>
      </c>
      <c r="L399" s="28" t="str">
        <f aca="false">IFERROR(INDEX(Dim_Products!$C$2:$C$14,MATCH($C399,Dim_Products!$A$2:$A$14,0)),"")</f>
        <v>BOSA</v>
      </c>
      <c r="M399" s="28" t="str">
        <f aca="false">IFERROR(INDEX(Dim_Members!$D$2:$D$354,MATCH($B399,Dim_Members!$A$2:$A$354,0)),"")</f>
        <v>SME</v>
      </c>
      <c r="N399" s="28" t="str">
        <f aca="false">IFERROR(INDEX(Dim_Branches!$B$2:$B$4,MATCH($D399,Dim_Branches!$A$2:$A$4,0)),"")</f>
        <v>Headquarters</v>
      </c>
    </row>
    <row r="400" customFormat="false" ht="15" hidden="false" customHeight="false" outlineLevel="0" collapsed="false">
      <c r="A400" s="28" t="n">
        <v>399</v>
      </c>
      <c r="B400" s="28" t="n">
        <v>115</v>
      </c>
      <c r="C400" s="28" t="n">
        <v>1</v>
      </c>
      <c r="D400" s="28" t="n">
        <v>3</v>
      </c>
      <c r="E400" s="29" t="n">
        <v>44583</v>
      </c>
      <c r="F400" s="28" t="n">
        <v>15000</v>
      </c>
      <c r="G400" s="28" t="n">
        <v>1</v>
      </c>
      <c r="H400" s="28" t="n">
        <v>1</v>
      </c>
      <c r="I400" s="28" t="s">
        <v>146</v>
      </c>
      <c r="J400" s="28" t="n">
        <v>0</v>
      </c>
      <c r="K400" s="28" t="str">
        <f aca="false">IFERROR(INDEX(Dim_Products!$B$2:$B$14,MATCH($C400,Dim_Products!$A$2:$A$14,0)),"")</f>
        <v>Salary Advance</v>
      </c>
      <c r="L400" s="28" t="str">
        <f aca="false">IFERROR(INDEX(Dim_Products!$C$2:$C$14,MATCH($C400,Dim_Products!$A$2:$A$14,0)),"")</f>
        <v>FOSA</v>
      </c>
      <c r="M400" s="28" t="str">
        <f aca="false">IFERROR(INDEX(Dim_Members!$D$2:$D$354,MATCH($B400,Dim_Members!$A$2:$A$354,0)),"")</f>
        <v>Learning Institution</v>
      </c>
      <c r="N400" s="28" t="str">
        <f aca="false">IFERROR(INDEX(Dim_Branches!$B$2:$B$4,MATCH($D400,Dim_Branches!$A$2:$A$4,0)),"")</f>
        <v>Ruai</v>
      </c>
    </row>
    <row r="401" customFormat="false" ht="15" hidden="false" customHeight="false" outlineLevel="0" collapsed="false">
      <c r="A401" s="28" t="n">
        <v>400</v>
      </c>
      <c r="B401" s="28" t="n">
        <v>224</v>
      </c>
      <c r="C401" s="28" t="n">
        <v>2</v>
      </c>
      <c r="D401" s="28" t="n">
        <v>1</v>
      </c>
      <c r="E401" s="29" t="n">
        <v>44742</v>
      </c>
      <c r="F401" s="28" t="n">
        <v>37600</v>
      </c>
      <c r="G401" s="28" t="n">
        <v>11</v>
      </c>
      <c r="H401" s="28" t="n">
        <v>1.5</v>
      </c>
      <c r="I401" s="28" t="s">
        <v>145</v>
      </c>
      <c r="J401" s="28" t="n">
        <v>0</v>
      </c>
      <c r="K401" s="28" t="str">
        <f aca="false">IFERROR(INDEX(Dim_Products!$B$2:$B$14,MATCH($C401,Dim_Products!$A$2:$A$14,0)),"")</f>
        <v>Jeki Loan</v>
      </c>
      <c r="L401" s="28" t="str">
        <f aca="false">IFERROR(INDEX(Dim_Products!$C$2:$C$14,MATCH($C401,Dim_Products!$A$2:$A$14,0)),"")</f>
        <v>FOSA</v>
      </c>
      <c r="M401" s="28" t="str">
        <f aca="false">IFERROR(INDEX(Dim_Members!$D$2:$D$354,MATCH($B401,Dim_Members!$A$2:$A$354,0)),"")</f>
        <v>Individual</v>
      </c>
      <c r="N401" s="28" t="str">
        <f aca="false">IFERROR(INDEX(Dim_Branches!$B$2:$B$4,MATCH($D401,Dim_Branches!$A$2:$A$4,0)),"")</f>
        <v>Headquarters</v>
      </c>
    </row>
    <row r="402" customFormat="false" ht="15" hidden="false" customHeight="false" outlineLevel="0" collapsed="false">
      <c r="A402" s="28" t="n">
        <v>401</v>
      </c>
      <c r="B402" s="28" t="n">
        <v>88</v>
      </c>
      <c r="C402" s="28" t="n">
        <v>11</v>
      </c>
      <c r="D402" s="28" t="n">
        <v>1</v>
      </c>
      <c r="E402" s="29" t="n">
        <v>45978</v>
      </c>
      <c r="F402" s="28" t="n">
        <v>355900</v>
      </c>
      <c r="G402" s="28" t="n">
        <v>48</v>
      </c>
      <c r="H402" s="28" t="n">
        <v>1.1</v>
      </c>
      <c r="I402" s="28" t="s">
        <v>146</v>
      </c>
      <c r="J402" s="28" t="n">
        <v>1</v>
      </c>
      <c r="K402" s="28" t="str">
        <f aca="false">IFERROR(INDEX(Dim_Products!$B$2:$B$14,MATCH($C402,Dim_Products!$A$2:$A$14,0)),"")</f>
        <v>Moto Gari Loan</v>
      </c>
      <c r="L402" s="28" t="str">
        <f aca="false">IFERROR(INDEX(Dim_Products!$C$2:$C$14,MATCH($C402,Dim_Products!$A$2:$A$14,0)),"")</f>
        <v>BOSA</v>
      </c>
      <c r="M402" s="28" t="str">
        <f aca="false">IFERROR(INDEX(Dim_Members!$D$2:$D$354,MATCH($B402,Dim_Members!$A$2:$A$354,0)),"")</f>
        <v>Religious Institution</v>
      </c>
      <c r="N402" s="28" t="str">
        <f aca="false">IFERROR(INDEX(Dim_Branches!$B$2:$B$4,MATCH($D402,Dim_Branches!$A$2:$A$4,0)),"")</f>
        <v>Headquarters</v>
      </c>
    </row>
    <row r="403" customFormat="false" ht="15" hidden="false" customHeight="false" outlineLevel="0" collapsed="false">
      <c r="A403" s="28" t="n">
        <v>402</v>
      </c>
      <c r="B403" s="28" t="n">
        <v>48</v>
      </c>
      <c r="C403" s="28" t="n">
        <v>3</v>
      </c>
      <c r="D403" s="28" t="n">
        <v>1</v>
      </c>
      <c r="E403" s="29" t="n">
        <v>45930</v>
      </c>
      <c r="F403" s="28" t="n">
        <v>15800</v>
      </c>
      <c r="G403" s="28" t="n">
        <v>13</v>
      </c>
      <c r="H403" s="28" t="n">
        <v>1.3</v>
      </c>
      <c r="I403" s="28" t="s">
        <v>145</v>
      </c>
      <c r="J403" s="28" t="n">
        <v>0</v>
      </c>
      <c r="K403" s="28" t="str">
        <f aca="false">IFERROR(INDEX(Dim_Products!$B$2:$B$14,MATCH($C403,Dim_Products!$A$2:$A$14,0)),"")</f>
        <v>Product Loan</v>
      </c>
      <c r="L403" s="28" t="str">
        <f aca="false">IFERROR(INDEX(Dim_Products!$C$2:$C$14,MATCH($C403,Dim_Products!$A$2:$A$14,0)),"")</f>
        <v>FOSA</v>
      </c>
      <c r="M403" s="28" t="str">
        <f aca="false">IFERROR(INDEX(Dim_Members!$D$2:$D$354,MATCH($B403,Dim_Members!$A$2:$A$354,0)),"")</f>
        <v>Learning Institution</v>
      </c>
      <c r="N403" s="28" t="str">
        <f aca="false">IFERROR(INDEX(Dim_Branches!$B$2:$B$4,MATCH($D403,Dim_Branches!$A$2:$A$4,0)),"")</f>
        <v>Headquarters</v>
      </c>
    </row>
    <row r="404" customFormat="false" ht="15" hidden="false" customHeight="false" outlineLevel="0" collapsed="false">
      <c r="A404" s="28" t="n">
        <v>403</v>
      </c>
      <c r="B404" s="28" t="n">
        <v>303</v>
      </c>
      <c r="C404" s="28" t="n">
        <v>9</v>
      </c>
      <c r="D404" s="28" t="n">
        <v>1</v>
      </c>
      <c r="E404" s="29" t="n">
        <v>46019</v>
      </c>
      <c r="F404" s="28" t="n">
        <v>15700</v>
      </c>
      <c r="G404" s="28" t="n">
        <v>3</v>
      </c>
      <c r="H404" s="28" t="n">
        <v>1.7</v>
      </c>
      <c r="I404" s="28" t="s">
        <v>146</v>
      </c>
      <c r="J404" s="28" t="n">
        <v>0</v>
      </c>
      <c r="K404" s="28" t="str">
        <f aca="false">IFERROR(INDEX(Dim_Products!$B$2:$B$14,MATCH($C404,Dim_Products!$A$2:$A$14,0)),"")</f>
        <v>Instant Loan</v>
      </c>
      <c r="L404" s="28" t="str">
        <f aca="false">IFERROR(INDEX(Dim_Products!$C$2:$C$14,MATCH($C404,Dim_Products!$A$2:$A$14,0)),"")</f>
        <v>BOSA</v>
      </c>
      <c r="M404" s="28" t="str">
        <f aca="false">IFERROR(INDEX(Dim_Members!$D$2:$D$354,MATCH($B404,Dim_Members!$A$2:$A$354,0)),"")</f>
        <v>Individual</v>
      </c>
      <c r="N404" s="28" t="str">
        <f aca="false">IFERROR(INDEX(Dim_Branches!$B$2:$B$4,MATCH($D404,Dim_Branches!$A$2:$A$4,0)),"")</f>
        <v>Headquarters</v>
      </c>
    </row>
    <row r="405" customFormat="false" ht="15" hidden="false" customHeight="false" outlineLevel="0" collapsed="false">
      <c r="A405" s="28" t="n">
        <v>404</v>
      </c>
      <c r="B405" s="28" t="n">
        <v>113</v>
      </c>
      <c r="C405" s="28" t="n">
        <v>11</v>
      </c>
      <c r="D405" s="28" t="n">
        <v>3</v>
      </c>
      <c r="E405" s="29" t="n">
        <v>45351</v>
      </c>
      <c r="F405" s="28" t="n">
        <v>1328200</v>
      </c>
      <c r="G405" s="28" t="n">
        <v>48</v>
      </c>
      <c r="H405" s="28" t="n">
        <v>1.1</v>
      </c>
      <c r="I405" s="28" t="s">
        <v>145</v>
      </c>
      <c r="J405" s="28" t="n">
        <v>1</v>
      </c>
      <c r="K405" s="28" t="str">
        <f aca="false">IFERROR(INDEX(Dim_Products!$B$2:$B$14,MATCH($C405,Dim_Products!$A$2:$A$14,0)),"")</f>
        <v>Moto Gari Loan</v>
      </c>
      <c r="L405" s="28" t="str">
        <f aca="false">IFERROR(INDEX(Dim_Products!$C$2:$C$14,MATCH($C405,Dim_Products!$A$2:$A$14,0)),"")</f>
        <v>BOSA</v>
      </c>
      <c r="M405" s="28" t="str">
        <f aca="false">IFERROR(INDEX(Dim_Members!$D$2:$D$354,MATCH($B405,Dim_Members!$A$2:$A$354,0)),"")</f>
        <v>SME</v>
      </c>
      <c r="N405" s="28" t="str">
        <f aca="false">IFERROR(INDEX(Dim_Branches!$B$2:$B$4,MATCH($D405,Dim_Branches!$A$2:$A$4,0)),"")</f>
        <v>Ruai</v>
      </c>
    </row>
    <row r="406" customFormat="false" ht="15" hidden="false" customHeight="false" outlineLevel="0" collapsed="false">
      <c r="A406" s="28" t="n">
        <v>405</v>
      </c>
      <c r="B406" s="28" t="n">
        <v>331</v>
      </c>
      <c r="C406" s="28" t="n">
        <v>3</v>
      </c>
      <c r="D406" s="28" t="n">
        <v>2</v>
      </c>
      <c r="E406" s="29" t="n">
        <v>44789</v>
      </c>
      <c r="F406" s="28" t="n">
        <v>18100</v>
      </c>
      <c r="G406" s="28" t="n">
        <v>11</v>
      </c>
      <c r="H406" s="28" t="n">
        <v>1.3</v>
      </c>
      <c r="I406" s="28" t="s">
        <v>146</v>
      </c>
      <c r="J406" s="28" t="n">
        <v>0</v>
      </c>
      <c r="K406" s="28" t="str">
        <f aca="false">IFERROR(INDEX(Dim_Products!$B$2:$B$14,MATCH($C406,Dim_Products!$A$2:$A$14,0)),"")</f>
        <v>Product Loan</v>
      </c>
      <c r="L406" s="28" t="str">
        <f aca="false">IFERROR(INDEX(Dim_Products!$C$2:$C$14,MATCH($C406,Dim_Products!$A$2:$A$14,0)),"")</f>
        <v>FOSA</v>
      </c>
      <c r="M406" s="28" t="str">
        <f aca="false">IFERROR(INDEX(Dim_Members!$D$2:$D$354,MATCH($B406,Dim_Members!$A$2:$A$354,0)),"")</f>
        <v>SME</v>
      </c>
      <c r="N406" s="28" t="str">
        <f aca="false">IFERROR(INDEX(Dim_Branches!$B$2:$B$4,MATCH($D406,Dim_Branches!$A$2:$A$4,0)),"")</f>
        <v>Umoja</v>
      </c>
    </row>
    <row r="407" customFormat="false" ht="15" hidden="false" customHeight="false" outlineLevel="0" collapsed="false">
      <c r="A407" s="28" t="n">
        <v>406</v>
      </c>
      <c r="B407" s="28" t="n">
        <v>88</v>
      </c>
      <c r="C407" s="28" t="n">
        <v>9</v>
      </c>
      <c r="D407" s="28" t="n">
        <v>1</v>
      </c>
      <c r="E407" s="29" t="n">
        <v>45495</v>
      </c>
      <c r="F407" s="28" t="n">
        <v>7200</v>
      </c>
      <c r="G407" s="28" t="n">
        <v>4</v>
      </c>
      <c r="H407" s="28" t="n">
        <v>1.7</v>
      </c>
      <c r="I407" s="28" t="s">
        <v>146</v>
      </c>
      <c r="J407" s="28" t="n">
        <v>0</v>
      </c>
      <c r="K407" s="28" t="str">
        <f aca="false">IFERROR(INDEX(Dim_Products!$B$2:$B$14,MATCH($C407,Dim_Products!$A$2:$A$14,0)),"")</f>
        <v>Instant Loan</v>
      </c>
      <c r="L407" s="28" t="str">
        <f aca="false">IFERROR(INDEX(Dim_Products!$C$2:$C$14,MATCH($C407,Dim_Products!$A$2:$A$14,0)),"")</f>
        <v>BOSA</v>
      </c>
      <c r="M407" s="28" t="str">
        <f aca="false">IFERROR(INDEX(Dim_Members!$D$2:$D$354,MATCH($B407,Dim_Members!$A$2:$A$354,0)),"")</f>
        <v>Religious Institution</v>
      </c>
      <c r="N407" s="28" t="str">
        <f aca="false">IFERROR(INDEX(Dim_Branches!$B$2:$B$4,MATCH($D407,Dim_Branches!$A$2:$A$4,0)),"")</f>
        <v>Headquarters</v>
      </c>
    </row>
    <row r="408" customFormat="false" ht="15" hidden="false" customHeight="false" outlineLevel="0" collapsed="false">
      <c r="A408" s="28" t="n">
        <v>407</v>
      </c>
      <c r="B408" s="28" t="n">
        <v>157</v>
      </c>
      <c r="C408" s="28" t="n">
        <v>10</v>
      </c>
      <c r="D408" s="28" t="n">
        <v>2</v>
      </c>
      <c r="E408" s="29" t="n">
        <v>45970</v>
      </c>
      <c r="F408" s="28" t="n">
        <v>12700</v>
      </c>
      <c r="G408" s="28" t="n">
        <v>5</v>
      </c>
      <c r="H408" s="28" t="n">
        <v>1.5</v>
      </c>
      <c r="I408" s="28" t="s">
        <v>147</v>
      </c>
      <c r="J408" s="28" t="n">
        <v>0</v>
      </c>
      <c r="K408" s="28" t="str">
        <f aca="false">IFERROR(INDEX(Dim_Products!$B$2:$B$14,MATCH($C408,Dim_Products!$A$2:$A$14,0)),"")</f>
        <v>ELoan</v>
      </c>
      <c r="L408" s="28" t="str">
        <f aca="false">IFERROR(INDEX(Dim_Products!$C$2:$C$14,MATCH($C408,Dim_Products!$A$2:$A$14,0)),"")</f>
        <v>BOSA</v>
      </c>
      <c r="M408" s="28" t="str">
        <f aca="false">IFERROR(INDEX(Dim_Members!$D$2:$D$354,MATCH($B408,Dim_Members!$A$2:$A$354,0)),"")</f>
        <v>Individual</v>
      </c>
      <c r="N408" s="28" t="str">
        <f aca="false">IFERROR(INDEX(Dim_Branches!$B$2:$B$4,MATCH($D408,Dim_Branches!$A$2:$A$4,0)),"")</f>
        <v>Umoja</v>
      </c>
    </row>
    <row r="409" customFormat="false" ht="15" hidden="false" customHeight="false" outlineLevel="0" collapsed="false">
      <c r="A409" s="28" t="n">
        <v>408</v>
      </c>
      <c r="B409" s="28" t="n">
        <v>251</v>
      </c>
      <c r="C409" s="28" t="n">
        <v>10</v>
      </c>
      <c r="D409" s="28" t="n">
        <v>2</v>
      </c>
      <c r="E409" s="29" t="n">
        <v>46236</v>
      </c>
      <c r="F409" s="28" t="n">
        <v>7000</v>
      </c>
      <c r="G409" s="28" t="n">
        <v>5</v>
      </c>
      <c r="H409" s="28" t="n">
        <v>1.5</v>
      </c>
      <c r="I409" s="28" t="s">
        <v>145</v>
      </c>
      <c r="J409" s="28" t="n">
        <v>0</v>
      </c>
      <c r="K409" s="28" t="str">
        <f aca="false">IFERROR(INDEX(Dim_Products!$B$2:$B$14,MATCH($C409,Dim_Products!$A$2:$A$14,0)),"")</f>
        <v>ELoan</v>
      </c>
      <c r="L409" s="28" t="str">
        <f aca="false">IFERROR(INDEX(Dim_Products!$C$2:$C$14,MATCH($C409,Dim_Products!$A$2:$A$14,0)),"")</f>
        <v>BOSA</v>
      </c>
      <c r="M409" s="28" t="str">
        <f aca="false">IFERROR(INDEX(Dim_Members!$D$2:$D$354,MATCH($B409,Dim_Members!$A$2:$A$354,0)),"")</f>
        <v>Individual</v>
      </c>
      <c r="N409" s="28" t="str">
        <f aca="false">IFERROR(INDEX(Dim_Branches!$B$2:$B$4,MATCH($D409,Dim_Branches!$A$2:$A$4,0)),"")</f>
        <v>Umoja</v>
      </c>
    </row>
    <row r="410" customFormat="false" ht="15" hidden="false" customHeight="false" outlineLevel="0" collapsed="false">
      <c r="A410" s="28" t="n">
        <v>409</v>
      </c>
      <c r="B410" s="28" t="n">
        <v>349</v>
      </c>
      <c r="C410" s="28" t="n">
        <v>13</v>
      </c>
      <c r="D410" s="28" t="n">
        <v>2</v>
      </c>
      <c r="E410" s="29" t="n">
        <v>45029</v>
      </c>
      <c r="F410" s="28" t="n">
        <v>276400</v>
      </c>
      <c r="G410" s="28" t="n">
        <v>61</v>
      </c>
      <c r="H410" s="28" t="n">
        <v>1.1</v>
      </c>
      <c r="I410" s="28" t="s">
        <v>147</v>
      </c>
      <c r="J410" s="28" t="n">
        <v>1</v>
      </c>
      <c r="K410" s="28" t="str">
        <f aca="false">IFERROR(INDEX(Dim_Products!$B$2:$B$14,MATCH($C410,Dim_Products!$A$2:$A$14,0)),"")</f>
        <v>Supa Loan</v>
      </c>
      <c r="L410" s="28" t="str">
        <f aca="false">IFERROR(INDEX(Dim_Products!$C$2:$C$14,MATCH($C410,Dim_Products!$A$2:$A$14,0)),"")</f>
        <v>BOSA</v>
      </c>
      <c r="M410" s="28" t="str">
        <f aca="false">IFERROR(INDEX(Dim_Members!$D$2:$D$354,MATCH($B410,Dim_Members!$A$2:$A$354,0)),"")</f>
        <v>Individual</v>
      </c>
      <c r="N410" s="28" t="str">
        <f aca="false">IFERROR(INDEX(Dim_Branches!$B$2:$B$4,MATCH($D410,Dim_Branches!$A$2:$A$4,0)),"")</f>
        <v>Umoja</v>
      </c>
    </row>
    <row r="411" customFormat="false" ht="15" hidden="false" customHeight="false" outlineLevel="0" collapsed="false">
      <c r="A411" s="28" t="n">
        <v>410</v>
      </c>
      <c r="B411" s="28" t="n">
        <v>142</v>
      </c>
      <c r="C411" s="28" t="n">
        <v>4</v>
      </c>
      <c r="D411" s="28" t="n">
        <v>3</v>
      </c>
      <c r="E411" s="29" t="n">
        <v>44666</v>
      </c>
      <c r="F411" s="28" t="n">
        <v>82800</v>
      </c>
      <c r="G411" s="28" t="n">
        <v>25</v>
      </c>
      <c r="H411" s="28" t="n">
        <v>1.2</v>
      </c>
      <c r="I411" s="28" t="s">
        <v>145</v>
      </c>
      <c r="J411" s="28" t="n">
        <v>0</v>
      </c>
      <c r="K411" s="28" t="str">
        <f aca="false">IFERROR(INDEX(Dim_Products!$B$2:$B$14,MATCH($C411,Dim_Products!$A$2:$A$14,0)),"")</f>
        <v>Mtumishi Loan</v>
      </c>
      <c r="L411" s="28" t="str">
        <f aca="false">IFERROR(INDEX(Dim_Products!$C$2:$C$14,MATCH($C411,Dim_Products!$A$2:$A$14,0)),"")</f>
        <v>FOSA</v>
      </c>
      <c r="M411" s="28" t="str">
        <f aca="false">IFERROR(INDEX(Dim_Members!$D$2:$D$354,MATCH($B411,Dim_Members!$A$2:$A$354,0)),"")</f>
        <v>Individual</v>
      </c>
      <c r="N411" s="28" t="str">
        <f aca="false">IFERROR(INDEX(Dim_Branches!$B$2:$B$4,MATCH($D411,Dim_Branches!$A$2:$A$4,0)),"")</f>
        <v>Ruai</v>
      </c>
    </row>
    <row r="412" customFormat="false" ht="15" hidden="false" customHeight="false" outlineLevel="0" collapsed="false">
      <c r="A412" s="28" t="n">
        <v>411</v>
      </c>
      <c r="B412" s="28" t="n">
        <v>146</v>
      </c>
      <c r="C412" s="28" t="n">
        <v>9</v>
      </c>
      <c r="D412" s="28" t="n">
        <v>1</v>
      </c>
      <c r="E412" s="29" t="n">
        <v>46181</v>
      </c>
      <c r="F412" s="28" t="n">
        <v>19300</v>
      </c>
      <c r="G412" s="28" t="n">
        <v>4</v>
      </c>
      <c r="H412" s="28" t="n">
        <v>1.7</v>
      </c>
      <c r="I412" s="28" t="s">
        <v>146</v>
      </c>
      <c r="J412" s="28" t="n">
        <v>0</v>
      </c>
      <c r="K412" s="28" t="str">
        <f aca="false">IFERROR(INDEX(Dim_Products!$B$2:$B$14,MATCH($C412,Dim_Products!$A$2:$A$14,0)),"")</f>
        <v>Instant Loan</v>
      </c>
      <c r="L412" s="28" t="str">
        <f aca="false">IFERROR(INDEX(Dim_Products!$C$2:$C$14,MATCH($C412,Dim_Products!$A$2:$A$14,0)),"")</f>
        <v>BOSA</v>
      </c>
      <c r="M412" s="28" t="str">
        <f aca="false">IFERROR(INDEX(Dim_Members!$D$2:$D$354,MATCH($B412,Dim_Members!$A$2:$A$354,0)),"")</f>
        <v>Individual</v>
      </c>
      <c r="N412" s="28" t="str">
        <f aca="false">IFERROR(INDEX(Dim_Branches!$B$2:$B$4,MATCH($D412,Dim_Branches!$A$2:$A$4,0)),"")</f>
        <v>Headquarters</v>
      </c>
    </row>
    <row r="413" customFormat="false" ht="15" hidden="false" customHeight="false" outlineLevel="0" collapsed="false">
      <c r="A413" s="28" t="n">
        <v>412</v>
      </c>
      <c r="B413" s="28" t="n">
        <v>74</v>
      </c>
      <c r="C413" s="28" t="n">
        <v>13</v>
      </c>
      <c r="D413" s="28" t="n">
        <v>3</v>
      </c>
      <c r="E413" s="29" t="n">
        <v>45441</v>
      </c>
      <c r="F413" s="28" t="n">
        <v>313400</v>
      </c>
      <c r="G413" s="28" t="n">
        <v>60</v>
      </c>
      <c r="H413" s="28" t="n">
        <v>1.1</v>
      </c>
      <c r="I413" s="28" t="s">
        <v>145</v>
      </c>
      <c r="J413" s="28" t="n">
        <v>1</v>
      </c>
      <c r="K413" s="28" t="str">
        <f aca="false">IFERROR(INDEX(Dim_Products!$B$2:$B$14,MATCH($C413,Dim_Products!$A$2:$A$14,0)),"")</f>
        <v>Supa Loan</v>
      </c>
      <c r="L413" s="28" t="str">
        <f aca="false">IFERROR(INDEX(Dim_Products!$C$2:$C$14,MATCH($C413,Dim_Products!$A$2:$A$14,0)),"")</f>
        <v>BOSA</v>
      </c>
      <c r="M413" s="28" t="str">
        <f aca="false">IFERROR(INDEX(Dim_Members!$D$2:$D$354,MATCH($B413,Dim_Members!$A$2:$A$354,0)),"")</f>
        <v>Individual</v>
      </c>
      <c r="N413" s="28" t="str">
        <f aca="false">IFERROR(INDEX(Dim_Branches!$B$2:$B$4,MATCH($D413,Dim_Branches!$A$2:$A$4,0)),"")</f>
        <v>Ruai</v>
      </c>
    </row>
    <row r="414" customFormat="false" ht="15" hidden="false" customHeight="false" outlineLevel="0" collapsed="false">
      <c r="A414" s="28" t="n">
        <v>413</v>
      </c>
      <c r="B414" s="28" t="n">
        <v>184</v>
      </c>
      <c r="C414" s="28" t="n">
        <v>6</v>
      </c>
      <c r="D414" s="28" t="n">
        <v>2</v>
      </c>
      <c r="E414" s="29" t="n">
        <v>45437</v>
      </c>
      <c r="F414" s="28" t="n">
        <v>19700</v>
      </c>
      <c r="G414" s="28" t="n">
        <v>12</v>
      </c>
      <c r="H414" s="28" t="n">
        <v>1.3</v>
      </c>
      <c r="I414" s="28" t="s">
        <v>146</v>
      </c>
      <c r="J414" s="28" t="n">
        <v>0</v>
      </c>
      <c r="K414" s="28" t="str">
        <f aca="false">IFERROR(INDEX(Dim_Products!$B$2:$B$14,MATCH($C414,Dim_Products!$A$2:$A$14,0)),"")</f>
        <v>Bima Loan</v>
      </c>
      <c r="L414" s="28" t="str">
        <f aca="false">IFERROR(INDEX(Dim_Products!$C$2:$C$14,MATCH($C414,Dim_Products!$A$2:$A$14,0)),"")</f>
        <v>BOSA</v>
      </c>
      <c r="M414" s="28" t="str">
        <f aca="false">IFERROR(INDEX(Dim_Members!$D$2:$D$354,MATCH($B414,Dim_Members!$A$2:$A$354,0)),"")</f>
        <v>Religious Institution</v>
      </c>
      <c r="N414" s="28" t="str">
        <f aca="false">IFERROR(INDEX(Dim_Branches!$B$2:$B$4,MATCH($D414,Dim_Branches!$A$2:$A$4,0)),"")</f>
        <v>Umoja</v>
      </c>
    </row>
    <row r="415" customFormat="false" ht="15" hidden="false" customHeight="false" outlineLevel="0" collapsed="false">
      <c r="A415" s="28" t="n">
        <v>414</v>
      </c>
      <c r="B415" s="28" t="n">
        <v>28</v>
      </c>
      <c r="C415" s="28" t="n">
        <v>1</v>
      </c>
      <c r="D415" s="28" t="n">
        <v>1</v>
      </c>
      <c r="E415" s="29" t="n">
        <v>45594</v>
      </c>
      <c r="F415" s="28" t="n">
        <v>15200</v>
      </c>
      <c r="G415" s="28" t="n">
        <v>3</v>
      </c>
      <c r="H415" s="28" t="n">
        <v>1</v>
      </c>
      <c r="I415" s="28" t="s">
        <v>146</v>
      </c>
      <c r="J415" s="28" t="n">
        <v>0</v>
      </c>
      <c r="K415" s="28" t="str">
        <f aca="false">IFERROR(INDEX(Dim_Products!$B$2:$B$14,MATCH($C415,Dim_Products!$A$2:$A$14,0)),"")</f>
        <v>Salary Advance</v>
      </c>
      <c r="L415" s="28" t="str">
        <f aca="false">IFERROR(INDEX(Dim_Products!$C$2:$C$14,MATCH($C415,Dim_Products!$A$2:$A$14,0)),"")</f>
        <v>FOSA</v>
      </c>
      <c r="M415" s="28" t="str">
        <f aca="false">IFERROR(INDEX(Dim_Members!$D$2:$D$354,MATCH($B415,Dim_Members!$A$2:$A$354,0)),"")</f>
        <v>Religious Institution</v>
      </c>
      <c r="N415" s="28" t="str">
        <f aca="false">IFERROR(INDEX(Dim_Branches!$B$2:$B$4,MATCH($D415,Dim_Branches!$A$2:$A$4,0)),"")</f>
        <v>Headquarters</v>
      </c>
    </row>
    <row r="416" customFormat="false" ht="15" hidden="false" customHeight="false" outlineLevel="0" collapsed="false">
      <c r="A416" s="28" t="n">
        <v>415</v>
      </c>
      <c r="B416" s="28" t="n">
        <v>63</v>
      </c>
      <c r="C416" s="28" t="n">
        <v>9</v>
      </c>
      <c r="D416" s="28" t="n">
        <v>3</v>
      </c>
      <c r="E416" s="29" t="n">
        <v>46193</v>
      </c>
      <c r="F416" s="28" t="n">
        <v>15300</v>
      </c>
      <c r="G416" s="28" t="n">
        <v>4</v>
      </c>
      <c r="H416" s="28" t="n">
        <v>1.7</v>
      </c>
      <c r="I416" s="28" t="s">
        <v>146</v>
      </c>
      <c r="J416" s="28" t="n">
        <v>0</v>
      </c>
      <c r="K416" s="28" t="str">
        <f aca="false">IFERROR(INDEX(Dim_Products!$B$2:$B$14,MATCH($C416,Dim_Products!$A$2:$A$14,0)),"")</f>
        <v>Instant Loan</v>
      </c>
      <c r="L416" s="28" t="str">
        <f aca="false">IFERROR(INDEX(Dim_Products!$C$2:$C$14,MATCH($C416,Dim_Products!$A$2:$A$14,0)),"")</f>
        <v>BOSA</v>
      </c>
      <c r="M416" s="28" t="str">
        <f aca="false">IFERROR(INDEX(Dim_Members!$D$2:$D$354,MATCH($B416,Dim_Members!$A$2:$A$354,0)),"")</f>
        <v>Individual</v>
      </c>
      <c r="N416" s="28" t="str">
        <f aca="false">IFERROR(INDEX(Dim_Branches!$B$2:$B$4,MATCH($D416,Dim_Branches!$A$2:$A$4,0)),"")</f>
        <v>Ruai</v>
      </c>
    </row>
    <row r="417" customFormat="false" ht="15" hidden="false" customHeight="false" outlineLevel="0" collapsed="false">
      <c r="A417" s="28" t="n">
        <v>416</v>
      </c>
      <c r="B417" s="28" t="n">
        <v>254</v>
      </c>
      <c r="C417" s="28" t="n">
        <v>1</v>
      </c>
      <c r="D417" s="28" t="n">
        <v>2</v>
      </c>
      <c r="E417" s="29" t="n">
        <v>45945</v>
      </c>
      <c r="F417" s="28" t="n">
        <v>86000</v>
      </c>
      <c r="G417" s="28" t="n">
        <v>3</v>
      </c>
      <c r="H417" s="28" t="n">
        <v>1</v>
      </c>
      <c r="I417" s="28" t="s">
        <v>145</v>
      </c>
      <c r="J417" s="28" t="n">
        <v>0</v>
      </c>
      <c r="K417" s="28" t="str">
        <f aca="false">IFERROR(INDEX(Dim_Products!$B$2:$B$14,MATCH($C417,Dim_Products!$A$2:$A$14,0)),"")</f>
        <v>Salary Advance</v>
      </c>
      <c r="L417" s="28" t="str">
        <f aca="false">IFERROR(INDEX(Dim_Products!$C$2:$C$14,MATCH($C417,Dim_Products!$A$2:$A$14,0)),"")</f>
        <v>FOSA</v>
      </c>
      <c r="M417" s="28" t="str">
        <f aca="false">IFERROR(INDEX(Dim_Members!$D$2:$D$354,MATCH($B417,Dim_Members!$A$2:$A$354,0)),"")</f>
        <v>Individual</v>
      </c>
      <c r="N417" s="28" t="str">
        <f aca="false">IFERROR(INDEX(Dim_Branches!$B$2:$B$4,MATCH($D417,Dim_Branches!$A$2:$A$4,0)),"")</f>
        <v>Umoja</v>
      </c>
    </row>
    <row r="418" customFormat="false" ht="15" hidden="false" customHeight="false" outlineLevel="0" collapsed="false">
      <c r="A418" s="28" t="n">
        <v>417</v>
      </c>
      <c r="B418" s="28" t="n">
        <v>103</v>
      </c>
      <c r="C418" s="28" t="n">
        <v>1</v>
      </c>
      <c r="D418" s="28" t="n">
        <v>1</v>
      </c>
      <c r="E418" s="29" t="n">
        <v>44767</v>
      </c>
      <c r="F418" s="28" t="n">
        <v>62400</v>
      </c>
      <c r="G418" s="28" t="n">
        <v>1</v>
      </c>
      <c r="H418" s="28" t="n">
        <v>1</v>
      </c>
      <c r="I418" s="28" t="s">
        <v>146</v>
      </c>
      <c r="J418" s="28" t="n">
        <v>0</v>
      </c>
      <c r="K418" s="28" t="str">
        <f aca="false">IFERROR(INDEX(Dim_Products!$B$2:$B$14,MATCH($C418,Dim_Products!$A$2:$A$14,0)),"")</f>
        <v>Salary Advance</v>
      </c>
      <c r="L418" s="28" t="str">
        <f aca="false">IFERROR(INDEX(Dim_Products!$C$2:$C$14,MATCH($C418,Dim_Products!$A$2:$A$14,0)),"")</f>
        <v>FOSA</v>
      </c>
      <c r="M418" s="28" t="str">
        <f aca="false">IFERROR(INDEX(Dim_Members!$D$2:$D$354,MATCH($B418,Dim_Members!$A$2:$A$354,0)),"")</f>
        <v>Individual</v>
      </c>
      <c r="N418" s="28" t="str">
        <f aca="false">IFERROR(INDEX(Dim_Branches!$B$2:$B$4,MATCH($D418,Dim_Branches!$A$2:$A$4,0)),"")</f>
        <v>Headquarters</v>
      </c>
    </row>
    <row r="419" customFormat="false" ht="15" hidden="false" customHeight="false" outlineLevel="0" collapsed="false">
      <c r="A419" s="28" t="n">
        <v>418</v>
      </c>
      <c r="B419" s="28" t="n">
        <v>105</v>
      </c>
      <c r="C419" s="28" t="n">
        <v>1</v>
      </c>
      <c r="D419" s="28" t="n">
        <v>2</v>
      </c>
      <c r="E419" s="29" t="n">
        <v>44612</v>
      </c>
      <c r="F419" s="28" t="n">
        <v>47200</v>
      </c>
      <c r="G419" s="28" t="n">
        <v>3</v>
      </c>
      <c r="H419" s="28" t="n">
        <v>1</v>
      </c>
      <c r="I419" s="28" t="s">
        <v>145</v>
      </c>
      <c r="J419" s="28" t="n">
        <v>0</v>
      </c>
      <c r="K419" s="28" t="str">
        <f aca="false">IFERROR(INDEX(Dim_Products!$B$2:$B$14,MATCH($C419,Dim_Products!$A$2:$A$14,0)),"")</f>
        <v>Salary Advance</v>
      </c>
      <c r="L419" s="28" t="str">
        <f aca="false">IFERROR(INDEX(Dim_Products!$C$2:$C$14,MATCH($C419,Dim_Products!$A$2:$A$14,0)),"")</f>
        <v>FOSA</v>
      </c>
      <c r="M419" s="28" t="str">
        <f aca="false">IFERROR(INDEX(Dim_Members!$D$2:$D$354,MATCH($B419,Dim_Members!$A$2:$A$354,0)),"")</f>
        <v>Individual</v>
      </c>
      <c r="N419" s="28" t="str">
        <f aca="false">IFERROR(INDEX(Dim_Branches!$B$2:$B$4,MATCH($D419,Dim_Branches!$A$2:$A$4,0)),"")</f>
        <v>Umoja</v>
      </c>
    </row>
    <row r="420" customFormat="false" ht="15" hidden="false" customHeight="false" outlineLevel="0" collapsed="false">
      <c r="A420" s="28" t="n">
        <v>419</v>
      </c>
      <c r="B420" s="28" t="n">
        <v>280</v>
      </c>
      <c r="C420" s="28" t="n">
        <v>3</v>
      </c>
      <c r="D420" s="28" t="n">
        <v>2</v>
      </c>
      <c r="E420" s="29" t="n">
        <v>46093</v>
      </c>
      <c r="F420" s="28" t="n">
        <v>40700</v>
      </c>
      <c r="G420" s="28" t="n">
        <v>13</v>
      </c>
      <c r="H420" s="28" t="n">
        <v>1.3</v>
      </c>
      <c r="I420" s="28" t="s">
        <v>145</v>
      </c>
      <c r="J420" s="28" t="n">
        <v>0</v>
      </c>
      <c r="K420" s="28" t="str">
        <f aca="false">IFERROR(INDEX(Dim_Products!$B$2:$B$14,MATCH($C420,Dim_Products!$A$2:$A$14,0)),"")</f>
        <v>Product Loan</v>
      </c>
      <c r="L420" s="28" t="str">
        <f aca="false">IFERROR(INDEX(Dim_Products!$C$2:$C$14,MATCH($C420,Dim_Products!$A$2:$A$14,0)),"")</f>
        <v>FOSA</v>
      </c>
      <c r="M420" s="28" t="str">
        <f aca="false">IFERROR(INDEX(Dim_Members!$D$2:$D$354,MATCH($B420,Dim_Members!$A$2:$A$354,0)),"")</f>
        <v>Individual</v>
      </c>
      <c r="N420" s="28" t="str">
        <f aca="false">IFERROR(INDEX(Dim_Branches!$B$2:$B$4,MATCH($D420,Dim_Branches!$A$2:$A$4,0)),"")</f>
        <v>Umoja</v>
      </c>
    </row>
    <row r="421" customFormat="false" ht="15" hidden="false" customHeight="false" outlineLevel="0" collapsed="false">
      <c r="A421" s="28" t="n">
        <v>420</v>
      </c>
      <c r="B421" s="28" t="n">
        <v>280</v>
      </c>
      <c r="C421" s="28" t="n">
        <v>2</v>
      </c>
      <c r="D421" s="28" t="n">
        <v>2</v>
      </c>
      <c r="E421" s="29" t="n">
        <v>45822</v>
      </c>
      <c r="F421" s="28" t="n">
        <v>18000</v>
      </c>
      <c r="G421" s="28" t="n">
        <v>12</v>
      </c>
      <c r="H421" s="28" t="n">
        <v>1.5</v>
      </c>
      <c r="I421" s="28" t="s">
        <v>145</v>
      </c>
      <c r="J421" s="28" t="n">
        <v>0</v>
      </c>
      <c r="K421" s="28" t="str">
        <f aca="false">IFERROR(INDEX(Dim_Products!$B$2:$B$14,MATCH($C421,Dim_Products!$A$2:$A$14,0)),"")</f>
        <v>Jeki Loan</v>
      </c>
      <c r="L421" s="28" t="str">
        <f aca="false">IFERROR(INDEX(Dim_Products!$C$2:$C$14,MATCH($C421,Dim_Products!$A$2:$A$14,0)),"")</f>
        <v>FOSA</v>
      </c>
      <c r="M421" s="28" t="str">
        <f aca="false">IFERROR(INDEX(Dim_Members!$D$2:$D$354,MATCH($B421,Dim_Members!$A$2:$A$354,0)),"")</f>
        <v>Individual</v>
      </c>
      <c r="N421" s="28" t="str">
        <f aca="false">IFERROR(INDEX(Dim_Branches!$B$2:$B$4,MATCH($D421,Dim_Branches!$A$2:$A$4,0)),"")</f>
        <v>Umoja</v>
      </c>
    </row>
    <row r="422" customFormat="false" ht="15" hidden="false" customHeight="false" outlineLevel="0" collapsed="false">
      <c r="A422" s="28" t="n">
        <v>421</v>
      </c>
      <c r="B422" s="28" t="n">
        <v>22</v>
      </c>
      <c r="C422" s="28" t="n">
        <v>11</v>
      </c>
      <c r="D422" s="28" t="n">
        <v>1</v>
      </c>
      <c r="E422" s="29" t="n">
        <v>45505</v>
      </c>
      <c r="F422" s="28" t="n">
        <v>808300</v>
      </c>
      <c r="G422" s="28" t="n">
        <v>47</v>
      </c>
      <c r="H422" s="28" t="n">
        <v>1.1</v>
      </c>
      <c r="I422" s="28" t="s">
        <v>147</v>
      </c>
      <c r="J422" s="28" t="n">
        <v>1</v>
      </c>
      <c r="K422" s="28" t="str">
        <f aca="false">IFERROR(INDEX(Dim_Products!$B$2:$B$14,MATCH($C422,Dim_Products!$A$2:$A$14,0)),"")</f>
        <v>Moto Gari Loan</v>
      </c>
      <c r="L422" s="28" t="str">
        <f aca="false">IFERROR(INDEX(Dim_Products!$C$2:$C$14,MATCH($C422,Dim_Products!$A$2:$A$14,0)),"")</f>
        <v>BOSA</v>
      </c>
      <c r="M422" s="28" t="str">
        <f aca="false">IFERROR(INDEX(Dim_Members!$D$2:$D$354,MATCH($B422,Dim_Members!$A$2:$A$354,0)),"")</f>
        <v>SME</v>
      </c>
      <c r="N422" s="28" t="str">
        <f aca="false">IFERROR(INDEX(Dim_Branches!$B$2:$B$4,MATCH($D422,Dim_Branches!$A$2:$A$4,0)),"")</f>
        <v>Headquarters</v>
      </c>
    </row>
    <row r="423" customFormat="false" ht="15" hidden="false" customHeight="false" outlineLevel="0" collapsed="false">
      <c r="A423" s="28" t="n">
        <v>422</v>
      </c>
      <c r="B423" s="28" t="n">
        <v>216</v>
      </c>
      <c r="C423" s="28" t="n">
        <v>11</v>
      </c>
      <c r="D423" s="28" t="n">
        <v>3</v>
      </c>
      <c r="E423" s="29" t="n">
        <v>44688</v>
      </c>
      <c r="F423" s="28" t="n">
        <v>525600</v>
      </c>
      <c r="G423" s="28" t="n">
        <v>49</v>
      </c>
      <c r="H423" s="28" t="n">
        <v>1.1</v>
      </c>
      <c r="I423" s="28" t="s">
        <v>145</v>
      </c>
      <c r="J423" s="28" t="n">
        <v>1</v>
      </c>
      <c r="K423" s="28" t="str">
        <f aca="false">IFERROR(INDEX(Dim_Products!$B$2:$B$14,MATCH($C423,Dim_Products!$A$2:$A$14,0)),"")</f>
        <v>Moto Gari Loan</v>
      </c>
      <c r="L423" s="28" t="str">
        <f aca="false">IFERROR(INDEX(Dim_Products!$C$2:$C$14,MATCH($C423,Dim_Products!$A$2:$A$14,0)),"")</f>
        <v>BOSA</v>
      </c>
      <c r="M423" s="28" t="str">
        <f aca="false">IFERROR(INDEX(Dim_Members!$D$2:$D$354,MATCH($B423,Dim_Members!$A$2:$A$354,0)),"")</f>
        <v>Individual</v>
      </c>
      <c r="N423" s="28" t="str">
        <f aca="false">IFERROR(INDEX(Dim_Branches!$B$2:$B$4,MATCH($D423,Dim_Branches!$A$2:$A$4,0)),"")</f>
        <v>Ruai</v>
      </c>
    </row>
    <row r="424" customFormat="false" ht="15" hidden="false" customHeight="false" outlineLevel="0" collapsed="false">
      <c r="A424" s="28" t="n">
        <v>423</v>
      </c>
      <c r="B424" s="28" t="n">
        <v>149</v>
      </c>
      <c r="C424" s="28" t="n">
        <v>11</v>
      </c>
      <c r="D424" s="28" t="n">
        <v>2</v>
      </c>
      <c r="E424" s="29" t="n">
        <v>45076</v>
      </c>
      <c r="F424" s="28" t="n">
        <v>1114300</v>
      </c>
      <c r="G424" s="28" t="n">
        <v>48</v>
      </c>
      <c r="H424" s="28" t="n">
        <v>1.1</v>
      </c>
      <c r="I424" s="28" t="s">
        <v>146</v>
      </c>
      <c r="J424" s="28" t="n">
        <v>1</v>
      </c>
      <c r="K424" s="28" t="str">
        <f aca="false">IFERROR(INDEX(Dim_Products!$B$2:$B$14,MATCH($C424,Dim_Products!$A$2:$A$14,0)),"")</f>
        <v>Moto Gari Loan</v>
      </c>
      <c r="L424" s="28" t="str">
        <f aca="false">IFERROR(INDEX(Dim_Products!$C$2:$C$14,MATCH($C424,Dim_Products!$A$2:$A$14,0)),"")</f>
        <v>BOSA</v>
      </c>
      <c r="M424" s="28" t="str">
        <f aca="false">IFERROR(INDEX(Dim_Members!$D$2:$D$354,MATCH($B424,Dim_Members!$A$2:$A$354,0)),"")</f>
        <v>Individual</v>
      </c>
      <c r="N424" s="28" t="str">
        <f aca="false">IFERROR(INDEX(Dim_Branches!$B$2:$B$4,MATCH($D424,Dim_Branches!$A$2:$A$4,0)),"")</f>
        <v>Umoja</v>
      </c>
    </row>
    <row r="425" customFormat="false" ht="15" hidden="false" customHeight="false" outlineLevel="0" collapsed="false">
      <c r="A425" s="28" t="n">
        <v>424</v>
      </c>
      <c r="B425" s="28" t="n">
        <v>180</v>
      </c>
      <c r="C425" s="28" t="n">
        <v>5</v>
      </c>
      <c r="D425" s="28" t="n">
        <v>2</v>
      </c>
      <c r="E425" s="29" t="n">
        <v>45183</v>
      </c>
      <c r="F425" s="28" t="n">
        <v>6200</v>
      </c>
      <c r="G425" s="28" t="n">
        <v>3</v>
      </c>
      <c r="H425" s="28" t="n">
        <v>1.4</v>
      </c>
      <c r="I425" s="28" t="s">
        <v>145</v>
      </c>
      <c r="J425" s="28" t="n">
        <v>0</v>
      </c>
      <c r="K425" s="28" t="str">
        <f aca="false">IFERROR(INDEX(Dim_Products!$B$2:$B$14,MATCH($C425,Dim_Products!$A$2:$A$14,0)),"")</f>
        <v>School Fees Loan</v>
      </c>
      <c r="L425" s="28" t="str">
        <f aca="false">IFERROR(INDEX(Dim_Products!$C$2:$C$14,MATCH($C425,Dim_Products!$A$2:$A$14,0)),"")</f>
        <v>BOSA</v>
      </c>
      <c r="M425" s="28" t="str">
        <f aca="false">IFERROR(INDEX(Dim_Members!$D$2:$D$354,MATCH($B425,Dim_Members!$A$2:$A$354,0)),"")</f>
        <v>Individual</v>
      </c>
      <c r="N425" s="28" t="str">
        <f aca="false">IFERROR(INDEX(Dim_Branches!$B$2:$B$4,MATCH($D425,Dim_Branches!$A$2:$A$4,0)),"")</f>
        <v>Umoja</v>
      </c>
    </row>
    <row r="426" customFormat="false" ht="15" hidden="false" customHeight="false" outlineLevel="0" collapsed="false">
      <c r="A426" s="28" t="n">
        <v>425</v>
      </c>
      <c r="B426" s="28" t="n">
        <v>350</v>
      </c>
      <c r="C426" s="28" t="n">
        <v>8</v>
      </c>
      <c r="D426" s="28" t="n">
        <v>1</v>
      </c>
      <c r="E426" s="29" t="n">
        <v>44599</v>
      </c>
      <c r="F426" s="28" t="n">
        <v>16000</v>
      </c>
      <c r="G426" s="28" t="n">
        <v>7</v>
      </c>
      <c r="H426" s="28" t="n">
        <v>1.6</v>
      </c>
      <c r="I426" s="28" t="s">
        <v>146</v>
      </c>
      <c r="J426" s="28" t="n">
        <v>0</v>
      </c>
      <c r="K426" s="28" t="str">
        <f aca="false">IFERROR(INDEX(Dim_Products!$B$2:$B$14,MATCH($C426,Dim_Products!$A$2:$A$14,0)),"")</f>
        <v>Emergency Loan</v>
      </c>
      <c r="L426" s="28" t="str">
        <f aca="false">IFERROR(INDEX(Dim_Products!$C$2:$C$14,MATCH($C426,Dim_Products!$A$2:$A$14,0)),"")</f>
        <v>BOSA</v>
      </c>
      <c r="M426" s="28" t="str">
        <f aca="false">IFERROR(INDEX(Dim_Members!$D$2:$D$354,MATCH($B426,Dim_Members!$A$2:$A$354,0)),"")</f>
        <v>Individual</v>
      </c>
      <c r="N426" s="28" t="str">
        <f aca="false">IFERROR(INDEX(Dim_Branches!$B$2:$B$4,MATCH($D426,Dim_Branches!$A$2:$A$4,0)),"")</f>
        <v>Headquarters</v>
      </c>
    </row>
    <row r="427" customFormat="false" ht="15" hidden="false" customHeight="false" outlineLevel="0" collapsed="false">
      <c r="A427" s="28" t="n">
        <v>426</v>
      </c>
      <c r="B427" s="28" t="n">
        <v>181</v>
      </c>
      <c r="C427" s="28" t="n">
        <v>2</v>
      </c>
      <c r="D427" s="28" t="n">
        <v>3</v>
      </c>
      <c r="E427" s="29" t="n">
        <v>45456</v>
      </c>
      <c r="F427" s="28" t="n">
        <v>15700</v>
      </c>
      <c r="G427" s="28" t="n">
        <v>11</v>
      </c>
      <c r="H427" s="28" t="n">
        <v>1.5</v>
      </c>
      <c r="I427" s="28" t="s">
        <v>146</v>
      </c>
      <c r="J427" s="28" t="n">
        <v>0</v>
      </c>
      <c r="K427" s="28" t="str">
        <f aca="false">IFERROR(INDEX(Dim_Products!$B$2:$B$14,MATCH($C427,Dim_Products!$A$2:$A$14,0)),"")</f>
        <v>Jeki Loan</v>
      </c>
      <c r="L427" s="28" t="str">
        <f aca="false">IFERROR(INDEX(Dim_Products!$C$2:$C$14,MATCH($C427,Dim_Products!$A$2:$A$14,0)),"")</f>
        <v>FOSA</v>
      </c>
      <c r="M427" s="28" t="str">
        <f aca="false">IFERROR(INDEX(Dim_Members!$D$2:$D$354,MATCH($B427,Dim_Members!$A$2:$A$354,0)),"")</f>
        <v>Individual</v>
      </c>
      <c r="N427" s="28" t="str">
        <f aca="false">IFERROR(INDEX(Dim_Branches!$B$2:$B$4,MATCH($D427,Dim_Branches!$A$2:$A$4,0)),"")</f>
        <v>Ruai</v>
      </c>
    </row>
    <row r="428" customFormat="false" ht="15" hidden="false" customHeight="false" outlineLevel="0" collapsed="false">
      <c r="A428" s="28" t="n">
        <v>427</v>
      </c>
      <c r="B428" s="28" t="n">
        <v>113</v>
      </c>
      <c r="C428" s="28" t="n">
        <v>5</v>
      </c>
      <c r="D428" s="28" t="n">
        <v>3</v>
      </c>
      <c r="E428" s="29" t="n">
        <v>45181</v>
      </c>
      <c r="F428" s="28" t="n">
        <v>47900</v>
      </c>
      <c r="G428" s="28" t="n">
        <v>4</v>
      </c>
      <c r="H428" s="28" t="n">
        <v>1.4</v>
      </c>
      <c r="I428" s="28" t="s">
        <v>145</v>
      </c>
      <c r="J428" s="28" t="n">
        <v>1</v>
      </c>
      <c r="K428" s="28" t="str">
        <f aca="false">IFERROR(INDEX(Dim_Products!$B$2:$B$14,MATCH($C428,Dim_Products!$A$2:$A$14,0)),"")</f>
        <v>School Fees Loan</v>
      </c>
      <c r="L428" s="28" t="str">
        <f aca="false">IFERROR(INDEX(Dim_Products!$C$2:$C$14,MATCH($C428,Dim_Products!$A$2:$A$14,0)),"")</f>
        <v>BOSA</v>
      </c>
      <c r="M428" s="28" t="str">
        <f aca="false">IFERROR(INDEX(Dim_Members!$D$2:$D$354,MATCH($B428,Dim_Members!$A$2:$A$354,0)),"")</f>
        <v>SME</v>
      </c>
      <c r="N428" s="28" t="str">
        <f aca="false">IFERROR(INDEX(Dim_Branches!$B$2:$B$4,MATCH($D428,Dim_Branches!$A$2:$A$4,0)),"")</f>
        <v>Ruai</v>
      </c>
    </row>
    <row r="429" customFormat="false" ht="15" hidden="false" customHeight="false" outlineLevel="0" collapsed="false">
      <c r="A429" s="28" t="n">
        <v>428</v>
      </c>
      <c r="B429" s="28" t="n">
        <v>319</v>
      </c>
      <c r="C429" s="28" t="n">
        <v>6</v>
      </c>
      <c r="D429" s="28" t="n">
        <v>3</v>
      </c>
      <c r="E429" s="29" t="n">
        <v>45323</v>
      </c>
      <c r="F429" s="28" t="n">
        <v>36900</v>
      </c>
      <c r="G429" s="28" t="n">
        <v>11</v>
      </c>
      <c r="H429" s="28" t="n">
        <v>1.3</v>
      </c>
      <c r="I429" s="28" t="s">
        <v>147</v>
      </c>
      <c r="J429" s="28" t="n">
        <v>0</v>
      </c>
      <c r="K429" s="28" t="str">
        <f aca="false">IFERROR(INDEX(Dim_Products!$B$2:$B$14,MATCH($C429,Dim_Products!$A$2:$A$14,0)),"")</f>
        <v>Bima Loan</v>
      </c>
      <c r="L429" s="28" t="str">
        <f aca="false">IFERROR(INDEX(Dim_Products!$C$2:$C$14,MATCH($C429,Dim_Products!$A$2:$A$14,0)),"")</f>
        <v>BOSA</v>
      </c>
      <c r="M429" s="28" t="str">
        <f aca="false">IFERROR(INDEX(Dim_Members!$D$2:$D$354,MATCH($B429,Dim_Members!$A$2:$A$354,0)),"")</f>
        <v>Learning Institution</v>
      </c>
      <c r="N429" s="28" t="str">
        <f aca="false">IFERROR(INDEX(Dim_Branches!$B$2:$B$4,MATCH($D429,Dim_Branches!$A$2:$A$4,0)),"")</f>
        <v>Ruai</v>
      </c>
    </row>
    <row r="430" customFormat="false" ht="15" hidden="false" customHeight="false" outlineLevel="0" collapsed="false">
      <c r="A430" s="28" t="n">
        <v>429</v>
      </c>
      <c r="B430" s="28" t="n">
        <v>18</v>
      </c>
      <c r="C430" s="28" t="n">
        <v>3</v>
      </c>
      <c r="D430" s="28" t="n">
        <v>1</v>
      </c>
      <c r="E430" s="29" t="n">
        <v>46250</v>
      </c>
      <c r="F430" s="28" t="n">
        <v>31000</v>
      </c>
      <c r="G430" s="28" t="n">
        <v>12</v>
      </c>
      <c r="H430" s="28" t="n">
        <v>1.3</v>
      </c>
      <c r="I430" s="28" t="s">
        <v>147</v>
      </c>
      <c r="J430" s="28" t="n">
        <v>0</v>
      </c>
      <c r="K430" s="28" t="str">
        <f aca="false">IFERROR(INDEX(Dim_Products!$B$2:$B$14,MATCH($C430,Dim_Products!$A$2:$A$14,0)),"")</f>
        <v>Product Loan</v>
      </c>
      <c r="L430" s="28" t="str">
        <f aca="false">IFERROR(INDEX(Dim_Products!$C$2:$C$14,MATCH($C430,Dim_Products!$A$2:$A$14,0)),"")</f>
        <v>FOSA</v>
      </c>
      <c r="M430" s="28" t="str">
        <f aca="false">IFERROR(INDEX(Dim_Members!$D$2:$D$354,MATCH($B430,Dim_Members!$A$2:$A$354,0)),"")</f>
        <v>Individual</v>
      </c>
      <c r="N430" s="28" t="str">
        <f aca="false">IFERROR(INDEX(Dim_Branches!$B$2:$B$4,MATCH($D430,Dim_Branches!$A$2:$A$4,0)),"")</f>
        <v>Headquarters</v>
      </c>
    </row>
    <row r="431" customFormat="false" ht="15" hidden="false" customHeight="false" outlineLevel="0" collapsed="false">
      <c r="A431" s="28" t="n">
        <v>430</v>
      </c>
      <c r="B431" s="28" t="n">
        <v>31</v>
      </c>
      <c r="C431" s="28" t="n">
        <v>3</v>
      </c>
      <c r="D431" s="28" t="n">
        <v>2</v>
      </c>
      <c r="E431" s="29" t="n">
        <v>45810</v>
      </c>
      <c r="F431" s="28" t="n">
        <v>44700</v>
      </c>
      <c r="G431" s="28" t="n">
        <v>12</v>
      </c>
      <c r="H431" s="28" t="n">
        <v>1.3</v>
      </c>
      <c r="I431" s="28" t="s">
        <v>147</v>
      </c>
      <c r="J431" s="28" t="n">
        <v>0</v>
      </c>
      <c r="K431" s="28" t="str">
        <f aca="false">IFERROR(INDEX(Dim_Products!$B$2:$B$14,MATCH($C431,Dim_Products!$A$2:$A$14,0)),"")</f>
        <v>Product Loan</v>
      </c>
      <c r="L431" s="28" t="str">
        <f aca="false">IFERROR(INDEX(Dim_Products!$C$2:$C$14,MATCH($C431,Dim_Products!$A$2:$A$14,0)),"")</f>
        <v>FOSA</v>
      </c>
      <c r="M431" s="28" t="str">
        <f aca="false">IFERROR(INDEX(Dim_Members!$D$2:$D$354,MATCH($B431,Dim_Members!$A$2:$A$354,0)),"")</f>
        <v>Individual</v>
      </c>
      <c r="N431" s="28" t="str">
        <f aca="false">IFERROR(INDEX(Dim_Branches!$B$2:$B$4,MATCH($D431,Dim_Branches!$A$2:$A$4,0)),"")</f>
        <v>Umoja</v>
      </c>
    </row>
    <row r="432" customFormat="false" ht="15" hidden="false" customHeight="false" outlineLevel="0" collapsed="false">
      <c r="A432" s="28" t="n">
        <v>431</v>
      </c>
      <c r="B432" s="28" t="n">
        <v>303</v>
      </c>
      <c r="C432" s="28" t="n">
        <v>2</v>
      </c>
      <c r="D432" s="28" t="n">
        <v>1</v>
      </c>
      <c r="E432" s="29" t="n">
        <v>45023</v>
      </c>
      <c r="F432" s="28" t="n">
        <v>37700</v>
      </c>
      <c r="G432" s="28" t="n">
        <v>12</v>
      </c>
      <c r="H432" s="28" t="n">
        <v>1.5</v>
      </c>
      <c r="I432" s="28" t="s">
        <v>147</v>
      </c>
      <c r="J432" s="28" t="n">
        <v>0</v>
      </c>
      <c r="K432" s="28" t="str">
        <f aca="false">IFERROR(INDEX(Dim_Products!$B$2:$B$14,MATCH($C432,Dim_Products!$A$2:$A$14,0)),"")</f>
        <v>Jeki Loan</v>
      </c>
      <c r="L432" s="28" t="str">
        <f aca="false">IFERROR(INDEX(Dim_Products!$C$2:$C$14,MATCH($C432,Dim_Products!$A$2:$A$14,0)),"")</f>
        <v>FOSA</v>
      </c>
      <c r="M432" s="28" t="str">
        <f aca="false">IFERROR(INDEX(Dim_Members!$D$2:$D$354,MATCH($B432,Dim_Members!$A$2:$A$354,0)),"")</f>
        <v>Individual</v>
      </c>
      <c r="N432" s="28" t="str">
        <f aca="false">IFERROR(INDEX(Dim_Branches!$B$2:$B$4,MATCH($D432,Dim_Branches!$A$2:$A$4,0)),"")</f>
        <v>Headquarters</v>
      </c>
    </row>
    <row r="433" customFormat="false" ht="15" hidden="false" customHeight="false" outlineLevel="0" collapsed="false">
      <c r="A433" s="28" t="n">
        <v>432</v>
      </c>
      <c r="B433" s="28" t="n">
        <v>266</v>
      </c>
      <c r="C433" s="28" t="n">
        <v>3</v>
      </c>
      <c r="D433" s="28" t="n">
        <v>1</v>
      </c>
      <c r="E433" s="29" t="n">
        <v>45342</v>
      </c>
      <c r="F433" s="28" t="n">
        <v>62200</v>
      </c>
      <c r="G433" s="28" t="n">
        <v>12</v>
      </c>
      <c r="H433" s="28" t="n">
        <v>1.3</v>
      </c>
      <c r="I433" s="28" t="s">
        <v>146</v>
      </c>
      <c r="J433" s="28" t="n">
        <v>0</v>
      </c>
      <c r="K433" s="28" t="str">
        <f aca="false">IFERROR(INDEX(Dim_Products!$B$2:$B$14,MATCH($C433,Dim_Products!$A$2:$A$14,0)),"")</f>
        <v>Product Loan</v>
      </c>
      <c r="L433" s="28" t="str">
        <f aca="false">IFERROR(INDEX(Dim_Products!$C$2:$C$14,MATCH($C433,Dim_Products!$A$2:$A$14,0)),"")</f>
        <v>FOSA</v>
      </c>
      <c r="M433" s="28" t="str">
        <f aca="false">IFERROR(INDEX(Dim_Members!$D$2:$D$354,MATCH($B433,Dim_Members!$A$2:$A$354,0)),"")</f>
        <v>Learning Institution</v>
      </c>
      <c r="N433" s="28" t="str">
        <f aca="false">IFERROR(INDEX(Dim_Branches!$B$2:$B$4,MATCH($D433,Dim_Branches!$A$2:$A$4,0)),"")</f>
        <v>Headquarters</v>
      </c>
    </row>
    <row r="434" customFormat="false" ht="15" hidden="false" customHeight="false" outlineLevel="0" collapsed="false">
      <c r="A434" s="28" t="n">
        <v>433</v>
      </c>
      <c r="B434" s="28" t="n">
        <v>66</v>
      </c>
      <c r="C434" s="28" t="n">
        <v>2</v>
      </c>
      <c r="D434" s="28" t="n">
        <v>1</v>
      </c>
      <c r="E434" s="29" t="n">
        <v>44919</v>
      </c>
      <c r="F434" s="28" t="n">
        <v>44200</v>
      </c>
      <c r="G434" s="28" t="n">
        <v>11</v>
      </c>
      <c r="H434" s="28" t="n">
        <v>1.5</v>
      </c>
      <c r="I434" s="28" t="s">
        <v>147</v>
      </c>
      <c r="J434" s="28" t="n">
        <v>0</v>
      </c>
      <c r="K434" s="28" t="str">
        <f aca="false">IFERROR(INDEX(Dim_Products!$B$2:$B$14,MATCH($C434,Dim_Products!$A$2:$A$14,0)),"")</f>
        <v>Jeki Loan</v>
      </c>
      <c r="L434" s="28" t="str">
        <f aca="false">IFERROR(INDEX(Dim_Products!$C$2:$C$14,MATCH($C434,Dim_Products!$A$2:$A$14,0)),"")</f>
        <v>FOSA</v>
      </c>
      <c r="M434" s="28" t="str">
        <f aca="false">IFERROR(INDEX(Dim_Members!$D$2:$D$354,MATCH($B434,Dim_Members!$A$2:$A$354,0)),"")</f>
        <v>SME</v>
      </c>
      <c r="N434" s="28" t="str">
        <f aca="false">IFERROR(INDEX(Dim_Branches!$B$2:$B$4,MATCH($D434,Dim_Branches!$A$2:$A$4,0)),"")</f>
        <v>Headquarters</v>
      </c>
    </row>
    <row r="435" customFormat="false" ht="15" hidden="false" customHeight="false" outlineLevel="0" collapsed="false">
      <c r="A435" s="28" t="n">
        <v>434</v>
      </c>
      <c r="B435" s="28" t="n">
        <v>349</v>
      </c>
      <c r="C435" s="28" t="n">
        <v>5</v>
      </c>
      <c r="D435" s="28" t="n">
        <v>2</v>
      </c>
      <c r="E435" s="29" t="n">
        <v>45876</v>
      </c>
      <c r="F435" s="28" t="n">
        <v>53200</v>
      </c>
      <c r="G435" s="28" t="n">
        <v>4</v>
      </c>
      <c r="H435" s="28" t="n">
        <v>1.4</v>
      </c>
      <c r="I435" s="28" t="s">
        <v>146</v>
      </c>
      <c r="J435" s="28" t="n">
        <v>1</v>
      </c>
      <c r="K435" s="28" t="str">
        <f aca="false">IFERROR(INDEX(Dim_Products!$B$2:$B$14,MATCH($C435,Dim_Products!$A$2:$A$14,0)),"")</f>
        <v>School Fees Loan</v>
      </c>
      <c r="L435" s="28" t="str">
        <f aca="false">IFERROR(INDEX(Dim_Products!$C$2:$C$14,MATCH($C435,Dim_Products!$A$2:$A$14,0)),"")</f>
        <v>BOSA</v>
      </c>
      <c r="M435" s="28" t="str">
        <f aca="false">IFERROR(INDEX(Dim_Members!$D$2:$D$354,MATCH($B435,Dim_Members!$A$2:$A$354,0)),"")</f>
        <v>Individual</v>
      </c>
      <c r="N435" s="28" t="str">
        <f aca="false">IFERROR(INDEX(Dim_Branches!$B$2:$B$4,MATCH($D435,Dim_Branches!$A$2:$A$4,0)),"")</f>
        <v>Umoja</v>
      </c>
    </row>
    <row r="436" customFormat="false" ht="15" hidden="false" customHeight="false" outlineLevel="0" collapsed="false">
      <c r="A436" s="28" t="n">
        <v>435</v>
      </c>
      <c r="B436" s="28" t="n">
        <v>23</v>
      </c>
      <c r="C436" s="28" t="n">
        <v>4</v>
      </c>
      <c r="D436" s="28" t="n">
        <v>1</v>
      </c>
      <c r="E436" s="29" t="n">
        <v>44869</v>
      </c>
      <c r="F436" s="28" t="n">
        <v>13600</v>
      </c>
      <c r="G436" s="28" t="n">
        <v>25</v>
      </c>
      <c r="H436" s="28" t="n">
        <v>1.2</v>
      </c>
      <c r="I436" s="28" t="s">
        <v>145</v>
      </c>
      <c r="J436" s="28" t="n">
        <v>0</v>
      </c>
      <c r="K436" s="28" t="str">
        <f aca="false">IFERROR(INDEX(Dim_Products!$B$2:$B$14,MATCH($C436,Dim_Products!$A$2:$A$14,0)),"")</f>
        <v>Mtumishi Loan</v>
      </c>
      <c r="L436" s="28" t="str">
        <f aca="false">IFERROR(INDEX(Dim_Products!$C$2:$C$14,MATCH($C436,Dim_Products!$A$2:$A$14,0)),"")</f>
        <v>FOSA</v>
      </c>
      <c r="M436" s="28" t="str">
        <f aca="false">IFERROR(INDEX(Dim_Members!$D$2:$D$354,MATCH($B436,Dim_Members!$A$2:$A$354,0)),"")</f>
        <v>Learning Institution</v>
      </c>
      <c r="N436" s="28" t="str">
        <f aca="false">IFERROR(INDEX(Dim_Branches!$B$2:$B$4,MATCH($D436,Dim_Branches!$A$2:$A$4,0)),"")</f>
        <v>Headquarters</v>
      </c>
    </row>
    <row r="437" customFormat="false" ht="15" hidden="false" customHeight="false" outlineLevel="0" collapsed="false">
      <c r="A437" s="28" t="n">
        <v>436</v>
      </c>
      <c r="B437" s="28" t="n">
        <v>138</v>
      </c>
      <c r="C437" s="28" t="n">
        <v>2</v>
      </c>
      <c r="D437" s="28" t="n">
        <v>1</v>
      </c>
      <c r="E437" s="29" t="n">
        <v>45740</v>
      </c>
      <c r="F437" s="28" t="n">
        <v>46000</v>
      </c>
      <c r="G437" s="28" t="n">
        <v>12</v>
      </c>
      <c r="H437" s="28" t="n">
        <v>1.5</v>
      </c>
      <c r="I437" s="28" t="s">
        <v>145</v>
      </c>
      <c r="J437" s="28" t="n">
        <v>0</v>
      </c>
      <c r="K437" s="28" t="str">
        <f aca="false">IFERROR(INDEX(Dim_Products!$B$2:$B$14,MATCH($C437,Dim_Products!$A$2:$A$14,0)),"")</f>
        <v>Jeki Loan</v>
      </c>
      <c r="L437" s="28" t="str">
        <f aca="false">IFERROR(INDEX(Dim_Products!$C$2:$C$14,MATCH($C437,Dim_Products!$A$2:$A$14,0)),"")</f>
        <v>FOSA</v>
      </c>
      <c r="M437" s="28" t="str">
        <f aca="false">IFERROR(INDEX(Dim_Members!$D$2:$D$354,MATCH($B437,Dim_Members!$A$2:$A$354,0)),"")</f>
        <v>Learning Institution</v>
      </c>
      <c r="N437" s="28" t="str">
        <f aca="false">IFERROR(INDEX(Dim_Branches!$B$2:$B$4,MATCH($D437,Dim_Branches!$A$2:$A$4,0)),"")</f>
        <v>Headquarters</v>
      </c>
    </row>
    <row r="438" customFormat="false" ht="15" hidden="false" customHeight="false" outlineLevel="0" collapsed="false">
      <c r="A438" s="28" t="n">
        <v>437</v>
      </c>
      <c r="B438" s="28" t="n">
        <v>248</v>
      </c>
      <c r="C438" s="28" t="n">
        <v>8</v>
      </c>
      <c r="D438" s="28" t="n">
        <v>1</v>
      </c>
      <c r="E438" s="29" t="n">
        <v>45481</v>
      </c>
      <c r="F438" s="28" t="n">
        <v>9200</v>
      </c>
      <c r="G438" s="28" t="n">
        <v>6</v>
      </c>
      <c r="H438" s="28" t="n">
        <v>1.6</v>
      </c>
      <c r="I438" s="28" t="s">
        <v>145</v>
      </c>
      <c r="J438" s="28" t="n">
        <v>0</v>
      </c>
      <c r="K438" s="28" t="str">
        <f aca="false">IFERROR(INDEX(Dim_Products!$B$2:$B$14,MATCH($C438,Dim_Products!$A$2:$A$14,0)),"")</f>
        <v>Emergency Loan</v>
      </c>
      <c r="L438" s="28" t="str">
        <f aca="false">IFERROR(INDEX(Dim_Products!$C$2:$C$14,MATCH($C438,Dim_Products!$A$2:$A$14,0)),"")</f>
        <v>BOSA</v>
      </c>
      <c r="M438" s="28" t="str">
        <f aca="false">IFERROR(INDEX(Dim_Members!$D$2:$D$354,MATCH($B438,Dim_Members!$A$2:$A$354,0)),"")</f>
        <v>Individual</v>
      </c>
      <c r="N438" s="28" t="str">
        <f aca="false">IFERROR(INDEX(Dim_Branches!$B$2:$B$4,MATCH($D438,Dim_Branches!$A$2:$A$4,0)),"")</f>
        <v>Headquarters</v>
      </c>
    </row>
    <row r="439" customFormat="false" ht="15" hidden="false" customHeight="false" outlineLevel="0" collapsed="false">
      <c r="A439" s="28" t="n">
        <v>438</v>
      </c>
      <c r="B439" s="28" t="n">
        <v>147</v>
      </c>
      <c r="C439" s="28" t="n">
        <v>5</v>
      </c>
      <c r="D439" s="28" t="n">
        <v>2</v>
      </c>
      <c r="E439" s="29" t="n">
        <v>44803</v>
      </c>
      <c r="F439" s="28" t="n">
        <v>27500</v>
      </c>
      <c r="G439" s="28" t="n">
        <v>3</v>
      </c>
      <c r="H439" s="28" t="n">
        <v>1.4</v>
      </c>
      <c r="I439" s="28" t="s">
        <v>146</v>
      </c>
      <c r="J439" s="28" t="n">
        <v>0</v>
      </c>
      <c r="K439" s="28" t="str">
        <f aca="false">IFERROR(INDEX(Dim_Products!$B$2:$B$14,MATCH($C439,Dim_Products!$A$2:$A$14,0)),"")</f>
        <v>School Fees Loan</v>
      </c>
      <c r="L439" s="28" t="str">
        <f aca="false">IFERROR(INDEX(Dim_Products!$C$2:$C$14,MATCH($C439,Dim_Products!$A$2:$A$14,0)),"")</f>
        <v>BOSA</v>
      </c>
      <c r="M439" s="28" t="str">
        <f aca="false">IFERROR(INDEX(Dim_Members!$D$2:$D$354,MATCH($B439,Dim_Members!$A$2:$A$354,0)),"")</f>
        <v>Individual</v>
      </c>
      <c r="N439" s="28" t="str">
        <f aca="false">IFERROR(INDEX(Dim_Branches!$B$2:$B$4,MATCH($D439,Dim_Branches!$A$2:$A$4,0)),"")</f>
        <v>Umoja</v>
      </c>
    </row>
    <row r="440" customFormat="false" ht="15" hidden="false" customHeight="false" outlineLevel="0" collapsed="false">
      <c r="A440" s="28" t="n">
        <v>439</v>
      </c>
      <c r="B440" s="28" t="n">
        <v>93</v>
      </c>
      <c r="C440" s="28" t="n">
        <v>10</v>
      </c>
      <c r="D440" s="28" t="n">
        <v>1</v>
      </c>
      <c r="E440" s="29" t="n">
        <v>44593</v>
      </c>
      <c r="F440" s="28" t="n">
        <v>10400</v>
      </c>
      <c r="G440" s="28" t="n">
        <v>5</v>
      </c>
      <c r="H440" s="28" t="n">
        <v>1.5</v>
      </c>
      <c r="I440" s="28" t="s">
        <v>146</v>
      </c>
      <c r="J440" s="28" t="n">
        <v>0</v>
      </c>
      <c r="K440" s="28" t="str">
        <f aca="false">IFERROR(INDEX(Dim_Products!$B$2:$B$14,MATCH($C440,Dim_Products!$A$2:$A$14,0)),"")</f>
        <v>ELoan</v>
      </c>
      <c r="L440" s="28" t="str">
        <f aca="false">IFERROR(INDEX(Dim_Products!$C$2:$C$14,MATCH($C440,Dim_Products!$A$2:$A$14,0)),"")</f>
        <v>BOSA</v>
      </c>
      <c r="M440" s="28" t="str">
        <f aca="false">IFERROR(INDEX(Dim_Members!$D$2:$D$354,MATCH($B440,Dim_Members!$A$2:$A$354,0)),"")</f>
        <v>Individual</v>
      </c>
      <c r="N440" s="28" t="str">
        <f aca="false">IFERROR(INDEX(Dim_Branches!$B$2:$B$4,MATCH($D440,Dim_Branches!$A$2:$A$4,0)),"")</f>
        <v>Headquarters</v>
      </c>
    </row>
    <row r="441" customFormat="false" ht="15" hidden="false" customHeight="false" outlineLevel="0" collapsed="false">
      <c r="A441" s="28" t="n">
        <v>440</v>
      </c>
      <c r="B441" s="28" t="n">
        <v>38</v>
      </c>
      <c r="C441" s="28" t="n">
        <v>1</v>
      </c>
      <c r="D441" s="28" t="n">
        <v>2</v>
      </c>
      <c r="E441" s="29" t="n">
        <v>45959</v>
      </c>
      <c r="F441" s="28" t="n">
        <v>90900</v>
      </c>
      <c r="G441" s="28" t="n">
        <v>2</v>
      </c>
      <c r="H441" s="28" t="n">
        <v>1</v>
      </c>
      <c r="I441" s="28" t="s">
        <v>146</v>
      </c>
      <c r="J441" s="28" t="n">
        <v>0</v>
      </c>
      <c r="K441" s="28" t="str">
        <f aca="false">IFERROR(INDEX(Dim_Products!$B$2:$B$14,MATCH($C441,Dim_Products!$A$2:$A$14,0)),"")</f>
        <v>Salary Advance</v>
      </c>
      <c r="L441" s="28" t="str">
        <f aca="false">IFERROR(INDEX(Dim_Products!$C$2:$C$14,MATCH($C441,Dim_Products!$A$2:$A$14,0)),"")</f>
        <v>FOSA</v>
      </c>
      <c r="M441" s="28" t="str">
        <f aca="false">IFERROR(INDEX(Dim_Members!$D$2:$D$354,MATCH($B441,Dim_Members!$A$2:$A$354,0)),"")</f>
        <v>Religious Institution</v>
      </c>
      <c r="N441" s="28" t="str">
        <f aca="false">IFERROR(INDEX(Dim_Branches!$B$2:$B$4,MATCH($D441,Dim_Branches!$A$2:$A$4,0)),"")</f>
        <v>Umoja</v>
      </c>
    </row>
    <row r="442" customFormat="false" ht="15" hidden="false" customHeight="false" outlineLevel="0" collapsed="false">
      <c r="A442" s="28" t="n">
        <v>441</v>
      </c>
      <c r="B442" s="28" t="n">
        <v>151</v>
      </c>
      <c r="C442" s="28" t="n">
        <v>1</v>
      </c>
      <c r="D442" s="28" t="n">
        <v>2</v>
      </c>
      <c r="E442" s="29" t="n">
        <v>46039</v>
      </c>
      <c r="F442" s="28" t="n">
        <v>62800</v>
      </c>
      <c r="G442" s="28" t="n">
        <v>3</v>
      </c>
      <c r="H442" s="28" t="n">
        <v>1</v>
      </c>
      <c r="I442" s="28" t="s">
        <v>145</v>
      </c>
      <c r="J442" s="28" t="n">
        <v>0</v>
      </c>
      <c r="K442" s="28" t="str">
        <f aca="false">IFERROR(INDEX(Dim_Products!$B$2:$B$14,MATCH($C442,Dim_Products!$A$2:$A$14,0)),"")</f>
        <v>Salary Advance</v>
      </c>
      <c r="L442" s="28" t="str">
        <f aca="false">IFERROR(INDEX(Dim_Products!$C$2:$C$14,MATCH($C442,Dim_Products!$A$2:$A$14,0)),"")</f>
        <v>FOSA</v>
      </c>
      <c r="M442" s="28" t="str">
        <f aca="false">IFERROR(INDEX(Dim_Members!$D$2:$D$354,MATCH($B442,Dim_Members!$A$2:$A$354,0)),"")</f>
        <v>Individual</v>
      </c>
      <c r="N442" s="28" t="str">
        <f aca="false">IFERROR(INDEX(Dim_Branches!$B$2:$B$4,MATCH($D442,Dim_Branches!$A$2:$A$4,0)),"")</f>
        <v>Umoja</v>
      </c>
    </row>
    <row r="443" customFormat="false" ht="15" hidden="false" customHeight="false" outlineLevel="0" collapsed="false">
      <c r="A443" s="28" t="n">
        <v>442</v>
      </c>
      <c r="B443" s="28" t="n">
        <v>210</v>
      </c>
      <c r="C443" s="28" t="n">
        <v>8</v>
      </c>
      <c r="D443" s="28" t="n">
        <v>1</v>
      </c>
      <c r="E443" s="29" t="n">
        <v>45990</v>
      </c>
      <c r="F443" s="28" t="n">
        <v>23500</v>
      </c>
      <c r="G443" s="28" t="n">
        <v>6</v>
      </c>
      <c r="H443" s="28" t="n">
        <v>1.6</v>
      </c>
      <c r="I443" s="28" t="s">
        <v>145</v>
      </c>
      <c r="J443" s="28" t="n">
        <v>0</v>
      </c>
      <c r="K443" s="28" t="str">
        <f aca="false">IFERROR(INDEX(Dim_Products!$B$2:$B$14,MATCH($C443,Dim_Products!$A$2:$A$14,0)),"")</f>
        <v>Emergency Loan</v>
      </c>
      <c r="L443" s="28" t="str">
        <f aca="false">IFERROR(INDEX(Dim_Products!$C$2:$C$14,MATCH($C443,Dim_Products!$A$2:$A$14,0)),"")</f>
        <v>BOSA</v>
      </c>
      <c r="M443" s="28" t="str">
        <f aca="false">IFERROR(INDEX(Dim_Members!$D$2:$D$354,MATCH($B443,Dim_Members!$A$2:$A$354,0)),"")</f>
        <v>Individual</v>
      </c>
      <c r="N443" s="28" t="str">
        <f aca="false">IFERROR(INDEX(Dim_Branches!$B$2:$B$4,MATCH($D443,Dim_Branches!$A$2:$A$4,0)),"")</f>
        <v>Headquarters</v>
      </c>
    </row>
    <row r="444" customFormat="false" ht="15" hidden="false" customHeight="false" outlineLevel="0" collapsed="false">
      <c r="A444" s="28" t="n">
        <v>443</v>
      </c>
      <c r="B444" s="28" t="n">
        <v>346</v>
      </c>
      <c r="C444" s="28" t="n">
        <v>8</v>
      </c>
      <c r="D444" s="28" t="n">
        <v>3</v>
      </c>
      <c r="E444" s="29" t="n">
        <v>45338</v>
      </c>
      <c r="F444" s="28" t="n">
        <v>14800</v>
      </c>
      <c r="G444" s="28" t="n">
        <v>6</v>
      </c>
      <c r="H444" s="28" t="n">
        <v>1.6</v>
      </c>
      <c r="I444" s="28" t="s">
        <v>146</v>
      </c>
      <c r="J444" s="28" t="n">
        <v>0</v>
      </c>
      <c r="K444" s="28" t="str">
        <f aca="false">IFERROR(INDEX(Dim_Products!$B$2:$B$14,MATCH($C444,Dim_Products!$A$2:$A$14,0)),"")</f>
        <v>Emergency Loan</v>
      </c>
      <c r="L444" s="28" t="str">
        <f aca="false">IFERROR(INDEX(Dim_Products!$C$2:$C$14,MATCH($C444,Dim_Products!$A$2:$A$14,0)),"")</f>
        <v>BOSA</v>
      </c>
      <c r="M444" s="28" t="str">
        <f aca="false">IFERROR(INDEX(Dim_Members!$D$2:$D$354,MATCH($B444,Dim_Members!$A$2:$A$354,0)),"")</f>
        <v>SME</v>
      </c>
      <c r="N444" s="28" t="str">
        <f aca="false">IFERROR(INDEX(Dim_Branches!$B$2:$B$4,MATCH($D444,Dim_Branches!$A$2:$A$4,0)),"")</f>
        <v>Ruai</v>
      </c>
    </row>
    <row r="445" customFormat="false" ht="15" hidden="false" customHeight="false" outlineLevel="0" collapsed="false">
      <c r="A445" s="28" t="n">
        <v>444</v>
      </c>
      <c r="B445" s="28" t="n">
        <v>297</v>
      </c>
      <c r="C445" s="28" t="n">
        <v>6</v>
      </c>
      <c r="D445" s="28" t="n">
        <v>2</v>
      </c>
      <c r="E445" s="29" t="n">
        <v>45435</v>
      </c>
      <c r="F445" s="28" t="n">
        <v>16300</v>
      </c>
      <c r="G445" s="28" t="n">
        <v>12</v>
      </c>
      <c r="H445" s="28" t="n">
        <v>1.3</v>
      </c>
      <c r="I445" s="28" t="s">
        <v>146</v>
      </c>
      <c r="J445" s="28" t="n">
        <v>0</v>
      </c>
      <c r="K445" s="28" t="str">
        <f aca="false">IFERROR(INDEX(Dim_Products!$B$2:$B$14,MATCH($C445,Dim_Products!$A$2:$A$14,0)),"")</f>
        <v>Bima Loan</v>
      </c>
      <c r="L445" s="28" t="str">
        <f aca="false">IFERROR(INDEX(Dim_Products!$C$2:$C$14,MATCH($C445,Dim_Products!$A$2:$A$14,0)),"")</f>
        <v>BOSA</v>
      </c>
      <c r="M445" s="28" t="str">
        <f aca="false">IFERROR(INDEX(Dim_Members!$D$2:$D$354,MATCH($B445,Dim_Members!$A$2:$A$354,0)),"")</f>
        <v>Individual</v>
      </c>
      <c r="N445" s="28" t="str">
        <f aca="false">IFERROR(INDEX(Dim_Branches!$B$2:$B$4,MATCH($D445,Dim_Branches!$A$2:$A$4,0)),"")</f>
        <v>Umoja</v>
      </c>
    </row>
    <row r="446" customFormat="false" ht="15" hidden="false" customHeight="false" outlineLevel="0" collapsed="false">
      <c r="A446" s="28" t="n">
        <v>445</v>
      </c>
      <c r="B446" s="28" t="n">
        <v>21</v>
      </c>
      <c r="C446" s="28" t="n">
        <v>12</v>
      </c>
      <c r="D446" s="28" t="n">
        <v>2</v>
      </c>
      <c r="E446" s="29" t="n">
        <v>45667</v>
      </c>
      <c r="F446" s="28" t="n">
        <v>1618100</v>
      </c>
      <c r="G446" s="28" t="n">
        <v>49</v>
      </c>
      <c r="H446" s="28" t="n">
        <v>1.1</v>
      </c>
      <c r="I446" s="28" t="s">
        <v>145</v>
      </c>
      <c r="J446" s="28" t="n">
        <v>1</v>
      </c>
      <c r="K446" s="28" t="str">
        <f aca="false">IFERROR(INDEX(Dim_Products!$B$2:$B$14,MATCH($C446,Dim_Products!$A$2:$A$14,0)),"")</f>
        <v>Mjengo Loan</v>
      </c>
      <c r="L446" s="28" t="str">
        <f aca="false">IFERROR(INDEX(Dim_Products!$C$2:$C$14,MATCH($C446,Dim_Products!$A$2:$A$14,0)),"")</f>
        <v>BOSA</v>
      </c>
      <c r="M446" s="28" t="str">
        <f aca="false">IFERROR(INDEX(Dim_Members!$D$2:$D$354,MATCH($B446,Dim_Members!$A$2:$A$354,0)),"")</f>
        <v>SME</v>
      </c>
      <c r="N446" s="28" t="str">
        <f aca="false">IFERROR(INDEX(Dim_Branches!$B$2:$B$4,MATCH($D446,Dim_Branches!$A$2:$A$4,0)),"")</f>
        <v>Umoja</v>
      </c>
    </row>
    <row r="447" customFormat="false" ht="15" hidden="false" customHeight="false" outlineLevel="0" collapsed="false">
      <c r="A447" s="28" t="n">
        <v>446</v>
      </c>
      <c r="B447" s="28" t="n">
        <v>142</v>
      </c>
      <c r="C447" s="28" t="n">
        <v>6</v>
      </c>
      <c r="D447" s="28" t="n">
        <v>3</v>
      </c>
      <c r="E447" s="29" t="n">
        <v>46088</v>
      </c>
      <c r="F447" s="28" t="n">
        <v>28500</v>
      </c>
      <c r="G447" s="28" t="n">
        <v>13</v>
      </c>
      <c r="H447" s="28" t="n">
        <v>1.3</v>
      </c>
      <c r="I447" s="28" t="s">
        <v>145</v>
      </c>
      <c r="J447" s="28" t="n">
        <v>0</v>
      </c>
      <c r="K447" s="28" t="str">
        <f aca="false">IFERROR(INDEX(Dim_Products!$B$2:$B$14,MATCH($C447,Dim_Products!$A$2:$A$14,0)),"")</f>
        <v>Bima Loan</v>
      </c>
      <c r="L447" s="28" t="str">
        <f aca="false">IFERROR(INDEX(Dim_Products!$C$2:$C$14,MATCH($C447,Dim_Products!$A$2:$A$14,0)),"")</f>
        <v>BOSA</v>
      </c>
      <c r="M447" s="28" t="str">
        <f aca="false">IFERROR(INDEX(Dim_Members!$D$2:$D$354,MATCH($B447,Dim_Members!$A$2:$A$354,0)),"")</f>
        <v>Individual</v>
      </c>
      <c r="N447" s="28" t="str">
        <f aca="false">IFERROR(INDEX(Dim_Branches!$B$2:$B$4,MATCH($D447,Dim_Branches!$A$2:$A$4,0)),"")</f>
        <v>Ruai</v>
      </c>
    </row>
    <row r="448" customFormat="false" ht="15" hidden="false" customHeight="false" outlineLevel="0" collapsed="false">
      <c r="A448" s="28" t="n">
        <v>447</v>
      </c>
      <c r="B448" s="28" t="n">
        <v>286</v>
      </c>
      <c r="C448" s="28" t="n">
        <v>8</v>
      </c>
      <c r="D448" s="28" t="n">
        <v>1</v>
      </c>
      <c r="E448" s="29" t="n">
        <v>45844</v>
      </c>
      <c r="F448" s="28" t="n">
        <v>28600</v>
      </c>
      <c r="G448" s="28" t="n">
        <v>5</v>
      </c>
      <c r="H448" s="28" t="n">
        <v>1.6</v>
      </c>
      <c r="I448" s="28" t="s">
        <v>147</v>
      </c>
      <c r="J448" s="28" t="n">
        <v>0</v>
      </c>
      <c r="K448" s="28" t="str">
        <f aca="false">IFERROR(INDEX(Dim_Products!$B$2:$B$14,MATCH($C448,Dim_Products!$A$2:$A$14,0)),"")</f>
        <v>Emergency Loan</v>
      </c>
      <c r="L448" s="28" t="str">
        <f aca="false">IFERROR(INDEX(Dim_Products!$C$2:$C$14,MATCH($C448,Dim_Products!$A$2:$A$14,0)),"")</f>
        <v>BOSA</v>
      </c>
      <c r="M448" s="28" t="str">
        <f aca="false">IFERROR(INDEX(Dim_Members!$D$2:$D$354,MATCH($B448,Dim_Members!$A$2:$A$354,0)),"")</f>
        <v>Individual</v>
      </c>
      <c r="N448" s="28" t="str">
        <f aca="false">IFERROR(INDEX(Dim_Branches!$B$2:$B$4,MATCH($D448,Dim_Branches!$A$2:$A$4,0)),"")</f>
        <v>Headquarters</v>
      </c>
    </row>
    <row r="449" customFormat="false" ht="15" hidden="false" customHeight="false" outlineLevel="0" collapsed="false">
      <c r="A449" s="28" t="n">
        <v>448</v>
      </c>
      <c r="B449" s="28" t="n">
        <v>92</v>
      </c>
      <c r="C449" s="28" t="n">
        <v>1</v>
      </c>
      <c r="D449" s="28" t="n">
        <v>1</v>
      </c>
      <c r="E449" s="29" t="n">
        <v>45970</v>
      </c>
      <c r="F449" s="28" t="n">
        <v>63300</v>
      </c>
      <c r="G449" s="28" t="n">
        <v>2</v>
      </c>
      <c r="H449" s="28" t="n">
        <v>1</v>
      </c>
      <c r="I449" s="28" t="s">
        <v>147</v>
      </c>
      <c r="J449" s="28" t="n">
        <v>0</v>
      </c>
      <c r="K449" s="28" t="str">
        <f aca="false">IFERROR(INDEX(Dim_Products!$B$2:$B$14,MATCH($C449,Dim_Products!$A$2:$A$14,0)),"")</f>
        <v>Salary Advance</v>
      </c>
      <c r="L449" s="28" t="str">
        <f aca="false">IFERROR(INDEX(Dim_Products!$C$2:$C$14,MATCH($C449,Dim_Products!$A$2:$A$14,0)),"")</f>
        <v>FOSA</v>
      </c>
      <c r="M449" s="28" t="str">
        <f aca="false">IFERROR(INDEX(Dim_Members!$D$2:$D$354,MATCH($B449,Dim_Members!$A$2:$A$354,0)),"")</f>
        <v>Individual</v>
      </c>
      <c r="N449" s="28" t="str">
        <f aca="false">IFERROR(INDEX(Dim_Branches!$B$2:$B$4,MATCH($D449,Dim_Branches!$A$2:$A$4,0)),"")</f>
        <v>Headquarters</v>
      </c>
    </row>
    <row r="450" customFormat="false" ht="15" hidden="false" customHeight="false" outlineLevel="0" collapsed="false">
      <c r="A450" s="28" t="n">
        <v>449</v>
      </c>
      <c r="B450" s="28" t="n">
        <v>272</v>
      </c>
      <c r="C450" s="28" t="n">
        <v>8</v>
      </c>
      <c r="D450" s="28" t="n">
        <v>1</v>
      </c>
      <c r="E450" s="29" t="n">
        <v>45170</v>
      </c>
      <c r="F450" s="28" t="n">
        <v>25700</v>
      </c>
      <c r="G450" s="28" t="n">
        <v>6</v>
      </c>
      <c r="H450" s="28" t="n">
        <v>1.6</v>
      </c>
      <c r="I450" s="28" t="s">
        <v>147</v>
      </c>
      <c r="J450" s="28" t="n">
        <v>0</v>
      </c>
      <c r="K450" s="28" t="str">
        <f aca="false">IFERROR(INDEX(Dim_Products!$B$2:$B$14,MATCH($C450,Dim_Products!$A$2:$A$14,0)),"")</f>
        <v>Emergency Loan</v>
      </c>
      <c r="L450" s="28" t="str">
        <f aca="false">IFERROR(INDEX(Dim_Products!$C$2:$C$14,MATCH($C450,Dim_Products!$A$2:$A$14,0)),"")</f>
        <v>BOSA</v>
      </c>
      <c r="M450" s="28" t="str">
        <f aca="false">IFERROR(INDEX(Dim_Members!$D$2:$D$354,MATCH($B450,Dim_Members!$A$2:$A$354,0)),"")</f>
        <v>Individual</v>
      </c>
      <c r="N450" s="28" t="str">
        <f aca="false">IFERROR(INDEX(Dim_Branches!$B$2:$B$4,MATCH($D450,Dim_Branches!$A$2:$A$4,0)),"")</f>
        <v>Headquarters</v>
      </c>
    </row>
    <row r="451" customFormat="false" ht="15" hidden="false" customHeight="false" outlineLevel="0" collapsed="false">
      <c r="A451" s="28" t="n">
        <v>450</v>
      </c>
      <c r="B451" s="28" t="n">
        <v>148</v>
      </c>
      <c r="C451" s="28" t="n">
        <v>5</v>
      </c>
      <c r="D451" s="28" t="n">
        <v>3</v>
      </c>
      <c r="E451" s="29" t="n">
        <v>45477</v>
      </c>
      <c r="F451" s="28" t="n">
        <v>18600</v>
      </c>
      <c r="G451" s="28" t="n">
        <v>4</v>
      </c>
      <c r="H451" s="28" t="n">
        <v>1.4</v>
      </c>
      <c r="I451" s="28" t="s">
        <v>146</v>
      </c>
      <c r="J451" s="28" t="n">
        <v>0</v>
      </c>
      <c r="K451" s="28" t="str">
        <f aca="false">IFERROR(INDEX(Dim_Products!$B$2:$B$14,MATCH($C451,Dim_Products!$A$2:$A$14,0)),"")</f>
        <v>School Fees Loan</v>
      </c>
      <c r="L451" s="28" t="str">
        <f aca="false">IFERROR(INDEX(Dim_Products!$C$2:$C$14,MATCH($C451,Dim_Products!$A$2:$A$14,0)),"")</f>
        <v>BOSA</v>
      </c>
      <c r="M451" s="28" t="str">
        <f aca="false">IFERROR(INDEX(Dim_Members!$D$2:$D$354,MATCH($B451,Dim_Members!$A$2:$A$354,0)),"")</f>
        <v>Learning Institution</v>
      </c>
      <c r="N451" s="28" t="str">
        <f aca="false">IFERROR(INDEX(Dim_Branches!$B$2:$B$4,MATCH($D451,Dim_Branches!$A$2:$A$4,0)),"")</f>
        <v>Ruai</v>
      </c>
    </row>
    <row r="452" customFormat="false" ht="15" hidden="false" customHeight="false" outlineLevel="0" collapsed="false">
      <c r="A452" s="28" t="n">
        <v>451</v>
      </c>
      <c r="B452" s="28" t="n">
        <v>66</v>
      </c>
      <c r="C452" s="28" t="n">
        <v>9</v>
      </c>
      <c r="D452" s="28" t="n">
        <v>1</v>
      </c>
      <c r="E452" s="29" t="n">
        <v>45552</v>
      </c>
      <c r="F452" s="28" t="n">
        <v>12800</v>
      </c>
      <c r="G452" s="28" t="n">
        <v>3</v>
      </c>
      <c r="H452" s="28" t="n">
        <v>1.7</v>
      </c>
      <c r="I452" s="28" t="s">
        <v>147</v>
      </c>
      <c r="J452" s="28" t="n">
        <v>0</v>
      </c>
      <c r="K452" s="28" t="str">
        <f aca="false">IFERROR(INDEX(Dim_Products!$B$2:$B$14,MATCH($C452,Dim_Products!$A$2:$A$14,0)),"")</f>
        <v>Instant Loan</v>
      </c>
      <c r="L452" s="28" t="str">
        <f aca="false">IFERROR(INDEX(Dim_Products!$C$2:$C$14,MATCH($C452,Dim_Products!$A$2:$A$14,0)),"")</f>
        <v>BOSA</v>
      </c>
      <c r="M452" s="28" t="str">
        <f aca="false">IFERROR(INDEX(Dim_Members!$D$2:$D$354,MATCH($B452,Dim_Members!$A$2:$A$354,0)),"")</f>
        <v>SME</v>
      </c>
      <c r="N452" s="28" t="str">
        <f aca="false">IFERROR(INDEX(Dim_Branches!$B$2:$B$4,MATCH($D452,Dim_Branches!$A$2:$A$4,0)),"")</f>
        <v>Headquarters</v>
      </c>
    </row>
    <row r="453" customFormat="false" ht="15" hidden="false" customHeight="false" outlineLevel="0" collapsed="false">
      <c r="A453" s="28" t="n">
        <v>452</v>
      </c>
      <c r="B453" s="28" t="n">
        <v>158</v>
      </c>
      <c r="C453" s="28" t="n">
        <v>5</v>
      </c>
      <c r="D453" s="28" t="n">
        <v>1</v>
      </c>
      <c r="E453" s="29" t="n">
        <v>45015</v>
      </c>
      <c r="F453" s="28" t="n">
        <v>53200</v>
      </c>
      <c r="G453" s="28" t="n">
        <v>5</v>
      </c>
      <c r="H453" s="28" t="n">
        <v>1.4</v>
      </c>
      <c r="I453" s="28" t="s">
        <v>146</v>
      </c>
      <c r="J453" s="28" t="n">
        <v>1</v>
      </c>
      <c r="K453" s="28" t="str">
        <f aca="false">IFERROR(INDEX(Dim_Products!$B$2:$B$14,MATCH($C453,Dim_Products!$A$2:$A$14,0)),"")</f>
        <v>School Fees Loan</v>
      </c>
      <c r="L453" s="28" t="str">
        <f aca="false">IFERROR(INDEX(Dim_Products!$C$2:$C$14,MATCH($C453,Dim_Products!$A$2:$A$14,0)),"")</f>
        <v>BOSA</v>
      </c>
      <c r="M453" s="28" t="str">
        <f aca="false">IFERROR(INDEX(Dim_Members!$D$2:$D$354,MATCH($B453,Dim_Members!$A$2:$A$354,0)),"")</f>
        <v>Corporate</v>
      </c>
      <c r="N453" s="28" t="str">
        <f aca="false">IFERROR(INDEX(Dim_Branches!$B$2:$B$4,MATCH($D453,Dim_Branches!$A$2:$A$4,0)),"")</f>
        <v>Headquarters</v>
      </c>
    </row>
    <row r="454" customFormat="false" ht="15" hidden="false" customHeight="false" outlineLevel="0" collapsed="false">
      <c r="A454" s="28" t="n">
        <v>453</v>
      </c>
      <c r="B454" s="28" t="n">
        <v>181</v>
      </c>
      <c r="C454" s="28" t="n">
        <v>9</v>
      </c>
      <c r="D454" s="28" t="n">
        <v>3</v>
      </c>
      <c r="E454" s="29" t="n">
        <v>45694</v>
      </c>
      <c r="F454" s="28" t="n">
        <v>13800</v>
      </c>
      <c r="G454" s="28" t="n">
        <v>2</v>
      </c>
      <c r="H454" s="28" t="n">
        <v>1.7</v>
      </c>
      <c r="I454" s="28" t="s">
        <v>146</v>
      </c>
      <c r="J454" s="28" t="n">
        <v>0</v>
      </c>
      <c r="K454" s="28" t="str">
        <f aca="false">IFERROR(INDEX(Dim_Products!$B$2:$B$14,MATCH($C454,Dim_Products!$A$2:$A$14,0)),"")</f>
        <v>Instant Loan</v>
      </c>
      <c r="L454" s="28" t="str">
        <f aca="false">IFERROR(INDEX(Dim_Products!$C$2:$C$14,MATCH($C454,Dim_Products!$A$2:$A$14,0)),"")</f>
        <v>BOSA</v>
      </c>
      <c r="M454" s="28" t="str">
        <f aca="false">IFERROR(INDEX(Dim_Members!$D$2:$D$354,MATCH($B454,Dim_Members!$A$2:$A$354,0)),"")</f>
        <v>Individual</v>
      </c>
      <c r="N454" s="28" t="str">
        <f aca="false">IFERROR(INDEX(Dim_Branches!$B$2:$B$4,MATCH($D454,Dim_Branches!$A$2:$A$4,0)),"")</f>
        <v>Ruai</v>
      </c>
    </row>
    <row r="455" customFormat="false" ht="15" hidden="false" customHeight="false" outlineLevel="0" collapsed="false">
      <c r="A455" s="28" t="n">
        <v>454</v>
      </c>
      <c r="B455" s="28" t="n">
        <v>81</v>
      </c>
      <c r="C455" s="28" t="n">
        <v>10</v>
      </c>
      <c r="D455" s="28" t="n">
        <v>2</v>
      </c>
      <c r="E455" s="29" t="n">
        <v>45372</v>
      </c>
      <c r="F455" s="28" t="n">
        <v>15300</v>
      </c>
      <c r="G455" s="28" t="n">
        <v>7</v>
      </c>
      <c r="H455" s="28" t="n">
        <v>1.5</v>
      </c>
      <c r="I455" s="28" t="s">
        <v>147</v>
      </c>
      <c r="J455" s="28" t="n">
        <v>0</v>
      </c>
      <c r="K455" s="28" t="str">
        <f aca="false">IFERROR(INDEX(Dim_Products!$B$2:$B$14,MATCH($C455,Dim_Products!$A$2:$A$14,0)),"")</f>
        <v>ELoan</v>
      </c>
      <c r="L455" s="28" t="str">
        <f aca="false">IFERROR(INDEX(Dim_Products!$C$2:$C$14,MATCH($C455,Dim_Products!$A$2:$A$14,0)),"")</f>
        <v>BOSA</v>
      </c>
      <c r="M455" s="28" t="str">
        <f aca="false">IFERROR(INDEX(Dim_Members!$D$2:$D$354,MATCH($B455,Dim_Members!$A$2:$A$354,0)),"")</f>
        <v>Individual</v>
      </c>
      <c r="N455" s="28" t="str">
        <f aca="false">IFERROR(INDEX(Dim_Branches!$B$2:$B$4,MATCH($D455,Dim_Branches!$A$2:$A$4,0)),"")</f>
        <v>Umoja</v>
      </c>
    </row>
    <row r="456" customFormat="false" ht="15" hidden="false" customHeight="false" outlineLevel="0" collapsed="false">
      <c r="A456" s="28" t="n">
        <v>455</v>
      </c>
      <c r="B456" s="28" t="n">
        <v>257</v>
      </c>
      <c r="C456" s="28" t="n">
        <v>5</v>
      </c>
      <c r="D456" s="28" t="n">
        <v>1</v>
      </c>
      <c r="E456" s="29" t="n">
        <v>45555</v>
      </c>
      <c r="F456" s="28" t="n">
        <v>13600</v>
      </c>
      <c r="G456" s="28" t="n">
        <v>3</v>
      </c>
      <c r="H456" s="28" t="n">
        <v>1.4</v>
      </c>
      <c r="I456" s="28" t="s">
        <v>145</v>
      </c>
      <c r="J456" s="28" t="n">
        <v>0</v>
      </c>
      <c r="K456" s="28" t="str">
        <f aca="false">IFERROR(INDEX(Dim_Products!$B$2:$B$14,MATCH($C456,Dim_Products!$A$2:$A$14,0)),"")</f>
        <v>School Fees Loan</v>
      </c>
      <c r="L456" s="28" t="str">
        <f aca="false">IFERROR(INDEX(Dim_Products!$C$2:$C$14,MATCH($C456,Dim_Products!$A$2:$A$14,0)),"")</f>
        <v>BOSA</v>
      </c>
      <c r="M456" s="28" t="str">
        <f aca="false">IFERROR(INDEX(Dim_Members!$D$2:$D$354,MATCH($B456,Dim_Members!$A$2:$A$354,0)),"")</f>
        <v>Individual</v>
      </c>
      <c r="N456" s="28" t="str">
        <f aca="false">IFERROR(INDEX(Dim_Branches!$B$2:$B$4,MATCH($D456,Dim_Branches!$A$2:$A$4,0)),"")</f>
        <v>Headquarters</v>
      </c>
    </row>
    <row r="457" customFormat="false" ht="15" hidden="false" customHeight="false" outlineLevel="0" collapsed="false">
      <c r="A457" s="28" t="n">
        <v>456</v>
      </c>
      <c r="B457" s="28" t="n">
        <v>64</v>
      </c>
      <c r="C457" s="28" t="n">
        <v>9</v>
      </c>
      <c r="D457" s="28" t="n">
        <v>1</v>
      </c>
      <c r="E457" s="29" t="n">
        <v>45335</v>
      </c>
      <c r="F457" s="28" t="n">
        <v>9200</v>
      </c>
      <c r="G457" s="28" t="n">
        <v>4</v>
      </c>
      <c r="H457" s="28" t="n">
        <v>1.7</v>
      </c>
      <c r="I457" s="28" t="s">
        <v>145</v>
      </c>
      <c r="J457" s="28" t="n">
        <v>0</v>
      </c>
      <c r="K457" s="28" t="str">
        <f aca="false">IFERROR(INDEX(Dim_Products!$B$2:$B$14,MATCH($C457,Dim_Products!$A$2:$A$14,0)),"")</f>
        <v>Instant Loan</v>
      </c>
      <c r="L457" s="28" t="str">
        <f aca="false">IFERROR(INDEX(Dim_Products!$C$2:$C$14,MATCH($C457,Dim_Products!$A$2:$A$14,0)),"")</f>
        <v>BOSA</v>
      </c>
      <c r="M457" s="28" t="str">
        <f aca="false">IFERROR(INDEX(Dim_Members!$D$2:$D$354,MATCH($B457,Dim_Members!$A$2:$A$354,0)),"")</f>
        <v>SME</v>
      </c>
      <c r="N457" s="28" t="str">
        <f aca="false">IFERROR(INDEX(Dim_Branches!$B$2:$B$4,MATCH($D457,Dim_Branches!$A$2:$A$4,0)),"")</f>
        <v>Headquarters</v>
      </c>
    </row>
    <row r="458" customFormat="false" ht="15" hidden="false" customHeight="false" outlineLevel="0" collapsed="false">
      <c r="A458" s="28" t="n">
        <v>457</v>
      </c>
      <c r="B458" s="28" t="n">
        <v>213</v>
      </c>
      <c r="C458" s="28" t="n">
        <v>1</v>
      </c>
      <c r="D458" s="28" t="n">
        <v>2</v>
      </c>
      <c r="E458" s="29" t="n">
        <v>46082</v>
      </c>
      <c r="F458" s="28" t="n">
        <v>62500</v>
      </c>
      <c r="G458" s="28" t="n">
        <v>3</v>
      </c>
      <c r="H458" s="28" t="n">
        <v>1</v>
      </c>
      <c r="I458" s="28" t="s">
        <v>146</v>
      </c>
      <c r="J458" s="28" t="n">
        <v>0</v>
      </c>
      <c r="K458" s="28" t="str">
        <f aca="false">IFERROR(INDEX(Dim_Products!$B$2:$B$14,MATCH($C458,Dim_Products!$A$2:$A$14,0)),"")</f>
        <v>Salary Advance</v>
      </c>
      <c r="L458" s="28" t="str">
        <f aca="false">IFERROR(INDEX(Dim_Products!$C$2:$C$14,MATCH($C458,Dim_Products!$A$2:$A$14,0)),"")</f>
        <v>FOSA</v>
      </c>
      <c r="M458" s="28" t="str">
        <f aca="false">IFERROR(INDEX(Dim_Members!$D$2:$D$354,MATCH($B458,Dim_Members!$A$2:$A$354,0)),"")</f>
        <v>Corporate</v>
      </c>
      <c r="N458" s="28" t="str">
        <f aca="false">IFERROR(INDEX(Dim_Branches!$B$2:$B$4,MATCH($D458,Dim_Branches!$A$2:$A$4,0)),"")</f>
        <v>Umoja</v>
      </c>
    </row>
    <row r="459" customFormat="false" ht="15" hidden="false" customHeight="false" outlineLevel="0" collapsed="false">
      <c r="A459" s="28" t="n">
        <v>458</v>
      </c>
      <c r="B459" s="28" t="n">
        <v>160</v>
      </c>
      <c r="C459" s="28" t="n">
        <v>9</v>
      </c>
      <c r="D459" s="28" t="n">
        <v>1</v>
      </c>
      <c r="E459" s="29" t="n">
        <v>45432</v>
      </c>
      <c r="F459" s="28" t="n">
        <v>15400</v>
      </c>
      <c r="G459" s="28" t="n">
        <v>4</v>
      </c>
      <c r="H459" s="28" t="n">
        <v>1.7</v>
      </c>
      <c r="I459" s="28" t="s">
        <v>146</v>
      </c>
      <c r="J459" s="28" t="n">
        <v>0</v>
      </c>
      <c r="K459" s="28" t="str">
        <f aca="false">IFERROR(INDEX(Dim_Products!$B$2:$B$14,MATCH($C459,Dim_Products!$A$2:$A$14,0)),"")</f>
        <v>Instant Loan</v>
      </c>
      <c r="L459" s="28" t="str">
        <f aca="false">IFERROR(INDEX(Dim_Products!$C$2:$C$14,MATCH($C459,Dim_Products!$A$2:$A$14,0)),"")</f>
        <v>BOSA</v>
      </c>
      <c r="M459" s="28" t="str">
        <f aca="false">IFERROR(INDEX(Dim_Members!$D$2:$D$354,MATCH($B459,Dim_Members!$A$2:$A$354,0)),"")</f>
        <v>Individual</v>
      </c>
      <c r="N459" s="28" t="str">
        <f aca="false">IFERROR(INDEX(Dim_Branches!$B$2:$B$4,MATCH($D459,Dim_Branches!$A$2:$A$4,0)),"")</f>
        <v>Headquarters</v>
      </c>
    </row>
    <row r="460" customFormat="false" ht="15" hidden="false" customHeight="false" outlineLevel="0" collapsed="false">
      <c r="A460" s="28" t="n">
        <v>459</v>
      </c>
      <c r="B460" s="28" t="n">
        <v>220</v>
      </c>
      <c r="C460" s="28" t="n">
        <v>1</v>
      </c>
      <c r="D460" s="28" t="n">
        <v>2</v>
      </c>
      <c r="E460" s="29" t="n">
        <v>45394</v>
      </c>
      <c r="F460" s="28" t="n">
        <v>31500</v>
      </c>
      <c r="G460" s="28" t="n">
        <v>3</v>
      </c>
      <c r="H460" s="28" t="n">
        <v>1</v>
      </c>
      <c r="I460" s="28" t="s">
        <v>146</v>
      </c>
      <c r="J460" s="28" t="n">
        <v>0</v>
      </c>
      <c r="K460" s="28" t="str">
        <f aca="false">IFERROR(INDEX(Dim_Products!$B$2:$B$14,MATCH($C460,Dim_Products!$A$2:$A$14,0)),"")</f>
        <v>Salary Advance</v>
      </c>
      <c r="L460" s="28" t="str">
        <f aca="false">IFERROR(INDEX(Dim_Products!$C$2:$C$14,MATCH($C460,Dim_Products!$A$2:$A$14,0)),"")</f>
        <v>FOSA</v>
      </c>
      <c r="M460" s="28" t="str">
        <f aca="false">IFERROR(INDEX(Dim_Members!$D$2:$D$354,MATCH($B460,Dim_Members!$A$2:$A$354,0)),"")</f>
        <v>SME</v>
      </c>
      <c r="N460" s="28" t="str">
        <f aca="false">IFERROR(INDEX(Dim_Branches!$B$2:$B$4,MATCH($D460,Dim_Branches!$A$2:$A$4,0)),"")</f>
        <v>Umoja</v>
      </c>
    </row>
    <row r="461" customFormat="false" ht="15" hidden="false" customHeight="false" outlineLevel="0" collapsed="false">
      <c r="A461" s="28" t="n">
        <v>460</v>
      </c>
      <c r="B461" s="28" t="n">
        <v>202</v>
      </c>
      <c r="C461" s="28" t="n">
        <v>12</v>
      </c>
      <c r="D461" s="28" t="n">
        <v>1</v>
      </c>
      <c r="E461" s="29" t="n">
        <v>46124</v>
      </c>
      <c r="F461" s="28" t="n">
        <v>1457700</v>
      </c>
      <c r="G461" s="28" t="n">
        <v>49</v>
      </c>
      <c r="H461" s="28" t="n">
        <v>1.1</v>
      </c>
      <c r="I461" s="28" t="s">
        <v>145</v>
      </c>
      <c r="J461" s="28" t="n">
        <v>1</v>
      </c>
      <c r="K461" s="28" t="str">
        <f aca="false">IFERROR(INDEX(Dim_Products!$B$2:$B$14,MATCH($C461,Dim_Products!$A$2:$A$14,0)),"")</f>
        <v>Mjengo Loan</v>
      </c>
      <c r="L461" s="28" t="str">
        <f aca="false">IFERROR(INDEX(Dim_Products!$C$2:$C$14,MATCH($C461,Dim_Products!$A$2:$A$14,0)),"")</f>
        <v>BOSA</v>
      </c>
      <c r="M461" s="28" t="str">
        <f aca="false">IFERROR(INDEX(Dim_Members!$D$2:$D$354,MATCH($B461,Dim_Members!$A$2:$A$354,0)),"")</f>
        <v>Individual</v>
      </c>
      <c r="N461" s="28" t="str">
        <f aca="false">IFERROR(INDEX(Dim_Branches!$B$2:$B$4,MATCH($D461,Dim_Branches!$A$2:$A$4,0)),"")</f>
        <v>Headquarters</v>
      </c>
    </row>
    <row r="462" customFormat="false" ht="15" hidden="false" customHeight="false" outlineLevel="0" collapsed="false">
      <c r="A462" s="28" t="n">
        <v>461</v>
      </c>
      <c r="B462" s="28" t="n">
        <v>43</v>
      </c>
      <c r="C462" s="28" t="n">
        <v>1</v>
      </c>
      <c r="D462" s="28" t="n">
        <v>3</v>
      </c>
      <c r="E462" s="29" t="n">
        <v>46115</v>
      </c>
      <c r="F462" s="28" t="n">
        <v>87200</v>
      </c>
      <c r="G462" s="28" t="n">
        <v>1</v>
      </c>
      <c r="H462" s="28" t="n">
        <v>1</v>
      </c>
      <c r="I462" s="28" t="s">
        <v>145</v>
      </c>
      <c r="J462" s="28" t="n">
        <v>0</v>
      </c>
      <c r="K462" s="28" t="str">
        <f aca="false">IFERROR(INDEX(Dim_Products!$B$2:$B$14,MATCH($C462,Dim_Products!$A$2:$A$14,0)),"")</f>
        <v>Salary Advance</v>
      </c>
      <c r="L462" s="28" t="str">
        <f aca="false">IFERROR(INDEX(Dim_Products!$C$2:$C$14,MATCH($C462,Dim_Products!$A$2:$A$14,0)),"")</f>
        <v>FOSA</v>
      </c>
      <c r="M462" s="28" t="str">
        <f aca="false">IFERROR(INDEX(Dim_Members!$D$2:$D$354,MATCH($B462,Dim_Members!$A$2:$A$354,0)),"")</f>
        <v>Individual</v>
      </c>
      <c r="N462" s="28" t="str">
        <f aca="false">IFERROR(INDEX(Dim_Branches!$B$2:$B$4,MATCH($D462,Dim_Branches!$A$2:$A$4,0)),"")</f>
        <v>Ruai</v>
      </c>
    </row>
    <row r="463" customFormat="false" ht="15" hidden="false" customHeight="false" outlineLevel="0" collapsed="false">
      <c r="A463" s="28" t="n">
        <v>462</v>
      </c>
      <c r="B463" s="28" t="n">
        <v>73</v>
      </c>
      <c r="C463" s="28" t="n">
        <v>5</v>
      </c>
      <c r="D463" s="28" t="n">
        <v>3</v>
      </c>
      <c r="E463" s="29" t="n">
        <v>45531</v>
      </c>
      <c r="F463" s="28" t="n">
        <v>44800</v>
      </c>
      <c r="G463" s="28" t="n">
        <v>5</v>
      </c>
      <c r="H463" s="28" t="n">
        <v>1.4</v>
      </c>
      <c r="I463" s="28" t="s">
        <v>146</v>
      </c>
      <c r="J463" s="28" t="n">
        <v>1</v>
      </c>
      <c r="K463" s="28" t="str">
        <f aca="false">IFERROR(INDEX(Dim_Products!$B$2:$B$14,MATCH($C463,Dim_Products!$A$2:$A$14,0)),"")</f>
        <v>School Fees Loan</v>
      </c>
      <c r="L463" s="28" t="str">
        <f aca="false">IFERROR(INDEX(Dim_Products!$C$2:$C$14,MATCH($C463,Dim_Products!$A$2:$A$14,0)),"")</f>
        <v>BOSA</v>
      </c>
      <c r="M463" s="28" t="str">
        <f aca="false">IFERROR(INDEX(Dim_Members!$D$2:$D$354,MATCH($B463,Dim_Members!$A$2:$A$354,0)),"")</f>
        <v>Individual</v>
      </c>
      <c r="N463" s="28" t="str">
        <f aca="false">IFERROR(INDEX(Dim_Branches!$B$2:$B$4,MATCH($D463,Dim_Branches!$A$2:$A$4,0)),"")</f>
        <v>Ruai</v>
      </c>
    </row>
    <row r="464" customFormat="false" ht="15" hidden="false" customHeight="false" outlineLevel="0" collapsed="false">
      <c r="A464" s="28" t="n">
        <v>463</v>
      </c>
      <c r="B464" s="28" t="n">
        <v>138</v>
      </c>
      <c r="C464" s="28" t="n">
        <v>8</v>
      </c>
      <c r="D464" s="28" t="n">
        <v>1</v>
      </c>
      <c r="E464" s="29" t="n">
        <v>46108</v>
      </c>
      <c r="F464" s="28" t="n">
        <v>24500</v>
      </c>
      <c r="G464" s="28" t="n">
        <v>7</v>
      </c>
      <c r="H464" s="28" t="n">
        <v>1.6</v>
      </c>
      <c r="I464" s="28" t="s">
        <v>145</v>
      </c>
      <c r="J464" s="28" t="n">
        <v>0</v>
      </c>
      <c r="K464" s="28" t="str">
        <f aca="false">IFERROR(INDEX(Dim_Products!$B$2:$B$14,MATCH($C464,Dim_Products!$A$2:$A$14,0)),"")</f>
        <v>Emergency Loan</v>
      </c>
      <c r="L464" s="28" t="str">
        <f aca="false">IFERROR(INDEX(Dim_Products!$C$2:$C$14,MATCH($C464,Dim_Products!$A$2:$A$14,0)),"")</f>
        <v>BOSA</v>
      </c>
      <c r="M464" s="28" t="str">
        <f aca="false">IFERROR(INDEX(Dim_Members!$D$2:$D$354,MATCH($B464,Dim_Members!$A$2:$A$354,0)),"")</f>
        <v>Learning Institution</v>
      </c>
      <c r="N464" s="28" t="str">
        <f aca="false">IFERROR(INDEX(Dim_Branches!$B$2:$B$4,MATCH($D464,Dim_Branches!$A$2:$A$4,0)),"")</f>
        <v>Headquarters</v>
      </c>
    </row>
    <row r="465" customFormat="false" ht="15" hidden="false" customHeight="false" outlineLevel="0" collapsed="false">
      <c r="A465" s="28" t="n">
        <v>464</v>
      </c>
      <c r="B465" s="28" t="n">
        <v>42</v>
      </c>
      <c r="C465" s="28" t="n">
        <v>11</v>
      </c>
      <c r="D465" s="28" t="n">
        <v>3</v>
      </c>
      <c r="E465" s="29" t="n">
        <v>45433</v>
      </c>
      <c r="F465" s="28" t="n">
        <v>300800</v>
      </c>
      <c r="G465" s="28" t="n">
        <v>49</v>
      </c>
      <c r="H465" s="28" t="n">
        <v>1.1</v>
      </c>
      <c r="I465" s="28" t="s">
        <v>146</v>
      </c>
      <c r="J465" s="28" t="n">
        <v>1</v>
      </c>
      <c r="K465" s="28" t="str">
        <f aca="false">IFERROR(INDEX(Dim_Products!$B$2:$B$14,MATCH($C465,Dim_Products!$A$2:$A$14,0)),"")</f>
        <v>Moto Gari Loan</v>
      </c>
      <c r="L465" s="28" t="str">
        <f aca="false">IFERROR(INDEX(Dim_Products!$C$2:$C$14,MATCH($C465,Dim_Products!$A$2:$A$14,0)),"")</f>
        <v>BOSA</v>
      </c>
      <c r="M465" s="28" t="str">
        <f aca="false">IFERROR(INDEX(Dim_Members!$D$2:$D$354,MATCH($B465,Dim_Members!$A$2:$A$354,0)),"")</f>
        <v>SME</v>
      </c>
      <c r="N465" s="28" t="str">
        <f aca="false">IFERROR(INDEX(Dim_Branches!$B$2:$B$4,MATCH($D465,Dim_Branches!$A$2:$A$4,0)),"")</f>
        <v>Ruai</v>
      </c>
    </row>
    <row r="466" customFormat="false" ht="15" hidden="false" customHeight="false" outlineLevel="0" collapsed="false">
      <c r="A466" s="28" t="n">
        <v>465</v>
      </c>
      <c r="B466" s="28" t="n">
        <v>49</v>
      </c>
      <c r="C466" s="28" t="n">
        <v>7</v>
      </c>
      <c r="D466" s="28" t="n">
        <v>1</v>
      </c>
      <c r="E466" s="29" t="n">
        <v>45239</v>
      </c>
      <c r="F466" s="28" t="n">
        <v>77500</v>
      </c>
      <c r="G466" s="28" t="n">
        <v>35</v>
      </c>
      <c r="H466" s="28" t="n">
        <v>1.2</v>
      </c>
      <c r="I466" s="28" t="s">
        <v>146</v>
      </c>
      <c r="J466" s="28" t="n">
        <v>1</v>
      </c>
      <c r="K466" s="28" t="str">
        <f aca="false">IFERROR(INDEX(Dim_Products!$B$2:$B$14,MATCH($C466,Dim_Products!$A$2:$A$14,0)),"")</f>
        <v>Development Loan</v>
      </c>
      <c r="L466" s="28" t="str">
        <f aca="false">IFERROR(INDEX(Dim_Products!$C$2:$C$14,MATCH($C466,Dim_Products!$A$2:$A$14,0)),"")</f>
        <v>BOSA</v>
      </c>
      <c r="M466" s="28" t="str">
        <f aca="false">IFERROR(INDEX(Dim_Members!$D$2:$D$354,MATCH($B466,Dim_Members!$A$2:$A$354,0)),"")</f>
        <v>Individual</v>
      </c>
      <c r="N466" s="28" t="str">
        <f aca="false">IFERROR(INDEX(Dim_Branches!$B$2:$B$4,MATCH($D466,Dim_Branches!$A$2:$A$4,0)),"")</f>
        <v>Headquarters</v>
      </c>
    </row>
    <row r="467" customFormat="false" ht="15" hidden="false" customHeight="false" outlineLevel="0" collapsed="false">
      <c r="A467" s="28" t="n">
        <v>466</v>
      </c>
      <c r="B467" s="28" t="n">
        <v>287</v>
      </c>
      <c r="C467" s="28" t="n">
        <v>5</v>
      </c>
      <c r="D467" s="28" t="n">
        <v>1</v>
      </c>
      <c r="E467" s="29" t="n">
        <v>46129</v>
      </c>
      <c r="F467" s="28" t="n">
        <v>31100</v>
      </c>
      <c r="G467" s="28" t="n">
        <v>5</v>
      </c>
      <c r="H467" s="28" t="n">
        <v>1.4</v>
      </c>
      <c r="I467" s="28" t="s">
        <v>146</v>
      </c>
      <c r="J467" s="28" t="n">
        <v>0</v>
      </c>
      <c r="K467" s="28" t="str">
        <f aca="false">IFERROR(INDEX(Dim_Products!$B$2:$B$14,MATCH($C467,Dim_Products!$A$2:$A$14,0)),"")</f>
        <v>School Fees Loan</v>
      </c>
      <c r="L467" s="28" t="str">
        <f aca="false">IFERROR(INDEX(Dim_Products!$C$2:$C$14,MATCH($C467,Dim_Products!$A$2:$A$14,0)),"")</f>
        <v>BOSA</v>
      </c>
      <c r="M467" s="28" t="str">
        <f aca="false">IFERROR(INDEX(Dim_Members!$D$2:$D$354,MATCH($B467,Dim_Members!$A$2:$A$354,0)),"")</f>
        <v>Individual</v>
      </c>
      <c r="N467" s="28" t="str">
        <f aca="false">IFERROR(INDEX(Dim_Branches!$B$2:$B$4,MATCH($D467,Dim_Branches!$A$2:$A$4,0)),"")</f>
        <v>Headquarters</v>
      </c>
    </row>
    <row r="468" customFormat="false" ht="15" hidden="false" customHeight="false" outlineLevel="0" collapsed="false">
      <c r="A468" s="28" t="n">
        <v>467</v>
      </c>
      <c r="B468" s="28" t="n">
        <v>325</v>
      </c>
      <c r="C468" s="28" t="n">
        <v>10</v>
      </c>
      <c r="D468" s="28" t="n">
        <v>1</v>
      </c>
      <c r="E468" s="29" t="n">
        <v>46212</v>
      </c>
      <c r="F468" s="28" t="n">
        <v>42800</v>
      </c>
      <c r="G468" s="28" t="n">
        <v>5</v>
      </c>
      <c r="H468" s="28" t="n">
        <v>1.5</v>
      </c>
      <c r="I468" s="28" t="s">
        <v>145</v>
      </c>
      <c r="J468" s="28" t="n">
        <v>1</v>
      </c>
      <c r="K468" s="28" t="str">
        <f aca="false">IFERROR(INDEX(Dim_Products!$B$2:$B$14,MATCH($C468,Dim_Products!$A$2:$A$14,0)),"")</f>
        <v>ELoan</v>
      </c>
      <c r="L468" s="28" t="str">
        <f aca="false">IFERROR(INDEX(Dim_Products!$C$2:$C$14,MATCH($C468,Dim_Products!$A$2:$A$14,0)),"")</f>
        <v>BOSA</v>
      </c>
      <c r="M468" s="28" t="str">
        <f aca="false">IFERROR(INDEX(Dim_Members!$D$2:$D$354,MATCH($B468,Dim_Members!$A$2:$A$354,0)),"")</f>
        <v>Individual</v>
      </c>
      <c r="N468" s="28" t="str">
        <f aca="false">IFERROR(INDEX(Dim_Branches!$B$2:$B$4,MATCH($D468,Dim_Branches!$A$2:$A$4,0)),"")</f>
        <v>Headquarters</v>
      </c>
    </row>
    <row r="469" customFormat="false" ht="15" hidden="false" customHeight="false" outlineLevel="0" collapsed="false">
      <c r="A469" s="28" t="n">
        <v>468</v>
      </c>
      <c r="B469" s="28" t="n">
        <v>334</v>
      </c>
      <c r="C469" s="28" t="n">
        <v>5</v>
      </c>
      <c r="D469" s="28" t="n">
        <v>1</v>
      </c>
      <c r="E469" s="29" t="n">
        <v>44613</v>
      </c>
      <c r="F469" s="28" t="n">
        <v>52000</v>
      </c>
      <c r="G469" s="28" t="n">
        <v>4</v>
      </c>
      <c r="H469" s="28" t="n">
        <v>1.4</v>
      </c>
      <c r="I469" s="28" t="s">
        <v>147</v>
      </c>
      <c r="J469" s="28" t="n">
        <v>1</v>
      </c>
      <c r="K469" s="28" t="str">
        <f aca="false">IFERROR(INDEX(Dim_Products!$B$2:$B$14,MATCH($C469,Dim_Products!$A$2:$A$14,0)),"")</f>
        <v>School Fees Loan</v>
      </c>
      <c r="L469" s="28" t="str">
        <f aca="false">IFERROR(INDEX(Dim_Products!$C$2:$C$14,MATCH($C469,Dim_Products!$A$2:$A$14,0)),"")</f>
        <v>BOSA</v>
      </c>
      <c r="M469" s="28" t="str">
        <f aca="false">IFERROR(INDEX(Dim_Members!$D$2:$D$354,MATCH($B469,Dim_Members!$A$2:$A$354,0)),"")</f>
        <v>Religious Institution</v>
      </c>
      <c r="N469" s="28" t="str">
        <f aca="false">IFERROR(INDEX(Dim_Branches!$B$2:$B$4,MATCH($D469,Dim_Branches!$A$2:$A$4,0)),"")</f>
        <v>Headquarters</v>
      </c>
    </row>
    <row r="470" customFormat="false" ht="15" hidden="false" customHeight="false" outlineLevel="0" collapsed="false">
      <c r="A470" s="28" t="n">
        <v>469</v>
      </c>
      <c r="B470" s="28" t="n">
        <v>140</v>
      </c>
      <c r="C470" s="28" t="n">
        <v>1</v>
      </c>
      <c r="D470" s="28" t="n">
        <v>3</v>
      </c>
      <c r="E470" s="29" t="n">
        <v>45125</v>
      </c>
      <c r="F470" s="28" t="n">
        <v>50500</v>
      </c>
      <c r="G470" s="28" t="n">
        <v>3</v>
      </c>
      <c r="H470" s="28" t="n">
        <v>1</v>
      </c>
      <c r="I470" s="28" t="s">
        <v>145</v>
      </c>
      <c r="J470" s="28" t="n">
        <v>0</v>
      </c>
      <c r="K470" s="28" t="str">
        <f aca="false">IFERROR(INDEX(Dim_Products!$B$2:$B$14,MATCH($C470,Dim_Products!$A$2:$A$14,0)),"")</f>
        <v>Salary Advance</v>
      </c>
      <c r="L470" s="28" t="str">
        <f aca="false">IFERROR(INDEX(Dim_Products!$C$2:$C$14,MATCH($C470,Dim_Products!$A$2:$A$14,0)),"")</f>
        <v>FOSA</v>
      </c>
      <c r="M470" s="28" t="str">
        <f aca="false">IFERROR(INDEX(Dim_Members!$D$2:$D$354,MATCH($B470,Dim_Members!$A$2:$A$354,0)),"")</f>
        <v>Corporate</v>
      </c>
      <c r="N470" s="28" t="str">
        <f aca="false">IFERROR(INDEX(Dim_Branches!$B$2:$B$4,MATCH($D470,Dim_Branches!$A$2:$A$4,0)),"")</f>
        <v>Ruai</v>
      </c>
    </row>
    <row r="471" customFormat="false" ht="15" hidden="false" customHeight="false" outlineLevel="0" collapsed="false">
      <c r="A471" s="28" t="n">
        <v>470</v>
      </c>
      <c r="B471" s="28" t="n">
        <v>16</v>
      </c>
      <c r="C471" s="28" t="n">
        <v>10</v>
      </c>
      <c r="D471" s="28" t="n">
        <v>1</v>
      </c>
      <c r="E471" s="29" t="n">
        <v>46228</v>
      </c>
      <c r="F471" s="28" t="n">
        <v>33500</v>
      </c>
      <c r="G471" s="28" t="n">
        <v>7</v>
      </c>
      <c r="H471" s="28" t="n">
        <v>1.5</v>
      </c>
      <c r="I471" s="28" t="s">
        <v>146</v>
      </c>
      <c r="J471" s="28" t="n">
        <v>0</v>
      </c>
      <c r="K471" s="28" t="str">
        <f aca="false">IFERROR(INDEX(Dim_Products!$B$2:$B$14,MATCH($C471,Dim_Products!$A$2:$A$14,0)),"")</f>
        <v>ELoan</v>
      </c>
      <c r="L471" s="28" t="str">
        <f aca="false">IFERROR(INDEX(Dim_Products!$C$2:$C$14,MATCH($C471,Dim_Products!$A$2:$A$14,0)),"")</f>
        <v>BOSA</v>
      </c>
      <c r="M471" s="28" t="str">
        <f aca="false">IFERROR(INDEX(Dim_Members!$D$2:$D$354,MATCH($B471,Dim_Members!$A$2:$A$354,0)),"")</f>
        <v>Individual</v>
      </c>
      <c r="N471" s="28" t="str">
        <f aca="false">IFERROR(INDEX(Dim_Branches!$B$2:$B$4,MATCH($D471,Dim_Branches!$A$2:$A$4,0)),"")</f>
        <v>Headquarters</v>
      </c>
    </row>
    <row r="472" customFormat="false" ht="15" hidden="false" customHeight="false" outlineLevel="0" collapsed="false">
      <c r="A472" s="28" t="n">
        <v>471</v>
      </c>
      <c r="B472" s="28" t="n">
        <v>332</v>
      </c>
      <c r="C472" s="28" t="n">
        <v>9</v>
      </c>
      <c r="D472" s="28" t="n">
        <v>1</v>
      </c>
      <c r="E472" s="29" t="n">
        <v>46215</v>
      </c>
      <c r="F472" s="28" t="n">
        <v>2700</v>
      </c>
      <c r="G472" s="28" t="n">
        <v>2</v>
      </c>
      <c r="H472" s="28" t="n">
        <v>1.7</v>
      </c>
      <c r="I472" s="28" t="s">
        <v>145</v>
      </c>
      <c r="J472" s="28" t="n">
        <v>0</v>
      </c>
      <c r="K472" s="28" t="str">
        <f aca="false">IFERROR(INDEX(Dim_Products!$B$2:$B$14,MATCH($C472,Dim_Products!$A$2:$A$14,0)),"")</f>
        <v>Instant Loan</v>
      </c>
      <c r="L472" s="28" t="str">
        <f aca="false">IFERROR(INDEX(Dim_Products!$C$2:$C$14,MATCH($C472,Dim_Products!$A$2:$A$14,0)),"")</f>
        <v>BOSA</v>
      </c>
      <c r="M472" s="28" t="str">
        <f aca="false">IFERROR(INDEX(Dim_Members!$D$2:$D$354,MATCH($B472,Dim_Members!$A$2:$A$354,0)),"")</f>
        <v>SME</v>
      </c>
      <c r="N472" s="28" t="str">
        <f aca="false">IFERROR(INDEX(Dim_Branches!$B$2:$B$4,MATCH($D472,Dim_Branches!$A$2:$A$4,0)),"")</f>
        <v>Headquarters</v>
      </c>
    </row>
    <row r="473" customFormat="false" ht="15" hidden="false" customHeight="false" outlineLevel="0" collapsed="false">
      <c r="A473" s="28" t="n">
        <v>472</v>
      </c>
      <c r="B473" s="28" t="n">
        <v>79</v>
      </c>
      <c r="C473" s="28" t="n">
        <v>9</v>
      </c>
      <c r="D473" s="28" t="n">
        <v>2</v>
      </c>
      <c r="E473" s="29" t="n">
        <v>44924</v>
      </c>
      <c r="F473" s="28" t="n">
        <v>3500</v>
      </c>
      <c r="G473" s="28" t="n">
        <v>2</v>
      </c>
      <c r="H473" s="28" t="n">
        <v>1.7</v>
      </c>
      <c r="I473" s="28" t="s">
        <v>145</v>
      </c>
      <c r="J473" s="28" t="n">
        <v>0</v>
      </c>
      <c r="K473" s="28" t="str">
        <f aca="false">IFERROR(INDEX(Dim_Products!$B$2:$B$14,MATCH($C473,Dim_Products!$A$2:$A$14,0)),"")</f>
        <v>Instant Loan</v>
      </c>
      <c r="L473" s="28" t="str">
        <f aca="false">IFERROR(INDEX(Dim_Products!$C$2:$C$14,MATCH($C473,Dim_Products!$A$2:$A$14,0)),"")</f>
        <v>BOSA</v>
      </c>
      <c r="M473" s="28" t="str">
        <f aca="false">IFERROR(INDEX(Dim_Members!$D$2:$D$354,MATCH($B473,Dim_Members!$A$2:$A$354,0)),"")</f>
        <v>Individual</v>
      </c>
      <c r="N473" s="28" t="str">
        <f aca="false">IFERROR(INDEX(Dim_Branches!$B$2:$B$4,MATCH($D473,Dim_Branches!$A$2:$A$4,0)),"")</f>
        <v>Umoja</v>
      </c>
    </row>
    <row r="474" customFormat="false" ht="15" hidden="false" customHeight="false" outlineLevel="0" collapsed="false">
      <c r="A474" s="28" t="n">
        <v>473</v>
      </c>
      <c r="B474" s="28" t="n">
        <v>32</v>
      </c>
      <c r="C474" s="28" t="n">
        <v>4</v>
      </c>
      <c r="D474" s="28" t="n">
        <v>1</v>
      </c>
      <c r="E474" s="29" t="n">
        <v>45876</v>
      </c>
      <c r="F474" s="28" t="n">
        <v>147700</v>
      </c>
      <c r="G474" s="28" t="n">
        <v>24</v>
      </c>
      <c r="H474" s="28" t="n">
        <v>1.2</v>
      </c>
      <c r="I474" s="28" t="s">
        <v>146</v>
      </c>
      <c r="J474" s="28" t="n">
        <v>0</v>
      </c>
      <c r="K474" s="28" t="str">
        <f aca="false">IFERROR(INDEX(Dim_Products!$B$2:$B$14,MATCH($C474,Dim_Products!$A$2:$A$14,0)),"")</f>
        <v>Mtumishi Loan</v>
      </c>
      <c r="L474" s="28" t="str">
        <f aca="false">IFERROR(INDEX(Dim_Products!$C$2:$C$14,MATCH($C474,Dim_Products!$A$2:$A$14,0)),"")</f>
        <v>FOSA</v>
      </c>
      <c r="M474" s="28" t="str">
        <f aca="false">IFERROR(INDEX(Dim_Members!$D$2:$D$354,MATCH($B474,Dim_Members!$A$2:$A$354,0)),"")</f>
        <v>Individual</v>
      </c>
      <c r="N474" s="28" t="str">
        <f aca="false">IFERROR(INDEX(Dim_Branches!$B$2:$B$4,MATCH($D474,Dim_Branches!$A$2:$A$4,0)),"")</f>
        <v>Headquarters</v>
      </c>
    </row>
    <row r="475" customFormat="false" ht="15" hidden="false" customHeight="false" outlineLevel="0" collapsed="false">
      <c r="A475" s="28" t="n">
        <v>474</v>
      </c>
      <c r="B475" s="28" t="n">
        <v>76</v>
      </c>
      <c r="C475" s="28" t="n">
        <v>9</v>
      </c>
      <c r="D475" s="28" t="n">
        <v>1</v>
      </c>
      <c r="E475" s="29" t="n">
        <v>45810</v>
      </c>
      <c r="F475" s="28" t="n">
        <v>10000</v>
      </c>
      <c r="G475" s="28" t="n">
        <v>2</v>
      </c>
      <c r="H475" s="28" t="n">
        <v>1.7</v>
      </c>
      <c r="I475" s="28" t="s">
        <v>145</v>
      </c>
      <c r="J475" s="28" t="n">
        <v>0</v>
      </c>
      <c r="K475" s="28" t="str">
        <f aca="false">IFERROR(INDEX(Dim_Products!$B$2:$B$14,MATCH($C475,Dim_Products!$A$2:$A$14,0)),"")</f>
        <v>Instant Loan</v>
      </c>
      <c r="L475" s="28" t="str">
        <f aca="false">IFERROR(INDEX(Dim_Products!$C$2:$C$14,MATCH($C475,Dim_Products!$A$2:$A$14,0)),"")</f>
        <v>BOSA</v>
      </c>
      <c r="M475" s="28" t="str">
        <f aca="false">IFERROR(INDEX(Dim_Members!$D$2:$D$354,MATCH($B475,Dim_Members!$A$2:$A$354,0)),"")</f>
        <v>Individual</v>
      </c>
      <c r="N475" s="28" t="str">
        <f aca="false">IFERROR(INDEX(Dim_Branches!$B$2:$B$4,MATCH($D475,Dim_Branches!$A$2:$A$4,0)),"")</f>
        <v>Headquarters</v>
      </c>
    </row>
    <row r="476" customFormat="false" ht="15" hidden="false" customHeight="false" outlineLevel="0" collapsed="false">
      <c r="A476" s="28" t="n">
        <v>475</v>
      </c>
      <c r="B476" s="28" t="n">
        <v>89</v>
      </c>
      <c r="C476" s="28" t="n">
        <v>8</v>
      </c>
      <c r="D476" s="28" t="n">
        <v>1</v>
      </c>
      <c r="E476" s="29" t="n">
        <v>44568</v>
      </c>
      <c r="F476" s="28" t="n">
        <v>10400</v>
      </c>
      <c r="G476" s="28" t="n">
        <v>6</v>
      </c>
      <c r="H476" s="28" t="n">
        <v>1.6</v>
      </c>
      <c r="I476" s="28" t="s">
        <v>146</v>
      </c>
      <c r="J476" s="28" t="n">
        <v>0</v>
      </c>
      <c r="K476" s="28" t="str">
        <f aca="false">IFERROR(INDEX(Dim_Products!$B$2:$B$14,MATCH($C476,Dim_Products!$A$2:$A$14,0)),"")</f>
        <v>Emergency Loan</v>
      </c>
      <c r="L476" s="28" t="str">
        <f aca="false">IFERROR(INDEX(Dim_Products!$C$2:$C$14,MATCH($C476,Dim_Products!$A$2:$A$14,0)),"")</f>
        <v>BOSA</v>
      </c>
      <c r="M476" s="28" t="str">
        <f aca="false">IFERROR(INDEX(Dim_Members!$D$2:$D$354,MATCH($B476,Dim_Members!$A$2:$A$354,0)),"")</f>
        <v>Individual</v>
      </c>
      <c r="N476" s="28" t="str">
        <f aca="false">IFERROR(INDEX(Dim_Branches!$B$2:$B$4,MATCH($D476,Dim_Branches!$A$2:$A$4,0)),"")</f>
        <v>Headquarters</v>
      </c>
    </row>
    <row r="477" customFormat="false" ht="15" hidden="false" customHeight="false" outlineLevel="0" collapsed="false">
      <c r="A477" s="28" t="n">
        <v>476</v>
      </c>
      <c r="B477" s="28" t="n">
        <v>45</v>
      </c>
      <c r="C477" s="28" t="n">
        <v>2</v>
      </c>
      <c r="D477" s="28" t="n">
        <v>3</v>
      </c>
      <c r="E477" s="29" t="n">
        <v>45772</v>
      </c>
      <c r="F477" s="28" t="n">
        <v>48500</v>
      </c>
      <c r="G477" s="28" t="n">
        <v>13</v>
      </c>
      <c r="H477" s="28" t="n">
        <v>1.5</v>
      </c>
      <c r="I477" s="28" t="s">
        <v>147</v>
      </c>
      <c r="J477" s="28" t="n">
        <v>0</v>
      </c>
      <c r="K477" s="28" t="str">
        <f aca="false">IFERROR(INDEX(Dim_Products!$B$2:$B$14,MATCH($C477,Dim_Products!$A$2:$A$14,0)),"")</f>
        <v>Jeki Loan</v>
      </c>
      <c r="L477" s="28" t="str">
        <f aca="false">IFERROR(INDEX(Dim_Products!$C$2:$C$14,MATCH($C477,Dim_Products!$A$2:$A$14,0)),"")</f>
        <v>FOSA</v>
      </c>
      <c r="M477" s="28" t="str">
        <f aca="false">IFERROR(INDEX(Dim_Members!$D$2:$D$354,MATCH($B477,Dim_Members!$A$2:$A$354,0)),"")</f>
        <v>Religious Institution</v>
      </c>
      <c r="N477" s="28" t="str">
        <f aca="false">IFERROR(INDEX(Dim_Branches!$B$2:$B$4,MATCH($D477,Dim_Branches!$A$2:$A$4,0)),"")</f>
        <v>Ruai</v>
      </c>
    </row>
    <row r="478" customFormat="false" ht="15" hidden="false" customHeight="false" outlineLevel="0" collapsed="false">
      <c r="A478" s="28" t="n">
        <v>477</v>
      </c>
      <c r="B478" s="28" t="n">
        <v>92</v>
      </c>
      <c r="C478" s="28" t="n">
        <v>3</v>
      </c>
      <c r="D478" s="28" t="n">
        <v>1</v>
      </c>
      <c r="E478" s="29" t="n">
        <v>45719</v>
      </c>
      <c r="F478" s="28" t="n">
        <v>39000</v>
      </c>
      <c r="G478" s="28" t="n">
        <v>12</v>
      </c>
      <c r="H478" s="28" t="n">
        <v>1.3</v>
      </c>
      <c r="I478" s="28" t="s">
        <v>147</v>
      </c>
      <c r="J478" s="28" t="n">
        <v>0</v>
      </c>
      <c r="K478" s="28" t="str">
        <f aca="false">IFERROR(INDEX(Dim_Products!$B$2:$B$14,MATCH($C478,Dim_Products!$A$2:$A$14,0)),"")</f>
        <v>Product Loan</v>
      </c>
      <c r="L478" s="28" t="str">
        <f aca="false">IFERROR(INDEX(Dim_Products!$C$2:$C$14,MATCH($C478,Dim_Products!$A$2:$A$14,0)),"")</f>
        <v>FOSA</v>
      </c>
      <c r="M478" s="28" t="str">
        <f aca="false">IFERROR(INDEX(Dim_Members!$D$2:$D$354,MATCH($B478,Dim_Members!$A$2:$A$354,0)),"")</f>
        <v>Individual</v>
      </c>
      <c r="N478" s="28" t="str">
        <f aca="false">IFERROR(INDEX(Dim_Branches!$B$2:$B$4,MATCH($D478,Dim_Branches!$A$2:$A$4,0)),"")</f>
        <v>Headquarters</v>
      </c>
    </row>
    <row r="479" customFormat="false" ht="15" hidden="false" customHeight="false" outlineLevel="0" collapsed="false">
      <c r="A479" s="28" t="n">
        <v>478</v>
      </c>
      <c r="B479" s="28" t="n">
        <v>108</v>
      </c>
      <c r="C479" s="28" t="n">
        <v>3</v>
      </c>
      <c r="D479" s="28" t="n">
        <v>2</v>
      </c>
      <c r="E479" s="29" t="n">
        <v>45589</v>
      </c>
      <c r="F479" s="28" t="n">
        <v>12200</v>
      </c>
      <c r="G479" s="28" t="n">
        <v>12</v>
      </c>
      <c r="H479" s="28" t="n">
        <v>1.3</v>
      </c>
      <c r="I479" s="28" t="s">
        <v>145</v>
      </c>
      <c r="J479" s="28" t="n">
        <v>0</v>
      </c>
      <c r="K479" s="28" t="str">
        <f aca="false">IFERROR(INDEX(Dim_Products!$B$2:$B$14,MATCH($C479,Dim_Products!$A$2:$A$14,0)),"")</f>
        <v>Product Loan</v>
      </c>
      <c r="L479" s="28" t="str">
        <f aca="false">IFERROR(INDEX(Dim_Products!$C$2:$C$14,MATCH($C479,Dim_Products!$A$2:$A$14,0)),"")</f>
        <v>FOSA</v>
      </c>
      <c r="M479" s="28" t="str">
        <f aca="false">IFERROR(INDEX(Dim_Members!$D$2:$D$354,MATCH($B479,Dim_Members!$A$2:$A$354,0)),"")</f>
        <v>Individual</v>
      </c>
      <c r="N479" s="28" t="str">
        <f aca="false">IFERROR(INDEX(Dim_Branches!$B$2:$B$4,MATCH($D479,Dim_Branches!$A$2:$A$4,0)),"")</f>
        <v>Umoja</v>
      </c>
    </row>
    <row r="480" customFormat="false" ht="15" hidden="false" customHeight="false" outlineLevel="0" collapsed="false">
      <c r="A480" s="28" t="n">
        <v>479</v>
      </c>
      <c r="B480" s="28" t="n">
        <v>52</v>
      </c>
      <c r="C480" s="28" t="n">
        <v>2</v>
      </c>
      <c r="D480" s="28" t="n">
        <v>2</v>
      </c>
      <c r="E480" s="29" t="n">
        <v>45295</v>
      </c>
      <c r="F480" s="28" t="n">
        <v>12300</v>
      </c>
      <c r="G480" s="28" t="n">
        <v>12</v>
      </c>
      <c r="H480" s="28" t="n">
        <v>1.5</v>
      </c>
      <c r="I480" s="28" t="s">
        <v>146</v>
      </c>
      <c r="J480" s="28" t="n">
        <v>0</v>
      </c>
      <c r="K480" s="28" t="str">
        <f aca="false">IFERROR(INDEX(Dim_Products!$B$2:$B$14,MATCH($C480,Dim_Products!$A$2:$A$14,0)),"")</f>
        <v>Jeki Loan</v>
      </c>
      <c r="L480" s="28" t="str">
        <f aca="false">IFERROR(INDEX(Dim_Products!$C$2:$C$14,MATCH($C480,Dim_Products!$A$2:$A$14,0)),"")</f>
        <v>FOSA</v>
      </c>
      <c r="M480" s="28" t="str">
        <f aca="false">IFERROR(INDEX(Dim_Members!$D$2:$D$354,MATCH($B480,Dim_Members!$A$2:$A$354,0)),"")</f>
        <v>Individual</v>
      </c>
      <c r="N480" s="28" t="str">
        <f aca="false">IFERROR(INDEX(Dim_Branches!$B$2:$B$4,MATCH($D480,Dim_Branches!$A$2:$A$4,0)),"")</f>
        <v>Umoja</v>
      </c>
    </row>
    <row r="481" customFormat="false" ht="15" hidden="false" customHeight="false" outlineLevel="0" collapsed="false">
      <c r="A481" s="28" t="n">
        <v>480</v>
      </c>
      <c r="B481" s="28" t="n">
        <v>260</v>
      </c>
      <c r="C481" s="28" t="n">
        <v>1</v>
      </c>
      <c r="D481" s="28" t="n">
        <v>2</v>
      </c>
      <c r="E481" s="29" t="n">
        <v>45434</v>
      </c>
      <c r="F481" s="28" t="n">
        <v>95600</v>
      </c>
      <c r="G481" s="28" t="n">
        <v>2</v>
      </c>
      <c r="H481" s="28" t="n">
        <v>1</v>
      </c>
      <c r="I481" s="28" t="s">
        <v>146</v>
      </c>
      <c r="J481" s="28" t="n">
        <v>0</v>
      </c>
      <c r="K481" s="28" t="str">
        <f aca="false">IFERROR(INDEX(Dim_Products!$B$2:$B$14,MATCH($C481,Dim_Products!$A$2:$A$14,0)),"")</f>
        <v>Salary Advance</v>
      </c>
      <c r="L481" s="28" t="str">
        <f aca="false">IFERROR(INDEX(Dim_Products!$C$2:$C$14,MATCH($C481,Dim_Products!$A$2:$A$14,0)),"")</f>
        <v>FOSA</v>
      </c>
      <c r="M481" s="28" t="str">
        <f aca="false">IFERROR(INDEX(Dim_Members!$D$2:$D$354,MATCH($B481,Dim_Members!$A$2:$A$354,0)),"")</f>
        <v>SME</v>
      </c>
      <c r="N481" s="28" t="str">
        <f aca="false">IFERROR(INDEX(Dim_Branches!$B$2:$B$4,MATCH($D481,Dim_Branches!$A$2:$A$4,0)),"")</f>
        <v>Umoja</v>
      </c>
    </row>
    <row r="482" customFormat="false" ht="15" hidden="false" customHeight="false" outlineLevel="0" collapsed="false">
      <c r="A482" s="28" t="n">
        <v>481</v>
      </c>
      <c r="B482" s="28" t="n">
        <v>306</v>
      </c>
      <c r="C482" s="28" t="n">
        <v>13</v>
      </c>
      <c r="D482" s="28" t="n">
        <v>1</v>
      </c>
      <c r="E482" s="29" t="n">
        <v>45635</v>
      </c>
      <c r="F482" s="28" t="n">
        <v>478200</v>
      </c>
      <c r="G482" s="28" t="n">
        <v>59</v>
      </c>
      <c r="H482" s="28" t="n">
        <v>1.1</v>
      </c>
      <c r="I482" s="28" t="s">
        <v>145</v>
      </c>
      <c r="J482" s="28" t="n">
        <v>1</v>
      </c>
      <c r="K482" s="28" t="str">
        <f aca="false">IFERROR(INDEX(Dim_Products!$B$2:$B$14,MATCH($C482,Dim_Products!$A$2:$A$14,0)),"")</f>
        <v>Supa Loan</v>
      </c>
      <c r="L482" s="28" t="str">
        <f aca="false">IFERROR(INDEX(Dim_Products!$C$2:$C$14,MATCH($C482,Dim_Products!$A$2:$A$14,0)),"")</f>
        <v>BOSA</v>
      </c>
      <c r="M482" s="28" t="str">
        <f aca="false">IFERROR(INDEX(Dim_Members!$D$2:$D$354,MATCH($B482,Dim_Members!$A$2:$A$354,0)),"")</f>
        <v>Corporate</v>
      </c>
      <c r="N482" s="28" t="str">
        <f aca="false">IFERROR(INDEX(Dim_Branches!$B$2:$B$4,MATCH($D482,Dim_Branches!$A$2:$A$4,0)),"")</f>
        <v>Headquarters</v>
      </c>
    </row>
    <row r="483" customFormat="false" ht="15" hidden="false" customHeight="false" outlineLevel="0" collapsed="false">
      <c r="A483" s="28" t="n">
        <v>482</v>
      </c>
      <c r="B483" s="28" t="n">
        <v>346</v>
      </c>
      <c r="C483" s="28" t="n">
        <v>9</v>
      </c>
      <c r="D483" s="28" t="n">
        <v>3</v>
      </c>
      <c r="E483" s="29" t="n">
        <v>45431</v>
      </c>
      <c r="F483" s="28" t="n">
        <v>9100</v>
      </c>
      <c r="G483" s="28" t="n">
        <v>4</v>
      </c>
      <c r="H483" s="28" t="n">
        <v>1.7</v>
      </c>
      <c r="I483" s="28" t="s">
        <v>146</v>
      </c>
      <c r="J483" s="28" t="n">
        <v>0</v>
      </c>
      <c r="K483" s="28" t="str">
        <f aca="false">IFERROR(INDEX(Dim_Products!$B$2:$B$14,MATCH($C483,Dim_Products!$A$2:$A$14,0)),"")</f>
        <v>Instant Loan</v>
      </c>
      <c r="L483" s="28" t="str">
        <f aca="false">IFERROR(INDEX(Dim_Products!$C$2:$C$14,MATCH($C483,Dim_Products!$A$2:$A$14,0)),"")</f>
        <v>BOSA</v>
      </c>
      <c r="M483" s="28" t="str">
        <f aca="false">IFERROR(INDEX(Dim_Members!$D$2:$D$354,MATCH($B483,Dim_Members!$A$2:$A$354,0)),"")</f>
        <v>SME</v>
      </c>
      <c r="N483" s="28" t="str">
        <f aca="false">IFERROR(INDEX(Dim_Branches!$B$2:$B$4,MATCH($D483,Dim_Branches!$A$2:$A$4,0)),"")</f>
        <v>Ruai</v>
      </c>
    </row>
    <row r="484" customFormat="false" ht="15" hidden="false" customHeight="false" outlineLevel="0" collapsed="false">
      <c r="A484" s="28" t="n">
        <v>483</v>
      </c>
      <c r="B484" s="28" t="n">
        <v>121</v>
      </c>
      <c r="C484" s="28" t="n">
        <v>5</v>
      </c>
      <c r="D484" s="28" t="n">
        <v>2</v>
      </c>
      <c r="E484" s="29" t="n">
        <v>45964</v>
      </c>
      <c r="F484" s="28" t="n">
        <v>50300</v>
      </c>
      <c r="G484" s="28" t="n">
        <v>5</v>
      </c>
      <c r="H484" s="28" t="n">
        <v>1.4</v>
      </c>
      <c r="I484" s="28" t="s">
        <v>145</v>
      </c>
      <c r="J484" s="28" t="n">
        <v>1</v>
      </c>
      <c r="K484" s="28" t="str">
        <f aca="false">IFERROR(INDEX(Dim_Products!$B$2:$B$14,MATCH($C484,Dim_Products!$A$2:$A$14,0)),"")</f>
        <v>School Fees Loan</v>
      </c>
      <c r="L484" s="28" t="str">
        <f aca="false">IFERROR(INDEX(Dim_Products!$C$2:$C$14,MATCH($C484,Dim_Products!$A$2:$A$14,0)),"")</f>
        <v>BOSA</v>
      </c>
      <c r="M484" s="28" t="str">
        <f aca="false">IFERROR(INDEX(Dim_Members!$D$2:$D$354,MATCH($B484,Dim_Members!$A$2:$A$354,0)),"")</f>
        <v>Individual</v>
      </c>
      <c r="N484" s="28" t="str">
        <f aca="false">IFERROR(INDEX(Dim_Branches!$B$2:$B$4,MATCH($D484,Dim_Branches!$A$2:$A$4,0)),"")</f>
        <v>Umoja</v>
      </c>
    </row>
    <row r="485" customFormat="false" ht="15" hidden="false" customHeight="false" outlineLevel="0" collapsed="false">
      <c r="A485" s="28" t="n">
        <v>484</v>
      </c>
      <c r="B485" s="28" t="n">
        <v>218</v>
      </c>
      <c r="C485" s="28" t="n">
        <v>2</v>
      </c>
      <c r="D485" s="28" t="n">
        <v>3</v>
      </c>
      <c r="E485" s="29" t="n">
        <v>45199</v>
      </c>
      <c r="F485" s="28" t="n">
        <v>35400</v>
      </c>
      <c r="G485" s="28" t="n">
        <v>12</v>
      </c>
      <c r="H485" s="28" t="n">
        <v>1.5</v>
      </c>
      <c r="I485" s="28" t="s">
        <v>145</v>
      </c>
      <c r="J485" s="28" t="n">
        <v>0</v>
      </c>
      <c r="K485" s="28" t="str">
        <f aca="false">IFERROR(INDEX(Dim_Products!$B$2:$B$14,MATCH($C485,Dim_Products!$A$2:$A$14,0)),"")</f>
        <v>Jeki Loan</v>
      </c>
      <c r="L485" s="28" t="str">
        <f aca="false">IFERROR(INDEX(Dim_Products!$C$2:$C$14,MATCH($C485,Dim_Products!$A$2:$A$14,0)),"")</f>
        <v>FOSA</v>
      </c>
      <c r="M485" s="28" t="str">
        <f aca="false">IFERROR(INDEX(Dim_Members!$D$2:$D$354,MATCH($B485,Dim_Members!$A$2:$A$354,0)),"")</f>
        <v>Individual</v>
      </c>
      <c r="N485" s="28" t="str">
        <f aca="false">IFERROR(INDEX(Dim_Branches!$B$2:$B$4,MATCH($D485,Dim_Branches!$A$2:$A$4,0)),"")</f>
        <v>Ruai</v>
      </c>
    </row>
    <row r="486" customFormat="false" ht="15" hidden="false" customHeight="false" outlineLevel="0" collapsed="false">
      <c r="A486" s="28" t="n">
        <v>485</v>
      </c>
      <c r="B486" s="28" t="n">
        <v>66</v>
      </c>
      <c r="C486" s="28" t="n">
        <v>8</v>
      </c>
      <c r="D486" s="28" t="n">
        <v>1</v>
      </c>
      <c r="E486" s="29" t="n">
        <v>45348</v>
      </c>
      <c r="F486" s="28" t="n">
        <v>15300</v>
      </c>
      <c r="G486" s="28" t="n">
        <v>7</v>
      </c>
      <c r="H486" s="28" t="n">
        <v>1.6</v>
      </c>
      <c r="I486" s="28" t="s">
        <v>146</v>
      </c>
      <c r="J486" s="28" t="n">
        <v>0</v>
      </c>
      <c r="K486" s="28" t="str">
        <f aca="false">IFERROR(INDEX(Dim_Products!$B$2:$B$14,MATCH($C486,Dim_Products!$A$2:$A$14,0)),"")</f>
        <v>Emergency Loan</v>
      </c>
      <c r="L486" s="28" t="str">
        <f aca="false">IFERROR(INDEX(Dim_Products!$C$2:$C$14,MATCH($C486,Dim_Products!$A$2:$A$14,0)),"")</f>
        <v>BOSA</v>
      </c>
      <c r="M486" s="28" t="str">
        <f aca="false">IFERROR(INDEX(Dim_Members!$D$2:$D$354,MATCH($B486,Dim_Members!$A$2:$A$354,0)),"")</f>
        <v>SME</v>
      </c>
      <c r="N486" s="28" t="str">
        <f aca="false">IFERROR(INDEX(Dim_Branches!$B$2:$B$4,MATCH($D486,Dim_Branches!$A$2:$A$4,0)),"")</f>
        <v>Headquarters</v>
      </c>
    </row>
    <row r="487" customFormat="false" ht="15" hidden="false" customHeight="false" outlineLevel="0" collapsed="false">
      <c r="A487" s="28" t="n">
        <v>486</v>
      </c>
      <c r="B487" s="28" t="n">
        <v>231</v>
      </c>
      <c r="C487" s="28" t="n">
        <v>6</v>
      </c>
      <c r="D487" s="28" t="n">
        <v>1</v>
      </c>
      <c r="E487" s="29" t="n">
        <v>46235</v>
      </c>
      <c r="F487" s="28" t="n">
        <v>29900</v>
      </c>
      <c r="G487" s="28" t="n">
        <v>12</v>
      </c>
      <c r="H487" s="28" t="n">
        <v>1.3</v>
      </c>
      <c r="I487" s="28" t="s">
        <v>145</v>
      </c>
      <c r="J487" s="28" t="n">
        <v>0</v>
      </c>
      <c r="K487" s="28" t="str">
        <f aca="false">IFERROR(INDEX(Dim_Products!$B$2:$B$14,MATCH($C487,Dim_Products!$A$2:$A$14,0)),"")</f>
        <v>Bima Loan</v>
      </c>
      <c r="L487" s="28" t="str">
        <f aca="false">IFERROR(INDEX(Dim_Products!$C$2:$C$14,MATCH($C487,Dim_Products!$A$2:$A$14,0)),"")</f>
        <v>BOSA</v>
      </c>
      <c r="M487" s="28" t="str">
        <f aca="false">IFERROR(INDEX(Dim_Members!$D$2:$D$354,MATCH($B487,Dim_Members!$A$2:$A$354,0)),"")</f>
        <v>Individual</v>
      </c>
      <c r="N487" s="28" t="str">
        <f aca="false">IFERROR(INDEX(Dim_Branches!$B$2:$B$4,MATCH($D487,Dim_Branches!$A$2:$A$4,0)),"")</f>
        <v>Headquarters</v>
      </c>
    </row>
    <row r="488" customFormat="false" ht="15" hidden="false" customHeight="false" outlineLevel="0" collapsed="false">
      <c r="A488" s="28" t="n">
        <v>487</v>
      </c>
      <c r="B488" s="28" t="n">
        <v>187</v>
      </c>
      <c r="C488" s="28" t="n">
        <v>1</v>
      </c>
      <c r="D488" s="28" t="n">
        <v>3</v>
      </c>
      <c r="E488" s="29" t="n">
        <v>44928</v>
      </c>
      <c r="F488" s="28" t="n">
        <v>55500</v>
      </c>
      <c r="G488" s="28" t="n">
        <v>2</v>
      </c>
      <c r="H488" s="28" t="n">
        <v>1</v>
      </c>
      <c r="I488" s="28" t="s">
        <v>146</v>
      </c>
      <c r="J488" s="28" t="n">
        <v>0</v>
      </c>
      <c r="K488" s="28" t="str">
        <f aca="false">IFERROR(INDEX(Dim_Products!$B$2:$B$14,MATCH($C488,Dim_Products!$A$2:$A$14,0)),"")</f>
        <v>Salary Advance</v>
      </c>
      <c r="L488" s="28" t="str">
        <f aca="false">IFERROR(INDEX(Dim_Products!$C$2:$C$14,MATCH($C488,Dim_Products!$A$2:$A$14,0)),"")</f>
        <v>FOSA</v>
      </c>
      <c r="M488" s="28" t="str">
        <f aca="false">IFERROR(INDEX(Dim_Members!$D$2:$D$354,MATCH($B488,Dim_Members!$A$2:$A$354,0)),"")</f>
        <v>SME</v>
      </c>
      <c r="N488" s="28" t="str">
        <f aca="false">IFERROR(INDEX(Dim_Branches!$B$2:$B$4,MATCH($D488,Dim_Branches!$A$2:$A$4,0)),"")</f>
        <v>Ruai</v>
      </c>
    </row>
    <row r="489" customFormat="false" ht="15" hidden="false" customHeight="false" outlineLevel="0" collapsed="false">
      <c r="A489" s="28" t="n">
        <v>488</v>
      </c>
      <c r="B489" s="28" t="n">
        <v>173</v>
      </c>
      <c r="C489" s="28" t="n">
        <v>12</v>
      </c>
      <c r="D489" s="28" t="n">
        <v>3</v>
      </c>
      <c r="E489" s="29" t="n">
        <v>46160</v>
      </c>
      <c r="F489" s="28" t="n">
        <v>589900</v>
      </c>
      <c r="G489" s="28" t="n">
        <v>49</v>
      </c>
      <c r="H489" s="28" t="n">
        <v>1.1</v>
      </c>
      <c r="I489" s="28" t="s">
        <v>145</v>
      </c>
      <c r="J489" s="28" t="n">
        <v>1</v>
      </c>
      <c r="K489" s="28" t="str">
        <f aca="false">IFERROR(INDEX(Dim_Products!$B$2:$B$14,MATCH($C489,Dim_Products!$A$2:$A$14,0)),"")</f>
        <v>Mjengo Loan</v>
      </c>
      <c r="L489" s="28" t="str">
        <f aca="false">IFERROR(INDEX(Dim_Products!$C$2:$C$14,MATCH($C489,Dim_Products!$A$2:$A$14,0)),"")</f>
        <v>BOSA</v>
      </c>
      <c r="M489" s="28" t="str">
        <f aca="false">IFERROR(INDEX(Dim_Members!$D$2:$D$354,MATCH($B489,Dim_Members!$A$2:$A$354,0)),"")</f>
        <v>SME</v>
      </c>
      <c r="N489" s="28" t="str">
        <f aca="false">IFERROR(INDEX(Dim_Branches!$B$2:$B$4,MATCH($D489,Dim_Branches!$A$2:$A$4,0)),"")</f>
        <v>Ruai</v>
      </c>
    </row>
    <row r="490" customFormat="false" ht="15" hidden="false" customHeight="false" outlineLevel="0" collapsed="false">
      <c r="A490" s="28" t="n">
        <v>489</v>
      </c>
      <c r="B490" s="28" t="n">
        <v>26</v>
      </c>
      <c r="C490" s="28" t="n">
        <v>10</v>
      </c>
      <c r="D490" s="28" t="n">
        <v>1</v>
      </c>
      <c r="E490" s="29" t="n">
        <v>46054</v>
      </c>
      <c r="F490" s="28" t="n">
        <v>16400</v>
      </c>
      <c r="G490" s="28" t="n">
        <v>6</v>
      </c>
      <c r="H490" s="28" t="n">
        <v>1.5</v>
      </c>
      <c r="I490" s="28" t="s">
        <v>146</v>
      </c>
      <c r="J490" s="28" t="n">
        <v>0</v>
      </c>
      <c r="K490" s="28" t="str">
        <f aca="false">IFERROR(INDEX(Dim_Products!$B$2:$B$14,MATCH($C490,Dim_Products!$A$2:$A$14,0)),"")</f>
        <v>ELoan</v>
      </c>
      <c r="L490" s="28" t="str">
        <f aca="false">IFERROR(INDEX(Dim_Products!$C$2:$C$14,MATCH($C490,Dim_Products!$A$2:$A$14,0)),"")</f>
        <v>BOSA</v>
      </c>
      <c r="M490" s="28" t="str">
        <f aca="false">IFERROR(INDEX(Dim_Members!$D$2:$D$354,MATCH($B490,Dim_Members!$A$2:$A$354,0)),"")</f>
        <v>Individual</v>
      </c>
      <c r="N490" s="28" t="str">
        <f aca="false">IFERROR(INDEX(Dim_Branches!$B$2:$B$4,MATCH($D490,Dim_Branches!$A$2:$A$4,0)),"")</f>
        <v>Headquarters</v>
      </c>
    </row>
    <row r="491" customFormat="false" ht="15" hidden="false" customHeight="false" outlineLevel="0" collapsed="false">
      <c r="A491" s="28" t="n">
        <v>490</v>
      </c>
      <c r="B491" s="28" t="n">
        <v>196</v>
      </c>
      <c r="C491" s="28" t="n">
        <v>6</v>
      </c>
      <c r="D491" s="28" t="n">
        <v>3</v>
      </c>
      <c r="E491" s="29" t="n">
        <v>46047</v>
      </c>
      <c r="F491" s="28" t="n">
        <v>16800</v>
      </c>
      <c r="G491" s="28" t="n">
        <v>11</v>
      </c>
      <c r="H491" s="28" t="n">
        <v>1.3</v>
      </c>
      <c r="I491" s="28" t="s">
        <v>145</v>
      </c>
      <c r="J491" s="28" t="n">
        <v>0</v>
      </c>
      <c r="K491" s="28" t="str">
        <f aca="false">IFERROR(INDEX(Dim_Products!$B$2:$B$14,MATCH($C491,Dim_Products!$A$2:$A$14,0)),"")</f>
        <v>Bima Loan</v>
      </c>
      <c r="L491" s="28" t="str">
        <f aca="false">IFERROR(INDEX(Dim_Products!$C$2:$C$14,MATCH($C491,Dim_Products!$A$2:$A$14,0)),"")</f>
        <v>BOSA</v>
      </c>
      <c r="M491" s="28" t="str">
        <f aca="false">IFERROR(INDEX(Dim_Members!$D$2:$D$354,MATCH($B491,Dim_Members!$A$2:$A$354,0)),"")</f>
        <v>SME</v>
      </c>
      <c r="N491" s="28" t="str">
        <f aca="false">IFERROR(INDEX(Dim_Branches!$B$2:$B$4,MATCH($D491,Dim_Branches!$A$2:$A$4,0)),"")</f>
        <v>Ruai</v>
      </c>
    </row>
    <row r="492" customFormat="false" ht="15" hidden="false" customHeight="false" outlineLevel="0" collapsed="false">
      <c r="A492" s="28" t="n">
        <v>491</v>
      </c>
      <c r="B492" s="28" t="n">
        <v>60</v>
      </c>
      <c r="C492" s="28" t="n">
        <v>9</v>
      </c>
      <c r="D492" s="28" t="n">
        <v>1</v>
      </c>
      <c r="E492" s="29" t="n">
        <v>45731</v>
      </c>
      <c r="F492" s="28" t="n">
        <v>19900</v>
      </c>
      <c r="G492" s="28" t="n">
        <v>3</v>
      </c>
      <c r="H492" s="28" t="n">
        <v>1.7</v>
      </c>
      <c r="I492" s="28" t="s">
        <v>147</v>
      </c>
      <c r="J492" s="28" t="n">
        <v>0</v>
      </c>
      <c r="K492" s="28" t="str">
        <f aca="false">IFERROR(INDEX(Dim_Products!$B$2:$B$14,MATCH($C492,Dim_Products!$A$2:$A$14,0)),"")</f>
        <v>Instant Loan</v>
      </c>
      <c r="L492" s="28" t="str">
        <f aca="false">IFERROR(INDEX(Dim_Products!$C$2:$C$14,MATCH($C492,Dim_Products!$A$2:$A$14,0)),"")</f>
        <v>BOSA</v>
      </c>
      <c r="M492" s="28" t="str">
        <f aca="false">IFERROR(INDEX(Dim_Members!$D$2:$D$354,MATCH($B492,Dim_Members!$A$2:$A$354,0)),"")</f>
        <v>Individual</v>
      </c>
      <c r="N492" s="28" t="str">
        <f aca="false">IFERROR(INDEX(Dim_Branches!$B$2:$B$4,MATCH($D492,Dim_Branches!$A$2:$A$4,0)),"")</f>
        <v>Headquarters</v>
      </c>
    </row>
    <row r="493" customFormat="false" ht="15" hidden="false" customHeight="false" outlineLevel="0" collapsed="false">
      <c r="A493" s="28" t="n">
        <v>492</v>
      </c>
      <c r="B493" s="28" t="n">
        <v>111</v>
      </c>
      <c r="C493" s="28" t="n">
        <v>9</v>
      </c>
      <c r="D493" s="28" t="n">
        <v>2</v>
      </c>
      <c r="E493" s="29" t="n">
        <v>46177</v>
      </c>
      <c r="F493" s="28" t="n">
        <v>15400</v>
      </c>
      <c r="G493" s="28" t="n">
        <v>3</v>
      </c>
      <c r="H493" s="28" t="n">
        <v>1.7</v>
      </c>
      <c r="I493" s="28" t="s">
        <v>147</v>
      </c>
      <c r="J493" s="28" t="n">
        <v>0</v>
      </c>
      <c r="K493" s="28" t="str">
        <f aca="false">IFERROR(INDEX(Dim_Products!$B$2:$B$14,MATCH($C493,Dim_Products!$A$2:$A$14,0)),"")</f>
        <v>Instant Loan</v>
      </c>
      <c r="L493" s="28" t="str">
        <f aca="false">IFERROR(INDEX(Dim_Products!$C$2:$C$14,MATCH($C493,Dim_Products!$A$2:$A$14,0)),"")</f>
        <v>BOSA</v>
      </c>
      <c r="M493" s="28" t="str">
        <f aca="false">IFERROR(INDEX(Dim_Members!$D$2:$D$354,MATCH($B493,Dim_Members!$A$2:$A$354,0)),"")</f>
        <v>Individual</v>
      </c>
      <c r="N493" s="28" t="str">
        <f aca="false">IFERROR(INDEX(Dim_Branches!$B$2:$B$4,MATCH($D493,Dim_Branches!$A$2:$A$4,0)),"")</f>
        <v>Umoja</v>
      </c>
    </row>
    <row r="494" customFormat="false" ht="15" hidden="false" customHeight="false" outlineLevel="0" collapsed="false">
      <c r="A494" s="28" t="n">
        <v>493</v>
      </c>
      <c r="B494" s="28" t="n">
        <v>310</v>
      </c>
      <c r="C494" s="28" t="n">
        <v>5</v>
      </c>
      <c r="D494" s="28" t="n">
        <v>2</v>
      </c>
      <c r="E494" s="29" t="n">
        <v>44933</v>
      </c>
      <c r="F494" s="28" t="n">
        <v>20700</v>
      </c>
      <c r="G494" s="28" t="n">
        <v>5</v>
      </c>
      <c r="H494" s="28" t="n">
        <v>1.4</v>
      </c>
      <c r="I494" s="28" t="s">
        <v>145</v>
      </c>
      <c r="J494" s="28" t="n">
        <v>0</v>
      </c>
      <c r="K494" s="28" t="str">
        <f aca="false">IFERROR(INDEX(Dim_Products!$B$2:$B$14,MATCH($C494,Dim_Products!$A$2:$A$14,0)),"")</f>
        <v>School Fees Loan</v>
      </c>
      <c r="L494" s="28" t="str">
        <f aca="false">IFERROR(INDEX(Dim_Products!$C$2:$C$14,MATCH($C494,Dim_Products!$A$2:$A$14,0)),"")</f>
        <v>BOSA</v>
      </c>
      <c r="M494" s="28" t="str">
        <f aca="false">IFERROR(INDEX(Dim_Members!$D$2:$D$354,MATCH($B494,Dim_Members!$A$2:$A$354,0)),"")</f>
        <v>Individual</v>
      </c>
      <c r="N494" s="28" t="str">
        <f aca="false">IFERROR(INDEX(Dim_Branches!$B$2:$B$4,MATCH($D494,Dim_Branches!$A$2:$A$4,0)),"")</f>
        <v>Umoja</v>
      </c>
    </row>
    <row r="495" customFormat="false" ht="15" hidden="false" customHeight="false" outlineLevel="0" collapsed="false">
      <c r="A495" s="28" t="n">
        <v>494</v>
      </c>
      <c r="B495" s="28" t="n">
        <v>326</v>
      </c>
      <c r="C495" s="28" t="n">
        <v>4</v>
      </c>
      <c r="D495" s="28" t="n">
        <v>1</v>
      </c>
      <c r="E495" s="29" t="n">
        <v>45015</v>
      </c>
      <c r="F495" s="28" t="n">
        <v>12500</v>
      </c>
      <c r="G495" s="28" t="n">
        <v>23</v>
      </c>
      <c r="H495" s="28" t="n">
        <v>1.2</v>
      </c>
      <c r="I495" s="28" t="s">
        <v>145</v>
      </c>
      <c r="J495" s="28" t="n">
        <v>0</v>
      </c>
      <c r="K495" s="28" t="str">
        <f aca="false">IFERROR(INDEX(Dim_Products!$B$2:$B$14,MATCH($C495,Dim_Products!$A$2:$A$14,0)),"")</f>
        <v>Mtumishi Loan</v>
      </c>
      <c r="L495" s="28" t="str">
        <f aca="false">IFERROR(INDEX(Dim_Products!$C$2:$C$14,MATCH($C495,Dim_Products!$A$2:$A$14,0)),"")</f>
        <v>FOSA</v>
      </c>
      <c r="M495" s="28" t="str">
        <f aca="false">IFERROR(INDEX(Dim_Members!$D$2:$D$354,MATCH($B495,Dim_Members!$A$2:$A$354,0)),"")</f>
        <v>Religious Institution</v>
      </c>
      <c r="N495" s="28" t="str">
        <f aca="false">IFERROR(INDEX(Dim_Branches!$B$2:$B$4,MATCH($D495,Dim_Branches!$A$2:$A$4,0)),"")</f>
        <v>Headquarters</v>
      </c>
    </row>
    <row r="496" customFormat="false" ht="15" hidden="false" customHeight="false" outlineLevel="0" collapsed="false">
      <c r="A496" s="28" t="n">
        <v>495</v>
      </c>
      <c r="B496" s="28" t="n">
        <v>43</v>
      </c>
      <c r="C496" s="28" t="n">
        <v>2</v>
      </c>
      <c r="D496" s="28" t="n">
        <v>3</v>
      </c>
      <c r="E496" s="29" t="n">
        <v>46207</v>
      </c>
      <c r="F496" s="28" t="n">
        <v>18700</v>
      </c>
      <c r="G496" s="28" t="n">
        <v>12</v>
      </c>
      <c r="H496" s="28" t="n">
        <v>1.5</v>
      </c>
      <c r="I496" s="28" t="s">
        <v>145</v>
      </c>
      <c r="J496" s="28" t="n">
        <v>0</v>
      </c>
      <c r="K496" s="28" t="str">
        <f aca="false">IFERROR(INDEX(Dim_Products!$B$2:$B$14,MATCH($C496,Dim_Products!$A$2:$A$14,0)),"")</f>
        <v>Jeki Loan</v>
      </c>
      <c r="L496" s="28" t="str">
        <f aca="false">IFERROR(INDEX(Dim_Products!$C$2:$C$14,MATCH($C496,Dim_Products!$A$2:$A$14,0)),"")</f>
        <v>FOSA</v>
      </c>
      <c r="M496" s="28" t="str">
        <f aca="false">IFERROR(INDEX(Dim_Members!$D$2:$D$354,MATCH($B496,Dim_Members!$A$2:$A$354,0)),"")</f>
        <v>Individual</v>
      </c>
      <c r="N496" s="28" t="str">
        <f aca="false">IFERROR(INDEX(Dim_Branches!$B$2:$B$4,MATCH($D496,Dim_Branches!$A$2:$A$4,0)),"")</f>
        <v>Ruai</v>
      </c>
    </row>
    <row r="497" customFormat="false" ht="15" hidden="false" customHeight="false" outlineLevel="0" collapsed="false">
      <c r="A497" s="28" t="n">
        <v>496</v>
      </c>
      <c r="B497" s="28" t="n">
        <v>240</v>
      </c>
      <c r="C497" s="28" t="n">
        <v>1</v>
      </c>
      <c r="D497" s="28" t="n">
        <v>1</v>
      </c>
      <c r="E497" s="29" t="n">
        <v>45841</v>
      </c>
      <c r="F497" s="28" t="n">
        <v>20800</v>
      </c>
      <c r="G497" s="28" t="n">
        <v>3</v>
      </c>
      <c r="H497" s="28" t="n">
        <v>1</v>
      </c>
      <c r="I497" s="28" t="s">
        <v>146</v>
      </c>
      <c r="J497" s="28" t="n">
        <v>0</v>
      </c>
      <c r="K497" s="28" t="str">
        <f aca="false">IFERROR(INDEX(Dim_Products!$B$2:$B$14,MATCH($C497,Dim_Products!$A$2:$A$14,0)),"")</f>
        <v>Salary Advance</v>
      </c>
      <c r="L497" s="28" t="str">
        <f aca="false">IFERROR(INDEX(Dim_Products!$C$2:$C$14,MATCH($C497,Dim_Products!$A$2:$A$14,0)),"")</f>
        <v>FOSA</v>
      </c>
      <c r="M497" s="28" t="str">
        <f aca="false">IFERROR(INDEX(Dim_Members!$D$2:$D$354,MATCH($B497,Dim_Members!$A$2:$A$354,0)),"")</f>
        <v>Individual</v>
      </c>
      <c r="N497" s="28" t="str">
        <f aca="false">IFERROR(INDEX(Dim_Branches!$B$2:$B$4,MATCH($D497,Dim_Branches!$A$2:$A$4,0)),"")</f>
        <v>Headquarters</v>
      </c>
    </row>
    <row r="498" customFormat="false" ht="15" hidden="false" customHeight="false" outlineLevel="0" collapsed="false">
      <c r="A498" s="28" t="n">
        <v>497</v>
      </c>
      <c r="B498" s="28" t="n">
        <v>252</v>
      </c>
      <c r="C498" s="28" t="n">
        <v>13</v>
      </c>
      <c r="D498" s="28" t="n">
        <v>1</v>
      </c>
      <c r="E498" s="29" t="n">
        <v>45987</v>
      </c>
      <c r="F498" s="28" t="n">
        <v>109300</v>
      </c>
      <c r="G498" s="28" t="n">
        <v>61</v>
      </c>
      <c r="H498" s="28" t="n">
        <v>1.1</v>
      </c>
      <c r="I498" s="28" t="s">
        <v>145</v>
      </c>
      <c r="J498" s="28" t="n">
        <v>1</v>
      </c>
      <c r="K498" s="28" t="str">
        <f aca="false">IFERROR(INDEX(Dim_Products!$B$2:$B$14,MATCH($C498,Dim_Products!$A$2:$A$14,0)),"")</f>
        <v>Supa Loan</v>
      </c>
      <c r="L498" s="28" t="str">
        <f aca="false">IFERROR(INDEX(Dim_Products!$C$2:$C$14,MATCH($C498,Dim_Products!$A$2:$A$14,0)),"")</f>
        <v>BOSA</v>
      </c>
      <c r="M498" s="28" t="str">
        <f aca="false">IFERROR(INDEX(Dim_Members!$D$2:$D$354,MATCH($B498,Dim_Members!$A$2:$A$354,0)),"")</f>
        <v>Individual</v>
      </c>
      <c r="N498" s="28" t="str">
        <f aca="false">IFERROR(INDEX(Dim_Branches!$B$2:$B$4,MATCH($D498,Dim_Branches!$A$2:$A$4,0)),"")</f>
        <v>Headquarters</v>
      </c>
    </row>
    <row r="499" customFormat="false" ht="15" hidden="false" customHeight="false" outlineLevel="0" collapsed="false">
      <c r="A499" s="28" t="n">
        <v>498</v>
      </c>
      <c r="B499" s="28" t="n">
        <v>307</v>
      </c>
      <c r="C499" s="28" t="n">
        <v>3</v>
      </c>
      <c r="D499" s="28" t="n">
        <v>1</v>
      </c>
      <c r="E499" s="29" t="n">
        <v>46139</v>
      </c>
      <c r="F499" s="28" t="n">
        <v>54100</v>
      </c>
      <c r="G499" s="28" t="n">
        <v>12</v>
      </c>
      <c r="H499" s="28" t="n">
        <v>1.3</v>
      </c>
      <c r="I499" s="28" t="s">
        <v>147</v>
      </c>
      <c r="J499" s="28" t="n">
        <v>0</v>
      </c>
      <c r="K499" s="28" t="str">
        <f aca="false">IFERROR(INDEX(Dim_Products!$B$2:$B$14,MATCH($C499,Dim_Products!$A$2:$A$14,0)),"")</f>
        <v>Product Loan</v>
      </c>
      <c r="L499" s="28" t="str">
        <f aca="false">IFERROR(INDEX(Dim_Products!$C$2:$C$14,MATCH($C499,Dim_Products!$A$2:$A$14,0)),"")</f>
        <v>FOSA</v>
      </c>
      <c r="M499" s="28" t="str">
        <f aca="false">IFERROR(INDEX(Dim_Members!$D$2:$D$354,MATCH($B499,Dim_Members!$A$2:$A$354,0)),"")</f>
        <v>SME</v>
      </c>
      <c r="N499" s="28" t="str">
        <f aca="false">IFERROR(INDEX(Dim_Branches!$B$2:$B$4,MATCH($D499,Dim_Branches!$A$2:$A$4,0)),"")</f>
        <v>Headquarters</v>
      </c>
    </row>
    <row r="500" customFormat="false" ht="15" hidden="false" customHeight="false" outlineLevel="0" collapsed="false">
      <c r="A500" s="28" t="n">
        <v>499</v>
      </c>
      <c r="B500" s="28" t="n">
        <v>116</v>
      </c>
      <c r="C500" s="28" t="n">
        <v>10</v>
      </c>
      <c r="D500" s="28" t="n">
        <v>2</v>
      </c>
      <c r="E500" s="29" t="n">
        <v>45575</v>
      </c>
      <c r="F500" s="28" t="n">
        <v>17900</v>
      </c>
      <c r="G500" s="28" t="n">
        <v>6</v>
      </c>
      <c r="H500" s="28" t="n">
        <v>1.5</v>
      </c>
      <c r="I500" s="28" t="s">
        <v>147</v>
      </c>
      <c r="J500" s="28" t="n">
        <v>0</v>
      </c>
      <c r="K500" s="28" t="str">
        <f aca="false">IFERROR(INDEX(Dim_Products!$B$2:$B$14,MATCH($C500,Dim_Products!$A$2:$A$14,0)),"")</f>
        <v>ELoan</v>
      </c>
      <c r="L500" s="28" t="str">
        <f aca="false">IFERROR(INDEX(Dim_Products!$C$2:$C$14,MATCH($C500,Dim_Products!$A$2:$A$14,0)),"")</f>
        <v>BOSA</v>
      </c>
      <c r="M500" s="28" t="str">
        <f aca="false">IFERROR(INDEX(Dim_Members!$D$2:$D$354,MATCH($B500,Dim_Members!$A$2:$A$354,0)),"")</f>
        <v>Learning Institution</v>
      </c>
      <c r="N500" s="28" t="str">
        <f aca="false">IFERROR(INDEX(Dim_Branches!$B$2:$B$4,MATCH($D500,Dim_Branches!$A$2:$A$4,0)),"")</f>
        <v>Umoja</v>
      </c>
    </row>
    <row r="501" customFormat="false" ht="15" hidden="false" customHeight="false" outlineLevel="0" collapsed="false">
      <c r="A501" s="28" t="n">
        <v>500</v>
      </c>
      <c r="B501" s="28" t="n">
        <v>242</v>
      </c>
      <c r="C501" s="28" t="n">
        <v>8</v>
      </c>
      <c r="D501" s="28" t="n">
        <v>3</v>
      </c>
      <c r="E501" s="29" t="n">
        <v>45320</v>
      </c>
      <c r="F501" s="28" t="n">
        <v>23100</v>
      </c>
      <c r="G501" s="28" t="n">
        <v>5</v>
      </c>
      <c r="H501" s="28" t="n">
        <v>1.6</v>
      </c>
      <c r="I501" s="28" t="s">
        <v>146</v>
      </c>
      <c r="J501" s="28" t="n">
        <v>0</v>
      </c>
      <c r="K501" s="28" t="str">
        <f aca="false">IFERROR(INDEX(Dim_Products!$B$2:$B$14,MATCH($C501,Dim_Products!$A$2:$A$14,0)),"")</f>
        <v>Emergency Loan</v>
      </c>
      <c r="L501" s="28" t="str">
        <f aca="false">IFERROR(INDEX(Dim_Products!$C$2:$C$14,MATCH($C501,Dim_Products!$A$2:$A$14,0)),"")</f>
        <v>BOSA</v>
      </c>
      <c r="M501" s="28" t="str">
        <f aca="false">IFERROR(INDEX(Dim_Members!$D$2:$D$354,MATCH($B501,Dim_Members!$A$2:$A$354,0)),"")</f>
        <v>Learning Institution</v>
      </c>
      <c r="N501" s="28" t="str">
        <f aca="false">IFERROR(INDEX(Dim_Branches!$B$2:$B$4,MATCH($D501,Dim_Branches!$A$2:$A$4,0)),"")</f>
        <v>Ruai</v>
      </c>
    </row>
    <row r="502" customFormat="false" ht="15" hidden="false" customHeight="false" outlineLevel="0" collapsed="false">
      <c r="A502" s="28" t="n">
        <v>501</v>
      </c>
      <c r="B502" s="28" t="n">
        <v>123</v>
      </c>
      <c r="C502" s="28" t="n">
        <v>2</v>
      </c>
      <c r="D502" s="28" t="n">
        <v>1</v>
      </c>
      <c r="E502" s="29" t="n">
        <v>46263</v>
      </c>
      <c r="F502" s="28" t="n">
        <v>19500</v>
      </c>
      <c r="G502" s="28" t="n">
        <v>11</v>
      </c>
      <c r="H502" s="28" t="n">
        <v>1.5</v>
      </c>
      <c r="I502" s="28" t="s">
        <v>146</v>
      </c>
      <c r="J502" s="28" t="n">
        <v>0</v>
      </c>
      <c r="K502" s="28" t="str">
        <f aca="false">IFERROR(INDEX(Dim_Products!$B$2:$B$14,MATCH($C502,Dim_Products!$A$2:$A$14,0)),"")</f>
        <v>Jeki Loan</v>
      </c>
      <c r="L502" s="28" t="str">
        <f aca="false">IFERROR(INDEX(Dim_Products!$C$2:$C$14,MATCH($C502,Dim_Products!$A$2:$A$14,0)),"")</f>
        <v>FOSA</v>
      </c>
      <c r="M502" s="28" t="str">
        <f aca="false">IFERROR(INDEX(Dim_Members!$D$2:$D$354,MATCH($B502,Dim_Members!$A$2:$A$354,0)),"")</f>
        <v>Individual</v>
      </c>
      <c r="N502" s="28" t="str">
        <f aca="false">IFERROR(INDEX(Dim_Branches!$B$2:$B$4,MATCH($D502,Dim_Branches!$A$2:$A$4,0)),"")</f>
        <v>Headquarters</v>
      </c>
    </row>
    <row r="503" customFormat="false" ht="15" hidden="false" customHeight="false" outlineLevel="0" collapsed="false">
      <c r="A503" s="28" t="n">
        <v>502</v>
      </c>
      <c r="B503" s="28" t="n">
        <v>16</v>
      </c>
      <c r="C503" s="28" t="n">
        <v>2</v>
      </c>
      <c r="D503" s="28" t="n">
        <v>1</v>
      </c>
      <c r="E503" s="29" t="n">
        <v>46226</v>
      </c>
      <c r="F503" s="28" t="n">
        <v>16000</v>
      </c>
      <c r="G503" s="28" t="n">
        <v>12</v>
      </c>
      <c r="H503" s="28" t="n">
        <v>1.5</v>
      </c>
      <c r="I503" s="28" t="s">
        <v>147</v>
      </c>
      <c r="J503" s="28" t="n">
        <v>0</v>
      </c>
      <c r="K503" s="28" t="str">
        <f aca="false">IFERROR(INDEX(Dim_Products!$B$2:$B$14,MATCH($C503,Dim_Products!$A$2:$A$14,0)),"")</f>
        <v>Jeki Loan</v>
      </c>
      <c r="L503" s="28" t="str">
        <f aca="false">IFERROR(INDEX(Dim_Products!$C$2:$C$14,MATCH($C503,Dim_Products!$A$2:$A$14,0)),"")</f>
        <v>FOSA</v>
      </c>
      <c r="M503" s="28" t="str">
        <f aca="false">IFERROR(INDEX(Dim_Members!$D$2:$D$354,MATCH($B503,Dim_Members!$A$2:$A$354,0)),"")</f>
        <v>Individual</v>
      </c>
      <c r="N503" s="28" t="str">
        <f aca="false">IFERROR(INDEX(Dim_Branches!$B$2:$B$4,MATCH($D503,Dim_Branches!$A$2:$A$4,0)),"")</f>
        <v>Headquarters</v>
      </c>
    </row>
    <row r="504" customFormat="false" ht="15" hidden="false" customHeight="false" outlineLevel="0" collapsed="false">
      <c r="A504" s="28" t="n">
        <v>503</v>
      </c>
      <c r="B504" s="28" t="n">
        <v>91</v>
      </c>
      <c r="C504" s="28" t="n">
        <v>13</v>
      </c>
      <c r="D504" s="28" t="n">
        <v>2</v>
      </c>
      <c r="E504" s="29" t="n">
        <v>45586</v>
      </c>
      <c r="F504" s="28" t="n">
        <v>100000</v>
      </c>
      <c r="G504" s="28" t="n">
        <v>61</v>
      </c>
      <c r="H504" s="28" t="n">
        <v>1.1</v>
      </c>
      <c r="I504" s="28" t="s">
        <v>147</v>
      </c>
      <c r="J504" s="28" t="n">
        <v>1</v>
      </c>
      <c r="K504" s="28" t="str">
        <f aca="false">IFERROR(INDEX(Dim_Products!$B$2:$B$14,MATCH($C504,Dim_Products!$A$2:$A$14,0)),"")</f>
        <v>Supa Loan</v>
      </c>
      <c r="L504" s="28" t="str">
        <f aca="false">IFERROR(INDEX(Dim_Products!$C$2:$C$14,MATCH($C504,Dim_Products!$A$2:$A$14,0)),"")</f>
        <v>BOSA</v>
      </c>
      <c r="M504" s="28" t="str">
        <f aca="false">IFERROR(INDEX(Dim_Members!$D$2:$D$354,MATCH($B504,Dim_Members!$A$2:$A$354,0)),"")</f>
        <v>Individual</v>
      </c>
      <c r="N504" s="28" t="str">
        <f aca="false">IFERROR(INDEX(Dim_Branches!$B$2:$B$4,MATCH($D504,Dim_Branches!$A$2:$A$4,0)),"")</f>
        <v>Umoja</v>
      </c>
    </row>
    <row r="505" customFormat="false" ht="15" hidden="false" customHeight="false" outlineLevel="0" collapsed="false">
      <c r="A505" s="28" t="n">
        <v>504</v>
      </c>
      <c r="B505" s="28" t="n">
        <v>323</v>
      </c>
      <c r="C505" s="28" t="n">
        <v>8</v>
      </c>
      <c r="D505" s="28" t="n">
        <v>1</v>
      </c>
      <c r="E505" s="29" t="n">
        <v>46194</v>
      </c>
      <c r="F505" s="28" t="n">
        <v>5800</v>
      </c>
      <c r="G505" s="28" t="n">
        <v>5</v>
      </c>
      <c r="H505" s="28" t="n">
        <v>1.6</v>
      </c>
      <c r="I505" s="28" t="s">
        <v>145</v>
      </c>
      <c r="J505" s="28" t="n">
        <v>0</v>
      </c>
      <c r="K505" s="28" t="str">
        <f aca="false">IFERROR(INDEX(Dim_Products!$B$2:$B$14,MATCH($C505,Dim_Products!$A$2:$A$14,0)),"")</f>
        <v>Emergency Loan</v>
      </c>
      <c r="L505" s="28" t="str">
        <f aca="false">IFERROR(INDEX(Dim_Products!$C$2:$C$14,MATCH($C505,Dim_Products!$A$2:$A$14,0)),"")</f>
        <v>BOSA</v>
      </c>
      <c r="M505" s="28" t="str">
        <f aca="false">IFERROR(INDEX(Dim_Members!$D$2:$D$354,MATCH($B505,Dim_Members!$A$2:$A$354,0)),"")</f>
        <v>Religious Institution</v>
      </c>
      <c r="N505" s="28" t="str">
        <f aca="false">IFERROR(INDEX(Dim_Branches!$B$2:$B$4,MATCH($D505,Dim_Branches!$A$2:$A$4,0)),"")</f>
        <v>Headquarters</v>
      </c>
    </row>
    <row r="506" customFormat="false" ht="15" hidden="false" customHeight="false" outlineLevel="0" collapsed="false">
      <c r="A506" s="28" t="n">
        <v>505</v>
      </c>
      <c r="B506" s="28" t="n">
        <v>58</v>
      </c>
      <c r="C506" s="28" t="n">
        <v>9</v>
      </c>
      <c r="D506" s="28" t="n">
        <v>2</v>
      </c>
      <c r="E506" s="29" t="n">
        <v>45312</v>
      </c>
      <c r="F506" s="28" t="n">
        <v>13800</v>
      </c>
      <c r="G506" s="28" t="n">
        <v>3</v>
      </c>
      <c r="H506" s="28" t="n">
        <v>1.7</v>
      </c>
      <c r="I506" s="28" t="s">
        <v>146</v>
      </c>
      <c r="J506" s="28" t="n">
        <v>0</v>
      </c>
      <c r="K506" s="28" t="str">
        <f aca="false">IFERROR(INDEX(Dim_Products!$B$2:$B$14,MATCH($C506,Dim_Products!$A$2:$A$14,0)),"")</f>
        <v>Instant Loan</v>
      </c>
      <c r="L506" s="28" t="str">
        <f aca="false">IFERROR(INDEX(Dim_Products!$C$2:$C$14,MATCH($C506,Dim_Products!$A$2:$A$14,0)),"")</f>
        <v>BOSA</v>
      </c>
      <c r="M506" s="28" t="str">
        <f aca="false">IFERROR(INDEX(Dim_Members!$D$2:$D$354,MATCH($B506,Dim_Members!$A$2:$A$354,0)),"")</f>
        <v>Individual</v>
      </c>
      <c r="N506" s="28" t="str">
        <f aca="false">IFERROR(INDEX(Dim_Branches!$B$2:$B$4,MATCH($D506,Dim_Branches!$A$2:$A$4,0)),"")</f>
        <v>Umoja</v>
      </c>
    </row>
    <row r="507" customFormat="false" ht="15" hidden="false" customHeight="false" outlineLevel="0" collapsed="false">
      <c r="A507" s="28" t="n">
        <v>506</v>
      </c>
      <c r="B507" s="28" t="n">
        <v>170</v>
      </c>
      <c r="C507" s="28" t="n">
        <v>9</v>
      </c>
      <c r="D507" s="28" t="n">
        <v>1</v>
      </c>
      <c r="E507" s="29" t="n">
        <v>45994</v>
      </c>
      <c r="F507" s="28" t="n">
        <v>12200</v>
      </c>
      <c r="G507" s="28" t="n">
        <v>3</v>
      </c>
      <c r="H507" s="28" t="n">
        <v>1.7</v>
      </c>
      <c r="I507" s="28" t="s">
        <v>145</v>
      </c>
      <c r="J507" s="28" t="n">
        <v>0</v>
      </c>
      <c r="K507" s="28" t="str">
        <f aca="false">IFERROR(INDEX(Dim_Products!$B$2:$B$14,MATCH($C507,Dim_Products!$A$2:$A$14,0)),"")</f>
        <v>Instant Loan</v>
      </c>
      <c r="L507" s="28" t="str">
        <f aca="false">IFERROR(INDEX(Dim_Products!$C$2:$C$14,MATCH($C507,Dim_Products!$A$2:$A$14,0)),"")</f>
        <v>BOSA</v>
      </c>
      <c r="M507" s="28" t="str">
        <f aca="false">IFERROR(INDEX(Dim_Members!$D$2:$D$354,MATCH($B507,Dim_Members!$A$2:$A$354,0)),"")</f>
        <v>Individual</v>
      </c>
      <c r="N507" s="28" t="str">
        <f aca="false">IFERROR(INDEX(Dim_Branches!$B$2:$B$4,MATCH($D507,Dim_Branches!$A$2:$A$4,0)),"")</f>
        <v>Headquarters</v>
      </c>
    </row>
    <row r="508" customFormat="false" ht="15" hidden="false" customHeight="false" outlineLevel="0" collapsed="false">
      <c r="A508" s="28" t="n">
        <v>507</v>
      </c>
      <c r="B508" s="28" t="n">
        <v>190</v>
      </c>
      <c r="C508" s="28" t="n">
        <v>8</v>
      </c>
      <c r="D508" s="28" t="n">
        <v>1</v>
      </c>
      <c r="E508" s="29" t="n">
        <v>46023</v>
      </c>
      <c r="F508" s="28" t="n">
        <v>11300</v>
      </c>
      <c r="G508" s="28" t="n">
        <v>6</v>
      </c>
      <c r="H508" s="28" t="n">
        <v>1.6</v>
      </c>
      <c r="I508" s="28" t="s">
        <v>145</v>
      </c>
      <c r="J508" s="28" t="n">
        <v>0</v>
      </c>
      <c r="K508" s="28" t="str">
        <f aca="false">IFERROR(INDEX(Dim_Products!$B$2:$B$14,MATCH($C508,Dim_Products!$A$2:$A$14,0)),"")</f>
        <v>Emergency Loan</v>
      </c>
      <c r="L508" s="28" t="str">
        <f aca="false">IFERROR(INDEX(Dim_Products!$C$2:$C$14,MATCH($C508,Dim_Products!$A$2:$A$14,0)),"")</f>
        <v>BOSA</v>
      </c>
      <c r="M508" s="28" t="str">
        <f aca="false">IFERROR(INDEX(Dim_Members!$D$2:$D$354,MATCH($B508,Dim_Members!$A$2:$A$354,0)),"")</f>
        <v>Individual</v>
      </c>
      <c r="N508" s="28" t="str">
        <f aca="false">IFERROR(INDEX(Dim_Branches!$B$2:$B$4,MATCH($D508,Dim_Branches!$A$2:$A$4,0)),"")</f>
        <v>Headquarters</v>
      </c>
    </row>
    <row r="509" customFormat="false" ht="15" hidden="false" customHeight="false" outlineLevel="0" collapsed="false">
      <c r="A509" s="28" t="n">
        <v>508</v>
      </c>
      <c r="B509" s="28" t="n">
        <v>312</v>
      </c>
      <c r="C509" s="28" t="n">
        <v>4</v>
      </c>
      <c r="D509" s="28" t="n">
        <v>1</v>
      </c>
      <c r="E509" s="29" t="n">
        <v>45348</v>
      </c>
      <c r="F509" s="28" t="n">
        <v>99100</v>
      </c>
      <c r="G509" s="28" t="n">
        <v>24</v>
      </c>
      <c r="H509" s="28" t="n">
        <v>1.2</v>
      </c>
      <c r="I509" s="28" t="s">
        <v>145</v>
      </c>
      <c r="J509" s="28" t="n">
        <v>0</v>
      </c>
      <c r="K509" s="28" t="str">
        <f aca="false">IFERROR(INDEX(Dim_Products!$B$2:$B$14,MATCH($C509,Dim_Products!$A$2:$A$14,0)),"")</f>
        <v>Mtumishi Loan</v>
      </c>
      <c r="L509" s="28" t="str">
        <f aca="false">IFERROR(INDEX(Dim_Products!$C$2:$C$14,MATCH($C509,Dim_Products!$A$2:$A$14,0)),"")</f>
        <v>FOSA</v>
      </c>
      <c r="M509" s="28" t="str">
        <f aca="false">IFERROR(INDEX(Dim_Members!$D$2:$D$354,MATCH($B509,Dim_Members!$A$2:$A$354,0)),"")</f>
        <v>Individual</v>
      </c>
      <c r="N509" s="28" t="str">
        <f aca="false">IFERROR(INDEX(Dim_Branches!$B$2:$B$4,MATCH($D509,Dim_Branches!$A$2:$A$4,0)),"")</f>
        <v>Headquarters</v>
      </c>
    </row>
    <row r="510" customFormat="false" ht="15" hidden="false" customHeight="false" outlineLevel="0" collapsed="false">
      <c r="A510" s="28" t="n">
        <v>509</v>
      </c>
      <c r="B510" s="28" t="n">
        <v>143</v>
      </c>
      <c r="C510" s="28" t="n">
        <v>8</v>
      </c>
      <c r="D510" s="28" t="n">
        <v>1</v>
      </c>
      <c r="E510" s="29" t="n">
        <v>46054</v>
      </c>
      <c r="F510" s="28" t="n">
        <v>20500</v>
      </c>
      <c r="G510" s="28" t="n">
        <v>5</v>
      </c>
      <c r="H510" s="28" t="n">
        <v>1.6</v>
      </c>
      <c r="I510" s="28" t="s">
        <v>146</v>
      </c>
      <c r="J510" s="28" t="n">
        <v>0</v>
      </c>
      <c r="K510" s="28" t="str">
        <f aca="false">IFERROR(INDEX(Dim_Products!$B$2:$B$14,MATCH($C510,Dim_Products!$A$2:$A$14,0)),"")</f>
        <v>Emergency Loan</v>
      </c>
      <c r="L510" s="28" t="str">
        <f aca="false">IFERROR(INDEX(Dim_Products!$C$2:$C$14,MATCH($C510,Dim_Products!$A$2:$A$14,0)),"")</f>
        <v>BOSA</v>
      </c>
      <c r="M510" s="28" t="str">
        <f aca="false">IFERROR(INDEX(Dim_Members!$D$2:$D$354,MATCH($B510,Dim_Members!$A$2:$A$354,0)),"")</f>
        <v>Individual</v>
      </c>
      <c r="N510" s="28" t="str">
        <f aca="false">IFERROR(INDEX(Dim_Branches!$B$2:$B$4,MATCH($D510,Dim_Branches!$A$2:$A$4,0)),"")</f>
        <v>Headquarters</v>
      </c>
    </row>
    <row r="511" customFormat="false" ht="15" hidden="false" customHeight="false" outlineLevel="0" collapsed="false">
      <c r="A511" s="28" t="n">
        <v>510</v>
      </c>
      <c r="B511" s="28" t="n">
        <v>269</v>
      </c>
      <c r="C511" s="28" t="n">
        <v>10</v>
      </c>
      <c r="D511" s="28" t="n">
        <v>2</v>
      </c>
      <c r="E511" s="29" t="n">
        <v>46110</v>
      </c>
      <c r="F511" s="28" t="n">
        <v>21400</v>
      </c>
      <c r="G511" s="28" t="n">
        <v>5</v>
      </c>
      <c r="H511" s="28" t="n">
        <v>1.5</v>
      </c>
      <c r="I511" s="28" t="s">
        <v>145</v>
      </c>
      <c r="J511" s="28" t="n">
        <v>0</v>
      </c>
      <c r="K511" s="28" t="str">
        <f aca="false">IFERROR(INDEX(Dim_Products!$B$2:$B$14,MATCH($C511,Dim_Products!$A$2:$A$14,0)),"")</f>
        <v>ELoan</v>
      </c>
      <c r="L511" s="28" t="str">
        <f aca="false">IFERROR(INDEX(Dim_Products!$C$2:$C$14,MATCH($C511,Dim_Products!$A$2:$A$14,0)),"")</f>
        <v>BOSA</v>
      </c>
      <c r="M511" s="28" t="str">
        <f aca="false">IFERROR(INDEX(Dim_Members!$D$2:$D$354,MATCH($B511,Dim_Members!$A$2:$A$354,0)),"")</f>
        <v>Religious Institution</v>
      </c>
      <c r="N511" s="28" t="str">
        <f aca="false">IFERROR(INDEX(Dim_Branches!$B$2:$B$4,MATCH($D511,Dim_Branches!$A$2:$A$4,0)),"")</f>
        <v>Umoja</v>
      </c>
    </row>
    <row r="512" customFormat="false" ht="15" hidden="false" customHeight="false" outlineLevel="0" collapsed="false">
      <c r="A512" s="28" t="n">
        <v>511</v>
      </c>
      <c r="B512" s="28" t="n">
        <v>276</v>
      </c>
      <c r="C512" s="28" t="n">
        <v>10</v>
      </c>
      <c r="D512" s="28" t="n">
        <v>2</v>
      </c>
      <c r="E512" s="29" t="n">
        <v>44760</v>
      </c>
      <c r="F512" s="28" t="n">
        <v>30500</v>
      </c>
      <c r="G512" s="28" t="n">
        <v>6</v>
      </c>
      <c r="H512" s="28" t="n">
        <v>1.5</v>
      </c>
      <c r="I512" s="28" t="s">
        <v>146</v>
      </c>
      <c r="J512" s="28" t="n">
        <v>0</v>
      </c>
      <c r="K512" s="28" t="str">
        <f aca="false">IFERROR(INDEX(Dim_Products!$B$2:$B$14,MATCH($C512,Dim_Products!$A$2:$A$14,0)),"")</f>
        <v>ELoan</v>
      </c>
      <c r="L512" s="28" t="str">
        <f aca="false">IFERROR(INDEX(Dim_Products!$C$2:$C$14,MATCH($C512,Dim_Products!$A$2:$A$14,0)),"")</f>
        <v>BOSA</v>
      </c>
      <c r="M512" s="28" t="str">
        <f aca="false">IFERROR(INDEX(Dim_Members!$D$2:$D$354,MATCH($B512,Dim_Members!$A$2:$A$354,0)),"")</f>
        <v>Individual</v>
      </c>
      <c r="N512" s="28" t="str">
        <f aca="false">IFERROR(INDEX(Dim_Branches!$B$2:$B$4,MATCH($D512,Dim_Branches!$A$2:$A$4,0)),"")</f>
        <v>Umoja</v>
      </c>
    </row>
    <row r="513" customFormat="false" ht="15" hidden="false" customHeight="false" outlineLevel="0" collapsed="false">
      <c r="A513" s="28" t="n">
        <v>512</v>
      </c>
      <c r="B513" s="28" t="n">
        <v>302</v>
      </c>
      <c r="C513" s="28" t="n">
        <v>2</v>
      </c>
      <c r="D513" s="28" t="n">
        <v>1</v>
      </c>
      <c r="E513" s="29" t="n">
        <v>46054</v>
      </c>
      <c r="F513" s="28" t="n">
        <v>30600</v>
      </c>
      <c r="G513" s="28" t="n">
        <v>12</v>
      </c>
      <c r="H513" s="28" t="n">
        <v>1.5</v>
      </c>
      <c r="I513" s="28" t="s">
        <v>146</v>
      </c>
      <c r="J513" s="28" t="n">
        <v>0</v>
      </c>
      <c r="K513" s="28" t="str">
        <f aca="false">IFERROR(INDEX(Dim_Products!$B$2:$B$14,MATCH($C513,Dim_Products!$A$2:$A$14,0)),"")</f>
        <v>Jeki Loan</v>
      </c>
      <c r="L513" s="28" t="str">
        <f aca="false">IFERROR(INDEX(Dim_Products!$C$2:$C$14,MATCH($C513,Dim_Products!$A$2:$A$14,0)),"")</f>
        <v>FOSA</v>
      </c>
      <c r="M513" s="28" t="str">
        <f aca="false">IFERROR(INDEX(Dim_Members!$D$2:$D$354,MATCH($B513,Dim_Members!$A$2:$A$354,0)),"")</f>
        <v>Individual</v>
      </c>
      <c r="N513" s="28" t="str">
        <f aca="false">IFERROR(INDEX(Dim_Branches!$B$2:$B$4,MATCH($D513,Dim_Branches!$A$2:$A$4,0)),"")</f>
        <v>Headquarters</v>
      </c>
    </row>
    <row r="514" customFormat="false" ht="15" hidden="false" customHeight="false" outlineLevel="0" collapsed="false">
      <c r="A514" s="28" t="n">
        <v>513</v>
      </c>
      <c r="B514" s="28" t="n">
        <v>234</v>
      </c>
      <c r="C514" s="28" t="n">
        <v>13</v>
      </c>
      <c r="D514" s="28" t="n">
        <v>2</v>
      </c>
      <c r="E514" s="29" t="n">
        <v>45077</v>
      </c>
      <c r="F514" s="28" t="n">
        <v>320600</v>
      </c>
      <c r="G514" s="28" t="n">
        <v>60</v>
      </c>
      <c r="H514" s="28" t="n">
        <v>1.1</v>
      </c>
      <c r="I514" s="28" t="s">
        <v>146</v>
      </c>
      <c r="J514" s="28" t="n">
        <v>1</v>
      </c>
      <c r="K514" s="28" t="str">
        <f aca="false">IFERROR(INDEX(Dim_Products!$B$2:$B$14,MATCH($C514,Dim_Products!$A$2:$A$14,0)),"")</f>
        <v>Supa Loan</v>
      </c>
      <c r="L514" s="28" t="str">
        <f aca="false">IFERROR(INDEX(Dim_Products!$C$2:$C$14,MATCH($C514,Dim_Products!$A$2:$A$14,0)),"")</f>
        <v>BOSA</v>
      </c>
      <c r="M514" s="28" t="str">
        <f aca="false">IFERROR(INDEX(Dim_Members!$D$2:$D$354,MATCH($B514,Dim_Members!$A$2:$A$354,0)),"")</f>
        <v>Individual</v>
      </c>
      <c r="N514" s="28" t="str">
        <f aca="false">IFERROR(INDEX(Dim_Branches!$B$2:$B$4,MATCH($D514,Dim_Branches!$A$2:$A$4,0)),"")</f>
        <v>Umoja</v>
      </c>
    </row>
    <row r="515" customFormat="false" ht="15" hidden="false" customHeight="false" outlineLevel="0" collapsed="false">
      <c r="A515" s="28" t="n">
        <v>514</v>
      </c>
      <c r="B515" s="28" t="n">
        <v>207</v>
      </c>
      <c r="C515" s="28" t="n">
        <v>1</v>
      </c>
      <c r="D515" s="28" t="n">
        <v>3</v>
      </c>
      <c r="E515" s="29" t="n">
        <v>45984</v>
      </c>
      <c r="F515" s="28" t="n">
        <v>66400</v>
      </c>
      <c r="G515" s="28" t="n">
        <v>2</v>
      </c>
      <c r="H515" s="28" t="n">
        <v>1</v>
      </c>
      <c r="I515" s="28" t="s">
        <v>145</v>
      </c>
      <c r="J515" s="28" t="n">
        <v>0</v>
      </c>
      <c r="K515" s="28" t="str">
        <f aca="false">IFERROR(INDEX(Dim_Products!$B$2:$B$14,MATCH($C515,Dim_Products!$A$2:$A$14,0)),"")</f>
        <v>Salary Advance</v>
      </c>
      <c r="L515" s="28" t="str">
        <f aca="false">IFERROR(INDEX(Dim_Products!$C$2:$C$14,MATCH($C515,Dim_Products!$A$2:$A$14,0)),"")</f>
        <v>FOSA</v>
      </c>
      <c r="M515" s="28" t="str">
        <f aca="false">IFERROR(INDEX(Dim_Members!$D$2:$D$354,MATCH($B515,Dim_Members!$A$2:$A$354,0)),"")</f>
        <v>Corporate</v>
      </c>
      <c r="N515" s="28" t="str">
        <f aca="false">IFERROR(INDEX(Dim_Branches!$B$2:$B$4,MATCH($D515,Dim_Branches!$A$2:$A$4,0)),"")</f>
        <v>Ruai</v>
      </c>
    </row>
    <row r="516" customFormat="false" ht="15" hidden="false" customHeight="false" outlineLevel="0" collapsed="false">
      <c r="A516" s="28" t="n">
        <v>515</v>
      </c>
      <c r="B516" s="28" t="n">
        <v>104</v>
      </c>
      <c r="C516" s="28" t="n">
        <v>2</v>
      </c>
      <c r="D516" s="28" t="n">
        <v>1</v>
      </c>
      <c r="E516" s="29" t="n">
        <v>46029</v>
      </c>
      <c r="F516" s="28" t="n">
        <v>18300</v>
      </c>
      <c r="G516" s="28" t="n">
        <v>12</v>
      </c>
      <c r="H516" s="28" t="n">
        <v>1.5</v>
      </c>
      <c r="I516" s="28" t="s">
        <v>145</v>
      </c>
      <c r="J516" s="28" t="n">
        <v>0</v>
      </c>
      <c r="K516" s="28" t="str">
        <f aca="false">IFERROR(INDEX(Dim_Products!$B$2:$B$14,MATCH($C516,Dim_Products!$A$2:$A$14,0)),"")</f>
        <v>Jeki Loan</v>
      </c>
      <c r="L516" s="28" t="str">
        <f aca="false">IFERROR(INDEX(Dim_Products!$C$2:$C$14,MATCH($C516,Dim_Products!$A$2:$A$14,0)),"")</f>
        <v>FOSA</v>
      </c>
      <c r="M516" s="28" t="str">
        <f aca="false">IFERROR(INDEX(Dim_Members!$D$2:$D$354,MATCH($B516,Dim_Members!$A$2:$A$354,0)),"")</f>
        <v>Learning Institution</v>
      </c>
      <c r="N516" s="28" t="str">
        <f aca="false">IFERROR(INDEX(Dim_Branches!$B$2:$B$4,MATCH($D516,Dim_Branches!$A$2:$A$4,0)),"")</f>
        <v>Headquarters</v>
      </c>
    </row>
    <row r="517" customFormat="false" ht="15" hidden="false" customHeight="false" outlineLevel="0" collapsed="false">
      <c r="A517" s="28" t="n">
        <v>516</v>
      </c>
      <c r="B517" s="28" t="n">
        <v>55</v>
      </c>
      <c r="C517" s="28" t="n">
        <v>1</v>
      </c>
      <c r="D517" s="28" t="n">
        <v>1</v>
      </c>
      <c r="E517" s="29" t="n">
        <v>45421</v>
      </c>
      <c r="F517" s="28" t="n">
        <v>73700</v>
      </c>
      <c r="G517" s="28" t="n">
        <v>2</v>
      </c>
      <c r="H517" s="28" t="n">
        <v>1</v>
      </c>
      <c r="I517" s="28" t="s">
        <v>147</v>
      </c>
      <c r="J517" s="28" t="n">
        <v>0</v>
      </c>
      <c r="K517" s="28" t="str">
        <f aca="false">IFERROR(INDEX(Dim_Products!$B$2:$B$14,MATCH($C517,Dim_Products!$A$2:$A$14,0)),"")</f>
        <v>Salary Advance</v>
      </c>
      <c r="L517" s="28" t="str">
        <f aca="false">IFERROR(INDEX(Dim_Products!$C$2:$C$14,MATCH($C517,Dim_Products!$A$2:$A$14,0)),"")</f>
        <v>FOSA</v>
      </c>
      <c r="M517" s="28" t="str">
        <f aca="false">IFERROR(INDEX(Dim_Members!$D$2:$D$354,MATCH($B517,Dim_Members!$A$2:$A$354,0)),"")</f>
        <v>Learning Institution</v>
      </c>
      <c r="N517" s="28" t="str">
        <f aca="false">IFERROR(INDEX(Dim_Branches!$B$2:$B$4,MATCH($D517,Dim_Branches!$A$2:$A$4,0)),"")</f>
        <v>Headquarters</v>
      </c>
    </row>
    <row r="518" customFormat="false" ht="15" hidden="false" customHeight="false" outlineLevel="0" collapsed="false">
      <c r="A518" s="28" t="n">
        <v>517</v>
      </c>
      <c r="B518" s="28" t="n">
        <v>24</v>
      </c>
      <c r="C518" s="28" t="n">
        <v>9</v>
      </c>
      <c r="D518" s="28" t="n">
        <v>3</v>
      </c>
      <c r="E518" s="29" t="n">
        <v>45528</v>
      </c>
      <c r="F518" s="28" t="n">
        <v>19300</v>
      </c>
      <c r="G518" s="28" t="n">
        <v>4</v>
      </c>
      <c r="H518" s="28" t="n">
        <v>1.7</v>
      </c>
      <c r="I518" s="28" t="s">
        <v>147</v>
      </c>
      <c r="J518" s="28" t="n">
        <v>0</v>
      </c>
      <c r="K518" s="28" t="str">
        <f aca="false">IFERROR(INDEX(Dim_Products!$B$2:$B$14,MATCH($C518,Dim_Products!$A$2:$A$14,0)),"")</f>
        <v>Instant Loan</v>
      </c>
      <c r="L518" s="28" t="str">
        <f aca="false">IFERROR(INDEX(Dim_Products!$C$2:$C$14,MATCH($C518,Dim_Products!$A$2:$A$14,0)),"")</f>
        <v>BOSA</v>
      </c>
      <c r="M518" s="28" t="str">
        <f aca="false">IFERROR(INDEX(Dim_Members!$D$2:$D$354,MATCH($B518,Dim_Members!$A$2:$A$354,0)),"")</f>
        <v>Individual</v>
      </c>
      <c r="N518" s="28" t="str">
        <f aca="false">IFERROR(INDEX(Dim_Branches!$B$2:$B$4,MATCH($D518,Dim_Branches!$A$2:$A$4,0)),"")</f>
        <v>Ruai</v>
      </c>
    </row>
    <row r="519" customFormat="false" ht="15" hidden="false" customHeight="false" outlineLevel="0" collapsed="false">
      <c r="A519" s="28" t="n">
        <v>518</v>
      </c>
      <c r="B519" s="28" t="n">
        <v>212</v>
      </c>
      <c r="C519" s="28" t="n">
        <v>9</v>
      </c>
      <c r="D519" s="28" t="n">
        <v>3</v>
      </c>
      <c r="E519" s="29" t="n">
        <v>45413</v>
      </c>
      <c r="F519" s="28" t="n">
        <v>7400</v>
      </c>
      <c r="G519" s="28" t="n">
        <v>4</v>
      </c>
      <c r="H519" s="28" t="n">
        <v>1.7</v>
      </c>
      <c r="I519" s="28" t="s">
        <v>145</v>
      </c>
      <c r="J519" s="28" t="n">
        <v>0</v>
      </c>
      <c r="K519" s="28" t="str">
        <f aca="false">IFERROR(INDEX(Dim_Products!$B$2:$B$14,MATCH($C519,Dim_Products!$A$2:$A$14,0)),"")</f>
        <v>Instant Loan</v>
      </c>
      <c r="L519" s="28" t="str">
        <f aca="false">IFERROR(INDEX(Dim_Products!$C$2:$C$14,MATCH($C519,Dim_Products!$A$2:$A$14,0)),"")</f>
        <v>BOSA</v>
      </c>
      <c r="M519" s="28" t="str">
        <f aca="false">IFERROR(INDEX(Dim_Members!$D$2:$D$354,MATCH($B519,Dim_Members!$A$2:$A$354,0)),"")</f>
        <v>Individual</v>
      </c>
      <c r="N519" s="28" t="str">
        <f aca="false">IFERROR(INDEX(Dim_Branches!$B$2:$B$4,MATCH($D519,Dim_Branches!$A$2:$A$4,0)),"")</f>
        <v>Ruai</v>
      </c>
    </row>
    <row r="520" customFormat="false" ht="15" hidden="false" customHeight="false" outlineLevel="0" collapsed="false">
      <c r="A520" s="28" t="n">
        <v>519</v>
      </c>
      <c r="B520" s="28" t="n">
        <v>110</v>
      </c>
      <c r="C520" s="28" t="n">
        <v>2</v>
      </c>
      <c r="D520" s="28" t="n">
        <v>3</v>
      </c>
      <c r="E520" s="29" t="n">
        <v>45521</v>
      </c>
      <c r="F520" s="28" t="n">
        <v>25700</v>
      </c>
      <c r="G520" s="28" t="n">
        <v>11</v>
      </c>
      <c r="H520" s="28" t="n">
        <v>1.5</v>
      </c>
      <c r="I520" s="28" t="s">
        <v>145</v>
      </c>
      <c r="J520" s="28" t="n">
        <v>0</v>
      </c>
      <c r="K520" s="28" t="str">
        <f aca="false">IFERROR(INDEX(Dim_Products!$B$2:$B$14,MATCH($C520,Dim_Products!$A$2:$A$14,0)),"")</f>
        <v>Jeki Loan</v>
      </c>
      <c r="L520" s="28" t="str">
        <f aca="false">IFERROR(INDEX(Dim_Products!$C$2:$C$14,MATCH($C520,Dim_Products!$A$2:$A$14,0)),"")</f>
        <v>FOSA</v>
      </c>
      <c r="M520" s="28" t="str">
        <f aca="false">IFERROR(INDEX(Dim_Members!$D$2:$D$354,MATCH($B520,Dim_Members!$A$2:$A$354,0)),"")</f>
        <v>SME</v>
      </c>
      <c r="N520" s="28" t="str">
        <f aca="false">IFERROR(INDEX(Dim_Branches!$B$2:$B$4,MATCH($D520,Dim_Branches!$A$2:$A$4,0)),"")</f>
        <v>Ruai</v>
      </c>
    </row>
    <row r="521" customFormat="false" ht="15" hidden="false" customHeight="false" outlineLevel="0" collapsed="false">
      <c r="A521" s="28" t="n">
        <v>520</v>
      </c>
      <c r="B521" s="28" t="n">
        <v>192</v>
      </c>
      <c r="C521" s="28" t="n">
        <v>1</v>
      </c>
      <c r="D521" s="28" t="n">
        <v>3</v>
      </c>
      <c r="E521" s="29" t="n">
        <v>45457</v>
      </c>
      <c r="F521" s="28" t="n">
        <v>96200</v>
      </c>
      <c r="G521" s="28" t="n">
        <v>1</v>
      </c>
      <c r="H521" s="28" t="n">
        <v>1</v>
      </c>
      <c r="I521" s="28" t="s">
        <v>147</v>
      </c>
      <c r="J521" s="28" t="n">
        <v>0</v>
      </c>
      <c r="K521" s="28" t="str">
        <f aca="false">IFERROR(INDEX(Dim_Products!$B$2:$B$14,MATCH($C521,Dim_Products!$A$2:$A$14,0)),"")</f>
        <v>Salary Advance</v>
      </c>
      <c r="L521" s="28" t="str">
        <f aca="false">IFERROR(INDEX(Dim_Products!$C$2:$C$14,MATCH($C521,Dim_Products!$A$2:$A$14,0)),"")</f>
        <v>FOSA</v>
      </c>
      <c r="M521" s="28" t="str">
        <f aca="false">IFERROR(INDEX(Dim_Members!$D$2:$D$354,MATCH($B521,Dim_Members!$A$2:$A$354,0)),"")</f>
        <v>Individual</v>
      </c>
      <c r="N521" s="28" t="str">
        <f aca="false">IFERROR(INDEX(Dim_Branches!$B$2:$B$4,MATCH($D521,Dim_Branches!$A$2:$A$4,0)),"")</f>
        <v>Ruai</v>
      </c>
    </row>
    <row r="522" customFormat="false" ht="15" hidden="false" customHeight="false" outlineLevel="0" collapsed="false">
      <c r="A522" s="28" t="n">
        <v>521</v>
      </c>
      <c r="B522" s="28" t="n">
        <v>276</v>
      </c>
      <c r="C522" s="28" t="n">
        <v>6</v>
      </c>
      <c r="D522" s="28" t="n">
        <v>2</v>
      </c>
      <c r="E522" s="29" t="n">
        <v>45823</v>
      </c>
      <c r="F522" s="28" t="n">
        <v>27200</v>
      </c>
      <c r="G522" s="28" t="n">
        <v>12</v>
      </c>
      <c r="H522" s="28" t="n">
        <v>1.3</v>
      </c>
      <c r="I522" s="28" t="s">
        <v>147</v>
      </c>
      <c r="J522" s="28" t="n">
        <v>0</v>
      </c>
      <c r="K522" s="28" t="str">
        <f aca="false">IFERROR(INDEX(Dim_Products!$B$2:$B$14,MATCH($C522,Dim_Products!$A$2:$A$14,0)),"")</f>
        <v>Bima Loan</v>
      </c>
      <c r="L522" s="28" t="str">
        <f aca="false">IFERROR(INDEX(Dim_Products!$C$2:$C$14,MATCH($C522,Dim_Products!$A$2:$A$14,0)),"")</f>
        <v>BOSA</v>
      </c>
      <c r="M522" s="28" t="str">
        <f aca="false">IFERROR(INDEX(Dim_Members!$D$2:$D$354,MATCH($B522,Dim_Members!$A$2:$A$354,0)),"")</f>
        <v>Individual</v>
      </c>
      <c r="N522" s="28" t="str">
        <f aca="false">IFERROR(INDEX(Dim_Branches!$B$2:$B$4,MATCH($D522,Dim_Branches!$A$2:$A$4,0)),"")</f>
        <v>Umoja</v>
      </c>
    </row>
    <row r="523" customFormat="false" ht="15" hidden="false" customHeight="false" outlineLevel="0" collapsed="false">
      <c r="A523" s="28" t="n">
        <v>522</v>
      </c>
      <c r="B523" s="28" t="n">
        <v>142</v>
      </c>
      <c r="C523" s="28" t="n">
        <v>6</v>
      </c>
      <c r="D523" s="28" t="n">
        <v>3</v>
      </c>
      <c r="E523" s="29" t="n">
        <v>46095</v>
      </c>
      <c r="F523" s="28" t="n">
        <v>27800</v>
      </c>
      <c r="G523" s="28" t="n">
        <v>11</v>
      </c>
      <c r="H523" s="28" t="n">
        <v>1.3</v>
      </c>
      <c r="I523" s="28" t="s">
        <v>145</v>
      </c>
      <c r="J523" s="28" t="n">
        <v>0</v>
      </c>
      <c r="K523" s="28" t="str">
        <f aca="false">IFERROR(INDEX(Dim_Products!$B$2:$B$14,MATCH($C523,Dim_Products!$A$2:$A$14,0)),"")</f>
        <v>Bima Loan</v>
      </c>
      <c r="L523" s="28" t="str">
        <f aca="false">IFERROR(INDEX(Dim_Products!$C$2:$C$14,MATCH($C523,Dim_Products!$A$2:$A$14,0)),"")</f>
        <v>BOSA</v>
      </c>
      <c r="M523" s="28" t="str">
        <f aca="false">IFERROR(INDEX(Dim_Members!$D$2:$D$354,MATCH($B523,Dim_Members!$A$2:$A$354,0)),"")</f>
        <v>Individual</v>
      </c>
      <c r="N523" s="28" t="str">
        <f aca="false">IFERROR(INDEX(Dim_Branches!$B$2:$B$4,MATCH($D523,Dim_Branches!$A$2:$A$4,0)),"")</f>
        <v>Ruai</v>
      </c>
    </row>
    <row r="524" customFormat="false" ht="15" hidden="false" customHeight="false" outlineLevel="0" collapsed="false">
      <c r="A524" s="28" t="n">
        <v>523</v>
      </c>
      <c r="B524" s="28" t="n">
        <v>11</v>
      </c>
      <c r="C524" s="28" t="n">
        <v>5</v>
      </c>
      <c r="D524" s="28" t="n">
        <v>3</v>
      </c>
      <c r="E524" s="29" t="n">
        <v>45163</v>
      </c>
      <c r="F524" s="28" t="n">
        <v>39300</v>
      </c>
      <c r="G524" s="28" t="n">
        <v>3</v>
      </c>
      <c r="H524" s="28" t="n">
        <v>1.4</v>
      </c>
      <c r="I524" s="28" t="s">
        <v>145</v>
      </c>
      <c r="J524" s="28" t="n">
        <v>0</v>
      </c>
      <c r="K524" s="28" t="str">
        <f aca="false">IFERROR(INDEX(Dim_Products!$B$2:$B$14,MATCH($C524,Dim_Products!$A$2:$A$14,0)),"")</f>
        <v>School Fees Loan</v>
      </c>
      <c r="L524" s="28" t="str">
        <f aca="false">IFERROR(INDEX(Dim_Products!$C$2:$C$14,MATCH($C524,Dim_Products!$A$2:$A$14,0)),"")</f>
        <v>BOSA</v>
      </c>
      <c r="M524" s="28" t="str">
        <f aca="false">IFERROR(INDEX(Dim_Members!$D$2:$D$354,MATCH($B524,Dim_Members!$A$2:$A$354,0)),"")</f>
        <v>Individual</v>
      </c>
      <c r="N524" s="28" t="str">
        <f aca="false">IFERROR(INDEX(Dim_Branches!$B$2:$B$4,MATCH($D524,Dim_Branches!$A$2:$A$4,0)),"")</f>
        <v>Ruai</v>
      </c>
    </row>
    <row r="525" customFormat="false" ht="15" hidden="false" customHeight="false" outlineLevel="0" collapsed="false">
      <c r="A525" s="28" t="n">
        <v>524</v>
      </c>
      <c r="B525" s="28" t="n">
        <v>296</v>
      </c>
      <c r="C525" s="28" t="n">
        <v>2</v>
      </c>
      <c r="D525" s="28" t="n">
        <v>1</v>
      </c>
      <c r="E525" s="29" t="n">
        <v>46227</v>
      </c>
      <c r="F525" s="28" t="n">
        <v>14300</v>
      </c>
      <c r="G525" s="28" t="n">
        <v>11</v>
      </c>
      <c r="H525" s="28" t="n">
        <v>1.5</v>
      </c>
      <c r="I525" s="28" t="s">
        <v>146</v>
      </c>
      <c r="J525" s="28" t="n">
        <v>0</v>
      </c>
      <c r="K525" s="28" t="str">
        <f aca="false">IFERROR(INDEX(Dim_Products!$B$2:$B$14,MATCH($C525,Dim_Products!$A$2:$A$14,0)),"")</f>
        <v>Jeki Loan</v>
      </c>
      <c r="L525" s="28" t="str">
        <f aca="false">IFERROR(INDEX(Dim_Products!$C$2:$C$14,MATCH($C525,Dim_Products!$A$2:$A$14,0)),"")</f>
        <v>FOSA</v>
      </c>
      <c r="M525" s="28" t="str">
        <f aca="false">IFERROR(INDEX(Dim_Members!$D$2:$D$354,MATCH($B525,Dim_Members!$A$2:$A$354,0)),"")</f>
        <v>Individual</v>
      </c>
      <c r="N525" s="28" t="str">
        <f aca="false">IFERROR(INDEX(Dim_Branches!$B$2:$B$4,MATCH($D525,Dim_Branches!$A$2:$A$4,0)),"")</f>
        <v>Headquarters</v>
      </c>
    </row>
    <row r="526" customFormat="false" ht="15" hidden="false" customHeight="false" outlineLevel="0" collapsed="false">
      <c r="A526" s="28" t="n">
        <v>525</v>
      </c>
      <c r="B526" s="28" t="n">
        <v>66</v>
      </c>
      <c r="C526" s="28" t="n">
        <v>7</v>
      </c>
      <c r="D526" s="28" t="n">
        <v>1</v>
      </c>
      <c r="E526" s="29" t="n">
        <v>44703</v>
      </c>
      <c r="F526" s="28" t="n">
        <v>441800</v>
      </c>
      <c r="G526" s="28" t="n">
        <v>36</v>
      </c>
      <c r="H526" s="28" t="n">
        <v>1.2</v>
      </c>
      <c r="I526" s="28" t="s">
        <v>147</v>
      </c>
      <c r="J526" s="28" t="n">
        <v>1</v>
      </c>
      <c r="K526" s="28" t="str">
        <f aca="false">IFERROR(INDEX(Dim_Products!$B$2:$B$14,MATCH($C526,Dim_Products!$A$2:$A$14,0)),"")</f>
        <v>Development Loan</v>
      </c>
      <c r="L526" s="28" t="str">
        <f aca="false">IFERROR(INDEX(Dim_Products!$C$2:$C$14,MATCH($C526,Dim_Products!$A$2:$A$14,0)),"")</f>
        <v>BOSA</v>
      </c>
      <c r="M526" s="28" t="str">
        <f aca="false">IFERROR(INDEX(Dim_Members!$D$2:$D$354,MATCH($B526,Dim_Members!$A$2:$A$354,0)),"")</f>
        <v>SME</v>
      </c>
      <c r="N526" s="28" t="str">
        <f aca="false">IFERROR(INDEX(Dim_Branches!$B$2:$B$4,MATCH($D526,Dim_Branches!$A$2:$A$4,0)),"")</f>
        <v>Headquarters</v>
      </c>
    </row>
    <row r="527" customFormat="false" ht="15" hidden="false" customHeight="false" outlineLevel="0" collapsed="false">
      <c r="A527" s="28" t="n">
        <v>526</v>
      </c>
      <c r="B527" s="28" t="n">
        <v>34</v>
      </c>
      <c r="C527" s="28" t="n">
        <v>5</v>
      </c>
      <c r="D527" s="28" t="n">
        <v>1</v>
      </c>
      <c r="E527" s="29" t="n">
        <v>46140</v>
      </c>
      <c r="F527" s="28" t="n">
        <v>17600</v>
      </c>
      <c r="G527" s="28" t="n">
        <v>4</v>
      </c>
      <c r="H527" s="28" t="n">
        <v>1.4</v>
      </c>
      <c r="I527" s="28" t="s">
        <v>145</v>
      </c>
      <c r="J527" s="28" t="n">
        <v>0</v>
      </c>
      <c r="K527" s="28" t="str">
        <f aca="false">IFERROR(INDEX(Dim_Products!$B$2:$B$14,MATCH($C527,Dim_Products!$A$2:$A$14,0)),"")</f>
        <v>School Fees Loan</v>
      </c>
      <c r="L527" s="28" t="str">
        <f aca="false">IFERROR(INDEX(Dim_Products!$C$2:$C$14,MATCH($C527,Dim_Products!$A$2:$A$14,0)),"")</f>
        <v>BOSA</v>
      </c>
      <c r="M527" s="28" t="str">
        <f aca="false">IFERROR(INDEX(Dim_Members!$D$2:$D$354,MATCH($B527,Dim_Members!$A$2:$A$354,0)),"")</f>
        <v>Individual</v>
      </c>
      <c r="N527" s="28" t="str">
        <f aca="false">IFERROR(INDEX(Dim_Branches!$B$2:$B$4,MATCH($D527,Dim_Branches!$A$2:$A$4,0)),"")</f>
        <v>Headquarters</v>
      </c>
    </row>
    <row r="528" customFormat="false" ht="15" hidden="false" customHeight="false" outlineLevel="0" collapsed="false">
      <c r="A528" s="28" t="n">
        <v>527</v>
      </c>
      <c r="B528" s="28" t="n">
        <v>166</v>
      </c>
      <c r="C528" s="28" t="n">
        <v>1</v>
      </c>
      <c r="D528" s="28" t="n">
        <v>1</v>
      </c>
      <c r="E528" s="29" t="n">
        <v>45071</v>
      </c>
      <c r="F528" s="28" t="n">
        <v>58600</v>
      </c>
      <c r="G528" s="28" t="n">
        <v>1</v>
      </c>
      <c r="H528" s="28" t="n">
        <v>1</v>
      </c>
      <c r="I528" s="28" t="s">
        <v>145</v>
      </c>
      <c r="J528" s="28" t="n">
        <v>0</v>
      </c>
      <c r="K528" s="28" t="str">
        <f aca="false">IFERROR(INDEX(Dim_Products!$B$2:$B$14,MATCH($C528,Dim_Products!$A$2:$A$14,0)),"")</f>
        <v>Salary Advance</v>
      </c>
      <c r="L528" s="28" t="str">
        <f aca="false">IFERROR(INDEX(Dim_Products!$C$2:$C$14,MATCH($C528,Dim_Products!$A$2:$A$14,0)),"")</f>
        <v>FOSA</v>
      </c>
      <c r="M528" s="28" t="str">
        <f aca="false">IFERROR(INDEX(Dim_Members!$D$2:$D$354,MATCH($B528,Dim_Members!$A$2:$A$354,0)),"")</f>
        <v>SME</v>
      </c>
      <c r="N528" s="28" t="str">
        <f aca="false">IFERROR(INDEX(Dim_Branches!$B$2:$B$4,MATCH($D528,Dim_Branches!$A$2:$A$4,0)),"")</f>
        <v>Headquarters</v>
      </c>
    </row>
    <row r="529" customFormat="false" ht="15" hidden="false" customHeight="false" outlineLevel="0" collapsed="false">
      <c r="A529" s="28" t="n">
        <v>528</v>
      </c>
      <c r="B529" s="28" t="n">
        <v>241</v>
      </c>
      <c r="C529" s="28" t="n">
        <v>9</v>
      </c>
      <c r="D529" s="28" t="n">
        <v>1</v>
      </c>
      <c r="E529" s="29" t="n">
        <v>44687</v>
      </c>
      <c r="F529" s="28" t="n">
        <v>16400</v>
      </c>
      <c r="G529" s="28" t="n">
        <v>4</v>
      </c>
      <c r="H529" s="28" t="n">
        <v>1.7</v>
      </c>
      <c r="I529" s="28" t="s">
        <v>147</v>
      </c>
      <c r="J529" s="28" t="n">
        <v>0</v>
      </c>
      <c r="K529" s="28" t="str">
        <f aca="false">IFERROR(INDEX(Dim_Products!$B$2:$B$14,MATCH($C529,Dim_Products!$A$2:$A$14,0)),"")</f>
        <v>Instant Loan</v>
      </c>
      <c r="L529" s="28" t="str">
        <f aca="false">IFERROR(INDEX(Dim_Products!$C$2:$C$14,MATCH($C529,Dim_Products!$A$2:$A$14,0)),"")</f>
        <v>BOSA</v>
      </c>
      <c r="M529" s="28" t="str">
        <f aca="false">IFERROR(INDEX(Dim_Members!$D$2:$D$354,MATCH($B529,Dim_Members!$A$2:$A$354,0)),"")</f>
        <v>Individual</v>
      </c>
      <c r="N529" s="28" t="str">
        <f aca="false">IFERROR(INDEX(Dim_Branches!$B$2:$B$4,MATCH($D529,Dim_Branches!$A$2:$A$4,0)),"")</f>
        <v>Headquarters</v>
      </c>
    </row>
    <row r="530" customFormat="false" ht="15" hidden="false" customHeight="false" outlineLevel="0" collapsed="false">
      <c r="A530" s="28" t="n">
        <v>529</v>
      </c>
      <c r="B530" s="28" t="n">
        <v>266</v>
      </c>
      <c r="C530" s="28" t="n">
        <v>13</v>
      </c>
      <c r="D530" s="28" t="n">
        <v>1</v>
      </c>
      <c r="E530" s="29" t="n">
        <v>46081</v>
      </c>
      <c r="F530" s="28" t="n">
        <v>131700</v>
      </c>
      <c r="G530" s="28" t="n">
        <v>61</v>
      </c>
      <c r="H530" s="28" t="n">
        <v>1.1</v>
      </c>
      <c r="I530" s="28" t="s">
        <v>146</v>
      </c>
      <c r="J530" s="28" t="n">
        <v>1</v>
      </c>
      <c r="K530" s="28" t="str">
        <f aca="false">IFERROR(INDEX(Dim_Products!$B$2:$B$14,MATCH($C530,Dim_Products!$A$2:$A$14,0)),"")</f>
        <v>Supa Loan</v>
      </c>
      <c r="L530" s="28" t="str">
        <f aca="false">IFERROR(INDEX(Dim_Products!$C$2:$C$14,MATCH($C530,Dim_Products!$A$2:$A$14,0)),"")</f>
        <v>BOSA</v>
      </c>
      <c r="M530" s="28" t="str">
        <f aca="false">IFERROR(INDEX(Dim_Members!$D$2:$D$354,MATCH($B530,Dim_Members!$A$2:$A$354,0)),"")</f>
        <v>Learning Institution</v>
      </c>
      <c r="N530" s="28" t="str">
        <f aca="false">IFERROR(INDEX(Dim_Branches!$B$2:$B$4,MATCH($D530,Dim_Branches!$A$2:$A$4,0)),"")</f>
        <v>Headquarters</v>
      </c>
    </row>
    <row r="531" customFormat="false" ht="15" hidden="false" customHeight="false" outlineLevel="0" collapsed="false">
      <c r="A531" s="28" t="n">
        <v>530</v>
      </c>
      <c r="B531" s="28" t="n">
        <v>241</v>
      </c>
      <c r="C531" s="28" t="n">
        <v>1</v>
      </c>
      <c r="D531" s="28" t="n">
        <v>1</v>
      </c>
      <c r="E531" s="29" t="n">
        <v>44857</v>
      </c>
      <c r="F531" s="28" t="n">
        <v>9400</v>
      </c>
      <c r="G531" s="28" t="n">
        <v>2</v>
      </c>
      <c r="H531" s="28" t="n">
        <v>1</v>
      </c>
      <c r="I531" s="28" t="s">
        <v>146</v>
      </c>
      <c r="J531" s="28" t="n">
        <v>0</v>
      </c>
      <c r="K531" s="28" t="str">
        <f aca="false">IFERROR(INDEX(Dim_Products!$B$2:$B$14,MATCH($C531,Dim_Products!$A$2:$A$14,0)),"")</f>
        <v>Salary Advance</v>
      </c>
      <c r="L531" s="28" t="str">
        <f aca="false">IFERROR(INDEX(Dim_Products!$C$2:$C$14,MATCH($C531,Dim_Products!$A$2:$A$14,0)),"")</f>
        <v>FOSA</v>
      </c>
      <c r="M531" s="28" t="str">
        <f aca="false">IFERROR(INDEX(Dim_Members!$D$2:$D$354,MATCH($B531,Dim_Members!$A$2:$A$354,0)),"")</f>
        <v>Individual</v>
      </c>
      <c r="N531" s="28" t="str">
        <f aca="false">IFERROR(INDEX(Dim_Branches!$B$2:$B$4,MATCH($D531,Dim_Branches!$A$2:$A$4,0)),"")</f>
        <v>Headquarters</v>
      </c>
    </row>
    <row r="532" customFormat="false" ht="15" hidden="false" customHeight="false" outlineLevel="0" collapsed="false">
      <c r="A532" s="28" t="n">
        <v>531</v>
      </c>
      <c r="B532" s="28" t="n">
        <v>81</v>
      </c>
      <c r="C532" s="28" t="n">
        <v>1</v>
      </c>
      <c r="D532" s="28" t="n">
        <v>2</v>
      </c>
      <c r="E532" s="29" t="n">
        <v>45276</v>
      </c>
      <c r="F532" s="28" t="n">
        <v>13800</v>
      </c>
      <c r="G532" s="28" t="n">
        <v>1</v>
      </c>
      <c r="H532" s="28" t="n">
        <v>1</v>
      </c>
      <c r="I532" s="28" t="s">
        <v>147</v>
      </c>
      <c r="J532" s="28" t="n">
        <v>0</v>
      </c>
      <c r="K532" s="28" t="str">
        <f aca="false">IFERROR(INDEX(Dim_Products!$B$2:$B$14,MATCH($C532,Dim_Products!$A$2:$A$14,0)),"")</f>
        <v>Salary Advance</v>
      </c>
      <c r="L532" s="28" t="str">
        <f aca="false">IFERROR(INDEX(Dim_Products!$C$2:$C$14,MATCH($C532,Dim_Products!$A$2:$A$14,0)),"")</f>
        <v>FOSA</v>
      </c>
      <c r="M532" s="28" t="str">
        <f aca="false">IFERROR(INDEX(Dim_Members!$D$2:$D$354,MATCH($B532,Dim_Members!$A$2:$A$354,0)),"")</f>
        <v>Individual</v>
      </c>
      <c r="N532" s="28" t="str">
        <f aca="false">IFERROR(INDEX(Dim_Branches!$B$2:$B$4,MATCH($D532,Dim_Branches!$A$2:$A$4,0)),"")</f>
        <v>Umoja</v>
      </c>
    </row>
    <row r="533" customFormat="false" ht="15" hidden="false" customHeight="false" outlineLevel="0" collapsed="false">
      <c r="A533" s="28" t="n">
        <v>532</v>
      </c>
      <c r="B533" s="28" t="n">
        <v>244</v>
      </c>
      <c r="C533" s="28" t="n">
        <v>6</v>
      </c>
      <c r="D533" s="28" t="n">
        <v>2</v>
      </c>
      <c r="E533" s="29" t="n">
        <v>46047</v>
      </c>
      <c r="F533" s="28" t="n">
        <v>20400</v>
      </c>
      <c r="G533" s="28" t="n">
        <v>13</v>
      </c>
      <c r="H533" s="28" t="n">
        <v>1.3</v>
      </c>
      <c r="I533" s="28" t="s">
        <v>146</v>
      </c>
      <c r="J533" s="28" t="n">
        <v>0</v>
      </c>
      <c r="K533" s="28" t="str">
        <f aca="false">IFERROR(INDEX(Dim_Products!$B$2:$B$14,MATCH($C533,Dim_Products!$A$2:$A$14,0)),"")</f>
        <v>Bima Loan</v>
      </c>
      <c r="L533" s="28" t="str">
        <f aca="false">IFERROR(INDEX(Dim_Products!$C$2:$C$14,MATCH($C533,Dim_Products!$A$2:$A$14,0)),"")</f>
        <v>BOSA</v>
      </c>
      <c r="M533" s="28" t="str">
        <f aca="false">IFERROR(INDEX(Dim_Members!$D$2:$D$354,MATCH($B533,Dim_Members!$A$2:$A$354,0)),"")</f>
        <v>SME</v>
      </c>
      <c r="N533" s="28" t="str">
        <f aca="false">IFERROR(INDEX(Dim_Branches!$B$2:$B$4,MATCH($D533,Dim_Branches!$A$2:$A$4,0)),"")</f>
        <v>Umoja</v>
      </c>
    </row>
    <row r="534" customFormat="false" ht="15" hidden="false" customHeight="false" outlineLevel="0" collapsed="false">
      <c r="A534" s="28" t="n">
        <v>533</v>
      </c>
      <c r="B534" s="28" t="n">
        <v>50</v>
      </c>
      <c r="C534" s="28" t="n">
        <v>6</v>
      </c>
      <c r="D534" s="28" t="n">
        <v>3</v>
      </c>
      <c r="E534" s="29" t="n">
        <v>46095</v>
      </c>
      <c r="F534" s="28" t="n">
        <v>11900</v>
      </c>
      <c r="G534" s="28" t="n">
        <v>13</v>
      </c>
      <c r="H534" s="28" t="n">
        <v>1.3</v>
      </c>
      <c r="I534" s="28" t="s">
        <v>146</v>
      </c>
      <c r="J534" s="28" t="n">
        <v>0</v>
      </c>
      <c r="K534" s="28" t="str">
        <f aca="false">IFERROR(INDEX(Dim_Products!$B$2:$B$14,MATCH($C534,Dim_Products!$A$2:$A$14,0)),"")</f>
        <v>Bima Loan</v>
      </c>
      <c r="L534" s="28" t="str">
        <f aca="false">IFERROR(INDEX(Dim_Products!$C$2:$C$14,MATCH($C534,Dim_Products!$A$2:$A$14,0)),"")</f>
        <v>BOSA</v>
      </c>
      <c r="M534" s="28" t="str">
        <f aca="false">IFERROR(INDEX(Dim_Members!$D$2:$D$354,MATCH($B534,Dim_Members!$A$2:$A$354,0)),"")</f>
        <v>SME</v>
      </c>
      <c r="N534" s="28" t="str">
        <f aca="false">IFERROR(INDEX(Dim_Branches!$B$2:$B$4,MATCH($D534,Dim_Branches!$A$2:$A$4,0)),"")</f>
        <v>Ruai</v>
      </c>
    </row>
    <row r="535" customFormat="false" ht="15" hidden="false" customHeight="false" outlineLevel="0" collapsed="false">
      <c r="A535" s="28" t="n">
        <v>534</v>
      </c>
      <c r="B535" s="28" t="n">
        <v>137</v>
      </c>
      <c r="C535" s="28" t="n">
        <v>9</v>
      </c>
      <c r="D535" s="28" t="n">
        <v>1</v>
      </c>
      <c r="E535" s="29" t="n">
        <v>44831</v>
      </c>
      <c r="F535" s="28" t="n">
        <v>9600</v>
      </c>
      <c r="G535" s="28" t="n">
        <v>3</v>
      </c>
      <c r="H535" s="28" t="n">
        <v>1.7</v>
      </c>
      <c r="I535" s="28" t="s">
        <v>147</v>
      </c>
      <c r="J535" s="28" t="n">
        <v>0</v>
      </c>
      <c r="K535" s="28" t="str">
        <f aca="false">IFERROR(INDEX(Dim_Products!$B$2:$B$14,MATCH($C535,Dim_Products!$A$2:$A$14,0)),"")</f>
        <v>Instant Loan</v>
      </c>
      <c r="L535" s="28" t="str">
        <f aca="false">IFERROR(INDEX(Dim_Products!$C$2:$C$14,MATCH($C535,Dim_Products!$A$2:$A$14,0)),"")</f>
        <v>BOSA</v>
      </c>
      <c r="M535" s="28" t="str">
        <f aca="false">IFERROR(INDEX(Dim_Members!$D$2:$D$354,MATCH($B535,Dim_Members!$A$2:$A$354,0)),"")</f>
        <v>SME</v>
      </c>
      <c r="N535" s="28" t="str">
        <f aca="false">IFERROR(INDEX(Dim_Branches!$B$2:$B$4,MATCH($D535,Dim_Branches!$A$2:$A$4,0)),"")</f>
        <v>Headquarters</v>
      </c>
    </row>
    <row r="536" customFormat="false" ht="15" hidden="false" customHeight="false" outlineLevel="0" collapsed="false">
      <c r="A536" s="28" t="n">
        <v>535</v>
      </c>
      <c r="B536" s="28" t="n">
        <v>102</v>
      </c>
      <c r="C536" s="28" t="n">
        <v>13</v>
      </c>
      <c r="D536" s="28" t="n">
        <v>2</v>
      </c>
      <c r="E536" s="29" t="n">
        <v>44591</v>
      </c>
      <c r="F536" s="28" t="n">
        <v>335600</v>
      </c>
      <c r="G536" s="28" t="n">
        <v>59</v>
      </c>
      <c r="H536" s="28" t="n">
        <v>1.1</v>
      </c>
      <c r="I536" s="28" t="s">
        <v>147</v>
      </c>
      <c r="J536" s="28" t="n">
        <v>1</v>
      </c>
      <c r="K536" s="28" t="str">
        <f aca="false">IFERROR(INDEX(Dim_Products!$B$2:$B$14,MATCH($C536,Dim_Products!$A$2:$A$14,0)),"")</f>
        <v>Supa Loan</v>
      </c>
      <c r="L536" s="28" t="str">
        <f aca="false">IFERROR(INDEX(Dim_Products!$C$2:$C$14,MATCH($C536,Dim_Products!$A$2:$A$14,0)),"")</f>
        <v>BOSA</v>
      </c>
      <c r="M536" s="28" t="str">
        <f aca="false">IFERROR(INDEX(Dim_Members!$D$2:$D$354,MATCH($B536,Dim_Members!$A$2:$A$354,0)),"")</f>
        <v>SME</v>
      </c>
      <c r="N536" s="28" t="str">
        <f aca="false">IFERROR(INDEX(Dim_Branches!$B$2:$B$4,MATCH($D536,Dim_Branches!$A$2:$A$4,0)),"")</f>
        <v>Umoja</v>
      </c>
    </row>
    <row r="537" customFormat="false" ht="15" hidden="false" customHeight="false" outlineLevel="0" collapsed="false">
      <c r="A537" s="28" t="n">
        <v>536</v>
      </c>
      <c r="B537" s="28" t="n">
        <v>305</v>
      </c>
      <c r="C537" s="28" t="n">
        <v>12</v>
      </c>
      <c r="D537" s="28" t="n">
        <v>1</v>
      </c>
      <c r="E537" s="29" t="n">
        <v>45640</v>
      </c>
      <c r="F537" s="28" t="n">
        <v>366600</v>
      </c>
      <c r="G537" s="28" t="n">
        <v>48</v>
      </c>
      <c r="H537" s="28" t="n">
        <v>1.1</v>
      </c>
      <c r="I537" s="28" t="s">
        <v>146</v>
      </c>
      <c r="J537" s="28" t="n">
        <v>1</v>
      </c>
      <c r="K537" s="28" t="str">
        <f aca="false">IFERROR(INDEX(Dim_Products!$B$2:$B$14,MATCH($C537,Dim_Products!$A$2:$A$14,0)),"")</f>
        <v>Mjengo Loan</v>
      </c>
      <c r="L537" s="28" t="str">
        <f aca="false">IFERROR(INDEX(Dim_Products!$C$2:$C$14,MATCH($C537,Dim_Products!$A$2:$A$14,0)),"")</f>
        <v>BOSA</v>
      </c>
      <c r="M537" s="28" t="str">
        <f aca="false">IFERROR(INDEX(Dim_Members!$D$2:$D$354,MATCH($B537,Dim_Members!$A$2:$A$354,0)),"")</f>
        <v>SME</v>
      </c>
      <c r="N537" s="28" t="str">
        <f aca="false">IFERROR(INDEX(Dim_Branches!$B$2:$B$4,MATCH($D537,Dim_Branches!$A$2:$A$4,0)),"")</f>
        <v>Headquarters</v>
      </c>
    </row>
    <row r="538" customFormat="false" ht="15" hidden="false" customHeight="false" outlineLevel="0" collapsed="false">
      <c r="A538" s="28" t="n">
        <v>537</v>
      </c>
      <c r="B538" s="28" t="n">
        <v>124</v>
      </c>
      <c r="C538" s="28" t="n">
        <v>10</v>
      </c>
      <c r="D538" s="28" t="n">
        <v>3</v>
      </c>
      <c r="E538" s="29" t="n">
        <v>45923</v>
      </c>
      <c r="F538" s="28" t="n">
        <v>42700</v>
      </c>
      <c r="G538" s="28" t="n">
        <v>6</v>
      </c>
      <c r="H538" s="28" t="n">
        <v>1.5</v>
      </c>
      <c r="I538" s="28" t="s">
        <v>147</v>
      </c>
      <c r="J538" s="28" t="n">
        <v>1</v>
      </c>
      <c r="K538" s="28" t="str">
        <f aca="false">IFERROR(INDEX(Dim_Products!$B$2:$B$14,MATCH($C538,Dim_Products!$A$2:$A$14,0)),"")</f>
        <v>ELoan</v>
      </c>
      <c r="L538" s="28" t="str">
        <f aca="false">IFERROR(INDEX(Dim_Products!$C$2:$C$14,MATCH($C538,Dim_Products!$A$2:$A$14,0)),"")</f>
        <v>BOSA</v>
      </c>
      <c r="M538" s="28" t="str">
        <f aca="false">IFERROR(INDEX(Dim_Members!$D$2:$D$354,MATCH($B538,Dim_Members!$A$2:$A$354,0)),"")</f>
        <v>Religious Institution</v>
      </c>
      <c r="N538" s="28" t="str">
        <f aca="false">IFERROR(INDEX(Dim_Branches!$B$2:$B$4,MATCH($D538,Dim_Branches!$A$2:$A$4,0)),"")</f>
        <v>Ruai</v>
      </c>
    </row>
    <row r="539" customFormat="false" ht="15" hidden="false" customHeight="false" outlineLevel="0" collapsed="false">
      <c r="A539" s="28" t="n">
        <v>538</v>
      </c>
      <c r="B539" s="28" t="n">
        <v>183</v>
      </c>
      <c r="C539" s="28" t="n">
        <v>1</v>
      </c>
      <c r="D539" s="28" t="n">
        <v>1</v>
      </c>
      <c r="E539" s="29" t="n">
        <v>45414</v>
      </c>
      <c r="F539" s="28" t="n">
        <v>81600</v>
      </c>
      <c r="G539" s="28" t="n">
        <v>3</v>
      </c>
      <c r="H539" s="28" t="n">
        <v>1</v>
      </c>
      <c r="I539" s="28" t="s">
        <v>146</v>
      </c>
      <c r="J539" s="28" t="n">
        <v>0</v>
      </c>
      <c r="K539" s="28" t="str">
        <f aca="false">IFERROR(INDEX(Dim_Products!$B$2:$B$14,MATCH($C539,Dim_Products!$A$2:$A$14,0)),"")</f>
        <v>Salary Advance</v>
      </c>
      <c r="L539" s="28" t="str">
        <f aca="false">IFERROR(INDEX(Dim_Products!$C$2:$C$14,MATCH($C539,Dim_Products!$A$2:$A$14,0)),"")</f>
        <v>FOSA</v>
      </c>
      <c r="M539" s="28" t="str">
        <f aca="false">IFERROR(INDEX(Dim_Members!$D$2:$D$354,MATCH($B539,Dim_Members!$A$2:$A$354,0)),"")</f>
        <v>Corporate</v>
      </c>
      <c r="N539" s="28" t="str">
        <f aca="false">IFERROR(INDEX(Dim_Branches!$B$2:$B$4,MATCH($D539,Dim_Branches!$A$2:$A$4,0)),"")</f>
        <v>Headquarters</v>
      </c>
    </row>
    <row r="540" customFormat="false" ht="15" hidden="false" customHeight="false" outlineLevel="0" collapsed="false">
      <c r="A540" s="28" t="n">
        <v>539</v>
      </c>
      <c r="B540" s="28" t="n">
        <v>342</v>
      </c>
      <c r="C540" s="28" t="n">
        <v>5</v>
      </c>
      <c r="D540" s="28" t="n">
        <v>3</v>
      </c>
      <c r="E540" s="29" t="n">
        <v>45794</v>
      </c>
      <c r="F540" s="28" t="n">
        <v>37500</v>
      </c>
      <c r="G540" s="28" t="n">
        <v>3</v>
      </c>
      <c r="H540" s="28" t="n">
        <v>1.4</v>
      </c>
      <c r="I540" s="28" t="s">
        <v>145</v>
      </c>
      <c r="J540" s="28" t="n">
        <v>0</v>
      </c>
      <c r="K540" s="28" t="str">
        <f aca="false">IFERROR(INDEX(Dim_Products!$B$2:$B$14,MATCH($C540,Dim_Products!$A$2:$A$14,0)),"")</f>
        <v>School Fees Loan</v>
      </c>
      <c r="L540" s="28" t="str">
        <f aca="false">IFERROR(INDEX(Dim_Products!$C$2:$C$14,MATCH($C540,Dim_Products!$A$2:$A$14,0)),"")</f>
        <v>BOSA</v>
      </c>
      <c r="M540" s="28" t="str">
        <f aca="false">IFERROR(INDEX(Dim_Members!$D$2:$D$354,MATCH($B540,Dim_Members!$A$2:$A$354,0)),"")</f>
        <v>Individual</v>
      </c>
      <c r="N540" s="28" t="str">
        <f aca="false">IFERROR(INDEX(Dim_Branches!$B$2:$B$4,MATCH($D540,Dim_Branches!$A$2:$A$4,0)),"")</f>
        <v>Ruai</v>
      </c>
    </row>
    <row r="541" customFormat="false" ht="15" hidden="false" customHeight="false" outlineLevel="0" collapsed="false">
      <c r="A541" s="28" t="n">
        <v>540</v>
      </c>
      <c r="B541" s="28" t="n">
        <v>185</v>
      </c>
      <c r="C541" s="28" t="n">
        <v>8</v>
      </c>
      <c r="D541" s="28" t="n">
        <v>1</v>
      </c>
      <c r="E541" s="29" t="n">
        <v>46113</v>
      </c>
      <c r="F541" s="28" t="n">
        <v>22400</v>
      </c>
      <c r="G541" s="28" t="n">
        <v>6</v>
      </c>
      <c r="H541" s="28" t="n">
        <v>1.6</v>
      </c>
      <c r="I541" s="28" t="s">
        <v>145</v>
      </c>
      <c r="J541" s="28" t="n">
        <v>0</v>
      </c>
      <c r="K541" s="28" t="str">
        <f aca="false">IFERROR(INDEX(Dim_Products!$B$2:$B$14,MATCH($C541,Dim_Products!$A$2:$A$14,0)),"")</f>
        <v>Emergency Loan</v>
      </c>
      <c r="L541" s="28" t="str">
        <f aca="false">IFERROR(INDEX(Dim_Products!$C$2:$C$14,MATCH($C541,Dim_Products!$A$2:$A$14,0)),"")</f>
        <v>BOSA</v>
      </c>
      <c r="M541" s="28" t="str">
        <f aca="false">IFERROR(INDEX(Dim_Members!$D$2:$D$354,MATCH($B541,Dim_Members!$A$2:$A$354,0)),"")</f>
        <v>Corporate</v>
      </c>
      <c r="N541" s="28" t="str">
        <f aca="false">IFERROR(INDEX(Dim_Branches!$B$2:$B$4,MATCH($D541,Dim_Branches!$A$2:$A$4,0)),"")</f>
        <v>Headquarters</v>
      </c>
    </row>
    <row r="542" customFormat="false" ht="15" hidden="false" customHeight="false" outlineLevel="0" collapsed="false">
      <c r="A542" s="28" t="n">
        <v>541</v>
      </c>
      <c r="B542" s="28" t="n">
        <v>322</v>
      </c>
      <c r="C542" s="28" t="n">
        <v>9</v>
      </c>
      <c r="D542" s="28" t="n">
        <v>2</v>
      </c>
      <c r="E542" s="29" t="n">
        <v>45446</v>
      </c>
      <c r="F542" s="28" t="n">
        <v>18300</v>
      </c>
      <c r="G542" s="28" t="n">
        <v>4</v>
      </c>
      <c r="H542" s="28" t="n">
        <v>1.7</v>
      </c>
      <c r="I542" s="28" t="s">
        <v>145</v>
      </c>
      <c r="J542" s="28" t="n">
        <v>0</v>
      </c>
      <c r="K542" s="28" t="str">
        <f aca="false">IFERROR(INDEX(Dim_Products!$B$2:$B$14,MATCH($C542,Dim_Products!$A$2:$A$14,0)),"")</f>
        <v>Instant Loan</v>
      </c>
      <c r="L542" s="28" t="str">
        <f aca="false">IFERROR(INDEX(Dim_Products!$C$2:$C$14,MATCH($C542,Dim_Products!$A$2:$A$14,0)),"")</f>
        <v>BOSA</v>
      </c>
      <c r="M542" s="28" t="str">
        <f aca="false">IFERROR(INDEX(Dim_Members!$D$2:$D$354,MATCH($B542,Dim_Members!$A$2:$A$354,0)),"")</f>
        <v>Individual</v>
      </c>
      <c r="N542" s="28" t="str">
        <f aca="false">IFERROR(INDEX(Dim_Branches!$B$2:$B$4,MATCH($D542,Dim_Branches!$A$2:$A$4,0)),"")</f>
        <v>Umoja</v>
      </c>
    </row>
    <row r="543" customFormat="false" ht="15" hidden="false" customHeight="false" outlineLevel="0" collapsed="false">
      <c r="A543" s="28" t="n">
        <v>542</v>
      </c>
      <c r="B543" s="28" t="n">
        <v>15</v>
      </c>
      <c r="C543" s="28" t="n">
        <v>9</v>
      </c>
      <c r="D543" s="28" t="n">
        <v>1</v>
      </c>
      <c r="E543" s="29" t="n">
        <v>45081</v>
      </c>
      <c r="F543" s="28" t="n">
        <v>16700</v>
      </c>
      <c r="G543" s="28" t="n">
        <v>3</v>
      </c>
      <c r="H543" s="28" t="n">
        <v>1.7</v>
      </c>
      <c r="I543" s="28" t="s">
        <v>146</v>
      </c>
      <c r="J543" s="28" t="n">
        <v>0</v>
      </c>
      <c r="K543" s="28" t="str">
        <f aca="false">IFERROR(INDEX(Dim_Products!$B$2:$B$14,MATCH($C543,Dim_Products!$A$2:$A$14,0)),"")</f>
        <v>Instant Loan</v>
      </c>
      <c r="L543" s="28" t="str">
        <f aca="false">IFERROR(INDEX(Dim_Products!$C$2:$C$14,MATCH($C543,Dim_Products!$A$2:$A$14,0)),"")</f>
        <v>BOSA</v>
      </c>
      <c r="M543" s="28" t="str">
        <f aca="false">IFERROR(INDEX(Dim_Members!$D$2:$D$354,MATCH($B543,Dim_Members!$A$2:$A$354,0)),"")</f>
        <v>Individual</v>
      </c>
      <c r="N543" s="28" t="str">
        <f aca="false">IFERROR(INDEX(Dim_Branches!$B$2:$B$4,MATCH($D543,Dim_Branches!$A$2:$A$4,0)),"")</f>
        <v>Headquarters</v>
      </c>
    </row>
    <row r="544" customFormat="false" ht="15" hidden="false" customHeight="false" outlineLevel="0" collapsed="false">
      <c r="A544" s="28" t="n">
        <v>543</v>
      </c>
      <c r="B544" s="28" t="n">
        <v>326</v>
      </c>
      <c r="C544" s="28" t="n">
        <v>3</v>
      </c>
      <c r="D544" s="28" t="n">
        <v>1</v>
      </c>
      <c r="E544" s="29" t="n">
        <v>46187</v>
      </c>
      <c r="F544" s="28" t="n">
        <v>24700</v>
      </c>
      <c r="G544" s="28" t="n">
        <v>11</v>
      </c>
      <c r="H544" s="28" t="n">
        <v>1.3</v>
      </c>
      <c r="I544" s="28" t="s">
        <v>145</v>
      </c>
      <c r="J544" s="28" t="n">
        <v>0</v>
      </c>
      <c r="K544" s="28" t="str">
        <f aca="false">IFERROR(INDEX(Dim_Products!$B$2:$B$14,MATCH($C544,Dim_Products!$A$2:$A$14,0)),"")</f>
        <v>Product Loan</v>
      </c>
      <c r="L544" s="28" t="str">
        <f aca="false">IFERROR(INDEX(Dim_Products!$C$2:$C$14,MATCH($C544,Dim_Products!$A$2:$A$14,0)),"")</f>
        <v>FOSA</v>
      </c>
      <c r="M544" s="28" t="str">
        <f aca="false">IFERROR(INDEX(Dim_Members!$D$2:$D$354,MATCH($B544,Dim_Members!$A$2:$A$354,0)),"")</f>
        <v>Religious Institution</v>
      </c>
      <c r="N544" s="28" t="str">
        <f aca="false">IFERROR(INDEX(Dim_Branches!$B$2:$B$4,MATCH($D544,Dim_Branches!$A$2:$A$4,0)),"")</f>
        <v>Headquarters</v>
      </c>
    </row>
    <row r="545" customFormat="false" ht="15" hidden="false" customHeight="false" outlineLevel="0" collapsed="false">
      <c r="A545" s="28" t="n">
        <v>544</v>
      </c>
      <c r="B545" s="28" t="n">
        <v>206</v>
      </c>
      <c r="C545" s="28" t="n">
        <v>9</v>
      </c>
      <c r="D545" s="28" t="n">
        <v>1</v>
      </c>
      <c r="E545" s="29" t="n">
        <v>45333</v>
      </c>
      <c r="F545" s="28" t="n">
        <v>17400</v>
      </c>
      <c r="G545" s="28" t="n">
        <v>3</v>
      </c>
      <c r="H545" s="28" t="n">
        <v>1.7</v>
      </c>
      <c r="I545" s="28" t="s">
        <v>146</v>
      </c>
      <c r="J545" s="28" t="n">
        <v>0</v>
      </c>
      <c r="K545" s="28" t="str">
        <f aca="false">IFERROR(INDEX(Dim_Products!$B$2:$B$14,MATCH($C545,Dim_Products!$A$2:$A$14,0)),"")</f>
        <v>Instant Loan</v>
      </c>
      <c r="L545" s="28" t="str">
        <f aca="false">IFERROR(INDEX(Dim_Products!$C$2:$C$14,MATCH($C545,Dim_Products!$A$2:$A$14,0)),"")</f>
        <v>BOSA</v>
      </c>
      <c r="M545" s="28" t="str">
        <f aca="false">IFERROR(INDEX(Dim_Members!$D$2:$D$354,MATCH($B545,Dim_Members!$A$2:$A$354,0)),"")</f>
        <v>Individual</v>
      </c>
      <c r="N545" s="28" t="str">
        <f aca="false">IFERROR(INDEX(Dim_Branches!$B$2:$B$4,MATCH($D545,Dim_Branches!$A$2:$A$4,0)),"")</f>
        <v>Headquarters</v>
      </c>
    </row>
    <row r="546" customFormat="false" ht="15" hidden="false" customHeight="false" outlineLevel="0" collapsed="false">
      <c r="A546" s="28" t="n">
        <v>545</v>
      </c>
      <c r="B546" s="28" t="n">
        <v>157</v>
      </c>
      <c r="C546" s="28" t="n">
        <v>1</v>
      </c>
      <c r="D546" s="28" t="n">
        <v>2</v>
      </c>
      <c r="E546" s="29" t="n">
        <v>46040</v>
      </c>
      <c r="F546" s="28" t="n">
        <v>65700</v>
      </c>
      <c r="G546" s="28" t="n">
        <v>1</v>
      </c>
      <c r="H546" s="28" t="n">
        <v>1</v>
      </c>
      <c r="I546" s="28" t="s">
        <v>146</v>
      </c>
      <c r="J546" s="28" t="n">
        <v>0</v>
      </c>
      <c r="K546" s="28" t="str">
        <f aca="false">IFERROR(INDEX(Dim_Products!$B$2:$B$14,MATCH($C546,Dim_Products!$A$2:$A$14,0)),"")</f>
        <v>Salary Advance</v>
      </c>
      <c r="L546" s="28" t="str">
        <f aca="false">IFERROR(INDEX(Dim_Products!$C$2:$C$14,MATCH($C546,Dim_Products!$A$2:$A$14,0)),"")</f>
        <v>FOSA</v>
      </c>
      <c r="M546" s="28" t="str">
        <f aca="false">IFERROR(INDEX(Dim_Members!$D$2:$D$354,MATCH($B546,Dim_Members!$A$2:$A$354,0)),"")</f>
        <v>Individual</v>
      </c>
      <c r="N546" s="28" t="str">
        <f aca="false">IFERROR(INDEX(Dim_Branches!$B$2:$B$4,MATCH($D546,Dim_Branches!$A$2:$A$4,0)),"")</f>
        <v>Umoja</v>
      </c>
    </row>
    <row r="547" customFormat="false" ht="15" hidden="false" customHeight="false" outlineLevel="0" collapsed="false">
      <c r="A547" s="28" t="n">
        <v>546</v>
      </c>
      <c r="B547" s="28" t="n">
        <v>96</v>
      </c>
      <c r="C547" s="28" t="n">
        <v>9</v>
      </c>
      <c r="D547" s="28" t="n">
        <v>2</v>
      </c>
      <c r="E547" s="29" t="n">
        <v>44976</v>
      </c>
      <c r="F547" s="28" t="n">
        <v>17400</v>
      </c>
      <c r="G547" s="28" t="n">
        <v>3</v>
      </c>
      <c r="H547" s="28" t="n">
        <v>1.7</v>
      </c>
      <c r="I547" s="28" t="s">
        <v>145</v>
      </c>
      <c r="J547" s="28" t="n">
        <v>0</v>
      </c>
      <c r="K547" s="28" t="str">
        <f aca="false">IFERROR(INDEX(Dim_Products!$B$2:$B$14,MATCH($C547,Dim_Products!$A$2:$A$14,0)),"")</f>
        <v>Instant Loan</v>
      </c>
      <c r="L547" s="28" t="str">
        <f aca="false">IFERROR(INDEX(Dim_Products!$C$2:$C$14,MATCH($C547,Dim_Products!$A$2:$A$14,0)),"")</f>
        <v>BOSA</v>
      </c>
      <c r="M547" s="28" t="str">
        <f aca="false">IFERROR(INDEX(Dim_Members!$D$2:$D$354,MATCH($B547,Dim_Members!$A$2:$A$354,0)),"")</f>
        <v>Individual</v>
      </c>
      <c r="N547" s="28" t="str">
        <f aca="false">IFERROR(INDEX(Dim_Branches!$B$2:$B$4,MATCH($D547,Dim_Branches!$A$2:$A$4,0)),"")</f>
        <v>Umoja</v>
      </c>
    </row>
    <row r="548" customFormat="false" ht="15" hidden="false" customHeight="false" outlineLevel="0" collapsed="false">
      <c r="A548" s="28" t="n">
        <v>547</v>
      </c>
      <c r="B548" s="28" t="n">
        <v>87</v>
      </c>
      <c r="C548" s="28" t="n">
        <v>4</v>
      </c>
      <c r="D548" s="28" t="n">
        <v>1</v>
      </c>
      <c r="E548" s="29" t="n">
        <v>45438</v>
      </c>
      <c r="F548" s="28" t="n">
        <v>91500</v>
      </c>
      <c r="G548" s="28" t="n">
        <v>23</v>
      </c>
      <c r="H548" s="28" t="n">
        <v>1.2</v>
      </c>
      <c r="I548" s="28" t="s">
        <v>146</v>
      </c>
      <c r="J548" s="28" t="n">
        <v>0</v>
      </c>
      <c r="K548" s="28" t="str">
        <f aca="false">IFERROR(INDEX(Dim_Products!$B$2:$B$14,MATCH($C548,Dim_Products!$A$2:$A$14,0)),"")</f>
        <v>Mtumishi Loan</v>
      </c>
      <c r="L548" s="28" t="str">
        <f aca="false">IFERROR(INDEX(Dim_Products!$C$2:$C$14,MATCH($C548,Dim_Products!$A$2:$A$14,0)),"")</f>
        <v>FOSA</v>
      </c>
      <c r="M548" s="28" t="str">
        <f aca="false">IFERROR(INDEX(Dim_Members!$D$2:$D$354,MATCH($B548,Dim_Members!$A$2:$A$354,0)),"")</f>
        <v>Individual</v>
      </c>
      <c r="N548" s="28" t="str">
        <f aca="false">IFERROR(INDEX(Dim_Branches!$B$2:$B$4,MATCH($D548,Dim_Branches!$A$2:$A$4,0)),"")</f>
        <v>Headquarters</v>
      </c>
    </row>
    <row r="549" customFormat="false" ht="15" hidden="false" customHeight="false" outlineLevel="0" collapsed="false">
      <c r="A549" s="28" t="n">
        <v>548</v>
      </c>
      <c r="B549" s="28" t="n">
        <v>227</v>
      </c>
      <c r="C549" s="28" t="n">
        <v>9</v>
      </c>
      <c r="D549" s="28" t="n">
        <v>3</v>
      </c>
      <c r="E549" s="29" t="n">
        <v>45574</v>
      </c>
      <c r="F549" s="28" t="n">
        <v>4800</v>
      </c>
      <c r="G549" s="28" t="n">
        <v>4</v>
      </c>
      <c r="H549" s="28" t="n">
        <v>1.7</v>
      </c>
      <c r="I549" s="28" t="s">
        <v>147</v>
      </c>
      <c r="J549" s="28" t="n">
        <v>0</v>
      </c>
      <c r="K549" s="28" t="str">
        <f aca="false">IFERROR(INDEX(Dim_Products!$B$2:$B$14,MATCH($C549,Dim_Products!$A$2:$A$14,0)),"")</f>
        <v>Instant Loan</v>
      </c>
      <c r="L549" s="28" t="str">
        <f aca="false">IFERROR(INDEX(Dim_Products!$C$2:$C$14,MATCH($C549,Dim_Products!$A$2:$A$14,0)),"")</f>
        <v>BOSA</v>
      </c>
      <c r="M549" s="28" t="str">
        <f aca="false">IFERROR(INDEX(Dim_Members!$D$2:$D$354,MATCH($B549,Dim_Members!$A$2:$A$354,0)),"")</f>
        <v>Individual</v>
      </c>
      <c r="N549" s="28" t="str">
        <f aca="false">IFERROR(INDEX(Dim_Branches!$B$2:$B$4,MATCH($D549,Dim_Branches!$A$2:$A$4,0)),"")</f>
        <v>Ruai</v>
      </c>
    </row>
    <row r="550" customFormat="false" ht="15" hidden="false" customHeight="false" outlineLevel="0" collapsed="false">
      <c r="A550" s="28" t="n">
        <v>549</v>
      </c>
      <c r="B550" s="28" t="n">
        <v>298</v>
      </c>
      <c r="C550" s="28" t="n">
        <v>5</v>
      </c>
      <c r="D550" s="28" t="n">
        <v>3</v>
      </c>
      <c r="E550" s="29" t="n">
        <v>45965</v>
      </c>
      <c r="F550" s="28" t="n">
        <v>19400</v>
      </c>
      <c r="G550" s="28" t="n">
        <v>5</v>
      </c>
      <c r="H550" s="28" t="n">
        <v>1.4</v>
      </c>
      <c r="I550" s="28" t="s">
        <v>147</v>
      </c>
      <c r="J550" s="28" t="n">
        <v>0</v>
      </c>
      <c r="K550" s="28" t="str">
        <f aca="false">IFERROR(INDEX(Dim_Products!$B$2:$B$14,MATCH($C550,Dim_Products!$A$2:$A$14,0)),"")</f>
        <v>School Fees Loan</v>
      </c>
      <c r="L550" s="28" t="str">
        <f aca="false">IFERROR(INDEX(Dim_Products!$C$2:$C$14,MATCH($C550,Dim_Products!$A$2:$A$14,0)),"")</f>
        <v>BOSA</v>
      </c>
      <c r="M550" s="28" t="str">
        <f aca="false">IFERROR(INDEX(Dim_Members!$D$2:$D$354,MATCH($B550,Dim_Members!$A$2:$A$354,0)),"")</f>
        <v>Learning Institution</v>
      </c>
      <c r="N550" s="28" t="str">
        <f aca="false">IFERROR(INDEX(Dim_Branches!$B$2:$B$4,MATCH($D550,Dim_Branches!$A$2:$A$4,0)),"")</f>
        <v>Ruai</v>
      </c>
    </row>
    <row r="551" customFormat="false" ht="15" hidden="false" customHeight="false" outlineLevel="0" collapsed="false">
      <c r="A551" s="28" t="n">
        <v>550</v>
      </c>
      <c r="B551" s="28" t="n">
        <v>277</v>
      </c>
      <c r="C551" s="28" t="n">
        <v>5</v>
      </c>
      <c r="D551" s="28" t="n">
        <v>1</v>
      </c>
      <c r="E551" s="29" t="n">
        <v>45981</v>
      </c>
      <c r="F551" s="28" t="n">
        <v>22700</v>
      </c>
      <c r="G551" s="28" t="n">
        <v>3</v>
      </c>
      <c r="H551" s="28" t="n">
        <v>1.4</v>
      </c>
      <c r="I551" s="28" t="s">
        <v>145</v>
      </c>
      <c r="J551" s="28" t="n">
        <v>0</v>
      </c>
      <c r="K551" s="28" t="str">
        <f aca="false">IFERROR(INDEX(Dim_Products!$B$2:$B$14,MATCH($C551,Dim_Products!$A$2:$A$14,0)),"")</f>
        <v>School Fees Loan</v>
      </c>
      <c r="L551" s="28" t="str">
        <f aca="false">IFERROR(INDEX(Dim_Products!$C$2:$C$14,MATCH($C551,Dim_Products!$A$2:$A$14,0)),"")</f>
        <v>BOSA</v>
      </c>
      <c r="M551" s="28" t="str">
        <f aca="false">IFERROR(INDEX(Dim_Members!$D$2:$D$354,MATCH($B551,Dim_Members!$A$2:$A$354,0)),"")</f>
        <v>Individual</v>
      </c>
      <c r="N551" s="28" t="str">
        <f aca="false">IFERROR(INDEX(Dim_Branches!$B$2:$B$4,MATCH($D551,Dim_Branches!$A$2:$A$4,0)),"")</f>
        <v>Headquarters</v>
      </c>
    </row>
    <row r="552" customFormat="false" ht="15" hidden="false" customHeight="false" outlineLevel="0" collapsed="false">
      <c r="A552" s="28" t="n">
        <v>551</v>
      </c>
      <c r="B552" s="28" t="n">
        <v>260</v>
      </c>
      <c r="C552" s="28" t="n">
        <v>9</v>
      </c>
      <c r="D552" s="28" t="n">
        <v>2</v>
      </c>
      <c r="E552" s="29" t="n">
        <v>45658</v>
      </c>
      <c r="F552" s="28" t="n">
        <v>3900</v>
      </c>
      <c r="G552" s="28" t="n">
        <v>3</v>
      </c>
      <c r="H552" s="28" t="n">
        <v>1.7</v>
      </c>
      <c r="I552" s="28" t="s">
        <v>147</v>
      </c>
      <c r="J552" s="28" t="n">
        <v>0</v>
      </c>
      <c r="K552" s="28" t="str">
        <f aca="false">IFERROR(INDEX(Dim_Products!$B$2:$B$14,MATCH($C552,Dim_Products!$A$2:$A$14,0)),"")</f>
        <v>Instant Loan</v>
      </c>
      <c r="L552" s="28" t="str">
        <f aca="false">IFERROR(INDEX(Dim_Products!$C$2:$C$14,MATCH($C552,Dim_Products!$A$2:$A$14,0)),"")</f>
        <v>BOSA</v>
      </c>
      <c r="M552" s="28" t="str">
        <f aca="false">IFERROR(INDEX(Dim_Members!$D$2:$D$354,MATCH($B552,Dim_Members!$A$2:$A$354,0)),"")</f>
        <v>SME</v>
      </c>
      <c r="N552" s="28" t="str">
        <f aca="false">IFERROR(INDEX(Dim_Branches!$B$2:$B$4,MATCH($D552,Dim_Branches!$A$2:$A$4,0)),"")</f>
        <v>Umoja</v>
      </c>
    </row>
    <row r="553" customFormat="false" ht="15" hidden="false" customHeight="false" outlineLevel="0" collapsed="false">
      <c r="A553" s="28" t="n">
        <v>552</v>
      </c>
      <c r="B553" s="28" t="n">
        <v>255</v>
      </c>
      <c r="C553" s="28" t="n">
        <v>8</v>
      </c>
      <c r="D553" s="28" t="n">
        <v>1</v>
      </c>
      <c r="E553" s="29" t="n">
        <v>44694</v>
      </c>
      <c r="F553" s="28" t="n">
        <v>3600</v>
      </c>
      <c r="G553" s="28" t="n">
        <v>5</v>
      </c>
      <c r="H553" s="28" t="n">
        <v>1.6</v>
      </c>
      <c r="I553" s="28" t="s">
        <v>146</v>
      </c>
      <c r="J553" s="28" t="n">
        <v>0</v>
      </c>
      <c r="K553" s="28" t="str">
        <f aca="false">IFERROR(INDEX(Dim_Products!$B$2:$B$14,MATCH($C553,Dim_Products!$A$2:$A$14,0)),"")</f>
        <v>Emergency Loan</v>
      </c>
      <c r="L553" s="28" t="str">
        <f aca="false">IFERROR(INDEX(Dim_Products!$C$2:$C$14,MATCH($C553,Dim_Products!$A$2:$A$14,0)),"")</f>
        <v>BOSA</v>
      </c>
      <c r="M553" s="28" t="str">
        <f aca="false">IFERROR(INDEX(Dim_Members!$D$2:$D$354,MATCH($B553,Dim_Members!$A$2:$A$354,0)),"")</f>
        <v>SME</v>
      </c>
      <c r="N553" s="28" t="str">
        <f aca="false">IFERROR(INDEX(Dim_Branches!$B$2:$B$4,MATCH($D553,Dim_Branches!$A$2:$A$4,0)),"")</f>
        <v>Headquarters</v>
      </c>
    </row>
    <row r="554" customFormat="false" ht="15" hidden="false" customHeight="false" outlineLevel="0" collapsed="false">
      <c r="A554" s="28" t="n">
        <v>553</v>
      </c>
      <c r="B554" s="28" t="n">
        <v>142</v>
      </c>
      <c r="C554" s="28" t="n">
        <v>8</v>
      </c>
      <c r="D554" s="28" t="n">
        <v>3</v>
      </c>
      <c r="E554" s="29" t="n">
        <v>46072</v>
      </c>
      <c r="F554" s="28" t="n">
        <v>22300</v>
      </c>
      <c r="G554" s="28" t="n">
        <v>5</v>
      </c>
      <c r="H554" s="28" t="n">
        <v>1.6</v>
      </c>
      <c r="I554" s="28" t="s">
        <v>145</v>
      </c>
      <c r="J554" s="28" t="n">
        <v>0</v>
      </c>
      <c r="K554" s="28" t="str">
        <f aca="false">IFERROR(INDEX(Dim_Products!$B$2:$B$14,MATCH($C554,Dim_Products!$A$2:$A$14,0)),"")</f>
        <v>Emergency Loan</v>
      </c>
      <c r="L554" s="28" t="str">
        <f aca="false">IFERROR(INDEX(Dim_Products!$C$2:$C$14,MATCH($C554,Dim_Products!$A$2:$A$14,0)),"")</f>
        <v>BOSA</v>
      </c>
      <c r="M554" s="28" t="str">
        <f aca="false">IFERROR(INDEX(Dim_Members!$D$2:$D$354,MATCH($B554,Dim_Members!$A$2:$A$354,0)),"")</f>
        <v>Individual</v>
      </c>
      <c r="N554" s="28" t="str">
        <f aca="false">IFERROR(INDEX(Dim_Branches!$B$2:$B$4,MATCH($D554,Dim_Branches!$A$2:$A$4,0)),"")</f>
        <v>Ruai</v>
      </c>
    </row>
    <row r="555" customFormat="false" ht="15" hidden="false" customHeight="false" outlineLevel="0" collapsed="false">
      <c r="A555" s="28" t="n">
        <v>554</v>
      </c>
      <c r="B555" s="28" t="n">
        <v>346</v>
      </c>
      <c r="C555" s="28" t="n">
        <v>4</v>
      </c>
      <c r="D555" s="28" t="n">
        <v>3</v>
      </c>
      <c r="E555" s="29" t="n">
        <v>45038</v>
      </c>
      <c r="F555" s="28" t="n">
        <v>121800</v>
      </c>
      <c r="G555" s="28" t="n">
        <v>25</v>
      </c>
      <c r="H555" s="28" t="n">
        <v>1.2</v>
      </c>
      <c r="I555" s="28" t="s">
        <v>146</v>
      </c>
      <c r="J555" s="28" t="n">
        <v>0</v>
      </c>
      <c r="K555" s="28" t="str">
        <f aca="false">IFERROR(INDEX(Dim_Products!$B$2:$B$14,MATCH($C555,Dim_Products!$A$2:$A$14,0)),"")</f>
        <v>Mtumishi Loan</v>
      </c>
      <c r="L555" s="28" t="str">
        <f aca="false">IFERROR(INDEX(Dim_Products!$C$2:$C$14,MATCH($C555,Dim_Products!$A$2:$A$14,0)),"")</f>
        <v>FOSA</v>
      </c>
      <c r="M555" s="28" t="str">
        <f aca="false">IFERROR(INDEX(Dim_Members!$D$2:$D$354,MATCH($B555,Dim_Members!$A$2:$A$354,0)),"")</f>
        <v>SME</v>
      </c>
      <c r="N555" s="28" t="str">
        <f aca="false">IFERROR(INDEX(Dim_Branches!$B$2:$B$4,MATCH($D555,Dim_Branches!$A$2:$A$4,0)),"")</f>
        <v>Ruai</v>
      </c>
    </row>
    <row r="556" customFormat="false" ht="15" hidden="false" customHeight="false" outlineLevel="0" collapsed="false">
      <c r="A556" s="28" t="n">
        <v>555</v>
      </c>
      <c r="B556" s="28" t="n">
        <v>209</v>
      </c>
      <c r="C556" s="28" t="n">
        <v>5</v>
      </c>
      <c r="D556" s="28" t="n">
        <v>2</v>
      </c>
      <c r="E556" s="29" t="n">
        <v>45533</v>
      </c>
      <c r="F556" s="28" t="n">
        <v>51600</v>
      </c>
      <c r="G556" s="28" t="n">
        <v>3</v>
      </c>
      <c r="H556" s="28" t="n">
        <v>1.4</v>
      </c>
      <c r="I556" s="28" t="s">
        <v>145</v>
      </c>
      <c r="J556" s="28" t="n">
        <v>1</v>
      </c>
      <c r="K556" s="28" t="str">
        <f aca="false">IFERROR(INDEX(Dim_Products!$B$2:$B$14,MATCH($C556,Dim_Products!$A$2:$A$14,0)),"")</f>
        <v>School Fees Loan</v>
      </c>
      <c r="L556" s="28" t="str">
        <f aca="false">IFERROR(INDEX(Dim_Products!$C$2:$C$14,MATCH($C556,Dim_Products!$A$2:$A$14,0)),"")</f>
        <v>BOSA</v>
      </c>
      <c r="M556" s="28" t="str">
        <f aca="false">IFERROR(INDEX(Dim_Members!$D$2:$D$354,MATCH($B556,Dim_Members!$A$2:$A$354,0)),"")</f>
        <v>Individual</v>
      </c>
      <c r="N556" s="28" t="str">
        <f aca="false">IFERROR(INDEX(Dim_Branches!$B$2:$B$4,MATCH($D556,Dim_Branches!$A$2:$A$4,0)),"")</f>
        <v>Umoja</v>
      </c>
    </row>
    <row r="557" customFormat="false" ht="15" hidden="false" customHeight="false" outlineLevel="0" collapsed="false">
      <c r="A557" s="28" t="n">
        <v>556</v>
      </c>
      <c r="B557" s="28" t="n">
        <v>180</v>
      </c>
      <c r="C557" s="28" t="n">
        <v>13</v>
      </c>
      <c r="D557" s="28" t="n">
        <v>2</v>
      </c>
      <c r="E557" s="29" t="n">
        <v>45858</v>
      </c>
      <c r="F557" s="28" t="n">
        <v>202900</v>
      </c>
      <c r="G557" s="28" t="n">
        <v>59</v>
      </c>
      <c r="H557" s="28" t="n">
        <v>1.1</v>
      </c>
      <c r="I557" s="28" t="s">
        <v>145</v>
      </c>
      <c r="J557" s="28" t="n">
        <v>1</v>
      </c>
      <c r="K557" s="28" t="str">
        <f aca="false">IFERROR(INDEX(Dim_Products!$B$2:$B$14,MATCH($C557,Dim_Products!$A$2:$A$14,0)),"")</f>
        <v>Supa Loan</v>
      </c>
      <c r="L557" s="28" t="str">
        <f aca="false">IFERROR(INDEX(Dim_Products!$C$2:$C$14,MATCH($C557,Dim_Products!$A$2:$A$14,0)),"")</f>
        <v>BOSA</v>
      </c>
      <c r="M557" s="28" t="str">
        <f aca="false">IFERROR(INDEX(Dim_Members!$D$2:$D$354,MATCH($B557,Dim_Members!$A$2:$A$354,0)),"")</f>
        <v>Individual</v>
      </c>
      <c r="N557" s="28" t="str">
        <f aca="false">IFERROR(INDEX(Dim_Branches!$B$2:$B$4,MATCH($D557,Dim_Branches!$A$2:$A$4,0)),"")</f>
        <v>Umoja</v>
      </c>
    </row>
    <row r="558" customFormat="false" ht="15" hidden="false" customHeight="false" outlineLevel="0" collapsed="false">
      <c r="A558" s="28" t="n">
        <v>557</v>
      </c>
      <c r="B558" s="28" t="n">
        <v>275</v>
      </c>
      <c r="C558" s="28" t="n">
        <v>2</v>
      </c>
      <c r="D558" s="28" t="n">
        <v>3</v>
      </c>
      <c r="E558" s="29" t="n">
        <v>45269</v>
      </c>
      <c r="F558" s="28" t="n">
        <v>44200</v>
      </c>
      <c r="G558" s="28" t="n">
        <v>11</v>
      </c>
      <c r="H558" s="28" t="n">
        <v>1.5</v>
      </c>
      <c r="I558" s="28" t="s">
        <v>146</v>
      </c>
      <c r="J558" s="28" t="n">
        <v>0</v>
      </c>
      <c r="K558" s="28" t="str">
        <f aca="false">IFERROR(INDEX(Dim_Products!$B$2:$B$14,MATCH($C558,Dim_Products!$A$2:$A$14,0)),"")</f>
        <v>Jeki Loan</v>
      </c>
      <c r="L558" s="28" t="str">
        <f aca="false">IFERROR(INDEX(Dim_Products!$C$2:$C$14,MATCH($C558,Dim_Products!$A$2:$A$14,0)),"")</f>
        <v>FOSA</v>
      </c>
      <c r="M558" s="28" t="str">
        <f aca="false">IFERROR(INDEX(Dim_Members!$D$2:$D$354,MATCH($B558,Dim_Members!$A$2:$A$354,0)),"")</f>
        <v>Individual</v>
      </c>
      <c r="N558" s="28" t="str">
        <f aca="false">IFERROR(INDEX(Dim_Branches!$B$2:$B$4,MATCH($D558,Dim_Branches!$A$2:$A$4,0)),"")</f>
        <v>Ruai</v>
      </c>
    </row>
    <row r="559" customFormat="false" ht="15" hidden="false" customHeight="false" outlineLevel="0" collapsed="false">
      <c r="A559" s="28" t="n">
        <v>558</v>
      </c>
      <c r="B559" s="28" t="n">
        <v>62</v>
      </c>
      <c r="C559" s="28" t="n">
        <v>9</v>
      </c>
      <c r="D559" s="28" t="n">
        <v>3</v>
      </c>
      <c r="E559" s="29" t="n">
        <v>45200</v>
      </c>
      <c r="F559" s="28" t="n">
        <v>3900</v>
      </c>
      <c r="G559" s="28" t="n">
        <v>3</v>
      </c>
      <c r="H559" s="28" t="n">
        <v>1.7</v>
      </c>
      <c r="I559" s="28" t="s">
        <v>147</v>
      </c>
      <c r="J559" s="28" t="n">
        <v>0</v>
      </c>
      <c r="K559" s="28" t="str">
        <f aca="false">IFERROR(INDEX(Dim_Products!$B$2:$B$14,MATCH($C559,Dim_Products!$A$2:$A$14,0)),"")</f>
        <v>Instant Loan</v>
      </c>
      <c r="L559" s="28" t="str">
        <f aca="false">IFERROR(INDEX(Dim_Products!$C$2:$C$14,MATCH($C559,Dim_Products!$A$2:$A$14,0)),"")</f>
        <v>BOSA</v>
      </c>
      <c r="M559" s="28" t="str">
        <f aca="false">IFERROR(INDEX(Dim_Members!$D$2:$D$354,MATCH($B559,Dim_Members!$A$2:$A$354,0)),"")</f>
        <v>Individual</v>
      </c>
      <c r="N559" s="28" t="str">
        <f aca="false">IFERROR(INDEX(Dim_Branches!$B$2:$B$4,MATCH($D559,Dim_Branches!$A$2:$A$4,0)),"")</f>
        <v>Ruai</v>
      </c>
    </row>
    <row r="560" customFormat="false" ht="15" hidden="false" customHeight="false" outlineLevel="0" collapsed="false">
      <c r="A560" s="28" t="n">
        <v>559</v>
      </c>
      <c r="B560" s="28" t="n">
        <v>80</v>
      </c>
      <c r="C560" s="28" t="n">
        <v>13</v>
      </c>
      <c r="D560" s="28" t="n">
        <v>2</v>
      </c>
      <c r="E560" s="29" t="n">
        <v>45252</v>
      </c>
      <c r="F560" s="28" t="n">
        <v>467900</v>
      </c>
      <c r="G560" s="28" t="n">
        <v>60</v>
      </c>
      <c r="H560" s="28" t="n">
        <v>1.1</v>
      </c>
      <c r="I560" s="28" t="s">
        <v>146</v>
      </c>
      <c r="J560" s="28" t="n">
        <v>1</v>
      </c>
      <c r="K560" s="28" t="str">
        <f aca="false">IFERROR(INDEX(Dim_Products!$B$2:$B$14,MATCH($C560,Dim_Products!$A$2:$A$14,0)),"")</f>
        <v>Supa Loan</v>
      </c>
      <c r="L560" s="28" t="str">
        <f aca="false">IFERROR(INDEX(Dim_Products!$C$2:$C$14,MATCH($C560,Dim_Products!$A$2:$A$14,0)),"")</f>
        <v>BOSA</v>
      </c>
      <c r="M560" s="28" t="str">
        <f aca="false">IFERROR(INDEX(Dim_Members!$D$2:$D$354,MATCH($B560,Dim_Members!$A$2:$A$354,0)),"")</f>
        <v>Individual</v>
      </c>
      <c r="N560" s="28" t="str">
        <f aca="false">IFERROR(INDEX(Dim_Branches!$B$2:$B$4,MATCH($D560,Dim_Branches!$A$2:$A$4,0)),"")</f>
        <v>Umoja</v>
      </c>
    </row>
    <row r="561" customFormat="false" ht="15" hidden="false" customHeight="false" outlineLevel="0" collapsed="false">
      <c r="A561" s="28" t="n">
        <v>560</v>
      </c>
      <c r="B561" s="28" t="n">
        <v>313</v>
      </c>
      <c r="C561" s="28" t="n">
        <v>5</v>
      </c>
      <c r="D561" s="28" t="n">
        <v>2</v>
      </c>
      <c r="E561" s="29" t="n">
        <v>46236</v>
      </c>
      <c r="F561" s="28" t="n">
        <v>47400</v>
      </c>
      <c r="G561" s="28" t="n">
        <v>4</v>
      </c>
      <c r="H561" s="28" t="n">
        <v>1.4</v>
      </c>
      <c r="I561" s="28" t="s">
        <v>145</v>
      </c>
      <c r="J561" s="28" t="n">
        <v>1</v>
      </c>
      <c r="K561" s="28" t="str">
        <f aca="false">IFERROR(INDEX(Dim_Products!$B$2:$B$14,MATCH($C561,Dim_Products!$A$2:$A$14,0)),"")</f>
        <v>School Fees Loan</v>
      </c>
      <c r="L561" s="28" t="str">
        <f aca="false">IFERROR(INDEX(Dim_Products!$C$2:$C$14,MATCH($C561,Dim_Products!$A$2:$A$14,0)),"")</f>
        <v>BOSA</v>
      </c>
      <c r="M561" s="28" t="str">
        <f aca="false">IFERROR(INDEX(Dim_Members!$D$2:$D$354,MATCH($B561,Dim_Members!$A$2:$A$354,0)),"")</f>
        <v>Individual</v>
      </c>
      <c r="N561" s="28" t="str">
        <f aca="false">IFERROR(INDEX(Dim_Branches!$B$2:$B$4,MATCH($D561,Dim_Branches!$A$2:$A$4,0)),"")</f>
        <v>Umoja</v>
      </c>
    </row>
    <row r="562" customFormat="false" ht="15" hidden="false" customHeight="false" outlineLevel="0" collapsed="false">
      <c r="A562" s="28" t="n">
        <v>561</v>
      </c>
      <c r="B562" s="28" t="n">
        <v>301</v>
      </c>
      <c r="C562" s="28" t="n">
        <v>9</v>
      </c>
      <c r="D562" s="28" t="n">
        <v>2</v>
      </c>
      <c r="E562" s="29" t="n">
        <v>46191</v>
      </c>
      <c r="F562" s="28" t="n">
        <v>5100</v>
      </c>
      <c r="G562" s="28" t="n">
        <v>4</v>
      </c>
      <c r="H562" s="28" t="n">
        <v>1.7</v>
      </c>
      <c r="I562" s="28" t="s">
        <v>146</v>
      </c>
      <c r="J562" s="28" t="n">
        <v>0</v>
      </c>
      <c r="K562" s="28" t="str">
        <f aca="false">IFERROR(INDEX(Dim_Products!$B$2:$B$14,MATCH($C562,Dim_Products!$A$2:$A$14,0)),"")</f>
        <v>Instant Loan</v>
      </c>
      <c r="L562" s="28" t="str">
        <f aca="false">IFERROR(INDEX(Dim_Products!$C$2:$C$14,MATCH($C562,Dim_Products!$A$2:$A$14,0)),"")</f>
        <v>BOSA</v>
      </c>
      <c r="M562" s="28" t="str">
        <f aca="false">IFERROR(INDEX(Dim_Members!$D$2:$D$354,MATCH($B562,Dim_Members!$A$2:$A$354,0)),"")</f>
        <v>Religious Institution</v>
      </c>
      <c r="N562" s="28" t="str">
        <f aca="false">IFERROR(INDEX(Dim_Branches!$B$2:$B$4,MATCH($D562,Dim_Branches!$A$2:$A$4,0)),"")</f>
        <v>Umoja</v>
      </c>
    </row>
    <row r="563" customFormat="false" ht="15" hidden="false" customHeight="false" outlineLevel="0" collapsed="false">
      <c r="A563" s="28" t="n">
        <v>562</v>
      </c>
      <c r="B563" s="28" t="n">
        <v>198</v>
      </c>
      <c r="C563" s="28" t="n">
        <v>2</v>
      </c>
      <c r="D563" s="28" t="n">
        <v>1</v>
      </c>
      <c r="E563" s="29" t="n">
        <v>45663</v>
      </c>
      <c r="F563" s="28" t="n">
        <v>42100</v>
      </c>
      <c r="G563" s="28" t="n">
        <v>11</v>
      </c>
      <c r="H563" s="28" t="n">
        <v>1.5</v>
      </c>
      <c r="I563" s="28" t="s">
        <v>145</v>
      </c>
      <c r="J563" s="28" t="n">
        <v>0</v>
      </c>
      <c r="K563" s="28" t="str">
        <f aca="false">IFERROR(INDEX(Dim_Products!$B$2:$B$14,MATCH($C563,Dim_Products!$A$2:$A$14,0)),"")</f>
        <v>Jeki Loan</v>
      </c>
      <c r="L563" s="28" t="str">
        <f aca="false">IFERROR(INDEX(Dim_Products!$C$2:$C$14,MATCH($C563,Dim_Products!$A$2:$A$14,0)),"")</f>
        <v>FOSA</v>
      </c>
      <c r="M563" s="28" t="str">
        <f aca="false">IFERROR(INDEX(Dim_Members!$D$2:$D$354,MATCH($B563,Dim_Members!$A$2:$A$354,0)),"")</f>
        <v>Individual</v>
      </c>
      <c r="N563" s="28" t="str">
        <f aca="false">IFERROR(INDEX(Dim_Branches!$B$2:$B$4,MATCH($D563,Dim_Branches!$A$2:$A$4,0)),"")</f>
        <v>Headquarters</v>
      </c>
    </row>
    <row r="564" customFormat="false" ht="15" hidden="false" customHeight="false" outlineLevel="0" collapsed="false">
      <c r="A564" s="28" t="n">
        <v>563</v>
      </c>
      <c r="B564" s="28" t="n">
        <v>106</v>
      </c>
      <c r="C564" s="28" t="n">
        <v>8</v>
      </c>
      <c r="D564" s="28" t="n">
        <v>2</v>
      </c>
      <c r="E564" s="29" t="n">
        <v>45817</v>
      </c>
      <c r="F564" s="28" t="n">
        <v>4200</v>
      </c>
      <c r="G564" s="28" t="n">
        <v>5</v>
      </c>
      <c r="H564" s="28" t="n">
        <v>1.6</v>
      </c>
      <c r="I564" s="28" t="s">
        <v>145</v>
      </c>
      <c r="J564" s="28" t="n">
        <v>0</v>
      </c>
      <c r="K564" s="28" t="str">
        <f aca="false">IFERROR(INDEX(Dim_Products!$B$2:$B$14,MATCH($C564,Dim_Products!$A$2:$A$14,0)),"")</f>
        <v>Emergency Loan</v>
      </c>
      <c r="L564" s="28" t="str">
        <f aca="false">IFERROR(INDEX(Dim_Products!$C$2:$C$14,MATCH($C564,Dim_Products!$A$2:$A$14,0)),"")</f>
        <v>BOSA</v>
      </c>
      <c r="M564" s="28" t="str">
        <f aca="false">IFERROR(INDEX(Dim_Members!$D$2:$D$354,MATCH($B564,Dim_Members!$A$2:$A$354,0)),"")</f>
        <v>Individual</v>
      </c>
      <c r="N564" s="28" t="str">
        <f aca="false">IFERROR(INDEX(Dim_Branches!$B$2:$B$4,MATCH($D564,Dim_Branches!$A$2:$A$4,0)),"")</f>
        <v>Umoja</v>
      </c>
    </row>
    <row r="565" customFormat="false" ht="15" hidden="false" customHeight="false" outlineLevel="0" collapsed="false">
      <c r="A565" s="28" t="n">
        <v>564</v>
      </c>
      <c r="B565" s="28" t="n">
        <v>170</v>
      </c>
      <c r="C565" s="28" t="n">
        <v>13</v>
      </c>
      <c r="D565" s="28" t="n">
        <v>1</v>
      </c>
      <c r="E565" s="29" t="n">
        <v>45360</v>
      </c>
      <c r="F565" s="28" t="n">
        <v>217300</v>
      </c>
      <c r="G565" s="28" t="n">
        <v>59</v>
      </c>
      <c r="H565" s="28" t="n">
        <v>1.1</v>
      </c>
      <c r="I565" s="28" t="s">
        <v>145</v>
      </c>
      <c r="J565" s="28" t="n">
        <v>1</v>
      </c>
      <c r="K565" s="28" t="str">
        <f aca="false">IFERROR(INDEX(Dim_Products!$B$2:$B$14,MATCH($C565,Dim_Products!$A$2:$A$14,0)),"")</f>
        <v>Supa Loan</v>
      </c>
      <c r="L565" s="28" t="str">
        <f aca="false">IFERROR(INDEX(Dim_Products!$C$2:$C$14,MATCH($C565,Dim_Products!$A$2:$A$14,0)),"")</f>
        <v>BOSA</v>
      </c>
      <c r="M565" s="28" t="str">
        <f aca="false">IFERROR(INDEX(Dim_Members!$D$2:$D$354,MATCH($B565,Dim_Members!$A$2:$A$354,0)),"")</f>
        <v>Individual</v>
      </c>
      <c r="N565" s="28" t="str">
        <f aca="false">IFERROR(INDEX(Dim_Branches!$B$2:$B$4,MATCH($D565,Dim_Branches!$A$2:$A$4,0)),"")</f>
        <v>Headquarters</v>
      </c>
    </row>
    <row r="566" customFormat="false" ht="15" hidden="false" customHeight="false" outlineLevel="0" collapsed="false">
      <c r="A566" s="28" t="n">
        <v>565</v>
      </c>
      <c r="B566" s="28" t="n">
        <v>19</v>
      </c>
      <c r="C566" s="28" t="n">
        <v>6</v>
      </c>
      <c r="D566" s="28" t="n">
        <v>2</v>
      </c>
      <c r="E566" s="29" t="n">
        <v>44785</v>
      </c>
      <c r="F566" s="28" t="n">
        <v>13000</v>
      </c>
      <c r="G566" s="28" t="n">
        <v>11</v>
      </c>
      <c r="H566" s="28" t="n">
        <v>1.3</v>
      </c>
      <c r="I566" s="28" t="s">
        <v>145</v>
      </c>
      <c r="J566" s="28" t="n">
        <v>0</v>
      </c>
      <c r="K566" s="28" t="str">
        <f aca="false">IFERROR(INDEX(Dim_Products!$B$2:$B$14,MATCH($C566,Dim_Products!$A$2:$A$14,0)),"")</f>
        <v>Bima Loan</v>
      </c>
      <c r="L566" s="28" t="str">
        <f aca="false">IFERROR(INDEX(Dim_Products!$C$2:$C$14,MATCH($C566,Dim_Products!$A$2:$A$14,0)),"")</f>
        <v>BOSA</v>
      </c>
      <c r="M566" s="28" t="str">
        <f aca="false">IFERROR(INDEX(Dim_Members!$D$2:$D$354,MATCH($B566,Dim_Members!$A$2:$A$354,0)),"")</f>
        <v>Individual</v>
      </c>
      <c r="N566" s="28" t="str">
        <f aca="false">IFERROR(INDEX(Dim_Branches!$B$2:$B$4,MATCH($D566,Dim_Branches!$A$2:$A$4,0)),"")</f>
        <v>Umoja</v>
      </c>
    </row>
    <row r="567" customFormat="false" ht="15" hidden="false" customHeight="false" outlineLevel="0" collapsed="false">
      <c r="A567" s="28" t="n">
        <v>566</v>
      </c>
      <c r="B567" s="28" t="n">
        <v>79</v>
      </c>
      <c r="C567" s="28" t="n">
        <v>5</v>
      </c>
      <c r="D567" s="28" t="n">
        <v>2</v>
      </c>
      <c r="E567" s="29" t="n">
        <v>45075</v>
      </c>
      <c r="F567" s="28" t="n">
        <v>24300</v>
      </c>
      <c r="G567" s="28" t="n">
        <v>3</v>
      </c>
      <c r="H567" s="28" t="n">
        <v>1.4</v>
      </c>
      <c r="I567" s="28" t="s">
        <v>145</v>
      </c>
      <c r="J567" s="28" t="n">
        <v>0</v>
      </c>
      <c r="K567" s="28" t="str">
        <f aca="false">IFERROR(INDEX(Dim_Products!$B$2:$B$14,MATCH($C567,Dim_Products!$A$2:$A$14,0)),"")</f>
        <v>School Fees Loan</v>
      </c>
      <c r="L567" s="28" t="str">
        <f aca="false">IFERROR(INDEX(Dim_Products!$C$2:$C$14,MATCH($C567,Dim_Products!$A$2:$A$14,0)),"")</f>
        <v>BOSA</v>
      </c>
      <c r="M567" s="28" t="str">
        <f aca="false">IFERROR(INDEX(Dim_Members!$D$2:$D$354,MATCH($B567,Dim_Members!$A$2:$A$354,0)),"")</f>
        <v>Individual</v>
      </c>
      <c r="N567" s="28" t="str">
        <f aca="false">IFERROR(INDEX(Dim_Branches!$B$2:$B$4,MATCH($D567,Dim_Branches!$A$2:$A$4,0)),"")</f>
        <v>Umoja</v>
      </c>
    </row>
    <row r="568" customFormat="false" ht="15" hidden="false" customHeight="false" outlineLevel="0" collapsed="false">
      <c r="A568" s="28" t="n">
        <v>567</v>
      </c>
      <c r="B568" s="28" t="n">
        <v>33</v>
      </c>
      <c r="C568" s="28" t="n">
        <v>2</v>
      </c>
      <c r="D568" s="28" t="n">
        <v>3</v>
      </c>
      <c r="E568" s="29" t="n">
        <v>45846</v>
      </c>
      <c r="F568" s="28" t="n">
        <v>20100</v>
      </c>
      <c r="G568" s="28" t="n">
        <v>11</v>
      </c>
      <c r="H568" s="28" t="n">
        <v>1.5</v>
      </c>
      <c r="I568" s="28" t="s">
        <v>147</v>
      </c>
      <c r="J568" s="28" t="n">
        <v>0</v>
      </c>
      <c r="K568" s="28" t="str">
        <f aca="false">IFERROR(INDEX(Dim_Products!$B$2:$B$14,MATCH($C568,Dim_Products!$A$2:$A$14,0)),"")</f>
        <v>Jeki Loan</v>
      </c>
      <c r="L568" s="28" t="str">
        <f aca="false">IFERROR(INDEX(Dim_Products!$C$2:$C$14,MATCH($C568,Dim_Products!$A$2:$A$14,0)),"")</f>
        <v>FOSA</v>
      </c>
      <c r="M568" s="28" t="str">
        <f aca="false">IFERROR(INDEX(Dim_Members!$D$2:$D$354,MATCH($B568,Dim_Members!$A$2:$A$354,0)),"")</f>
        <v>SME</v>
      </c>
      <c r="N568" s="28" t="str">
        <f aca="false">IFERROR(INDEX(Dim_Branches!$B$2:$B$4,MATCH($D568,Dim_Branches!$A$2:$A$4,0)),"")</f>
        <v>Ruai</v>
      </c>
    </row>
    <row r="569" customFormat="false" ht="15" hidden="false" customHeight="false" outlineLevel="0" collapsed="false">
      <c r="A569" s="28" t="n">
        <v>568</v>
      </c>
      <c r="B569" s="28" t="n">
        <v>30</v>
      </c>
      <c r="C569" s="28" t="n">
        <v>9</v>
      </c>
      <c r="D569" s="28" t="n">
        <v>1</v>
      </c>
      <c r="E569" s="29" t="n">
        <v>46263</v>
      </c>
      <c r="F569" s="28" t="n">
        <v>4200</v>
      </c>
      <c r="G569" s="28" t="n">
        <v>4</v>
      </c>
      <c r="H569" s="28" t="n">
        <v>1.7</v>
      </c>
      <c r="I569" s="28" t="s">
        <v>145</v>
      </c>
      <c r="J569" s="28" t="n">
        <v>0</v>
      </c>
      <c r="K569" s="28" t="str">
        <f aca="false">IFERROR(INDEX(Dim_Products!$B$2:$B$14,MATCH($C569,Dim_Products!$A$2:$A$14,0)),"")</f>
        <v>Instant Loan</v>
      </c>
      <c r="L569" s="28" t="str">
        <f aca="false">IFERROR(INDEX(Dim_Products!$C$2:$C$14,MATCH($C569,Dim_Products!$A$2:$A$14,0)),"")</f>
        <v>BOSA</v>
      </c>
      <c r="M569" s="28" t="str">
        <f aca="false">IFERROR(INDEX(Dim_Members!$D$2:$D$354,MATCH($B569,Dim_Members!$A$2:$A$354,0)),"")</f>
        <v>Corporate</v>
      </c>
      <c r="N569" s="28" t="str">
        <f aca="false">IFERROR(INDEX(Dim_Branches!$B$2:$B$4,MATCH($D569,Dim_Branches!$A$2:$A$4,0)),"")</f>
        <v>Headquarters</v>
      </c>
    </row>
    <row r="570" customFormat="false" ht="15" hidden="false" customHeight="false" outlineLevel="0" collapsed="false">
      <c r="A570" s="28" t="n">
        <v>569</v>
      </c>
      <c r="B570" s="28" t="n">
        <v>322</v>
      </c>
      <c r="C570" s="28" t="n">
        <v>1</v>
      </c>
      <c r="D570" s="28" t="n">
        <v>2</v>
      </c>
      <c r="E570" s="29" t="n">
        <v>45679</v>
      </c>
      <c r="F570" s="28" t="n">
        <v>6900</v>
      </c>
      <c r="G570" s="28" t="n">
        <v>1</v>
      </c>
      <c r="H570" s="28" t="n">
        <v>1</v>
      </c>
      <c r="I570" s="28" t="s">
        <v>145</v>
      </c>
      <c r="J570" s="28" t="n">
        <v>0</v>
      </c>
      <c r="K570" s="28" t="str">
        <f aca="false">IFERROR(INDEX(Dim_Products!$B$2:$B$14,MATCH($C570,Dim_Products!$A$2:$A$14,0)),"")</f>
        <v>Salary Advance</v>
      </c>
      <c r="L570" s="28" t="str">
        <f aca="false">IFERROR(INDEX(Dim_Products!$C$2:$C$14,MATCH($C570,Dim_Products!$A$2:$A$14,0)),"")</f>
        <v>FOSA</v>
      </c>
      <c r="M570" s="28" t="str">
        <f aca="false">IFERROR(INDEX(Dim_Members!$D$2:$D$354,MATCH($B570,Dim_Members!$A$2:$A$354,0)),"")</f>
        <v>Individual</v>
      </c>
      <c r="N570" s="28" t="str">
        <f aca="false">IFERROR(INDEX(Dim_Branches!$B$2:$B$4,MATCH($D570,Dim_Branches!$A$2:$A$4,0)),"")</f>
        <v>Umoja</v>
      </c>
    </row>
    <row r="571" customFormat="false" ht="15" hidden="false" customHeight="false" outlineLevel="0" collapsed="false">
      <c r="A571" s="28" t="n">
        <v>570</v>
      </c>
      <c r="B571" s="28" t="n">
        <v>293</v>
      </c>
      <c r="C571" s="28" t="n">
        <v>8</v>
      </c>
      <c r="D571" s="28" t="n">
        <v>1</v>
      </c>
      <c r="E571" s="29" t="n">
        <v>45486</v>
      </c>
      <c r="F571" s="28" t="n">
        <v>19600</v>
      </c>
      <c r="G571" s="28" t="n">
        <v>7</v>
      </c>
      <c r="H571" s="28" t="n">
        <v>1.6</v>
      </c>
      <c r="I571" s="28" t="s">
        <v>146</v>
      </c>
      <c r="J571" s="28" t="n">
        <v>0</v>
      </c>
      <c r="K571" s="28" t="str">
        <f aca="false">IFERROR(INDEX(Dim_Products!$B$2:$B$14,MATCH($C571,Dim_Products!$A$2:$A$14,0)),"")</f>
        <v>Emergency Loan</v>
      </c>
      <c r="L571" s="28" t="str">
        <f aca="false">IFERROR(INDEX(Dim_Products!$C$2:$C$14,MATCH($C571,Dim_Products!$A$2:$A$14,0)),"")</f>
        <v>BOSA</v>
      </c>
      <c r="M571" s="28" t="str">
        <f aca="false">IFERROR(INDEX(Dim_Members!$D$2:$D$354,MATCH($B571,Dim_Members!$A$2:$A$354,0)),"")</f>
        <v>Individual</v>
      </c>
      <c r="N571" s="28" t="str">
        <f aca="false">IFERROR(INDEX(Dim_Branches!$B$2:$B$4,MATCH($D571,Dim_Branches!$A$2:$A$4,0)),"")</f>
        <v>Headquarters</v>
      </c>
    </row>
    <row r="572" customFormat="false" ht="15" hidden="false" customHeight="false" outlineLevel="0" collapsed="false">
      <c r="A572" s="28" t="n">
        <v>571</v>
      </c>
      <c r="B572" s="28" t="n">
        <v>275</v>
      </c>
      <c r="C572" s="28" t="n">
        <v>10</v>
      </c>
      <c r="D572" s="28" t="n">
        <v>3</v>
      </c>
      <c r="E572" s="29" t="n">
        <v>45020</v>
      </c>
      <c r="F572" s="28" t="n">
        <v>17900</v>
      </c>
      <c r="G572" s="28" t="n">
        <v>5</v>
      </c>
      <c r="H572" s="28" t="n">
        <v>1.5</v>
      </c>
      <c r="I572" s="28" t="s">
        <v>145</v>
      </c>
      <c r="J572" s="28" t="n">
        <v>0</v>
      </c>
      <c r="K572" s="28" t="str">
        <f aca="false">IFERROR(INDEX(Dim_Products!$B$2:$B$14,MATCH($C572,Dim_Products!$A$2:$A$14,0)),"")</f>
        <v>ELoan</v>
      </c>
      <c r="L572" s="28" t="str">
        <f aca="false">IFERROR(INDEX(Dim_Products!$C$2:$C$14,MATCH($C572,Dim_Products!$A$2:$A$14,0)),"")</f>
        <v>BOSA</v>
      </c>
      <c r="M572" s="28" t="str">
        <f aca="false">IFERROR(INDEX(Dim_Members!$D$2:$D$354,MATCH($B572,Dim_Members!$A$2:$A$354,0)),"")</f>
        <v>Individual</v>
      </c>
      <c r="N572" s="28" t="str">
        <f aca="false">IFERROR(INDEX(Dim_Branches!$B$2:$B$4,MATCH($D572,Dim_Branches!$A$2:$A$4,0)),"")</f>
        <v>Ruai</v>
      </c>
    </row>
    <row r="573" customFormat="false" ht="15" hidden="false" customHeight="false" outlineLevel="0" collapsed="false">
      <c r="A573" s="28" t="n">
        <v>572</v>
      </c>
      <c r="B573" s="28" t="n">
        <v>154</v>
      </c>
      <c r="C573" s="28" t="n">
        <v>2</v>
      </c>
      <c r="D573" s="28" t="n">
        <v>1</v>
      </c>
      <c r="E573" s="29" t="n">
        <v>45503</v>
      </c>
      <c r="F573" s="28" t="n">
        <v>37000</v>
      </c>
      <c r="G573" s="28" t="n">
        <v>12</v>
      </c>
      <c r="H573" s="28" t="n">
        <v>1.5</v>
      </c>
      <c r="I573" s="28" t="s">
        <v>146</v>
      </c>
      <c r="J573" s="28" t="n">
        <v>0</v>
      </c>
      <c r="K573" s="28" t="str">
        <f aca="false">IFERROR(INDEX(Dim_Products!$B$2:$B$14,MATCH($C573,Dim_Products!$A$2:$A$14,0)),"")</f>
        <v>Jeki Loan</v>
      </c>
      <c r="L573" s="28" t="str">
        <f aca="false">IFERROR(INDEX(Dim_Products!$C$2:$C$14,MATCH($C573,Dim_Products!$A$2:$A$14,0)),"")</f>
        <v>FOSA</v>
      </c>
      <c r="M573" s="28" t="str">
        <f aca="false">IFERROR(INDEX(Dim_Members!$D$2:$D$354,MATCH($B573,Dim_Members!$A$2:$A$354,0)),"")</f>
        <v>Corporate</v>
      </c>
      <c r="N573" s="28" t="str">
        <f aca="false">IFERROR(INDEX(Dim_Branches!$B$2:$B$4,MATCH($D573,Dim_Branches!$A$2:$A$4,0)),"")</f>
        <v>Headquarters</v>
      </c>
    </row>
    <row r="574" customFormat="false" ht="15" hidden="false" customHeight="false" outlineLevel="0" collapsed="false">
      <c r="A574" s="28" t="n">
        <v>573</v>
      </c>
      <c r="B574" s="28" t="n">
        <v>192</v>
      </c>
      <c r="C574" s="28" t="n">
        <v>8</v>
      </c>
      <c r="D574" s="28" t="n">
        <v>3</v>
      </c>
      <c r="E574" s="29" t="n">
        <v>44999</v>
      </c>
      <c r="F574" s="28" t="n">
        <v>6800</v>
      </c>
      <c r="G574" s="28" t="n">
        <v>6</v>
      </c>
      <c r="H574" s="28" t="n">
        <v>1.6</v>
      </c>
      <c r="I574" s="28" t="s">
        <v>146</v>
      </c>
      <c r="J574" s="28" t="n">
        <v>0</v>
      </c>
      <c r="K574" s="28" t="str">
        <f aca="false">IFERROR(INDEX(Dim_Products!$B$2:$B$14,MATCH($C574,Dim_Products!$A$2:$A$14,0)),"")</f>
        <v>Emergency Loan</v>
      </c>
      <c r="L574" s="28" t="str">
        <f aca="false">IFERROR(INDEX(Dim_Products!$C$2:$C$14,MATCH($C574,Dim_Products!$A$2:$A$14,0)),"")</f>
        <v>BOSA</v>
      </c>
      <c r="M574" s="28" t="str">
        <f aca="false">IFERROR(INDEX(Dim_Members!$D$2:$D$354,MATCH($B574,Dim_Members!$A$2:$A$354,0)),"")</f>
        <v>Individual</v>
      </c>
      <c r="N574" s="28" t="str">
        <f aca="false">IFERROR(INDEX(Dim_Branches!$B$2:$B$4,MATCH($D574,Dim_Branches!$A$2:$A$4,0)),"")</f>
        <v>Ruai</v>
      </c>
    </row>
    <row r="575" customFormat="false" ht="15" hidden="false" customHeight="false" outlineLevel="0" collapsed="false">
      <c r="A575" s="28" t="n">
        <v>574</v>
      </c>
      <c r="B575" s="28" t="n">
        <v>283</v>
      </c>
      <c r="C575" s="28" t="n">
        <v>10</v>
      </c>
      <c r="D575" s="28" t="n">
        <v>1</v>
      </c>
      <c r="E575" s="29" t="n">
        <v>45912</v>
      </c>
      <c r="F575" s="28" t="n">
        <v>47200</v>
      </c>
      <c r="G575" s="28" t="n">
        <v>6</v>
      </c>
      <c r="H575" s="28" t="n">
        <v>1.5</v>
      </c>
      <c r="I575" s="28" t="s">
        <v>145</v>
      </c>
      <c r="J575" s="28" t="n">
        <v>1</v>
      </c>
      <c r="K575" s="28" t="str">
        <f aca="false">IFERROR(INDEX(Dim_Products!$B$2:$B$14,MATCH($C575,Dim_Products!$A$2:$A$14,0)),"")</f>
        <v>ELoan</v>
      </c>
      <c r="L575" s="28" t="str">
        <f aca="false">IFERROR(INDEX(Dim_Products!$C$2:$C$14,MATCH($C575,Dim_Products!$A$2:$A$14,0)),"")</f>
        <v>BOSA</v>
      </c>
      <c r="M575" s="28" t="str">
        <f aca="false">IFERROR(INDEX(Dim_Members!$D$2:$D$354,MATCH($B575,Dim_Members!$A$2:$A$354,0)),"")</f>
        <v>Individual</v>
      </c>
      <c r="N575" s="28" t="str">
        <f aca="false">IFERROR(INDEX(Dim_Branches!$B$2:$B$4,MATCH($D575,Dim_Branches!$A$2:$A$4,0)),"")</f>
        <v>Headquarters</v>
      </c>
    </row>
    <row r="576" customFormat="false" ht="15" hidden="false" customHeight="false" outlineLevel="0" collapsed="false">
      <c r="A576" s="28" t="n">
        <v>575</v>
      </c>
      <c r="B576" s="28" t="n">
        <v>102</v>
      </c>
      <c r="C576" s="28" t="n">
        <v>2</v>
      </c>
      <c r="D576" s="28" t="n">
        <v>2</v>
      </c>
      <c r="E576" s="29" t="n">
        <v>45210</v>
      </c>
      <c r="F576" s="28" t="n">
        <v>16100</v>
      </c>
      <c r="G576" s="28" t="n">
        <v>12</v>
      </c>
      <c r="H576" s="28" t="n">
        <v>1.5</v>
      </c>
      <c r="I576" s="28" t="s">
        <v>147</v>
      </c>
      <c r="J576" s="28" t="n">
        <v>0</v>
      </c>
      <c r="K576" s="28" t="str">
        <f aca="false">IFERROR(INDEX(Dim_Products!$B$2:$B$14,MATCH($C576,Dim_Products!$A$2:$A$14,0)),"")</f>
        <v>Jeki Loan</v>
      </c>
      <c r="L576" s="28" t="str">
        <f aca="false">IFERROR(INDEX(Dim_Products!$C$2:$C$14,MATCH($C576,Dim_Products!$A$2:$A$14,0)),"")</f>
        <v>FOSA</v>
      </c>
      <c r="M576" s="28" t="str">
        <f aca="false">IFERROR(INDEX(Dim_Members!$D$2:$D$354,MATCH($B576,Dim_Members!$A$2:$A$354,0)),"")</f>
        <v>SME</v>
      </c>
      <c r="N576" s="28" t="str">
        <f aca="false">IFERROR(INDEX(Dim_Branches!$B$2:$B$4,MATCH($D576,Dim_Branches!$A$2:$A$4,0)),"")</f>
        <v>Umoja</v>
      </c>
    </row>
    <row r="577" customFormat="false" ht="15" hidden="false" customHeight="false" outlineLevel="0" collapsed="false">
      <c r="A577" s="28" t="n">
        <v>576</v>
      </c>
      <c r="B577" s="28" t="n">
        <v>183</v>
      </c>
      <c r="C577" s="28" t="n">
        <v>2</v>
      </c>
      <c r="D577" s="28" t="n">
        <v>1</v>
      </c>
      <c r="E577" s="29" t="n">
        <v>45515</v>
      </c>
      <c r="F577" s="28" t="n">
        <v>18800</v>
      </c>
      <c r="G577" s="28" t="n">
        <v>11</v>
      </c>
      <c r="H577" s="28" t="n">
        <v>1.5</v>
      </c>
      <c r="I577" s="28" t="s">
        <v>146</v>
      </c>
      <c r="J577" s="28" t="n">
        <v>0</v>
      </c>
      <c r="K577" s="28" t="str">
        <f aca="false">IFERROR(INDEX(Dim_Products!$B$2:$B$14,MATCH($C577,Dim_Products!$A$2:$A$14,0)),"")</f>
        <v>Jeki Loan</v>
      </c>
      <c r="L577" s="28" t="str">
        <f aca="false">IFERROR(INDEX(Dim_Products!$C$2:$C$14,MATCH($C577,Dim_Products!$A$2:$A$14,0)),"")</f>
        <v>FOSA</v>
      </c>
      <c r="M577" s="28" t="str">
        <f aca="false">IFERROR(INDEX(Dim_Members!$D$2:$D$354,MATCH($B577,Dim_Members!$A$2:$A$354,0)),"")</f>
        <v>Corporate</v>
      </c>
      <c r="N577" s="28" t="str">
        <f aca="false">IFERROR(INDEX(Dim_Branches!$B$2:$B$4,MATCH($D577,Dim_Branches!$A$2:$A$4,0)),"")</f>
        <v>Headquarters</v>
      </c>
    </row>
    <row r="578" customFormat="false" ht="15" hidden="false" customHeight="false" outlineLevel="0" collapsed="false">
      <c r="A578" s="28" t="n">
        <v>577</v>
      </c>
      <c r="B578" s="28" t="n">
        <v>317</v>
      </c>
      <c r="C578" s="28" t="n">
        <v>5</v>
      </c>
      <c r="D578" s="28" t="n">
        <v>1</v>
      </c>
      <c r="E578" s="29" t="n">
        <v>45712</v>
      </c>
      <c r="F578" s="28" t="n">
        <v>39600</v>
      </c>
      <c r="G578" s="28" t="n">
        <v>5</v>
      </c>
      <c r="H578" s="28" t="n">
        <v>1.4</v>
      </c>
      <c r="I578" s="28" t="s">
        <v>147</v>
      </c>
      <c r="J578" s="28" t="n">
        <v>0</v>
      </c>
      <c r="K578" s="28" t="str">
        <f aca="false">IFERROR(INDEX(Dim_Products!$B$2:$B$14,MATCH($C578,Dim_Products!$A$2:$A$14,0)),"")</f>
        <v>School Fees Loan</v>
      </c>
      <c r="L578" s="28" t="str">
        <f aca="false">IFERROR(INDEX(Dim_Products!$C$2:$C$14,MATCH($C578,Dim_Products!$A$2:$A$14,0)),"")</f>
        <v>BOSA</v>
      </c>
      <c r="M578" s="28" t="str">
        <f aca="false">IFERROR(INDEX(Dim_Members!$D$2:$D$354,MATCH($B578,Dim_Members!$A$2:$A$354,0)),"")</f>
        <v>SME</v>
      </c>
      <c r="N578" s="28" t="str">
        <f aca="false">IFERROR(INDEX(Dim_Branches!$B$2:$B$4,MATCH($D578,Dim_Branches!$A$2:$A$4,0)),"")</f>
        <v>Headquarters</v>
      </c>
    </row>
    <row r="579" customFormat="false" ht="15" hidden="false" customHeight="false" outlineLevel="0" collapsed="false">
      <c r="A579" s="28" t="n">
        <v>578</v>
      </c>
      <c r="B579" s="28" t="n">
        <v>300</v>
      </c>
      <c r="C579" s="28" t="n">
        <v>8</v>
      </c>
      <c r="D579" s="28" t="n">
        <v>1</v>
      </c>
      <c r="E579" s="29" t="n">
        <v>45478</v>
      </c>
      <c r="F579" s="28" t="n">
        <v>29200</v>
      </c>
      <c r="G579" s="28" t="n">
        <v>5</v>
      </c>
      <c r="H579" s="28" t="n">
        <v>1.6</v>
      </c>
      <c r="I579" s="28" t="s">
        <v>147</v>
      </c>
      <c r="J579" s="28" t="n">
        <v>0</v>
      </c>
      <c r="K579" s="28" t="str">
        <f aca="false">IFERROR(INDEX(Dim_Products!$B$2:$B$14,MATCH($C579,Dim_Products!$A$2:$A$14,0)),"")</f>
        <v>Emergency Loan</v>
      </c>
      <c r="L579" s="28" t="str">
        <f aca="false">IFERROR(INDEX(Dim_Products!$C$2:$C$14,MATCH($C579,Dim_Products!$A$2:$A$14,0)),"")</f>
        <v>BOSA</v>
      </c>
      <c r="M579" s="28" t="str">
        <f aca="false">IFERROR(INDEX(Dim_Members!$D$2:$D$354,MATCH($B579,Dim_Members!$A$2:$A$354,0)),"")</f>
        <v>SME</v>
      </c>
      <c r="N579" s="28" t="str">
        <f aca="false">IFERROR(INDEX(Dim_Branches!$B$2:$B$4,MATCH($D579,Dim_Branches!$A$2:$A$4,0)),"")</f>
        <v>Headquarters</v>
      </c>
    </row>
    <row r="580" customFormat="false" ht="15" hidden="false" customHeight="false" outlineLevel="0" collapsed="false">
      <c r="A580" s="28" t="n">
        <v>579</v>
      </c>
      <c r="B580" s="28" t="n">
        <v>154</v>
      </c>
      <c r="C580" s="28" t="n">
        <v>8</v>
      </c>
      <c r="D580" s="28" t="n">
        <v>1</v>
      </c>
      <c r="E580" s="29" t="n">
        <v>44868</v>
      </c>
      <c r="F580" s="28" t="n">
        <v>29800</v>
      </c>
      <c r="G580" s="28" t="n">
        <v>5</v>
      </c>
      <c r="H580" s="28" t="n">
        <v>1.6</v>
      </c>
      <c r="I580" s="28" t="s">
        <v>147</v>
      </c>
      <c r="J580" s="28" t="n">
        <v>0</v>
      </c>
      <c r="K580" s="28" t="str">
        <f aca="false">IFERROR(INDEX(Dim_Products!$B$2:$B$14,MATCH($C580,Dim_Products!$A$2:$A$14,0)),"")</f>
        <v>Emergency Loan</v>
      </c>
      <c r="L580" s="28" t="str">
        <f aca="false">IFERROR(INDEX(Dim_Products!$C$2:$C$14,MATCH($C580,Dim_Products!$A$2:$A$14,0)),"")</f>
        <v>BOSA</v>
      </c>
      <c r="M580" s="28" t="str">
        <f aca="false">IFERROR(INDEX(Dim_Members!$D$2:$D$354,MATCH($B580,Dim_Members!$A$2:$A$354,0)),"")</f>
        <v>Corporate</v>
      </c>
      <c r="N580" s="28" t="str">
        <f aca="false">IFERROR(INDEX(Dim_Branches!$B$2:$B$4,MATCH($D580,Dim_Branches!$A$2:$A$4,0)),"")</f>
        <v>Headquarters</v>
      </c>
    </row>
    <row r="581" customFormat="false" ht="15" hidden="false" customHeight="false" outlineLevel="0" collapsed="false">
      <c r="A581" s="28" t="n">
        <v>580</v>
      </c>
      <c r="B581" s="28" t="n">
        <v>309</v>
      </c>
      <c r="C581" s="28" t="n">
        <v>13</v>
      </c>
      <c r="D581" s="28" t="n">
        <v>1</v>
      </c>
      <c r="E581" s="29" t="n">
        <v>45575</v>
      </c>
      <c r="F581" s="28" t="n">
        <v>329800</v>
      </c>
      <c r="G581" s="28" t="n">
        <v>59</v>
      </c>
      <c r="H581" s="28" t="n">
        <v>1.1</v>
      </c>
      <c r="I581" s="28" t="s">
        <v>145</v>
      </c>
      <c r="J581" s="28" t="n">
        <v>1</v>
      </c>
      <c r="K581" s="28" t="str">
        <f aca="false">IFERROR(INDEX(Dim_Products!$B$2:$B$14,MATCH($C581,Dim_Products!$A$2:$A$14,0)),"")</f>
        <v>Supa Loan</v>
      </c>
      <c r="L581" s="28" t="str">
        <f aca="false">IFERROR(INDEX(Dim_Products!$C$2:$C$14,MATCH($C581,Dim_Products!$A$2:$A$14,0)),"")</f>
        <v>BOSA</v>
      </c>
      <c r="M581" s="28" t="str">
        <f aca="false">IFERROR(INDEX(Dim_Members!$D$2:$D$354,MATCH($B581,Dim_Members!$A$2:$A$354,0)),"")</f>
        <v>Individual</v>
      </c>
      <c r="N581" s="28" t="str">
        <f aca="false">IFERROR(INDEX(Dim_Branches!$B$2:$B$4,MATCH($D581,Dim_Branches!$A$2:$A$4,0)),"")</f>
        <v>Headquarters</v>
      </c>
    </row>
    <row r="582" customFormat="false" ht="15" hidden="false" customHeight="false" outlineLevel="0" collapsed="false">
      <c r="A582" s="28" t="n">
        <v>581</v>
      </c>
      <c r="B582" s="28" t="n">
        <v>218</v>
      </c>
      <c r="C582" s="28" t="n">
        <v>5</v>
      </c>
      <c r="D582" s="28" t="n">
        <v>3</v>
      </c>
      <c r="E582" s="29" t="n">
        <v>45262</v>
      </c>
      <c r="F582" s="28" t="n">
        <v>56900</v>
      </c>
      <c r="G582" s="28" t="n">
        <v>3</v>
      </c>
      <c r="H582" s="28" t="n">
        <v>1.4</v>
      </c>
      <c r="I582" s="28" t="s">
        <v>145</v>
      </c>
      <c r="J582" s="28" t="n">
        <v>1</v>
      </c>
      <c r="K582" s="28" t="str">
        <f aca="false">IFERROR(INDEX(Dim_Products!$B$2:$B$14,MATCH($C582,Dim_Products!$A$2:$A$14,0)),"")</f>
        <v>School Fees Loan</v>
      </c>
      <c r="L582" s="28" t="str">
        <f aca="false">IFERROR(INDEX(Dim_Products!$C$2:$C$14,MATCH($C582,Dim_Products!$A$2:$A$14,0)),"")</f>
        <v>BOSA</v>
      </c>
      <c r="M582" s="28" t="str">
        <f aca="false">IFERROR(INDEX(Dim_Members!$D$2:$D$354,MATCH($B582,Dim_Members!$A$2:$A$354,0)),"")</f>
        <v>Individual</v>
      </c>
      <c r="N582" s="28" t="str">
        <f aca="false">IFERROR(INDEX(Dim_Branches!$B$2:$B$4,MATCH($D582,Dim_Branches!$A$2:$A$4,0)),"")</f>
        <v>Ruai</v>
      </c>
    </row>
    <row r="583" customFormat="false" ht="15" hidden="false" customHeight="false" outlineLevel="0" collapsed="false">
      <c r="A583" s="28" t="n">
        <v>582</v>
      </c>
      <c r="B583" s="28" t="n">
        <v>261</v>
      </c>
      <c r="C583" s="28" t="n">
        <v>10</v>
      </c>
      <c r="D583" s="28" t="n">
        <v>2</v>
      </c>
      <c r="E583" s="29" t="n">
        <v>45137</v>
      </c>
      <c r="F583" s="28" t="n">
        <v>41300</v>
      </c>
      <c r="G583" s="28" t="n">
        <v>5</v>
      </c>
      <c r="H583" s="28" t="n">
        <v>1.5</v>
      </c>
      <c r="I583" s="28" t="s">
        <v>146</v>
      </c>
      <c r="J583" s="28" t="n">
        <v>1</v>
      </c>
      <c r="K583" s="28" t="str">
        <f aca="false">IFERROR(INDEX(Dim_Products!$B$2:$B$14,MATCH($C583,Dim_Products!$A$2:$A$14,0)),"")</f>
        <v>ELoan</v>
      </c>
      <c r="L583" s="28" t="str">
        <f aca="false">IFERROR(INDEX(Dim_Products!$C$2:$C$14,MATCH($C583,Dim_Products!$A$2:$A$14,0)),"")</f>
        <v>BOSA</v>
      </c>
      <c r="M583" s="28" t="str">
        <f aca="false">IFERROR(INDEX(Dim_Members!$D$2:$D$354,MATCH($B583,Dim_Members!$A$2:$A$354,0)),"")</f>
        <v>Corporate</v>
      </c>
      <c r="N583" s="28" t="str">
        <f aca="false">IFERROR(INDEX(Dim_Branches!$B$2:$B$4,MATCH($D583,Dim_Branches!$A$2:$A$4,0)),"")</f>
        <v>Umoja</v>
      </c>
    </row>
    <row r="584" customFormat="false" ht="15" hidden="false" customHeight="false" outlineLevel="0" collapsed="false">
      <c r="A584" s="28" t="n">
        <v>583</v>
      </c>
      <c r="B584" s="28" t="n">
        <v>72</v>
      </c>
      <c r="C584" s="28" t="n">
        <v>2</v>
      </c>
      <c r="D584" s="28" t="n">
        <v>1</v>
      </c>
      <c r="E584" s="29" t="n">
        <v>46089</v>
      </c>
      <c r="F584" s="28" t="n">
        <v>13400</v>
      </c>
      <c r="G584" s="28" t="n">
        <v>11</v>
      </c>
      <c r="H584" s="28" t="n">
        <v>1.5</v>
      </c>
      <c r="I584" s="28" t="s">
        <v>147</v>
      </c>
      <c r="J584" s="28" t="n">
        <v>0</v>
      </c>
      <c r="K584" s="28" t="str">
        <f aca="false">IFERROR(INDEX(Dim_Products!$B$2:$B$14,MATCH($C584,Dim_Products!$A$2:$A$14,0)),"")</f>
        <v>Jeki Loan</v>
      </c>
      <c r="L584" s="28" t="str">
        <f aca="false">IFERROR(INDEX(Dim_Products!$C$2:$C$14,MATCH($C584,Dim_Products!$A$2:$A$14,0)),"")</f>
        <v>FOSA</v>
      </c>
      <c r="M584" s="28" t="str">
        <f aca="false">IFERROR(INDEX(Dim_Members!$D$2:$D$354,MATCH($B584,Dim_Members!$A$2:$A$354,0)),"")</f>
        <v>Individual</v>
      </c>
      <c r="N584" s="28" t="str">
        <f aca="false">IFERROR(INDEX(Dim_Branches!$B$2:$B$4,MATCH($D584,Dim_Branches!$A$2:$A$4,0)),"")</f>
        <v>Headquarters</v>
      </c>
    </row>
    <row r="585" customFormat="false" ht="15" hidden="false" customHeight="false" outlineLevel="0" collapsed="false">
      <c r="A585" s="28" t="n">
        <v>584</v>
      </c>
      <c r="B585" s="28" t="n">
        <v>304</v>
      </c>
      <c r="C585" s="28" t="n">
        <v>10</v>
      </c>
      <c r="D585" s="28" t="n">
        <v>1</v>
      </c>
      <c r="E585" s="29" t="n">
        <v>45279</v>
      </c>
      <c r="F585" s="28" t="n">
        <v>13300</v>
      </c>
      <c r="G585" s="28" t="n">
        <v>6</v>
      </c>
      <c r="H585" s="28" t="n">
        <v>1.5</v>
      </c>
      <c r="I585" s="28" t="s">
        <v>145</v>
      </c>
      <c r="J585" s="28" t="n">
        <v>0</v>
      </c>
      <c r="K585" s="28" t="str">
        <f aca="false">IFERROR(INDEX(Dim_Products!$B$2:$B$14,MATCH($C585,Dim_Products!$A$2:$A$14,0)),"")</f>
        <v>ELoan</v>
      </c>
      <c r="L585" s="28" t="str">
        <f aca="false">IFERROR(INDEX(Dim_Products!$C$2:$C$14,MATCH($C585,Dim_Products!$A$2:$A$14,0)),"")</f>
        <v>BOSA</v>
      </c>
      <c r="M585" s="28" t="str">
        <f aca="false">IFERROR(INDEX(Dim_Members!$D$2:$D$354,MATCH($B585,Dim_Members!$A$2:$A$354,0)),"")</f>
        <v>SME</v>
      </c>
      <c r="N585" s="28" t="str">
        <f aca="false">IFERROR(INDEX(Dim_Branches!$B$2:$B$4,MATCH($D585,Dim_Branches!$A$2:$A$4,0)),"")</f>
        <v>Headquarters</v>
      </c>
    </row>
    <row r="586" customFormat="false" ht="15" hidden="false" customHeight="false" outlineLevel="0" collapsed="false">
      <c r="A586" s="28" t="n">
        <v>585</v>
      </c>
      <c r="B586" s="28" t="n">
        <v>336</v>
      </c>
      <c r="C586" s="28" t="n">
        <v>10</v>
      </c>
      <c r="D586" s="28" t="n">
        <v>1</v>
      </c>
      <c r="E586" s="29" t="n">
        <v>45961</v>
      </c>
      <c r="F586" s="28" t="n">
        <v>17700</v>
      </c>
      <c r="G586" s="28" t="n">
        <v>6</v>
      </c>
      <c r="H586" s="28" t="n">
        <v>1.5</v>
      </c>
      <c r="I586" s="28" t="s">
        <v>145</v>
      </c>
      <c r="J586" s="28" t="n">
        <v>0</v>
      </c>
      <c r="K586" s="28" t="str">
        <f aca="false">IFERROR(INDEX(Dim_Products!$B$2:$B$14,MATCH($C586,Dim_Products!$A$2:$A$14,0)),"")</f>
        <v>ELoan</v>
      </c>
      <c r="L586" s="28" t="str">
        <f aca="false">IFERROR(INDEX(Dim_Products!$C$2:$C$14,MATCH($C586,Dim_Products!$A$2:$A$14,0)),"")</f>
        <v>BOSA</v>
      </c>
      <c r="M586" s="28" t="str">
        <f aca="false">IFERROR(INDEX(Dim_Members!$D$2:$D$354,MATCH($B586,Dim_Members!$A$2:$A$354,0)),"")</f>
        <v>Individual</v>
      </c>
      <c r="N586" s="28" t="str">
        <f aca="false">IFERROR(INDEX(Dim_Branches!$B$2:$B$4,MATCH($D586,Dim_Branches!$A$2:$A$4,0)),"")</f>
        <v>Headquarters</v>
      </c>
    </row>
    <row r="587" customFormat="false" ht="15" hidden="false" customHeight="false" outlineLevel="0" collapsed="false">
      <c r="A587" s="28" t="n">
        <v>586</v>
      </c>
      <c r="B587" s="28" t="n">
        <v>154</v>
      </c>
      <c r="C587" s="28" t="n">
        <v>9</v>
      </c>
      <c r="D587" s="28" t="n">
        <v>1</v>
      </c>
      <c r="E587" s="29" t="n">
        <v>45203</v>
      </c>
      <c r="F587" s="28" t="n">
        <v>20000</v>
      </c>
      <c r="G587" s="28" t="n">
        <v>4</v>
      </c>
      <c r="H587" s="28" t="n">
        <v>1.7</v>
      </c>
      <c r="I587" s="28" t="s">
        <v>146</v>
      </c>
      <c r="J587" s="28" t="n">
        <v>0</v>
      </c>
      <c r="K587" s="28" t="str">
        <f aca="false">IFERROR(INDEX(Dim_Products!$B$2:$B$14,MATCH($C587,Dim_Products!$A$2:$A$14,0)),"")</f>
        <v>Instant Loan</v>
      </c>
      <c r="L587" s="28" t="str">
        <f aca="false">IFERROR(INDEX(Dim_Products!$C$2:$C$14,MATCH($C587,Dim_Products!$A$2:$A$14,0)),"")</f>
        <v>BOSA</v>
      </c>
      <c r="M587" s="28" t="str">
        <f aca="false">IFERROR(INDEX(Dim_Members!$D$2:$D$354,MATCH($B587,Dim_Members!$A$2:$A$354,0)),"")</f>
        <v>Corporate</v>
      </c>
      <c r="N587" s="28" t="str">
        <f aca="false">IFERROR(INDEX(Dim_Branches!$B$2:$B$4,MATCH($D587,Dim_Branches!$A$2:$A$4,0)),"")</f>
        <v>Headquarters</v>
      </c>
    </row>
    <row r="588" customFormat="false" ht="15" hidden="false" customHeight="false" outlineLevel="0" collapsed="false">
      <c r="A588" s="28" t="n">
        <v>587</v>
      </c>
      <c r="B588" s="28" t="n">
        <v>207</v>
      </c>
      <c r="C588" s="28" t="n">
        <v>6</v>
      </c>
      <c r="D588" s="28" t="n">
        <v>3</v>
      </c>
      <c r="E588" s="29" t="n">
        <v>46098</v>
      </c>
      <c r="F588" s="28" t="n">
        <v>10300</v>
      </c>
      <c r="G588" s="28" t="n">
        <v>12</v>
      </c>
      <c r="H588" s="28" t="n">
        <v>1.3</v>
      </c>
      <c r="I588" s="28" t="s">
        <v>145</v>
      </c>
      <c r="J588" s="28" t="n">
        <v>0</v>
      </c>
      <c r="K588" s="28" t="str">
        <f aca="false">IFERROR(INDEX(Dim_Products!$B$2:$B$14,MATCH($C588,Dim_Products!$A$2:$A$14,0)),"")</f>
        <v>Bima Loan</v>
      </c>
      <c r="L588" s="28" t="str">
        <f aca="false">IFERROR(INDEX(Dim_Products!$C$2:$C$14,MATCH($C588,Dim_Products!$A$2:$A$14,0)),"")</f>
        <v>BOSA</v>
      </c>
      <c r="M588" s="28" t="str">
        <f aca="false">IFERROR(INDEX(Dim_Members!$D$2:$D$354,MATCH($B588,Dim_Members!$A$2:$A$354,0)),"")</f>
        <v>Corporate</v>
      </c>
      <c r="N588" s="28" t="str">
        <f aca="false">IFERROR(INDEX(Dim_Branches!$B$2:$B$4,MATCH($D588,Dim_Branches!$A$2:$A$4,0)),"")</f>
        <v>Ruai</v>
      </c>
    </row>
    <row r="589" customFormat="false" ht="15" hidden="false" customHeight="false" outlineLevel="0" collapsed="false">
      <c r="A589" s="28" t="n">
        <v>588</v>
      </c>
      <c r="B589" s="28" t="n">
        <v>77</v>
      </c>
      <c r="C589" s="28" t="n">
        <v>5</v>
      </c>
      <c r="D589" s="28" t="n">
        <v>1</v>
      </c>
      <c r="E589" s="29" t="n">
        <v>45312</v>
      </c>
      <c r="F589" s="28" t="n">
        <v>48500</v>
      </c>
      <c r="G589" s="28" t="n">
        <v>4</v>
      </c>
      <c r="H589" s="28" t="n">
        <v>1.4</v>
      </c>
      <c r="I589" s="28" t="s">
        <v>147</v>
      </c>
      <c r="J589" s="28" t="n">
        <v>1</v>
      </c>
      <c r="K589" s="28" t="str">
        <f aca="false">IFERROR(INDEX(Dim_Products!$B$2:$B$14,MATCH($C589,Dim_Products!$A$2:$A$14,0)),"")</f>
        <v>School Fees Loan</v>
      </c>
      <c r="L589" s="28" t="str">
        <f aca="false">IFERROR(INDEX(Dim_Products!$C$2:$C$14,MATCH($C589,Dim_Products!$A$2:$A$14,0)),"")</f>
        <v>BOSA</v>
      </c>
      <c r="M589" s="28" t="str">
        <f aca="false">IFERROR(INDEX(Dim_Members!$D$2:$D$354,MATCH($B589,Dim_Members!$A$2:$A$354,0)),"")</f>
        <v>Individual</v>
      </c>
      <c r="N589" s="28" t="str">
        <f aca="false">IFERROR(INDEX(Dim_Branches!$B$2:$B$4,MATCH($D589,Dim_Branches!$A$2:$A$4,0)),"")</f>
        <v>Headquarters</v>
      </c>
    </row>
    <row r="590" customFormat="false" ht="15" hidden="false" customHeight="false" outlineLevel="0" collapsed="false">
      <c r="A590" s="28" t="n">
        <v>589</v>
      </c>
      <c r="B590" s="28" t="n">
        <v>214</v>
      </c>
      <c r="C590" s="28" t="n">
        <v>6</v>
      </c>
      <c r="D590" s="28" t="n">
        <v>3</v>
      </c>
      <c r="E590" s="29" t="n">
        <v>45192</v>
      </c>
      <c r="F590" s="28" t="n">
        <v>10600</v>
      </c>
      <c r="G590" s="28" t="n">
        <v>13</v>
      </c>
      <c r="H590" s="28" t="n">
        <v>1.3</v>
      </c>
      <c r="I590" s="28" t="s">
        <v>147</v>
      </c>
      <c r="J590" s="28" t="n">
        <v>0</v>
      </c>
      <c r="K590" s="28" t="str">
        <f aca="false">IFERROR(INDEX(Dim_Products!$B$2:$B$14,MATCH($C590,Dim_Products!$A$2:$A$14,0)),"")</f>
        <v>Bima Loan</v>
      </c>
      <c r="L590" s="28" t="str">
        <f aca="false">IFERROR(INDEX(Dim_Products!$C$2:$C$14,MATCH($C590,Dim_Products!$A$2:$A$14,0)),"")</f>
        <v>BOSA</v>
      </c>
      <c r="M590" s="28" t="str">
        <f aca="false">IFERROR(INDEX(Dim_Members!$D$2:$D$354,MATCH($B590,Dim_Members!$A$2:$A$354,0)),"")</f>
        <v>Individual</v>
      </c>
      <c r="N590" s="28" t="str">
        <f aca="false">IFERROR(INDEX(Dim_Branches!$B$2:$B$4,MATCH($D590,Dim_Branches!$A$2:$A$4,0)),"")</f>
        <v>Ruai</v>
      </c>
    </row>
    <row r="591" customFormat="false" ht="15" hidden="false" customHeight="false" outlineLevel="0" collapsed="false">
      <c r="A591" s="28" t="n">
        <v>590</v>
      </c>
      <c r="B591" s="28" t="n">
        <v>168</v>
      </c>
      <c r="C591" s="28" t="n">
        <v>8</v>
      </c>
      <c r="D591" s="28" t="n">
        <v>1</v>
      </c>
      <c r="E591" s="29" t="n">
        <v>45477</v>
      </c>
      <c r="F591" s="28" t="n">
        <v>27700</v>
      </c>
      <c r="G591" s="28" t="n">
        <v>7</v>
      </c>
      <c r="H591" s="28" t="n">
        <v>1.6</v>
      </c>
      <c r="I591" s="28" t="s">
        <v>147</v>
      </c>
      <c r="J591" s="28" t="n">
        <v>0</v>
      </c>
      <c r="K591" s="28" t="str">
        <f aca="false">IFERROR(INDEX(Dim_Products!$B$2:$B$14,MATCH($C591,Dim_Products!$A$2:$A$14,0)),"")</f>
        <v>Emergency Loan</v>
      </c>
      <c r="L591" s="28" t="str">
        <f aca="false">IFERROR(INDEX(Dim_Products!$C$2:$C$14,MATCH($C591,Dim_Products!$A$2:$A$14,0)),"")</f>
        <v>BOSA</v>
      </c>
      <c r="M591" s="28" t="str">
        <f aca="false">IFERROR(INDEX(Dim_Members!$D$2:$D$354,MATCH($B591,Dim_Members!$A$2:$A$354,0)),"")</f>
        <v>Individual</v>
      </c>
      <c r="N591" s="28" t="str">
        <f aca="false">IFERROR(INDEX(Dim_Branches!$B$2:$B$4,MATCH($D591,Dim_Branches!$A$2:$A$4,0)),"")</f>
        <v>Headquarters</v>
      </c>
    </row>
    <row r="592" customFormat="false" ht="15" hidden="false" customHeight="false" outlineLevel="0" collapsed="false">
      <c r="A592" s="28" t="n">
        <v>591</v>
      </c>
      <c r="B592" s="28" t="n">
        <v>118</v>
      </c>
      <c r="C592" s="28" t="n">
        <v>9</v>
      </c>
      <c r="D592" s="28" t="n">
        <v>1</v>
      </c>
      <c r="E592" s="29" t="n">
        <v>45937</v>
      </c>
      <c r="F592" s="28" t="n">
        <v>16600</v>
      </c>
      <c r="G592" s="28" t="n">
        <v>2</v>
      </c>
      <c r="H592" s="28" t="n">
        <v>1.7</v>
      </c>
      <c r="I592" s="28" t="s">
        <v>145</v>
      </c>
      <c r="J592" s="28" t="n">
        <v>0</v>
      </c>
      <c r="K592" s="28" t="str">
        <f aca="false">IFERROR(INDEX(Dim_Products!$B$2:$B$14,MATCH($C592,Dim_Products!$A$2:$A$14,0)),"")</f>
        <v>Instant Loan</v>
      </c>
      <c r="L592" s="28" t="str">
        <f aca="false">IFERROR(INDEX(Dim_Products!$C$2:$C$14,MATCH($C592,Dim_Products!$A$2:$A$14,0)),"")</f>
        <v>BOSA</v>
      </c>
      <c r="M592" s="28" t="str">
        <f aca="false">IFERROR(INDEX(Dim_Members!$D$2:$D$354,MATCH($B592,Dim_Members!$A$2:$A$354,0)),"")</f>
        <v>Learning Institution</v>
      </c>
      <c r="N592" s="28" t="str">
        <f aca="false">IFERROR(INDEX(Dim_Branches!$B$2:$B$4,MATCH($D592,Dim_Branches!$A$2:$A$4,0)),"")</f>
        <v>Headquarters</v>
      </c>
    </row>
    <row r="593" customFormat="false" ht="15" hidden="false" customHeight="false" outlineLevel="0" collapsed="false">
      <c r="A593" s="28" t="n">
        <v>592</v>
      </c>
      <c r="B593" s="28" t="n">
        <v>161</v>
      </c>
      <c r="C593" s="28" t="n">
        <v>6</v>
      </c>
      <c r="D593" s="28" t="n">
        <v>1</v>
      </c>
      <c r="E593" s="29" t="n">
        <v>45019</v>
      </c>
      <c r="F593" s="28" t="n">
        <v>31300</v>
      </c>
      <c r="G593" s="28" t="n">
        <v>12</v>
      </c>
      <c r="H593" s="28" t="n">
        <v>1.3</v>
      </c>
      <c r="I593" s="28" t="s">
        <v>145</v>
      </c>
      <c r="J593" s="28" t="n">
        <v>0</v>
      </c>
      <c r="K593" s="28" t="str">
        <f aca="false">IFERROR(INDEX(Dim_Products!$B$2:$B$14,MATCH($C593,Dim_Products!$A$2:$A$14,0)),"")</f>
        <v>Bima Loan</v>
      </c>
      <c r="L593" s="28" t="str">
        <f aca="false">IFERROR(INDEX(Dim_Products!$C$2:$C$14,MATCH($C593,Dim_Products!$A$2:$A$14,0)),"")</f>
        <v>BOSA</v>
      </c>
      <c r="M593" s="28" t="str">
        <f aca="false">IFERROR(INDEX(Dim_Members!$D$2:$D$354,MATCH($B593,Dim_Members!$A$2:$A$354,0)),"")</f>
        <v>Individual</v>
      </c>
      <c r="N593" s="28" t="str">
        <f aca="false">IFERROR(INDEX(Dim_Branches!$B$2:$B$4,MATCH($D593,Dim_Branches!$A$2:$A$4,0)),"")</f>
        <v>Headquarters</v>
      </c>
    </row>
    <row r="594" customFormat="false" ht="15" hidden="false" customHeight="false" outlineLevel="0" collapsed="false">
      <c r="A594" s="28" t="n">
        <v>593</v>
      </c>
      <c r="B594" s="28" t="n">
        <v>97</v>
      </c>
      <c r="C594" s="28" t="n">
        <v>12</v>
      </c>
      <c r="D594" s="28" t="n">
        <v>3</v>
      </c>
      <c r="E594" s="29" t="n">
        <v>45785</v>
      </c>
      <c r="F594" s="28" t="n">
        <v>328700</v>
      </c>
      <c r="G594" s="28" t="n">
        <v>49</v>
      </c>
      <c r="H594" s="28" t="n">
        <v>1.1</v>
      </c>
      <c r="I594" s="28" t="s">
        <v>147</v>
      </c>
      <c r="J594" s="28" t="n">
        <v>1</v>
      </c>
      <c r="K594" s="28" t="str">
        <f aca="false">IFERROR(INDEX(Dim_Products!$B$2:$B$14,MATCH($C594,Dim_Products!$A$2:$A$14,0)),"")</f>
        <v>Mjengo Loan</v>
      </c>
      <c r="L594" s="28" t="str">
        <f aca="false">IFERROR(INDEX(Dim_Products!$C$2:$C$14,MATCH($C594,Dim_Products!$A$2:$A$14,0)),"")</f>
        <v>BOSA</v>
      </c>
      <c r="M594" s="28" t="str">
        <f aca="false">IFERROR(INDEX(Dim_Members!$D$2:$D$354,MATCH($B594,Dim_Members!$A$2:$A$354,0)),"")</f>
        <v>SME</v>
      </c>
      <c r="N594" s="28" t="str">
        <f aca="false">IFERROR(INDEX(Dim_Branches!$B$2:$B$4,MATCH($D594,Dim_Branches!$A$2:$A$4,0)),"")</f>
        <v>Ruai</v>
      </c>
    </row>
    <row r="595" customFormat="false" ht="15" hidden="false" customHeight="false" outlineLevel="0" collapsed="false">
      <c r="A595" s="28" t="n">
        <v>594</v>
      </c>
      <c r="B595" s="28" t="n">
        <v>56</v>
      </c>
      <c r="C595" s="28" t="n">
        <v>12</v>
      </c>
      <c r="D595" s="28" t="n">
        <v>2</v>
      </c>
      <c r="E595" s="29" t="n">
        <v>45495</v>
      </c>
      <c r="F595" s="28" t="n">
        <v>475800</v>
      </c>
      <c r="G595" s="28" t="n">
        <v>48</v>
      </c>
      <c r="H595" s="28" t="n">
        <v>1.1</v>
      </c>
      <c r="I595" s="28" t="s">
        <v>145</v>
      </c>
      <c r="J595" s="28" t="n">
        <v>1</v>
      </c>
      <c r="K595" s="28" t="str">
        <f aca="false">IFERROR(INDEX(Dim_Products!$B$2:$B$14,MATCH($C595,Dim_Products!$A$2:$A$14,0)),"")</f>
        <v>Mjengo Loan</v>
      </c>
      <c r="L595" s="28" t="str">
        <f aca="false">IFERROR(INDEX(Dim_Products!$C$2:$C$14,MATCH($C595,Dim_Products!$A$2:$A$14,0)),"")</f>
        <v>BOSA</v>
      </c>
      <c r="M595" s="28" t="str">
        <f aca="false">IFERROR(INDEX(Dim_Members!$D$2:$D$354,MATCH($B595,Dim_Members!$A$2:$A$354,0)),"")</f>
        <v>Individual</v>
      </c>
      <c r="N595" s="28" t="str">
        <f aca="false">IFERROR(INDEX(Dim_Branches!$B$2:$B$4,MATCH($D595,Dim_Branches!$A$2:$A$4,0)),"")</f>
        <v>Umoja</v>
      </c>
    </row>
    <row r="596" customFormat="false" ht="15" hidden="false" customHeight="false" outlineLevel="0" collapsed="false">
      <c r="A596" s="28" t="n">
        <v>595</v>
      </c>
      <c r="B596" s="28" t="n">
        <v>174</v>
      </c>
      <c r="C596" s="28" t="n">
        <v>1</v>
      </c>
      <c r="D596" s="28" t="n">
        <v>3</v>
      </c>
      <c r="E596" s="29" t="n">
        <v>45646</v>
      </c>
      <c r="F596" s="28" t="n">
        <v>51800</v>
      </c>
      <c r="G596" s="28" t="n">
        <v>1</v>
      </c>
      <c r="H596" s="28" t="n">
        <v>1</v>
      </c>
      <c r="I596" s="28" t="s">
        <v>146</v>
      </c>
      <c r="J596" s="28" t="n">
        <v>0</v>
      </c>
      <c r="K596" s="28" t="str">
        <f aca="false">IFERROR(INDEX(Dim_Products!$B$2:$B$14,MATCH($C596,Dim_Products!$A$2:$A$14,0)),"")</f>
        <v>Salary Advance</v>
      </c>
      <c r="L596" s="28" t="str">
        <f aca="false">IFERROR(INDEX(Dim_Products!$C$2:$C$14,MATCH($C596,Dim_Products!$A$2:$A$14,0)),"")</f>
        <v>FOSA</v>
      </c>
      <c r="M596" s="28" t="str">
        <f aca="false">IFERROR(INDEX(Dim_Members!$D$2:$D$354,MATCH($B596,Dim_Members!$A$2:$A$354,0)),"")</f>
        <v>Individual</v>
      </c>
      <c r="N596" s="28" t="str">
        <f aca="false">IFERROR(INDEX(Dim_Branches!$B$2:$B$4,MATCH($D596,Dim_Branches!$A$2:$A$4,0)),"")</f>
        <v>Ruai</v>
      </c>
    </row>
    <row r="597" customFormat="false" ht="15" hidden="false" customHeight="false" outlineLevel="0" collapsed="false">
      <c r="A597" s="28" t="n">
        <v>596</v>
      </c>
      <c r="B597" s="28" t="n">
        <v>329</v>
      </c>
      <c r="C597" s="28" t="n">
        <v>9</v>
      </c>
      <c r="D597" s="28" t="n">
        <v>1</v>
      </c>
      <c r="E597" s="29" t="n">
        <v>45984</v>
      </c>
      <c r="F597" s="28" t="n">
        <v>11900</v>
      </c>
      <c r="G597" s="28" t="n">
        <v>2</v>
      </c>
      <c r="H597" s="28" t="n">
        <v>1.7</v>
      </c>
      <c r="I597" s="28" t="s">
        <v>146</v>
      </c>
      <c r="J597" s="28" t="n">
        <v>0</v>
      </c>
      <c r="K597" s="28" t="str">
        <f aca="false">IFERROR(INDEX(Dim_Products!$B$2:$B$14,MATCH($C597,Dim_Products!$A$2:$A$14,0)),"")</f>
        <v>Instant Loan</v>
      </c>
      <c r="L597" s="28" t="str">
        <f aca="false">IFERROR(INDEX(Dim_Products!$C$2:$C$14,MATCH($C597,Dim_Products!$A$2:$A$14,0)),"")</f>
        <v>BOSA</v>
      </c>
      <c r="M597" s="28" t="str">
        <f aca="false">IFERROR(INDEX(Dim_Members!$D$2:$D$354,MATCH($B597,Dim_Members!$A$2:$A$354,0)),"")</f>
        <v>Individual</v>
      </c>
      <c r="N597" s="28" t="str">
        <f aca="false">IFERROR(INDEX(Dim_Branches!$B$2:$B$4,MATCH($D597,Dim_Branches!$A$2:$A$4,0)),"")</f>
        <v>Headquarters</v>
      </c>
    </row>
    <row r="598" customFormat="false" ht="15" hidden="false" customHeight="false" outlineLevel="0" collapsed="false">
      <c r="A598" s="28" t="n">
        <v>597</v>
      </c>
      <c r="B598" s="28" t="n">
        <v>134</v>
      </c>
      <c r="C598" s="28" t="n">
        <v>2</v>
      </c>
      <c r="D598" s="28" t="n">
        <v>2</v>
      </c>
      <c r="E598" s="29" t="n">
        <v>46236</v>
      </c>
      <c r="F598" s="28" t="n">
        <v>35800</v>
      </c>
      <c r="G598" s="28" t="n">
        <v>13</v>
      </c>
      <c r="H598" s="28" t="n">
        <v>1.5</v>
      </c>
      <c r="I598" s="28" t="s">
        <v>145</v>
      </c>
      <c r="J598" s="28" t="n">
        <v>0</v>
      </c>
      <c r="K598" s="28" t="str">
        <f aca="false">IFERROR(INDEX(Dim_Products!$B$2:$B$14,MATCH($C598,Dim_Products!$A$2:$A$14,0)),"")</f>
        <v>Jeki Loan</v>
      </c>
      <c r="L598" s="28" t="str">
        <f aca="false">IFERROR(INDEX(Dim_Products!$C$2:$C$14,MATCH($C598,Dim_Products!$A$2:$A$14,0)),"")</f>
        <v>FOSA</v>
      </c>
      <c r="M598" s="28" t="str">
        <f aca="false">IFERROR(INDEX(Dim_Members!$D$2:$D$354,MATCH($B598,Dim_Members!$A$2:$A$354,0)),"")</f>
        <v>SME</v>
      </c>
      <c r="N598" s="28" t="str">
        <f aca="false">IFERROR(INDEX(Dim_Branches!$B$2:$B$4,MATCH($D598,Dim_Branches!$A$2:$A$4,0)),"")</f>
        <v>Umoja</v>
      </c>
    </row>
    <row r="599" customFormat="false" ht="15" hidden="false" customHeight="false" outlineLevel="0" collapsed="false">
      <c r="A599" s="28" t="n">
        <v>598</v>
      </c>
      <c r="B599" s="28" t="n">
        <v>330</v>
      </c>
      <c r="C599" s="28" t="n">
        <v>10</v>
      </c>
      <c r="D599" s="28" t="n">
        <v>2</v>
      </c>
      <c r="E599" s="29" t="n">
        <v>45235</v>
      </c>
      <c r="F599" s="28" t="n">
        <v>6900</v>
      </c>
      <c r="G599" s="28" t="n">
        <v>6</v>
      </c>
      <c r="H599" s="28" t="n">
        <v>1.5</v>
      </c>
      <c r="I599" s="28" t="s">
        <v>145</v>
      </c>
      <c r="J599" s="28" t="n">
        <v>0</v>
      </c>
      <c r="K599" s="28" t="str">
        <f aca="false">IFERROR(INDEX(Dim_Products!$B$2:$B$14,MATCH($C599,Dim_Products!$A$2:$A$14,0)),"")</f>
        <v>ELoan</v>
      </c>
      <c r="L599" s="28" t="str">
        <f aca="false">IFERROR(INDEX(Dim_Products!$C$2:$C$14,MATCH($C599,Dim_Products!$A$2:$A$14,0)),"")</f>
        <v>BOSA</v>
      </c>
      <c r="M599" s="28" t="str">
        <f aca="false">IFERROR(INDEX(Dim_Members!$D$2:$D$354,MATCH($B599,Dim_Members!$A$2:$A$354,0)),"")</f>
        <v>Individual</v>
      </c>
      <c r="N599" s="28" t="str">
        <f aca="false">IFERROR(INDEX(Dim_Branches!$B$2:$B$4,MATCH($D599,Dim_Branches!$A$2:$A$4,0)),"")</f>
        <v>Umoja</v>
      </c>
    </row>
    <row r="600" customFormat="false" ht="15" hidden="false" customHeight="false" outlineLevel="0" collapsed="false">
      <c r="A600" s="28" t="n">
        <v>599</v>
      </c>
      <c r="B600" s="28" t="n">
        <v>10</v>
      </c>
      <c r="C600" s="28" t="n">
        <v>6</v>
      </c>
      <c r="D600" s="28" t="n">
        <v>1</v>
      </c>
      <c r="E600" s="29" t="n">
        <v>45155</v>
      </c>
      <c r="F600" s="28" t="n">
        <v>5800</v>
      </c>
      <c r="G600" s="28" t="n">
        <v>12</v>
      </c>
      <c r="H600" s="28" t="n">
        <v>1.3</v>
      </c>
      <c r="I600" s="28" t="s">
        <v>145</v>
      </c>
      <c r="J600" s="28" t="n">
        <v>0</v>
      </c>
      <c r="K600" s="28" t="str">
        <f aca="false">IFERROR(INDEX(Dim_Products!$B$2:$B$14,MATCH($C600,Dim_Products!$A$2:$A$14,0)),"")</f>
        <v>Bima Loan</v>
      </c>
      <c r="L600" s="28" t="str">
        <f aca="false">IFERROR(INDEX(Dim_Products!$C$2:$C$14,MATCH($C600,Dim_Products!$A$2:$A$14,0)),"")</f>
        <v>BOSA</v>
      </c>
      <c r="M600" s="28" t="str">
        <f aca="false">IFERROR(INDEX(Dim_Members!$D$2:$D$354,MATCH($B600,Dim_Members!$A$2:$A$354,0)),"")</f>
        <v>Individual</v>
      </c>
      <c r="N600" s="28" t="str">
        <f aca="false">IFERROR(INDEX(Dim_Branches!$B$2:$B$4,MATCH($D600,Dim_Branches!$A$2:$A$4,0)),"")</f>
        <v>Headquarters</v>
      </c>
    </row>
    <row r="601" customFormat="false" ht="15" hidden="false" customHeight="false" outlineLevel="0" collapsed="false">
      <c r="A601" s="28" t="n">
        <v>600</v>
      </c>
      <c r="B601" s="28" t="n">
        <v>319</v>
      </c>
      <c r="C601" s="28" t="n">
        <v>3</v>
      </c>
      <c r="D601" s="28" t="n">
        <v>3</v>
      </c>
      <c r="E601" s="29" t="n">
        <v>45812</v>
      </c>
      <c r="F601" s="28" t="n">
        <v>45800</v>
      </c>
      <c r="G601" s="28" t="n">
        <v>12</v>
      </c>
      <c r="H601" s="28" t="n">
        <v>1.3</v>
      </c>
      <c r="I601" s="28" t="s">
        <v>146</v>
      </c>
      <c r="J601" s="28" t="n">
        <v>0</v>
      </c>
      <c r="K601" s="28" t="str">
        <f aca="false">IFERROR(INDEX(Dim_Products!$B$2:$B$14,MATCH($C601,Dim_Products!$A$2:$A$14,0)),"")</f>
        <v>Product Loan</v>
      </c>
      <c r="L601" s="28" t="str">
        <f aca="false">IFERROR(INDEX(Dim_Products!$C$2:$C$14,MATCH($C601,Dim_Products!$A$2:$A$14,0)),"")</f>
        <v>FOSA</v>
      </c>
      <c r="M601" s="28" t="str">
        <f aca="false">IFERROR(INDEX(Dim_Members!$D$2:$D$354,MATCH($B601,Dim_Members!$A$2:$A$354,0)),"")</f>
        <v>Learning Institution</v>
      </c>
      <c r="N601" s="28" t="str">
        <f aca="false">IFERROR(INDEX(Dim_Branches!$B$2:$B$4,MATCH($D601,Dim_Branches!$A$2:$A$4,0)),"")</f>
        <v>Ruai</v>
      </c>
    </row>
    <row r="602" customFormat="false" ht="15" hidden="false" customHeight="false" outlineLevel="0" collapsed="false">
      <c r="A602" s="28" t="n">
        <v>601</v>
      </c>
      <c r="B602" s="28" t="n">
        <v>156</v>
      </c>
      <c r="C602" s="28" t="n">
        <v>5</v>
      </c>
      <c r="D602" s="28" t="n">
        <v>3</v>
      </c>
      <c r="E602" s="29" t="n">
        <v>44673</v>
      </c>
      <c r="F602" s="28" t="n">
        <v>39400</v>
      </c>
      <c r="G602" s="28" t="n">
        <v>5</v>
      </c>
      <c r="H602" s="28" t="n">
        <v>1.4</v>
      </c>
      <c r="I602" s="28" t="s">
        <v>146</v>
      </c>
      <c r="J602" s="28" t="n">
        <v>0</v>
      </c>
      <c r="K602" s="28" t="str">
        <f aca="false">IFERROR(INDEX(Dim_Products!$B$2:$B$14,MATCH($C602,Dim_Products!$A$2:$A$14,0)),"")</f>
        <v>School Fees Loan</v>
      </c>
      <c r="L602" s="28" t="str">
        <f aca="false">IFERROR(INDEX(Dim_Products!$C$2:$C$14,MATCH($C602,Dim_Products!$A$2:$A$14,0)),"")</f>
        <v>BOSA</v>
      </c>
      <c r="M602" s="28" t="str">
        <f aca="false">IFERROR(INDEX(Dim_Members!$D$2:$D$354,MATCH($B602,Dim_Members!$A$2:$A$354,0)),"")</f>
        <v>Individual</v>
      </c>
      <c r="N602" s="28" t="str">
        <f aca="false">IFERROR(INDEX(Dim_Branches!$B$2:$B$4,MATCH($D602,Dim_Branches!$A$2:$A$4,0)),"")</f>
        <v>Ruai</v>
      </c>
    </row>
    <row r="603" customFormat="false" ht="15" hidden="false" customHeight="false" outlineLevel="0" collapsed="false">
      <c r="A603" s="28" t="n">
        <v>602</v>
      </c>
      <c r="B603" s="28" t="n">
        <v>171</v>
      </c>
      <c r="C603" s="28" t="n">
        <v>2</v>
      </c>
      <c r="D603" s="28" t="n">
        <v>2</v>
      </c>
      <c r="E603" s="29" t="n">
        <v>46036</v>
      </c>
      <c r="F603" s="28" t="n">
        <v>37400</v>
      </c>
      <c r="G603" s="28" t="n">
        <v>12</v>
      </c>
      <c r="H603" s="28" t="n">
        <v>1.5</v>
      </c>
      <c r="I603" s="28" t="s">
        <v>146</v>
      </c>
      <c r="J603" s="28" t="n">
        <v>0</v>
      </c>
      <c r="K603" s="28" t="str">
        <f aca="false">IFERROR(INDEX(Dim_Products!$B$2:$B$14,MATCH($C603,Dim_Products!$A$2:$A$14,0)),"")</f>
        <v>Jeki Loan</v>
      </c>
      <c r="L603" s="28" t="str">
        <f aca="false">IFERROR(INDEX(Dim_Products!$C$2:$C$14,MATCH($C603,Dim_Products!$A$2:$A$14,0)),"")</f>
        <v>FOSA</v>
      </c>
      <c r="M603" s="28" t="str">
        <f aca="false">IFERROR(INDEX(Dim_Members!$D$2:$D$354,MATCH($B603,Dim_Members!$A$2:$A$354,0)),"")</f>
        <v>Individual</v>
      </c>
      <c r="N603" s="28" t="str">
        <f aca="false">IFERROR(INDEX(Dim_Branches!$B$2:$B$4,MATCH($D603,Dim_Branches!$A$2:$A$4,0)),"")</f>
        <v>Umoja</v>
      </c>
    </row>
    <row r="604" customFormat="false" ht="15" hidden="false" customHeight="false" outlineLevel="0" collapsed="false">
      <c r="A604" s="28" t="n">
        <v>603</v>
      </c>
      <c r="B604" s="28" t="n">
        <v>40</v>
      </c>
      <c r="C604" s="28" t="n">
        <v>8</v>
      </c>
      <c r="D604" s="28" t="n">
        <v>1</v>
      </c>
      <c r="E604" s="29" t="n">
        <v>44562</v>
      </c>
      <c r="F604" s="28" t="n">
        <v>19700</v>
      </c>
      <c r="G604" s="28" t="n">
        <v>5</v>
      </c>
      <c r="H604" s="28" t="n">
        <v>1.6</v>
      </c>
      <c r="I604" s="28" t="s">
        <v>147</v>
      </c>
      <c r="J604" s="28" t="n">
        <v>0</v>
      </c>
      <c r="K604" s="28" t="str">
        <f aca="false">IFERROR(INDEX(Dim_Products!$B$2:$B$14,MATCH($C604,Dim_Products!$A$2:$A$14,0)),"")</f>
        <v>Emergency Loan</v>
      </c>
      <c r="L604" s="28" t="str">
        <f aca="false">IFERROR(INDEX(Dim_Products!$C$2:$C$14,MATCH($C604,Dim_Products!$A$2:$A$14,0)),"")</f>
        <v>BOSA</v>
      </c>
      <c r="M604" s="28" t="str">
        <f aca="false">IFERROR(INDEX(Dim_Members!$D$2:$D$354,MATCH($B604,Dim_Members!$A$2:$A$354,0)),"")</f>
        <v>Individual</v>
      </c>
      <c r="N604" s="28" t="str">
        <f aca="false">IFERROR(INDEX(Dim_Branches!$B$2:$B$4,MATCH($D604,Dim_Branches!$A$2:$A$4,0)),"")</f>
        <v>Headquarters</v>
      </c>
    </row>
    <row r="605" customFormat="false" ht="15" hidden="false" customHeight="false" outlineLevel="0" collapsed="false">
      <c r="A605" s="28" t="n">
        <v>604</v>
      </c>
      <c r="B605" s="28" t="n">
        <v>28</v>
      </c>
      <c r="C605" s="28" t="n">
        <v>5</v>
      </c>
      <c r="D605" s="28" t="n">
        <v>1</v>
      </c>
      <c r="E605" s="29" t="n">
        <v>45431</v>
      </c>
      <c r="F605" s="28" t="n">
        <v>45800</v>
      </c>
      <c r="G605" s="28" t="n">
        <v>4</v>
      </c>
      <c r="H605" s="28" t="n">
        <v>1.4</v>
      </c>
      <c r="I605" s="28" t="s">
        <v>146</v>
      </c>
      <c r="J605" s="28" t="n">
        <v>1</v>
      </c>
      <c r="K605" s="28" t="str">
        <f aca="false">IFERROR(INDEX(Dim_Products!$B$2:$B$14,MATCH($C605,Dim_Products!$A$2:$A$14,0)),"")</f>
        <v>School Fees Loan</v>
      </c>
      <c r="L605" s="28" t="str">
        <f aca="false">IFERROR(INDEX(Dim_Products!$C$2:$C$14,MATCH($C605,Dim_Products!$A$2:$A$14,0)),"")</f>
        <v>BOSA</v>
      </c>
      <c r="M605" s="28" t="str">
        <f aca="false">IFERROR(INDEX(Dim_Members!$D$2:$D$354,MATCH($B605,Dim_Members!$A$2:$A$354,0)),"")</f>
        <v>Religious Institution</v>
      </c>
      <c r="N605" s="28" t="str">
        <f aca="false">IFERROR(INDEX(Dim_Branches!$B$2:$B$4,MATCH($D605,Dim_Branches!$A$2:$A$4,0)),"")</f>
        <v>Headquarters</v>
      </c>
    </row>
    <row r="606" customFormat="false" ht="15" hidden="false" customHeight="false" outlineLevel="0" collapsed="false">
      <c r="A606" s="28" t="n">
        <v>605</v>
      </c>
      <c r="B606" s="28" t="n">
        <v>105</v>
      </c>
      <c r="C606" s="28" t="n">
        <v>1</v>
      </c>
      <c r="D606" s="28" t="n">
        <v>2</v>
      </c>
      <c r="E606" s="29" t="n">
        <v>45865</v>
      </c>
      <c r="F606" s="28" t="n">
        <v>95500</v>
      </c>
      <c r="G606" s="28" t="n">
        <v>3</v>
      </c>
      <c r="H606" s="28" t="n">
        <v>1</v>
      </c>
      <c r="I606" s="28" t="s">
        <v>145</v>
      </c>
      <c r="J606" s="28" t="n">
        <v>0</v>
      </c>
      <c r="K606" s="28" t="str">
        <f aca="false">IFERROR(INDEX(Dim_Products!$B$2:$B$14,MATCH($C606,Dim_Products!$A$2:$A$14,0)),"")</f>
        <v>Salary Advance</v>
      </c>
      <c r="L606" s="28" t="str">
        <f aca="false">IFERROR(INDEX(Dim_Products!$C$2:$C$14,MATCH($C606,Dim_Products!$A$2:$A$14,0)),"")</f>
        <v>FOSA</v>
      </c>
      <c r="M606" s="28" t="str">
        <f aca="false">IFERROR(INDEX(Dim_Members!$D$2:$D$354,MATCH($B606,Dim_Members!$A$2:$A$354,0)),"")</f>
        <v>Individual</v>
      </c>
      <c r="N606" s="28" t="str">
        <f aca="false">IFERROR(INDEX(Dim_Branches!$B$2:$B$4,MATCH($D606,Dim_Branches!$A$2:$A$4,0)),"")</f>
        <v>Umoja</v>
      </c>
    </row>
    <row r="607" customFormat="false" ht="15" hidden="false" customHeight="false" outlineLevel="0" collapsed="false">
      <c r="A607" s="28" t="n">
        <v>606</v>
      </c>
      <c r="B607" s="28" t="n">
        <v>121</v>
      </c>
      <c r="C607" s="28" t="n">
        <v>6</v>
      </c>
      <c r="D607" s="28" t="n">
        <v>2</v>
      </c>
      <c r="E607" s="29" t="n">
        <v>46209</v>
      </c>
      <c r="F607" s="28" t="n">
        <v>24500</v>
      </c>
      <c r="G607" s="28" t="n">
        <v>13</v>
      </c>
      <c r="H607" s="28" t="n">
        <v>1.3</v>
      </c>
      <c r="I607" s="28" t="s">
        <v>145</v>
      </c>
      <c r="J607" s="28" t="n">
        <v>0</v>
      </c>
      <c r="K607" s="28" t="str">
        <f aca="false">IFERROR(INDEX(Dim_Products!$B$2:$B$14,MATCH($C607,Dim_Products!$A$2:$A$14,0)),"")</f>
        <v>Bima Loan</v>
      </c>
      <c r="L607" s="28" t="str">
        <f aca="false">IFERROR(INDEX(Dim_Products!$C$2:$C$14,MATCH($C607,Dim_Products!$A$2:$A$14,0)),"")</f>
        <v>BOSA</v>
      </c>
      <c r="M607" s="28" t="str">
        <f aca="false">IFERROR(INDEX(Dim_Members!$D$2:$D$354,MATCH($B607,Dim_Members!$A$2:$A$354,0)),"")</f>
        <v>Individual</v>
      </c>
      <c r="N607" s="28" t="str">
        <f aca="false">IFERROR(INDEX(Dim_Branches!$B$2:$B$4,MATCH($D607,Dim_Branches!$A$2:$A$4,0)),"")</f>
        <v>Umoja</v>
      </c>
    </row>
    <row r="608" customFormat="false" ht="15" hidden="false" customHeight="false" outlineLevel="0" collapsed="false">
      <c r="A608" s="28" t="n">
        <v>607</v>
      </c>
      <c r="B608" s="28" t="n">
        <v>246</v>
      </c>
      <c r="C608" s="28" t="n">
        <v>1</v>
      </c>
      <c r="D608" s="28" t="n">
        <v>1</v>
      </c>
      <c r="E608" s="29" t="n">
        <v>45978</v>
      </c>
      <c r="F608" s="28" t="n">
        <v>25500</v>
      </c>
      <c r="G608" s="28" t="n">
        <v>1</v>
      </c>
      <c r="H608" s="28" t="n">
        <v>1</v>
      </c>
      <c r="I608" s="28" t="s">
        <v>145</v>
      </c>
      <c r="J608" s="28" t="n">
        <v>0</v>
      </c>
      <c r="K608" s="28" t="str">
        <f aca="false">IFERROR(INDEX(Dim_Products!$B$2:$B$14,MATCH($C608,Dim_Products!$A$2:$A$14,0)),"")</f>
        <v>Salary Advance</v>
      </c>
      <c r="L608" s="28" t="str">
        <f aca="false">IFERROR(INDEX(Dim_Products!$C$2:$C$14,MATCH($C608,Dim_Products!$A$2:$A$14,0)),"")</f>
        <v>FOSA</v>
      </c>
      <c r="M608" s="28" t="str">
        <f aca="false">IFERROR(INDEX(Dim_Members!$D$2:$D$354,MATCH($B608,Dim_Members!$A$2:$A$354,0)),"")</f>
        <v>Religious Institution</v>
      </c>
      <c r="N608" s="28" t="str">
        <f aca="false">IFERROR(INDEX(Dim_Branches!$B$2:$B$4,MATCH($D608,Dim_Branches!$A$2:$A$4,0)),"")</f>
        <v>Headquarters</v>
      </c>
    </row>
    <row r="609" customFormat="false" ht="15" hidden="false" customHeight="false" outlineLevel="0" collapsed="false">
      <c r="A609" s="28" t="n">
        <v>608</v>
      </c>
      <c r="B609" s="28" t="n">
        <v>20</v>
      </c>
      <c r="C609" s="28" t="n">
        <v>6</v>
      </c>
      <c r="D609" s="28" t="n">
        <v>3</v>
      </c>
      <c r="E609" s="29" t="n">
        <v>46262</v>
      </c>
      <c r="F609" s="28" t="n">
        <v>19400</v>
      </c>
      <c r="G609" s="28" t="n">
        <v>12</v>
      </c>
      <c r="H609" s="28" t="n">
        <v>1.3</v>
      </c>
      <c r="I609" s="28" t="s">
        <v>147</v>
      </c>
      <c r="J609" s="28" t="n">
        <v>0</v>
      </c>
      <c r="K609" s="28" t="str">
        <f aca="false">IFERROR(INDEX(Dim_Products!$B$2:$B$14,MATCH($C609,Dim_Products!$A$2:$A$14,0)),"")</f>
        <v>Bima Loan</v>
      </c>
      <c r="L609" s="28" t="str">
        <f aca="false">IFERROR(INDEX(Dim_Products!$C$2:$C$14,MATCH($C609,Dim_Products!$A$2:$A$14,0)),"")</f>
        <v>BOSA</v>
      </c>
      <c r="M609" s="28" t="str">
        <f aca="false">IFERROR(INDEX(Dim_Members!$D$2:$D$354,MATCH($B609,Dim_Members!$A$2:$A$354,0)),"")</f>
        <v>Individual</v>
      </c>
      <c r="N609" s="28" t="str">
        <f aca="false">IFERROR(INDEX(Dim_Branches!$B$2:$B$4,MATCH($D609,Dim_Branches!$A$2:$A$4,0)),"")</f>
        <v>Ruai</v>
      </c>
    </row>
    <row r="610" customFormat="false" ht="15" hidden="false" customHeight="false" outlineLevel="0" collapsed="false">
      <c r="A610" s="28" t="n">
        <v>609</v>
      </c>
      <c r="B610" s="28" t="n">
        <v>296</v>
      </c>
      <c r="C610" s="28" t="n">
        <v>10</v>
      </c>
      <c r="D610" s="28" t="n">
        <v>1</v>
      </c>
      <c r="E610" s="29" t="n">
        <v>46168</v>
      </c>
      <c r="F610" s="28" t="n">
        <v>48200</v>
      </c>
      <c r="G610" s="28" t="n">
        <v>5</v>
      </c>
      <c r="H610" s="28" t="n">
        <v>1.5</v>
      </c>
      <c r="I610" s="28" t="s">
        <v>147</v>
      </c>
      <c r="J610" s="28" t="n">
        <v>1</v>
      </c>
      <c r="K610" s="28" t="str">
        <f aca="false">IFERROR(INDEX(Dim_Products!$B$2:$B$14,MATCH($C610,Dim_Products!$A$2:$A$14,0)),"")</f>
        <v>ELoan</v>
      </c>
      <c r="L610" s="28" t="str">
        <f aca="false">IFERROR(INDEX(Dim_Products!$C$2:$C$14,MATCH($C610,Dim_Products!$A$2:$A$14,0)),"")</f>
        <v>BOSA</v>
      </c>
      <c r="M610" s="28" t="str">
        <f aca="false">IFERROR(INDEX(Dim_Members!$D$2:$D$354,MATCH($B610,Dim_Members!$A$2:$A$354,0)),"")</f>
        <v>Individual</v>
      </c>
      <c r="N610" s="28" t="str">
        <f aca="false">IFERROR(INDEX(Dim_Branches!$B$2:$B$4,MATCH($D610,Dim_Branches!$A$2:$A$4,0)),"")</f>
        <v>Headquarters</v>
      </c>
    </row>
    <row r="611" customFormat="false" ht="15" hidden="false" customHeight="false" outlineLevel="0" collapsed="false">
      <c r="A611" s="28" t="n">
        <v>610</v>
      </c>
      <c r="B611" s="28" t="n">
        <v>230</v>
      </c>
      <c r="C611" s="28" t="n">
        <v>9</v>
      </c>
      <c r="D611" s="28" t="n">
        <v>1</v>
      </c>
      <c r="E611" s="29" t="n">
        <v>45893</v>
      </c>
      <c r="F611" s="28" t="n">
        <v>17700</v>
      </c>
      <c r="G611" s="28" t="n">
        <v>2</v>
      </c>
      <c r="H611" s="28" t="n">
        <v>1.7</v>
      </c>
      <c r="I611" s="28" t="s">
        <v>147</v>
      </c>
      <c r="J611" s="28" t="n">
        <v>0</v>
      </c>
      <c r="K611" s="28" t="str">
        <f aca="false">IFERROR(INDEX(Dim_Products!$B$2:$B$14,MATCH($C611,Dim_Products!$A$2:$A$14,0)),"")</f>
        <v>Instant Loan</v>
      </c>
      <c r="L611" s="28" t="str">
        <f aca="false">IFERROR(INDEX(Dim_Products!$C$2:$C$14,MATCH($C611,Dim_Products!$A$2:$A$14,0)),"")</f>
        <v>BOSA</v>
      </c>
      <c r="M611" s="28" t="str">
        <f aca="false">IFERROR(INDEX(Dim_Members!$D$2:$D$354,MATCH($B611,Dim_Members!$A$2:$A$354,0)),"")</f>
        <v>SME</v>
      </c>
      <c r="N611" s="28" t="str">
        <f aca="false">IFERROR(INDEX(Dim_Branches!$B$2:$B$4,MATCH($D611,Dim_Branches!$A$2:$A$4,0)),"")</f>
        <v>Headquarters</v>
      </c>
    </row>
    <row r="612" customFormat="false" ht="15" hidden="false" customHeight="false" outlineLevel="0" collapsed="false">
      <c r="A612" s="28" t="n">
        <v>611</v>
      </c>
      <c r="B612" s="28" t="n">
        <v>251</v>
      </c>
      <c r="C612" s="28" t="n">
        <v>9</v>
      </c>
      <c r="D612" s="28" t="n">
        <v>2</v>
      </c>
      <c r="E612" s="29" t="n">
        <v>46251</v>
      </c>
      <c r="F612" s="28" t="n">
        <v>2900</v>
      </c>
      <c r="G612" s="28" t="n">
        <v>4</v>
      </c>
      <c r="H612" s="28" t="n">
        <v>1.7</v>
      </c>
      <c r="I612" s="28" t="s">
        <v>146</v>
      </c>
      <c r="J612" s="28" t="n">
        <v>0</v>
      </c>
      <c r="K612" s="28" t="str">
        <f aca="false">IFERROR(INDEX(Dim_Products!$B$2:$B$14,MATCH($C612,Dim_Products!$A$2:$A$14,0)),"")</f>
        <v>Instant Loan</v>
      </c>
      <c r="L612" s="28" t="str">
        <f aca="false">IFERROR(INDEX(Dim_Products!$C$2:$C$14,MATCH($C612,Dim_Products!$A$2:$A$14,0)),"")</f>
        <v>BOSA</v>
      </c>
      <c r="M612" s="28" t="str">
        <f aca="false">IFERROR(INDEX(Dim_Members!$D$2:$D$354,MATCH($B612,Dim_Members!$A$2:$A$354,0)),"")</f>
        <v>Individual</v>
      </c>
      <c r="N612" s="28" t="str">
        <f aca="false">IFERROR(INDEX(Dim_Branches!$B$2:$B$4,MATCH($D612,Dim_Branches!$A$2:$A$4,0)),"")</f>
        <v>Umoja</v>
      </c>
    </row>
    <row r="613" customFormat="false" ht="15" hidden="false" customHeight="false" outlineLevel="0" collapsed="false">
      <c r="A613" s="28" t="n">
        <v>612</v>
      </c>
      <c r="B613" s="28" t="n">
        <v>307</v>
      </c>
      <c r="C613" s="28" t="n">
        <v>5</v>
      </c>
      <c r="D613" s="28" t="n">
        <v>1</v>
      </c>
      <c r="E613" s="29" t="n">
        <v>46242</v>
      </c>
      <c r="F613" s="28" t="n">
        <v>35000</v>
      </c>
      <c r="G613" s="28" t="n">
        <v>4</v>
      </c>
      <c r="H613" s="28" t="n">
        <v>1.4</v>
      </c>
      <c r="I613" s="28" t="s">
        <v>146</v>
      </c>
      <c r="J613" s="28" t="n">
        <v>0</v>
      </c>
      <c r="K613" s="28" t="str">
        <f aca="false">IFERROR(INDEX(Dim_Products!$B$2:$B$14,MATCH($C613,Dim_Products!$A$2:$A$14,0)),"")</f>
        <v>School Fees Loan</v>
      </c>
      <c r="L613" s="28" t="str">
        <f aca="false">IFERROR(INDEX(Dim_Products!$C$2:$C$14,MATCH($C613,Dim_Products!$A$2:$A$14,0)),"")</f>
        <v>BOSA</v>
      </c>
      <c r="M613" s="28" t="str">
        <f aca="false">IFERROR(INDEX(Dim_Members!$D$2:$D$354,MATCH($B613,Dim_Members!$A$2:$A$354,0)),"")</f>
        <v>SME</v>
      </c>
      <c r="N613" s="28" t="str">
        <f aca="false">IFERROR(INDEX(Dim_Branches!$B$2:$B$4,MATCH($D613,Dim_Branches!$A$2:$A$4,0)),"")</f>
        <v>Headquarters</v>
      </c>
    </row>
    <row r="614" customFormat="false" ht="15" hidden="false" customHeight="false" outlineLevel="0" collapsed="false">
      <c r="A614" s="28" t="n">
        <v>613</v>
      </c>
      <c r="B614" s="28" t="n">
        <v>191</v>
      </c>
      <c r="C614" s="28" t="n">
        <v>9</v>
      </c>
      <c r="D614" s="28" t="n">
        <v>1</v>
      </c>
      <c r="E614" s="29" t="n">
        <v>46044</v>
      </c>
      <c r="F614" s="28" t="n">
        <v>7800</v>
      </c>
      <c r="G614" s="28" t="n">
        <v>2</v>
      </c>
      <c r="H614" s="28" t="n">
        <v>1.7</v>
      </c>
      <c r="I614" s="28" t="s">
        <v>147</v>
      </c>
      <c r="J614" s="28" t="n">
        <v>0</v>
      </c>
      <c r="K614" s="28" t="str">
        <f aca="false">IFERROR(INDEX(Dim_Products!$B$2:$B$14,MATCH($C614,Dim_Products!$A$2:$A$14,0)),"")</f>
        <v>Instant Loan</v>
      </c>
      <c r="L614" s="28" t="str">
        <f aca="false">IFERROR(INDEX(Dim_Products!$C$2:$C$14,MATCH($C614,Dim_Products!$A$2:$A$14,0)),"")</f>
        <v>BOSA</v>
      </c>
      <c r="M614" s="28" t="str">
        <f aca="false">IFERROR(INDEX(Dim_Members!$D$2:$D$354,MATCH($B614,Dim_Members!$A$2:$A$354,0)),"")</f>
        <v>Individual</v>
      </c>
      <c r="N614" s="28" t="str">
        <f aca="false">IFERROR(INDEX(Dim_Branches!$B$2:$B$4,MATCH($D614,Dim_Branches!$A$2:$A$4,0)),"")</f>
        <v>Headquarters</v>
      </c>
    </row>
    <row r="615" customFormat="false" ht="15" hidden="false" customHeight="false" outlineLevel="0" collapsed="false">
      <c r="A615" s="28" t="n">
        <v>614</v>
      </c>
      <c r="B615" s="28" t="n">
        <v>191</v>
      </c>
      <c r="C615" s="28" t="n">
        <v>6</v>
      </c>
      <c r="D615" s="28" t="n">
        <v>1</v>
      </c>
      <c r="E615" s="29" t="n">
        <v>45945</v>
      </c>
      <c r="F615" s="28" t="n">
        <v>10200</v>
      </c>
      <c r="G615" s="28" t="n">
        <v>12</v>
      </c>
      <c r="H615" s="28" t="n">
        <v>1.3</v>
      </c>
      <c r="I615" s="28" t="s">
        <v>147</v>
      </c>
      <c r="J615" s="28" t="n">
        <v>0</v>
      </c>
      <c r="K615" s="28" t="str">
        <f aca="false">IFERROR(INDEX(Dim_Products!$B$2:$B$14,MATCH($C615,Dim_Products!$A$2:$A$14,0)),"")</f>
        <v>Bima Loan</v>
      </c>
      <c r="L615" s="28" t="str">
        <f aca="false">IFERROR(INDEX(Dim_Products!$C$2:$C$14,MATCH($C615,Dim_Products!$A$2:$A$14,0)),"")</f>
        <v>BOSA</v>
      </c>
      <c r="M615" s="28" t="str">
        <f aca="false">IFERROR(INDEX(Dim_Members!$D$2:$D$354,MATCH($B615,Dim_Members!$A$2:$A$354,0)),"")</f>
        <v>Individual</v>
      </c>
      <c r="N615" s="28" t="str">
        <f aca="false">IFERROR(INDEX(Dim_Branches!$B$2:$B$4,MATCH($D615,Dim_Branches!$A$2:$A$4,0)),"")</f>
        <v>Headquarters</v>
      </c>
    </row>
    <row r="616" customFormat="false" ht="15" hidden="false" customHeight="false" outlineLevel="0" collapsed="false">
      <c r="A616" s="28" t="n">
        <v>615</v>
      </c>
      <c r="B616" s="28" t="n">
        <v>349</v>
      </c>
      <c r="C616" s="28" t="n">
        <v>2</v>
      </c>
      <c r="D616" s="28" t="n">
        <v>2</v>
      </c>
      <c r="E616" s="29" t="n">
        <v>44649</v>
      </c>
      <c r="F616" s="28" t="n">
        <v>27800</v>
      </c>
      <c r="G616" s="28" t="n">
        <v>12</v>
      </c>
      <c r="H616" s="28" t="n">
        <v>1.5</v>
      </c>
      <c r="I616" s="28" t="s">
        <v>147</v>
      </c>
      <c r="J616" s="28" t="n">
        <v>0</v>
      </c>
      <c r="K616" s="28" t="str">
        <f aca="false">IFERROR(INDEX(Dim_Products!$B$2:$B$14,MATCH($C616,Dim_Products!$A$2:$A$14,0)),"")</f>
        <v>Jeki Loan</v>
      </c>
      <c r="L616" s="28" t="str">
        <f aca="false">IFERROR(INDEX(Dim_Products!$C$2:$C$14,MATCH($C616,Dim_Products!$A$2:$A$14,0)),"")</f>
        <v>FOSA</v>
      </c>
      <c r="M616" s="28" t="str">
        <f aca="false">IFERROR(INDEX(Dim_Members!$D$2:$D$354,MATCH($B616,Dim_Members!$A$2:$A$354,0)),"")</f>
        <v>Individual</v>
      </c>
      <c r="N616" s="28" t="str">
        <f aca="false">IFERROR(INDEX(Dim_Branches!$B$2:$B$4,MATCH($D616,Dim_Branches!$A$2:$A$4,0)),"")</f>
        <v>Umoja</v>
      </c>
    </row>
    <row r="617" customFormat="false" ht="15" hidden="false" customHeight="false" outlineLevel="0" collapsed="false">
      <c r="A617" s="28" t="n">
        <v>616</v>
      </c>
      <c r="B617" s="28" t="n">
        <v>257</v>
      </c>
      <c r="C617" s="28" t="n">
        <v>7</v>
      </c>
      <c r="D617" s="28" t="n">
        <v>1</v>
      </c>
      <c r="E617" s="29" t="n">
        <v>45626</v>
      </c>
      <c r="F617" s="28" t="n">
        <v>309000</v>
      </c>
      <c r="G617" s="28" t="n">
        <v>35</v>
      </c>
      <c r="H617" s="28" t="n">
        <v>1.2</v>
      </c>
      <c r="I617" s="28" t="s">
        <v>145</v>
      </c>
      <c r="J617" s="28" t="n">
        <v>1</v>
      </c>
      <c r="K617" s="28" t="str">
        <f aca="false">IFERROR(INDEX(Dim_Products!$B$2:$B$14,MATCH($C617,Dim_Products!$A$2:$A$14,0)),"")</f>
        <v>Development Loan</v>
      </c>
      <c r="L617" s="28" t="str">
        <f aca="false">IFERROR(INDEX(Dim_Products!$C$2:$C$14,MATCH($C617,Dim_Products!$A$2:$A$14,0)),"")</f>
        <v>BOSA</v>
      </c>
      <c r="M617" s="28" t="str">
        <f aca="false">IFERROR(INDEX(Dim_Members!$D$2:$D$354,MATCH($B617,Dim_Members!$A$2:$A$354,0)),"")</f>
        <v>Individual</v>
      </c>
      <c r="N617" s="28" t="str">
        <f aca="false">IFERROR(INDEX(Dim_Branches!$B$2:$B$4,MATCH($D617,Dim_Branches!$A$2:$A$4,0)),"")</f>
        <v>Headquarters</v>
      </c>
    </row>
    <row r="618" customFormat="false" ht="15" hidden="false" customHeight="false" outlineLevel="0" collapsed="false">
      <c r="A618" s="28" t="n">
        <v>617</v>
      </c>
      <c r="B618" s="28" t="n">
        <v>37</v>
      </c>
      <c r="C618" s="28" t="n">
        <v>8</v>
      </c>
      <c r="D618" s="28" t="n">
        <v>1</v>
      </c>
      <c r="E618" s="29" t="n">
        <v>45189</v>
      </c>
      <c r="F618" s="28" t="n">
        <v>23400</v>
      </c>
      <c r="G618" s="28" t="n">
        <v>5</v>
      </c>
      <c r="H618" s="28" t="n">
        <v>1.6</v>
      </c>
      <c r="I618" s="28" t="s">
        <v>146</v>
      </c>
      <c r="J618" s="28" t="n">
        <v>0</v>
      </c>
      <c r="K618" s="28" t="str">
        <f aca="false">IFERROR(INDEX(Dim_Products!$B$2:$B$14,MATCH($C618,Dim_Products!$A$2:$A$14,0)),"")</f>
        <v>Emergency Loan</v>
      </c>
      <c r="L618" s="28" t="str">
        <f aca="false">IFERROR(INDEX(Dim_Products!$C$2:$C$14,MATCH($C618,Dim_Products!$A$2:$A$14,0)),"")</f>
        <v>BOSA</v>
      </c>
      <c r="M618" s="28" t="str">
        <f aca="false">IFERROR(INDEX(Dim_Members!$D$2:$D$354,MATCH($B618,Dim_Members!$A$2:$A$354,0)),"")</f>
        <v>Learning Institution</v>
      </c>
      <c r="N618" s="28" t="str">
        <f aca="false">IFERROR(INDEX(Dim_Branches!$B$2:$B$4,MATCH($D618,Dim_Branches!$A$2:$A$4,0)),"")</f>
        <v>Headquarters</v>
      </c>
    </row>
    <row r="619" customFormat="false" ht="15" hidden="false" customHeight="false" outlineLevel="0" collapsed="false">
      <c r="A619" s="28" t="n">
        <v>618</v>
      </c>
      <c r="B619" s="28" t="n">
        <v>207</v>
      </c>
      <c r="C619" s="28" t="n">
        <v>1</v>
      </c>
      <c r="D619" s="28" t="n">
        <v>3</v>
      </c>
      <c r="E619" s="29" t="n">
        <v>45761</v>
      </c>
      <c r="F619" s="28" t="n">
        <v>41800</v>
      </c>
      <c r="G619" s="28" t="n">
        <v>2</v>
      </c>
      <c r="H619" s="28" t="n">
        <v>1</v>
      </c>
      <c r="I619" s="28" t="s">
        <v>145</v>
      </c>
      <c r="J619" s="28" t="n">
        <v>0</v>
      </c>
      <c r="K619" s="28" t="str">
        <f aca="false">IFERROR(INDEX(Dim_Products!$B$2:$B$14,MATCH($C619,Dim_Products!$A$2:$A$14,0)),"")</f>
        <v>Salary Advance</v>
      </c>
      <c r="L619" s="28" t="str">
        <f aca="false">IFERROR(INDEX(Dim_Products!$C$2:$C$14,MATCH($C619,Dim_Products!$A$2:$A$14,0)),"")</f>
        <v>FOSA</v>
      </c>
      <c r="M619" s="28" t="str">
        <f aca="false">IFERROR(INDEX(Dim_Members!$D$2:$D$354,MATCH($B619,Dim_Members!$A$2:$A$354,0)),"")</f>
        <v>Corporate</v>
      </c>
      <c r="N619" s="28" t="str">
        <f aca="false">IFERROR(INDEX(Dim_Branches!$B$2:$B$4,MATCH($D619,Dim_Branches!$A$2:$A$4,0)),"")</f>
        <v>Ruai</v>
      </c>
    </row>
    <row r="620" customFormat="false" ht="15" hidden="false" customHeight="false" outlineLevel="0" collapsed="false">
      <c r="A620" s="28" t="n">
        <v>619</v>
      </c>
      <c r="B620" s="28" t="n">
        <v>245</v>
      </c>
      <c r="C620" s="28" t="n">
        <v>8</v>
      </c>
      <c r="D620" s="28" t="n">
        <v>2</v>
      </c>
      <c r="E620" s="29" t="n">
        <v>45809</v>
      </c>
      <c r="F620" s="28" t="n">
        <v>21300</v>
      </c>
      <c r="G620" s="28" t="n">
        <v>5</v>
      </c>
      <c r="H620" s="28" t="n">
        <v>1.6</v>
      </c>
      <c r="I620" s="28" t="s">
        <v>147</v>
      </c>
      <c r="J620" s="28" t="n">
        <v>0</v>
      </c>
      <c r="K620" s="28" t="str">
        <f aca="false">IFERROR(INDEX(Dim_Products!$B$2:$B$14,MATCH($C620,Dim_Products!$A$2:$A$14,0)),"")</f>
        <v>Emergency Loan</v>
      </c>
      <c r="L620" s="28" t="str">
        <f aca="false">IFERROR(INDEX(Dim_Products!$C$2:$C$14,MATCH($C620,Dim_Products!$A$2:$A$14,0)),"")</f>
        <v>BOSA</v>
      </c>
      <c r="M620" s="28" t="str">
        <f aca="false">IFERROR(INDEX(Dim_Members!$D$2:$D$354,MATCH($B620,Dim_Members!$A$2:$A$354,0)),"")</f>
        <v>Individual</v>
      </c>
      <c r="N620" s="28" t="str">
        <f aca="false">IFERROR(INDEX(Dim_Branches!$B$2:$B$4,MATCH($D620,Dim_Branches!$A$2:$A$4,0)),"")</f>
        <v>Umoja</v>
      </c>
    </row>
    <row r="621" customFormat="false" ht="15" hidden="false" customHeight="false" outlineLevel="0" collapsed="false">
      <c r="A621" s="28" t="n">
        <v>620</v>
      </c>
      <c r="B621" s="28" t="n">
        <v>51</v>
      </c>
      <c r="C621" s="28" t="n">
        <v>5</v>
      </c>
      <c r="D621" s="28" t="n">
        <v>3</v>
      </c>
      <c r="E621" s="29" t="n">
        <v>45764</v>
      </c>
      <c r="F621" s="28" t="n">
        <v>53400</v>
      </c>
      <c r="G621" s="28" t="n">
        <v>5</v>
      </c>
      <c r="H621" s="28" t="n">
        <v>1.4</v>
      </c>
      <c r="I621" s="28" t="s">
        <v>147</v>
      </c>
      <c r="J621" s="28" t="n">
        <v>1</v>
      </c>
      <c r="K621" s="28" t="str">
        <f aca="false">IFERROR(INDEX(Dim_Products!$B$2:$B$14,MATCH($C621,Dim_Products!$A$2:$A$14,0)),"")</f>
        <v>School Fees Loan</v>
      </c>
      <c r="L621" s="28" t="str">
        <f aca="false">IFERROR(INDEX(Dim_Products!$C$2:$C$14,MATCH($C621,Dim_Products!$A$2:$A$14,0)),"")</f>
        <v>BOSA</v>
      </c>
      <c r="M621" s="28" t="str">
        <f aca="false">IFERROR(INDEX(Dim_Members!$D$2:$D$354,MATCH($B621,Dim_Members!$A$2:$A$354,0)),"")</f>
        <v>SME</v>
      </c>
      <c r="N621" s="28" t="str">
        <f aca="false">IFERROR(INDEX(Dim_Branches!$B$2:$B$4,MATCH($D621,Dim_Branches!$A$2:$A$4,0)),"")</f>
        <v>Ruai</v>
      </c>
    </row>
    <row r="622" customFormat="false" ht="15" hidden="false" customHeight="false" outlineLevel="0" collapsed="false">
      <c r="A622" s="28" t="n">
        <v>621</v>
      </c>
      <c r="B622" s="28" t="n">
        <v>324</v>
      </c>
      <c r="C622" s="28" t="n">
        <v>11</v>
      </c>
      <c r="D622" s="28" t="n">
        <v>1</v>
      </c>
      <c r="E622" s="29" t="n">
        <v>45493</v>
      </c>
      <c r="F622" s="28" t="n">
        <v>1173800</v>
      </c>
      <c r="G622" s="28" t="n">
        <v>48</v>
      </c>
      <c r="H622" s="28" t="n">
        <v>1.1</v>
      </c>
      <c r="I622" s="28" t="s">
        <v>146</v>
      </c>
      <c r="J622" s="28" t="n">
        <v>1</v>
      </c>
      <c r="K622" s="28" t="str">
        <f aca="false">IFERROR(INDEX(Dim_Products!$B$2:$B$14,MATCH($C622,Dim_Products!$A$2:$A$14,0)),"")</f>
        <v>Moto Gari Loan</v>
      </c>
      <c r="L622" s="28" t="str">
        <f aca="false">IFERROR(INDEX(Dim_Products!$C$2:$C$14,MATCH($C622,Dim_Products!$A$2:$A$14,0)),"")</f>
        <v>BOSA</v>
      </c>
      <c r="M622" s="28" t="str">
        <f aca="false">IFERROR(INDEX(Dim_Members!$D$2:$D$354,MATCH($B622,Dim_Members!$A$2:$A$354,0)),"")</f>
        <v>Individual</v>
      </c>
      <c r="N622" s="28" t="str">
        <f aca="false">IFERROR(INDEX(Dim_Branches!$B$2:$B$4,MATCH($D622,Dim_Branches!$A$2:$A$4,0)),"")</f>
        <v>Headquarters</v>
      </c>
    </row>
    <row r="623" customFormat="false" ht="15" hidden="false" customHeight="false" outlineLevel="0" collapsed="false">
      <c r="A623" s="28" t="n">
        <v>622</v>
      </c>
      <c r="B623" s="28" t="n">
        <v>247</v>
      </c>
      <c r="C623" s="28" t="n">
        <v>6</v>
      </c>
      <c r="D623" s="28" t="n">
        <v>1</v>
      </c>
      <c r="E623" s="29" t="n">
        <v>44683</v>
      </c>
      <c r="F623" s="28" t="n">
        <v>32200</v>
      </c>
      <c r="G623" s="28" t="n">
        <v>12</v>
      </c>
      <c r="H623" s="28" t="n">
        <v>1.3</v>
      </c>
      <c r="I623" s="28" t="s">
        <v>145</v>
      </c>
      <c r="J623" s="28" t="n">
        <v>0</v>
      </c>
      <c r="K623" s="28" t="str">
        <f aca="false">IFERROR(INDEX(Dim_Products!$B$2:$B$14,MATCH($C623,Dim_Products!$A$2:$A$14,0)),"")</f>
        <v>Bima Loan</v>
      </c>
      <c r="L623" s="28" t="str">
        <f aca="false">IFERROR(INDEX(Dim_Products!$C$2:$C$14,MATCH($C623,Dim_Products!$A$2:$A$14,0)),"")</f>
        <v>BOSA</v>
      </c>
      <c r="M623" s="28" t="str">
        <f aca="false">IFERROR(INDEX(Dim_Members!$D$2:$D$354,MATCH($B623,Dim_Members!$A$2:$A$354,0)),"")</f>
        <v>SME</v>
      </c>
      <c r="N623" s="28" t="str">
        <f aca="false">IFERROR(INDEX(Dim_Branches!$B$2:$B$4,MATCH($D623,Dim_Branches!$A$2:$A$4,0)),"")</f>
        <v>Headquarters</v>
      </c>
    </row>
    <row r="624" customFormat="false" ht="15" hidden="false" customHeight="false" outlineLevel="0" collapsed="false">
      <c r="A624" s="28" t="n">
        <v>623</v>
      </c>
      <c r="B624" s="28" t="n">
        <v>310</v>
      </c>
      <c r="C624" s="28" t="n">
        <v>8</v>
      </c>
      <c r="D624" s="28" t="n">
        <v>2</v>
      </c>
      <c r="E624" s="29" t="n">
        <v>45459</v>
      </c>
      <c r="F624" s="28" t="n">
        <v>12900</v>
      </c>
      <c r="G624" s="28" t="n">
        <v>6</v>
      </c>
      <c r="H624" s="28" t="n">
        <v>1.6</v>
      </c>
      <c r="I624" s="28" t="s">
        <v>147</v>
      </c>
      <c r="J624" s="28" t="n">
        <v>0</v>
      </c>
      <c r="K624" s="28" t="str">
        <f aca="false">IFERROR(INDEX(Dim_Products!$B$2:$B$14,MATCH($C624,Dim_Products!$A$2:$A$14,0)),"")</f>
        <v>Emergency Loan</v>
      </c>
      <c r="L624" s="28" t="str">
        <f aca="false">IFERROR(INDEX(Dim_Products!$C$2:$C$14,MATCH($C624,Dim_Products!$A$2:$A$14,0)),"")</f>
        <v>BOSA</v>
      </c>
      <c r="M624" s="28" t="str">
        <f aca="false">IFERROR(INDEX(Dim_Members!$D$2:$D$354,MATCH($B624,Dim_Members!$A$2:$A$354,0)),"")</f>
        <v>Individual</v>
      </c>
      <c r="N624" s="28" t="str">
        <f aca="false">IFERROR(INDEX(Dim_Branches!$B$2:$B$4,MATCH($D624,Dim_Branches!$A$2:$A$4,0)),"")</f>
        <v>Umoja</v>
      </c>
    </row>
    <row r="625" customFormat="false" ht="15" hidden="false" customHeight="false" outlineLevel="0" collapsed="false">
      <c r="A625" s="28" t="n">
        <v>624</v>
      </c>
      <c r="B625" s="28" t="n">
        <v>280</v>
      </c>
      <c r="C625" s="28" t="n">
        <v>5</v>
      </c>
      <c r="D625" s="28" t="n">
        <v>2</v>
      </c>
      <c r="E625" s="29" t="n">
        <v>45377</v>
      </c>
      <c r="F625" s="28" t="n">
        <v>8700</v>
      </c>
      <c r="G625" s="28" t="n">
        <v>4</v>
      </c>
      <c r="H625" s="28" t="n">
        <v>1.4</v>
      </c>
      <c r="I625" s="28" t="s">
        <v>145</v>
      </c>
      <c r="J625" s="28" t="n">
        <v>0</v>
      </c>
      <c r="K625" s="28" t="str">
        <f aca="false">IFERROR(INDEX(Dim_Products!$B$2:$B$14,MATCH($C625,Dim_Products!$A$2:$A$14,0)),"")</f>
        <v>School Fees Loan</v>
      </c>
      <c r="L625" s="28" t="str">
        <f aca="false">IFERROR(INDEX(Dim_Products!$C$2:$C$14,MATCH($C625,Dim_Products!$A$2:$A$14,0)),"")</f>
        <v>BOSA</v>
      </c>
      <c r="M625" s="28" t="str">
        <f aca="false">IFERROR(INDEX(Dim_Members!$D$2:$D$354,MATCH($B625,Dim_Members!$A$2:$A$354,0)),"")</f>
        <v>Individual</v>
      </c>
      <c r="N625" s="28" t="str">
        <f aca="false">IFERROR(INDEX(Dim_Branches!$B$2:$B$4,MATCH($D625,Dim_Branches!$A$2:$A$4,0)),"")</f>
        <v>Umoja</v>
      </c>
    </row>
    <row r="626" customFormat="false" ht="15" hidden="false" customHeight="false" outlineLevel="0" collapsed="false">
      <c r="A626" s="28" t="n">
        <v>625</v>
      </c>
      <c r="B626" s="28" t="n">
        <v>69</v>
      </c>
      <c r="C626" s="28" t="n">
        <v>9</v>
      </c>
      <c r="D626" s="28" t="n">
        <v>2</v>
      </c>
      <c r="E626" s="29" t="n">
        <v>45406</v>
      </c>
      <c r="F626" s="28" t="n">
        <v>8700</v>
      </c>
      <c r="G626" s="28" t="n">
        <v>2</v>
      </c>
      <c r="H626" s="28" t="n">
        <v>1.7</v>
      </c>
      <c r="I626" s="28" t="s">
        <v>146</v>
      </c>
      <c r="J626" s="28" t="n">
        <v>0</v>
      </c>
      <c r="K626" s="28" t="str">
        <f aca="false">IFERROR(INDEX(Dim_Products!$B$2:$B$14,MATCH($C626,Dim_Products!$A$2:$A$14,0)),"")</f>
        <v>Instant Loan</v>
      </c>
      <c r="L626" s="28" t="str">
        <f aca="false">IFERROR(INDEX(Dim_Products!$C$2:$C$14,MATCH($C626,Dim_Products!$A$2:$A$14,0)),"")</f>
        <v>BOSA</v>
      </c>
      <c r="M626" s="28" t="str">
        <f aca="false">IFERROR(INDEX(Dim_Members!$D$2:$D$354,MATCH($B626,Dim_Members!$A$2:$A$354,0)),"")</f>
        <v>Corporate</v>
      </c>
      <c r="N626" s="28" t="str">
        <f aca="false">IFERROR(INDEX(Dim_Branches!$B$2:$B$4,MATCH($D626,Dim_Branches!$A$2:$A$4,0)),"")</f>
        <v>Umoja</v>
      </c>
    </row>
    <row r="627" customFormat="false" ht="15" hidden="false" customHeight="false" outlineLevel="0" collapsed="false">
      <c r="A627" s="28" t="n">
        <v>626</v>
      </c>
      <c r="B627" s="28" t="n">
        <v>5</v>
      </c>
      <c r="C627" s="28" t="n">
        <v>4</v>
      </c>
      <c r="D627" s="28" t="n">
        <v>2</v>
      </c>
      <c r="E627" s="29" t="n">
        <v>46250</v>
      </c>
      <c r="F627" s="28" t="n">
        <v>54700</v>
      </c>
      <c r="G627" s="28" t="n">
        <v>23</v>
      </c>
      <c r="H627" s="28" t="n">
        <v>1.2</v>
      </c>
      <c r="I627" s="28" t="s">
        <v>146</v>
      </c>
      <c r="J627" s="28" t="n">
        <v>0</v>
      </c>
      <c r="K627" s="28" t="str">
        <f aca="false">IFERROR(INDEX(Dim_Products!$B$2:$B$14,MATCH($C627,Dim_Products!$A$2:$A$14,0)),"")</f>
        <v>Mtumishi Loan</v>
      </c>
      <c r="L627" s="28" t="str">
        <f aca="false">IFERROR(INDEX(Dim_Products!$C$2:$C$14,MATCH($C627,Dim_Products!$A$2:$A$14,0)),"")</f>
        <v>FOSA</v>
      </c>
      <c r="M627" s="28" t="str">
        <f aca="false">IFERROR(INDEX(Dim_Members!$D$2:$D$354,MATCH($B627,Dim_Members!$A$2:$A$354,0)),"")</f>
        <v>Individual</v>
      </c>
      <c r="N627" s="28" t="str">
        <f aca="false">IFERROR(INDEX(Dim_Branches!$B$2:$B$4,MATCH($D627,Dim_Branches!$A$2:$A$4,0)),"")</f>
        <v>Umoja</v>
      </c>
    </row>
    <row r="628" customFormat="false" ht="15" hidden="false" customHeight="false" outlineLevel="0" collapsed="false">
      <c r="A628" s="28" t="n">
        <v>627</v>
      </c>
      <c r="B628" s="28" t="n">
        <v>246</v>
      </c>
      <c r="C628" s="28" t="n">
        <v>9</v>
      </c>
      <c r="D628" s="28" t="n">
        <v>1</v>
      </c>
      <c r="E628" s="29" t="n">
        <v>44948</v>
      </c>
      <c r="F628" s="28" t="n">
        <v>10500</v>
      </c>
      <c r="G628" s="28" t="n">
        <v>4</v>
      </c>
      <c r="H628" s="28" t="n">
        <v>1.7</v>
      </c>
      <c r="I628" s="28" t="s">
        <v>145</v>
      </c>
      <c r="J628" s="28" t="n">
        <v>0</v>
      </c>
      <c r="K628" s="28" t="str">
        <f aca="false">IFERROR(INDEX(Dim_Products!$B$2:$B$14,MATCH($C628,Dim_Products!$A$2:$A$14,0)),"")</f>
        <v>Instant Loan</v>
      </c>
      <c r="L628" s="28" t="str">
        <f aca="false">IFERROR(INDEX(Dim_Products!$C$2:$C$14,MATCH($C628,Dim_Products!$A$2:$A$14,0)),"")</f>
        <v>BOSA</v>
      </c>
      <c r="M628" s="28" t="str">
        <f aca="false">IFERROR(INDEX(Dim_Members!$D$2:$D$354,MATCH($B628,Dim_Members!$A$2:$A$354,0)),"")</f>
        <v>Religious Institution</v>
      </c>
      <c r="N628" s="28" t="str">
        <f aca="false">IFERROR(INDEX(Dim_Branches!$B$2:$B$4,MATCH($D628,Dim_Branches!$A$2:$A$4,0)),"")</f>
        <v>Headquarters</v>
      </c>
    </row>
    <row r="629" customFormat="false" ht="15" hidden="false" customHeight="false" outlineLevel="0" collapsed="false">
      <c r="A629" s="28" t="n">
        <v>628</v>
      </c>
      <c r="B629" s="28" t="n">
        <v>75</v>
      </c>
      <c r="C629" s="28" t="n">
        <v>8</v>
      </c>
      <c r="D629" s="28" t="n">
        <v>2</v>
      </c>
      <c r="E629" s="29" t="n">
        <v>45724</v>
      </c>
      <c r="F629" s="28" t="n">
        <v>26300</v>
      </c>
      <c r="G629" s="28" t="n">
        <v>5</v>
      </c>
      <c r="H629" s="28" t="n">
        <v>1.6</v>
      </c>
      <c r="I629" s="28" t="s">
        <v>145</v>
      </c>
      <c r="J629" s="28" t="n">
        <v>0</v>
      </c>
      <c r="K629" s="28" t="str">
        <f aca="false">IFERROR(INDEX(Dim_Products!$B$2:$B$14,MATCH($C629,Dim_Products!$A$2:$A$14,0)),"")</f>
        <v>Emergency Loan</v>
      </c>
      <c r="L629" s="28" t="str">
        <f aca="false">IFERROR(INDEX(Dim_Products!$C$2:$C$14,MATCH($C629,Dim_Products!$A$2:$A$14,0)),"")</f>
        <v>BOSA</v>
      </c>
      <c r="M629" s="28" t="str">
        <f aca="false">IFERROR(INDEX(Dim_Members!$D$2:$D$354,MATCH($B629,Dim_Members!$A$2:$A$354,0)),"")</f>
        <v>Learning Institution</v>
      </c>
      <c r="N629" s="28" t="str">
        <f aca="false">IFERROR(INDEX(Dim_Branches!$B$2:$B$4,MATCH($D629,Dim_Branches!$A$2:$A$4,0)),"")</f>
        <v>Umoja</v>
      </c>
    </row>
    <row r="630" customFormat="false" ht="15" hidden="false" customHeight="false" outlineLevel="0" collapsed="false">
      <c r="A630" s="28" t="n">
        <v>629</v>
      </c>
      <c r="B630" s="28" t="n">
        <v>186</v>
      </c>
      <c r="C630" s="28" t="n">
        <v>12</v>
      </c>
      <c r="D630" s="28" t="n">
        <v>1</v>
      </c>
      <c r="E630" s="29" t="n">
        <v>45789</v>
      </c>
      <c r="F630" s="28" t="n">
        <v>213400</v>
      </c>
      <c r="G630" s="28" t="n">
        <v>48</v>
      </c>
      <c r="H630" s="28" t="n">
        <v>1.1</v>
      </c>
      <c r="I630" s="28" t="s">
        <v>145</v>
      </c>
      <c r="J630" s="28" t="n">
        <v>1</v>
      </c>
      <c r="K630" s="28" t="str">
        <f aca="false">IFERROR(INDEX(Dim_Products!$B$2:$B$14,MATCH($C630,Dim_Products!$A$2:$A$14,0)),"")</f>
        <v>Mjengo Loan</v>
      </c>
      <c r="L630" s="28" t="str">
        <f aca="false">IFERROR(INDEX(Dim_Products!$C$2:$C$14,MATCH($C630,Dim_Products!$A$2:$A$14,0)),"")</f>
        <v>BOSA</v>
      </c>
      <c r="M630" s="28" t="str">
        <f aca="false">IFERROR(INDEX(Dim_Members!$D$2:$D$354,MATCH($B630,Dim_Members!$A$2:$A$354,0)),"")</f>
        <v>Individual</v>
      </c>
      <c r="N630" s="28" t="str">
        <f aca="false">IFERROR(INDEX(Dim_Branches!$B$2:$B$4,MATCH($D630,Dim_Branches!$A$2:$A$4,0)),"")</f>
        <v>Headquarters</v>
      </c>
    </row>
    <row r="631" customFormat="false" ht="15" hidden="false" customHeight="false" outlineLevel="0" collapsed="false">
      <c r="A631" s="28" t="n">
        <v>630</v>
      </c>
      <c r="B631" s="28" t="n">
        <v>288</v>
      </c>
      <c r="C631" s="28" t="n">
        <v>1</v>
      </c>
      <c r="D631" s="28" t="n">
        <v>1</v>
      </c>
      <c r="E631" s="29" t="n">
        <v>46153</v>
      </c>
      <c r="F631" s="28" t="n">
        <v>78400</v>
      </c>
      <c r="G631" s="28" t="n">
        <v>1</v>
      </c>
      <c r="H631" s="28" t="n">
        <v>1</v>
      </c>
      <c r="I631" s="28" t="s">
        <v>145</v>
      </c>
      <c r="J631" s="28" t="n">
        <v>0</v>
      </c>
      <c r="K631" s="28" t="str">
        <f aca="false">IFERROR(INDEX(Dim_Products!$B$2:$B$14,MATCH($C631,Dim_Products!$A$2:$A$14,0)),"")</f>
        <v>Salary Advance</v>
      </c>
      <c r="L631" s="28" t="str">
        <f aca="false">IFERROR(INDEX(Dim_Products!$C$2:$C$14,MATCH($C631,Dim_Products!$A$2:$A$14,0)),"")</f>
        <v>FOSA</v>
      </c>
      <c r="M631" s="28" t="str">
        <f aca="false">IFERROR(INDEX(Dim_Members!$D$2:$D$354,MATCH($B631,Dim_Members!$A$2:$A$354,0)),"")</f>
        <v>SME</v>
      </c>
      <c r="N631" s="28" t="str">
        <f aca="false">IFERROR(INDEX(Dim_Branches!$B$2:$B$4,MATCH($D631,Dim_Branches!$A$2:$A$4,0)),"")</f>
        <v>Headquarters</v>
      </c>
    </row>
    <row r="632" customFormat="false" ht="15" hidden="false" customHeight="false" outlineLevel="0" collapsed="false">
      <c r="A632" s="28" t="n">
        <v>631</v>
      </c>
      <c r="B632" s="28" t="n">
        <v>144</v>
      </c>
      <c r="C632" s="28" t="n">
        <v>6</v>
      </c>
      <c r="D632" s="28" t="n">
        <v>2</v>
      </c>
      <c r="E632" s="29" t="n">
        <v>46214</v>
      </c>
      <c r="F632" s="28" t="n">
        <v>15600</v>
      </c>
      <c r="G632" s="28" t="n">
        <v>12</v>
      </c>
      <c r="H632" s="28" t="n">
        <v>1.3</v>
      </c>
      <c r="I632" s="28" t="s">
        <v>145</v>
      </c>
      <c r="J632" s="28" t="n">
        <v>0</v>
      </c>
      <c r="K632" s="28" t="str">
        <f aca="false">IFERROR(INDEX(Dim_Products!$B$2:$B$14,MATCH($C632,Dim_Products!$A$2:$A$14,0)),"")</f>
        <v>Bima Loan</v>
      </c>
      <c r="L632" s="28" t="str">
        <f aca="false">IFERROR(INDEX(Dim_Products!$C$2:$C$14,MATCH($C632,Dim_Products!$A$2:$A$14,0)),"")</f>
        <v>BOSA</v>
      </c>
      <c r="M632" s="28" t="str">
        <f aca="false">IFERROR(INDEX(Dim_Members!$D$2:$D$354,MATCH($B632,Dim_Members!$A$2:$A$354,0)),"")</f>
        <v>SME</v>
      </c>
      <c r="N632" s="28" t="str">
        <f aca="false">IFERROR(INDEX(Dim_Branches!$B$2:$B$4,MATCH($D632,Dim_Branches!$A$2:$A$4,0)),"")</f>
        <v>Umoja</v>
      </c>
    </row>
    <row r="633" customFormat="false" ht="15" hidden="false" customHeight="false" outlineLevel="0" collapsed="false">
      <c r="A633" s="28" t="n">
        <v>632</v>
      </c>
      <c r="B633" s="28" t="n">
        <v>158</v>
      </c>
      <c r="C633" s="28" t="n">
        <v>10</v>
      </c>
      <c r="D633" s="28" t="n">
        <v>1</v>
      </c>
      <c r="E633" s="29" t="n">
        <v>45524</v>
      </c>
      <c r="F633" s="28" t="n">
        <v>27000</v>
      </c>
      <c r="G633" s="28" t="n">
        <v>7</v>
      </c>
      <c r="H633" s="28" t="n">
        <v>1.5</v>
      </c>
      <c r="I633" s="28" t="s">
        <v>147</v>
      </c>
      <c r="J633" s="28" t="n">
        <v>0</v>
      </c>
      <c r="K633" s="28" t="str">
        <f aca="false">IFERROR(INDEX(Dim_Products!$B$2:$B$14,MATCH($C633,Dim_Products!$A$2:$A$14,0)),"")</f>
        <v>ELoan</v>
      </c>
      <c r="L633" s="28" t="str">
        <f aca="false">IFERROR(INDEX(Dim_Products!$C$2:$C$14,MATCH($C633,Dim_Products!$A$2:$A$14,0)),"")</f>
        <v>BOSA</v>
      </c>
      <c r="M633" s="28" t="str">
        <f aca="false">IFERROR(INDEX(Dim_Members!$D$2:$D$354,MATCH($B633,Dim_Members!$A$2:$A$354,0)),"")</f>
        <v>Corporate</v>
      </c>
      <c r="N633" s="28" t="str">
        <f aca="false">IFERROR(INDEX(Dim_Branches!$B$2:$B$4,MATCH($D633,Dim_Branches!$A$2:$A$4,0)),"")</f>
        <v>Headquarters</v>
      </c>
    </row>
    <row r="634" customFormat="false" ht="15" hidden="false" customHeight="false" outlineLevel="0" collapsed="false">
      <c r="A634" s="28" t="n">
        <v>633</v>
      </c>
      <c r="B634" s="28" t="n">
        <v>251</v>
      </c>
      <c r="C634" s="28" t="n">
        <v>13</v>
      </c>
      <c r="D634" s="28" t="n">
        <v>2</v>
      </c>
      <c r="E634" s="29" t="n">
        <v>46240</v>
      </c>
      <c r="F634" s="28" t="n">
        <v>327400</v>
      </c>
      <c r="G634" s="28" t="n">
        <v>61</v>
      </c>
      <c r="H634" s="28" t="n">
        <v>1.1</v>
      </c>
      <c r="I634" s="28" t="s">
        <v>146</v>
      </c>
      <c r="J634" s="28" t="n">
        <v>1</v>
      </c>
      <c r="K634" s="28" t="str">
        <f aca="false">IFERROR(INDEX(Dim_Products!$B$2:$B$14,MATCH($C634,Dim_Products!$A$2:$A$14,0)),"")</f>
        <v>Supa Loan</v>
      </c>
      <c r="L634" s="28" t="str">
        <f aca="false">IFERROR(INDEX(Dim_Products!$C$2:$C$14,MATCH($C634,Dim_Products!$A$2:$A$14,0)),"")</f>
        <v>BOSA</v>
      </c>
      <c r="M634" s="28" t="str">
        <f aca="false">IFERROR(INDEX(Dim_Members!$D$2:$D$354,MATCH($B634,Dim_Members!$A$2:$A$354,0)),"")</f>
        <v>Individual</v>
      </c>
      <c r="N634" s="28" t="str">
        <f aca="false">IFERROR(INDEX(Dim_Branches!$B$2:$B$4,MATCH($D634,Dim_Branches!$A$2:$A$4,0)),"")</f>
        <v>Umoja</v>
      </c>
    </row>
    <row r="635" customFormat="false" ht="15" hidden="false" customHeight="false" outlineLevel="0" collapsed="false">
      <c r="A635" s="28" t="n">
        <v>634</v>
      </c>
      <c r="B635" s="28" t="n">
        <v>305</v>
      </c>
      <c r="C635" s="28" t="n">
        <v>6</v>
      </c>
      <c r="D635" s="28" t="n">
        <v>1</v>
      </c>
      <c r="E635" s="29" t="n">
        <v>45900</v>
      </c>
      <c r="F635" s="28" t="n">
        <v>36800</v>
      </c>
      <c r="G635" s="28" t="n">
        <v>12</v>
      </c>
      <c r="H635" s="28" t="n">
        <v>1.3</v>
      </c>
      <c r="I635" s="28" t="s">
        <v>146</v>
      </c>
      <c r="J635" s="28" t="n">
        <v>0</v>
      </c>
      <c r="K635" s="28" t="str">
        <f aca="false">IFERROR(INDEX(Dim_Products!$B$2:$B$14,MATCH($C635,Dim_Products!$A$2:$A$14,0)),"")</f>
        <v>Bima Loan</v>
      </c>
      <c r="L635" s="28" t="str">
        <f aca="false">IFERROR(INDEX(Dim_Products!$C$2:$C$14,MATCH($C635,Dim_Products!$A$2:$A$14,0)),"")</f>
        <v>BOSA</v>
      </c>
      <c r="M635" s="28" t="str">
        <f aca="false">IFERROR(INDEX(Dim_Members!$D$2:$D$354,MATCH($B635,Dim_Members!$A$2:$A$354,0)),"")</f>
        <v>SME</v>
      </c>
      <c r="N635" s="28" t="str">
        <f aca="false">IFERROR(INDEX(Dim_Branches!$B$2:$B$4,MATCH($D635,Dim_Branches!$A$2:$A$4,0)),"")</f>
        <v>Headquarters</v>
      </c>
    </row>
    <row r="636" customFormat="false" ht="15" hidden="false" customHeight="false" outlineLevel="0" collapsed="false">
      <c r="A636" s="28" t="n">
        <v>635</v>
      </c>
      <c r="B636" s="28" t="n">
        <v>255</v>
      </c>
      <c r="C636" s="28" t="n">
        <v>5</v>
      </c>
      <c r="D636" s="28" t="n">
        <v>1</v>
      </c>
      <c r="E636" s="29" t="n">
        <v>45364</v>
      </c>
      <c r="F636" s="28" t="n">
        <v>44400</v>
      </c>
      <c r="G636" s="28" t="n">
        <v>4</v>
      </c>
      <c r="H636" s="28" t="n">
        <v>1.4</v>
      </c>
      <c r="I636" s="28" t="s">
        <v>147</v>
      </c>
      <c r="J636" s="28" t="n">
        <v>1</v>
      </c>
      <c r="K636" s="28" t="str">
        <f aca="false">IFERROR(INDEX(Dim_Products!$B$2:$B$14,MATCH($C636,Dim_Products!$A$2:$A$14,0)),"")</f>
        <v>School Fees Loan</v>
      </c>
      <c r="L636" s="28" t="str">
        <f aca="false">IFERROR(INDEX(Dim_Products!$C$2:$C$14,MATCH($C636,Dim_Products!$A$2:$A$14,0)),"")</f>
        <v>BOSA</v>
      </c>
      <c r="M636" s="28" t="str">
        <f aca="false">IFERROR(INDEX(Dim_Members!$D$2:$D$354,MATCH($B636,Dim_Members!$A$2:$A$354,0)),"")</f>
        <v>SME</v>
      </c>
      <c r="N636" s="28" t="str">
        <f aca="false">IFERROR(INDEX(Dim_Branches!$B$2:$B$4,MATCH($D636,Dim_Branches!$A$2:$A$4,0)),"")</f>
        <v>Headquarters</v>
      </c>
    </row>
    <row r="637" customFormat="false" ht="15" hidden="false" customHeight="false" outlineLevel="0" collapsed="false">
      <c r="A637" s="28" t="n">
        <v>636</v>
      </c>
      <c r="B637" s="28" t="n">
        <v>97</v>
      </c>
      <c r="C637" s="28" t="n">
        <v>9</v>
      </c>
      <c r="D637" s="28" t="n">
        <v>3</v>
      </c>
      <c r="E637" s="29" t="n">
        <v>45083</v>
      </c>
      <c r="F637" s="28" t="n">
        <v>10200</v>
      </c>
      <c r="G637" s="28" t="n">
        <v>3</v>
      </c>
      <c r="H637" s="28" t="n">
        <v>1.7</v>
      </c>
      <c r="I637" s="28" t="s">
        <v>147</v>
      </c>
      <c r="J637" s="28" t="n">
        <v>0</v>
      </c>
      <c r="K637" s="28" t="str">
        <f aca="false">IFERROR(INDEX(Dim_Products!$B$2:$B$14,MATCH($C637,Dim_Products!$A$2:$A$14,0)),"")</f>
        <v>Instant Loan</v>
      </c>
      <c r="L637" s="28" t="str">
        <f aca="false">IFERROR(INDEX(Dim_Products!$C$2:$C$14,MATCH($C637,Dim_Products!$A$2:$A$14,0)),"")</f>
        <v>BOSA</v>
      </c>
      <c r="M637" s="28" t="str">
        <f aca="false">IFERROR(INDEX(Dim_Members!$D$2:$D$354,MATCH($B637,Dim_Members!$A$2:$A$354,0)),"")</f>
        <v>SME</v>
      </c>
      <c r="N637" s="28" t="str">
        <f aca="false">IFERROR(INDEX(Dim_Branches!$B$2:$B$4,MATCH($D637,Dim_Branches!$A$2:$A$4,0)),"")</f>
        <v>Ruai</v>
      </c>
    </row>
    <row r="638" customFormat="false" ht="15" hidden="false" customHeight="false" outlineLevel="0" collapsed="false">
      <c r="A638" s="28" t="n">
        <v>637</v>
      </c>
      <c r="B638" s="28" t="n">
        <v>27</v>
      </c>
      <c r="C638" s="28" t="n">
        <v>13</v>
      </c>
      <c r="D638" s="28" t="n">
        <v>1</v>
      </c>
      <c r="E638" s="29" t="n">
        <v>45848</v>
      </c>
      <c r="F638" s="28" t="n">
        <v>317900</v>
      </c>
      <c r="G638" s="28" t="n">
        <v>60</v>
      </c>
      <c r="H638" s="28" t="n">
        <v>1.1</v>
      </c>
      <c r="I638" s="28" t="s">
        <v>146</v>
      </c>
      <c r="J638" s="28" t="n">
        <v>1</v>
      </c>
      <c r="K638" s="28" t="str">
        <f aca="false">IFERROR(INDEX(Dim_Products!$B$2:$B$14,MATCH($C638,Dim_Products!$A$2:$A$14,0)),"")</f>
        <v>Supa Loan</v>
      </c>
      <c r="L638" s="28" t="str">
        <f aca="false">IFERROR(INDEX(Dim_Products!$C$2:$C$14,MATCH($C638,Dim_Products!$A$2:$A$14,0)),"")</f>
        <v>BOSA</v>
      </c>
      <c r="M638" s="28" t="str">
        <f aca="false">IFERROR(INDEX(Dim_Members!$D$2:$D$354,MATCH($B638,Dim_Members!$A$2:$A$354,0)),"")</f>
        <v>Individual</v>
      </c>
      <c r="N638" s="28" t="str">
        <f aca="false">IFERROR(INDEX(Dim_Branches!$B$2:$B$4,MATCH($D638,Dim_Branches!$A$2:$A$4,0)),"")</f>
        <v>Headquarters</v>
      </c>
    </row>
    <row r="639" customFormat="false" ht="15" hidden="false" customHeight="false" outlineLevel="0" collapsed="false">
      <c r="A639" s="28" t="n">
        <v>638</v>
      </c>
      <c r="B639" s="28" t="n">
        <v>320</v>
      </c>
      <c r="C639" s="28" t="n">
        <v>9</v>
      </c>
      <c r="D639" s="28" t="n">
        <v>2</v>
      </c>
      <c r="E639" s="29" t="n">
        <v>45144</v>
      </c>
      <c r="F639" s="28" t="n">
        <v>6300</v>
      </c>
      <c r="G639" s="28" t="n">
        <v>3</v>
      </c>
      <c r="H639" s="28" t="n">
        <v>1.7</v>
      </c>
      <c r="I639" s="28" t="s">
        <v>146</v>
      </c>
      <c r="J639" s="28" t="n">
        <v>0</v>
      </c>
      <c r="K639" s="28" t="str">
        <f aca="false">IFERROR(INDEX(Dim_Products!$B$2:$B$14,MATCH($C639,Dim_Products!$A$2:$A$14,0)),"")</f>
        <v>Instant Loan</v>
      </c>
      <c r="L639" s="28" t="str">
        <f aca="false">IFERROR(INDEX(Dim_Products!$C$2:$C$14,MATCH($C639,Dim_Products!$A$2:$A$14,0)),"")</f>
        <v>BOSA</v>
      </c>
      <c r="M639" s="28" t="str">
        <f aca="false">IFERROR(INDEX(Dim_Members!$D$2:$D$354,MATCH($B639,Dim_Members!$A$2:$A$354,0)),"")</f>
        <v>Individual</v>
      </c>
      <c r="N639" s="28" t="str">
        <f aca="false">IFERROR(INDEX(Dim_Branches!$B$2:$B$4,MATCH($D639,Dim_Branches!$A$2:$A$4,0)),"")</f>
        <v>Umoja</v>
      </c>
    </row>
    <row r="640" customFormat="false" ht="15" hidden="false" customHeight="false" outlineLevel="0" collapsed="false">
      <c r="A640" s="28" t="n">
        <v>639</v>
      </c>
      <c r="B640" s="28" t="n">
        <v>122</v>
      </c>
      <c r="C640" s="28" t="n">
        <v>2</v>
      </c>
      <c r="D640" s="28" t="n">
        <v>1</v>
      </c>
      <c r="E640" s="29" t="n">
        <v>45695</v>
      </c>
      <c r="F640" s="28" t="n">
        <v>19300</v>
      </c>
      <c r="G640" s="28" t="n">
        <v>13</v>
      </c>
      <c r="H640" s="28" t="n">
        <v>1.5</v>
      </c>
      <c r="I640" s="28" t="s">
        <v>145</v>
      </c>
      <c r="J640" s="28" t="n">
        <v>0</v>
      </c>
      <c r="K640" s="28" t="str">
        <f aca="false">IFERROR(INDEX(Dim_Products!$B$2:$B$14,MATCH($C640,Dim_Products!$A$2:$A$14,0)),"")</f>
        <v>Jeki Loan</v>
      </c>
      <c r="L640" s="28" t="str">
        <f aca="false">IFERROR(INDEX(Dim_Products!$C$2:$C$14,MATCH($C640,Dim_Products!$A$2:$A$14,0)),"")</f>
        <v>FOSA</v>
      </c>
      <c r="M640" s="28" t="str">
        <f aca="false">IFERROR(INDEX(Dim_Members!$D$2:$D$354,MATCH($B640,Dim_Members!$A$2:$A$354,0)),"")</f>
        <v>SME</v>
      </c>
      <c r="N640" s="28" t="str">
        <f aca="false">IFERROR(INDEX(Dim_Branches!$B$2:$B$4,MATCH($D640,Dim_Branches!$A$2:$A$4,0)),"")</f>
        <v>Headquarters</v>
      </c>
    </row>
    <row r="641" customFormat="false" ht="15" hidden="false" customHeight="false" outlineLevel="0" collapsed="false">
      <c r="A641" s="28" t="n">
        <v>640</v>
      </c>
      <c r="B641" s="28" t="n">
        <v>85</v>
      </c>
      <c r="C641" s="28" t="n">
        <v>10</v>
      </c>
      <c r="D641" s="28" t="n">
        <v>2</v>
      </c>
      <c r="E641" s="29" t="n">
        <v>45842</v>
      </c>
      <c r="F641" s="28" t="n">
        <v>9800</v>
      </c>
      <c r="G641" s="28" t="n">
        <v>6</v>
      </c>
      <c r="H641" s="28" t="n">
        <v>1.5</v>
      </c>
      <c r="I641" s="28" t="s">
        <v>145</v>
      </c>
      <c r="J641" s="28" t="n">
        <v>0</v>
      </c>
      <c r="K641" s="28" t="str">
        <f aca="false">IFERROR(INDEX(Dim_Products!$B$2:$B$14,MATCH($C641,Dim_Products!$A$2:$A$14,0)),"")</f>
        <v>ELoan</v>
      </c>
      <c r="L641" s="28" t="str">
        <f aca="false">IFERROR(INDEX(Dim_Products!$C$2:$C$14,MATCH($C641,Dim_Products!$A$2:$A$14,0)),"")</f>
        <v>BOSA</v>
      </c>
      <c r="M641" s="28" t="str">
        <f aca="false">IFERROR(INDEX(Dim_Members!$D$2:$D$354,MATCH($B641,Dim_Members!$A$2:$A$354,0)),"")</f>
        <v>Individual</v>
      </c>
      <c r="N641" s="28" t="str">
        <f aca="false">IFERROR(INDEX(Dim_Branches!$B$2:$B$4,MATCH($D641,Dim_Branches!$A$2:$A$4,0)),"")</f>
        <v>Umoja</v>
      </c>
    </row>
    <row r="642" customFormat="false" ht="15" hidden="false" customHeight="false" outlineLevel="0" collapsed="false">
      <c r="A642" s="28" t="n">
        <v>641</v>
      </c>
      <c r="B642" s="28" t="n">
        <v>228</v>
      </c>
      <c r="C642" s="28" t="n">
        <v>5</v>
      </c>
      <c r="D642" s="28" t="n">
        <v>1</v>
      </c>
      <c r="E642" s="29" t="n">
        <v>46075</v>
      </c>
      <c r="F642" s="28" t="n">
        <v>51800</v>
      </c>
      <c r="G642" s="28" t="n">
        <v>4</v>
      </c>
      <c r="H642" s="28" t="n">
        <v>1.4</v>
      </c>
      <c r="I642" s="28" t="s">
        <v>145</v>
      </c>
      <c r="J642" s="28" t="n">
        <v>1</v>
      </c>
      <c r="K642" s="28" t="str">
        <f aca="false">IFERROR(INDEX(Dim_Products!$B$2:$B$14,MATCH($C642,Dim_Products!$A$2:$A$14,0)),"")</f>
        <v>School Fees Loan</v>
      </c>
      <c r="L642" s="28" t="str">
        <f aca="false">IFERROR(INDEX(Dim_Products!$C$2:$C$14,MATCH($C642,Dim_Products!$A$2:$A$14,0)),"")</f>
        <v>BOSA</v>
      </c>
      <c r="M642" s="28" t="str">
        <f aca="false">IFERROR(INDEX(Dim_Members!$D$2:$D$354,MATCH($B642,Dim_Members!$A$2:$A$354,0)),"")</f>
        <v>Individual</v>
      </c>
      <c r="N642" s="28" t="str">
        <f aca="false">IFERROR(INDEX(Dim_Branches!$B$2:$B$4,MATCH($D642,Dim_Branches!$A$2:$A$4,0)),"")</f>
        <v>Headquarters</v>
      </c>
    </row>
    <row r="643" customFormat="false" ht="15" hidden="false" customHeight="false" outlineLevel="0" collapsed="false">
      <c r="A643" s="28" t="n">
        <v>642</v>
      </c>
      <c r="B643" s="28" t="n">
        <v>112</v>
      </c>
      <c r="C643" s="28" t="n">
        <v>4</v>
      </c>
      <c r="D643" s="28" t="n">
        <v>3</v>
      </c>
      <c r="E643" s="29" t="n">
        <v>45391</v>
      </c>
      <c r="F643" s="28" t="n">
        <v>44800</v>
      </c>
      <c r="G643" s="28" t="n">
        <v>24</v>
      </c>
      <c r="H643" s="28" t="n">
        <v>1.2</v>
      </c>
      <c r="I643" s="28" t="s">
        <v>145</v>
      </c>
      <c r="J643" s="28" t="n">
        <v>0</v>
      </c>
      <c r="K643" s="28" t="str">
        <f aca="false">IFERROR(INDEX(Dim_Products!$B$2:$B$14,MATCH($C643,Dim_Products!$A$2:$A$14,0)),"")</f>
        <v>Mtumishi Loan</v>
      </c>
      <c r="L643" s="28" t="str">
        <f aca="false">IFERROR(INDEX(Dim_Products!$C$2:$C$14,MATCH($C643,Dim_Products!$A$2:$A$14,0)),"")</f>
        <v>FOSA</v>
      </c>
      <c r="M643" s="28" t="str">
        <f aca="false">IFERROR(INDEX(Dim_Members!$D$2:$D$354,MATCH($B643,Dim_Members!$A$2:$A$354,0)),"")</f>
        <v>Individual</v>
      </c>
      <c r="N643" s="28" t="str">
        <f aca="false">IFERROR(INDEX(Dim_Branches!$B$2:$B$4,MATCH($D643,Dim_Branches!$A$2:$A$4,0)),"")</f>
        <v>Ruai</v>
      </c>
    </row>
    <row r="644" customFormat="false" ht="15" hidden="false" customHeight="false" outlineLevel="0" collapsed="false">
      <c r="A644" s="28" t="n">
        <v>643</v>
      </c>
      <c r="B644" s="28" t="n">
        <v>187</v>
      </c>
      <c r="C644" s="28" t="n">
        <v>1</v>
      </c>
      <c r="D644" s="28" t="n">
        <v>3</v>
      </c>
      <c r="E644" s="29" t="n">
        <v>45030</v>
      </c>
      <c r="F644" s="28" t="n">
        <v>72200</v>
      </c>
      <c r="G644" s="28" t="n">
        <v>1</v>
      </c>
      <c r="H644" s="28" t="n">
        <v>1</v>
      </c>
      <c r="I644" s="28" t="s">
        <v>146</v>
      </c>
      <c r="J644" s="28" t="n">
        <v>0</v>
      </c>
      <c r="K644" s="28" t="str">
        <f aca="false">IFERROR(INDEX(Dim_Products!$B$2:$B$14,MATCH($C644,Dim_Products!$A$2:$A$14,0)),"")</f>
        <v>Salary Advance</v>
      </c>
      <c r="L644" s="28" t="str">
        <f aca="false">IFERROR(INDEX(Dim_Products!$C$2:$C$14,MATCH($C644,Dim_Products!$A$2:$A$14,0)),"")</f>
        <v>FOSA</v>
      </c>
      <c r="M644" s="28" t="str">
        <f aca="false">IFERROR(INDEX(Dim_Members!$D$2:$D$354,MATCH($B644,Dim_Members!$A$2:$A$354,0)),"")</f>
        <v>SME</v>
      </c>
      <c r="N644" s="28" t="str">
        <f aca="false">IFERROR(INDEX(Dim_Branches!$B$2:$B$4,MATCH($D644,Dim_Branches!$A$2:$A$4,0)),"")</f>
        <v>Ruai</v>
      </c>
    </row>
    <row r="645" customFormat="false" ht="15" hidden="false" customHeight="false" outlineLevel="0" collapsed="false">
      <c r="A645" s="28" t="n">
        <v>644</v>
      </c>
      <c r="B645" s="28" t="n">
        <v>284</v>
      </c>
      <c r="C645" s="28" t="n">
        <v>1</v>
      </c>
      <c r="D645" s="28" t="n">
        <v>2</v>
      </c>
      <c r="E645" s="29" t="n">
        <v>45570</v>
      </c>
      <c r="F645" s="28" t="n">
        <v>93500</v>
      </c>
      <c r="G645" s="28" t="n">
        <v>3</v>
      </c>
      <c r="H645" s="28" t="n">
        <v>1</v>
      </c>
      <c r="I645" s="28" t="s">
        <v>146</v>
      </c>
      <c r="J645" s="28" t="n">
        <v>0</v>
      </c>
      <c r="K645" s="28" t="str">
        <f aca="false">IFERROR(INDEX(Dim_Products!$B$2:$B$14,MATCH($C645,Dim_Products!$A$2:$A$14,0)),"")</f>
        <v>Salary Advance</v>
      </c>
      <c r="L645" s="28" t="str">
        <f aca="false">IFERROR(INDEX(Dim_Products!$C$2:$C$14,MATCH($C645,Dim_Products!$A$2:$A$14,0)),"")</f>
        <v>FOSA</v>
      </c>
      <c r="M645" s="28" t="str">
        <f aca="false">IFERROR(INDEX(Dim_Members!$D$2:$D$354,MATCH($B645,Dim_Members!$A$2:$A$354,0)),"")</f>
        <v>Corporate</v>
      </c>
      <c r="N645" s="28" t="str">
        <f aca="false">IFERROR(INDEX(Dim_Branches!$B$2:$B$4,MATCH($D645,Dim_Branches!$A$2:$A$4,0)),"")</f>
        <v>Umoja</v>
      </c>
    </row>
    <row r="646" customFormat="false" ht="15" hidden="false" customHeight="false" outlineLevel="0" collapsed="false">
      <c r="A646" s="28" t="n">
        <v>645</v>
      </c>
      <c r="B646" s="28" t="n">
        <v>91</v>
      </c>
      <c r="C646" s="28" t="n">
        <v>3</v>
      </c>
      <c r="D646" s="28" t="n">
        <v>2</v>
      </c>
      <c r="E646" s="29" t="n">
        <v>45525</v>
      </c>
      <c r="F646" s="28" t="n">
        <v>72600</v>
      </c>
      <c r="G646" s="28" t="n">
        <v>12</v>
      </c>
      <c r="H646" s="28" t="n">
        <v>1.3</v>
      </c>
      <c r="I646" s="28" t="s">
        <v>146</v>
      </c>
      <c r="J646" s="28" t="n">
        <v>0</v>
      </c>
      <c r="K646" s="28" t="str">
        <f aca="false">IFERROR(INDEX(Dim_Products!$B$2:$B$14,MATCH($C646,Dim_Products!$A$2:$A$14,0)),"")</f>
        <v>Product Loan</v>
      </c>
      <c r="L646" s="28" t="str">
        <f aca="false">IFERROR(INDEX(Dim_Products!$C$2:$C$14,MATCH($C646,Dim_Products!$A$2:$A$14,0)),"")</f>
        <v>FOSA</v>
      </c>
      <c r="M646" s="28" t="str">
        <f aca="false">IFERROR(INDEX(Dim_Members!$D$2:$D$354,MATCH($B646,Dim_Members!$A$2:$A$354,0)),"")</f>
        <v>Individual</v>
      </c>
      <c r="N646" s="28" t="str">
        <f aca="false">IFERROR(INDEX(Dim_Branches!$B$2:$B$4,MATCH($D646,Dim_Branches!$A$2:$A$4,0)),"")</f>
        <v>Umoja</v>
      </c>
    </row>
    <row r="647" customFormat="false" ht="15" hidden="false" customHeight="false" outlineLevel="0" collapsed="false">
      <c r="A647" s="28" t="n">
        <v>646</v>
      </c>
      <c r="B647" s="28" t="n">
        <v>126</v>
      </c>
      <c r="C647" s="28" t="n">
        <v>9</v>
      </c>
      <c r="D647" s="28" t="n">
        <v>2</v>
      </c>
      <c r="E647" s="29" t="n">
        <v>45753</v>
      </c>
      <c r="F647" s="28" t="n">
        <v>15800</v>
      </c>
      <c r="G647" s="28" t="n">
        <v>2</v>
      </c>
      <c r="H647" s="28" t="n">
        <v>1.7</v>
      </c>
      <c r="I647" s="28" t="s">
        <v>146</v>
      </c>
      <c r="J647" s="28" t="n">
        <v>0</v>
      </c>
      <c r="K647" s="28" t="str">
        <f aca="false">IFERROR(INDEX(Dim_Products!$B$2:$B$14,MATCH($C647,Dim_Products!$A$2:$A$14,0)),"")</f>
        <v>Instant Loan</v>
      </c>
      <c r="L647" s="28" t="str">
        <f aca="false">IFERROR(INDEX(Dim_Products!$C$2:$C$14,MATCH($C647,Dim_Products!$A$2:$A$14,0)),"")</f>
        <v>BOSA</v>
      </c>
      <c r="M647" s="28" t="str">
        <f aca="false">IFERROR(INDEX(Dim_Members!$D$2:$D$354,MATCH($B647,Dim_Members!$A$2:$A$354,0)),"")</f>
        <v>Religious Institution</v>
      </c>
      <c r="N647" s="28" t="str">
        <f aca="false">IFERROR(INDEX(Dim_Branches!$B$2:$B$4,MATCH($D647,Dim_Branches!$A$2:$A$4,0)),"")</f>
        <v>Umoja</v>
      </c>
    </row>
    <row r="648" customFormat="false" ht="15" hidden="false" customHeight="false" outlineLevel="0" collapsed="false">
      <c r="A648" s="28" t="n">
        <v>647</v>
      </c>
      <c r="B648" s="28" t="n">
        <v>86</v>
      </c>
      <c r="C648" s="28" t="n">
        <v>1</v>
      </c>
      <c r="D648" s="28" t="n">
        <v>2</v>
      </c>
      <c r="E648" s="29" t="n">
        <v>44881</v>
      </c>
      <c r="F648" s="28" t="n">
        <v>28000</v>
      </c>
      <c r="G648" s="28" t="n">
        <v>1</v>
      </c>
      <c r="H648" s="28" t="n">
        <v>1</v>
      </c>
      <c r="I648" s="28" t="s">
        <v>147</v>
      </c>
      <c r="J648" s="28" t="n">
        <v>0</v>
      </c>
      <c r="K648" s="28" t="str">
        <f aca="false">IFERROR(INDEX(Dim_Products!$B$2:$B$14,MATCH($C648,Dim_Products!$A$2:$A$14,0)),"")</f>
        <v>Salary Advance</v>
      </c>
      <c r="L648" s="28" t="str">
        <f aca="false">IFERROR(INDEX(Dim_Products!$C$2:$C$14,MATCH($C648,Dim_Products!$A$2:$A$14,0)),"")</f>
        <v>FOSA</v>
      </c>
      <c r="M648" s="28" t="str">
        <f aca="false">IFERROR(INDEX(Dim_Members!$D$2:$D$354,MATCH($B648,Dim_Members!$A$2:$A$354,0)),"")</f>
        <v>Religious Institution</v>
      </c>
      <c r="N648" s="28" t="str">
        <f aca="false">IFERROR(INDEX(Dim_Branches!$B$2:$B$4,MATCH($D648,Dim_Branches!$A$2:$A$4,0)),"")</f>
        <v>Umoja</v>
      </c>
    </row>
    <row r="649" customFormat="false" ht="15" hidden="false" customHeight="false" outlineLevel="0" collapsed="false">
      <c r="A649" s="28" t="n">
        <v>648</v>
      </c>
      <c r="B649" s="28" t="n">
        <v>143</v>
      </c>
      <c r="C649" s="28" t="n">
        <v>6</v>
      </c>
      <c r="D649" s="28" t="n">
        <v>1</v>
      </c>
      <c r="E649" s="29" t="n">
        <v>45493</v>
      </c>
      <c r="F649" s="28" t="n">
        <v>29900</v>
      </c>
      <c r="G649" s="28" t="n">
        <v>11</v>
      </c>
      <c r="H649" s="28" t="n">
        <v>1.3</v>
      </c>
      <c r="I649" s="28" t="s">
        <v>147</v>
      </c>
      <c r="J649" s="28" t="n">
        <v>0</v>
      </c>
      <c r="K649" s="28" t="str">
        <f aca="false">IFERROR(INDEX(Dim_Products!$B$2:$B$14,MATCH($C649,Dim_Products!$A$2:$A$14,0)),"")</f>
        <v>Bima Loan</v>
      </c>
      <c r="L649" s="28" t="str">
        <f aca="false">IFERROR(INDEX(Dim_Products!$C$2:$C$14,MATCH($C649,Dim_Products!$A$2:$A$14,0)),"")</f>
        <v>BOSA</v>
      </c>
      <c r="M649" s="28" t="str">
        <f aca="false">IFERROR(INDEX(Dim_Members!$D$2:$D$354,MATCH($B649,Dim_Members!$A$2:$A$354,0)),"")</f>
        <v>Individual</v>
      </c>
      <c r="N649" s="28" t="str">
        <f aca="false">IFERROR(INDEX(Dim_Branches!$B$2:$B$4,MATCH($D649,Dim_Branches!$A$2:$A$4,0)),"")</f>
        <v>Headquarters</v>
      </c>
    </row>
    <row r="650" customFormat="false" ht="15" hidden="false" customHeight="false" outlineLevel="0" collapsed="false">
      <c r="A650" s="28" t="n">
        <v>649</v>
      </c>
      <c r="B650" s="28" t="n">
        <v>153</v>
      </c>
      <c r="C650" s="28" t="n">
        <v>1</v>
      </c>
      <c r="D650" s="28" t="n">
        <v>2</v>
      </c>
      <c r="E650" s="29" t="n">
        <v>45406</v>
      </c>
      <c r="F650" s="28" t="n">
        <v>40700</v>
      </c>
      <c r="G650" s="28" t="n">
        <v>2</v>
      </c>
      <c r="H650" s="28" t="n">
        <v>1</v>
      </c>
      <c r="I650" s="28" t="s">
        <v>145</v>
      </c>
      <c r="J650" s="28" t="n">
        <v>0</v>
      </c>
      <c r="K650" s="28" t="str">
        <f aca="false">IFERROR(INDEX(Dim_Products!$B$2:$B$14,MATCH($C650,Dim_Products!$A$2:$A$14,0)),"")</f>
        <v>Salary Advance</v>
      </c>
      <c r="L650" s="28" t="str">
        <f aca="false">IFERROR(INDEX(Dim_Products!$C$2:$C$14,MATCH($C650,Dim_Products!$A$2:$A$14,0)),"")</f>
        <v>FOSA</v>
      </c>
      <c r="M650" s="28" t="str">
        <f aca="false">IFERROR(INDEX(Dim_Members!$D$2:$D$354,MATCH($B650,Dim_Members!$A$2:$A$354,0)),"")</f>
        <v>Individual</v>
      </c>
      <c r="N650" s="28" t="str">
        <f aca="false">IFERROR(INDEX(Dim_Branches!$B$2:$B$4,MATCH($D650,Dim_Branches!$A$2:$A$4,0)),"")</f>
        <v>Umoja</v>
      </c>
    </row>
    <row r="651" customFormat="false" ht="15" hidden="false" customHeight="false" outlineLevel="0" collapsed="false">
      <c r="A651" s="28" t="n">
        <v>650</v>
      </c>
      <c r="B651" s="28" t="n">
        <v>9</v>
      </c>
      <c r="C651" s="28" t="n">
        <v>2</v>
      </c>
      <c r="D651" s="28" t="n">
        <v>3</v>
      </c>
      <c r="E651" s="29" t="n">
        <v>45489</v>
      </c>
      <c r="F651" s="28" t="n">
        <v>43900</v>
      </c>
      <c r="G651" s="28" t="n">
        <v>12</v>
      </c>
      <c r="H651" s="28" t="n">
        <v>1.5</v>
      </c>
      <c r="I651" s="28" t="s">
        <v>147</v>
      </c>
      <c r="J651" s="28" t="n">
        <v>0</v>
      </c>
      <c r="K651" s="28" t="str">
        <f aca="false">IFERROR(INDEX(Dim_Products!$B$2:$B$14,MATCH($C651,Dim_Products!$A$2:$A$14,0)),"")</f>
        <v>Jeki Loan</v>
      </c>
      <c r="L651" s="28" t="str">
        <f aca="false">IFERROR(INDEX(Dim_Products!$C$2:$C$14,MATCH($C651,Dim_Products!$A$2:$A$14,0)),"")</f>
        <v>FOSA</v>
      </c>
      <c r="M651" s="28" t="str">
        <f aca="false">IFERROR(INDEX(Dim_Members!$D$2:$D$354,MATCH($B651,Dim_Members!$A$2:$A$354,0)),"")</f>
        <v>SME</v>
      </c>
      <c r="N651" s="28" t="str">
        <f aca="false">IFERROR(INDEX(Dim_Branches!$B$2:$B$4,MATCH($D651,Dim_Branches!$A$2:$A$4,0)),"")</f>
        <v>Ruai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R58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9" min="7" style="0" width="8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4" min="13" style="0" width="20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16"/>
  </cols>
  <sheetData>
    <row r="1" customFormat="false" ht="35.05" hidden="false" customHeight="false" outlineLevel="0" collapsed="false">
      <c r="A1" s="27" t="s">
        <v>327</v>
      </c>
      <c r="B1" s="27" t="s">
        <v>334</v>
      </c>
      <c r="C1" s="27" t="s">
        <v>335</v>
      </c>
      <c r="D1" s="27" t="s">
        <v>336</v>
      </c>
      <c r="E1" s="27" t="s">
        <v>337</v>
      </c>
      <c r="F1" s="27" t="s">
        <v>338</v>
      </c>
      <c r="G1" s="27" t="s">
        <v>339</v>
      </c>
      <c r="H1" s="27" t="s">
        <v>340</v>
      </c>
      <c r="I1" s="27" t="s">
        <v>341</v>
      </c>
      <c r="J1" s="27" t="s">
        <v>271</v>
      </c>
      <c r="K1" s="27" t="s">
        <v>238</v>
      </c>
      <c r="L1" s="27" t="s">
        <v>262</v>
      </c>
      <c r="M1" s="27" t="s">
        <v>332</v>
      </c>
      <c r="N1" s="27" t="s">
        <v>273</v>
      </c>
      <c r="O1" s="27" t="s">
        <v>328</v>
      </c>
      <c r="P1" s="27" t="s">
        <v>342</v>
      </c>
      <c r="Q1" s="27" t="s">
        <v>343</v>
      </c>
      <c r="R1" s="27" t="s">
        <v>344</v>
      </c>
    </row>
    <row r="2" customFormat="false" ht="15" hidden="false" customHeight="false" outlineLevel="0" collapsed="false">
      <c r="A2" s="28" t="n">
        <v>1</v>
      </c>
      <c r="B2" s="29" t="n">
        <v>46081</v>
      </c>
      <c r="C2" s="28" t="n">
        <v>12800</v>
      </c>
      <c r="D2" s="28" t="n">
        <v>0</v>
      </c>
      <c r="E2" s="28" t="n">
        <v>0</v>
      </c>
      <c r="F2" s="28" t="s">
        <v>345</v>
      </c>
      <c r="G2" s="28" t="n">
        <v>0</v>
      </c>
      <c r="H2" s="28" t="n">
        <v>0</v>
      </c>
      <c r="I2" s="28" t="n">
        <v>0</v>
      </c>
      <c r="J2" s="28" t="n">
        <v>141</v>
      </c>
      <c r="K2" s="28" t="n">
        <v>1</v>
      </c>
      <c r="L2" s="28" t="n">
        <v>2</v>
      </c>
      <c r="M2" s="28" t="s">
        <v>145</v>
      </c>
      <c r="N2" s="28" t="s">
        <v>141</v>
      </c>
      <c r="O2" s="29" t="n">
        <v>46069</v>
      </c>
      <c r="P2" s="28" t="n">
        <f aca="false">ROUNDDOWN(($B2-$O2)/30,0)</f>
        <v>0</v>
      </c>
      <c r="Q2" s="28" t="str">
        <f aca="false">TEXT($B2,"yyyy-mm")</f>
        <v>2026-02</v>
      </c>
      <c r="R2" s="28" t="n">
        <f aca="false">IF(AND($O2&gt;=DATE(2025,1,1),$O2&lt;=DATE(2025,4,30)),1,0)</f>
        <v>0</v>
      </c>
    </row>
    <row r="3" customFormat="false" ht="15" hidden="false" customHeight="false" outlineLevel="0" collapsed="false">
      <c r="A3" s="28" t="n">
        <v>1</v>
      </c>
      <c r="B3" s="29" t="n">
        <v>46112</v>
      </c>
      <c r="C3" s="28" t="n">
        <v>6400</v>
      </c>
      <c r="D3" s="28" t="n">
        <v>0</v>
      </c>
      <c r="E3" s="28" t="n">
        <v>0</v>
      </c>
      <c r="F3" s="28" t="s">
        <v>345</v>
      </c>
      <c r="G3" s="28" t="n">
        <v>0</v>
      </c>
      <c r="H3" s="28" t="n">
        <v>0</v>
      </c>
      <c r="I3" s="28" t="n">
        <v>0</v>
      </c>
      <c r="J3" s="28" t="n">
        <v>141</v>
      </c>
      <c r="K3" s="28" t="n">
        <v>1</v>
      </c>
      <c r="L3" s="28" t="n">
        <v>2</v>
      </c>
      <c r="M3" s="28" t="s">
        <v>145</v>
      </c>
      <c r="N3" s="28" t="s">
        <v>141</v>
      </c>
      <c r="O3" s="29" t="n">
        <v>46069</v>
      </c>
      <c r="P3" s="28" t="n">
        <f aca="false">ROUNDDOWN(($B3-$O3)/30,0)</f>
        <v>1</v>
      </c>
      <c r="Q3" s="28" t="str">
        <f aca="false">TEXT($B3,"yyyy-mm")</f>
        <v>2026-03</v>
      </c>
      <c r="R3" s="28" t="n">
        <f aca="false">IF(AND($O3&gt;=DATE(2025,1,1),$O3&lt;=DATE(2025,4,30)),1,0)</f>
        <v>0</v>
      </c>
    </row>
    <row r="4" customFormat="false" ht="15" hidden="false" customHeight="false" outlineLevel="0" collapsed="false">
      <c r="A4" s="28" t="n">
        <v>1</v>
      </c>
      <c r="B4" s="29" t="n">
        <v>46142</v>
      </c>
      <c r="C4" s="28" t="n">
        <v>0</v>
      </c>
      <c r="D4" s="28" t="n">
        <v>0</v>
      </c>
      <c r="E4" s="28" t="n">
        <v>0</v>
      </c>
      <c r="F4" s="28" t="s">
        <v>345</v>
      </c>
      <c r="G4" s="28" t="n">
        <v>0</v>
      </c>
      <c r="H4" s="28" t="n">
        <v>0</v>
      </c>
      <c r="I4" s="28" t="n">
        <v>0</v>
      </c>
      <c r="J4" s="28" t="n">
        <v>141</v>
      </c>
      <c r="K4" s="28" t="n">
        <v>1</v>
      </c>
      <c r="L4" s="28" t="n">
        <v>2</v>
      </c>
      <c r="M4" s="28" t="s">
        <v>145</v>
      </c>
      <c r="N4" s="28" t="s">
        <v>141</v>
      </c>
      <c r="O4" s="29" t="n">
        <v>46069</v>
      </c>
      <c r="P4" s="28" t="n">
        <f aca="false">ROUNDDOWN(($B4-$O4)/30,0)</f>
        <v>2</v>
      </c>
      <c r="Q4" s="28" t="str">
        <f aca="false">TEXT($B4,"yyyy-mm")</f>
        <v>2026-04</v>
      </c>
      <c r="R4" s="28" t="n">
        <f aca="false">IF(AND($O4&gt;=DATE(2025,1,1),$O4&lt;=DATE(2025,4,30)),1,0)</f>
        <v>0</v>
      </c>
    </row>
    <row r="5" customFormat="false" ht="15" hidden="false" customHeight="false" outlineLevel="0" collapsed="false">
      <c r="A5" s="28" t="n">
        <v>2</v>
      </c>
      <c r="B5" s="29" t="n">
        <v>46022</v>
      </c>
      <c r="C5" s="28" t="n">
        <v>70100</v>
      </c>
      <c r="D5" s="28" t="n">
        <v>0</v>
      </c>
      <c r="E5" s="28" t="n">
        <v>0</v>
      </c>
      <c r="F5" s="28" t="s">
        <v>345</v>
      </c>
      <c r="G5" s="28" t="n">
        <v>0</v>
      </c>
      <c r="H5" s="28" t="n">
        <v>0</v>
      </c>
      <c r="I5" s="28" t="n">
        <v>0</v>
      </c>
      <c r="J5" s="28" t="n">
        <v>321</v>
      </c>
      <c r="K5" s="28" t="n">
        <v>4</v>
      </c>
      <c r="L5" s="28" t="n">
        <v>3</v>
      </c>
      <c r="M5" s="28" t="s">
        <v>145</v>
      </c>
      <c r="N5" s="28" t="s">
        <v>142</v>
      </c>
      <c r="O5" s="29" t="n">
        <v>45994</v>
      </c>
      <c r="P5" s="28" t="n">
        <f aca="false">ROUNDDOWN(($B5-$O5)/30,0)</f>
        <v>0</v>
      </c>
      <c r="Q5" s="28" t="str">
        <f aca="false">TEXT($B5,"yyyy-mm")</f>
        <v>2025-12</v>
      </c>
      <c r="R5" s="28" t="n">
        <f aca="false">IF(AND($O5&gt;=DATE(2025,1,1),$O5&lt;=DATE(2025,4,30)),1,0)</f>
        <v>0</v>
      </c>
    </row>
    <row r="6" customFormat="false" ht="15" hidden="false" customHeight="false" outlineLevel="0" collapsed="false">
      <c r="A6" s="28" t="n">
        <v>2</v>
      </c>
      <c r="B6" s="29" t="n">
        <v>46053</v>
      </c>
      <c r="C6" s="28" t="n">
        <v>67052.17</v>
      </c>
      <c r="D6" s="28" t="n">
        <v>0</v>
      </c>
      <c r="E6" s="28" t="n">
        <v>0</v>
      </c>
      <c r="F6" s="28" t="s">
        <v>345</v>
      </c>
      <c r="G6" s="28" t="n">
        <v>0</v>
      </c>
      <c r="H6" s="28" t="n">
        <v>0</v>
      </c>
      <c r="I6" s="28" t="n">
        <v>0</v>
      </c>
      <c r="J6" s="28" t="n">
        <v>321</v>
      </c>
      <c r="K6" s="28" t="n">
        <v>4</v>
      </c>
      <c r="L6" s="28" t="n">
        <v>3</v>
      </c>
      <c r="M6" s="28" t="s">
        <v>145</v>
      </c>
      <c r="N6" s="28" t="s">
        <v>142</v>
      </c>
      <c r="O6" s="29" t="n">
        <v>45994</v>
      </c>
      <c r="P6" s="28" t="n">
        <f aca="false">ROUNDDOWN(($B6-$O6)/30,0)</f>
        <v>1</v>
      </c>
      <c r="Q6" s="28" t="str">
        <f aca="false">TEXT($B6,"yyyy-mm")</f>
        <v>2026-01</v>
      </c>
      <c r="R6" s="28" t="n">
        <f aca="false">IF(AND($O6&gt;=DATE(2025,1,1),$O6&lt;=DATE(2025,4,30)),1,0)</f>
        <v>0</v>
      </c>
    </row>
    <row r="7" customFormat="false" ht="15" hidden="false" customHeight="false" outlineLevel="0" collapsed="false">
      <c r="A7" s="28" t="n">
        <v>2</v>
      </c>
      <c r="B7" s="29" t="n">
        <v>46081</v>
      </c>
      <c r="C7" s="28" t="n">
        <v>64004.34</v>
      </c>
      <c r="D7" s="28" t="n">
        <v>0</v>
      </c>
      <c r="E7" s="28" t="n">
        <v>0</v>
      </c>
      <c r="F7" s="28" t="s">
        <v>345</v>
      </c>
      <c r="G7" s="28" t="n">
        <v>0</v>
      </c>
      <c r="H7" s="28" t="n">
        <v>0</v>
      </c>
      <c r="I7" s="28" t="n">
        <v>0</v>
      </c>
      <c r="J7" s="28" t="n">
        <v>321</v>
      </c>
      <c r="K7" s="28" t="n">
        <v>4</v>
      </c>
      <c r="L7" s="28" t="n">
        <v>3</v>
      </c>
      <c r="M7" s="28" t="s">
        <v>145</v>
      </c>
      <c r="N7" s="28" t="s">
        <v>142</v>
      </c>
      <c r="O7" s="29" t="n">
        <v>45994</v>
      </c>
      <c r="P7" s="28" t="n">
        <f aca="false">ROUNDDOWN(($B7-$O7)/30,0)</f>
        <v>2</v>
      </c>
      <c r="Q7" s="28" t="str">
        <f aca="false">TEXT($B7,"yyyy-mm")</f>
        <v>2026-02</v>
      </c>
      <c r="R7" s="28" t="n">
        <f aca="false">IF(AND($O7&gt;=DATE(2025,1,1),$O7&lt;=DATE(2025,4,30)),1,0)</f>
        <v>0</v>
      </c>
    </row>
    <row r="8" customFormat="false" ht="15" hidden="false" customHeight="false" outlineLevel="0" collapsed="false">
      <c r="A8" s="28" t="n">
        <v>2</v>
      </c>
      <c r="B8" s="29" t="n">
        <v>46112</v>
      </c>
      <c r="C8" s="28" t="n">
        <v>60956.51</v>
      </c>
      <c r="D8" s="28" t="n">
        <v>0</v>
      </c>
      <c r="E8" s="28" t="n">
        <v>0</v>
      </c>
      <c r="F8" s="28" t="s">
        <v>345</v>
      </c>
      <c r="G8" s="28" t="n">
        <v>0</v>
      </c>
      <c r="H8" s="28" t="n">
        <v>0</v>
      </c>
      <c r="I8" s="28" t="n">
        <v>0</v>
      </c>
      <c r="J8" s="28" t="n">
        <v>321</v>
      </c>
      <c r="K8" s="28" t="n">
        <v>4</v>
      </c>
      <c r="L8" s="28" t="n">
        <v>3</v>
      </c>
      <c r="M8" s="28" t="s">
        <v>145</v>
      </c>
      <c r="N8" s="28" t="s">
        <v>142</v>
      </c>
      <c r="O8" s="29" t="n">
        <v>45994</v>
      </c>
      <c r="P8" s="28" t="n">
        <f aca="false">ROUNDDOWN(($B8-$O8)/30,0)</f>
        <v>3</v>
      </c>
      <c r="Q8" s="28" t="str">
        <f aca="false">TEXT($B8,"yyyy-mm")</f>
        <v>2026-03</v>
      </c>
      <c r="R8" s="28" t="n">
        <f aca="false">IF(AND($O8&gt;=DATE(2025,1,1),$O8&lt;=DATE(2025,4,30)),1,0)</f>
        <v>0</v>
      </c>
    </row>
    <row r="9" customFormat="false" ht="15" hidden="false" customHeight="false" outlineLevel="0" collapsed="false">
      <c r="A9" s="28" t="n">
        <v>2</v>
      </c>
      <c r="B9" s="29" t="n">
        <v>46142</v>
      </c>
      <c r="C9" s="28" t="n">
        <v>57908.68</v>
      </c>
      <c r="D9" s="28" t="n">
        <v>0</v>
      </c>
      <c r="E9" s="28" t="n">
        <v>0</v>
      </c>
      <c r="F9" s="28" t="s">
        <v>345</v>
      </c>
      <c r="G9" s="28" t="n">
        <v>0</v>
      </c>
      <c r="H9" s="28" t="n">
        <v>0</v>
      </c>
      <c r="I9" s="28" t="n">
        <v>0</v>
      </c>
      <c r="J9" s="28" t="n">
        <v>321</v>
      </c>
      <c r="K9" s="28" t="n">
        <v>4</v>
      </c>
      <c r="L9" s="28" t="n">
        <v>3</v>
      </c>
      <c r="M9" s="28" t="s">
        <v>145</v>
      </c>
      <c r="N9" s="28" t="s">
        <v>142</v>
      </c>
      <c r="O9" s="29" t="n">
        <v>45994</v>
      </c>
      <c r="P9" s="28" t="n">
        <f aca="false">ROUNDDOWN(($B9-$O9)/30,0)</f>
        <v>4</v>
      </c>
      <c r="Q9" s="28" t="str">
        <f aca="false">TEXT($B9,"yyyy-mm")</f>
        <v>2026-04</v>
      </c>
      <c r="R9" s="28" t="n">
        <f aca="false">IF(AND($O9&gt;=DATE(2025,1,1),$O9&lt;=DATE(2025,4,30)),1,0)</f>
        <v>0</v>
      </c>
    </row>
    <row r="10" customFormat="false" ht="15" hidden="false" customHeight="false" outlineLevel="0" collapsed="false">
      <c r="A10" s="28" t="n">
        <v>2</v>
      </c>
      <c r="B10" s="29" t="n">
        <v>46173</v>
      </c>
      <c r="C10" s="28" t="n">
        <v>54860.85</v>
      </c>
      <c r="D10" s="28" t="n">
        <v>0</v>
      </c>
      <c r="E10" s="28" t="n">
        <v>0</v>
      </c>
      <c r="F10" s="28" t="s">
        <v>345</v>
      </c>
      <c r="G10" s="28" t="n">
        <v>0</v>
      </c>
      <c r="H10" s="28" t="n">
        <v>0</v>
      </c>
      <c r="I10" s="28" t="n">
        <v>0</v>
      </c>
      <c r="J10" s="28" t="n">
        <v>321</v>
      </c>
      <c r="K10" s="28" t="n">
        <v>4</v>
      </c>
      <c r="L10" s="28" t="n">
        <v>3</v>
      </c>
      <c r="M10" s="28" t="s">
        <v>145</v>
      </c>
      <c r="N10" s="28" t="s">
        <v>142</v>
      </c>
      <c r="O10" s="29" t="n">
        <v>45994</v>
      </c>
      <c r="P10" s="28" t="n">
        <f aca="false">ROUNDDOWN(($B10-$O10)/30,0)</f>
        <v>5</v>
      </c>
      <c r="Q10" s="28" t="str">
        <f aca="false">TEXT($B10,"yyyy-mm")</f>
        <v>2026-05</v>
      </c>
      <c r="R10" s="28" t="n">
        <f aca="false">IF(AND($O10&gt;=DATE(2025,1,1),$O10&lt;=DATE(2025,4,30)),1,0)</f>
        <v>0</v>
      </c>
    </row>
    <row r="11" customFormat="false" ht="15" hidden="false" customHeight="false" outlineLevel="0" collapsed="false">
      <c r="A11" s="28" t="n">
        <v>2</v>
      </c>
      <c r="B11" s="29" t="n">
        <v>46203</v>
      </c>
      <c r="C11" s="28" t="n">
        <v>51813.02</v>
      </c>
      <c r="D11" s="28" t="n">
        <v>0</v>
      </c>
      <c r="E11" s="28" t="n">
        <v>0</v>
      </c>
      <c r="F11" s="28" t="s">
        <v>345</v>
      </c>
      <c r="G11" s="28" t="n">
        <v>0</v>
      </c>
      <c r="H11" s="28" t="n">
        <v>0</v>
      </c>
      <c r="I11" s="28" t="n">
        <v>0</v>
      </c>
      <c r="J11" s="28" t="n">
        <v>321</v>
      </c>
      <c r="K11" s="28" t="n">
        <v>4</v>
      </c>
      <c r="L11" s="28" t="n">
        <v>3</v>
      </c>
      <c r="M11" s="28" t="s">
        <v>145</v>
      </c>
      <c r="N11" s="28" t="s">
        <v>142</v>
      </c>
      <c r="O11" s="29" t="n">
        <v>45994</v>
      </c>
      <c r="P11" s="28" t="n">
        <f aca="false">ROUNDDOWN(($B11-$O11)/30,0)</f>
        <v>6</v>
      </c>
      <c r="Q11" s="28" t="str">
        <f aca="false">TEXT($B11,"yyyy-mm")</f>
        <v>2026-06</v>
      </c>
      <c r="R11" s="28" t="n">
        <f aca="false">IF(AND($O11&gt;=DATE(2025,1,1),$O11&lt;=DATE(2025,4,30)),1,0)</f>
        <v>0</v>
      </c>
    </row>
    <row r="12" customFormat="false" ht="15" hidden="false" customHeight="false" outlineLevel="0" collapsed="false">
      <c r="A12" s="28" t="n">
        <v>2</v>
      </c>
      <c r="B12" s="29" t="n">
        <v>46234</v>
      </c>
      <c r="C12" s="28" t="n">
        <v>48765.19</v>
      </c>
      <c r="D12" s="28" t="n">
        <v>0</v>
      </c>
      <c r="E12" s="28" t="n">
        <v>0</v>
      </c>
      <c r="F12" s="28" t="s">
        <v>345</v>
      </c>
      <c r="G12" s="28" t="n">
        <v>0</v>
      </c>
      <c r="H12" s="28" t="n">
        <v>0</v>
      </c>
      <c r="I12" s="28" t="n">
        <v>0</v>
      </c>
      <c r="J12" s="28" t="n">
        <v>321</v>
      </c>
      <c r="K12" s="28" t="n">
        <v>4</v>
      </c>
      <c r="L12" s="28" t="n">
        <v>3</v>
      </c>
      <c r="M12" s="28" t="s">
        <v>145</v>
      </c>
      <c r="N12" s="28" t="s">
        <v>142</v>
      </c>
      <c r="O12" s="29" t="n">
        <v>45994</v>
      </c>
      <c r="P12" s="28" t="n">
        <f aca="false">ROUNDDOWN(($B12-$O12)/30,0)</f>
        <v>8</v>
      </c>
      <c r="Q12" s="28" t="str">
        <f aca="false">TEXT($B12,"yyyy-mm")</f>
        <v>2026-07</v>
      </c>
      <c r="R12" s="28" t="n">
        <f aca="false">IF(AND($O12&gt;=DATE(2025,1,1),$O12&lt;=DATE(2025,4,30)),1,0)</f>
        <v>0</v>
      </c>
    </row>
    <row r="13" customFormat="false" ht="15" hidden="false" customHeight="false" outlineLevel="0" collapsed="false">
      <c r="A13" s="28" t="n">
        <v>2</v>
      </c>
      <c r="B13" s="29" t="n">
        <v>46265</v>
      </c>
      <c r="C13" s="28" t="n">
        <v>45717.36</v>
      </c>
      <c r="D13" s="28" t="n">
        <v>0</v>
      </c>
      <c r="E13" s="28" t="n">
        <v>0</v>
      </c>
      <c r="F13" s="28" t="s">
        <v>345</v>
      </c>
      <c r="G13" s="28" t="n">
        <v>0</v>
      </c>
      <c r="H13" s="28" t="n">
        <v>0</v>
      </c>
      <c r="I13" s="28" t="n">
        <v>0</v>
      </c>
      <c r="J13" s="28" t="n">
        <v>321</v>
      </c>
      <c r="K13" s="28" t="n">
        <v>4</v>
      </c>
      <c r="L13" s="28" t="n">
        <v>3</v>
      </c>
      <c r="M13" s="28" t="s">
        <v>145</v>
      </c>
      <c r="N13" s="28" t="s">
        <v>142</v>
      </c>
      <c r="O13" s="29" t="n">
        <v>45994</v>
      </c>
      <c r="P13" s="28" t="n">
        <f aca="false">ROUNDDOWN(($B13-$O13)/30,0)</f>
        <v>9</v>
      </c>
      <c r="Q13" s="28" t="str">
        <f aca="false">TEXT($B13,"yyyy-mm")</f>
        <v>2026-08</v>
      </c>
      <c r="R13" s="28" t="n">
        <f aca="false">IF(AND($O13&gt;=DATE(2025,1,1),$O13&lt;=DATE(2025,4,30)),1,0)</f>
        <v>0</v>
      </c>
    </row>
    <row r="14" customFormat="false" ht="15" hidden="false" customHeight="false" outlineLevel="0" collapsed="false">
      <c r="A14" s="28" t="n">
        <v>3</v>
      </c>
      <c r="B14" s="29" t="n">
        <v>45991</v>
      </c>
      <c r="C14" s="28" t="n">
        <v>9200</v>
      </c>
      <c r="D14" s="28" t="n">
        <v>0</v>
      </c>
      <c r="E14" s="28" t="n">
        <v>0</v>
      </c>
      <c r="F14" s="28" t="s">
        <v>345</v>
      </c>
      <c r="G14" s="28" t="n">
        <v>0</v>
      </c>
      <c r="H14" s="28" t="n">
        <v>0</v>
      </c>
      <c r="I14" s="28" t="n">
        <v>0</v>
      </c>
      <c r="J14" s="28" t="n">
        <v>217</v>
      </c>
      <c r="K14" s="28" t="n">
        <v>8</v>
      </c>
      <c r="L14" s="28" t="n">
        <v>3</v>
      </c>
      <c r="M14" s="28" t="s">
        <v>146</v>
      </c>
      <c r="N14" s="28" t="s">
        <v>139</v>
      </c>
      <c r="O14" s="29" t="n">
        <v>45968</v>
      </c>
      <c r="P14" s="28" t="n">
        <f aca="false">ROUNDDOWN(($B14-$O14)/30,0)</f>
        <v>0</v>
      </c>
      <c r="Q14" s="28" t="str">
        <f aca="false">TEXT($B14,"yyyy-mm")</f>
        <v>2025-11</v>
      </c>
      <c r="R14" s="28" t="n">
        <f aca="false">IF(AND($O14&gt;=DATE(2025,1,1),$O14&lt;=DATE(2025,4,30)),1,0)</f>
        <v>0</v>
      </c>
    </row>
    <row r="15" customFormat="false" ht="15" hidden="false" customHeight="false" outlineLevel="0" collapsed="false">
      <c r="A15" s="28" t="n">
        <v>3</v>
      </c>
      <c r="B15" s="29" t="n">
        <v>46022</v>
      </c>
      <c r="C15" s="28" t="n">
        <v>7360</v>
      </c>
      <c r="D15" s="28" t="n">
        <v>0</v>
      </c>
      <c r="E15" s="28" t="n">
        <v>0</v>
      </c>
      <c r="F15" s="28" t="s">
        <v>345</v>
      </c>
      <c r="G15" s="28" t="n">
        <v>0</v>
      </c>
      <c r="H15" s="28" t="n">
        <v>0</v>
      </c>
      <c r="I15" s="28" t="n">
        <v>0</v>
      </c>
      <c r="J15" s="28" t="n">
        <v>217</v>
      </c>
      <c r="K15" s="28" t="n">
        <v>8</v>
      </c>
      <c r="L15" s="28" t="n">
        <v>3</v>
      </c>
      <c r="M15" s="28" t="s">
        <v>146</v>
      </c>
      <c r="N15" s="28" t="s">
        <v>139</v>
      </c>
      <c r="O15" s="29" t="n">
        <v>45968</v>
      </c>
      <c r="P15" s="28" t="n">
        <f aca="false">ROUNDDOWN(($B15-$O15)/30,0)</f>
        <v>1</v>
      </c>
      <c r="Q15" s="28" t="str">
        <f aca="false">TEXT($B15,"yyyy-mm")</f>
        <v>2025-12</v>
      </c>
      <c r="R15" s="28" t="n">
        <f aca="false">IF(AND($O15&gt;=DATE(2025,1,1),$O15&lt;=DATE(2025,4,30)),1,0)</f>
        <v>0</v>
      </c>
    </row>
    <row r="16" customFormat="false" ht="15" hidden="false" customHeight="false" outlineLevel="0" collapsed="false">
      <c r="A16" s="28" t="n">
        <v>3</v>
      </c>
      <c r="B16" s="29" t="n">
        <v>46053</v>
      </c>
      <c r="C16" s="28" t="n">
        <v>5520</v>
      </c>
      <c r="D16" s="28" t="n">
        <v>0</v>
      </c>
      <c r="E16" s="28" t="n">
        <v>0</v>
      </c>
      <c r="F16" s="28" t="s">
        <v>345</v>
      </c>
      <c r="G16" s="28" t="n">
        <v>0</v>
      </c>
      <c r="H16" s="28" t="n">
        <v>0</v>
      </c>
      <c r="I16" s="28" t="n">
        <v>0</v>
      </c>
      <c r="J16" s="28" t="n">
        <v>217</v>
      </c>
      <c r="K16" s="28" t="n">
        <v>8</v>
      </c>
      <c r="L16" s="28" t="n">
        <v>3</v>
      </c>
      <c r="M16" s="28" t="s">
        <v>146</v>
      </c>
      <c r="N16" s="28" t="s">
        <v>139</v>
      </c>
      <c r="O16" s="29" t="n">
        <v>45968</v>
      </c>
      <c r="P16" s="28" t="n">
        <f aca="false">ROUNDDOWN(($B16-$O16)/30,0)</f>
        <v>2</v>
      </c>
      <c r="Q16" s="28" t="str">
        <f aca="false">TEXT($B16,"yyyy-mm")</f>
        <v>2026-01</v>
      </c>
      <c r="R16" s="28" t="n">
        <f aca="false">IF(AND($O16&gt;=DATE(2025,1,1),$O16&lt;=DATE(2025,4,30)),1,0)</f>
        <v>0</v>
      </c>
    </row>
    <row r="17" customFormat="false" ht="15" hidden="false" customHeight="false" outlineLevel="0" collapsed="false">
      <c r="A17" s="28" t="n">
        <v>3</v>
      </c>
      <c r="B17" s="29" t="n">
        <v>46081</v>
      </c>
      <c r="C17" s="28" t="n">
        <v>3680</v>
      </c>
      <c r="D17" s="28" t="n">
        <v>0</v>
      </c>
      <c r="E17" s="28" t="n">
        <v>0</v>
      </c>
      <c r="F17" s="28" t="s">
        <v>345</v>
      </c>
      <c r="G17" s="28" t="n">
        <v>0</v>
      </c>
      <c r="H17" s="28" t="n">
        <v>0</v>
      </c>
      <c r="I17" s="28" t="n">
        <v>0</v>
      </c>
      <c r="J17" s="28" t="n">
        <v>217</v>
      </c>
      <c r="K17" s="28" t="n">
        <v>8</v>
      </c>
      <c r="L17" s="28" t="n">
        <v>3</v>
      </c>
      <c r="M17" s="28" t="s">
        <v>146</v>
      </c>
      <c r="N17" s="28" t="s">
        <v>139</v>
      </c>
      <c r="O17" s="29" t="n">
        <v>45968</v>
      </c>
      <c r="P17" s="28" t="n">
        <f aca="false">ROUNDDOWN(($B17-$O17)/30,0)</f>
        <v>3</v>
      </c>
      <c r="Q17" s="28" t="str">
        <f aca="false">TEXT($B17,"yyyy-mm")</f>
        <v>2026-02</v>
      </c>
      <c r="R17" s="28" t="n">
        <f aca="false">IF(AND($O17&gt;=DATE(2025,1,1),$O17&lt;=DATE(2025,4,30)),1,0)</f>
        <v>0</v>
      </c>
    </row>
    <row r="18" customFormat="false" ht="15" hidden="false" customHeight="false" outlineLevel="0" collapsed="false">
      <c r="A18" s="28" t="n">
        <v>3</v>
      </c>
      <c r="B18" s="29" t="n">
        <v>46112</v>
      </c>
      <c r="C18" s="28" t="n">
        <v>1840</v>
      </c>
      <c r="D18" s="28" t="n">
        <v>0</v>
      </c>
      <c r="E18" s="28" t="n">
        <v>0</v>
      </c>
      <c r="F18" s="28" t="s">
        <v>345</v>
      </c>
      <c r="G18" s="28" t="n">
        <v>0</v>
      </c>
      <c r="H18" s="28" t="n">
        <v>0</v>
      </c>
      <c r="I18" s="28" t="n">
        <v>0</v>
      </c>
      <c r="J18" s="28" t="n">
        <v>217</v>
      </c>
      <c r="K18" s="28" t="n">
        <v>8</v>
      </c>
      <c r="L18" s="28" t="n">
        <v>3</v>
      </c>
      <c r="M18" s="28" t="s">
        <v>146</v>
      </c>
      <c r="N18" s="28" t="s">
        <v>139</v>
      </c>
      <c r="O18" s="29" t="n">
        <v>45968</v>
      </c>
      <c r="P18" s="28" t="n">
        <f aca="false">ROUNDDOWN(($B18-$O18)/30,0)</f>
        <v>4</v>
      </c>
      <c r="Q18" s="28" t="str">
        <f aca="false">TEXT($B18,"yyyy-mm")</f>
        <v>2026-03</v>
      </c>
      <c r="R18" s="28" t="n">
        <f aca="false">IF(AND($O18&gt;=DATE(2025,1,1),$O18&lt;=DATE(2025,4,30)),1,0)</f>
        <v>0</v>
      </c>
    </row>
    <row r="19" customFormat="false" ht="15" hidden="false" customHeight="false" outlineLevel="0" collapsed="false">
      <c r="A19" s="28" t="n">
        <v>3</v>
      </c>
      <c r="B19" s="29" t="n">
        <v>46142</v>
      </c>
      <c r="C19" s="28" t="n">
        <v>0</v>
      </c>
      <c r="D19" s="28" t="n">
        <v>0</v>
      </c>
      <c r="E19" s="28" t="n">
        <v>0</v>
      </c>
      <c r="F19" s="28" t="s">
        <v>345</v>
      </c>
      <c r="G19" s="28" t="n">
        <v>0</v>
      </c>
      <c r="H19" s="28" t="n">
        <v>0</v>
      </c>
      <c r="I19" s="28" t="n">
        <v>0</v>
      </c>
      <c r="J19" s="28" t="n">
        <v>217</v>
      </c>
      <c r="K19" s="28" t="n">
        <v>8</v>
      </c>
      <c r="L19" s="28" t="n">
        <v>3</v>
      </c>
      <c r="M19" s="28" t="s">
        <v>146</v>
      </c>
      <c r="N19" s="28" t="s">
        <v>139</v>
      </c>
      <c r="O19" s="29" t="n">
        <v>45968</v>
      </c>
      <c r="P19" s="28" t="n">
        <f aca="false">ROUNDDOWN(($B19-$O19)/30,0)</f>
        <v>5</v>
      </c>
      <c r="Q19" s="28" t="str">
        <f aca="false">TEXT($B19,"yyyy-mm")</f>
        <v>2026-04</v>
      </c>
      <c r="R19" s="28" t="n">
        <f aca="false">IF(AND($O19&gt;=DATE(2025,1,1),$O19&lt;=DATE(2025,4,30)),1,0)</f>
        <v>0</v>
      </c>
    </row>
    <row r="20" customFormat="false" ht="15" hidden="false" customHeight="false" outlineLevel="0" collapsed="false">
      <c r="A20" s="28" t="n">
        <v>4</v>
      </c>
      <c r="B20" s="29" t="n">
        <v>46022</v>
      </c>
      <c r="C20" s="28" t="n">
        <v>4800</v>
      </c>
      <c r="D20" s="28" t="n">
        <v>0</v>
      </c>
      <c r="E20" s="28" t="n">
        <v>0</v>
      </c>
      <c r="F20" s="28" t="s">
        <v>345</v>
      </c>
      <c r="G20" s="28" t="n">
        <v>0</v>
      </c>
      <c r="H20" s="28" t="n">
        <v>0</v>
      </c>
      <c r="I20" s="28" t="n">
        <v>0</v>
      </c>
      <c r="J20" s="28" t="n">
        <v>69</v>
      </c>
      <c r="K20" s="28" t="n">
        <v>8</v>
      </c>
      <c r="L20" s="28" t="n">
        <v>2</v>
      </c>
      <c r="M20" s="28" t="s">
        <v>146</v>
      </c>
      <c r="N20" s="28" t="s">
        <v>140</v>
      </c>
      <c r="O20" s="29" t="n">
        <v>45992</v>
      </c>
      <c r="P20" s="28" t="n">
        <f aca="false">ROUNDDOWN(($B20-$O20)/30,0)</f>
        <v>1</v>
      </c>
      <c r="Q20" s="28" t="str">
        <f aca="false">TEXT($B20,"yyyy-mm")</f>
        <v>2025-12</v>
      </c>
      <c r="R20" s="28" t="n">
        <f aca="false">IF(AND($O20&gt;=DATE(2025,1,1),$O20&lt;=DATE(2025,4,30)),1,0)</f>
        <v>0</v>
      </c>
    </row>
    <row r="21" customFormat="false" ht="15" hidden="false" customHeight="false" outlineLevel="0" collapsed="false">
      <c r="A21" s="28" t="n">
        <v>4</v>
      </c>
      <c r="B21" s="29" t="n">
        <v>46053</v>
      </c>
      <c r="C21" s="28" t="n">
        <v>3840</v>
      </c>
      <c r="D21" s="28" t="n">
        <v>0</v>
      </c>
      <c r="E21" s="28" t="n">
        <v>0</v>
      </c>
      <c r="F21" s="28" t="s">
        <v>345</v>
      </c>
      <c r="G21" s="28" t="n">
        <v>0</v>
      </c>
      <c r="H21" s="28" t="n">
        <v>0</v>
      </c>
      <c r="I21" s="28" t="n">
        <v>0</v>
      </c>
      <c r="J21" s="28" t="n">
        <v>69</v>
      </c>
      <c r="K21" s="28" t="n">
        <v>8</v>
      </c>
      <c r="L21" s="28" t="n">
        <v>2</v>
      </c>
      <c r="M21" s="28" t="s">
        <v>146</v>
      </c>
      <c r="N21" s="28" t="s">
        <v>140</v>
      </c>
      <c r="O21" s="29" t="n">
        <v>45992</v>
      </c>
      <c r="P21" s="28" t="n">
        <f aca="false">ROUNDDOWN(($B21-$O21)/30,0)</f>
        <v>2</v>
      </c>
      <c r="Q21" s="28" t="str">
        <f aca="false">TEXT($B21,"yyyy-mm")</f>
        <v>2026-01</v>
      </c>
      <c r="R21" s="28" t="n">
        <f aca="false">IF(AND($O21&gt;=DATE(2025,1,1),$O21&lt;=DATE(2025,4,30)),1,0)</f>
        <v>0</v>
      </c>
    </row>
    <row r="22" customFormat="false" ht="15" hidden="false" customHeight="false" outlineLevel="0" collapsed="false">
      <c r="A22" s="28" t="n">
        <v>4</v>
      </c>
      <c r="B22" s="29" t="n">
        <v>46081</v>
      </c>
      <c r="C22" s="28" t="n">
        <v>2880</v>
      </c>
      <c r="D22" s="28" t="n">
        <v>0</v>
      </c>
      <c r="E22" s="28" t="n">
        <v>0</v>
      </c>
      <c r="F22" s="28" t="s">
        <v>345</v>
      </c>
      <c r="G22" s="28" t="n">
        <v>0</v>
      </c>
      <c r="H22" s="28" t="n">
        <v>0</v>
      </c>
      <c r="I22" s="28" t="n">
        <v>0</v>
      </c>
      <c r="J22" s="28" t="n">
        <v>69</v>
      </c>
      <c r="K22" s="28" t="n">
        <v>8</v>
      </c>
      <c r="L22" s="28" t="n">
        <v>2</v>
      </c>
      <c r="M22" s="28" t="s">
        <v>146</v>
      </c>
      <c r="N22" s="28" t="s">
        <v>140</v>
      </c>
      <c r="O22" s="29" t="n">
        <v>45992</v>
      </c>
      <c r="P22" s="28" t="n">
        <f aca="false">ROUNDDOWN(($B22-$O22)/30,0)</f>
        <v>2</v>
      </c>
      <c r="Q22" s="28" t="str">
        <f aca="false">TEXT($B22,"yyyy-mm")</f>
        <v>2026-02</v>
      </c>
      <c r="R22" s="28" t="n">
        <f aca="false">IF(AND($O22&gt;=DATE(2025,1,1),$O22&lt;=DATE(2025,4,30)),1,0)</f>
        <v>0</v>
      </c>
    </row>
    <row r="23" customFormat="false" ht="15" hidden="false" customHeight="false" outlineLevel="0" collapsed="false">
      <c r="A23" s="28" t="n">
        <v>4</v>
      </c>
      <c r="B23" s="29" t="n">
        <v>46112</v>
      </c>
      <c r="C23" s="28" t="n">
        <v>1920</v>
      </c>
      <c r="D23" s="28" t="n">
        <v>0</v>
      </c>
      <c r="E23" s="28" t="n">
        <v>0</v>
      </c>
      <c r="F23" s="28" t="s">
        <v>345</v>
      </c>
      <c r="G23" s="28" t="n">
        <v>0</v>
      </c>
      <c r="H23" s="28" t="n">
        <v>0</v>
      </c>
      <c r="I23" s="28" t="n">
        <v>0</v>
      </c>
      <c r="J23" s="28" t="n">
        <v>69</v>
      </c>
      <c r="K23" s="28" t="n">
        <v>8</v>
      </c>
      <c r="L23" s="28" t="n">
        <v>2</v>
      </c>
      <c r="M23" s="28" t="s">
        <v>146</v>
      </c>
      <c r="N23" s="28" t="s">
        <v>140</v>
      </c>
      <c r="O23" s="29" t="n">
        <v>45992</v>
      </c>
      <c r="P23" s="28" t="n">
        <f aca="false">ROUNDDOWN(($B23-$O23)/30,0)</f>
        <v>4</v>
      </c>
      <c r="Q23" s="28" t="str">
        <f aca="false">TEXT($B23,"yyyy-mm")</f>
        <v>2026-03</v>
      </c>
      <c r="R23" s="28" t="n">
        <f aca="false">IF(AND($O23&gt;=DATE(2025,1,1),$O23&lt;=DATE(2025,4,30)),1,0)</f>
        <v>0</v>
      </c>
    </row>
    <row r="24" customFormat="false" ht="15" hidden="false" customHeight="false" outlineLevel="0" collapsed="false">
      <c r="A24" s="28" t="n">
        <v>4</v>
      </c>
      <c r="B24" s="29" t="n">
        <v>46142</v>
      </c>
      <c r="C24" s="28" t="n">
        <v>960</v>
      </c>
      <c r="D24" s="28" t="n">
        <v>0</v>
      </c>
      <c r="E24" s="28" t="n">
        <v>0</v>
      </c>
      <c r="F24" s="28" t="s">
        <v>345</v>
      </c>
      <c r="G24" s="28" t="n">
        <v>0</v>
      </c>
      <c r="H24" s="28" t="n">
        <v>0</v>
      </c>
      <c r="I24" s="28" t="n">
        <v>0</v>
      </c>
      <c r="J24" s="28" t="n">
        <v>69</v>
      </c>
      <c r="K24" s="28" t="n">
        <v>8</v>
      </c>
      <c r="L24" s="28" t="n">
        <v>2</v>
      </c>
      <c r="M24" s="28" t="s">
        <v>146</v>
      </c>
      <c r="N24" s="28" t="s">
        <v>140</v>
      </c>
      <c r="O24" s="29" t="n">
        <v>45992</v>
      </c>
      <c r="P24" s="28" t="n">
        <f aca="false">ROUNDDOWN(($B24-$O24)/30,0)</f>
        <v>5</v>
      </c>
      <c r="Q24" s="28" t="str">
        <f aca="false">TEXT($B24,"yyyy-mm")</f>
        <v>2026-04</v>
      </c>
      <c r="R24" s="28" t="n">
        <f aca="false">IF(AND($O24&gt;=DATE(2025,1,1),$O24&lt;=DATE(2025,4,30)),1,0)</f>
        <v>0</v>
      </c>
    </row>
    <row r="25" customFormat="false" ht="15" hidden="false" customHeight="false" outlineLevel="0" collapsed="false">
      <c r="A25" s="28" t="n">
        <v>4</v>
      </c>
      <c r="B25" s="29" t="n">
        <v>46173</v>
      </c>
      <c r="C25" s="28" t="n">
        <v>0</v>
      </c>
      <c r="D25" s="28" t="n">
        <v>0</v>
      </c>
      <c r="E25" s="28" t="n">
        <v>0</v>
      </c>
      <c r="F25" s="28" t="s">
        <v>345</v>
      </c>
      <c r="G25" s="28" t="n">
        <v>0</v>
      </c>
      <c r="H25" s="28" t="n">
        <v>0</v>
      </c>
      <c r="I25" s="28" t="n">
        <v>0</v>
      </c>
      <c r="J25" s="28" t="n">
        <v>69</v>
      </c>
      <c r="K25" s="28" t="n">
        <v>8</v>
      </c>
      <c r="L25" s="28" t="n">
        <v>2</v>
      </c>
      <c r="M25" s="28" t="s">
        <v>146</v>
      </c>
      <c r="N25" s="28" t="s">
        <v>140</v>
      </c>
      <c r="O25" s="29" t="n">
        <v>45992</v>
      </c>
      <c r="P25" s="28" t="n">
        <f aca="false">ROUNDDOWN(($B25-$O25)/30,0)</f>
        <v>6</v>
      </c>
      <c r="Q25" s="28" t="str">
        <f aca="false">TEXT($B25,"yyyy-mm")</f>
        <v>2026-05</v>
      </c>
      <c r="R25" s="28" t="n">
        <f aca="false">IF(AND($O25&gt;=DATE(2025,1,1),$O25&lt;=DATE(2025,4,30)),1,0)</f>
        <v>0</v>
      </c>
    </row>
    <row r="26" customFormat="false" ht="15" hidden="false" customHeight="false" outlineLevel="0" collapsed="false">
      <c r="A26" s="28" t="n">
        <v>5</v>
      </c>
      <c r="B26" s="29" t="n">
        <v>45657</v>
      </c>
      <c r="C26" s="28" t="n">
        <v>27200</v>
      </c>
      <c r="D26" s="28" t="n">
        <v>0</v>
      </c>
      <c r="E26" s="28" t="n">
        <v>0</v>
      </c>
      <c r="F26" s="28" t="s">
        <v>345</v>
      </c>
      <c r="G26" s="28" t="n">
        <v>0</v>
      </c>
      <c r="H26" s="28" t="n">
        <v>0</v>
      </c>
      <c r="I26" s="28" t="n">
        <v>0</v>
      </c>
      <c r="J26" s="28" t="n">
        <v>316</v>
      </c>
      <c r="K26" s="28" t="n">
        <v>8</v>
      </c>
      <c r="L26" s="28" t="n">
        <v>1</v>
      </c>
      <c r="M26" s="28" t="s">
        <v>146</v>
      </c>
      <c r="N26" s="28" t="s">
        <v>138</v>
      </c>
      <c r="O26" s="29" t="n">
        <v>45651</v>
      </c>
      <c r="P26" s="28" t="n">
        <f aca="false">ROUNDDOWN(($B26-$O26)/30,0)</f>
        <v>0</v>
      </c>
      <c r="Q26" s="28" t="str">
        <f aca="false">TEXT($B26,"yyyy-mm")</f>
        <v>2024-12</v>
      </c>
      <c r="R26" s="28" t="n">
        <f aca="false">IF(AND($O26&gt;=DATE(2025,1,1),$O26&lt;=DATE(2025,4,30)),1,0)</f>
        <v>0</v>
      </c>
    </row>
    <row r="27" customFormat="false" ht="15" hidden="false" customHeight="false" outlineLevel="0" collapsed="false">
      <c r="A27" s="28" t="n">
        <v>5</v>
      </c>
      <c r="B27" s="29" t="n">
        <v>45688</v>
      </c>
      <c r="C27" s="28" t="n">
        <v>21760</v>
      </c>
      <c r="D27" s="28" t="n">
        <v>0</v>
      </c>
      <c r="E27" s="28" t="n">
        <v>0</v>
      </c>
      <c r="F27" s="28" t="s">
        <v>345</v>
      </c>
      <c r="G27" s="28" t="n">
        <v>0</v>
      </c>
      <c r="H27" s="28" t="n">
        <v>0</v>
      </c>
      <c r="I27" s="28" t="n">
        <v>0</v>
      </c>
      <c r="J27" s="28" t="n">
        <v>316</v>
      </c>
      <c r="K27" s="28" t="n">
        <v>8</v>
      </c>
      <c r="L27" s="28" t="n">
        <v>1</v>
      </c>
      <c r="M27" s="28" t="s">
        <v>146</v>
      </c>
      <c r="N27" s="28" t="s">
        <v>138</v>
      </c>
      <c r="O27" s="29" t="n">
        <v>45651</v>
      </c>
      <c r="P27" s="28" t="n">
        <f aca="false">ROUNDDOWN(($B27-$O27)/30,0)</f>
        <v>1</v>
      </c>
      <c r="Q27" s="28" t="str">
        <f aca="false">TEXT($B27,"yyyy-mm")</f>
        <v>2025-01</v>
      </c>
      <c r="R27" s="28" t="n">
        <f aca="false">IF(AND($O27&gt;=DATE(2025,1,1),$O27&lt;=DATE(2025,4,30)),1,0)</f>
        <v>0</v>
      </c>
    </row>
    <row r="28" customFormat="false" ht="15" hidden="false" customHeight="false" outlineLevel="0" collapsed="false">
      <c r="A28" s="28" t="n">
        <v>5</v>
      </c>
      <c r="B28" s="29" t="n">
        <v>45716</v>
      </c>
      <c r="C28" s="28" t="n">
        <v>16320</v>
      </c>
      <c r="D28" s="28" t="n">
        <v>0</v>
      </c>
      <c r="E28" s="28" t="n">
        <v>0</v>
      </c>
      <c r="F28" s="28" t="s">
        <v>345</v>
      </c>
      <c r="G28" s="28" t="n">
        <v>0</v>
      </c>
      <c r="H28" s="28" t="n">
        <v>0</v>
      </c>
      <c r="I28" s="28" t="n">
        <v>0</v>
      </c>
      <c r="J28" s="28" t="n">
        <v>316</v>
      </c>
      <c r="K28" s="28" t="n">
        <v>8</v>
      </c>
      <c r="L28" s="28" t="n">
        <v>1</v>
      </c>
      <c r="M28" s="28" t="s">
        <v>146</v>
      </c>
      <c r="N28" s="28" t="s">
        <v>138</v>
      </c>
      <c r="O28" s="29" t="n">
        <v>45651</v>
      </c>
      <c r="P28" s="28" t="n">
        <f aca="false">ROUNDDOWN(($B28-$O28)/30,0)</f>
        <v>2</v>
      </c>
      <c r="Q28" s="28" t="str">
        <f aca="false">TEXT($B28,"yyyy-mm")</f>
        <v>2025-02</v>
      </c>
      <c r="R28" s="28" t="n">
        <f aca="false">IF(AND($O28&gt;=DATE(2025,1,1),$O28&lt;=DATE(2025,4,30)),1,0)</f>
        <v>0</v>
      </c>
    </row>
    <row r="29" customFormat="false" ht="15" hidden="false" customHeight="false" outlineLevel="0" collapsed="false">
      <c r="A29" s="28" t="n">
        <v>5</v>
      </c>
      <c r="B29" s="29" t="n">
        <v>45747</v>
      </c>
      <c r="C29" s="28" t="n">
        <v>10880</v>
      </c>
      <c r="D29" s="28" t="n">
        <v>0</v>
      </c>
      <c r="E29" s="28" t="n">
        <v>0</v>
      </c>
      <c r="F29" s="28" t="s">
        <v>345</v>
      </c>
      <c r="G29" s="28" t="n">
        <v>0</v>
      </c>
      <c r="H29" s="28" t="n">
        <v>0</v>
      </c>
      <c r="I29" s="28" t="n">
        <v>0</v>
      </c>
      <c r="J29" s="28" t="n">
        <v>316</v>
      </c>
      <c r="K29" s="28" t="n">
        <v>8</v>
      </c>
      <c r="L29" s="28" t="n">
        <v>1</v>
      </c>
      <c r="M29" s="28" t="s">
        <v>146</v>
      </c>
      <c r="N29" s="28" t="s">
        <v>138</v>
      </c>
      <c r="O29" s="29" t="n">
        <v>45651</v>
      </c>
      <c r="P29" s="28" t="n">
        <f aca="false">ROUNDDOWN(($B29-$O29)/30,0)</f>
        <v>3</v>
      </c>
      <c r="Q29" s="28" t="str">
        <f aca="false">TEXT($B29,"yyyy-mm")</f>
        <v>2025-03</v>
      </c>
      <c r="R29" s="28" t="n">
        <f aca="false">IF(AND($O29&gt;=DATE(2025,1,1),$O29&lt;=DATE(2025,4,30)),1,0)</f>
        <v>0</v>
      </c>
    </row>
    <row r="30" customFormat="false" ht="15" hidden="false" customHeight="false" outlineLevel="0" collapsed="false">
      <c r="A30" s="28" t="n">
        <v>5</v>
      </c>
      <c r="B30" s="29" t="n">
        <v>45777</v>
      </c>
      <c r="C30" s="28" t="n">
        <v>10880</v>
      </c>
      <c r="D30" s="28" t="n">
        <v>5440</v>
      </c>
      <c r="E30" s="28" t="n">
        <v>5</v>
      </c>
      <c r="F30" s="28" t="s">
        <v>346</v>
      </c>
      <c r="G30" s="28" t="n">
        <v>0</v>
      </c>
      <c r="H30" s="28" t="n">
        <v>0</v>
      </c>
      <c r="I30" s="28" t="n">
        <v>0</v>
      </c>
      <c r="J30" s="28" t="n">
        <v>316</v>
      </c>
      <c r="K30" s="28" t="n">
        <v>8</v>
      </c>
      <c r="L30" s="28" t="n">
        <v>1</v>
      </c>
      <c r="M30" s="28" t="s">
        <v>146</v>
      </c>
      <c r="N30" s="28" t="s">
        <v>138</v>
      </c>
      <c r="O30" s="29" t="n">
        <v>45651</v>
      </c>
      <c r="P30" s="28" t="n">
        <f aca="false">ROUNDDOWN(($B30-$O30)/30,0)</f>
        <v>4</v>
      </c>
      <c r="Q30" s="28" t="str">
        <f aca="false">TEXT($B30,"yyyy-mm")</f>
        <v>2025-04</v>
      </c>
      <c r="R30" s="28" t="n">
        <f aca="false">IF(AND($O30&gt;=DATE(2025,1,1),$O30&lt;=DATE(2025,4,30)),1,0)</f>
        <v>0</v>
      </c>
    </row>
    <row r="31" customFormat="false" ht="15" hidden="false" customHeight="false" outlineLevel="0" collapsed="false">
      <c r="A31" s="28" t="n">
        <v>5</v>
      </c>
      <c r="B31" s="29" t="n">
        <v>45808</v>
      </c>
      <c r="C31" s="28" t="n">
        <v>8139.35</v>
      </c>
      <c r="D31" s="28" t="n">
        <v>8139.35</v>
      </c>
      <c r="E31" s="28" t="n">
        <v>36</v>
      </c>
      <c r="F31" s="28" t="s">
        <v>347</v>
      </c>
      <c r="G31" s="28" t="n">
        <v>1</v>
      </c>
      <c r="H31" s="28" t="n">
        <v>0</v>
      </c>
      <c r="I31" s="28" t="n">
        <v>0</v>
      </c>
      <c r="J31" s="28" t="n">
        <v>316</v>
      </c>
      <c r="K31" s="28" t="n">
        <v>8</v>
      </c>
      <c r="L31" s="28" t="n">
        <v>1</v>
      </c>
      <c r="M31" s="28" t="s">
        <v>146</v>
      </c>
      <c r="N31" s="28" t="s">
        <v>138</v>
      </c>
      <c r="O31" s="29" t="n">
        <v>45651</v>
      </c>
      <c r="P31" s="28" t="n">
        <f aca="false">ROUNDDOWN(($B31-$O31)/30,0)</f>
        <v>5</v>
      </c>
      <c r="Q31" s="28" t="str">
        <f aca="false">TEXT($B31,"yyyy-mm")</f>
        <v>2025-05</v>
      </c>
      <c r="R31" s="28" t="n">
        <f aca="false">IF(AND($O31&gt;=DATE(2025,1,1),$O31&lt;=DATE(2025,4,30)),1,0)</f>
        <v>0</v>
      </c>
    </row>
    <row r="32" customFormat="false" ht="15" hidden="false" customHeight="false" outlineLevel="0" collapsed="false">
      <c r="A32" s="28" t="n">
        <v>6</v>
      </c>
      <c r="B32" s="29" t="n">
        <v>45596</v>
      </c>
      <c r="C32" s="28" t="n">
        <v>32300</v>
      </c>
      <c r="D32" s="28" t="n">
        <v>0</v>
      </c>
      <c r="E32" s="28" t="n">
        <v>0</v>
      </c>
      <c r="F32" s="28" t="s">
        <v>345</v>
      </c>
      <c r="G32" s="28" t="n">
        <v>0</v>
      </c>
      <c r="H32" s="28" t="n">
        <v>0</v>
      </c>
      <c r="I32" s="28" t="n">
        <v>0</v>
      </c>
      <c r="J32" s="28" t="n">
        <v>338</v>
      </c>
      <c r="K32" s="28" t="n">
        <v>10</v>
      </c>
      <c r="L32" s="28" t="n">
        <v>1</v>
      </c>
      <c r="M32" s="28" t="s">
        <v>146</v>
      </c>
      <c r="N32" s="28" t="s">
        <v>140</v>
      </c>
      <c r="O32" s="29" t="n">
        <v>45594</v>
      </c>
      <c r="P32" s="28" t="n">
        <f aca="false">ROUNDDOWN(($B32-$O32)/30,0)</f>
        <v>0</v>
      </c>
      <c r="Q32" s="28" t="str">
        <f aca="false">TEXT($B32,"yyyy-mm")</f>
        <v>2024-10</v>
      </c>
      <c r="R32" s="28" t="n">
        <f aca="false">IF(AND($O32&gt;=DATE(2025,1,1),$O32&lt;=DATE(2025,4,30)),1,0)</f>
        <v>0</v>
      </c>
    </row>
    <row r="33" customFormat="false" ht="15" hidden="false" customHeight="false" outlineLevel="0" collapsed="false">
      <c r="A33" s="28" t="n">
        <v>6</v>
      </c>
      <c r="B33" s="29" t="n">
        <v>45626</v>
      </c>
      <c r="C33" s="28" t="n">
        <v>27685.71</v>
      </c>
      <c r="D33" s="28" t="n">
        <v>0</v>
      </c>
      <c r="E33" s="28" t="n">
        <v>0</v>
      </c>
      <c r="F33" s="28" t="s">
        <v>345</v>
      </c>
      <c r="G33" s="28" t="n">
        <v>0</v>
      </c>
      <c r="H33" s="28" t="n">
        <v>0</v>
      </c>
      <c r="I33" s="28" t="n">
        <v>0</v>
      </c>
      <c r="J33" s="28" t="n">
        <v>338</v>
      </c>
      <c r="K33" s="28" t="n">
        <v>10</v>
      </c>
      <c r="L33" s="28" t="n">
        <v>1</v>
      </c>
      <c r="M33" s="28" t="s">
        <v>146</v>
      </c>
      <c r="N33" s="28" t="s">
        <v>140</v>
      </c>
      <c r="O33" s="29" t="n">
        <v>45594</v>
      </c>
      <c r="P33" s="28" t="n">
        <f aca="false">ROUNDDOWN(($B33-$O33)/30,0)</f>
        <v>1</v>
      </c>
      <c r="Q33" s="28" t="str">
        <f aca="false">TEXT($B33,"yyyy-mm")</f>
        <v>2024-11</v>
      </c>
      <c r="R33" s="28" t="n">
        <f aca="false">IF(AND($O33&gt;=DATE(2025,1,1),$O33&lt;=DATE(2025,4,30)),1,0)</f>
        <v>0</v>
      </c>
    </row>
    <row r="34" customFormat="false" ht="15" hidden="false" customHeight="false" outlineLevel="0" collapsed="false">
      <c r="A34" s="28" t="n">
        <v>6</v>
      </c>
      <c r="B34" s="29" t="n">
        <v>45657</v>
      </c>
      <c r="C34" s="28" t="n">
        <v>27685.71</v>
      </c>
      <c r="D34" s="28" t="n">
        <v>4614.29</v>
      </c>
      <c r="E34" s="28" t="n">
        <v>3</v>
      </c>
      <c r="F34" s="28" t="s">
        <v>346</v>
      </c>
      <c r="G34" s="28" t="n">
        <v>0</v>
      </c>
      <c r="H34" s="28" t="n">
        <v>0</v>
      </c>
      <c r="I34" s="28" t="n">
        <v>0</v>
      </c>
      <c r="J34" s="28" t="n">
        <v>338</v>
      </c>
      <c r="K34" s="28" t="n">
        <v>10</v>
      </c>
      <c r="L34" s="28" t="n">
        <v>1</v>
      </c>
      <c r="M34" s="28" t="s">
        <v>146</v>
      </c>
      <c r="N34" s="28" t="s">
        <v>140</v>
      </c>
      <c r="O34" s="29" t="n">
        <v>45594</v>
      </c>
      <c r="P34" s="28" t="n">
        <f aca="false">ROUNDDOWN(($B34-$O34)/30,0)</f>
        <v>2</v>
      </c>
      <c r="Q34" s="28" t="str">
        <f aca="false">TEXT($B34,"yyyy-mm")</f>
        <v>2024-12</v>
      </c>
      <c r="R34" s="28" t="n">
        <f aca="false">IF(AND($O34&gt;=DATE(2025,1,1),$O34&lt;=DATE(2025,4,30)),1,0)</f>
        <v>0</v>
      </c>
    </row>
    <row r="35" customFormat="false" ht="15" hidden="false" customHeight="false" outlineLevel="0" collapsed="false">
      <c r="A35" s="28" t="n">
        <v>6</v>
      </c>
      <c r="B35" s="29" t="n">
        <v>45688</v>
      </c>
      <c r="C35" s="28" t="n">
        <v>27685.71</v>
      </c>
      <c r="D35" s="28" t="n">
        <v>9228.58</v>
      </c>
      <c r="E35" s="28" t="n">
        <v>34</v>
      </c>
      <c r="F35" s="28" t="s">
        <v>347</v>
      </c>
      <c r="G35" s="28" t="n">
        <v>1</v>
      </c>
      <c r="H35" s="28" t="n">
        <v>0</v>
      </c>
      <c r="I35" s="28" t="n">
        <v>0</v>
      </c>
      <c r="J35" s="28" t="n">
        <v>338</v>
      </c>
      <c r="K35" s="28" t="n">
        <v>10</v>
      </c>
      <c r="L35" s="28" t="n">
        <v>1</v>
      </c>
      <c r="M35" s="28" t="s">
        <v>146</v>
      </c>
      <c r="N35" s="28" t="s">
        <v>140</v>
      </c>
      <c r="O35" s="29" t="n">
        <v>45594</v>
      </c>
      <c r="P35" s="28" t="n">
        <f aca="false">ROUNDDOWN(($B35-$O35)/30,0)</f>
        <v>3</v>
      </c>
      <c r="Q35" s="28" t="str">
        <f aca="false">TEXT($B35,"yyyy-mm")</f>
        <v>2025-01</v>
      </c>
      <c r="R35" s="28" t="n">
        <f aca="false">IF(AND($O35&gt;=DATE(2025,1,1),$O35&lt;=DATE(2025,4,30)),1,0)</f>
        <v>0</v>
      </c>
    </row>
    <row r="36" customFormat="false" ht="15" hidden="false" customHeight="false" outlineLevel="0" collapsed="false">
      <c r="A36" s="28" t="n">
        <v>6</v>
      </c>
      <c r="B36" s="29" t="n">
        <v>45716</v>
      </c>
      <c r="C36" s="28" t="n">
        <v>24608.15</v>
      </c>
      <c r="D36" s="28" t="n">
        <v>10765.31</v>
      </c>
      <c r="E36" s="28" t="n">
        <v>62</v>
      </c>
      <c r="F36" s="28" t="s">
        <v>348</v>
      </c>
      <c r="G36" s="28" t="n">
        <v>1</v>
      </c>
      <c r="H36" s="28" t="n">
        <v>1</v>
      </c>
      <c r="I36" s="28" t="n">
        <v>0</v>
      </c>
      <c r="J36" s="28" t="n">
        <v>338</v>
      </c>
      <c r="K36" s="28" t="n">
        <v>10</v>
      </c>
      <c r="L36" s="28" t="n">
        <v>1</v>
      </c>
      <c r="M36" s="28" t="s">
        <v>146</v>
      </c>
      <c r="N36" s="28" t="s">
        <v>140</v>
      </c>
      <c r="O36" s="29" t="n">
        <v>45594</v>
      </c>
      <c r="P36" s="28" t="n">
        <f aca="false">ROUNDDOWN(($B36-$O36)/30,0)</f>
        <v>4</v>
      </c>
      <c r="Q36" s="28" t="str">
        <f aca="false">TEXT($B36,"yyyy-mm")</f>
        <v>2025-02</v>
      </c>
      <c r="R36" s="28" t="n">
        <f aca="false">IF(AND($O36&gt;=DATE(2025,1,1),$O36&lt;=DATE(2025,4,30)),1,0)</f>
        <v>0</v>
      </c>
    </row>
    <row r="37" customFormat="false" ht="15" hidden="false" customHeight="false" outlineLevel="0" collapsed="false">
      <c r="A37" s="28" t="n">
        <v>6</v>
      </c>
      <c r="B37" s="29" t="n">
        <v>45747</v>
      </c>
      <c r="C37" s="28" t="n">
        <v>24608.15</v>
      </c>
      <c r="D37" s="28" t="n">
        <v>15379.6</v>
      </c>
      <c r="E37" s="28" t="n">
        <v>93</v>
      </c>
      <c r="F37" s="28" t="s">
        <v>349</v>
      </c>
      <c r="G37" s="28" t="n">
        <v>1</v>
      </c>
      <c r="H37" s="28" t="n">
        <v>1</v>
      </c>
      <c r="I37" s="28" t="n">
        <v>1</v>
      </c>
      <c r="J37" s="28" t="n">
        <v>338</v>
      </c>
      <c r="K37" s="28" t="n">
        <v>10</v>
      </c>
      <c r="L37" s="28" t="n">
        <v>1</v>
      </c>
      <c r="M37" s="28" t="s">
        <v>146</v>
      </c>
      <c r="N37" s="28" t="s">
        <v>140</v>
      </c>
      <c r="O37" s="29" t="n">
        <v>45594</v>
      </c>
      <c r="P37" s="28" t="n">
        <f aca="false">ROUNDDOWN(($B37-$O37)/30,0)</f>
        <v>5</v>
      </c>
      <c r="Q37" s="28" t="str">
        <f aca="false">TEXT($B37,"yyyy-mm")</f>
        <v>2025-03</v>
      </c>
      <c r="R37" s="28" t="n">
        <f aca="false">IF(AND($O37&gt;=DATE(2025,1,1),$O37&lt;=DATE(2025,4,30)),1,0)</f>
        <v>0</v>
      </c>
    </row>
    <row r="38" customFormat="false" ht="15" hidden="false" customHeight="false" outlineLevel="0" collapsed="false">
      <c r="A38" s="28" t="n">
        <v>6</v>
      </c>
      <c r="B38" s="29" t="n">
        <v>45777</v>
      </c>
      <c r="C38" s="28" t="n">
        <v>24608.15</v>
      </c>
      <c r="D38" s="28" t="n">
        <v>19993.89</v>
      </c>
      <c r="E38" s="28" t="n">
        <v>123</v>
      </c>
      <c r="F38" s="28" t="s">
        <v>349</v>
      </c>
      <c r="G38" s="28" t="n">
        <v>1</v>
      </c>
      <c r="H38" s="28" t="n">
        <v>1</v>
      </c>
      <c r="I38" s="28" t="n">
        <v>1</v>
      </c>
      <c r="J38" s="28" t="n">
        <v>338</v>
      </c>
      <c r="K38" s="28" t="n">
        <v>10</v>
      </c>
      <c r="L38" s="28" t="n">
        <v>1</v>
      </c>
      <c r="M38" s="28" t="s">
        <v>146</v>
      </c>
      <c r="N38" s="28" t="s">
        <v>140</v>
      </c>
      <c r="O38" s="29" t="n">
        <v>45594</v>
      </c>
      <c r="P38" s="28" t="n">
        <f aca="false">ROUNDDOWN(($B38-$O38)/30,0)</f>
        <v>6</v>
      </c>
      <c r="Q38" s="28" t="str">
        <f aca="false">TEXT($B38,"yyyy-mm")</f>
        <v>2025-04</v>
      </c>
      <c r="R38" s="28" t="n">
        <f aca="false">IF(AND($O38&gt;=DATE(2025,1,1),$O38&lt;=DATE(2025,4,30)),1,0)</f>
        <v>0</v>
      </c>
    </row>
    <row r="39" customFormat="false" ht="15" hidden="false" customHeight="false" outlineLevel="0" collapsed="false">
      <c r="A39" s="28" t="n">
        <v>6</v>
      </c>
      <c r="B39" s="29" t="n">
        <v>45808</v>
      </c>
      <c r="C39" s="28" t="n">
        <v>23516.89</v>
      </c>
      <c r="D39" s="28" t="n">
        <v>23516.92</v>
      </c>
      <c r="E39" s="28" t="n">
        <v>154</v>
      </c>
      <c r="F39" s="28" t="s">
        <v>349</v>
      </c>
      <c r="G39" s="28" t="n">
        <v>1</v>
      </c>
      <c r="H39" s="28" t="n">
        <v>1</v>
      </c>
      <c r="I39" s="28" t="n">
        <v>1</v>
      </c>
      <c r="J39" s="28" t="n">
        <v>338</v>
      </c>
      <c r="K39" s="28" t="n">
        <v>10</v>
      </c>
      <c r="L39" s="28" t="n">
        <v>1</v>
      </c>
      <c r="M39" s="28" t="s">
        <v>146</v>
      </c>
      <c r="N39" s="28" t="s">
        <v>140</v>
      </c>
      <c r="O39" s="29" t="n">
        <v>45594</v>
      </c>
      <c r="P39" s="28" t="n">
        <f aca="false">ROUNDDOWN(($B39-$O39)/30,0)</f>
        <v>7</v>
      </c>
      <c r="Q39" s="28" t="str">
        <f aca="false">TEXT($B39,"yyyy-mm")</f>
        <v>2025-05</v>
      </c>
      <c r="R39" s="28" t="n">
        <f aca="false">IF(AND($O39&gt;=DATE(2025,1,1),$O39&lt;=DATE(2025,4,30)),1,0)</f>
        <v>0</v>
      </c>
    </row>
    <row r="40" customFormat="false" ht="15" hidden="false" customHeight="false" outlineLevel="0" collapsed="false">
      <c r="A40" s="28" t="n">
        <v>7</v>
      </c>
      <c r="B40" s="29" t="n">
        <v>45016</v>
      </c>
      <c r="C40" s="28" t="n">
        <v>92600</v>
      </c>
      <c r="D40" s="28" t="n">
        <v>0</v>
      </c>
      <c r="E40" s="28" t="n">
        <v>0</v>
      </c>
      <c r="F40" s="28" t="s">
        <v>345</v>
      </c>
      <c r="G40" s="28" t="n">
        <v>0</v>
      </c>
      <c r="H40" s="28" t="n">
        <v>0</v>
      </c>
      <c r="I40" s="28" t="n">
        <v>0</v>
      </c>
      <c r="J40" s="28" t="n">
        <v>35</v>
      </c>
      <c r="K40" s="28" t="n">
        <v>1</v>
      </c>
      <c r="L40" s="28" t="n">
        <v>1</v>
      </c>
      <c r="M40" s="28" t="s">
        <v>147</v>
      </c>
      <c r="N40" s="28" t="s">
        <v>138</v>
      </c>
      <c r="O40" s="29" t="n">
        <v>45003</v>
      </c>
      <c r="P40" s="28" t="n">
        <f aca="false">ROUNDDOWN(($B40-$O40)/30,0)</f>
        <v>0</v>
      </c>
      <c r="Q40" s="28" t="str">
        <f aca="false">TEXT($B40,"yyyy-mm")</f>
        <v>2023-03</v>
      </c>
      <c r="R40" s="28" t="n">
        <f aca="false">IF(AND($O40&gt;=DATE(2025,1,1),$O40&lt;=DATE(2025,4,30)),1,0)</f>
        <v>0</v>
      </c>
    </row>
    <row r="41" customFormat="false" ht="15" hidden="false" customHeight="false" outlineLevel="0" collapsed="false">
      <c r="A41" s="28" t="n">
        <v>7</v>
      </c>
      <c r="B41" s="29" t="n">
        <v>45046</v>
      </c>
      <c r="C41" s="28" t="n">
        <v>0</v>
      </c>
      <c r="D41" s="28" t="n">
        <v>0</v>
      </c>
      <c r="E41" s="28" t="n">
        <v>0</v>
      </c>
      <c r="F41" s="28" t="s">
        <v>345</v>
      </c>
      <c r="G41" s="28" t="n">
        <v>0</v>
      </c>
      <c r="H41" s="28" t="n">
        <v>0</v>
      </c>
      <c r="I41" s="28" t="n">
        <v>0</v>
      </c>
      <c r="J41" s="28" t="n">
        <v>35</v>
      </c>
      <c r="K41" s="28" t="n">
        <v>1</v>
      </c>
      <c r="L41" s="28" t="n">
        <v>1</v>
      </c>
      <c r="M41" s="28" t="s">
        <v>147</v>
      </c>
      <c r="N41" s="28" t="s">
        <v>138</v>
      </c>
      <c r="O41" s="29" t="n">
        <v>45003</v>
      </c>
      <c r="P41" s="28" t="n">
        <f aca="false">ROUNDDOWN(($B41-$O41)/30,0)</f>
        <v>1</v>
      </c>
      <c r="Q41" s="28" t="str">
        <f aca="false">TEXT($B41,"yyyy-mm")</f>
        <v>2023-04</v>
      </c>
      <c r="R41" s="28" t="n">
        <f aca="false">IF(AND($O41&gt;=DATE(2025,1,1),$O41&lt;=DATE(2025,4,30)),1,0)</f>
        <v>0</v>
      </c>
    </row>
    <row r="42" customFormat="false" ht="15" hidden="false" customHeight="false" outlineLevel="0" collapsed="false">
      <c r="A42" s="28" t="n">
        <v>8</v>
      </c>
      <c r="B42" s="29" t="n">
        <v>45596</v>
      </c>
      <c r="C42" s="28" t="n">
        <v>14400</v>
      </c>
      <c r="D42" s="28" t="n">
        <v>0</v>
      </c>
      <c r="E42" s="28" t="n">
        <v>0</v>
      </c>
      <c r="F42" s="28" t="s">
        <v>345</v>
      </c>
      <c r="G42" s="28" t="n">
        <v>0</v>
      </c>
      <c r="H42" s="28" t="n">
        <v>0</v>
      </c>
      <c r="I42" s="28" t="n">
        <v>0</v>
      </c>
      <c r="J42" s="28" t="n">
        <v>147</v>
      </c>
      <c r="K42" s="28" t="n">
        <v>8</v>
      </c>
      <c r="L42" s="28" t="n">
        <v>2</v>
      </c>
      <c r="M42" s="28" t="s">
        <v>146</v>
      </c>
      <c r="N42" s="28" t="s">
        <v>138</v>
      </c>
      <c r="O42" s="29" t="n">
        <v>45588</v>
      </c>
      <c r="P42" s="28" t="n">
        <f aca="false">ROUNDDOWN(($B42-$O42)/30,0)</f>
        <v>0</v>
      </c>
      <c r="Q42" s="28" t="str">
        <f aca="false">TEXT($B42,"yyyy-mm")</f>
        <v>2024-10</v>
      </c>
      <c r="R42" s="28" t="n">
        <f aca="false">IF(AND($O42&gt;=DATE(2025,1,1),$O42&lt;=DATE(2025,4,30)),1,0)</f>
        <v>0</v>
      </c>
    </row>
    <row r="43" customFormat="false" ht="15" hidden="false" customHeight="false" outlineLevel="0" collapsed="false">
      <c r="A43" s="28" t="n">
        <v>8</v>
      </c>
      <c r="B43" s="29" t="n">
        <v>45626</v>
      </c>
      <c r="C43" s="28" t="n">
        <v>12000</v>
      </c>
      <c r="D43" s="28" t="n">
        <v>0</v>
      </c>
      <c r="E43" s="28" t="n">
        <v>0</v>
      </c>
      <c r="F43" s="28" t="s">
        <v>345</v>
      </c>
      <c r="G43" s="28" t="n">
        <v>0</v>
      </c>
      <c r="H43" s="28" t="n">
        <v>0</v>
      </c>
      <c r="I43" s="28" t="n">
        <v>0</v>
      </c>
      <c r="J43" s="28" t="n">
        <v>147</v>
      </c>
      <c r="K43" s="28" t="n">
        <v>8</v>
      </c>
      <c r="L43" s="28" t="n">
        <v>2</v>
      </c>
      <c r="M43" s="28" t="s">
        <v>146</v>
      </c>
      <c r="N43" s="28" t="s">
        <v>138</v>
      </c>
      <c r="O43" s="29" t="n">
        <v>45588</v>
      </c>
      <c r="P43" s="28" t="n">
        <f aca="false">ROUNDDOWN(($B43-$O43)/30,0)</f>
        <v>1</v>
      </c>
      <c r="Q43" s="28" t="str">
        <f aca="false">TEXT($B43,"yyyy-mm")</f>
        <v>2024-11</v>
      </c>
      <c r="R43" s="28" t="n">
        <f aca="false">IF(AND($O43&gt;=DATE(2025,1,1),$O43&lt;=DATE(2025,4,30)),1,0)</f>
        <v>0</v>
      </c>
    </row>
    <row r="44" customFormat="false" ht="15" hidden="false" customHeight="false" outlineLevel="0" collapsed="false">
      <c r="A44" s="28" t="n">
        <v>8</v>
      </c>
      <c r="B44" s="29" t="n">
        <v>45657</v>
      </c>
      <c r="C44" s="28" t="n">
        <v>9600</v>
      </c>
      <c r="D44" s="28" t="n">
        <v>0</v>
      </c>
      <c r="E44" s="28" t="n">
        <v>0</v>
      </c>
      <c r="F44" s="28" t="s">
        <v>345</v>
      </c>
      <c r="G44" s="28" t="n">
        <v>0</v>
      </c>
      <c r="H44" s="28" t="n">
        <v>0</v>
      </c>
      <c r="I44" s="28" t="n">
        <v>0</v>
      </c>
      <c r="J44" s="28" t="n">
        <v>147</v>
      </c>
      <c r="K44" s="28" t="n">
        <v>8</v>
      </c>
      <c r="L44" s="28" t="n">
        <v>2</v>
      </c>
      <c r="M44" s="28" t="s">
        <v>146</v>
      </c>
      <c r="N44" s="28" t="s">
        <v>138</v>
      </c>
      <c r="O44" s="29" t="n">
        <v>45588</v>
      </c>
      <c r="P44" s="28" t="n">
        <f aca="false">ROUNDDOWN(($B44-$O44)/30,0)</f>
        <v>2</v>
      </c>
      <c r="Q44" s="28" t="str">
        <f aca="false">TEXT($B44,"yyyy-mm")</f>
        <v>2024-12</v>
      </c>
      <c r="R44" s="28" t="n">
        <f aca="false">IF(AND($O44&gt;=DATE(2025,1,1),$O44&lt;=DATE(2025,4,30)),1,0)</f>
        <v>0</v>
      </c>
    </row>
    <row r="45" customFormat="false" ht="15" hidden="false" customHeight="false" outlineLevel="0" collapsed="false">
      <c r="A45" s="28" t="n">
        <v>8</v>
      </c>
      <c r="B45" s="29" t="n">
        <v>45688</v>
      </c>
      <c r="C45" s="28" t="n">
        <v>7200</v>
      </c>
      <c r="D45" s="28" t="n">
        <v>0</v>
      </c>
      <c r="E45" s="28" t="n">
        <v>0</v>
      </c>
      <c r="F45" s="28" t="s">
        <v>345</v>
      </c>
      <c r="G45" s="28" t="n">
        <v>0</v>
      </c>
      <c r="H45" s="28" t="n">
        <v>0</v>
      </c>
      <c r="I45" s="28" t="n">
        <v>0</v>
      </c>
      <c r="J45" s="28" t="n">
        <v>147</v>
      </c>
      <c r="K45" s="28" t="n">
        <v>8</v>
      </c>
      <c r="L45" s="28" t="n">
        <v>2</v>
      </c>
      <c r="M45" s="28" t="s">
        <v>146</v>
      </c>
      <c r="N45" s="28" t="s">
        <v>138</v>
      </c>
      <c r="O45" s="29" t="n">
        <v>45588</v>
      </c>
      <c r="P45" s="28" t="n">
        <f aca="false">ROUNDDOWN(($B45-$O45)/30,0)</f>
        <v>3</v>
      </c>
      <c r="Q45" s="28" t="str">
        <f aca="false">TEXT($B45,"yyyy-mm")</f>
        <v>2025-01</v>
      </c>
      <c r="R45" s="28" t="n">
        <f aca="false">IF(AND($O45&gt;=DATE(2025,1,1),$O45&lt;=DATE(2025,4,30)),1,0)</f>
        <v>0</v>
      </c>
    </row>
    <row r="46" customFormat="false" ht="15" hidden="false" customHeight="false" outlineLevel="0" collapsed="false">
      <c r="A46" s="28" t="n">
        <v>8</v>
      </c>
      <c r="B46" s="29" t="n">
        <v>45716</v>
      </c>
      <c r="C46" s="28" t="n">
        <v>4800</v>
      </c>
      <c r="D46" s="28" t="n">
        <v>0</v>
      </c>
      <c r="E46" s="28" t="n">
        <v>0</v>
      </c>
      <c r="F46" s="28" t="s">
        <v>345</v>
      </c>
      <c r="G46" s="28" t="n">
        <v>0</v>
      </c>
      <c r="H46" s="28" t="n">
        <v>0</v>
      </c>
      <c r="I46" s="28" t="n">
        <v>0</v>
      </c>
      <c r="J46" s="28" t="n">
        <v>147</v>
      </c>
      <c r="K46" s="28" t="n">
        <v>8</v>
      </c>
      <c r="L46" s="28" t="n">
        <v>2</v>
      </c>
      <c r="M46" s="28" t="s">
        <v>146</v>
      </c>
      <c r="N46" s="28" t="s">
        <v>138</v>
      </c>
      <c r="O46" s="29" t="n">
        <v>45588</v>
      </c>
      <c r="P46" s="28" t="n">
        <f aca="false">ROUNDDOWN(($B46-$O46)/30,0)</f>
        <v>4</v>
      </c>
      <c r="Q46" s="28" t="str">
        <f aca="false">TEXT($B46,"yyyy-mm")</f>
        <v>2025-02</v>
      </c>
      <c r="R46" s="28" t="n">
        <f aca="false">IF(AND($O46&gt;=DATE(2025,1,1),$O46&lt;=DATE(2025,4,30)),1,0)</f>
        <v>0</v>
      </c>
    </row>
    <row r="47" customFormat="false" ht="15" hidden="false" customHeight="false" outlineLevel="0" collapsed="false">
      <c r="A47" s="28" t="n">
        <v>8</v>
      </c>
      <c r="B47" s="29" t="n">
        <v>45747</v>
      </c>
      <c r="C47" s="28" t="n">
        <v>2400</v>
      </c>
      <c r="D47" s="28" t="n">
        <v>0</v>
      </c>
      <c r="E47" s="28" t="n">
        <v>0</v>
      </c>
      <c r="F47" s="28" t="s">
        <v>345</v>
      </c>
      <c r="G47" s="28" t="n">
        <v>0</v>
      </c>
      <c r="H47" s="28" t="n">
        <v>0</v>
      </c>
      <c r="I47" s="28" t="n">
        <v>0</v>
      </c>
      <c r="J47" s="28" t="n">
        <v>147</v>
      </c>
      <c r="K47" s="28" t="n">
        <v>8</v>
      </c>
      <c r="L47" s="28" t="n">
        <v>2</v>
      </c>
      <c r="M47" s="28" t="s">
        <v>146</v>
      </c>
      <c r="N47" s="28" t="s">
        <v>138</v>
      </c>
      <c r="O47" s="29" t="n">
        <v>45588</v>
      </c>
      <c r="P47" s="28" t="n">
        <f aca="false">ROUNDDOWN(($B47-$O47)/30,0)</f>
        <v>5</v>
      </c>
      <c r="Q47" s="28" t="str">
        <f aca="false">TEXT($B47,"yyyy-mm")</f>
        <v>2025-03</v>
      </c>
      <c r="R47" s="28" t="n">
        <f aca="false">IF(AND($O47&gt;=DATE(2025,1,1),$O47&lt;=DATE(2025,4,30)),1,0)</f>
        <v>0</v>
      </c>
    </row>
    <row r="48" customFormat="false" ht="15" hidden="false" customHeight="false" outlineLevel="0" collapsed="false">
      <c r="A48" s="28" t="n">
        <v>8</v>
      </c>
      <c r="B48" s="29" t="n">
        <v>45777</v>
      </c>
      <c r="C48" s="28" t="n">
        <v>0</v>
      </c>
      <c r="D48" s="28" t="n">
        <v>0</v>
      </c>
      <c r="E48" s="28" t="n">
        <v>0</v>
      </c>
      <c r="F48" s="28" t="s">
        <v>345</v>
      </c>
      <c r="G48" s="28" t="n">
        <v>0</v>
      </c>
      <c r="H48" s="28" t="n">
        <v>0</v>
      </c>
      <c r="I48" s="28" t="n">
        <v>0</v>
      </c>
      <c r="J48" s="28" t="n">
        <v>147</v>
      </c>
      <c r="K48" s="28" t="n">
        <v>8</v>
      </c>
      <c r="L48" s="28" t="n">
        <v>2</v>
      </c>
      <c r="M48" s="28" t="s">
        <v>146</v>
      </c>
      <c r="N48" s="28" t="s">
        <v>138</v>
      </c>
      <c r="O48" s="29" t="n">
        <v>45588</v>
      </c>
      <c r="P48" s="28" t="n">
        <f aca="false">ROUNDDOWN(($B48-$O48)/30,0)</f>
        <v>6</v>
      </c>
      <c r="Q48" s="28" t="str">
        <f aca="false">TEXT($B48,"yyyy-mm")</f>
        <v>2025-04</v>
      </c>
      <c r="R48" s="28" t="n">
        <f aca="false">IF(AND($O48&gt;=DATE(2025,1,1),$O48&lt;=DATE(2025,4,30)),1,0)</f>
        <v>0</v>
      </c>
    </row>
    <row r="49" customFormat="false" ht="15" hidden="false" customHeight="false" outlineLevel="0" collapsed="false">
      <c r="A49" s="28" t="n">
        <v>9</v>
      </c>
      <c r="B49" s="29" t="n">
        <v>45382</v>
      </c>
      <c r="C49" s="28" t="n">
        <v>335400</v>
      </c>
      <c r="D49" s="28" t="n">
        <v>0</v>
      </c>
      <c r="E49" s="28" t="n">
        <v>0</v>
      </c>
      <c r="F49" s="28" t="s">
        <v>345</v>
      </c>
      <c r="G49" s="28" t="n">
        <v>0</v>
      </c>
      <c r="H49" s="28" t="n">
        <v>0</v>
      </c>
      <c r="I49" s="28" t="n">
        <v>0</v>
      </c>
      <c r="J49" s="28" t="n">
        <v>80</v>
      </c>
      <c r="K49" s="28" t="n">
        <v>7</v>
      </c>
      <c r="L49" s="28" t="n">
        <v>2</v>
      </c>
      <c r="M49" s="28" t="s">
        <v>147</v>
      </c>
      <c r="N49" s="28" t="s">
        <v>138</v>
      </c>
      <c r="O49" s="29" t="n">
        <v>45362</v>
      </c>
      <c r="P49" s="28" t="n">
        <f aca="false">ROUNDDOWN(($B49-$O49)/30,0)</f>
        <v>0</v>
      </c>
      <c r="Q49" s="28" t="str">
        <f aca="false">TEXT($B49,"yyyy-mm")</f>
        <v>2024-03</v>
      </c>
      <c r="R49" s="28" t="n">
        <f aca="false">IF(AND($O49&gt;=DATE(2025,1,1),$O49&lt;=DATE(2025,4,30)),1,0)</f>
        <v>0</v>
      </c>
    </row>
    <row r="50" customFormat="false" ht="15" hidden="false" customHeight="false" outlineLevel="0" collapsed="false">
      <c r="A50" s="28" t="n">
        <v>9</v>
      </c>
      <c r="B50" s="29" t="n">
        <v>45412</v>
      </c>
      <c r="C50" s="28" t="n">
        <v>326335.14</v>
      </c>
      <c r="D50" s="28" t="n">
        <v>0</v>
      </c>
      <c r="E50" s="28" t="n">
        <v>0</v>
      </c>
      <c r="F50" s="28" t="s">
        <v>345</v>
      </c>
      <c r="G50" s="28" t="n">
        <v>0</v>
      </c>
      <c r="H50" s="28" t="n">
        <v>0</v>
      </c>
      <c r="I50" s="28" t="n">
        <v>0</v>
      </c>
      <c r="J50" s="28" t="n">
        <v>80</v>
      </c>
      <c r="K50" s="28" t="n">
        <v>7</v>
      </c>
      <c r="L50" s="28" t="n">
        <v>2</v>
      </c>
      <c r="M50" s="28" t="s">
        <v>147</v>
      </c>
      <c r="N50" s="28" t="s">
        <v>138</v>
      </c>
      <c r="O50" s="29" t="n">
        <v>45362</v>
      </c>
      <c r="P50" s="28" t="n">
        <f aca="false">ROUNDDOWN(($B50-$O50)/30,0)</f>
        <v>1</v>
      </c>
      <c r="Q50" s="28" t="str">
        <f aca="false">TEXT($B50,"yyyy-mm")</f>
        <v>2024-04</v>
      </c>
      <c r="R50" s="28" t="n">
        <f aca="false">IF(AND($O50&gt;=DATE(2025,1,1),$O50&lt;=DATE(2025,4,30)),1,0)</f>
        <v>0</v>
      </c>
    </row>
    <row r="51" customFormat="false" ht="15" hidden="false" customHeight="false" outlineLevel="0" collapsed="false">
      <c r="A51" s="28" t="n">
        <v>9</v>
      </c>
      <c r="B51" s="29" t="n">
        <v>45443</v>
      </c>
      <c r="C51" s="28" t="n">
        <v>317270.28</v>
      </c>
      <c r="D51" s="28" t="n">
        <v>0</v>
      </c>
      <c r="E51" s="28" t="n">
        <v>0</v>
      </c>
      <c r="F51" s="28" t="s">
        <v>345</v>
      </c>
      <c r="G51" s="28" t="n">
        <v>0</v>
      </c>
      <c r="H51" s="28" t="n">
        <v>0</v>
      </c>
      <c r="I51" s="28" t="n">
        <v>0</v>
      </c>
      <c r="J51" s="28" t="n">
        <v>80</v>
      </c>
      <c r="K51" s="28" t="n">
        <v>7</v>
      </c>
      <c r="L51" s="28" t="n">
        <v>2</v>
      </c>
      <c r="M51" s="28" t="s">
        <v>147</v>
      </c>
      <c r="N51" s="28" t="s">
        <v>138</v>
      </c>
      <c r="O51" s="29" t="n">
        <v>45362</v>
      </c>
      <c r="P51" s="28" t="n">
        <f aca="false">ROUNDDOWN(($B51-$O51)/30,0)</f>
        <v>2</v>
      </c>
      <c r="Q51" s="28" t="str">
        <f aca="false">TEXT($B51,"yyyy-mm")</f>
        <v>2024-05</v>
      </c>
      <c r="R51" s="28" t="n">
        <f aca="false">IF(AND($O51&gt;=DATE(2025,1,1),$O51&lt;=DATE(2025,4,30)),1,0)</f>
        <v>0</v>
      </c>
    </row>
    <row r="52" customFormat="false" ht="15" hidden="false" customHeight="false" outlineLevel="0" collapsed="false">
      <c r="A52" s="28" t="n">
        <v>9</v>
      </c>
      <c r="B52" s="29" t="n">
        <v>45473</v>
      </c>
      <c r="C52" s="28" t="n">
        <v>308205.42</v>
      </c>
      <c r="D52" s="28" t="n">
        <v>0</v>
      </c>
      <c r="E52" s="28" t="n">
        <v>0</v>
      </c>
      <c r="F52" s="28" t="s">
        <v>345</v>
      </c>
      <c r="G52" s="28" t="n">
        <v>0</v>
      </c>
      <c r="H52" s="28" t="n">
        <v>0</v>
      </c>
      <c r="I52" s="28" t="n">
        <v>0</v>
      </c>
      <c r="J52" s="28" t="n">
        <v>80</v>
      </c>
      <c r="K52" s="28" t="n">
        <v>7</v>
      </c>
      <c r="L52" s="28" t="n">
        <v>2</v>
      </c>
      <c r="M52" s="28" t="s">
        <v>147</v>
      </c>
      <c r="N52" s="28" t="s">
        <v>138</v>
      </c>
      <c r="O52" s="29" t="n">
        <v>45362</v>
      </c>
      <c r="P52" s="28" t="n">
        <f aca="false">ROUNDDOWN(($B52-$O52)/30,0)</f>
        <v>3</v>
      </c>
      <c r="Q52" s="28" t="str">
        <f aca="false">TEXT($B52,"yyyy-mm")</f>
        <v>2024-06</v>
      </c>
      <c r="R52" s="28" t="n">
        <f aca="false">IF(AND($O52&gt;=DATE(2025,1,1),$O52&lt;=DATE(2025,4,30)),1,0)</f>
        <v>0</v>
      </c>
    </row>
    <row r="53" customFormat="false" ht="15" hidden="false" customHeight="false" outlineLevel="0" collapsed="false">
      <c r="A53" s="28" t="n">
        <v>9</v>
      </c>
      <c r="B53" s="29" t="n">
        <v>45504</v>
      </c>
      <c r="C53" s="28" t="n">
        <v>299140.56</v>
      </c>
      <c r="D53" s="28" t="n">
        <v>0</v>
      </c>
      <c r="E53" s="28" t="n">
        <v>0</v>
      </c>
      <c r="F53" s="28" t="s">
        <v>345</v>
      </c>
      <c r="G53" s="28" t="n">
        <v>0</v>
      </c>
      <c r="H53" s="28" t="n">
        <v>0</v>
      </c>
      <c r="I53" s="28" t="n">
        <v>0</v>
      </c>
      <c r="J53" s="28" t="n">
        <v>80</v>
      </c>
      <c r="K53" s="28" t="n">
        <v>7</v>
      </c>
      <c r="L53" s="28" t="n">
        <v>2</v>
      </c>
      <c r="M53" s="28" t="s">
        <v>147</v>
      </c>
      <c r="N53" s="28" t="s">
        <v>138</v>
      </c>
      <c r="O53" s="29" t="n">
        <v>45362</v>
      </c>
      <c r="P53" s="28" t="n">
        <f aca="false">ROUNDDOWN(($B53-$O53)/30,0)</f>
        <v>4</v>
      </c>
      <c r="Q53" s="28" t="str">
        <f aca="false">TEXT($B53,"yyyy-mm")</f>
        <v>2024-07</v>
      </c>
      <c r="R53" s="28" t="n">
        <f aca="false">IF(AND($O53&gt;=DATE(2025,1,1),$O53&lt;=DATE(2025,4,30)),1,0)</f>
        <v>0</v>
      </c>
    </row>
    <row r="54" customFormat="false" ht="15" hidden="false" customHeight="false" outlineLevel="0" collapsed="false">
      <c r="A54" s="28" t="n">
        <v>9</v>
      </c>
      <c r="B54" s="29" t="n">
        <v>45535</v>
      </c>
      <c r="C54" s="28" t="n">
        <v>290075.7</v>
      </c>
      <c r="D54" s="28" t="n">
        <v>0</v>
      </c>
      <c r="E54" s="28" t="n">
        <v>0</v>
      </c>
      <c r="F54" s="28" t="s">
        <v>345</v>
      </c>
      <c r="G54" s="28" t="n">
        <v>0</v>
      </c>
      <c r="H54" s="28" t="n">
        <v>0</v>
      </c>
      <c r="I54" s="28" t="n">
        <v>0</v>
      </c>
      <c r="J54" s="28" t="n">
        <v>80</v>
      </c>
      <c r="K54" s="28" t="n">
        <v>7</v>
      </c>
      <c r="L54" s="28" t="n">
        <v>2</v>
      </c>
      <c r="M54" s="28" t="s">
        <v>147</v>
      </c>
      <c r="N54" s="28" t="s">
        <v>138</v>
      </c>
      <c r="O54" s="29" t="n">
        <v>45362</v>
      </c>
      <c r="P54" s="28" t="n">
        <f aca="false">ROUNDDOWN(($B54-$O54)/30,0)</f>
        <v>5</v>
      </c>
      <c r="Q54" s="28" t="str">
        <f aca="false">TEXT($B54,"yyyy-mm")</f>
        <v>2024-08</v>
      </c>
      <c r="R54" s="28" t="n">
        <f aca="false">IF(AND($O54&gt;=DATE(2025,1,1),$O54&lt;=DATE(2025,4,30)),1,0)</f>
        <v>0</v>
      </c>
    </row>
    <row r="55" customFormat="false" ht="15" hidden="false" customHeight="false" outlineLevel="0" collapsed="false">
      <c r="A55" s="28" t="n">
        <v>9</v>
      </c>
      <c r="B55" s="29" t="n">
        <v>45565</v>
      </c>
      <c r="C55" s="28" t="n">
        <v>281010.84</v>
      </c>
      <c r="D55" s="28" t="n">
        <v>0</v>
      </c>
      <c r="E55" s="28" t="n">
        <v>0</v>
      </c>
      <c r="F55" s="28" t="s">
        <v>345</v>
      </c>
      <c r="G55" s="28" t="n">
        <v>0</v>
      </c>
      <c r="H55" s="28" t="n">
        <v>0</v>
      </c>
      <c r="I55" s="28" t="n">
        <v>0</v>
      </c>
      <c r="J55" s="28" t="n">
        <v>80</v>
      </c>
      <c r="K55" s="28" t="n">
        <v>7</v>
      </c>
      <c r="L55" s="28" t="n">
        <v>2</v>
      </c>
      <c r="M55" s="28" t="s">
        <v>147</v>
      </c>
      <c r="N55" s="28" t="s">
        <v>138</v>
      </c>
      <c r="O55" s="29" t="n">
        <v>45362</v>
      </c>
      <c r="P55" s="28" t="n">
        <f aca="false">ROUNDDOWN(($B55-$O55)/30,0)</f>
        <v>6</v>
      </c>
      <c r="Q55" s="28" t="str">
        <f aca="false">TEXT($B55,"yyyy-mm")</f>
        <v>2024-09</v>
      </c>
      <c r="R55" s="28" t="n">
        <f aca="false">IF(AND($O55&gt;=DATE(2025,1,1),$O55&lt;=DATE(2025,4,30)),1,0)</f>
        <v>0</v>
      </c>
    </row>
    <row r="56" customFormat="false" ht="15" hidden="false" customHeight="false" outlineLevel="0" collapsed="false">
      <c r="A56" s="28" t="n">
        <v>9</v>
      </c>
      <c r="B56" s="29" t="n">
        <v>45596</v>
      </c>
      <c r="C56" s="28" t="n">
        <v>271945.98</v>
      </c>
      <c r="D56" s="28" t="n">
        <v>0</v>
      </c>
      <c r="E56" s="28" t="n">
        <v>0</v>
      </c>
      <c r="F56" s="28" t="s">
        <v>345</v>
      </c>
      <c r="G56" s="28" t="n">
        <v>0</v>
      </c>
      <c r="H56" s="28" t="n">
        <v>0</v>
      </c>
      <c r="I56" s="28" t="n">
        <v>0</v>
      </c>
      <c r="J56" s="28" t="n">
        <v>80</v>
      </c>
      <c r="K56" s="28" t="n">
        <v>7</v>
      </c>
      <c r="L56" s="28" t="n">
        <v>2</v>
      </c>
      <c r="M56" s="28" t="s">
        <v>147</v>
      </c>
      <c r="N56" s="28" t="s">
        <v>138</v>
      </c>
      <c r="O56" s="29" t="n">
        <v>45362</v>
      </c>
      <c r="P56" s="28" t="n">
        <f aca="false">ROUNDDOWN(($B56-$O56)/30,0)</f>
        <v>7</v>
      </c>
      <c r="Q56" s="28" t="str">
        <f aca="false">TEXT($B56,"yyyy-mm")</f>
        <v>2024-10</v>
      </c>
      <c r="R56" s="28" t="n">
        <f aca="false">IF(AND($O56&gt;=DATE(2025,1,1),$O56&lt;=DATE(2025,4,30)),1,0)</f>
        <v>0</v>
      </c>
    </row>
    <row r="57" customFormat="false" ht="15" hidden="false" customHeight="false" outlineLevel="0" collapsed="false">
      <c r="A57" s="28" t="n">
        <v>9</v>
      </c>
      <c r="B57" s="29" t="n">
        <v>45626</v>
      </c>
      <c r="C57" s="28" t="n">
        <v>262881.12</v>
      </c>
      <c r="D57" s="28" t="n">
        <v>0</v>
      </c>
      <c r="E57" s="28" t="n">
        <v>0</v>
      </c>
      <c r="F57" s="28" t="s">
        <v>345</v>
      </c>
      <c r="G57" s="28" t="n">
        <v>0</v>
      </c>
      <c r="H57" s="28" t="n">
        <v>0</v>
      </c>
      <c r="I57" s="28" t="n">
        <v>0</v>
      </c>
      <c r="J57" s="28" t="n">
        <v>80</v>
      </c>
      <c r="K57" s="28" t="n">
        <v>7</v>
      </c>
      <c r="L57" s="28" t="n">
        <v>2</v>
      </c>
      <c r="M57" s="28" t="s">
        <v>147</v>
      </c>
      <c r="N57" s="28" t="s">
        <v>138</v>
      </c>
      <c r="O57" s="29" t="n">
        <v>45362</v>
      </c>
      <c r="P57" s="28" t="n">
        <f aca="false">ROUNDDOWN(($B57-$O57)/30,0)</f>
        <v>8</v>
      </c>
      <c r="Q57" s="28" t="str">
        <f aca="false">TEXT($B57,"yyyy-mm")</f>
        <v>2024-11</v>
      </c>
      <c r="R57" s="28" t="n">
        <f aca="false">IF(AND($O57&gt;=DATE(2025,1,1),$O57&lt;=DATE(2025,4,30)),1,0)</f>
        <v>0</v>
      </c>
    </row>
    <row r="58" customFormat="false" ht="15" hidden="false" customHeight="false" outlineLevel="0" collapsed="false">
      <c r="A58" s="28" t="n">
        <v>9</v>
      </c>
      <c r="B58" s="29" t="n">
        <v>45657</v>
      </c>
      <c r="C58" s="28" t="n">
        <v>253816.26</v>
      </c>
      <c r="D58" s="28" t="n">
        <v>0</v>
      </c>
      <c r="E58" s="28" t="n">
        <v>0</v>
      </c>
      <c r="F58" s="28" t="s">
        <v>345</v>
      </c>
      <c r="G58" s="28" t="n">
        <v>0</v>
      </c>
      <c r="H58" s="28" t="n">
        <v>0</v>
      </c>
      <c r="I58" s="28" t="n">
        <v>0</v>
      </c>
      <c r="J58" s="28" t="n">
        <v>80</v>
      </c>
      <c r="K58" s="28" t="n">
        <v>7</v>
      </c>
      <c r="L58" s="28" t="n">
        <v>2</v>
      </c>
      <c r="M58" s="28" t="s">
        <v>147</v>
      </c>
      <c r="N58" s="28" t="s">
        <v>138</v>
      </c>
      <c r="O58" s="29" t="n">
        <v>45362</v>
      </c>
      <c r="P58" s="28" t="n">
        <f aca="false">ROUNDDOWN(($B58-$O58)/30,0)</f>
        <v>9</v>
      </c>
      <c r="Q58" s="28" t="str">
        <f aca="false">TEXT($B58,"yyyy-mm")</f>
        <v>2024-12</v>
      </c>
      <c r="R58" s="28" t="n">
        <f aca="false">IF(AND($O58&gt;=DATE(2025,1,1),$O58&lt;=DATE(2025,4,30)),1,0)</f>
        <v>0</v>
      </c>
    </row>
    <row r="59" customFormat="false" ht="15" hidden="false" customHeight="false" outlineLevel="0" collapsed="false">
      <c r="A59" s="28" t="n">
        <v>9</v>
      </c>
      <c r="B59" s="29" t="n">
        <v>45688</v>
      </c>
      <c r="C59" s="28" t="n">
        <v>244751.4</v>
      </c>
      <c r="D59" s="28" t="n">
        <v>0</v>
      </c>
      <c r="E59" s="28" t="n">
        <v>0</v>
      </c>
      <c r="F59" s="28" t="s">
        <v>345</v>
      </c>
      <c r="G59" s="28" t="n">
        <v>0</v>
      </c>
      <c r="H59" s="28" t="n">
        <v>0</v>
      </c>
      <c r="I59" s="28" t="n">
        <v>0</v>
      </c>
      <c r="J59" s="28" t="n">
        <v>80</v>
      </c>
      <c r="K59" s="28" t="n">
        <v>7</v>
      </c>
      <c r="L59" s="28" t="n">
        <v>2</v>
      </c>
      <c r="M59" s="28" t="s">
        <v>147</v>
      </c>
      <c r="N59" s="28" t="s">
        <v>138</v>
      </c>
      <c r="O59" s="29" t="n">
        <v>45362</v>
      </c>
      <c r="P59" s="28" t="n">
        <f aca="false">ROUNDDOWN(($B59-$O59)/30,0)</f>
        <v>10</v>
      </c>
      <c r="Q59" s="28" t="str">
        <f aca="false">TEXT($B59,"yyyy-mm")</f>
        <v>2025-01</v>
      </c>
      <c r="R59" s="28" t="n">
        <f aca="false">IF(AND($O59&gt;=DATE(2025,1,1),$O59&lt;=DATE(2025,4,30)),1,0)</f>
        <v>0</v>
      </c>
    </row>
    <row r="60" customFormat="false" ht="15" hidden="false" customHeight="false" outlineLevel="0" collapsed="false">
      <c r="A60" s="28" t="n">
        <v>9</v>
      </c>
      <c r="B60" s="29" t="n">
        <v>45716</v>
      </c>
      <c r="C60" s="28" t="n">
        <v>235686.54</v>
      </c>
      <c r="D60" s="28" t="n">
        <v>0</v>
      </c>
      <c r="E60" s="28" t="n">
        <v>0</v>
      </c>
      <c r="F60" s="28" t="s">
        <v>345</v>
      </c>
      <c r="G60" s="28" t="n">
        <v>0</v>
      </c>
      <c r="H60" s="28" t="n">
        <v>0</v>
      </c>
      <c r="I60" s="28" t="n">
        <v>0</v>
      </c>
      <c r="J60" s="28" t="n">
        <v>80</v>
      </c>
      <c r="K60" s="28" t="n">
        <v>7</v>
      </c>
      <c r="L60" s="28" t="n">
        <v>2</v>
      </c>
      <c r="M60" s="28" t="s">
        <v>147</v>
      </c>
      <c r="N60" s="28" t="s">
        <v>138</v>
      </c>
      <c r="O60" s="29" t="n">
        <v>45362</v>
      </c>
      <c r="P60" s="28" t="n">
        <f aca="false">ROUNDDOWN(($B60-$O60)/30,0)</f>
        <v>11</v>
      </c>
      <c r="Q60" s="28" t="str">
        <f aca="false">TEXT($B60,"yyyy-mm")</f>
        <v>2025-02</v>
      </c>
      <c r="R60" s="28" t="n">
        <f aca="false">IF(AND($O60&gt;=DATE(2025,1,1),$O60&lt;=DATE(2025,4,30)),1,0)</f>
        <v>0</v>
      </c>
    </row>
    <row r="61" customFormat="false" ht="15" hidden="false" customHeight="false" outlineLevel="0" collapsed="false">
      <c r="A61" s="28" t="n">
        <v>9</v>
      </c>
      <c r="B61" s="29" t="n">
        <v>45747</v>
      </c>
      <c r="C61" s="28" t="n">
        <v>226621.68</v>
      </c>
      <c r="D61" s="28" t="n">
        <v>0</v>
      </c>
      <c r="E61" s="28" t="n">
        <v>0</v>
      </c>
      <c r="F61" s="28" t="s">
        <v>345</v>
      </c>
      <c r="G61" s="28" t="n">
        <v>0</v>
      </c>
      <c r="H61" s="28" t="n">
        <v>0</v>
      </c>
      <c r="I61" s="28" t="n">
        <v>0</v>
      </c>
      <c r="J61" s="28" t="n">
        <v>80</v>
      </c>
      <c r="K61" s="28" t="n">
        <v>7</v>
      </c>
      <c r="L61" s="28" t="n">
        <v>2</v>
      </c>
      <c r="M61" s="28" t="s">
        <v>147</v>
      </c>
      <c r="N61" s="28" t="s">
        <v>138</v>
      </c>
      <c r="O61" s="29" t="n">
        <v>45362</v>
      </c>
      <c r="P61" s="28" t="n">
        <f aca="false">ROUNDDOWN(($B61-$O61)/30,0)</f>
        <v>12</v>
      </c>
      <c r="Q61" s="28" t="str">
        <f aca="false">TEXT($B61,"yyyy-mm")</f>
        <v>2025-03</v>
      </c>
      <c r="R61" s="28" t="n">
        <f aca="false">IF(AND($O61&gt;=DATE(2025,1,1),$O61&lt;=DATE(2025,4,30)),1,0)</f>
        <v>0</v>
      </c>
    </row>
    <row r="62" customFormat="false" ht="15" hidden="false" customHeight="false" outlineLevel="0" collapsed="false">
      <c r="A62" s="28" t="n">
        <v>9</v>
      </c>
      <c r="B62" s="29" t="n">
        <v>45777</v>
      </c>
      <c r="C62" s="28" t="n">
        <v>217556.82</v>
      </c>
      <c r="D62" s="28" t="n">
        <v>0</v>
      </c>
      <c r="E62" s="28" t="n">
        <v>0</v>
      </c>
      <c r="F62" s="28" t="s">
        <v>345</v>
      </c>
      <c r="G62" s="28" t="n">
        <v>0</v>
      </c>
      <c r="H62" s="28" t="n">
        <v>0</v>
      </c>
      <c r="I62" s="28" t="n">
        <v>0</v>
      </c>
      <c r="J62" s="28" t="n">
        <v>80</v>
      </c>
      <c r="K62" s="28" t="n">
        <v>7</v>
      </c>
      <c r="L62" s="28" t="n">
        <v>2</v>
      </c>
      <c r="M62" s="28" t="s">
        <v>147</v>
      </c>
      <c r="N62" s="28" t="s">
        <v>138</v>
      </c>
      <c r="O62" s="29" t="n">
        <v>45362</v>
      </c>
      <c r="P62" s="28" t="n">
        <f aca="false">ROUNDDOWN(($B62-$O62)/30,0)</f>
        <v>13</v>
      </c>
      <c r="Q62" s="28" t="str">
        <f aca="false">TEXT($B62,"yyyy-mm")</f>
        <v>2025-04</v>
      </c>
      <c r="R62" s="28" t="n">
        <f aca="false">IF(AND($O62&gt;=DATE(2025,1,1),$O62&lt;=DATE(2025,4,30)),1,0)</f>
        <v>0</v>
      </c>
    </row>
    <row r="63" customFormat="false" ht="15" hidden="false" customHeight="false" outlineLevel="0" collapsed="false">
      <c r="A63" s="28" t="n">
        <v>9</v>
      </c>
      <c r="B63" s="29" t="n">
        <v>45808</v>
      </c>
      <c r="C63" s="28" t="n">
        <v>208491.96</v>
      </c>
      <c r="D63" s="28" t="n">
        <v>0</v>
      </c>
      <c r="E63" s="28" t="n">
        <v>0</v>
      </c>
      <c r="F63" s="28" t="s">
        <v>345</v>
      </c>
      <c r="G63" s="28" t="n">
        <v>0</v>
      </c>
      <c r="H63" s="28" t="n">
        <v>0</v>
      </c>
      <c r="I63" s="28" t="n">
        <v>0</v>
      </c>
      <c r="J63" s="28" t="n">
        <v>80</v>
      </c>
      <c r="K63" s="28" t="n">
        <v>7</v>
      </c>
      <c r="L63" s="28" t="n">
        <v>2</v>
      </c>
      <c r="M63" s="28" t="s">
        <v>147</v>
      </c>
      <c r="N63" s="28" t="s">
        <v>138</v>
      </c>
      <c r="O63" s="29" t="n">
        <v>45362</v>
      </c>
      <c r="P63" s="28" t="n">
        <f aca="false">ROUNDDOWN(($B63-$O63)/30,0)</f>
        <v>14</v>
      </c>
      <c r="Q63" s="28" t="str">
        <f aca="false">TEXT($B63,"yyyy-mm")</f>
        <v>2025-05</v>
      </c>
      <c r="R63" s="28" t="n">
        <f aca="false">IF(AND($O63&gt;=DATE(2025,1,1),$O63&lt;=DATE(2025,4,30)),1,0)</f>
        <v>0</v>
      </c>
    </row>
    <row r="64" customFormat="false" ht="15" hidden="false" customHeight="false" outlineLevel="0" collapsed="false">
      <c r="A64" s="28" t="n">
        <v>9</v>
      </c>
      <c r="B64" s="29" t="n">
        <v>45838</v>
      </c>
      <c r="C64" s="28" t="n">
        <v>199427.1</v>
      </c>
      <c r="D64" s="28" t="n">
        <v>0</v>
      </c>
      <c r="E64" s="28" t="n">
        <v>0</v>
      </c>
      <c r="F64" s="28" t="s">
        <v>345</v>
      </c>
      <c r="G64" s="28" t="n">
        <v>0</v>
      </c>
      <c r="H64" s="28" t="n">
        <v>0</v>
      </c>
      <c r="I64" s="28" t="n">
        <v>0</v>
      </c>
      <c r="J64" s="28" t="n">
        <v>80</v>
      </c>
      <c r="K64" s="28" t="n">
        <v>7</v>
      </c>
      <c r="L64" s="28" t="n">
        <v>2</v>
      </c>
      <c r="M64" s="28" t="s">
        <v>147</v>
      </c>
      <c r="N64" s="28" t="s">
        <v>138</v>
      </c>
      <c r="O64" s="29" t="n">
        <v>45362</v>
      </c>
      <c r="P64" s="28" t="n">
        <f aca="false">ROUNDDOWN(($B64-$O64)/30,0)</f>
        <v>15</v>
      </c>
      <c r="Q64" s="28" t="str">
        <f aca="false">TEXT($B64,"yyyy-mm")</f>
        <v>2025-06</v>
      </c>
      <c r="R64" s="28" t="n">
        <f aca="false">IF(AND($O64&gt;=DATE(2025,1,1),$O64&lt;=DATE(2025,4,30)),1,0)</f>
        <v>0</v>
      </c>
    </row>
    <row r="65" customFormat="false" ht="15" hidden="false" customHeight="false" outlineLevel="0" collapsed="false">
      <c r="A65" s="28" t="n">
        <v>9</v>
      </c>
      <c r="B65" s="29" t="n">
        <v>45869</v>
      </c>
      <c r="C65" s="28" t="n">
        <v>190362.24</v>
      </c>
      <c r="D65" s="28" t="n">
        <v>0</v>
      </c>
      <c r="E65" s="28" t="n">
        <v>0</v>
      </c>
      <c r="F65" s="28" t="s">
        <v>345</v>
      </c>
      <c r="G65" s="28" t="n">
        <v>0</v>
      </c>
      <c r="H65" s="28" t="n">
        <v>0</v>
      </c>
      <c r="I65" s="28" t="n">
        <v>0</v>
      </c>
      <c r="J65" s="28" t="n">
        <v>80</v>
      </c>
      <c r="K65" s="28" t="n">
        <v>7</v>
      </c>
      <c r="L65" s="28" t="n">
        <v>2</v>
      </c>
      <c r="M65" s="28" t="s">
        <v>147</v>
      </c>
      <c r="N65" s="28" t="s">
        <v>138</v>
      </c>
      <c r="O65" s="29" t="n">
        <v>45362</v>
      </c>
      <c r="P65" s="28" t="n">
        <f aca="false">ROUNDDOWN(($B65-$O65)/30,0)</f>
        <v>16</v>
      </c>
      <c r="Q65" s="28" t="str">
        <f aca="false">TEXT($B65,"yyyy-mm")</f>
        <v>2025-07</v>
      </c>
      <c r="R65" s="28" t="n">
        <f aca="false">IF(AND($O65&gt;=DATE(2025,1,1),$O65&lt;=DATE(2025,4,30)),1,0)</f>
        <v>0</v>
      </c>
    </row>
    <row r="66" customFormat="false" ht="15" hidden="false" customHeight="false" outlineLevel="0" collapsed="false">
      <c r="A66" s="28" t="n">
        <v>9</v>
      </c>
      <c r="B66" s="29" t="n">
        <v>45900</v>
      </c>
      <c r="C66" s="28" t="n">
        <v>181297.38</v>
      </c>
      <c r="D66" s="28" t="n">
        <v>0</v>
      </c>
      <c r="E66" s="28" t="n">
        <v>0</v>
      </c>
      <c r="F66" s="28" t="s">
        <v>345</v>
      </c>
      <c r="G66" s="28" t="n">
        <v>0</v>
      </c>
      <c r="H66" s="28" t="n">
        <v>0</v>
      </c>
      <c r="I66" s="28" t="n">
        <v>0</v>
      </c>
      <c r="J66" s="28" t="n">
        <v>80</v>
      </c>
      <c r="K66" s="28" t="n">
        <v>7</v>
      </c>
      <c r="L66" s="28" t="n">
        <v>2</v>
      </c>
      <c r="M66" s="28" t="s">
        <v>147</v>
      </c>
      <c r="N66" s="28" t="s">
        <v>138</v>
      </c>
      <c r="O66" s="29" t="n">
        <v>45362</v>
      </c>
      <c r="P66" s="28" t="n">
        <f aca="false">ROUNDDOWN(($B66-$O66)/30,0)</f>
        <v>17</v>
      </c>
      <c r="Q66" s="28" t="str">
        <f aca="false">TEXT($B66,"yyyy-mm")</f>
        <v>2025-08</v>
      </c>
      <c r="R66" s="28" t="n">
        <f aca="false">IF(AND($O66&gt;=DATE(2025,1,1),$O66&lt;=DATE(2025,4,30)),1,0)</f>
        <v>0</v>
      </c>
    </row>
    <row r="67" customFormat="false" ht="15" hidden="false" customHeight="false" outlineLevel="0" collapsed="false">
      <c r="A67" s="28" t="n">
        <v>9</v>
      </c>
      <c r="B67" s="29" t="n">
        <v>45930</v>
      </c>
      <c r="C67" s="28" t="n">
        <v>172232.52</v>
      </c>
      <c r="D67" s="28" t="n">
        <v>0</v>
      </c>
      <c r="E67" s="28" t="n">
        <v>0</v>
      </c>
      <c r="F67" s="28" t="s">
        <v>345</v>
      </c>
      <c r="G67" s="28" t="n">
        <v>0</v>
      </c>
      <c r="H67" s="28" t="n">
        <v>0</v>
      </c>
      <c r="I67" s="28" t="n">
        <v>0</v>
      </c>
      <c r="J67" s="28" t="n">
        <v>80</v>
      </c>
      <c r="K67" s="28" t="n">
        <v>7</v>
      </c>
      <c r="L67" s="28" t="n">
        <v>2</v>
      </c>
      <c r="M67" s="28" t="s">
        <v>147</v>
      </c>
      <c r="N67" s="28" t="s">
        <v>138</v>
      </c>
      <c r="O67" s="29" t="n">
        <v>45362</v>
      </c>
      <c r="P67" s="28" t="n">
        <f aca="false">ROUNDDOWN(($B67-$O67)/30,0)</f>
        <v>18</v>
      </c>
      <c r="Q67" s="28" t="str">
        <f aca="false">TEXT($B67,"yyyy-mm")</f>
        <v>2025-09</v>
      </c>
      <c r="R67" s="28" t="n">
        <f aca="false">IF(AND($O67&gt;=DATE(2025,1,1),$O67&lt;=DATE(2025,4,30)),1,0)</f>
        <v>0</v>
      </c>
    </row>
    <row r="68" customFormat="false" ht="15" hidden="false" customHeight="false" outlineLevel="0" collapsed="false">
      <c r="A68" s="28" t="n">
        <v>9</v>
      </c>
      <c r="B68" s="29" t="n">
        <v>45961</v>
      </c>
      <c r="C68" s="28" t="n">
        <v>163167.66</v>
      </c>
      <c r="D68" s="28" t="n">
        <v>0</v>
      </c>
      <c r="E68" s="28" t="n">
        <v>0</v>
      </c>
      <c r="F68" s="28" t="s">
        <v>345</v>
      </c>
      <c r="G68" s="28" t="n">
        <v>0</v>
      </c>
      <c r="H68" s="28" t="n">
        <v>0</v>
      </c>
      <c r="I68" s="28" t="n">
        <v>0</v>
      </c>
      <c r="J68" s="28" t="n">
        <v>80</v>
      </c>
      <c r="K68" s="28" t="n">
        <v>7</v>
      </c>
      <c r="L68" s="28" t="n">
        <v>2</v>
      </c>
      <c r="M68" s="28" t="s">
        <v>147</v>
      </c>
      <c r="N68" s="28" t="s">
        <v>138</v>
      </c>
      <c r="O68" s="29" t="n">
        <v>45362</v>
      </c>
      <c r="P68" s="28" t="n">
        <f aca="false">ROUNDDOWN(($B68-$O68)/30,0)</f>
        <v>19</v>
      </c>
      <c r="Q68" s="28" t="str">
        <f aca="false">TEXT($B68,"yyyy-mm")</f>
        <v>2025-10</v>
      </c>
      <c r="R68" s="28" t="n">
        <f aca="false">IF(AND($O68&gt;=DATE(2025,1,1),$O68&lt;=DATE(2025,4,30)),1,0)</f>
        <v>0</v>
      </c>
    </row>
    <row r="69" customFormat="false" ht="15" hidden="false" customHeight="false" outlineLevel="0" collapsed="false">
      <c r="A69" s="28" t="n">
        <v>9</v>
      </c>
      <c r="B69" s="29" t="n">
        <v>45991</v>
      </c>
      <c r="C69" s="28" t="n">
        <v>154102.8</v>
      </c>
      <c r="D69" s="28" t="n">
        <v>0</v>
      </c>
      <c r="E69" s="28" t="n">
        <v>0</v>
      </c>
      <c r="F69" s="28" t="s">
        <v>345</v>
      </c>
      <c r="G69" s="28" t="n">
        <v>0</v>
      </c>
      <c r="H69" s="28" t="n">
        <v>0</v>
      </c>
      <c r="I69" s="28" t="n">
        <v>0</v>
      </c>
      <c r="J69" s="28" t="n">
        <v>80</v>
      </c>
      <c r="K69" s="28" t="n">
        <v>7</v>
      </c>
      <c r="L69" s="28" t="n">
        <v>2</v>
      </c>
      <c r="M69" s="28" t="s">
        <v>147</v>
      </c>
      <c r="N69" s="28" t="s">
        <v>138</v>
      </c>
      <c r="O69" s="29" t="n">
        <v>45362</v>
      </c>
      <c r="P69" s="28" t="n">
        <f aca="false">ROUNDDOWN(($B69-$O69)/30,0)</f>
        <v>20</v>
      </c>
      <c r="Q69" s="28" t="str">
        <f aca="false">TEXT($B69,"yyyy-mm")</f>
        <v>2025-11</v>
      </c>
      <c r="R69" s="28" t="n">
        <f aca="false">IF(AND($O69&gt;=DATE(2025,1,1),$O69&lt;=DATE(2025,4,30)),1,0)</f>
        <v>0</v>
      </c>
    </row>
    <row r="70" customFormat="false" ht="15" hidden="false" customHeight="false" outlineLevel="0" collapsed="false">
      <c r="A70" s="28" t="n">
        <v>9</v>
      </c>
      <c r="B70" s="29" t="n">
        <v>46022</v>
      </c>
      <c r="C70" s="28" t="n">
        <v>145037.94</v>
      </c>
      <c r="D70" s="28" t="n">
        <v>0</v>
      </c>
      <c r="E70" s="28" t="n">
        <v>0</v>
      </c>
      <c r="F70" s="28" t="s">
        <v>345</v>
      </c>
      <c r="G70" s="28" t="n">
        <v>0</v>
      </c>
      <c r="H70" s="28" t="n">
        <v>0</v>
      </c>
      <c r="I70" s="28" t="n">
        <v>0</v>
      </c>
      <c r="J70" s="28" t="n">
        <v>80</v>
      </c>
      <c r="K70" s="28" t="n">
        <v>7</v>
      </c>
      <c r="L70" s="28" t="n">
        <v>2</v>
      </c>
      <c r="M70" s="28" t="s">
        <v>147</v>
      </c>
      <c r="N70" s="28" t="s">
        <v>138</v>
      </c>
      <c r="O70" s="29" t="n">
        <v>45362</v>
      </c>
      <c r="P70" s="28" t="n">
        <f aca="false">ROUNDDOWN(($B70-$O70)/30,0)</f>
        <v>22</v>
      </c>
      <c r="Q70" s="28" t="str">
        <f aca="false">TEXT($B70,"yyyy-mm")</f>
        <v>2025-12</v>
      </c>
      <c r="R70" s="28" t="n">
        <f aca="false">IF(AND($O70&gt;=DATE(2025,1,1),$O70&lt;=DATE(2025,4,30)),1,0)</f>
        <v>0</v>
      </c>
    </row>
    <row r="71" customFormat="false" ht="15" hidden="false" customHeight="false" outlineLevel="0" collapsed="false">
      <c r="A71" s="28" t="n">
        <v>9</v>
      </c>
      <c r="B71" s="29" t="n">
        <v>46053</v>
      </c>
      <c r="C71" s="28" t="n">
        <v>135973.08</v>
      </c>
      <c r="D71" s="28" t="n">
        <v>0</v>
      </c>
      <c r="E71" s="28" t="n">
        <v>0</v>
      </c>
      <c r="F71" s="28" t="s">
        <v>345</v>
      </c>
      <c r="G71" s="28" t="n">
        <v>0</v>
      </c>
      <c r="H71" s="28" t="n">
        <v>0</v>
      </c>
      <c r="I71" s="28" t="n">
        <v>0</v>
      </c>
      <c r="J71" s="28" t="n">
        <v>80</v>
      </c>
      <c r="K71" s="28" t="n">
        <v>7</v>
      </c>
      <c r="L71" s="28" t="n">
        <v>2</v>
      </c>
      <c r="M71" s="28" t="s">
        <v>147</v>
      </c>
      <c r="N71" s="28" t="s">
        <v>138</v>
      </c>
      <c r="O71" s="29" t="n">
        <v>45362</v>
      </c>
      <c r="P71" s="28" t="n">
        <f aca="false">ROUNDDOWN(($B71-$O71)/30,0)</f>
        <v>23</v>
      </c>
      <c r="Q71" s="28" t="str">
        <f aca="false">TEXT($B71,"yyyy-mm")</f>
        <v>2026-01</v>
      </c>
      <c r="R71" s="28" t="n">
        <f aca="false">IF(AND($O71&gt;=DATE(2025,1,1),$O71&lt;=DATE(2025,4,30)),1,0)</f>
        <v>0</v>
      </c>
    </row>
    <row r="72" customFormat="false" ht="15" hidden="false" customHeight="false" outlineLevel="0" collapsed="false">
      <c r="A72" s="28" t="n">
        <v>9</v>
      </c>
      <c r="B72" s="29" t="n">
        <v>46081</v>
      </c>
      <c r="C72" s="28" t="n">
        <v>126908.22</v>
      </c>
      <c r="D72" s="28" t="n">
        <v>0</v>
      </c>
      <c r="E72" s="28" t="n">
        <v>0</v>
      </c>
      <c r="F72" s="28" t="s">
        <v>345</v>
      </c>
      <c r="G72" s="28" t="n">
        <v>0</v>
      </c>
      <c r="H72" s="28" t="n">
        <v>0</v>
      </c>
      <c r="I72" s="28" t="n">
        <v>0</v>
      </c>
      <c r="J72" s="28" t="n">
        <v>80</v>
      </c>
      <c r="K72" s="28" t="n">
        <v>7</v>
      </c>
      <c r="L72" s="28" t="n">
        <v>2</v>
      </c>
      <c r="M72" s="28" t="s">
        <v>147</v>
      </c>
      <c r="N72" s="28" t="s">
        <v>138</v>
      </c>
      <c r="O72" s="29" t="n">
        <v>45362</v>
      </c>
      <c r="P72" s="28" t="n">
        <f aca="false">ROUNDDOWN(($B72-$O72)/30,0)</f>
        <v>23</v>
      </c>
      <c r="Q72" s="28" t="str">
        <f aca="false">TEXT($B72,"yyyy-mm")</f>
        <v>2026-02</v>
      </c>
      <c r="R72" s="28" t="n">
        <f aca="false">IF(AND($O72&gt;=DATE(2025,1,1),$O72&lt;=DATE(2025,4,30)),1,0)</f>
        <v>0</v>
      </c>
    </row>
    <row r="73" customFormat="false" ht="15" hidden="false" customHeight="false" outlineLevel="0" collapsed="false">
      <c r="A73" s="28" t="n">
        <v>9</v>
      </c>
      <c r="B73" s="29" t="n">
        <v>46112</v>
      </c>
      <c r="C73" s="28" t="n">
        <v>117843.36</v>
      </c>
      <c r="D73" s="28" t="n">
        <v>0</v>
      </c>
      <c r="E73" s="28" t="n">
        <v>0</v>
      </c>
      <c r="F73" s="28" t="s">
        <v>345</v>
      </c>
      <c r="G73" s="28" t="n">
        <v>0</v>
      </c>
      <c r="H73" s="28" t="n">
        <v>0</v>
      </c>
      <c r="I73" s="28" t="n">
        <v>0</v>
      </c>
      <c r="J73" s="28" t="n">
        <v>80</v>
      </c>
      <c r="K73" s="28" t="n">
        <v>7</v>
      </c>
      <c r="L73" s="28" t="n">
        <v>2</v>
      </c>
      <c r="M73" s="28" t="s">
        <v>147</v>
      </c>
      <c r="N73" s="28" t="s">
        <v>138</v>
      </c>
      <c r="O73" s="29" t="n">
        <v>45362</v>
      </c>
      <c r="P73" s="28" t="n">
        <f aca="false">ROUNDDOWN(($B73-$O73)/30,0)</f>
        <v>25</v>
      </c>
      <c r="Q73" s="28" t="str">
        <f aca="false">TEXT($B73,"yyyy-mm")</f>
        <v>2026-03</v>
      </c>
      <c r="R73" s="28" t="n">
        <f aca="false">IF(AND($O73&gt;=DATE(2025,1,1),$O73&lt;=DATE(2025,4,30)),1,0)</f>
        <v>0</v>
      </c>
    </row>
    <row r="74" customFormat="false" ht="15" hidden="false" customHeight="false" outlineLevel="0" collapsed="false">
      <c r="A74" s="28" t="n">
        <v>9</v>
      </c>
      <c r="B74" s="29" t="n">
        <v>46142</v>
      </c>
      <c r="C74" s="28" t="n">
        <v>108778.5</v>
      </c>
      <c r="D74" s="28" t="n">
        <v>0</v>
      </c>
      <c r="E74" s="28" t="n">
        <v>0</v>
      </c>
      <c r="F74" s="28" t="s">
        <v>345</v>
      </c>
      <c r="G74" s="28" t="n">
        <v>0</v>
      </c>
      <c r="H74" s="28" t="n">
        <v>0</v>
      </c>
      <c r="I74" s="28" t="n">
        <v>0</v>
      </c>
      <c r="J74" s="28" t="n">
        <v>80</v>
      </c>
      <c r="K74" s="28" t="n">
        <v>7</v>
      </c>
      <c r="L74" s="28" t="n">
        <v>2</v>
      </c>
      <c r="M74" s="28" t="s">
        <v>147</v>
      </c>
      <c r="N74" s="28" t="s">
        <v>138</v>
      </c>
      <c r="O74" s="29" t="n">
        <v>45362</v>
      </c>
      <c r="P74" s="28" t="n">
        <f aca="false">ROUNDDOWN(($B74-$O74)/30,0)</f>
        <v>26</v>
      </c>
      <c r="Q74" s="28" t="str">
        <f aca="false">TEXT($B74,"yyyy-mm")</f>
        <v>2026-04</v>
      </c>
      <c r="R74" s="28" t="n">
        <f aca="false">IF(AND($O74&gt;=DATE(2025,1,1),$O74&lt;=DATE(2025,4,30)),1,0)</f>
        <v>0</v>
      </c>
    </row>
    <row r="75" customFormat="false" ht="15" hidden="false" customHeight="false" outlineLevel="0" collapsed="false">
      <c r="A75" s="28" t="n">
        <v>9</v>
      </c>
      <c r="B75" s="29" t="n">
        <v>46173</v>
      </c>
      <c r="C75" s="28" t="n">
        <v>99713.64</v>
      </c>
      <c r="D75" s="28" t="n">
        <v>0</v>
      </c>
      <c r="E75" s="28" t="n">
        <v>0</v>
      </c>
      <c r="F75" s="28" t="s">
        <v>345</v>
      </c>
      <c r="G75" s="28" t="n">
        <v>0</v>
      </c>
      <c r="H75" s="28" t="n">
        <v>0</v>
      </c>
      <c r="I75" s="28" t="n">
        <v>0</v>
      </c>
      <c r="J75" s="28" t="n">
        <v>80</v>
      </c>
      <c r="K75" s="28" t="n">
        <v>7</v>
      </c>
      <c r="L75" s="28" t="n">
        <v>2</v>
      </c>
      <c r="M75" s="28" t="s">
        <v>147</v>
      </c>
      <c r="N75" s="28" t="s">
        <v>138</v>
      </c>
      <c r="O75" s="29" t="n">
        <v>45362</v>
      </c>
      <c r="P75" s="28" t="n">
        <f aca="false">ROUNDDOWN(($B75-$O75)/30,0)</f>
        <v>27</v>
      </c>
      <c r="Q75" s="28" t="str">
        <f aca="false">TEXT($B75,"yyyy-mm")</f>
        <v>2026-05</v>
      </c>
      <c r="R75" s="28" t="n">
        <f aca="false">IF(AND($O75&gt;=DATE(2025,1,1),$O75&lt;=DATE(2025,4,30)),1,0)</f>
        <v>0</v>
      </c>
    </row>
    <row r="76" customFormat="false" ht="15" hidden="false" customHeight="false" outlineLevel="0" collapsed="false">
      <c r="A76" s="28" t="n">
        <v>9</v>
      </c>
      <c r="B76" s="29" t="n">
        <v>46203</v>
      </c>
      <c r="C76" s="28" t="n">
        <v>90648.78</v>
      </c>
      <c r="D76" s="28" t="n">
        <v>0</v>
      </c>
      <c r="E76" s="28" t="n">
        <v>0</v>
      </c>
      <c r="F76" s="28" t="s">
        <v>345</v>
      </c>
      <c r="G76" s="28" t="n">
        <v>0</v>
      </c>
      <c r="H76" s="28" t="n">
        <v>0</v>
      </c>
      <c r="I76" s="28" t="n">
        <v>0</v>
      </c>
      <c r="J76" s="28" t="n">
        <v>80</v>
      </c>
      <c r="K76" s="28" t="n">
        <v>7</v>
      </c>
      <c r="L76" s="28" t="n">
        <v>2</v>
      </c>
      <c r="M76" s="28" t="s">
        <v>147</v>
      </c>
      <c r="N76" s="28" t="s">
        <v>138</v>
      </c>
      <c r="O76" s="29" t="n">
        <v>45362</v>
      </c>
      <c r="P76" s="28" t="n">
        <f aca="false">ROUNDDOWN(($B76-$O76)/30,0)</f>
        <v>28</v>
      </c>
      <c r="Q76" s="28" t="str">
        <f aca="false">TEXT($B76,"yyyy-mm")</f>
        <v>2026-06</v>
      </c>
      <c r="R76" s="28" t="n">
        <f aca="false">IF(AND($O76&gt;=DATE(2025,1,1),$O76&lt;=DATE(2025,4,30)),1,0)</f>
        <v>0</v>
      </c>
    </row>
    <row r="77" customFormat="false" ht="15" hidden="false" customHeight="false" outlineLevel="0" collapsed="false">
      <c r="A77" s="28" t="n">
        <v>9</v>
      </c>
      <c r="B77" s="29" t="n">
        <v>46234</v>
      </c>
      <c r="C77" s="28" t="n">
        <v>81583.92</v>
      </c>
      <c r="D77" s="28" t="n">
        <v>0</v>
      </c>
      <c r="E77" s="28" t="n">
        <v>0</v>
      </c>
      <c r="F77" s="28" t="s">
        <v>345</v>
      </c>
      <c r="G77" s="28" t="n">
        <v>0</v>
      </c>
      <c r="H77" s="28" t="n">
        <v>0</v>
      </c>
      <c r="I77" s="28" t="n">
        <v>0</v>
      </c>
      <c r="J77" s="28" t="n">
        <v>80</v>
      </c>
      <c r="K77" s="28" t="n">
        <v>7</v>
      </c>
      <c r="L77" s="28" t="n">
        <v>2</v>
      </c>
      <c r="M77" s="28" t="s">
        <v>147</v>
      </c>
      <c r="N77" s="28" t="s">
        <v>138</v>
      </c>
      <c r="O77" s="29" t="n">
        <v>45362</v>
      </c>
      <c r="P77" s="28" t="n">
        <f aca="false">ROUNDDOWN(($B77-$O77)/30,0)</f>
        <v>29</v>
      </c>
      <c r="Q77" s="28" t="str">
        <f aca="false">TEXT($B77,"yyyy-mm")</f>
        <v>2026-07</v>
      </c>
      <c r="R77" s="28" t="n">
        <f aca="false">IF(AND($O77&gt;=DATE(2025,1,1),$O77&lt;=DATE(2025,4,30)),1,0)</f>
        <v>0</v>
      </c>
    </row>
    <row r="78" customFormat="false" ht="15" hidden="false" customHeight="false" outlineLevel="0" collapsed="false">
      <c r="A78" s="28" t="n">
        <v>9</v>
      </c>
      <c r="B78" s="29" t="n">
        <v>46265</v>
      </c>
      <c r="C78" s="28" t="n">
        <v>72519.06</v>
      </c>
      <c r="D78" s="28" t="n">
        <v>0</v>
      </c>
      <c r="E78" s="28" t="n">
        <v>0</v>
      </c>
      <c r="F78" s="28" t="s">
        <v>345</v>
      </c>
      <c r="G78" s="28" t="n">
        <v>0</v>
      </c>
      <c r="H78" s="28" t="n">
        <v>0</v>
      </c>
      <c r="I78" s="28" t="n">
        <v>0</v>
      </c>
      <c r="J78" s="28" t="n">
        <v>80</v>
      </c>
      <c r="K78" s="28" t="n">
        <v>7</v>
      </c>
      <c r="L78" s="28" t="n">
        <v>2</v>
      </c>
      <c r="M78" s="28" t="s">
        <v>147</v>
      </c>
      <c r="N78" s="28" t="s">
        <v>138</v>
      </c>
      <c r="O78" s="29" t="n">
        <v>45362</v>
      </c>
      <c r="P78" s="28" t="n">
        <f aca="false">ROUNDDOWN(($B78-$O78)/30,0)</f>
        <v>30</v>
      </c>
      <c r="Q78" s="28" t="str">
        <f aca="false">TEXT($B78,"yyyy-mm")</f>
        <v>2026-08</v>
      </c>
      <c r="R78" s="28" t="n">
        <f aca="false">IF(AND($O78&gt;=DATE(2025,1,1),$O78&lt;=DATE(2025,4,30)),1,0)</f>
        <v>0</v>
      </c>
    </row>
    <row r="79" customFormat="false" ht="15" hidden="false" customHeight="false" outlineLevel="0" collapsed="false">
      <c r="A79" s="28" t="n">
        <v>10</v>
      </c>
      <c r="B79" s="29" t="n">
        <v>46265</v>
      </c>
      <c r="C79" s="28" t="n">
        <v>39900</v>
      </c>
      <c r="D79" s="28" t="n">
        <v>0</v>
      </c>
      <c r="E79" s="28" t="n">
        <v>0</v>
      </c>
      <c r="F79" s="28" t="s">
        <v>345</v>
      </c>
      <c r="G79" s="28" t="n">
        <v>0</v>
      </c>
      <c r="H79" s="28" t="n">
        <v>0</v>
      </c>
      <c r="I79" s="28" t="n">
        <v>0</v>
      </c>
      <c r="J79" s="28" t="n">
        <v>185</v>
      </c>
      <c r="K79" s="28" t="n">
        <v>1</v>
      </c>
      <c r="L79" s="28" t="n">
        <v>1</v>
      </c>
      <c r="M79" s="28" t="s">
        <v>146</v>
      </c>
      <c r="N79" s="28" t="s">
        <v>140</v>
      </c>
      <c r="O79" s="29" t="n">
        <v>46262</v>
      </c>
      <c r="P79" s="28" t="n">
        <f aca="false">ROUNDDOWN(($B79-$O79)/30,0)</f>
        <v>0</v>
      </c>
      <c r="Q79" s="28" t="str">
        <f aca="false">TEXT($B79,"yyyy-mm")</f>
        <v>2026-08</v>
      </c>
      <c r="R79" s="28" t="n">
        <f aca="false">IF(AND($O79&gt;=DATE(2025,1,1),$O79&lt;=DATE(2025,4,30)),1,0)</f>
        <v>0</v>
      </c>
    </row>
    <row r="80" customFormat="false" ht="15" hidden="false" customHeight="false" outlineLevel="0" collapsed="false">
      <c r="A80" s="28" t="n">
        <v>11</v>
      </c>
      <c r="B80" s="29" t="n">
        <v>45961</v>
      </c>
      <c r="C80" s="28" t="n">
        <v>10200</v>
      </c>
      <c r="D80" s="28" t="n">
        <v>0</v>
      </c>
      <c r="E80" s="28" t="n">
        <v>0</v>
      </c>
      <c r="F80" s="28" t="s">
        <v>345</v>
      </c>
      <c r="G80" s="28" t="n">
        <v>0</v>
      </c>
      <c r="H80" s="28" t="n">
        <v>0</v>
      </c>
      <c r="I80" s="28" t="n">
        <v>0</v>
      </c>
      <c r="J80" s="28" t="n">
        <v>53</v>
      </c>
      <c r="K80" s="28" t="n">
        <v>10</v>
      </c>
      <c r="L80" s="28" t="n">
        <v>1</v>
      </c>
      <c r="M80" s="28" t="s">
        <v>147</v>
      </c>
      <c r="N80" s="28" t="s">
        <v>138</v>
      </c>
      <c r="O80" s="29" t="n">
        <v>45942</v>
      </c>
      <c r="P80" s="28" t="n">
        <f aca="false">ROUNDDOWN(($B80-$O80)/30,0)</f>
        <v>0</v>
      </c>
      <c r="Q80" s="28" t="str">
        <f aca="false">TEXT($B80,"yyyy-mm")</f>
        <v>2025-10</v>
      </c>
      <c r="R80" s="28" t="n">
        <f aca="false">IF(AND($O80&gt;=DATE(2025,1,1),$O80&lt;=DATE(2025,4,30)),1,0)</f>
        <v>0</v>
      </c>
    </row>
    <row r="81" customFormat="false" ht="15" hidden="false" customHeight="false" outlineLevel="0" collapsed="false">
      <c r="A81" s="28" t="n">
        <v>11</v>
      </c>
      <c r="B81" s="29" t="n">
        <v>45991</v>
      </c>
      <c r="C81" s="28" t="n">
        <v>8742.86</v>
      </c>
      <c r="D81" s="28" t="n">
        <v>0</v>
      </c>
      <c r="E81" s="28" t="n">
        <v>0</v>
      </c>
      <c r="F81" s="28" t="s">
        <v>345</v>
      </c>
      <c r="G81" s="28" t="n">
        <v>0</v>
      </c>
      <c r="H81" s="28" t="n">
        <v>0</v>
      </c>
      <c r="I81" s="28" t="n">
        <v>0</v>
      </c>
      <c r="J81" s="28" t="n">
        <v>53</v>
      </c>
      <c r="K81" s="28" t="n">
        <v>10</v>
      </c>
      <c r="L81" s="28" t="n">
        <v>1</v>
      </c>
      <c r="M81" s="28" t="s">
        <v>147</v>
      </c>
      <c r="N81" s="28" t="s">
        <v>138</v>
      </c>
      <c r="O81" s="29" t="n">
        <v>45942</v>
      </c>
      <c r="P81" s="28" t="n">
        <f aca="false">ROUNDDOWN(($B81-$O81)/30,0)</f>
        <v>1</v>
      </c>
      <c r="Q81" s="28" t="str">
        <f aca="false">TEXT($B81,"yyyy-mm")</f>
        <v>2025-11</v>
      </c>
      <c r="R81" s="28" t="n">
        <f aca="false">IF(AND($O81&gt;=DATE(2025,1,1),$O81&lt;=DATE(2025,4,30)),1,0)</f>
        <v>0</v>
      </c>
    </row>
    <row r="82" customFormat="false" ht="15" hidden="false" customHeight="false" outlineLevel="0" collapsed="false">
      <c r="A82" s="28" t="n">
        <v>11</v>
      </c>
      <c r="B82" s="29" t="n">
        <v>46022</v>
      </c>
      <c r="C82" s="28" t="n">
        <v>8742.86</v>
      </c>
      <c r="D82" s="28" t="n">
        <v>1457.14</v>
      </c>
      <c r="E82" s="28" t="n">
        <v>19</v>
      </c>
      <c r="F82" s="28" t="s">
        <v>346</v>
      </c>
      <c r="G82" s="28" t="n">
        <v>0</v>
      </c>
      <c r="H82" s="28" t="n">
        <v>0</v>
      </c>
      <c r="I82" s="28" t="n">
        <v>0</v>
      </c>
      <c r="J82" s="28" t="n">
        <v>53</v>
      </c>
      <c r="K82" s="28" t="n">
        <v>10</v>
      </c>
      <c r="L82" s="28" t="n">
        <v>1</v>
      </c>
      <c r="M82" s="28" t="s">
        <v>147</v>
      </c>
      <c r="N82" s="28" t="s">
        <v>138</v>
      </c>
      <c r="O82" s="29" t="n">
        <v>45942</v>
      </c>
      <c r="P82" s="28" t="n">
        <f aca="false">ROUNDDOWN(($B82-$O82)/30,0)</f>
        <v>2</v>
      </c>
      <c r="Q82" s="28" t="str">
        <f aca="false">TEXT($B82,"yyyy-mm")</f>
        <v>2025-12</v>
      </c>
      <c r="R82" s="28" t="n">
        <f aca="false">IF(AND($O82&gt;=DATE(2025,1,1),$O82&lt;=DATE(2025,4,30)),1,0)</f>
        <v>0</v>
      </c>
    </row>
    <row r="83" customFormat="false" ht="15" hidden="false" customHeight="false" outlineLevel="0" collapsed="false">
      <c r="A83" s="28" t="n">
        <v>11</v>
      </c>
      <c r="B83" s="29" t="n">
        <v>46053</v>
      </c>
      <c r="C83" s="28" t="n">
        <v>8048.63</v>
      </c>
      <c r="D83" s="28" t="n">
        <v>2220.05</v>
      </c>
      <c r="E83" s="28" t="n">
        <v>50</v>
      </c>
      <c r="F83" s="28" t="s">
        <v>347</v>
      </c>
      <c r="G83" s="28" t="n">
        <v>1</v>
      </c>
      <c r="H83" s="28" t="n">
        <v>0</v>
      </c>
      <c r="I83" s="28" t="n">
        <v>0</v>
      </c>
      <c r="J83" s="28" t="n">
        <v>53</v>
      </c>
      <c r="K83" s="28" t="n">
        <v>10</v>
      </c>
      <c r="L83" s="28" t="n">
        <v>1</v>
      </c>
      <c r="M83" s="28" t="s">
        <v>147</v>
      </c>
      <c r="N83" s="28" t="s">
        <v>138</v>
      </c>
      <c r="O83" s="29" t="n">
        <v>45942</v>
      </c>
      <c r="P83" s="28" t="n">
        <f aca="false">ROUNDDOWN(($B83-$O83)/30,0)</f>
        <v>3</v>
      </c>
      <c r="Q83" s="28" t="str">
        <f aca="false">TEXT($B83,"yyyy-mm")</f>
        <v>2026-01</v>
      </c>
      <c r="R83" s="28" t="n">
        <f aca="false">IF(AND($O83&gt;=DATE(2025,1,1),$O83&lt;=DATE(2025,4,30)),1,0)</f>
        <v>0</v>
      </c>
    </row>
    <row r="84" customFormat="false" ht="15" hidden="false" customHeight="false" outlineLevel="0" collapsed="false">
      <c r="A84" s="28" t="n">
        <v>11</v>
      </c>
      <c r="B84" s="29" t="n">
        <v>46081</v>
      </c>
      <c r="C84" s="28" t="n">
        <v>4371.44</v>
      </c>
      <c r="D84" s="28" t="n">
        <v>0</v>
      </c>
      <c r="E84" s="28" t="n">
        <v>0</v>
      </c>
      <c r="F84" s="28" t="s">
        <v>345</v>
      </c>
      <c r="G84" s="28" t="n">
        <v>0</v>
      </c>
      <c r="H84" s="28" t="n">
        <v>0</v>
      </c>
      <c r="I84" s="28" t="n">
        <v>0</v>
      </c>
      <c r="J84" s="28" t="n">
        <v>53</v>
      </c>
      <c r="K84" s="28" t="n">
        <v>10</v>
      </c>
      <c r="L84" s="28" t="n">
        <v>1</v>
      </c>
      <c r="M84" s="28" t="s">
        <v>147</v>
      </c>
      <c r="N84" s="28" t="s">
        <v>138</v>
      </c>
      <c r="O84" s="29" t="n">
        <v>45942</v>
      </c>
      <c r="P84" s="28" t="n">
        <f aca="false">ROUNDDOWN(($B84-$O84)/30,0)</f>
        <v>4</v>
      </c>
      <c r="Q84" s="28" t="str">
        <f aca="false">TEXT($B84,"yyyy-mm")</f>
        <v>2026-02</v>
      </c>
      <c r="R84" s="28" t="n">
        <f aca="false">IF(AND($O84&gt;=DATE(2025,1,1),$O84&lt;=DATE(2025,4,30)),1,0)</f>
        <v>0</v>
      </c>
    </row>
    <row r="85" customFormat="false" ht="15" hidden="false" customHeight="false" outlineLevel="0" collapsed="false">
      <c r="A85" s="28" t="n">
        <v>11</v>
      </c>
      <c r="B85" s="29" t="n">
        <v>46112</v>
      </c>
      <c r="C85" s="28" t="n">
        <v>2914.3</v>
      </c>
      <c r="D85" s="28" t="n">
        <v>0</v>
      </c>
      <c r="E85" s="28" t="n">
        <v>0</v>
      </c>
      <c r="F85" s="28" t="s">
        <v>345</v>
      </c>
      <c r="G85" s="28" t="n">
        <v>0</v>
      </c>
      <c r="H85" s="28" t="n">
        <v>0</v>
      </c>
      <c r="I85" s="28" t="n">
        <v>0</v>
      </c>
      <c r="J85" s="28" t="n">
        <v>53</v>
      </c>
      <c r="K85" s="28" t="n">
        <v>10</v>
      </c>
      <c r="L85" s="28" t="n">
        <v>1</v>
      </c>
      <c r="M85" s="28" t="s">
        <v>147</v>
      </c>
      <c r="N85" s="28" t="s">
        <v>138</v>
      </c>
      <c r="O85" s="29" t="n">
        <v>45942</v>
      </c>
      <c r="P85" s="28" t="n">
        <f aca="false">ROUNDDOWN(($B85-$O85)/30,0)</f>
        <v>5</v>
      </c>
      <c r="Q85" s="28" t="str">
        <f aca="false">TEXT($B85,"yyyy-mm")</f>
        <v>2026-03</v>
      </c>
      <c r="R85" s="28" t="n">
        <f aca="false">IF(AND($O85&gt;=DATE(2025,1,1),$O85&lt;=DATE(2025,4,30)),1,0)</f>
        <v>0</v>
      </c>
    </row>
    <row r="86" customFormat="false" ht="15" hidden="false" customHeight="false" outlineLevel="0" collapsed="false">
      <c r="A86" s="28" t="n">
        <v>11</v>
      </c>
      <c r="B86" s="29" t="n">
        <v>46142</v>
      </c>
      <c r="C86" s="28" t="n">
        <v>1457.16</v>
      </c>
      <c r="D86" s="28" t="n">
        <v>0</v>
      </c>
      <c r="E86" s="28" t="n">
        <v>0</v>
      </c>
      <c r="F86" s="28" t="s">
        <v>345</v>
      </c>
      <c r="G86" s="28" t="n">
        <v>0</v>
      </c>
      <c r="H86" s="28" t="n">
        <v>0</v>
      </c>
      <c r="I86" s="28" t="n">
        <v>0</v>
      </c>
      <c r="J86" s="28" t="n">
        <v>53</v>
      </c>
      <c r="K86" s="28" t="n">
        <v>10</v>
      </c>
      <c r="L86" s="28" t="n">
        <v>1</v>
      </c>
      <c r="M86" s="28" t="s">
        <v>147</v>
      </c>
      <c r="N86" s="28" t="s">
        <v>138</v>
      </c>
      <c r="O86" s="29" t="n">
        <v>45942</v>
      </c>
      <c r="P86" s="28" t="n">
        <f aca="false">ROUNDDOWN(($B86-$O86)/30,0)</f>
        <v>6</v>
      </c>
      <c r="Q86" s="28" t="str">
        <f aca="false">TEXT($B86,"yyyy-mm")</f>
        <v>2026-04</v>
      </c>
      <c r="R86" s="28" t="n">
        <f aca="false">IF(AND($O86&gt;=DATE(2025,1,1),$O86&lt;=DATE(2025,4,30)),1,0)</f>
        <v>0</v>
      </c>
    </row>
    <row r="87" customFormat="false" ht="15" hidden="false" customHeight="false" outlineLevel="0" collapsed="false">
      <c r="A87" s="28" t="n">
        <v>11</v>
      </c>
      <c r="B87" s="29" t="n">
        <v>46173</v>
      </c>
      <c r="C87" s="28" t="n">
        <v>0.02</v>
      </c>
      <c r="D87" s="28" t="n">
        <v>0</v>
      </c>
      <c r="E87" s="28" t="n">
        <v>0</v>
      </c>
      <c r="F87" s="28" t="s">
        <v>345</v>
      </c>
      <c r="G87" s="28" t="n">
        <v>0</v>
      </c>
      <c r="H87" s="28" t="n">
        <v>0</v>
      </c>
      <c r="I87" s="28" t="n">
        <v>0</v>
      </c>
      <c r="J87" s="28" t="n">
        <v>53</v>
      </c>
      <c r="K87" s="28" t="n">
        <v>10</v>
      </c>
      <c r="L87" s="28" t="n">
        <v>1</v>
      </c>
      <c r="M87" s="28" t="s">
        <v>147</v>
      </c>
      <c r="N87" s="28" t="s">
        <v>138</v>
      </c>
      <c r="O87" s="29" t="n">
        <v>45942</v>
      </c>
      <c r="P87" s="28" t="n">
        <f aca="false">ROUNDDOWN(($B87-$O87)/30,0)</f>
        <v>7</v>
      </c>
      <c r="Q87" s="28" t="str">
        <f aca="false">TEXT($B87,"yyyy-mm")</f>
        <v>2026-05</v>
      </c>
      <c r="R87" s="28" t="n">
        <f aca="false">IF(AND($O87&gt;=DATE(2025,1,1),$O87&lt;=DATE(2025,4,30)),1,0)</f>
        <v>0</v>
      </c>
    </row>
    <row r="88" customFormat="false" ht="15" hidden="false" customHeight="false" outlineLevel="0" collapsed="false">
      <c r="A88" s="28" t="n">
        <v>12</v>
      </c>
      <c r="B88" s="29" t="n">
        <v>45747</v>
      </c>
      <c r="C88" s="28" t="n">
        <v>444600</v>
      </c>
      <c r="D88" s="28" t="n">
        <v>0</v>
      </c>
      <c r="E88" s="28" t="n">
        <v>0</v>
      </c>
      <c r="F88" s="28" t="s">
        <v>345</v>
      </c>
      <c r="G88" s="28" t="n">
        <v>0</v>
      </c>
      <c r="H88" s="28" t="n">
        <v>0</v>
      </c>
      <c r="I88" s="28" t="n">
        <v>0</v>
      </c>
      <c r="J88" s="28" t="n">
        <v>265</v>
      </c>
      <c r="K88" s="28" t="n">
        <v>13</v>
      </c>
      <c r="L88" s="28" t="n">
        <v>3</v>
      </c>
      <c r="M88" s="28" t="s">
        <v>146</v>
      </c>
      <c r="N88" s="28" t="s">
        <v>138</v>
      </c>
      <c r="O88" s="29" t="n">
        <v>45742</v>
      </c>
      <c r="P88" s="28" t="n">
        <f aca="false">ROUNDDOWN(($B88-$O88)/30,0)</f>
        <v>0</v>
      </c>
      <c r="Q88" s="28" t="str">
        <f aca="false">TEXT($B88,"yyyy-mm")</f>
        <v>2025-03</v>
      </c>
      <c r="R88" s="28" t="n">
        <f aca="false">IF(AND($O88&gt;=DATE(2025,1,1),$O88&lt;=DATE(2025,4,30)),1,0)</f>
        <v>1</v>
      </c>
    </row>
    <row r="89" customFormat="false" ht="15" hidden="false" customHeight="false" outlineLevel="0" collapsed="false">
      <c r="A89" s="28" t="n">
        <v>12</v>
      </c>
      <c r="B89" s="29" t="n">
        <v>45777</v>
      </c>
      <c r="C89" s="28" t="n">
        <v>437064.41</v>
      </c>
      <c r="D89" s="28" t="n">
        <v>0</v>
      </c>
      <c r="E89" s="28" t="n">
        <v>0</v>
      </c>
      <c r="F89" s="28" t="s">
        <v>345</v>
      </c>
      <c r="G89" s="28" t="n">
        <v>0</v>
      </c>
      <c r="H89" s="28" t="n">
        <v>0</v>
      </c>
      <c r="I89" s="28" t="n">
        <v>0</v>
      </c>
      <c r="J89" s="28" t="n">
        <v>265</v>
      </c>
      <c r="K89" s="28" t="n">
        <v>13</v>
      </c>
      <c r="L89" s="28" t="n">
        <v>3</v>
      </c>
      <c r="M89" s="28" t="s">
        <v>146</v>
      </c>
      <c r="N89" s="28" t="s">
        <v>138</v>
      </c>
      <c r="O89" s="29" t="n">
        <v>45742</v>
      </c>
      <c r="P89" s="28" t="n">
        <f aca="false">ROUNDDOWN(($B89-$O89)/30,0)</f>
        <v>1</v>
      </c>
      <c r="Q89" s="28" t="str">
        <f aca="false">TEXT($B89,"yyyy-mm")</f>
        <v>2025-04</v>
      </c>
      <c r="R89" s="28" t="n">
        <f aca="false">IF(AND($O89&gt;=DATE(2025,1,1),$O89&lt;=DATE(2025,4,30)),1,0)</f>
        <v>1</v>
      </c>
    </row>
    <row r="90" customFormat="false" ht="15" hidden="false" customHeight="false" outlineLevel="0" collapsed="false">
      <c r="A90" s="28" t="n">
        <v>12</v>
      </c>
      <c r="B90" s="29" t="n">
        <v>45808</v>
      </c>
      <c r="C90" s="28" t="n">
        <v>429528.82</v>
      </c>
      <c r="D90" s="28" t="n">
        <v>0</v>
      </c>
      <c r="E90" s="28" t="n">
        <v>0</v>
      </c>
      <c r="F90" s="28" t="s">
        <v>345</v>
      </c>
      <c r="G90" s="28" t="n">
        <v>0</v>
      </c>
      <c r="H90" s="28" t="n">
        <v>0</v>
      </c>
      <c r="I90" s="28" t="n">
        <v>0</v>
      </c>
      <c r="J90" s="28" t="n">
        <v>265</v>
      </c>
      <c r="K90" s="28" t="n">
        <v>13</v>
      </c>
      <c r="L90" s="28" t="n">
        <v>3</v>
      </c>
      <c r="M90" s="28" t="s">
        <v>146</v>
      </c>
      <c r="N90" s="28" t="s">
        <v>138</v>
      </c>
      <c r="O90" s="29" t="n">
        <v>45742</v>
      </c>
      <c r="P90" s="28" t="n">
        <f aca="false">ROUNDDOWN(($B90-$O90)/30,0)</f>
        <v>2</v>
      </c>
      <c r="Q90" s="28" t="str">
        <f aca="false">TEXT($B90,"yyyy-mm")</f>
        <v>2025-05</v>
      </c>
      <c r="R90" s="28" t="n">
        <f aca="false">IF(AND($O90&gt;=DATE(2025,1,1),$O90&lt;=DATE(2025,4,30)),1,0)</f>
        <v>1</v>
      </c>
    </row>
    <row r="91" customFormat="false" ht="15" hidden="false" customHeight="false" outlineLevel="0" collapsed="false">
      <c r="A91" s="28" t="n">
        <v>12</v>
      </c>
      <c r="B91" s="29" t="n">
        <v>45838</v>
      </c>
      <c r="C91" s="28" t="n">
        <v>421993.23</v>
      </c>
      <c r="D91" s="28" t="n">
        <v>0</v>
      </c>
      <c r="E91" s="28" t="n">
        <v>0</v>
      </c>
      <c r="F91" s="28" t="s">
        <v>345</v>
      </c>
      <c r="G91" s="28" t="n">
        <v>0</v>
      </c>
      <c r="H91" s="28" t="n">
        <v>0</v>
      </c>
      <c r="I91" s="28" t="n">
        <v>0</v>
      </c>
      <c r="J91" s="28" t="n">
        <v>265</v>
      </c>
      <c r="K91" s="28" t="n">
        <v>13</v>
      </c>
      <c r="L91" s="28" t="n">
        <v>3</v>
      </c>
      <c r="M91" s="28" t="s">
        <v>146</v>
      </c>
      <c r="N91" s="28" t="s">
        <v>138</v>
      </c>
      <c r="O91" s="29" t="n">
        <v>45742</v>
      </c>
      <c r="P91" s="28" t="n">
        <f aca="false">ROUNDDOWN(($B91-$O91)/30,0)</f>
        <v>3</v>
      </c>
      <c r="Q91" s="28" t="str">
        <f aca="false">TEXT($B91,"yyyy-mm")</f>
        <v>2025-06</v>
      </c>
      <c r="R91" s="28" t="n">
        <f aca="false">IF(AND($O91&gt;=DATE(2025,1,1),$O91&lt;=DATE(2025,4,30)),1,0)</f>
        <v>1</v>
      </c>
    </row>
    <row r="92" customFormat="false" ht="15" hidden="false" customHeight="false" outlineLevel="0" collapsed="false">
      <c r="A92" s="28" t="n">
        <v>12</v>
      </c>
      <c r="B92" s="29" t="n">
        <v>45869</v>
      </c>
      <c r="C92" s="28" t="n">
        <v>414457.64</v>
      </c>
      <c r="D92" s="28" t="n">
        <v>0</v>
      </c>
      <c r="E92" s="28" t="n">
        <v>0</v>
      </c>
      <c r="F92" s="28" t="s">
        <v>345</v>
      </c>
      <c r="G92" s="28" t="n">
        <v>0</v>
      </c>
      <c r="H92" s="28" t="n">
        <v>0</v>
      </c>
      <c r="I92" s="28" t="n">
        <v>0</v>
      </c>
      <c r="J92" s="28" t="n">
        <v>265</v>
      </c>
      <c r="K92" s="28" t="n">
        <v>13</v>
      </c>
      <c r="L92" s="28" t="n">
        <v>3</v>
      </c>
      <c r="M92" s="28" t="s">
        <v>146</v>
      </c>
      <c r="N92" s="28" t="s">
        <v>138</v>
      </c>
      <c r="O92" s="29" t="n">
        <v>45742</v>
      </c>
      <c r="P92" s="28" t="n">
        <f aca="false">ROUNDDOWN(($B92-$O92)/30,0)</f>
        <v>4</v>
      </c>
      <c r="Q92" s="28" t="str">
        <f aca="false">TEXT($B92,"yyyy-mm")</f>
        <v>2025-07</v>
      </c>
      <c r="R92" s="28" t="n">
        <f aca="false">IF(AND($O92&gt;=DATE(2025,1,1),$O92&lt;=DATE(2025,4,30)),1,0)</f>
        <v>1</v>
      </c>
    </row>
    <row r="93" customFormat="false" ht="15" hidden="false" customHeight="false" outlineLevel="0" collapsed="false">
      <c r="A93" s="28" t="n">
        <v>12</v>
      </c>
      <c r="B93" s="29" t="n">
        <v>45900</v>
      </c>
      <c r="C93" s="28" t="n">
        <v>406922.05</v>
      </c>
      <c r="D93" s="28" t="n">
        <v>0</v>
      </c>
      <c r="E93" s="28" t="n">
        <v>0</v>
      </c>
      <c r="F93" s="28" t="s">
        <v>345</v>
      </c>
      <c r="G93" s="28" t="n">
        <v>0</v>
      </c>
      <c r="H93" s="28" t="n">
        <v>0</v>
      </c>
      <c r="I93" s="28" t="n">
        <v>0</v>
      </c>
      <c r="J93" s="28" t="n">
        <v>265</v>
      </c>
      <c r="K93" s="28" t="n">
        <v>13</v>
      </c>
      <c r="L93" s="28" t="n">
        <v>3</v>
      </c>
      <c r="M93" s="28" t="s">
        <v>146</v>
      </c>
      <c r="N93" s="28" t="s">
        <v>138</v>
      </c>
      <c r="O93" s="29" t="n">
        <v>45742</v>
      </c>
      <c r="P93" s="28" t="n">
        <f aca="false">ROUNDDOWN(($B93-$O93)/30,0)</f>
        <v>5</v>
      </c>
      <c r="Q93" s="28" t="str">
        <f aca="false">TEXT($B93,"yyyy-mm")</f>
        <v>2025-08</v>
      </c>
      <c r="R93" s="28" t="n">
        <f aca="false">IF(AND($O93&gt;=DATE(2025,1,1),$O93&lt;=DATE(2025,4,30)),1,0)</f>
        <v>1</v>
      </c>
    </row>
    <row r="94" customFormat="false" ht="15" hidden="false" customHeight="false" outlineLevel="0" collapsed="false">
      <c r="A94" s="28" t="n">
        <v>12</v>
      </c>
      <c r="B94" s="29" t="n">
        <v>45930</v>
      </c>
      <c r="C94" s="28" t="n">
        <v>399386.46</v>
      </c>
      <c r="D94" s="28" t="n">
        <v>0</v>
      </c>
      <c r="E94" s="28" t="n">
        <v>0</v>
      </c>
      <c r="F94" s="28" t="s">
        <v>345</v>
      </c>
      <c r="G94" s="28" t="n">
        <v>0</v>
      </c>
      <c r="H94" s="28" t="n">
        <v>0</v>
      </c>
      <c r="I94" s="28" t="n">
        <v>0</v>
      </c>
      <c r="J94" s="28" t="n">
        <v>265</v>
      </c>
      <c r="K94" s="28" t="n">
        <v>13</v>
      </c>
      <c r="L94" s="28" t="n">
        <v>3</v>
      </c>
      <c r="M94" s="28" t="s">
        <v>146</v>
      </c>
      <c r="N94" s="28" t="s">
        <v>138</v>
      </c>
      <c r="O94" s="29" t="n">
        <v>45742</v>
      </c>
      <c r="P94" s="28" t="n">
        <f aca="false">ROUNDDOWN(($B94-$O94)/30,0)</f>
        <v>6</v>
      </c>
      <c r="Q94" s="28" t="str">
        <f aca="false">TEXT($B94,"yyyy-mm")</f>
        <v>2025-09</v>
      </c>
      <c r="R94" s="28" t="n">
        <f aca="false">IF(AND($O94&gt;=DATE(2025,1,1),$O94&lt;=DATE(2025,4,30)),1,0)</f>
        <v>1</v>
      </c>
    </row>
    <row r="95" customFormat="false" ht="15" hidden="false" customHeight="false" outlineLevel="0" collapsed="false">
      <c r="A95" s="28" t="n">
        <v>12</v>
      </c>
      <c r="B95" s="29" t="n">
        <v>45961</v>
      </c>
      <c r="C95" s="28" t="n">
        <v>391850.87</v>
      </c>
      <c r="D95" s="28" t="n">
        <v>0</v>
      </c>
      <c r="E95" s="28" t="n">
        <v>0</v>
      </c>
      <c r="F95" s="28" t="s">
        <v>345</v>
      </c>
      <c r="G95" s="28" t="n">
        <v>0</v>
      </c>
      <c r="H95" s="28" t="n">
        <v>0</v>
      </c>
      <c r="I95" s="28" t="n">
        <v>0</v>
      </c>
      <c r="J95" s="28" t="n">
        <v>265</v>
      </c>
      <c r="K95" s="28" t="n">
        <v>13</v>
      </c>
      <c r="L95" s="28" t="n">
        <v>3</v>
      </c>
      <c r="M95" s="28" t="s">
        <v>146</v>
      </c>
      <c r="N95" s="28" t="s">
        <v>138</v>
      </c>
      <c r="O95" s="29" t="n">
        <v>45742</v>
      </c>
      <c r="P95" s="28" t="n">
        <f aca="false">ROUNDDOWN(($B95-$O95)/30,0)</f>
        <v>7</v>
      </c>
      <c r="Q95" s="28" t="str">
        <f aca="false">TEXT($B95,"yyyy-mm")</f>
        <v>2025-10</v>
      </c>
      <c r="R95" s="28" t="n">
        <f aca="false">IF(AND($O95&gt;=DATE(2025,1,1),$O95&lt;=DATE(2025,4,30)),1,0)</f>
        <v>1</v>
      </c>
    </row>
    <row r="96" customFormat="false" ht="15" hidden="false" customHeight="false" outlineLevel="0" collapsed="false">
      <c r="A96" s="28" t="n">
        <v>12</v>
      </c>
      <c r="B96" s="29" t="n">
        <v>45991</v>
      </c>
      <c r="C96" s="28" t="n">
        <v>384315.28</v>
      </c>
      <c r="D96" s="28" t="n">
        <v>0</v>
      </c>
      <c r="E96" s="28" t="n">
        <v>0</v>
      </c>
      <c r="F96" s="28" t="s">
        <v>345</v>
      </c>
      <c r="G96" s="28" t="n">
        <v>0</v>
      </c>
      <c r="H96" s="28" t="n">
        <v>0</v>
      </c>
      <c r="I96" s="28" t="n">
        <v>0</v>
      </c>
      <c r="J96" s="28" t="n">
        <v>265</v>
      </c>
      <c r="K96" s="28" t="n">
        <v>13</v>
      </c>
      <c r="L96" s="28" t="n">
        <v>3</v>
      </c>
      <c r="M96" s="28" t="s">
        <v>146</v>
      </c>
      <c r="N96" s="28" t="s">
        <v>138</v>
      </c>
      <c r="O96" s="29" t="n">
        <v>45742</v>
      </c>
      <c r="P96" s="28" t="n">
        <f aca="false">ROUNDDOWN(($B96-$O96)/30,0)</f>
        <v>8</v>
      </c>
      <c r="Q96" s="28" t="str">
        <f aca="false">TEXT($B96,"yyyy-mm")</f>
        <v>2025-11</v>
      </c>
      <c r="R96" s="28" t="n">
        <f aca="false">IF(AND($O96&gt;=DATE(2025,1,1),$O96&lt;=DATE(2025,4,30)),1,0)</f>
        <v>1</v>
      </c>
    </row>
    <row r="97" customFormat="false" ht="15" hidden="false" customHeight="false" outlineLevel="0" collapsed="false">
      <c r="A97" s="28" t="n">
        <v>12</v>
      </c>
      <c r="B97" s="29" t="n">
        <v>46022</v>
      </c>
      <c r="C97" s="28" t="n">
        <v>376779.69</v>
      </c>
      <c r="D97" s="28" t="n">
        <v>0</v>
      </c>
      <c r="E97" s="28" t="n">
        <v>0</v>
      </c>
      <c r="F97" s="28" t="s">
        <v>345</v>
      </c>
      <c r="G97" s="28" t="n">
        <v>0</v>
      </c>
      <c r="H97" s="28" t="n">
        <v>0</v>
      </c>
      <c r="I97" s="28" t="n">
        <v>0</v>
      </c>
      <c r="J97" s="28" t="n">
        <v>265</v>
      </c>
      <c r="K97" s="28" t="n">
        <v>13</v>
      </c>
      <c r="L97" s="28" t="n">
        <v>3</v>
      </c>
      <c r="M97" s="28" t="s">
        <v>146</v>
      </c>
      <c r="N97" s="28" t="s">
        <v>138</v>
      </c>
      <c r="O97" s="29" t="n">
        <v>45742</v>
      </c>
      <c r="P97" s="28" t="n">
        <f aca="false">ROUNDDOWN(($B97-$O97)/30,0)</f>
        <v>9</v>
      </c>
      <c r="Q97" s="28" t="str">
        <f aca="false">TEXT($B97,"yyyy-mm")</f>
        <v>2025-12</v>
      </c>
      <c r="R97" s="28" t="n">
        <f aca="false">IF(AND($O97&gt;=DATE(2025,1,1),$O97&lt;=DATE(2025,4,30)),1,0)</f>
        <v>1</v>
      </c>
    </row>
    <row r="98" customFormat="false" ht="15" hidden="false" customHeight="false" outlineLevel="0" collapsed="false">
      <c r="A98" s="28" t="n">
        <v>12</v>
      </c>
      <c r="B98" s="29" t="n">
        <v>46053</v>
      </c>
      <c r="C98" s="28" t="n">
        <v>369244.1</v>
      </c>
      <c r="D98" s="28" t="n">
        <v>0</v>
      </c>
      <c r="E98" s="28" t="n">
        <v>0</v>
      </c>
      <c r="F98" s="28" t="s">
        <v>345</v>
      </c>
      <c r="G98" s="28" t="n">
        <v>0</v>
      </c>
      <c r="H98" s="28" t="n">
        <v>0</v>
      </c>
      <c r="I98" s="28" t="n">
        <v>0</v>
      </c>
      <c r="J98" s="28" t="n">
        <v>265</v>
      </c>
      <c r="K98" s="28" t="n">
        <v>13</v>
      </c>
      <c r="L98" s="28" t="n">
        <v>3</v>
      </c>
      <c r="M98" s="28" t="s">
        <v>146</v>
      </c>
      <c r="N98" s="28" t="s">
        <v>138</v>
      </c>
      <c r="O98" s="29" t="n">
        <v>45742</v>
      </c>
      <c r="P98" s="28" t="n">
        <f aca="false">ROUNDDOWN(($B98-$O98)/30,0)</f>
        <v>10</v>
      </c>
      <c r="Q98" s="28" t="str">
        <f aca="false">TEXT($B98,"yyyy-mm")</f>
        <v>2026-01</v>
      </c>
      <c r="R98" s="28" t="n">
        <f aca="false">IF(AND($O98&gt;=DATE(2025,1,1),$O98&lt;=DATE(2025,4,30)),1,0)</f>
        <v>1</v>
      </c>
    </row>
    <row r="99" customFormat="false" ht="15" hidden="false" customHeight="false" outlineLevel="0" collapsed="false">
      <c r="A99" s="28" t="n">
        <v>12</v>
      </c>
      <c r="B99" s="29" t="n">
        <v>46081</v>
      </c>
      <c r="C99" s="28" t="n">
        <v>361708.51</v>
      </c>
      <c r="D99" s="28" t="n">
        <v>0</v>
      </c>
      <c r="E99" s="28" t="n">
        <v>0</v>
      </c>
      <c r="F99" s="28" t="s">
        <v>345</v>
      </c>
      <c r="G99" s="28" t="n">
        <v>0</v>
      </c>
      <c r="H99" s="28" t="n">
        <v>0</v>
      </c>
      <c r="I99" s="28" t="n">
        <v>0</v>
      </c>
      <c r="J99" s="28" t="n">
        <v>265</v>
      </c>
      <c r="K99" s="28" t="n">
        <v>13</v>
      </c>
      <c r="L99" s="28" t="n">
        <v>3</v>
      </c>
      <c r="M99" s="28" t="s">
        <v>146</v>
      </c>
      <c r="N99" s="28" t="s">
        <v>138</v>
      </c>
      <c r="O99" s="29" t="n">
        <v>45742</v>
      </c>
      <c r="P99" s="28" t="n">
        <f aca="false">ROUNDDOWN(($B99-$O99)/30,0)</f>
        <v>11</v>
      </c>
      <c r="Q99" s="28" t="str">
        <f aca="false">TEXT($B99,"yyyy-mm")</f>
        <v>2026-02</v>
      </c>
      <c r="R99" s="28" t="n">
        <f aca="false">IF(AND($O99&gt;=DATE(2025,1,1),$O99&lt;=DATE(2025,4,30)),1,0)</f>
        <v>1</v>
      </c>
    </row>
    <row r="100" customFormat="false" ht="15" hidden="false" customHeight="false" outlineLevel="0" collapsed="false">
      <c r="A100" s="28" t="n">
        <v>12</v>
      </c>
      <c r="B100" s="29" t="n">
        <v>46112</v>
      </c>
      <c r="C100" s="28" t="n">
        <v>354172.92</v>
      </c>
      <c r="D100" s="28" t="n">
        <v>0</v>
      </c>
      <c r="E100" s="28" t="n">
        <v>0</v>
      </c>
      <c r="F100" s="28" t="s">
        <v>345</v>
      </c>
      <c r="G100" s="28" t="n">
        <v>0</v>
      </c>
      <c r="H100" s="28" t="n">
        <v>0</v>
      </c>
      <c r="I100" s="28" t="n">
        <v>0</v>
      </c>
      <c r="J100" s="28" t="n">
        <v>265</v>
      </c>
      <c r="K100" s="28" t="n">
        <v>13</v>
      </c>
      <c r="L100" s="28" t="n">
        <v>3</v>
      </c>
      <c r="M100" s="28" t="s">
        <v>146</v>
      </c>
      <c r="N100" s="28" t="s">
        <v>138</v>
      </c>
      <c r="O100" s="29" t="n">
        <v>45742</v>
      </c>
      <c r="P100" s="28" t="n">
        <f aca="false">ROUNDDOWN(($B100-$O100)/30,0)</f>
        <v>12</v>
      </c>
      <c r="Q100" s="28" t="str">
        <f aca="false">TEXT($B100,"yyyy-mm")</f>
        <v>2026-03</v>
      </c>
      <c r="R100" s="28" t="n">
        <f aca="false">IF(AND($O100&gt;=DATE(2025,1,1),$O100&lt;=DATE(2025,4,30)),1,0)</f>
        <v>1</v>
      </c>
    </row>
    <row r="101" customFormat="false" ht="15" hidden="false" customHeight="false" outlineLevel="0" collapsed="false">
      <c r="A101" s="28" t="n">
        <v>12</v>
      </c>
      <c r="B101" s="29" t="n">
        <v>46142</v>
      </c>
      <c r="C101" s="28" t="n">
        <v>346637.33</v>
      </c>
      <c r="D101" s="28" t="n">
        <v>0</v>
      </c>
      <c r="E101" s="28" t="n">
        <v>0</v>
      </c>
      <c r="F101" s="28" t="s">
        <v>345</v>
      </c>
      <c r="G101" s="28" t="n">
        <v>0</v>
      </c>
      <c r="H101" s="28" t="n">
        <v>0</v>
      </c>
      <c r="I101" s="28" t="n">
        <v>0</v>
      </c>
      <c r="J101" s="28" t="n">
        <v>265</v>
      </c>
      <c r="K101" s="28" t="n">
        <v>13</v>
      </c>
      <c r="L101" s="28" t="n">
        <v>3</v>
      </c>
      <c r="M101" s="28" t="s">
        <v>146</v>
      </c>
      <c r="N101" s="28" t="s">
        <v>138</v>
      </c>
      <c r="O101" s="29" t="n">
        <v>45742</v>
      </c>
      <c r="P101" s="28" t="n">
        <f aca="false">ROUNDDOWN(($B101-$O101)/30,0)</f>
        <v>13</v>
      </c>
      <c r="Q101" s="28" t="str">
        <f aca="false">TEXT($B101,"yyyy-mm")</f>
        <v>2026-04</v>
      </c>
      <c r="R101" s="28" t="n">
        <f aca="false">IF(AND($O101&gt;=DATE(2025,1,1),$O101&lt;=DATE(2025,4,30)),1,0)</f>
        <v>1</v>
      </c>
    </row>
    <row r="102" customFormat="false" ht="15" hidden="false" customHeight="false" outlineLevel="0" collapsed="false">
      <c r="A102" s="28" t="n">
        <v>12</v>
      </c>
      <c r="B102" s="29" t="n">
        <v>46173</v>
      </c>
      <c r="C102" s="28" t="n">
        <v>339101.74</v>
      </c>
      <c r="D102" s="28" t="n">
        <v>0</v>
      </c>
      <c r="E102" s="28" t="n">
        <v>0</v>
      </c>
      <c r="F102" s="28" t="s">
        <v>345</v>
      </c>
      <c r="G102" s="28" t="n">
        <v>0</v>
      </c>
      <c r="H102" s="28" t="n">
        <v>0</v>
      </c>
      <c r="I102" s="28" t="n">
        <v>0</v>
      </c>
      <c r="J102" s="28" t="n">
        <v>265</v>
      </c>
      <c r="K102" s="28" t="n">
        <v>13</v>
      </c>
      <c r="L102" s="28" t="n">
        <v>3</v>
      </c>
      <c r="M102" s="28" t="s">
        <v>146</v>
      </c>
      <c r="N102" s="28" t="s">
        <v>138</v>
      </c>
      <c r="O102" s="29" t="n">
        <v>45742</v>
      </c>
      <c r="P102" s="28" t="n">
        <f aca="false">ROUNDDOWN(($B102-$O102)/30,0)</f>
        <v>14</v>
      </c>
      <c r="Q102" s="28" t="str">
        <f aca="false">TEXT($B102,"yyyy-mm")</f>
        <v>2026-05</v>
      </c>
      <c r="R102" s="28" t="n">
        <f aca="false">IF(AND($O102&gt;=DATE(2025,1,1),$O102&lt;=DATE(2025,4,30)),1,0)</f>
        <v>1</v>
      </c>
    </row>
    <row r="103" customFormat="false" ht="15" hidden="false" customHeight="false" outlineLevel="0" collapsed="false">
      <c r="A103" s="28" t="n">
        <v>12</v>
      </c>
      <c r="B103" s="29" t="n">
        <v>46203</v>
      </c>
      <c r="C103" s="28" t="n">
        <v>331566.15</v>
      </c>
      <c r="D103" s="28" t="n">
        <v>0</v>
      </c>
      <c r="E103" s="28" t="n">
        <v>0</v>
      </c>
      <c r="F103" s="28" t="s">
        <v>345</v>
      </c>
      <c r="G103" s="28" t="n">
        <v>0</v>
      </c>
      <c r="H103" s="28" t="n">
        <v>0</v>
      </c>
      <c r="I103" s="28" t="n">
        <v>0</v>
      </c>
      <c r="J103" s="28" t="n">
        <v>265</v>
      </c>
      <c r="K103" s="28" t="n">
        <v>13</v>
      </c>
      <c r="L103" s="28" t="n">
        <v>3</v>
      </c>
      <c r="M103" s="28" t="s">
        <v>146</v>
      </c>
      <c r="N103" s="28" t="s">
        <v>138</v>
      </c>
      <c r="O103" s="29" t="n">
        <v>45742</v>
      </c>
      <c r="P103" s="28" t="n">
        <f aca="false">ROUNDDOWN(($B103-$O103)/30,0)</f>
        <v>15</v>
      </c>
      <c r="Q103" s="28" t="str">
        <f aca="false">TEXT($B103,"yyyy-mm")</f>
        <v>2026-06</v>
      </c>
      <c r="R103" s="28" t="n">
        <f aca="false">IF(AND($O103&gt;=DATE(2025,1,1),$O103&lt;=DATE(2025,4,30)),1,0)</f>
        <v>1</v>
      </c>
    </row>
    <row r="104" customFormat="false" ht="15" hidden="false" customHeight="false" outlineLevel="0" collapsed="false">
      <c r="A104" s="28" t="n">
        <v>12</v>
      </c>
      <c r="B104" s="29" t="n">
        <v>46234</v>
      </c>
      <c r="C104" s="28" t="n">
        <v>324030.56</v>
      </c>
      <c r="D104" s="28" t="n">
        <v>0</v>
      </c>
      <c r="E104" s="28" t="n">
        <v>0</v>
      </c>
      <c r="F104" s="28" t="s">
        <v>345</v>
      </c>
      <c r="G104" s="28" t="n">
        <v>0</v>
      </c>
      <c r="H104" s="28" t="n">
        <v>0</v>
      </c>
      <c r="I104" s="28" t="n">
        <v>0</v>
      </c>
      <c r="J104" s="28" t="n">
        <v>265</v>
      </c>
      <c r="K104" s="28" t="n">
        <v>13</v>
      </c>
      <c r="L104" s="28" t="n">
        <v>3</v>
      </c>
      <c r="M104" s="28" t="s">
        <v>146</v>
      </c>
      <c r="N104" s="28" t="s">
        <v>138</v>
      </c>
      <c r="O104" s="29" t="n">
        <v>45742</v>
      </c>
      <c r="P104" s="28" t="n">
        <f aca="false">ROUNDDOWN(($B104-$O104)/30,0)</f>
        <v>16</v>
      </c>
      <c r="Q104" s="28" t="str">
        <f aca="false">TEXT($B104,"yyyy-mm")</f>
        <v>2026-07</v>
      </c>
      <c r="R104" s="28" t="n">
        <f aca="false">IF(AND($O104&gt;=DATE(2025,1,1),$O104&lt;=DATE(2025,4,30)),1,0)</f>
        <v>1</v>
      </c>
    </row>
    <row r="105" customFormat="false" ht="15" hidden="false" customHeight="false" outlineLevel="0" collapsed="false">
      <c r="A105" s="28" t="n">
        <v>12</v>
      </c>
      <c r="B105" s="29" t="n">
        <v>46265</v>
      </c>
      <c r="C105" s="28" t="n">
        <v>316494.97</v>
      </c>
      <c r="D105" s="28" t="n">
        <v>0</v>
      </c>
      <c r="E105" s="28" t="n">
        <v>0</v>
      </c>
      <c r="F105" s="28" t="s">
        <v>345</v>
      </c>
      <c r="G105" s="28" t="n">
        <v>0</v>
      </c>
      <c r="H105" s="28" t="n">
        <v>0</v>
      </c>
      <c r="I105" s="28" t="n">
        <v>0</v>
      </c>
      <c r="J105" s="28" t="n">
        <v>265</v>
      </c>
      <c r="K105" s="28" t="n">
        <v>13</v>
      </c>
      <c r="L105" s="28" t="n">
        <v>3</v>
      </c>
      <c r="M105" s="28" t="s">
        <v>146</v>
      </c>
      <c r="N105" s="28" t="s">
        <v>138</v>
      </c>
      <c r="O105" s="29" t="n">
        <v>45742</v>
      </c>
      <c r="P105" s="28" t="n">
        <f aca="false">ROUNDDOWN(($B105-$O105)/30,0)</f>
        <v>17</v>
      </c>
      <c r="Q105" s="28" t="str">
        <f aca="false">TEXT($B105,"yyyy-mm")</f>
        <v>2026-08</v>
      </c>
      <c r="R105" s="28" t="n">
        <f aca="false">IF(AND($O105&gt;=DATE(2025,1,1),$O105&lt;=DATE(2025,4,30)),1,0)</f>
        <v>1</v>
      </c>
    </row>
    <row r="106" customFormat="false" ht="15" hidden="false" customHeight="false" outlineLevel="0" collapsed="false">
      <c r="A106" s="28" t="n">
        <v>13</v>
      </c>
      <c r="B106" s="29" t="n">
        <v>46173</v>
      </c>
      <c r="C106" s="28" t="n">
        <v>814900</v>
      </c>
      <c r="D106" s="28" t="n">
        <v>0</v>
      </c>
      <c r="E106" s="28" t="n">
        <v>0</v>
      </c>
      <c r="F106" s="28" t="s">
        <v>345</v>
      </c>
      <c r="G106" s="28" t="n">
        <v>0</v>
      </c>
      <c r="H106" s="28" t="n">
        <v>0</v>
      </c>
      <c r="I106" s="28" t="n">
        <v>0</v>
      </c>
      <c r="J106" s="28" t="n">
        <v>5</v>
      </c>
      <c r="K106" s="28" t="n">
        <v>12</v>
      </c>
      <c r="L106" s="28" t="n">
        <v>2</v>
      </c>
      <c r="M106" s="28" t="s">
        <v>147</v>
      </c>
      <c r="N106" s="28" t="s">
        <v>138</v>
      </c>
      <c r="O106" s="29" t="n">
        <v>46147</v>
      </c>
      <c r="P106" s="28" t="n">
        <f aca="false">ROUNDDOWN(($B106-$O106)/30,0)</f>
        <v>0</v>
      </c>
      <c r="Q106" s="28" t="str">
        <f aca="false">TEXT($B106,"yyyy-mm")</f>
        <v>2026-05</v>
      </c>
      <c r="R106" s="28" t="n">
        <f aca="false">IF(AND($O106&gt;=DATE(2025,1,1),$O106&lt;=DATE(2025,4,30)),1,0)</f>
        <v>0</v>
      </c>
    </row>
    <row r="107" customFormat="false" ht="15" hidden="false" customHeight="false" outlineLevel="0" collapsed="false">
      <c r="A107" s="28" t="n">
        <v>13</v>
      </c>
      <c r="B107" s="29" t="n">
        <v>46203</v>
      </c>
      <c r="C107" s="28" t="n">
        <v>798269.39</v>
      </c>
      <c r="D107" s="28" t="n">
        <v>0</v>
      </c>
      <c r="E107" s="28" t="n">
        <v>0</v>
      </c>
      <c r="F107" s="28" t="s">
        <v>345</v>
      </c>
      <c r="G107" s="28" t="n">
        <v>0</v>
      </c>
      <c r="H107" s="28" t="n">
        <v>0</v>
      </c>
      <c r="I107" s="28" t="n">
        <v>0</v>
      </c>
      <c r="J107" s="28" t="n">
        <v>5</v>
      </c>
      <c r="K107" s="28" t="n">
        <v>12</v>
      </c>
      <c r="L107" s="28" t="n">
        <v>2</v>
      </c>
      <c r="M107" s="28" t="s">
        <v>147</v>
      </c>
      <c r="N107" s="28" t="s">
        <v>138</v>
      </c>
      <c r="O107" s="29" t="n">
        <v>46147</v>
      </c>
      <c r="P107" s="28" t="n">
        <f aca="false">ROUNDDOWN(($B107-$O107)/30,0)</f>
        <v>1</v>
      </c>
      <c r="Q107" s="28" t="str">
        <f aca="false">TEXT($B107,"yyyy-mm")</f>
        <v>2026-06</v>
      </c>
      <c r="R107" s="28" t="n">
        <f aca="false">IF(AND($O107&gt;=DATE(2025,1,1),$O107&lt;=DATE(2025,4,30)),1,0)</f>
        <v>0</v>
      </c>
    </row>
    <row r="108" customFormat="false" ht="15" hidden="false" customHeight="false" outlineLevel="0" collapsed="false">
      <c r="A108" s="28" t="n">
        <v>13</v>
      </c>
      <c r="B108" s="29" t="n">
        <v>46234</v>
      </c>
      <c r="C108" s="28" t="n">
        <v>786856.14</v>
      </c>
      <c r="D108" s="28" t="n">
        <v>5217.36</v>
      </c>
      <c r="E108" s="28" t="n">
        <v>26</v>
      </c>
      <c r="F108" s="28" t="s">
        <v>346</v>
      </c>
      <c r="G108" s="28" t="n">
        <v>0</v>
      </c>
      <c r="H108" s="28" t="n">
        <v>0</v>
      </c>
      <c r="I108" s="28" t="n">
        <v>0</v>
      </c>
      <c r="J108" s="28" t="n">
        <v>5</v>
      </c>
      <c r="K108" s="28" t="n">
        <v>12</v>
      </c>
      <c r="L108" s="28" t="n">
        <v>2</v>
      </c>
      <c r="M108" s="28" t="s">
        <v>147</v>
      </c>
      <c r="N108" s="28" t="s">
        <v>138</v>
      </c>
      <c r="O108" s="29" t="n">
        <v>46147</v>
      </c>
      <c r="P108" s="28" t="n">
        <f aca="false">ROUNDDOWN(($B108-$O108)/30,0)</f>
        <v>2</v>
      </c>
      <c r="Q108" s="28" t="str">
        <f aca="false">TEXT($B108,"yyyy-mm")</f>
        <v>2026-07</v>
      </c>
      <c r="R108" s="28" t="n">
        <f aca="false">IF(AND($O108&gt;=DATE(2025,1,1),$O108&lt;=DATE(2025,4,30)),1,0)</f>
        <v>0</v>
      </c>
    </row>
    <row r="109" customFormat="false" ht="15" hidden="false" customHeight="false" outlineLevel="0" collapsed="false">
      <c r="A109" s="28" t="n">
        <v>13</v>
      </c>
      <c r="B109" s="29" t="n">
        <v>46265</v>
      </c>
      <c r="C109" s="28" t="n">
        <v>786856.14</v>
      </c>
      <c r="D109" s="28" t="n">
        <v>21847.97</v>
      </c>
      <c r="E109" s="28" t="n">
        <v>57</v>
      </c>
      <c r="F109" s="28" t="s">
        <v>347</v>
      </c>
      <c r="G109" s="28" t="n">
        <v>1</v>
      </c>
      <c r="H109" s="28" t="n">
        <v>0</v>
      </c>
      <c r="I109" s="28" t="n">
        <v>0</v>
      </c>
      <c r="J109" s="28" t="n">
        <v>5</v>
      </c>
      <c r="K109" s="28" t="n">
        <v>12</v>
      </c>
      <c r="L109" s="28" t="n">
        <v>2</v>
      </c>
      <c r="M109" s="28" t="s">
        <v>147</v>
      </c>
      <c r="N109" s="28" t="s">
        <v>138</v>
      </c>
      <c r="O109" s="29" t="n">
        <v>46147</v>
      </c>
      <c r="P109" s="28" t="n">
        <f aca="false">ROUNDDOWN(($B109-$O109)/30,0)</f>
        <v>3</v>
      </c>
      <c r="Q109" s="28" t="str">
        <f aca="false">TEXT($B109,"yyyy-mm")</f>
        <v>2026-08</v>
      </c>
      <c r="R109" s="28" t="n">
        <f aca="false">IF(AND($O109&gt;=DATE(2025,1,1),$O109&lt;=DATE(2025,4,30)),1,0)</f>
        <v>0</v>
      </c>
    </row>
    <row r="110" customFormat="false" ht="15" hidden="false" customHeight="false" outlineLevel="0" collapsed="false">
      <c r="A110" s="28" t="n">
        <v>14</v>
      </c>
      <c r="B110" s="29" t="n">
        <v>46173</v>
      </c>
      <c r="C110" s="28" t="n">
        <v>20200</v>
      </c>
      <c r="D110" s="28" t="n">
        <v>0</v>
      </c>
      <c r="E110" s="28" t="n">
        <v>0</v>
      </c>
      <c r="F110" s="28" t="s">
        <v>345</v>
      </c>
      <c r="G110" s="28" t="n">
        <v>0</v>
      </c>
      <c r="H110" s="28" t="n">
        <v>0</v>
      </c>
      <c r="I110" s="28" t="n">
        <v>0</v>
      </c>
      <c r="J110" s="28" t="n">
        <v>44</v>
      </c>
      <c r="K110" s="28" t="n">
        <v>8</v>
      </c>
      <c r="L110" s="28" t="n">
        <v>3</v>
      </c>
      <c r="M110" s="28" t="s">
        <v>145</v>
      </c>
      <c r="N110" s="28" t="s">
        <v>142</v>
      </c>
      <c r="O110" s="29" t="n">
        <v>46147</v>
      </c>
      <c r="P110" s="28" t="n">
        <f aca="false">ROUNDDOWN(($B110-$O110)/30,0)</f>
        <v>0</v>
      </c>
      <c r="Q110" s="28" t="str">
        <f aca="false">TEXT($B110,"yyyy-mm")</f>
        <v>2026-05</v>
      </c>
      <c r="R110" s="28" t="n">
        <f aca="false">IF(AND($O110&gt;=DATE(2025,1,1),$O110&lt;=DATE(2025,4,30)),1,0)</f>
        <v>0</v>
      </c>
    </row>
    <row r="111" customFormat="false" ht="15" hidden="false" customHeight="false" outlineLevel="0" collapsed="false">
      <c r="A111" s="28" t="n">
        <v>14</v>
      </c>
      <c r="B111" s="29" t="n">
        <v>46203</v>
      </c>
      <c r="C111" s="28" t="n">
        <v>16160</v>
      </c>
      <c r="D111" s="28" t="n">
        <v>0</v>
      </c>
      <c r="E111" s="28" t="n">
        <v>0</v>
      </c>
      <c r="F111" s="28" t="s">
        <v>345</v>
      </c>
      <c r="G111" s="28" t="n">
        <v>0</v>
      </c>
      <c r="H111" s="28" t="n">
        <v>0</v>
      </c>
      <c r="I111" s="28" t="n">
        <v>0</v>
      </c>
      <c r="J111" s="28" t="n">
        <v>44</v>
      </c>
      <c r="K111" s="28" t="n">
        <v>8</v>
      </c>
      <c r="L111" s="28" t="n">
        <v>3</v>
      </c>
      <c r="M111" s="28" t="s">
        <v>145</v>
      </c>
      <c r="N111" s="28" t="s">
        <v>142</v>
      </c>
      <c r="O111" s="29" t="n">
        <v>46147</v>
      </c>
      <c r="P111" s="28" t="n">
        <f aca="false">ROUNDDOWN(($B111-$O111)/30,0)</f>
        <v>1</v>
      </c>
      <c r="Q111" s="28" t="str">
        <f aca="false">TEXT($B111,"yyyy-mm")</f>
        <v>2026-06</v>
      </c>
      <c r="R111" s="28" t="n">
        <f aca="false">IF(AND($O111&gt;=DATE(2025,1,1),$O111&lt;=DATE(2025,4,30)),1,0)</f>
        <v>0</v>
      </c>
    </row>
    <row r="112" customFormat="false" ht="15" hidden="false" customHeight="false" outlineLevel="0" collapsed="false">
      <c r="A112" s="28" t="n">
        <v>14</v>
      </c>
      <c r="B112" s="29" t="n">
        <v>46234</v>
      </c>
      <c r="C112" s="28" t="n">
        <v>12120</v>
      </c>
      <c r="D112" s="28" t="n">
        <v>0</v>
      </c>
      <c r="E112" s="28" t="n">
        <v>0</v>
      </c>
      <c r="F112" s="28" t="s">
        <v>345</v>
      </c>
      <c r="G112" s="28" t="n">
        <v>0</v>
      </c>
      <c r="H112" s="28" t="n">
        <v>0</v>
      </c>
      <c r="I112" s="28" t="n">
        <v>0</v>
      </c>
      <c r="J112" s="28" t="n">
        <v>44</v>
      </c>
      <c r="K112" s="28" t="n">
        <v>8</v>
      </c>
      <c r="L112" s="28" t="n">
        <v>3</v>
      </c>
      <c r="M112" s="28" t="s">
        <v>145</v>
      </c>
      <c r="N112" s="28" t="s">
        <v>142</v>
      </c>
      <c r="O112" s="29" t="n">
        <v>46147</v>
      </c>
      <c r="P112" s="28" t="n">
        <f aca="false">ROUNDDOWN(($B112-$O112)/30,0)</f>
        <v>2</v>
      </c>
      <c r="Q112" s="28" t="str">
        <f aca="false">TEXT($B112,"yyyy-mm")</f>
        <v>2026-07</v>
      </c>
      <c r="R112" s="28" t="n">
        <f aca="false">IF(AND($O112&gt;=DATE(2025,1,1),$O112&lt;=DATE(2025,4,30)),1,0)</f>
        <v>0</v>
      </c>
    </row>
    <row r="113" customFormat="false" ht="15" hidden="false" customHeight="false" outlineLevel="0" collapsed="false">
      <c r="A113" s="28" t="n">
        <v>14</v>
      </c>
      <c r="B113" s="29" t="n">
        <v>46265</v>
      </c>
      <c r="C113" s="28" t="n">
        <v>8080</v>
      </c>
      <c r="D113" s="28" t="n">
        <v>0</v>
      </c>
      <c r="E113" s="28" t="n">
        <v>0</v>
      </c>
      <c r="F113" s="28" t="s">
        <v>345</v>
      </c>
      <c r="G113" s="28" t="n">
        <v>0</v>
      </c>
      <c r="H113" s="28" t="n">
        <v>0</v>
      </c>
      <c r="I113" s="28" t="n">
        <v>0</v>
      </c>
      <c r="J113" s="28" t="n">
        <v>44</v>
      </c>
      <c r="K113" s="28" t="n">
        <v>8</v>
      </c>
      <c r="L113" s="28" t="n">
        <v>3</v>
      </c>
      <c r="M113" s="28" t="s">
        <v>145</v>
      </c>
      <c r="N113" s="28" t="s">
        <v>142</v>
      </c>
      <c r="O113" s="29" t="n">
        <v>46147</v>
      </c>
      <c r="P113" s="28" t="n">
        <f aca="false">ROUNDDOWN(($B113-$O113)/30,0)</f>
        <v>3</v>
      </c>
      <c r="Q113" s="28" t="str">
        <f aca="false">TEXT($B113,"yyyy-mm")</f>
        <v>2026-08</v>
      </c>
      <c r="R113" s="28" t="n">
        <f aca="false">IF(AND($O113&gt;=DATE(2025,1,1),$O113&lt;=DATE(2025,4,30)),1,0)</f>
        <v>0</v>
      </c>
    </row>
    <row r="114" customFormat="false" ht="15" hidden="false" customHeight="false" outlineLevel="0" collapsed="false">
      <c r="A114" s="28" t="n">
        <v>15</v>
      </c>
      <c r="B114" s="29" t="n">
        <v>45230</v>
      </c>
      <c r="C114" s="28" t="n">
        <v>59100</v>
      </c>
      <c r="D114" s="28" t="n">
        <v>0</v>
      </c>
      <c r="E114" s="28" t="n">
        <v>0</v>
      </c>
      <c r="F114" s="28" t="s">
        <v>345</v>
      </c>
      <c r="G114" s="28" t="n">
        <v>0</v>
      </c>
      <c r="H114" s="28" t="n">
        <v>0</v>
      </c>
      <c r="I114" s="28" t="n">
        <v>0</v>
      </c>
      <c r="J114" s="28" t="n">
        <v>150</v>
      </c>
      <c r="K114" s="28" t="n">
        <v>3</v>
      </c>
      <c r="L114" s="28" t="n">
        <v>1</v>
      </c>
      <c r="M114" s="28" t="s">
        <v>145</v>
      </c>
      <c r="N114" s="28" t="s">
        <v>138</v>
      </c>
      <c r="O114" s="29" t="n">
        <v>45207</v>
      </c>
      <c r="P114" s="28" t="n">
        <f aca="false">ROUNDDOWN(($B114-$O114)/30,0)</f>
        <v>0</v>
      </c>
      <c r="Q114" s="28" t="str">
        <f aca="false">TEXT($B114,"yyyy-mm")</f>
        <v>2023-10</v>
      </c>
      <c r="R114" s="28" t="n">
        <f aca="false">IF(AND($O114&gt;=DATE(2025,1,1),$O114&lt;=DATE(2025,4,30)),1,0)</f>
        <v>0</v>
      </c>
    </row>
    <row r="115" customFormat="false" ht="15" hidden="false" customHeight="false" outlineLevel="0" collapsed="false">
      <c r="A115" s="28" t="n">
        <v>15</v>
      </c>
      <c r="B115" s="29" t="n">
        <v>45260</v>
      </c>
      <c r="C115" s="28" t="n">
        <v>54175</v>
      </c>
      <c r="D115" s="28" t="n">
        <v>0</v>
      </c>
      <c r="E115" s="28" t="n">
        <v>0</v>
      </c>
      <c r="F115" s="28" t="s">
        <v>345</v>
      </c>
      <c r="G115" s="28" t="n">
        <v>0</v>
      </c>
      <c r="H115" s="28" t="n">
        <v>0</v>
      </c>
      <c r="I115" s="28" t="n">
        <v>0</v>
      </c>
      <c r="J115" s="28" t="n">
        <v>150</v>
      </c>
      <c r="K115" s="28" t="n">
        <v>3</v>
      </c>
      <c r="L115" s="28" t="n">
        <v>1</v>
      </c>
      <c r="M115" s="28" t="s">
        <v>145</v>
      </c>
      <c r="N115" s="28" t="s">
        <v>138</v>
      </c>
      <c r="O115" s="29" t="n">
        <v>45207</v>
      </c>
      <c r="P115" s="28" t="n">
        <f aca="false">ROUNDDOWN(($B115-$O115)/30,0)</f>
        <v>1</v>
      </c>
      <c r="Q115" s="28" t="str">
        <f aca="false">TEXT($B115,"yyyy-mm")</f>
        <v>2023-11</v>
      </c>
      <c r="R115" s="28" t="n">
        <f aca="false">IF(AND($O115&gt;=DATE(2025,1,1),$O115&lt;=DATE(2025,4,30)),1,0)</f>
        <v>0</v>
      </c>
    </row>
    <row r="116" customFormat="false" ht="15" hidden="false" customHeight="false" outlineLevel="0" collapsed="false">
      <c r="A116" s="28" t="n">
        <v>15</v>
      </c>
      <c r="B116" s="29" t="n">
        <v>45291</v>
      </c>
      <c r="C116" s="28" t="n">
        <v>49250</v>
      </c>
      <c r="D116" s="28" t="n">
        <v>0</v>
      </c>
      <c r="E116" s="28" t="n">
        <v>0</v>
      </c>
      <c r="F116" s="28" t="s">
        <v>345</v>
      </c>
      <c r="G116" s="28" t="n">
        <v>0</v>
      </c>
      <c r="H116" s="28" t="n">
        <v>0</v>
      </c>
      <c r="I116" s="28" t="n">
        <v>0</v>
      </c>
      <c r="J116" s="28" t="n">
        <v>150</v>
      </c>
      <c r="K116" s="28" t="n">
        <v>3</v>
      </c>
      <c r="L116" s="28" t="n">
        <v>1</v>
      </c>
      <c r="M116" s="28" t="s">
        <v>145</v>
      </c>
      <c r="N116" s="28" t="s">
        <v>138</v>
      </c>
      <c r="O116" s="29" t="n">
        <v>45207</v>
      </c>
      <c r="P116" s="28" t="n">
        <f aca="false">ROUNDDOWN(($B116-$O116)/30,0)</f>
        <v>2</v>
      </c>
      <c r="Q116" s="28" t="str">
        <f aca="false">TEXT($B116,"yyyy-mm")</f>
        <v>2023-12</v>
      </c>
      <c r="R116" s="28" t="n">
        <f aca="false">IF(AND($O116&gt;=DATE(2025,1,1),$O116&lt;=DATE(2025,4,30)),1,0)</f>
        <v>0</v>
      </c>
    </row>
    <row r="117" customFormat="false" ht="15" hidden="false" customHeight="false" outlineLevel="0" collapsed="false">
      <c r="A117" s="28" t="n">
        <v>15</v>
      </c>
      <c r="B117" s="29" t="n">
        <v>45322</v>
      </c>
      <c r="C117" s="28" t="n">
        <v>44325</v>
      </c>
      <c r="D117" s="28" t="n">
        <v>0</v>
      </c>
      <c r="E117" s="28" t="n">
        <v>0</v>
      </c>
      <c r="F117" s="28" t="s">
        <v>345</v>
      </c>
      <c r="G117" s="28" t="n">
        <v>0</v>
      </c>
      <c r="H117" s="28" t="n">
        <v>0</v>
      </c>
      <c r="I117" s="28" t="n">
        <v>0</v>
      </c>
      <c r="J117" s="28" t="n">
        <v>150</v>
      </c>
      <c r="K117" s="28" t="n">
        <v>3</v>
      </c>
      <c r="L117" s="28" t="n">
        <v>1</v>
      </c>
      <c r="M117" s="28" t="s">
        <v>145</v>
      </c>
      <c r="N117" s="28" t="s">
        <v>138</v>
      </c>
      <c r="O117" s="29" t="n">
        <v>45207</v>
      </c>
      <c r="P117" s="28" t="n">
        <f aca="false">ROUNDDOWN(($B117-$O117)/30,0)</f>
        <v>3</v>
      </c>
      <c r="Q117" s="28" t="str">
        <f aca="false">TEXT($B117,"yyyy-mm")</f>
        <v>2024-01</v>
      </c>
      <c r="R117" s="28" t="n">
        <f aca="false">IF(AND($O117&gt;=DATE(2025,1,1),$O117&lt;=DATE(2025,4,30)),1,0)</f>
        <v>0</v>
      </c>
    </row>
    <row r="118" customFormat="false" ht="15" hidden="false" customHeight="false" outlineLevel="0" collapsed="false">
      <c r="A118" s="28" t="n">
        <v>15</v>
      </c>
      <c r="B118" s="29" t="n">
        <v>45351</v>
      </c>
      <c r="C118" s="28" t="n">
        <v>39400</v>
      </c>
      <c r="D118" s="28" t="n">
        <v>0</v>
      </c>
      <c r="E118" s="28" t="n">
        <v>0</v>
      </c>
      <c r="F118" s="28" t="s">
        <v>345</v>
      </c>
      <c r="G118" s="28" t="n">
        <v>0</v>
      </c>
      <c r="H118" s="28" t="n">
        <v>0</v>
      </c>
      <c r="I118" s="28" t="n">
        <v>0</v>
      </c>
      <c r="J118" s="28" t="n">
        <v>150</v>
      </c>
      <c r="K118" s="28" t="n">
        <v>3</v>
      </c>
      <c r="L118" s="28" t="n">
        <v>1</v>
      </c>
      <c r="M118" s="28" t="s">
        <v>145</v>
      </c>
      <c r="N118" s="28" t="s">
        <v>138</v>
      </c>
      <c r="O118" s="29" t="n">
        <v>45207</v>
      </c>
      <c r="P118" s="28" t="n">
        <f aca="false">ROUNDDOWN(($B118-$O118)/30,0)</f>
        <v>4</v>
      </c>
      <c r="Q118" s="28" t="str">
        <f aca="false">TEXT($B118,"yyyy-mm")</f>
        <v>2024-02</v>
      </c>
      <c r="R118" s="28" t="n">
        <f aca="false">IF(AND($O118&gt;=DATE(2025,1,1),$O118&lt;=DATE(2025,4,30)),1,0)</f>
        <v>0</v>
      </c>
    </row>
    <row r="119" customFormat="false" ht="15" hidden="false" customHeight="false" outlineLevel="0" collapsed="false">
      <c r="A119" s="28" t="n">
        <v>15</v>
      </c>
      <c r="B119" s="29" t="n">
        <v>45382</v>
      </c>
      <c r="C119" s="28" t="n">
        <v>34475</v>
      </c>
      <c r="D119" s="28" t="n">
        <v>0</v>
      </c>
      <c r="E119" s="28" t="n">
        <v>0</v>
      </c>
      <c r="F119" s="28" t="s">
        <v>345</v>
      </c>
      <c r="G119" s="28" t="n">
        <v>0</v>
      </c>
      <c r="H119" s="28" t="n">
        <v>0</v>
      </c>
      <c r="I119" s="28" t="n">
        <v>0</v>
      </c>
      <c r="J119" s="28" t="n">
        <v>150</v>
      </c>
      <c r="K119" s="28" t="n">
        <v>3</v>
      </c>
      <c r="L119" s="28" t="n">
        <v>1</v>
      </c>
      <c r="M119" s="28" t="s">
        <v>145</v>
      </c>
      <c r="N119" s="28" t="s">
        <v>138</v>
      </c>
      <c r="O119" s="29" t="n">
        <v>45207</v>
      </c>
      <c r="P119" s="28" t="n">
        <f aca="false">ROUNDDOWN(($B119-$O119)/30,0)</f>
        <v>5</v>
      </c>
      <c r="Q119" s="28" t="str">
        <f aca="false">TEXT($B119,"yyyy-mm")</f>
        <v>2024-03</v>
      </c>
      <c r="R119" s="28" t="n">
        <f aca="false">IF(AND($O119&gt;=DATE(2025,1,1),$O119&lt;=DATE(2025,4,30)),1,0)</f>
        <v>0</v>
      </c>
    </row>
    <row r="120" customFormat="false" ht="15" hidden="false" customHeight="false" outlineLevel="0" collapsed="false">
      <c r="A120" s="28" t="n">
        <v>15</v>
      </c>
      <c r="B120" s="29" t="n">
        <v>45412</v>
      </c>
      <c r="C120" s="28" t="n">
        <v>29550</v>
      </c>
      <c r="D120" s="28" t="n">
        <v>0</v>
      </c>
      <c r="E120" s="28" t="n">
        <v>0</v>
      </c>
      <c r="F120" s="28" t="s">
        <v>345</v>
      </c>
      <c r="G120" s="28" t="n">
        <v>0</v>
      </c>
      <c r="H120" s="28" t="n">
        <v>0</v>
      </c>
      <c r="I120" s="28" t="n">
        <v>0</v>
      </c>
      <c r="J120" s="28" t="n">
        <v>150</v>
      </c>
      <c r="K120" s="28" t="n">
        <v>3</v>
      </c>
      <c r="L120" s="28" t="n">
        <v>1</v>
      </c>
      <c r="M120" s="28" t="s">
        <v>145</v>
      </c>
      <c r="N120" s="28" t="s">
        <v>138</v>
      </c>
      <c r="O120" s="29" t="n">
        <v>45207</v>
      </c>
      <c r="P120" s="28" t="n">
        <f aca="false">ROUNDDOWN(($B120-$O120)/30,0)</f>
        <v>6</v>
      </c>
      <c r="Q120" s="28" t="str">
        <f aca="false">TEXT($B120,"yyyy-mm")</f>
        <v>2024-04</v>
      </c>
      <c r="R120" s="28" t="n">
        <f aca="false">IF(AND($O120&gt;=DATE(2025,1,1),$O120&lt;=DATE(2025,4,30)),1,0)</f>
        <v>0</v>
      </c>
    </row>
    <row r="121" customFormat="false" ht="15" hidden="false" customHeight="false" outlineLevel="0" collapsed="false">
      <c r="A121" s="28" t="n">
        <v>15</v>
      </c>
      <c r="B121" s="29" t="n">
        <v>45443</v>
      </c>
      <c r="C121" s="28" t="n">
        <v>24625</v>
      </c>
      <c r="D121" s="28" t="n">
        <v>0</v>
      </c>
      <c r="E121" s="28" t="n">
        <v>0</v>
      </c>
      <c r="F121" s="28" t="s">
        <v>345</v>
      </c>
      <c r="G121" s="28" t="n">
        <v>0</v>
      </c>
      <c r="H121" s="28" t="n">
        <v>0</v>
      </c>
      <c r="I121" s="28" t="n">
        <v>0</v>
      </c>
      <c r="J121" s="28" t="n">
        <v>150</v>
      </c>
      <c r="K121" s="28" t="n">
        <v>3</v>
      </c>
      <c r="L121" s="28" t="n">
        <v>1</v>
      </c>
      <c r="M121" s="28" t="s">
        <v>145</v>
      </c>
      <c r="N121" s="28" t="s">
        <v>138</v>
      </c>
      <c r="O121" s="29" t="n">
        <v>45207</v>
      </c>
      <c r="P121" s="28" t="n">
        <f aca="false">ROUNDDOWN(($B121-$O121)/30,0)</f>
        <v>7</v>
      </c>
      <c r="Q121" s="28" t="str">
        <f aca="false">TEXT($B121,"yyyy-mm")</f>
        <v>2024-05</v>
      </c>
      <c r="R121" s="28" t="n">
        <f aca="false">IF(AND($O121&gt;=DATE(2025,1,1),$O121&lt;=DATE(2025,4,30)),1,0)</f>
        <v>0</v>
      </c>
    </row>
    <row r="122" customFormat="false" ht="15" hidden="false" customHeight="false" outlineLevel="0" collapsed="false">
      <c r="A122" s="28" t="n">
        <v>15</v>
      </c>
      <c r="B122" s="29" t="n">
        <v>45473</v>
      </c>
      <c r="C122" s="28" t="n">
        <v>19700</v>
      </c>
      <c r="D122" s="28" t="n">
        <v>0</v>
      </c>
      <c r="E122" s="28" t="n">
        <v>0</v>
      </c>
      <c r="F122" s="28" t="s">
        <v>345</v>
      </c>
      <c r="G122" s="28" t="n">
        <v>0</v>
      </c>
      <c r="H122" s="28" t="n">
        <v>0</v>
      </c>
      <c r="I122" s="28" t="n">
        <v>0</v>
      </c>
      <c r="J122" s="28" t="n">
        <v>150</v>
      </c>
      <c r="K122" s="28" t="n">
        <v>3</v>
      </c>
      <c r="L122" s="28" t="n">
        <v>1</v>
      </c>
      <c r="M122" s="28" t="s">
        <v>145</v>
      </c>
      <c r="N122" s="28" t="s">
        <v>138</v>
      </c>
      <c r="O122" s="29" t="n">
        <v>45207</v>
      </c>
      <c r="P122" s="28" t="n">
        <f aca="false">ROUNDDOWN(($B122-$O122)/30,0)</f>
        <v>8</v>
      </c>
      <c r="Q122" s="28" t="str">
        <f aca="false">TEXT($B122,"yyyy-mm")</f>
        <v>2024-06</v>
      </c>
      <c r="R122" s="28" t="n">
        <f aca="false">IF(AND($O122&gt;=DATE(2025,1,1),$O122&lt;=DATE(2025,4,30)),1,0)</f>
        <v>0</v>
      </c>
    </row>
    <row r="123" customFormat="false" ht="15" hidden="false" customHeight="false" outlineLevel="0" collapsed="false">
      <c r="A123" s="28" t="n">
        <v>15</v>
      </c>
      <c r="B123" s="29" t="n">
        <v>45504</v>
      </c>
      <c r="C123" s="28" t="n">
        <v>14775</v>
      </c>
      <c r="D123" s="28" t="n">
        <v>0</v>
      </c>
      <c r="E123" s="28" t="n">
        <v>0</v>
      </c>
      <c r="F123" s="28" t="s">
        <v>345</v>
      </c>
      <c r="G123" s="28" t="n">
        <v>0</v>
      </c>
      <c r="H123" s="28" t="n">
        <v>0</v>
      </c>
      <c r="I123" s="28" t="n">
        <v>0</v>
      </c>
      <c r="J123" s="28" t="n">
        <v>150</v>
      </c>
      <c r="K123" s="28" t="n">
        <v>3</v>
      </c>
      <c r="L123" s="28" t="n">
        <v>1</v>
      </c>
      <c r="M123" s="28" t="s">
        <v>145</v>
      </c>
      <c r="N123" s="28" t="s">
        <v>138</v>
      </c>
      <c r="O123" s="29" t="n">
        <v>45207</v>
      </c>
      <c r="P123" s="28" t="n">
        <f aca="false">ROUNDDOWN(($B123-$O123)/30,0)</f>
        <v>9</v>
      </c>
      <c r="Q123" s="28" t="str">
        <f aca="false">TEXT($B123,"yyyy-mm")</f>
        <v>2024-07</v>
      </c>
      <c r="R123" s="28" t="n">
        <f aca="false">IF(AND($O123&gt;=DATE(2025,1,1),$O123&lt;=DATE(2025,4,30)),1,0)</f>
        <v>0</v>
      </c>
    </row>
    <row r="124" customFormat="false" ht="15" hidden="false" customHeight="false" outlineLevel="0" collapsed="false">
      <c r="A124" s="28" t="n">
        <v>15</v>
      </c>
      <c r="B124" s="29" t="n">
        <v>45535</v>
      </c>
      <c r="C124" s="28" t="n">
        <v>9850</v>
      </c>
      <c r="D124" s="28" t="n">
        <v>0</v>
      </c>
      <c r="E124" s="28" t="n">
        <v>0</v>
      </c>
      <c r="F124" s="28" t="s">
        <v>345</v>
      </c>
      <c r="G124" s="28" t="n">
        <v>0</v>
      </c>
      <c r="H124" s="28" t="n">
        <v>0</v>
      </c>
      <c r="I124" s="28" t="n">
        <v>0</v>
      </c>
      <c r="J124" s="28" t="n">
        <v>150</v>
      </c>
      <c r="K124" s="28" t="n">
        <v>3</v>
      </c>
      <c r="L124" s="28" t="n">
        <v>1</v>
      </c>
      <c r="M124" s="28" t="s">
        <v>145</v>
      </c>
      <c r="N124" s="28" t="s">
        <v>138</v>
      </c>
      <c r="O124" s="29" t="n">
        <v>45207</v>
      </c>
      <c r="P124" s="28" t="n">
        <f aca="false">ROUNDDOWN(($B124-$O124)/30,0)</f>
        <v>10</v>
      </c>
      <c r="Q124" s="28" t="str">
        <f aca="false">TEXT($B124,"yyyy-mm")</f>
        <v>2024-08</v>
      </c>
      <c r="R124" s="28" t="n">
        <f aca="false">IF(AND($O124&gt;=DATE(2025,1,1),$O124&lt;=DATE(2025,4,30)),1,0)</f>
        <v>0</v>
      </c>
    </row>
    <row r="125" customFormat="false" ht="15" hidden="false" customHeight="false" outlineLevel="0" collapsed="false">
      <c r="A125" s="28" t="n">
        <v>15</v>
      </c>
      <c r="B125" s="29" t="n">
        <v>45565</v>
      </c>
      <c r="C125" s="28" t="n">
        <v>4925</v>
      </c>
      <c r="D125" s="28" t="n">
        <v>0</v>
      </c>
      <c r="E125" s="28" t="n">
        <v>0</v>
      </c>
      <c r="F125" s="28" t="s">
        <v>345</v>
      </c>
      <c r="G125" s="28" t="n">
        <v>0</v>
      </c>
      <c r="H125" s="28" t="n">
        <v>0</v>
      </c>
      <c r="I125" s="28" t="n">
        <v>0</v>
      </c>
      <c r="J125" s="28" t="n">
        <v>150</v>
      </c>
      <c r="K125" s="28" t="n">
        <v>3</v>
      </c>
      <c r="L125" s="28" t="n">
        <v>1</v>
      </c>
      <c r="M125" s="28" t="s">
        <v>145</v>
      </c>
      <c r="N125" s="28" t="s">
        <v>138</v>
      </c>
      <c r="O125" s="29" t="n">
        <v>45207</v>
      </c>
      <c r="P125" s="28" t="n">
        <f aca="false">ROUNDDOWN(($B125-$O125)/30,0)</f>
        <v>11</v>
      </c>
      <c r="Q125" s="28" t="str">
        <f aca="false">TEXT($B125,"yyyy-mm")</f>
        <v>2024-09</v>
      </c>
      <c r="R125" s="28" t="n">
        <f aca="false">IF(AND($O125&gt;=DATE(2025,1,1),$O125&lt;=DATE(2025,4,30)),1,0)</f>
        <v>0</v>
      </c>
    </row>
    <row r="126" customFormat="false" ht="15" hidden="false" customHeight="false" outlineLevel="0" collapsed="false">
      <c r="A126" s="28" t="n">
        <v>15</v>
      </c>
      <c r="B126" s="29" t="n">
        <v>45596</v>
      </c>
      <c r="C126" s="28" t="n">
        <v>0</v>
      </c>
      <c r="D126" s="28" t="n">
        <v>0</v>
      </c>
      <c r="E126" s="28" t="n">
        <v>0</v>
      </c>
      <c r="F126" s="28" t="s">
        <v>345</v>
      </c>
      <c r="G126" s="28" t="n">
        <v>0</v>
      </c>
      <c r="H126" s="28" t="n">
        <v>0</v>
      </c>
      <c r="I126" s="28" t="n">
        <v>0</v>
      </c>
      <c r="J126" s="28" t="n">
        <v>150</v>
      </c>
      <c r="K126" s="28" t="n">
        <v>3</v>
      </c>
      <c r="L126" s="28" t="n">
        <v>1</v>
      </c>
      <c r="M126" s="28" t="s">
        <v>145</v>
      </c>
      <c r="N126" s="28" t="s">
        <v>138</v>
      </c>
      <c r="O126" s="29" t="n">
        <v>45207</v>
      </c>
      <c r="P126" s="28" t="n">
        <f aca="false">ROUNDDOWN(($B126-$O126)/30,0)</f>
        <v>12</v>
      </c>
      <c r="Q126" s="28" t="str">
        <f aca="false">TEXT($B126,"yyyy-mm")</f>
        <v>2024-10</v>
      </c>
      <c r="R126" s="28" t="n">
        <f aca="false">IF(AND($O126&gt;=DATE(2025,1,1),$O126&lt;=DATE(2025,4,30)),1,0)</f>
        <v>0</v>
      </c>
    </row>
    <row r="127" customFormat="false" ht="15" hidden="false" customHeight="false" outlineLevel="0" collapsed="false">
      <c r="A127" s="28" t="n">
        <v>16</v>
      </c>
      <c r="B127" s="29" t="n">
        <v>44834</v>
      </c>
      <c r="C127" s="28" t="n">
        <v>10500</v>
      </c>
      <c r="D127" s="28" t="n">
        <v>0</v>
      </c>
      <c r="E127" s="28" t="n">
        <v>0</v>
      </c>
      <c r="F127" s="28" t="s">
        <v>345</v>
      </c>
      <c r="G127" s="28" t="n">
        <v>0</v>
      </c>
      <c r="H127" s="28" t="n">
        <v>0</v>
      </c>
      <c r="I127" s="28" t="n">
        <v>0</v>
      </c>
      <c r="J127" s="28" t="n">
        <v>158</v>
      </c>
      <c r="K127" s="28" t="n">
        <v>6</v>
      </c>
      <c r="L127" s="28" t="n">
        <v>1</v>
      </c>
      <c r="M127" s="28" t="s">
        <v>147</v>
      </c>
      <c r="N127" s="28" t="s">
        <v>140</v>
      </c>
      <c r="O127" s="29" t="n">
        <v>44807</v>
      </c>
      <c r="P127" s="28" t="n">
        <f aca="false">ROUNDDOWN(($B127-$O127)/30,0)</f>
        <v>0</v>
      </c>
      <c r="Q127" s="28" t="str">
        <f aca="false">TEXT($B127,"yyyy-mm")</f>
        <v>2022-09</v>
      </c>
      <c r="R127" s="28" t="n">
        <f aca="false">IF(AND($O127&gt;=DATE(2025,1,1),$O127&lt;=DATE(2025,4,30)),1,0)</f>
        <v>0</v>
      </c>
    </row>
    <row r="128" customFormat="false" ht="15" hidden="false" customHeight="false" outlineLevel="0" collapsed="false">
      <c r="A128" s="28" t="n">
        <v>16</v>
      </c>
      <c r="B128" s="29" t="n">
        <v>44865</v>
      </c>
      <c r="C128" s="28" t="n">
        <v>9545.45</v>
      </c>
      <c r="D128" s="28" t="n">
        <v>0</v>
      </c>
      <c r="E128" s="28" t="n">
        <v>0</v>
      </c>
      <c r="F128" s="28" t="s">
        <v>345</v>
      </c>
      <c r="G128" s="28" t="n">
        <v>0</v>
      </c>
      <c r="H128" s="28" t="n">
        <v>0</v>
      </c>
      <c r="I128" s="28" t="n">
        <v>0</v>
      </c>
      <c r="J128" s="28" t="n">
        <v>158</v>
      </c>
      <c r="K128" s="28" t="n">
        <v>6</v>
      </c>
      <c r="L128" s="28" t="n">
        <v>1</v>
      </c>
      <c r="M128" s="28" t="s">
        <v>147</v>
      </c>
      <c r="N128" s="28" t="s">
        <v>140</v>
      </c>
      <c r="O128" s="29" t="n">
        <v>44807</v>
      </c>
      <c r="P128" s="28" t="n">
        <f aca="false">ROUNDDOWN(($B128-$O128)/30,0)</f>
        <v>1</v>
      </c>
      <c r="Q128" s="28" t="str">
        <f aca="false">TEXT($B128,"yyyy-mm")</f>
        <v>2022-10</v>
      </c>
      <c r="R128" s="28" t="n">
        <f aca="false">IF(AND($O128&gt;=DATE(2025,1,1),$O128&lt;=DATE(2025,4,30)),1,0)</f>
        <v>0</v>
      </c>
    </row>
    <row r="129" customFormat="false" ht="15" hidden="false" customHeight="false" outlineLevel="0" collapsed="false">
      <c r="A129" s="28" t="n">
        <v>16</v>
      </c>
      <c r="B129" s="29" t="n">
        <v>44895</v>
      </c>
      <c r="C129" s="28" t="n">
        <v>8590.9</v>
      </c>
      <c r="D129" s="28" t="n">
        <v>0</v>
      </c>
      <c r="E129" s="28" t="n">
        <v>0</v>
      </c>
      <c r="F129" s="28" t="s">
        <v>345</v>
      </c>
      <c r="G129" s="28" t="n">
        <v>0</v>
      </c>
      <c r="H129" s="28" t="n">
        <v>0</v>
      </c>
      <c r="I129" s="28" t="n">
        <v>0</v>
      </c>
      <c r="J129" s="28" t="n">
        <v>158</v>
      </c>
      <c r="K129" s="28" t="n">
        <v>6</v>
      </c>
      <c r="L129" s="28" t="n">
        <v>1</v>
      </c>
      <c r="M129" s="28" t="s">
        <v>147</v>
      </c>
      <c r="N129" s="28" t="s">
        <v>140</v>
      </c>
      <c r="O129" s="29" t="n">
        <v>44807</v>
      </c>
      <c r="P129" s="28" t="n">
        <f aca="false">ROUNDDOWN(($B129-$O129)/30,0)</f>
        <v>2</v>
      </c>
      <c r="Q129" s="28" t="str">
        <f aca="false">TEXT($B129,"yyyy-mm")</f>
        <v>2022-11</v>
      </c>
      <c r="R129" s="28" t="n">
        <f aca="false">IF(AND($O129&gt;=DATE(2025,1,1),$O129&lt;=DATE(2025,4,30)),1,0)</f>
        <v>0</v>
      </c>
    </row>
    <row r="130" customFormat="false" ht="15" hidden="false" customHeight="false" outlineLevel="0" collapsed="false">
      <c r="A130" s="28" t="n">
        <v>16</v>
      </c>
      <c r="B130" s="29" t="n">
        <v>44926</v>
      </c>
      <c r="C130" s="28" t="n">
        <v>7636.35</v>
      </c>
      <c r="D130" s="28" t="n">
        <v>0</v>
      </c>
      <c r="E130" s="28" t="n">
        <v>0</v>
      </c>
      <c r="F130" s="28" t="s">
        <v>345</v>
      </c>
      <c r="G130" s="28" t="n">
        <v>0</v>
      </c>
      <c r="H130" s="28" t="n">
        <v>0</v>
      </c>
      <c r="I130" s="28" t="n">
        <v>0</v>
      </c>
      <c r="J130" s="28" t="n">
        <v>158</v>
      </c>
      <c r="K130" s="28" t="n">
        <v>6</v>
      </c>
      <c r="L130" s="28" t="n">
        <v>1</v>
      </c>
      <c r="M130" s="28" t="s">
        <v>147</v>
      </c>
      <c r="N130" s="28" t="s">
        <v>140</v>
      </c>
      <c r="O130" s="29" t="n">
        <v>44807</v>
      </c>
      <c r="P130" s="28" t="n">
        <f aca="false">ROUNDDOWN(($B130-$O130)/30,0)</f>
        <v>3</v>
      </c>
      <c r="Q130" s="28" t="str">
        <f aca="false">TEXT($B130,"yyyy-mm")</f>
        <v>2022-12</v>
      </c>
      <c r="R130" s="28" t="n">
        <f aca="false">IF(AND($O130&gt;=DATE(2025,1,1),$O130&lt;=DATE(2025,4,30)),1,0)</f>
        <v>0</v>
      </c>
    </row>
    <row r="131" customFormat="false" ht="15" hidden="false" customHeight="false" outlineLevel="0" collapsed="false">
      <c r="A131" s="28" t="n">
        <v>16</v>
      </c>
      <c r="B131" s="29" t="n">
        <v>44957</v>
      </c>
      <c r="C131" s="28" t="n">
        <v>6681.8</v>
      </c>
      <c r="D131" s="28" t="n">
        <v>0</v>
      </c>
      <c r="E131" s="28" t="n">
        <v>0</v>
      </c>
      <c r="F131" s="28" t="s">
        <v>345</v>
      </c>
      <c r="G131" s="28" t="n">
        <v>0</v>
      </c>
      <c r="H131" s="28" t="n">
        <v>0</v>
      </c>
      <c r="I131" s="28" t="n">
        <v>0</v>
      </c>
      <c r="J131" s="28" t="n">
        <v>158</v>
      </c>
      <c r="K131" s="28" t="n">
        <v>6</v>
      </c>
      <c r="L131" s="28" t="n">
        <v>1</v>
      </c>
      <c r="M131" s="28" t="s">
        <v>147</v>
      </c>
      <c r="N131" s="28" t="s">
        <v>140</v>
      </c>
      <c r="O131" s="29" t="n">
        <v>44807</v>
      </c>
      <c r="P131" s="28" t="n">
        <f aca="false">ROUNDDOWN(($B131-$O131)/30,0)</f>
        <v>5</v>
      </c>
      <c r="Q131" s="28" t="str">
        <f aca="false">TEXT($B131,"yyyy-mm")</f>
        <v>2023-01</v>
      </c>
      <c r="R131" s="28" t="n">
        <f aca="false">IF(AND($O131&gt;=DATE(2025,1,1),$O131&lt;=DATE(2025,4,30)),1,0)</f>
        <v>0</v>
      </c>
    </row>
    <row r="132" customFormat="false" ht="15" hidden="false" customHeight="false" outlineLevel="0" collapsed="false">
      <c r="A132" s="28" t="n">
        <v>16</v>
      </c>
      <c r="B132" s="29" t="n">
        <v>44985</v>
      </c>
      <c r="C132" s="28" t="n">
        <v>5727.25</v>
      </c>
      <c r="D132" s="28" t="n">
        <v>0</v>
      </c>
      <c r="E132" s="28" t="n">
        <v>0</v>
      </c>
      <c r="F132" s="28" t="s">
        <v>345</v>
      </c>
      <c r="G132" s="28" t="n">
        <v>0</v>
      </c>
      <c r="H132" s="28" t="n">
        <v>0</v>
      </c>
      <c r="I132" s="28" t="n">
        <v>0</v>
      </c>
      <c r="J132" s="28" t="n">
        <v>158</v>
      </c>
      <c r="K132" s="28" t="n">
        <v>6</v>
      </c>
      <c r="L132" s="28" t="n">
        <v>1</v>
      </c>
      <c r="M132" s="28" t="s">
        <v>147</v>
      </c>
      <c r="N132" s="28" t="s">
        <v>140</v>
      </c>
      <c r="O132" s="29" t="n">
        <v>44807</v>
      </c>
      <c r="P132" s="28" t="n">
        <f aca="false">ROUNDDOWN(($B132-$O132)/30,0)</f>
        <v>5</v>
      </c>
      <c r="Q132" s="28" t="str">
        <f aca="false">TEXT($B132,"yyyy-mm")</f>
        <v>2023-02</v>
      </c>
      <c r="R132" s="28" t="n">
        <f aca="false">IF(AND($O132&gt;=DATE(2025,1,1),$O132&lt;=DATE(2025,4,30)),1,0)</f>
        <v>0</v>
      </c>
    </row>
    <row r="133" customFormat="false" ht="15" hidden="false" customHeight="false" outlineLevel="0" collapsed="false">
      <c r="A133" s="28" t="n">
        <v>16</v>
      </c>
      <c r="B133" s="29" t="n">
        <v>45016</v>
      </c>
      <c r="C133" s="28" t="n">
        <v>4772.7</v>
      </c>
      <c r="D133" s="28" t="n">
        <v>0</v>
      </c>
      <c r="E133" s="28" t="n">
        <v>0</v>
      </c>
      <c r="F133" s="28" t="s">
        <v>345</v>
      </c>
      <c r="G133" s="28" t="n">
        <v>0</v>
      </c>
      <c r="H133" s="28" t="n">
        <v>0</v>
      </c>
      <c r="I133" s="28" t="n">
        <v>0</v>
      </c>
      <c r="J133" s="28" t="n">
        <v>158</v>
      </c>
      <c r="K133" s="28" t="n">
        <v>6</v>
      </c>
      <c r="L133" s="28" t="n">
        <v>1</v>
      </c>
      <c r="M133" s="28" t="s">
        <v>147</v>
      </c>
      <c r="N133" s="28" t="s">
        <v>140</v>
      </c>
      <c r="O133" s="29" t="n">
        <v>44807</v>
      </c>
      <c r="P133" s="28" t="n">
        <f aca="false">ROUNDDOWN(($B133-$O133)/30,0)</f>
        <v>6</v>
      </c>
      <c r="Q133" s="28" t="str">
        <f aca="false">TEXT($B133,"yyyy-mm")</f>
        <v>2023-03</v>
      </c>
      <c r="R133" s="28" t="n">
        <f aca="false">IF(AND($O133&gt;=DATE(2025,1,1),$O133&lt;=DATE(2025,4,30)),1,0)</f>
        <v>0</v>
      </c>
    </row>
    <row r="134" customFormat="false" ht="15" hidden="false" customHeight="false" outlineLevel="0" collapsed="false">
      <c r="A134" s="28" t="n">
        <v>16</v>
      </c>
      <c r="B134" s="29" t="n">
        <v>45046</v>
      </c>
      <c r="C134" s="28" t="n">
        <v>3818.15</v>
      </c>
      <c r="D134" s="28" t="n">
        <v>0</v>
      </c>
      <c r="E134" s="28" t="n">
        <v>0</v>
      </c>
      <c r="F134" s="28" t="s">
        <v>345</v>
      </c>
      <c r="G134" s="28" t="n">
        <v>0</v>
      </c>
      <c r="H134" s="28" t="n">
        <v>0</v>
      </c>
      <c r="I134" s="28" t="n">
        <v>0</v>
      </c>
      <c r="J134" s="28" t="n">
        <v>158</v>
      </c>
      <c r="K134" s="28" t="n">
        <v>6</v>
      </c>
      <c r="L134" s="28" t="n">
        <v>1</v>
      </c>
      <c r="M134" s="28" t="s">
        <v>147</v>
      </c>
      <c r="N134" s="28" t="s">
        <v>140</v>
      </c>
      <c r="O134" s="29" t="n">
        <v>44807</v>
      </c>
      <c r="P134" s="28" t="n">
        <f aca="false">ROUNDDOWN(($B134-$O134)/30,0)</f>
        <v>7</v>
      </c>
      <c r="Q134" s="28" t="str">
        <f aca="false">TEXT($B134,"yyyy-mm")</f>
        <v>2023-04</v>
      </c>
      <c r="R134" s="28" t="n">
        <f aca="false">IF(AND($O134&gt;=DATE(2025,1,1),$O134&lt;=DATE(2025,4,30)),1,0)</f>
        <v>0</v>
      </c>
    </row>
    <row r="135" customFormat="false" ht="15" hidden="false" customHeight="false" outlineLevel="0" collapsed="false">
      <c r="A135" s="28" t="n">
        <v>16</v>
      </c>
      <c r="B135" s="29" t="n">
        <v>45077</v>
      </c>
      <c r="C135" s="28" t="n">
        <v>2863.6</v>
      </c>
      <c r="D135" s="28" t="n">
        <v>0</v>
      </c>
      <c r="E135" s="28" t="n">
        <v>0</v>
      </c>
      <c r="F135" s="28" t="s">
        <v>345</v>
      </c>
      <c r="G135" s="28" t="n">
        <v>0</v>
      </c>
      <c r="H135" s="28" t="n">
        <v>0</v>
      </c>
      <c r="I135" s="28" t="n">
        <v>0</v>
      </c>
      <c r="J135" s="28" t="n">
        <v>158</v>
      </c>
      <c r="K135" s="28" t="n">
        <v>6</v>
      </c>
      <c r="L135" s="28" t="n">
        <v>1</v>
      </c>
      <c r="M135" s="28" t="s">
        <v>147</v>
      </c>
      <c r="N135" s="28" t="s">
        <v>140</v>
      </c>
      <c r="O135" s="29" t="n">
        <v>44807</v>
      </c>
      <c r="P135" s="28" t="n">
        <f aca="false">ROUNDDOWN(($B135-$O135)/30,0)</f>
        <v>9</v>
      </c>
      <c r="Q135" s="28" t="str">
        <f aca="false">TEXT($B135,"yyyy-mm")</f>
        <v>2023-05</v>
      </c>
      <c r="R135" s="28" t="n">
        <f aca="false">IF(AND($O135&gt;=DATE(2025,1,1),$O135&lt;=DATE(2025,4,30)),1,0)</f>
        <v>0</v>
      </c>
    </row>
    <row r="136" customFormat="false" ht="15" hidden="false" customHeight="false" outlineLevel="0" collapsed="false">
      <c r="A136" s="28" t="n">
        <v>16</v>
      </c>
      <c r="B136" s="29" t="n">
        <v>45107</v>
      </c>
      <c r="C136" s="28" t="n">
        <v>1909.05</v>
      </c>
      <c r="D136" s="28" t="n">
        <v>0</v>
      </c>
      <c r="E136" s="28" t="n">
        <v>0</v>
      </c>
      <c r="F136" s="28" t="s">
        <v>345</v>
      </c>
      <c r="G136" s="28" t="n">
        <v>0</v>
      </c>
      <c r="H136" s="28" t="n">
        <v>0</v>
      </c>
      <c r="I136" s="28" t="n">
        <v>0</v>
      </c>
      <c r="J136" s="28" t="n">
        <v>158</v>
      </c>
      <c r="K136" s="28" t="n">
        <v>6</v>
      </c>
      <c r="L136" s="28" t="n">
        <v>1</v>
      </c>
      <c r="M136" s="28" t="s">
        <v>147</v>
      </c>
      <c r="N136" s="28" t="s">
        <v>140</v>
      </c>
      <c r="O136" s="29" t="n">
        <v>44807</v>
      </c>
      <c r="P136" s="28" t="n">
        <f aca="false">ROUNDDOWN(($B136-$O136)/30,0)</f>
        <v>10</v>
      </c>
      <c r="Q136" s="28" t="str">
        <f aca="false">TEXT($B136,"yyyy-mm")</f>
        <v>2023-06</v>
      </c>
      <c r="R136" s="28" t="n">
        <f aca="false">IF(AND($O136&gt;=DATE(2025,1,1),$O136&lt;=DATE(2025,4,30)),1,0)</f>
        <v>0</v>
      </c>
    </row>
    <row r="137" customFormat="false" ht="15" hidden="false" customHeight="false" outlineLevel="0" collapsed="false">
      <c r="A137" s="28" t="n">
        <v>16</v>
      </c>
      <c r="B137" s="29" t="n">
        <v>45138</v>
      </c>
      <c r="C137" s="28" t="n">
        <v>954.5</v>
      </c>
      <c r="D137" s="28" t="n">
        <v>0</v>
      </c>
      <c r="E137" s="28" t="n">
        <v>0</v>
      </c>
      <c r="F137" s="28" t="s">
        <v>345</v>
      </c>
      <c r="G137" s="28" t="n">
        <v>0</v>
      </c>
      <c r="H137" s="28" t="n">
        <v>0</v>
      </c>
      <c r="I137" s="28" t="n">
        <v>0</v>
      </c>
      <c r="J137" s="28" t="n">
        <v>158</v>
      </c>
      <c r="K137" s="28" t="n">
        <v>6</v>
      </c>
      <c r="L137" s="28" t="n">
        <v>1</v>
      </c>
      <c r="M137" s="28" t="s">
        <v>147</v>
      </c>
      <c r="N137" s="28" t="s">
        <v>140</v>
      </c>
      <c r="O137" s="29" t="n">
        <v>44807</v>
      </c>
      <c r="P137" s="28" t="n">
        <f aca="false">ROUNDDOWN(($B137-$O137)/30,0)</f>
        <v>11</v>
      </c>
      <c r="Q137" s="28" t="str">
        <f aca="false">TEXT($B137,"yyyy-mm")</f>
        <v>2023-07</v>
      </c>
      <c r="R137" s="28" t="n">
        <f aca="false">IF(AND($O137&gt;=DATE(2025,1,1),$O137&lt;=DATE(2025,4,30)),1,0)</f>
        <v>0</v>
      </c>
    </row>
    <row r="138" customFormat="false" ht="15" hidden="false" customHeight="false" outlineLevel="0" collapsed="false">
      <c r="A138" s="28" t="n">
        <v>16</v>
      </c>
      <c r="B138" s="29" t="n">
        <v>45169</v>
      </c>
      <c r="C138" s="28" t="n">
        <v>0</v>
      </c>
      <c r="D138" s="28" t="n">
        <v>0</v>
      </c>
      <c r="E138" s="28" t="n">
        <v>0</v>
      </c>
      <c r="F138" s="28" t="s">
        <v>345</v>
      </c>
      <c r="G138" s="28" t="n">
        <v>0</v>
      </c>
      <c r="H138" s="28" t="n">
        <v>0</v>
      </c>
      <c r="I138" s="28" t="n">
        <v>0</v>
      </c>
      <c r="J138" s="28" t="n">
        <v>158</v>
      </c>
      <c r="K138" s="28" t="n">
        <v>6</v>
      </c>
      <c r="L138" s="28" t="n">
        <v>1</v>
      </c>
      <c r="M138" s="28" t="s">
        <v>147</v>
      </c>
      <c r="N138" s="28" t="s">
        <v>140</v>
      </c>
      <c r="O138" s="29" t="n">
        <v>44807</v>
      </c>
      <c r="P138" s="28" t="n">
        <f aca="false">ROUNDDOWN(($B138-$O138)/30,0)</f>
        <v>12</v>
      </c>
      <c r="Q138" s="28" t="str">
        <f aca="false">TEXT($B138,"yyyy-mm")</f>
        <v>2023-08</v>
      </c>
      <c r="R138" s="28" t="n">
        <f aca="false">IF(AND($O138&gt;=DATE(2025,1,1),$O138&lt;=DATE(2025,4,30)),1,0)</f>
        <v>0</v>
      </c>
    </row>
    <row r="139" customFormat="false" ht="15" hidden="false" customHeight="false" outlineLevel="0" collapsed="false">
      <c r="A139" s="28" t="n">
        <v>17</v>
      </c>
      <c r="B139" s="29" t="n">
        <v>45077</v>
      </c>
      <c r="C139" s="28" t="n">
        <v>10300</v>
      </c>
      <c r="D139" s="28" t="n">
        <v>0</v>
      </c>
      <c r="E139" s="28" t="n">
        <v>0</v>
      </c>
      <c r="F139" s="28" t="s">
        <v>345</v>
      </c>
      <c r="G139" s="28" t="n">
        <v>0</v>
      </c>
      <c r="H139" s="28" t="n">
        <v>0</v>
      </c>
      <c r="I139" s="28" t="n">
        <v>0</v>
      </c>
      <c r="J139" s="28" t="n">
        <v>285</v>
      </c>
      <c r="K139" s="28" t="n">
        <v>9</v>
      </c>
      <c r="L139" s="28" t="n">
        <v>1</v>
      </c>
      <c r="M139" s="28" t="s">
        <v>147</v>
      </c>
      <c r="N139" s="28" t="s">
        <v>138</v>
      </c>
      <c r="O139" s="29" t="n">
        <v>45073</v>
      </c>
      <c r="P139" s="28" t="n">
        <f aca="false">ROUNDDOWN(($B139-$O139)/30,0)</f>
        <v>0</v>
      </c>
      <c r="Q139" s="28" t="str">
        <f aca="false">TEXT($B139,"yyyy-mm")</f>
        <v>2023-05</v>
      </c>
      <c r="R139" s="28" t="n">
        <f aca="false">IF(AND($O139&gt;=DATE(2025,1,1),$O139&lt;=DATE(2025,4,30)),1,0)</f>
        <v>0</v>
      </c>
    </row>
    <row r="140" customFormat="false" ht="15" hidden="false" customHeight="false" outlineLevel="0" collapsed="false">
      <c r="A140" s="28" t="n">
        <v>17</v>
      </c>
      <c r="B140" s="29" t="n">
        <v>45107</v>
      </c>
      <c r="C140" s="28" t="n">
        <v>5150</v>
      </c>
      <c r="D140" s="28" t="n">
        <v>0</v>
      </c>
      <c r="E140" s="28" t="n">
        <v>0</v>
      </c>
      <c r="F140" s="28" t="s">
        <v>345</v>
      </c>
      <c r="G140" s="28" t="n">
        <v>0</v>
      </c>
      <c r="H140" s="28" t="n">
        <v>0</v>
      </c>
      <c r="I140" s="28" t="n">
        <v>0</v>
      </c>
      <c r="J140" s="28" t="n">
        <v>285</v>
      </c>
      <c r="K140" s="28" t="n">
        <v>9</v>
      </c>
      <c r="L140" s="28" t="n">
        <v>1</v>
      </c>
      <c r="M140" s="28" t="s">
        <v>147</v>
      </c>
      <c r="N140" s="28" t="s">
        <v>138</v>
      </c>
      <c r="O140" s="29" t="n">
        <v>45073</v>
      </c>
      <c r="P140" s="28" t="n">
        <f aca="false">ROUNDDOWN(($B140-$O140)/30,0)</f>
        <v>1</v>
      </c>
      <c r="Q140" s="28" t="str">
        <f aca="false">TEXT($B140,"yyyy-mm")</f>
        <v>2023-06</v>
      </c>
      <c r="R140" s="28" t="n">
        <f aca="false">IF(AND($O140&gt;=DATE(2025,1,1),$O140&lt;=DATE(2025,4,30)),1,0)</f>
        <v>0</v>
      </c>
    </row>
    <row r="141" customFormat="false" ht="15" hidden="false" customHeight="false" outlineLevel="0" collapsed="false">
      <c r="A141" s="28" t="n">
        <v>17</v>
      </c>
      <c r="B141" s="29" t="n">
        <v>45138</v>
      </c>
      <c r="C141" s="28" t="n">
        <v>0</v>
      </c>
      <c r="D141" s="28" t="n">
        <v>0</v>
      </c>
      <c r="E141" s="28" t="n">
        <v>0</v>
      </c>
      <c r="F141" s="28" t="s">
        <v>345</v>
      </c>
      <c r="G141" s="28" t="n">
        <v>0</v>
      </c>
      <c r="H141" s="28" t="n">
        <v>0</v>
      </c>
      <c r="I141" s="28" t="n">
        <v>0</v>
      </c>
      <c r="J141" s="28" t="n">
        <v>285</v>
      </c>
      <c r="K141" s="28" t="n">
        <v>9</v>
      </c>
      <c r="L141" s="28" t="n">
        <v>1</v>
      </c>
      <c r="M141" s="28" t="s">
        <v>147</v>
      </c>
      <c r="N141" s="28" t="s">
        <v>138</v>
      </c>
      <c r="O141" s="29" t="n">
        <v>45073</v>
      </c>
      <c r="P141" s="28" t="n">
        <f aca="false">ROUNDDOWN(($B141-$O141)/30,0)</f>
        <v>2</v>
      </c>
      <c r="Q141" s="28" t="str">
        <f aca="false">TEXT($B141,"yyyy-mm")</f>
        <v>2023-07</v>
      </c>
      <c r="R141" s="28" t="n">
        <f aca="false">IF(AND($O141&gt;=DATE(2025,1,1),$O141&lt;=DATE(2025,4,30)),1,0)</f>
        <v>0</v>
      </c>
    </row>
    <row r="142" customFormat="false" ht="15" hidden="false" customHeight="false" outlineLevel="0" collapsed="false">
      <c r="A142" s="28" t="n">
        <v>18</v>
      </c>
      <c r="B142" s="29" t="n">
        <v>45382</v>
      </c>
      <c r="C142" s="28" t="n">
        <v>35900</v>
      </c>
      <c r="D142" s="28" t="n">
        <v>0</v>
      </c>
      <c r="E142" s="28" t="n">
        <v>0</v>
      </c>
      <c r="F142" s="28" t="s">
        <v>345</v>
      </c>
      <c r="G142" s="28" t="n">
        <v>0</v>
      </c>
      <c r="H142" s="28" t="n">
        <v>0</v>
      </c>
      <c r="I142" s="28" t="n">
        <v>0</v>
      </c>
      <c r="J142" s="28" t="n">
        <v>67</v>
      </c>
      <c r="K142" s="28" t="n">
        <v>2</v>
      </c>
      <c r="L142" s="28" t="n">
        <v>1</v>
      </c>
      <c r="M142" s="28" t="s">
        <v>146</v>
      </c>
      <c r="N142" s="28" t="s">
        <v>140</v>
      </c>
      <c r="O142" s="29" t="n">
        <v>45382</v>
      </c>
      <c r="P142" s="28" t="n">
        <f aca="false">ROUNDDOWN(($B142-$O142)/30,0)</f>
        <v>0</v>
      </c>
      <c r="Q142" s="28" t="str">
        <f aca="false">TEXT($B142,"yyyy-mm")</f>
        <v>2024-03</v>
      </c>
      <c r="R142" s="28" t="n">
        <f aca="false">IF(AND($O142&gt;=DATE(2025,1,1),$O142&lt;=DATE(2025,4,30)),1,0)</f>
        <v>0</v>
      </c>
    </row>
    <row r="143" customFormat="false" ht="15" hidden="false" customHeight="false" outlineLevel="0" collapsed="false">
      <c r="A143" s="28" t="n">
        <v>18</v>
      </c>
      <c r="B143" s="29" t="n">
        <v>45412</v>
      </c>
      <c r="C143" s="28" t="n">
        <v>32908.33</v>
      </c>
      <c r="D143" s="28" t="n">
        <v>0</v>
      </c>
      <c r="E143" s="28" t="n">
        <v>0</v>
      </c>
      <c r="F143" s="28" t="s">
        <v>345</v>
      </c>
      <c r="G143" s="28" t="n">
        <v>0</v>
      </c>
      <c r="H143" s="28" t="n">
        <v>0</v>
      </c>
      <c r="I143" s="28" t="n">
        <v>0</v>
      </c>
      <c r="J143" s="28" t="n">
        <v>67</v>
      </c>
      <c r="K143" s="28" t="n">
        <v>2</v>
      </c>
      <c r="L143" s="28" t="n">
        <v>1</v>
      </c>
      <c r="M143" s="28" t="s">
        <v>146</v>
      </c>
      <c r="N143" s="28" t="s">
        <v>140</v>
      </c>
      <c r="O143" s="29" t="n">
        <v>45382</v>
      </c>
      <c r="P143" s="28" t="n">
        <f aca="false">ROUNDDOWN(($B143-$O143)/30,0)</f>
        <v>1</v>
      </c>
      <c r="Q143" s="28" t="str">
        <f aca="false">TEXT($B143,"yyyy-mm")</f>
        <v>2024-04</v>
      </c>
      <c r="R143" s="28" t="n">
        <f aca="false">IF(AND($O143&gt;=DATE(2025,1,1),$O143&lt;=DATE(2025,4,30)),1,0)</f>
        <v>0</v>
      </c>
    </row>
    <row r="144" customFormat="false" ht="15" hidden="false" customHeight="false" outlineLevel="0" collapsed="false">
      <c r="A144" s="28" t="n">
        <v>18</v>
      </c>
      <c r="B144" s="29" t="n">
        <v>45443</v>
      </c>
      <c r="C144" s="28" t="n">
        <v>29916.66</v>
      </c>
      <c r="D144" s="28" t="n">
        <v>0</v>
      </c>
      <c r="E144" s="28" t="n">
        <v>0</v>
      </c>
      <c r="F144" s="28" t="s">
        <v>345</v>
      </c>
      <c r="G144" s="28" t="n">
        <v>0</v>
      </c>
      <c r="H144" s="28" t="n">
        <v>0</v>
      </c>
      <c r="I144" s="28" t="n">
        <v>0</v>
      </c>
      <c r="J144" s="28" t="n">
        <v>67</v>
      </c>
      <c r="K144" s="28" t="n">
        <v>2</v>
      </c>
      <c r="L144" s="28" t="n">
        <v>1</v>
      </c>
      <c r="M144" s="28" t="s">
        <v>146</v>
      </c>
      <c r="N144" s="28" t="s">
        <v>140</v>
      </c>
      <c r="O144" s="29" t="n">
        <v>45382</v>
      </c>
      <c r="P144" s="28" t="n">
        <f aca="false">ROUNDDOWN(($B144-$O144)/30,0)</f>
        <v>2</v>
      </c>
      <c r="Q144" s="28" t="str">
        <f aca="false">TEXT($B144,"yyyy-mm")</f>
        <v>2024-05</v>
      </c>
      <c r="R144" s="28" t="n">
        <f aca="false">IF(AND($O144&gt;=DATE(2025,1,1),$O144&lt;=DATE(2025,4,30)),1,0)</f>
        <v>0</v>
      </c>
    </row>
    <row r="145" customFormat="false" ht="15" hidden="false" customHeight="false" outlineLevel="0" collapsed="false">
      <c r="A145" s="28" t="n">
        <v>18</v>
      </c>
      <c r="B145" s="29" t="n">
        <v>45473</v>
      </c>
      <c r="C145" s="28" t="n">
        <v>26924.99</v>
      </c>
      <c r="D145" s="28" t="n">
        <v>0</v>
      </c>
      <c r="E145" s="28" t="n">
        <v>0</v>
      </c>
      <c r="F145" s="28" t="s">
        <v>345</v>
      </c>
      <c r="G145" s="28" t="n">
        <v>0</v>
      </c>
      <c r="H145" s="28" t="n">
        <v>0</v>
      </c>
      <c r="I145" s="28" t="n">
        <v>0</v>
      </c>
      <c r="J145" s="28" t="n">
        <v>67</v>
      </c>
      <c r="K145" s="28" t="n">
        <v>2</v>
      </c>
      <c r="L145" s="28" t="n">
        <v>1</v>
      </c>
      <c r="M145" s="28" t="s">
        <v>146</v>
      </c>
      <c r="N145" s="28" t="s">
        <v>140</v>
      </c>
      <c r="O145" s="29" t="n">
        <v>45382</v>
      </c>
      <c r="P145" s="28" t="n">
        <f aca="false">ROUNDDOWN(($B145-$O145)/30,0)</f>
        <v>3</v>
      </c>
      <c r="Q145" s="28" t="str">
        <f aca="false">TEXT($B145,"yyyy-mm")</f>
        <v>2024-06</v>
      </c>
      <c r="R145" s="28" t="n">
        <f aca="false">IF(AND($O145&gt;=DATE(2025,1,1),$O145&lt;=DATE(2025,4,30)),1,0)</f>
        <v>0</v>
      </c>
    </row>
    <row r="146" customFormat="false" ht="15" hidden="false" customHeight="false" outlineLevel="0" collapsed="false">
      <c r="A146" s="28" t="n">
        <v>18</v>
      </c>
      <c r="B146" s="29" t="n">
        <v>45504</v>
      </c>
      <c r="C146" s="28" t="n">
        <v>23933.32</v>
      </c>
      <c r="D146" s="28" t="n">
        <v>0</v>
      </c>
      <c r="E146" s="28" t="n">
        <v>0</v>
      </c>
      <c r="F146" s="28" t="s">
        <v>345</v>
      </c>
      <c r="G146" s="28" t="n">
        <v>0</v>
      </c>
      <c r="H146" s="28" t="n">
        <v>0</v>
      </c>
      <c r="I146" s="28" t="n">
        <v>0</v>
      </c>
      <c r="J146" s="28" t="n">
        <v>67</v>
      </c>
      <c r="K146" s="28" t="n">
        <v>2</v>
      </c>
      <c r="L146" s="28" t="n">
        <v>1</v>
      </c>
      <c r="M146" s="28" t="s">
        <v>146</v>
      </c>
      <c r="N146" s="28" t="s">
        <v>140</v>
      </c>
      <c r="O146" s="29" t="n">
        <v>45382</v>
      </c>
      <c r="P146" s="28" t="n">
        <f aca="false">ROUNDDOWN(($B146-$O146)/30,0)</f>
        <v>4</v>
      </c>
      <c r="Q146" s="28" t="str">
        <f aca="false">TEXT($B146,"yyyy-mm")</f>
        <v>2024-07</v>
      </c>
      <c r="R146" s="28" t="n">
        <f aca="false">IF(AND($O146&gt;=DATE(2025,1,1),$O146&lt;=DATE(2025,4,30)),1,0)</f>
        <v>0</v>
      </c>
    </row>
    <row r="147" customFormat="false" ht="15" hidden="false" customHeight="false" outlineLevel="0" collapsed="false">
      <c r="A147" s="28" t="n">
        <v>18</v>
      </c>
      <c r="B147" s="29" t="n">
        <v>45535</v>
      </c>
      <c r="C147" s="28" t="n">
        <v>20941.65</v>
      </c>
      <c r="D147" s="28" t="n">
        <v>0</v>
      </c>
      <c r="E147" s="28" t="n">
        <v>0</v>
      </c>
      <c r="F147" s="28" t="s">
        <v>345</v>
      </c>
      <c r="G147" s="28" t="n">
        <v>0</v>
      </c>
      <c r="H147" s="28" t="n">
        <v>0</v>
      </c>
      <c r="I147" s="28" t="n">
        <v>0</v>
      </c>
      <c r="J147" s="28" t="n">
        <v>67</v>
      </c>
      <c r="K147" s="28" t="n">
        <v>2</v>
      </c>
      <c r="L147" s="28" t="n">
        <v>1</v>
      </c>
      <c r="M147" s="28" t="s">
        <v>146</v>
      </c>
      <c r="N147" s="28" t="s">
        <v>140</v>
      </c>
      <c r="O147" s="29" t="n">
        <v>45382</v>
      </c>
      <c r="P147" s="28" t="n">
        <f aca="false">ROUNDDOWN(($B147-$O147)/30,0)</f>
        <v>5</v>
      </c>
      <c r="Q147" s="28" t="str">
        <f aca="false">TEXT($B147,"yyyy-mm")</f>
        <v>2024-08</v>
      </c>
      <c r="R147" s="28" t="n">
        <f aca="false">IF(AND($O147&gt;=DATE(2025,1,1),$O147&lt;=DATE(2025,4,30)),1,0)</f>
        <v>0</v>
      </c>
    </row>
    <row r="148" customFormat="false" ht="15" hidden="false" customHeight="false" outlineLevel="0" collapsed="false">
      <c r="A148" s="28" t="n">
        <v>18</v>
      </c>
      <c r="B148" s="29" t="n">
        <v>45565</v>
      </c>
      <c r="C148" s="28" t="n">
        <v>17949.98</v>
      </c>
      <c r="D148" s="28" t="n">
        <v>0</v>
      </c>
      <c r="E148" s="28" t="n">
        <v>0</v>
      </c>
      <c r="F148" s="28" t="s">
        <v>345</v>
      </c>
      <c r="G148" s="28" t="n">
        <v>0</v>
      </c>
      <c r="H148" s="28" t="n">
        <v>0</v>
      </c>
      <c r="I148" s="28" t="n">
        <v>0</v>
      </c>
      <c r="J148" s="28" t="n">
        <v>67</v>
      </c>
      <c r="K148" s="28" t="n">
        <v>2</v>
      </c>
      <c r="L148" s="28" t="n">
        <v>1</v>
      </c>
      <c r="M148" s="28" t="s">
        <v>146</v>
      </c>
      <c r="N148" s="28" t="s">
        <v>140</v>
      </c>
      <c r="O148" s="29" t="n">
        <v>45382</v>
      </c>
      <c r="P148" s="28" t="n">
        <f aca="false">ROUNDDOWN(($B148-$O148)/30,0)</f>
        <v>6</v>
      </c>
      <c r="Q148" s="28" t="str">
        <f aca="false">TEXT($B148,"yyyy-mm")</f>
        <v>2024-09</v>
      </c>
      <c r="R148" s="28" t="n">
        <f aca="false">IF(AND($O148&gt;=DATE(2025,1,1),$O148&lt;=DATE(2025,4,30)),1,0)</f>
        <v>0</v>
      </c>
    </row>
    <row r="149" customFormat="false" ht="15" hidden="false" customHeight="false" outlineLevel="0" collapsed="false">
      <c r="A149" s="28" t="n">
        <v>18</v>
      </c>
      <c r="B149" s="29" t="n">
        <v>45596</v>
      </c>
      <c r="C149" s="28" t="n">
        <v>14958.31</v>
      </c>
      <c r="D149" s="28" t="n">
        <v>0</v>
      </c>
      <c r="E149" s="28" t="n">
        <v>0</v>
      </c>
      <c r="F149" s="28" t="s">
        <v>345</v>
      </c>
      <c r="G149" s="28" t="n">
        <v>0</v>
      </c>
      <c r="H149" s="28" t="n">
        <v>0</v>
      </c>
      <c r="I149" s="28" t="n">
        <v>0</v>
      </c>
      <c r="J149" s="28" t="n">
        <v>67</v>
      </c>
      <c r="K149" s="28" t="n">
        <v>2</v>
      </c>
      <c r="L149" s="28" t="n">
        <v>1</v>
      </c>
      <c r="M149" s="28" t="s">
        <v>146</v>
      </c>
      <c r="N149" s="28" t="s">
        <v>140</v>
      </c>
      <c r="O149" s="29" t="n">
        <v>45382</v>
      </c>
      <c r="P149" s="28" t="n">
        <f aca="false">ROUNDDOWN(($B149-$O149)/30,0)</f>
        <v>7</v>
      </c>
      <c r="Q149" s="28" t="str">
        <f aca="false">TEXT($B149,"yyyy-mm")</f>
        <v>2024-10</v>
      </c>
      <c r="R149" s="28" t="n">
        <f aca="false">IF(AND($O149&gt;=DATE(2025,1,1),$O149&lt;=DATE(2025,4,30)),1,0)</f>
        <v>0</v>
      </c>
    </row>
    <row r="150" customFormat="false" ht="15" hidden="false" customHeight="false" outlineLevel="0" collapsed="false">
      <c r="A150" s="28" t="n">
        <v>18</v>
      </c>
      <c r="B150" s="29" t="n">
        <v>45626</v>
      </c>
      <c r="C150" s="28" t="n">
        <v>11966.64</v>
      </c>
      <c r="D150" s="28" t="n">
        <v>0</v>
      </c>
      <c r="E150" s="28" t="n">
        <v>0</v>
      </c>
      <c r="F150" s="28" t="s">
        <v>345</v>
      </c>
      <c r="G150" s="28" t="n">
        <v>0</v>
      </c>
      <c r="H150" s="28" t="n">
        <v>0</v>
      </c>
      <c r="I150" s="28" t="n">
        <v>0</v>
      </c>
      <c r="J150" s="28" t="n">
        <v>67</v>
      </c>
      <c r="K150" s="28" t="n">
        <v>2</v>
      </c>
      <c r="L150" s="28" t="n">
        <v>1</v>
      </c>
      <c r="M150" s="28" t="s">
        <v>146</v>
      </c>
      <c r="N150" s="28" t="s">
        <v>140</v>
      </c>
      <c r="O150" s="29" t="n">
        <v>45382</v>
      </c>
      <c r="P150" s="28" t="n">
        <f aca="false">ROUNDDOWN(($B150-$O150)/30,0)</f>
        <v>8</v>
      </c>
      <c r="Q150" s="28" t="str">
        <f aca="false">TEXT($B150,"yyyy-mm")</f>
        <v>2024-11</v>
      </c>
      <c r="R150" s="28" t="n">
        <f aca="false">IF(AND($O150&gt;=DATE(2025,1,1),$O150&lt;=DATE(2025,4,30)),1,0)</f>
        <v>0</v>
      </c>
    </row>
    <row r="151" customFormat="false" ht="15" hidden="false" customHeight="false" outlineLevel="0" collapsed="false">
      <c r="A151" s="28" t="n">
        <v>18</v>
      </c>
      <c r="B151" s="29" t="n">
        <v>45657</v>
      </c>
      <c r="C151" s="28" t="n">
        <v>8974.97</v>
      </c>
      <c r="D151" s="28" t="n">
        <v>0</v>
      </c>
      <c r="E151" s="28" t="n">
        <v>0</v>
      </c>
      <c r="F151" s="28" t="s">
        <v>345</v>
      </c>
      <c r="G151" s="28" t="n">
        <v>0</v>
      </c>
      <c r="H151" s="28" t="n">
        <v>0</v>
      </c>
      <c r="I151" s="28" t="n">
        <v>0</v>
      </c>
      <c r="J151" s="28" t="n">
        <v>67</v>
      </c>
      <c r="K151" s="28" t="n">
        <v>2</v>
      </c>
      <c r="L151" s="28" t="n">
        <v>1</v>
      </c>
      <c r="M151" s="28" t="s">
        <v>146</v>
      </c>
      <c r="N151" s="28" t="s">
        <v>140</v>
      </c>
      <c r="O151" s="29" t="n">
        <v>45382</v>
      </c>
      <c r="P151" s="28" t="n">
        <f aca="false">ROUNDDOWN(($B151-$O151)/30,0)</f>
        <v>9</v>
      </c>
      <c r="Q151" s="28" t="str">
        <f aca="false">TEXT($B151,"yyyy-mm")</f>
        <v>2024-12</v>
      </c>
      <c r="R151" s="28" t="n">
        <f aca="false">IF(AND($O151&gt;=DATE(2025,1,1),$O151&lt;=DATE(2025,4,30)),1,0)</f>
        <v>0</v>
      </c>
    </row>
    <row r="152" customFormat="false" ht="15" hidden="false" customHeight="false" outlineLevel="0" collapsed="false">
      <c r="A152" s="28" t="n">
        <v>18</v>
      </c>
      <c r="B152" s="29" t="n">
        <v>45688</v>
      </c>
      <c r="C152" s="28" t="n">
        <v>5983.3</v>
      </c>
      <c r="D152" s="28" t="n">
        <v>0</v>
      </c>
      <c r="E152" s="28" t="n">
        <v>0</v>
      </c>
      <c r="F152" s="28" t="s">
        <v>345</v>
      </c>
      <c r="G152" s="28" t="n">
        <v>0</v>
      </c>
      <c r="H152" s="28" t="n">
        <v>0</v>
      </c>
      <c r="I152" s="28" t="n">
        <v>0</v>
      </c>
      <c r="J152" s="28" t="n">
        <v>67</v>
      </c>
      <c r="K152" s="28" t="n">
        <v>2</v>
      </c>
      <c r="L152" s="28" t="n">
        <v>1</v>
      </c>
      <c r="M152" s="28" t="s">
        <v>146</v>
      </c>
      <c r="N152" s="28" t="s">
        <v>140</v>
      </c>
      <c r="O152" s="29" t="n">
        <v>45382</v>
      </c>
      <c r="P152" s="28" t="n">
        <f aca="false">ROUNDDOWN(($B152-$O152)/30,0)</f>
        <v>10</v>
      </c>
      <c r="Q152" s="28" t="str">
        <f aca="false">TEXT($B152,"yyyy-mm")</f>
        <v>2025-01</v>
      </c>
      <c r="R152" s="28" t="n">
        <f aca="false">IF(AND($O152&gt;=DATE(2025,1,1),$O152&lt;=DATE(2025,4,30)),1,0)</f>
        <v>0</v>
      </c>
    </row>
    <row r="153" customFormat="false" ht="15" hidden="false" customHeight="false" outlineLevel="0" collapsed="false">
      <c r="A153" s="28" t="n">
        <v>18</v>
      </c>
      <c r="B153" s="29" t="n">
        <v>45716</v>
      </c>
      <c r="C153" s="28" t="n">
        <v>5983.3</v>
      </c>
      <c r="D153" s="28" t="n">
        <v>2991.67</v>
      </c>
      <c r="E153" s="28" t="n">
        <v>0</v>
      </c>
      <c r="F153" s="28" t="s">
        <v>345</v>
      </c>
      <c r="G153" s="28" t="n">
        <v>0</v>
      </c>
      <c r="H153" s="28" t="n">
        <v>0</v>
      </c>
      <c r="I153" s="28" t="n">
        <v>0</v>
      </c>
      <c r="J153" s="28" t="n">
        <v>67</v>
      </c>
      <c r="K153" s="28" t="n">
        <v>2</v>
      </c>
      <c r="L153" s="28" t="n">
        <v>1</v>
      </c>
      <c r="M153" s="28" t="s">
        <v>146</v>
      </c>
      <c r="N153" s="28" t="s">
        <v>140</v>
      </c>
      <c r="O153" s="29" t="n">
        <v>45382</v>
      </c>
      <c r="P153" s="28" t="n">
        <f aca="false">ROUNDDOWN(($B153-$O153)/30,0)</f>
        <v>11</v>
      </c>
      <c r="Q153" s="28" t="str">
        <f aca="false">TEXT($B153,"yyyy-mm")</f>
        <v>2025-02</v>
      </c>
      <c r="R153" s="28" t="n">
        <f aca="false">IF(AND($O153&gt;=DATE(2025,1,1),$O153&lt;=DATE(2025,4,30)),1,0)</f>
        <v>0</v>
      </c>
    </row>
    <row r="154" customFormat="false" ht="15" hidden="false" customHeight="false" outlineLevel="0" collapsed="false">
      <c r="A154" s="28" t="n">
        <v>18</v>
      </c>
      <c r="B154" s="29" t="n">
        <v>45747</v>
      </c>
      <c r="C154" s="28" t="n">
        <v>5983.3</v>
      </c>
      <c r="D154" s="28" t="n">
        <v>5983.34</v>
      </c>
      <c r="E154" s="28" t="n">
        <v>31</v>
      </c>
      <c r="F154" s="28" t="s">
        <v>347</v>
      </c>
      <c r="G154" s="28" t="n">
        <v>1</v>
      </c>
      <c r="H154" s="28" t="n">
        <v>0</v>
      </c>
      <c r="I154" s="28" t="n">
        <v>0</v>
      </c>
      <c r="J154" s="28" t="n">
        <v>67</v>
      </c>
      <c r="K154" s="28" t="n">
        <v>2</v>
      </c>
      <c r="L154" s="28" t="n">
        <v>1</v>
      </c>
      <c r="M154" s="28" t="s">
        <v>146</v>
      </c>
      <c r="N154" s="28" t="s">
        <v>140</v>
      </c>
      <c r="O154" s="29" t="n">
        <v>45382</v>
      </c>
      <c r="P154" s="28" t="n">
        <f aca="false">ROUNDDOWN(($B154-$O154)/30,0)</f>
        <v>12</v>
      </c>
      <c r="Q154" s="28" t="str">
        <f aca="false">TEXT($B154,"yyyy-mm")</f>
        <v>2025-03</v>
      </c>
      <c r="R154" s="28" t="n">
        <f aca="false">IF(AND($O154&gt;=DATE(2025,1,1),$O154&lt;=DATE(2025,4,30)),1,0)</f>
        <v>0</v>
      </c>
    </row>
    <row r="155" customFormat="false" ht="15" hidden="false" customHeight="false" outlineLevel="0" collapsed="false">
      <c r="A155" s="28" t="n">
        <v>19</v>
      </c>
      <c r="B155" s="29" t="n">
        <v>45961</v>
      </c>
      <c r="C155" s="28" t="n">
        <v>21400</v>
      </c>
      <c r="D155" s="28" t="n">
        <v>0</v>
      </c>
      <c r="E155" s="28" t="n">
        <v>0</v>
      </c>
      <c r="F155" s="28" t="s">
        <v>345</v>
      </c>
      <c r="G155" s="28" t="n">
        <v>0</v>
      </c>
      <c r="H155" s="28" t="n">
        <v>0</v>
      </c>
      <c r="I155" s="28" t="n">
        <v>0</v>
      </c>
      <c r="J155" s="28" t="n">
        <v>255</v>
      </c>
      <c r="K155" s="28" t="n">
        <v>1</v>
      </c>
      <c r="L155" s="28" t="n">
        <v>1</v>
      </c>
      <c r="M155" s="28" t="s">
        <v>146</v>
      </c>
      <c r="N155" s="28" t="s">
        <v>139</v>
      </c>
      <c r="O155" s="29" t="n">
        <v>45961</v>
      </c>
      <c r="P155" s="28" t="n">
        <f aca="false">ROUNDDOWN(($B155-$O155)/30,0)</f>
        <v>0</v>
      </c>
      <c r="Q155" s="28" t="str">
        <f aca="false">TEXT($B155,"yyyy-mm")</f>
        <v>2025-10</v>
      </c>
      <c r="R155" s="28" t="n">
        <f aca="false">IF(AND($O155&gt;=DATE(2025,1,1),$O155&lt;=DATE(2025,4,30)),1,0)</f>
        <v>0</v>
      </c>
    </row>
    <row r="156" customFormat="false" ht="15" hidden="false" customHeight="false" outlineLevel="0" collapsed="false">
      <c r="A156" s="28" t="n">
        <v>19</v>
      </c>
      <c r="B156" s="29" t="n">
        <v>45991</v>
      </c>
      <c r="C156" s="28" t="n">
        <v>10700</v>
      </c>
      <c r="D156" s="28" t="n">
        <v>0</v>
      </c>
      <c r="E156" s="28" t="n">
        <v>0</v>
      </c>
      <c r="F156" s="28" t="s">
        <v>345</v>
      </c>
      <c r="G156" s="28" t="n">
        <v>0</v>
      </c>
      <c r="H156" s="28" t="n">
        <v>0</v>
      </c>
      <c r="I156" s="28" t="n">
        <v>0</v>
      </c>
      <c r="J156" s="28" t="n">
        <v>255</v>
      </c>
      <c r="K156" s="28" t="n">
        <v>1</v>
      </c>
      <c r="L156" s="28" t="n">
        <v>1</v>
      </c>
      <c r="M156" s="28" t="s">
        <v>146</v>
      </c>
      <c r="N156" s="28" t="s">
        <v>139</v>
      </c>
      <c r="O156" s="29" t="n">
        <v>45961</v>
      </c>
      <c r="P156" s="28" t="n">
        <f aca="false">ROUNDDOWN(($B156-$O156)/30,0)</f>
        <v>1</v>
      </c>
      <c r="Q156" s="28" t="str">
        <f aca="false">TEXT($B156,"yyyy-mm")</f>
        <v>2025-11</v>
      </c>
      <c r="R156" s="28" t="n">
        <f aca="false">IF(AND($O156&gt;=DATE(2025,1,1),$O156&lt;=DATE(2025,4,30)),1,0)</f>
        <v>0</v>
      </c>
    </row>
    <row r="157" customFormat="false" ht="15" hidden="false" customHeight="false" outlineLevel="0" collapsed="false">
      <c r="A157" s="28" t="n">
        <v>19</v>
      </c>
      <c r="B157" s="29" t="n">
        <v>46022</v>
      </c>
      <c r="C157" s="28" t="n">
        <v>0</v>
      </c>
      <c r="D157" s="28" t="n">
        <v>0</v>
      </c>
      <c r="E157" s="28" t="n">
        <v>0</v>
      </c>
      <c r="F157" s="28" t="s">
        <v>345</v>
      </c>
      <c r="G157" s="28" t="n">
        <v>0</v>
      </c>
      <c r="H157" s="28" t="n">
        <v>0</v>
      </c>
      <c r="I157" s="28" t="n">
        <v>0</v>
      </c>
      <c r="J157" s="28" t="n">
        <v>255</v>
      </c>
      <c r="K157" s="28" t="n">
        <v>1</v>
      </c>
      <c r="L157" s="28" t="n">
        <v>1</v>
      </c>
      <c r="M157" s="28" t="s">
        <v>146</v>
      </c>
      <c r="N157" s="28" t="s">
        <v>139</v>
      </c>
      <c r="O157" s="29" t="n">
        <v>45961</v>
      </c>
      <c r="P157" s="28" t="n">
        <f aca="false">ROUNDDOWN(($B157-$O157)/30,0)</f>
        <v>2</v>
      </c>
      <c r="Q157" s="28" t="str">
        <f aca="false">TEXT($B157,"yyyy-mm")</f>
        <v>2025-12</v>
      </c>
      <c r="R157" s="28" t="n">
        <f aca="false">IF(AND($O157&gt;=DATE(2025,1,1),$O157&lt;=DATE(2025,4,30)),1,0)</f>
        <v>0</v>
      </c>
    </row>
    <row r="158" customFormat="false" ht="15" hidden="false" customHeight="false" outlineLevel="0" collapsed="false">
      <c r="A158" s="28" t="n">
        <v>20</v>
      </c>
      <c r="B158" s="29" t="n">
        <v>45961</v>
      </c>
      <c r="C158" s="28" t="n">
        <v>28300</v>
      </c>
      <c r="D158" s="28" t="n">
        <v>0</v>
      </c>
      <c r="E158" s="28" t="n">
        <v>0</v>
      </c>
      <c r="F158" s="28" t="s">
        <v>345</v>
      </c>
      <c r="G158" s="28" t="n">
        <v>0</v>
      </c>
      <c r="H158" s="28" t="n">
        <v>0</v>
      </c>
      <c r="I158" s="28" t="n">
        <v>0</v>
      </c>
      <c r="J158" s="28" t="n">
        <v>77</v>
      </c>
      <c r="K158" s="28" t="n">
        <v>1</v>
      </c>
      <c r="L158" s="28" t="n">
        <v>1</v>
      </c>
      <c r="M158" s="28" t="s">
        <v>146</v>
      </c>
      <c r="N158" s="28" t="s">
        <v>138</v>
      </c>
      <c r="O158" s="29" t="n">
        <v>45932</v>
      </c>
      <c r="P158" s="28" t="n">
        <f aca="false">ROUNDDOWN(($B158-$O158)/30,0)</f>
        <v>0</v>
      </c>
      <c r="Q158" s="28" t="str">
        <f aca="false">TEXT($B158,"yyyy-mm")</f>
        <v>2025-10</v>
      </c>
      <c r="R158" s="28" t="n">
        <f aca="false">IF(AND($O158&gt;=DATE(2025,1,1),$O158&lt;=DATE(2025,4,30)),1,0)</f>
        <v>0</v>
      </c>
    </row>
    <row r="159" customFormat="false" ht="15" hidden="false" customHeight="false" outlineLevel="0" collapsed="false">
      <c r="A159" s="28" t="n">
        <v>20</v>
      </c>
      <c r="B159" s="29" t="n">
        <v>45991</v>
      </c>
      <c r="C159" s="28" t="n">
        <v>18866.67</v>
      </c>
      <c r="D159" s="28" t="n">
        <v>0</v>
      </c>
      <c r="E159" s="28" t="n">
        <v>0</v>
      </c>
      <c r="F159" s="28" t="s">
        <v>345</v>
      </c>
      <c r="G159" s="28" t="n">
        <v>0</v>
      </c>
      <c r="H159" s="28" t="n">
        <v>0</v>
      </c>
      <c r="I159" s="28" t="n">
        <v>0</v>
      </c>
      <c r="J159" s="28" t="n">
        <v>77</v>
      </c>
      <c r="K159" s="28" t="n">
        <v>1</v>
      </c>
      <c r="L159" s="28" t="n">
        <v>1</v>
      </c>
      <c r="M159" s="28" t="s">
        <v>146</v>
      </c>
      <c r="N159" s="28" t="s">
        <v>138</v>
      </c>
      <c r="O159" s="29" t="n">
        <v>45932</v>
      </c>
      <c r="P159" s="28" t="n">
        <f aca="false">ROUNDDOWN(($B159-$O159)/30,0)</f>
        <v>1</v>
      </c>
      <c r="Q159" s="28" t="str">
        <f aca="false">TEXT($B159,"yyyy-mm")</f>
        <v>2025-11</v>
      </c>
      <c r="R159" s="28" t="n">
        <f aca="false">IF(AND($O159&gt;=DATE(2025,1,1),$O159&lt;=DATE(2025,4,30)),1,0)</f>
        <v>0</v>
      </c>
    </row>
    <row r="160" customFormat="false" ht="15" hidden="false" customHeight="false" outlineLevel="0" collapsed="false">
      <c r="A160" s="28" t="n">
        <v>20</v>
      </c>
      <c r="B160" s="29" t="n">
        <v>46022</v>
      </c>
      <c r="C160" s="28" t="n">
        <v>9433.34</v>
      </c>
      <c r="D160" s="28" t="n">
        <v>0</v>
      </c>
      <c r="E160" s="28" t="n">
        <v>0</v>
      </c>
      <c r="F160" s="28" t="s">
        <v>345</v>
      </c>
      <c r="G160" s="28" t="n">
        <v>0</v>
      </c>
      <c r="H160" s="28" t="n">
        <v>0</v>
      </c>
      <c r="I160" s="28" t="n">
        <v>0</v>
      </c>
      <c r="J160" s="28" t="n">
        <v>77</v>
      </c>
      <c r="K160" s="28" t="n">
        <v>1</v>
      </c>
      <c r="L160" s="28" t="n">
        <v>1</v>
      </c>
      <c r="M160" s="28" t="s">
        <v>146</v>
      </c>
      <c r="N160" s="28" t="s">
        <v>138</v>
      </c>
      <c r="O160" s="29" t="n">
        <v>45932</v>
      </c>
      <c r="P160" s="28" t="n">
        <f aca="false">ROUNDDOWN(($B160-$O160)/30,0)</f>
        <v>3</v>
      </c>
      <c r="Q160" s="28" t="str">
        <f aca="false">TEXT($B160,"yyyy-mm")</f>
        <v>2025-12</v>
      </c>
      <c r="R160" s="28" t="n">
        <f aca="false">IF(AND($O160&gt;=DATE(2025,1,1),$O160&lt;=DATE(2025,4,30)),1,0)</f>
        <v>0</v>
      </c>
    </row>
    <row r="161" customFormat="false" ht="15" hidden="false" customHeight="false" outlineLevel="0" collapsed="false">
      <c r="A161" s="28" t="n">
        <v>20</v>
      </c>
      <c r="B161" s="29" t="n">
        <v>46053</v>
      </c>
      <c r="C161" s="28" t="n">
        <v>0.01</v>
      </c>
      <c r="D161" s="28" t="n">
        <v>0</v>
      </c>
      <c r="E161" s="28" t="n">
        <v>0</v>
      </c>
      <c r="F161" s="28" t="s">
        <v>345</v>
      </c>
      <c r="G161" s="28" t="n">
        <v>0</v>
      </c>
      <c r="H161" s="28" t="n">
        <v>0</v>
      </c>
      <c r="I161" s="28" t="n">
        <v>0</v>
      </c>
      <c r="J161" s="28" t="n">
        <v>77</v>
      </c>
      <c r="K161" s="28" t="n">
        <v>1</v>
      </c>
      <c r="L161" s="28" t="n">
        <v>1</v>
      </c>
      <c r="M161" s="28" t="s">
        <v>146</v>
      </c>
      <c r="N161" s="28" t="s">
        <v>138</v>
      </c>
      <c r="O161" s="29" t="n">
        <v>45932</v>
      </c>
      <c r="P161" s="28" t="n">
        <f aca="false">ROUNDDOWN(($B161-$O161)/30,0)</f>
        <v>4</v>
      </c>
      <c r="Q161" s="28" t="str">
        <f aca="false">TEXT($B161,"yyyy-mm")</f>
        <v>2026-01</v>
      </c>
      <c r="R161" s="28" t="n">
        <f aca="false">IF(AND($O161&gt;=DATE(2025,1,1),$O161&lt;=DATE(2025,4,30)),1,0)</f>
        <v>0</v>
      </c>
    </row>
    <row r="162" customFormat="false" ht="15" hidden="false" customHeight="false" outlineLevel="0" collapsed="false">
      <c r="A162" s="28" t="n">
        <v>21</v>
      </c>
      <c r="B162" s="29" t="n">
        <v>46112</v>
      </c>
      <c r="C162" s="28" t="n">
        <v>18700</v>
      </c>
      <c r="D162" s="28" t="n">
        <v>0</v>
      </c>
      <c r="E162" s="28" t="n">
        <v>0</v>
      </c>
      <c r="F162" s="28" t="s">
        <v>345</v>
      </c>
      <c r="G162" s="28" t="n">
        <v>0</v>
      </c>
      <c r="H162" s="28" t="n">
        <v>0</v>
      </c>
      <c r="I162" s="28" t="n">
        <v>0</v>
      </c>
      <c r="J162" s="28" t="n">
        <v>71</v>
      </c>
      <c r="K162" s="28" t="n">
        <v>5</v>
      </c>
      <c r="L162" s="28" t="n">
        <v>3</v>
      </c>
      <c r="M162" s="28" t="s">
        <v>147</v>
      </c>
      <c r="N162" s="28" t="s">
        <v>139</v>
      </c>
      <c r="O162" s="29" t="n">
        <v>46110</v>
      </c>
      <c r="P162" s="28" t="n">
        <f aca="false">ROUNDDOWN(($B162-$O162)/30,0)</f>
        <v>0</v>
      </c>
      <c r="Q162" s="28" t="str">
        <f aca="false">TEXT($B162,"yyyy-mm")</f>
        <v>2026-03</v>
      </c>
      <c r="R162" s="28" t="n">
        <f aca="false">IF(AND($O162&gt;=DATE(2025,1,1),$O162&lt;=DATE(2025,4,30)),1,0)</f>
        <v>0</v>
      </c>
    </row>
    <row r="163" customFormat="false" ht="15" hidden="false" customHeight="false" outlineLevel="0" collapsed="false">
      <c r="A163" s="28" t="n">
        <v>21</v>
      </c>
      <c r="B163" s="29" t="n">
        <v>46142</v>
      </c>
      <c r="C163" s="28" t="n">
        <v>14960</v>
      </c>
      <c r="D163" s="28" t="n">
        <v>0</v>
      </c>
      <c r="E163" s="28" t="n">
        <v>0</v>
      </c>
      <c r="F163" s="28" t="s">
        <v>345</v>
      </c>
      <c r="G163" s="28" t="n">
        <v>0</v>
      </c>
      <c r="H163" s="28" t="n">
        <v>0</v>
      </c>
      <c r="I163" s="28" t="n">
        <v>0</v>
      </c>
      <c r="J163" s="28" t="n">
        <v>71</v>
      </c>
      <c r="K163" s="28" t="n">
        <v>5</v>
      </c>
      <c r="L163" s="28" t="n">
        <v>3</v>
      </c>
      <c r="M163" s="28" t="s">
        <v>147</v>
      </c>
      <c r="N163" s="28" t="s">
        <v>139</v>
      </c>
      <c r="O163" s="29" t="n">
        <v>46110</v>
      </c>
      <c r="P163" s="28" t="n">
        <f aca="false">ROUNDDOWN(($B163-$O163)/30,0)</f>
        <v>1</v>
      </c>
      <c r="Q163" s="28" t="str">
        <f aca="false">TEXT($B163,"yyyy-mm")</f>
        <v>2026-04</v>
      </c>
      <c r="R163" s="28" t="n">
        <f aca="false">IF(AND($O163&gt;=DATE(2025,1,1),$O163&lt;=DATE(2025,4,30)),1,0)</f>
        <v>0</v>
      </c>
    </row>
    <row r="164" customFormat="false" ht="15" hidden="false" customHeight="false" outlineLevel="0" collapsed="false">
      <c r="A164" s="28" t="n">
        <v>21</v>
      </c>
      <c r="B164" s="29" t="n">
        <v>46173</v>
      </c>
      <c r="C164" s="28" t="n">
        <v>11220</v>
      </c>
      <c r="D164" s="28" t="n">
        <v>0</v>
      </c>
      <c r="E164" s="28" t="n">
        <v>0</v>
      </c>
      <c r="F164" s="28" t="s">
        <v>345</v>
      </c>
      <c r="G164" s="28" t="n">
        <v>0</v>
      </c>
      <c r="H164" s="28" t="n">
        <v>0</v>
      </c>
      <c r="I164" s="28" t="n">
        <v>0</v>
      </c>
      <c r="J164" s="28" t="n">
        <v>71</v>
      </c>
      <c r="K164" s="28" t="n">
        <v>5</v>
      </c>
      <c r="L164" s="28" t="n">
        <v>3</v>
      </c>
      <c r="M164" s="28" t="s">
        <v>147</v>
      </c>
      <c r="N164" s="28" t="s">
        <v>139</v>
      </c>
      <c r="O164" s="29" t="n">
        <v>46110</v>
      </c>
      <c r="P164" s="28" t="n">
        <f aca="false">ROUNDDOWN(($B164-$O164)/30,0)</f>
        <v>2</v>
      </c>
      <c r="Q164" s="28" t="str">
        <f aca="false">TEXT($B164,"yyyy-mm")</f>
        <v>2026-05</v>
      </c>
      <c r="R164" s="28" t="n">
        <f aca="false">IF(AND($O164&gt;=DATE(2025,1,1),$O164&lt;=DATE(2025,4,30)),1,0)</f>
        <v>0</v>
      </c>
    </row>
    <row r="165" customFormat="false" ht="15" hidden="false" customHeight="false" outlineLevel="0" collapsed="false">
      <c r="A165" s="28" t="n">
        <v>21</v>
      </c>
      <c r="B165" s="29" t="n">
        <v>46203</v>
      </c>
      <c r="C165" s="28" t="n">
        <v>7480</v>
      </c>
      <c r="D165" s="28" t="n">
        <v>0</v>
      </c>
      <c r="E165" s="28" t="n">
        <v>0</v>
      </c>
      <c r="F165" s="28" t="s">
        <v>345</v>
      </c>
      <c r="G165" s="28" t="n">
        <v>0</v>
      </c>
      <c r="H165" s="28" t="n">
        <v>0</v>
      </c>
      <c r="I165" s="28" t="n">
        <v>0</v>
      </c>
      <c r="J165" s="28" t="n">
        <v>71</v>
      </c>
      <c r="K165" s="28" t="n">
        <v>5</v>
      </c>
      <c r="L165" s="28" t="n">
        <v>3</v>
      </c>
      <c r="M165" s="28" t="s">
        <v>147</v>
      </c>
      <c r="N165" s="28" t="s">
        <v>139</v>
      </c>
      <c r="O165" s="29" t="n">
        <v>46110</v>
      </c>
      <c r="P165" s="28" t="n">
        <f aca="false">ROUNDDOWN(($B165-$O165)/30,0)</f>
        <v>3</v>
      </c>
      <c r="Q165" s="28" t="str">
        <f aca="false">TEXT($B165,"yyyy-mm")</f>
        <v>2026-06</v>
      </c>
      <c r="R165" s="28" t="n">
        <f aca="false">IF(AND($O165&gt;=DATE(2025,1,1),$O165&lt;=DATE(2025,4,30)),1,0)</f>
        <v>0</v>
      </c>
    </row>
    <row r="166" customFormat="false" ht="15" hidden="false" customHeight="false" outlineLevel="0" collapsed="false">
      <c r="A166" s="28" t="n">
        <v>21</v>
      </c>
      <c r="B166" s="29" t="n">
        <v>46234</v>
      </c>
      <c r="C166" s="28" t="n">
        <v>3740</v>
      </c>
      <c r="D166" s="28" t="n">
        <v>0</v>
      </c>
      <c r="E166" s="28" t="n">
        <v>0</v>
      </c>
      <c r="F166" s="28" t="s">
        <v>345</v>
      </c>
      <c r="G166" s="28" t="n">
        <v>0</v>
      </c>
      <c r="H166" s="28" t="n">
        <v>0</v>
      </c>
      <c r="I166" s="28" t="n">
        <v>0</v>
      </c>
      <c r="J166" s="28" t="n">
        <v>71</v>
      </c>
      <c r="K166" s="28" t="n">
        <v>5</v>
      </c>
      <c r="L166" s="28" t="n">
        <v>3</v>
      </c>
      <c r="M166" s="28" t="s">
        <v>147</v>
      </c>
      <c r="N166" s="28" t="s">
        <v>139</v>
      </c>
      <c r="O166" s="29" t="n">
        <v>46110</v>
      </c>
      <c r="P166" s="28" t="n">
        <f aca="false">ROUNDDOWN(($B166-$O166)/30,0)</f>
        <v>4</v>
      </c>
      <c r="Q166" s="28" t="str">
        <f aca="false">TEXT($B166,"yyyy-mm")</f>
        <v>2026-07</v>
      </c>
      <c r="R166" s="28" t="n">
        <f aca="false">IF(AND($O166&gt;=DATE(2025,1,1),$O166&lt;=DATE(2025,4,30)),1,0)</f>
        <v>0</v>
      </c>
    </row>
    <row r="167" customFormat="false" ht="15" hidden="false" customHeight="false" outlineLevel="0" collapsed="false">
      <c r="A167" s="28" t="n">
        <v>21</v>
      </c>
      <c r="B167" s="29" t="n">
        <v>46265</v>
      </c>
      <c r="C167" s="28" t="n">
        <v>0</v>
      </c>
      <c r="D167" s="28" t="n">
        <v>0</v>
      </c>
      <c r="E167" s="28" t="n">
        <v>0</v>
      </c>
      <c r="F167" s="28" t="s">
        <v>345</v>
      </c>
      <c r="G167" s="28" t="n">
        <v>0</v>
      </c>
      <c r="H167" s="28" t="n">
        <v>0</v>
      </c>
      <c r="I167" s="28" t="n">
        <v>0</v>
      </c>
      <c r="J167" s="28" t="n">
        <v>71</v>
      </c>
      <c r="K167" s="28" t="n">
        <v>5</v>
      </c>
      <c r="L167" s="28" t="n">
        <v>3</v>
      </c>
      <c r="M167" s="28" t="s">
        <v>147</v>
      </c>
      <c r="N167" s="28" t="s">
        <v>139</v>
      </c>
      <c r="O167" s="29" t="n">
        <v>46110</v>
      </c>
      <c r="P167" s="28" t="n">
        <f aca="false">ROUNDDOWN(($B167-$O167)/30,0)</f>
        <v>5</v>
      </c>
      <c r="Q167" s="28" t="str">
        <f aca="false">TEXT($B167,"yyyy-mm")</f>
        <v>2026-08</v>
      </c>
      <c r="R167" s="28" t="n">
        <f aca="false">IF(AND($O167&gt;=DATE(2025,1,1),$O167&lt;=DATE(2025,4,30)),1,0)</f>
        <v>0</v>
      </c>
    </row>
    <row r="168" customFormat="false" ht="15" hidden="false" customHeight="false" outlineLevel="0" collapsed="false">
      <c r="A168" s="28" t="n">
        <v>22</v>
      </c>
      <c r="B168" s="29" t="n">
        <v>45382</v>
      </c>
      <c r="C168" s="28" t="n">
        <v>11300</v>
      </c>
      <c r="D168" s="28" t="n">
        <v>0</v>
      </c>
      <c r="E168" s="28" t="n">
        <v>0</v>
      </c>
      <c r="F168" s="28" t="s">
        <v>345</v>
      </c>
      <c r="G168" s="28" t="n">
        <v>0</v>
      </c>
      <c r="H168" s="28" t="n">
        <v>0</v>
      </c>
      <c r="I168" s="28" t="n">
        <v>0</v>
      </c>
      <c r="J168" s="28" t="n">
        <v>290</v>
      </c>
      <c r="K168" s="28" t="n">
        <v>6</v>
      </c>
      <c r="L168" s="28" t="n">
        <v>2</v>
      </c>
      <c r="M168" s="28" t="s">
        <v>145</v>
      </c>
      <c r="N168" s="28" t="s">
        <v>138</v>
      </c>
      <c r="O168" s="29" t="n">
        <v>45357</v>
      </c>
      <c r="P168" s="28" t="n">
        <f aca="false">ROUNDDOWN(($B168-$O168)/30,0)</f>
        <v>0</v>
      </c>
      <c r="Q168" s="28" t="str">
        <f aca="false">TEXT($B168,"yyyy-mm")</f>
        <v>2024-03</v>
      </c>
      <c r="R168" s="28" t="n">
        <f aca="false">IF(AND($O168&gt;=DATE(2025,1,1),$O168&lt;=DATE(2025,4,30)),1,0)</f>
        <v>0</v>
      </c>
    </row>
    <row r="169" customFormat="false" ht="15" hidden="false" customHeight="false" outlineLevel="0" collapsed="false">
      <c r="A169" s="28" t="n">
        <v>22</v>
      </c>
      <c r="B169" s="29" t="n">
        <v>45412</v>
      </c>
      <c r="C169" s="28" t="n">
        <v>10358.33</v>
      </c>
      <c r="D169" s="28" t="n">
        <v>0</v>
      </c>
      <c r="E169" s="28" t="n">
        <v>0</v>
      </c>
      <c r="F169" s="28" t="s">
        <v>345</v>
      </c>
      <c r="G169" s="28" t="n">
        <v>0</v>
      </c>
      <c r="H169" s="28" t="n">
        <v>0</v>
      </c>
      <c r="I169" s="28" t="n">
        <v>0</v>
      </c>
      <c r="J169" s="28" t="n">
        <v>290</v>
      </c>
      <c r="K169" s="28" t="n">
        <v>6</v>
      </c>
      <c r="L169" s="28" t="n">
        <v>2</v>
      </c>
      <c r="M169" s="28" t="s">
        <v>145</v>
      </c>
      <c r="N169" s="28" t="s">
        <v>138</v>
      </c>
      <c r="O169" s="29" t="n">
        <v>45357</v>
      </c>
      <c r="P169" s="28" t="n">
        <f aca="false">ROUNDDOWN(($B169-$O169)/30,0)</f>
        <v>1</v>
      </c>
      <c r="Q169" s="28" t="str">
        <f aca="false">TEXT($B169,"yyyy-mm")</f>
        <v>2024-04</v>
      </c>
      <c r="R169" s="28" t="n">
        <f aca="false">IF(AND($O169&gt;=DATE(2025,1,1),$O169&lt;=DATE(2025,4,30)),1,0)</f>
        <v>0</v>
      </c>
    </row>
    <row r="170" customFormat="false" ht="15" hidden="false" customHeight="false" outlineLevel="0" collapsed="false">
      <c r="A170" s="28" t="n">
        <v>22</v>
      </c>
      <c r="B170" s="29" t="n">
        <v>45443</v>
      </c>
      <c r="C170" s="28" t="n">
        <v>9416.66</v>
      </c>
      <c r="D170" s="28" t="n">
        <v>0</v>
      </c>
      <c r="E170" s="28" t="n">
        <v>0</v>
      </c>
      <c r="F170" s="28" t="s">
        <v>345</v>
      </c>
      <c r="G170" s="28" t="n">
        <v>0</v>
      </c>
      <c r="H170" s="28" t="n">
        <v>0</v>
      </c>
      <c r="I170" s="28" t="n">
        <v>0</v>
      </c>
      <c r="J170" s="28" t="n">
        <v>290</v>
      </c>
      <c r="K170" s="28" t="n">
        <v>6</v>
      </c>
      <c r="L170" s="28" t="n">
        <v>2</v>
      </c>
      <c r="M170" s="28" t="s">
        <v>145</v>
      </c>
      <c r="N170" s="28" t="s">
        <v>138</v>
      </c>
      <c r="O170" s="29" t="n">
        <v>45357</v>
      </c>
      <c r="P170" s="28" t="n">
        <f aca="false">ROUNDDOWN(($B170-$O170)/30,0)</f>
        <v>2</v>
      </c>
      <c r="Q170" s="28" t="str">
        <f aca="false">TEXT($B170,"yyyy-mm")</f>
        <v>2024-05</v>
      </c>
      <c r="R170" s="28" t="n">
        <f aca="false">IF(AND($O170&gt;=DATE(2025,1,1),$O170&lt;=DATE(2025,4,30)),1,0)</f>
        <v>0</v>
      </c>
    </row>
    <row r="171" customFormat="false" ht="15" hidden="false" customHeight="false" outlineLevel="0" collapsed="false">
      <c r="A171" s="28" t="n">
        <v>22</v>
      </c>
      <c r="B171" s="29" t="n">
        <v>45473</v>
      </c>
      <c r="C171" s="28" t="n">
        <v>8474.99</v>
      </c>
      <c r="D171" s="28" t="n">
        <v>0</v>
      </c>
      <c r="E171" s="28" t="n">
        <v>0</v>
      </c>
      <c r="F171" s="28" t="s">
        <v>345</v>
      </c>
      <c r="G171" s="28" t="n">
        <v>0</v>
      </c>
      <c r="H171" s="28" t="n">
        <v>0</v>
      </c>
      <c r="I171" s="28" t="n">
        <v>0</v>
      </c>
      <c r="J171" s="28" t="n">
        <v>290</v>
      </c>
      <c r="K171" s="28" t="n">
        <v>6</v>
      </c>
      <c r="L171" s="28" t="n">
        <v>2</v>
      </c>
      <c r="M171" s="28" t="s">
        <v>145</v>
      </c>
      <c r="N171" s="28" t="s">
        <v>138</v>
      </c>
      <c r="O171" s="29" t="n">
        <v>45357</v>
      </c>
      <c r="P171" s="28" t="n">
        <f aca="false">ROUNDDOWN(($B171-$O171)/30,0)</f>
        <v>3</v>
      </c>
      <c r="Q171" s="28" t="str">
        <f aca="false">TEXT($B171,"yyyy-mm")</f>
        <v>2024-06</v>
      </c>
      <c r="R171" s="28" t="n">
        <f aca="false">IF(AND($O171&gt;=DATE(2025,1,1),$O171&lt;=DATE(2025,4,30)),1,0)</f>
        <v>0</v>
      </c>
    </row>
    <row r="172" customFormat="false" ht="15" hidden="false" customHeight="false" outlineLevel="0" collapsed="false">
      <c r="A172" s="28" t="n">
        <v>22</v>
      </c>
      <c r="B172" s="29" t="n">
        <v>45504</v>
      </c>
      <c r="C172" s="28" t="n">
        <v>7533.32</v>
      </c>
      <c r="D172" s="28" t="n">
        <v>0</v>
      </c>
      <c r="E172" s="28" t="n">
        <v>0</v>
      </c>
      <c r="F172" s="28" t="s">
        <v>345</v>
      </c>
      <c r="G172" s="28" t="n">
        <v>0</v>
      </c>
      <c r="H172" s="28" t="n">
        <v>0</v>
      </c>
      <c r="I172" s="28" t="n">
        <v>0</v>
      </c>
      <c r="J172" s="28" t="n">
        <v>290</v>
      </c>
      <c r="K172" s="28" t="n">
        <v>6</v>
      </c>
      <c r="L172" s="28" t="n">
        <v>2</v>
      </c>
      <c r="M172" s="28" t="s">
        <v>145</v>
      </c>
      <c r="N172" s="28" t="s">
        <v>138</v>
      </c>
      <c r="O172" s="29" t="n">
        <v>45357</v>
      </c>
      <c r="P172" s="28" t="n">
        <f aca="false">ROUNDDOWN(($B172-$O172)/30,0)</f>
        <v>4</v>
      </c>
      <c r="Q172" s="28" t="str">
        <f aca="false">TEXT($B172,"yyyy-mm")</f>
        <v>2024-07</v>
      </c>
      <c r="R172" s="28" t="n">
        <f aca="false">IF(AND($O172&gt;=DATE(2025,1,1),$O172&lt;=DATE(2025,4,30)),1,0)</f>
        <v>0</v>
      </c>
    </row>
    <row r="173" customFormat="false" ht="15" hidden="false" customHeight="false" outlineLevel="0" collapsed="false">
      <c r="A173" s="28" t="n">
        <v>22</v>
      </c>
      <c r="B173" s="29" t="n">
        <v>45535</v>
      </c>
      <c r="C173" s="28" t="n">
        <v>6591.65</v>
      </c>
      <c r="D173" s="28" t="n">
        <v>0</v>
      </c>
      <c r="E173" s="28" t="n">
        <v>0</v>
      </c>
      <c r="F173" s="28" t="s">
        <v>345</v>
      </c>
      <c r="G173" s="28" t="n">
        <v>0</v>
      </c>
      <c r="H173" s="28" t="n">
        <v>0</v>
      </c>
      <c r="I173" s="28" t="n">
        <v>0</v>
      </c>
      <c r="J173" s="28" t="n">
        <v>290</v>
      </c>
      <c r="K173" s="28" t="n">
        <v>6</v>
      </c>
      <c r="L173" s="28" t="n">
        <v>2</v>
      </c>
      <c r="M173" s="28" t="s">
        <v>145</v>
      </c>
      <c r="N173" s="28" t="s">
        <v>138</v>
      </c>
      <c r="O173" s="29" t="n">
        <v>45357</v>
      </c>
      <c r="P173" s="28" t="n">
        <f aca="false">ROUNDDOWN(($B173-$O173)/30,0)</f>
        <v>5</v>
      </c>
      <c r="Q173" s="28" t="str">
        <f aca="false">TEXT($B173,"yyyy-mm")</f>
        <v>2024-08</v>
      </c>
      <c r="R173" s="28" t="n">
        <f aca="false">IF(AND($O173&gt;=DATE(2025,1,1),$O173&lt;=DATE(2025,4,30)),1,0)</f>
        <v>0</v>
      </c>
    </row>
    <row r="174" customFormat="false" ht="15" hidden="false" customHeight="false" outlineLevel="0" collapsed="false">
      <c r="A174" s="28" t="n">
        <v>22</v>
      </c>
      <c r="B174" s="29" t="n">
        <v>45565</v>
      </c>
      <c r="C174" s="28" t="n">
        <v>5649.98</v>
      </c>
      <c r="D174" s="28" t="n">
        <v>0</v>
      </c>
      <c r="E174" s="28" t="n">
        <v>0</v>
      </c>
      <c r="F174" s="28" t="s">
        <v>345</v>
      </c>
      <c r="G174" s="28" t="n">
        <v>0</v>
      </c>
      <c r="H174" s="28" t="n">
        <v>0</v>
      </c>
      <c r="I174" s="28" t="n">
        <v>0</v>
      </c>
      <c r="J174" s="28" t="n">
        <v>290</v>
      </c>
      <c r="K174" s="28" t="n">
        <v>6</v>
      </c>
      <c r="L174" s="28" t="n">
        <v>2</v>
      </c>
      <c r="M174" s="28" t="s">
        <v>145</v>
      </c>
      <c r="N174" s="28" t="s">
        <v>138</v>
      </c>
      <c r="O174" s="29" t="n">
        <v>45357</v>
      </c>
      <c r="P174" s="28" t="n">
        <f aca="false">ROUNDDOWN(($B174-$O174)/30,0)</f>
        <v>6</v>
      </c>
      <c r="Q174" s="28" t="str">
        <f aca="false">TEXT($B174,"yyyy-mm")</f>
        <v>2024-09</v>
      </c>
      <c r="R174" s="28" t="n">
        <f aca="false">IF(AND($O174&gt;=DATE(2025,1,1),$O174&lt;=DATE(2025,4,30)),1,0)</f>
        <v>0</v>
      </c>
    </row>
    <row r="175" customFormat="false" ht="15" hidden="false" customHeight="false" outlineLevel="0" collapsed="false">
      <c r="A175" s="28" t="n">
        <v>22</v>
      </c>
      <c r="B175" s="29" t="n">
        <v>45596</v>
      </c>
      <c r="C175" s="28" t="n">
        <v>4708.31</v>
      </c>
      <c r="D175" s="28" t="n">
        <v>0</v>
      </c>
      <c r="E175" s="28" t="n">
        <v>0</v>
      </c>
      <c r="F175" s="28" t="s">
        <v>345</v>
      </c>
      <c r="G175" s="28" t="n">
        <v>0</v>
      </c>
      <c r="H175" s="28" t="n">
        <v>0</v>
      </c>
      <c r="I175" s="28" t="n">
        <v>0</v>
      </c>
      <c r="J175" s="28" t="n">
        <v>290</v>
      </c>
      <c r="K175" s="28" t="n">
        <v>6</v>
      </c>
      <c r="L175" s="28" t="n">
        <v>2</v>
      </c>
      <c r="M175" s="28" t="s">
        <v>145</v>
      </c>
      <c r="N175" s="28" t="s">
        <v>138</v>
      </c>
      <c r="O175" s="29" t="n">
        <v>45357</v>
      </c>
      <c r="P175" s="28" t="n">
        <f aca="false">ROUNDDOWN(($B175-$O175)/30,0)</f>
        <v>7</v>
      </c>
      <c r="Q175" s="28" t="str">
        <f aca="false">TEXT($B175,"yyyy-mm")</f>
        <v>2024-10</v>
      </c>
      <c r="R175" s="28" t="n">
        <f aca="false">IF(AND($O175&gt;=DATE(2025,1,1),$O175&lt;=DATE(2025,4,30)),1,0)</f>
        <v>0</v>
      </c>
    </row>
    <row r="176" customFormat="false" ht="15" hidden="false" customHeight="false" outlineLevel="0" collapsed="false">
      <c r="A176" s="28" t="n">
        <v>22</v>
      </c>
      <c r="B176" s="29" t="n">
        <v>45626</v>
      </c>
      <c r="C176" s="28" t="n">
        <v>3766.64</v>
      </c>
      <c r="D176" s="28" t="n">
        <v>0</v>
      </c>
      <c r="E176" s="28" t="n">
        <v>0</v>
      </c>
      <c r="F176" s="28" t="s">
        <v>345</v>
      </c>
      <c r="G176" s="28" t="n">
        <v>0</v>
      </c>
      <c r="H176" s="28" t="n">
        <v>0</v>
      </c>
      <c r="I176" s="28" t="n">
        <v>0</v>
      </c>
      <c r="J176" s="28" t="n">
        <v>290</v>
      </c>
      <c r="K176" s="28" t="n">
        <v>6</v>
      </c>
      <c r="L176" s="28" t="n">
        <v>2</v>
      </c>
      <c r="M176" s="28" t="s">
        <v>145</v>
      </c>
      <c r="N176" s="28" t="s">
        <v>138</v>
      </c>
      <c r="O176" s="29" t="n">
        <v>45357</v>
      </c>
      <c r="P176" s="28" t="n">
        <f aca="false">ROUNDDOWN(($B176-$O176)/30,0)</f>
        <v>8</v>
      </c>
      <c r="Q176" s="28" t="str">
        <f aca="false">TEXT($B176,"yyyy-mm")</f>
        <v>2024-11</v>
      </c>
      <c r="R176" s="28" t="n">
        <f aca="false">IF(AND($O176&gt;=DATE(2025,1,1),$O176&lt;=DATE(2025,4,30)),1,0)</f>
        <v>0</v>
      </c>
    </row>
    <row r="177" customFormat="false" ht="15" hidden="false" customHeight="false" outlineLevel="0" collapsed="false">
      <c r="A177" s="28" t="n">
        <v>22</v>
      </c>
      <c r="B177" s="29" t="n">
        <v>45657</v>
      </c>
      <c r="C177" s="28" t="n">
        <v>2824.97</v>
      </c>
      <c r="D177" s="28" t="n">
        <v>0</v>
      </c>
      <c r="E177" s="28" t="n">
        <v>0</v>
      </c>
      <c r="F177" s="28" t="s">
        <v>345</v>
      </c>
      <c r="G177" s="28" t="n">
        <v>0</v>
      </c>
      <c r="H177" s="28" t="n">
        <v>0</v>
      </c>
      <c r="I177" s="28" t="n">
        <v>0</v>
      </c>
      <c r="J177" s="28" t="n">
        <v>290</v>
      </c>
      <c r="K177" s="28" t="n">
        <v>6</v>
      </c>
      <c r="L177" s="28" t="n">
        <v>2</v>
      </c>
      <c r="M177" s="28" t="s">
        <v>145</v>
      </c>
      <c r="N177" s="28" t="s">
        <v>138</v>
      </c>
      <c r="O177" s="29" t="n">
        <v>45357</v>
      </c>
      <c r="P177" s="28" t="n">
        <f aca="false">ROUNDDOWN(($B177-$O177)/30,0)</f>
        <v>10</v>
      </c>
      <c r="Q177" s="28" t="str">
        <f aca="false">TEXT($B177,"yyyy-mm")</f>
        <v>2024-12</v>
      </c>
      <c r="R177" s="28" t="n">
        <f aca="false">IF(AND($O177&gt;=DATE(2025,1,1),$O177&lt;=DATE(2025,4,30)),1,0)</f>
        <v>0</v>
      </c>
    </row>
    <row r="178" customFormat="false" ht="15" hidden="false" customHeight="false" outlineLevel="0" collapsed="false">
      <c r="A178" s="28" t="n">
        <v>22</v>
      </c>
      <c r="B178" s="29" t="n">
        <v>45688</v>
      </c>
      <c r="C178" s="28" t="n">
        <v>1883.3</v>
      </c>
      <c r="D178" s="28" t="n">
        <v>0</v>
      </c>
      <c r="E178" s="28" t="n">
        <v>0</v>
      </c>
      <c r="F178" s="28" t="s">
        <v>345</v>
      </c>
      <c r="G178" s="28" t="n">
        <v>0</v>
      </c>
      <c r="H178" s="28" t="n">
        <v>0</v>
      </c>
      <c r="I178" s="28" t="n">
        <v>0</v>
      </c>
      <c r="J178" s="28" t="n">
        <v>290</v>
      </c>
      <c r="K178" s="28" t="n">
        <v>6</v>
      </c>
      <c r="L178" s="28" t="n">
        <v>2</v>
      </c>
      <c r="M178" s="28" t="s">
        <v>145</v>
      </c>
      <c r="N178" s="28" t="s">
        <v>138</v>
      </c>
      <c r="O178" s="29" t="n">
        <v>45357</v>
      </c>
      <c r="P178" s="28" t="n">
        <f aca="false">ROUNDDOWN(($B178-$O178)/30,0)</f>
        <v>11</v>
      </c>
      <c r="Q178" s="28" t="str">
        <f aca="false">TEXT($B178,"yyyy-mm")</f>
        <v>2025-01</v>
      </c>
      <c r="R178" s="28" t="n">
        <f aca="false">IF(AND($O178&gt;=DATE(2025,1,1),$O178&lt;=DATE(2025,4,30)),1,0)</f>
        <v>0</v>
      </c>
    </row>
    <row r="179" customFormat="false" ht="15" hidden="false" customHeight="false" outlineLevel="0" collapsed="false">
      <c r="A179" s="28" t="n">
        <v>22</v>
      </c>
      <c r="B179" s="29" t="n">
        <v>45716</v>
      </c>
      <c r="C179" s="28" t="n">
        <v>941.63</v>
      </c>
      <c r="D179" s="28" t="n">
        <v>0</v>
      </c>
      <c r="E179" s="28" t="n">
        <v>0</v>
      </c>
      <c r="F179" s="28" t="s">
        <v>345</v>
      </c>
      <c r="G179" s="28" t="n">
        <v>0</v>
      </c>
      <c r="H179" s="28" t="n">
        <v>0</v>
      </c>
      <c r="I179" s="28" t="n">
        <v>0</v>
      </c>
      <c r="J179" s="28" t="n">
        <v>290</v>
      </c>
      <c r="K179" s="28" t="n">
        <v>6</v>
      </c>
      <c r="L179" s="28" t="n">
        <v>2</v>
      </c>
      <c r="M179" s="28" t="s">
        <v>145</v>
      </c>
      <c r="N179" s="28" t="s">
        <v>138</v>
      </c>
      <c r="O179" s="29" t="n">
        <v>45357</v>
      </c>
      <c r="P179" s="28" t="n">
        <f aca="false">ROUNDDOWN(($B179-$O179)/30,0)</f>
        <v>11</v>
      </c>
      <c r="Q179" s="28" t="str">
        <f aca="false">TEXT($B179,"yyyy-mm")</f>
        <v>2025-02</v>
      </c>
      <c r="R179" s="28" t="n">
        <f aca="false">IF(AND($O179&gt;=DATE(2025,1,1),$O179&lt;=DATE(2025,4,30)),1,0)</f>
        <v>0</v>
      </c>
    </row>
    <row r="180" customFormat="false" ht="15" hidden="false" customHeight="false" outlineLevel="0" collapsed="false">
      <c r="A180" s="28" t="n">
        <v>22</v>
      </c>
      <c r="B180" s="29" t="n">
        <v>45747</v>
      </c>
      <c r="C180" s="28" t="n">
        <v>0</v>
      </c>
      <c r="D180" s="28" t="n">
        <v>0</v>
      </c>
      <c r="E180" s="28" t="n">
        <v>0</v>
      </c>
      <c r="F180" s="28" t="s">
        <v>345</v>
      </c>
      <c r="G180" s="28" t="n">
        <v>0</v>
      </c>
      <c r="H180" s="28" t="n">
        <v>0</v>
      </c>
      <c r="I180" s="28" t="n">
        <v>0</v>
      </c>
      <c r="J180" s="28" t="n">
        <v>290</v>
      </c>
      <c r="K180" s="28" t="n">
        <v>6</v>
      </c>
      <c r="L180" s="28" t="n">
        <v>2</v>
      </c>
      <c r="M180" s="28" t="s">
        <v>145</v>
      </c>
      <c r="N180" s="28" t="s">
        <v>138</v>
      </c>
      <c r="O180" s="29" t="n">
        <v>45357</v>
      </c>
      <c r="P180" s="28" t="n">
        <f aca="false">ROUNDDOWN(($B180-$O180)/30,0)</f>
        <v>13</v>
      </c>
      <c r="Q180" s="28" t="str">
        <f aca="false">TEXT($B180,"yyyy-mm")</f>
        <v>2025-03</v>
      </c>
      <c r="R180" s="28" t="n">
        <f aca="false">IF(AND($O180&gt;=DATE(2025,1,1),$O180&lt;=DATE(2025,4,30)),1,0)</f>
        <v>0</v>
      </c>
    </row>
    <row r="181" customFormat="false" ht="15" hidden="false" customHeight="false" outlineLevel="0" collapsed="false">
      <c r="A181" s="28" t="n">
        <v>23</v>
      </c>
      <c r="B181" s="29" t="n">
        <v>45016</v>
      </c>
      <c r="C181" s="28" t="n">
        <v>17200</v>
      </c>
      <c r="D181" s="28" t="n">
        <v>0</v>
      </c>
      <c r="E181" s="28" t="n">
        <v>0</v>
      </c>
      <c r="F181" s="28" t="s">
        <v>345</v>
      </c>
      <c r="G181" s="28" t="n">
        <v>0</v>
      </c>
      <c r="H181" s="28" t="n">
        <v>0</v>
      </c>
      <c r="I181" s="28" t="n">
        <v>0</v>
      </c>
      <c r="J181" s="28" t="n">
        <v>29</v>
      </c>
      <c r="K181" s="28" t="n">
        <v>9</v>
      </c>
      <c r="L181" s="28" t="n">
        <v>1</v>
      </c>
      <c r="M181" s="28" t="s">
        <v>147</v>
      </c>
      <c r="N181" s="28" t="s">
        <v>138</v>
      </c>
      <c r="O181" s="29" t="n">
        <v>45011</v>
      </c>
      <c r="P181" s="28" t="n">
        <f aca="false">ROUNDDOWN(($B181-$O181)/30,0)</f>
        <v>0</v>
      </c>
      <c r="Q181" s="28" t="str">
        <f aca="false">TEXT($B181,"yyyy-mm")</f>
        <v>2023-03</v>
      </c>
      <c r="R181" s="28" t="n">
        <f aca="false">IF(AND($O181&gt;=DATE(2025,1,1),$O181&lt;=DATE(2025,4,30)),1,0)</f>
        <v>0</v>
      </c>
    </row>
    <row r="182" customFormat="false" ht="15" hidden="false" customHeight="false" outlineLevel="0" collapsed="false">
      <c r="A182" s="28" t="n">
        <v>23</v>
      </c>
      <c r="B182" s="29" t="n">
        <v>45046</v>
      </c>
      <c r="C182" s="28" t="n">
        <v>12900</v>
      </c>
      <c r="D182" s="28" t="n">
        <v>0</v>
      </c>
      <c r="E182" s="28" t="n">
        <v>0</v>
      </c>
      <c r="F182" s="28" t="s">
        <v>345</v>
      </c>
      <c r="G182" s="28" t="n">
        <v>0</v>
      </c>
      <c r="H182" s="28" t="n">
        <v>0</v>
      </c>
      <c r="I182" s="28" t="n">
        <v>0</v>
      </c>
      <c r="J182" s="28" t="n">
        <v>29</v>
      </c>
      <c r="K182" s="28" t="n">
        <v>9</v>
      </c>
      <c r="L182" s="28" t="n">
        <v>1</v>
      </c>
      <c r="M182" s="28" t="s">
        <v>147</v>
      </c>
      <c r="N182" s="28" t="s">
        <v>138</v>
      </c>
      <c r="O182" s="29" t="n">
        <v>45011</v>
      </c>
      <c r="P182" s="28" t="n">
        <f aca="false">ROUNDDOWN(($B182-$O182)/30,0)</f>
        <v>1</v>
      </c>
      <c r="Q182" s="28" t="str">
        <f aca="false">TEXT($B182,"yyyy-mm")</f>
        <v>2023-04</v>
      </c>
      <c r="R182" s="28" t="n">
        <f aca="false">IF(AND($O182&gt;=DATE(2025,1,1),$O182&lt;=DATE(2025,4,30)),1,0)</f>
        <v>0</v>
      </c>
    </row>
    <row r="183" customFormat="false" ht="15" hidden="false" customHeight="false" outlineLevel="0" collapsed="false">
      <c r="A183" s="28" t="n">
        <v>23</v>
      </c>
      <c r="B183" s="29" t="n">
        <v>45077</v>
      </c>
      <c r="C183" s="28" t="n">
        <v>10074.94</v>
      </c>
      <c r="D183" s="28" t="n">
        <v>1474.94</v>
      </c>
      <c r="E183" s="28" t="n">
        <v>5</v>
      </c>
      <c r="F183" s="28" t="s">
        <v>346</v>
      </c>
      <c r="G183" s="28" t="n">
        <v>0</v>
      </c>
      <c r="H183" s="28" t="n">
        <v>0</v>
      </c>
      <c r="I183" s="28" t="n">
        <v>0</v>
      </c>
      <c r="J183" s="28" t="n">
        <v>29</v>
      </c>
      <c r="K183" s="28" t="n">
        <v>9</v>
      </c>
      <c r="L183" s="28" t="n">
        <v>1</v>
      </c>
      <c r="M183" s="28" t="s">
        <v>147</v>
      </c>
      <c r="N183" s="28" t="s">
        <v>138</v>
      </c>
      <c r="O183" s="29" t="n">
        <v>45011</v>
      </c>
      <c r="P183" s="28" t="n">
        <f aca="false">ROUNDDOWN(($B183-$O183)/30,0)</f>
        <v>2</v>
      </c>
      <c r="Q183" s="28" t="str">
        <f aca="false">TEXT($B183,"yyyy-mm")</f>
        <v>2023-05</v>
      </c>
      <c r="R183" s="28" t="n">
        <f aca="false">IF(AND($O183&gt;=DATE(2025,1,1),$O183&lt;=DATE(2025,4,30)),1,0)</f>
        <v>0</v>
      </c>
    </row>
    <row r="184" customFormat="false" ht="15" hidden="false" customHeight="false" outlineLevel="0" collapsed="false">
      <c r="A184" s="28" t="n">
        <v>23</v>
      </c>
      <c r="B184" s="29" t="n">
        <v>45107</v>
      </c>
      <c r="C184" s="28" t="n">
        <v>10074.94</v>
      </c>
      <c r="D184" s="28" t="n">
        <v>5774.94</v>
      </c>
      <c r="E184" s="28" t="n">
        <v>35</v>
      </c>
      <c r="F184" s="28" t="s">
        <v>347</v>
      </c>
      <c r="G184" s="28" t="n">
        <v>1</v>
      </c>
      <c r="H184" s="28" t="n">
        <v>0</v>
      </c>
      <c r="I184" s="28" t="n">
        <v>0</v>
      </c>
      <c r="J184" s="28" t="n">
        <v>29</v>
      </c>
      <c r="K184" s="28" t="n">
        <v>9</v>
      </c>
      <c r="L184" s="28" t="n">
        <v>1</v>
      </c>
      <c r="M184" s="28" t="s">
        <v>147</v>
      </c>
      <c r="N184" s="28" t="s">
        <v>138</v>
      </c>
      <c r="O184" s="29" t="n">
        <v>45011</v>
      </c>
      <c r="P184" s="28" t="n">
        <f aca="false">ROUNDDOWN(($B184-$O184)/30,0)</f>
        <v>3</v>
      </c>
      <c r="Q184" s="28" t="str">
        <f aca="false">TEXT($B184,"yyyy-mm")</f>
        <v>2023-06</v>
      </c>
      <c r="R184" s="28" t="n">
        <f aca="false">IF(AND($O184&gt;=DATE(2025,1,1),$O184&lt;=DATE(2025,4,30)),1,0)</f>
        <v>0</v>
      </c>
    </row>
    <row r="185" customFormat="false" ht="15" hidden="false" customHeight="false" outlineLevel="0" collapsed="false">
      <c r="A185" s="28" t="n">
        <v>23</v>
      </c>
      <c r="B185" s="29" t="n">
        <v>45138</v>
      </c>
      <c r="C185" s="28" t="n">
        <v>0</v>
      </c>
      <c r="D185" s="28" t="n">
        <v>0</v>
      </c>
      <c r="E185" s="28" t="n">
        <v>0</v>
      </c>
      <c r="F185" s="28" t="s">
        <v>345</v>
      </c>
      <c r="G185" s="28" t="n">
        <v>0</v>
      </c>
      <c r="H185" s="28" t="n">
        <v>0</v>
      </c>
      <c r="I185" s="28" t="n">
        <v>0</v>
      </c>
      <c r="J185" s="28" t="n">
        <v>29</v>
      </c>
      <c r="K185" s="28" t="n">
        <v>9</v>
      </c>
      <c r="L185" s="28" t="n">
        <v>1</v>
      </c>
      <c r="M185" s="28" t="s">
        <v>147</v>
      </c>
      <c r="N185" s="28" t="s">
        <v>138</v>
      </c>
      <c r="O185" s="29" t="n">
        <v>45011</v>
      </c>
      <c r="P185" s="28" t="n">
        <f aca="false">ROUNDDOWN(($B185-$O185)/30,0)</f>
        <v>4</v>
      </c>
      <c r="Q185" s="28" t="str">
        <f aca="false">TEXT($B185,"yyyy-mm")</f>
        <v>2023-07</v>
      </c>
      <c r="R185" s="28" t="n">
        <f aca="false">IF(AND($O185&gt;=DATE(2025,1,1),$O185&lt;=DATE(2025,4,30)),1,0)</f>
        <v>0</v>
      </c>
    </row>
    <row r="186" customFormat="false" ht="15" hidden="false" customHeight="false" outlineLevel="0" collapsed="false">
      <c r="A186" s="28" t="n">
        <v>24</v>
      </c>
      <c r="B186" s="29" t="n">
        <v>44926</v>
      </c>
      <c r="C186" s="28" t="n">
        <v>67100</v>
      </c>
      <c r="D186" s="28" t="n">
        <v>0</v>
      </c>
      <c r="E186" s="28" t="n">
        <v>0</v>
      </c>
      <c r="F186" s="28" t="s">
        <v>345</v>
      </c>
      <c r="G186" s="28" t="n">
        <v>0</v>
      </c>
      <c r="H186" s="28" t="n">
        <v>0</v>
      </c>
      <c r="I186" s="28" t="n">
        <v>0</v>
      </c>
      <c r="J186" s="28" t="n">
        <v>253</v>
      </c>
      <c r="K186" s="28" t="n">
        <v>7</v>
      </c>
      <c r="L186" s="28" t="n">
        <v>3</v>
      </c>
      <c r="M186" s="28" t="s">
        <v>146</v>
      </c>
      <c r="N186" s="28" t="s">
        <v>138</v>
      </c>
      <c r="O186" s="29" t="n">
        <v>44921</v>
      </c>
      <c r="P186" s="28" t="n">
        <f aca="false">ROUNDDOWN(($B186-$O186)/30,0)</f>
        <v>0</v>
      </c>
      <c r="Q186" s="28" t="str">
        <f aca="false">TEXT($B186,"yyyy-mm")</f>
        <v>2022-12</v>
      </c>
      <c r="R186" s="28" t="n">
        <f aca="false">IF(AND($O186&gt;=DATE(2025,1,1),$O186&lt;=DATE(2025,4,30)),1,0)</f>
        <v>0</v>
      </c>
    </row>
    <row r="187" customFormat="false" ht="15" hidden="false" customHeight="false" outlineLevel="0" collapsed="false">
      <c r="A187" s="28" t="n">
        <v>24</v>
      </c>
      <c r="B187" s="29" t="n">
        <v>44957</v>
      </c>
      <c r="C187" s="28" t="n">
        <v>65236.11</v>
      </c>
      <c r="D187" s="28" t="n">
        <v>0</v>
      </c>
      <c r="E187" s="28" t="n">
        <v>0</v>
      </c>
      <c r="F187" s="28" t="s">
        <v>345</v>
      </c>
      <c r="G187" s="28" t="n">
        <v>0</v>
      </c>
      <c r="H187" s="28" t="n">
        <v>0</v>
      </c>
      <c r="I187" s="28" t="n">
        <v>0</v>
      </c>
      <c r="J187" s="28" t="n">
        <v>253</v>
      </c>
      <c r="K187" s="28" t="n">
        <v>7</v>
      </c>
      <c r="L187" s="28" t="n">
        <v>3</v>
      </c>
      <c r="M187" s="28" t="s">
        <v>146</v>
      </c>
      <c r="N187" s="28" t="s">
        <v>138</v>
      </c>
      <c r="O187" s="29" t="n">
        <v>44921</v>
      </c>
      <c r="P187" s="28" t="n">
        <f aca="false">ROUNDDOWN(($B187-$O187)/30,0)</f>
        <v>1</v>
      </c>
      <c r="Q187" s="28" t="str">
        <f aca="false">TEXT($B187,"yyyy-mm")</f>
        <v>2023-01</v>
      </c>
      <c r="R187" s="28" t="n">
        <f aca="false">IF(AND($O187&gt;=DATE(2025,1,1),$O187&lt;=DATE(2025,4,30)),1,0)</f>
        <v>0</v>
      </c>
    </row>
    <row r="188" customFormat="false" ht="15" hidden="false" customHeight="false" outlineLevel="0" collapsed="false">
      <c r="A188" s="28" t="n">
        <v>24</v>
      </c>
      <c r="B188" s="29" t="n">
        <v>44985</v>
      </c>
      <c r="C188" s="28" t="n">
        <v>63372.22</v>
      </c>
      <c r="D188" s="28" t="n">
        <v>0</v>
      </c>
      <c r="E188" s="28" t="n">
        <v>0</v>
      </c>
      <c r="F188" s="28" t="s">
        <v>345</v>
      </c>
      <c r="G188" s="28" t="n">
        <v>0</v>
      </c>
      <c r="H188" s="28" t="n">
        <v>0</v>
      </c>
      <c r="I188" s="28" t="n">
        <v>0</v>
      </c>
      <c r="J188" s="28" t="n">
        <v>253</v>
      </c>
      <c r="K188" s="28" t="n">
        <v>7</v>
      </c>
      <c r="L188" s="28" t="n">
        <v>3</v>
      </c>
      <c r="M188" s="28" t="s">
        <v>146</v>
      </c>
      <c r="N188" s="28" t="s">
        <v>138</v>
      </c>
      <c r="O188" s="29" t="n">
        <v>44921</v>
      </c>
      <c r="P188" s="28" t="n">
        <f aca="false">ROUNDDOWN(($B188-$O188)/30,0)</f>
        <v>2</v>
      </c>
      <c r="Q188" s="28" t="str">
        <f aca="false">TEXT($B188,"yyyy-mm")</f>
        <v>2023-02</v>
      </c>
      <c r="R188" s="28" t="n">
        <f aca="false">IF(AND($O188&gt;=DATE(2025,1,1),$O188&lt;=DATE(2025,4,30)),1,0)</f>
        <v>0</v>
      </c>
    </row>
    <row r="189" customFormat="false" ht="15" hidden="false" customHeight="false" outlineLevel="0" collapsed="false">
      <c r="A189" s="28" t="n">
        <v>24</v>
      </c>
      <c r="B189" s="29" t="n">
        <v>45016</v>
      </c>
      <c r="C189" s="28" t="n">
        <v>61508.33</v>
      </c>
      <c r="D189" s="28" t="n">
        <v>0</v>
      </c>
      <c r="E189" s="28" t="n">
        <v>0</v>
      </c>
      <c r="F189" s="28" t="s">
        <v>345</v>
      </c>
      <c r="G189" s="28" t="n">
        <v>0</v>
      </c>
      <c r="H189" s="28" t="n">
        <v>0</v>
      </c>
      <c r="I189" s="28" t="n">
        <v>0</v>
      </c>
      <c r="J189" s="28" t="n">
        <v>253</v>
      </c>
      <c r="K189" s="28" t="n">
        <v>7</v>
      </c>
      <c r="L189" s="28" t="n">
        <v>3</v>
      </c>
      <c r="M189" s="28" t="s">
        <v>146</v>
      </c>
      <c r="N189" s="28" t="s">
        <v>138</v>
      </c>
      <c r="O189" s="29" t="n">
        <v>44921</v>
      </c>
      <c r="P189" s="28" t="n">
        <f aca="false">ROUNDDOWN(($B189-$O189)/30,0)</f>
        <v>3</v>
      </c>
      <c r="Q189" s="28" t="str">
        <f aca="false">TEXT($B189,"yyyy-mm")</f>
        <v>2023-03</v>
      </c>
      <c r="R189" s="28" t="n">
        <f aca="false">IF(AND($O189&gt;=DATE(2025,1,1),$O189&lt;=DATE(2025,4,30)),1,0)</f>
        <v>0</v>
      </c>
    </row>
    <row r="190" customFormat="false" ht="15" hidden="false" customHeight="false" outlineLevel="0" collapsed="false">
      <c r="A190" s="28" t="n">
        <v>24</v>
      </c>
      <c r="B190" s="29" t="n">
        <v>45046</v>
      </c>
      <c r="C190" s="28" t="n">
        <v>59644.44</v>
      </c>
      <c r="D190" s="28" t="n">
        <v>0</v>
      </c>
      <c r="E190" s="28" t="n">
        <v>0</v>
      </c>
      <c r="F190" s="28" t="s">
        <v>345</v>
      </c>
      <c r="G190" s="28" t="n">
        <v>0</v>
      </c>
      <c r="H190" s="28" t="n">
        <v>0</v>
      </c>
      <c r="I190" s="28" t="n">
        <v>0</v>
      </c>
      <c r="J190" s="28" t="n">
        <v>253</v>
      </c>
      <c r="K190" s="28" t="n">
        <v>7</v>
      </c>
      <c r="L190" s="28" t="n">
        <v>3</v>
      </c>
      <c r="M190" s="28" t="s">
        <v>146</v>
      </c>
      <c r="N190" s="28" t="s">
        <v>138</v>
      </c>
      <c r="O190" s="29" t="n">
        <v>44921</v>
      </c>
      <c r="P190" s="28" t="n">
        <f aca="false">ROUNDDOWN(($B190-$O190)/30,0)</f>
        <v>4</v>
      </c>
      <c r="Q190" s="28" t="str">
        <f aca="false">TEXT($B190,"yyyy-mm")</f>
        <v>2023-04</v>
      </c>
      <c r="R190" s="28" t="n">
        <f aca="false">IF(AND($O190&gt;=DATE(2025,1,1),$O190&lt;=DATE(2025,4,30)),1,0)</f>
        <v>0</v>
      </c>
    </row>
    <row r="191" customFormat="false" ht="15" hidden="false" customHeight="false" outlineLevel="0" collapsed="false">
      <c r="A191" s="28" t="n">
        <v>24</v>
      </c>
      <c r="B191" s="29" t="n">
        <v>45077</v>
      </c>
      <c r="C191" s="28" t="n">
        <v>57780.55</v>
      </c>
      <c r="D191" s="28" t="n">
        <v>0</v>
      </c>
      <c r="E191" s="28" t="n">
        <v>0</v>
      </c>
      <c r="F191" s="28" t="s">
        <v>345</v>
      </c>
      <c r="G191" s="28" t="n">
        <v>0</v>
      </c>
      <c r="H191" s="28" t="n">
        <v>0</v>
      </c>
      <c r="I191" s="28" t="n">
        <v>0</v>
      </c>
      <c r="J191" s="28" t="n">
        <v>253</v>
      </c>
      <c r="K191" s="28" t="n">
        <v>7</v>
      </c>
      <c r="L191" s="28" t="n">
        <v>3</v>
      </c>
      <c r="M191" s="28" t="s">
        <v>146</v>
      </c>
      <c r="N191" s="28" t="s">
        <v>138</v>
      </c>
      <c r="O191" s="29" t="n">
        <v>44921</v>
      </c>
      <c r="P191" s="28" t="n">
        <f aca="false">ROUNDDOWN(($B191-$O191)/30,0)</f>
        <v>5</v>
      </c>
      <c r="Q191" s="28" t="str">
        <f aca="false">TEXT($B191,"yyyy-mm")</f>
        <v>2023-05</v>
      </c>
      <c r="R191" s="28" t="n">
        <f aca="false">IF(AND($O191&gt;=DATE(2025,1,1),$O191&lt;=DATE(2025,4,30)),1,0)</f>
        <v>0</v>
      </c>
    </row>
    <row r="192" customFormat="false" ht="15" hidden="false" customHeight="false" outlineLevel="0" collapsed="false">
      <c r="A192" s="28" t="n">
        <v>24</v>
      </c>
      <c r="B192" s="29" t="n">
        <v>45107</v>
      </c>
      <c r="C192" s="28" t="n">
        <v>55916.66</v>
      </c>
      <c r="D192" s="28" t="n">
        <v>0</v>
      </c>
      <c r="E192" s="28" t="n">
        <v>0</v>
      </c>
      <c r="F192" s="28" t="s">
        <v>345</v>
      </c>
      <c r="G192" s="28" t="n">
        <v>0</v>
      </c>
      <c r="H192" s="28" t="n">
        <v>0</v>
      </c>
      <c r="I192" s="28" t="n">
        <v>0</v>
      </c>
      <c r="J192" s="28" t="n">
        <v>253</v>
      </c>
      <c r="K192" s="28" t="n">
        <v>7</v>
      </c>
      <c r="L192" s="28" t="n">
        <v>3</v>
      </c>
      <c r="M192" s="28" t="s">
        <v>146</v>
      </c>
      <c r="N192" s="28" t="s">
        <v>138</v>
      </c>
      <c r="O192" s="29" t="n">
        <v>44921</v>
      </c>
      <c r="P192" s="28" t="n">
        <f aca="false">ROUNDDOWN(($B192-$O192)/30,0)</f>
        <v>6</v>
      </c>
      <c r="Q192" s="28" t="str">
        <f aca="false">TEXT($B192,"yyyy-mm")</f>
        <v>2023-06</v>
      </c>
      <c r="R192" s="28" t="n">
        <f aca="false">IF(AND($O192&gt;=DATE(2025,1,1),$O192&lt;=DATE(2025,4,30)),1,0)</f>
        <v>0</v>
      </c>
    </row>
    <row r="193" customFormat="false" ht="15" hidden="false" customHeight="false" outlineLevel="0" collapsed="false">
      <c r="A193" s="28" t="n">
        <v>24</v>
      </c>
      <c r="B193" s="29" t="n">
        <v>45138</v>
      </c>
      <c r="C193" s="28" t="n">
        <v>54052.77</v>
      </c>
      <c r="D193" s="28" t="n">
        <v>0</v>
      </c>
      <c r="E193" s="28" t="n">
        <v>0</v>
      </c>
      <c r="F193" s="28" t="s">
        <v>345</v>
      </c>
      <c r="G193" s="28" t="n">
        <v>0</v>
      </c>
      <c r="H193" s="28" t="n">
        <v>0</v>
      </c>
      <c r="I193" s="28" t="n">
        <v>0</v>
      </c>
      <c r="J193" s="28" t="n">
        <v>253</v>
      </c>
      <c r="K193" s="28" t="n">
        <v>7</v>
      </c>
      <c r="L193" s="28" t="n">
        <v>3</v>
      </c>
      <c r="M193" s="28" t="s">
        <v>146</v>
      </c>
      <c r="N193" s="28" t="s">
        <v>138</v>
      </c>
      <c r="O193" s="29" t="n">
        <v>44921</v>
      </c>
      <c r="P193" s="28" t="n">
        <f aca="false">ROUNDDOWN(($B193-$O193)/30,0)</f>
        <v>7</v>
      </c>
      <c r="Q193" s="28" t="str">
        <f aca="false">TEXT($B193,"yyyy-mm")</f>
        <v>2023-07</v>
      </c>
      <c r="R193" s="28" t="n">
        <f aca="false">IF(AND($O193&gt;=DATE(2025,1,1),$O193&lt;=DATE(2025,4,30)),1,0)</f>
        <v>0</v>
      </c>
    </row>
    <row r="194" customFormat="false" ht="15" hidden="false" customHeight="false" outlineLevel="0" collapsed="false">
      <c r="A194" s="28" t="n">
        <v>24</v>
      </c>
      <c r="B194" s="29" t="n">
        <v>45169</v>
      </c>
      <c r="C194" s="28" t="n">
        <v>52188.88</v>
      </c>
      <c r="D194" s="28" t="n">
        <v>0</v>
      </c>
      <c r="E194" s="28" t="n">
        <v>0</v>
      </c>
      <c r="F194" s="28" t="s">
        <v>345</v>
      </c>
      <c r="G194" s="28" t="n">
        <v>0</v>
      </c>
      <c r="H194" s="28" t="n">
        <v>0</v>
      </c>
      <c r="I194" s="28" t="n">
        <v>0</v>
      </c>
      <c r="J194" s="28" t="n">
        <v>253</v>
      </c>
      <c r="K194" s="28" t="n">
        <v>7</v>
      </c>
      <c r="L194" s="28" t="n">
        <v>3</v>
      </c>
      <c r="M194" s="28" t="s">
        <v>146</v>
      </c>
      <c r="N194" s="28" t="s">
        <v>138</v>
      </c>
      <c r="O194" s="29" t="n">
        <v>44921</v>
      </c>
      <c r="P194" s="28" t="n">
        <f aca="false">ROUNDDOWN(($B194-$O194)/30,0)</f>
        <v>8</v>
      </c>
      <c r="Q194" s="28" t="str">
        <f aca="false">TEXT($B194,"yyyy-mm")</f>
        <v>2023-08</v>
      </c>
      <c r="R194" s="28" t="n">
        <f aca="false">IF(AND($O194&gt;=DATE(2025,1,1),$O194&lt;=DATE(2025,4,30)),1,0)</f>
        <v>0</v>
      </c>
    </row>
    <row r="195" customFormat="false" ht="15" hidden="false" customHeight="false" outlineLevel="0" collapsed="false">
      <c r="A195" s="28" t="n">
        <v>24</v>
      </c>
      <c r="B195" s="29" t="n">
        <v>45199</v>
      </c>
      <c r="C195" s="28" t="n">
        <v>50324.99</v>
      </c>
      <c r="D195" s="28" t="n">
        <v>0</v>
      </c>
      <c r="E195" s="28" t="n">
        <v>0</v>
      </c>
      <c r="F195" s="28" t="s">
        <v>345</v>
      </c>
      <c r="G195" s="28" t="n">
        <v>0</v>
      </c>
      <c r="H195" s="28" t="n">
        <v>0</v>
      </c>
      <c r="I195" s="28" t="n">
        <v>0</v>
      </c>
      <c r="J195" s="28" t="n">
        <v>253</v>
      </c>
      <c r="K195" s="28" t="n">
        <v>7</v>
      </c>
      <c r="L195" s="28" t="n">
        <v>3</v>
      </c>
      <c r="M195" s="28" t="s">
        <v>146</v>
      </c>
      <c r="N195" s="28" t="s">
        <v>138</v>
      </c>
      <c r="O195" s="29" t="n">
        <v>44921</v>
      </c>
      <c r="P195" s="28" t="n">
        <f aca="false">ROUNDDOWN(($B195-$O195)/30,0)</f>
        <v>9</v>
      </c>
      <c r="Q195" s="28" t="str">
        <f aca="false">TEXT($B195,"yyyy-mm")</f>
        <v>2023-09</v>
      </c>
      <c r="R195" s="28" t="n">
        <f aca="false">IF(AND($O195&gt;=DATE(2025,1,1),$O195&lt;=DATE(2025,4,30)),1,0)</f>
        <v>0</v>
      </c>
    </row>
    <row r="196" customFormat="false" ht="15" hidden="false" customHeight="false" outlineLevel="0" collapsed="false">
      <c r="A196" s="28" t="n">
        <v>24</v>
      </c>
      <c r="B196" s="29" t="n">
        <v>45230</v>
      </c>
      <c r="C196" s="28" t="n">
        <v>48461.1</v>
      </c>
      <c r="D196" s="28" t="n">
        <v>0</v>
      </c>
      <c r="E196" s="28" t="n">
        <v>0</v>
      </c>
      <c r="F196" s="28" t="s">
        <v>345</v>
      </c>
      <c r="G196" s="28" t="n">
        <v>0</v>
      </c>
      <c r="H196" s="28" t="n">
        <v>0</v>
      </c>
      <c r="I196" s="28" t="n">
        <v>0</v>
      </c>
      <c r="J196" s="28" t="n">
        <v>253</v>
      </c>
      <c r="K196" s="28" t="n">
        <v>7</v>
      </c>
      <c r="L196" s="28" t="n">
        <v>3</v>
      </c>
      <c r="M196" s="28" t="s">
        <v>146</v>
      </c>
      <c r="N196" s="28" t="s">
        <v>138</v>
      </c>
      <c r="O196" s="29" t="n">
        <v>44921</v>
      </c>
      <c r="P196" s="28" t="n">
        <f aca="false">ROUNDDOWN(($B196-$O196)/30,0)</f>
        <v>10</v>
      </c>
      <c r="Q196" s="28" t="str">
        <f aca="false">TEXT($B196,"yyyy-mm")</f>
        <v>2023-10</v>
      </c>
      <c r="R196" s="28" t="n">
        <f aca="false">IF(AND($O196&gt;=DATE(2025,1,1),$O196&lt;=DATE(2025,4,30)),1,0)</f>
        <v>0</v>
      </c>
    </row>
    <row r="197" customFormat="false" ht="15" hidden="false" customHeight="false" outlineLevel="0" collapsed="false">
      <c r="A197" s="28" t="n">
        <v>24</v>
      </c>
      <c r="B197" s="29" t="n">
        <v>45260</v>
      </c>
      <c r="C197" s="28" t="n">
        <v>46597.21</v>
      </c>
      <c r="D197" s="28" t="n">
        <v>0</v>
      </c>
      <c r="E197" s="28" t="n">
        <v>0</v>
      </c>
      <c r="F197" s="28" t="s">
        <v>345</v>
      </c>
      <c r="G197" s="28" t="n">
        <v>0</v>
      </c>
      <c r="H197" s="28" t="n">
        <v>0</v>
      </c>
      <c r="I197" s="28" t="n">
        <v>0</v>
      </c>
      <c r="J197" s="28" t="n">
        <v>253</v>
      </c>
      <c r="K197" s="28" t="n">
        <v>7</v>
      </c>
      <c r="L197" s="28" t="n">
        <v>3</v>
      </c>
      <c r="M197" s="28" t="s">
        <v>146</v>
      </c>
      <c r="N197" s="28" t="s">
        <v>138</v>
      </c>
      <c r="O197" s="29" t="n">
        <v>44921</v>
      </c>
      <c r="P197" s="28" t="n">
        <f aca="false">ROUNDDOWN(($B197-$O197)/30,0)</f>
        <v>11</v>
      </c>
      <c r="Q197" s="28" t="str">
        <f aca="false">TEXT($B197,"yyyy-mm")</f>
        <v>2023-11</v>
      </c>
      <c r="R197" s="28" t="n">
        <f aca="false">IF(AND($O197&gt;=DATE(2025,1,1),$O197&lt;=DATE(2025,4,30)),1,0)</f>
        <v>0</v>
      </c>
    </row>
    <row r="198" customFormat="false" ht="15" hidden="false" customHeight="false" outlineLevel="0" collapsed="false">
      <c r="A198" s="28" t="n">
        <v>24</v>
      </c>
      <c r="B198" s="29" t="n">
        <v>45291</v>
      </c>
      <c r="C198" s="28" t="n">
        <v>44733.32</v>
      </c>
      <c r="D198" s="28" t="n">
        <v>0</v>
      </c>
      <c r="E198" s="28" t="n">
        <v>0</v>
      </c>
      <c r="F198" s="28" t="s">
        <v>345</v>
      </c>
      <c r="G198" s="28" t="n">
        <v>0</v>
      </c>
      <c r="H198" s="28" t="n">
        <v>0</v>
      </c>
      <c r="I198" s="28" t="n">
        <v>0</v>
      </c>
      <c r="J198" s="28" t="n">
        <v>253</v>
      </c>
      <c r="K198" s="28" t="n">
        <v>7</v>
      </c>
      <c r="L198" s="28" t="n">
        <v>3</v>
      </c>
      <c r="M198" s="28" t="s">
        <v>146</v>
      </c>
      <c r="N198" s="28" t="s">
        <v>138</v>
      </c>
      <c r="O198" s="29" t="n">
        <v>44921</v>
      </c>
      <c r="P198" s="28" t="n">
        <f aca="false">ROUNDDOWN(($B198-$O198)/30,0)</f>
        <v>12</v>
      </c>
      <c r="Q198" s="28" t="str">
        <f aca="false">TEXT($B198,"yyyy-mm")</f>
        <v>2023-12</v>
      </c>
      <c r="R198" s="28" t="n">
        <f aca="false">IF(AND($O198&gt;=DATE(2025,1,1),$O198&lt;=DATE(2025,4,30)),1,0)</f>
        <v>0</v>
      </c>
    </row>
    <row r="199" customFormat="false" ht="15" hidden="false" customHeight="false" outlineLevel="0" collapsed="false">
      <c r="A199" s="28" t="n">
        <v>24</v>
      </c>
      <c r="B199" s="29" t="n">
        <v>45322</v>
      </c>
      <c r="C199" s="28" t="n">
        <v>42869.43</v>
      </c>
      <c r="D199" s="28" t="n">
        <v>0</v>
      </c>
      <c r="E199" s="28" t="n">
        <v>0</v>
      </c>
      <c r="F199" s="28" t="s">
        <v>345</v>
      </c>
      <c r="G199" s="28" t="n">
        <v>0</v>
      </c>
      <c r="H199" s="28" t="n">
        <v>0</v>
      </c>
      <c r="I199" s="28" t="n">
        <v>0</v>
      </c>
      <c r="J199" s="28" t="n">
        <v>253</v>
      </c>
      <c r="K199" s="28" t="n">
        <v>7</v>
      </c>
      <c r="L199" s="28" t="n">
        <v>3</v>
      </c>
      <c r="M199" s="28" t="s">
        <v>146</v>
      </c>
      <c r="N199" s="28" t="s">
        <v>138</v>
      </c>
      <c r="O199" s="29" t="n">
        <v>44921</v>
      </c>
      <c r="P199" s="28" t="n">
        <f aca="false">ROUNDDOWN(($B199-$O199)/30,0)</f>
        <v>13</v>
      </c>
      <c r="Q199" s="28" t="str">
        <f aca="false">TEXT($B199,"yyyy-mm")</f>
        <v>2024-01</v>
      </c>
      <c r="R199" s="28" t="n">
        <f aca="false">IF(AND($O199&gt;=DATE(2025,1,1),$O199&lt;=DATE(2025,4,30)),1,0)</f>
        <v>0</v>
      </c>
    </row>
    <row r="200" customFormat="false" ht="15" hidden="false" customHeight="false" outlineLevel="0" collapsed="false">
      <c r="A200" s="28" t="n">
        <v>24</v>
      </c>
      <c r="B200" s="29" t="n">
        <v>45351</v>
      </c>
      <c r="C200" s="28" t="n">
        <v>41005.54</v>
      </c>
      <c r="D200" s="28" t="n">
        <v>0</v>
      </c>
      <c r="E200" s="28" t="n">
        <v>0</v>
      </c>
      <c r="F200" s="28" t="s">
        <v>345</v>
      </c>
      <c r="G200" s="28" t="n">
        <v>0</v>
      </c>
      <c r="H200" s="28" t="n">
        <v>0</v>
      </c>
      <c r="I200" s="28" t="n">
        <v>0</v>
      </c>
      <c r="J200" s="28" t="n">
        <v>253</v>
      </c>
      <c r="K200" s="28" t="n">
        <v>7</v>
      </c>
      <c r="L200" s="28" t="n">
        <v>3</v>
      </c>
      <c r="M200" s="28" t="s">
        <v>146</v>
      </c>
      <c r="N200" s="28" t="s">
        <v>138</v>
      </c>
      <c r="O200" s="29" t="n">
        <v>44921</v>
      </c>
      <c r="P200" s="28" t="n">
        <f aca="false">ROUNDDOWN(($B200-$O200)/30,0)</f>
        <v>14</v>
      </c>
      <c r="Q200" s="28" t="str">
        <f aca="false">TEXT($B200,"yyyy-mm")</f>
        <v>2024-02</v>
      </c>
      <c r="R200" s="28" t="n">
        <f aca="false">IF(AND($O200&gt;=DATE(2025,1,1),$O200&lt;=DATE(2025,4,30)),1,0)</f>
        <v>0</v>
      </c>
    </row>
    <row r="201" customFormat="false" ht="15" hidden="false" customHeight="false" outlineLevel="0" collapsed="false">
      <c r="A201" s="28" t="n">
        <v>24</v>
      </c>
      <c r="B201" s="29" t="n">
        <v>45382</v>
      </c>
      <c r="C201" s="28" t="n">
        <v>39141.65</v>
      </c>
      <c r="D201" s="28" t="n">
        <v>0</v>
      </c>
      <c r="E201" s="28" t="n">
        <v>0</v>
      </c>
      <c r="F201" s="28" t="s">
        <v>345</v>
      </c>
      <c r="G201" s="28" t="n">
        <v>0</v>
      </c>
      <c r="H201" s="28" t="n">
        <v>0</v>
      </c>
      <c r="I201" s="28" t="n">
        <v>0</v>
      </c>
      <c r="J201" s="28" t="n">
        <v>253</v>
      </c>
      <c r="K201" s="28" t="n">
        <v>7</v>
      </c>
      <c r="L201" s="28" t="n">
        <v>3</v>
      </c>
      <c r="M201" s="28" t="s">
        <v>146</v>
      </c>
      <c r="N201" s="28" t="s">
        <v>138</v>
      </c>
      <c r="O201" s="29" t="n">
        <v>44921</v>
      </c>
      <c r="P201" s="28" t="n">
        <f aca="false">ROUNDDOWN(($B201-$O201)/30,0)</f>
        <v>15</v>
      </c>
      <c r="Q201" s="28" t="str">
        <f aca="false">TEXT($B201,"yyyy-mm")</f>
        <v>2024-03</v>
      </c>
      <c r="R201" s="28" t="n">
        <f aca="false">IF(AND($O201&gt;=DATE(2025,1,1),$O201&lt;=DATE(2025,4,30)),1,0)</f>
        <v>0</v>
      </c>
    </row>
    <row r="202" customFormat="false" ht="15" hidden="false" customHeight="false" outlineLevel="0" collapsed="false">
      <c r="A202" s="28" t="n">
        <v>24</v>
      </c>
      <c r="B202" s="29" t="n">
        <v>45412</v>
      </c>
      <c r="C202" s="28" t="n">
        <v>37277.76</v>
      </c>
      <c r="D202" s="28" t="n">
        <v>0</v>
      </c>
      <c r="E202" s="28" t="n">
        <v>0</v>
      </c>
      <c r="F202" s="28" t="s">
        <v>345</v>
      </c>
      <c r="G202" s="28" t="n">
        <v>0</v>
      </c>
      <c r="H202" s="28" t="n">
        <v>0</v>
      </c>
      <c r="I202" s="28" t="n">
        <v>0</v>
      </c>
      <c r="J202" s="28" t="n">
        <v>253</v>
      </c>
      <c r="K202" s="28" t="n">
        <v>7</v>
      </c>
      <c r="L202" s="28" t="n">
        <v>3</v>
      </c>
      <c r="M202" s="28" t="s">
        <v>146</v>
      </c>
      <c r="N202" s="28" t="s">
        <v>138</v>
      </c>
      <c r="O202" s="29" t="n">
        <v>44921</v>
      </c>
      <c r="P202" s="28" t="n">
        <f aca="false">ROUNDDOWN(($B202-$O202)/30,0)</f>
        <v>16</v>
      </c>
      <c r="Q202" s="28" t="str">
        <f aca="false">TEXT($B202,"yyyy-mm")</f>
        <v>2024-04</v>
      </c>
      <c r="R202" s="28" t="n">
        <f aca="false">IF(AND($O202&gt;=DATE(2025,1,1),$O202&lt;=DATE(2025,4,30)),1,0)</f>
        <v>0</v>
      </c>
    </row>
    <row r="203" customFormat="false" ht="15" hidden="false" customHeight="false" outlineLevel="0" collapsed="false">
      <c r="A203" s="28" t="n">
        <v>24</v>
      </c>
      <c r="B203" s="29" t="n">
        <v>45443</v>
      </c>
      <c r="C203" s="28" t="n">
        <v>35413.87</v>
      </c>
      <c r="D203" s="28" t="n">
        <v>0</v>
      </c>
      <c r="E203" s="28" t="n">
        <v>0</v>
      </c>
      <c r="F203" s="28" t="s">
        <v>345</v>
      </c>
      <c r="G203" s="28" t="n">
        <v>0</v>
      </c>
      <c r="H203" s="28" t="n">
        <v>0</v>
      </c>
      <c r="I203" s="28" t="n">
        <v>0</v>
      </c>
      <c r="J203" s="28" t="n">
        <v>253</v>
      </c>
      <c r="K203" s="28" t="n">
        <v>7</v>
      </c>
      <c r="L203" s="28" t="n">
        <v>3</v>
      </c>
      <c r="M203" s="28" t="s">
        <v>146</v>
      </c>
      <c r="N203" s="28" t="s">
        <v>138</v>
      </c>
      <c r="O203" s="29" t="n">
        <v>44921</v>
      </c>
      <c r="P203" s="28" t="n">
        <f aca="false">ROUNDDOWN(($B203-$O203)/30,0)</f>
        <v>17</v>
      </c>
      <c r="Q203" s="28" t="str">
        <f aca="false">TEXT($B203,"yyyy-mm")</f>
        <v>2024-05</v>
      </c>
      <c r="R203" s="28" t="n">
        <f aca="false">IF(AND($O203&gt;=DATE(2025,1,1),$O203&lt;=DATE(2025,4,30)),1,0)</f>
        <v>0</v>
      </c>
    </row>
    <row r="204" customFormat="false" ht="15" hidden="false" customHeight="false" outlineLevel="0" collapsed="false">
      <c r="A204" s="28" t="n">
        <v>24</v>
      </c>
      <c r="B204" s="29" t="n">
        <v>45473</v>
      </c>
      <c r="C204" s="28" t="n">
        <v>33549.98</v>
      </c>
      <c r="D204" s="28" t="n">
        <v>0</v>
      </c>
      <c r="E204" s="28" t="n">
        <v>0</v>
      </c>
      <c r="F204" s="28" t="s">
        <v>345</v>
      </c>
      <c r="G204" s="28" t="n">
        <v>0</v>
      </c>
      <c r="H204" s="28" t="n">
        <v>0</v>
      </c>
      <c r="I204" s="28" t="n">
        <v>0</v>
      </c>
      <c r="J204" s="28" t="n">
        <v>253</v>
      </c>
      <c r="K204" s="28" t="n">
        <v>7</v>
      </c>
      <c r="L204" s="28" t="n">
        <v>3</v>
      </c>
      <c r="M204" s="28" t="s">
        <v>146</v>
      </c>
      <c r="N204" s="28" t="s">
        <v>138</v>
      </c>
      <c r="O204" s="29" t="n">
        <v>44921</v>
      </c>
      <c r="P204" s="28" t="n">
        <f aca="false">ROUNDDOWN(($B204-$O204)/30,0)</f>
        <v>18</v>
      </c>
      <c r="Q204" s="28" t="str">
        <f aca="false">TEXT($B204,"yyyy-mm")</f>
        <v>2024-06</v>
      </c>
      <c r="R204" s="28" t="n">
        <f aca="false">IF(AND($O204&gt;=DATE(2025,1,1),$O204&lt;=DATE(2025,4,30)),1,0)</f>
        <v>0</v>
      </c>
    </row>
    <row r="205" customFormat="false" ht="15" hidden="false" customHeight="false" outlineLevel="0" collapsed="false">
      <c r="A205" s="28" t="n">
        <v>24</v>
      </c>
      <c r="B205" s="29" t="n">
        <v>45504</v>
      </c>
      <c r="C205" s="28" t="n">
        <v>31686.09</v>
      </c>
      <c r="D205" s="28" t="n">
        <v>0</v>
      </c>
      <c r="E205" s="28" t="n">
        <v>0</v>
      </c>
      <c r="F205" s="28" t="s">
        <v>345</v>
      </c>
      <c r="G205" s="28" t="n">
        <v>0</v>
      </c>
      <c r="H205" s="28" t="n">
        <v>0</v>
      </c>
      <c r="I205" s="28" t="n">
        <v>0</v>
      </c>
      <c r="J205" s="28" t="n">
        <v>253</v>
      </c>
      <c r="K205" s="28" t="n">
        <v>7</v>
      </c>
      <c r="L205" s="28" t="n">
        <v>3</v>
      </c>
      <c r="M205" s="28" t="s">
        <v>146</v>
      </c>
      <c r="N205" s="28" t="s">
        <v>138</v>
      </c>
      <c r="O205" s="29" t="n">
        <v>44921</v>
      </c>
      <c r="P205" s="28" t="n">
        <f aca="false">ROUNDDOWN(($B205-$O205)/30,0)</f>
        <v>19</v>
      </c>
      <c r="Q205" s="28" t="str">
        <f aca="false">TEXT($B205,"yyyy-mm")</f>
        <v>2024-07</v>
      </c>
      <c r="R205" s="28" t="n">
        <f aca="false">IF(AND($O205&gt;=DATE(2025,1,1),$O205&lt;=DATE(2025,4,30)),1,0)</f>
        <v>0</v>
      </c>
    </row>
    <row r="206" customFormat="false" ht="15" hidden="false" customHeight="false" outlineLevel="0" collapsed="false">
      <c r="A206" s="28" t="n">
        <v>24</v>
      </c>
      <c r="B206" s="29" t="n">
        <v>45535</v>
      </c>
      <c r="C206" s="28" t="n">
        <v>29822.2</v>
      </c>
      <c r="D206" s="28" t="n">
        <v>0</v>
      </c>
      <c r="E206" s="28" t="n">
        <v>0</v>
      </c>
      <c r="F206" s="28" t="s">
        <v>345</v>
      </c>
      <c r="G206" s="28" t="n">
        <v>0</v>
      </c>
      <c r="H206" s="28" t="n">
        <v>0</v>
      </c>
      <c r="I206" s="28" t="n">
        <v>0</v>
      </c>
      <c r="J206" s="28" t="n">
        <v>253</v>
      </c>
      <c r="K206" s="28" t="n">
        <v>7</v>
      </c>
      <c r="L206" s="28" t="n">
        <v>3</v>
      </c>
      <c r="M206" s="28" t="s">
        <v>146</v>
      </c>
      <c r="N206" s="28" t="s">
        <v>138</v>
      </c>
      <c r="O206" s="29" t="n">
        <v>44921</v>
      </c>
      <c r="P206" s="28" t="n">
        <f aca="false">ROUNDDOWN(($B206-$O206)/30,0)</f>
        <v>20</v>
      </c>
      <c r="Q206" s="28" t="str">
        <f aca="false">TEXT($B206,"yyyy-mm")</f>
        <v>2024-08</v>
      </c>
      <c r="R206" s="28" t="n">
        <f aca="false">IF(AND($O206&gt;=DATE(2025,1,1),$O206&lt;=DATE(2025,4,30)),1,0)</f>
        <v>0</v>
      </c>
    </row>
    <row r="207" customFormat="false" ht="15" hidden="false" customHeight="false" outlineLevel="0" collapsed="false">
      <c r="A207" s="28" t="n">
        <v>24</v>
      </c>
      <c r="B207" s="29" t="n">
        <v>45565</v>
      </c>
      <c r="C207" s="28" t="n">
        <v>27958.31</v>
      </c>
      <c r="D207" s="28" t="n">
        <v>0</v>
      </c>
      <c r="E207" s="28" t="n">
        <v>0</v>
      </c>
      <c r="F207" s="28" t="s">
        <v>345</v>
      </c>
      <c r="G207" s="28" t="n">
        <v>0</v>
      </c>
      <c r="H207" s="28" t="n">
        <v>0</v>
      </c>
      <c r="I207" s="28" t="n">
        <v>0</v>
      </c>
      <c r="J207" s="28" t="n">
        <v>253</v>
      </c>
      <c r="K207" s="28" t="n">
        <v>7</v>
      </c>
      <c r="L207" s="28" t="n">
        <v>3</v>
      </c>
      <c r="M207" s="28" t="s">
        <v>146</v>
      </c>
      <c r="N207" s="28" t="s">
        <v>138</v>
      </c>
      <c r="O207" s="29" t="n">
        <v>44921</v>
      </c>
      <c r="P207" s="28" t="n">
        <f aca="false">ROUNDDOWN(($B207-$O207)/30,0)</f>
        <v>21</v>
      </c>
      <c r="Q207" s="28" t="str">
        <f aca="false">TEXT($B207,"yyyy-mm")</f>
        <v>2024-09</v>
      </c>
      <c r="R207" s="28" t="n">
        <f aca="false">IF(AND($O207&gt;=DATE(2025,1,1),$O207&lt;=DATE(2025,4,30)),1,0)</f>
        <v>0</v>
      </c>
    </row>
    <row r="208" customFormat="false" ht="15" hidden="false" customHeight="false" outlineLevel="0" collapsed="false">
      <c r="A208" s="28" t="n">
        <v>24</v>
      </c>
      <c r="B208" s="29" t="n">
        <v>45596</v>
      </c>
      <c r="C208" s="28" t="n">
        <v>26094.42</v>
      </c>
      <c r="D208" s="28" t="n">
        <v>0</v>
      </c>
      <c r="E208" s="28" t="n">
        <v>0</v>
      </c>
      <c r="F208" s="28" t="s">
        <v>345</v>
      </c>
      <c r="G208" s="28" t="n">
        <v>0</v>
      </c>
      <c r="H208" s="28" t="n">
        <v>0</v>
      </c>
      <c r="I208" s="28" t="n">
        <v>0</v>
      </c>
      <c r="J208" s="28" t="n">
        <v>253</v>
      </c>
      <c r="K208" s="28" t="n">
        <v>7</v>
      </c>
      <c r="L208" s="28" t="n">
        <v>3</v>
      </c>
      <c r="M208" s="28" t="s">
        <v>146</v>
      </c>
      <c r="N208" s="28" t="s">
        <v>138</v>
      </c>
      <c r="O208" s="29" t="n">
        <v>44921</v>
      </c>
      <c r="P208" s="28" t="n">
        <f aca="false">ROUNDDOWN(($B208-$O208)/30,0)</f>
        <v>22</v>
      </c>
      <c r="Q208" s="28" t="str">
        <f aca="false">TEXT($B208,"yyyy-mm")</f>
        <v>2024-10</v>
      </c>
      <c r="R208" s="28" t="n">
        <f aca="false">IF(AND($O208&gt;=DATE(2025,1,1),$O208&lt;=DATE(2025,4,30)),1,0)</f>
        <v>0</v>
      </c>
    </row>
    <row r="209" customFormat="false" ht="15" hidden="false" customHeight="false" outlineLevel="0" collapsed="false">
      <c r="A209" s="28" t="n">
        <v>24</v>
      </c>
      <c r="B209" s="29" t="n">
        <v>45626</v>
      </c>
      <c r="C209" s="28" t="n">
        <v>24230.53</v>
      </c>
      <c r="D209" s="28" t="n">
        <v>0</v>
      </c>
      <c r="E209" s="28" t="n">
        <v>0</v>
      </c>
      <c r="F209" s="28" t="s">
        <v>345</v>
      </c>
      <c r="G209" s="28" t="n">
        <v>0</v>
      </c>
      <c r="H209" s="28" t="n">
        <v>0</v>
      </c>
      <c r="I209" s="28" t="n">
        <v>0</v>
      </c>
      <c r="J209" s="28" t="n">
        <v>253</v>
      </c>
      <c r="K209" s="28" t="n">
        <v>7</v>
      </c>
      <c r="L209" s="28" t="n">
        <v>3</v>
      </c>
      <c r="M209" s="28" t="s">
        <v>146</v>
      </c>
      <c r="N209" s="28" t="s">
        <v>138</v>
      </c>
      <c r="O209" s="29" t="n">
        <v>44921</v>
      </c>
      <c r="P209" s="28" t="n">
        <f aca="false">ROUNDDOWN(($B209-$O209)/30,0)</f>
        <v>23</v>
      </c>
      <c r="Q209" s="28" t="str">
        <f aca="false">TEXT($B209,"yyyy-mm")</f>
        <v>2024-11</v>
      </c>
      <c r="R209" s="28" t="n">
        <f aca="false">IF(AND($O209&gt;=DATE(2025,1,1),$O209&lt;=DATE(2025,4,30)),1,0)</f>
        <v>0</v>
      </c>
    </row>
    <row r="210" customFormat="false" ht="15" hidden="false" customHeight="false" outlineLevel="0" collapsed="false">
      <c r="A210" s="28" t="n">
        <v>24</v>
      </c>
      <c r="B210" s="29" t="n">
        <v>45657</v>
      </c>
      <c r="C210" s="28" t="n">
        <v>22366.64</v>
      </c>
      <c r="D210" s="28" t="n">
        <v>0</v>
      </c>
      <c r="E210" s="28" t="n">
        <v>0</v>
      </c>
      <c r="F210" s="28" t="s">
        <v>345</v>
      </c>
      <c r="G210" s="28" t="n">
        <v>0</v>
      </c>
      <c r="H210" s="28" t="n">
        <v>0</v>
      </c>
      <c r="I210" s="28" t="n">
        <v>0</v>
      </c>
      <c r="J210" s="28" t="n">
        <v>253</v>
      </c>
      <c r="K210" s="28" t="n">
        <v>7</v>
      </c>
      <c r="L210" s="28" t="n">
        <v>3</v>
      </c>
      <c r="M210" s="28" t="s">
        <v>146</v>
      </c>
      <c r="N210" s="28" t="s">
        <v>138</v>
      </c>
      <c r="O210" s="29" t="n">
        <v>44921</v>
      </c>
      <c r="P210" s="28" t="n">
        <f aca="false">ROUNDDOWN(($B210-$O210)/30,0)</f>
        <v>24</v>
      </c>
      <c r="Q210" s="28" t="str">
        <f aca="false">TEXT($B210,"yyyy-mm")</f>
        <v>2024-12</v>
      </c>
      <c r="R210" s="28" t="n">
        <f aca="false">IF(AND($O210&gt;=DATE(2025,1,1),$O210&lt;=DATE(2025,4,30)),1,0)</f>
        <v>0</v>
      </c>
    </row>
    <row r="211" customFormat="false" ht="15" hidden="false" customHeight="false" outlineLevel="0" collapsed="false">
      <c r="A211" s="28" t="n">
        <v>24</v>
      </c>
      <c r="B211" s="29" t="n">
        <v>45688</v>
      </c>
      <c r="C211" s="28" t="n">
        <v>20502.75</v>
      </c>
      <c r="D211" s="28" t="n">
        <v>0</v>
      </c>
      <c r="E211" s="28" t="n">
        <v>0</v>
      </c>
      <c r="F211" s="28" t="s">
        <v>345</v>
      </c>
      <c r="G211" s="28" t="n">
        <v>0</v>
      </c>
      <c r="H211" s="28" t="n">
        <v>0</v>
      </c>
      <c r="I211" s="28" t="n">
        <v>0</v>
      </c>
      <c r="J211" s="28" t="n">
        <v>253</v>
      </c>
      <c r="K211" s="28" t="n">
        <v>7</v>
      </c>
      <c r="L211" s="28" t="n">
        <v>3</v>
      </c>
      <c r="M211" s="28" t="s">
        <v>146</v>
      </c>
      <c r="N211" s="28" t="s">
        <v>138</v>
      </c>
      <c r="O211" s="29" t="n">
        <v>44921</v>
      </c>
      <c r="P211" s="28" t="n">
        <f aca="false">ROUNDDOWN(($B211-$O211)/30,0)</f>
        <v>25</v>
      </c>
      <c r="Q211" s="28" t="str">
        <f aca="false">TEXT($B211,"yyyy-mm")</f>
        <v>2025-01</v>
      </c>
      <c r="R211" s="28" t="n">
        <f aca="false">IF(AND($O211&gt;=DATE(2025,1,1),$O211&lt;=DATE(2025,4,30)),1,0)</f>
        <v>0</v>
      </c>
    </row>
    <row r="212" customFormat="false" ht="15" hidden="false" customHeight="false" outlineLevel="0" collapsed="false">
      <c r="A212" s="28" t="n">
        <v>24</v>
      </c>
      <c r="B212" s="29" t="n">
        <v>45716</v>
      </c>
      <c r="C212" s="28" t="n">
        <v>18638.86</v>
      </c>
      <c r="D212" s="28" t="n">
        <v>0</v>
      </c>
      <c r="E212" s="28" t="n">
        <v>0</v>
      </c>
      <c r="F212" s="28" t="s">
        <v>345</v>
      </c>
      <c r="G212" s="28" t="n">
        <v>0</v>
      </c>
      <c r="H212" s="28" t="n">
        <v>0</v>
      </c>
      <c r="I212" s="28" t="n">
        <v>0</v>
      </c>
      <c r="J212" s="28" t="n">
        <v>253</v>
      </c>
      <c r="K212" s="28" t="n">
        <v>7</v>
      </c>
      <c r="L212" s="28" t="n">
        <v>3</v>
      </c>
      <c r="M212" s="28" t="s">
        <v>146</v>
      </c>
      <c r="N212" s="28" t="s">
        <v>138</v>
      </c>
      <c r="O212" s="29" t="n">
        <v>44921</v>
      </c>
      <c r="P212" s="28" t="n">
        <f aca="false">ROUNDDOWN(($B212-$O212)/30,0)</f>
        <v>26</v>
      </c>
      <c r="Q212" s="28" t="str">
        <f aca="false">TEXT($B212,"yyyy-mm")</f>
        <v>2025-02</v>
      </c>
      <c r="R212" s="28" t="n">
        <f aca="false">IF(AND($O212&gt;=DATE(2025,1,1),$O212&lt;=DATE(2025,4,30)),1,0)</f>
        <v>0</v>
      </c>
    </row>
    <row r="213" customFormat="false" ht="15" hidden="false" customHeight="false" outlineLevel="0" collapsed="false">
      <c r="A213" s="28" t="n">
        <v>24</v>
      </c>
      <c r="B213" s="29" t="n">
        <v>45747</v>
      </c>
      <c r="C213" s="28" t="n">
        <v>16774.97</v>
      </c>
      <c r="D213" s="28" t="n">
        <v>0</v>
      </c>
      <c r="E213" s="28" t="n">
        <v>0</v>
      </c>
      <c r="F213" s="28" t="s">
        <v>345</v>
      </c>
      <c r="G213" s="28" t="n">
        <v>0</v>
      </c>
      <c r="H213" s="28" t="n">
        <v>0</v>
      </c>
      <c r="I213" s="28" t="n">
        <v>0</v>
      </c>
      <c r="J213" s="28" t="n">
        <v>253</v>
      </c>
      <c r="K213" s="28" t="n">
        <v>7</v>
      </c>
      <c r="L213" s="28" t="n">
        <v>3</v>
      </c>
      <c r="M213" s="28" t="s">
        <v>146</v>
      </c>
      <c r="N213" s="28" t="s">
        <v>138</v>
      </c>
      <c r="O213" s="29" t="n">
        <v>44921</v>
      </c>
      <c r="P213" s="28" t="n">
        <f aca="false">ROUNDDOWN(($B213-$O213)/30,0)</f>
        <v>27</v>
      </c>
      <c r="Q213" s="28" t="str">
        <f aca="false">TEXT($B213,"yyyy-mm")</f>
        <v>2025-03</v>
      </c>
      <c r="R213" s="28" t="n">
        <f aca="false">IF(AND($O213&gt;=DATE(2025,1,1),$O213&lt;=DATE(2025,4,30)),1,0)</f>
        <v>0</v>
      </c>
    </row>
    <row r="214" customFormat="false" ht="15" hidden="false" customHeight="false" outlineLevel="0" collapsed="false">
      <c r="A214" s="28" t="n">
        <v>24</v>
      </c>
      <c r="B214" s="29" t="n">
        <v>45777</v>
      </c>
      <c r="C214" s="28" t="n">
        <v>14911.08</v>
      </c>
      <c r="D214" s="28" t="n">
        <v>0</v>
      </c>
      <c r="E214" s="28" t="n">
        <v>0</v>
      </c>
      <c r="F214" s="28" t="s">
        <v>345</v>
      </c>
      <c r="G214" s="28" t="n">
        <v>0</v>
      </c>
      <c r="H214" s="28" t="n">
        <v>0</v>
      </c>
      <c r="I214" s="28" t="n">
        <v>0</v>
      </c>
      <c r="J214" s="28" t="n">
        <v>253</v>
      </c>
      <c r="K214" s="28" t="n">
        <v>7</v>
      </c>
      <c r="L214" s="28" t="n">
        <v>3</v>
      </c>
      <c r="M214" s="28" t="s">
        <v>146</v>
      </c>
      <c r="N214" s="28" t="s">
        <v>138</v>
      </c>
      <c r="O214" s="29" t="n">
        <v>44921</v>
      </c>
      <c r="P214" s="28" t="n">
        <f aca="false">ROUNDDOWN(($B214-$O214)/30,0)</f>
        <v>28</v>
      </c>
      <c r="Q214" s="28" t="str">
        <f aca="false">TEXT($B214,"yyyy-mm")</f>
        <v>2025-04</v>
      </c>
      <c r="R214" s="28" t="n">
        <f aca="false">IF(AND($O214&gt;=DATE(2025,1,1),$O214&lt;=DATE(2025,4,30)),1,0)</f>
        <v>0</v>
      </c>
    </row>
    <row r="215" customFormat="false" ht="15" hidden="false" customHeight="false" outlineLevel="0" collapsed="false">
      <c r="A215" s="28" t="n">
        <v>24</v>
      </c>
      <c r="B215" s="29" t="n">
        <v>45808</v>
      </c>
      <c r="C215" s="28" t="n">
        <v>13047.19</v>
      </c>
      <c r="D215" s="28" t="n">
        <v>0</v>
      </c>
      <c r="E215" s="28" t="n">
        <v>0</v>
      </c>
      <c r="F215" s="28" t="s">
        <v>345</v>
      </c>
      <c r="G215" s="28" t="n">
        <v>0</v>
      </c>
      <c r="H215" s="28" t="n">
        <v>0</v>
      </c>
      <c r="I215" s="28" t="n">
        <v>0</v>
      </c>
      <c r="J215" s="28" t="n">
        <v>253</v>
      </c>
      <c r="K215" s="28" t="n">
        <v>7</v>
      </c>
      <c r="L215" s="28" t="n">
        <v>3</v>
      </c>
      <c r="M215" s="28" t="s">
        <v>146</v>
      </c>
      <c r="N215" s="28" t="s">
        <v>138</v>
      </c>
      <c r="O215" s="29" t="n">
        <v>44921</v>
      </c>
      <c r="P215" s="28" t="n">
        <f aca="false">ROUNDDOWN(($B215-$O215)/30,0)</f>
        <v>29</v>
      </c>
      <c r="Q215" s="28" t="str">
        <f aca="false">TEXT($B215,"yyyy-mm")</f>
        <v>2025-05</v>
      </c>
      <c r="R215" s="28" t="n">
        <f aca="false">IF(AND($O215&gt;=DATE(2025,1,1),$O215&lt;=DATE(2025,4,30)),1,0)</f>
        <v>0</v>
      </c>
    </row>
    <row r="216" customFormat="false" ht="15" hidden="false" customHeight="false" outlineLevel="0" collapsed="false">
      <c r="A216" s="28" t="n">
        <v>24</v>
      </c>
      <c r="B216" s="29" t="n">
        <v>45838</v>
      </c>
      <c r="C216" s="28" t="n">
        <v>11183.3</v>
      </c>
      <c r="D216" s="28" t="n">
        <v>0</v>
      </c>
      <c r="E216" s="28" t="n">
        <v>0</v>
      </c>
      <c r="F216" s="28" t="s">
        <v>345</v>
      </c>
      <c r="G216" s="28" t="n">
        <v>0</v>
      </c>
      <c r="H216" s="28" t="n">
        <v>0</v>
      </c>
      <c r="I216" s="28" t="n">
        <v>0</v>
      </c>
      <c r="J216" s="28" t="n">
        <v>253</v>
      </c>
      <c r="K216" s="28" t="n">
        <v>7</v>
      </c>
      <c r="L216" s="28" t="n">
        <v>3</v>
      </c>
      <c r="M216" s="28" t="s">
        <v>146</v>
      </c>
      <c r="N216" s="28" t="s">
        <v>138</v>
      </c>
      <c r="O216" s="29" t="n">
        <v>44921</v>
      </c>
      <c r="P216" s="28" t="n">
        <f aca="false">ROUNDDOWN(($B216-$O216)/30,0)</f>
        <v>30</v>
      </c>
      <c r="Q216" s="28" t="str">
        <f aca="false">TEXT($B216,"yyyy-mm")</f>
        <v>2025-06</v>
      </c>
      <c r="R216" s="28" t="n">
        <f aca="false">IF(AND($O216&gt;=DATE(2025,1,1),$O216&lt;=DATE(2025,4,30)),1,0)</f>
        <v>0</v>
      </c>
    </row>
    <row r="217" customFormat="false" ht="15" hidden="false" customHeight="false" outlineLevel="0" collapsed="false">
      <c r="A217" s="28" t="n">
        <v>24</v>
      </c>
      <c r="B217" s="29" t="n">
        <v>45869</v>
      </c>
      <c r="C217" s="28" t="n">
        <v>9319.41</v>
      </c>
      <c r="D217" s="28" t="n">
        <v>0</v>
      </c>
      <c r="E217" s="28" t="n">
        <v>0</v>
      </c>
      <c r="F217" s="28" t="s">
        <v>345</v>
      </c>
      <c r="G217" s="28" t="n">
        <v>0</v>
      </c>
      <c r="H217" s="28" t="n">
        <v>0</v>
      </c>
      <c r="I217" s="28" t="n">
        <v>0</v>
      </c>
      <c r="J217" s="28" t="n">
        <v>253</v>
      </c>
      <c r="K217" s="28" t="n">
        <v>7</v>
      </c>
      <c r="L217" s="28" t="n">
        <v>3</v>
      </c>
      <c r="M217" s="28" t="s">
        <v>146</v>
      </c>
      <c r="N217" s="28" t="s">
        <v>138</v>
      </c>
      <c r="O217" s="29" t="n">
        <v>44921</v>
      </c>
      <c r="P217" s="28" t="n">
        <f aca="false">ROUNDDOWN(($B217-$O217)/30,0)</f>
        <v>31</v>
      </c>
      <c r="Q217" s="28" t="str">
        <f aca="false">TEXT($B217,"yyyy-mm")</f>
        <v>2025-07</v>
      </c>
      <c r="R217" s="28" t="n">
        <f aca="false">IF(AND($O217&gt;=DATE(2025,1,1),$O217&lt;=DATE(2025,4,30)),1,0)</f>
        <v>0</v>
      </c>
    </row>
    <row r="218" customFormat="false" ht="15" hidden="false" customHeight="false" outlineLevel="0" collapsed="false">
      <c r="A218" s="28" t="n">
        <v>24</v>
      </c>
      <c r="B218" s="29" t="n">
        <v>45900</v>
      </c>
      <c r="C218" s="28" t="n">
        <v>7455.52</v>
      </c>
      <c r="D218" s="28" t="n">
        <v>0</v>
      </c>
      <c r="E218" s="28" t="n">
        <v>0</v>
      </c>
      <c r="F218" s="28" t="s">
        <v>345</v>
      </c>
      <c r="G218" s="28" t="n">
        <v>0</v>
      </c>
      <c r="H218" s="28" t="n">
        <v>0</v>
      </c>
      <c r="I218" s="28" t="n">
        <v>0</v>
      </c>
      <c r="J218" s="28" t="n">
        <v>253</v>
      </c>
      <c r="K218" s="28" t="n">
        <v>7</v>
      </c>
      <c r="L218" s="28" t="n">
        <v>3</v>
      </c>
      <c r="M218" s="28" t="s">
        <v>146</v>
      </c>
      <c r="N218" s="28" t="s">
        <v>138</v>
      </c>
      <c r="O218" s="29" t="n">
        <v>44921</v>
      </c>
      <c r="P218" s="28" t="n">
        <f aca="false">ROUNDDOWN(($B218-$O218)/30,0)</f>
        <v>32</v>
      </c>
      <c r="Q218" s="28" t="str">
        <f aca="false">TEXT($B218,"yyyy-mm")</f>
        <v>2025-08</v>
      </c>
      <c r="R218" s="28" t="n">
        <f aca="false">IF(AND($O218&gt;=DATE(2025,1,1),$O218&lt;=DATE(2025,4,30)),1,0)</f>
        <v>0</v>
      </c>
    </row>
    <row r="219" customFormat="false" ht="15" hidden="false" customHeight="false" outlineLevel="0" collapsed="false">
      <c r="A219" s="28" t="n">
        <v>24</v>
      </c>
      <c r="B219" s="29" t="n">
        <v>45930</v>
      </c>
      <c r="C219" s="28" t="n">
        <v>5591.63</v>
      </c>
      <c r="D219" s="28" t="n">
        <v>0</v>
      </c>
      <c r="E219" s="28" t="n">
        <v>0</v>
      </c>
      <c r="F219" s="28" t="s">
        <v>345</v>
      </c>
      <c r="G219" s="28" t="n">
        <v>0</v>
      </c>
      <c r="H219" s="28" t="n">
        <v>0</v>
      </c>
      <c r="I219" s="28" t="n">
        <v>0</v>
      </c>
      <c r="J219" s="28" t="n">
        <v>253</v>
      </c>
      <c r="K219" s="28" t="n">
        <v>7</v>
      </c>
      <c r="L219" s="28" t="n">
        <v>3</v>
      </c>
      <c r="M219" s="28" t="s">
        <v>146</v>
      </c>
      <c r="N219" s="28" t="s">
        <v>138</v>
      </c>
      <c r="O219" s="29" t="n">
        <v>44921</v>
      </c>
      <c r="P219" s="28" t="n">
        <f aca="false">ROUNDDOWN(($B219-$O219)/30,0)</f>
        <v>33</v>
      </c>
      <c r="Q219" s="28" t="str">
        <f aca="false">TEXT($B219,"yyyy-mm")</f>
        <v>2025-09</v>
      </c>
      <c r="R219" s="28" t="n">
        <f aca="false">IF(AND($O219&gt;=DATE(2025,1,1),$O219&lt;=DATE(2025,4,30)),1,0)</f>
        <v>0</v>
      </c>
    </row>
    <row r="220" customFormat="false" ht="15" hidden="false" customHeight="false" outlineLevel="0" collapsed="false">
      <c r="A220" s="28" t="n">
        <v>24</v>
      </c>
      <c r="B220" s="29" t="n">
        <v>45961</v>
      </c>
      <c r="C220" s="28" t="n">
        <v>3727.74</v>
      </c>
      <c r="D220" s="28" t="n">
        <v>0</v>
      </c>
      <c r="E220" s="28" t="n">
        <v>0</v>
      </c>
      <c r="F220" s="28" t="s">
        <v>345</v>
      </c>
      <c r="G220" s="28" t="n">
        <v>0</v>
      </c>
      <c r="H220" s="28" t="n">
        <v>0</v>
      </c>
      <c r="I220" s="28" t="n">
        <v>0</v>
      </c>
      <c r="J220" s="28" t="n">
        <v>253</v>
      </c>
      <c r="K220" s="28" t="n">
        <v>7</v>
      </c>
      <c r="L220" s="28" t="n">
        <v>3</v>
      </c>
      <c r="M220" s="28" t="s">
        <v>146</v>
      </c>
      <c r="N220" s="28" t="s">
        <v>138</v>
      </c>
      <c r="O220" s="29" t="n">
        <v>44921</v>
      </c>
      <c r="P220" s="28" t="n">
        <f aca="false">ROUNDDOWN(($B220-$O220)/30,0)</f>
        <v>34</v>
      </c>
      <c r="Q220" s="28" t="str">
        <f aca="false">TEXT($B220,"yyyy-mm")</f>
        <v>2025-10</v>
      </c>
      <c r="R220" s="28" t="n">
        <f aca="false">IF(AND($O220&gt;=DATE(2025,1,1),$O220&lt;=DATE(2025,4,30)),1,0)</f>
        <v>0</v>
      </c>
    </row>
    <row r="221" customFormat="false" ht="15" hidden="false" customHeight="false" outlineLevel="0" collapsed="false">
      <c r="A221" s="28" t="n">
        <v>24</v>
      </c>
      <c r="B221" s="29" t="n">
        <v>45991</v>
      </c>
      <c r="C221" s="28" t="n">
        <v>1863.85</v>
      </c>
      <c r="D221" s="28" t="n">
        <v>0</v>
      </c>
      <c r="E221" s="28" t="n">
        <v>0</v>
      </c>
      <c r="F221" s="28" t="s">
        <v>345</v>
      </c>
      <c r="G221" s="28" t="n">
        <v>0</v>
      </c>
      <c r="H221" s="28" t="n">
        <v>0</v>
      </c>
      <c r="I221" s="28" t="n">
        <v>0</v>
      </c>
      <c r="J221" s="28" t="n">
        <v>253</v>
      </c>
      <c r="K221" s="28" t="n">
        <v>7</v>
      </c>
      <c r="L221" s="28" t="n">
        <v>3</v>
      </c>
      <c r="M221" s="28" t="s">
        <v>146</v>
      </c>
      <c r="N221" s="28" t="s">
        <v>138</v>
      </c>
      <c r="O221" s="29" t="n">
        <v>44921</v>
      </c>
      <c r="P221" s="28" t="n">
        <f aca="false">ROUNDDOWN(($B221-$O221)/30,0)</f>
        <v>35</v>
      </c>
      <c r="Q221" s="28" t="str">
        <f aca="false">TEXT($B221,"yyyy-mm")</f>
        <v>2025-11</v>
      </c>
      <c r="R221" s="28" t="n">
        <f aca="false">IF(AND($O221&gt;=DATE(2025,1,1),$O221&lt;=DATE(2025,4,30)),1,0)</f>
        <v>0</v>
      </c>
    </row>
    <row r="222" customFormat="false" ht="15" hidden="false" customHeight="false" outlineLevel="0" collapsed="false">
      <c r="A222" s="28" t="n">
        <v>24</v>
      </c>
      <c r="B222" s="29" t="n">
        <v>46022</v>
      </c>
      <c r="C222" s="28" t="n">
        <v>0</v>
      </c>
      <c r="D222" s="28" t="n">
        <v>0</v>
      </c>
      <c r="E222" s="28" t="n">
        <v>0</v>
      </c>
      <c r="F222" s="28" t="s">
        <v>345</v>
      </c>
      <c r="G222" s="28" t="n">
        <v>0</v>
      </c>
      <c r="H222" s="28" t="n">
        <v>0</v>
      </c>
      <c r="I222" s="28" t="n">
        <v>0</v>
      </c>
      <c r="J222" s="28" t="n">
        <v>253</v>
      </c>
      <c r="K222" s="28" t="n">
        <v>7</v>
      </c>
      <c r="L222" s="28" t="n">
        <v>3</v>
      </c>
      <c r="M222" s="28" t="s">
        <v>146</v>
      </c>
      <c r="N222" s="28" t="s">
        <v>138</v>
      </c>
      <c r="O222" s="29" t="n">
        <v>44921</v>
      </c>
      <c r="P222" s="28" t="n">
        <f aca="false">ROUNDDOWN(($B222-$O222)/30,0)</f>
        <v>36</v>
      </c>
      <c r="Q222" s="28" t="str">
        <f aca="false">TEXT($B222,"yyyy-mm")</f>
        <v>2025-12</v>
      </c>
      <c r="R222" s="28" t="n">
        <f aca="false">IF(AND($O222&gt;=DATE(2025,1,1),$O222&lt;=DATE(2025,4,30)),1,0)</f>
        <v>0</v>
      </c>
    </row>
    <row r="223" customFormat="false" ht="15" hidden="false" customHeight="false" outlineLevel="0" collapsed="false">
      <c r="A223" s="28" t="n">
        <v>25</v>
      </c>
      <c r="B223" s="29" t="n">
        <v>46142</v>
      </c>
      <c r="C223" s="28" t="n">
        <v>6500</v>
      </c>
      <c r="D223" s="28" t="n">
        <v>0</v>
      </c>
      <c r="E223" s="28" t="n">
        <v>0</v>
      </c>
      <c r="F223" s="28" t="s">
        <v>345</v>
      </c>
      <c r="G223" s="28" t="n">
        <v>0</v>
      </c>
      <c r="H223" s="28" t="n">
        <v>0</v>
      </c>
      <c r="I223" s="28" t="n">
        <v>0</v>
      </c>
      <c r="J223" s="28" t="n">
        <v>201</v>
      </c>
      <c r="K223" s="28" t="n">
        <v>10</v>
      </c>
      <c r="L223" s="28" t="n">
        <v>1</v>
      </c>
      <c r="M223" s="28" t="s">
        <v>145</v>
      </c>
      <c r="N223" s="28" t="s">
        <v>141</v>
      </c>
      <c r="O223" s="29" t="n">
        <v>46140</v>
      </c>
      <c r="P223" s="28" t="n">
        <f aca="false">ROUNDDOWN(($B223-$O223)/30,0)</f>
        <v>0</v>
      </c>
      <c r="Q223" s="28" t="str">
        <f aca="false">TEXT($B223,"yyyy-mm")</f>
        <v>2026-04</v>
      </c>
      <c r="R223" s="28" t="n">
        <f aca="false">IF(AND($O223&gt;=DATE(2025,1,1),$O223&lt;=DATE(2025,4,30)),1,0)</f>
        <v>0</v>
      </c>
    </row>
    <row r="224" customFormat="false" ht="15" hidden="false" customHeight="false" outlineLevel="0" collapsed="false">
      <c r="A224" s="28" t="n">
        <v>25</v>
      </c>
      <c r="B224" s="29" t="n">
        <v>46173</v>
      </c>
      <c r="C224" s="28" t="n">
        <v>5571.43</v>
      </c>
      <c r="D224" s="28" t="n">
        <v>0</v>
      </c>
      <c r="E224" s="28" t="n">
        <v>0</v>
      </c>
      <c r="F224" s="28" t="s">
        <v>345</v>
      </c>
      <c r="G224" s="28" t="n">
        <v>0</v>
      </c>
      <c r="H224" s="28" t="n">
        <v>0</v>
      </c>
      <c r="I224" s="28" t="n">
        <v>0</v>
      </c>
      <c r="J224" s="28" t="n">
        <v>201</v>
      </c>
      <c r="K224" s="28" t="n">
        <v>10</v>
      </c>
      <c r="L224" s="28" t="n">
        <v>1</v>
      </c>
      <c r="M224" s="28" t="s">
        <v>145</v>
      </c>
      <c r="N224" s="28" t="s">
        <v>141</v>
      </c>
      <c r="O224" s="29" t="n">
        <v>46140</v>
      </c>
      <c r="P224" s="28" t="n">
        <f aca="false">ROUNDDOWN(($B224-$O224)/30,0)</f>
        <v>1</v>
      </c>
      <c r="Q224" s="28" t="str">
        <f aca="false">TEXT($B224,"yyyy-mm")</f>
        <v>2026-05</v>
      </c>
      <c r="R224" s="28" t="n">
        <f aca="false">IF(AND($O224&gt;=DATE(2025,1,1),$O224&lt;=DATE(2025,4,30)),1,0)</f>
        <v>0</v>
      </c>
    </row>
    <row r="225" customFormat="false" ht="15" hidden="false" customHeight="false" outlineLevel="0" collapsed="false">
      <c r="A225" s="28" t="n">
        <v>25</v>
      </c>
      <c r="B225" s="29" t="n">
        <v>46203</v>
      </c>
      <c r="C225" s="28" t="n">
        <v>4642.86</v>
      </c>
      <c r="D225" s="28" t="n">
        <v>0</v>
      </c>
      <c r="E225" s="28" t="n">
        <v>0</v>
      </c>
      <c r="F225" s="28" t="s">
        <v>345</v>
      </c>
      <c r="G225" s="28" t="n">
        <v>0</v>
      </c>
      <c r="H225" s="28" t="n">
        <v>0</v>
      </c>
      <c r="I225" s="28" t="n">
        <v>0</v>
      </c>
      <c r="J225" s="28" t="n">
        <v>201</v>
      </c>
      <c r="K225" s="28" t="n">
        <v>10</v>
      </c>
      <c r="L225" s="28" t="n">
        <v>1</v>
      </c>
      <c r="M225" s="28" t="s">
        <v>145</v>
      </c>
      <c r="N225" s="28" t="s">
        <v>141</v>
      </c>
      <c r="O225" s="29" t="n">
        <v>46140</v>
      </c>
      <c r="P225" s="28" t="n">
        <f aca="false">ROUNDDOWN(($B225-$O225)/30,0)</f>
        <v>2</v>
      </c>
      <c r="Q225" s="28" t="str">
        <f aca="false">TEXT($B225,"yyyy-mm")</f>
        <v>2026-06</v>
      </c>
      <c r="R225" s="28" t="n">
        <f aca="false">IF(AND($O225&gt;=DATE(2025,1,1),$O225&lt;=DATE(2025,4,30)),1,0)</f>
        <v>0</v>
      </c>
    </row>
    <row r="226" customFormat="false" ht="15" hidden="false" customHeight="false" outlineLevel="0" collapsed="false">
      <c r="A226" s="28" t="n">
        <v>25</v>
      </c>
      <c r="B226" s="29" t="n">
        <v>46234</v>
      </c>
      <c r="C226" s="28" t="n">
        <v>3714.29</v>
      </c>
      <c r="D226" s="28" t="n">
        <v>0</v>
      </c>
      <c r="E226" s="28" t="n">
        <v>0</v>
      </c>
      <c r="F226" s="28" t="s">
        <v>345</v>
      </c>
      <c r="G226" s="28" t="n">
        <v>0</v>
      </c>
      <c r="H226" s="28" t="n">
        <v>0</v>
      </c>
      <c r="I226" s="28" t="n">
        <v>0</v>
      </c>
      <c r="J226" s="28" t="n">
        <v>201</v>
      </c>
      <c r="K226" s="28" t="n">
        <v>10</v>
      </c>
      <c r="L226" s="28" t="n">
        <v>1</v>
      </c>
      <c r="M226" s="28" t="s">
        <v>145</v>
      </c>
      <c r="N226" s="28" t="s">
        <v>141</v>
      </c>
      <c r="O226" s="29" t="n">
        <v>46140</v>
      </c>
      <c r="P226" s="28" t="n">
        <f aca="false">ROUNDDOWN(($B226-$O226)/30,0)</f>
        <v>3</v>
      </c>
      <c r="Q226" s="28" t="str">
        <f aca="false">TEXT($B226,"yyyy-mm")</f>
        <v>2026-07</v>
      </c>
      <c r="R226" s="28" t="n">
        <f aca="false">IF(AND($O226&gt;=DATE(2025,1,1),$O226&lt;=DATE(2025,4,30)),1,0)</f>
        <v>0</v>
      </c>
    </row>
    <row r="227" customFormat="false" ht="15" hidden="false" customHeight="false" outlineLevel="0" collapsed="false">
      <c r="A227" s="28" t="n">
        <v>25</v>
      </c>
      <c r="B227" s="29" t="n">
        <v>46265</v>
      </c>
      <c r="C227" s="28" t="n">
        <v>2785.72</v>
      </c>
      <c r="D227" s="28" t="n">
        <v>0</v>
      </c>
      <c r="E227" s="28" t="n">
        <v>0</v>
      </c>
      <c r="F227" s="28" t="s">
        <v>345</v>
      </c>
      <c r="G227" s="28" t="n">
        <v>0</v>
      </c>
      <c r="H227" s="28" t="n">
        <v>0</v>
      </c>
      <c r="I227" s="28" t="n">
        <v>0</v>
      </c>
      <c r="J227" s="28" t="n">
        <v>201</v>
      </c>
      <c r="K227" s="28" t="n">
        <v>10</v>
      </c>
      <c r="L227" s="28" t="n">
        <v>1</v>
      </c>
      <c r="M227" s="28" t="s">
        <v>145</v>
      </c>
      <c r="N227" s="28" t="s">
        <v>141</v>
      </c>
      <c r="O227" s="29" t="n">
        <v>46140</v>
      </c>
      <c r="P227" s="28" t="n">
        <f aca="false">ROUNDDOWN(($B227-$O227)/30,0)</f>
        <v>4</v>
      </c>
      <c r="Q227" s="28" t="str">
        <f aca="false">TEXT($B227,"yyyy-mm")</f>
        <v>2026-08</v>
      </c>
      <c r="R227" s="28" t="n">
        <f aca="false">IF(AND($O227&gt;=DATE(2025,1,1),$O227&lt;=DATE(2025,4,30)),1,0)</f>
        <v>0</v>
      </c>
    </row>
    <row r="228" customFormat="false" ht="15" hidden="false" customHeight="false" outlineLevel="0" collapsed="false">
      <c r="A228" s="28" t="n">
        <v>26</v>
      </c>
      <c r="B228" s="29" t="n">
        <v>44742</v>
      </c>
      <c r="C228" s="28" t="n">
        <v>58600</v>
      </c>
      <c r="D228" s="28" t="n">
        <v>0</v>
      </c>
      <c r="E228" s="28" t="n">
        <v>0</v>
      </c>
      <c r="F228" s="28" t="s">
        <v>345</v>
      </c>
      <c r="G228" s="28" t="n">
        <v>0</v>
      </c>
      <c r="H228" s="28" t="n">
        <v>0</v>
      </c>
      <c r="I228" s="28" t="n">
        <v>0</v>
      </c>
      <c r="J228" s="28" t="n">
        <v>73</v>
      </c>
      <c r="K228" s="28" t="n">
        <v>4</v>
      </c>
      <c r="L228" s="28" t="n">
        <v>3</v>
      </c>
      <c r="M228" s="28" t="s">
        <v>146</v>
      </c>
      <c r="N228" s="28" t="s">
        <v>138</v>
      </c>
      <c r="O228" s="29" t="n">
        <v>44721</v>
      </c>
      <c r="P228" s="28" t="n">
        <f aca="false">ROUNDDOWN(($B228-$O228)/30,0)</f>
        <v>0</v>
      </c>
      <c r="Q228" s="28" t="str">
        <f aca="false">TEXT($B228,"yyyy-mm")</f>
        <v>2022-06</v>
      </c>
      <c r="R228" s="28" t="n">
        <f aca="false">IF(AND($O228&gt;=DATE(2025,1,1),$O228&lt;=DATE(2025,4,30)),1,0)</f>
        <v>0</v>
      </c>
    </row>
    <row r="229" customFormat="false" ht="15" hidden="false" customHeight="false" outlineLevel="0" collapsed="false">
      <c r="A229" s="28" t="n">
        <v>26</v>
      </c>
      <c r="B229" s="29" t="n">
        <v>44773</v>
      </c>
      <c r="C229" s="28" t="n">
        <v>56052.17</v>
      </c>
      <c r="D229" s="28" t="n">
        <v>0</v>
      </c>
      <c r="E229" s="28" t="n">
        <v>0</v>
      </c>
      <c r="F229" s="28" t="s">
        <v>345</v>
      </c>
      <c r="G229" s="28" t="n">
        <v>0</v>
      </c>
      <c r="H229" s="28" t="n">
        <v>0</v>
      </c>
      <c r="I229" s="28" t="n">
        <v>0</v>
      </c>
      <c r="J229" s="28" t="n">
        <v>73</v>
      </c>
      <c r="K229" s="28" t="n">
        <v>4</v>
      </c>
      <c r="L229" s="28" t="n">
        <v>3</v>
      </c>
      <c r="M229" s="28" t="s">
        <v>146</v>
      </c>
      <c r="N229" s="28" t="s">
        <v>138</v>
      </c>
      <c r="O229" s="29" t="n">
        <v>44721</v>
      </c>
      <c r="P229" s="28" t="n">
        <f aca="false">ROUNDDOWN(($B229-$O229)/30,0)</f>
        <v>1</v>
      </c>
      <c r="Q229" s="28" t="str">
        <f aca="false">TEXT($B229,"yyyy-mm")</f>
        <v>2022-07</v>
      </c>
      <c r="R229" s="28" t="n">
        <f aca="false">IF(AND($O229&gt;=DATE(2025,1,1),$O229&lt;=DATE(2025,4,30)),1,0)</f>
        <v>0</v>
      </c>
    </row>
    <row r="230" customFormat="false" ht="15" hidden="false" customHeight="false" outlineLevel="0" collapsed="false">
      <c r="A230" s="28" t="n">
        <v>26</v>
      </c>
      <c r="B230" s="29" t="n">
        <v>44804</v>
      </c>
      <c r="C230" s="28" t="n">
        <v>53504.34</v>
      </c>
      <c r="D230" s="28" t="n">
        <v>0</v>
      </c>
      <c r="E230" s="28" t="n">
        <v>0</v>
      </c>
      <c r="F230" s="28" t="s">
        <v>345</v>
      </c>
      <c r="G230" s="28" t="n">
        <v>0</v>
      </c>
      <c r="H230" s="28" t="n">
        <v>0</v>
      </c>
      <c r="I230" s="28" t="n">
        <v>0</v>
      </c>
      <c r="J230" s="28" t="n">
        <v>73</v>
      </c>
      <c r="K230" s="28" t="n">
        <v>4</v>
      </c>
      <c r="L230" s="28" t="n">
        <v>3</v>
      </c>
      <c r="M230" s="28" t="s">
        <v>146</v>
      </c>
      <c r="N230" s="28" t="s">
        <v>138</v>
      </c>
      <c r="O230" s="29" t="n">
        <v>44721</v>
      </c>
      <c r="P230" s="28" t="n">
        <f aca="false">ROUNDDOWN(($B230-$O230)/30,0)</f>
        <v>2</v>
      </c>
      <c r="Q230" s="28" t="str">
        <f aca="false">TEXT($B230,"yyyy-mm")</f>
        <v>2022-08</v>
      </c>
      <c r="R230" s="28" t="n">
        <f aca="false">IF(AND($O230&gt;=DATE(2025,1,1),$O230&lt;=DATE(2025,4,30)),1,0)</f>
        <v>0</v>
      </c>
    </row>
    <row r="231" customFormat="false" ht="15" hidden="false" customHeight="false" outlineLevel="0" collapsed="false">
      <c r="A231" s="28" t="n">
        <v>26</v>
      </c>
      <c r="B231" s="29" t="n">
        <v>44834</v>
      </c>
      <c r="C231" s="28" t="n">
        <v>50956.51</v>
      </c>
      <c r="D231" s="28" t="n">
        <v>0</v>
      </c>
      <c r="E231" s="28" t="n">
        <v>0</v>
      </c>
      <c r="F231" s="28" t="s">
        <v>345</v>
      </c>
      <c r="G231" s="28" t="n">
        <v>0</v>
      </c>
      <c r="H231" s="28" t="n">
        <v>0</v>
      </c>
      <c r="I231" s="28" t="n">
        <v>0</v>
      </c>
      <c r="J231" s="28" t="n">
        <v>73</v>
      </c>
      <c r="K231" s="28" t="n">
        <v>4</v>
      </c>
      <c r="L231" s="28" t="n">
        <v>3</v>
      </c>
      <c r="M231" s="28" t="s">
        <v>146</v>
      </c>
      <c r="N231" s="28" t="s">
        <v>138</v>
      </c>
      <c r="O231" s="29" t="n">
        <v>44721</v>
      </c>
      <c r="P231" s="28" t="n">
        <f aca="false">ROUNDDOWN(($B231-$O231)/30,0)</f>
        <v>3</v>
      </c>
      <c r="Q231" s="28" t="str">
        <f aca="false">TEXT($B231,"yyyy-mm")</f>
        <v>2022-09</v>
      </c>
      <c r="R231" s="28" t="n">
        <f aca="false">IF(AND($O231&gt;=DATE(2025,1,1),$O231&lt;=DATE(2025,4,30)),1,0)</f>
        <v>0</v>
      </c>
    </row>
    <row r="232" customFormat="false" ht="15" hidden="false" customHeight="false" outlineLevel="0" collapsed="false">
      <c r="A232" s="28" t="n">
        <v>26</v>
      </c>
      <c r="B232" s="29" t="n">
        <v>44865</v>
      </c>
      <c r="C232" s="28" t="n">
        <v>48408.68</v>
      </c>
      <c r="D232" s="28" t="n">
        <v>0</v>
      </c>
      <c r="E232" s="28" t="n">
        <v>0</v>
      </c>
      <c r="F232" s="28" t="s">
        <v>345</v>
      </c>
      <c r="G232" s="28" t="n">
        <v>0</v>
      </c>
      <c r="H232" s="28" t="n">
        <v>0</v>
      </c>
      <c r="I232" s="28" t="n">
        <v>0</v>
      </c>
      <c r="J232" s="28" t="n">
        <v>73</v>
      </c>
      <c r="K232" s="28" t="n">
        <v>4</v>
      </c>
      <c r="L232" s="28" t="n">
        <v>3</v>
      </c>
      <c r="M232" s="28" t="s">
        <v>146</v>
      </c>
      <c r="N232" s="28" t="s">
        <v>138</v>
      </c>
      <c r="O232" s="29" t="n">
        <v>44721</v>
      </c>
      <c r="P232" s="28" t="n">
        <f aca="false">ROUNDDOWN(($B232-$O232)/30,0)</f>
        <v>4</v>
      </c>
      <c r="Q232" s="28" t="str">
        <f aca="false">TEXT($B232,"yyyy-mm")</f>
        <v>2022-10</v>
      </c>
      <c r="R232" s="28" t="n">
        <f aca="false">IF(AND($O232&gt;=DATE(2025,1,1),$O232&lt;=DATE(2025,4,30)),1,0)</f>
        <v>0</v>
      </c>
    </row>
    <row r="233" customFormat="false" ht="15" hidden="false" customHeight="false" outlineLevel="0" collapsed="false">
      <c r="A233" s="28" t="n">
        <v>26</v>
      </c>
      <c r="B233" s="29" t="n">
        <v>44895</v>
      </c>
      <c r="C233" s="28" t="n">
        <v>45860.85</v>
      </c>
      <c r="D233" s="28" t="n">
        <v>0</v>
      </c>
      <c r="E233" s="28" t="n">
        <v>0</v>
      </c>
      <c r="F233" s="28" t="s">
        <v>345</v>
      </c>
      <c r="G233" s="28" t="n">
        <v>0</v>
      </c>
      <c r="H233" s="28" t="n">
        <v>0</v>
      </c>
      <c r="I233" s="28" t="n">
        <v>0</v>
      </c>
      <c r="J233" s="28" t="n">
        <v>73</v>
      </c>
      <c r="K233" s="28" t="n">
        <v>4</v>
      </c>
      <c r="L233" s="28" t="n">
        <v>3</v>
      </c>
      <c r="M233" s="28" t="s">
        <v>146</v>
      </c>
      <c r="N233" s="28" t="s">
        <v>138</v>
      </c>
      <c r="O233" s="29" t="n">
        <v>44721</v>
      </c>
      <c r="P233" s="28" t="n">
        <f aca="false">ROUNDDOWN(($B233-$O233)/30,0)</f>
        <v>5</v>
      </c>
      <c r="Q233" s="28" t="str">
        <f aca="false">TEXT($B233,"yyyy-mm")</f>
        <v>2022-11</v>
      </c>
      <c r="R233" s="28" t="n">
        <f aca="false">IF(AND($O233&gt;=DATE(2025,1,1),$O233&lt;=DATE(2025,4,30)),1,0)</f>
        <v>0</v>
      </c>
    </row>
    <row r="234" customFormat="false" ht="15" hidden="false" customHeight="false" outlineLevel="0" collapsed="false">
      <c r="A234" s="28" t="n">
        <v>26</v>
      </c>
      <c r="B234" s="29" t="n">
        <v>44926</v>
      </c>
      <c r="C234" s="28" t="n">
        <v>43313.02</v>
      </c>
      <c r="D234" s="28" t="n">
        <v>0</v>
      </c>
      <c r="E234" s="28" t="n">
        <v>0</v>
      </c>
      <c r="F234" s="28" t="s">
        <v>345</v>
      </c>
      <c r="G234" s="28" t="n">
        <v>0</v>
      </c>
      <c r="H234" s="28" t="n">
        <v>0</v>
      </c>
      <c r="I234" s="28" t="n">
        <v>0</v>
      </c>
      <c r="J234" s="28" t="n">
        <v>73</v>
      </c>
      <c r="K234" s="28" t="n">
        <v>4</v>
      </c>
      <c r="L234" s="28" t="n">
        <v>3</v>
      </c>
      <c r="M234" s="28" t="s">
        <v>146</v>
      </c>
      <c r="N234" s="28" t="s">
        <v>138</v>
      </c>
      <c r="O234" s="29" t="n">
        <v>44721</v>
      </c>
      <c r="P234" s="28" t="n">
        <f aca="false">ROUNDDOWN(($B234-$O234)/30,0)</f>
        <v>6</v>
      </c>
      <c r="Q234" s="28" t="str">
        <f aca="false">TEXT($B234,"yyyy-mm")</f>
        <v>2022-12</v>
      </c>
      <c r="R234" s="28" t="n">
        <f aca="false">IF(AND($O234&gt;=DATE(2025,1,1),$O234&lt;=DATE(2025,4,30)),1,0)</f>
        <v>0</v>
      </c>
    </row>
    <row r="235" customFormat="false" ht="15" hidden="false" customHeight="false" outlineLevel="0" collapsed="false">
      <c r="A235" s="28" t="n">
        <v>26</v>
      </c>
      <c r="B235" s="29" t="n">
        <v>44957</v>
      </c>
      <c r="C235" s="28" t="n">
        <v>40765.19</v>
      </c>
      <c r="D235" s="28" t="n">
        <v>0</v>
      </c>
      <c r="E235" s="28" t="n">
        <v>0</v>
      </c>
      <c r="F235" s="28" t="s">
        <v>345</v>
      </c>
      <c r="G235" s="28" t="n">
        <v>0</v>
      </c>
      <c r="H235" s="28" t="n">
        <v>0</v>
      </c>
      <c r="I235" s="28" t="n">
        <v>0</v>
      </c>
      <c r="J235" s="28" t="n">
        <v>73</v>
      </c>
      <c r="K235" s="28" t="n">
        <v>4</v>
      </c>
      <c r="L235" s="28" t="n">
        <v>3</v>
      </c>
      <c r="M235" s="28" t="s">
        <v>146</v>
      </c>
      <c r="N235" s="28" t="s">
        <v>138</v>
      </c>
      <c r="O235" s="29" t="n">
        <v>44721</v>
      </c>
      <c r="P235" s="28" t="n">
        <f aca="false">ROUNDDOWN(($B235-$O235)/30,0)</f>
        <v>7</v>
      </c>
      <c r="Q235" s="28" t="str">
        <f aca="false">TEXT($B235,"yyyy-mm")</f>
        <v>2023-01</v>
      </c>
      <c r="R235" s="28" t="n">
        <f aca="false">IF(AND($O235&gt;=DATE(2025,1,1),$O235&lt;=DATE(2025,4,30)),1,0)</f>
        <v>0</v>
      </c>
    </row>
    <row r="236" customFormat="false" ht="15" hidden="false" customHeight="false" outlineLevel="0" collapsed="false">
      <c r="A236" s="28" t="n">
        <v>26</v>
      </c>
      <c r="B236" s="29" t="n">
        <v>44985</v>
      </c>
      <c r="C236" s="28" t="n">
        <v>38217.36</v>
      </c>
      <c r="D236" s="28" t="n">
        <v>0</v>
      </c>
      <c r="E236" s="28" t="n">
        <v>0</v>
      </c>
      <c r="F236" s="28" t="s">
        <v>345</v>
      </c>
      <c r="G236" s="28" t="n">
        <v>0</v>
      </c>
      <c r="H236" s="28" t="n">
        <v>0</v>
      </c>
      <c r="I236" s="28" t="n">
        <v>0</v>
      </c>
      <c r="J236" s="28" t="n">
        <v>73</v>
      </c>
      <c r="K236" s="28" t="n">
        <v>4</v>
      </c>
      <c r="L236" s="28" t="n">
        <v>3</v>
      </c>
      <c r="M236" s="28" t="s">
        <v>146</v>
      </c>
      <c r="N236" s="28" t="s">
        <v>138</v>
      </c>
      <c r="O236" s="29" t="n">
        <v>44721</v>
      </c>
      <c r="P236" s="28" t="n">
        <f aca="false">ROUNDDOWN(($B236-$O236)/30,0)</f>
        <v>8</v>
      </c>
      <c r="Q236" s="28" t="str">
        <f aca="false">TEXT($B236,"yyyy-mm")</f>
        <v>2023-02</v>
      </c>
      <c r="R236" s="28" t="n">
        <f aca="false">IF(AND($O236&gt;=DATE(2025,1,1),$O236&lt;=DATE(2025,4,30)),1,0)</f>
        <v>0</v>
      </c>
    </row>
    <row r="237" customFormat="false" ht="15" hidden="false" customHeight="false" outlineLevel="0" collapsed="false">
      <c r="A237" s="28" t="n">
        <v>26</v>
      </c>
      <c r="B237" s="29" t="n">
        <v>45016</v>
      </c>
      <c r="C237" s="28" t="n">
        <v>35669.53</v>
      </c>
      <c r="D237" s="28" t="n">
        <v>0</v>
      </c>
      <c r="E237" s="28" t="n">
        <v>0</v>
      </c>
      <c r="F237" s="28" t="s">
        <v>345</v>
      </c>
      <c r="G237" s="28" t="n">
        <v>0</v>
      </c>
      <c r="H237" s="28" t="n">
        <v>0</v>
      </c>
      <c r="I237" s="28" t="n">
        <v>0</v>
      </c>
      <c r="J237" s="28" t="n">
        <v>73</v>
      </c>
      <c r="K237" s="28" t="n">
        <v>4</v>
      </c>
      <c r="L237" s="28" t="n">
        <v>3</v>
      </c>
      <c r="M237" s="28" t="s">
        <v>146</v>
      </c>
      <c r="N237" s="28" t="s">
        <v>138</v>
      </c>
      <c r="O237" s="29" t="n">
        <v>44721</v>
      </c>
      <c r="P237" s="28" t="n">
        <f aca="false">ROUNDDOWN(($B237-$O237)/30,0)</f>
        <v>9</v>
      </c>
      <c r="Q237" s="28" t="str">
        <f aca="false">TEXT($B237,"yyyy-mm")</f>
        <v>2023-03</v>
      </c>
      <c r="R237" s="28" t="n">
        <f aca="false">IF(AND($O237&gt;=DATE(2025,1,1),$O237&lt;=DATE(2025,4,30)),1,0)</f>
        <v>0</v>
      </c>
    </row>
    <row r="238" customFormat="false" ht="15" hidden="false" customHeight="false" outlineLevel="0" collapsed="false">
      <c r="A238" s="28" t="n">
        <v>26</v>
      </c>
      <c r="B238" s="29" t="n">
        <v>45046</v>
      </c>
      <c r="C238" s="28" t="n">
        <v>33121.7</v>
      </c>
      <c r="D238" s="28" t="n">
        <v>0</v>
      </c>
      <c r="E238" s="28" t="n">
        <v>0</v>
      </c>
      <c r="F238" s="28" t="s">
        <v>345</v>
      </c>
      <c r="G238" s="28" t="n">
        <v>0</v>
      </c>
      <c r="H238" s="28" t="n">
        <v>0</v>
      </c>
      <c r="I238" s="28" t="n">
        <v>0</v>
      </c>
      <c r="J238" s="28" t="n">
        <v>73</v>
      </c>
      <c r="K238" s="28" t="n">
        <v>4</v>
      </c>
      <c r="L238" s="28" t="n">
        <v>3</v>
      </c>
      <c r="M238" s="28" t="s">
        <v>146</v>
      </c>
      <c r="N238" s="28" t="s">
        <v>138</v>
      </c>
      <c r="O238" s="29" t="n">
        <v>44721</v>
      </c>
      <c r="P238" s="28" t="n">
        <f aca="false">ROUNDDOWN(($B238-$O238)/30,0)</f>
        <v>10</v>
      </c>
      <c r="Q238" s="28" t="str">
        <f aca="false">TEXT($B238,"yyyy-mm")</f>
        <v>2023-04</v>
      </c>
      <c r="R238" s="28" t="n">
        <f aca="false">IF(AND($O238&gt;=DATE(2025,1,1),$O238&lt;=DATE(2025,4,30)),1,0)</f>
        <v>0</v>
      </c>
    </row>
    <row r="239" customFormat="false" ht="15" hidden="false" customHeight="false" outlineLevel="0" collapsed="false">
      <c r="A239" s="28" t="n">
        <v>26</v>
      </c>
      <c r="B239" s="29" t="n">
        <v>45077</v>
      </c>
      <c r="C239" s="28" t="n">
        <v>30573.87</v>
      </c>
      <c r="D239" s="28" t="n">
        <v>0</v>
      </c>
      <c r="E239" s="28" t="n">
        <v>0</v>
      </c>
      <c r="F239" s="28" t="s">
        <v>345</v>
      </c>
      <c r="G239" s="28" t="n">
        <v>0</v>
      </c>
      <c r="H239" s="28" t="n">
        <v>0</v>
      </c>
      <c r="I239" s="28" t="n">
        <v>0</v>
      </c>
      <c r="J239" s="28" t="n">
        <v>73</v>
      </c>
      <c r="K239" s="28" t="n">
        <v>4</v>
      </c>
      <c r="L239" s="28" t="n">
        <v>3</v>
      </c>
      <c r="M239" s="28" t="s">
        <v>146</v>
      </c>
      <c r="N239" s="28" t="s">
        <v>138</v>
      </c>
      <c r="O239" s="29" t="n">
        <v>44721</v>
      </c>
      <c r="P239" s="28" t="n">
        <f aca="false">ROUNDDOWN(($B239-$O239)/30,0)</f>
        <v>11</v>
      </c>
      <c r="Q239" s="28" t="str">
        <f aca="false">TEXT($B239,"yyyy-mm")</f>
        <v>2023-05</v>
      </c>
      <c r="R239" s="28" t="n">
        <f aca="false">IF(AND($O239&gt;=DATE(2025,1,1),$O239&lt;=DATE(2025,4,30)),1,0)</f>
        <v>0</v>
      </c>
    </row>
    <row r="240" customFormat="false" ht="15" hidden="false" customHeight="false" outlineLevel="0" collapsed="false">
      <c r="A240" s="28" t="n">
        <v>26</v>
      </c>
      <c r="B240" s="29" t="n">
        <v>45107</v>
      </c>
      <c r="C240" s="28" t="n">
        <v>28026.04</v>
      </c>
      <c r="D240" s="28" t="n">
        <v>0</v>
      </c>
      <c r="E240" s="28" t="n">
        <v>0</v>
      </c>
      <c r="F240" s="28" t="s">
        <v>345</v>
      </c>
      <c r="G240" s="28" t="n">
        <v>0</v>
      </c>
      <c r="H240" s="28" t="n">
        <v>0</v>
      </c>
      <c r="I240" s="28" t="n">
        <v>0</v>
      </c>
      <c r="J240" s="28" t="n">
        <v>73</v>
      </c>
      <c r="K240" s="28" t="n">
        <v>4</v>
      </c>
      <c r="L240" s="28" t="n">
        <v>3</v>
      </c>
      <c r="M240" s="28" t="s">
        <v>146</v>
      </c>
      <c r="N240" s="28" t="s">
        <v>138</v>
      </c>
      <c r="O240" s="29" t="n">
        <v>44721</v>
      </c>
      <c r="P240" s="28" t="n">
        <f aca="false">ROUNDDOWN(($B240-$O240)/30,0)</f>
        <v>12</v>
      </c>
      <c r="Q240" s="28" t="str">
        <f aca="false">TEXT($B240,"yyyy-mm")</f>
        <v>2023-06</v>
      </c>
      <c r="R240" s="28" t="n">
        <f aca="false">IF(AND($O240&gt;=DATE(2025,1,1),$O240&lt;=DATE(2025,4,30)),1,0)</f>
        <v>0</v>
      </c>
    </row>
    <row r="241" customFormat="false" ht="15" hidden="false" customHeight="false" outlineLevel="0" collapsed="false">
      <c r="A241" s="28" t="n">
        <v>26</v>
      </c>
      <c r="B241" s="29" t="n">
        <v>45138</v>
      </c>
      <c r="C241" s="28" t="n">
        <v>25478.21</v>
      </c>
      <c r="D241" s="28" t="n">
        <v>0</v>
      </c>
      <c r="E241" s="28" t="n">
        <v>0</v>
      </c>
      <c r="F241" s="28" t="s">
        <v>345</v>
      </c>
      <c r="G241" s="28" t="n">
        <v>0</v>
      </c>
      <c r="H241" s="28" t="n">
        <v>0</v>
      </c>
      <c r="I241" s="28" t="n">
        <v>0</v>
      </c>
      <c r="J241" s="28" t="n">
        <v>73</v>
      </c>
      <c r="K241" s="28" t="n">
        <v>4</v>
      </c>
      <c r="L241" s="28" t="n">
        <v>3</v>
      </c>
      <c r="M241" s="28" t="s">
        <v>146</v>
      </c>
      <c r="N241" s="28" t="s">
        <v>138</v>
      </c>
      <c r="O241" s="29" t="n">
        <v>44721</v>
      </c>
      <c r="P241" s="28" t="n">
        <f aca="false">ROUNDDOWN(($B241-$O241)/30,0)</f>
        <v>13</v>
      </c>
      <c r="Q241" s="28" t="str">
        <f aca="false">TEXT($B241,"yyyy-mm")</f>
        <v>2023-07</v>
      </c>
      <c r="R241" s="28" t="n">
        <f aca="false">IF(AND($O241&gt;=DATE(2025,1,1),$O241&lt;=DATE(2025,4,30)),1,0)</f>
        <v>0</v>
      </c>
    </row>
    <row r="242" customFormat="false" ht="15" hidden="false" customHeight="false" outlineLevel="0" collapsed="false">
      <c r="A242" s="28" t="n">
        <v>26</v>
      </c>
      <c r="B242" s="29" t="n">
        <v>45169</v>
      </c>
      <c r="C242" s="28" t="n">
        <v>22930.38</v>
      </c>
      <c r="D242" s="28" t="n">
        <v>0</v>
      </c>
      <c r="E242" s="28" t="n">
        <v>0</v>
      </c>
      <c r="F242" s="28" t="s">
        <v>345</v>
      </c>
      <c r="G242" s="28" t="n">
        <v>0</v>
      </c>
      <c r="H242" s="28" t="n">
        <v>0</v>
      </c>
      <c r="I242" s="28" t="n">
        <v>0</v>
      </c>
      <c r="J242" s="28" t="n">
        <v>73</v>
      </c>
      <c r="K242" s="28" t="n">
        <v>4</v>
      </c>
      <c r="L242" s="28" t="n">
        <v>3</v>
      </c>
      <c r="M242" s="28" t="s">
        <v>146</v>
      </c>
      <c r="N242" s="28" t="s">
        <v>138</v>
      </c>
      <c r="O242" s="29" t="n">
        <v>44721</v>
      </c>
      <c r="P242" s="28" t="n">
        <f aca="false">ROUNDDOWN(($B242-$O242)/30,0)</f>
        <v>14</v>
      </c>
      <c r="Q242" s="28" t="str">
        <f aca="false">TEXT($B242,"yyyy-mm")</f>
        <v>2023-08</v>
      </c>
      <c r="R242" s="28" t="n">
        <f aca="false">IF(AND($O242&gt;=DATE(2025,1,1),$O242&lt;=DATE(2025,4,30)),1,0)</f>
        <v>0</v>
      </c>
    </row>
    <row r="243" customFormat="false" ht="15" hidden="false" customHeight="false" outlineLevel="0" collapsed="false">
      <c r="A243" s="28" t="n">
        <v>26</v>
      </c>
      <c r="B243" s="29" t="n">
        <v>45199</v>
      </c>
      <c r="C243" s="28" t="n">
        <v>20382.55</v>
      </c>
      <c r="D243" s="28" t="n">
        <v>0</v>
      </c>
      <c r="E243" s="28" t="n">
        <v>0</v>
      </c>
      <c r="F243" s="28" t="s">
        <v>345</v>
      </c>
      <c r="G243" s="28" t="n">
        <v>0</v>
      </c>
      <c r="H243" s="28" t="n">
        <v>0</v>
      </c>
      <c r="I243" s="28" t="n">
        <v>0</v>
      </c>
      <c r="J243" s="28" t="n">
        <v>73</v>
      </c>
      <c r="K243" s="28" t="n">
        <v>4</v>
      </c>
      <c r="L243" s="28" t="n">
        <v>3</v>
      </c>
      <c r="M243" s="28" t="s">
        <v>146</v>
      </c>
      <c r="N243" s="28" t="s">
        <v>138</v>
      </c>
      <c r="O243" s="29" t="n">
        <v>44721</v>
      </c>
      <c r="P243" s="28" t="n">
        <f aca="false">ROUNDDOWN(($B243-$O243)/30,0)</f>
        <v>15</v>
      </c>
      <c r="Q243" s="28" t="str">
        <f aca="false">TEXT($B243,"yyyy-mm")</f>
        <v>2023-09</v>
      </c>
      <c r="R243" s="28" t="n">
        <f aca="false">IF(AND($O243&gt;=DATE(2025,1,1),$O243&lt;=DATE(2025,4,30)),1,0)</f>
        <v>0</v>
      </c>
    </row>
    <row r="244" customFormat="false" ht="15" hidden="false" customHeight="false" outlineLevel="0" collapsed="false">
      <c r="A244" s="28" t="n">
        <v>26</v>
      </c>
      <c r="B244" s="29" t="n">
        <v>45230</v>
      </c>
      <c r="C244" s="28" t="n">
        <v>17834.72</v>
      </c>
      <c r="D244" s="28" t="n">
        <v>0</v>
      </c>
      <c r="E244" s="28" t="n">
        <v>0</v>
      </c>
      <c r="F244" s="28" t="s">
        <v>345</v>
      </c>
      <c r="G244" s="28" t="n">
        <v>0</v>
      </c>
      <c r="H244" s="28" t="n">
        <v>0</v>
      </c>
      <c r="I244" s="28" t="n">
        <v>0</v>
      </c>
      <c r="J244" s="28" t="n">
        <v>73</v>
      </c>
      <c r="K244" s="28" t="n">
        <v>4</v>
      </c>
      <c r="L244" s="28" t="n">
        <v>3</v>
      </c>
      <c r="M244" s="28" t="s">
        <v>146</v>
      </c>
      <c r="N244" s="28" t="s">
        <v>138</v>
      </c>
      <c r="O244" s="29" t="n">
        <v>44721</v>
      </c>
      <c r="P244" s="28" t="n">
        <f aca="false">ROUNDDOWN(($B244-$O244)/30,0)</f>
        <v>16</v>
      </c>
      <c r="Q244" s="28" t="str">
        <f aca="false">TEXT($B244,"yyyy-mm")</f>
        <v>2023-10</v>
      </c>
      <c r="R244" s="28" t="n">
        <f aca="false">IF(AND($O244&gt;=DATE(2025,1,1),$O244&lt;=DATE(2025,4,30)),1,0)</f>
        <v>0</v>
      </c>
    </row>
    <row r="245" customFormat="false" ht="15" hidden="false" customHeight="false" outlineLevel="0" collapsed="false">
      <c r="A245" s="28" t="n">
        <v>26</v>
      </c>
      <c r="B245" s="29" t="n">
        <v>45260</v>
      </c>
      <c r="C245" s="28" t="n">
        <v>15286.89</v>
      </c>
      <c r="D245" s="28" t="n">
        <v>0</v>
      </c>
      <c r="E245" s="28" t="n">
        <v>0</v>
      </c>
      <c r="F245" s="28" t="s">
        <v>345</v>
      </c>
      <c r="G245" s="28" t="n">
        <v>0</v>
      </c>
      <c r="H245" s="28" t="n">
        <v>0</v>
      </c>
      <c r="I245" s="28" t="n">
        <v>0</v>
      </c>
      <c r="J245" s="28" t="n">
        <v>73</v>
      </c>
      <c r="K245" s="28" t="n">
        <v>4</v>
      </c>
      <c r="L245" s="28" t="n">
        <v>3</v>
      </c>
      <c r="M245" s="28" t="s">
        <v>146</v>
      </c>
      <c r="N245" s="28" t="s">
        <v>138</v>
      </c>
      <c r="O245" s="29" t="n">
        <v>44721</v>
      </c>
      <c r="P245" s="28" t="n">
        <f aca="false">ROUNDDOWN(($B245-$O245)/30,0)</f>
        <v>17</v>
      </c>
      <c r="Q245" s="28" t="str">
        <f aca="false">TEXT($B245,"yyyy-mm")</f>
        <v>2023-11</v>
      </c>
      <c r="R245" s="28" t="n">
        <f aca="false">IF(AND($O245&gt;=DATE(2025,1,1),$O245&lt;=DATE(2025,4,30)),1,0)</f>
        <v>0</v>
      </c>
    </row>
    <row r="246" customFormat="false" ht="15" hidden="false" customHeight="false" outlineLevel="0" collapsed="false">
      <c r="A246" s="28" t="n">
        <v>26</v>
      </c>
      <c r="B246" s="29" t="n">
        <v>45291</v>
      </c>
      <c r="C246" s="28" t="n">
        <v>12739.06</v>
      </c>
      <c r="D246" s="28" t="n">
        <v>0</v>
      </c>
      <c r="E246" s="28" t="n">
        <v>0</v>
      </c>
      <c r="F246" s="28" t="s">
        <v>345</v>
      </c>
      <c r="G246" s="28" t="n">
        <v>0</v>
      </c>
      <c r="H246" s="28" t="n">
        <v>0</v>
      </c>
      <c r="I246" s="28" t="n">
        <v>0</v>
      </c>
      <c r="J246" s="28" t="n">
        <v>73</v>
      </c>
      <c r="K246" s="28" t="n">
        <v>4</v>
      </c>
      <c r="L246" s="28" t="n">
        <v>3</v>
      </c>
      <c r="M246" s="28" t="s">
        <v>146</v>
      </c>
      <c r="N246" s="28" t="s">
        <v>138</v>
      </c>
      <c r="O246" s="29" t="n">
        <v>44721</v>
      </c>
      <c r="P246" s="28" t="n">
        <f aca="false">ROUNDDOWN(($B246-$O246)/30,0)</f>
        <v>19</v>
      </c>
      <c r="Q246" s="28" t="str">
        <f aca="false">TEXT($B246,"yyyy-mm")</f>
        <v>2023-12</v>
      </c>
      <c r="R246" s="28" t="n">
        <f aca="false">IF(AND($O246&gt;=DATE(2025,1,1),$O246&lt;=DATE(2025,4,30)),1,0)</f>
        <v>0</v>
      </c>
    </row>
    <row r="247" customFormat="false" ht="15" hidden="false" customHeight="false" outlineLevel="0" collapsed="false">
      <c r="A247" s="28" t="n">
        <v>26</v>
      </c>
      <c r="B247" s="29" t="n">
        <v>45322</v>
      </c>
      <c r="C247" s="28" t="n">
        <v>10191.23</v>
      </c>
      <c r="D247" s="28" t="n">
        <v>0</v>
      </c>
      <c r="E247" s="28" t="n">
        <v>0</v>
      </c>
      <c r="F247" s="28" t="s">
        <v>345</v>
      </c>
      <c r="G247" s="28" t="n">
        <v>0</v>
      </c>
      <c r="H247" s="28" t="n">
        <v>0</v>
      </c>
      <c r="I247" s="28" t="n">
        <v>0</v>
      </c>
      <c r="J247" s="28" t="n">
        <v>73</v>
      </c>
      <c r="K247" s="28" t="n">
        <v>4</v>
      </c>
      <c r="L247" s="28" t="n">
        <v>3</v>
      </c>
      <c r="M247" s="28" t="s">
        <v>146</v>
      </c>
      <c r="N247" s="28" t="s">
        <v>138</v>
      </c>
      <c r="O247" s="29" t="n">
        <v>44721</v>
      </c>
      <c r="P247" s="28" t="n">
        <f aca="false">ROUNDDOWN(($B247-$O247)/30,0)</f>
        <v>20</v>
      </c>
      <c r="Q247" s="28" t="str">
        <f aca="false">TEXT($B247,"yyyy-mm")</f>
        <v>2024-01</v>
      </c>
      <c r="R247" s="28" t="n">
        <f aca="false">IF(AND($O247&gt;=DATE(2025,1,1),$O247&lt;=DATE(2025,4,30)),1,0)</f>
        <v>0</v>
      </c>
    </row>
    <row r="248" customFormat="false" ht="15" hidden="false" customHeight="false" outlineLevel="0" collapsed="false">
      <c r="A248" s="28" t="n">
        <v>26</v>
      </c>
      <c r="B248" s="29" t="n">
        <v>45351</v>
      </c>
      <c r="C248" s="28" t="n">
        <v>7643.4</v>
      </c>
      <c r="D248" s="28" t="n">
        <v>0</v>
      </c>
      <c r="E248" s="28" t="n">
        <v>0</v>
      </c>
      <c r="F248" s="28" t="s">
        <v>345</v>
      </c>
      <c r="G248" s="28" t="n">
        <v>0</v>
      </c>
      <c r="H248" s="28" t="n">
        <v>0</v>
      </c>
      <c r="I248" s="28" t="n">
        <v>0</v>
      </c>
      <c r="J248" s="28" t="n">
        <v>73</v>
      </c>
      <c r="K248" s="28" t="n">
        <v>4</v>
      </c>
      <c r="L248" s="28" t="n">
        <v>3</v>
      </c>
      <c r="M248" s="28" t="s">
        <v>146</v>
      </c>
      <c r="N248" s="28" t="s">
        <v>138</v>
      </c>
      <c r="O248" s="29" t="n">
        <v>44721</v>
      </c>
      <c r="P248" s="28" t="n">
        <f aca="false">ROUNDDOWN(($B248-$O248)/30,0)</f>
        <v>21</v>
      </c>
      <c r="Q248" s="28" t="str">
        <f aca="false">TEXT($B248,"yyyy-mm")</f>
        <v>2024-02</v>
      </c>
      <c r="R248" s="28" t="n">
        <f aca="false">IF(AND($O248&gt;=DATE(2025,1,1),$O248&lt;=DATE(2025,4,30)),1,0)</f>
        <v>0</v>
      </c>
    </row>
    <row r="249" customFormat="false" ht="15" hidden="false" customHeight="false" outlineLevel="0" collapsed="false">
      <c r="A249" s="28" t="n">
        <v>26</v>
      </c>
      <c r="B249" s="29" t="n">
        <v>45382</v>
      </c>
      <c r="C249" s="28" t="n">
        <v>5095.57</v>
      </c>
      <c r="D249" s="28" t="n">
        <v>0</v>
      </c>
      <c r="E249" s="28" t="n">
        <v>0</v>
      </c>
      <c r="F249" s="28" t="s">
        <v>345</v>
      </c>
      <c r="G249" s="28" t="n">
        <v>0</v>
      </c>
      <c r="H249" s="28" t="n">
        <v>0</v>
      </c>
      <c r="I249" s="28" t="n">
        <v>0</v>
      </c>
      <c r="J249" s="28" t="n">
        <v>73</v>
      </c>
      <c r="K249" s="28" t="n">
        <v>4</v>
      </c>
      <c r="L249" s="28" t="n">
        <v>3</v>
      </c>
      <c r="M249" s="28" t="s">
        <v>146</v>
      </c>
      <c r="N249" s="28" t="s">
        <v>138</v>
      </c>
      <c r="O249" s="29" t="n">
        <v>44721</v>
      </c>
      <c r="P249" s="28" t="n">
        <f aca="false">ROUNDDOWN(($B249-$O249)/30,0)</f>
        <v>22</v>
      </c>
      <c r="Q249" s="28" t="str">
        <f aca="false">TEXT($B249,"yyyy-mm")</f>
        <v>2024-03</v>
      </c>
      <c r="R249" s="28" t="n">
        <f aca="false">IF(AND($O249&gt;=DATE(2025,1,1),$O249&lt;=DATE(2025,4,30)),1,0)</f>
        <v>0</v>
      </c>
    </row>
    <row r="250" customFormat="false" ht="15" hidden="false" customHeight="false" outlineLevel="0" collapsed="false">
      <c r="A250" s="28" t="n">
        <v>26</v>
      </c>
      <c r="B250" s="29" t="n">
        <v>45412</v>
      </c>
      <c r="C250" s="28" t="n">
        <v>2547.74</v>
      </c>
      <c r="D250" s="28" t="n">
        <v>0</v>
      </c>
      <c r="E250" s="28" t="n">
        <v>0</v>
      </c>
      <c r="F250" s="28" t="s">
        <v>345</v>
      </c>
      <c r="G250" s="28" t="n">
        <v>0</v>
      </c>
      <c r="H250" s="28" t="n">
        <v>0</v>
      </c>
      <c r="I250" s="28" t="n">
        <v>0</v>
      </c>
      <c r="J250" s="28" t="n">
        <v>73</v>
      </c>
      <c r="K250" s="28" t="n">
        <v>4</v>
      </c>
      <c r="L250" s="28" t="n">
        <v>3</v>
      </c>
      <c r="M250" s="28" t="s">
        <v>146</v>
      </c>
      <c r="N250" s="28" t="s">
        <v>138</v>
      </c>
      <c r="O250" s="29" t="n">
        <v>44721</v>
      </c>
      <c r="P250" s="28" t="n">
        <f aca="false">ROUNDDOWN(($B250-$O250)/30,0)</f>
        <v>23</v>
      </c>
      <c r="Q250" s="28" t="str">
        <f aca="false">TEXT($B250,"yyyy-mm")</f>
        <v>2024-04</v>
      </c>
      <c r="R250" s="28" t="n">
        <f aca="false">IF(AND($O250&gt;=DATE(2025,1,1),$O250&lt;=DATE(2025,4,30)),1,0)</f>
        <v>0</v>
      </c>
    </row>
    <row r="251" customFormat="false" ht="15" hidden="false" customHeight="false" outlineLevel="0" collapsed="false">
      <c r="A251" s="28" t="n">
        <v>26</v>
      </c>
      <c r="B251" s="29" t="n">
        <v>45443</v>
      </c>
      <c r="C251" s="28" t="n">
        <v>0</v>
      </c>
      <c r="D251" s="28" t="n">
        <v>0</v>
      </c>
      <c r="E251" s="28" t="n">
        <v>0</v>
      </c>
      <c r="F251" s="28" t="s">
        <v>345</v>
      </c>
      <c r="G251" s="28" t="n">
        <v>0</v>
      </c>
      <c r="H251" s="28" t="n">
        <v>0</v>
      </c>
      <c r="I251" s="28" t="n">
        <v>0</v>
      </c>
      <c r="J251" s="28" t="n">
        <v>73</v>
      </c>
      <c r="K251" s="28" t="n">
        <v>4</v>
      </c>
      <c r="L251" s="28" t="n">
        <v>3</v>
      </c>
      <c r="M251" s="28" t="s">
        <v>146</v>
      </c>
      <c r="N251" s="28" t="s">
        <v>138</v>
      </c>
      <c r="O251" s="29" t="n">
        <v>44721</v>
      </c>
      <c r="P251" s="28" t="n">
        <f aca="false">ROUNDDOWN(($B251-$O251)/30,0)</f>
        <v>24</v>
      </c>
      <c r="Q251" s="28" t="str">
        <f aca="false">TEXT($B251,"yyyy-mm")</f>
        <v>2024-05</v>
      </c>
      <c r="R251" s="28" t="n">
        <f aca="false">IF(AND($O251&gt;=DATE(2025,1,1),$O251&lt;=DATE(2025,4,30)),1,0)</f>
        <v>0</v>
      </c>
    </row>
    <row r="252" customFormat="false" ht="15" hidden="false" customHeight="false" outlineLevel="0" collapsed="false">
      <c r="A252" s="28" t="n">
        <v>27</v>
      </c>
      <c r="B252" s="29" t="n">
        <v>44651</v>
      </c>
      <c r="C252" s="28" t="n">
        <v>6900</v>
      </c>
      <c r="D252" s="28" t="n">
        <v>0</v>
      </c>
      <c r="E252" s="28" t="n">
        <v>0</v>
      </c>
      <c r="F252" s="28" t="s">
        <v>345</v>
      </c>
      <c r="G252" s="28" t="n">
        <v>0</v>
      </c>
      <c r="H252" s="28" t="n">
        <v>0</v>
      </c>
      <c r="I252" s="28" t="n">
        <v>0</v>
      </c>
      <c r="J252" s="28" t="n">
        <v>232</v>
      </c>
      <c r="K252" s="28" t="n">
        <v>1</v>
      </c>
      <c r="L252" s="28" t="n">
        <v>1</v>
      </c>
      <c r="M252" s="28" t="s">
        <v>146</v>
      </c>
      <c r="N252" s="28" t="s">
        <v>138</v>
      </c>
      <c r="O252" s="29" t="n">
        <v>44630</v>
      </c>
      <c r="P252" s="28" t="n">
        <f aca="false">ROUNDDOWN(($B252-$O252)/30,0)</f>
        <v>0</v>
      </c>
      <c r="Q252" s="28" t="str">
        <f aca="false">TEXT($B252,"yyyy-mm")</f>
        <v>2022-03</v>
      </c>
      <c r="R252" s="28" t="n">
        <f aca="false">IF(AND($O252&gt;=DATE(2025,1,1),$O252&lt;=DATE(2025,4,30)),1,0)</f>
        <v>0</v>
      </c>
    </row>
    <row r="253" customFormat="false" ht="15" hidden="false" customHeight="false" outlineLevel="0" collapsed="false">
      <c r="A253" s="28" t="n">
        <v>27</v>
      </c>
      <c r="B253" s="29" t="n">
        <v>44681</v>
      </c>
      <c r="C253" s="28" t="n">
        <v>3450</v>
      </c>
      <c r="D253" s="28" t="n">
        <v>0</v>
      </c>
      <c r="E253" s="28" t="n">
        <v>0</v>
      </c>
      <c r="F253" s="28" t="s">
        <v>345</v>
      </c>
      <c r="G253" s="28" t="n">
        <v>0</v>
      </c>
      <c r="H253" s="28" t="n">
        <v>0</v>
      </c>
      <c r="I253" s="28" t="n">
        <v>0</v>
      </c>
      <c r="J253" s="28" t="n">
        <v>232</v>
      </c>
      <c r="K253" s="28" t="n">
        <v>1</v>
      </c>
      <c r="L253" s="28" t="n">
        <v>1</v>
      </c>
      <c r="M253" s="28" t="s">
        <v>146</v>
      </c>
      <c r="N253" s="28" t="s">
        <v>138</v>
      </c>
      <c r="O253" s="29" t="n">
        <v>44630</v>
      </c>
      <c r="P253" s="28" t="n">
        <f aca="false">ROUNDDOWN(($B253-$O253)/30,0)</f>
        <v>1</v>
      </c>
      <c r="Q253" s="28" t="str">
        <f aca="false">TEXT($B253,"yyyy-mm")</f>
        <v>2022-04</v>
      </c>
      <c r="R253" s="28" t="n">
        <f aca="false">IF(AND($O253&gt;=DATE(2025,1,1),$O253&lt;=DATE(2025,4,30)),1,0)</f>
        <v>0</v>
      </c>
    </row>
    <row r="254" customFormat="false" ht="15" hidden="false" customHeight="false" outlineLevel="0" collapsed="false">
      <c r="A254" s="28" t="n">
        <v>27</v>
      </c>
      <c r="B254" s="29" t="n">
        <v>44712</v>
      </c>
      <c r="C254" s="28" t="n">
        <v>0</v>
      </c>
      <c r="D254" s="28" t="n">
        <v>0</v>
      </c>
      <c r="E254" s="28" t="n">
        <v>0</v>
      </c>
      <c r="F254" s="28" t="s">
        <v>345</v>
      </c>
      <c r="G254" s="28" t="n">
        <v>0</v>
      </c>
      <c r="H254" s="28" t="n">
        <v>0</v>
      </c>
      <c r="I254" s="28" t="n">
        <v>0</v>
      </c>
      <c r="J254" s="28" t="n">
        <v>232</v>
      </c>
      <c r="K254" s="28" t="n">
        <v>1</v>
      </c>
      <c r="L254" s="28" t="n">
        <v>1</v>
      </c>
      <c r="M254" s="28" t="s">
        <v>146</v>
      </c>
      <c r="N254" s="28" t="s">
        <v>138</v>
      </c>
      <c r="O254" s="29" t="n">
        <v>44630</v>
      </c>
      <c r="P254" s="28" t="n">
        <f aca="false">ROUNDDOWN(($B254-$O254)/30,0)</f>
        <v>2</v>
      </c>
      <c r="Q254" s="28" t="str">
        <f aca="false">TEXT($B254,"yyyy-mm")</f>
        <v>2022-05</v>
      </c>
      <c r="R254" s="28" t="n">
        <f aca="false">IF(AND($O254&gt;=DATE(2025,1,1),$O254&lt;=DATE(2025,4,30)),1,0)</f>
        <v>0</v>
      </c>
    </row>
    <row r="255" customFormat="false" ht="15" hidden="false" customHeight="false" outlineLevel="0" collapsed="false">
      <c r="A255" s="28" t="n">
        <v>28</v>
      </c>
      <c r="B255" s="29" t="n">
        <v>44742</v>
      </c>
      <c r="C255" s="28" t="n">
        <v>47400</v>
      </c>
      <c r="D255" s="28" t="n">
        <v>0</v>
      </c>
      <c r="E255" s="28" t="n">
        <v>0</v>
      </c>
      <c r="F255" s="28" t="s">
        <v>345</v>
      </c>
      <c r="G255" s="28" t="n">
        <v>0</v>
      </c>
      <c r="H255" s="28" t="n">
        <v>0</v>
      </c>
      <c r="I255" s="28" t="n">
        <v>0</v>
      </c>
      <c r="J255" s="28" t="n">
        <v>193</v>
      </c>
      <c r="K255" s="28" t="n">
        <v>2</v>
      </c>
      <c r="L255" s="28" t="n">
        <v>1</v>
      </c>
      <c r="M255" s="28" t="s">
        <v>147</v>
      </c>
      <c r="N255" s="28" t="s">
        <v>138</v>
      </c>
      <c r="O255" s="29" t="n">
        <v>44715</v>
      </c>
      <c r="P255" s="28" t="n">
        <f aca="false">ROUNDDOWN(($B255-$O255)/30,0)</f>
        <v>0</v>
      </c>
      <c r="Q255" s="28" t="str">
        <f aca="false">TEXT($B255,"yyyy-mm")</f>
        <v>2022-06</v>
      </c>
      <c r="R255" s="28" t="n">
        <f aca="false">IF(AND($O255&gt;=DATE(2025,1,1),$O255&lt;=DATE(2025,4,30)),1,0)</f>
        <v>0</v>
      </c>
    </row>
    <row r="256" customFormat="false" ht="15" hidden="false" customHeight="false" outlineLevel="0" collapsed="false">
      <c r="A256" s="28" t="n">
        <v>28</v>
      </c>
      <c r="B256" s="29" t="n">
        <v>44773</v>
      </c>
      <c r="C256" s="28" t="n">
        <v>43753.85</v>
      </c>
      <c r="D256" s="28" t="n">
        <v>0</v>
      </c>
      <c r="E256" s="28" t="n">
        <v>0</v>
      </c>
      <c r="F256" s="28" t="s">
        <v>345</v>
      </c>
      <c r="G256" s="28" t="n">
        <v>0</v>
      </c>
      <c r="H256" s="28" t="n">
        <v>0</v>
      </c>
      <c r="I256" s="28" t="n">
        <v>0</v>
      </c>
      <c r="J256" s="28" t="n">
        <v>193</v>
      </c>
      <c r="K256" s="28" t="n">
        <v>2</v>
      </c>
      <c r="L256" s="28" t="n">
        <v>1</v>
      </c>
      <c r="M256" s="28" t="s">
        <v>147</v>
      </c>
      <c r="N256" s="28" t="s">
        <v>138</v>
      </c>
      <c r="O256" s="29" t="n">
        <v>44715</v>
      </c>
      <c r="P256" s="28" t="n">
        <f aca="false">ROUNDDOWN(($B256-$O256)/30,0)</f>
        <v>1</v>
      </c>
      <c r="Q256" s="28" t="str">
        <f aca="false">TEXT($B256,"yyyy-mm")</f>
        <v>2022-07</v>
      </c>
      <c r="R256" s="28" t="n">
        <f aca="false">IF(AND($O256&gt;=DATE(2025,1,1),$O256&lt;=DATE(2025,4,30)),1,0)</f>
        <v>0</v>
      </c>
    </row>
    <row r="257" customFormat="false" ht="15" hidden="false" customHeight="false" outlineLevel="0" collapsed="false">
      <c r="A257" s="28" t="n">
        <v>28</v>
      </c>
      <c r="B257" s="29" t="n">
        <v>44804</v>
      </c>
      <c r="C257" s="28" t="n">
        <v>40107.7</v>
      </c>
      <c r="D257" s="28" t="n">
        <v>0</v>
      </c>
      <c r="E257" s="28" t="n">
        <v>0</v>
      </c>
      <c r="F257" s="28" t="s">
        <v>345</v>
      </c>
      <c r="G257" s="28" t="n">
        <v>0</v>
      </c>
      <c r="H257" s="28" t="n">
        <v>0</v>
      </c>
      <c r="I257" s="28" t="n">
        <v>0</v>
      </c>
      <c r="J257" s="28" t="n">
        <v>193</v>
      </c>
      <c r="K257" s="28" t="n">
        <v>2</v>
      </c>
      <c r="L257" s="28" t="n">
        <v>1</v>
      </c>
      <c r="M257" s="28" t="s">
        <v>147</v>
      </c>
      <c r="N257" s="28" t="s">
        <v>138</v>
      </c>
      <c r="O257" s="29" t="n">
        <v>44715</v>
      </c>
      <c r="P257" s="28" t="n">
        <f aca="false">ROUNDDOWN(($B257-$O257)/30,0)</f>
        <v>2</v>
      </c>
      <c r="Q257" s="28" t="str">
        <f aca="false">TEXT($B257,"yyyy-mm")</f>
        <v>2022-08</v>
      </c>
      <c r="R257" s="28" t="n">
        <f aca="false">IF(AND($O257&gt;=DATE(2025,1,1),$O257&lt;=DATE(2025,4,30)),1,0)</f>
        <v>0</v>
      </c>
    </row>
    <row r="258" customFormat="false" ht="15" hidden="false" customHeight="false" outlineLevel="0" collapsed="false">
      <c r="A258" s="28" t="n">
        <v>28</v>
      </c>
      <c r="B258" s="29" t="n">
        <v>44834</v>
      </c>
      <c r="C258" s="28" t="n">
        <v>36461.55</v>
      </c>
      <c r="D258" s="28" t="n">
        <v>0</v>
      </c>
      <c r="E258" s="28" t="n">
        <v>0</v>
      </c>
      <c r="F258" s="28" t="s">
        <v>345</v>
      </c>
      <c r="G258" s="28" t="n">
        <v>0</v>
      </c>
      <c r="H258" s="28" t="n">
        <v>0</v>
      </c>
      <c r="I258" s="28" t="n">
        <v>0</v>
      </c>
      <c r="J258" s="28" t="n">
        <v>193</v>
      </c>
      <c r="K258" s="28" t="n">
        <v>2</v>
      </c>
      <c r="L258" s="28" t="n">
        <v>1</v>
      </c>
      <c r="M258" s="28" t="s">
        <v>147</v>
      </c>
      <c r="N258" s="28" t="s">
        <v>138</v>
      </c>
      <c r="O258" s="29" t="n">
        <v>44715</v>
      </c>
      <c r="P258" s="28" t="n">
        <f aca="false">ROUNDDOWN(($B258-$O258)/30,0)</f>
        <v>3</v>
      </c>
      <c r="Q258" s="28" t="str">
        <f aca="false">TEXT($B258,"yyyy-mm")</f>
        <v>2022-09</v>
      </c>
      <c r="R258" s="28" t="n">
        <f aca="false">IF(AND($O258&gt;=DATE(2025,1,1),$O258&lt;=DATE(2025,4,30)),1,0)</f>
        <v>0</v>
      </c>
    </row>
    <row r="259" customFormat="false" ht="15" hidden="false" customHeight="false" outlineLevel="0" collapsed="false">
      <c r="A259" s="28" t="n">
        <v>28</v>
      </c>
      <c r="B259" s="29" t="n">
        <v>44865</v>
      </c>
      <c r="C259" s="28" t="n">
        <v>32815.4</v>
      </c>
      <c r="D259" s="28" t="n">
        <v>0</v>
      </c>
      <c r="E259" s="28" t="n">
        <v>0</v>
      </c>
      <c r="F259" s="28" t="s">
        <v>345</v>
      </c>
      <c r="G259" s="28" t="n">
        <v>0</v>
      </c>
      <c r="H259" s="28" t="n">
        <v>0</v>
      </c>
      <c r="I259" s="28" t="n">
        <v>0</v>
      </c>
      <c r="J259" s="28" t="n">
        <v>193</v>
      </c>
      <c r="K259" s="28" t="n">
        <v>2</v>
      </c>
      <c r="L259" s="28" t="n">
        <v>1</v>
      </c>
      <c r="M259" s="28" t="s">
        <v>147</v>
      </c>
      <c r="N259" s="28" t="s">
        <v>138</v>
      </c>
      <c r="O259" s="29" t="n">
        <v>44715</v>
      </c>
      <c r="P259" s="28" t="n">
        <f aca="false">ROUNDDOWN(($B259-$O259)/30,0)</f>
        <v>5</v>
      </c>
      <c r="Q259" s="28" t="str">
        <f aca="false">TEXT($B259,"yyyy-mm")</f>
        <v>2022-10</v>
      </c>
      <c r="R259" s="28" t="n">
        <f aca="false">IF(AND($O259&gt;=DATE(2025,1,1),$O259&lt;=DATE(2025,4,30)),1,0)</f>
        <v>0</v>
      </c>
    </row>
    <row r="260" customFormat="false" ht="15" hidden="false" customHeight="false" outlineLevel="0" collapsed="false">
      <c r="A260" s="28" t="n">
        <v>28</v>
      </c>
      <c r="B260" s="29" t="n">
        <v>44895</v>
      </c>
      <c r="C260" s="28" t="n">
        <v>29169.25</v>
      </c>
      <c r="D260" s="28" t="n">
        <v>0</v>
      </c>
      <c r="E260" s="28" t="n">
        <v>0</v>
      </c>
      <c r="F260" s="28" t="s">
        <v>345</v>
      </c>
      <c r="G260" s="28" t="n">
        <v>0</v>
      </c>
      <c r="H260" s="28" t="n">
        <v>0</v>
      </c>
      <c r="I260" s="28" t="n">
        <v>0</v>
      </c>
      <c r="J260" s="28" t="n">
        <v>193</v>
      </c>
      <c r="K260" s="28" t="n">
        <v>2</v>
      </c>
      <c r="L260" s="28" t="n">
        <v>1</v>
      </c>
      <c r="M260" s="28" t="s">
        <v>147</v>
      </c>
      <c r="N260" s="28" t="s">
        <v>138</v>
      </c>
      <c r="O260" s="29" t="n">
        <v>44715</v>
      </c>
      <c r="P260" s="28" t="n">
        <f aca="false">ROUNDDOWN(($B260-$O260)/30,0)</f>
        <v>6</v>
      </c>
      <c r="Q260" s="28" t="str">
        <f aca="false">TEXT($B260,"yyyy-mm")</f>
        <v>2022-11</v>
      </c>
      <c r="R260" s="28" t="n">
        <f aca="false">IF(AND($O260&gt;=DATE(2025,1,1),$O260&lt;=DATE(2025,4,30)),1,0)</f>
        <v>0</v>
      </c>
    </row>
    <row r="261" customFormat="false" ht="15" hidden="false" customHeight="false" outlineLevel="0" collapsed="false">
      <c r="A261" s="28" t="n">
        <v>28</v>
      </c>
      <c r="B261" s="29" t="n">
        <v>44926</v>
      </c>
      <c r="C261" s="28" t="n">
        <v>25523.1</v>
      </c>
      <c r="D261" s="28" t="n">
        <v>0</v>
      </c>
      <c r="E261" s="28" t="n">
        <v>0</v>
      </c>
      <c r="F261" s="28" t="s">
        <v>345</v>
      </c>
      <c r="G261" s="28" t="n">
        <v>0</v>
      </c>
      <c r="H261" s="28" t="n">
        <v>0</v>
      </c>
      <c r="I261" s="28" t="n">
        <v>0</v>
      </c>
      <c r="J261" s="28" t="n">
        <v>193</v>
      </c>
      <c r="K261" s="28" t="n">
        <v>2</v>
      </c>
      <c r="L261" s="28" t="n">
        <v>1</v>
      </c>
      <c r="M261" s="28" t="s">
        <v>147</v>
      </c>
      <c r="N261" s="28" t="s">
        <v>138</v>
      </c>
      <c r="O261" s="29" t="n">
        <v>44715</v>
      </c>
      <c r="P261" s="28" t="n">
        <f aca="false">ROUNDDOWN(($B261-$O261)/30,0)</f>
        <v>7</v>
      </c>
      <c r="Q261" s="28" t="str">
        <f aca="false">TEXT($B261,"yyyy-mm")</f>
        <v>2022-12</v>
      </c>
      <c r="R261" s="28" t="n">
        <f aca="false">IF(AND($O261&gt;=DATE(2025,1,1),$O261&lt;=DATE(2025,4,30)),1,0)</f>
        <v>0</v>
      </c>
    </row>
    <row r="262" customFormat="false" ht="15" hidden="false" customHeight="false" outlineLevel="0" collapsed="false">
      <c r="A262" s="28" t="n">
        <v>28</v>
      </c>
      <c r="B262" s="29" t="n">
        <v>44957</v>
      </c>
      <c r="C262" s="28" t="n">
        <v>21876.95</v>
      </c>
      <c r="D262" s="28" t="n">
        <v>0</v>
      </c>
      <c r="E262" s="28" t="n">
        <v>0</v>
      </c>
      <c r="F262" s="28" t="s">
        <v>345</v>
      </c>
      <c r="G262" s="28" t="n">
        <v>0</v>
      </c>
      <c r="H262" s="28" t="n">
        <v>0</v>
      </c>
      <c r="I262" s="28" t="n">
        <v>0</v>
      </c>
      <c r="J262" s="28" t="n">
        <v>193</v>
      </c>
      <c r="K262" s="28" t="n">
        <v>2</v>
      </c>
      <c r="L262" s="28" t="n">
        <v>1</v>
      </c>
      <c r="M262" s="28" t="s">
        <v>147</v>
      </c>
      <c r="N262" s="28" t="s">
        <v>138</v>
      </c>
      <c r="O262" s="29" t="n">
        <v>44715</v>
      </c>
      <c r="P262" s="28" t="n">
        <f aca="false">ROUNDDOWN(($B262-$O262)/30,0)</f>
        <v>8</v>
      </c>
      <c r="Q262" s="28" t="str">
        <f aca="false">TEXT($B262,"yyyy-mm")</f>
        <v>2023-01</v>
      </c>
      <c r="R262" s="28" t="n">
        <f aca="false">IF(AND($O262&gt;=DATE(2025,1,1),$O262&lt;=DATE(2025,4,30)),1,0)</f>
        <v>0</v>
      </c>
    </row>
    <row r="263" customFormat="false" ht="15" hidden="false" customHeight="false" outlineLevel="0" collapsed="false">
      <c r="A263" s="28" t="n">
        <v>28</v>
      </c>
      <c r="B263" s="29" t="n">
        <v>44985</v>
      </c>
      <c r="C263" s="28" t="n">
        <v>18230.8</v>
      </c>
      <c r="D263" s="28" t="n">
        <v>0</v>
      </c>
      <c r="E263" s="28" t="n">
        <v>0</v>
      </c>
      <c r="F263" s="28" t="s">
        <v>345</v>
      </c>
      <c r="G263" s="28" t="n">
        <v>0</v>
      </c>
      <c r="H263" s="28" t="n">
        <v>0</v>
      </c>
      <c r="I263" s="28" t="n">
        <v>0</v>
      </c>
      <c r="J263" s="28" t="n">
        <v>193</v>
      </c>
      <c r="K263" s="28" t="n">
        <v>2</v>
      </c>
      <c r="L263" s="28" t="n">
        <v>1</v>
      </c>
      <c r="M263" s="28" t="s">
        <v>147</v>
      </c>
      <c r="N263" s="28" t="s">
        <v>138</v>
      </c>
      <c r="O263" s="29" t="n">
        <v>44715</v>
      </c>
      <c r="P263" s="28" t="n">
        <f aca="false">ROUNDDOWN(($B263-$O263)/30,0)</f>
        <v>9</v>
      </c>
      <c r="Q263" s="28" t="str">
        <f aca="false">TEXT($B263,"yyyy-mm")</f>
        <v>2023-02</v>
      </c>
      <c r="R263" s="28" t="n">
        <f aca="false">IF(AND($O263&gt;=DATE(2025,1,1),$O263&lt;=DATE(2025,4,30)),1,0)</f>
        <v>0</v>
      </c>
    </row>
    <row r="264" customFormat="false" ht="15" hidden="false" customHeight="false" outlineLevel="0" collapsed="false">
      <c r="A264" s="28" t="n">
        <v>28</v>
      </c>
      <c r="B264" s="29" t="n">
        <v>45016</v>
      </c>
      <c r="C264" s="28" t="n">
        <v>14584.65</v>
      </c>
      <c r="D264" s="28" t="n">
        <v>0</v>
      </c>
      <c r="E264" s="28" t="n">
        <v>0</v>
      </c>
      <c r="F264" s="28" t="s">
        <v>345</v>
      </c>
      <c r="G264" s="28" t="n">
        <v>0</v>
      </c>
      <c r="H264" s="28" t="n">
        <v>0</v>
      </c>
      <c r="I264" s="28" t="n">
        <v>0</v>
      </c>
      <c r="J264" s="28" t="n">
        <v>193</v>
      </c>
      <c r="K264" s="28" t="n">
        <v>2</v>
      </c>
      <c r="L264" s="28" t="n">
        <v>1</v>
      </c>
      <c r="M264" s="28" t="s">
        <v>147</v>
      </c>
      <c r="N264" s="28" t="s">
        <v>138</v>
      </c>
      <c r="O264" s="29" t="n">
        <v>44715</v>
      </c>
      <c r="P264" s="28" t="n">
        <f aca="false">ROUNDDOWN(($B264-$O264)/30,0)</f>
        <v>10</v>
      </c>
      <c r="Q264" s="28" t="str">
        <f aca="false">TEXT($B264,"yyyy-mm")</f>
        <v>2023-03</v>
      </c>
      <c r="R264" s="28" t="n">
        <f aca="false">IF(AND($O264&gt;=DATE(2025,1,1),$O264&lt;=DATE(2025,4,30)),1,0)</f>
        <v>0</v>
      </c>
    </row>
    <row r="265" customFormat="false" ht="15" hidden="false" customHeight="false" outlineLevel="0" collapsed="false">
      <c r="A265" s="28" t="n">
        <v>28</v>
      </c>
      <c r="B265" s="29" t="n">
        <v>45046</v>
      </c>
      <c r="C265" s="28" t="n">
        <v>10938.5</v>
      </c>
      <c r="D265" s="28" t="n">
        <v>0</v>
      </c>
      <c r="E265" s="28" t="n">
        <v>0</v>
      </c>
      <c r="F265" s="28" t="s">
        <v>345</v>
      </c>
      <c r="G265" s="28" t="n">
        <v>0</v>
      </c>
      <c r="H265" s="28" t="n">
        <v>0</v>
      </c>
      <c r="I265" s="28" t="n">
        <v>0</v>
      </c>
      <c r="J265" s="28" t="n">
        <v>193</v>
      </c>
      <c r="K265" s="28" t="n">
        <v>2</v>
      </c>
      <c r="L265" s="28" t="n">
        <v>1</v>
      </c>
      <c r="M265" s="28" t="s">
        <v>147</v>
      </c>
      <c r="N265" s="28" t="s">
        <v>138</v>
      </c>
      <c r="O265" s="29" t="n">
        <v>44715</v>
      </c>
      <c r="P265" s="28" t="n">
        <f aca="false">ROUNDDOWN(($B265-$O265)/30,0)</f>
        <v>11</v>
      </c>
      <c r="Q265" s="28" t="str">
        <f aca="false">TEXT($B265,"yyyy-mm")</f>
        <v>2023-04</v>
      </c>
      <c r="R265" s="28" t="n">
        <f aca="false">IF(AND($O265&gt;=DATE(2025,1,1),$O265&lt;=DATE(2025,4,30)),1,0)</f>
        <v>0</v>
      </c>
    </row>
    <row r="266" customFormat="false" ht="15" hidden="false" customHeight="false" outlineLevel="0" collapsed="false">
      <c r="A266" s="28" t="n">
        <v>28</v>
      </c>
      <c r="B266" s="29" t="n">
        <v>45077</v>
      </c>
      <c r="C266" s="28" t="n">
        <v>7292.35</v>
      </c>
      <c r="D266" s="28" t="n">
        <v>0</v>
      </c>
      <c r="E266" s="28" t="n">
        <v>0</v>
      </c>
      <c r="F266" s="28" t="s">
        <v>345</v>
      </c>
      <c r="G266" s="28" t="n">
        <v>0</v>
      </c>
      <c r="H266" s="28" t="n">
        <v>0</v>
      </c>
      <c r="I266" s="28" t="n">
        <v>0</v>
      </c>
      <c r="J266" s="28" t="n">
        <v>193</v>
      </c>
      <c r="K266" s="28" t="n">
        <v>2</v>
      </c>
      <c r="L266" s="28" t="n">
        <v>1</v>
      </c>
      <c r="M266" s="28" t="s">
        <v>147</v>
      </c>
      <c r="N266" s="28" t="s">
        <v>138</v>
      </c>
      <c r="O266" s="29" t="n">
        <v>44715</v>
      </c>
      <c r="P266" s="28" t="n">
        <f aca="false">ROUNDDOWN(($B266-$O266)/30,0)</f>
        <v>12</v>
      </c>
      <c r="Q266" s="28" t="str">
        <f aca="false">TEXT($B266,"yyyy-mm")</f>
        <v>2023-05</v>
      </c>
      <c r="R266" s="28" t="n">
        <f aca="false">IF(AND($O266&gt;=DATE(2025,1,1),$O266&lt;=DATE(2025,4,30)),1,0)</f>
        <v>0</v>
      </c>
    </row>
    <row r="267" customFormat="false" ht="15" hidden="false" customHeight="false" outlineLevel="0" collapsed="false">
      <c r="A267" s="28" t="n">
        <v>28</v>
      </c>
      <c r="B267" s="29" t="n">
        <v>45107</v>
      </c>
      <c r="C267" s="28" t="n">
        <v>3646.2</v>
      </c>
      <c r="D267" s="28" t="n">
        <v>0</v>
      </c>
      <c r="E267" s="28" t="n">
        <v>0</v>
      </c>
      <c r="F267" s="28" t="s">
        <v>345</v>
      </c>
      <c r="G267" s="28" t="n">
        <v>0</v>
      </c>
      <c r="H267" s="28" t="n">
        <v>0</v>
      </c>
      <c r="I267" s="28" t="n">
        <v>0</v>
      </c>
      <c r="J267" s="28" t="n">
        <v>193</v>
      </c>
      <c r="K267" s="28" t="n">
        <v>2</v>
      </c>
      <c r="L267" s="28" t="n">
        <v>1</v>
      </c>
      <c r="M267" s="28" t="s">
        <v>147</v>
      </c>
      <c r="N267" s="28" t="s">
        <v>138</v>
      </c>
      <c r="O267" s="29" t="n">
        <v>44715</v>
      </c>
      <c r="P267" s="28" t="n">
        <f aca="false">ROUNDDOWN(($B267-$O267)/30,0)</f>
        <v>13</v>
      </c>
      <c r="Q267" s="28" t="str">
        <f aca="false">TEXT($B267,"yyyy-mm")</f>
        <v>2023-06</v>
      </c>
      <c r="R267" s="28" t="n">
        <f aca="false">IF(AND($O267&gt;=DATE(2025,1,1),$O267&lt;=DATE(2025,4,30)),1,0)</f>
        <v>0</v>
      </c>
    </row>
    <row r="268" customFormat="false" ht="15" hidden="false" customHeight="false" outlineLevel="0" collapsed="false">
      <c r="A268" s="28" t="n">
        <v>28</v>
      </c>
      <c r="B268" s="29" t="n">
        <v>45138</v>
      </c>
      <c r="C268" s="28" t="n">
        <v>0.05</v>
      </c>
      <c r="D268" s="28" t="n">
        <v>0</v>
      </c>
      <c r="E268" s="28" t="n">
        <v>0</v>
      </c>
      <c r="F268" s="28" t="s">
        <v>345</v>
      </c>
      <c r="G268" s="28" t="n">
        <v>0</v>
      </c>
      <c r="H268" s="28" t="n">
        <v>0</v>
      </c>
      <c r="I268" s="28" t="n">
        <v>0</v>
      </c>
      <c r="J268" s="28" t="n">
        <v>193</v>
      </c>
      <c r="K268" s="28" t="n">
        <v>2</v>
      </c>
      <c r="L268" s="28" t="n">
        <v>1</v>
      </c>
      <c r="M268" s="28" t="s">
        <v>147</v>
      </c>
      <c r="N268" s="28" t="s">
        <v>138</v>
      </c>
      <c r="O268" s="29" t="n">
        <v>44715</v>
      </c>
      <c r="P268" s="28" t="n">
        <f aca="false">ROUNDDOWN(($B268-$O268)/30,0)</f>
        <v>14</v>
      </c>
      <c r="Q268" s="28" t="str">
        <f aca="false">TEXT($B268,"yyyy-mm")</f>
        <v>2023-07</v>
      </c>
      <c r="R268" s="28" t="n">
        <f aca="false">IF(AND($O268&gt;=DATE(2025,1,1),$O268&lt;=DATE(2025,4,30)),1,0)</f>
        <v>0</v>
      </c>
    </row>
    <row r="269" customFormat="false" ht="15" hidden="false" customHeight="false" outlineLevel="0" collapsed="false">
      <c r="A269" s="28" t="n">
        <v>29</v>
      </c>
      <c r="B269" s="29" t="n">
        <v>45138</v>
      </c>
      <c r="C269" s="28" t="n">
        <v>26600</v>
      </c>
      <c r="D269" s="28" t="n">
        <v>0</v>
      </c>
      <c r="E269" s="28" t="n">
        <v>0</v>
      </c>
      <c r="F269" s="28" t="s">
        <v>345</v>
      </c>
      <c r="G269" s="28" t="n">
        <v>0</v>
      </c>
      <c r="H269" s="28" t="n">
        <v>0</v>
      </c>
      <c r="I269" s="28" t="n">
        <v>0</v>
      </c>
      <c r="J269" s="28" t="n">
        <v>277</v>
      </c>
      <c r="K269" s="28" t="n">
        <v>3</v>
      </c>
      <c r="L269" s="28" t="n">
        <v>1</v>
      </c>
      <c r="M269" s="28" t="s">
        <v>145</v>
      </c>
      <c r="N269" s="28" t="s">
        <v>138</v>
      </c>
      <c r="O269" s="29" t="n">
        <v>45138</v>
      </c>
      <c r="P269" s="28" t="n">
        <f aca="false">ROUNDDOWN(($B269-$O269)/30,0)</f>
        <v>0</v>
      </c>
      <c r="Q269" s="28" t="str">
        <f aca="false">TEXT($B269,"yyyy-mm")</f>
        <v>2023-07</v>
      </c>
      <c r="R269" s="28" t="n">
        <f aca="false">IF(AND($O269&gt;=DATE(2025,1,1),$O269&lt;=DATE(2025,4,30)),1,0)</f>
        <v>0</v>
      </c>
    </row>
    <row r="270" customFormat="false" ht="15" hidden="false" customHeight="false" outlineLevel="0" collapsed="false">
      <c r="A270" s="28" t="n">
        <v>29</v>
      </c>
      <c r="B270" s="29" t="n">
        <v>45169</v>
      </c>
      <c r="C270" s="28" t="n">
        <v>24383.33</v>
      </c>
      <c r="D270" s="28" t="n">
        <v>0</v>
      </c>
      <c r="E270" s="28" t="n">
        <v>0</v>
      </c>
      <c r="F270" s="28" t="s">
        <v>345</v>
      </c>
      <c r="G270" s="28" t="n">
        <v>0</v>
      </c>
      <c r="H270" s="28" t="n">
        <v>0</v>
      </c>
      <c r="I270" s="28" t="n">
        <v>0</v>
      </c>
      <c r="J270" s="28" t="n">
        <v>277</v>
      </c>
      <c r="K270" s="28" t="n">
        <v>3</v>
      </c>
      <c r="L270" s="28" t="n">
        <v>1</v>
      </c>
      <c r="M270" s="28" t="s">
        <v>145</v>
      </c>
      <c r="N270" s="28" t="s">
        <v>138</v>
      </c>
      <c r="O270" s="29" t="n">
        <v>45138</v>
      </c>
      <c r="P270" s="28" t="n">
        <f aca="false">ROUNDDOWN(($B270-$O270)/30,0)</f>
        <v>1</v>
      </c>
      <c r="Q270" s="28" t="str">
        <f aca="false">TEXT($B270,"yyyy-mm")</f>
        <v>2023-08</v>
      </c>
      <c r="R270" s="28" t="n">
        <f aca="false">IF(AND($O270&gt;=DATE(2025,1,1),$O270&lt;=DATE(2025,4,30)),1,0)</f>
        <v>0</v>
      </c>
    </row>
    <row r="271" customFormat="false" ht="15" hidden="false" customHeight="false" outlineLevel="0" collapsed="false">
      <c r="A271" s="28" t="n">
        <v>29</v>
      </c>
      <c r="B271" s="29" t="n">
        <v>45199</v>
      </c>
      <c r="C271" s="28" t="n">
        <v>22166.66</v>
      </c>
      <c r="D271" s="28" t="n">
        <v>0</v>
      </c>
      <c r="E271" s="28" t="n">
        <v>0</v>
      </c>
      <c r="F271" s="28" t="s">
        <v>345</v>
      </c>
      <c r="G271" s="28" t="n">
        <v>0</v>
      </c>
      <c r="H271" s="28" t="n">
        <v>0</v>
      </c>
      <c r="I271" s="28" t="n">
        <v>0</v>
      </c>
      <c r="J271" s="28" t="n">
        <v>277</v>
      </c>
      <c r="K271" s="28" t="n">
        <v>3</v>
      </c>
      <c r="L271" s="28" t="n">
        <v>1</v>
      </c>
      <c r="M271" s="28" t="s">
        <v>145</v>
      </c>
      <c r="N271" s="28" t="s">
        <v>138</v>
      </c>
      <c r="O271" s="29" t="n">
        <v>45138</v>
      </c>
      <c r="P271" s="28" t="n">
        <f aca="false">ROUNDDOWN(($B271-$O271)/30,0)</f>
        <v>2</v>
      </c>
      <c r="Q271" s="28" t="str">
        <f aca="false">TEXT($B271,"yyyy-mm")</f>
        <v>2023-09</v>
      </c>
      <c r="R271" s="28" t="n">
        <f aca="false">IF(AND($O271&gt;=DATE(2025,1,1),$O271&lt;=DATE(2025,4,30)),1,0)</f>
        <v>0</v>
      </c>
    </row>
    <row r="272" customFormat="false" ht="15" hidden="false" customHeight="false" outlineLevel="0" collapsed="false">
      <c r="A272" s="28" t="n">
        <v>29</v>
      </c>
      <c r="B272" s="29" t="n">
        <v>45230</v>
      </c>
      <c r="C272" s="28" t="n">
        <v>19949.99</v>
      </c>
      <c r="D272" s="28" t="n">
        <v>0</v>
      </c>
      <c r="E272" s="28" t="n">
        <v>0</v>
      </c>
      <c r="F272" s="28" t="s">
        <v>345</v>
      </c>
      <c r="G272" s="28" t="n">
        <v>0</v>
      </c>
      <c r="H272" s="28" t="n">
        <v>0</v>
      </c>
      <c r="I272" s="28" t="n">
        <v>0</v>
      </c>
      <c r="J272" s="28" t="n">
        <v>277</v>
      </c>
      <c r="K272" s="28" t="n">
        <v>3</v>
      </c>
      <c r="L272" s="28" t="n">
        <v>1</v>
      </c>
      <c r="M272" s="28" t="s">
        <v>145</v>
      </c>
      <c r="N272" s="28" t="s">
        <v>138</v>
      </c>
      <c r="O272" s="29" t="n">
        <v>45138</v>
      </c>
      <c r="P272" s="28" t="n">
        <f aca="false">ROUNDDOWN(($B272-$O272)/30,0)</f>
        <v>3</v>
      </c>
      <c r="Q272" s="28" t="str">
        <f aca="false">TEXT($B272,"yyyy-mm")</f>
        <v>2023-10</v>
      </c>
      <c r="R272" s="28" t="n">
        <f aca="false">IF(AND($O272&gt;=DATE(2025,1,1),$O272&lt;=DATE(2025,4,30)),1,0)</f>
        <v>0</v>
      </c>
    </row>
    <row r="273" customFormat="false" ht="15" hidden="false" customHeight="false" outlineLevel="0" collapsed="false">
      <c r="A273" s="28" t="n">
        <v>29</v>
      </c>
      <c r="B273" s="29" t="n">
        <v>45260</v>
      </c>
      <c r="C273" s="28" t="n">
        <v>17733.32</v>
      </c>
      <c r="D273" s="28" t="n">
        <v>0</v>
      </c>
      <c r="E273" s="28" t="n">
        <v>0</v>
      </c>
      <c r="F273" s="28" t="s">
        <v>345</v>
      </c>
      <c r="G273" s="28" t="n">
        <v>0</v>
      </c>
      <c r="H273" s="28" t="n">
        <v>0</v>
      </c>
      <c r="I273" s="28" t="n">
        <v>0</v>
      </c>
      <c r="J273" s="28" t="n">
        <v>277</v>
      </c>
      <c r="K273" s="28" t="n">
        <v>3</v>
      </c>
      <c r="L273" s="28" t="n">
        <v>1</v>
      </c>
      <c r="M273" s="28" t="s">
        <v>145</v>
      </c>
      <c r="N273" s="28" t="s">
        <v>138</v>
      </c>
      <c r="O273" s="29" t="n">
        <v>45138</v>
      </c>
      <c r="P273" s="28" t="n">
        <f aca="false">ROUNDDOWN(($B273-$O273)/30,0)</f>
        <v>4</v>
      </c>
      <c r="Q273" s="28" t="str">
        <f aca="false">TEXT($B273,"yyyy-mm")</f>
        <v>2023-11</v>
      </c>
      <c r="R273" s="28" t="n">
        <f aca="false">IF(AND($O273&gt;=DATE(2025,1,1),$O273&lt;=DATE(2025,4,30)),1,0)</f>
        <v>0</v>
      </c>
    </row>
    <row r="274" customFormat="false" ht="15" hidden="false" customHeight="false" outlineLevel="0" collapsed="false">
      <c r="A274" s="28" t="n">
        <v>29</v>
      </c>
      <c r="B274" s="29" t="n">
        <v>45291</v>
      </c>
      <c r="C274" s="28" t="n">
        <v>15516.65</v>
      </c>
      <c r="D274" s="28" t="n">
        <v>0</v>
      </c>
      <c r="E274" s="28" t="n">
        <v>0</v>
      </c>
      <c r="F274" s="28" t="s">
        <v>345</v>
      </c>
      <c r="G274" s="28" t="n">
        <v>0</v>
      </c>
      <c r="H274" s="28" t="n">
        <v>0</v>
      </c>
      <c r="I274" s="28" t="n">
        <v>0</v>
      </c>
      <c r="J274" s="28" t="n">
        <v>277</v>
      </c>
      <c r="K274" s="28" t="n">
        <v>3</v>
      </c>
      <c r="L274" s="28" t="n">
        <v>1</v>
      </c>
      <c r="M274" s="28" t="s">
        <v>145</v>
      </c>
      <c r="N274" s="28" t="s">
        <v>138</v>
      </c>
      <c r="O274" s="29" t="n">
        <v>45138</v>
      </c>
      <c r="P274" s="28" t="n">
        <f aca="false">ROUNDDOWN(($B274-$O274)/30,0)</f>
        <v>5</v>
      </c>
      <c r="Q274" s="28" t="str">
        <f aca="false">TEXT($B274,"yyyy-mm")</f>
        <v>2023-12</v>
      </c>
      <c r="R274" s="28" t="n">
        <f aca="false">IF(AND($O274&gt;=DATE(2025,1,1),$O274&lt;=DATE(2025,4,30)),1,0)</f>
        <v>0</v>
      </c>
    </row>
    <row r="275" customFormat="false" ht="15" hidden="false" customHeight="false" outlineLevel="0" collapsed="false">
      <c r="A275" s="28" t="n">
        <v>29</v>
      </c>
      <c r="B275" s="29" t="n">
        <v>45322</v>
      </c>
      <c r="C275" s="28" t="n">
        <v>13299.98</v>
      </c>
      <c r="D275" s="28" t="n">
        <v>0</v>
      </c>
      <c r="E275" s="28" t="n">
        <v>0</v>
      </c>
      <c r="F275" s="28" t="s">
        <v>345</v>
      </c>
      <c r="G275" s="28" t="n">
        <v>0</v>
      </c>
      <c r="H275" s="28" t="n">
        <v>0</v>
      </c>
      <c r="I275" s="28" t="n">
        <v>0</v>
      </c>
      <c r="J275" s="28" t="n">
        <v>277</v>
      </c>
      <c r="K275" s="28" t="n">
        <v>3</v>
      </c>
      <c r="L275" s="28" t="n">
        <v>1</v>
      </c>
      <c r="M275" s="28" t="s">
        <v>145</v>
      </c>
      <c r="N275" s="28" t="s">
        <v>138</v>
      </c>
      <c r="O275" s="29" t="n">
        <v>45138</v>
      </c>
      <c r="P275" s="28" t="n">
        <f aca="false">ROUNDDOWN(($B275-$O275)/30,0)</f>
        <v>6</v>
      </c>
      <c r="Q275" s="28" t="str">
        <f aca="false">TEXT($B275,"yyyy-mm")</f>
        <v>2024-01</v>
      </c>
      <c r="R275" s="28" t="n">
        <f aca="false">IF(AND($O275&gt;=DATE(2025,1,1),$O275&lt;=DATE(2025,4,30)),1,0)</f>
        <v>0</v>
      </c>
    </row>
    <row r="276" customFormat="false" ht="15" hidden="false" customHeight="false" outlineLevel="0" collapsed="false">
      <c r="A276" s="28" t="n">
        <v>29</v>
      </c>
      <c r="B276" s="29" t="n">
        <v>45351</v>
      </c>
      <c r="C276" s="28" t="n">
        <v>11083.31</v>
      </c>
      <c r="D276" s="28" t="n">
        <v>0</v>
      </c>
      <c r="E276" s="28" t="n">
        <v>0</v>
      </c>
      <c r="F276" s="28" t="s">
        <v>345</v>
      </c>
      <c r="G276" s="28" t="n">
        <v>0</v>
      </c>
      <c r="H276" s="28" t="n">
        <v>0</v>
      </c>
      <c r="I276" s="28" t="n">
        <v>0</v>
      </c>
      <c r="J276" s="28" t="n">
        <v>277</v>
      </c>
      <c r="K276" s="28" t="n">
        <v>3</v>
      </c>
      <c r="L276" s="28" t="n">
        <v>1</v>
      </c>
      <c r="M276" s="28" t="s">
        <v>145</v>
      </c>
      <c r="N276" s="28" t="s">
        <v>138</v>
      </c>
      <c r="O276" s="29" t="n">
        <v>45138</v>
      </c>
      <c r="P276" s="28" t="n">
        <f aca="false">ROUNDDOWN(($B276-$O276)/30,0)</f>
        <v>7</v>
      </c>
      <c r="Q276" s="28" t="str">
        <f aca="false">TEXT($B276,"yyyy-mm")</f>
        <v>2024-02</v>
      </c>
      <c r="R276" s="28" t="n">
        <f aca="false">IF(AND($O276&gt;=DATE(2025,1,1),$O276&lt;=DATE(2025,4,30)),1,0)</f>
        <v>0</v>
      </c>
    </row>
    <row r="277" customFormat="false" ht="15" hidden="false" customHeight="false" outlineLevel="0" collapsed="false">
      <c r="A277" s="28" t="n">
        <v>29</v>
      </c>
      <c r="B277" s="29" t="n">
        <v>45382</v>
      </c>
      <c r="C277" s="28" t="n">
        <v>8866.64</v>
      </c>
      <c r="D277" s="28" t="n">
        <v>0</v>
      </c>
      <c r="E277" s="28" t="n">
        <v>0</v>
      </c>
      <c r="F277" s="28" t="s">
        <v>345</v>
      </c>
      <c r="G277" s="28" t="n">
        <v>0</v>
      </c>
      <c r="H277" s="28" t="n">
        <v>0</v>
      </c>
      <c r="I277" s="28" t="n">
        <v>0</v>
      </c>
      <c r="J277" s="28" t="n">
        <v>277</v>
      </c>
      <c r="K277" s="28" t="n">
        <v>3</v>
      </c>
      <c r="L277" s="28" t="n">
        <v>1</v>
      </c>
      <c r="M277" s="28" t="s">
        <v>145</v>
      </c>
      <c r="N277" s="28" t="s">
        <v>138</v>
      </c>
      <c r="O277" s="29" t="n">
        <v>45138</v>
      </c>
      <c r="P277" s="28" t="n">
        <f aca="false">ROUNDDOWN(($B277-$O277)/30,0)</f>
        <v>8</v>
      </c>
      <c r="Q277" s="28" t="str">
        <f aca="false">TEXT($B277,"yyyy-mm")</f>
        <v>2024-03</v>
      </c>
      <c r="R277" s="28" t="n">
        <f aca="false">IF(AND($O277&gt;=DATE(2025,1,1),$O277&lt;=DATE(2025,4,30)),1,0)</f>
        <v>0</v>
      </c>
    </row>
    <row r="278" customFormat="false" ht="15" hidden="false" customHeight="false" outlineLevel="0" collapsed="false">
      <c r="A278" s="28" t="n">
        <v>29</v>
      </c>
      <c r="B278" s="29" t="n">
        <v>45412</v>
      </c>
      <c r="C278" s="28" t="n">
        <v>6649.97</v>
      </c>
      <c r="D278" s="28" t="n">
        <v>0</v>
      </c>
      <c r="E278" s="28" t="n">
        <v>0</v>
      </c>
      <c r="F278" s="28" t="s">
        <v>345</v>
      </c>
      <c r="G278" s="28" t="n">
        <v>0</v>
      </c>
      <c r="H278" s="28" t="n">
        <v>0</v>
      </c>
      <c r="I278" s="28" t="n">
        <v>0</v>
      </c>
      <c r="J278" s="28" t="n">
        <v>277</v>
      </c>
      <c r="K278" s="28" t="n">
        <v>3</v>
      </c>
      <c r="L278" s="28" t="n">
        <v>1</v>
      </c>
      <c r="M278" s="28" t="s">
        <v>145</v>
      </c>
      <c r="N278" s="28" t="s">
        <v>138</v>
      </c>
      <c r="O278" s="29" t="n">
        <v>45138</v>
      </c>
      <c r="P278" s="28" t="n">
        <f aca="false">ROUNDDOWN(($B278-$O278)/30,0)</f>
        <v>9</v>
      </c>
      <c r="Q278" s="28" t="str">
        <f aca="false">TEXT($B278,"yyyy-mm")</f>
        <v>2024-04</v>
      </c>
      <c r="R278" s="28" t="n">
        <f aca="false">IF(AND($O278&gt;=DATE(2025,1,1),$O278&lt;=DATE(2025,4,30)),1,0)</f>
        <v>0</v>
      </c>
    </row>
    <row r="279" customFormat="false" ht="15" hidden="false" customHeight="false" outlineLevel="0" collapsed="false">
      <c r="A279" s="28" t="n">
        <v>29</v>
      </c>
      <c r="B279" s="29" t="n">
        <v>45443</v>
      </c>
      <c r="C279" s="28" t="n">
        <v>4433.3</v>
      </c>
      <c r="D279" s="28" t="n">
        <v>0</v>
      </c>
      <c r="E279" s="28" t="n">
        <v>0</v>
      </c>
      <c r="F279" s="28" t="s">
        <v>345</v>
      </c>
      <c r="G279" s="28" t="n">
        <v>0</v>
      </c>
      <c r="H279" s="28" t="n">
        <v>0</v>
      </c>
      <c r="I279" s="28" t="n">
        <v>0</v>
      </c>
      <c r="J279" s="28" t="n">
        <v>277</v>
      </c>
      <c r="K279" s="28" t="n">
        <v>3</v>
      </c>
      <c r="L279" s="28" t="n">
        <v>1</v>
      </c>
      <c r="M279" s="28" t="s">
        <v>145</v>
      </c>
      <c r="N279" s="28" t="s">
        <v>138</v>
      </c>
      <c r="O279" s="29" t="n">
        <v>45138</v>
      </c>
      <c r="P279" s="28" t="n">
        <f aca="false">ROUNDDOWN(($B279-$O279)/30,0)</f>
        <v>10</v>
      </c>
      <c r="Q279" s="28" t="str">
        <f aca="false">TEXT($B279,"yyyy-mm")</f>
        <v>2024-05</v>
      </c>
      <c r="R279" s="28" t="n">
        <f aca="false">IF(AND($O279&gt;=DATE(2025,1,1),$O279&lt;=DATE(2025,4,30)),1,0)</f>
        <v>0</v>
      </c>
    </row>
    <row r="280" customFormat="false" ht="15" hidden="false" customHeight="false" outlineLevel="0" collapsed="false">
      <c r="A280" s="28" t="n">
        <v>29</v>
      </c>
      <c r="B280" s="29" t="n">
        <v>45473</v>
      </c>
      <c r="C280" s="28" t="n">
        <v>2216.63</v>
      </c>
      <c r="D280" s="28" t="n">
        <v>0</v>
      </c>
      <c r="E280" s="28" t="n">
        <v>0</v>
      </c>
      <c r="F280" s="28" t="s">
        <v>345</v>
      </c>
      <c r="G280" s="28" t="n">
        <v>0</v>
      </c>
      <c r="H280" s="28" t="n">
        <v>0</v>
      </c>
      <c r="I280" s="28" t="n">
        <v>0</v>
      </c>
      <c r="J280" s="28" t="n">
        <v>277</v>
      </c>
      <c r="K280" s="28" t="n">
        <v>3</v>
      </c>
      <c r="L280" s="28" t="n">
        <v>1</v>
      </c>
      <c r="M280" s="28" t="s">
        <v>145</v>
      </c>
      <c r="N280" s="28" t="s">
        <v>138</v>
      </c>
      <c r="O280" s="29" t="n">
        <v>45138</v>
      </c>
      <c r="P280" s="28" t="n">
        <f aca="false">ROUNDDOWN(($B280-$O280)/30,0)</f>
        <v>11</v>
      </c>
      <c r="Q280" s="28" t="str">
        <f aca="false">TEXT($B280,"yyyy-mm")</f>
        <v>2024-06</v>
      </c>
      <c r="R280" s="28" t="n">
        <f aca="false">IF(AND($O280&gt;=DATE(2025,1,1),$O280&lt;=DATE(2025,4,30)),1,0)</f>
        <v>0</v>
      </c>
    </row>
    <row r="281" customFormat="false" ht="15" hidden="false" customHeight="false" outlineLevel="0" collapsed="false">
      <c r="A281" s="28" t="n">
        <v>29</v>
      </c>
      <c r="B281" s="29" t="n">
        <v>45504</v>
      </c>
      <c r="C281" s="28" t="n">
        <v>0</v>
      </c>
      <c r="D281" s="28" t="n">
        <v>0</v>
      </c>
      <c r="E281" s="28" t="n">
        <v>0</v>
      </c>
      <c r="F281" s="28" t="s">
        <v>345</v>
      </c>
      <c r="G281" s="28" t="n">
        <v>0</v>
      </c>
      <c r="H281" s="28" t="n">
        <v>0</v>
      </c>
      <c r="I281" s="28" t="n">
        <v>0</v>
      </c>
      <c r="J281" s="28" t="n">
        <v>277</v>
      </c>
      <c r="K281" s="28" t="n">
        <v>3</v>
      </c>
      <c r="L281" s="28" t="n">
        <v>1</v>
      </c>
      <c r="M281" s="28" t="s">
        <v>145</v>
      </c>
      <c r="N281" s="28" t="s">
        <v>138</v>
      </c>
      <c r="O281" s="29" t="n">
        <v>45138</v>
      </c>
      <c r="P281" s="28" t="n">
        <f aca="false">ROUNDDOWN(($B281-$O281)/30,0)</f>
        <v>12</v>
      </c>
      <c r="Q281" s="28" t="str">
        <f aca="false">TEXT($B281,"yyyy-mm")</f>
        <v>2024-07</v>
      </c>
      <c r="R281" s="28" t="n">
        <f aca="false">IF(AND($O281&gt;=DATE(2025,1,1),$O281&lt;=DATE(2025,4,30)),1,0)</f>
        <v>0</v>
      </c>
    </row>
    <row r="282" customFormat="false" ht="15" hidden="false" customHeight="false" outlineLevel="0" collapsed="false">
      <c r="A282" s="28" t="n">
        <v>30</v>
      </c>
      <c r="B282" s="29" t="n">
        <v>45382</v>
      </c>
      <c r="C282" s="28" t="n">
        <v>78500</v>
      </c>
      <c r="D282" s="28" t="n">
        <v>0</v>
      </c>
      <c r="E282" s="28" t="n">
        <v>0</v>
      </c>
      <c r="F282" s="28" t="s">
        <v>345</v>
      </c>
      <c r="G282" s="28" t="n">
        <v>0</v>
      </c>
      <c r="H282" s="28" t="n">
        <v>0</v>
      </c>
      <c r="I282" s="28" t="n">
        <v>0</v>
      </c>
      <c r="J282" s="28" t="n">
        <v>60</v>
      </c>
      <c r="K282" s="28" t="n">
        <v>4</v>
      </c>
      <c r="L282" s="28" t="n">
        <v>1</v>
      </c>
      <c r="M282" s="28" t="s">
        <v>147</v>
      </c>
      <c r="N282" s="28" t="s">
        <v>138</v>
      </c>
      <c r="O282" s="29" t="n">
        <v>45376</v>
      </c>
      <c r="P282" s="28" t="n">
        <f aca="false">ROUNDDOWN(($B282-$O282)/30,0)</f>
        <v>0</v>
      </c>
      <c r="Q282" s="28" t="str">
        <f aca="false">TEXT($B282,"yyyy-mm")</f>
        <v>2024-03</v>
      </c>
      <c r="R282" s="28" t="n">
        <f aca="false">IF(AND($O282&gt;=DATE(2025,1,1),$O282&lt;=DATE(2025,4,30)),1,0)</f>
        <v>0</v>
      </c>
    </row>
    <row r="283" customFormat="false" ht="15" hidden="false" customHeight="false" outlineLevel="0" collapsed="false">
      <c r="A283" s="28" t="n">
        <v>30</v>
      </c>
      <c r="B283" s="29" t="n">
        <v>45412</v>
      </c>
      <c r="C283" s="28" t="n">
        <v>75229.17</v>
      </c>
      <c r="D283" s="28" t="n">
        <v>0</v>
      </c>
      <c r="E283" s="28" t="n">
        <v>0</v>
      </c>
      <c r="F283" s="28" t="s">
        <v>345</v>
      </c>
      <c r="G283" s="28" t="n">
        <v>0</v>
      </c>
      <c r="H283" s="28" t="n">
        <v>0</v>
      </c>
      <c r="I283" s="28" t="n">
        <v>0</v>
      </c>
      <c r="J283" s="28" t="n">
        <v>60</v>
      </c>
      <c r="K283" s="28" t="n">
        <v>4</v>
      </c>
      <c r="L283" s="28" t="n">
        <v>1</v>
      </c>
      <c r="M283" s="28" t="s">
        <v>147</v>
      </c>
      <c r="N283" s="28" t="s">
        <v>138</v>
      </c>
      <c r="O283" s="29" t="n">
        <v>45376</v>
      </c>
      <c r="P283" s="28" t="n">
        <f aca="false">ROUNDDOWN(($B283-$O283)/30,0)</f>
        <v>1</v>
      </c>
      <c r="Q283" s="28" t="str">
        <f aca="false">TEXT($B283,"yyyy-mm")</f>
        <v>2024-04</v>
      </c>
      <c r="R283" s="28" t="n">
        <f aca="false">IF(AND($O283&gt;=DATE(2025,1,1),$O283&lt;=DATE(2025,4,30)),1,0)</f>
        <v>0</v>
      </c>
    </row>
    <row r="284" customFormat="false" ht="15" hidden="false" customHeight="false" outlineLevel="0" collapsed="false">
      <c r="A284" s="28" t="n">
        <v>30</v>
      </c>
      <c r="B284" s="29" t="n">
        <v>45443</v>
      </c>
      <c r="C284" s="28" t="n">
        <v>71958.34</v>
      </c>
      <c r="D284" s="28" t="n">
        <v>0</v>
      </c>
      <c r="E284" s="28" t="n">
        <v>0</v>
      </c>
      <c r="F284" s="28" t="s">
        <v>345</v>
      </c>
      <c r="G284" s="28" t="n">
        <v>0</v>
      </c>
      <c r="H284" s="28" t="n">
        <v>0</v>
      </c>
      <c r="I284" s="28" t="n">
        <v>0</v>
      </c>
      <c r="J284" s="28" t="n">
        <v>60</v>
      </c>
      <c r="K284" s="28" t="n">
        <v>4</v>
      </c>
      <c r="L284" s="28" t="n">
        <v>1</v>
      </c>
      <c r="M284" s="28" t="s">
        <v>147</v>
      </c>
      <c r="N284" s="28" t="s">
        <v>138</v>
      </c>
      <c r="O284" s="29" t="n">
        <v>45376</v>
      </c>
      <c r="P284" s="28" t="n">
        <f aca="false">ROUNDDOWN(($B284-$O284)/30,0)</f>
        <v>2</v>
      </c>
      <c r="Q284" s="28" t="str">
        <f aca="false">TEXT($B284,"yyyy-mm")</f>
        <v>2024-05</v>
      </c>
      <c r="R284" s="28" t="n">
        <f aca="false">IF(AND($O284&gt;=DATE(2025,1,1),$O284&lt;=DATE(2025,4,30)),1,0)</f>
        <v>0</v>
      </c>
    </row>
    <row r="285" customFormat="false" ht="15" hidden="false" customHeight="false" outlineLevel="0" collapsed="false">
      <c r="A285" s="28" t="n">
        <v>30</v>
      </c>
      <c r="B285" s="29" t="n">
        <v>45473</v>
      </c>
      <c r="C285" s="28" t="n">
        <v>68687.51</v>
      </c>
      <c r="D285" s="28" t="n">
        <v>0</v>
      </c>
      <c r="E285" s="28" t="n">
        <v>0</v>
      </c>
      <c r="F285" s="28" t="s">
        <v>345</v>
      </c>
      <c r="G285" s="28" t="n">
        <v>0</v>
      </c>
      <c r="H285" s="28" t="n">
        <v>0</v>
      </c>
      <c r="I285" s="28" t="n">
        <v>0</v>
      </c>
      <c r="J285" s="28" t="n">
        <v>60</v>
      </c>
      <c r="K285" s="28" t="n">
        <v>4</v>
      </c>
      <c r="L285" s="28" t="n">
        <v>1</v>
      </c>
      <c r="M285" s="28" t="s">
        <v>147</v>
      </c>
      <c r="N285" s="28" t="s">
        <v>138</v>
      </c>
      <c r="O285" s="29" t="n">
        <v>45376</v>
      </c>
      <c r="P285" s="28" t="n">
        <f aca="false">ROUNDDOWN(($B285-$O285)/30,0)</f>
        <v>3</v>
      </c>
      <c r="Q285" s="28" t="str">
        <f aca="false">TEXT($B285,"yyyy-mm")</f>
        <v>2024-06</v>
      </c>
      <c r="R285" s="28" t="n">
        <f aca="false">IF(AND($O285&gt;=DATE(2025,1,1),$O285&lt;=DATE(2025,4,30)),1,0)</f>
        <v>0</v>
      </c>
    </row>
    <row r="286" customFormat="false" ht="15" hidden="false" customHeight="false" outlineLevel="0" collapsed="false">
      <c r="A286" s="28" t="n">
        <v>30</v>
      </c>
      <c r="B286" s="29" t="n">
        <v>45504</v>
      </c>
      <c r="C286" s="28" t="n">
        <v>65416.68</v>
      </c>
      <c r="D286" s="28" t="n">
        <v>0</v>
      </c>
      <c r="E286" s="28" t="n">
        <v>0</v>
      </c>
      <c r="F286" s="28" t="s">
        <v>345</v>
      </c>
      <c r="G286" s="28" t="n">
        <v>0</v>
      </c>
      <c r="H286" s="28" t="n">
        <v>0</v>
      </c>
      <c r="I286" s="28" t="n">
        <v>0</v>
      </c>
      <c r="J286" s="28" t="n">
        <v>60</v>
      </c>
      <c r="K286" s="28" t="n">
        <v>4</v>
      </c>
      <c r="L286" s="28" t="n">
        <v>1</v>
      </c>
      <c r="M286" s="28" t="s">
        <v>147</v>
      </c>
      <c r="N286" s="28" t="s">
        <v>138</v>
      </c>
      <c r="O286" s="29" t="n">
        <v>45376</v>
      </c>
      <c r="P286" s="28" t="n">
        <f aca="false">ROUNDDOWN(($B286-$O286)/30,0)</f>
        <v>4</v>
      </c>
      <c r="Q286" s="28" t="str">
        <f aca="false">TEXT($B286,"yyyy-mm")</f>
        <v>2024-07</v>
      </c>
      <c r="R286" s="28" t="n">
        <f aca="false">IF(AND($O286&gt;=DATE(2025,1,1),$O286&lt;=DATE(2025,4,30)),1,0)</f>
        <v>0</v>
      </c>
    </row>
    <row r="287" customFormat="false" ht="15" hidden="false" customHeight="false" outlineLevel="0" collapsed="false">
      <c r="A287" s="28" t="n">
        <v>30</v>
      </c>
      <c r="B287" s="29" t="n">
        <v>45535</v>
      </c>
      <c r="C287" s="28" t="n">
        <v>62145.85</v>
      </c>
      <c r="D287" s="28" t="n">
        <v>0</v>
      </c>
      <c r="E287" s="28" t="n">
        <v>0</v>
      </c>
      <c r="F287" s="28" t="s">
        <v>345</v>
      </c>
      <c r="G287" s="28" t="n">
        <v>0</v>
      </c>
      <c r="H287" s="28" t="n">
        <v>0</v>
      </c>
      <c r="I287" s="28" t="n">
        <v>0</v>
      </c>
      <c r="J287" s="28" t="n">
        <v>60</v>
      </c>
      <c r="K287" s="28" t="n">
        <v>4</v>
      </c>
      <c r="L287" s="28" t="n">
        <v>1</v>
      </c>
      <c r="M287" s="28" t="s">
        <v>147</v>
      </c>
      <c r="N287" s="28" t="s">
        <v>138</v>
      </c>
      <c r="O287" s="29" t="n">
        <v>45376</v>
      </c>
      <c r="P287" s="28" t="n">
        <f aca="false">ROUNDDOWN(($B287-$O287)/30,0)</f>
        <v>5</v>
      </c>
      <c r="Q287" s="28" t="str">
        <f aca="false">TEXT($B287,"yyyy-mm")</f>
        <v>2024-08</v>
      </c>
      <c r="R287" s="28" t="n">
        <f aca="false">IF(AND($O287&gt;=DATE(2025,1,1),$O287&lt;=DATE(2025,4,30)),1,0)</f>
        <v>0</v>
      </c>
    </row>
    <row r="288" customFormat="false" ht="15" hidden="false" customHeight="false" outlineLevel="0" collapsed="false">
      <c r="A288" s="28" t="n">
        <v>30</v>
      </c>
      <c r="B288" s="29" t="n">
        <v>45565</v>
      </c>
      <c r="C288" s="28" t="n">
        <v>58875.02</v>
      </c>
      <c r="D288" s="28" t="n">
        <v>0</v>
      </c>
      <c r="E288" s="28" t="n">
        <v>0</v>
      </c>
      <c r="F288" s="28" t="s">
        <v>345</v>
      </c>
      <c r="G288" s="28" t="n">
        <v>0</v>
      </c>
      <c r="H288" s="28" t="n">
        <v>0</v>
      </c>
      <c r="I288" s="28" t="n">
        <v>0</v>
      </c>
      <c r="J288" s="28" t="n">
        <v>60</v>
      </c>
      <c r="K288" s="28" t="n">
        <v>4</v>
      </c>
      <c r="L288" s="28" t="n">
        <v>1</v>
      </c>
      <c r="M288" s="28" t="s">
        <v>147</v>
      </c>
      <c r="N288" s="28" t="s">
        <v>138</v>
      </c>
      <c r="O288" s="29" t="n">
        <v>45376</v>
      </c>
      <c r="P288" s="28" t="n">
        <f aca="false">ROUNDDOWN(($B288-$O288)/30,0)</f>
        <v>6</v>
      </c>
      <c r="Q288" s="28" t="str">
        <f aca="false">TEXT($B288,"yyyy-mm")</f>
        <v>2024-09</v>
      </c>
      <c r="R288" s="28" t="n">
        <f aca="false">IF(AND($O288&gt;=DATE(2025,1,1),$O288&lt;=DATE(2025,4,30)),1,0)</f>
        <v>0</v>
      </c>
    </row>
    <row r="289" customFormat="false" ht="15" hidden="false" customHeight="false" outlineLevel="0" collapsed="false">
      <c r="A289" s="28" t="n">
        <v>30</v>
      </c>
      <c r="B289" s="29" t="n">
        <v>45596</v>
      </c>
      <c r="C289" s="28" t="n">
        <v>55604.19</v>
      </c>
      <c r="D289" s="28" t="n">
        <v>0</v>
      </c>
      <c r="E289" s="28" t="n">
        <v>0</v>
      </c>
      <c r="F289" s="28" t="s">
        <v>345</v>
      </c>
      <c r="G289" s="28" t="n">
        <v>0</v>
      </c>
      <c r="H289" s="28" t="n">
        <v>0</v>
      </c>
      <c r="I289" s="28" t="n">
        <v>0</v>
      </c>
      <c r="J289" s="28" t="n">
        <v>60</v>
      </c>
      <c r="K289" s="28" t="n">
        <v>4</v>
      </c>
      <c r="L289" s="28" t="n">
        <v>1</v>
      </c>
      <c r="M289" s="28" t="s">
        <v>147</v>
      </c>
      <c r="N289" s="28" t="s">
        <v>138</v>
      </c>
      <c r="O289" s="29" t="n">
        <v>45376</v>
      </c>
      <c r="P289" s="28" t="n">
        <f aca="false">ROUNDDOWN(($B289-$O289)/30,0)</f>
        <v>7</v>
      </c>
      <c r="Q289" s="28" t="str">
        <f aca="false">TEXT($B289,"yyyy-mm")</f>
        <v>2024-10</v>
      </c>
      <c r="R289" s="28" t="n">
        <f aca="false">IF(AND($O289&gt;=DATE(2025,1,1),$O289&lt;=DATE(2025,4,30)),1,0)</f>
        <v>0</v>
      </c>
    </row>
    <row r="290" customFormat="false" ht="15" hidden="false" customHeight="false" outlineLevel="0" collapsed="false">
      <c r="A290" s="28" t="n">
        <v>30</v>
      </c>
      <c r="B290" s="29" t="n">
        <v>45626</v>
      </c>
      <c r="C290" s="28" t="n">
        <v>52333.36</v>
      </c>
      <c r="D290" s="28" t="n">
        <v>0</v>
      </c>
      <c r="E290" s="28" t="n">
        <v>0</v>
      </c>
      <c r="F290" s="28" t="s">
        <v>345</v>
      </c>
      <c r="G290" s="28" t="n">
        <v>0</v>
      </c>
      <c r="H290" s="28" t="n">
        <v>0</v>
      </c>
      <c r="I290" s="28" t="n">
        <v>0</v>
      </c>
      <c r="J290" s="28" t="n">
        <v>60</v>
      </c>
      <c r="K290" s="28" t="n">
        <v>4</v>
      </c>
      <c r="L290" s="28" t="n">
        <v>1</v>
      </c>
      <c r="M290" s="28" t="s">
        <v>147</v>
      </c>
      <c r="N290" s="28" t="s">
        <v>138</v>
      </c>
      <c r="O290" s="29" t="n">
        <v>45376</v>
      </c>
      <c r="P290" s="28" t="n">
        <f aca="false">ROUNDDOWN(($B290-$O290)/30,0)</f>
        <v>8</v>
      </c>
      <c r="Q290" s="28" t="str">
        <f aca="false">TEXT($B290,"yyyy-mm")</f>
        <v>2024-11</v>
      </c>
      <c r="R290" s="28" t="n">
        <f aca="false">IF(AND($O290&gt;=DATE(2025,1,1),$O290&lt;=DATE(2025,4,30)),1,0)</f>
        <v>0</v>
      </c>
    </row>
    <row r="291" customFormat="false" ht="15" hidden="false" customHeight="false" outlineLevel="0" collapsed="false">
      <c r="A291" s="28" t="n">
        <v>30</v>
      </c>
      <c r="B291" s="29" t="n">
        <v>45657</v>
      </c>
      <c r="C291" s="28" t="n">
        <v>49062.53</v>
      </c>
      <c r="D291" s="28" t="n">
        <v>0</v>
      </c>
      <c r="E291" s="28" t="n">
        <v>0</v>
      </c>
      <c r="F291" s="28" t="s">
        <v>345</v>
      </c>
      <c r="G291" s="28" t="n">
        <v>0</v>
      </c>
      <c r="H291" s="28" t="n">
        <v>0</v>
      </c>
      <c r="I291" s="28" t="n">
        <v>0</v>
      </c>
      <c r="J291" s="28" t="n">
        <v>60</v>
      </c>
      <c r="K291" s="28" t="n">
        <v>4</v>
      </c>
      <c r="L291" s="28" t="n">
        <v>1</v>
      </c>
      <c r="M291" s="28" t="s">
        <v>147</v>
      </c>
      <c r="N291" s="28" t="s">
        <v>138</v>
      </c>
      <c r="O291" s="29" t="n">
        <v>45376</v>
      </c>
      <c r="P291" s="28" t="n">
        <f aca="false">ROUNDDOWN(($B291-$O291)/30,0)</f>
        <v>9</v>
      </c>
      <c r="Q291" s="28" t="str">
        <f aca="false">TEXT($B291,"yyyy-mm")</f>
        <v>2024-12</v>
      </c>
      <c r="R291" s="28" t="n">
        <f aca="false">IF(AND($O291&gt;=DATE(2025,1,1),$O291&lt;=DATE(2025,4,30)),1,0)</f>
        <v>0</v>
      </c>
    </row>
    <row r="292" customFormat="false" ht="15" hidden="false" customHeight="false" outlineLevel="0" collapsed="false">
      <c r="A292" s="28" t="n">
        <v>30</v>
      </c>
      <c r="B292" s="29" t="n">
        <v>45688</v>
      </c>
      <c r="C292" s="28" t="n">
        <v>45791.7</v>
      </c>
      <c r="D292" s="28" t="n">
        <v>0</v>
      </c>
      <c r="E292" s="28" t="n">
        <v>0</v>
      </c>
      <c r="F292" s="28" t="s">
        <v>345</v>
      </c>
      <c r="G292" s="28" t="n">
        <v>0</v>
      </c>
      <c r="H292" s="28" t="n">
        <v>0</v>
      </c>
      <c r="I292" s="28" t="n">
        <v>0</v>
      </c>
      <c r="J292" s="28" t="n">
        <v>60</v>
      </c>
      <c r="K292" s="28" t="n">
        <v>4</v>
      </c>
      <c r="L292" s="28" t="n">
        <v>1</v>
      </c>
      <c r="M292" s="28" t="s">
        <v>147</v>
      </c>
      <c r="N292" s="28" t="s">
        <v>138</v>
      </c>
      <c r="O292" s="29" t="n">
        <v>45376</v>
      </c>
      <c r="P292" s="28" t="n">
        <f aca="false">ROUNDDOWN(($B292-$O292)/30,0)</f>
        <v>10</v>
      </c>
      <c r="Q292" s="28" t="str">
        <f aca="false">TEXT($B292,"yyyy-mm")</f>
        <v>2025-01</v>
      </c>
      <c r="R292" s="28" t="n">
        <f aca="false">IF(AND($O292&gt;=DATE(2025,1,1),$O292&lt;=DATE(2025,4,30)),1,0)</f>
        <v>0</v>
      </c>
    </row>
    <row r="293" customFormat="false" ht="15" hidden="false" customHeight="false" outlineLevel="0" collapsed="false">
      <c r="A293" s="28" t="n">
        <v>30</v>
      </c>
      <c r="B293" s="29" t="n">
        <v>45716</v>
      </c>
      <c r="C293" s="28" t="n">
        <v>42520.87</v>
      </c>
      <c r="D293" s="28" t="n">
        <v>0</v>
      </c>
      <c r="E293" s="28" t="n">
        <v>0</v>
      </c>
      <c r="F293" s="28" t="s">
        <v>345</v>
      </c>
      <c r="G293" s="28" t="n">
        <v>0</v>
      </c>
      <c r="H293" s="28" t="n">
        <v>0</v>
      </c>
      <c r="I293" s="28" t="n">
        <v>0</v>
      </c>
      <c r="J293" s="28" t="n">
        <v>60</v>
      </c>
      <c r="K293" s="28" t="n">
        <v>4</v>
      </c>
      <c r="L293" s="28" t="n">
        <v>1</v>
      </c>
      <c r="M293" s="28" t="s">
        <v>147</v>
      </c>
      <c r="N293" s="28" t="s">
        <v>138</v>
      </c>
      <c r="O293" s="29" t="n">
        <v>45376</v>
      </c>
      <c r="P293" s="28" t="n">
        <f aca="false">ROUNDDOWN(($B293-$O293)/30,0)</f>
        <v>11</v>
      </c>
      <c r="Q293" s="28" t="str">
        <f aca="false">TEXT($B293,"yyyy-mm")</f>
        <v>2025-02</v>
      </c>
      <c r="R293" s="28" t="n">
        <f aca="false">IF(AND($O293&gt;=DATE(2025,1,1),$O293&lt;=DATE(2025,4,30)),1,0)</f>
        <v>0</v>
      </c>
    </row>
    <row r="294" customFormat="false" ht="15" hidden="false" customHeight="false" outlineLevel="0" collapsed="false">
      <c r="A294" s="28" t="n">
        <v>30</v>
      </c>
      <c r="B294" s="29" t="n">
        <v>45747</v>
      </c>
      <c r="C294" s="28" t="n">
        <v>39250.04</v>
      </c>
      <c r="D294" s="28" t="n">
        <v>0</v>
      </c>
      <c r="E294" s="28" t="n">
        <v>0</v>
      </c>
      <c r="F294" s="28" t="s">
        <v>345</v>
      </c>
      <c r="G294" s="28" t="n">
        <v>0</v>
      </c>
      <c r="H294" s="28" t="n">
        <v>0</v>
      </c>
      <c r="I294" s="28" t="n">
        <v>0</v>
      </c>
      <c r="J294" s="28" t="n">
        <v>60</v>
      </c>
      <c r="K294" s="28" t="n">
        <v>4</v>
      </c>
      <c r="L294" s="28" t="n">
        <v>1</v>
      </c>
      <c r="M294" s="28" t="s">
        <v>147</v>
      </c>
      <c r="N294" s="28" t="s">
        <v>138</v>
      </c>
      <c r="O294" s="29" t="n">
        <v>45376</v>
      </c>
      <c r="P294" s="28" t="n">
        <f aca="false">ROUNDDOWN(($B294-$O294)/30,0)</f>
        <v>12</v>
      </c>
      <c r="Q294" s="28" t="str">
        <f aca="false">TEXT($B294,"yyyy-mm")</f>
        <v>2025-03</v>
      </c>
      <c r="R294" s="28" t="n">
        <f aca="false">IF(AND($O294&gt;=DATE(2025,1,1),$O294&lt;=DATE(2025,4,30)),1,0)</f>
        <v>0</v>
      </c>
    </row>
    <row r="295" customFormat="false" ht="15" hidden="false" customHeight="false" outlineLevel="0" collapsed="false">
      <c r="A295" s="28" t="n">
        <v>30</v>
      </c>
      <c r="B295" s="29" t="n">
        <v>45777</v>
      </c>
      <c r="C295" s="28" t="n">
        <v>35979.21</v>
      </c>
      <c r="D295" s="28" t="n">
        <v>0</v>
      </c>
      <c r="E295" s="28" t="n">
        <v>0</v>
      </c>
      <c r="F295" s="28" t="s">
        <v>345</v>
      </c>
      <c r="G295" s="28" t="n">
        <v>0</v>
      </c>
      <c r="H295" s="28" t="n">
        <v>0</v>
      </c>
      <c r="I295" s="28" t="n">
        <v>0</v>
      </c>
      <c r="J295" s="28" t="n">
        <v>60</v>
      </c>
      <c r="K295" s="28" t="n">
        <v>4</v>
      </c>
      <c r="L295" s="28" t="n">
        <v>1</v>
      </c>
      <c r="M295" s="28" t="s">
        <v>147</v>
      </c>
      <c r="N295" s="28" t="s">
        <v>138</v>
      </c>
      <c r="O295" s="29" t="n">
        <v>45376</v>
      </c>
      <c r="P295" s="28" t="n">
        <f aca="false">ROUNDDOWN(($B295-$O295)/30,0)</f>
        <v>13</v>
      </c>
      <c r="Q295" s="28" t="str">
        <f aca="false">TEXT($B295,"yyyy-mm")</f>
        <v>2025-04</v>
      </c>
      <c r="R295" s="28" t="n">
        <f aca="false">IF(AND($O295&gt;=DATE(2025,1,1),$O295&lt;=DATE(2025,4,30)),1,0)</f>
        <v>0</v>
      </c>
    </row>
    <row r="296" customFormat="false" ht="15" hidden="false" customHeight="false" outlineLevel="0" collapsed="false">
      <c r="A296" s="28" t="n">
        <v>30</v>
      </c>
      <c r="B296" s="29" t="n">
        <v>45808</v>
      </c>
      <c r="C296" s="28" t="n">
        <v>32708.38</v>
      </c>
      <c r="D296" s="28" t="n">
        <v>0</v>
      </c>
      <c r="E296" s="28" t="n">
        <v>0</v>
      </c>
      <c r="F296" s="28" t="s">
        <v>345</v>
      </c>
      <c r="G296" s="28" t="n">
        <v>0</v>
      </c>
      <c r="H296" s="28" t="n">
        <v>0</v>
      </c>
      <c r="I296" s="28" t="n">
        <v>0</v>
      </c>
      <c r="J296" s="28" t="n">
        <v>60</v>
      </c>
      <c r="K296" s="28" t="n">
        <v>4</v>
      </c>
      <c r="L296" s="28" t="n">
        <v>1</v>
      </c>
      <c r="M296" s="28" t="s">
        <v>147</v>
      </c>
      <c r="N296" s="28" t="s">
        <v>138</v>
      </c>
      <c r="O296" s="29" t="n">
        <v>45376</v>
      </c>
      <c r="P296" s="28" t="n">
        <f aca="false">ROUNDDOWN(($B296-$O296)/30,0)</f>
        <v>14</v>
      </c>
      <c r="Q296" s="28" t="str">
        <f aca="false">TEXT($B296,"yyyy-mm")</f>
        <v>2025-05</v>
      </c>
      <c r="R296" s="28" t="n">
        <f aca="false">IF(AND($O296&gt;=DATE(2025,1,1),$O296&lt;=DATE(2025,4,30)),1,0)</f>
        <v>0</v>
      </c>
    </row>
    <row r="297" customFormat="false" ht="15" hidden="false" customHeight="false" outlineLevel="0" collapsed="false">
      <c r="A297" s="28" t="n">
        <v>30</v>
      </c>
      <c r="B297" s="29" t="n">
        <v>45838</v>
      </c>
      <c r="C297" s="28" t="n">
        <v>29437.55</v>
      </c>
      <c r="D297" s="28" t="n">
        <v>0</v>
      </c>
      <c r="E297" s="28" t="n">
        <v>0</v>
      </c>
      <c r="F297" s="28" t="s">
        <v>345</v>
      </c>
      <c r="G297" s="28" t="n">
        <v>0</v>
      </c>
      <c r="H297" s="28" t="n">
        <v>0</v>
      </c>
      <c r="I297" s="28" t="n">
        <v>0</v>
      </c>
      <c r="J297" s="28" t="n">
        <v>60</v>
      </c>
      <c r="K297" s="28" t="n">
        <v>4</v>
      </c>
      <c r="L297" s="28" t="n">
        <v>1</v>
      </c>
      <c r="M297" s="28" t="s">
        <v>147</v>
      </c>
      <c r="N297" s="28" t="s">
        <v>138</v>
      </c>
      <c r="O297" s="29" t="n">
        <v>45376</v>
      </c>
      <c r="P297" s="28" t="n">
        <f aca="false">ROUNDDOWN(($B297-$O297)/30,0)</f>
        <v>15</v>
      </c>
      <c r="Q297" s="28" t="str">
        <f aca="false">TEXT($B297,"yyyy-mm")</f>
        <v>2025-06</v>
      </c>
      <c r="R297" s="28" t="n">
        <f aca="false">IF(AND($O297&gt;=DATE(2025,1,1),$O297&lt;=DATE(2025,4,30)),1,0)</f>
        <v>0</v>
      </c>
    </row>
    <row r="298" customFormat="false" ht="15" hidden="false" customHeight="false" outlineLevel="0" collapsed="false">
      <c r="A298" s="28" t="n">
        <v>30</v>
      </c>
      <c r="B298" s="29" t="n">
        <v>45869</v>
      </c>
      <c r="C298" s="28" t="n">
        <v>26166.72</v>
      </c>
      <c r="D298" s="28" t="n">
        <v>0</v>
      </c>
      <c r="E298" s="28" t="n">
        <v>0</v>
      </c>
      <c r="F298" s="28" t="s">
        <v>345</v>
      </c>
      <c r="G298" s="28" t="n">
        <v>0</v>
      </c>
      <c r="H298" s="28" t="n">
        <v>0</v>
      </c>
      <c r="I298" s="28" t="n">
        <v>0</v>
      </c>
      <c r="J298" s="28" t="n">
        <v>60</v>
      </c>
      <c r="K298" s="28" t="n">
        <v>4</v>
      </c>
      <c r="L298" s="28" t="n">
        <v>1</v>
      </c>
      <c r="M298" s="28" t="s">
        <v>147</v>
      </c>
      <c r="N298" s="28" t="s">
        <v>138</v>
      </c>
      <c r="O298" s="29" t="n">
        <v>45376</v>
      </c>
      <c r="P298" s="28" t="n">
        <f aca="false">ROUNDDOWN(($B298-$O298)/30,0)</f>
        <v>16</v>
      </c>
      <c r="Q298" s="28" t="str">
        <f aca="false">TEXT($B298,"yyyy-mm")</f>
        <v>2025-07</v>
      </c>
      <c r="R298" s="28" t="n">
        <f aca="false">IF(AND($O298&gt;=DATE(2025,1,1),$O298&lt;=DATE(2025,4,30)),1,0)</f>
        <v>0</v>
      </c>
    </row>
    <row r="299" customFormat="false" ht="15" hidden="false" customHeight="false" outlineLevel="0" collapsed="false">
      <c r="A299" s="28" t="n">
        <v>30</v>
      </c>
      <c r="B299" s="29" t="n">
        <v>45900</v>
      </c>
      <c r="C299" s="28" t="n">
        <v>22895.89</v>
      </c>
      <c r="D299" s="28" t="n">
        <v>0</v>
      </c>
      <c r="E299" s="28" t="n">
        <v>0</v>
      </c>
      <c r="F299" s="28" t="s">
        <v>345</v>
      </c>
      <c r="G299" s="28" t="n">
        <v>0</v>
      </c>
      <c r="H299" s="28" t="n">
        <v>0</v>
      </c>
      <c r="I299" s="28" t="n">
        <v>0</v>
      </c>
      <c r="J299" s="28" t="n">
        <v>60</v>
      </c>
      <c r="K299" s="28" t="n">
        <v>4</v>
      </c>
      <c r="L299" s="28" t="n">
        <v>1</v>
      </c>
      <c r="M299" s="28" t="s">
        <v>147</v>
      </c>
      <c r="N299" s="28" t="s">
        <v>138</v>
      </c>
      <c r="O299" s="29" t="n">
        <v>45376</v>
      </c>
      <c r="P299" s="28" t="n">
        <f aca="false">ROUNDDOWN(($B299-$O299)/30,0)</f>
        <v>17</v>
      </c>
      <c r="Q299" s="28" t="str">
        <f aca="false">TEXT($B299,"yyyy-mm")</f>
        <v>2025-08</v>
      </c>
      <c r="R299" s="28" t="n">
        <f aca="false">IF(AND($O299&gt;=DATE(2025,1,1),$O299&lt;=DATE(2025,4,30)),1,0)</f>
        <v>0</v>
      </c>
    </row>
    <row r="300" customFormat="false" ht="15" hidden="false" customHeight="false" outlineLevel="0" collapsed="false">
      <c r="A300" s="28" t="n">
        <v>30</v>
      </c>
      <c r="B300" s="29" t="n">
        <v>45930</v>
      </c>
      <c r="C300" s="28" t="n">
        <v>19625.06</v>
      </c>
      <c r="D300" s="28" t="n">
        <v>0</v>
      </c>
      <c r="E300" s="28" t="n">
        <v>0</v>
      </c>
      <c r="F300" s="28" t="s">
        <v>345</v>
      </c>
      <c r="G300" s="28" t="n">
        <v>0</v>
      </c>
      <c r="H300" s="28" t="n">
        <v>0</v>
      </c>
      <c r="I300" s="28" t="n">
        <v>0</v>
      </c>
      <c r="J300" s="28" t="n">
        <v>60</v>
      </c>
      <c r="K300" s="28" t="n">
        <v>4</v>
      </c>
      <c r="L300" s="28" t="n">
        <v>1</v>
      </c>
      <c r="M300" s="28" t="s">
        <v>147</v>
      </c>
      <c r="N300" s="28" t="s">
        <v>138</v>
      </c>
      <c r="O300" s="29" t="n">
        <v>45376</v>
      </c>
      <c r="P300" s="28" t="n">
        <f aca="false">ROUNDDOWN(($B300-$O300)/30,0)</f>
        <v>18</v>
      </c>
      <c r="Q300" s="28" t="str">
        <f aca="false">TEXT($B300,"yyyy-mm")</f>
        <v>2025-09</v>
      </c>
      <c r="R300" s="28" t="n">
        <f aca="false">IF(AND($O300&gt;=DATE(2025,1,1),$O300&lt;=DATE(2025,4,30)),1,0)</f>
        <v>0</v>
      </c>
    </row>
    <row r="301" customFormat="false" ht="15" hidden="false" customHeight="false" outlineLevel="0" collapsed="false">
      <c r="A301" s="28" t="n">
        <v>30</v>
      </c>
      <c r="B301" s="29" t="n">
        <v>45961</v>
      </c>
      <c r="C301" s="28" t="n">
        <v>19625.06</v>
      </c>
      <c r="D301" s="28" t="n">
        <v>3270.83</v>
      </c>
      <c r="E301" s="28" t="n">
        <v>6</v>
      </c>
      <c r="F301" s="28" t="s">
        <v>346</v>
      </c>
      <c r="G301" s="28" t="n">
        <v>0</v>
      </c>
      <c r="H301" s="28" t="n">
        <v>0</v>
      </c>
      <c r="I301" s="28" t="n">
        <v>0</v>
      </c>
      <c r="J301" s="28" t="n">
        <v>60</v>
      </c>
      <c r="K301" s="28" t="n">
        <v>4</v>
      </c>
      <c r="L301" s="28" t="n">
        <v>1</v>
      </c>
      <c r="M301" s="28" t="s">
        <v>147</v>
      </c>
      <c r="N301" s="28" t="s">
        <v>138</v>
      </c>
      <c r="O301" s="29" t="n">
        <v>45376</v>
      </c>
      <c r="P301" s="28" t="n">
        <f aca="false">ROUNDDOWN(($B301-$O301)/30,0)</f>
        <v>19</v>
      </c>
      <c r="Q301" s="28" t="str">
        <f aca="false">TEXT($B301,"yyyy-mm")</f>
        <v>2025-10</v>
      </c>
      <c r="R301" s="28" t="n">
        <f aca="false">IF(AND($O301&gt;=DATE(2025,1,1),$O301&lt;=DATE(2025,4,30)),1,0)</f>
        <v>0</v>
      </c>
    </row>
    <row r="302" customFormat="false" ht="15" hidden="false" customHeight="false" outlineLevel="0" collapsed="false">
      <c r="A302" s="28" t="n">
        <v>30</v>
      </c>
      <c r="B302" s="29" t="n">
        <v>45991</v>
      </c>
      <c r="C302" s="28" t="n">
        <v>19625.06</v>
      </c>
      <c r="D302" s="28" t="n">
        <v>6541.66</v>
      </c>
      <c r="E302" s="28" t="n">
        <v>36</v>
      </c>
      <c r="F302" s="28" t="s">
        <v>347</v>
      </c>
      <c r="G302" s="28" t="n">
        <v>1</v>
      </c>
      <c r="H302" s="28" t="n">
        <v>0</v>
      </c>
      <c r="I302" s="28" t="n">
        <v>0</v>
      </c>
      <c r="J302" s="28" t="n">
        <v>60</v>
      </c>
      <c r="K302" s="28" t="n">
        <v>4</v>
      </c>
      <c r="L302" s="28" t="n">
        <v>1</v>
      </c>
      <c r="M302" s="28" t="s">
        <v>147</v>
      </c>
      <c r="N302" s="28" t="s">
        <v>138</v>
      </c>
      <c r="O302" s="29" t="n">
        <v>45376</v>
      </c>
      <c r="P302" s="28" t="n">
        <f aca="false">ROUNDDOWN(($B302-$O302)/30,0)</f>
        <v>20</v>
      </c>
      <c r="Q302" s="28" t="str">
        <f aca="false">TEXT($B302,"yyyy-mm")</f>
        <v>2025-11</v>
      </c>
      <c r="R302" s="28" t="n">
        <f aca="false">IF(AND($O302&gt;=DATE(2025,1,1),$O302&lt;=DATE(2025,4,30)),1,0)</f>
        <v>0</v>
      </c>
    </row>
    <row r="303" customFormat="false" ht="15" hidden="false" customHeight="false" outlineLevel="0" collapsed="false">
      <c r="A303" s="28" t="n">
        <v>30</v>
      </c>
      <c r="B303" s="29" t="n">
        <v>46022</v>
      </c>
      <c r="C303" s="28" t="n">
        <v>19625.06</v>
      </c>
      <c r="D303" s="28" t="n">
        <v>9812.49</v>
      </c>
      <c r="E303" s="28" t="n">
        <v>67</v>
      </c>
      <c r="F303" s="28" t="s">
        <v>348</v>
      </c>
      <c r="G303" s="28" t="n">
        <v>1</v>
      </c>
      <c r="H303" s="28" t="n">
        <v>1</v>
      </c>
      <c r="I303" s="28" t="n">
        <v>0</v>
      </c>
      <c r="J303" s="28" t="n">
        <v>60</v>
      </c>
      <c r="K303" s="28" t="n">
        <v>4</v>
      </c>
      <c r="L303" s="28" t="n">
        <v>1</v>
      </c>
      <c r="M303" s="28" t="s">
        <v>147</v>
      </c>
      <c r="N303" s="28" t="s">
        <v>138</v>
      </c>
      <c r="O303" s="29" t="n">
        <v>45376</v>
      </c>
      <c r="P303" s="28" t="n">
        <f aca="false">ROUNDDOWN(($B303-$O303)/30,0)</f>
        <v>21</v>
      </c>
      <c r="Q303" s="28" t="str">
        <f aca="false">TEXT($B303,"yyyy-mm")</f>
        <v>2025-12</v>
      </c>
      <c r="R303" s="28" t="n">
        <f aca="false">IF(AND($O303&gt;=DATE(2025,1,1),$O303&lt;=DATE(2025,4,30)),1,0)</f>
        <v>0</v>
      </c>
    </row>
    <row r="304" customFormat="false" ht="15" hidden="false" customHeight="false" outlineLevel="0" collapsed="false">
      <c r="A304" s="28" t="n">
        <v>30</v>
      </c>
      <c r="B304" s="29" t="n">
        <v>46053</v>
      </c>
      <c r="C304" s="28" t="n">
        <v>19625.06</v>
      </c>
      <c r="D304" s="28" t="n">
        <v>13083.32</v>
      </c>
      <c r="E304" s="28" t="n">
        <v>98</v>
      </c>
      <c r="F304" s="28" t="s">
        <v>349</v>
      </c>
      <c r="G304" s="28" t="n">
        <v>1</v>
      </c>
      <c r="H304" s="28" t="n">
        <v>1</v>
      </c>
      <c r="I304" s="28" t="n">
        <v>1</v>
      </c>
      <c r="J304" s="28" t="n">
        <v>60</v>
      </c>
      <c r="K304" s="28" t="n">
        <v>4</v>
      </c>
      <c r="L304" s="28" t="n">
        <v>1</v>
      </c>
      <c r="M304" s="28" t="s">
        <v>147</v>
      </c>
      <c r="N304" s="28" t="s">
        <v>138</v>
      </c>
      <c r="O304" s="29" t="n">
        <v>45376</v>
      </c>
      <c r="P304" s="28" t="n">
        <f aca="false">ROUNDDOWN(($B304-$O304)/30,0)</f>
        <v>22</v>
      </c>
      <c r="Q304" s="28" t="str">
        <f aca="false">TEXT($B304,"yyyy-mm")</f>
        <v>2026-01</v>
      </c>
      <c r="R304" s="28" t="n">
        <f aca="false">IF(AND($O304&gt;=DATE(2025,1,1),$O304&lt;=DATE(2025,4,30)),1,0)</f>
        <v>0</v>
      </c>
    </row>
    <row r="305" customFormat="false" ht="15" hidden="false" customHeight="false" outlineLevel="0" collapsed="false">
      <c r="A305" s="28" t="n">
        <v>30</v>
      </c>
      <c r="B305" s="29" t="n">
        <v>46081</v>
      </c>
      <c r="C305" s="28" t="n">
        <v>3270.91</v>
      </c>
      <c r="D305" s="28" t="n">
        <v>0</v>
      </c>
      <c r="E305" s="28" t="n">
        <v>0</v>
      </c>
      <c r="F305" s="28" t="s">
        <v>345</v>
      </c>
      <c r="G305" s="28" t="n">
        <v>0</v>
      </c>
      <c r="H305" s="28" t="n">
        <v>0</v>
      </c>
      <c r="I305" s="28" t="n">
        <v>0</v>
      </c>
      <c r="J305" s="28" t="n">
        <v>60</v>
      </c>
      <c r="K305" s="28" t="n">
        <v>4</v>
      </c>
      <c r="L305" s="28" t="n">
        <v>1</v>
      </c>
      <c r="M305" s="28" t="s">
        <v>147</v>
      </c>
      <c r="N305" s="28" t="s">
        <v>138</v>
      </c>
      <c r="O305" s="29" t="n">
        <v>45376</v>
      </c>
      <c r="P305" s="28" t="n">
        <f aca="false">ROUNDDOWN(($B305-$O305)/30,0)</f>
        <v>23</v>
      </c>
      <c r="Q305" s="28" t="str">
        <f aca="false">TEXT($B305,"yyyy-mm")</f>
        <v>2026-02</v>
      </c>
      <c r="R305" s="28" t="n">
        <f aca="false">IF(AND($O305&gt;=DATE(2025,1,1),$O305&lt;=DATE(2025,4,30)),1,0)</f>
        <v>0</v>
      </c>
    </row>
    <row r="306" customFormat="false" ht="15" hidden="false" customHeight="false" outlineLevel="0" collapsed="false">
      <c r="A306" s="28" t="n">
        <v>30</v>
      </c>
      <c r="B306" s="29" t="n">
        <v>46112</v>
      </c>
      <c r="C306" s="28" t="n">
        <v>0.08</v>
      </c>
      <c r="D306" s="28" t="n">
        <v>0</v>
      </c>
      <c r="E306" s="28" t="n">
        <v>0</v>
      </c>
      <c r="F306" s="28" t="s">
        <v>345</v>
      </c>
      <c r="G306" s="28" t="n">
        <v>0</v>
      </c>
      <c r="H306" s="28" t="n">
        <v>0</v>
      </c>
      <c r="I306" s="28" t="n">
        <v>0</v>
      </c>
      <c r="J306" s="28" t="n">
        <v>60</v>
      </c>
      <c r="K306" s="28" t="n">
        <v>4</v>
      </c>
      <c r="L306" s="28" t="n">
        <v>1</v>
      </c>
      <c r="M306" s="28" t="s">
        <v>147</v>
      </c>
      <c r="N306" s="28" t="s">
        <v>138</v>
      </c>
      <c r="O306" s="29" t="n">
        <v>45376</v>
      </c>
      <c r="P306" s="28" t="n">
        <f aca="false">ROUNDDOWN(($B306-$O306)/30,0)</f>
        <v>24</v>
      </c>
      <c r="Q306" s="28" t="str">
        <f aca="false">TEXT($B306,"yyyy-mm")</f>
        <v>2026-03</v>
      </c>
      <c r="R306" s="28" t="n">
        <f aca="false">IF(AND($O306&gt;=DATE(2025,1,1),$O306&lt;=DATE(2025,4,30)),1,0)</f>
        <v>0</v>
      </c>
    </row>
    <row r="307" customFormat="false" ht="15" hidden="false" customHeight="false" outlineLevel="0" collapsed="false">
      <c r="A307" s="28" t="n">
        <v>31</v>
      </c>
      <c r="B307" s="29" t="n">
        <v>46265</v>
      </c>
      <c r="C307" s="28" t="n">
        <v>11700</v>
      </c>
      <c r="D307" s="28" t="n">
        <v>0</v>
      </c>
      <c r="E307" s="28" t="n">
        <v>0</v>
      </c>
      <c r="F307" s="28" t="s">
        <v>345</v>
      </c>
      <c r="G307" s="28" t="n">
        <v>0</v>
      </c>
      <c r="H307" s="28" t="n">
        <v>0</v>
      </c>
      <c r="I307" s="28" t="n">
        <v>0</v>
      </c>
      <c r="J307" s="28" t="n">
        <v>223</v>
      </c>
      <c r="K307" s="28" t="n">
        <v>2</v>
      </c>
      <c r="L307" s="28" t="n">
        <v>1</v>
      </c>
      <c r="M307" s="28" t="s">
        <v>146</v>
      </c>
      <c r="N307" s="28" t="s">
        <v>138</v>
      </c>
      <c r="O307" s="29" t="n">
        <v>46246</v>
      </c>
      <c r="P307" s="28" t="n">
        <f aca="false">ROUNDDOWN(($B307-$O307)/30,0)</f>
        <v>0</v>
      </c>
      <c r="Q307" s="28" t="str">
        <f aca="false">TEXT($B307,"yyyy-mm")</f>
        <v>2026-08</v>
      </c>
      <c r="R307" s="28" t="n">
        <f aca="false">IF(AND($O307&gt;=DATE(2025,1,1),$O307&lt;=DATE(2025,4,30)),1,0)</f>
        <v>0</v>
      </c>
    </row>
    <row r="308" customFormat="false" ht="15" hidden="false" customHeight="false" outlineLevel="0" collapsed="false">
      <c r="A308" s="28" t="n">
        <v>32</v>
      </c>
      <c r="B308" s="29" t="n">
        <v>46234</v>
      </c>
      <c r="C308" s="28" t="n">
        <v>313100</v>
      </c>
      <c r="D308" s="28" t="n">
        <v>0</v>
      </c>
      <c r="E308" s="28" t="n">
        <v>0</v>
      </c>
      <c r="F308" s="28" t="s">
        <v>345</v>
      </c>
      <c r="G308" s="28" t="n">
        <v>0</v>
      </c>
      <c r="H308" s="28" t="n">
        <v>0</v>
      </c>
      <c r="I308" s="28" t="n">
        <v>0</v>
      </c>
      <c r="J308" s="28" t="n">
        <v>164</v>
      </c>
      <c r="K308" s="28" t="n">
        <v>11</v>
      </c>
      <c r="L308" s="28" t="n">
        <v>1</v>
      </c>
      <c r="M308" s="28" t="s">
        <v>146</v>
      </c>
      <c r="N308" s="28" t="s">
        <v>138</v>
      </c>
      <c r="O308" s="29" t="n">
        <v>46215</v>
      </c>
      <c r="P308" s="28" t="n">
        <f aca="false">ROUNDDOWN(($B308-$O308)/30,0)</f>
        <v>0</v>
      </c>
      <c r="Q308" s="28" t="str">
        <f aca="false">TEXT($B308,"yyyy-mm")</f>
        <v>2026-07</v>
      </c>
      <c r="R308" s="28" t="n">
        <f aca="false">IF(AND($O308&gt;=DATE(2025,1,1),$O308&lt;=DATE(2025,4,30)),1,0)</f>
        <v>0</v>
      </c>
    </row>
    <row r="309" customFormat="false" ht="15" hidden="false" customHeight="false" outlineLevel="0" collapsed="false">
      <c r="A309" s="28" t="n">
        <v>32</v>
      </c>
      <c r="B309" s="29" t="n">
        <v>46265</v>
      </c>
      <c r="C309" s="28" t="n">
        <v>306438.3</v>
      </c>
      <c r="D309" s="28" t="n">
        <v>0</v>
      </c>
      <c r="E309" s="28" t="n">
        <v>0</v>
      </c>
      <c r="F309" s="28" t="s">
        <v>345</v>
      </c>
      <c r="G309" s="28" t="n">
        <v>0</v>
      </c>
      <c r="H309" s="28" t="n">
        <v>0</v>
      </c>
      <c r="I309" s="28" t="n">
        <v>0</v>
      </c>
      <c r="J309" s="28" t="n">
        <v>164</v>
      </c>
      <c r="K309" s="28" t="n">
        <v>11</v>
      </c>
      <c r="L309" s="28" t="n">
        <v>1</v>
      </c>
      <c r="M309" s="28" t="s">
        <v>146</v>
      </c>
      <c r="N309" s="28" t="s">
        <v>138</v>
      </c>
      <c r="O309" s="29" t="n">
        <v>46215</v>
      </c>
      <c r="P309" s="28" t="n">
        <f aca="false">ROUNDDOWN(($B309-$O309)/30,0)</f>
        <v>1</v>
      </c>
      <c r="Q309" s="28" t="str">
        <f aca="false">TEXT($B309,"yyyy-mm")</f>
        <v>2026-08</v>
      </c>
      <c r="R309" s="28" t="n">
        <f aca="false">IF(AND($O309&gt;=DATE(2025,1,1),$O309&lt;=DATE(2025,4,30)),1,0)</f>
        <v>0</v>
      </c>
    </row>
    <row r="310" customFormat="false" ht="15" hidden="false" customHeight="false" outlineLevel="0" collapsed="false">
      <c r="A310" s="28" t="n">
        <v>33</v>
      </c>
      <c r="B310" s="29" t="n">
        <v>46173</v>
      </c>
      <c r="C310" s="28" t="n">
        <v>6000</v>
      </c>
      <c r="D310" s="28" t="n">
        <v>0</v>
      </c>
      <c r="E310" s="28" t="n">
        <v>0</v>
      </c>
      <c r="F310" s="28" t="s">
        <v>345</v>
      </c>
      <c r="G310" s="28" t="n">
        <v>0</v>
      </c>
      <c r="H310" s="28" t="n">
        <v>0</v>
      </c>
      <c r="I310" s="28" t="n">
        <v>0</v>
      </c>
      <c r="J310" s="28" t="n">
        <v>320</v>
      </c>
      <c r="K310" s="28" t="n">
        <v>8</v>
      </c>
      <c r="L310" s="28" t="n">
        <v>2</v>
      </c>
      <c r="M310" s="28" t="s">
        <v>146</v>
      </c>
      <c r="N310" s="28" t="s">
        <v>138</v>
      </c>
      <c r="O310" s="29" t="n">
        <v>46162</v>
      </c>
      <c r="P310" s="28" t="n">
        <f aca="false">ROUNDDOWN(($B310-$O310)/30,0)</f>
        <v>0</v>
      </c>
      <c r="Q310" s="28" t="str">
        <f aca="false">TEXT($B310,"yyyy-mm")</f>
        <v>2026-05</v>
      </c>
      <c r="R310" s="28" t="n">
        <f aca="false">IF(AND($O310&gt;=DATE(2025,1,1),$O310&lt;=DATE(2025,4,30)),1,0)</f>
        <v>0</v>
      </c>
    </row>
    <row r="311" customFormat="false" ht="15" hidden="false" customHeight="false" outlineLevel="0" collapsed="false">
      <c r="A311" s="28" t="n">
        <v>33</v>
      </c>
      <c r="B311" s="29" t="n">
        <v>46203</v>
      </c>
      <c r="C311" s="28" t="n">
        <v>5000</v>
      </c>
      <c r="D311" s="28" t="n">
        <v>0</v>
      </c>
      <c r="E311" s="28" t="n">
        <v>0</v>
      </c>
      <c r="F311" s="28" t="s">
        <v>345</v>
      </c>
      <c r="G311" s="28" t="n">
        <v>0</v>
      </c>
      <c r="H311" s="28" t="n">
        <v>0</v>
      </c>
      <c r="I311" s="28" t="n">
        <v>0</v>
      </c>
      <c r="J311" s="28" t="n">
        <v>320</v>
      </c>
      <c r="K311" s="28" t="n">
        <v>8</v>
      </c>
      <c r="L311" s="28" t="n">
        <v>2</v>
      </c>
      <c r="M311" s="28" t="s">
        <v>146</v>
      </c>
      <c r="N311" s="28" t="s">
        <v>138</v>
      </c>
      <c r="O311" s="29" t="n">
        <v>46162</v>
      </c>
      <c r="P311" s="28" t="n">
        <f aca="false">ROUNDDOWN(($B311-$O311)/30,0)</f>
        <v>1</v>
      </c>
      <c r="Q311" s="28" t="str">
        <f aca="false">TEXT($B311,"yyyy-mm")</f>
        <v>2026-06</v>
      </c>
      <c r="R311" s="28" t="n">
        <f aca="false">IF(AND($O311&gt;=DATE(2025,1,1),$O311&lt;=DATE(2025,4,30)),1,0)</f>
        <v>0</v>
      </c>
    </row>
    <row r="312" customFormat="false" ht="15" hidden="false" customHeight="false" outlineLevel="0" collapsed="false">
      <c r="A312" s="28" t="n">
        <v>33</v>
      </c>
      <c r="B312" s="29" t="n">
        <v>46234</v>
      </c>
      <c r="C312" s="28" t="n">
        <v>4000</v>
      </c>
      <c r="D312" s="28" t="n">
        <v>0</v>
      </c>
      <c r="E312" s="28" t="n">
        <v>0</v>
      </c>
      <c r="F312" s="28" t="s">
        <v>345</v>
      </c>
      <c r="G312" s="28" t="n">
        <v>0</v>
      </c>
      <c r="H312" s="28" t="n">
        <v>0</v>
      </c>
      <c r="I312" s="28" t="n">
        <v>0</v>
      </c>
      <c r="J312" s="28" t="n">
        <v>320</v>
      </c>
      <c r="K312" s="28" t="n">
        <v>8</v>
      </c>
      <c r="L312" s="28" t="n">
        <v>2</v>
      </c>
      <c r="M312" s="28" t="s">
        <v>146</v>
      </c>
      <c r="N312" s="28" t="s">
        <v>138</v>
      </c>
      <c r="O312" s="29" t="n">
        <v>46162</v>
      </c>
      <c r="P312" s="28" t="n">
        <f aca="false">ROUNDDOWN(($B312-$O312)/30,0)</f>
        <v>2</v>
      </c>
      <c r="Q312" s="28" t="str">
        <f aca="false">TEXT($B312,"yyyy-mm")</f>
        <v>2026-07</v>
      </c>
      <c r="R312" s="28" t="n">
        <f aca="false">IF(AND($O312&gt;=DATE(2025,1,1),$O312&lt;=DATE(2025,4,30)),1,0)</f>
        <v>0</v>
      </c>
    </row>
    <row r="313" customFormat="false" ht="15" hidden="false" customHeight="false" outlineLevel="0" collapsed="false">
      <c r="A313" s="28" t="n">
        <v>33</v>
      </c>
      <c r="B313" s="29" t="n">
        <v>46265</v>
      </c>
      <c r="C313" s="28" t="n">
        <v>3000</v>
      </c>
      <c r="D313" s="28" t="n">
        <v>0</v>
      </c>
      <c r="E313" s="28" t="n">
        <v>0</v>
      </c>
      <c r="F313" s="28" t="s">
        <v>345</v>
      </c>
      <c r="G313" s="28" t="n">
        <v>0</v>
      </c>
      <c r="H313" s="28" t="n">
        <v>0</v>
      </c>
      <c r="I313" s="28" t="n">
        <v>0</v>
      </c>
      <c r="J313" s="28" t="n">
        <v>320</v>
      </c>
      <c r="K313" s="28" t="n">
        <v>8</v>
      </c>
      <c r="L313" s="28" t="n">
        <v>2</v>
      </c>
      <c r="M313" s="28" t="s">
        <v>146</v>
      </c>
      <c r="N313" s="28" t="s">
        <v>138</v>
      </c>
      <c r="O313" s="29" t="n">
        <v>46162</v>
      </c>
      <c r="P313" s="28" t="n">
        <f aca="false">ROUNDDOWN(($B313-$O313)/30,0)</f>
        <v>3</v>
      </c>
      <c r="Q313" s="28" t="str">
        <f aca="false">TEXT($B313,"yyyy-mm")</f>
        <v>2026-08</v>
      </c>
      <c r="R313" s="28" t="n">
        <f aca="false">IF(AND($O313&gt;=DATE(2025,1,1),$O313&lt;=DATE(2025,4,30)),1,0)</f>
        <v>0</v>
      </c>
    </row>
    <row r="314" customFormat="false" ht="15" hidden="false" customHeight="false" outlineLevel="0" collapsed="false">
      <c r="A314" s="28" t="n">
        <v>34</v>
      </c>
      <c r="B314" s="29" t="n">
        <v>45322</v>
      </c>
      <c r="C314" s="28" t="n">
        <v>26400</v>
      </c>
      <c r="D314" s="28" t="n">
        <v>0</v>
      </c>
      <c r="E314" s="28" t="n">
        <v>0</v>
      </c>
      <c r="F314" s="28" t="s">
        <v>345</v>
      </c>
      <c r="G314" s="28" t="n">
        <v>0</v>
      </c>
      <c r="H314" s="28" t="n">
        <v>0</v>
      </c>
      <c r="I314" s="28" t="n">
        <v>0</v>
      </c>
      <c r="J314" s="28" t="n">
        <v>55</v>
      </c>
      <c r="K314" s="28" t="n">
        <v>8</v>
      </c>
      <c r="L314" s="28" t="n">
        <v>1</v>
      </c>
      <c r="M314" s="28" t="s">
        <v>147</v>
      </c>
      <c r="N314" s="28" t="s">
        <v>141</v>
      </c>
      <c r="O314" s="29" t="n">
        <v>45299</v>
      </c>
      <c r="P314" s="28" t="n">
        <f aca="false">ROUNDDOWN(($B314-$O314)/30,0)</f>
        <v>0</v>
      </c>
      <c r="Q314" s="28" t="str">
        <f aca="false">TEXT($B314,"yyyy-mm")</f>
        <v>2024-01</v>
      </c>
      <c r="R314" s="28" t="n">
        <f aca="false">IF(AND($O314&gt;=DATE(2025,1,1),$O314&lt;=DATE(2025,4,30)),1,0)</f>
        <v>0</v>
      </c>
    </row>
    <row r="315" customFormat="false" ht="15" hidden="false" customHeight="false" outlineLevel="0" collapsed="false">
      <c r="A315" s="28" t="n">
        <v>34</v>
      </c>
      <c r="B315" s="29" t="n">
        <v>45351</v>
      </c>
      <c r="C315" s="28" t="n">
        <v>22000</v>
      </c>
      <c r="D315" s="28" t="n">
        <v>0</v>
      </c>
      <c r="E315" s="28" t="n">
        <v>0</v>
      </c>
      <c r="F315" s="28" t="s">
        <v>345</v>
      </c>
      <c r="G315" s="28" t="n">
        <v>0</v>
      </c>
      <c r="H315" s="28" t="n">
        <v>0</v>
      </c>
      <c r="I315" s="28" t="n">
        <v>0</v>
      </c>
      <c r="J315" s="28" t="n">
        <v>55</v>
      </c>
      <c r="K315" s="28" t="n">
        <v>8</v>
      </c>
      <c r="L315" s="28" t="n">
        <v>1</v>
      </c>
      <c r="M315" s="28" t="s">
        <v>147</v>
      </c>
      <c r="N315" s="28" t="s">
        <v>141</v>
      </c>
      <c r="O315" s="29" t="n">
        <v>45299</v>
      </c>
      <c r="P315" s="28" t="n">
        <f aca="false">ROUNDDOWN(($B315-$O315)/30,0)</f>
        <v>1</v>
      </c>
      <c r="Q315" s="28" t="str">
        <f aca="false">TEXT($B315,"yyyy-mm")</f>
        <v>2024-02</v>
      </c>
      <c r="R315" s="28" t="n">
        <f aca="false">IF(AND($O315&gt;=DATE(2025,1,1),$O315&lt;=DATE(2025,4,30)),1,0)</f>
        <v>0</v>
      </c>
    </row>
    <row r="316" customFormat="false" ht="15" hidden="false" customHeight="false" outlineLevel="0" collapsed="false">
      <c r="A316" s="28" t="n">
        <v>34</v>
      </c>
      <c r="B316" s="29" t="n">
        <v>45382</v>
      </c>
      <c r="C316" s="28" t="n">
        <v>17600</v>
      </c>
      <c r="D316" s="28" t="n">
        <v>0</v>
      </c>
      <c r="E316" s="28" t="n">
        <v>0</v>
      </c>
      <c r="F316" s="28" t="s">
        <v>345</v>
      </c>
      <c r="G316" s="28" t="n">
        <v>0</v>
      </c>
      <c r="H316" s="28" t="n">
        <v>0</v>
      </c>
      <c r="I316" s="28" t="n">
        <v>0</v>
      </c>
      <c r="J316" s="28" t="n">
        <v>55</v>
      </c>
      <c r="K316" s="28" t="n">
        <v>8</v>
      </c>
      <c r="L316" s="28" t="n">
        <v>1</v>
      </c>
      <c r="M316" s="28" t="s">
        <v>147</v>
      </c>
      <c r="N316" s="28" t="s">
        <v>141</v>
      </c>
      <c r="O316" s="29" t="n">
        <v>45299</v>
      </c>
      <c r="P316" s="28" t="n">
        <f aca="false">ROUNDDOWN(($B316-$O316)/30,0)</f>
        <v>2</v>
      </c>
      <c r="Q316" s="28" t="str">
        <f aca="false">TEXT($B316,"yyyy-mm")</f>
        <v>2024-03</v>
      </c>
      <c r="R316" s="28" t="n">
        <f aca="false">IF(AND($O316&gt;=DATE(2025,1,1),$O316&lt;=DATE(2025,4,30)),1,0)</f>
        <v>0</v>
      </c>
    </row>
    <row r="317" customFormat="false" ht="15" hidden="false" customHeight="false" outlineLevel="0" collapsed="false">
      <c r="A317" s="28" t="n">
        <v>34</v>
      </c>
      <c r="B317" s="29" t="n">
        <v>45412</v>
      </c>
      <c r="C317" s="28" t="n">
        <v>13200</v>
      </c>
      <c r="D317" s="28" t="n">
        <v>0</v>
      </c>
      <c r="E317" s="28" t="n">
        <v>0</v>
      </c>
      <c r="F317" s="28" t="s">
        <v>345</v>
      </c>
      <c r="G317" s="28" t="n">
        <v>0</v>
      </c>
      <c r="H317" s="28" t="n">
        <v>0</v>
      </c>
      <c r="I317" s="28" t="n">
        <v>0</v>
      </c>
      <c r="J317" s="28" t="n">
        <v>55</v>
      </c>
      <c r="K317" s="28" t="n">
        <v>8</v>
      </c>
      <c r="L317" s="28" t="n">
        <v>1</v>
      </c>
      <c r="M317" s="28" t="s">
        <v>147</v>
      </c>
      <c r="N317" s="28" t="s">
        <v>141</v>
      </c>
      <c r="O317" s="29" t="n">
        <v>45299</v>
      </c>
      <c r="P317" s="28" t="n">
        <f aca="false">ROUNDDOWN(($B317-$O317)/30,0)</f>
        <v>3</v>
      </c>
      <c r="Q317" s="28" t="str">
        <f aca="false">TEXT($B317,"yyyy-mm")</f>
        <v>2024-04</v>
      </c>
      <c r="R317" s="28" t="n">
        <f aca="false">IF(AND($O317&gt;=DATE(2025,1,1),$O317&lt;=DATE(2025,4,30)),1,0)</f>
        <v>0</v>
      </c>
    </row>
    <row r="318" customFormat="false" ht="15" hidden="false" customHeight="false" outlineLevel="0" collapsed="false">
      <c r="A318" s="28" t="n">
        <v>34</v>
      </c>
      <c r="B318" s="29" t="n">
        <v>45443</v>
      </c>
      <c r="C318" s="28" t="n">
        <v>8800</v>
      </c>
      <c r="D318" s="28" t="n">
        <v>0</v>
      </c>
      <c r="E318" s="28" t="n">
        <v>0</v>
      </c>
      <c r="F318" s="28" t="s">
        <v>345</v>
      </c>
      <c r="G318" s="28" t="n">
        <v>0</v>
      </c>
      <c r="H318" s="28" t="n">
        <v>0</v>
      </c>
      <c r="I318" s="28" t="n">
        <v>0</v>
      </c>
      <c r="J318" s="28" t="n">
        <v>55</v>
      </c>
      <c r="K318" s="28" t="n">
        <v>8</v>
      </c>
      <c r="L318" s="28" t="n">
        <v>1</v>
      </c>
      <c r="M318" s="28" t="s">
        <v>147</v>
      </c>
      <c r="N318" s="28" t="s">
        <v>141</v>
      </c>
      <c r="O318" s="29" t="n">
        <v>45299</v>
      </c>
      <c r="P318" s="28" t="n">
        <f aca="false">ROUNDDOWN(($B318-$O318)/30,0)</f>
        <v>4</v>
      </c>
      <c r="Q318" s="28" t="str">
        <f aca="false">TEXT($B318,"yyyy-mm")</f>
        <v>2024-05</v>
      </c>
      <c r="R318" s="28" t="n">
        <f aca="false">IF(AND($O318&gt;=DATE(2025,1,1),$O318&lt;=DATE(2025,4,30)),1,0)</f>
        <v>0</v>
      </c>
    </row>
    <row r="319" customFormat="false" ht="15" hidden="false" customHeight="false" outlineLevel="0" collapsed="false">
      <c r="A319" s="28" t="n">
        <v>34</v>
      </c>
      <c r="B319" s="29" t="n">
        <v>45473</v>
      </c>
      <c r="C319" s="28" t="n">
        <v>4400</v>
      </c>
      <c r="D319" s="28" t="n">
        <v>0</v>
      </c>
      <c r="E319" s="28" t="n">
        <v>0</v>
      </c>
      <c r="F319" s="28" t="s">
        <v>345</v>
      </c>
      <c r="G319" s="28" t="n">
        <v>0</v>
      </c>
      <c r="H319" s="28" t="n">
        <v>0</v>
      </c>
      <c r="I319" s="28" t="n">
        <v>0</v>
      </c>
      <c r="J319" s="28" t="n">
        <v>55</v>
      </c>
      <c r="K319" s="28" t="n">
        <v>8</v>
      </c>
      <c r="L319" s="28" t="n">
        <v>1</v>
      </c>
      <c r="M319" s="28" t="s">
        <v>147</v>
      </c>
      <c r="N319" s="28" t="s">
        <v>141</v>
      </c>
      <c r="O319" s="29" t="n">
        <v>45299</v>
      </c>
      <c r="P319" s="28" t="n">
        <f aca="false">ROUNDDOWN(($B319-$O319)/30,0)</f>
        <v>5</v>
      </c>
      <c r="Q319" s="28" t="str">
        <f aca="false">TEXT($B319,"yyyy-mm")</f>
        <v>2024-06</v>
      </c>
      <c r="R319" s="28" t="n">
        <f aca="false">IF(AND($O319&gt;=DATE(2025,1,1),$O319&lt;=DATE(2025,4,30)),1,0)</f>
        <v>0</v>
      </c>
    </row>
    <row r="320" customFormat="false" ht="15" hidden="false" customHeight="false" outlineLevel="0" collapsed="false">
      <c r="A320" s="28" t="n">
        <v>34</v>
      </c>
      <c r="B320" s="29" t="n">
        <v>45504</v>
      </c>
      <c r="C320" s="28" t="n">
        <v>0</v>
      </c>
      <c r="D320" s="28" t="n">
        <v>0</v>
      </c>
      <c r="E320" s="28" t="n">
        <v>0</v>
      </c>
      <c r="F320" s="28" t="s">
        <v>345</v>
      </c>
      <c r="G320" s="28" t="n">
        <v>0</v>
      </c>
      <c r="H320" s="28" t="n">
        <v>0</v>
      </c>
      <c r="I320" s="28" t="n">
        <v>0</v>
      </c>
      <c r="J320" s="28" t="n">
        <v>55</v>
      </c>
      <c r="K320" s="28" t="n">
        <v>8</v>
      </c>
      <c r="L320" s="28" t="n">
        <v>1</v>
      </c>
      <c r="M320" s="28" t="s">
        <v>147</v>
      </c>
      <c r="N320" s="28" t="s">
        <v>141</v>
      </c>
      <c r="O320" s="29" t="n">
        <v>45299</v>
      </c>
      <c r="P320" s="28" t="n">
        <f aca="false">ROUNDDOWN(($B320-$O320)/30,0)</f>
        <v>6</v>
      </c>
      <c r="Q320" s="28" t="str">
        <f aca="false">TEXT($B320,"yyyy-mm")</f>
        <v>2024-07</v>
      </c>
      <c r="R320" s="28" t="n">
        <f aca="false">IF(AND($O320&gt;=DATE(2025,1,1),$O320&lt;=DATE(2025,4,30)),1,0)</f>
        <v>0</v>
      </c>
    </row>
    <row r="321" customFormat="false" ht="15" hidden="false" customHeight="false" outlineLevel="0" collapsed="false">
      <c r="A321" s="28" t="n">
        <v>35</v>
      </c>
      <c r="B321" s="29" t="n">
        <v>45991</v>
      </c>
      <c r="C321" s="28" t="n">
        <v>4000</v>
      </c>
      <c r="D321" s="28" t="n">
        <v>0</v>
      </c>
      <c r="E321" s="28" t="n">
        <v>0</v>
      </c>
      <c r="F321" s="28" t="s">
        <v>345</v>
      </c>
      <c r="G321" s="28" t="n">
        <v>0</v>
      </c>
      <c r="H321" s="28" t="n">
        <v>0</v>
      </c>
      <c r="I321" s="28" t="n">
        <v>0</v>
      </c>
      <c r="J321" s="28" t="n">
        <v>317</v>
      </c>
      <c r="K321" s="28" t="n">
        <v>8</v>
      </c>
      <c r="L321" s="28" t="n">
        <v>1</v>
      </c>
      <c r="M321" s="28" t="s">
        <v>147</v>
      </c>
      <c r="N321" s="28" t="s">
        <v>139</v>
      </c>
      <c r="O321" s="29" t="n">
        <v>45982</v>
      </c>
      <c r="P321" s="28" t="n">
        <f aca="false">ROUNDDOWN(($B321-$O321)/30,0)</f>
        <v>0</v>
      </c>
      <c r="Q321" s="28" t="str">
        <f aca="false">TEXT($B321,"yyyy-mm")</f>
        <v>2025-11</v>
      </c>
      <c r="R321" s="28" t="n">
        <f aca="false">IF(AND($O321&gt;=DATE(2025,1,1),$O321&lt;=DATE(2025,4,30)),1,0)</f>
        <v>0</v>
      </c>
    </row>
    <row r="322" customFormat="false" ht="15" hidden="false" customHeight="false" outlineLevel="0" collapsed="false">
      <c r="A322" s="28" t="n">
        <v>35</v>
      </c>
      <c r="B322" s="29" t="n">
        <v>46022</v>
      </c>
      <c r="C322" s="28" t="n">
        <v>3333.33</v>
      </c>
      <c r="D322" s="28" t="n">
        <v>0</v>
      </c>
      <c r="E322" s="28" t="n">
        <v>0</v>
      </c>
      <c r="F322" s="28" t="s">
        <v>345</v>
      </c>
      <c r="G322" s="28" t="n">
        <v>0</v>
      </c>
      <c r="H322" s="28" t="n">
        <v>0</v>
      </c>
      <c r="I322" s="28" t="n">
        <v>0</v>
      </c>
      <c r="J322" s="28" t="n">
        <v>317</v>
      </c>
      <c r="K322" s="28" t="n">
        <v>8</v>
      </c>
      <c r="L322" s="28" t="n">
        <v>1</v>
      </c>
      <c r="M322" s="28" t="s">
        <v>147</v>
      </c>
      <c r="N322" s="28" t="s">
        <v>139</v>
      </c>
      <c r="O322" s="29" t="n">
        <v>45982</v>
      </c>
      <c r="P322" s="28" t="n">
        <f aca="false">ROUNDDOWN(($B322-$O322)/30,0)</f>
        <v>1</v>
      </c>
      <c r="Q322" s="28" t="str">
        <f aca="false">TEXT($B322,"yyyy-mm")</f>
        <v>2025-12</v>
      </c>
      <c r="R322" s="28" t="n">
        <f aca="false">IF(AND($O322&gt;=DATE(2025,1,1),$O322&lt;=DATE(2025,4,30)),1,0)</f>
        <v>0</v>
      </c>
    </row>
    <row r="323" customFormat="false" ht="15" hidden="false" customHeight="false" outlineLevel="0" collapsed="false">
      <c r="A323" s="28" t="n">
        <v>35</v>
      </c>
      <c r="B323" s="29" t="n">
        <v>46053</v>
      </c>
      <c r="C323" s="28" t="n">
        <v>2666.66</v>
      </c>
      <c r="D323" s="28" t="n">
        <v>0</v>
      </c>
      <c r="E323" s="28" t="n">
        <v>0</v>
      </c>
      <c r="F323" s="28" t="s">
        <v>345</v>
      </c>
      <c r="G323" s="28" t="n">
        <v>0</v>
      </c>
      <c r="H323" s="28" t="n">
        <v>0</v>
      </c>
      <c r="I323" s="28" t="n">
        <v>0</v>
      </c>
      <c r="J323" s="28" t="n">
        <v>317</v>
      </c>
      <c r="K323" s="28" t="n">
        <v>8</v>
      </c>
      <c r="L323" s="28" t="n">
        <v>1</v>
      </c>
      <c r="M323" s="28" t="s">
        <v>147</v>
      </c>
      <c r="N323" s="28" t="s">
        <v>139</v>
      </c>
      <c r="O323" s="29" t="n">
        <v>45982</v>
      </c>
      <c r="P323" s="28" t="n">
        <f aca="false">ROUNDDOWN(($B323-$O323)/30,0)</f>
        <v>2</v>
      </c>
      <c r="Q323" s="28" t="str">
        <f aca="false">TEXT($B323,"yyyy-mm")</f>
        <v>2026-01</v>
      </c>
      <c r="R323" s="28" t="n">
        <f aca="false">IF(AND($O323&gt;=DATE(2025,1,1),$O323&lt;=DATE(2025,4,30)),1,0)</f>
        <v>0</v>
      </c>
    </row>
    <row r="324" customFormat="false" ht="15" hidden="false" customHeight="false" outlineLevel="0" collapsed="false">
      <c r="A324" s="28" t="n">
        <v>35</v>
      </c>
      <c r="B324" s="29" t="n">
        <v>46081</v>
      </c>
      <c r="C324" s="28" t="n">
        <v>1999.99</v>
      </c>
      <c r="D324" s="28" t="n">
        <v>0</v>
      </c>
      <c r="E324" s="28" t="n">
        <v>0</v>
      </c>
      <c r="F324" s="28" t="s">
        <v>345</v>
      </c>
      <c r="G324" s="28" t="n">
        <v>0</v>
      </c>
      <c r="H324" s="28" t="n">
        <v>0</v>
      </c>
      <c r="I324" s="28" t="n">
        <v>0</v>
      </c>
      <c r="J324" s="28" t="n">
        <v>317</v>
      </c>
      <c r="K324" s="28" t="n">
        <v>8</v>
      </c>
      <c r="L324" s="28" t="n">
        <v>1</v>
      </c>
      <c r="M324" s="28" t="s">
        <v>147</v>
      </c>
      <c r="N324" s="28" t="s">
        <v>139</v>
      </c>
      <c r="O324" s="29" t="n">
        <v>45982</v>
      </c>
      <c r="P324" s="28" t="n">
        <f aca="false">ROUNDDOWN(($B324-$O324)/30,0)</f>
        <v>3</v>
      </c>
      <c r="Q324" s="28" t="str">
        <f aca="false">TEXT($B324,"yyyy-mm")</f>
        <v>2026-02</v>
      </c>
      <c r="R324" s="28" t="n">
        <f aca="false">IF(AND($O324&gt;=DATE(2025,1,1),$O324&lt;=DATE(2025,4,30)),1,0)</f>
        <v>0</v>
      </c>
    </row>
    <row r="325" customFormat="false" ht="15" hidden="false" customHeight="false" outlineLevel="0" collapsed="false">
      <c r="A325" s="28" t="n">
        <v>35</v>
      </c>
      <c r="B325" s="29" t="n">
        <v>46112</v>
      </c>
      <c r="C325" s="28" t="n">
        <v>1333.32</v>
      </c>
      <c r="D325" s="28" t="n">
        <v>0</v>
      </c>
      <c r="E325" s="28" t="n">
        <v>0</v>
      </c>
      <c r="F325" s="28" t="s">
        <v>345</v>
      </c>
      <c r="G325" s="28" t="n">
        <v>0</v>
      </c>
      <c r="H325" s="28" t="n">
        <v>0</v>
      </c>
      <c r="I325" s="28" t="n">
        <v>0</v>
      </c>
      <c r="J325" s="28" t="n">
        <v>317</v>
      </c>
      <c r="K325" s="28" t="n">
        <v>8</v>
      </c>
      <c r="L325" s="28" t="n">
        <v>1</v>
      </c>
      <c r="M325" s="28" t="s">
        <v>147</v>
      </c>
      <c r="N325" s="28" t="s">
        <v>139</v>
      </c>
      <c r="O325" s="29" t="n">
        <v>45982</v>
      </c>
      <c r="P325" s="28" t="n">
        <f aca="false">ROUNDDOWN(($B325-$O325)/30,0)</f>
        <v>4</v>
      </c>
      <c r="Q325" s="28" t="str">
        <f aca="false">TEXT($B325,"yyyy-mm")</f>
        <v>2026-03</v>
      </c>
      <c r="R325" s="28" t="n">
        <f aca="false">IF(AND($O325&gt;=DATE(2025,1,1),$O325&lt;=DATE(2025,4,30)),1,0)</f>
        <v>0</v>
      </c>
    </row>
    <row r="326" customFormat="false" ht="15" hidden="false" customHeight="false" outlineLevel="0" collapsed="false">
      <c r="A326" s="28" t="n">
        <v>35</v>
      </c>
      <c r="B326" s="29" t="n">
        <v>46142</v>
      </c>
      <c r="C326" s="28" t="n">
        <v>666.65</v>
      </c>
      <c r="D326" s="28" t="n">
        <v>0</v>
      </c>
      <c r="E326" s="28" t="n">
        <v>0</v>
      </c>
      <c r="F326" s="28" t="s">
        <v>345</v>
      </c>
      <c r="G326" s="28" t="n">
        <v>0</v>
      </c>
      <c r="H326" s="28" t="n">
        <v>0</v>
      </c>
      <c r="I326" s="28" t="n">
        <v>0</v>
      </c>
      <c r="J326" s="28" t="n">
        <v>317</v>
      </c>
      <c r="K326" s="28" t="n">
        <v>8</v>
      </c>
      <c r="L326" s="28" t="n">
        <v>1</v>
      </c>
      <c r="M326" s="28" t="s">
        <v>147</v>
      </c>
      <c r="N326" s="28" t="s">
        <v>139</v>
      </c>
      <c r="O326" s="29" t="n">
        <v>45982</v>
      </c>
      <c r="P326" s="28" t="n">
        <f aca="false">ROUNDDOWN(($B326-$O326)/30,0)</f>
        <v>5</v>
      </c>
      <c r="Q326" s="28" t="str">
        <f aca="false">TEXT($B326,"yyyy-mm")</f>
        <v>2026-04</v>
      </c>
      <c r="R326" s="28" t="n">
        <f aca="false">IF(AND($O326&gt;=DATE(2025,1,1),$O326&lt;=DATE(2025,4,30)),1,0)</f>
        <v>0</v>
      </c>
    </row>
    <row r="327" customFormat="false" ht="15" hidden="false" customHeight="false" outlineLevel="0" collapsed="false">
      <c r="A327" s="28" t="n">
        <v>35</v>
      </c>
      <c r="B327" s="29" t="n">
        <v>46173</v>
      </c>
      <c r="C327" s="28" t="n">
        <v>0</v>
      </c>
      <c r="D327" s="28" t="n">
        <v>0</v>
      </c>
      <c r="E327" s="28" t="n">
        <v>0</v>
      </c>
      <c r="F327" s="28" t="s">
        <v>345</v>
      </c>
      <c r="G327" s="28" t="n">
        <v>0</v>
      </c>
      <c r="H327" s="28" t="n">
        <v>0</v>
      </c>
      <c r="I327" s="28" t="n">
        <v>0</v>
      </c>
      <c r="J327" s="28" t="n">
        <v>317</v>
      </c>
      <c r="K327" s="28" t="n">
        <v>8</v>
      </c>
      <c r="L327" s="28" t="n">
        <v>1</v>
      </c>
      <c r="M327" s="28" t="s">
        <v>147</v>
      </c>
      <c r="N327" s="28" t="s">
        <v>139</v>
      </c>
      <c r="O327" s="29" t="n">
        <v>45982</v>
      </c>
      <c r="P327" s="28" t="n">
        <f aca="false">ROUNDDOWN(($B327-$O327)/30,0)</f>
        <v>6</v>
      </c>
      <c r="Q327" s="28" t="str">
        <f aca="false">TEXT($B327,"yyyy-mm")</f>
        <v>2026-05</v>
      </c>
      <c r="R327" s="28" t="n">
        <f aca="false">IF(AND($O327&gt;=DATE(2025,1,1),$O327&lt;=DATE(2025,4,30)),1,0)</f>
        <v>0</v>
      </c>
    </row>
    <row r="328" customFormat="false" ht="15" hidden="false" customHeight="false" outlineLevel="0" collapsed="false">
      <c r="A328" s="28" t="n">
        <v>36</v>
      </c>
      <c r="B328" s="29" t="n">
        <v>46173</v>
      </c>
      <c r="C328" s="28" t="n">
        <v>48800</v>
      </c>
      <c r="D328" s="28" t="n">
        <v>0</v>
      </c>
      <c r="E328" s="28" t="n">
        <v>0</v>
      </c>
      <c r="F328" s="28" t="s">
        <v>345</v>
      </c>
      <c r="G328" s="28" t="n">
        <v>0</v>
      </c>
      <c r="H328" s="28" t="n">
        <v>0</v>
      </c>
      <c r="I328" s="28" t="n">
        <v>0</v>
      </c>
      <c r="J328" s="28" t="n">
        <v>252</v>
      </c>
      <c r="K328" s="28" t="n">
        <v>10</v>
      </c>
      <c r="L328" s="28" t="n">
        <v>1</v>
      </c>
      <c r="M328" s="28" t="s">
        <v>145</v>
      </c>
      <c r="N328" s="28" t="s">
        <v>138</v>
      </c>
      <c r="O328" s="29" t="n">
        <v>46145</v>
      </c>
      <c r="P328" s="28" t="n">
        <f aca="false">ROUNDDOWN(($B328-$O328)/30,0)</f>
        <v>0</v>
      </c>
      <c r="Q328" s="28" t="str">
        <f aca="false">TEXT($B328,"yyyy-mm")</f>
        <v>2026-05</v>
      </c>
      <c r="R328" s="28" t="n">
        <f aca="false">IF(AND($O328&gt;=DATE(2025,1,1),$O328&lt;=DATE(2025,4,30)),1,0)</f>
        <v>0</v>
      </c>
    </row>
    <row r="329" customFormat="false" ht="15" hidden="false" customHeight="false" outlineLevel="0" collapsed="false">
      <c r="A329" s="28" t="n">
        <v>36</v>
      </c>
      <c r="B329" s="29" t="n">
        <v>46203</v>
      </c>
      <c r="C329" s="28" t="n">
        <v>39040</v>
      </c>
      <c r="D329" s="28" t="n">
        <v>0</v>
      </c>
      <c r="E329" s="28" t="n">
        <v>0</v>
      </c>
      <c r="F329" s="28" t="s">
        <v>345</v>
      </c>
      <c r="G329" s="28" t="n">
        <v>0</v>
      </c>
      <c r="H329" s="28" t="n">
        <v>0</v>
      </c>
      <c r="I329" s="28" t="n">
        <v>0</v>
      </c>
      <c r="J329" s="28" t="n">
        <v>252</v>
      </c>
      <c r="K329" s="28" t="n">
        <v>10</v>
      </c>
      <c r="L329" s="28" t="n">
        <v>1</v>
      </c>
      <c r="M329" s="28" t="s">
        <v>145</v>
      </c>
      <c r="N329" s="28" t="s">
        <v>138</v>
      </c>
      <c r="O329" s="29" t="n">
        <v>46145</v>
      </c>
      <c r="P329" s="28" t="n">
        <f aca="false">ROUNDDOWN(($B329-$O329)/30,0)</f>
        <v>1</v>
      </c>
      <c r="Q329" s="28" t="str">
        <f aca="false">TEXT($B329,"yyyy-mm")</f>
        <v>2026-06</v>
      </c>
      <c r="R329" s="28" t="n">
        <f aca="false">IF(AND($O329&gt;=DATE(2025,1,1),$O329&lt;=DATE(2025,4,30)),1,0)</f>
        <v>0</v>
      </c>
    </row>
    <row r="330" customFormat="false" ht="15" hidden="false" customHeight="false" outlineLevel="0" collapsed="false">
      <c r="A330" s="28" t="n">
        <v>36</v>
      </c>
      <c r="B330" s="29" t="n">
        <v>46234</v>
      </c>
      <c r="C330" s="28" t="n">
        <v>29280</v>
      </c>
      <c r="D330" s="28" t="n">
        <v>0</v>
      </c>
      <c r="E330" s="28" t="n">
        <v>0</v>
      </c>
      <c r="F330" s="28" t="s">
        <v>345</v>
      </c>
      <c r="G330" s="28" t="n">
        <v>0</v>
      </c>
      <c r="H330" s="28" t="n">
        <v>0</v>
      </c>
      <c r="I330" s="28" t="n">
        <v>0</v>
      </c>
      <c r="J330" s="28" t="n">
        <v>252</v>
      </c>
      <c r="K330" s="28" t="n">
        <v>10</v>
      </c>
      <c r="L330" s="28" t="n">
        <v>1</v>
      </c>
      <c r="M330" s="28" t="s">
        <v>145</v>
      </c>
      <c r="N330" s="28" t="s">
        <v>138</v>
      </c>
      <c r="O330" s="29" t="n">
        <v>46145</v>
      </c>
      <c r="P330" s="28" t="n">
        <f aca="false">ROUNDDOWN(($B330-$O330)/30,0)</f>
        <v>2</v>
      </c>
      <c r="Q330" s="28" t="str">
        <f aca="false">TEXT($B330,"yyyy-mm")</f>
        <v>2026-07</v>
      </c>
      <c r="R330" s="28" t="n">
        <f aca="false">IF(AND($O330&gt;=DATE(2025,1,1),$O330&lt;=DATE(2025,4,30)),1,0)</f>
        <v>0</v>
      </c>
    </row>
    <row r="331" customFormat="false" ht="15" hidden="false" customHeight="false" outlineLevel="0" collapsed="false">
      <c r="A331" s="28" t="n">
        <v>36</v>
      </c>
      <c r="B331" s="29" t="n">
        <v>46265</v>
      </c>
      <c r="C331" s="28" t="n">
        <v>19520</v>
      </c>
      <c r="D331" s="28" t="n">
        <v>0</v>
      </c>
      <c r="E331" s="28" t="n">
        <v>0</v>
      </c>
      <c r="F331" s="28" t="s">
        <v>345</v>
      </c>
      <c r="G331" s="28" t="n">
        <v>0</v>
      </c>
      <c r="H331" s="28" t="n">
        <v>0</v>
      </c>
      <c r="I331" s="28" t="n">
        <v>0</v>
      </c>
      <c r="J331" s="28" t="n">
        <v>252</v>
      </c>
      <c r="K331" s="28" t="n">
        <v>10</v>
      </c>
      <c r="L331" s="28" t="n">
        <v>1</v>
      </c>
      <c r="M331" s="28" t="s">
        <v>145</v>
      </c>
      <c r="N331" s="28" t="s">
        <v>138</v>
      </c>
      <c r="O331" s="29" t="n">
        <v>46145</v>
      </c>
      <c r="P331" s="28" t="n">
        <f aca="false">ROUNDDOWN(($B331-$O331)/30,0)</f>
        <v>4</v>
      </c>
      <c r="Q331" s="28" t="str">
        <f aca="false">TEXT($B331,"yyyy-mm")</f>
        <v>2026-08</v>
      </c>
      <c r="R331" s="28" t="n">
        <f aca="false">IF(AND($O331&gt;=DATE(2025,1,1),$O331&lt;=DATE(2025,4,30)),1,0)</f>
        <v>0</v>
      </c>
    </row>
    <row r="332" customFormat="false" ht="15" hidden="false" customHeight="false" outlineLevel="0" collapsed="false">
      <c r="A332" s="28" t="n">
        <v>37</v>
      </c>
      <c r="B332" s="29" t="n">
        <v>45412</v>
      </c>
      <c r="C332" s="28" t="n">
        <v>829800</v>
      </c>
      <c r="D332" s="28" t="n">
        <v>0</v>
      </c>
      <c r="E332" s="28" t="n">
        <v>0</v>
      </c>
      <c r="F332" s="28" t="s">
        <v>345</v>
      </c>
      <c r="G332" s="28" t="n">
        <v>0</v>
      </c>
      <c r="H332" s="28" t="n">
        <v>0</v>
      </c>
      <c r="I332" s="28" t="n">
        <v>0</v>
      </c>
      <c r="J332" s="28" t="n">
        <v>109</v>
      </c>
      <c r="K332" s="28" t="n">
        <v>11</v>
      </c>
      <c r="L332" s="28" t="n">
        <v>2</v>
      </c>
      <c r="M332" s="28" t="s">
        <v>145</v>
      </c>
      <c r="N332" s="28" t="s">
        <v>139</v>
      </c>
      <c r="O332" s="29" t="n">
        <v>45395</v>
      </c>
      <c r="P332" s="28" t="n">
        <f aca="false">ROUNDDOWN(($B332-$O332)/30,0)</f>
        <v>0</v>
      </c>
      <c r="Q332" s="28" t="str">
        <f aca="false">TEXT($B332,"yyyy-mm")</f>
        <v>2024-04</v>
      </c>
      <c r="R332" s="28" t="n">
        <f aca="false">IF(AND($O332&gt;=DATE(2025,1,1),$O332&lt;=DATE(2025,4,30)),1,0)</f>
        <v>0</v>
      </c>
    </row>
    <row r="333" customFormat="false" ht="15" hidden="false" customHeight="false" outlineLevel="0" collapsed="false">
      <c r="A333" s="28" t="n">
        <v>37</v>
      </c>
      <c r="B333" s="29" t="n">
        <v>45443</v>
      </c>
      <c r="C333" s="28" t="n">
        <v>812865.31</v>
      </c>
      <c r="D333" s="28" t="n">
        <v>0</v>
      </c>
      <c r="E333" s="28" t="n">
        <v>0</v>
      </c>
      <c r="F333" s="28" t="s">
        <v>345</v>
      </c>
      <c r="G333" s="28" t="n">
        <v>0</v>
      </c>
      <c r="H333" s="28" t="n">
        <v>0</v>
      </c>
      <c r="I333" s="28" t="n">
        <v>0</v>
      </c>
      <c r="J333" s="28" t="n">
        <v>109</v>
      </c>
      <c r="K333" s="28" t="n">
        <v>11</v>
      </c>
      <c r="L333" s="28" t="n">
        <v>2</v>
      </c>
      <c r="M333" s="28" t="s">
        <v>145</v>
      </c>
      <c r="N333" s="28" t="s">
        <v>139</v>
      </c>
      <c r="O333" s="29" t="n">
        <v>45395</v>
      </c>
      <c r="P333" s="28" t="n">
        <f aca="false">ROUNDDOWN(($B333-$O333)/30,0)</f>
        <v>1</v>
      </c>
      <c r="Q333" s="28" t="str">
        <f aca="false">TEXT($B333,"yyyy-mm")</f>
        <v>2024-05</v>
      </c>
      <c r="R333" s="28" t="n">
        <f aca="false">IF(AND($O333&gt;=DATE(2025,1,1),$O333&lt;=DATE(2025,4,30)),1,0)</f>
        <v>0</v>
      </c>
    </row>
    <row r="334" customFormat="false" ht="15" hidden="false" customHeight="false" outlineLevel="0" collapsed="false">
      <c r="A334" s="28" t="n">
        <v>37</v>
      </c>
      <c r="B334" s="29" t="n">
        <v>45473</v>
      </c>
      <c r="C334" s="28" t="n">
        <v>795930.62</v>
      </c>
      <c r="D334" s="28" t="n">
        <v>0</v>
      </c>
      <c r="E334" s="28" t="n">
        <v>0</v>
      </c>
      <c r="F334" s="28" t="s">
        <v>345</v>
      </c>
      <c r="G334" s="28" t="n">
        <v>0</v>
      </c>
      <c r="H334" s="28" t="n">
        <v>0</v>
      </c>
      <c r="I334" s="28" t="n">
        <v>0</v>
      </c>
      <c r="J334" s="28" t="n">
        <v>109</v>
      </c>
      <c r="K334" s="28" t="n">
        <v>11</v>
      </c>
      <c r="L334" s="28" t="n">
        <v>2</v>
      </c>
      <c r="M334" s="28" t="s">
        <v>145</v>
      </c>
      <c r="N334" s="28" t="s">
        <v>139</v>
      </c>
      <c r="O334" s="29" t="n">
        <v>45395</v>
      </c>
      <c r="P334" s="28" t="n">
        <f aca="false">ROUNDDOWN(($B334-$O334)/30,0)</f>
        <v>2</v>
      </c>
      <c r="Q334" s="28" t="str">
        <f aca="false">TEXT($B334,"yyyy-mm")</f>
        <v>2024-06</v>
      </c>
      <c r="R334" s="28" t="n">
        <f aca="false">IF(AND($O334&gt;=DATE(2025,1,1),$O334&lt;=DATE(2025,4,30)),1,0)</f>
        <v>0</v>
      </c>
    </row>
    <row r="335" customFormat="false" ht="15" hidden="false" customHeight="false" outlineLevel="0" collapsed="false">
      <c r="A335" s="28" t="n">
        <v>37</v>
      </c>
      <c r="B335" s="29" t="n">
        <v>45504</v>
      </c>
      <c r="C335" s="28" t="n">
        <v>778995.93</v>
      </c>
      <c r="D335" s="28" t="n">
        <v>0</v>
      </c>
      <c r="E335" s="28" t="n">
        <v>0</v>
      </c>
      <c r="F335" s="28" t="s">
        <v>345</v>
      </c>
      <c r="G335" s="28" t="n">
        <v>0</v>
      </c>
      <c r="H335" s="28" t="n">
        <v>0</v>
      </c>
      <c r="I335" s="28" t="n">
        <v>0</v>
      </c>
      <c r="J335" s="28" t="n">
        <v>109</v>
      </c>
      <c r="K335" s="28" t="n">
        <v>11</v>
      </c>
      <c r="L335" s="28" t="n">
        <v>2</v>
      </c>
      <c r="M335" s="28" t="s">
        <v>145</v>
      </c>
      <c r="N335" s="28" t="s">
        <v>139</v>
      </c>
      <c r="O335" s="29" t="n">
        <v>45395</v>
      </c>
      <c r="P335" s="28" t="n">
        <f aca="false">ROUNDDOWN(($B335-$O335)/30,0)</f>
        <v>3</v>
      </c>
      <c r="Q335" s="28" t="str">
        <f aca="false">TEXT($B335,"yyyy-mm")</f>
        <v>2024-07</v>
      </c>
      <c r="R335" s="28" t="n">
        <f aca="false">IF(AND($O335&gt;=DATE(2025,1,1),$O335&lt;=DATE(2025,4,30)),1,0)</f>
        <v>0</v>
      </c>
    </row>
    <row r="336" customFormat="false" ht="15" hidden="false" customHeight="false" outlineLevel="0" collapsed="false">
      <c r="A336" s="28" t="n">
        <v>37</v>
      </c>
      <c r="B336" s="29" t="n">
        <v>45535</v>
      </c>
      <c r="C336" s="28" t="n">
        <v>762061.24</v>
      </c>
      <c r="D336" s="28" t="n">
        <v>0</v>
      </c>
      <c r="E336" s="28" t="n">
        <v>0</v>
      </c>
      <c r="F336" s="28" t="s">
        <v>345</v>
      </c>
      <c r="G336" s="28" t="n">
        <v>0</v>
      </c>
      <c r="H336" s="28" t="n">
        <v>0</v>
      </c>
      <c r="I336" s="28" t="n">
        <v>0</v>
      </c>
      <c r="J336" s="28" t="n">
        <v>109</v>
      </c>
      <c r="K336" s="28" t="n">
        <v>11</v>
      </c>
      <c r="L336" s="28" t="n">
        <v>2</v>
      </c>
      <c r="M336" s="28" t="s">
        <v>145</v>
      </c>
      <c r="N336" s="28" t="s">
        <v>139</v>
      </c>
      <c r="O336" s="29" t="n">
        <v>45395</v>
      </c>
      <c r="P336" s="28" t="n">
        <f aca="false">ROUNDDOWN(($B336-$O336)/30,0)</f>
        <v>4</v>
      </c>
      <c r="Q336" s="28" t="str">
        <f aca="false">TEXT($B336,"yyyy-mm")</f>
        <v>2024-08</v>
      </c>
      <c r="R336" s="28" t="n">
        <f aca="false">IF(AND($O336&gt;=DATE(2025,1,1),$O336&lt;=DATE(2025,4,30)),1,0)</f>
        <v>0</v>
      </c>
    </row>
    <row r="337" customFormat="false" ht="15" hidden="false" customHeight="false" outlineLevel="0" collapsed="false">
      <c r="A337" s="28" t="n">
        <v>37</v>
      </c>
      <c r="B337" s="29" t="n">
        <v>45565</v>
      </c>
      <c r="C337" s="28" t="n">
        <v>745126.55</v>
      </c>
      <c r="D337" s="28" t="n">
        <v>0</v>
      </c>
      <c r="E337" s="28" t="n">
        <v>0</v>
      </c>
      <c r="F337" s="28" t="s">
        <v>345</v>
      </c>
      <c r="G337" s="28" t="n">
        <v>0</v>
      </c>
      <c r="H337" s="28" t="n">
        <v>0</v>
      </c>
      <c r="I337" s="28" t="n">
        <v>0</v>
      </c>
      <c r="J337" s="28" t="n">
        <v>109</v>
      </c>
      <c r="K337" s="28" t="n">
        <v>11</v>
      </c>
      <c r="L337" s="28" t="n">
        <v>2</v>
      </c>
      <c r="M337" s="28" t="s">
        <v>145</v>
      </c>
      <c r="N337" s="28" t="s">
        <v>139</v>
      </c>
      <c r="O337" s="29" t="n">
        <v>45395</v>
      </c>
      <c r="P337" s="28" t="n">
        <f aca="false">ROUNDDOWN(($B337-$O337)/30,0)</f>
        <v>5</v>
      </c>
      <c r="Q337" s="28" t="str">
        <f aca="false">TEXT($B337,"yyyy-mm")</f>
        <v>2024-09</v>
      </c>
      <c r="R337" s="28" t="n">
        <f aca="false">IF(AND($O337&gt;=DATE(2025,1,1),$O337&lt;=DATE(2025,4,30)),1,0)</f>
        <v>0</v>
      </c>
    </row>
    <row r="338" customFormat="false" ht="15" hidden="false" customHeight="false" outlineLevel="0" collapsed="false">
      <c r="A338" s="28" t="n">
        <v>37</v>
      </c>
      <c r="B338" s="29" t="n">
        <v>45596</v>
      </c>
      <c r="C338" s="28" t="n">
        <v>728191.86</v>
      </c>
      <c r="D338" s="28" t="n">
        <v>0</v>
      </c>
      <c r="E338" s="28" t="n">
        <v>0</v>
      </c>
      <c r="F338" s="28" t="s">
        <v>345</v>
      </c>
      <c r="G338" s="28" t="n">
        <v>0</v>
      </c>
      <c r="H338" s="28" t="n">
        <v>0</v>
      </c>
      <c r="I338" s="28" t="n">
        <v>0</v>
      </c>
      <c r="J338" s="28" t="n">
        <v>109</v>
      </c>
      <c r="K338" s="28" t="n">
        <v>11</v>
      </c>
      <c r="L338" s="28" t="n">
        <v>2</v>
      </c>
      <c r="M338" s="28" t="s">
        <v>145</v>
      </c>
      <c r="N338" s="28" t="s">
        <v>139</v>
      </c>
      <c r="O338" s="29" t="n">
        <v>45395</v>
      </c>
      <c r="P338" s="28" t="n">
        <f aca="false">ROUNDDOWN(($B338-$O338)/30,0)</f>
        <v>6</v>
      </c>
      <c r="Q338" s="28" t="str">
        <f aca="false">TEXT($B338,"yyyy-mm")</f>
        <v>2024-10</v>
      </c>
      <c r="R338" s="28" t="n">
        <f aca="false">IF(AND($O338&gt;=DATE(2025,1,1),$O338&lt;=DATE(2025,4,30)),1,0)</f>
        <v>0</v>
      </c>
    </row>
    <row r="339" customFormat="false" ht="15" hidden="false" customHeight="false" outlineLevel="0" collapsed="false">
      <c r="A339" s="28" t="n">
        <v>37</v>
      </c>
      <c r="B339" s="29" t="n">
        <v>45626</v>
      </c>
      <c r="C339" s="28" t="n">
        <v>711257.17</v>
      </c>
      <c r="D339" s="28" t="n">
        <v>0</v>
      </c>
      <c r="E339" s="28" t="n">
        <v>0</v>
      </c>
      <c r="F339" s="28" t="s">
        <v>345</v>
      </c>
      <c r="G339" s="28" t="n">
        <v>0</v>
      </c>
      <c r="H339" s="28" t="n">
        <v>0</v>
      </c>
      <c r="I339" s="28" t="n">
        <v>0</v>
      </c>
      <c r="J339" s="28" t="n">
        <v>109</v>
      </c>
      <c r="K339" s="28" t="n">
        <v>11</v>
      </c>
      <c r="L339" s="28" t="n">
        <v>2</v>
      </c>
      <c r="M339" s="28" t="s">
        <v>145</v>
      </c>
      <c r="N339" s="28" t="s">
        <v>139</v>
      </c>
      <c r="O339" s="29" t="n">
        <v>45395</v>
      </c>
      <c r="P339" s="28" t="n">
        <f aca="false">ROUNDDOWN(($B339-$O339)/30,0)</f>
        <v>7</v>
      </c>
      <c r="Q339" s="28" t="str">
        <f aca="false">TEXT($B339,"yyyy-mm")</f>
        <v>2024-11</v>
      </c>
      <c r="R339" s="28" t="n">
        <f aca="false">IF(AND($O339&gt;=DATE(2025,1,1),$O339&lt;=DATE(2025,4,30)),1,0)</f>
        <v>0</v>
      </c>
    </row>
    <row r="340" customFormat="false" ht="15" hidden="false" customHeight="false" outlineLevel="0" collapsed="false">
      <c r="A340" s="28" t="n">
        <v>37</v>
      </c>
      <c r="B340" s="29" t="n">
        <v>45657</v>
      </c>
      <c r="C340" s="28" t="n">
        <v>694322.48</v>
      </c>
      <c r="D340" s="28" t="n">
        <v>0</v>
      </c>
      <c r="E340" s="28" t="n">
        <v>0</v>
      </c>
      <c r="F340" s="28" t="s">
        <v>345</v>
      </c>
      <c r="G340" s="28" t="n">
        <v>0</v>
      </c>
      <c r="H340" s="28" t="n">
        <v>0</v>
      </c>
      <c r="I340" s="28" t="n">
        <v>0</v>
      </c>
      <c r="J340" s="28" t="n">
        <v>109</v>
      </c>
      <c r="K340" s="28" t="n">
        <v>11</v>
      </c>
      <c r="L340" s="28" t="n">
        <v>2</v>
      </c>
      <c r="M340" s="28" t="s">
        <v>145</v>
      </c>
      <c r="N340" s="28" t="s">
        <v>139</v>
      </c>
      <c r="O340" s="29" t="n">
        <v>45395</v>
      </c>
      <c r="P340" s="28" t="n">
        <f aca="false">ROUNDDOWN(($B340-$O340)/30,0)</f>
        <v>8</v>
      </c>
      <c r="Q340" s="28" t="str">
        <f aca="false">TEXT($B340,"yyyy-mm")</f>
        <v>2024-12</v>
      </c>
      <c r="R340" s="28" t="n">
        <f aca="false">IF(AND($O340&gt;=DATE(2025,1,1),$O340&lt;=DATE(2025,4,30)),1,0)</f>
        <v>0</v>
      </c>
    </row>
    <row r="341" customFormat="false" ht="15" hidden="false" customHeight="false" outlineLevel="0" collapsed="false">
      <c r="A341" s="28" t="n">
        <v>37</v>
      </c>
      <c r="B341" s="29" t="n">
        <v>45688</v>
      </c>
      <c r="C341" s="28" t="n">
        <v>677387.79</v>
      </c>
      <c r="D341" s="28" t="n">
        <v>0</v>
      </c>
      <c r="E341" s="28" t="n">
        <v>0</v>
      </c>
      <c r="F341" s="28" t="s">
        <v>345</v>
      </c>
      <c r="G341" s="28" t="n">
        <v>0</v>
      </c>
      <c r="H341" s="28" t="n">
        <v>0</v>
      </c>
      <c r="I341" s="28" t="n">
        <v>0</v>
      </c>
      <c r="J341" s="28" t="n">
        <v>109</v>
      </c>
      <c r="K341" s="28" t="n">
        <v>11</v>
      </c>
      <c r="L341" s="28" t="n">
        <v>2</v>
      </c>
      <c r="M341" s="28" t="s">
        <v>145</v>
      </c>
      <c r="N341" s="28" t="s">
        <v>139</v>
      </c>
      <c r="O341" s="29" t="n">
        <v>45395</v>
      </c>
      <c r="P341" s="28" t="n">
        <f aca="false">ROUNDDOWN(($B341-$O341)/30,0)</f>
        <v>9</v>
      </c>
      <c r="Q341" s="28" t="str">
        <f aca="false">TEXT($B341,"yyyy-mm")</f>
        <v>2025-01</v>
      </c>
      <c r="R341" s="28" t="n">
        <f aca="false">IF(AND($O341&gt;=DATE(2025,1,1),$O341&lt;=DATE(2025,4,30)),1,0)</f>
        <v>0</v>
      </c>
    </row>
    <row r="342" customFormat="false" ht="15" hidden="false" customHeight="false" outlineLevel="0" collapsed="false">
      <c r="A342" s="28" t="n">
        <v>37</v>
      </c>
      <c r="B342" s="29" t="n">
        <v>45716</v>
      </c>
      <c r="C342" s="28" t="n">
        <v>660453.1</v>
      </c>
      <c r="D342" s="28" t="n">
        <v>0</v>
      </c>
      <c r="E342" s="28" t="n">
        <v>0</v>
      </c>
      <c r="F342" s="28" t="s">
        <v>345</v>
      </c>
      <c r="G342" s="28" t="n">
        <v>0</v>
      </c>
      <c r="H342" s="28" t="n">
        <v>0</v>
      </c>
      <c r="I342" s="28" t="n">
        <v>0</v>
      </c>
      <c r="J342" s="28" t="n">
        <v>109</v>
      </c>
      <c r="K342" s="28" t="n">
        <v>11</v>
      </c>
      <c r="L342" s="28" t="n">
        <v>2</v>
      </c>
      <c r="M342" s="28" t="s">
        <v>145</v>
      </c>
      <c r="N342" s="28" t="s">
        <v>139</v>
      </c>
      <c r="O342" s="29" t="n">
        <v>45395</v>
      </c>
      <c r="P342" s="28" t="n">
        <f aca="false">ROUNDDOWN(($B342-$O342)/30,0)</f>
        <v>10</v>
      </c>
      <c r="Q342" s="28" t="str">
        <f aca="false">TEXT($B342,"yyyy-mm")</f>
        <v>2025-02</v>
      </c>
      <c r="R342" s="28" t="n">
        <f aca="false">IF(AND($O342&gt;=DATE(2025,1,1),$O342&lt;=DATE(2025,4,30)),1,0)</f>
        <v>0</v>
      </c>
    </row>
    <row r="343" customFormat="false" ht="15" hidden="false" customHeight="false" outlineLevel="0" collapsed="false">
      <c r="A343" s="28" t="n">
        <v>37</v>
      </c>
      <c r="B343" s="29" t="n">
        <v>45747</v>
      </c>
      <c r="C343" s="28" t="n">
        <v>643518.41</v>
      </c>
      <c r="D343" s="28" t="n">
        <v>0</v>
      </c>
      <c r="E343" s="28" t="n">
        <v>0</v>
      </c>
      <c r="F343" s="28" t="s">
        <v>345</v>
      </c>
      <c r="G343" s="28" t="n">
        <v>0</v>
      </c>
      <c r="H343" s="28" t="n">
        <v>0</v>
      </c>
      <c r="I343" s="28" t="n">
        <v>0</v>
      </c>
      <c r="J343" s="28" t="n">
        <v>109</v>
      </c>
      <c r="K343" s="28" t="n">
        <v>11</v>
      </c>
      <c r="L343" s="28" t="n">
        <v>2</v>
      </c>
      <c r="M343" s="28" t="s">
        <v>145</v>
      </c>
      <c r="N343" s="28" t="s">
        <v>139</v>
      </c>
      <c r="O343" s="29" t="n">
        <v>45395</v>
      </c>
      <c r="P343" s="28" t="n">
        <f aca="false">ROUNDDOWN(($B343-$O343)/30,0)</f>
        <v>11</v>
      </c>
      <c r="Q343" s="28" t="str">
        <f aca="false">TEXT($B343,"yyyy-mm")</f>
        <v>2025-03</v>
      </c>
      <c r="R343" s="28" t="n">
        <f aca="false">IF(AND($O343&gt;=DATE(2025,1,1),$O343&lt;=DATE(2025,4,30)),1,0)</f>
        <v>0</v>
      </c>
    </row>
    <row r="344" customFormat="false" ht="15" hidden="false" customHeight="false" outlineLevel="0" collapsed="false">
      <c r="A344" s="28" t="n">
        <v>37</v>
      </c>
      <c r="B344" s="29" t="n">
        <v>45777</v>
      </c>
      <c r="C344" s="28" t="n">
        <v>626583.72</v>
      </c>
      <c r="D344" s="28" t="n">
        <v>0</v>
      </c>
      <c r="E344" s="28" t="n">
        <v>0</v>
      </c>
      <c r="F344" s="28" t="s">
        <v>345</v>
      </c>
      <c r="G344" s="28" t="n">
        <v>0</v>
      </c>
      <c r="H344" s="28" t="n">
        <v>0</v>
      </c>
      <c r="I344" s="28" t="n">
        <v>0</v>
      </c>
      <c r="J344" s="28" t="n">
        <v>109</v>
      </c>
      <c r="K344" s="28" t="n">
        <v>11</v>
      </c>
      <c r="L344" s="28" t="n">
        <v>2</v>
      </c>
      <c r="M344" s="28" t="s">
        <v>145</v>
      </c>
      <c r="N344" s="28" t="s">
        <v>139</v>
      </c>
      <c r="O344" s="29" t="n">
        <v>45395</v>
      </c>
      <c r="P344" s="28" t="n">
        <f aca="false">ROUNDDOWN(($B344-$O344)/30,0)</f>
        <v>12</v>
      </c>
      <c r="Q344" s="28" t="str">
        <f aca="false">TEXT($B344,"yyyy-mm")</f>
        <v>2025-04</v>
      </c>
      <c r="R344" s="28" t="n">
        <f aca="false">IF(AND($O344&gt;=DATE(2025,1,1),$O344&lt;=DATE(2025,4,30)),1,0)</f>
        <v>0</v>
      </c>
    </row>
    <row r="345" customFormat="false" ht="15" hidden="false" customHeight="false" outlineLevel="0" collapsed="false">
      <c r="A345" s="28" t="n">
        <v>37</v>
      </c>
      <c r="B345" s="29" t="n">
        <v>45808</v>
      </c>
      <c r="C345" s="28" t="n">
        <v>609649.03</v>
      </c>
      <c r="D345" s="28" t="n">
        <v>0</v>
      </c>
      <c r="E345" s="28" t="n">
        <v>0</v>
      </c>
      <c r="F345" s="28" t="s">
        <v>345</v>
      </c>
      <c r="G345" s="28" t="n">
        <v>0</v>
      </c>
      <c r="H345" s="28" t="n">
        <v>0</v>
      </c>
      <c r="I345" s="28" t="n">
        <v>0</v>
      </c>
      <c r="J345" s="28" t="n">
        <v>109</v>
      </c>
      <c r="K345" s="28" t="n">
        <v>11</v>
      </c>
      <c r="L345" s="28" t="n">
        <v>2</v>
      </c>
      <c r="M345" s="28" t="s">
        <v>145</v>
      </c>
      <c r="N345" s="28" t="s">
        <v>139</v>
      </c>
      <c r="O345" s="29" t="n">
        <v>45395</v>
      </c>
      <c r="P345" s="28" t="n">
        <f aca="false">ROUNDDOWN(($B345-$O345)/30,0)</f>
        <v>13</v>
      </c>
      <c r="Q345" s="28" t="str">
        <f aca="false">TEXT($B345,"yyyy-mm")</f>
        <v>2025-05</v>
      </c>
      <c r="R345" s="28" t="n">
        <f aca="false">IF(AND($O345&gt;=DATE(2025,1,1),$O345&lt;=DATE(2025,4,30)),1,0)</f>
        <v>0</v>
      </c>
    </row>
    <row r="346" customFormat="false" ht="15" hidden="false" customHeight="false" outlineLevel="0" collapsed="false">
      <c r="A346" s="28" t="n">
        <v>37</v>
      </c>
      <c r="B346" s="29" t="n">
        <v>45838</v>
      </c>
      <c r="C346" s="28" t="n">
        <v>592714.34</v>
      </c>
      <c r="D346" s="28" t="n">
        <v>0</v>
      </c>
      <c r="E346" s="28" t="n">
        <v>0</v>
      </c>
      <c r="F346" s="28" t="s">
        <v>345</v>
      </c>
      <c r="G346" s="28" t="n">
        <v>0</v>
      </c>
      <c r="H346" s="28" t="n">
        <v>0</v>
      </c>
      <c r="I346" s="28" t="n">
        <v>0</v>
      </c>
      <c r="J346" s="28" t="n">
        <v>109</v>
      </c>
      <c r="K346" s="28" t="n">
        <v>11</v>
      </c>
      <c r="L346" s="28" t="n">
        <v>2</v>
      </c>
      <c r="M346" s="28" t="s">
        <v>145</v>
      </c>
      <c r="N346" s="28" t="s">
        <v>139</v>
      </c>
      <c r="O346" s="29" t="n">
        <v>45395</v>
      </c>
      <c r="P346" s="28" t="n">
        <f aca="false">ROUNDDOWN(($B346-$O346)/30,0)</f>
        <v>14</v>
      </c>
      <c r="Q346" s="28" t="str">
        <f aca="false">TEXT($B346,"yyyy-mm")</f>
        <v>2025-06</v>
      </c>
      <c r="R346" s="28" t="n">
        <f aca="false">IF(AND($O346&gt;=DATE(2025,1,1),$O346&lt;=DATE(2025,4,30)),1,0)</f>
        <v>0</v>
      </c>
    </row>
    <row r="347" customFormat="false" ht="15" hidden="false" customHeight="false" outlineLevel="0" collapsed="false">
      <c r="A347" s="28" t="n">
        <v>37</v>
      </c>
      <c r="B347" s="29" t="n">
        <v>45869</v>
      </c>
      <c r="C347" s="28" t="n">
        <v>575779.65</v>
      </c>
      <c r="D347" s="28" t="n">
        <v>0</v>
      </c>
      <c r="E347" s="28" t="n">
        <v>0</v>
      </c>
      <c r="F347" s="28" t="s">
        <v>345</v>
      </c>
      <c r="G347" s="28" t="n">
        <v>0</v>
      </c>
      <c r="H347" s="28" t="n">
        <v>0</v>
      </c>
      <c r="I347" s="28" t="n">
        <v>0</v>
      </c>
      <c r="J347" s="28" t="n">
        <v>109</v>
      </c>
      <c r="K347" s="28" t="n">
        <v>11</v>
      </c>
      <c r="L347" s="28" t="n">
        <v>2</v>
      </c>
      <c r="M347" s="28" t="s">
        <v>145</v>
      </c>
      <c r="N347" s="28" t="s">
        <v>139</v>
      </c>
      <c r="O347" s="29" t="n">
        <v>45395</v>
      </c>
      <c r="P347" s="28" t="n">
        <f aca="false">ROUNDDOWN(($B347-$O347)/30,0)</f>
        <v>15</v>
      </c>
      <c r="Q347" s="28" t="str">
        <f aca="false">TEXT($B347,"yyyy-mm")</f>
        <v>2025-07</v>
      </c>
      <c r="R347" s="28" t="n">
        <f aca="false">IF(AND($O347&gt;=DATE(2025,1,1),$O347&lt;=DATE(2025,4,30)),1,0)</f>
        <v>0</v>
      </c>
    </row>
    <row r="348" customFormat="false" ht="15" hidden="false" customHeight="false" outlineLevel="0" collapsed="false">
      <c r="A348" s="28" t="n">
        <v>37</v>
      </c>
      <c r="B348" s="29" t="n">
        <v>45900</v>
      </c>
      <c r="C348" s="28" t="n">
        <v>558844.96</v>
      </c>
      <c r="D348" s="28" t="n">
        <v>0</v>
      </c>
      <c r="E348" s="28" t="n">
        <v>0</v>
      </c>
      <c r="F348" s="28" t="s">
        <v>345</v>
      </c>
      <c r="G348" s="28" t="n">
        <v>0</v>
      </c>
      <c r="H348" s="28" t="n">
        <v>0</v>
      </c>
      <c r="I348" s="28" t="n">
        <v>0</v>
      </c>
      <c r="J348" s="28" t="n">
        <v>109</v>
      </c>
      <c r="K348" s="28" t="n">
        <v>11</v>
      </c>
      <c r="L348" s="28" t="n">
        <v>2</v>
      </c>
      <c r="M348" s="28" t="s">
        <v>145</v>
      </c>
      <c r="N348" s="28" t="s">
        <v>139</v>
      </c>
      <c r="O348" s="29" t="n">
        <v>45395</v>
      </c>
      <c r="P348" s="28" t="n">
        <f aca="false">ROUNDDOWN(($B348-$O348)/30,0)</f>
        <v>16</v>
      </c>
      <c r="Q348" s="28" t="str">
        <f aca="false">TEXT($B348,"yyyy-mm")</f>
        <v>2025-08</v>
      </c>
      <c r="R348" s="28" t="n">
        <f aca="false">IF(AND($O348&gt;=DATE(2025,1,1),$O348&lt;=DATE(2025,4,30)),1,0)</f>
        <v>0</v>
      </c>
    </row>
    <row r="349" customFormat="false" ht="15" hidden="false" customHeight="false" outlineLevel="0" collapsed="false">
      <c r="A349" s="28" t="n">
        <v>37</v>
      </c>
      <c r="B349" s="29" t="n">
        <v>45930</v>
      </c>
      <c r="C349" s="28" t="n">
        <v>541910.27</v>
      </c>
      <c r="D349" s="28" t="n">
        <v>0</v>
      </c>
      <c r="E349" s="28" t="n">
        <v>0</v>
      </c>
      <c r="F349" s="28" t="s">
        <v>345</v>
      </c>
      <c r="G349" s="28" t="n">
        <v>0</v>
      </c>
      <c r="H349" s="28" t="n">
        <v>0</v>
      </c>
      <c r="I349" s="28" t="n">
        <v>0</v>
      </c>
      <c r="J349" s="28" t="n">
        <v>109</v>
      </c>
      <c r="K349" s="28" t="n">
        <v>11</v>
      </c>
      <c r="L349" s="28" t="n">
        <v>2</v>
      </c>
      <c r="M349" s="28" t="s">
        <v>145</v>
      </c>
      <c r="N349" s="28" t="s">
        <v>139</v>
      </c>
      <c r="O349" s="29" t="n">
        <v>45395</v>
      </c>
      <c r="P349" s="28" t="n">
        <f aca="false">ROUNDDOWN(($B349-$O349)/30,0)</f>
        <v>17</v>
      </c>
      <c r="Q349" s="28" t="str">
        <f aca="false">TEXT($B349,"yyyy-mm")</f>
        <v>2025-09</v>
      </c>
      <c r="R349" s="28" t="n">
        <f aca="false">IF(AND($O349&gt;=DATE(2025,1,1),$O349&lt;=DATE(2025,4,30)),1,0)</f>
        <v>0</v>
      </c>
    </row>
    <row r="350" customFormat="false" ht="15" hidden="false" customHeight="false" outlineLevel="0" collapsed="false">
      <c r="A350" s="28" t="n">
        <v>37</v>
      </c>
      <c r="B350" s="29" t="n">
        <v>45961</v>
      </c>
      <c r="C350" s="28" t="n">
        <v>524975.58</v>
      </c>
      <c r="D350" s="28" t="n">
        <v>0</v>
      </c>
      <c r="E350" s="28" t="n">
        <v>0</v>
      </c>
      <c r="F350" s="28" t="s">
        <v>345</v>
      </c>
      <c r="G350" s="28" t="n">
        <v>0</v>
      </c>
      <c r="H350" s="28" t="n">
        <v>0</v>
      </c>
      <c r="I350" s="28" t="n">
        <v>0</v>
      </c>
      <c r="J350" s="28" t="n">
        <v>109</v>
      </c>
      <c r="K350" s="28" t="n">
        <v>11</v>
      </c>
      <c r="L350" s="28" t="n">
        <v>2</v>
      </c>
      <c r="M350" s="28" t="s">
        <v>145</v>
      </c>
      <c r="N350" s="28" t="s">
        <v>139</v>
      </c>
      <c r="O350" s="29" t="n">
        <v>45395</v>
      </c>
      <c r="P350" s="28" t="n">
        <f aca="false">ROUNDDOWN(($B350-$O350)/30,0)</f>
        <v>18</v>
      </c>
      <c r="Q350" s="28" t="str">
        <f aca="false">TEXT($B350,"yyyy-mm")</f>
        <v>2025-10</v>
      </c>
      <c r="R350" s="28" t="n">
        <f aca="false">IF(AND($O350&gt;=DATE(2025,1,1),$O350&lt;=DATE(2025,4,30)),1,0)</f>
        <v>0</v>
      </c>
    </row>
    <row r="351" customFormat="false" ht="15" hidden="false" customHeight="false" outlineLevel="0" collapsed="false">
      <c r="A351" s="28" t="n">
        <v>37</v>
      </c>
      <c r="B351" s="29" t="n">
        <v>45991</v>
      </c>
      <c r="C351" s="28" t="n">
        <v>508040.89</v>
      </c>
      <c r="D351" s="28" t="n">
        <v>0</v>
      </c>
      <c r="E351" s="28" t="n">
        <v>0</v>
      </c>
      <c r="F351" s="28" t="s">
        <v>345</v>
      </c>
      <c r="G351" s="28" t="n">
        <v>0</v>
      </c>
      <c r="H351" s="28" t="n">
        <v>0</v>
      </c>
      <c r="I351" s="28" t="n">
        <v>0</v>
      </c>
      <c r="J351" s="28" t="n">
        <v>109</v>
      </c>
      <c r="K351" s="28" t="n">
        <v>11</v>
      </c>
      <c r="L351" s="28" t="n">
        <v>2</v>
      </c>
      <c r="M351" s="28" t="s">
        <v>145</v>
      </c>
      <c r="N351" s="28" t="s">
        <v>139</v>
      </c>
      <c r="O351" s="29" t="n">
        <v>45395</v>
      </c>
      <c r="P351" s="28" t="n">
        <f aca="false">ROUNDDOWN(($B351-$O351)/30,0)</f>
        <v>19</v>
      </c>
      <c r="Q351" s="28" t="str">
        <f aca="false">TEXT($B351,"yyyy-mm")</f>
        <v>2025-11</v>
      </c>
      <c r="R351" s="28" t="n">
        <f aca="false">IF(AND($O351&gt;=DATE(2025,1,1),$O351&lt;=DATE(2025,4,30)),1,0)</f>
        <v>0</v>
      </c>
    </row>
    <row r="352" customFormat="false" ht="15" hidden="false" customHeight="false" outlineLevel="0" collapsed="false">
      <c r="A352" s="28" t="n">
        <v>37</v>
      </c>
      <c r="B352" s="29" t="n">
        <v>46022</v>
      </c>
      <c r="C352" s="28" t="n">
        <v>491106.2</v>
      </c>
      <c r="D352" s="28" t="n">
        <v>0</v>
      </c>
      <c r="E352" s="28" t="n">
        <v>0</v>
      </c>
      <c r="F352" s="28" t="s">
        <v>345</v>
      </c>
      <c r="G352" s="28" t="n">
        <v>0</v>
      </c>
      <c r="H352" s="28" t="n">
        <v>0</v>
      </c>
      <c r="I352" s="28" t="n">
        <v>0</v>
      </c>
      <c r="J352" s="28" t="n">
        <v>109</v>
      </c>
      <c r="K352" s="28" t="n">
        <v>11</v>
      </c>
      <c r="L352" s="28" t="n">
        <v>2</v>
      </c>
      <c r="M352" s="28" t="s">
        <v>145</v>
      </c>
      <c r="N352" s="28" t="s">
        <v>139</v>
      </c>
      <c r="O352" s="29" t="n">
        <v>45395</v>
      </c>
      <c r="P352" s="28" t="n">
        <f aca="false">ROUNDDOWN(($B352-$O352)/30,0)</f>
        <v>20</v>
      </c>
      <c r="Q352" s="28" t="str">
        <f aca="false">TEXT($B352,"yyyy-mm")</f>
        <v>2025-12</v>
      </c>
      <c r="R352" s="28" t="n">
        <f aca="false">IF(AND($O352&gt;=DATE(2025,1,1),$O352&lt;=DATE(2025,4,30)),1,0)</f>
        <v>0</v>
      </c>
    </row>
    <row r="353" customFormat="false" ht="15" hidden="false" customHeight="false" outlineLevel="0" collapsed="false">
      <c r="A353" s="28" t="n">
        <v>37</v>
      </c>
      <c r="B353" s="29" t="n">
        <v>46053</v>
      </c>
      <c r="C353" s="28" t="n">
        <v>474171.51</v>
      </c>
      <c r="D353" s="28" t="n">
        <v>0</v>
      </c>
      <c r="E353" s="28" t="n">
        <v>0</v>
      </c>
      <c r="F353" s="28" t="s">
        <v>345</v>
      </c>
      <c r="G353" s="28" t="n">
        <v>0</v>
      </c>
      <c r="H353" s="28" t="n">
        <v>0</v>
      </c>
      <c r="I353" s="28" t="n">
        <v>0</v>
      </c>
      <c r="J353" s="28" t="n">
        <v>109</v>
      </c>
      <c r="K353" s="28" t="n">
        <v>11</v>
      </c>
      <c r="L353" s="28" t="n">
        <v>2</v>
      </c>
      <c r="M353" s="28" t="s">
        <v>145</v>
      </c>
      <c r="N353" s="28" t="s">
        <v>139</v>
      </c>
      <c r="O353" s="29" t="n">
        <v>45395</v>
      </c>
      <c r="P353" s="28" t="n">
        <f aca="false">ROUNDDOWN(($B353-$O353)/30,0)</f>
        <v>21</v>
      </c>
      <c r="Q353" s="28" t="str">
        <f aca="false">TEXT($B353,"yyyy-mm")</f>
        <v>2026-01</v>
      </c>
      <c r="R353" s="28" t="n">
        <f aca="false">IF(AND($O353&gt;=DATE(2025,1,1),$O353&lt;=DATE(2025,4,30)),1,0)</f>
        <v>0</v>
      </c>
    </row>
    <row r="354" customFormat="false" ht="15" hidden="false" customHeight="false" outlineLevel="0" collapsed="false">
      <c r="A354" s="28" t="n">
        <v>37</v>
      </c>
      <c r="B354" s="29" t="n">
        <v>46081</v>
      </c>
      <c r="C354" s="28" t="n">
        <v>457236.82</v>
      </c>
      <c r="D354" s="28" t="n">
        <v>0</v>
      </c>
      <c r="E354" s="28" t="n">
        <v>0</v>
      </c>
      <c r="F354" s="28" t="s">
        <v>345</v>
      </c>
      <c r="G354" s="28" t="n">
        <v>0</v>
      </c>
      <c r="H354" s="28" t="n">
        <v>0</v>
      </c>
      <c r="I354" s="28" t="n">
        <v>0</v>
      </c>
      <c r="J354" s="28" t="n">
        <v>109</v>
      </c>
      <c r="K354" s="28" t="n">
        <v>11</v>
      </c>
      <c r="L354" s="28" t="n">
        <v>2</v>
      </c>
      <c r="M354" s="28" t="s">
        <v>145</v>
      </c>
      <c r="N354" s="28" t="s">
        <v>139</v>
      </c>
      <c r="O354" s="29" t="n">
        <v>45395</v>
      </c>
      <c r="P354" s="28" t="n">
        <f aca="false">ROUNDDOWN(($B354-$O354)/30,0)</f>
        <v>22</v>
      </c>
      <c r="Q354" s="28" t="str">
        <f aca="false">TEXT($B354,"yyyy-mm")</f>
        <v>2026-02</v>
      </c>
      <c r="R354" s="28" t="n">
        <f aca="false">IF(AND($O354&gt;=DATE(2025,1,1),$O354&lt;=DATE(2025,4,30)),1,0)</f>
        <v>0</v>
      </c>
    </row>
    <row r="355" customFormat="false" ht="15" hidden="false" customHeight="false" outlineLevel="0" collapsed="false">
      <c r="A355" s="28" t="n">
        <v>37</v>
      </c>
      <c r="B355" s="29" t="n">
        <v>46112</v>
      </c>
      <c r="C355" s="28" t="n">
        <v>440302.13</v>
      </c>
      <c r="D355" s="28" t="n">
        <v>0</v>
      </c>
      <c r="E355" s="28" t="n">
        <v>0</v>
      </c>
      <c r="F355" s="28" t="s">
        <v>345</v>
      </c>
      <c r="G355" s="28" t="n">
        <v>0</v>
      </c>
      <c r="H355" s="28" t="n">
        <v>0</v>
      </c>
      <c r="I355" s="28" t="n">
        <v>0</v>
      </c>
      <c r="J355" s="28" t="n">
        <v>109</v>
      </c>
      <c r="K355" s="28" t="n">
        <v>11</v>
      </c>
      <c r="L355" s="28" t="n">
        <v>2</v>
      </c>
      <c r="M355" s="28" t="s">
        <v>145</v>
      </c>
      <c r="N355" s="28" t="s">
        <v>139</v>
      </c>
      <c r="O355" s="29" t="n">
        <v>45395</v>
      </c>
      <c r="P355" s="28" t="n">
        <f aca="false">ROUNDDOWN(($B355-$O355)/30,0)</f>
        <v>23</v>
      </c>
      <c r="Q355" s="28" t="str">
        <f aca="false">TEXT($B355,"yyyy-mm")</f>
        <v>2026-03</v>
      </c>
      <c r="R355" s="28" t="n">
        <f aca="false">IF(AND($O355&gt;=DATE(2025,1,1),$O355&lt;=DATE(2025,4,30)),1,0)</f>
        <v>0</v>
      </c>
    </row>
    <row r="356" customFormat="false" ht="15" hidden="false" customHeight="false" outlineLevel="0" collapsed="false">
      <c r="A356" s="28" t="n">
        <v>37</v>
      </c>
      <c r="B356" s="29" t="n">
        <v>46142</v>
      </c>
      <c r="C356" s="28" t="n">
        <v>423367.44</v>
      </c>
      <c r="D356" s="28" t="n">
        <v>0</v>
      </c>
      <c r="E356" s="28" t="n">
        <v>0</v>
      </c>
      <c r="F356" s="28" t="s">
        <v>345</v>
      </c>
      <c r="G356" s="28" t="n">
        <v>0</v>
      </c>
      <c r="H356" s="28" t="n">
        <v>0</v>
      </c>
      <c r="I356" s="28" t="n">
        <v>0</v>
      </c>
      <c r="J356" s="28" t="n">
        <v>109</v>
      </c>
      <c r="K356" s="28" t="n">
        <v>11</v>
      </c>
      <c r="L356" s="28" t="n">
        <v>2</v>
      </c>
      <c r="M356" s="28" t="s">
        <v>145</v>
      </c>
      <c r="N356" s="28" t="s">
        <v>139</v>
      </c>
      <c r="O356" s="29" t="n">
        <v>45395</v>
      </c>
      <c r="P356" s="28" t="n">
        <f aca="false">ROUNDDOWN(($B356-$O356)/30,0)</f>
        <v>24</v>
      </c>
      <c r="Q356" s="28" t="str">
        <f aca="false">TEXT($B356,"yyyy-mm")</f>
        <v>2026-04</v>
      </c>
      <c r="R356" s="28" t="n">
        <f aca="false">IF(AND($O356&gt;=DATE(2025,1,1),$O356&lt;=DATE(2025,4,30)),1,0)</f>
        <v>0</v>
      </c>
    </row>
    <row r="357" customFormat="false" ht="15" hidden="false" customHeight="false" outlineLevel="0" collapsed="false">
      <c r="A357" s="28" t="n">
        <v>37</v>
      </c>
      <c r="B357" s="29" t="n">
        <v>46173</v>
      </c>
      <c r="C357" s="28" t="n">
        <v>406432.75</v>
      </c>
      <c r="D357" s="28" t="n">
        <v>0</v>
      </c>
      <c r="E357" s="28" t="n">
        <v>0</v>
      </c>
      <c r="F357" s="28" t="s">
        <v>345</v>
      </c>
      <c r="G357" s="28" t="n">
        <v>0</v>
      </c>
      <c r="H357" s="28" t="n">
        <v>0</v>
      </c>
      <c r="I357" s="28" t="n">
        <v>0</v>
      </c>
      <c r="J357" s="28" t="n">
        <v>109</v>
      </c>
      <c r="K357" s="28" t="n">
        <v>11</v>
      </c>
      <c r="L357" s="28" t="n">
        <v>2</v>
      </c>
      <c r="M357" s="28" t="s">
        <v>145</v>
      </c>
      <c r="N357" s="28" t="s">
        <v>139</v>
      </c>
      <c r="O357" s="29" t="n">
        <v>45395</v>
      </c>
      <c r="P357" s="28" t="n">
        <f aca="false">ROUNDDOWN(($B357-$O357)/30,0)</f>
        <v>25</v>
      </c>
      <c r="Q357" s="28" t="str">
        <f aca="false">TEXT($B357,"yyyy-mm")</f>
        <v>2026-05</v>
      </c>
      <c r="R357" s="28" t="n">
        <f aca="false">IF(AND($O357&gt;=DATE(2025,1,1),$O357&lt;=DATE(2025,4,30)),1,0)</f>
        <v>0</v>
      </c>
    </row>
    <row r="358" customFormat="false" ht="15" hidden="false" customHeight="false" outlineLevel="0" collapsed="false">
      <c r="A358" s="28" t="n">
        <v>37</v>
      </c>
      <c r="B358" s="29" t="n">
        <v>46203</v>
      </c>
      <c r="C358" s="28" t="n">
        <v>389498.06</v>
      </c>
      <c r="D358" s="28" t="n">
        <v>0</v>
      </c>
      <c r="E358" s="28" t="n">
        <v>0</v>
      </c>
      <c r="F358" s="28" t="s">
        <v>345</v>
      </c>
      <c r="G358" s="28" t="n">
        <v>0</v>
      </c>
      <c r="H358" s="28" t="n">
        <v>0</v>
      </c>
      <c r="I358" s="28" t="n">
        <v>0</v>
      </c>
      <c r="J358" s="28" t="n">
        <v>109</v>
      </c>
      <c r="K358" s="28" t="n">
        <v>11</v>
      </c>
      <c r="L358" s="28" t="n">
        <v>2</v>
      </c>
      <c r="M358" s="28" t="s">
        <v>145</v>
      </c>
      <c r="N358" s="28" t="s">
        <v>139</v>
      </c>
      <c r="O358" s="29" t="n">
        <v>45395</v>
      </c>
      <c r="P358" s="28" t="n">
        <f aca="false">ROUNDDOWN(($B358-$O358)/30,0)</f>
        <v>26</v>
      </c>
      <c r="Q358" s="28" t="str">
        <f aca="false">TEXT($B358,"yyyy-mm")</f>
        <v>2026-06</v>
      </c>
      <c r="R358" s="28" t="n">
        <f aca="false">IF(AND($O358&gt;=DATE(2025,1,1),$O358&lt;=DATE(2025,4,30)),1,0)</f>
        <v>0</v>
      </c>
    </row>
    <row r="359" customFormat="false" ht="15" hidden="false" customHeight="false" outlineLevel="0" collapsed="false">
      <c r="A359" s="28" t="n">
        <v>37</v>
      </c>
      <c r="B359" s="29" t="n">
        <v>46234</v>
      </c>
      <c r="C359" s="28" t="n">
        <v>372563.37</v>
      </c>
      <c r="D359" s="28" t="n">
        <v>0</v>
      </c>
      <c r="E359" s="28" t="n">
        <v>0</v>
      </c>
      <c r="F359" s="28" t="s">
        <v>345</v>
      </c>
      <c r="G359" s="28" t="n">
        <v>0</v>
      </c>
      <c r="H359" s="28" t="n">
        <v>0</v>
      </c>
      <c r="I359" s="28" t="n">
        <v>0</v>
      </c>
      <c r="J359" s="28" t="n">
        <v>109</v>
      </c>
      <c r="K359" s="28" t="n">
        <v>11</v>
      </c>
      <c r="L359" s="28" t="n">
        <v>2</v>
      </c>
      <c r="M359" s="28" t="s">
        <v>145</v>
      </c>
      <c r="N359" s="28" t="s">
        <v>139</v>
      </c>
      <c r="O359" s="29" t="n">
        <v>45395</v>
      </c>
      <c r="P359" s="28" t="n">
        <f aca="false">ROUNDDOWN(($B359-$O359)/30,0)</f>
        <v>27</v>
      </c>
      <c r="Q359" s="28" t="str">
        <f aca="false">TEXT($B359,"yyyy-mm")</f>
        <v>2026-07</v>
      </c>
      <c r="R359" s="28" t="n">
        <f aca="false">IF(AND($O359&gt;=DATE(2025,1,1),$O359&lt;=DATE(2025,4,30)),1,0)</f>
        <v>0</v>
      </c>
    </row>
    <row r="360" customFormat="false" ht="15" hidden="false" customHeight="false" outlineLevel="0" collapsed="false">
      <c r="A360" s="28" t="n">
        <v>37</v>
      </c>
      <c r="B360" s="29" t="n">
        <v>46265</v>
      </c>
      <c r="C360" s="28" t="n">
        <v>355628.68</v>
      </c>
      <c r="D360" s="28" t="n">
        <v>0</v>
      </c>
      <c r="E360" s="28" t="n">
        <v>0</v>
      </c>
      <c r="F360" s="28" t="s">
        <v>345</v>
      </c>
      <c r="G360" s="28" t="n">
        <v>0</v>
      </c>
      <c r="H360" s="28" t="n">
        <v>0</v>
      </c>
      <c r="I360" s="28" t="n">
        <v>0</v>
      </c>
      <c r="J360" s="28" t="n">
        <v>109</v>
      </c>
      <c r="K360" s="28" t="n">
        <v>11</v>
      </c>
      <c r="L360" s="28" t="n">
        <v>2</v>
      </c>
      <c r="M360" s="28" t="s">
        <v>145</v>
      </c>
      <c r="N360" s="28" t="s">
        <v>139</v>
      </c>
      <c r="O360" s="29" t="n">
        <v>45395</v>
      </c>
      <c r="P360" s="28" t="n">
        <f aca="false">ROUNDDOWN(($B360-$O360)/30,0)</f>
        <v>29</v>
      </c>
      <c r="Q360" s="28" t="str">
        <f aca="false">TEXT($B360,"yyyy-mm")</f>
        <v>2026-08</v>
      </c>
      <c r="R360" s="28" t="n">
        <f aca="false">IF(AND($O360&gt;=DATE(2025,1,1),$O360&lt;=DATE(2025,4,30)),1,0)</f>
        <v>0</v>
      </c>
    </row>
    <row r="361" customFormat="false" ht="15" hidden="false" customHeight="false" outlineLevel="0" collapsed="false">
      <c r="A361" s="28" t="n">
        <v>38</v>
      </c>
      <c r="B361" s="29" t="n">
        <v>46265</v>
      </c>
      <c r="C361" s="28" t="n">
        <v>43600</v>
      </c>
      <c r="D361" s="28" t="n">
        <v>0</v>
      </c>
      <c r="E361" s="28" t="n">
        <v>0</v>
      </c>
      <c r="F361" s="28" t="s">
        <v>345</v>
      </c>
      <c r="G361" s="28" t="n">
        <v>0</v>
      </c>
      <c r="H361" s="28" t="n">
        <v>0</v>
      </c>
      <c r="I361" s="28" t="n">
        <v>0</v>
      </c>
      <c r="J361" s="28" t="n">
        <v>84</v>
      </c>
      <c r="K361" s="28" t="n">
        <v>10</v>
      </c>
      <c r="L361" s="28" t="n">
        <v>1</v>
      </c>
      <c r="M361" s="28" t="s">
        <v>145</v>
      </c>
      <c r="N361" s="28" t="s">
        <v>138</v>
      </c>
      <c r="O361" s="29" t="n">
        <v>46265</v>
      </c>
      <c r="P361" s="28" t="n">
        <f aca="false">ROUNDDOWN(($B361-$O361)/30,0)</f>
        <v>0</v>
      </c>
      <c r="Q361" s="28" t="str">
        <f aca="false">TEXT($B361,"yyyy-mm")</f>
        <v>2026-08</v>
      </c>
      <c r="R361" s="28" t="n">
        <f aca="false">IF(AND($O361&gt;=DATE(2025,1,1),$O361&lt;=DATE(2025,4,30)),1,0)</f>
        <v>0</v>
      </c>
    </row>
    <row r="362" customFormat="false" ht="15" hidden="false" customHeight="false" outlineLevel="0" collapsed="false">
      <c r="A362" s="28" t="n">
        <v>39</v>
      </c>
      <c r="B362" s="29" t="n">
        <v>46142</v>
      </c>
      <c r="C362" s="28" t="n">
        <v>5400</v>
      </c>
      <c r="D362" s="28" t="n">
        <v>0</v>
      </c>
      <c r="E362" s="28" t="n">
        <v>0</v>
      </c>
      <c r="F362" s="28" t="s">
        <v>345</v>
      </c>
      <c r="G362" s="28" t="n">
        <v>0</v>
      </c>
      <c r="H362" s="28" t="n">
        <v>0</v>
      </c>
      <c r="I362" s="28" t="n">
        <v>0</v>
      </c>
      <c r="J362" s="28" t="n">
        <v>11</v>
      </c>
      <c r="K362" s="28" t="n">
        <v>10</v>
      </c>
      <c r="L362" s="28" t="n">
        <v>3</v>
      </c>
      <c r="M362" s="28" t="s">
        <v>146</v>
      </c>
      <c r="N362" s="28" t="s">
        <v>138</v>
      </c>
      <c r="O362" s="29" t="n">
        <v>46133</v>
      </c>
      <c r="P362" s="28" t="n">
        <f aca="false">ROUNDDOWN(($B362-$O362)/30,0)</f>
        <v>0</v>
      </c>
      <c r="Q362" s="28" t="str">
        <f aca="false">TEXT($B362,"yyyy-mm")</f>
        <v>2026-04</v>
      </c>
      <c r="R362" s="28" t="n">
        <f aca="false">IF(AND($O362&gt;=DATE(2025,1,1),$O362&lt;=DATE(2025,4,30)),1,0)</f>
        <v>0</v>
      </c>
    </row>
    <row r="363" customFormat="false" ht="15" hidden="false" customHeight="false" outlineLevel="0" collapsed="false">
      <c r="A363" s="28" t="n">
        <v>39</v>
      </c>
      <c r="B363" s="29" t="n">
        <v>46173</v>
      </c>
      <c r="C363" s="28" t="n">
        <v>4628.57</v>
      </c>
      <c r="D363" s="28" t="n">
        <v>0</v>
      </c>
      <c r="E363" s="28" t="n">
        <v>0</v>
      </c>
      <c r="F363" s="28" t="s">
        <v>345</v>
      </c>
      <c r="G363" s="28" t="n">
        <v>0</v>
      </c>
      <c r="H363" s="28" t="n">
        <v>0</v>
      </c>
      <c r="I363" s="28" t="n">
        <v>0</v>
      </c>
      <c r="J363" s="28" t="n">
        <v>11</v>
      </c>
      <c r="K363" s="28" t="n">
        <v>10</v>
      </c>
      <c r="L363" s="28" t="n">
        <v>3</v>
      </c>
      <c r="M363" s="28" t="s">
        <v>146</v>
      </c>
      <c r="N363" s="28" t="s">
        <v>138</v>
      </c>
      <c r="O363" s="29" t="n">
        <v>46133</v>
      </c>
      <c r="P363" s="28" t="n">
        <f aca="false">ROUNDDOWN(($B363-$O363)/30,0)</f>
        <v>1</v>
      </c>
      <c r="Q363" s="28" t="str">
        <f aca="false">TEXT($B363,"yyyy-mm")</f>
        <v>2026-05</v>
      </c>
      <c r="R363" s="28" t="n">
        <f aca="false">IF(AND($O363&gt;=DATE(2025,1,1),$O363&lt;=DATE(2025,4,30)),1,0)</f>
        <v>0</v>
      </c>
    </row>
    <row r="364" customFormat="false" ht="15" hidden="false" customHeight="false" outlineLevel="0" collapsed="false">
      <c r="A364" s="28" t="n">
        <v>39</v>
      </c>
      <c r="B364" s="29" t="n">
        <v>46203</v>
      </c>
      <c r="C364" s="28" t="n">
        <v>3857.14</v>
      </c>
      <c r="D364" s="28" t="n">
        <v>0</v>
      </c>
      <c r="E364" s="28" t="n">
        <v>0</v>
      </c>
      <c r="F364" s="28" t="s">
        <v>345</v>
      </c>
      <c r="G364" s="28" t="n">
        <v>0</v>
      </c>
      <c r="H364" s="28" t="n">
        <v>0</v>
      </c>
      <c r="I364" s="28" t="n">
        <v>0</v>
      </c>
      <c r="J364" s="28" t="n">
        <v>11</v>
      </c>
      <c r="K364" s="28" t="n">
        <v>10</v>
      </c>
      <c r="L364" s="28" t="n">
        <v>3</v>
      </c>
      <c r="M364" s="28" t="s">
        <v>146</v>
      </c>
      <c r="N364" s="28" t="s">
        <v>138</v>
      </c>
      <c r="O364" s="29" t="n">
        <v>46133</v>
      </c>
      <c r="P364" s="28" t="n">
        <f aca="false">ROUNDDOWN(($B364-$O364)/30,0)</f>
        <v>2</v>
      </c>
      <c r="Q364" s="28" t="str">
        <f aca="false">TEXT($B364,"yyyy-mm")</f>
        <v>2026-06</v>
      </c>
      <c r="R364" s="28" t="n">
        <f aca="false">IF(AND($O364&gt;=DATE(2025,1,1),$O364&lt;=DATE(2025,4,30)),1,0)</f>
        <v>0</v>
      </c>
    </row>
    <row r="365" customFormat="false" ht="15" hidden="false" customHeight="false" outlineLevel="0" collapsed="false">
      <c r="A365" s="28" t="n">
        <v>39</v>
      </c>
      <c r="B365" s="29" t="n">
        <v>46234</v>
      </c>
      <c r="C365" s="28" t="n">
        <v>3085.71</v>
      </c>
      <c r="D365" s="28" t="n">
        <v>0</v>
      </c>
      <c r="E365" s="28" t="n">
        <v>0</v>
      </c>
      <c r="F365" s="28" t="s">
        <v>345</v>
      </c>
      <c r="G365" s="28" t="n">
        <v>0</v>
      </c>
      <c r="H365" s="28" t="n">
        <v>0</v>
      </c>
      <c r="I365" s="28" t="n">
        <v>0</v>
      </c>
      <c r="J365" s="28" t="n">
        <v>11</v>
      </c>
      <c r="K365" s="28" t="n">
        <v>10</v>
      </c>
      <c r="L365" s="28" t="n">
        <v>3</v>
      </c>
      <c r="M365" s="28" t="s">
        <v>146</v>
      </c>
      <c r="N365" s="28" t="s">
        <v>138</v>
      </c>
      <c r="O365" s="29" t="n">
        <v>46133</v>
      </c>
      <c r="P365" s="28" t="n">
        <f aca="false">ROUNDDOWN(($B365-$O365)/30,0)</f>
        <v>3</v>
      </c>
      <c r="Q365" s="28" t="str">
        <f aca="false">TEXT($B365,"yyyy-mm")</f>
        <v>2026-07</v>
      </c>
      <c r="R365" s="28" t="n">
        <f aca="false">IF(AND($O365&gt;=DATE(2025,1,1),$O365&lt;=DATE(2025,4,30)),1,0)</f>
        <v>0</v>
      </c>
    </row>
    <row r="366" customFormat="false" ht="15" hidden="false" customHeight="false" outlineLevel="0" collapsed="false">
      <c r="A366" s="28" t="n">
        <v>39</v>
      </c>
      <c r="B366" s="29" t="n">
        <v>46265</v>
      </c>
      <c r="C366" s="28" t="n">
        <v>2314.28</v>
      </c>
      <c r="D366" s="28" t="n">
        <v>0</v>
      </c>
      <c r="E366" s="28" t="n">
        <v>0</v>
      </c>
      <c r="F366" s="28" t="s">
        <v>345</v>
      </c>
      <c r="G366" s="28" t="n">
        <v>0</v>
      </c>
      <c r="H366" s="28" t="n">
        <v>0</v>
      </c>
      <c r="I366" s="28" t="n">
        <v>0</v>
      </c>
      <c r="J366" s="28" t="n">
        <v>11</v>
      </c>
      <c r="K366" s="28" t="n">
        <v>10</v>
      </c>
      <c r="L366" s="28" t="n">
        <v>3</v>
      </c>
      <c r="M366" s="28" t="s">
        <v>146</v>
      </c>
      <c r="N366" s="28" t="s">
        <v>138</v>
      </c>
      <c r="O366" s="29" t="n">
        <v>46133</v>
      </c>
      <c r="P366" s="28" t="n">
        <f aca="false">ROUNDDOWN(($B366-$O366)/30,0)</f>
        <v>4</v>
      </c>
      <c r="Q366" s="28" t="str">
        <f aca="false">TEXT($B366,"yyyy-mm")</f>
        <v>2026-08</v>
      </c>
      <c r="R366" s="28" t="n">
        <f aca="false">IF(AND($O366&gt;=DATE(2025,1,1),$O366&lt;=DATE(2025,4,30)),1,0)</f>
        <v>0</v>
      </c>
    </row>
    <row r="367" customFormat="false" ht="15" hidden="false" customHeight="false" outlineLevel="0" collapsed="false">
      <c r="A367" s="28" t="n">
        <v>40</v>
      </c>
      <c r="B367" s="29" t="n">
        <v>45565</v>
      </c>
      <c r="C367" s="28" t="n">
        <v>42100</v>
      </c>
      <c r="D367" s="28" t="n">
        <v>0</v>
      </c>
      <c r="E367" s="28" t="n">
        <v>0</v>
      </c>
      <c r="F367" s="28" t="s">
        <v>345</v>
      </c>
      <c r="G367" s="28" t="n">
        <v>0</v>
      </c>
      <c r="H367" s="28" t="n">
        <v>0</v>
      </c>
      <c r="I367" s="28" t="n">
        <v>0</v>
      </c>
      <c r="J367" s="28" t="n">
        <v>330</v>
      </c>
      <c r="K367" s="28" t="n">
        <v>3</v>
      </c>
      <c r="L367" s="28" t="n">
        <v>2</v>
      </c>
      <c r="M367" s="28" t="s">
        <v>145</v>
      </c>
      <c r="N367" s="28" t="s">
        <v>138</v>
      </c>
      <c r="O367" s="29" t="n">
        <v>45545</v>
      </c>
      <c r="P367" s="28" t="n">
        <f aca="false">ROUNDDOWN(($B367-$O367)/30,0)</f>
        <v>0</v>
      </c>
      <c r="Q367" s="28" t="str">
        <f aca="false">TEXT($B367,"yyyy-mm")</f>
        <v>2024-09</v>
      </c>
      <c r="R367" s="28" t="n">
        <f aca="false">IF(AND($O367&gt;=DATE(2025,1,1),$O367&lt;=DATE(2025,4,30)),1,0)</f>
        <v>0</v>
      </c>
    </row>
    <row r="368" customFormat="false" ht="15" hidden="false" customHeight="false" outlineLevel="0" collapsed="false">
      <c r="A368" s="28" t="n">
        <v>40</v>
      </c>
      <c r="B368" s="29" t="n">
        <v>45596</v>
      </c>
      <c r="C368" s="28" t="n">
        <v>38591.67</v>
      </c>
      <c r="D368" s="28" t="n">
        <v>0</v>
      </c>
      <c r="E368" s="28" t="n">
        <v>0</v>
      </c>
      <c r="F368" s="28" t="s">
        <v>345</v>
      </c>
      <c r="G368" s="28" t="n">
        <v>0</v>
      </c>
      <c r="H368" s="28" t="n">
        <v>0</v>
      </c>
      <c r="I368" s="28" t="n">
        <v>0</v>
      </c>
      <c r="J368" s="28" t="n">
        <v>330</v>
      </c>
      <c r="K368" s="28" t="n">
        <v>3</v>
      </c>
      <c r="L368" s="28" t="n">
        <v>2</v>
      </c>
      <c r="M368" s="28" t="s">
        <v>145</v>
      </c>
      <c r="N368" s="28" t="s">
        <v>138</v>
      </c>
      <c r="O368" s="29" t="n">
        <v>45545</v>
      </c>
      <c r="P368" s="28" t="n">
        <f aca="false">ROUNDDOWN(($B368-$O368)/30,0)</f>
        <v>1</v>
      </c>
      <c r="Q368" s="28" t="str">
        <f aca="false">TEXT($B368,"yyyy-mm")</f>
        <v>2024-10</v>
      </c>
      <c r="R368" s="28" t="n">
        <f aca="false">IF(AND($O368&gt;=DATE(2025,1,1),$O368&lt;=DATE(2025,4,30)),1,0)</f>
        <v>0</v>
      </c>
    </row>
    <row r="369" customFormat="false" ht="15" hidden="false" customHeight="false" outlineLevel="0" collapsed="false">
      <c r="A369" s="28" t="n">
        <v>40</v>
      </c>
      <c r="B369" s="29" t="n">
        <v>45626</v>
      </c>
      <c r="C369" s="28" t="n">
        <v>35083.34</v>
      </c>
      <c r="D369" s="28" t="n">
        <v>0</v>
      </c>
      <c r="E369" s="28" t="n">
        <v>0</v>
      </c>
      <c r="F369" s="28" t="s">
        <v>345</v>
      </c>
      <c r="G369" s="28" t="n">
        <v>0</v>
      </c>
      <c r="H369" s="28" t="n">
        <v>0</v>
      </c>
      <c r="I369" s="28" t="n">
        <v>0</v>
      </c>
      <c r="J369" s="28" t="n">
        <v>330</v>
      </c>
      <c r="K369" s="28" t="n">
        <v>3</v>
      </c>
      <c r="L369" s="28" t="n">
        <v>2</v>
      </c>
      <c r="M369" s="28" t="s">
        <v>145</v>
      </c>
      <c r="N369" s="28" t="s">
        <v>138</v>
      </c>
      <c r="O369" s="29" t="n">
        <v>45545</v>
      </c>
      <c r="P369" s="28" t="n">
        <f aca="false">ROUNDDOWN(($B369-$O369)/30,0)</f>
        <v>2</v>
      </c>
      <c r="Q369" s="28" t="str">
        <f aca="false">TEXT($B369,"yyyy-mm")</f>
        <v>2024-11</v>
      </c>
      <c r="R369" s="28" t="n">
        <f aca="false">IF(AND($O369&gt;=DATE(2025,1,1),$O369&lt;=DATE(2025,4,30)),1,0)</f>
        <v>0</v>
      </c>
    </row>
    <row r="370" customFormat="false" ht="15" hidden="false" customHeight="false" outlineLevel="0" collapsed="false">
      <c r="A370" s="28" t="n">
        <v>40</v>
      </c>
      <c r="B370" s="29" t="n">
        <v>45657</v>
      </c>
      <c r="C370" s="28" t="n">
        <v>31575.01</v>
      </c>
      <c r="D370" s="28" t="n">
        <v>0</v>
      </c>
      <c r="E370" s="28" t="n">
        <v>0</v>
      </c>
      <c r="F370" s="28" t="s">
        <v>345</v>
      </c>
      <c r="G370" s="28" t="n">
        <v>0</v>
      </c>
      <c r="H370" s="28" t="n">
        <v>0</v>
      </c>
      <c r="I370" s="28" t="n">
        <v>0</v>
      </c>
      <c r="J370" s="28" t="n">
        <v>330</v>
      </c>
      <c r="K370" s="28" t="n">
        <v>3</v>
      </c>
      <c r="L370" s="28" t="n">
        <v>2</v>
      </c>
      <c r="M370" s="28" t="s">
        <v>145</v>
      </c>
      <c r="N370" s="28" t="s">
        <v>138</v>
      </c>
      <c r="O370" s="29" t="n">
        <v>45545</v>
      </c>
      <c r="P370" s="28" t="n">
        <f aca="false">ROUNDDOWN(($B370-$O370)/30,0)</f>
        <v>3</v>
      </c>
      <c r="Q370" s="28" t="str">
        <f aca="false">TEXT($B370,"yyyy-mm")</f>
        <v>2024-12</v>
      </c>
      <c r="R370" s="28" t="n">
        <f aca="false">IF(AND($O370&gt;=DATE(2025,1,1),$O370&lt;=DATE(2025,4,30)),1,0)</f>
        <v>0</v>
      </c>
    </row>
    <row r="371" customFormat="false" ht="15" hidden="false" customHeight="false" outlineLevel="0" collapsed="false">
      <c r="A371" s="28" t="n">
        <v>40</v>
      </c>
      <c r="B371" s="29" t="n">
        <v>45688</v>
      </c>
      <c r="C371" s="28" t="n">
        <v>28066.68</v>
      </c>
      <c r="D371" s="28" t="n">
        <v>0</v>
      </c>
      <c r="E371" s="28" t="n">
        <v>0</v>
      </c>
      <c r="F371" s="28" t="s">
        <v>345</v>
      </c>
      <c r="G371" s="28" t="n">
        <v>0</v>
      </c>
      <c r="H371" s="28" t="n">
        <v>0</v>
      </c>
      <c r="I371" s="28" t="n">
        <v>0</v>
      </c>
      <c r="J371" s="28" t="n">
        <v>330</v>
      </c>
      <c r="K371" s="28" t="n">
        <v>3</v>
      </c>
      <c r="L371" s="28" t="n">
        <v>2</v>
      </c>
      <c r="M371" s="28" t="s">
        <v>145</v>
      </c>
      <c r="N371" s="28" t="s">
        <v>138</v>
      </c>
      <c r="O371" s="29" t="n">
        <v>45545</v>
      </c>
      <c r="P371" s="28" t="n">
        <f aca="false">ROUNDDOWN(($B371-$O371)/30,0)</f>
        <v>4</v>
      </c>
      <c r="Q371" s="28" t="str">
        <f aca="false">TEXT($B371,"yyyy-mm")</f>
        <v>2025-01</v>
      </c>
      <c r="R371" s="28" t="n">
        <f aca="false">IF(AND($O371&gt;=DATE(2025,1,1),$O371&lt;=DATE(2025,4,30)),1,0)</f>
        <v>0</v>
      </c>
    </row>
    <row r="372" customFormat="false" ht="15" hidden="false" customHeight="false" outlineLevel="0" collapsed="false">
      <c r="A372" s="28" t="n">
        <v>40</v>
      </c>
      <c r="B372" s="29" t="n">
        <v>45716</v>
      </c>
      <c r="C372" s="28" t="n">
        <v>24558.35</v>
      </c>
      <c r="D372" s="28" t="n">
        <v>0</v>
      </c>
      <c r="E372" s="28" t="n">
        <v>0</v>
      </c>
      <c r="F372" s="28" t="s">
        <v>345</v>
      </c>
      <c r="G372" s="28" t="n">
        <v>0</v>
      </c>
      <c r="H372" s="28" t="n">
        <v>0</v>
      </c>
      <c r="I372" s="28" t="n">
        <v>0</v>
      </c>
      <c r="J372" s="28" t="n">
        <v>330</v>
      </c>
      <c r="K372" s="28" t="n">
        <v>3</v>
      </c>
      <c r="L372" s="28" t="n">
        <v>2</v>
      </c>
      <c r="M372" s="28" t="s">
        <v>145</v>
      </c>
      <c r="N372" s="28" t="s">
        <v>138</v>
      </c>
      <c r="O372" s="29" t="n">
        <v>45545</v>
      </c>
      <c r="P372" s="28" t="n">
        <f aca="false">ROUNDDOWN(($B372-$O372)/30,0)</f>
        <v>5</v>
      </c>
      <c r="Q372" s="28" t="str">
        <f aca="false">TEXT($B372,"yyyy-mm")</f>
        <v>2025-02</v>
      </c>
      <c r="R372" s="28" t="n">
        <f aca="false">IF(AND($O372&gt;=DATE(2025,1,1),$O372&lt;=DATE(2025,4,30)),1,0)</f>
        <v>0</v>
      </c>
    </row>
    <row r="373" customFormat="false" ht="15" hidden="false" customHeight="false" outlineLevel="0" collapsed="false">
      <c r="A373" s="28" t="n">
        <v>40</v>
      </c>
      <c r="B373" s="29" t="n">
        <v>45747</v>
      </c>
      <c r="C373" s="28" t="n">
        <v>21050.02</v>
      </c>
      <c r="D373" s="28" t="n">
        <v>0</v>
      </c>
      <c r="E373" s="28" t="n">
        <v>0</v>
      </c>
      <c r="F373" s="28" t="s">
        <v>345</v>
      </c>
      <c r="G373" s="28" t="n">
        <v>0</v>
      </c>
      <c r="H373" s="28" t="n">
        <v>0</v>
      </c>
      <c r="I373" s="28" t="n">
        <v>0</v>
      </c>
      <c r="J373" s="28" t="n">
        <v>330</v>
      </c>
      <c r="K373" s="28" t="n">
        <v>3</v>
      </c>
      <c r="L373" s="28" t="n">
        <v>2</v>
      </c>
      <c r="M373" s="28" t="s">
        <v>145</v>
      </c>
      <c r="N373" s="28" t="s">
        <v>138</v>
      </c>
      <c r="O373" s="29" t="n">
        <v>45545</v>
      </c>
      <c r="P373" s="28" t="n">
        <f aca="false">ROUNDDOWN(($B373-$O373)/30,0)</f>
        <v>6</v>
      </c>
      <c r="Q373" s="28" t="str">
        <f aca="false">TEXT($B373,"yyyy-mm")</f>
        <v>2025-03</v>
      </c>
      <c r="R373" s="28" t="n">
        <f aca="false">IF(AND($O373&gt;=DATE(2025,1,1),$O373&lt;=DATE(2025,4,30)),1,0)</f>
        <v>0</v>
      </c>
    </row>
    <row r="374" customFormat="false" ht="15" hidden="false" customHeight="false" outlineLevel="0" collapsed="false">
      <c r="A374" s="28" t="n">
        <v>40</v>
      </c>
      <c r="B374" s="29" t="n">
        <v>45777</v>
      </c>
      <c r="C374" s="28" t="n">
        <v>17541.69</v>
      </c>
      <c r="D374" s="28" t="n">
        <v>0</v>
      </c>
      <c r="E374" s="28" t="n">
        <v>0</v>
      </c>
      <c r="F374" s="28" t="s">
        <v>345</v>
      </c>
      <c r="G374" s="28" t="n">
        <v>0</v>
      </c>
      <c r="H374" s="28" t="n">
        <v>0</v>
      </c>
      <c r="I374" s="28" t="n">
        <v>0</v>
      </c>
      <c r="J374" s="28" t="n">
        <v>330</v>
      </c>
      <c r="K374" s="28" t="n">
        <v>3</v>
      </c>
      <c r="L374" s="28" t="n">
        <v>2</v>
      </c>
      <c r="M374" s="28" t="s">
        <v>145</v>
      </c>
      <c r="N374" s="28" t="s">
        <v>138</v>
      </c>
      <c r="O374" s="29" t="n">
        <v>45545</v>
      </c>
      <c r="P374" s="28" t="n">
        <f aca="false">ROUNDDOWN(($B374-$O374)/30,0)</f>
        <v>7</v>
      </c>
      <c r="Q374" s="28" t="str">
        <f aca="false">TEXT($B374,"yyyy-mm")</f>
        <v>2025-04</v>
      </c>
      <c r="R374" s="28" t="n">
        <f aca="false">IF(AND($O374&gt;=DATE(2025,1,1),$O374&lt;=DATE(2025,4,30)),1,0)</f>
        <v>0</v>
      </c>
    </row>
    <row r="375" customFormat="false" ht="15" hidden="false" customHeight="false" outlineLevel="0" collapsed="false">
      <c r="A375" s="28" t="n">
        <v>40</v>
      </c>
      <c r="B375" s="29" t="n">
        <v>45808</v>
      </c>
      <c r="C375" s="28" t="n">
        <v>14033.36</v>
      </c>
      <c r="D375" s="28" t="n">
        <v>0</v>
      </c>
      <c r="E375" s="28" t="n">
        <v>0</v>
      </c>
      <c r="F375" s="28" t="s">
        <v>345</v>
      </c>
      <c r="G375" s="28" t="n">
        <v>0</v>
      </c>
      <c r="H375" s="28" t="n">
        <v>0</v>
      </c>
      <c r="I375" s="28" t="n">
        <v>0</v>
      </c>
      <c r="J375" s="28" t="n">
        <v>330</v>
      </c>
      <c r="K375" s="28" t="n">
        <v>3</v>
      </c>
      <c r="L375" s="28" t="n">
        <v>2</v>
      </c>
      <c r="M375" s="28" t="s">
        <v>145</v>
      </c>
      <c r="N375" s="28" t="s">
        <v>138</v>
      </c>
      <c r="O375" s="29" t="n">
        <v>45545</v>
      </c>
      <c r="P375" s="28" t="n">
        <f aca="false">ROUNDDOWN(($B375-$O375)/30,0)</f>
        <v>8</v>
      </c>
      <c r="Q375" s="28" t="str">
        <f aca="false">TEXT($B375,"yyyy-mm")</f>
        <v>2025-05</v>
      </c>
      <c r="R375" s="28" t="n">
        <f aca="false">IF(AND($O375&gt;=DATE(2025,1,1),$O375&lt;=DATE(2025,4,30)),1,0)</f>
        <v>0</v>
      </c>
    </row>
    <row r="376" customFormat="false" ht="15" hidden="false" customHeight="false" outlineLevel="0" collapsed="false">
      <c r="A376" s="28" t="n">
        <v>40</v>
      </c>
      <c r="B376" s="29" t="n">
        <v>45838</v>
      </c>
      <c r="C376" s="28" t="n">
        <v>10525.03</v>
      </c>
      <c r="D376" s="28" t="n">
        <v>0</v>
      </c>
      <c r="E376" s="28" t="n">
        <v>0</v>
      </c>
      <c r="F376" s="28" t="s">
        <v>345</v>
      </c>
      <c r="G376" s="28" t="n">
        <v>0</v>
      </c>
      <c r="H376" s="28" t="n">
        <v>0</v>
      </c>
      <c r="I376" s="28" t="n">
        <v>0</v>
      </c>
      <c r="J376" s="28" t="n">
        <v>330</v>
      </c>
      <c r="K376" s="28" t="n">
        <v>3</v>
      </c>
      <c r="L376" s="28" t="n">
        <v>2</v>
      </c>
      <c r="M376" s="28" t="s">
        <v>145</v>
      </c>
      <c r="N376" s="28" t="s">
        <v>138</v>
      </c>
      <c r="O376" s="29" t="n">
        <v>45545</v>
      </c>
      <c r="P376" s="28" t="n">
        <f aca="false">ROUNDDOWN(($B376-$O376)/30,0)</f>
        <v>9</v>
      </c>
      <c r="Q376" s="28" t="str">
        <f aca="false">TEXT($B376,"yyyy-mm")</f>
        <v>2025-06</v>
      </c>
      <c r="R376" s="28" t="n">
        <f aca="false">IF(AND($O376&gt;=DATE(2025,1,1),$O376&lt;=DATE(2025,4,30)),1,0)</f>
        <v>0</v>
      </c>
    </row>
    <row r="377" customFormat="false" ht="15" hidden="false" customHeight="false" outlineLevel="0" collapsed="false">
      <c r="A377" s="28" t="n">
        <v>40</v>
      </c>
      <c r="B377" s="29" t="n">
        <v>45869</v>
      </c>
      <c r="C377" s="28" t="n">
        <v>7016.7</v>
      </c>
      <c r="D377" s="28" t="n">
        <v>0</v>
      </c>
      <c r="E377" s="28" t="n">
        <v>0</v>
      </c>
      <c r="F377" s="28" t="s">
        <v>345</v>
      </c>
      <c r="G377" s="28" t="n">
        <v>0</v>
      </c>
      <c r="H377" s="28" t="n">
        <v>0</v>
      </c>
      <c r="I377" s="28" t="n">
        <v>0</v>
      </c>
      <c r="J377" s="28" t="n">
        <v>330</v>
      </c>
      <c r="K377" s="28" t="n">
        <v>3</v>
      </c>
      <c r="L377" s="28" t="n">
        <v>2</v>
      </c>
      <c r="M377" s="28" t="s">
        <v>145</v>
      </c>
      <c r="N377" s="28" t="s">
        <v>138</v>
      </c>
      <c r="O377" s="29" t="n">
        <v>45545</v>
      </c>
      <c r="P377" s="28" t="n">
        <f aca="false">ROUNDDOWN(($B377-$O377)/30,0)</f>
        <v>10</v>
      </c>
      <c r="Q377" s="28" t="str">
        <f aca="false">TEXT($B377,"yyyy-mm")</f>
        <v>2025-07</v>
      </c>
      <c r="R377" s="28" t="n">
        <f aca="false">IF(AND($O377&gt;=DATE(2025,1,1),$O377&lt;=DATE(2025,4,30)),1,0)</f>
        <v>0</v>
      </c>
    </row>
    <row r="378" customFormat="false" ht="15" hidden="false" customHeight="false" outlineLevel="0" collapsed="false">
      <c r="A378" s="28" t="n">
        <v>40</v>
      </c>
      <c r="B378" s="29" t="n">
        <v>45900</v>
      </c>
      <c r="C378" s="28" t="n">
        <v>3508.37</v>
      </c>
      <c r="D378" s="28" t="n">
        <v>0</v>
      </c>
      <c r="E378" s="28" t="n">
        <v>0</v>
      </c>
      <c r="F378" s="28" t="s">
        <v>345</v>
      </c>
      <c r="G378" s="28" t="n">
        <v>0</v>
      </c>
      <c r="H378" s="28" t="n">
        <v>0</v>
      </c>
      <c r="I378" s="28" t="n">
        <v>0</v>
      </c>
      <c r="J378" s="28" t="n">
        <v>330</v>
      </c>
      <c r="K378" s="28" t="n">
        <v>3</v>
      </c>
      <c r="L378" s="28" t="n">
        <v>2</v>
      </c>
      <c r="M378" s="28" t="s">
        <v>145</v>
      </c>
      <c r="N378" s="28" t="s">
        <v>138</v>
      </c>
      <c r="O378" s="29" t="n">
        <v>45545</v>
      </c>
      <c r="P378" s="28" t="n">
        <f aca="false">ROUNDDOWN(($B378-$O378)/30,0)</f>
        <v>11</v>
      </c>
      <c r="Q378" s="28" t="str">
        <f aca="false">TEXT($B378,"yyyy-mm")</f>
        <v>2025-08</v>
      </c>
      <c r="R378" s="28" t="n">
        <f aca="false">IF(AND($O378&gt;=DATE(2025,1,1),$O378&lt;=DATE(2025,4,30)),1,0)</f>
        <v>0</v>
      </c>
    </row>
    <row r="379" customFormat="false" ht="15" hidden="false" customHeight="false" outlineLevel="0" collapsed="false">
      <c r="A379" s="28" t="n">
        <v>40</v>
      </c>
      <c r="B379" s="29" t="n">
        <v>45930</v>
      </c>
      <c r="C379" s="28" t="n">
        <v>0.04</v>
      </c>
      <c r="D379" s="28" t="n">
        <v>0</v>
      </c>
      <c r="E379" s="28" t="n">
        <v>0</v>
      </c>
      <c r="F379" s="28" t="s">
        <v>345</v>
      </c>
      <c r="G379" s="28" t="n">
        <v>0</v>
      </c>
      <c r="H379" s="28" t="n">
        <v>0</v>
      </c>
      <c r="I379" s="28" t="n">
        <v>0</v>
      </c>
      <c r="J379" s="28" t="n">
        <v>330</v>
      </c>
      <c r="K379" s="28" t="n">
        <v>3</v>
      </c>
      <c r="L379" s="28" t="n">
        <v>2</v>
      </c>
      <c r="M379" s="28" t="s">
        <v>145</v>
      </c>
      <c r="N379" s="28" t="s">
        <v>138</v>
      </c>
      <c r="O379" s="29" t="n">
        <v>45545</v>
      </c>
      <c r="P379" s="28" t="n">
        <f aca="false">ROUNDDOWN(($B379-$O379)/30,0)</f>
        <v>12</v>
      </c>
      <c r="Q379" s="28" t="str">
        <f aca="false">TEXT($B379,"yyyy-mm")</f>
        <v>2025-09</v>
      </c>
      <c r="R379" s="28" t="n">
        <f aca="false">IF(AND($O379&gt;=DATE(2025,1,1),$O379&lt;=DATE(2025,4,30)),1,0)</f>
        <v>0</v>
      </c>
    </row>
    <row r="380" customFormat="false" ht="15" hidden="false" customHeight="false" outlineLevel="0" collapsed="false">
      <c r="A380" s="28" t="n">
        <v>41</v>
      </c>
      <c r="B380" s="29" t="n">
        <v>46053</v>
      </c>
      <c r="C380" s="28" t="n">
        <v>30900</v>
      </c>
      <c r="D380" s="28" t="n">
        <v>0</v>
      </c>
      <c r="E380" s="28" t="n">
        <v>0</v>
      </c>
      <c r="F380" s="28" t="s">
        <v>345</v>
      </c>
      <c r="G380" s="28" t="n">
        <v>0</v>
      </c>
      <c r="H380" s="28" t="n">
        <v>0</v>
      </c>
      <c r="I380" s="28" t="n">
        <v>0</v>
      </c>
      <c r="J380" s="28" t="n">
        <v>142</v>
      </c>
      <c r="K380" s="28" t="n">
        <v>3</v>
      </c>
      <c r="L380" s="28" t="n">
        <v>3</v>
      </c>
      <c r="M380" s="28" t="s">
        <v>145</v>
      </c>
      <c r="N380" s="28" t="s">
        <v>138</v>
      </c>
      <c r="O380" s="29" t="n">
        <v>46038</v>
      </c>
      <c r="P380" s="28" t="n">
        <f aca="false">ROUNDDOWN(($B380-$O380)/30,0)</f>
        <v>0</v>
      </c>
      <c r="Q380" s="28" t="str">
        <f aca="false">TEXT($B380,"yyyy-mm")</f>
        <v>2026-01</v>
      </c>
      <c r="R380" s="28" t="n">
        <f aca="false">IF(AND($O380&gt;=DATE(2025,1,1),$O380&lt;=DATE(2025,4,30)),1,0)</f>
        <v>0</v>
      </c>
    </row>
    <row r="381" customFormat="false" ht="15" hidden="false" customHeight="false" outlineLevel="0" collapsed="false">
      <c r="A381" s="28" t="n">
        <v>41</v>
      </c>
      <c r="B381" s="29" t="n">
        <v>46081</v>
      </c>
      <c r="C381" s="28" t="n">
        <v>28523.08</v>
      </c>
      <c r="D381" s="28" t="n">
        <v>0</v>
      </c>
      <c r="E381" s="28" t="n">
        <v>0</v>
      </c>
      <c r="F381" s="28" t="s">
        <v>345</v>
      </c>
      <c r="G381" s="28" t="n">
        <v>0</v>
      </c>
      <c r="H381" s="28" t="n">
        <v>0</v>
      </c>
      <c r="I381" s="28" t="n">
        <v>0</v>
      </c>
      <c r="J381" s="28" t="n">
        <v>142</v>
      </c>
      <c r="K381" s="28" t="n">
        <v>3</v>
      </c>
      <c r="L381" s="28" t="n">
        <v>3</v>
      </c>
      <c r="M381" s="28" t="s">
        <v>145</v>
      </c>
      <c r="N381" s="28" t="s">
        <v>138</v>
      </c>
      <c r="O381" s="29" t="n">
        <v>46038</v>
      </c>
      <c r="P381" s="28" t="n">
        <f aca="false">ROUNDDOWN(($B381-$O381)/30,0)</f>
        <v>1</v>
      </c>
      <c r="Q381" s="28" t="str">
        <f aca="false">TEXT($B381,"yyyy-mm")</f>
        <v>2026-02</v>
      </c>
      <c r="R381" s="28" t="n">
        <f aca="false">IF(AND($O381&gt;=DATE(2025,1,1),$O381&lt;=DATE(2025,4,30)),1,0)</f>
        <v>0</v>
      </c>
    </row>
    <row r="382" customFormat="false" ht="15" hidden="false" customHeight="false" outlineLevel="0" collapsed="false">
      <c r="A382" s="28" t="n">
        <v>41</v>
      </c>
      <c r="B382" s="29" t="n">
        <v>46112</v>
      </c>
      <c r="C382" s="28" t="n">
        <v>26146.16</v>
      </c>
      <c r="D382" s="28" t="n">
        <v>0</v>
      </c>
      <c r="E382" s="28" t="n">
        <v>0</v>
      </c>
      <c r="F382" s="28" t="s">
        <v>345</v>
      </c>
      <c r="G382" s="28" t="n">
        <v>0</v>
      </c>
      <c r="H382" s="28" t="n">
        <v>0</v>
      </c>
      <c r="I382" s="28" t="n">
        <v>0</v>
      </c>
      <c r="J382" s="28" t="n">
        <v>142</v>
      </c>
      <c r="K382" s="28" t="n">
        <v>3</v>
      </c>
      <c r="L382" s="28" t="n">
        <v>3</v>
      </c>
      <c r="M382" s="28" t="s">
        <v>145</v>
      </c>
      <c r="N382" s="28" t="s">
        <v>138</v>
      </c>
      <c r="O382" s="29" t="n">
        <v>46038</v>
      </c>
      <c r="P382" s="28" t="n">
        <f aca="false">ROUNDDOWN(($B382-$O382)/30,0)</f>
        <v>2</v>
      </c>
      <c r="Q382" s="28" t="str">
        <f aca="false">TEXT($B382,"yyyy-mm")</f>
        <v>2026-03</v>
      </c>
      <c r="R382" s="28" t="n">
        <f aca="false">IF(AND($O382&gt;=DATE(2025,1,1),$O382&lt;=DATE(2025,4,30)),1,0)</f>
        <v>0</v>
      </c>
    </row>
    <row r="383" customFormat="false" ht="15" hidden="false" customHeight="false" outlineLevel="0" collapsed="false">
      <c r="A383" s="28" t="n">
        <v>41</v>
      </c>
      <c r="B383" s="29" t="n">
        <v>46142</v>
      </c>
      <c r="C383" s="28" t="n">
        <v>23769.24</v>
      </c>
      <c r="D383" s="28" t="n">
        <v>0</v>
      </c>
      <c r="E383" s="28" t="n">
        <v>0</v>
      </c>
      <c r="F383" s="28" t="s">
        <v>345</v>
      </c>
      <c r="G383" s="28" t="n">
        <v>0</v>
      </c>
      <c r="H383" s="28" t="n">
        <v>0</v>
      </c>
      <c r="I383" s="28" t="n">
        <v>0</v>
      </c>
      <c r="J383" s="28" t="n">
        <v>142</v>
      </c>
      <c r="K383" s="28" t="n">
        <v>3</v>
      </c>
      <c r="L383" s="28" t="n">
        <v>3</v>
      </c>
      <c r="M383" s="28" t="s">
        <v>145</v>
      </c>
      <c r="N383" s="28" t="s">
        <v>138</v>
      </c>
      <c r="O383" s="29" t="n">
        <v>46038</v>
      </c>
      <c r="P383" s="28" t="n">
        <f aca="false">ROUNDDOWN(($B383-$O383)/30,0)</f>
        <v>3</v>
      </c>
      <c r="Q383" s="28" t="str">
        <f aca="false">TEXT($B383,"yyyy-mm")</f>
        <v>2026-04</v>
      </c>
      <c r="R383" s="28" t="n">
        <f aca="false">IF(AND($O383&gt;=DATE(2025,1,1),$O383&lt;=DATE(2025,4,30)),1,0)</f>
        <v>0</v>
      </c>
    </row>
    <row r="384" customFormat="false" ht="15" hidden="false" customHeight="false" outlineLevel="0" collapsed="false">
      <c r="A384" s="28" t="n">
        <v>41</v>
      </c>
      <c r="B384" s="29" t="n">
        <v>46173</v>
      </c>
      <c r="C384" s="28" t="n">
        <v>21392.32</v>
      </c>
      <c r="D384" s="28" t="n">
        <v>0</v>
      </c>
      <c r="E384" s="28" t="n">
        <v>0</v>
      </c>
      <c r="F384" s="28" t="s">
        <v>345</v>
      </c>
      <c r="G384" s="28" t="n">
        <v>0</v>
      </c>
      <c r="H384" s="28" t="n">
        <v>0</v>
      </c>
      <c r="I384" s="28" t="n">
        <v>0</v>
      </c>
      <c r="J384" s="28" t="n">
        <v>142</v>
      </c>
      <c r="K384" s="28" t="n">
        <v>3</v>
      </c>
      <c r="L384" s="28" t="n">
        <v>3</v>
      </c>
      <c r="M384" s="28" t="s">
        <v>145</v>
      </c>
      <c r="N384" s="28" t="s">
        <v>138</v>
      </c>
      <c r="O384" s="29" t="n">
        <v>46038</v>
      </c>
      <c r="P384" s="28" t="n">
        <f aca="false">ROUNDDOWN(($B384-$O384)/30,0)</f>
        <v>4</v>
      </c>
      <c r="Q384" s="28" t="str">
        <f aca="false">TEXT($B384,"yyyy-mm")</f>
        <v>2026-05</v>
      </c>
      <c r="R384" s="28" t="n">
        <f aca="false">IF(AND($O384&gt;=DATE(2025,1,1),$O384&lt;=DATE(2025,4,30)),1,0)</f>
        <v>0</v>
      </c>
    </row>
    <row r="385" customFormat="false" ht="15" hidden="false" customHeight="false" outlineLevel="0" collapsed="false">
      <c r="A385" s="28" t="n">
        <v>41</v>
      </c>
      <c r="B385" s="29" t="n">
        <v>46203</v>
      </c>
      <c r="C385" s="28" t="n">
        <v>19015.4</v>
      </c>
      <c r="D385" s="28" t="n">
        <v>0</v>
      </c>
      <c r="E385" s="28" t="n">
        <v>0</v>
      </c>
      <c r="F385" s="28" t="s">
        <v>345</v>
      </c>
      <c r="G385" s="28" t="n">
        <v>0</v>
      </c>
      <c r="H385" s="28" t="n">
        <v>0</v>
      </c>
      <c r="I385" s="28" t="n">
        <v>0</v>
      </c>
      <c r="J385" s="28" t="n">
        <v>142</v>
      </c>
      <c r="K385" s="28" t="n">
        <v>3</v>
      </c>
      <c r="L385" s="28" t="n">
        <v>3</v>
      </c>
      <c r="M385" s="28" t="s">
        <v>145</v>
      </c>
      <c r="N385" s="28" t="s">
        <v>138</v>
      </c>
      <c r="O385" s="29" t="n">
        <v>46038</v>
      </c>
      <c r="P385" s="28" t="n">
        <f aca="false">ROUNDDOWN(($B385-$O385)/30,0)</f>
        <v>5</v>
      </c>
      <c r="Q385" s="28" t="str">
        <f aca="false">TEXT($B385,"yyyy-mm")</f>
        <v>2026-06</v>
      </c>
      <c r="R385" s="28" t="n">
        <f aca="false">IF(AND($O385&gt;=DATE(2025,1,1),$O385&lt;=DATE(2025,4,30)),1,0)</f>
        <v>0</v>
      </c>
    </row>
    <row r="386" customFormat="false" ht="15" hidden="false" customHeight="false" outlineLevel="0" collapsed="false">
      <c r="A386" s="28" t="n">
        <v>41</v>
      </c>
      <c r="B386" s="29" t="n">
        <v>46234</v>
      </c>
      <c r="C386" s="28" t="n">
        <v>16638.48</v>
      </c>
      <c r="D386" s="28" t="n">
        <v>0</v>
      </c>
      <c r="E386" s="28" t="n">
        <v>0</v>
      </c>
      <c r="F386" s="28" t="s">
        <v>345</v>
      </c>
      <c r="G386" s="28" t="n">
        <v>0</v>
      </c>
      <c r="H386" s="28" t="n">
        <v>0</v>
      </c>
      <c r="I386" s="28" t="n">
        <v>0</v>
      </c>
      <c r="J386" s="28" t="n">
        <v>142</v>
      </c>
      <c r="K386" s="28" t="n">
        <v>3</v>
      </c>
      <c r="L386" s="28" t="n">
        <v>3</v>
      </c>
      <c r="M386" s="28" t="s">
        <v>145</v>
      </c>
      <c r="N386" s="28" t="s">
        <v>138</v>
      </c>
      <c r="O386" s="29" t="n">
        <v>46038</v>
      </c>
      <c r="P386" s="28" t="n">
        <f aca="false">ROUNDDOWN(($B386-$O386)/30,0)</f>
        <v>6</v>
      </c>
      <c r="Q386" s="28" t="str">
        <f aca="false">TEXT($B386,"yyyy-mm")</f>
        <v>2026-07</v>
      </c>
      <c r="R386" s="28" t="n">
        <f aca="false">IF(AND($O386&gt;=DATE(2025,1,1),$O386&lt;=DATE(2025,4,30)),1,0)</f>
        <v>0</v>
      </c>
    </row>
    <row r="387" customFormat="false" ht="15" hidden="false" customHeight="false" outlineLevel="0" collapsed="false">
      <c r="A387" s="28" t="n">
        <v>41</v>
      </c>
      <c r="B387" s="29" t="n">
        <v>46265</v>
      </c>
      <c r="C387" s="28" t="n">
        <v>14261.56</v>
      </c>
      <c r="D387" s="28" t="n">
        <v>0</v>
      </c>
      <c r="E387" s="28" t="n">
        <v>0</v>
      </c>
      <c r="F387" s="28" t="s">
        <v>345</v>
      </c>
      <c r="G387" s="28" t="n">
        <v>0</v>
      </c>
      <c r="H387" s="28" t="n">
        <v>0</v>
      </c>
      <c r="I387" s="28" t="n">
        <v>0</v>
      </c>
      <c r="J387" s="28" t="n">
        <v>142</v>
      </c>
      <c r="K387" s="28" t="n">
        <v>3</v>
      </c>
      <c r="L387" s="28" t="n">
        <v>3</v>
      </c>
      <c r="M387" s="28" t="s">
        <v>145</v>
      </c>
      <c r="N387" s="28" t="s">
        <v>138</v>
      </c>
      <c r="O387" s="29" t="n">
        <v>46038</v>
      </c>
      <c r="P387" s="28" t="n">
        <f aca="false">ROUNDDOWN(($B387-$O387)/30,0)</f>
        <v>7</v>
      </c>
      <c r="Q387" s="28" t="str">
        <f aca="false">TEXT($B387,"yyyy-mm")</f>
        <v>2026-08</v>
      </c>
      <c r="R387" s="28" t="n">
        <f aca="false">IF(AND($O387&gt;=DATE(2025,1,1),$O387&lt;=DATE(2025,4,30)),1,0)</f>
        <v>0</v>
      </c>
    </row>
    <row r="388" customFormat="false" ht="15" hidden="false" customHeight="false" outlineLevel="0" collapsed="false">
      <c r="A388" s="28" t="n">
        <v>42</v>
      </c>
      <c r="B388" s="29" t="n">
        <v>45169</v>
      </c>
      <c r="C388" s="28" t="n">
        <v>36700</v>
      </c>
      <c r="D388" s="28" t="n">
        <v>0</v>
      </c>
      <c r="E388" s="28" t="n">
        <v>0</v>
      </c>
      <c r="F388" s="28" t="s">
        <v>345</v>
      </c>
      <c r="G388" s="28" t="n">
        <v>0</v>
      </c>
      <c r="H388" s="28" t="n">
        <v>0</v>
      </c>
      <c r="I388" s="28" t="n">
        <v>0</v>
      </c>
      <c r="J388" s="28" t="n">
        <v>336</v>
      </c>
      <c r="K388" s="28" t="n">
        <v>6</v>
      </c>
      <c r="L388" s="28" t="n">
        <v>1</v>
      </c>
      <c r="M388" s="28" t="s">
        <v>145</v>
      </c>
      <c r="N388" s="28" t="s">
        <v>138</v>
      </c>
      <c r="O388" s="29" t="n">
        <v>45167</v>
      </c>
      <c r="P388" s="28" t="n">
        <f aca="false">ROUNDDOWN(($B388-$O388)/30,0)</f>
        <v>0</v>
      </c>
      <c r="Q388" s="28" t="str">
        <f aca="false">TEXT($B388,"yyyy-mm")</f>
        <v>2023-08</v>
      </c>
      <c r="R388" s="28" t="n">
        <f aca="false">IF(AND($O388&gt;=DATE(2025,1,1),$O388&lt;=DATE(2025,4,30)),1,0)</f>
        <v>0</v>
      </c>
    </row>
    <row r="389" customFormat="false" ht="15" hidden="false" customHeight="false" outlineLevel="0" collapsed="false">
      <c r="A389" s="28" t="n">
        <v>42</v>
      </c>
      <c r="B389" s="29" t="n">
        <v>45199</v>
      </c>
      <c r="C389" s="28" t="n">
        <v>33641.67</v>
      </c>
      <c r="D389" s="28" t="n">
        <v>0</v>
      </c>
      <c r="E389" s="28" t="n">
        <v>0</v>
      </c>
      <c r="F389" s="28" t="s">
        <v>345</v>
      </c>
      <c r="G389" s="28" t="n">
        <v>0</v>
      </c>
      <c r="H389" s="28" t="n">
        <v>0</v>
      </c>
      <c r="I389" s="28" t="n">
        <v>0</v>
      </c>
      <c r="J389" s="28" t="n">
        <v>336</v>
      </c>
      <c r="K389" s="28" t="n">
        <v>6</v>
      </c>
      <c r="L389" s="28" t="n">
        <v>1</v>
      </c>
      <c r="M389" s="28" t="s">
        <v>145</v>
      </c>
      <c r="N389" s="28" t="s">
        <v>138</v>
      </c>
      <c r="O389" s="29" t="n">
        <v>45167</v>
      </c>
      <c r="P389" s="28" t="n">
        <f aca="false">ROUNDDOWN(($B389-$O389)/30,0)</f>
        <v>1</v>
      </c>
      <c r="Q389" s="28" t="str">
        <f aca="false">TEXT($B389,"yyyy-mm")</f>
        <v>2023-09</v>
      </c>
      <c r="R389" s="28" t="n">
        <f aca="false">IF(AND($O389&gt;=DATE(2025,1,1),$O389&lt;=DATE(2025,4,30)),1,0)</f>
        <v>0</v>
      </c>
    </row>
    <row r="390" customFormat="false" ht="15" hidden="false" customHeight="false" outlineLevel="0" collapsed="false">
      <c r="A390" s="28" t="n">
        <v>42</v>
      </c>
      <c r="B390" s="29" t="n">
        <v>45230</v>
      </c>
      <c r="C390" s="28" t="n">
        <v>30583.34</v>
      </c>
      <c r="D390" s="28" t="n">
        <v>0</v>
      </c>
      <c r="E390" s="28" t="n">
        <v>0</v>
      </c>
      <c r="F390" s="28" t="s">
        <v>345</v>
      </c>
      <c r="G390" s="28" t="n">
        <v>0</v>
      </c>
      <c r="H390" s="28" t="n">
        <v>0</v>
      </c>
      <c r="I390" s="28" t="n">
        <v>0</v>
      </c>
      <c r="J390" s="28" t="n">
        <v>336</v>
      </c>
      <c r="K390" s="28" t="n">
        <v>6</v>
      </c>
      <c r="L390" s="28" t="n">
        <v>1</v>
      </c>
      <c r="M390" s="28" t="s">
        <v>145</v>
      </c>
      <c r="N390" s="28" t="s">
        <v>138</v>
      </c>
      <c r="O390" s="29" t="n">
        <v>45167</v>
      </c>
      <c r="P390" s="28" t="n">
        <f aca="false">ROUNDDOWN(($B390-$O390)/30,0)</f>
        <v>2</v>
      </c>
      <c r="Q390" s="28" t="str">
        <f aca="false">TEXT($B390,"yyyy-mm")</f>
        <v>2023-10</v>
      </c>
      <c r="R390" s="28" t="n">
        <f aca="false">IF(AND($O390&gt;=DATE(2025,1,1),$O390&lt;=DATE(2025,4,30)),1,0)</f>
        <v>0</v>
      </c>
    </row>
    <row r="391" customFormat="false" ht="15" hidden="false" customHeight="false" outlineLevel="0" collapsed="false">
      <c r="A391" s="28" t="n">
        <v>42</v>
      </c>
      <c r="B391" s="29" t="n">
        <v>45260</v>
      </c>
      <c r="C391" s="28" t="n">
        <v>27525.01</v>
      </c>
      <c r="D391" s="28" t="n">
        <v>0</v>
      </c>
      <c r="E391" s="28" t="n">
        <v>0</v>
      </c>
      <c r="F391" s="28" t="s">
        <v>345</v>
      </c>
      <c r="G391" s="28" t="n">
        <v>0</v>
      </c>
      <c r="H391" s="28" t="n">
        <v>0</v>
      </c>
      <c r="I391" s="28" t="n">
        <v>0</v>
      </c>
      <c r="J391" s="28" t="n">
        <v>336</v>
      </c>
      <c r="K391" s="28" t="n">
        <v>6</v>
      </c>
      <c r="L391" s="28" t="n">
        <v>1</v>
      </c>
      <c r="M391" s="28" t="s">
        <v>145</v>
      </c>
      <c r="N391" s="28" t="s">
        <v>138</v>
      </c>
      <c r="O391" s="29" t="n">
        <v>45167</v>
      </c>
      <c r="P391" s="28" t="n">
        <f aca="false">ROUNDDOWN(($B391-$O391)/30,0)</f>
        <v>3</v>
      </c>
      <c r="Q391" s="28" t="str">
        <f aca="false">TEXT($B391,"yyyy-mm")</f>
        <v>2023-11</v>
      </c>
      <c r="R391" s="28" t="n">
        <f aca="false">IF(AND($O391&gt;=DATE(2025,1,1),$O391&lt;=DATE(2025,4,30)),1,0)</f>
        <v>0</v>
      </c>
    </row>
    <row r="392" customFormat="false" ht="15" hidden="false" customHeight="false" outlineLevel="0" collapsed="false">
      <c r="A392" s="28" t="n">
        <v>42</v>
      </c>
      <c r="B392" s="29" t="n">
        <v>45291</v>
      </c>
      <c r="C392" s="28" t="n">
        <v>24466.68</v>
      </c>
      <c r="D392" s="28" t="n">
        <v>0</v>
      </c>
      <c r="E392" s="28" t="n">
        <v>0</v>
      </c>
      <c r="F392" s="28" t="s">
        <v>345</v>
      </c>
      <c r="G392" s="28" t="n">
        <v>0</v>
      </c>
      <c r="H392" s="28" t="n">
        <v>0</v>
      </c>
      <c r="I392" s="28" t="n">
        <v>0</v>
      </c>
      <c r="J392" s="28" t="n">
        <v>336</v>
      </c>
      <c r="K392" s="28" t="n">
        <v>6</v>
      </c>
      <c r="L392" s="28" t="n">
        <v>1</v>
      </c>
      <c r="M392" s="28" t="s">
        <v>145</v>
      </c>
      <c r="N392" s="28" t="s">
        <v>138</v>
      </c>
      <c r="O392" s="29" t="n">
        <v>45167</v>
      </c>
      <c r="P392" s="28" t="n">
        <f aca="false">ROUNDDOWN(($B392-$O392)/30,0)</f>
        <v>4</v>
      </c>
      <c r="Q392" s="28" t="str">
        <f aca="false">TEXT($B392,"yyyy-mm")</f>
        <v>2023-12</v>
      </c>
      <c r="R392" s="28" t="n">
        <f aca="false">IF(AND($O392&gt;=DATE(2025,1,1),$O392&lt;=DATE(2025,4,30)),1,0)</f>
        <v>0</v>
      </c>
    </row>
    <row r="393" customFormat="false" ht="15" hidden="false" customHeight="false" outlineLevel="0" collapsed="false">
      <c r="A393" s="28" t="n">
        <v>42</v>
      </c>
      <c r="B393" s="29" t="n">
        <v>45322</v>
      </c>
      <c r="C393" s="28" t="n">
        <v>21408.35</v>
      </c>
      <c r="D393" s="28" t="n">
        <v>0</v>
      </c>
      <c r="E393" s="28" t="n">
        <v>0</v>
      </c>
      <c r="F393" s="28" t="s">
        <v>345</v>
      </c>
      <c r="G393" s="28" t="n">
        <v>0</v>
      </c>
      <c r="H393" s="28" t="n">
        <v>0</v>
      </c>
      <c r="I393" s="28" t="n">
        <v>0</v>
      </c>
      <c r="J393" s="28" t="n">
        <v>336</v>
      </c>
      <c r="K393" s="28" t="n">
        <v>6</v>
      </c>
      <c r="L393" s="28" t="n">
        <v>1</v>
      </c>
      <c r="M393" s="28" t="s">
        <v>145</v>
      </c>
      <c r="N393" s="28" t="s">
        <v>138</v>
      </c>
      <c r="O393" s="29" t="n">
        <v>45167</v>
      </c>
      <c r="P393" s="28" t="n">
        <f aca="false">ROUNDDOWN(($B393-$O393)/30,0)</f>
        <v>5</v>
      </c>
      <c r="Q393" s="28" t="str">
        <f aca="false">TEXT($B393,"yyyy-mm")</f>
        <v>2024-01</v>
      </c>
      <c r="R393" s="28" t="n">
        <f aca="false">IF(AND($O393&gt;=DATE(2025,1,1),$O393&lt;=DATE(2025,4,30)),1,0)</f>
        <v>0</v>
      </c>
    </row>
    <row r="394" customFormat="false" ht="15" hidden="false" customHeight="false" outlineLevel="0" collapsed="false">
      <c r="A394" s="28" t="n">
        <v>42</v>
      </c>
      <c r="B394" s="29" t="n">
        <v>45351</v>
      </c>
      <c r="C394" s="28" t="n">
        <v>18350.02</v>
      </c>
      <c r="D394" s="28" t="n">
        <v>0</v>
      </c>
      <c r="E394" s="28" t="n">
        <v>0</v>
      </c>
      <c r="F394" s="28" t="s">
        <v>345</v>
      </c>
      <c r="G394" s="28" t="n">
        <v>0</v>
      </c>
      <c r="H394" s="28" t="n">
        <v>0</v>
      </c>
      <c r="I394" s="28" t="n">
        <v>0</v>
      </c>
      <c r="J394" s="28" t="n">
        <v>336</v>
      </c>
      <c r="K394" s="28" t="n">
        <v>6</v>
      </c>
      <c r="L394" s="28" t="n">
        <v>1</v>
      </c>
      <c r="M394" s="28" t="s">
        <v>145</v>
      </c>
      <c r="N394" s="28" t="s">
        <v>138</v>
      </c>
      <c r="O394" s="29" t="n">
        <v>45167</v>
      </c>
      <c r="P394" s="28" t="n">
        <f aca="false">ROUNDDOWN(($B394-$O394)/30,0)</f>
        <v>6</v>
      </c>
      <c r="Q394" s="28" t="str">
        <f aca="false">TEXT($B394,"yyyy-mm")</f>
        <v>2024-02</v>
      </c>
      <c r="R394" s="28" t="n">
        <f aca="false">IF(AND($O394&gt;=DATE(2025,1,1),$O394&lt;=DATE(2025,4,30)),1,0)</f>
        <v>0</v>
      </c>
    </row>
    <row r="395" customFormat="false" ht="15" hidden="false" customHeight="false" outlineLevel="0" collapsed="false">
      <c r="A395" s="28" t="n">
        <v>42</v>
      </c>
      <c r="B395" s="29" t="n">
        <v>45382</v>
      </c>
      <c r="C395" s="28" t="n">
        <v>15291.69</v>
      </c>
      <c r="D395" s="28" t="n">
        <v>0</v>
      </c>
      <c r="E395" s="28" t="n">
        <v>0</v>
      </c>
      <c r="F395" s="28" t="s">
        <v>345</v>
      </c>
      <c r="G395" s="28" t="n">
        <v>0</v>
      </c>
      <c r="H395" s="28" t="n">
        <v>0</v>
      </c>
      <c r="I395" s="28" t="n">
        <v>0</v>
      </c>
      <c r="J395" s="28" t="n">
        <v>336</v>
      </c>
      <c r="K395" s="28" t="n">
        <v>6</v>
      </c>
      <c r="L395" s="28" t="n">
        <v>1</v>
      </c>
      <c r="M395" s="28" t="s">
        <v>145</v>
      </c>
      <c r="N395" s="28" t="s">
        <v>138</v>
      </c>
      <c r="O395" s="29" t="n">
        <v>45167</v>
      </c>
      <c r="P395" s="28" t="n">
        <f aca="false">ROUNDDOWN(($B395-$O395)/30,0)</f>
        <v>7</v>
      </c>
      <c r="Q395" s="28" t="str">
        <f aca="false">TEXT($B395,"yyyy-mm")</f>
        <v>2024-03</v>
      </c>
      <c r="R395" s="28" t="n">
        <f aca="false">IF(AND($O395&gt;=DATE(2025,1,1),$O395&lt;=DATE(2025,4,30)),1,0)</f>
        <v>0</v>
      </c>
    </row>
    <row r="396" customFormat="false" ht="15" hidden="false" customHeight="false" outlineLevel="0" collapsed="false">
      <c r="A396" s="28" t="n">
        <v>42</v>
      </c>
      <c r="B396" s="29" t="n">
        <v>45412</v>
      </c>
      <c r="C396" s="28" t="n">
        <v>12233.36</v>
      </c>
      <c r="D396" s="28" t="n">
        <v>0</v>
      </c>
      <c r="E396" s="28" t="n">
        <v>0</v>
      </c>
      <c r="F396" s="28" t="s">
        <v>345</v>
      </c>
      <c r="G396" s="28" t="n">
        <v>0</v>
      </c>
      <c r="H396" s="28" t="n">
        <v>0</v>
      </c>
      <c r="I396" s="28" t="n">
        <v>0</v>
      </c>
      <c r="J396" s="28" t="n">
        <v>336</v>
      </c>
      <c r="K396" s="28" t="n">
        <v>6</v>
      </c>
      <c r="L396" s="28" t="n">
        <v>1</v>
      </c>
      <c r="M396" s="28" t="s">
        <v>145</v>
      </c>
      <c r="N396" s="28" t="s">
        <v>138</v>
      </c>
      <c r="O396" s="29" t="n">
        <v>45167</v>
      </c>
      <c r="P396" s="28" t="n">
        <f aca="false">ROUNDDOWN(($B396-$O396)/30,0)</f>
        <v>8</v>
      </c>
      <c r="Q396" s="28" t="str">
        <f aca="false">TEXT($B396,"yyyy-mm")</f>
        <v>2024-04</v>
      </c>
      <c r="R396" s="28" t="n">
        <f aca="false">IF(AND($O396&gt;=DATE(2025,1,1),$O396&lt;=DATE(2025,4,30)),1,0)</f>
        <v>0</v>
      </c>
    </row>
    <row r="397" customFormat="false" ht="15" hidden="false" customHeight="false" outlineLevel="0" collapsed="false">
      <c r="A397" s="28" t="n">
        <v>42</v>
      </c>
      <c r="B397" s="29" t="n">
        <v>45443</v>
      </c>
      <c r="C397" s="28" t="n">
        <v>9175.03</v>
      </c>
      <c r="D397" s="28" t="n">
        <v>0</v>
      </c>
      <c r="E397" s="28" t="n">
        <v>0</v>
      </c>
      <c r="F397" s="28" t="s">
        <v>345</v>
      </c>
      <c r="G397" s="28" t="n">
        <v>0</v>
      </c>
      <c r="H397" s="28" t="n">
        <v>0</v>
      </c>
      <c r="I397" s="28" t="n">
        <v>0</v>
      </c>
      <c r="J397" s="28" t="n">
        <v>336</v>
      </c>
      <c r="K397" s="28" t="n">
        <v>6</v>
      </c>
      <c r="L397" s="28" t="n">
        <v>1</v>
      </c>
      <c r="M397" s="28" t="s">
        <v>145</v>
      </c>
      <c r="N397" s="28" t="s">
        <v>138</v>
      </c>
      <c r="O397" s="29" t="n">
        <v>45167</v>
      </c>
      <c r="P397" s="28" t="n">
        <f aca="false">ROUNDDOWN(($B397-$O397)/30,0)</f>
        <v>9</v>
      </c>
      <c r="Q397" s="28" t="str">
        <f aca="false">TEXT($B397,"yyyy-mm")</f>
        <v>2024-05</v>
      </c>
      <c r="R397" s="28" t="n">
        <f aca="false">IF(AND($O397&gt;=DATE(2025,1,1),$O397&lt;=DATE(2025,4,30)),1,0)</f>
        <v>0</v>
      </c>
    </row>
    <row r="398" customFormat="false" ht="15" hidden="false" customHeight="false" outlineLevel="0" collapsed="false">
      <c r="A398" s="28" t="n">
        <v>42</v>
      </c>
      <c r="B398" s="29" t="n">
        <v>45473</v>
      </c>
      <c r="C398" s="28" t="n">
        <v>6116.7</v>
      </c>
      <c r="D398" s="28" t="n">
        <v>0</v>
      </c>
      <c r="E398" s="28" t="n">
        <v>0</v>
      </c>
      <c r="F398" s="28" t="s">
        <v>345</v>
      </c>
      <c r="G398" s="28" t="n">
        <v>0</v>
      </c>
      <c r="H398" s="28" t="n">
        <v>0</v>
      </c>
      <c r="I398" s="28" t="n">
        <v>0</v>
      </c>
      <c r="J398" s="28" t="n">
        <v>336</v>
      </c>
      <c r="K398" s="28" t="n">
        <v>6</v>
      </c>
      <c r="L398" s="28" t="n">
        <v>1</v>
      </c>
      <c r="M398" s="28" t="s">
        <v>145</v>
      </c>
      <c r="N398" s="28" t="s">
        <v>138</v>
      </c>
      <c r="O398" s="29" t="n">
        <v>45167</v>
      </c>
      <c r="P398" s="28" t="n">
        <f aca="false">ROUNDDOWN(($B398-$O398)/30,0)</f>
        <v>10</v>
      </c>
      <c r="Q398" s="28" t="str">
        <f aca="false">TEXT($B398,"yyyy-mm")</f>
        <v>2024-06</v>
      </c>
      <c r="R398" s="28" t="n">
        <f aca="false">IF(AND($O398&gt;=DATE(2025,1,1),$O398&lt;=DATE(2025,4,30)),1,0)</f>
        <v>0</v>
      </c>
    </row>
    <row r="399" customFormat="false" ht="15" hidden="false" customHeight="false" outlineLevel="0" collapsed="false">
      <c r="A399" s="28" t="n">
        <v>42</v>
      </c>
      <c r="B399" s="29" t="n">
        <v>45504</v>
      </c>
      <c r="C399" s="28" t="n">
        <v>3058.37</v>
      </c>
      <c r="D399" s="28" t="n">
        <v>0</v>
      </c>
      <c r="E399" s="28" t="n">
        <v>0</v>
      </c>
      <c r="F399" s="28" t="s">
        <v>345</v>
      </c>
      <c r="G399" s="28" t="n">
        <v>0</v>
      </c>
      <c r="H399" s="28" t="n">
        <v>0</v>
      </c>
      <c r="I399" s="28" t="n">
        <v>0</v>
      </c>
      <c r="J399" s="28" t="n">
        <v>336</v>
      </c>
      <c r="K399" s="28" t="n">
        <v>6</v>
      </c>
      <c r="L399" s="28" t="n">
        <v>1</v>
      </c>
      <c r="M399" s="28" t="s">
        <v>145</v>
      </c>
      <c r="N399" s="28" t="s">
        <v>138</v>
      </c>
      <c r="O399" s="29" t="n">
        <v>45167</v>
      </c>
      <c r="P399" s="28" t="n">
        <f aca="false">ROUNDDOWN(($B399-$O399)/30,0)</f>
        <v>11</v>
      </c>
      <c r="Q399" s="28" t="str">
        <f aca="false">TEXT($B399,"yyyy-mm")</f>
        <v>2024-07</v>
      </c>
      <c r="R399" s="28" t="n">
        <f aca="false">IF(AND($O399&gt;=DATE(2025,1,1),$O399&lt;=DATE(2025,4,30)),1,0)</f>
        <v>0</v>
      </c>
    </row>
    <row r="400" customFormat="false" ht="15" hidden="false" customHeight="false" outlineLevel="0" collapsed="false">
      <c r="A400" s="28" t="n">
        <v>42</v>
      </c>
      <c r="B400" s="29" t="n">
        <v>45535</v>
      </c>
      <c r="C400" s="28" t="n">
        <v>0.04</v>
      </c>
      <c r="D400" s="28" t="n">
        <v>0</v>
      </c>
      <c r="E400" s="28" t="n">
        <v>0</v>
      </c>
      <c r="F400" s="28" t="s">
        <v>345</v>
      </c>
      <c r="G400" s="28" t="n">
        <v>0</v>
      </c>
      <c r="H400" s="28" t="n">
        <v>0</v>
      </c>
      <c r="I400" s="28" t="n">
        <v>0</v>
      </c>
      <c r="J400" s="28" t="n">
        <v>336</v>
      </c>
      <c r="K400" s="28" t="n">
        <v>6</v>
      </c>
      <c r="L400" s="28" t="n">
        <v>1</v>
      </c>
      <c r="M400" s="28" t="s">
        <v>145</v>
      </c>
      <c r="N400" s="28" t="s">
        <v>138</v>
      </c>
      <c r="O400" s="29" t="n">
        <v>45167</v>
      </c>
      <c r="P400" s="28" t="n">
        <f aca="false">ROUNDDOWN(($B400-$O400)/30,0)</f>
        <v>12</v>
      </c>
      <c r="Q400" s="28" t="str">
        <f aca="false">TEXT($B400,"yyyy-mm")</f>
        <v>2024-08</v>
      </c>
      <c r="R400" s="28" t="n">
        <f aca="false">IF(AND($O400&gt;=DATE(2025,1,1),$O400&lt;=DATE(2025,4,30)),1,0)</f>
        <v>0</v>
      </c>
    </row>
    <row r="401" customFormat="false" ht="15" hidden="false" customHeight="false" outlineLevel="0" collapsed="false">
      <c r="A401" s="28" t="n">
        <v>43</v>
      </c>
      <c r="B401" s="29" t="n">
        <v>44957</v>
      </c>
      <c r="C401" s="28" t="n">
        <v>9400</v>
      </c>
      <c r="D401" s="28" t="n">
        <v>0</v>
      </c>
      <c r="E401" s="28" t="n">
        <v>0</v>
      </c>
      <c r="F401" s="28" t="s">
        <v>345</v>
      </c>
      <c r="G401" s="28" t="n">
        <v>0</v>
      </c>
      <c r="H401" s="28" t="n">
        <v>0</v>
      </c>
      <c r="I401" s="28" t="n">
        <v>0</v>
      </c>
      <c r="J401" s="28" t="n">
        <v>337</v>
      </c>
      <c r="K401" s="28" t="n">
        <v>10</v>
      </c>
      <c r="L401" s="28" t="n">
        <v>3</v>
      </c>
      <c r="M401" s="28" t="s">
        <v>146</v>
      </c>
      <c r="N401" s="28" t="s">
        <v>138</v>
      </c>
      <c r="O401" s="29" t="n">
        <v>44932</v>
      </c>
      <c r="P401" s="28" t="n">
        <f aca="false">ROUNDDOWN(($B401-$O401)/30,0)</f>
        <v>0</v>
      </c>
      <c r="Q401" s="28" t="str">
        <f aca="false">TEXT($B401,"yyyy-mm")</f>
        <v>2023-01</v>
      </c>
      <c r="R401" s="28" t="n">
        <f aca="false">IF(AND($O401&gt;=DATE(2025,1,1),$O401&lt;=DATE(2025,4,30)),1,0)</f>
        <v>0</v>
      </c>
    </row>
    <row r="402" customFormat="false" ht="15" hidden="false" customHeight="false" outlineLevel="0" collapsed="false">
      <c r="A402" s="28" t="n">
        <v>43</v>
      </c>
      <c r="B402" s="29" t="n">
        <v>44985</v>
      </c>
      <c r="C402" s="28" t="n">
        <v>7833.33</v>
      </c>
      <c r="D402" s="28" t="n">
        <v>0</v>
      </c>
      <c r="E402" s="28" t="n">
        <v>0</v>
      </c>
      <c r="F402" s="28" t="s">
        <v>345</v>
      </c>
      <c r="G402" s="28" t="n">
        <v>0</v>
      </c>
      <c r="H402" s="28" t="n">
        <v>0</v>
      </c>
      <c r="I402" s="28" t="n">
        <v>0</v>
      </c>
      <c r="J402" s="28" t="n">
        <v>337</v>
      </c>
      <c r="K402" s="28" t="n">
        <v>10</v>
      </c>
      <c r="L402" s="28" t="n">
        <v>3</v>
      </c>
      <c r="M402" s="28" t="s">
        <v>146</v>
      </c>
      <c r="N402" s="28" t="s">
        <v>138</v>
      </c>
      <c r="O402" s="29" t="n">
        <v>44932</v>
      </c>
      <c r="P402" s="28" t="n">
        <f aca="false">ROUNDDOWN(($B402-$O402)/30,0)</f>
        <v>1</v>
      </c>
      <c r="Q402" s="28" t="str">
        <f aca="false">TEXT($B402,"yyyy-mm")</f>
        <v>2023-02</v>
      </c>
      <c r="R402" s="28" t="n">
        <f aca="false">IF(AND($O402&gt;=DATE(2025,1,1),$O402&lt;=DATE(2025,4,30)),1,0)</f>
        <v>0</v>
      </c>
    </row>
    <row r="403" customFormat="false" ht="15" hidden="false" customHeight="false" outlineLevel="0" collapsed="false">
      <c r="A403" s="28" t="n">
        <v>43</v>
      </c>
      <c r="B403" s="29" t="n">
        <v>45016</v>
      </c>
      <c r="C403" s="28" t="n">
        <v>6266.66</v>
      </c>
      <c r="D403" s="28" t="n">
        <v>0</v>
      </c>
      <c r="E403" s="28" t="n">
        <v>0</v>
      </c>
      <c r="F403" s="28" t="s">
        <v>345</v>
      </c>
      <c r="G403" s="28" t="n">
        <v>0</v>
      </c>
      <c r="H403" s="28" t="n">
        <v>0</v>
      </c>
      <c r="I403" s="28" t="n">
        <v>0</v>
      </c>
      <c r="J403" s="28" t="n">
        <v>337</v>
      </c>
      <c r="K403" s="28" t="n">
        <v>10</v>
      </c>
      <c r="L403" s="28" t="n">
        <v>3</v>
      </c>
      <c r="M403" s="28" t="s">
        <v>146</v>
      </c>
      <c r="N403" s="28" t="s">
        <v>138</v>
      </c>
      <c r="O403" s="29" t="n">
        <v>44932</v>
      </c>
      <c r="P403" s="28" t="n">
        <f aca="false">ROUNDDOWN(($B403-$O403)/30,0)</f>
        <v>2</v>
      </c>
      <c r="Q403" s="28" t="str">
        <f aca="false">TEXT($B403,"yyyy-mm")</f>
        <v>2023-03</v>
      </c>
      <c r="R403" s="28" t="n">
        <f aca="false">IF(AND($O403&gt;=DATE(2025,1,1),$O403&lt;=DATE(2025,4,30)),1,0)</f>
        <v>0</v>
      </c>
    </row>
    <row r="404" customFormat="false" ht="15" hidden="false" customHeight="false" outlineLevel="0" collapsed="false">
      <c r="A404" s="28" t="n">
        <v>43</v>
      </c>
      <c r="B404" s="29" t="n">
        <v>45046</v>
      </c>
      <c r="C404" s="28" t="n">
        <v>4699.99</v>
      </c>
      <c r="D404" s="28" t="n">
        <v>0</v>
      </c>
      <c r="E404" s="28" t="n">
        <v>0</v>
      </c>
      <c r="F404" s="28" t="s">
        <v>345</v>
      </c>
      <c r="G404" s="28" t="n">
        <v>0</v>
      </c>
      <c r="H404" s="28" t="n">
        <v>0</v>
      </c>
      <c r="I404" s="28" t="n">
        <v>0</v>
      </c>
      <c r="J404" s="28" t="n">
        <v>337</v>
      </c>
      <c r="K404" s="28" t="n">
        <v>10</v>
      </c>
      <c r="L404" s="28" t="n">
        <v>3</v>
      </c>
      <c r="M404" s="28" t="s">
        <v>146</v>
      </c>
      <c r="N404" s="28" t="s">
        <v>138</v>
      </c>
      <c r="O404" s="29" t="n">
        <v>44932</v>
      </c>
      <c r="P404" s="28" t="n">
        <f aca="false">ROUNDDOWN(($B404-$O404)/30,0)</f>
        <v>3</v>
      </c>
      <c r="Q404" s="28" t="str">
        <f aca="false">TEXT($B404,"yyyy-mm")</f>
        <v>2023-04</v>
      </c>
      <c r="R404" s="28" t="n">
        <f aca="false">IF(AND($O404&gt;=DATE(2025,1,1),$O404&lt;=DATE(2025,4,30)),1,0)</f>
        <v>0</v>
      </c>
    </row>
    <row r="405" customFormat="false" ht="15" hidden="false" customHeight="false" outlineLevel="0" collapsed="false">
      <c r="A405" s="28" t="n">
        <v>43</v>
      </c>
      <c r="B405" s="29" t="n">
        <v>45077</v>
      </c>
      <c r="C405" s="28" t="n">
        <v>3133.32</v>
      </c>
      <c r="D405" s="28" t="n">
        <v>0</v>
      </c>
      <c r="E405" s="28" t="n">
        <v>0</v>
      </c>
      <c r="F405" s="28" t="s">
        <v>345</v>
      </c>
      <c r="G405" s="28" t="n">
        <v>0</v>
      </c>
      <c r="H405" s="28" t="n">
        <v>0</v>
      </c>
      <c r="I405" s="28" t="n">
        <v>0</v>
      </c>
      <c r="J405" s="28" t="n">
        <v>337</v>
      </c>
      <c r="K405" s="28" t="n">
        <v>10</v>
      </c>
      <c r="L405" s="28" t="n">
        <v>3</v>
      </c>
      <c r="M405" s="28" t="s">
        <v>146</v>
      </c>
      <c r="N405" s="28" t="s">
        <v>138</v>
      </c>
      <c r="O405" s="29" t="n">
        <v>44932</v>
      </c>
      <c r="P405" s="28" t="n">
        <f aca="false">ROUNDDOWN(($B405-$O405)/30,0)</f>
        <v>4</v>
      </c>
      <c r="Q405" s="28" t="str">
        <f aca="false">TEXT($B405,"yyyy-mm")</f>
        <v>2023-05</v>
      </c>
      <c r="R405" s="28" t="n">
        <f aca="false">IF(AND($O405&gt;=DATE(2025,1,1),$O405&lt;=DATE(2025,4,30)),1,0)</f>
        <v>0</v>
      </c>
    </row>
    <row r="406" customFormat="false" ht="15" hidden="false" customHeight="false" outlineLevel="0" collapsed="false">
      <c r="A406" s="28" t="n">
        <v>43</v>
      </c>
      <c r="B406" s="29" t="n">
        <v>45107</v>
      </c>
      <c r="C406" s="28" t="n">
        <v>1566.65</v>
      </c>
      <c r="D406" s="28" t="n">
        <v>0</v>
      </c>
      <c r="E406" s="28" t="n">
        <v>0</v>
      </c>
      <c r="F406" s="28" t="s">
        <v>345</v>
      </c>
      <c r="G406" s="28" t="n">
        <v>0</v>
      </c>
      <c r="H406" s="28" t="n">
        <v>0</v>
      </c>
      <c r="I406" s="28" t="n">
        <v>0</v>
      </c>
      <c r="J406" s="28" t="n">
        <v>337</v>
      </c>
      <c r="K406" s="28" t="n">
        <v>10</v>
      </c>
      <c r="L406" s="28" t="n">
        <v>3</v>
      </c>
      <c r="M406" s="28" t="s">
        <v>146</v>
      </c>
      <c r="N406" s="28" t="s">
        <v>138</v>
      </c>
      <c r="O406" s="29" t="n">
        <v>44932</v>
      </c>
      <c r="P406" s="28" t="n">
        <f aca="false">ROUNDDOWN(($B406-$O406)/30,0)</f>
        <v>5</v>
      </c>
      <c r="Q406" s="28" t="str">
        <f aca="false">TEXT($B406,"yyyy-mm")</f>
        <v>2023-06</v>
      </c>
      <c r="R406" s="28" t="n">
        <f aca="false">IF(AND($O406&gt;=DATE(2025,1,1),$O406&lt;=DATE(2025,4,30)),1,0)</f>
        <v>0</v>
      </c>
    </row>
    <row r="407" customFormat="false" ht="15" hidden="false" customHeight="false" outlineLevel="0" collapsed="false">
      <c r="A407" s="28" t="n">
        <v>43</v>
      </c>
      <c r="B407" s="29" t="n">
        <v>45138</v>
      </c>
      <c r="C407" s="28" t="n">
        <v>0</v>
      </c>
      <c r="D407" s="28" t="n">
        <v>0</v>
      </c>
      <c r="E407" s="28" t="n">
        <v>0</v>
      </c>
      <c r="F407" s="28" t="s">
        <v>345</v>
      </c>
      <c r="G407" s="28" t="n">
        <v>0</v>
      </c>
      <c r="H407" s="28" t="n">
        <v>0</v>
      </c>
      <c r="I407" s="28" t="n">
        <v>0</v>
      </c>
      <c r="J407" s="28" t="n">
        <v>337</v>
      </c>
      <c r="K407" s="28" t="n">
        <v>10</v>
      </c>
      <c r="L407" s="28" t="n">
        <v>3</v>
      </c>
      <c r="M407" s="28" t="s">
        <v>146</v>
      </c>
      <c r="N407" s="28" t="s">
        <v>138</v>
      </c>
      <c r="O407" s="29" t="n">
        <v>44932</v>
      </c>
      <c r="P407" s="28" t="n">
        <f aca="false">ROUNDDOWN(($B407-$O407)/30,0)</f>
        <v>6</v>
      </c>
      <c r="Q407" s="28" t="str">
        <f aca="false">TEXT($B407,"yyyy-mm")</f>
        <v>2023-07</v>
      </c>
      <c r="R407" s="28" t="n">
        <f aca="false">IF(AND($O407&gt;=DATE(2025,1,1),$O407&lt;=DATE(2025,4,30)),1,0)</f>
        <v>0</v>
      </c>
    </row>
    <row r="408" customFormat="false" ht="15" hidden="false" customHeight="false" outlineLevel="0" collapsed="false">
      <c r="A408" s="28" t="n">
        <v>44</v>
      </c>
      <c r="B408" s="29" t="n">
        <v>45199</v>
      </c>
      <c r="C408" s="28" t="n">
        <v>40500</v>
      </c>
      <c r="D408" s="28" t="n">
        <v>0</v>
      </c>
      <c r="E408" s="28" t="n">
        <v>0</v>
      </c>
      <c r="F408" s="28" t="s">
        <v>345</v>
      </c>
      <c r="G408" s="28" t="n">
        <v>0</v>
      </c>
      <c r="H408" s="28" t="n">
        <v>0</v>
      </c>
      <c r="I408" s="28" t="n">
        <v>0</v>
      </c>
      <c r="J408" s="28" t="n">
        <v>182</v>
      </c>
      <c r="K408" s="28" t="n">
        <v>2</v>
      </c>
      <c r="L408" s="28" t="n">
        <v>3</v>
      </c>
      <c r="M408" s="28" t="s">
        <v>146</v>
      </c>
      <c r="N408" s="28" t="s">
        <v>139</v>
      </c>
      <c r="O408" s="29" t="n">
        <v>45190</v>
      </c>
      <c r="P408" s="28" t="n">
        <f aca="false">ROUNDDOWN(($B408-$O408)/30,0)</f>
        <v>0</v>
      </c>
      <c r="Q408" s="28" t="str">
        <f aca="false">TEXT($B408,"yyyy-mm")</f>
        <v>2023-09</v>
      </c>
      <c r="R408" s="28" t="n">
        <f aca="false">IF(AND($O408&gt;=DATE(2025,1,1),$O408&lt;=DATE(2025,4,30)),1,0)</f>
        <v>0</v>
      </c>
    </row>
    <row r="409" customFormat="false" ht="15" hidden="false" customHeight="false" outlineLevel="0" collapsed="false">
      <c r="A409" s="28" t="n">
        <v>44</v>
      </c>
      <c r="B409" s="29" t="n">
        <v>45230</v>
      </c>
      <c r="C409" s="28" t="n">
        <v>37125</v>
      </c>
      <c r="D409" s="28" t="n">
        <v>0</v>
      </c>
      <c r="E409" s="28" t="n">
        <v>0</v>
      </c>
      <c r="F409" s="28" t="s">
        <v>345</v>
      </c>
      <c r="G409" s="28" t="n">
        <v>0</v>
      </c>
      <c r="H409" s="28" t="n">
        <v>0</v>
      </c>
      <c r="I409" s="28" t="n">
        <v>0</v>
      </c>
      <c r="J409" s="28" t="n">
        <v>182</v>
      </c>
      <c r="K409" s="28" t="n">
        <v>2</v>
      </c>
      <c r="L409" s="28" t="n">
        <v>3</v>
      </c>
      <c r="M409" s="28" t="s">
        <v>146</v>
      </c>
      <c r="N409" s="28" t="s">
        <v>139</v>
      </c>
      <c r="O409" s="29" t="n">
        <v>45190</v>
      </c>
      <c r="P409" s="28" t="n">
        <f aca="false">ROUNDDOWN(($B409-$O409)/30,0)</f>
        <v>1</v>
      </c>
      <c r="Q409" s="28" t="str">
        <f aca="false">TEXT($B409,"yyyy-mm")</f>
        <v>2023-10</v>
      </c>
      <c r="R409" s="28" t="n">
        <f aca="false">IF(AND($O409&gt;=DATE(2025,1,1),$O409&lt;=DATE(2025,4,30)),1,0)</f>
        <v>0</v>
      </c>
    </row>
    <row r="410" customFormat="false" ht="15" hidden="false" customHeight="false" outlineLevel="0" collapsed="false">
      <c r="A410" s="28" t="n">
        <v>44</v>
      </c>
      <c r="B410" s="29" t="n">
        <v>45260</v>
      </c>
      <c r="C410" s="28" t="n">
        <v>33750</v>
      </c>
      <c r="D410" s="28" t="n">
        <v>0</v>
      </c>
      <c r="E410" s="28" t="n">
        <v>0</v>
      </c>
      <c r="F410" s="28" t="s">
        <v>345</v>
      </c>
      <c r="G410" s="28" t="n">
        <v>0</v>
      </c>
      <c r="H410" s="28" t="n">
        <v>0</v>
      </c>
      <c r="I410" s="28" t="n">
        <v>0</v>
      </c>
      <c r="J410" s="28" t="n">
        <v>182</v>
      </c>
      <c r="K410" s="28" t="n">
        <v>2</v>
      </c>
      <c r="L410" s="28" t="n">
        <v>3</v>
      </c>
      <c r="M410" s="28" t="s">
        <v>146</v>
      </c>
      <c r="N410" s="28" t="s">
        <v>139</v>
      </c>
      <c r="O410" s="29" t="n">
        <v>45190</v>
      </c>
      <c r="P410" s="28" t="n">
        <f aca="false">ROUNDDOWN(($B410-$O410)/30,0)</f>
        <v>2</v>
      </c>
      <c r="Q410" s="28" t="str">
        <f aca="false">TEXT($B410,"yyyy-mm")</f>
        <v>2023-11</v>
      </c>
      <c r="R410" s="28" t="n">
        <f aca="false">IF(AND($O410&gt;=DATE(2025,1,1),$O410&lt;=DATE(2025,4,30)),1,0)</f>
        <v>0</v>
      </c>
    </row>
    <row r="411" customFormat="false" ht="15" hidden="false" customHeight="false" outlineLevel="0" collapsed="false">
      <c r="A411" s="28" t="n">
        <v>44</v>
      </c>
      <c r="B411" s="29" t="n">
        <v>45291</v>
      </c>
      <c r="C411" s="28" t="n">
        <v>30375</v>
      </c>
      <c r="D411" s="28" t="n">
        <v>0</v>
      </c>
      <c r="E411" s="28" t="n">
        <v>0</v>
      </c>
      <c r="F411" s="28" t="s">
        <v>345</v>
      </c>
      <c r="G411" s="28" t="n">
        <v>0</v>
      </c>
      <c r="H411" s="28" t="n">
        <v>0</v>
      </c>
      <c r="I411" s="28" t="n">
        <v>0</v>
      </c>
      <c r="J411" s="28" t="n">
        <v>182</v>
      </c>
      <c r="K411" s="28" t="n">
        <v>2</v>
      </c>
      <c r="L411" s="28" t="n">
        <v>3</v>
      </c>
      <c r="M411" s="28" t="s">
        <v>146</v>
      </c>
      <c r="N411" s="28" t="s">
        <v>139</v>
      </c>
      <c r="O411" s="29" t="n">
        <v>45190</v>
      </c>
      <c r="P411" s="28" t="n">
        <f aca="false">ROUNDDOWN(($B411-$O411)/30,0)</f>
        <v>3</v>
      </c>
      <c r="Q411" s="28" t="str">
        <f aca="false">TEXT($B411,"yyyy-mm")</f>
        <v>2023-12</v>
      </c>
      <c r="R411" s="28" t="n">
        <f aca="false">IF(AND($O411&gt;=DATE(2025,1,1),$O411&lt;=DATE(2025,4,30)),1,0)</f>
        <v>0</v>
      </c>
    </row>
    <row r="412" customFormat="false" ht="15" hidden="false" customHeight="false" outlineLevel="0" collapsed="false">
      <c r="A412" s="28" t="n">
        <v>44</v>
      </c>
      <c r="B412" s="29" t="n">
        <v>45322</v>
      </c>
      <c r="C412" s="28" t="n">
        <v>27000</v>
      </c>
      <c r="D412" s="28" t="n">
        <v>0</v>
      </c>
      <c r="E412" s="28" t="n">
        <v>0</v>
      </c>
      <c r="F412" s="28" t="s">
        <v>345</v>
      </c>
      <c r="G412" s="28" t="n">
        <v>0</v>
      </c>
      <c r="H412" s="28" t="n">
        <v>0</v>
      </c>
      <c r="I412" s="28" t="n">
        <v>0</v>
      </c>
      <c r="J412" s="28" t="n">
        <v>182</v>
      </c>
      <c r="K412" s="28" t="n">
        <v>2</v>
      </c>
      <c r="L412" s="28" t="n">
        <v>3</v>
      </c>
      <c r="M412" s="28" t="s">
        <v>146</v>
      </c>
      <c r="N412" s="28" t="s">
        <v>139</v>
      </c>
      <c r="O412" s="29" t="n">
        <v>45190</v>
      </c>
      <c r="P412" s="28" t="n">
        <f aca="false">ROUNDDOWN(($B412-$O412)/30,0)</f>
        <v>4</v>
      </c>
      <c r="Q412" s="28" t="str">
        <f aca="false">TEXT($B412,"yyyy-mm")</f>
        <v>2024-01</v>
      </c>
      <c r="R412" s="28" t="n">
        <f aca="false">IF(AND($O412&gt;=DATE(2025,1,1),$O412&lt;=DATE(2025,4,30)),1,0)</f>
        <v>0</v>
      </c>
    </row>
    <row r="413" customFormat="false" ht="15" hidden="false" customHeight="false" outlineLevel="0" collapsed="false">
      <c r="A413" s="28" t="n">
        <v>44</v>
      </c>
      <c r="B413" s="29" t="n">
        <v>45351</v>
      </c>
      <c r="C413" s="28" t="n">
        <v>23625</v>
      </c>
      <c r="D413" s="28" t="n">
        <v>0</v>
      </c>
      <c r="E413" s="28" t="n">
        <v>0</v>
      </c>
      <c r="F413" s="28" t="s">
        <v>345</v>
      </c>
      <c r="G413" s="28" t="n">
        <v>0</v>
      </c>
      <c r="H413" s="28" t="n">
        <v>0</v>
      </c>
      <c r="I413" s="28" t="n">
        <v>0</v>
      </c>
      <c r="J413" s="28" t="n">
        <v>182</v>
      </c>
      <c r="K413" s="28" t="n">
        <v>2</v>
      </c>
      <c r="L413" s="28" t="n">
        <v>3</v>
      </c>
      <c r="M413" s="28" t="s">
        <v>146</v>
      </c>
      <c r="N413" s="28" t="s">
        <v>139</v>
      </c>
      <c r="O413" s="29" t="n">
        <v>45190</v>
      </c>
      <c r="P413" s="28" t="n">
        <f aca="false">ROUNDDOWN(($B413-$O413)/30,0)</f>
        <v>5</v>
      </c>
      <c r="Q413" s="28" t="str">
        <f aca="false">TEXT($B413,"yyyy-mm")</f>
        <v>2024-02</v>
      </c>
      <c r="R413" s="28" t="n">
        <f aca="false">IF(AND($O413&gt;=DATE(2025,1,1),$O413&lt;=DATE(2025,4,30)),1,0)</f>
        <v>0</v>
      </c>
    </row>
    <row r="414" customFormat="false" ht="15" hidden="false" customHeight="false" outlineLevel="0" collapsed="false">
      <c r="A414" s="28" t="n">
        <v>44</v>
      </c>
      <c r="B414" s="29" t="n">
        <v>45382</v>
      </c>
      <c r="C414" s="28" t="n">
        <v>22105.44</v>
      </c>
      <c r="D414" s="28" t="n">
        <v>1855.44</v>
      </c>
      <c r="E414" s="28" t="n">
        <v>10</v>
      </c>
      <c r="F414" s="28" t="s">
        <v>346</v>
      </c>
      <c r="G414" s="28" t="n">
        <v>0</v>
      </c>
      <c r="H414" s="28" t="n">
        <v>0</v>
      </c>
      <c r="I414" s="28" t="n">
        <v>0</v>
      </c>
      <c r="J414" s="28" t="n">
        <v>182</v>
      </c>
      <c r="K414" s="28" t="n">
        <v>2</v>
      </c>
      <c r="L414" s="28" t="n">
        <v>3</v>
      </c>
      <c r="M414" s="28" t="s">
        <v>146</v>
      </c>
      <c r="N414" s="28" t="s">
        <v>139</v>
      </c>
      <c r="O414" s="29" t="n">
        <v>45190</v>
      </c>
      <c r="P414" s="28" t="n">
        <f aca="false">ROUNDDOWN(($B414-$O414)/30,0)</f>
        <v>6</v>
      </c>
      <c r="Q414" s="28" t="str">
        <f aca="false">TEXT($B414,"yyyy-mm")</f>
        <v>2024-03</v>
      </c>
      <c r="R414" s="28" t="n">
        <f aca="false">IF(AND($O414&gt;=DATE(2025,1,1),$O414&lt;=DATE(2025,4,30)),1,0)</f>
        <v>0</v>
      </c>
    </row>
    <row r="415" customFormat="false" ht="15" hidden="false" customHeight="false" outlineLevel="0" collapsed="false">
      <c r="A415" s="28" t="n">
        <v>44</v>
      </c>
      <c r="B415" s="29" t="n">
        <v>45412</v>
      </c>
      <c r="C415" s="28" t="n">
        <v>22105.44</v>
      </c>
      <c r="D415" s="28" t="n">
        <v>5230.44</v>
      </c>
      <c r="E415" s="28" t="n">
        <v>40</v>
      </c>
      <c r="F415" s="28" t="s">
        <v>347</v>
      </c>
      <c r="G415" s="28" t="n">
        <v>1</v>
      </c>
      <c r="H415" s="28" t="n">
        <v>0</v>
      </c>
      <c r="I415" s="28" t="n">
        <v>0</v>
      </c>
      <c r="J415" s="28" t="n">
        <v>182</v>
      </c>
      <c r="K415" s="28" t="n">
        <v>2</v>
      </c>
      <c r="L415" s="28" t="n">
        <v>3</v>
      </c>
      <c r="M415" s="28" t="s">
        <v>146</v>
      </c>
      <c r="N415" s="28" t="s">
        <v>139</v>
      </c>
      <c r="O415" s="29" t="n">
        <v>45190</v>
      </c>
      <c r="P415" s="28" t="n">
        <f aca="false">ROUNDDOWN(($B415-$O415)/30,0)</f>
        <v>7</v>
      </c>
      <c r="Q415" s="28" t="str">
        <f aca="false">TEXT($B415,"yyyy-mm")</f>
        <v>2024-04</v>
      </c>
      <c r="R415" s="28" t="n">
        <f aca="false">IF(AND($O415&gt;=DATE(2025,1,1),$O415&lt;=DATE(2025,4,30)),1,0)</f>
        <v>0</v>
      </c>
    </row>
    <row r="416" customFormat="false" ht="15" hidden="false" customHeight="false" outlineLevel="0" collapsed="false">
      <c r="A416" s="28" t="n">
        <v>44</v>
      </c>
      <c r="B416" s="29" t="n">
        <v>45443</v>
      </c>
      <c r="C416" s="28" t="n">
        <v>21188.75</v>
      </c>
      <c r="D416" s="28" t="n">
        <v>7688.75</v>
      </c>
      <c r="E416" s="28" t="n">
        <v>71</v>
      </c>
      <c r="F416" s="28" t="s">
        <v>348</v>
      </c>
      <c r="G416" s="28" t="n">
        <v>1</v>
      </c>
      <c r="H416" s="28" t="n">
        <v>1</v>
      </c>
      <c r="I416" s="28" t="n">
        <v>0</v>
      </c>
      <c r="J416" s="28" t="n">
        <v>182</v>
      </c>
      <c r="K416" s="28" t="n">
        <v>2</v>
      </c>
      <c r="L416" s="28" t="n">
        <v>3</v>
      </c>
      <c r="M416" s="28" t="s">
        <v>146</v>
      </c>
      <c r="N416" s="28" t="s">
        <v>139</v>
      </c>
      <c r="O416" s="29" t="n">
        <v>45190</v>
      </c>
      <c r="P416" s="28" t="n">
        <f aca="false">ROUNDDOWN(($B416-$O416)/30,0)</f>
        <v>8</v>
      </c>
      <c r="Q416" s="28" t="str">
        <f aca="false">TEXT($B416,"yyyy-mm")</f>
        <v>2024-05</v>
      </c>
      <c r="R416" s="28" t="n">
        <f aca="false">IF(AND($O416&gt;=DATE(2025,1,1),$O416&lt;=DATE(2025,4,30)),1,0)</f>
        <v>0</v>
      </c>
    </row>
    <row r="417" customFormat="false" ht="15" hidden="false" customHeight="false" outlineLevel="0" collapsed="false">
      <c r="A417" s="28" t="n">
        <v>44</v>
      </c>
      <c r="B417" s="29" t="n">
        <v>45473</v>
      </c>
      <c r="C417" s="28" t="n">
        <v>21188.75</v>
      </c>
      <c r="D417" s="28" t="n">
        <v>11063.75</v>
      </c>
      <c r="E417" s="28" t="n">
        <v>101</v>
      </c>
      <c r="F417" s="28" t="s">
        <v>349</v>
      </c>
      <c r="G417" s="28" t="n">
        <v>1</v>
      </c>
      <c r="H417" s="28" t="n">
        <v>1</v>
      </c>
      <c r="I417" s="28" t="n">
        <v>1</v>
      </c>
      <c r="J417" s="28" t="n">
        <v>182</v>
      </c>
      <c r="K417" s="28" t="n">
        <v>2</v>
      </c>
      <c r="L417" s="28" t="n">
        <v>3</v>
      </c>
      <c r="M417" s="28" t="s">
        <v>146</v>
      </c>
      <c r="N417" s="28" t="s">
        <v>139</v>
      </c>
      <c r="O417" s="29" t="n">
        <v>45190</v>
      </c>
      <c r="P417" s="28" t="n">
        <f aca="false">ROUNDDOWN(($B417-$O417)/30,0)</f>
        <v>9</v>
      </c>
      <c r="Q417" s="28" t="str">
        <f aca="false">TEXT($B417,"yyyy-mm")</f>
        <v>2024-06</v>
      </c>
      <c r="R417" s="28" t="n">
        <f aca="false">IF(AND($O417&gt;=DATE(2025,1,1),$O417&lt;=DATE(2025,4,30)),1,0)</f>
        <v>0</v>
      </c>
    </row>
    <row r="418" customFormat="false" ht="15" hidden="false" customHeight="false" outlineLevel="0" collapsed="false">
      <c r="A418" s="28" t="n">
        <v>44</v>
      </c>
      <c r="B418" s="29" t="n">
        <v>45504</v>
      </c>
      <c r="C418" s="28" t="n">
        <v>21188.75</v>
      </c>
      <c r="D418" s="28" t="n">
        <v>14438.75</v>
      </c>
      <c r="E418" s="28" t="n">
        <v>132</v>
      </c>
      <c r="F418" s="28" t="s">
        <v>349</v>
      </c>
      <c r="G418" s="28" t="n">
        <v>1</v>
      </c>
      <c r="H418" s="28" t="n">
        <v>1</v>
      </c>
      <c r="I418" s="28" t="n">
        <v>1</v>
      </c>
      <c r="J418" s="28" t="n">
        <v>182</v>
      </c>
      <c r="K418" s="28" t="n">
        <v>2</v>
      </c>
      <c r="L418" s="28" t="n">
        <v>3</v>
      </c>
      <c r="M418" s="28" t="s">
        <v>146</v>
      </c>
      <c r="N418" s="28" t="s">
        <v>139</v>
      </c>
      <c r="O418" s="29" t="n">
        <v>45190</v>
      </c>
      <c r="P418" s="28" t="n">
        <f aca="false">ROUNDDOWN(($B418-$O418)/30,0)</f>
        <v>10</v>
      </c>
      <c r="Q418" s="28" t="str">
        <f aca="false">TEXT($B418,"yyyy-mm")</f>
        <v>2024-07</v>
      </c>
      <c r="R418" s="28" t="n">
        <f aca="false">IF(AND($O418&gt;=DATE(2025,1,1),$O418&lt;=DATE(2025,4,30)),1,0)</f>
        <v>0</v>
      </c>
    </row>
    <row r="419" customFormat="false" ht="15" hidden="false" customHeight="false" outlineLevel="0" collapsed="false">
      <c r="A419" s="28" t="n">
        <v>44</v>
      </c>
      <c r="B419" s="29" t="n">
        <v>45535</v>
      </c>
      <c r="C419" s="28" t="n">
        <v>21188.75</v>
      </c>
      <c r="D419" s="28" t="n">
        <v>17813.75</v>
      </c>
      <c r="E419" s="28" t="n">
        <v>163</v>
      </c>
      <c r="F419" s="28" t="s">
        <v>349</v>
      </c>
      <c r="G419" s="28" t="n">
        <v>1</v>
      </c>
      <c r="H419" s="28" t="n">
        <v>1</v>
      </c>
      <c r="I419" s="28" t="n">
        <v>1</v>
      </c>
      <c r="J419" s="28" t="n">
        <v>182</v>
      </c>
      <c r="K419" s="28" t="n">
        <v>2</v>
      </c>
      <c r="L419" s="28" t="n">
        <v>3</v>
      </c>
      <c r="M419" s="28" t="s">
        <v>146</v>
      </c>
      <c r="N419" s="28" t="s">
        <v>139</v>
      </c>
      <c r="O419" s="29" t="n">
        <v>45190</v>
      </c>
      <c r="P419" s="28" t="n">
        <f aca="false">ROUNDDOWN(($B419-$O419)/30,0)</f>
        <v>11</v>
      </c>
      <c r="Q419" s="28" t="str">
        <f aca="false">TEXT($B419,"yyyy-mm")</f>
        <v>2024-08</v>
      </c>
      <c r="R419" s="28" t="n">
        <f aca="false">IF(AND($O419&gt;=DATE(2025,1,1),$O419&lt;=DATE(2025,4,30)),1,0)</f>
        <v>0</v>
      </c>
    </row>
    <row r="420" customFormat="false" ht="15" hidden="false" customHeight="false" outlineLevel="0" collapsed="false">
      <c r="A420" s="28" t="n">
        <v>44</v>
      </c>
      <c r="B420" s="29" t="n">
        <v>45565</v>
      </c>
      <c r="C420" s="28" t="n">
        <v>21188.75</v>
      </c>
      <c r="D420" s="28" t="n">
        <v>21188.75</v>
      </c>
      <c r="E420" s="28" t="n">
        <v>193</v>
      </c>
      <c r="F420" s="28" t="s">
        <v>349</v>
      </c>
      <c r="G420" s="28" t="n">
        <v>1</v>
      </c>
      <c r="H420" s="28" t="n">
        <v>1</v>
      </c>
      <c r="I420" s="28" t="n">
        <v>1</v>
      </c>
      <c r="J420" s="28" t="n">
        <v>182</v>
      </c>
      <c r="K420" s="28" t="n">
        <v>2</v>
      </c>
      <c r="L420" s="28" t="n">
        <v>3</v>
      </c>
      <c r="M420" s="28" t="s">
        <v>146</v>
      </c>
      <c r="N420" s="28" t="s">
        <v>139</v>
      </c>
      <c r="O420" s="29" t="n">
        <v>45190</v>
      </c>
      <c r="P420" s="28" t="n">
        <f aca="false">ROUNDDOWN(($B420-$O420)/30,0)</f>
        <v>12</v>
      </c>
      <c r="Q420" s="28" t="str">
        <f aca="false">TEXT($B420,"yyyy-mm")</f>
        <v>2024-09</v>
      </c>
      <c r="R420" s="28" t="n">
        <f aca="false">IF(AND($O420&gt;=DATE(2025,1,1),$O420&lt;=DATE(2025,4,30)),1,0)</f>
        <v>0</v>
      </c>
    </row>
    <row r="421" customFormat="false" ht="15" hidden="false" customHeight="false" outlineLevel="0" collapsed="false">
      <c r="A421" s="28" t="n">
        <v>45</v>
      </c>
      <c r="B421" s="29" t="n">
        <v>45504</v>
      </c>
      <c r="C421" s="28" t="n">
        <v>24200</v>
      </c>
      <c r="D421" s="28" t="n">
        <v>0</v>
      </c>
      <c r="E421" s="28" t="n">
        <v>0</v>
      </c>
      <c r="F421" s="28" t="s">
        <v>345</v>
      </c>
      <c r="G421" s="28" t="n">
        <v>0</v>
      </c>
      <c r="H421" s="28" t="n">
        <v>0</v>
      </c>
      <c r="I421" s="28" t="n">
        <v>0</v>
      </c>
      <c r="J421" s="28" t="n">
        <v>87</v>
      </c>
      <c r="K421" s="28" t="n">
        <v>8</v>
      </c>
      <c r="L421" s="28" t="n">
        <v>1</v>
      </c>
      <c r="M421" s="28" t="s">
        <v>145</v>
      </c>
      <c r="N421" s="28" t="s">
        <v>138</v>
      </c>
      <c r="O421" s="29" t="n">
        <v>45486</v>
      </c>
      <c r="P421" s="28" t="n">
        <f aca="false">ROUNDDOWN(($B421-$O421)/30,0)</f>
        <v>0</v>
      </c>
      <c r="Q421" s="28" t="str">
        <f aca="false">TEXT($B421,"yyyy-mm")</f>
        <v>2024-07</v>
      </c>
      <c r="R421" s="28" t="n">
        <f aca="false">IF(AND($O421&gt;=DATE(2025,1,1),$O421&lt;=DATE(2025,4,30)),1,0)</f>
        <v>0</v>
      </c>
    </row>
    <row r="422" customFormat="false" ht="15" hidden="false" customHeight="false" outlineLevel="0" collapsed="false">
      <c r="A422" s="28" t="n">
        <v>45</v>
      </c>
      <c r="B422" s="29" t="n">
        <v>45535</v>
      </c>
      <c r="C422" s="28" t="n">
        <v>20166.67</v>
      </c>
      <c r="D422" s="28" t="n">
        <v>0</v>
      </c>
      <c r="E422" s="28" t="n">
        <v>0</v>
      </c>
      <c r="F422" s="28" t="s">
        <v>345</v>
      </c>
      <c r="G422" s="28" t="n">
        <v>0</v>
      </c>
      <c r="H422" s="28" t="n">
        <v>0</v>
      </c>
      <c r="I422" s="28" t="n">
        <v>0</v>
      </c>
      <c r="J422" s="28" t="n">
        <v>87</v>
      </c>
      <c r="K422" s="28" t="n">
        <v>8</v>
      </c>
      <c r="L422" s="28" t="n">
        <v>1</v>
      </c>
      <c r="M422" s="28" t="s">
        <v>145</v>
      </c>
      <c r="N422" s="28" t="s">
        <v>138</v>
      </c>
      <c r="O422" s="29" t="n">
        <v>45486</v>
      </c>
      <c r="P422" s="28" t="n">
        <f aca="false">ROUNDDOWN(($B422-$O422)/30,0)</f>
        <v>1</v>
      </c>
      <c r="Q422" s="28" t="str">
        <f aca="false">TEXT($B422,"yyyy-mm")</f>
        <v>2024-08</v>
      </c>
      <c r="R422" s="28" t="n">
        <f aca="false">IF(AND($O422&gt;=DATE(2025,1,1),$O422&lt;=DATE(2025,4,30)),1,0)</f>
        <v>0</v>
      </c>
    </row>
    <row r="423" customFormat="false" ht="15" hidden="false" customHeight="false" outlineLevel="0" collapsed="false">
      <c r="A423" s="28" t="n">
        <v>45</v>
      </c>
      <c r="B423" s="29" t="n">
        <v>45565</v>
      </c>
      <c r="C423" s="28" t="n">
        <v>16133.34</v>
      </c>
      <c r="D423" s="28" t="n">
        <v>0</v>
      </c>
      <c r="E423" s="28" t="n">
        <v>0</v>
      </c>
      <c r="F423" s="28" t="s">
        <v>345</v>
      </c>
      <c r="G423" s="28" t="n">
        <v>0</v>
      </c>
      <c r="H423" s="28" t="n">
        <v>0</v>
      </c>
      <c r="I423" s="28" t="n">
        <v>0</v>
      </c>
      <c r="J423" s="28" t="n">
        <v>87</v>
      </c>
      <c r="K423" s="28" t="n">
        <v>8</v>
      </c>
      <c r="L423" s="28" t="n">
        <v>1</v>
      </c>
      <c r="M423" s="28" t="s">
        <v>145</v>
      </c>
      <c r="N423" s="28" t="s">
        <v>138</v>
      </c>
      <c r="O423" s="29" t="n">
        <v>45486</v>
      </c>
      <c r="P423" s="28" t="n">
        <f aca="false">ROUNDDOWN(($B423-$O423)/30,0)</f>
        <v>2</v>
      </c>
      <c r="Q423" s="28" t="str">
        <f aca="false">TEXT($B423,"yyyy-mm")</f>
        <v>2024-09</v>
      </c>
      <c r="R423" s="28" t="n">
        <f aca="false">IF(AND($O423&gt;=DATE(2025,1,1),$O423&lt;=DATE(2025,4,30)),1,0)</f>
        <v>0</v>
      </c>
    </row>
    <row r="424" customFormat="false" ht="15" hidden="false" customHeight="false" outlineLevel="0" collapsed="false">
      <c r="A424" s="28" t="n">
        <v>45</v>
      </c>
      <c r="B424" s="29" t="n">
        <v>45596</v>
      </c>
      <c r="C424" s="28" t="n">
        <v>12100.01</v>
      </c>
      <c r="D424" s="28" t="n">
        <v>0</v>
      </c>
      <c r="E424" s="28" t="n">
        <v>0</v>
      </c>
      <c r="F424" s="28" t="s">
        <v>345</v>
      </c>
      <c r="G424" s="28" t="n">
        <v>0</v>
      </c>
      <c r="H424" s="28" t="n">
        <v>0</v>
      </c>
      <c r="I424" s="28" t="n">
        <v>0</v>
      </c>
      <c r="J424" s="28" t="n">
        <v>87</v>
      </c>
      <c r="K424" s="28" t="n">
        <v>8</v>
      </c>
      <c r="L424" s="28" t="n">
        <v>1</v>
      </c>
      <c r="M424" s="28" t="s">
        <v>145</v>
      </c>
      <c r="N424" s="28" t="s">
        <v>138</v>
      </c>
      <c r="O424" s="29" t="n">
        <v>45486</v>
      </c>
      <c r="P424" s="28" t="n">
        <f aca="false">ROUNDDOWN(($B424-$O424)/30,0)</f>
        <v>3</v>
      </c>
      <c r="Q424" s="28" t="str">
        <f aca="false">TEXT($B424,"yyyy-mm")</f>
        <v>2024-10</v>
      </c>
      <c r="R424" s="28" t="n">
        <f aca="false">IF(AND($O424&gt;=DATE(2025,1,1),$O424&lt;=DATE(2025,4,30)),1,0)</f>
        <v>0</v>
      </c>
    </row>
    <row r="425" customFormat="false" ht="15" hidden="false" customHeight="false" outlineLevel="0" collapsed="false">
      <c r="A425" s="28" t="n">
        <v>45</v>
      </c>
      <c r="B425" s="29" t="n">
        <v>45626</v>
      </c>
      <c r="C425" s="28" t="n">
        <v>8066.68</v>
      </c>
      <c r="D425" s="28" t="n">
        <v>0</v>
      </c>
      <c r="E425" s="28" t="n">
        <v>0</v>
      </c>
      <c r="F425" s="28" t="s">
        <v>345</v>
      </c>
      <c r="G425" s="28" t="n">
        <v>0</v>
      </c>
      <c r="H425" s="28" t="n">
        <v>0</v>
      </c>
      <c r="I425" s="28" t="n">
        <v>0</v>
      </c>
      <c r="J425" s="28" t="n">
        <v>87</v>
      </c>
      <c r="K425" s="28" t="n">
        <v>8</v>
      </c>
      <c r="L425" s="28" t="n">
        <v>1</v>
      </c>
      <c r="M425" s="28" t="s">
        <v>145</v>
      </c>
      <c r="N425" s="28" t="s">
        <v>138</v>
      </c>
      <c r="O425" s="29" t="n">
        <v>45486</v>
      </c>
      <c r="P425" s="28" t="n">
        <f aca="false">ROUNDDOWN(($B425-$O425)/30,0)</f>
        <v>4</v>
      </c>
      <c r="Q425" s="28" t="str">
        <f aca="false">TEXT($B425,"yyyy-mm")</f>
        <v>2024-11</v>
      </c>
      <c r="R425" s="28" t="n">
        <f aca="false">IF(AND($O425&gt;=DATE(2025,1,1),$O425&lt;=DATE(2025,4,30)),1,0)</f>
        <v>0</v>
      </c>
    </row>
    <row r="426" customFormat="false" ht="15" hidden="false" customHeight="false" outlineLevel="0" collapsed="false">
      <c r="A426" s="28" t="n">
        <v>45</v>
      </c>
      <c r="B426" s="29" t="n">
        <v>45657</v>
      </c>
      <c r="C426" s="28" t="n">
        <v>5461.14</v>
      </c>
      <c r="D426" s="28" t="n">
        <v>1427.79</v>
      </c>
      <c r="E426" s="28" t="n">
        <v>18</v>
      </c>
      <c r="F426" s="28" t="s">
        <v>346</v>
      </c>
      <c r="G426" s="28" t="n">
        <v>0</v>
      </c>
      <c r="H426" s="28" t="n">
        <v>0</v>
      </c>
      <c r="I426" s="28" t="n">
        <v>0</v>
      </c>
      <c r="J426" s="28" t="n">
        <v>87</v>
      </c>
      <c r="K426" s="28" t="n">
        <v>8</v>
      </c>
      <c r="L426" s="28" t="n">
        <v>1</v>
      </c>
      <c r="M426" s="28" t="s">
        <v>145</v>
      </c>
      <c r="N426" s="28" t="s">
        <v>138</v>
      </c>
      <c r="O426" s="29" t="n">
        <v>45486</v>
      </c>
      <c r="P426" s="28" t="n">
        <f aca="false">ROUNDDOWN(($B426-$O426)/30,0)</f>
        <v>5</v>
      </c>
      <c r="Q426" s="28" t="str">
        <f aca="false">TEXT($B426,"yyyy-mm")</f>
        <v>2024-12</v>
      </c>
      <c r="R426" s="28" t="n">
        <f aca="false">IF(AND($O426&gt;=DATE(2025,1,1),$O426&lt;=DATE(2025,4,30)),1,0)</f>
        <v>0</v>
      </c>
    </row>
    <row r="427" customFormat="false" ht="15" hidden="false" customHeight="false" outlineLevel="0" collapsed="false">
      <c r="A427" s="28" t="n">
        <v>45</v>
      </c>
      <c r="B427" s="29" t="n">
        <v>45688</v>
      </c>
      <c r="C427" s="28" t="n">
        <v>5461.14</v>
      </c>
      <c r="D427" s="28" t="n">
        <v>5461.12</v>
      </c>
      <c r="E427" s="28" t="n">
        <v>49</v>
      </c>
      <c r="F427" s="28" t="s">
        <v>347</v>
      </c>
      <c r="G427" s="28" t="n">
        <v>1</v>
      </c>
      <c r="H427" s="28" t="n">
        <v>0</v>
      </c>
      <c r="I427" s="28" t="n">
        <v>0</v>
      </c>
      <c r="J427" s="28" t="n">
        <v>87</v>
      </c>
      <c r="K427" s="28" t="n">
        <v>8</v>
      </c>
      <c r="L427" s="28" t="n">
        <v>1</v>
      </c>
      <c r="M427" s="28" t="s">
        <v>145</v>
      </c>
      <c r="N427" s="28" t="s">
        <v>138</v>
      </c>
      <c r="O427" s="29" t="n">
        <v>45486</v>
      </c>
      <c r="P427" s="28" t="n">
        <f aca="false">ROUNDDOWN(($B427-$O427)/30,0)</f>
        <v>6</v>
      </c>
      <c r="Q427" s="28" t="str">
        <f aca="false">TEXT($B427,"yyyy-mm")</f>
        <v>2025-01</v>
      </c>
      <c r="R427" s="28" t="n">
        <f aca="false">IF(AND($O427&gt;=DATE(2025,1,1),$O427&lt;=DATE(2025,4,30)),1,0)</f>
        <v>0</v>
      </c>
    </row>
    <row r="428" customFormat="false" ht="15" hidden="false" customHeight="false" outlineLevel="0" collapsed="false">
      <c r="A428" s="28" t="n">
        <v>46</v>
      </c>
      <c r="B428" s="29" t="n">
        <v>45351</v>
      </c>
      <c r="C428" s="28" t="n">
        <v>60900</v>
      </c>
      <c r="D428" s="28" t="n">
        <v>0</v>
      </c>
      <c r="E428" s="28" t="n">
        <v>0</v>
      </c>
      <c r="F428" s="28" t="s">
        <v>345</v>
      </c>
      <c r="G428" s="28" t="n">
        <v>0</v>
      </c>
      <c r="H428" s="28" t="n">
        <v>0</v>
      </c>
      <c r="I428" s="28" t="n">
        <v>0</v>
      </c>
      <c r="J428" s="28" t="n">
        <v>160</v>
      </c>
      <c r="K428" s="28" t="n">
        <v>1</v>
      </c>
      <c r="L428" s="28" t="n">
        <v>1</v>
      </c>
      <c r="M428" s="28" t="s">
        <v>146</v>
      </c>
      <c r="N428" s="28" t="s">
        <v>138</v>
      </c>
      <c r="O428" s="29" t="n">
        <v>45347</v>
      </c>
      <c r="P428" s="28" t="n">
        <f aca="false">ROUNDDOWN(($B428-$O428)/30,0)</f>
        <v>0</v>
      </c>
      <c r="Q428" s="28" t="str">
        <f aca="false">TEXT($B428,"yyyy-mm")</f>
        <v>2024-02</v>
      </c>
      <c r="R428" s="28" t="n">
        <f aca="false">IF(AND($O428&gt;=DATE(2025,1,1),$O428&lt;=DATE(2025,4,30)),1,0)</f>
        <v>0</v>
      </c>
    </row>
    <row r="429" customFormat="false" ht="15" hidden="false" customHeight="false" outlineLevel="0" collapsed="false">
      <c r="A429" s="28" t="n">
        <v>46</v>
      </c>
      <c r="B429" s="29" t="n">
        <v>45382</v>
      </c>
      <c r="C429" s="28" t="n">
        <v>40600</v>
      </c>
      <c r="D429" s="28" t="n">
        <v>0</v>
      </c>
      <c r="E429" s="28" t="n">
        <v>0</v>
      </c>
      <c r="F429" s="28" t="s">
        <v>345</v>
      </c>
      <c r="G429" s="28" t="n">
        <v>0</v>
      </c>
      <c r="H429" s="28" t="n">
        <v>0</v>
      </c>
      <c r="I429" s="28" t="n">
        <v>0</v>
      </c>
      <c r="J429" s="28" t="n">
        <v>160</v>
      </c>
      <c r="K429" s="28" t="n">
        <v>1</v>
      </c>
      <c r="L429" s="28" t="n">
        <v>1</v>
      </c>
      <c r="M429" s="28" t="s">
        <v>146</v>
      </c>
      <c r="N429" s="28" t="s">
        <v>138</v>
      </c>
      <c r="O429" s="29" t="n">
        <v>45347</v>
      </c>
      <c r="P429" s="28" t="n">
        <f aca="false">ROUNDDOWN(($B429-$O429)/30,0)</f>
        <v>1</v>
      </c>
      <c r="Q429" s="28" t="str">
        <f aca="false">TEXT($B429,"yyyy-mm")</f>
        <v>2024-03</v>
      </c>
      <c r="R429" s="28" t="n">
        <f aca="false">IF(AND($O429&gt;=DATE(2025,1,1),$O429&lt;=DATE(2025,4,30)),1,0)</f>
        <v>0</v>
      </c>
    </row>
    <row r="430" customFormat="false" ht="15" hidden="false" customHeight="false" outlineLevel="0" collapsed="false">
      <c r="A430" s="28" t="n">
        <v>46</v>
      </c>
      <c r="B430" s="29" t="n">
        <v>45412</v>
      </c>
      <c r="C430" s="28" t="n">
        <v>20300</v>
      </c>
      <c r="D430" s="28" t="n">
        <v>0</v>
      </c>
      <c r="E430" s="28" t="n">
        <v>0</v>
      </c>
      <c r="F430" s="28" t="s">
        <v>345</v>
      </c>
      <c r="G430" s="28" t="n">
        <v>0</v>
      </c>
      <c r="H430" s="28" t="n">
        <v>0</v>
      </c>
      <c r="I430" s="28" t="n">
        <v>0</v>
      </c>
      <c r="J430" s="28" t="n">
        <v>160</v>
      </c>
      <c r="K430" s="28" t="n">
        <v>1</v>
      </c>
      <c r="L430" s="28" t="n">
        <v>1</v>
      </c>
      <c r="M430" s="28" t="s">
        <v>146</v>
      </c>
      <c r="N430" s="28" t="s">
        <v>138</v>
      </c>
      <c r="O430" s="29" t="n">
        <v>45347</v>
      </c>
      <c r="P430" s="28" t="n">
        <f aca="false">ROUNDDOWN(($B430-$O430)/30,0)</f>
        <v>2</v>
      </c>
      <c r="Q430" s="28" t="str">
        <f aca="false">TEXT($B430,"yyyy-mm")</f>
        <v>2024-04</v>
      </c>
      <c r="R430" s="28" t="n">
        <f aca="false">IF(AND($O430&gt;=DATE(2025,1,1),$O430&lt;=DATE(2025,4,30)),1,0)</f>
        <v>0</v>
      </c>
    </row>
    <row r="431" customFormat="false" ht="15" hidden="false" customHeight="false" outlineLevel="0" collapsed="false">
      <c r="A431" s="28" t="n">
        <v>46</v>
      </c>
      <c r="B431" s="29" t="n">
        <v>45443</v>
      </c>
      <c r="C431" s="28" t="n">
        <v>0</v>
      </c>
      <c r="D431" s="28" t="n">
        <v>0</v>
      </c>
      <c r="E431" s="28" t="n">
        <v>0</v>
      </c>
      <c r="F431" s="28" t="s">
        <v>345</v>
      </c>
      <c r="G431" s="28" t="n">
        <v>0</v>
      </c>
      <c r="H431" s="28" t="n">
        <v>0</v>
      </c>
      <c r="I431" s="28" t="n">
        <v>0</v>
      </c>
      <c r="J431" s="28" t="n">
        <v>160</v>
      </c>
      <c r="K431" s="28" t="n">
        <v>1</v>
      </c>
      <c r="L431" s="28" t="n">
        <v>1</v>
      </c>
      <c r="M431" s="28" t="s">
        <v>146</v>
      </c>
      <c r="N431" s="28" t="s">
        <v>138</v>
      </c>
      <c r="O431" s="29" t="n">
        <v>45347</v>
      </c>
      <c r="P431" s="28" t="n">
        <f aca="false">ROUNDDOWN(($B431-$O431)/30,0)</f>
        <v>3</v>
      </c>
      <c r="Q431" s="28" t="str">
        <f aca="false">TEXT($B431,"yyyy-mm")</f>
        <v>2024-05</v>
      </c>
      <c r="R431" s="28" t="n">
        <f aca="false">IF(AND($O431&gt;=DATE(2025,1,1),$O431&lt;=DATE(2025,4,30)),1,0)</f>
        <v>0</v>
      </c>
    </row>
    <row r="432" customFormat="false" ht="15" hidden="false" customHeight="false" outlineLevel="0" collapsed="false">
      <c r="A432" s="28" t="n">
        <v>47</v>
      </c>
      <c r="B432" s="29" t="n">
        <v>45473</v>
      </c>
      <c r="C432" s="28" t="n">
        <v>498000</v>
      </c>
      <c r="D432" s="28" t="n">
        <v>0</v>
      </c>
      <c r="E432" s="28" t="n">
        <v>0</v>
      </c>
      <c r="F432" s="28" t="s">
        <v>345</v>
      </c>
      <c r="G432" s="28" t="n">
        <v>0</v>
      </c>
      <c r="H432" s="28" t="n">
        <v>0</v>
      </c>
      <c r="I432" s="28" t="n">
        <v>0</v>
      </c>
      <c r="J432" s="28" t="n">
        <v>306</v>
      </c>
      <c r="K432" s="28" t="n">
        <v>7</v>
      </c>
      <c r="L432" s="28" t="n">
        <v>1</v>
      </c>
      <c r="M432" s="28" t="s">
        <v>145</v>
      </c>
      <c r="N432" s="28" t="s">
        <v>140</v>
      </c>
      <c r="O432" s="29" t="n">
        <v>45450</v>
      </c>
      <c r="P432" s="28" t="n">
        <f aca="false">ROUNDDOWN(($B432-$O432)/30,0)</f>
        <v>0</v>
      </c>
      <c r="Q432" s="28" t="str">
        <f aca="false">TEXT($B432,"yyyy-mm")</f>
        <v>2024-06</v>
      </c>
      <c r="R432" s="28" t="n">
        <f aca="false">IF(AND($O432&gt;=DATE(2025,1,1),$O432&lt;=DATE(2025,4,30)),1,0)</f>
        <v>0</v>
      </c>
    </row>
    <row r="433" customFormat="false" ht="15" hidden="false" customHeight="false" outlineLevel="0" collapsed="false">
      <c r="A433" s="28" t="n">
        <v>47</v>
      </c>
      <c r="B433" s="29" t="n">
        <v>45504</v>
      </c>
      <c r="C433" s="28" t="n">
        <v>484540.54</v>
      </c>
      <c r="D433" s="28" t="n">
        <v>0</v>
      </c>
      <c r="E433" s="28" t="n">
        <v>0</v>
      </c>
      <c r="F433" s="28" t="s">
        <v>345</v>
      </c>
      <c r="G433" s="28" t="n">
        <v>0</v>
      </c>
      <c r="H433" s="28" t="n">
        <v>0</v>
      </c>
      <c r="I433" s="28" t="n">
        <v>0</v>
      </c>
      <c r="J433" s="28" t="n">
        <v>306</v>
      </c>
      <c r="K433" s="28" t="n">
        <v>7</v>
      </c>
      <c r="L433" s="28" t="n">
        <v>1</v>
      </c>
      <c r="M433" s="28" t="s">
        <v>145</v>
      </c>
      <c r="N433" s="28" t="s">
        <v>140</v>
      </c>
      <c r="O433" s="29" t="n">
        <v>45450</v>
      </c>
      <c r="P433" s="28" t="n">
        <f aca="false">ROUNDDOWN(($B433-$O433)/30,0)</f>
        <v>1</v>
      </c>
      <c r="Q433" s="28" t="str">
        <f aca="false">TEXT($B433,"yyyy-mm")</f>
        <v>2024-07</v>
      </c>
      <c r="R433" s="28" t="n">
        <f aca="false">IF(AND($O433&gt;=DATE(2025,1,1),$O433&lt;=DATE(2025,4,30)),1,0)</f>
        <v>0</v>
      </c>
    </row>
    <row r="434" customFormat="false" ht="15" hidden="false" customHeight="false" outlineLevel="0" collapsed="false">
      <c r="A434" s="28" t="n">
        <v>47</v>
      </c>
      <c r="B434" s="29" t="n">
        <v>45535</v>
      </c>
      <c r="C434" s="28" t="n">
        <v>471081.08</v>
      </c>
      <c r="D434" s="28" t="n">
        <v>0</v>
      </c>
      <c r="E434" s="28" t="n">
        <v>0</v>
      </c>
      <c r="F434" s="28" t="s">
        <v>345</v>
      </c>
      <c r="G434" s="28" t="n">
        <v>0</v>
      </c>
      <c r="H434" s="28" t="n">
        <v>0</v>
      </c>
      <c r="I434" s="28" t="n">
        <v>0</v>
      </c>
      <c r="J434" s="28" t="n">
        <v>306</v>
      </c>
      <c r="K434" s="28" t="n">
        <v>7</v>
      </c>
      <c r="L434" s="28" t="n">
        <v>1</v>
      </c>
      <c r="M434" s="28" t="s">
        <v>145</v>
      </c>
      <c r="N434" s="28" t="s">
        <v>140</v>
      </c>
      <c r="O434" s="29" t="n">
        <v>45450</v>
      </c>
      <c r="P434" s="28" t="n">
        <f aca="false">ROUNDDOWN(($B434-$O434)/30,0)</f>
        <v>2</v>
      </c>
      <c r="Q434" s="28" t="str">
        <f aca="false">TEXT($B434,"yyyy-mm")</f>
        <v>2024-08</v>
      </c>
      <c r="R434" s="28" t="n">
        <f aca="false">IF(AND($O434&gt;=DATE(2025,1,1),$O434&lt;=DATE(2025,4,30)),1,0)</f>
        <v>0</v>
      </c>
    </row>
    <row r="435" customFormat="false" ht="15" hidden="false" customHeight="false" outlineLevel="0" collapsed="false">
      <c r="A435" s="28" t="n">
        <v>47</v>
      </c>
      <c r="B435" s="29" t="n">
        <v>45565</v>
      </c>
      <c r="C435" s="28" t="n">
        <v>457621.62</v>
      </c>
      <c r="D435" s="28" t="n">
        <v>0</v>
      </c>
      <c r="E435" s="28" t="n">
        <v>0</v>
      </c>
      <c r="F435" s="28" t="s">
        <v>345</v>
      </c>
      <c r="G435" s="28" t="n">
        <v>0</v>
      </c>
      <c r="H435" s="28" t="n">
        <v>0</v>
      </c>
      <c r="I435" s="28" t="n">
        <v>0</v>
      </c>
      <c r="J435" s="28" t="n">
        <v>306</v>
      </c>
      <c r="K435" s="28" t="n">
        <v>7</v>
      </c>
      <c r="L435" s="28" t="n">
        <v>1</v>
      </c>
      <c r="M435" s="28" t="s">
        <v>145</v>
      </c>
      <c r="N435" s="28" t="s">
        <v>140</v>
      </c>
      <c r="O435" s="29" t="n">
        <v>45450</v>
      </c>
      <c r="P435" s="28" t="n">
        <f aca="false">ROUNDDOWN(($B435-$O435)/30,0)</f>
        <v>3</v>
      </c>
      <c r="Q435" s="28" t="str">
        <f aca="false">TEXT($B435,"yyyy-mm")</f>
        <v>2024-09</v>
      </c>
      <c r="R435" s="28" t="n">
        <f aca="false">IF(AND($O435&gt;=DATE(2025,1,1),$O435&lt;=DATE(2025,4,30)),1,0)</f>
        <v>0</v>
      </c>
    </row>
    <row r="436" customFormat="false" ht="15" hidden="false" customHeight="false" outlineLevel="0" collapsed="false">
      <c r="A436" s="28" t="n">
        <v>47</v>
      </c>
      <c r="B436" s="29" t="n">
        <v>45596</v>
      </c>
      <c r="C436" s="28" t="n">
        <v>444162.16</v>
      </c>
      <c r="D436" s="28" t="n">
        <v>0</v>
      </c>
      <c r="E436" s="28" t="n">
        <v>0</v>
      </c>
      <c r="F436" s="28" t="s">
        <v>345</v>
      </c>
      <c r="G436" s="28" t="n">
        <v>0</v>
      </c>
      <c r="H436" s="28" t="n">
        <v>0</v>
      </c>
      <c r="I436" s="28" t="n">
        <v>0</v>
      </c>
      <c r="J436" s="28" t="n">
        <v>306</v>
      </c>
      <c r="K436" s="28" t="n">
        <v>7</v>
      </c>
      <c r="L436" s="28" t="n">
        <v>1</v>
      </c>
      <c r="M436" s="28" t="s">
        <v>145</v>
      </c>
      <c r="N436" s="28" t="s">
        <v>140</v>
      </c>
      <c r="O436" s="29" t="n">
        <v>45450</v>
      </c>
      <c r="P436" s="28" t="n">
        <f aca="false">ROUNDDOWN(($B436-$O436)/30,0)</f>
        <v>4</v>
      </c>
      <c r="Q436" s="28" t="str">
        <f aca="false">TEXT($B436,"yyyy-mm")</f>
        <v>2024-10</v>
      </c>
      <c r="R436" s="28" t="n">
        <f aca="false">IF(AND($O436&gt;=DATE(2025,1,1),$O436&lt;=DATE(2025,4,30)),1,0)</f>
        <v>0</v>
      </c>
    </row>
    <row r="437" customFormat="false" ht="15" hidden="false" customHeight="false" outlineLevel="0" collapsed="false">
      <c r="A437" s="28" t="n">
        <v>47</v>
      </c>
      <c r="B437" s="29" t="n">
        <v>45626</v>
      </c>
      <c r="C437" s="28" t="n">
        <v>430702.7</v>
      </c>
      <c r="D437" s="28" t="n">
        <v>0</v>
      </c>
      <c r="E437" s="28" t="n">
        <v>0</v>
      </c>
      <c r="F437" s="28" t="s">
        <v>345</v>
      </c>
      <c r="G437" s="28" t="n">
        <v>0</v>
      </c>
      <c r="H437" s="28" t="n">
        <v>0</v>
      </c>
      <c r="I437" s="28" t="n">
        <v>0</v>
      </c>
      <c r="J437" s="28" t="n">
        <v>306</v>
      </c>
      <c r="K437" s="28" t="n">
        <v>7</v>
      </c>
      <c r="L437" s="28" t="n">
        <v>1</v>
      </c>
      <c r="M437" s="28" t="s">
        <v>145</v>
      </c>
      <c r="N437" s="28" t="s">
        <v>140</v>
      </c>
      <c r="O437" s="29" t="n">
        <v>45450</v>
      </c>
      <c r="P437" s="28" t="n">
        <f aca="false">ROUNDDOWN(($B437-$O437)/30,0)</f>
        <v>5</v>
      </c>
      <c r="Q437" s="28" t="str">
        <f aca="false">TEXT($B437,"yyyy-mm")</f>
        <v>2024-11</v>
      </c>
      <c r="R437" s="28" t="n">
        <f aca="false">IF(AND($O437&gt;=DATE(2025,1,1),$O437&lt;=DATE(2025,4,30)),1,0)</f>
        <v>0</v>
      </c>
    </row>
    <row r="438" customFormat="false" ht="15" hidden="false" customHeight="false" outlineLevel="0" collapsed="false">
      <c r="A438" s="28" t="n">
        <v>47</v>
      </c>
      <c r="B438" s="29" t="n">
        <v>45657</v>
      </c>
      <c r="C438" s="28" t="n">
        <v>417243.24</v>
      </c>
      <c r="D438" s="28" t="n">
        <v>0</v>
      </c>
      <c r="E438" s="28" t="n">
        <v>0</v>
      </c>
      <c r="F438" s="28" t="s">
        <v>345</v>
      </c>
      <c r="G438" s="28" t="n">
        <v>0</v>
      </c>
      <c r="H438" s="28" t="n">
        <v>0</v>
      </c>
      <c r="I438" s="28" t="n">
        <v>0</v>
      </c>
      <c r="J438" s="28" t="n">
        <v>306</v>
      </c>
      <c r="K438" s="28" t="n">
        <v>7</v>
      </c>
      <c r="L438" s="28" t="n">
        <v>1</v>
      </c>
      <c r="M438" s="28" t="s">
        <v>145</v>
      </c>
      <c r="N438" s="28" t="s">
        <v>140</v>
      </c>
      <c r="O438" s="29" t="n">
        <v>45450</v>
      </c>
      <c r="P438" s="28" t="n">
        <f aca="false">ROUNDDOWN(($B438-$O438)/30,0)</f>
        <v>6</v>
      </c>
      <c r="Q438" s="28" t="str">
        <f aca="false">TEXT($B438,"yyyy-mm")</f>
        <v>2024-12</v>
      </c>
      <c r="R438" s="28" t="n">
        <f aca="false">IF(AND($O438&gt;=DATE(2025,1,1),$O438&lt;=DATE(2025,4,30)),1,0)</f>
        <v>0</v>
      </c>
    </row>
    <row r="439" customFormat="false" ht="15" hidden="false" customHeight="false" outlineLevel="0" collapsed="false">
      <c r="A439" s="28" t="n">
        <v>47</v>
      </c>
      <c r="B439" s="29" t="n">
        <v>45688</v>
      </c>
      <c r="C439" s="28" t="n">
        <v>403783.78</v>
      </c>
      <c r="D439" s="28" t="n">
        <v>0</v>
      </c>
      <c r="E439" s="28" t="n">
        <v>0</v>
      </c>
      <c r="F439" s="28" t="s">
        <v>345</v>
      </c>
      <c r="G439" s="28" t="n">
        <v>0</v>
      </c>
      <c r="H439" s="28" t="n">
        <v>0</v>
      </c>
      <c r="I439" s="28" t="n">
        <v>0</v>
      </c>
      <c r="J439" s="28" t="n">
        <v>306</v>
      </c>
      <c r="K439" s="28" t="n">
        <v>7</v>
      </c>
      <c r="L439" s="28" t="n">
        <v>1</v>
      </c>
      <c r="M439" s="28" t="s">
        <v>145</v>
      </c>
      <c r="N439" s="28" t="s">
        <v>140</v>
      </c>
      <c r="O439" s="29" t="n">
        <v>45450</v>
      </c>
      <c r="P439" s="28" t="n">
        <f aca="false">ROUNDDOWN(($B439-$O439)/30,0)</f>
        <v>7</v>
      </c>
      <c r="Q439" s="28" t="str">
        <f aca="false">TEXT($B439,"yyyy-mm")</f>
        <v>2025-01</v>
      </c>
      <c r="R439" s="28" t="n">
        <f aca="false">IF(AND($O439&gt;=DATE(2025,1,1),$O439&lt;=DATE(2025,4,30)),1,0)</f>
        <v>0</v>
      </c>
    </row>
    <row r="440" customFormat="false" ht="15" hidden="false" customHeight="false" outlineLevel="0" collapsed="false">
      <c r="A440" s="28" t="n">
        <v>47</v>
      </c>
      <c r="B440" s="29" t="n">
        <v>45716</v>
      </c>
      <c r="C440" s="28" t="n">
        <v>390324.32</v>
      </c>
      <c r="D440" s="28" t="n">
        <v>0</v>
      </c>
      <c r="E440" s="28" t="n">
        <v>0</v>
      </c>
      <c r="F440" s="28" t="s">
        <v>345</v>
      </c>
      <c r="G440" s="28" t="n">
        <v>0</v>
      </c>
      <c r="H440" s="28" t="n">
        <v>0</v>
      </c>
      <c r="I440" s="28" t="n">
        <v>0</v>
      </c>
      <c r="J440" s="28" t="n">
        <v>306</v>
      </c>
      <c r="K440" s="28" t="n">
        <v>7</v>
      </c>
      <c r="L440" s="28" t="n">
        <v>1</v>
      </c>
      <c r="M440" s="28" t="s">
        <v>145</v>
      </c>
      <c r="N440" s="28" t="s">
        <v>140</v>
      </c>
      <c r="O440" s="29" t="n">
        <v>45450</v>
      </c>
      <c r="P440" s="28" t="n">
        <f aca="false">ROUNDDOWN(($B440-$O440)/30,0)</f>
        <v>8</v>
      </c>
      <c r="Q440" s="28" t="str">
        <f aca="false">TEXT($B440,"yyyy-mm")</f>
        <v>2025-02</v>
      </c>
      <c r="R440" s="28" t="n">
        <f aca="false">IF(AND($O440&gt;=DATE(2025,1,1),$O440&lt;=DATE(2025,4,30)),1,0)</f>
        <v>0</v>
      </c>
    </row>
    <row r="441" customFormat="false" ht="15" hidden="false" customHeight="false" outlineLevel="0" collapsed="false">
      <c r="A441" s="28" t="n">
        <v>47</v>
      </c>
      <c r="B441" s="29" t="n">
        <v>45747</v>
      </c>
      <c r="C441" s="28" t="n">
        <v>376864.86</v>
      </c>
      <c r="D441" s="28" t="n">
        <v>0</v>
      </c>
      <c r="E441" s="28" t="n">
        <v>0</v>
      </c>
      <c r="F441" s="28" t="s">
        <v>345</v>
      </c>
      <c r="G441" s="28" t="n">
        <v>0</v>
      </c>
      <c r="H441" s="28" t="n">
        <v>0</v>
      </c>
      <c r="I441" s="28" t="n">
        <v>0</v>
      </c>
      <c r="J441" s="28" t="n">
        <v>306</v>
      </c>
      <c r="K441" s="28" t="n">
        <v>7</v>
      </c>
      <c r="L441" s="28" t="n">
        <v>1</v>
      </c>
      <c r="M441" s="28" t="s">
        <v>145</v>
      </c>
      <c r="N441" s="28" t="s">
        <v>140</v>
      </c>
      <c r="O441" s="29" t="n">
        <v>45450</v>
      </c>
      <c r="P441" s="28" t="n">
        <f aca="false">ROUNDDOWN(($B441-$O441)/30,0)</f>
        <v>9</v>
      </c>
      <c r="Q441" s="28" t="str">
        <f aca="false">TEXT($B441,"yyyy-mm")</f>
        <v>2025-03</v>
      </c>
      <c r="R441" s="28" t="n">
        <f aca="false">IF(AND($O441&gt;=DATE(2025,1,1),$O441&lt;=DATE(2025,4,30)),1,0)</f>
        <v>0</v>
      </c>
    </row>
    <row r="442" customFormat="false" ht="15" hidden="false" customHeight="false" outlineLevel="0" collapsed="false">
      <c r="A442" s="28" t="n">
        <v>47</v>
      </c>
      <c r="B442" s="29" t="n">
        <v>45777</v>
      </c>
      <c r="C442" s="28" t="n">
        <v>363405.4</v>
      </c>
      <c r="D442" s="28" t="n">
        <v>0</v>
      </c>
      <c r="E442" s="28" t="n">
        <v>0</v>
      </c>
      <c r="F442" s="28" t="s">
        <v>345</v>
      </c>
      <c r="G442" s="28" t="n">
        <v>0</v>
      </c>
      <c r="H442" s="28" t="n">
        <v>0</v>
      </c>
      <c r="I442" s="28" t="n">
        <v>0</v>
      </c>
      <c r="J442" s="28" t="n">
        <v>306</v>
      </c>
      <c r="K442" s="28" t="n">
        <v>7</v>
      </c>
      <c r="L442" s="28" t="n">
        <v>1</v>
      </c>
      <c r="M442" s="28" t="s">
        <v>145</v>
      </c>
      <c r="N442" s="28" t="s">
        <v>140</v>
      </c>
      <c r="O442" s="29" t="n">
        <v>45450</v>
      </c>
      <c r="P442" s="28" t="n">
        <f aca="false">ROUNDDOWN(($B442-$O442)/30,0)</f>
        <v>10</v>
      </c>
      <c r="Q442" s="28" t="str">
        <f aca="false">TEXT($B442,"yyyy-mm")</f>
        <v>2025-04</v>
      </c>
      <c r="R442" s="28" t="n">
        <f aca="false">IF(AND($O442&gt;=DATE(2025,1,1),$O442&lt;=DATE(2025,4,30)),1,0)</f>
        <v>0</v>
      </c>
    </row>
    <row r="443" customFormat="false" ht="15" hidden="false" customHeight="false" outlineLevel="0" collapsed="false">
      <c r="A443" s="28" t="n">
        <v>47</v>
      </c>
      <c r="B443" s="29" t="n">
        <v>45808</v>
      </c>
      <c r="C443" s="28" t="n">
        <v>349945.94</v>
      </c>
      <c r="D443" s="28" t="n">
        <v>0</v>
      </c>
      <c r="E443" s="28" t="n">
        <v>0</v>
      </c>
      <c r="F443" s="28" t="s">
        <v>345</v>
      </c>
      <c r="G443" s="28" t="n">
        <v>0</v>
      </c>
      <c r="H443" s="28" t="n">
        <v>0</v>
      </c>
      <c r="I443" s="28" t="n">
        <v>0</v>
      </c>
      <c r="J443" s="28" t="n">
        <v>306</v>
      </c>
      <c r="K443" s="28" t="n">
        <v>7</v>
      </c>
      <c r="L443" s="28" t="n">
        <v>1</v>
      </c>
      <c r="M443" s="28" t="s">
        <v>145</v>
      </c>
      <c r="N443" s="28" t="s">
        <v>140</v>
      </c>
      <c r="O443" s="29" t="n">
        <v>45450</v>
      </c>
      <c r="P443" s="28" t="n">
        <f aca="false">ROUNDDOWN(($B443-$O443)/30,0)</f>
        <v>11</v>
      </c>
      <c r="Q443" s="28" t="str">
        <f aca="false">TEXT($B443,"yyyy-mm")</f>
        <v>2025-05</v>
      </c>
      <c r="R443" s="28" t="n">
        <f aca="false">IF(AND($O443&gt;=DATE(2025,1,1),$O443&lt;=DATE(2025,4,30)),1,0)</f>
        <v>0</v>
      </c>
    </row>
    <row r="444" customFormat="false" ht="15" hidden="false" customHeight="false" outlineLevel="0" collapsed="false">
      <c r="A444" s="28" t="n">
        <v>47</v>
      </c>
      <c r="B444" s="29" t="n">
        <v>45838</v>
      </c>
      <c r="C444" s="28" t="n">
        <v>336486.48</v>
      </c>
      <c r="D444" s="28" t="n">
        <v>0</v>
      </c>
      <c r="E444" s="28" t="n">
        <v>0</v>
      </c>
      <c r="F444" s="28" t="s">
        <v>345</v>
      </c>
      <c r="G444" s="28" t="n">
        <v>0</v>
      </c>
      <c r="H444" s="28" t="n">
        <v>0</v>
      </c>
      <c r="I444" s="28" t="n">
        <v>0</v>
      </c>
      <c r="J444" s="28" t="n">
        <v>306</v>
      </c>
      <c r="K444" s="28" t="n">
        <v>7</v>
      </c>
      <c r="L444" s="28" t="n">
        <v>1</v>
      </c>
      <c r="M444" s="28" t="s">
        <v>145</v>
      </c>
      <c r="N444" s="28" t="s">
        <v>140</v>
      </c>
      <c r="O444" s="29" t="n">
        <v>45450</v>
      </c>
      <c r="P444" s="28" t="n">
        <f aca="false">ROUNDDOWN(($B444-$O444)/30,0)</f>
        <v>12</v>
      </c>
      <c r="Q444" s="28" t="str">
        <f aca="false">TEXT($B444,"yyyy-mm")</f>
        <v>2025-06</v>
      </c>
      <c r="R444" s="28" t="n">
        <f aca="false">IF(AND($O444&gt;=DATE(2025,1,1),$O444&lt;=DATE(2025,4,30)),1,0)</f>
        <v>0</v>
      </c>
    </row>
    <row r="445" customFormat="false" ht="15" hidden="false" customHeight="false" outlineLevel="0" collapsed="false">
      <c r="A445" s="28" t="n">
        <v>47</v>
      </c>
      <c r="B445" s="29" t="n">
        <v>45869</v>
      </c>
      <c r="C445" s="28" t="n">
        <v>323027.02</v>
      </c>
      <c r="D445" s="28" t="n">
        <v>0</v>
      </c>
      <c r="E445" s="28" t="n">
        <v>0</v>
      </c>
      <c r="F445" s="28" t="s">
        <v>345</v>
      </c>
      <c r="G445" s="28" t="n">
        <v>0</v>
      </c>
      <c r="H445" s="28" t="n">
        <v>0</v>
      </c>
      <c r="I445" s="28" t="n">
        <v>0</v>
      </c>
      <c r="J445" s="28" t="n">
        <v>306</v>
      </c>
      <c r="K445" s="28" t="n">
        <v>7</v>
      </c>
      <c r="L445" s="28" t="n">
        <v>1</v>
      </c>
      <c r="M445" s="28" t="s">
        <v>145</v>
      </c>
      <c r="N445" s="28" t="s">
        <v>140</v>
      </c>
      <c r="O445" s="29" t="n">
        <v>45450</v>
      </c>
      <c r="P445" s="28" t="n">
        <f aca="false">ROUNDDOWN(($B445-$O445)/30,0)</f>
        <v>13</v>
      </c>
      <c r="Q445" s="28" t="str">
        <f aca="false">TEXT($B445,"yyyy-mm")</f>
        <v>2025-07</v>
      </c>
      <c r="R445" s="28" t="n">
        <f aca="false">IF(AND($O445&gt;=DATE(2025,1,1),$O445&lt;=DATE(2025,4,30)),1,0)</f>
        <v>0</v>
      </c>
    </row>
    <row r="446" customFormat="false" ht="15" hidden="false" customHeight="false" outlineLevel="0" collapsed="false">
      <c r="A446" s="28" t="n">
        <v>47</v>
      </c>
      <c r="B446" s="29" t="n">
        <v>45900</v>
      </c>
      <c r="C446" s="28" t="n">
        <v>309567.56</v>
      </c>
      <c r="D446" s="28" t="n">
        <v>0</v>
      </c>
      <c r="E446" s="28" t="n">
        <v>0</v>
      </c>
      <c r="F446" s="28" t="s">
        <v>345</v>
      </c>
      <c r="G446" s="28" t="n">
        <v>0</v>
      </c>
      <c r="H446" s="28" t="n">
        <v>0</v>
      </c>
      <c r="I446" s="28" t="n">
        <v>0</v>
      </c>
      <c r="J446" s="28" t="n">
        <v>306</v>
      </c>
      <c r="K446" s="28" t="n">
        <v>7</v>
      </c>
      <c r="L446" s="28" t="n">
        <v>1</v>
      </c>
      <c r="M446" s="28" t="s">
        <v>145</v>
      </c>
      <c r="N446" s="28" t="s">
        <v>140</v>
      </c>
      <c r="O446" s="29" t="n">
        <v>45450</v>
      </c>
      <c r="P446" s="28" t="n">
        <f aca="false">ROUNDDOWN(($B446-$O446)/30,0)</f>
        <v>15</v>
      </c>
      <c r="Q446" s="28" t="str">
        <f aca="false">TEXT($B446,"yyyy-mm")</f>
        <v>2025-08</v>
      </c>
      <c r="R446" s="28" t="n">
        <f aca="false">IF(AND($O446&gt;=DATE(2025,1,1),$O446&lt;=DATE(2025,4,30)),1,0)</f>
        <v>0</v>
      </c>
    </row>
    <row r="447" customFormat="false" ht="15" hidden="false" customHeight="false" outlineLevel="0" collapsed="false">
      <c r="A447" s="28" t="n">
        <v>47</v>
      </c>
      <c r="B447" s="29" t="n">
        <v>45930</v>
      </c>
      <c r="C447" s="28" t="n">
        <v>296108.1</v>
      </c>
      <c r="D447" s="28" t="n">
        <v>0</v>
      </c>
      <c r="E447" s="28" t="n">
        <v>0</v>
      </c>
      <c r="F447" s="28" t="s">
        <v>345</v>
      </c>
      <c r="G447" s="28" t="n">
        <v>0</v>
      </c>
      <c r="H447" s="28" t="n">
        <v>0</v>
      </c>
      <c r="I447" s="28" t="n">
        <v>0</v>
      </c>
      <c r="J447" s="28" t="n">
        <v>306</v>
      </c>
      <c r="K447" s="28" t="n">
        <v>7</v>
      </c>
      <c r="L447" s="28" t="n">
        <v>1</v>
      </c>
      <c r="M447" s="28" t="s">
        <v>145</v>
      </c>
      <c r="N447" s="28" t="s">
        <v>140</v>
      </c>
      <c r="O447" s="29" t="n">
        <v>45450</v>
      </c>
      <c r="P447" s="28" t="n">
        <f aca="false">ROUNDDOWN(($B447-$O447)/30,0)</f>
        <v>16</v>
      </c>
      <c r="Q447" s="28" t="str">
        <f aca="false">TEXT($B447,"yyyy-mm")</f>
        <v>2025-09</v>
      </c>
      <c r="R447" s="28" t="n">
        <f aca="false">IF(AND($O447&gt;=DATE(2025,1,1),$O447&lt;=DATE(2025,4,30)),1,0)</f>
        <v>0</v>
      </c>
    </row>
    <row r="448" customFormat="false" ht="15" hidden="false" customHeight="false" outlineLevel="0" collapsed="false">
      <c r="A448" s="28" t="n">
        <v>47</v>
      </c>
      <c r="B448" s="29" t="n">
        <v>45961</v>
      </c>
      <c r="C448" s="28" t="n">
        <v>282648.64</v>
      </c>
      <c r="D448" s="28" t="n">
        <v>0</v>
      </c>
      <c r="E448" s="28" t="n">
        <v>0</v>
      </c>
      <c r="F448" s="28" t="s">
        <v>345</v>
      </c>
      <c r="G448" s="28" t="n">
        <v>0</v>
      </c>
      <c r="H448" s="28" t="n">
        <v>0</v>
      </c>
      <c r="I448" s="28" t="n">
        <v>0</v>
      </c>
      <c r="J448" s="28" t="n">
        <v>306</v>
      </c>
      <c r="K448" s="28" t="n">
        <v>7</v>
      </c>
      <c r="L448" s="28" t="n">
        <v>1</v>
      </c>
      <c r="M448" s="28" t="s">
        <v>145</v>
      </c>
      <c r="N448" s="28" t="s">
        <v>140</v>
      </c>
      <c r="O448" s="29" t="n">
        <v>45450</v>
      </c>
      <c r="P448" s="28" t="n">
        <f aca="false">ROUNDDOWN(($B448-$O448)/30,0)</f>
        <v>17</v>
      </c>
      <c r="Q448" s="28" t="str">
        <f aca="false">TEXT($B448,"yyyy-mm")</f>
        <v>2025-10</v>
      </c>
      <c r="R448" s="28" t="n">
        <f aca="false">IF(AND($O448&gt;=DATE(2025,1,1),$O448&lt;=DATE(2025,4,30)),1,0)</f>
        <v>0</v>
      </c>
    </row>
    <row r="449" customFormat="false" ht="15" hidden="false" customHeight="false" outlineLevel="0" collapsed="false">
      <c r="A449" s="28" t="n">
        <v>47</v>
      </c>
      <c r="B449" s="29" t="n">
        <v>45991</v>
      </c>
      <c r="C449" s="28" t="n">
        <v>269189.18</v>
      </c>
      <c r="D449" s="28" t="n">
        <v>0</v>
      </c>
      <c r="E449" s="28" t="n">
        <v>0</v>
      </c>
      <c r="F449" s="28" t="s">
        <v>345</v>
      </c>
      <c r="G449" s="28" t="n">
        <v>0</v>
      </c>
      <c r="H449" s="28" t="n">
        <v>0</v>
      </c>
      <c r="I449" s="28" t="n">
        <v>0</v>
      </c>
      <c r="J449" s="28" t="n">
        <v>306</v>
      </c>
      <c r="K449" s="28" t="n">
        <v>7</v>
      </c>
      <c r="L449" s="28" t="n">
        <v>1</v>
      </c>
      <c r="M449" s="28" t="s">
        <v>145</v>
      </c>
      <c r="N449" s="28" t="s">
        <v>140</v>
      </c>
      <c r="O449" s="29" t="n">
        <v>45450</v>
      </c>
      <c r="P449" s="28" t="n">
        <f aca="false">ROUNDDOWN(($B449-$O449)/30,0)</f>
        <v>18</v>
      </c>
      <c r="Q449" s="28" t="str">
        <f aca="false">TEXT($B449,"yyyy-mm")</f>
        <v>2025-11</v>
      </c>
      <c r="R449" s="28" t="n">
        <f aca="false">IF(AND($O449&gt;=DATE(2025,1,1),$O449&lt;=DATE(2025,4,30)),1,0)</f>
        <v>0</v>
      </c>
    </row>
    <row r="450" customFormat="false" ht="15" hidden="false" customHeight="false" outlineLevel="0" collapsed="false">
      <c r="A450" s="28" t="n">
        <v>47</v>
      </c>
      <c r="B450" s="29" t="n">
        <v>46022</v>
      </c>
      <c r="C450" s="28" t="n">
        <v>255729.72</v>
      </c>
      <c r="D450" s="28" t="n">
        <v>0</v>
      </c>
      <c r="E450" s="28" t="n">
        <v>0</v>
      </c>
      <c r="F450" s="28" t="s">
        <v>345</v>
      </c>
      <c r="G450" s="28" t="n">
        <v>0</v>
      </c>
      <c r="H450" s="28" t="n">
        <v>0</v>
      </c>
      <c r="I450" s="28" t="n">
        <v>0</v>
      </c>
      <c r="J450" s="28" t="n">
        <v>306</v>
      </c>
      <c r="K450" s="28" t="n">
        <v>7</v>
      </c>
      <c r="L450" s="28" t="n">
        <v>1</v>
      </c>
      <c r="M450" s="28" t="s">
        <v>145</v>
      </c>
      <c r="N450" s="28" t="s">
        <v>140</v>
      </c>
      <c r="O450" s="29" t="n">
        <v>45450</v>
      </c>
      <c r="P450" s="28" t="n">
        <f aca="false">ROUNDDOWN(($B450-$O450)/30,0)</f>
        <v>19</v>
      </c>
      <c r="Q450" s="28" t="str">
        <f aca="false">TEXT($B450,"yyyy-mm")</f>
        <v>2025-12</v>
      </c>
      <c r="R450" s="28" t="n">
        <f aca="false">IF(AND($O450&gt;=DATE(2025,1,1),$O450&lt;=DATE(2025,4,30)),1,0)</f>
        <v>0</v>
      </c>
    </row>
    <row r="451" customFormat="false" ht="15" hidden="false" customHeight="false" outlineLevel="0" collapsed="false">
      <c r="A451" s="28" t="n">
        <v>47</v>
      </c>
      <c r="B451" s="29" t="n">
        <v>46053</v>
      </c>
      <c r="C451" s="28" t="n">
        <v>242270.26</v>
      </c>
      <c r="D451" s="28" t="n">
        <v>0</v>
      </c>
      <c r="E451" s="28" t="n">
        <v>0</v>
      </c>
      <c r="F451" s="28" t="s">
        <v>345</v>
      </c>
      <c r="G451" s="28" t="n">
        <v>0</v>
      </c>
      <c r="H451" s="28" t="n">
        <v>0</v>
      </c>
      <c r="I451" s="28" t="n">
        <v>0</v>
      </c>
      <c r="J451" s="28" t="n">
        <v>306</v>
      </c>
      <c r="K451" s="28" t="n">
        <v>7</v>
      </c>
      <c r="L451" s="28" t="n">
        <v>1</v>
      </c>
      <c r="M451" s="28" t="s">
        <v>145</v>
      </c>
      <c r="N451" s="28" t="s">
        <v>140</v>
      </c>
      <c r="O451" s="29" t="n">
        <v>45450</v>
      </c>
      <c r="P451" s="28" t="n">
        <f aca="false">ROUNDDOWN(($B451-$O451)/30,0)</f>
        <v>20</v>
      </c>
      <c r="Q451" s="28" t="str">
        <f aca="false">TEXT($B451,"yyyy-mm")</f>
        <v>2026-01</v>
      </c>
      <c r="R451" s="28" t="n">
        <f aca="false">IF(AND($O451&gt;=DATE(2025,1,1),$O451&lt;=DATE(2025,4,30)),1,0)</f>
        <v>0</v>
      </c>
    </row>
    <row r="452" customFormat="false" ht="15" hidden="false" customHeight="false" outlineLevel="0" collapsed="false">
      <c r="A452" s="28" t="n">
        <v>47</v>
      </c>
      <c r="B452" s="29" t="n">
        <v>46081</v>
      </c>
      <c r="C452" s="28" t="n">
        <v>228810.8</v>
      </c>
      <c r="D452" s="28" t="n">
        <v>0</v>
      </c>
      <c r="E452" s="28" t="n">
        <v>0</v>
      </c>
      <c r="F452" s="28" t="s">
        <v>345</v>
      </c>
      <c r="G452" s="28" t="n">
        <v>0</v>
      </c>
      <c r="H452" s="28" t="n">
        <v>0</v>
      </c>
      <c r="I452" s="28" t="n">
        <v>0</v>
      </c>
      <c r="J452" s="28" t="n">
        <v>306</v>
      </c>
      <c r="K452" s="28" t="n">
        <v>7</v>
      </c>
      <c r="L452" s="28" t="n">
        <v>1</v>
      </c>
      <c r="M452" s="28" t="s">
        <v>145</v>
      </c>
      <c r="N452" s="28" t="s">
        <v>140</v>
      </c>
      <c r="O452" s="29" t="n">
        <v>45450</v>
      </c>
      <c r="P452" s="28" t="n">
        <f aca="false">ROUNDDOWN(($B452-$O452)/30,0)</f>
        <v>21</v>
      </c>
      <c r="Q452" s="28" t="str">
        <f aca="false">TEXT($B452,"yyyy-mm")</f>
        <v>2026-02</v>
      </c>
      <c r="R452" s="28" t="n">
        <f aca="false">IF(AND($O452&gt;=DATE(2025,1,1),$O452&lt;=DATE(2025,4,30)),1,0)</f>
        <v>0</v>
      </c>
    </row>
    <row r="453" customFormat="false" ht="15" hidden="false" customHeight="false" outlineLevel="0" collapsed="false">
      <c r="A453" s="28" t="n">
        <v>47</v>
      </c>
      <c r="B453" s="29" t="n">
        <v>46112</v>
      </c>
      <c r="C453" s="28" t="n">
        <v>215351.34</v>
      </c>
      <c r="D453" s="28" t="n">
        <v>0</v>
      </c>
      <c r="E453" s="28" t="n">
        <v>0</v>
      </c>
      <c r="F453" s="28" t="s">
        <v>345</v>
      </c>
      <c r="G453" s="28" t="n">
        <v>0</v>
      </c>
      <c r="H453" s="28" t="n">
        <v>0</v>
      </c>
      <c r="I453" s="28" t="n">
        <v>0</v>
      </c>
      <c r="J453" s="28" t="n">
        <v>306</v>
      </c>
      <c r="K453" s="28" t="n">
        <v>7</v>
      </c>
      <c r="L453" s="28" t="n">
        <v>1</v>
      </c>
      <c r="M453" s="28" t="s">
        <v>145</v>
      </c>
      <c r="N453" s="28" t="s">
        <v>140</v>
      </c>
      <c r="O453" s="29" t="n">
        <v>45450</v>
      </c>
      <c r="P453" s="28" t="n">
        <f aca="false">ROUNDDOWN(($B453-$O453)/30,0)</f>
        <v>22</v>
      </c>
      <c r="Q453" s="28" t="str">
        <f aca="false">TEXT($B453,"yyyy-mm")</f>
        <v>2026-03</v>
      </c>
      <c r="R453" s="28" t="n">
        <f aca="false">IF(AND($O453&gt;=DATE(2025,1,1),$O453&lt;=DATE(2025,4,30)),1,0)</f>
        <v>0</v>
      </c>
    </row>
    <row r="454" customFormat="false" ht="15" hidden="false" customHeight="false" outlineLevel="0" collapsed="false">
      <c r="A454" s="28" t="n">
        <v>47</v>
      </c>
      <c r="B454" s="29" t="n">
        <v>46142</v>
      </c>
      <c r="C454" s="28" t="n">
        <v>201891.88</v>
      </c>
      <c r="D454" s="28" t="n">
        <v>0</v>
      </c>
      <c r="E454" s="28" t="n">
        <v>0</v>
      </c>
      <c r="F454" s="28" t="s">
        <v>345</v>
      </c>
      <c r="G454" s="28" t="n">
        <v>0</v>
      </c>
      <c r="H454" s="28" t="n">
        <v>0</v>
      </c>
      <c r="I454" s="28" t="n">
        <v>0</v>
      </c>
      <c r="J454" s="28" t="n">
        <v>306</v>
      </c>
      <c r="K454" s="28" t="n">
        <v>7</v>
      </c>
      <c r="L454" s="28" t="n">
        <v>1</v>
      </c>
      <c r="M454" s="28" t="s">
        <v>145</v>
      </c>
      <c r="N454" s="28" t="s">
        <v>140</v>
      </c>
      <c r="O454" s="29" t="n">
        <v>45450</v>
      </c>
      <c r="P454" s="28" t="n">
        <f aca="false">ROUNDDOWN(($B454-$O454)/30,0)</f>
        <v>23</v>
      </c>
      <c r="Q454" s="28" t="str">
        <f aca="false">TEXT($B454,"yyyy-mm")</f>
        <v>2026-04</v>
      </c>
      <c r="R454" s="28" t="n">
        <f aca="false">IF(AND($O454&gt;=DATE(2025,1,1),$O454&lt;=DATE(2025,4,30)),1,0)</f>
        <v>0</v>
      </c>
    </row>
    <row r="455" customFormat="false" ht="15" hidden="false" customHeight="false" outlineLevel="0" collapsed="false">
      <c r="A455" s="28" t="n">
        <v>47</v>
      </c>
      <c r="B455" s="29" t="n">
        <v>46173</v>
      </c>
      <c r="C455" s="28" t="n">
        <v>188432.42</v>
      </c>
      <c r="D455" s="28" t="n">
        <v>0</v>
      </c>
      <c r="E455" s="28" t="n">
        <v>0</v>
      </c>
      <c r="F455" s="28" t="s">
        <v>345</v>
      </c>
      <c r="G455" s="28" t="n">
        <v>0</v>
      </c>
      <c r="H455" s="28" t="n">
        <v>0</v>
      </c>
      <c r="I455" s="28" t="n">
        <v>0</v>
      </c>
      <c r="J455" s="28" t="n">
        <v>306</v>
      </c>
      <c r="K455" s="28" t="n">
        <v>7</v>
      </c>
      <c r="L455" s="28" t="n">
        <v>1</v>
      </c>
      <c r="M455" s="28" t="s">
        <v>145</v>
      </c>
      <c r="N455" s="28" t="s">
        <v>140</v>
      </c>
      <c r="O455" s="29" t="n">
        <v>45450</v>
      </c>
      <c r="P455" s="28" t="n">
        <f aca="false">ROUNDDOWN(($B455-$O455)/30,0)</f>
        <v>24</v>
      </c>
      <c r="Q455" s="28" t="str">
        <f aca="false">TEXT($B455,"yyyy-mm")</f>
        <v>2026-05</v>
      </c>
      <c r="R455" s="28" t="n">
        <f aca="false">IF(AND($O455&gt;=DATE(2025,1,1),$O455&lt;=DATE(2025,4,30)),1,0)</f>
        <v>0</v>
      </c>
    </row>
    <row r="456" customFormat="false" ht="15" hidden="false" customHeight="false" outlineLevel="0" collapsed="false">
      <c r="A456" s="28" t="n">
        <v>47</v>
      </c>
      <c r="B456" s="29" t="n">
        <v>46203</v>
      </c>
      <c r="C456" s="28" t="n">
        <v>174972.96</v>
      </c>
      <c r="D456" s="28" t="n">
        <v>0</v>
      </c>
      <c r="E456" s="28" t="n">
        <v>0</v>
      </c>
      <c r="F456" s="28" t="s">
        <v>345</v>
      </c>
      <c r="G456" s="28" t="n">
        <v>0</v>
      </c>
      <c r="H456" s="28" t="n">
        <v>0</v>
      </c>
      <c r="I456" s="28" t="n">
        <v>0</v>
      </c>
      <c r="J456" s="28" t="n">
        <v>306</v>
      </c>
      <c r="K456" s="28" t="n">
        <v>7</v>
      </c>
      <c r="L456" s="28" t="n">
        <v>1</v>
      </c>
      <c r="M456" s="28" t="s">
        <v>145</v>
      </c>
      <c r="N456" s="28" t="s">
        <v>140</v>
      </c>
      <c r="O456" s="29" t="n">
        <v>45450</v>
      </c>
      <c r="P456" s="28" t="n">
        <f aca="false">ROUNDDOWN(($B456-$O456)/30,0)</f>
        <v>25</v>
      </c>
      <c r="Q456" s="28" t="str">
        <f aca="false">TEXT($B456,"yyyy-mm")</f>
        <v>2026-06</v>
      </c>
      <c r="R456" s="28" t="n">
        <f aca="false">IF(AND($O456&gt;=DATE(2025,1,1),$O456&lt;=DATE(2025,4,30)),1,0)</f>
        <v>0</v>
      </c>
    </row>
    <row r="457" customFormat="false" ht="15" hidden="false" customHeight="false" outlineLevel="0" collapsed="false">
      <c r="A457" s="28" t="n">
        <v>47</v>
      </c>
      <c r="B457" s="29" t="n">
        <v>46234</v>
      </c>
      <c r="C457" s="28" t="n">
        <v>161513.5</v>
      </c>
      <c r="D457" s="28" t="n">
        <v>0</v>
      </c>
      <c r="E457" s="28" t="n">
        <v>0</v>
      </c>
      <c r="F457" s="28" t="s">
        <v>345</v>
      </c>
      <c r="G457" s="28" t="n">
        <v>0</v>
      </c>
      <c r="H457" s="28" t="n">
        <v>0</v>
      </c>
      <c r="I457" s="28" t="n">
        <v>0</v>
      </c>
      <c r="J457" s="28" t="n">
        <v>306</v>
      </c>
      <c r="K457" s="28" t="n">
        <v>7</v>
      </c>
      <c r="L457" s="28" t="n">
        <v>1</v>
      </c>
      <c r="M457" s="28" t="s">
        <v>145</v>
      </c>
      <c r="N457" s="28" t="s">
        <v>140</v>
      </c>
      <c r="O457" s="29" t="n">
        <v>45450</v>
      </c>
      <c r="P457" s="28" t="n">
        <f aca="false">ROUNDDOWN(($B457-$O457)/30,0)</f>
        <v>26</v>
      </c>
      <c r="Q457" s="28" t="str">
        <f aca="false">TEXT($B457,"yyyy-mm")</f>
        <v>2026-07</v>
      </c>
      <c r="R457" s="28" t="n">
        <f aca="false">IF(AND($O457&gt;=DATE(2025,1,1),$O457&lt;=DATE(2025,4,30)),1,0)</f>
        <v>0</v>
      </c>
    </row>
    <row r="458" customFormat="false" ht="15" hidden="false" customHeight="false" outlineLevel="0" collapsed="false">
      <c r="A458" s="28" t="n">
        <v>47</v>
      </c>
      <c r="B458" s="29" t="n">
        <v>46265</v>
      </c>
      <c r="C458" s="28" t="n">
        <v>148054.04</v>
      </c>
      <c r="D458" s="28" t="n">
        <v>0</v>
      </c>
      <c r="E458" s="28" t="n">
        <v>0</v>
      </c>
      <c r="F458" s="28" t="s">
        <v>345</v>
      </c>
      <c r="G458" s="28" t="n">
        <v>0</v>
      </c>
      <c r="H458" s="28" t="n">
        <v>0</v>
      </c>
      <c r="I458" s="28" t="n">
        <v>0</v>
      </c>
      <c r="J458" s="28" t="n">
        <v>306</v>
      </c>
      <c r="K458" s="28" t="n">
        <v>7</v>
      </c>
      <c r="L458" s="28" t="n">
        <v>1</v>
      </c>
      <c r="M458" s="28" t="s">
        <v>145</v>
      </c>
      <c r="N458" s="28" t="s">
        <v>140</v>
      </c>
      <c r="O458" s="29" t="n">
        <v>45450</v>
      </c>
      <c r="P458" s="28" t="n">
        <f aca="false">ROUNDDOWN(($B458-$O458)/30,0)</f>
        <v>27</v>
      </c>
      <c r="Q458" s="28" t="str">
        <f aca="false">TEXT($B458,"yyyy-mm")</f>
        <v>2026-08</v>
      </c>
      <c r="R458" s="28" t="n">
        <f aca="false">IF(AND($O458&gt;=DATE(2025,1,1),$O458&lt;=DATE(2025,4,30)),1,0)</f>
        <v>0</v>
      </c>
    </row>
    <row r="459" customFormat="false" ht="15" hidden="false" customHeight="false" outlineLevel="0" collapsed="false">
      <c r="A459" s="28" t="n">
        <v>48</v>
      </c>
      <c r="B459" s="29" t="n">
        <v>45473</v>
      </c>
      <c r="C459" s="28" t="n">
        <v>423800</v>
      </c>
      <c r="D459" s="28" t="n">
        <v>0</v>
      </c>
      <c r="E459" s="28" t="n">
        <v>0</v>
      </c>
      <c r="F459" s="28" t="s">
        <v>345</v>
      </c>
      <c r="G459" s="28" t="n">
        <v>0</v>
      </c>
      <c r="H459" s="28" t="n">
        <v>0</v>
      </c>
      <c r="I459" s="28" t="n">
        <v>0</v>
      </c>
      <c r="J459" s="28" t="n">
        <v>340</v>
      </c>
      <c r="K459" s="28" t="n">
        <v>7</v>
      </c>
      <c r="L459" s="28" t="n">
        <v>2</v>
      </c>
      <c r="M459" s="28" t="s">
        <v>146</v>
      </c>
      <c r="N459" s="28" t="s">
        <v>138</v>
      </c>
      <c r="O459" s="29" t="n">
        <v>45472</v>
      </c>
      <c r="P459" s="28" t="n">
        <f aca="false">ROUNDDOWN(($B459-$O459)/30,0)</f>
        <v>0</v>
      </c>
      <c r="Q459" s="28" t="str">
        <f aca="false">TEXT($B459,"yyyy-mm")</f>
        <v>2024-06</v>
      </c>
      <c r="R459" s="28" t="n">
        <f aca="false">IF(AND($O459&gt;=DATE(2025,1,1),$O459&lt;=DATE(2025,4,30)),1,0)</f>
        <v>0</v>
      </c>
    </row>
    <row r="460" customFormat="false" ht="15" hidden="false" customHeight="false" outlineLevel="0" collapsed="false">
      <c r="A460" s="28" t="n">
        <v>48</v>
      </c>
      <c r="B460" s="29" t="n">
        <v>45504</v>
      </c>
      <c r="C460" s="28" t="n">
        <v>412027.78</v>
      </c>
      <c r="D460" s="28" t="n">
        <v>0</v>
      </c>
      <c r="E460" s="28" t="n">
        <v>0</v>
      </c>
      <c r="F460" s="28" t="s">
        <v>345</v>
      </c>
      <c r="G460" s="28" t="n">
        <v>0</v>
      </c>
      <c r="H460" s="28" t="n">
        <v>0</v>
      </c>
      <c r="I460" s="28" t="n">
        <v>0</v>
      </c>
      <c r="J460" s="28" t="n">
        <v>340</v>
      </c>
      <c r="K460" s="28" t="n">
        <v>7</v>
      </c>
      <c r="L460" s="28" t="n">
        <v>2</v>
      </c>
      <c r="M460" s="28" t="s">
        <v>146</v>
      </c>
      <c r="N460" s="28" t="s">
        <v>138</v>
      </c>
      <c r="O460" s="29" t="n">
        <v>45472</v>
      </c>
      <c r="P460" s="28" t="n">
        <f aca="false">ROUNDDOWN(($B460-$O460)/30,0)</f>
        <v>1</v>
      </c>
      <c r="Q460" s="28" t="str">
        <f aca="false">TEXT($B460,"yyyy-mm")</f>
        <v>2024-07</v>
      </c>
      <c r="R460" s="28" t="n">
        <f aca="false">IF(AND($O460&gt;=DATE(2025,1,1),$O460&lt;=DATE(2025,4,30)),1,0)</f>
        <v>0</v>
      </c>
    </row>
    <row r="461" customFormat="false" ht="15" hidden="false" customHeight="false" outlineLevel="0" collapsed="false">
      <c r="A461" s="28" t="n">
        <v>48</v>
      </c>
      <c r="B461" s="29" t="n">
        <v>45535</v>
      </c>
      <c r="C461" s="28" t="n">
        <v>400255.56</v>
      </c>
      <c r="D461" s="28" t="n">
        <v>0</v>
      </c>
      <c r="E461" s="28" t="n">
        <v>0</v>
      </c>
      <c r="F461" s="28" t="s">
        <v>345</v>
      </c>
      <c r="G461" s="28" t="n">
        <v>0</v>
      </c>
      <c r="H461" s="28" t="n">
        <v>0</v>
      </c>
      <c r="I461" s="28" t="n">
        <v>0</v>
      </c>
      <c r="J461" s="28" t="n">
        <v>340</v>
      </c>
      <c r="K461" s="28" t="n">
        <v>7</v>
      </c>
      <c r="L461" s="28" t="n">
        <v>2</v>
      </c>
      <c r="M461" s="28" t="s">
        <v>146</v>
      </c>
      <c r="N461" s="28" t="s">
        <v>138</v>
      </c>
      <c r="O461" s="29" t="n">
        <v>45472</v>
      </c>
      <c r="P461" s="28" t="n">
        <f aca="false">ROUNDDOWN(($B461-$O461)/30,0)</f>
        <v>2</v>
      </c>
      <c r="Q461" s="28" t="str">
        <f aca="false">TEXT($B461,"yyyy-mm")</f>
        <v>2024-08</v>
      </c>
      <c r="R461" s="28" t="n">
        <f aca="false">IF(AND($O461&gt;=DATE(2025,1,1),$O461&lt;=DATE(2025,4,30)),1,0)</f>
        <v>0</v>
      </c>
    </row>
    <row r="462" customFormat="false" ht="15" hidden="false" customHeight="false" outlineLevel="0" collapsed="false">
      <c r="A462" s="28" t="n">
        <v>48</v>
      </c>
      <c r="B462" s="29" t="n">
        <v>45565</v>
      </c>
      <c r="C462" s="28" t="n">
        <v>388483.34</v>
      </c>
      <c r="D462" s="28" t="n">
        <v>0</v>
      </c>
      <c r="E462" s="28" t="n">
        <v>0</v>
      </c>
      <c r="F462" s="28" t="s">
        <v>345</v>
      </c>
      <c r="G462" s="28" t="n">
        <v>0</v>
      </c>
      <c r="H462" s="28" t="n">
        <v>0</v>
      </c>
      <c r="I462" s="28" t="n">
        <v>0</v>
      </c>
      <c r="J462" s="28" t="n">
        <v>340</v>
      </c>
      <c r="K462" s="28" t="n">
        <v>7</v>
      </c>
      <c r="L462" s="28" t="n">
        <v>2</v>
      </c>
      <c r="M462" s="28" t="s">
        <v>146</v>
      </c>
      <c r="N462" s="28" t="s">
        <v>138</v>
      </c>
      <c r="O462" s="29" t="n">
        <v>45472</v>
      </c>
      <c r="P462" s="28" t="n">
        <f aca="false">ROUNDDOWN(($B462-$O462)/30,0)</f>
        <v>3</v>
      </c>
      <c r="Q462" s="28" t="str">
        <f aca="false">TEXT($B462,"yyyy-mm")</f>
        <v>2024-09</v>
      </c>
      <c r="R462" s="28" t="n">
        <f aca="false">IF(AND($O462&gt;=DATE(2025,1,1),$O462&lt;=DATE(2025,4,30)),1,0)</f>
        <v>0</v>
      </c>
    </row>
    <row r="463" customFormat="false" ht="15" hidden="false" customHeight="false" outlineLevel="0" collapsed="false">
      <c r="A463" s="28" t="n">
        <v>48</v>
      </c>
      <c r="B463" s="29" t="n">
        <v>45596</v>
      </c>
      <c r="C463" s="28" t="n">
        <v>376711.12</v>
      </c>
      <c r="D463" s="28" t="n">
        <v>0</v>
      </c>
      <c r="E463" s="28" t="n">
        <v>0</v>
      </c>
      <c r="F463" s="28" t="s">
        <v>345</v>
      </c>
      <c r="G463" s="28" t="n">
        <v>0</v>
      </c>
      <c r="H463" s="28" t="n">
        <v>0</v>
      </c>
      <c r="I463" s="28" t="n">
        <v>0</v>
      </c>
      <c r="J463" s="28" t="n">
        <v>340</v>
      </c>
      <c r="K463" s="28" t="n">
        <v>7</v>
      </c>
      <c r="L463" s="28" t="n">
        <v>2</v>
      </c>
      <c r="M463" s="28" t="s">
        <v>146</v>
      </c>
      <c r="N463" s="28" t="s">
        <v>138</v>
      </c>
      <c r="O463" s="29" t="n">
        <v>45472</v>
      </c>
      <c r="P463" s="28" t="n">
        <f aca="false">ROUNDDOWN(($B463-$O463)/30,0)</f>
        <v>4</v>
      </c>
      <c r="Q463" s="28" t="str">
        <f aca="false">TEXT($B463,"yyyy-mm")</f>
        <v>2024-10</v>
      </c>
      <c r="R463" s="28" t="n">
        <f aca="false">IF(AND($O463&gt;=DATE(2025,1,1),$O463&lt;=DATE(2025,4,30)),1,0)</f>
        <v>0</v>
      </c>
    </row>
    <row r="464" customFormat="false" ht="15" hidden="false" customHeight="false" outlineLevel="0" collapsed="false">
      <c r="A464" s="28" t="n">
        <v>48</v>
      </c>
      <c r="B464" s="29" t="n">
        <v>45626</v>
      </c>
      <c r="C464" s="28" t="n">
        <v>364938.9</v>
      </c>
      <c r="D464" s="28" t="n">
        <v>0</v>
      </c>
      <c r="E464" s="28" t="n">
        <v>0</v>
      </c>
      <c r="F464" s="28" t="s">
        <v>345</v>
      </c>
      <c r="G464" s="28" t="n">
        <v>0</v>
      </c>
      <c r="H464" s="28" t="n">
        <v>0</v>
      </c>
      <c r="I464" s="28" t="n">
        <v>0</v>
      </c>
      <c r="J464" s="28" t="n">
        <v>340</v>
      </c>
      <c r="K464" s="28" t="n">
        <v>7</v>
      </c>
      <c r="L464" s="28" t="n">
        <v>2</v>
      </c>
      <c r="M464" s="28" t="s">
        <v>146</v>
      </c>
      <c r="N464" s="28" t="s">
        <v>138</v>
      </c>
      <c r="O464" s="29" t="n">
        <v>45472</v>
      </c>
      <c r="P464" s="28" t="n">
        <f aca="false">ROUNDDOWN(($B464-$O464)/30,0)</f>
        <v>5</v>
      </c>
      <c r="Q464" s="28" t="str">
        <f aca="false">TEXT($B464,"yyyy-mm")</f>
        <v>2024-11</v>
      </c>
      <c r="R464" s="28" t="n">
        <f aca="false">IF(AND($O464&gt;=DATE(2025,1,1),$O464&lt;=DATE(2025,4,30)),1,0)</f>
        <v>0</v>
      </c>
    </row>
    <row r="465" customFormat="false" ht="15" hidden="false" customHeight="false" outlineLevel="0" collapsed="false">
      <c r="A465" s="28" t="n">
        <v>48</v>
      </c>
      <c r="B465" s="29" t="n">
        <v>45657</v>
      </c>
      <c r="C465" s="28" t="n">
        <v>353166.68</v>
      </c>
      <c r="D465" s="28" t="n">
        <v>0</v>
      </c>
      <c r="E465" s="28" t="n">
        <v>0</v>
      </c>
      <c r="F465" s="28" t="s">
        <v>345</v>
      </c>
      <c r="G465" s="28" t="n">
        <v>0</v>
      </c>
      <c r="H465" s="28" t="n">
        <v>0</v>
      </c>
      <c r="I465" s="28" t="n">
        <v>0</v>
      </c>
      <c r="J465" s="28" t="n">
        <v>340</v>
      </c>
      <c r="K465" s="28" t="n">
        <v>7</v>
      </c>
      <c r="L465" s="28" t="n">
        <v>2</v>
      </c>
      <c r="M465" s="28" t="s">
        <v>146</v>
      </c>
      <c r="N465" s="28" t="s">
        <v>138</v>
      </c>
      <c r="O465" s="29" t="n">
        <v>45472</v>
      </c>
      <c r="P465" s="28" t="n">
        <f aca="false">ROUNDDOWN(($B465-$O465)/30,0)</f>
        <v>6</v>
      </c>
      <c r="Q465" s="28" t="str">
        <f aca="false">TEXT($B465,"yyyy-mm")</f>
        <v>2024-12</v>
      </c>
      <c r="R465" s="28" t="n">
        <f aca="false">IF(AND($O465&gt;=DATE(2025,1,1),$O465&lt;=DATE(2025,4,30)),1,0)</f>
        <v>0</v>
      </c>
    </row>
    <row r="466" customFormat="false" ht="15" hidden="false" customHeight="false" outlineLevel="0" collapsed="false">
      <c r="A466" s="28" t="n">
        <v>48</v>
      </c>
      <c r="B466" s="29" t="n">
        <v>45688</v>
      </c>
      <c r="C466" s="28" t="n">
        <v>341394.46</v>
      </c>
      <c r="D466" s="28" t="n">
        <v>0</v>
      </c>
      <c r="E466" s="28" t="n">
        <v>0</v>
      </c>
      <c r="F466" s="28" t="s">
        <v>345</v>
      </c>
      <c r="G466" s="28" t="n">
        <v>0</v>
      </c>
      <c r="H466" s="28" t="n">
        <v>0</v>
      </c>
      <c r="I466" s="28" t="n">
        <v>0</v>
      </c>
      <c r="J466" s="28" t="n">
        <v>340</v>
      </c>
      <c r="K466" s="28" t="n">
        <v>7</v>
      </c>
      <c r="L466" s="28" t="n">
        <v>2</v>
      </c>
      <c r="M466" s="28" t="s">
        <v>146</v>
      </c>
      <c r="N466" s="28" t="s">
        <v>138</v>
      </c>
      <c r="O466" s="29" t="n">
        <v>45472</v>
      </c>
      <c r="P466" s="28" t="n">
        <f aca="false">ROUNDDOWN(($B466-$O466)/30,0)</f>
        <v>7</v>
      </c>
      <c r="Q466" s="28" t="str">
        <f aca="false">TEXT($B466,"yyyy-mm")</f>
        <v>2025-01</v>
      </c>
      <c r="R466" s="28" t="n">
        <f aca="false">IF(AND($O466&gt;=DATE(2025,1,1),$O466&lt;=DATE(2025,4,30)),1,0)</f>
        <v>0</v>
      </c>
    </row>
    <row r="467" customFormat="false" ht="15" hidden="false" customHeight="false" outlineLevel="0" collapsed="false">
      <c r="A467" s="28" t="n">
        <v>48</v>
      </c>
      <c r="B467" s="29" t="n">
        <v>45716</v>
      </c>
      <c r="C467" s="28" t="n">
        <v>329622.24</v>
      </c>
      <c r="D467" s="28" t="n">
        <v>0</v>
      </c>
      <c r="E467" s="28" t="n">
        <v>0</v>
      </c>
      <c r="F467" s="28" t="s">
        <v>345</v>
      </c>
      <c r="G467" s="28" t="n">
        <v>0</v>
      </c>
      <c r="H467" s="28" t="n">
        <v>0</v>
      </c>
      <c r="I467" s="28" t="n">
        <v>0</v>
      </c>
      <c r="J467" s="28" t="n">
        <v>340</v>
      </c>
      <c r="K467" s="28" t="n">
        <v>7</v>
      </c>
      <c r="L467" s="28" t="n">
        <v>2</v>
      </c>
      <c r="M467" s="28" t="s">
        <v>146</v>
      </c>
      <c r="N467" s="28" t="s">
        <v>138</v>
      </c>
      <c r="O467" s="29" t="n">
        <v>45472</v>
      </c>
      <c r="P467" s="28" t="n">
        <f aca="false">ROUNDDOWN(($B467-$O467)/30,0)</f>
        <v>8</v>
      </c>
      <c r="Q467" s="28" t="str">
        <f aca="false">TEXT($B467,"yyyy-mm")</f>
        <v>2025-02</v>
      </c>
      <c r="R467" s="28" t="n">
        <f aca="false">IF(AND($O467&gt;=DATE(2025,1,1),$O467&lt;=DATE(2025,4,30)),1,0)</f>
        <v>0</v>
      </c>
    </row>
    <row r="468" customFormat="false" ht="15" hidden="false" customHeight="false" outlineLevel="0" collapsed="false">
      <c r="A468" s="28" t="n">
        <v>48</v>
      </c>
      <c r="B468" s="29" t="n">
        <v>45747</v>
      </c>
      <c r="C468" s="28" t="n">
        <v>317850.02</v>
      </c>
      <c r="D468" s="28" t="n">
        <v>0</v>
      </c>
      <c r="E468" s="28" t="n">
        <v>0</v>
      </c>
      <c r="F468" s="28" t="s">
        <v>345</v>
      </c>
      <c r="G468" s="28" t="n">
        <v>0</v>
      </c>
      <c r="H468" s="28" t="n">
        <v>0</v>
      </c>
      <c r="I468" s="28" t="n">
        <v>0</v>
      </c>
      <c r="J468" s="28" t="n">
        <v>340</v>
      </c>
      <c r="K468" s="28" t="n">
        <v>7</v>
      </c>
      <c r="L468" s="28" t="n">
        <v>2</v>
      </c>
      <c r="M468" s="28" t="s">
        <v>146</v>
      </c>
      <c r="N468" s="28" t="s">
        <v>138</v>
      </c>
      <c r="O468" s="29" t="n">
        <v>45472</v>
      </c>
      <c r="P468" s="28" t="n">
        <f aca="false">ROUNDDOWN(($B468-$O468)/30,0)</f>
        <v>9</v>
      </c>
      <c r="Q468" s="28" t="str">
        <f aca="false">TEXT($B468,"yyyy-mm")</f>
        <v>2025-03</v>
      </c>
      <c r="R468" s="28" t="n">
        <f aca="false">IF(AND($O468&gt;=DATE(2025,1,1),$O468&lt;=DATE(2025,4,30)),1,0)</f>
        <v>0</v>
      </c>
    </row>
    <row r="469" customFormat="false" ht="15" hidden="false" customHeight="false" outlineLevel="0" collapsed="false">
      <c r="A469" s="28" t="n">
        <v>48</v>
      </c>
      <c r="B469" s="29" t="n">
        <v>45777</v>
      </c>
      <c r="C469" s="28" t="n">
        <v>306077.8</v>
      </c>
      <c r="D469" s="28" t="n">
        <v>0</v>
      </c>
      <c r="E469" s="28" t="n">
        <v>0</v>
      </c>
      <c r="F469" s="28" t="s">
        <v>345</v>
      </c>
      <c r="G469" s="28" t="n">
        <v>0</v>
      </c>
      <c r="H469" s="28" t="n">
        <v>0</v>
      </c>
      <c r="I469" s="28" t="n">
        <v>0</v>
      </c>
      <c r="J469" s="28" t="n">
        <v>340</v>
      </c>
      <c r="K469" s="28" t="n">
        <v>7</v>
      </c>
      <c r="L469" s="28" t="n">
        <v>2</v>
      </c>
      <c r="M469" s="28" t="s">
        <v>146</v>
      </c>
      <c r="N469" s="28" t="s">
        <v>138</v>
      </c>
      <c r="O469" s="29" t="n">
        <v>45472</v>
      </c>
      <c r="P469" s="28" t="n">
        <f aca="false">ROUNDDOWN(($B469-$O469)/30,0)</f>
        <v>10</v>
      </c>
      <c r="Q469" s="28" t="str">
        <f aca="false">TEXT($B469,"yyyy-mm")</f>
        <v>2025-04</v>
      </c>
      <c r="R469" s="28" t="n">
        <f aca="false">IF(AND($O469&gt;=DATE(2025,1,1),$O469&lt;=DATE(2025,4,30)),1,0)</f>
        <v>0</v>
      </c>
    </row>
    <row r="470" customFormat="false" ht="15" hidden="false" customHeight="false" outlineLevel="0" collapsed="false">
      <c r="A470" s="28" t="n">
        <v>48</v>
      </c>
      <c r="B470" s="29" t="n">
        <v>45808</v>
      </c>
      <c r="C470" s="28" t="n">
        <v>294305.58</v>
      </c>
      <c r="D470" s="28" t="n">
        <v>0</v>
      </c>
      <c r="E470" s="28" t="n">
        <v>0</v>
      </c>
      <c r="F470" s="28" t="s">
        <v>345</v>
      </c>
      <c r="G470" s="28" t="n">
        <v>0</v>
      </c>
      <c r="H470" s="28" t="n">
        <v>0</v>
      </c>
      <c r="I470" s="28" t="n">
        <v>0</v>
      </c>
      <c r="J470" s="28" t="n">
        <v>340</v>
      </c>
      <c r="K470" s="28" t="n">
        <v>7</v>
      </c>
      <c r="L470" s="28" t="n">
        <v>2</v>
      </c>
      <c r="M470" s="28" t="s">
        <v>146</v>
      </c>
      <c r="N470" s="28" t="s">
        <v>138</v>
      </c>
      <c r="O470" s="29" t="n">
        <v>45472</v>
      </c>
      <c r="P470" s="28" t="n">
        <f aca="false">ROUNDDOWN(($B470-$O470)/30,0)</f>
        <v>11</v>
      </c>
      <c r="Q470" s="28" t="str">
        <f aca="false">TEXT($B470,"yyyy-mm")</f>
        <v>2025-05</v>
      </c>
      <c r="R470" s="28" t="n">
        <f aca="false">IF(AND($O470&gt;=DATE(2025,1,1),$O470&lt;=DATE(2025,4,30)),1,0)</f>
        <v>0</v>
      </c>
    </row>
    <row r="471" customFormat="false" ht="15" hidden="false" customHeight="false" outlineLevel="0" collapsed="false">
      <c r="A471" s="28" t="n">
        <v>48</v>
      </c>
      <c r="B471" s="29" t="n">
        <v>45838</v>
      </c>
      <c r="C471" s="28" t="n">
        <v>282533.36</v>
      </c>
      <c r="D471" s="28" t="n">
        <v>0</v>
      </c>
      <c r="E471" s="28" t="n">
        <v>0</v>
      </c>
      <c r="F471" s="28" t="s">
        <v>345</v>
      </c>
      <c r="G471" s="28" t="n">
        <v>0</v>
      </c>
      <c r="H471" s="28" t="n">
        <v>0</v>
      </c>
      <c r="I471" s="28" t="n">
        <v>0</v>
      </c>
      <c r="J471" s="28" t="n">
        <v>340</v>
      </c>
      <c r="K471" s="28" t="n">
        <v>7</v>
      </c>
      <c r="L471" s="28" t="n">
        <v>2</v>
      </c>
      <c r="M471" s="28" t="s">
        <v>146</v>
      </c>
      <c r="N471" s="28" t="s">
        <v>138</v>
      </c>
      <c r="O471" s="29" t="n">
        <v>45472</v>
      </c>
      <c r="P471" s="28" t="n">
        <f aca="false">ROUNDDOWN(($B471-$O471)/30,0)</f>
        <v>12</v>
      </c>
      <c r="Q471" s="28" t="str">
        <f aca="false">TEXT($B471,"yyyy-mm")</f>
        <v>2025-06</v>
      </c>
      <c r="R471" s="28" t="n">
        <f aca="false">IF(AND($O471&gt;=DATE(2025,1,1),$O471&lt;=DATE(2025,4,30)),1,0)</f>
        <v>0</v>
      </c>
    </row>
    <row r="472" customFormat="false" ht="15" hidden="false" customHeight="false" outlineLevel="0" collapsed="false">
      <c r="A472" s="28" t="n">
        <v>48</v>
      </c>
      <c r="B472" s="29" t="n">
        <v>45869</v>
      </c>
      <c r="C472" s="28" t="n">
        <v>270761.14</v>
      </c>
      <c r="D472" s="28" t="n">
        <v>0</v>
      </c>
      <c r="E472" s="28" t="n">
        <v>0</v>
      </c>
      <c r="F472" s="28" t="s">
        <v>345</v>
      </c>
      <c r="G472" s="28" t="n">
        <v>0</v>
      </c>
      <c r="H472" s="28" t="n">
        <v>0</v>
      </c>
      <c r="I472" s="28" t="n">
        <v>0</v>
      </c>
      <c r="J472" s="28" t="n">
        <v>340</v>
      </c>
      <c r="K472" s="28" t="n">
        <v>7</v>
      </c>
      <c r="L472" s="28" t="n">
        <v>2</v>
      </c>
      <c r="M472" s="28" t="s">
        <v>146</v>
      </c>
      <c r="N472" s="28" t="s">
        <v>138</v>
      </c>
      <c r="O472" s="29" t="n">
        <v>45472</v>
      </c>
      <c r="P472" s="28" t="n">
        <f aca="false">ROUNDDOWN(($B472-$O472)/30,0)</f>
        <v>13</v>
      </c>
      <c r="Q472" s="28" t="str">
        <f aca="false">TEXT($B472,"yyyy-mm")</f>
        <v>2025-07</v>
      </c>
      <c r="R472" s="28" t="n">
        <f aca="false">IF(AND($O472&gt;=DATE(2025,1,1),$O472&lt;=DATE(2025,4,30)),1,0)</f>
        <v>0</v>
      </c>
    </row>
    <row r="473" customFormat="false" ht="15" hidden="false" customHeight="false" outlineLevel="0" collapsed="false">
      <c r="A473" s="28" t="n">
        <v>48</v>
      </c>
      <c r="B473" s="29" t="n">
        <v>45900</v>
      </c>
      <c r="C473" s="28" t="n">
        <v>258988.92</v>
      </c>
      <c r="D473" s="28" t="n">
        <v>0</v>
      </c>
      <c r="E473" s="28" t="n">
        <v>0</v>
      </c>
      <c r="F473" s="28" t="s">
        <v>345</v>
      </c>
      <c r="G473" s="28" t="n">
        <v>0</v>
      </c>
      <c r="H473" s="28" t="n">
        <v>0</v>
      </c>
      <c r="I473" s="28" t="n">
        <v>0</v>
      </c>
      <c r="J473" s="28" t="n">
        <v>340</v>
      </c>
      <c r="K473" s="28" t="n">
        <v>7</v>
      </c>
      <c r="L473" s="28" t="n">
        <v>2</v>
      </c>
      <c r="M473" s="28" t="s">
        <v>146</v>
      </c>
      <c r="N473" s="28" t="s">
        <v>138</v>
      </c>
      <c r="O473" s="29" t="n">
        <v>45472</v>
      </c>
      <c r="P473" s="28" t="n">
        <f aca="false">ROUNDDOWN(($B473-$O473)/30,0)</f>
        <v>14</v>
      </c>
      <c r="Q473" s="28" t="str">
        <f aca="false">TEXT($B473,"yyyy-mm")</f>
        <v>2025-08</v>
      </c>
      <c r="R473" s="28" t="n">
        <f aca="false">IF(AND($O473&gt;=DATE(2025,1,1),$O473&lt;=DATE(2025,4,30)),1,0)</f>
        <v>0</v>
      </c>
    </row>
    <row r="474" customFormat="false" ht="15" hidden="false" customHeight="false" outlineLevel="0" collapsed="false">
      <c r="A474" s="28" t="n">
        <v>48</v>
      </c>
      <c r="B474" s="29" t="n">
        <v>45930</v>
      </c>
      <c r="C474" s="28" t="n">
        <v>247216.7</v>
      </c>
      <c r="D474" s="28" t="n">
        <v>0</v>
      </c>
      <c r="E474" s="28" t="n">
        <v>0</v>
      </c>
      <c r="F474" s="28" t="s">
        <v>345</v>
      </c>
      <c r="G474" s="28" t="n">
        <v>0</v>
      </c>
      <c r="H474" s="28" t="n">
        <v>0</v>
      </c>
      <c r="I474" s="28" t="n">
        <v>0</v>
      </c>
      <c r="J474" s="28" t="n">
        <v>340</v>
      </c>
      <c r="K474" s="28" t="n">
        <v>7</v>
      </c>
      <c r="L474" s="28" t="n">
        <v>2</v>
      </c>
      <c r="M474" s="28" t="s">
        <v>146</v>
      </c>
      <c r="N474" s="28" t="s">
        <v>138</v>
      </c>
      <c r="O474" s="29" t="n">
        <v>45472</v>
      </c>
      <c r="P474" s="28" t="n">
        <f aca="false">ROUNDDOWN(($B474-$O474)/30,0)</f>
        <v>15</v>
      </c>
      <c r="Q474" s="28" t="str">
        <f aca="false">TEXT($B474,"yyyy-mm")</f>
        <v>2025-09</v>
      </c>
      <c r="R474" s="28" t="n">
        <f aca="false">IF(AND($O474&gt;=DATE(2025,1,1),$O474&lt;=DATE(2025,4,30)),1,0)</f>
        <v>0</v>
      </c>
    </row>
    <row r="475" customFormat="false" ht="15" hidden="false" customHeight="false" outlineLevel="0" collapsed="false">
      <c r="A475" s="28" t="n">
        <v>48</v>
      </c>
      <c r="B475" s="29" t="n">
        <v>45961</v>
      </c>
      <c r="C475" s="28" t="n">
        <v>235444.48</v>
      </c>
      <c r="D475" s="28" t="n">
        <v>0</v>
      </c>
      <c r="E475" s="28" t="n">
        <v>0</v>
      </c>
      <c r="F475" s="28" t="s">
        <v>345</v>
      </c>
      <c r="G475" s="28" t="n">
        <v>0</v>
      </c>
      <c r="H475" s="28" t="n">
        <v>0</v>
      </c>
      <c r="I475" s="28" t="n">
        <v>0</v>
      </c>
      <c r="J475" s="28" t="n">
        <v>340</v>
      </c>
      <c r="K475" s="28" t="n">
        <v>7</v>
      </c>
      <c r="L475" s="28" t="n">
        <v>2</v>
      </c>
      <c r="M475" s="28" t="s">
        <v>146</v>
      </c>
      <c r="N475" s="28" t="s">
        <v>138</v>
      </c>
      <c r="O475" s="29" t="n">
        <v>45472</v>
      </c>
      <c r="P475" s="28" t="n">
        <f aca="false">ROUNDDOWN(($B475-$O475)/30,0)</f>
        <v>16</v>
      </c>
      <c r="Q475" s="28" t="str">
        <f aca="false">TEXT($B475,"yyyy-mm")</f>
        <v>2025-10</v>
      </c>
      <c r="R475" s="28" t="n">
        <f aca="false">IF(AND($O475&gt;=DATE(2025,1,1),$O475&lt;=DATE(2025,4,30)),1,0)</f>
        <v>0</v>
      </c>
    </row>
    <row r="476" customFormat="false" ht="15" hidden="false" customHeight="false" outlineLevel="0" collapsed="false">
      <c r="A476" s="28" t="n">
        <v>48</v>
      </c>
      <c r="B476" s="29" t="n">
        <v>45991</v>
      </c>
      <c r="C476" s="28" t="n">
        <v>223672.26</v>
      </c>
      <c r="D476" s="28" t="n">
        <v>0</v>
      </c>
      <c r="E476" s="28" t="n">
        <v>0</v>
      </c>
      <c r="F476" s="28" t="s">
        <v>345</v>
      </c>
      <c r="G476" s="28" t="n">
        <v>0</v>
      </c>
      <c r="H476" s="28" t="n">
        <v>0</v>
      </c>
      <c r="I476" s="28" t="n">
        <v>0</v>
      </c>
      <c r="J476" s="28" t="n">
        <v>340</v>
      </c>
      <c r="K476" s="28" t="n">
        <v>7</v>
      </c>
      <c r="L476" s="28" t="n">
        <v>2</v>
      </c>
      <c r="M476" s="28" t="s">
        <v>146</v>
      </c>
      <c r="N476" s="28" t="s">
        <v>138</v>
      </c>
      <c r="O476" s="29" t="n">
        <v>45472</v>
      </c>
      <c r="P476" s="28" t="n">
        <f aca="false">ROUNDDOWN(($B476-$O476)/30,0)</f>
        <v>17</v>
      </c>
      <c r="Q476" s="28" t="str">
        <f aca="false">TEXT($B476,"yyyy-mm")</f>
        <v>2025-11</v>
      </c>
      <c r="R476" s="28" t="n">
        <f aca="false">IF(AND($O476&gt;=DATE(2025,1,1),$O476&lt;=DATE(2025,4,30)),1,0)</f>
        <v>0</v>
      </c>
    </row>
    <row r="477" customFormat="false" ht="15" hidden="false" customHeight="false" outlineLevel="0" collapsed="false">
      <c r="A477" s="28" t="n">
        <v>48</v>
      </c>
      <c r="B477" s="29" t="n">
        <v>46022</v>
      </c>
      <c r="C477" s="28" t="n">
        <v>211900.04</v>
      </c>
      <c r="D477" s="28" t="n">
        <v>0</v>
      </c>
      <c r="E477" s="28" t="n">
        <v>0</v>
      </c>
      <c r="F477" s="28" t="s">
        <v>345</v>
      </c>
      <c r="G477" s="28" t="n">
        <v>0</v>
      </c>
      <c r="H477" s="28" t="n">
        <v>0</v>
      </c>
      <c r="I477" s="28" t="n">
        <v>0</v>
      </c>
      <c r="J477" s="28" t="n">
        <v>340</v>
      </c>
      <c r="K477" s="28" t="n">
        <v>7</v>
      </c>
      <c r="L477" s="28" t="n">
        <v>2</v>
      </c>
      <c r="M477" s="28" t="s">
        <v>146</v>
      </c>
      <c r="N477" s="28" t="s">
        <v>138</v>
      </c>
      <c r="O477" s="29" t="n">
        <v>45472</v>
      </c>
      <c r="P477" s="28" t="n">
        <f aca="false">ROUNDDOWN(($B477-$O477)/30,0)</f>
        <v>18</v>
      </c>
      <c r="Q477" s="28" t="str">
        <f aca="false">TEXT($B477,"yyyy-mm")</f>
        <v>2025-12</v>
      </c>
      <c r="R477" s="28" t="n">
        <f aca="false">IF(AND($O477&gt;=DATE(2025,1,1),$O477&lt;=DATE(2025,4,30)),1,0)</f>
        <v>0</v>
      </c>
    </row>
    <row r="478" customFormat="false" ht="15" hidden="false" customHeight="false" outlineLevel="0" collapsed="false">
      <c r="A478" s="28" t="n">
        <v>48</v>
      </c>
      <c r="B478" s="29" t="n">
        <v>46053</v>
      </c>
      <c r="C478" s="28" t="n">
        <v>200127.82</v>
      </c>
      <c r="D478" s="28" t="n">
        <v>0</v>
      </c>
      <c r="E478" s="28" t="n">
        <v>0</v>
      </c>
      <c r="F478" s="28" t="s">
        <v>345</v>
      </c>
      <c r="G478" s="28" t="n">
        <v>0</v>
      </c>
      <c r="H478" s="28" t="n">
        <v>0</v>
      </c>
      <c r="I478" s="28" t="n">
        <v>0</v>
      </c>
      <c r="J478" s="28" t="n">
        <v>340</v>
      </c>
      <c r="K478" s="28" t="n">
        <v>7</v>
      </c>
      <c r="L478" s="28" t="n">
        <v>2</v>
      </c>
      <c r="M478" s="28" t="s">
        <v>146</v>
      </c>
      <c r="N478" s="28" t="s">
        <v>138</v>
      </c>
      <c r="O478" s="29" t="n">
        <v>45472</v>
      </c>
      <c r="P478" s="28" t="n">
        <f aca="false">ROUNDDOWN(($B478-$O478)/30,0)</f>
        <v>19</v>
      </c>
      <c r="Q478" s="28" t="str">
        <f aca="false">TEXT($B478,"yyyy-mm")</f>
        <v>2026-01</v>
      </c>
      <c r="R478" s="28" t="n">
        <f aca="false">IF(AND($O478&gt;=DATE(2025,1,1),$O478&lt;=DATE(2025,4,30)),1,0)</f>
        <v>0</v>
      </c>
    </row>
    <row r="479" customFormat="false" ht="15" hidden="false" customHeight="false" outlineLevel="0" collapsed="false">
      <c r="A479" s="28" t="n">
        <v>48</v>
      </c>
      <c r="B479" s="29" t="n">
        <v>46081</v>
      </c>
      <c r="C479" s="28" t="n">
        <v>188355.6</v>
      </c>
      <c r="D479" s="28" t="n">
        <v>0</v>
      </c>
      <c r="E479" s="28" t="n">
        <v>0</v>
      </c>
      <c r="F479" s="28" t="s">
        <v>345</v>
      </c>
      <c r="G479" s="28" t="n">
        <v>0</v>
      </c>
      <c r="H479" s="28" t="n">
        <v>0</v>
      </c>
      <c r="I479" s="28" t="n">
        <v>0</v>
      </c>
      <c r="J479" s="28" t="n">
        <v>340</v>
      </c>
      <c r="K479" s="28" t="n">
        <v>7</v>
      </c>
      <c r="L479" s="28" t="n">
        <v>2</v>
      </c>
      <c r="M479" s="28" t="s">
        <v>146</v>
      </c>
      <c r="N479" s="28" t="s">
        <v>138</v>
      </c>
      <c r="O479" s="29" t="n">
        <v>45472</v>
      </c>
      <c r="P479" s="28" t="n">
        <f aca="false">ROUNDDOWN(($B479-$O479)/30,0)</f>
        <v>20</v>
      </c>
      <c r="Q479" s="28" t="str">
        <f aca="false">TEXT($B479,"yyyy-mm")</f>
        <v>2026-02</v>
      </c>
      <c r="R479" s="28" t="n">
        <f aca="false">IF(AND($O479&gt;=DATE(2025,1,1),$O479&lt;=DATE(2025,4,30)),1,0)</f>
        <v>0</v>
      </c>
    </row>
    <row r="480" customFormat="false" ht="15" hidden="false" customHeight="false" outlineLevel="0" collapsed="false">
      <c r="A480" s="28" t="n">
        <v>48</v>
      </c>
      <c r="B480" s="29" t="n">
        <v>46112</v>
      </c>
      <c r="C480" s="28" t="n">
        <v>176583.38</v>
      </c>
      <c r="D480" s="28" t="n">
        <v>0</v>
      </c>
      <c r="E480" s="28" t="n">
        <v>0</v>
      </c>
      <c r="F480" s="28" t="s">
        <v>345</v>
      </c>
      <c r="G480" s="28" t="n">
        <v>0</v>
      </c>
      <c r="H480" s="28" t="n">
        <v>0</v>
      </c>
      <c r="I480" s="28" t="n">
        <v>0</v>
      </c>
      <c r="J480" s="28" t="n">
        <v>340</v>
      </c>
      <c r="K480" s="28" t="n">
        <v>7</v>
      </c>
      <c r="L480" s="28" t="n">
        <v>2</v>
      </c>
      <c r="M480" s="28" t="s">
        <v>146</v>
      </c>
      <c r="N480" s="28" t="s">
        <v>138</v>
      </c>
      <c r="O480" s="29" t="n">
        <v>45472</v>
      </c>
      <c r="P480" s="28" t="n">
        <f aca="false">ROUNDDOWN(($B480-$O480)/30,0)</f>
        <v>21</v>
      </c>
      <c r="Q480" s="28" t="str">
        <f aca="false">TEXT($B480,"yyyy-mm")</f>
        <v>2026-03</v>
      </c>
      <c r="R480" s="28" t="n">
        <f aca="false">IF(AND($O480&gt;=DATE(2025,1,1),$O480&lt;=DATE(2025,4,30)),1,0)</f>
        <v>0</v>
      </c>
    </row>
    <row r="481" customFormat="false" ht="15" hidden="false" customHeight="false" outlineLevel="0" collapsed="false">
      <c r="A481" s="28" t="n">
        <v>48</v>
      </c>
      <c r="B481" s="29" t="n">
        <v>46142</v>
      </c>
      <c r="C481" s="28" t="n">
        <v>164811.16</v>
      </c>
      <c r="D481" s="28" t="n">
        <v>0</v>
      </c>
      <c r="E481" s="28" t="n">
        <v>0</v>
      </c>
      <c r="F481" s="28" t="s">
        <v>345</v>
      </c>
      <c r="G481" s="28" t="n">
        <v>0</v>
      </c>
      <c r="H481" s="28" t="n">
        <v>0</v>
      </c>
      <c r="I481" s="28" t="n">
        <v>0</v>
      </c>
      <c r="J481" s="28" t="n">
        <v>340</v>
      </c>
      <c r="K481" s="28" t="n">
        <v>7</v>
      </c>
      <c r="L481" s="28" t="n">
        <v>2</v>
      </c>
      <c r="M481" s="28" t="s">
        <v>146</v>
      </c>
      <c r="N481" s="28" t="s">
        <v>138</v>
      </c>
      <c r="O481" s="29" t="n">
        <v>45472</v>
      </c>
      <c r="P481" s="28" t="n">
        <f aca="false">ROUNDDOWN(($B481-$O481)/30,0)</f>
        <v>22</v>
      </c>
      <c r="Q481" s="28" t="str">
        <f aca="false">TEXT($B481,"yyyy-mm")</f>
        <v>2026-04</v>
      </c>
      <c r="R481" s="28" t="n">
        <f aca="false">IF(AND($O481&gt;=DATE(2025,1,1),$O481&lt;=DATE(2025,4,30)),1,0)</f>
        <v>0</v>
      </c>
    </row>
    <row r="482" customFormat="false" ht="15" hidden="false" customHeight="false" outlineLevel="0" collapsed="false">
      <c r="A482" s="28" t="n">
        <v>48</v>
      </c>
      <c r="B482" s="29" t="n">
        <v>46173</v>
      </c>
      <c r="C482" s="28" t="n">
        <v>153038.94</v>
      </c>
      <c r="D482" s="28" t="n">
        <v>0</v>
      </c>
      <c r="E482" s="28" t="n">
        <v>0</v>
      </c>
      <c r="F482" s="28" t="s">
        <v>345</v>
      </c>
      <c r="G482" s="28" t="n">
        <v>0</v>
      </c>
      <c r="H482" s="28" t="n">
        <v>0</v>
      </c>
      <c r="I482" s="28" t="n">
        <v>0</v>
      </c>
      <c r="J482" s="28" t="n">
        <v>340</v>
      </c>
      <c r="K482" s="28" t="n">
        <v>7</v>
      </c>
      <c r="L482" s="28" t="n">
        <v>2</v>
      </c>
      <c r="M482" s="28" t="s">
        <v>146</v>
      </c>
      <c r="N482" s="28" t="s">
        <v>138</v>
      </c>
      <c r="O482" s="29" t="n">
        <v>45472</v>
      </c>
      <c r="P482" s="28" t="n">
        <f aca="false">ROUNDDOWN(($B482-$O482)/30,0)</f>
        <v>23</v>
      </c>
      <c r="Q482" s="28" t="str">
        <f aca="false">TEXT($B482,"yyyy-mm")</f>
        <v>2026-05</v>
      </c>
      <c r="R482" s="28" t="n">
        <f aca="false">IF(AND($O482&gt;=DATE(2025,1,1),$O482&lt;=DATE(2025,4,30)),1,0)</f>
        <v>0</v>
      </c>
    </row>
    <row r="483" customFormat="false" ht="15" hidden="false" customHeight="false" outlineLevel="0" collapsed="false">
      <c r="A483" s="28" t="n">
        <v>48</v>
      </c>
      <c r="B483" s="29" t="n">
        <v>46203</v>
      </c>
      <c r="C483" s="28" t="n">
        <v>141266.72</v>
      </c>
      <c r="D483" s="28" t="n">
        <v>0</v>
      </c>
      <c r="E483" s="28" t="n">
        <v>0</v>
      </c>
      <c r="F483" s="28" t="s">
        <v>345</v>
      </c>
      <c r="G483" s="28" t="n">
        <v>0</v>
      </c>
      <c r="H483" s="28" t="n">
        <v>0</v>
      </c>
      <c r="I483" s="28" t="n">
        <v>0</v>
      </c>
      <c r="J483" s="28" t="n">
        <v>340</v>
      </c>
      <c r="K483" s="28" t="n">
        <v>7</v>
      </c>
      <c r="L483" s="28" t="n">
        <v>2</v>
      </c>
      <c r="M483" s="28" t="s">
        <v>146</v>
      </c>
      <c r="N483" s="28" t="s">
        <v>138</v>
      </c>
      <c r="O483" s="29" t="n">
        <v>45472</v>
      </c>
      <c r="P483" s="28" t="n">
        <f aca="false">ROUNDDOWN(($B483-$O483)/30,0)</f>
        <v>24</v>
      </c>
      <c r="Q483" s="28" t="str">
        <f aca="false">TEXT($B483,"yyyy-mm")</f>
        <v>2026-06</v>
      </c>
      <c r="R483" s="28" t="n">
        <f aca="false">IF(AND($O483&gt;=DATE(2025,1,1),$O483&lt;=DATE(2025,4,30)),1,0)</f>
        <v>0</v>
      </c>
    </row>
    <row r="484" customFormat="false" ht="15" hidden="false" customHeight="false" outlineLevel="0" collapsed="false">
      <c r="A484" s="28" t="n">
        <v>48</v>
      </c>
      <c r="B484" s="29" t="n">
        <v>46234</v>
      </c>
      <c r="C484" s="28" t="n">
        <v>129494.5</v>
      </c>
      <c r="D484" s="28" t="n">
        <v>0</v>
      </c>
      <c r="E484" s="28" t="n">
        <v>0</v>
      </c>
      <c r="F484" s="28" t="s">
        <v>345</v>
      </c>
      <c r="G484" s="28" t="n">
        <v>0</v>
      </c>
      <c r="H484" s="28" t="n">
        <v>0</v>
      </c>
      <c r="I484" s="28" t="n">
        <v>0</v>
      </c>
      <c r="J484" s="28" t="n">
        <v>340</v>
      </c>
      <c r="K484" s="28" t="n">
        <v>7</v>
      </c>
      <c r="L484" s="28" t="n">
        <v>2</v>
      </c>
      <c r="M484" s="28" t="s">
        <v>146</v>
      </c>
      <c r="N484" s="28" t="s">
        <v>138</v>
      </c>
      <c r="O484" s="29" t="n">
        <v>45472</v>
      </c>
      <c r="P484" s="28" t="n">
        <f aca="false">ROUNDDOWN(($B484-$O484)/30,0)</f>
        <v>25</v>
      </c>
      <c r="Q484" s="28" t="str">
        <f aca="false">TEXT($B484,"yyyy-mm")</f>
        <v>2026-07</v>
      </c>
      <c r="R484" s="28" t="n">
        <f aca="false">IF(AND($O484&gt;=DATE(2025,1,1),$O484&lt;=DATE(2025,4,30)),1,0)</f>
        <v>0</v>
      </c>
    </row>
    <row r="485" customFormat="false" ht="15" hidden="false" customHeight="false" outlineLevel="0" collapsed="false">
      <c r="A485" s="28" t="n">
        <v>48</v>
      </c>
      <c r="B485" s="29" t="n">
        <v>46265</v>
      </c>
      <c r="C485" s="28" t="n">
        <v>117722.28</v>
      </c>
      <c r="D485" s="28" t="n">
        <v>0</v>
      </c>
      <c r="E485" s="28" t="n">
        <v>0</v>
      </c>
      <c r="F485" s="28" t="s">
        <v>345</v>
      </c>
      <c r="G485" s="28" t="n">
        <v>0</v>
      </c>
      <c r="H485" s="28" t="n">
        <v>0</v>
      </c>
      <c r="I485" s="28" t="n">
        <v>0</v>
      </c>
      <c r="J485" s="28" t="n">
        <v>340</v>
      </c>
      <c r="K485" s="28" t="n">
        <v>7</v>
      </c>
      <c r="L485" s="28" t="n">
        <v>2</v>
      </c>
      <c r="M485" s="28" t="s">
        <v>146</v>
      </c>
      <c r="N485" s="28" t="s">
        <v>138</v>
      </c>
      <c r="O485" s="29" t="n">
        <v>45472</v>
      </c>
      <c r="P485" s="28" t="n">
        <f aca="false">ROUNDDOWN(($B485-$O485)/30,0)</f>
        <v>26</v>
      </c>
      <c r="Q485" s="28" t="str">
        <f aca="false">TEXT($B485,"yyyy-mm")</f>
        <v>2026-08</v>
      </c>
      <c r="R485" s="28" t="n">
        <f aca="false">IF(AND($O485&gt;=DATE(2025,1,1),$O485&lt;=DATE(2025,4,30)),1,0)</f>
        <v>0</v>
      </c>
    </row>
    <row r="486" customFormat="false" ht="15" hidden="false" customHeight="false" outlineLevel="0" collapsed="false">
      <c r="A486" s="28" t="n">
        <v>49</v>
      </c>
      <c r="B486" s="29" t="n">
        <v>46265</v>
      </c>
      <c r="C486" s="28" t="n">
        <v>21200</v>
      </c>
      <c r="D486" s="28" t="n">
        <v>0</v>
      </c>
      <c r="E486" s="28" t="n">
        <v>0</v>
      </c>
      <c r="F486" s="28" t="s">
        <v>345</v>
      </c>
      <c r="G486" s="28" t="n">
        <v>0</v>
      </c>
      <c r="H486" s="28" t="n">
        <v>0</v>
      </c>
      <c r="I486" s="28" t="n">
        <v>0</v>
      </c>
      <c r="J486" s="28" t="n">
        <v>90</v>
      </c>
      <c r="K486" s="28" t="n">
        <v>10</v>
      </c>
      <c r="L486" s="28" t="n">
        <v>1</v>
      </c>
      <c r="M486" s="28" t="s">
        <v>147</v>
      </c>
      <c r="N486" s="28" t="s">
        <v>138</v>
      </c>
      <c r="O486" s="29" t="n">
        <v>46263</v>
      </c>
      <c r="P486" s="28" t="n">
        <f aca="false">ROUNDDOWN(($B486-$O486)/30,0)</f>
        <v>0</v>
      </c>
      <c r="Q486" s="28" t="str">
        <f aca="false">TEXT($B486,"yyyy-mm")</f>
        <v>2026-08</v>
      </c>
      <c r="R486" s="28" t="n">
        <f aca="false">IF(AND($O486&gt;=DATE(2025,1,1),$O486&lt;=DATE(2025,4,30)),1,0)</f>
        <v>0</v>
      </c>
    </row>
    <row r="487" customFormat="false" ht="15" hidden="false" customHeight="false" outlineLevel="0" collapsed="false">
      <c r="A487" s="28" t="n">
        <v>50</v>
      </c>
      <c r="B487" s="29" t="n">
        <v>44773</v>
      </c>
      <c r="C487" s="28" t="n">
        <v>2200</v>
      </c>
      <c r="D487" s="28" t="n">
        <v>0</v>
      </c>
      <c r="E487" s="28" t="n">
        <v>0</v>
      </c>
      <c r="F487" s="28" t="s">
        <v>345</v>
      </c>
      <c r="G487" s="28" t="n">
        <v>0</v>
      </c>
      <c r="H487" s="28" t="n">
        <v>0</v>
      </c>
      <c r="I487" s="28" t="n">
        <v>0</v>
      </c>
      <c r="J487" s="28" t="n">
        <v>219</v>
      </c>
      <c r="K487" s="28" t="n">
        <v>9</v>
      </c>
      <c r="L487" s="28" t="n">
        <v>1</v>
      </c>
      <c r="M487" s="28" t="s">
        <v>146</v>
      </c>
      <c r="N487" s="28" t="s">
        <v>138</v>
      </c>
      <c r="O487" s="29" t="n">
        <v>44756</v>
      </c>
      <c r="P487" s="28" t="n">
        <f aca="false">ROUNDDOWN(($B487-$O487)/30,0)</f>
        <v>0</v>
      </c>
      <c r="Q487" s="28" t="str">
        <f aca="false">TEXT($B487,"yyyy-mm")</f>
        <v>2022-07</v>
      </c>
      <c r="R487" s="28" t="n">
        <f aca="false">IF(AND($O487&gt;=DATE(2025,1,1),$O487&lt;=DATE(2025,4,30)),1,0)</f>
        <v>0</v>
      </c>
    </row>
    <row r="488" customFormat="false" ht="15" hidden="false" customHeight="false" outlineLevel="0" collapsed="false">
      <c r="A488" s="28" t="n">
        <v>50</v>
      </c>
      <c r="B488" s="29" t="n">
        <v>44804</v>
      </c>
      <c r="C488" s="28" t="n">
        <v>1100</v>
      </c>
      <c r="D488" s="28" t="n">
        <v>0</v>
      </c>
      <c r="E488" s="28" t="n">
        <v>0</v>
      </c>
      <c r="F488" s="28" t="s">
        <v>345</v>
      </c>
      <c r="G488" s="28" t="n">
        <v>0</v>
      </c>
      <c r="H488" s="28" t="n">
        <v>0</v>
      </c>
      <c r="I488" s="28" t="n">
        <v>0</v>
      </c>
      <c r="J488" s="28" t="n">
        <v>219</v>
      </c>
      <c r="K488" s="28" t="n">
        <v>9</v>
      </c>
      <c r="L488" s="28" t="n">
        <v>1</v>
      </c>
      <c r="M488" s="28" t="s">
        <v>146</v>
      </c>
      <c r="N488" s="28" t="s">
        <v>138</v>
      </c>
      <c r="O488" s="29" t="n">
        <v>44756</v>
      </c>
      <c r="P488" s="28" t="n">
        <f aca="false">ROUNDDOWN(($B488-$O488)/30,0)</f>
        <v>1</v>
      </c>
      <c r="Q488" s="28" t="str">
        <f aca="false">TEXT($B488,"yyyy-mm")</f>
        <v>2022-08</v>
      </c>
      <c r="R488" s="28" t="n">
        <f aca="false">IF(AND($O488&gt;=DATE(2025,1,1),$O488&lt;=DATE(2025,4,30)),1,0)</f>
        <v>0</v>
      </c>
    </row>
    <row r="489" customFormat="false" ht="15" hidden="false" customHeight="false" outlineLevel="0" collapsed="false">
      <c r="A489" s="28" t="n">
        <v>50</v>
      </c>
      <c r="B489" s="29" t="n">
        <v>44834</v>
      </c>
      <c r="C489" s="28" t="n">
        <v>0</v>
      </c>
      <c r="D489" s="28" t="n">
        <v>0</v>
      </c>
      <c r="E489" s="28" t="n">
        <v>0</v>
      </c>
      <c r="F489" s="28" t="s">
        <v>345</v>
      </c>
      <c r="G489" s="28" t="n">
        <v>0</v>
      </c>
      <c r="H489" s="28" t="n">
        <v>0</v>
      </c>
      <c r="I489" s="28" t="n">
        <v>0</v>
      </c>
      <c r="J489" s="28" t="n">
        <v>219</v>
      </c>
      <c r="K489" s="28" t="n">
        <v>9</v>
      </c>
      <c r="L489" s="28" t="n">
        <v>1</v>
      </c>
      <c r="M489" s="28" t="s">
        <v>146</v>
      </c>
      <c r="N489" s="28" t="s">
        <v>138</v>
      </c>
      <c r="O489" s="29" t="n">
        <v>44756</v>
      </c>
      <c r="P489" s="28" t="n">
        <f aca="false">ROUNDDOWN(($B489-$O489)/30,0)</f>
        <v>2</v>
      </c>
      <c r="Q489" s="28" t="str">
        <f aca="false">TEXT($B489,"yyyy-mm")</f>
        <v>2022-09</v>
      </c>
      <c r="R489" s="28" t="n">
        <f aca="false">IF(AND($O489&gt;=DATE(2025,1,1),$O489&lt;=DATE(2025,4,30)),1,0)</f>
        <v>0</v>
      </c>
    </row>
    <row r="490" customFormat="false" ht="15" hidden="false" customHeight="false" outlineLevel="0" collapsed="false">
      <c r="A490" s="28" t="n">
        <v>51</v>
      </c>
      <c r="B490" s="29" t="n">
        <v>45138</v>
      </c>
      <c r="C490" s="28" t="n">
        <v>276600</v>
      </c>
      <c r="D490" s="28" t="n">
        <v>0</v>
      </c>
      <c r="E490" s="28" t="n">
        <v>0</v>
      </c>
      <c r="F490" s="28" t="s">
        <v>345</v>
      </c>
      <c r="G490" s="28" t="n">
        <v>0</v>
      </c>
      <c r="H490" s="28" t="n">
        <v>0</v>
      </c>
      <c r="I490" s="28" t="n">
        <v>0</v>
      </c>
      <c r="J490" s="28" t="n">
        <v>225</v>
      </c>
      <c r="K490" s="28" t="n">
        <v>12</v>
      </c>
      <c r="L490" s="28" t="n">
        <v>3</v>
      </c>
      <c r="M490" s="28" t="s">
        <v>145</v>
      </c>
      <c r="N490" s="28" t="s">
        <v>138</v>
      </c>
      <c r="O490" s="29" t="n">
        <v>45111</v>
      </c>
      <c r="P490" s="28" t="n">
        <f aca="false">ROUNDDOWN(($B490-$O490)/30,0)</f>
        <v>0</v>
      </c>
      <c r="Q490" s="28" t="str">
        <f aca="false">TEXT($B490,"yyyy-mm")</f>
        <v>2023-07</v>
      </c>
      <c r="R490" s="28" t="n">
        <f aca="false">IF(AND($O490&gt;=DATE(2025,1,1),$O490&lt;=DATE(2025,4,30)),1,0)</f>
        <v>0</v>
      </c>
    </row>
    <row r="491" customFormat="false" ht="15" hidden="false" customHeight="false" outlineLevel="0" collapsed="false">
      <c r="A491" s="28" t="n">
        <v>51</v>
      </c>
      <c r="B491" s="29" t="n">
        <v>45169</v>
      </c>
      <c r="C491" s="28" t="n">
        <v>270955.1</v>
      </c>
      <c r="D491" s="28" t="n">
        <v>0</v>
      </c>
      <c r="E491" s="28" t="n">
        <v>0</v>
      </c>
      <c r="F491" s="28" t="s">
        <v>345</v>
      </c>
      <c r="G491" s="28" t="n">
        <v>0</v>
      </c>
      <c r="H491" s="28" t="n">
        <v>0</v>
      </c>
      <c r="I491" s="28" t="n">
        <v>0</v>
      </c>
      <c r="J491" s="28" t="n">
        <v>225</v>
      </c>
      <c r="K491" s="28" t="n">
        <v>12</v>
      </c>
      <c r="L491" s="28" t="n">
        <v>3</v>
      </c>
      <c r="M491" s="28" t="s">
        <v>145</v>
      </c>
      <c r="N491" s="28" t="s">
        <v>138</v>
      </c>
      <c r="O491" s="29" t="n">
        <v>45111</v>
      </c>
      <c r="P491" s="28" t="n">
        <f aca="false">ROUNDDOWN(($B491-$O491)/30,0)</f>
        <v>1</v>
      </c>
      <c r="Q491" s="28" t="str">
        <f aca="false">TEXT($B491,"yyyy-mm")</f>
        <v>2023-08</v>
      </c>
      <c r="R491" s="28" t="n">
        <f aca="false">IF(AND($O491&gt;=DATE(2025,1,1),$O491&lt;=DATE(2025,4,30)),1,0)</f>
        <v>0</v>
      </c>
    </row>
    <row r="492" customFormat="false" ht="15" hidden="false" customHeight="false" outlineLevel="0" collapsed="false">
      <c r="A492" s="28" t="n">
        <v>51</v>
      </c>
      <c r="B492" s="29" t="n">
        <v>45199</v>
      </c>
      <c r="C492" s="28" t="n">
        <v>265310.2</v>
      </c>
      <c r="D492" s="28" t="n">
        <v>0</v>
      </c>
      <c r="E492" s="28" t="n">
        <v>0</v>
      </c>
      <c r="F492" s="28" t="s">
        <v>345</v>
      </c>
      <c r="G492" s="28" t="n">
        <v>0</v>
      </c>
      <c r="H492" s="28" t="n">
        <v>0</v>
      </c>
      <c r="I492" s="28" t="n">
        <v>0</v>
      </c>
      <c r="J492" s="28" t="n">
        <v>225</v>
      </c>
      <c r="K492" s="28" t="n">
        <v>12</v>
      </c>
      <c r="L492" s="28" t="n">
        <v>3</v>
      </c>
      <c r="M492" s="28" t="s">
        <v>145</v>
      </c>
      <c r="N492" s="28" t="s">
        <v>138</v>
      </c>
      <c r="O492" s="29" t="n">
        <v>45111</v>
      </c>
      <c r="P492" s="28" t="n">
        <f aca="false">ROUNDDOWN(($B492-$O492)/30,0)</f>
        <v>2</v>
      </c>
      <c r="Q492" s="28" t="str">
        <f aca="false">TEXT($B492,"yyyy-mm")</f>
        <v>2023-09</v>
      </c>
      <c r="R492" s="28" t="n">
        <f aca="false">IF(AND($O492&gt;=DATE(2025,1,1),$O492&lt;=DATE(2025,4,30)),1,0)</f>
        <v>0</v>
      </c>
    </row>
    <row r="493" customFormat="false" ht="15" hidden="false" customHeight="false" outlineLevel="0" collapsed="false">
      <c r="A493" s="28" t="n">
        <v>51</v>
      </c>
      <c r="B493" s="29" t="n">
        <v>45230</v>
      </c>
      <c r="C493" s="28" t="n">
        <v>259665.3</v>
      </c>
      <c r="D493" s="28" t="n">
        <v>0</v>
      </c>
      <c r="E493" s="28" t="n">
        <v>0</v>
      </c>
      <c r="F493" s="28" t="s">
        <v>345</v>
      </c>
      <c r="G493" s="28" t="n">
        <v>0</v>
      </c>
      <c r="H493" s="28" t="n">
        <v>0</v>
      </c>
      <c r="I493" s="28" t="n">
        <v>0</v>
      </c>
      <c r="J493" s="28" t="n">
        <v>225</v>
      </c>
      <c r="K493" s="28" t="n">
        <v>12</v>
      </c>
      <c r="L493" s="28" t="n">
        <v>3</v>
      </c>
      <c r="M493" s="28" t="s">
        <v>145</v>
      </c>
      <c r="N493" s="28" t="s">
        <v>138</v>
      </c>
      <c r="O493" s="29" t="n">
        <v>45111</v>
      </c>
      <c r="P493" s="28" t="n">
        <f aca="false">ROUNDDOWN(($B493-$O493)/30,0)</f>
        <v>3</v>
      </c>
      <c r="Q493" s="28" t="str">
        <f aca="false">TEXT($B493,"yyyy-mm")</f>
        <v>2023-10</v>
      </c>
      <c r="R493" s="28" t="n">
        <f aca="false">IF(AND($O493&gt;=DATE(2025,1,1),$O493&lt;=DATE(2025,4,30)),1,0)</f>
        <v>0</v>
      </c>
    </row>
    <row r="494" customFormat="false" ht="15" hidden="false" customHeight="false" outlineLevel="0" collapsed="false">
      <c r="A494" s="28" t="n">
        <v>51</v>
      </c>
      <c r="B494" s="29" t="n">
        <v>45260</v>
      </c>
      <c r="C494" s="28" t="n">
        <v>254020.4</v>
      </c>
      <c r="D494" s="28" t="n">
        <v>0</v>
      </c>
      <c r="E494" s="28" t="n">
        <v>0</v>
      </c>
      <c r="F494" s="28" t="s">
        <v>345</v>
      </c>
      <c r="G494" s="28" t="n">
        <v>0</v>
      </c>
      <c r="H494" s="28" t="n">
        <v>0</v>
      </c>
      <c r="I494" s="28" t="n">
        <v>0</v>
      </c>
      <c r="J494" s="28" t="n">
        <v>225</v>
      </c>
      <c r="K494" s="28" t="n">
        <v>12</v>
      </c>
      <c r="L494" s="28" t="n">
        <v>3</v>
      </c>
      <c r="M494" s="28" t="s">
        <v>145</v>
      </c>
      <c r="N494" s="28" t="s">
        <v>138</v>
      </c>
      <c r="O494" s="29" t="n">
        <v>45111</v>
      </c>
      <c r="P494" s="28" t="n">
        <f aca="false">ROUNDDOWN(($B494-$O494)/30,0)</f>
        <v>4</v>
      </c>
      <c r="Q494" s="28" t="str">
        <f aca="false">TEXT($B494,"yyyy-mm")</f>
        <v>2023-11</v>
      </c>
      <c r="R494" s="28" t="n">
        <f aca="false">IF(AND($O494&gt;=DATE(2025,1,1),$O494&lt;=DATE(2025,4,30)),1,0)</f>
        <v>0</v>
      </c>
    </row>
    <row r="495" customFormat="false" ht="15" hidden="false" customHeight="false" outlineLevel="0" collapsed="false">
      <c r="A495" s="28" t="n">
        <v>51</v>
      </c>
      <c r="B495" s="29" t="n">
        <v>45291</v>
      </c>
      <c r="C495" s="28" t="n">
        <v>248375.5</v>
      </c>
      <c r="D495" s="28" t="n">
        <v>0</v>
      </c>
      <c r="E495" s="28" t="n">
        <v>0</v>
      </c>
      <c r="F495" s="28" t="s">
        <v>345</v>
      </c>
      <c r="G495" s="28" t="n">
        <v>0</v>
      </c>
      <c r="H495" s="28" t="n">
        <v>0</v>
      </c>
      <c r="I495" s="28" t="n">
        <v>0</v>
      </c>
      <c r="J495" s="28" t="n">
        <v>225</v>
      </c>
      <c r="K495" s="28" t="n">
        <v>12</v>
      </c>
      <c r="L495" s="28" t="n">
        <v>3</v>
      </c>
      <c r="M495" s="28" t="s">
        <v>145</v>
      </c>
      <c r="N495" s="28" t="s">
        <v>138</v>
      </c>
      <c r="O495" s="29" t="n">
        <v>45111</v>
      </c>
      <c r="P495" s="28" t="n">
        <f aca="false">ROUNDDOWN(($B495-$O495)/30,0)</f>
        <v>6</v>
      </c>
      <c r="Q495" s="28" t="str">
        <f aca="false">TEXT($B495,"yyyy-mm")</f>
        <v>2023-12</v>
      </c>
      <c r="R495" s="28" t="n">
        <f aca="false">IF(AND($O495&gt;=DATE(2025,1,1),$O495&lt;=DATE(2025,4,30)),1,0)</f>
        <v>0</v>
      </c>
    </row>
    <row r="496" customFormat="false" ht="15" hidden="false" customHeight="false" outlineLevel="0" collapsed="false">
      <c r="A496" s="28" t="n">
        <v>51</v>
      </c>
      <c r="B496" s="29" t="n">
        <v>45322</v>
      </c>
      <c r="C496" s="28" t="n">
        <v>242730.6</v>
      </c>
      <c r="D496" s="28" t="n">
        <v>0</v>
      </c>
      <c r="E496" s="28" t="n">
        <v>0</v>
      </c>
      <c r="F496" s="28" t="s">
        <v>345</v>
      </c>
      <c r="G496" s="28" t="n">
        <v>0</v>
      </c>
      <c r="H496" s="28" t="n">
        <v>0</v>
      </c>
      <c r="I496" s="28" t="n">
        <v>0</v>
      </c>
      <c r="J496" s="28" t="n">
        <v>225</v>
      </c>
      <c r="K496" s="28" t="n">
        <v>12</v>
      </c>
      <c r="L496" s="28" t="n">
        <v>3</v>
      </c>
      <c r="M496" s="28" t="s">
        <v>145</v>
      </c>
      <c r="N496" s="28" t="s">
        <v>138</v>
      </c>
      <c r="O496" s="29" t="n">
        <v>45111</v>
      </c>
      <c r="P496" s="28" t="n">
        <f aca="false">ROUNDDOWN(($B496-$O496)/30,0)</f>
        <v>7</v>
      </c>
      <c r="Q496" s="28" t="str">
        <f aca="false">TEXT($B496,"yyyy-mm")</f>
        <v>2024-01</v>
      </c>
      <c r="R496" s="28" t="n">
        <f aca="false">IF(AND($O496&gt;=DATE(2025,1,1),$O496&lt;=DATE(2025,4,30)),1,0)</f>
        <v>0</v>
      </c>
    </row>
    <row r="497" customFormat="false" ht="15" hidden="false" customHeight="false" outlineLevel="0" collapsed="false">
      <c r="A497" s="28" t="n">
        <v>51</v>
      </c>
      <c r="B497" s="29" t="n">
        <v>45351</v>
      </c>
      <c r="C497" s="28" t="n">
        <v>237085.7</v>
      </c>
      <c r="D497" s="28" t="n">
        <v>0</v>
      </c>
      <c r="E497" s="28" t="n">
        <v>0</v>
      </c>
      <c r="F497" s="28" t="s">
        <v>345</v>
      </c>
      <c r="G497" s="28" t="n">
        <v>0</v>
      </c>
      <c r="H497" s="28" t="n">
        <v>0</v>
      </c>
      <c r="I497" s="28" t="n">
        <v>0</v>
      </c>
      <c r="J497" s="28" t="n">
        <v>225</v>
      </c>
      <c r="K497" s="28" t="n">
        <v>12</v>
      </c>
      <c r="L497" s="28" t="n">
        <v>3</v>
      </c>
      <c r="M497" s="28" t="s">
        <v>145</v>
      </c>
      <c r="N497" s="28" t="s">
        <v>138</v>
      </c>
      <c r="O497" s="29" t="n">
        <v>45111</v>
      </c>
      <c r="P497" s="28" t="n">
        <f aca="false">ROUNDDOWN(($B497-$O497)/30,0)</f>
        <v>8</v>
      </c>
      <c r="Q497" s="28" t="str">
        <f aca="false">TEXT($B497,"yyyy-mm")</f>
        <v>2024-02</v>
      </c>
      <c r="R497" s="28" t="n">
        <f aca="false">IF(AND($O497&gt;=DATE(2025,1,1),$O497&lt;=DATE(2025,4,30)),1,0)</f>
        <v>0</v>
      </c>
    </row>
    <row r="498" customFormat="false" ht="15" hidden="false" customHeight="false" outlineLevel="0" collapsed="false">
      <c r="A498" s="28" t="n">
        <v>51</v>
      </c>
      <c r="B498" s="29" t="n">
        <v>45382</v>
      </c>
      <c r="C498" s="28" t="n">
        <v>231440.8</v>
      </c>
      <c r="D498" s="28" t="n">
        <v>0</v>
      </c>
      <c r="E498" s="28" t="n">
        <v>0</v>
      </c>
      <c r="F498" s="28" t="s">
        <v>345</v>
      </c>
      <c r="G498" s="28" t="n">
        <v>0</v>
      </c>
      <c r="H498" s="28" t="n">
        <v>0</v>
      </c>
      <c r="I498" s="28" t="n">
        <v>0</v>
      </c>
      <c r="J498" s="28" t="n">
        <v>225</v>
      </c>
      <c r="K498" s="28" t="n">
        <v>12</v>
      </c>
      <c r="L498" s="28" t="n">
        <v>3</v>
      </c>
      <c r="M498" s="28" t="s">
        <v>145</v>
      </c>
      <c r="N498" s="28" t="s">
        <v>138</v>
      </c>
      <c r="O498" s="29" t="n">
        <v>45111</v>
      </c>
      <c r="P498" s="28" t="n">
        <f aca="false">ROUNDDOWN(($B498-$O498)/30,0)</f>
        <v>9</v>
      </c>
      <c r="Q498" s="28" t="str">
        <f aca="false">TEXT($B498,"yyyy-mm")</f>
        <v>2024-03</v>
      </c>
      <c r="R498" s="28" t="n">
        <f aca="false">IF(AND($O498&gt;=DATE(2025,1,1),$O498&lt;=DATE(2025,4,30)),1,0)</f>
        <v>0</v>
      </c>
    </row>
    <row r="499" customFormat="false" ht="15" hidden="false" customHeight="false" outlineLevel="0" collapsed="false">
      <c r="A499" s="28" t="n">
        <v>51</v>
      </c>
      <c r="B499" s="29" t="n">
        <v>45412</v>
      </c>
      <c r="C499" s="28" t="n">
        <v>225795.9</v>
      </c>
      <c r="D499" s="28" t="n">
        <v>0</v>
      </c>
      <c r="E499" s="28" t="n">
        <v>0</v>
      </c>
      <c r="F499" s="28" t="s">
        <v>345</v>
      </c>
      <c r="G499" s="28" t="n">
        <v>0</v>
      </c>
      <c r="H499" s="28" t="n">
        <v>0</v>
      </c>
      <c r="I499" s="28" t="n">
        <v>0</v>
      </c>
      <c r="J499" s="28" t="n">
        <v>225</v>
      </c>
      <c r="K499" s="28" t="n">
        <v>12</v>
      </c>
      <c r="L499" s="28" t="n">
        <v>3</v>
      </c>
      <c r="M499" s="28" t="s">
        <v>145</v>
      </c>
      <c r="N499" s="28" t="s">
        <v>138</v>
      </c>
      <c r="O499" s="29" t="n">
        <v>45111</v>
      </c>
      <c r="P499" s="28" t="n">
        <f aca="false">ROUNDDOWN(($B499-$O499)/30,0)</f>
        <v>10</v>
      </c>
      <c r="Q499" s="28" t="str">
        <f aca="false">TEXT($B499,"yyyy-mm")</f>
        <v>2024-04</v>
      </c>
      <c r="R499" s="28" t="n">
        <f aca="false">IF(AND($O499&gt;=DATE(2025,1,1),$O499&lt;=DATE(2025,4,30)),1,0)</f>
        <v>0</v>
      </c>
    </row>
    <row r="500" customFormat="false" ht="15" hidden="false" customHeight="false" outlineLevel="0" collapsed="false">
      <c r="A500" s="28" t="n">
        <v>51</v>
      </c>
      <c r="B500" s="29" t="n">
        <v>45443</v>
      </c>
      <c r="C500" s="28" t="n">
        <v>220151</v>
      </c>
      <c r="D500" s="28" t="n">
        <v>0</v>
      </c>
      <c r="E500" s="28" t="n">
        <v>0</v>
      </c>
      <c r="F500" s="28" t="s">
        <v>345</v>
      </c>
      <c r="G500" s="28" t="n">
        <v>0</v>
      </c>
      <c r="H500" s="28" t="n">
        <v>0</v>
      </c>
      <c r="I500" s="28" t="n">
        <v>0</v>
      </c>
      <c r="J500" s="28" t="n">
        <v>225</v>
      </c>
      <c r="K500" s="28" t="n">
        <v>12</v>
      </c>
      <c r="L500" s="28" t="n">
        <v>3</v>
      </c>
      <c r="M500" s="28" t="s">
        <v>145</v>
      </c>
      <c r="N500" s="28" t="s">
        <v>138</v>
      </c>
      <c r="O500" s="29" t="n">
        <v>45111</v>
      </c>
      <c r="P500" s="28" t="n">
        <f aca="false">ROUNDDOWN(($B500-$O500)/30,0)</f>
        <v>11</v>
      </c>
      <c r="Q500" s="28" t="str">
        <f aca="false">TEXT($B500,"yyyy-mm")</f>
        <v>2024-05</v>
      </c>
      <c r="R500" s="28" t="n">
        <f aca="false">IF(AND($O500&gt;=DATE(2025,1,1),$O500&lt;=DATE(2025,4,30)),1,0)</f>
        <v>0</v>
      </c>
    </row>
    <row r="501" customFormat="false" ht="15" hidden="false" customHeight="false" outlineLevel="0" collapsed="false">
      <c r="A501" s="28" t="n">
        <v>51</v>
      </c>
      <c r="B501" s="29" t="n">
        <v>45473</v>
      </c>
      <c r="C501" s="28" t="n">
        <v>214506.1</v>
      </c>
      <c r="D501" s="28" t="n">
        <v>0</v>
      </c>
      <c r="E501" s="28" t="n">
        <v>0</v>
      </c>
      <c r="F501" s="28" t="s">
        <v>345</v>
      </c>
      <c r="G501" s="28" t="n">
        <v>0</v>
      </c>
      <c r="H501" s="28" t="n">
        <v>0</v>
      </c>
      <c r="I501" s="28" t="n">
        <v>0</v>
      </c>
      <c r="J501" s="28" t="n">
        <v>225</v>
      </c>
      <c r="K501" s="28" t="n">
        <v>12</v>
      </c>
      <c r="L501" s="28" t="n">
        <v>3</v>
      </c>
      <c r="M501" s="28" t="s">
        <v>145</v>
      </c>
      <c r="N501" s="28" t="s">
        <v>138</v>
      </c>
      <c r="O501" s="29" t="n">
        <v>45111</v>
      </c>
      <c r="P501" s="28" t="n">
        <f aca="false">ROUNDDOWN(($B501-$O501)/30,0)</f>
        <v>12</v>
      </c>
      <c r="Q501" s="28" t="str">
        <f aca="false">TEXT($B501,"yyyy-mm")</f>
        <v>2024-06</v>
      </c>
      <c r="R501" s="28" t="n">
        <f aca="false">IF(AND($O501&gt;=DATE(2025,1,1),$O501&lt;=DATE(2025,4,30)),1,0)</f>
        <v>0</v>
      </c>
    </row>
    <row r="502" customFormat="false" ht="15" hidden="false" customHeight="false" outlineLevel="0" collapsed="false">
      <c r="A502" s="28" t="n">
        <v>51</v>
      </c>
      <c r="B502" s="29" t="n">
        <v>45504</v>
      </c>
      <c r="C502" s="28" t="n">
        <v>208861.2</v>
      </c>
      <c r="D502" s="28" t="n">
        <v>0</v>
      </c>
      <c r="E502" s="28" t="n">
        <v>0</v>
      </c>
      <c r="F502" s="28" t="s">
        <v>345</v>
      </c>
      <c r="G502" s="28" t="n">
        <v>0</v>
      </c>
      <c r="H502" s="28" t="n">
        <v>0</v>
      </c>
      <c r="I502" s="28" t="n">
        <v>0</v>
      </c>
      <c r="J502" s="28" t="n">
        <v>225</v>
      </c>
      <c r="K502" s="28" t="n">
        <v>12</v>
      </c>
      <c r="L502" s="28" t="n">
        <v>3</v>
      </c>
      <c r="M502" s="28" t="s">
        <v>145</v>
      </c>
      <c r="N502" s="28" t="s">
        <v>138</v>
      </c>
      <c r="O502" s="29" t="n">
        <v>45111</v>
      </c>
      <c r="P502" s="28" t="n">
        <f aca="false">ROUNDDOWN(($B502-$O502)/30,0)</f>
        <v>13</v>
      </c>
      <c r="Q502" s="28" t="str">
        <f aca="false">TEXT($B502,"yyyy-mm")</f>
        <v>2024-07</v>
      </c>
      <c r="R502" s="28" t="n">
        <f aca="false">IF(AND($O502&gt;=DATE(2025,1,1),$O502&lt;=DATE(2025,4,30)),1,0)</f>
        <v>0</v>
      </c>
    </row>
    <row r="503" customFormat="false" ht="15" hidden="false" customHeight="false" outlineLevel="0" collapsed="false">
      <c r="A503" s="28" t="n">
        <v>51</v>
      </c>
      <c r="B503" s="29" t="n">
        <v>45535</v>
      </c>
      <c r="C503" s="28" t="n">
        <v>203216.3</v>
      </c>
      <c r="D503" s="28" t="n">
        <v>0</v>
      </c>
      <c r="E503" s="28" t="n">
        <v>0</v>
      </c>
      <c r="F503" s="28" t="s">
        <v>345</v>
      </c>
      <c r="G503" s="28" t="n">
        <v>0</v>
      </c>
      <c r="H503" s="28" t="n">
        <v>0</v>
      </c>
      <c r="I503" s="28" t="n">
        <v>0</v>
      </c>
      <c r="J503" s="28" t="n">
        <v>225</v>
      </c>
      <c r="K503" s="28" t="n">
        <v>12</v>
      </c>
      <c r="L503" s="28" t="n">
        <v>3</v>
      </c>
      <c r="M503" s="28" t="s">
        <v>145</v>
      </c>
      <c r="N503" s="28" t="s">
        <v>138</v>
      </c>
      <c r="O503" s="29" t="n">
        <v>45111</v>
      </c>
      <c r="P503" s="28" t="n">
        <f aca="false">ROUNDDOWN(($B503-$O503)/30,0)</f>
        <v>14</v>
      </c>
      <c r="Q503" s="28" t="str">
        <f aca="false">TEXT($B503,"yyyy-mm")</f>
        <v>2024-08</v>
      </c>
      <c r="R503" s="28" t="n">
        <f aca="false">IF(AND($O503&gt;=DATE(2025,1,1),$O503&lt;=DATE(2025,4,30)),1,0)</f>
        <v>0</v>
      </c>
    </row>
    <row r="504" customFormat="false" ht="15" hidden="false" customHeight="false" outlineLevel="0" collapsed="false">
      <c r="A504" s="28" t="n">
        <v>51</v>
      </c>
      <c r="B504" s="29" t="n">
        <v>45565</v>
      </c>
      <c r="C504" s="28" t="n">
        <v>197571.4</v>
      </c>
      <c r="D504" s="28" t="n">
        <v>0</v>
      </c>
      <c r="E504" s="28" t="n">
        <v>0</v>
      </c>
      <c r="F504" s="28" t="s">
        <v>345</v>
      </c>
      <c r="G504" s="28" t="n">
        <v>0</v>
      </c>
      <c r="H504" s="28" t="n">
        <v>0</v>
      </c>
      <c r="I504" s="28" t="n">
        <v>0</v>
      </c>
      <c r="J504" s="28" t="n">
        <v>225</v>
      </c>
      <c r="K504" s="28" t="n">
        <v>12</v>
      </c>
      <c r="L504" s="28" t="n">
        <v>3</v>
      </c>
      <c r="M504" s="28" t="s">
        <v>145</v>
      </c>
      <c r="N504" s="28" t="s">
        <v>138</v>
      </c>
      <c r="O504" s="29" t="n">
        <v>45111</v>
      </c>
      <c r="P504" s="28" t="n">
        <f aca="false">ROUNDDOWN(($B504-$O504)/30,0)</f>
        <v>15</v>
      </c>
      <c r="Q504" s="28" t="str">
        <f aca="false">TEXT($B504,"yyyy-mm")</f>
        <v>2024-09</v>
      </c>
      <c r="R504" s="28" t="n">
        <f aca="false">IF(AND($O504&gt;=DATE(2025,1,1),$O504&lt;=DATE(2025,4,30)),1,0)</f>
        <v>0</v>
      </c>
    </row>
    <row r="505" customFormat="false" ht="15" hidden="false" customHeight="false" outlineLevel="0" collapsed="false">
      <c r="A505" s="28" t="n">
        <v>51</v>
      </c>
      <c r="B505" s="29" t="n">
        <v>45596</v>
      </c>
      <c r="C505" s="28" t="n">
        <v>191926.5</v>
      </c>
      <c r="D505" s="28" t="n">
        <v>0</v>
      </c>
      <c r="E505" s="28" t="n">
        <v>0</v>
      </c>
      <c r="F505" s="28" t="s">
        <v>345</v>
      </c>
      <c r="G505" s="28" t="n">
        <v>0</v>
      </c>
      <c r="H505" s="28" t="n">
        <v>0</v>
      </c>
      <c r="I505" s="28" t="n">
        <v>0</v>
      </c>
      <c r="J505" s="28" t="n">
        <v>225</v>
      </c>
      <c r="K505" s="28" t="n">
        <v>12</v>
      </c>
      <c r="L505" s="28" t="n">
        <v>3</v>
      </c>
      <c r="M505" s="28" t="s">
        <v>145</v>
      </c>
      <c r="N505" s="28" t="s">
        <v>138</v>
      </c>
      <c r="O505" s="29" t="n">
        <v>45111</v>
      </c>
      <c r="P505" s="28" t="n">
        <f aca="false">ROUNDDOWN(($B505-$O505)/30,0)</f>
        <v>16</v>
      </c>
      <c r="Q505" s="28" t="str">
        <f aca="false">TEXT($B505,"yyyy-mm")</f>
        <v>2024-10</v>
      </c>
      <c r="R505" s="28" t="n">
        <f aca="false">IF(AND($O505&gt;=DATE(2025,1,1),$O505&lt;=DATE(2025,4,30)),1,0)</f>
        <v>0</v>
      </c>
    </row>
    <row r="506" customFormat="false" ht="15" hidden="false" customHeight="false" outlineLevel="0" collapsed="false">
      <c r="A506" s="28" t="n">
        <v>51</v>
      </c>
      <c r="B506" s="29" t="n">
        <v>45626</v>
      </c>
      <c r="C506" s="28" t="n">
        <v>186281.6</v>
      </c>
      <c r="D506" s="28" t="n">
        <v>0</v>
      </c>
      <c r="E506" s="28" t="n">
        <v>0</v>
      </c>
      <c r="F506" s="28" t="s">
        <v>345</v>
      </c>
      <c r="G506" s="28" t="n">
        <v>0</v>
      </c>
      <c r="H506" s="28" t="n">
        <v>0</v>
      </c>
      <c r="I506" s="28" t="n">
        <v>0</v>
      </c>
      <c r="J506" s="28" t="n">
        <v>225</v>
      </c>
      <c r="K506" s="28" t="n">
        <v>12</v>
      </c>
      <c r="L506" s="28" t="n">
        <v>3</v>
      </c>
      <c r="M506" s="28" t="s">
        <v>145</v>
      </c>
      <c r="N506" s="28" t="s">
        <v>138</v>
      </c>
      <c r="O506" s="29" t="n">
        <v>45111</v>
      </c>
      <c r="P506" s="28" t="n">
        <f aca="false">ROUNDDOWN(($B506-$O506)/30,0)</f>
        <v>17</v>
      </c>
      <c r="Q506" s="28" t="str">
        <f aca="false">TEXT($B506,"yyyy-mm")</f>
        <v>2024-11</v>
      </c>
      <c r="R506" s="28" t="n">
        <f aca="false">IF(AND($O506&gt;=DATE(2025,1,1),$O506&lt;=DATE(2025,4,30)),1,0)</f>
        <v>0</v>
      </c>
    </row>
    <row r="507" customFormat="false" ht="15" hidden="false" customHeight="false" outlineLevel="0" collapsed="false">
      <c r="A507" s="28" t="n">
        <v>51</v>
      </c>
      <c r="B507" s="29" t="n">
        <v>45657</v>
      </c>
      <c r="C507" s="28" t="n">
        <v>180636.7</v>
      </c>
      <c r="D507" s="28" t="n">
        <v>0</v>
      </c>
      <c r="E507" s="28" t="n">
        <v>0</v>
      </c>
      <c r="F507" s="28" t="s">
        <v>345</v>
      </c>
      <c r="G507" s="28" t="n">
        <v>0</v>
      </c>
      <c r="H507" s="28" t="n">
        <v>0</v>
      </c>
      <c r="I507" s="28" t="n">
        <v>0</v>
      </c>
      <c r="J507" s="28" t="n">
        <v>225</v>
      </c>
      <c r="K507" s="28" t="n">
        <v>12</v>
      </c>
      <c r="L507" s="28" t="n">
        <v>3</v>
      </c>
      <c r="M507" s="28" t="s">
        <v>145</v>
      </c>
      <c r="N507" s="28" t="s">
        <v>138</v>
      </c>
      <c r="O507" s="29" t="n">
        <v>45111</v>
      </c>
      <c r="P507" s="28" t="n">
        <f aca="false">ROUNDDOWN(($B507-$O507)/30,0)</f>
        <v>18</v>
      </c>
      <c r="Q507" s="28" t="str">
        <f aca="false">TEXT($B507,"yyyy-mm")</f>
        <v>2024-12</v>
      </c>
      <c r="R507" s="28" t="n">
        <f aca="false">IF(AND($O507&gt;=DATE(2025,1,1),$O507&lt;=DATE(2025,4,30)),1,0)</f>
        <v>0</v>
      </c>
    </row>
    <row r="508" customFormat="false" ht="15" hidden="false" customHeight="false" outlineLevel="0" collapsed="false">
      <c r="A508" s="28" t="n">
        <v>51</v>
      </c>
      <c r="B508" s="29" t="n">
        <v>45688</v>
      </c>
      <c r="C508" s="28" t="n">
        <v>174991.8</v>
      </c>
      <c r="D508" s="28" t="n">
        <v>0</v>
      </c>
      <c r="E508" s="28" t="n">
        <v>0</v>
      </c>
      <c r="F508" s="28" t="s">
        <v>345</v>
      </c>
      <c r="G508" s="28" t="n">
        <v>0</v>
      </c>
      <c r="H508" s="28" t="n">
        <v>0</v>
      </c>
      <c r="I508" s="28" t="n">
        <v>0</v>
      </c>
      <c r="J508" s="28" t="n">
        <v>225</v>
      </c>
      <c r="K508" s="28" t="n">
        <v>12</v>
      </c>
      <c r="L508" s="28" t="n">
        <v>3</v>
      </c>
      <c r="M508" s="28" t="s">
        <v>145</v>
      </c>
      <c r="N508" s="28" t="s">
        <v>138</v>
      </c>
      <c r="O508" s="29" t="n">
        <v>45111</v>
      </c>
      <c r="P508" s="28" t="n">
        <f aca="false">ROUNDDOWN(($B508-$O508)/30,0)</f>
        <v>19</v>
      </c>
      <c r="Q508" s="28" t="str">
        <f aca="false">TEXT($B508,"yyyy-mm")</f>
        <v>2025-01</v>
      </c>
      <c r="R508" s="28" t="n">
        <f aca="false">IF(AND($O508&gt;=DATE(2025,1,1),$O508&lt;=DATE(2025,4,30)),1,0)</f>
        <v>0</v>
      </c>
    </row>
    <row r="509" customFormat="false" ht="15" hidden="false" customHeight="false" outlineLevel="0" collapsed="false">
      <c r="A509" s="28" t="n">
        <v>51</v>
      </c>
      <c r="B509" s="29" t="n">
        <v>45716</v>
      </c>
      <c r="C509" s="28" t="n">
        <v>169346.9</v>
      </c>
      <c r="D509" s="28" t="n">
        <v>0</v>
      </c>
      <c r="E509" s="28" t="n">
        <v>0</v>
      </c>
      <c r="F509" s="28" t="s">
        <v>345</v>
      </c>
      <c r="G509" s="28" t="n">
        <v>0</v>
      </c>
      <c r="H509" s="28" t="n">
        <v>0</v>
      </c>
      <c r="I509" s="28" t="n">
        <v>0</v>
      </c>
      <c r="J509" s="28" t="n">
        <v>225</v>
      </c>
      <c r="K509" s="28" t="n">
        <v>12</v>
      </c>
      <c r="L509" s="28" t="n">
        <v>3</v>
      </c>
      <c r="M509" s="28" t="s">
        <v>145</v>
      </c>
      <c r="N509" s="28" t="s">
        <v>138</v>
      </c>
      <c r="O509" s="29" t="n">
        <v>45111</v>
      </c>
      <c r="P509" s="28" t="n">
        <f aca="false">ROUNDDOWN(($B509-$O509)/30,0)</f>
        <v>20</v>
      </c>
      <c r="Q509" s="28" t="str">
        <f aca="false">TEXT($B509,"yyyy-mm")</f>
        <v>2025-02</v>
      </c>
      <c r="R509" s="28" t="n">
        <f aca="false">IF(AND($O509&gt;=DATE(2025,1,1),$O509&lt;=DATE(2025,4,30)),1,0)</f>
        <v>0</v>
      </c>
    </row>
    <row r="510" customFormat="false" ht="15" hidden="false" customHeight="false" outlineLevel="0" collapsed="false">
      <c r="A510" s="28" t="n">
        <v>51</v>
      </c>
      <c r="B510" s="29" t="n">
        <v>45747</v>
      </c>
      <c r="C510" s="28" t="n">
        <v>163702</v>
      </c>
      <c r="D510" s="28" t="n">
        <v>0</v>
      </c>
      <c r="E510" s="28" t="n">
        <v>0</v>
      </c>
      <c r="F510" s="28" t="s">
        <v>345</v>
      </c>
      <c r="G510" s="28" t="n">
        <v>0</v>
      </c>
      <c r="H510" s="28" t="n">
        <v>0</v>
      </c>
      <c r="I510" s="28" t="n">
        <v>0</v>
      </c>
      <c r="J510" s="28" t="n">
        <v>225</v>
      </c>
      <c r="K510" s="28" t="n">
        <v>12</v>
      </c>
      <c r="L510" s="28" t="n">
        <v>3</v>
      </c>
      <c r="M510" s="28" t="s">
        <v>145</v>
      </c>
      <c r="N510" s="28" t="s">
        <v>138</v>
      </c>
      <c r="O510" s="29" t="n">
        <v>45111</v>
      </c>
      <c r="P510" s="28" t="n">
        <f aca="false">ROUNDDOWN(($B510-$O510)/30,0)</f>
        <v>21</v>
      </c>
      <c r="Q510" s="28" t="str">
        <f aca="false">TEXT($B510,"yyyy-mm")</f>
        <v>2025-03</v>
      </c>
      <c r="R510" s="28" t="n">
        <f aca="false">IF(AND($O510&gt;=DATE(2025,1,1),$O510&lt;=DATE(2025,4,30)),1,0)</f>
        <v>0</v>
      </c>
    </row>
    <row r="511" customFormat="false" ht="15" hidden="false" customHeight="false" outlineLevel="0" collapsed="false">
      <c r="A511" s="28" t="n">
        <v>51</v>
      </c>
      <c r="B511" s="29" t="n">
        <v>45777</v>
      </c>
      <c r="C511" s="28" t="n">
        <v>158057.1</v>
      </c>
      <c r="D511" s="28" t="n">
        <v>0</v>
      </c>
      <c r="E511" s="28" t="n">
        <v>0</v>
      </c>
      <c r="F511" s="28" t="s">
        <v>345</v>
      </c>
      <c r="G511" s="28" t="n">
        <v>0</v>
      </c>
      <c r="H511" s="28" t="n">
        <v>0</v>
      </c>
      <c r="I511" s="28" t="n">
        <v>0</v>
      </c>
      <c r="J511" s="28" t="n">
        <v>225</v>
      </c>
      <c r="K511" s="28" t="n">
        <v>12</v>
      </c>
      <c r="L511" s="28" t="n">
        <v>3</v>
      </c>
      <c r="M511" s="28" t="s">
        <v>145</v>
      </c>
      <c r="N511" s="28" t="s">
        <v>138</v>
      </c>
      <c r="O511" s="29" t="n">
        <v>45111</v>
      </c>
      <c r="P511" s="28" t="n">
        <f aca="false">ROUNDDOWN(($B511-$O511)/30,0)</f>
        <v>22</v>
      </c>
      <c r="Q511" s="28" t="str">
        <f aca="false">TEXT($B511,"yyyy-mm")</f>
        <v>2025-04</v>
      </c>
      <c r="R511" s="28" t="n">
        <f aca="false">IF(AND($O511&gt;=DATE(2025,1,1),$O511&lt;=DATE(2025,4,30)),1,0)</f>
        <v>0</v>
      </c>
    </row>
    <row r="512" customFormat="false" ht="15" hidden="false" customHeight="false" outlineLevel="0" collapsed="false">
      <c r="A512" s="28" t="n">
        <v>51</v>
      </c>
      <c r="B512" s="29" t="n">
        <v>45808</v>
      </c>
      <c r="C512" s="28" t="n">
        <v>152412.2</v>
      </c>
      <c r="D512" s="28" t="n">
        <v>0</v>
      </c>
      <c r="E512" s="28" t="n">
        <v>0</v>
      </c>
      <c r="F512" s="28" t="s">
        <v>345</v>
      </c>
      <c r="G512" s="28" t="n">
        <v>0</v>
      </c>
      <c r="H512" s="28" t="n">
        <v>0</v>
      </c>
      <c r="I512" s="28" t="n">
        <v>0</v>
      </c>
      <c r="J512" s="28" t="n">
        <v>225</v>
      </c>
      <c r="K512" s="28" t="n">
        <v>12</v>
      </c>
      <c r="L512" s="28" t="n">
        <v>3</v>
      </c>
      <c r="M512" s="28" t="s">
        <v>145</v>
      </c>
      <c r="N512" s="28" t="s">
        <v>138</v>
      </c>
      <c r="O512" s="29" t="n">
        <v>45111</v>
      </c>
      <c r="P512" s="28" t="n">
        <f aca="false">ROUNDDOWN(($B512-$O512)/30,0)</f>
        <v>23</v>
      </c>
      <c r="Q512" s="28" t="str">
        <f aca="false">TEXT($B512,"yyyy-mm")</f>
        <v>2025-05</v>
      </c>
      <c r="R512" s="28" t="n">
        <f aca="false">IF(AND($O512&gt;=DATE(2025,1,1),$O512&lt;=DATE(2025,4,30)),1,0)</f>
        <v>0</v>
      </c>
    </row>
    <row r="513" customFormat="false" ht="15" hidden="false" customHeight="false" outlineLevel="0" collapsed="false">
      <c r="A513" s="28" t="n">
        <v>51</v>
      </c>
      <c r="B513" s="29" t="n">
        <v>45838</v>
      </c>
      <c r="C513" s="28" t="n">
        <v>146767.3</v>
      </c>
      <c r="D513" s="28" t="n">
        <v>0</v>
      </c>
      <c r="E513" s="28" t="n">
        <v>0</v>
      </c>
      <c r="F513" s="28" t="s">
        <v>345</v>
      </c>
      <c r="G513" s="28" t="n">
        <v>0</v>
      </c>
      <c r="H513" s="28" t="n">
        <v>0</v>
      </c>
      <c r="I513" s="28" t="n">
        <v>0</v>
      </c>
      <c r="J513" s="28" t="n">
        <v>225</v>
      </c>
      <c r="K513" s="28" t="n">
        <v>12</v>
      </c>
      <c r="L513" s="28" t="n">
        <v>3</v>
      </c>
      <c r="M513" s="28" t="s">
        <v>145</v>
      </c>
      <c r="N513" s="28" t="s">
        <v>138</v>
      </c>
      <c r="O513" s="29" t="n">
        <v>45111</v>
      </c>
      <c r="P513" s="28" t="n">
        <f aca="false">ROUNDDOWN(($B513-$O513)/30,0)</f>
        <v>24</v>
      </c>
      <c r="Q513" s="28" t="str">
        <f aca="false">TEXT($B513,"yyyy-mm")</f>
        <v>2025-06</v>
      </c>
      <c r="R513" s="28" t="n">
        <f aca="false">IF(AND($O513&gt;=DATE(2025,1,1),$O513&lt;=DATE(2025,4,30)),1,0)</f>
        <v>0</v>
      </c>
    </row>
    <row r="514" customFormat="false" ht="15" hidden="false" customHeight="false" outlineLevel="0" collapsed="false">
      <c r="A514" s="28" t="n">
        <v>51</v>
      </c>
      <c r="B514" s="29" t="n">
        <v>45869</v>
      </c>
      <c r="C514" s="28" t="n">
        <v>141122.4</v>
      </c>
      <c r="D514" s="28" t="n">
        <v>0</v>
      </c>
      <c r="E514" s="28" t="n">
        <v>0</v>
      </c>
      <c r="F514" s="28" t="s">
        <v>345</v>
      </c>
      <c r="G514" s="28" t="n">
        <v>0</v>
      </c>
      <c r="H514" s="28" t="n">
        <v>0</v>
      </c>
      <c r="I514" s="28" t="n">
        <v>0</v>
      </c>
      <c r="J514" s="28" t="n">
        <v>225</v>
      </c>
      <c r="K514" s="28" t="n">
        <v>12</v>
      </c>
      <c r="L514" s="28" t="n">
        <v>3</v>
      </c>
      <c r="M514" s="28" t="s">
        <v>145</v>
      </c>
      <c r="N514" s="28" t="s">
        <v>138</v>
      </c>
      <c r="O514" s="29" t="n">
        <v>45111</v>
      </c>
      <c r="P514" s="28" t="n">
        <f aca="false">ROUNDDOWN(($B514-$O514)/30,0)</f>
        <v>25</v>
      </c>
      <c r="Q514" s="28" t="str">
        <f aca="false">TEXT($B514,"yyyy-mm")</f>
        <v>2025-07</v>
      </c>
      <c r="R514" s="28" t="n">
        <f aca="false">IF(AND($O514&gt;=DATE(2025,1,1),$O514&lt;=DATE(2025,4,30)),1,0)</f>
        <v>0</v>
      </c>
    </row>
    <row r="515" customFormat="false" ht="15" hidden="false" customHeight="false" outlineLevel="0" collapsed="false">
      <c r="A515" s="28" t="n">
        <v>51</v>
      </c>
      <c r="B515" s="29" t="n">
        <v>45900</v>
      </c>
      <c r="C515" s="28" t="n">
        <v>135477.5</v>
      </c>
      <c r="D515" s="28" t="n">
        <v>0</v>
      </c>
      <c r="E515" s="28" t="n">
        <v>0</v>
      </c>
      <c r="F515" s="28" t="s">
        <v>345</v>
      </c>
      <c r="G515" s="28" t="n">
        <v>0</v>
      </c>
      <c r="H515" s="28" t="n">
        <v>0</v>
      </c>
      <c r="I515" s="28" t="n">
        <v>0</v>
      </c>
      <c r="J515" s="28" t="n">
        <v>225</v>
      </c>
      <c r="K515" s="28" t="n">
        <v>12</v>
      </c>
      <c r="L515" s="28" t="n">
        <v>3</v>
      </c>
      <c r="M515" s="28" t="s">
        <v>145</v>
      </c>
      <c r="N515" s="28" t="s">
        <v>138</v>
      </c>
      <c r="O515" s="29" t="n">
        <v>45111</v>
      </c>
      <c r="P515" s="28" t="n">
        <f aca="false">ROUNDDOWN(($B515-$O515)/30,0)</f>
        <v>26</v>
      </c>
      <c r="Q515" s="28" t="str">
        <f aca="false">TEXT($B515,"yyyy-mm")</f>
        <v>2025-08</v>
      </c>
      <c r="R515" s="28" t="n">
        <f aca="false">IF(AND($O515&gt;=DATE(2025,1,1),$O515&lt;=DATE(2025,4,30)),1,0)</f>
        <v>0</v>
      </c>
    </row>
    <row r="516" customFormat="false" ht="15" hidden="false" customHeight="false" outlineLevel="0" collapsed="false">
      <c r="A516" s="28" t="n">
        <v>51</v>
      </c>
      <c r="B516" s="29" t="n">
        <v>45930</v>
      </c>
      <c r="C516" s="28" t="n">
        <v>129832.6</v>
      </c>
      <c r="D516" s="28" t="n">
        <v>0</v>
      </c>
      <c r="E516" s="28" t="n">
        <v>0</v>
      </c>
      <c r="F516" s="28" t="s">
        <v>345</v>
      </c>
      <c r="G516" s="28" t="n">
        <v>0</v>
      </c>
      <c r="H516" s="28" t="n">
        <v>0</v>
      </c>
      <c r="I516" s="28" t="n">
        <v>0</v>
      </c>
      <c r="J516" s="28" t="n">
        <v>225</v>
      </c>
      <c r="K516" s="28" t="n">
        <v>12</v>
      </c>
      <c r="L516" s="28" t="n">
        <v>3</v>
      </c>
      <c r="M516" s="28" t="s">
        <v>145</v>
      </c>
      <c r="N516" s="28" t="s">
        <v>138</v>
      </c>
      <c r="O516" s="29" t="n">
        <v>45111</v>
      </c>
      <c r="P516" s="28" t="n">
        <f aca="false">ROUNDDOWN(($B516-$O516)/30,0)</f>
        <v>27</v>
      </c>
      <c r="Q516" s="28" t="str">
        <f aca="false">TEXT($B516,"yyyy-mm")</f>
        <v>2025-09</v>
      </c>
      <c r="R516" s="28" t="n">
        <f aca="false">IF(AND($O516&gt;=DATE(2025,1,1),$O516&lt;=DATE(2025,4,30)),1,0)</f>
        <v>0</v>
      </c>
    </row>
    <row r="517" customFormat="false" ht="15" hidden="false" customHeight="false" outlineLevel="0" collapsed="false">
      <c r="A517" s="28" t="n">
        <v>51</v>
      </c>
      <c r="B517" s="29" t="n">
        <v>45961</v>
      </c>
      <c r="C517" s="28" t="n">
        <v>124187.7</v>
      </c>
      <c r="D517" s="28" t="n">
        <v>0</v>
      </c>
      <c r="E517" s="28" t="n">
        <v>0</v>
      </c>
      <c r="F517" s="28" t="s">
        <v>345</v>
      </c>
      <c r="G517" s="28" t="n">
        <v>0</v>
      </c>
      <c r="H517" s="28" t="n">
        <v>0</v>
      </c>
      <c r="I517" s="28" t="n">
        <v>0</v>
      </c>
      <c r="J517" s="28" t="n">
        <v>225</v>
      </c>
      <c r="K517" s="28" t="n">
        <v>12</v>
      </c>
      <c r="L517" s="28" t="n">
        <v>3</v>
      </c>
      <c r="M517" s="28" t="s">
        <v>145</v>
      </c>
      <c r="N517" s="28" t="s">
        <v>138</v>
      </c>
      <c r="O517" s="29" t="n">
        <v>45111</v>
      </c>
      <c r="P517" s="28" t="n">
        <f aca="false">ROUNDDOWN(($B517-$O517)/30,0)</f>
        <v>28</v>
      </c>
      <c r="Q517" s="28" t="str">
        <f aca="false">TEXT($B517,"yyyy-mm")</f>
        <v>2025-10</v>
      </c>
      <c r="R517" s="28" t="n">
        <f aca="false">IF(AND($O517&gt;=DATE(2025,1,1),$O517&lt;=DATE(2025,4,30)),1,0)</f>
        <v>0</v>
      </c>
    </row>
    <row r="518" customFormat="false" ht="15" hidden="false" customHeight="false" outlineLevel="0" collapsed="false">
      <c r="A518" s="28" t="n">
        <v>51</v>
      </c>
      <c r="B518" s="29" t="n">
        <v>45991</v>
      </c>
      <c r="C518" s="28" t="n">
        <v>118542.8</v>
      </c>
      <c r="D518" s="28" t="n">
        <v>0</v>
      </c>
      <c r="E518" s="28" t="n">
        <v>0</v>
      </c>
      <c r="F518" s="28" t="s">
        <v>345</v>
      </c>
      <c r="G518" s="28" t="n">
        <v>0</v>
      </c>
      <c r="H518" s="28" t="n">
        <v>0</v>
      </c>
      <c r="I518" s="28" t="n">
        <v>0</v>
      </c>
      <c r="J518" s="28" t="n">
        <v>225</v>
      </c>
      <c r="K518" s="28" t="n">
        <v>12</v>
      </c>
      <c r="L518" s="28" t="n">
        <v>3</v>
      </c>
      <c r="M518" s="28" t="s">
        <v>145</v>
      </c>
      <c r="N518" s="28" t="s">
        <v>138</v>
      </c>
      <c r="O518" s="29" t="n">
        <v>45111</v>
      </c>
      <c r="P518" s="28" t="n">
        <f aca="false">ROUNDDOWN(($B518-$O518)/30,0)</f>
        <v>29</v>
      </c>
      <c r="Q518" s="28" t="str">
        <f aca="false">TEXT($B518,"yyyy-mm")</f>
        <v>2025-11</v>
      </c>
      <c r="R518" s="28" t="n">
        <f aca="false">IF(AND($O518&gt;=DATE(2025,1,1),$O518&lt;=DATE(2025,4,30)),1,0)</f>
        <v>0</v>
      </c>
    </row>
    <row r="519" customFormat="false" ht="15" hidden="false" customHeight="false" outlineLevel="0" collapsed="false">
      <c r="A519" s="28" t="n">
        <v>51</v>
      </c>
      <c r="B519" s="29" t="n">
        <v>46022</v>
      </c>
      <c r="C519" s="28" t="n">
        <v>112897.9</v>
      </c>
      <c r="D519" s="28" t="n">
        <v>0</v>
      </c>
      <c r="E519" s="28" t="n">
        <v>0</v>
      </c>
      <c r="F519" s="28" t="s">
        <v>345</v>
      </c>
      <c r="G519" s="28" t="n">
        <v>0</v>
      </c>
      <c r="H519" s="28" t="n">
        <v>0</v>
      </c>
      <c r="I519" s="28" t="n">
        <v>0</v>
      </c>
      <c r="J519" s="28" t="n">
        <v>225</v>
      </c>
      <c r="K519" s="28" t="n">
        <v>12</v>
      </c>
      <c r="L519" s="28" t="n">
        <v>3</v>
      </c>
      <c r="M519" s="28" t="s">
        <v>145</v>
      </c>
      <c r="N519" s="28" t="s">
        <v>138</v>
      </c>
      <c r="O519" s="29" t="n">
        <v>45111</v>
      </c>
      <c r="P519" s="28" t="n">
        <f aca="false">ROUNDDOWN(($B519-$O519)/30,0)</f>
        <v>30</v>
      </c>
      <c r="Q519" s="28" t="str">
        <f aca="false">TEXT($B519,"yyyy-mm")</f>
        <v>2025-12</v>
      </c>
      <c r="R519" s="28" t="n">
        <f aca="false">IF(AND($O519&gt;=DATE(2025,1,1),$O519&lt;=DATE(2025,4,30)),1,0)</f>
        <v>0</v>
      </c>
    </row>
    <row r="520" customFormat="false" ht="15" hidden="false" customHeight="false" outlineLevel="0" collapsed="false">
      <c r="A520" s="28" t="n">
        <v>51</v>
      </c>
      <c r="B520" s="29" t="n">
        <v>46053</v>
      </c>
      <c r="C520" s="28" t="n">
        <v>107253</v>
      </c>
      <c r="D520" s="28" t="n">
        <v>0</v>
      </c>
      <c r="E520" s="28" t="n">
        <v>0</v>
      </c>
      <c r="F520" s="28" t="s">
        <v>345</v>
      </c>
      <c r="G520" s="28" t="n">
        <v>0</v>
      </c>
      <c r="H520" s="28" t="n">
        <v>0</v>
      </c>
      <c r="I520" s="28" t="n">
        <v>0</v>
      </c>
      <c r="J520" s="28" t="n">
        <v>225</v>
      </c>
      <c r="K520" s="28" t="n">
        <v>12</v>
      </c>
      <c r="L520" s="28" t="n">
        <v>3</v>
      </c>
      <c r="M520" s="28" t="s">
        <v>145</v>
      </c>
      <c r="N520" s="28" t="s">
        <v>138</v>
      </c>
      <c r="O520" s="29" t="n">
        <v>45111</v>
      </c>
      <c r="P520" s="28" t="n">
        <f aca="false">ROUNDDOWN(($B520-$O520)/30,0)</f>
        <v>31</v>
      </c>
      <c r="Q520" s="28" t="str">
        <f aca="false">TEXT($B520,"yyyy-mm")</f>
        <v>2026-01</v>
      </c>
      <c r="R520" s="28" t="n">
        <f aca="false">IF(AND($O520&gt;=DATE(2025,1,1),$O520&lt;=DATE(2025,4,30)),1,0)</f>
        <v>0</v>
      </c>
    </row>
    <row r="521" customFormat="false" ht="15" hidden="false" customHeight="false" outlineLevel="0" collapsed="false">
      <c r="A521" s="28" t="n">
        <v>51</v>
      </c>
      <c r="B521" s="29" t="n">
        <v>46081</v>
      </c>
      <c r="C521" s="28" t="n">
        <v>101608.1</v>
      </c>
      <c r="D521" s="28" t="n">
        <v>0</v>
      </c>
      <c r="E521" s="28" t="n">
        <v>0</v>
      </c>
      <c r="F521" s="28" t="s">
        <v>345</v>
      </c>
      <c r="G521" s="28" t="n">
        <v>0</v>
      </c>
      <c r="H521" s="28" t="n">
        <v>0</v>
      </c>
      <c r="I521" s="28" t="n">
        <v>0</v>
      </c>
      <c r="J521" s="28" t="n">
        <v>225</v>
      </c>
      <c r="K521" s="28" t="n">
        <v>12</v>
      </c>
      <c r="L521" s="28" t="n">
        <v>3</v>
      </c>
      <c r="M521" s="28" t="s">
        <v>145</v>
      </c>
      <c r="N521" s="28" t="s">
        <v>138</v>
      </c>
      <c r="O521" s="29" t="n">
        <v>45111</v>
      </c>
      <c r="P521" s="28" t="n">
        <f aca="false">ROUNDDOWN(($B521-$O521)/30,0)</f>
        <v>32</v>
      </c>
      <c r="Q521" s="28" t="str">
        <f aca="false">TEXT($B521,"yyyy-mm")</f>
        <v>2026-02</v>
      </c>
      <c r="R521" s="28" t="n">
        <f aca="false">IF(AND($O521&gt;=DATE(2025,1,1),$O521&lt;=DATE(2025,4,30)),1,0)</f>
        <v>0</v>
      </c>
    </row>
    <row r="522" customFormat="false" ht="15" hidden="false" customHeight="false" outlineLevel="0" collapsed="false">
      <c r="A522" s="28" t="n">
        <v>51</v>
      </c>
      <c r="B522" s="29" t="n">
        <v>46112</v>
      </c>
      <c r="C522" s="28" t="n">
        <v>95963.2</v>
      </c>
      <c r="D522" s="28" t="n">
        <v>0</v>
      </c>
      <c r="E522" s="28" t="n">
        <v>0</v>
      </c>
      <c r="F522" s="28" t="s">
        <v>345</v>
      </c>
      <c r="G522" s="28" t="n">
        <v>0</v>
      </c>
      <c r="H522" s="28" t="n">
        <v>0</v>
      </c>
      <c r="I522" s="28" t="n">
        <v>0</v>
      </c>
      <c r="J522" s="28" t="n">
        <v>225</v>
      </c>
      <c r="K522" s="28" t="n">
        <v>12</v>
      </c>
      <c r="L522" s="28" t="n">
        <v>3</v>
      </c>
      <c r="M522" s="28" t="s">
        <v>145</v>
      </c>
      <c r="N522" s="28" t="s">
        <v>138</v>
      </c>
      <c r="O522" s="29" t="n">
        <v>45111</v>
      </c>
      <c r="P522" s="28" t="n">
        <f aca="false">ROUNDDOWN(($B522-$O522)/30,0)</f>
        <v>33</v>
      </c>
      <c r="Q522" s="28" t="str">
        <f aca="false">TEXT($B522,"yyyy-mm")</f>
        <v>2026-03</v>
      </c>
      <c r="R522" s="28" t="n">
        <f aca="false">IF(AND($O522&gt;=DATE(2025,1,1),$O522&lt;=DATE(2025,4,30)),1,0)</f>
        <v>0</v>
      </c>
    </row>
    <row r="523" customFormat="false" ht="15" hidden="false" customHeight="false" outlineLevel="0" collapsed="false">
      <c r="A523" s="28" t="n">
        <v>51</v>
      </c>
      <c r="B523" s="29" t="n">
        <v>46142</v>
      </c>
      <c r="C523" s="28" t="n">
        <v>90318.3</v>
      </c>
      <c r="D523" s="28" t="n">
        <v>0</v>
      </c>
      <c r="E523" s="28" t="n">
        <v>0</v>
      </c>
      <c r="F523" s="28" t="s">
        <v>345</v>
      </c>
      <c r="G523" s="28" t="n">
        <v>0</v>
      </c>
      <c r="H523" s="28" t="n">
        <v>0</v>
      </c>
      <c r="I523" s="28" t="n">
        <v>0</v>
      </c>
      <c r="J523" s="28" t="n">
        <v>225</v>
      </c>
      <c r="K523" s="28" t="n">
        <v>12</v>
      </c>
      <c r="L523" s="28" t="n">
        <v>3</v>
      </c>
      <c r="M523" s="28" t="s">
        <v>145</v>
      </c>
      <c r="N523" s="28" t="s">
        <v>138</v>
      </c>
      <c r="O523" s="29" t="n">
        <v>45111</v>
      </c>
      <c r="P523" s="28" t="n">
        <f aca="false">ROUNDDOWN(($B523-$O523)/30,0)</f>
        <v>34</v>
      </c>
      <c r="Q523" s="28" t="str">
        <f aca="false">TEXT($B523,"yyyy-mm")</f>
        <v>2026-04</v>
      </c>
      <c r="R523" s="28" t="n">
        <f aca="false">IF(AND($O523&gt;=DATE(2025,1,1),$O523&lt;=DATE(2025,4,30)),1,0)</f>
        <v>0</v>
      </c>
    </row>
    <row r="524" customFormat="false" ht="15" hidden="false" customHeight="false" outlineLevel="0" collapsed="false">
      <c r="A524" s="28" t="n">
        <v>51</v>
      </c>
      <c r="B524" s="29" t="n">
        <v>46173</v>
      </c>
      <c r="C524" s="28" t="n">
        <v>84673.4</v>
      </c>
      <c r="D524" s="28" t="n">
        <v>0</v>
      </c>
      <c r="E524" s="28" t="n">
        <v>0</v>
      </c>
      <c r="F524" s="28" t="s">
        <v>345</v>
      </c>
      <c r="G524" s="28" t="n">
        <v>0</v>
      </c>
      <c r="H524" s="28" t="n">
        <v>0</v>
      </c>
      <c r="I524" s="28" t="n">
        <v>0</v>
      </c>
      <c r="J524" s="28" t="n">
        <v>225</v>
      </c>
      <c r="K524" s="28" t="n">
        <v>12</v>
      </c>
      <c r="L524" s="28" t="n">
        <v>3</v>
      </c>
      <c r="M524" s="28" t="s">
        <v>145</v>
      </c>
      <c r="N524" s="28" t="s">
        <v>138</v>
      </c>
      <c r="O524" s="29" t="n">
        <v>45111</v>
      </c>
      <c r="P524" s="28" t="n">
        <f aca="false">ROUNDDOWN(($B524-$O524)/30,0)</f>
        <v>35</v>
      </c>
      <c r="Q524" s="28" t="str">
        <f aca="false">TEXT($B524,"yyyy-mm")</f>
        <v>2026-05</v>
      </c>
      <c r="R524" s="28" t="n">
        <f aca="false">IF(AND($O524&gt;=DATE(2025,1,1),$O524&lt;=DATE(2025,4,30)),1,0)</f>
        <v>0</v>
      </c>
    </row>
    <row r="525" customFormat="false" ht="15" hidden="false" customHeight="false" outlineLevel="0" collapsed="false">
      <c r="A525" s="28" t="n">
        <v>51</v>
      </c>
      <c r="B525" s="29" t="n">
        <v>46203</v>
      </c>
      <c r="C525" s="28" t="n">
        <v>79028.5</v>
      </c>
      <c r="D525" s="28" t="n">
        <v>0</v>
      </c>
      <c r="E525" s="28" t="n">
        <v>0</v>
      </c>
      <c r="F525" s="28" t="s">
        <v>345</v>
      </c>
      <c r="G525" s="28" t="n">
        <v>0</v>
      </c>
      <c r="H525" s="28" t="n">
        <v>0</v>
      </c>
      <c r="I525" s="28" t="n">
        <v>0</v>
      </c>
      <c r="J525" s="28" t="n">
        <v>225</v>
      </c>
      <c r="K525" s="28" t="n">
        <v>12</v>
      </c>
      <c r="L525" s="28" t="n">
        <v>3</v>
      </c>
      <c r="M525" s="28" t="s">
        <v>145</v>
      </c>
      <c r="N525" s="28" t="s">
        <v>138</v>
      </c>
      <c r="O525" s="29" t="n">
        <v>45111</v>
      </c>
      <c r="P525" s="28" t="n">
        <f aca="false">ROUNDDOWN(($B525-$O525)/30,0)</f>
        <v>36</v>
      </c>
      <c r="Q525" s="28" t="str">
        <f aca="false">TEXT($B525,"yyyy-mm")</f>
        <v>2026-06</v>
      </c>
      <c r="R525" s="28" t="n">
        <f aca="false">IF(AND($O525&gt;=DATE(2025,1,1),$O525&lt;=DATE(2025,4,30)),1,0)</f>
        <v>0</v>
      </c>
    </row>
    <row r="526" customFormat="false" ht="15" hidden="false" customHeight="false" outlineLevel="0" collapsed="false">
      <c r="A526" s="28" t="n">
        <v>51</v>
      </c>
      <c r="B526" s="29" t="n">
        <v>46234</v>
      </c>
      <c r="C526" s="28" t="n">
        <v>73383.6</v>
      </c>
      <c r="D526" s="28" t="n">
        <v>0</v>
      </c>
      <c r="E526" s="28" t="n">
        <v>0</v>
      </c>
      <c r="F526" s="28" t="s">
        <v>345</v>
      </c>
      <c r="G526" s="28" t="n">
        <v>0</v>
      </c>
      <c r="H526" s="28" t="n">
        <v>0</v>
      </c>
      <c r="I526" s="28" t="n">
        <v>0</v>
      </c>
      <c r="J526" s="28" t="n">
        <v>225</v>
      </c>
      <c r="K526" s="28" t="n">
        <v>12</v>
      </c>
      <c r="L526" s="28" t="n">
        <v>3</v>
      </c>
      <c r="M526" s="28" t="s">
        <v>145</v>
      </c>
      <c r="N526" s="28" t="s">
        <v>138</v>
      </c>
      <c r="O526" s="29" t="n">
        <v>45111</v>
      </c>
      <c r="P526" s="28" t="n">
        <f aca="false">ROUNDDOWN(($B526-$O526)/30,0)</f>
        <v>37</v>
      </c>
      <c r="Q526" s="28" t="str">
        <f aca="false">TEXT($B526,"yyyy-mm")</f>
        <v>2026-07</v>
      </c>
      <c r="R526" s="28" t="n">
        <f aca="false">IF(AND($O526&gt;=DATE(2025,1,1),$O526&lt;=DATE(2025,4,30)),1,0)</f>
        <v>0</v>
      </c>
    </row>
    <row r="527" customFormat="false" ht="15" hidden="false" customHeight="false" outlineLevel="0" collapsed="false">
      <c r="A527" s="28" t="n">
        <v>51</v>
      </c>
      <c r="B527" s="29" t="n">
        <v>46265</v>
      </c>
      <c r="C527" s="28" t="n">
        <v>67738.7</v>
      </c>
      <c r="D527" s="28" t="n">
        <v>0</v>
      </c>
      <c r="E527" s="28" t="n">
        <v>0</v>
      </c>
      <c r="F527" s="28" t="s">
        <v>345</v>
      </c>
      <c r="G527" s="28" t="n">
        <v>0</v>
      </c>
      <c r="H527" s="28" t="n">
        <v>0</v>
      </c>
      <c r="I527" s="28" t="n">
        <v>0</v>
      </c>
      <c r="J527" s="28" t="n">
        <v>225</v>
      </c>
      <c r="K527" s="28" t="n">
        <v>12</v>
      </c>
      <c r="L527" s="28" t="n">
        <v>3</v>
      </c>
      <c r="M527" s="28" t="s">
        <v>145</v>
      </c>
      <c r="N527" s="28" t="s">
        <v>138</v>
      </c>
      <c r="O527" s="29" t="n">
        <v>45111</v>
      </c>
      <c r="P527" s="28" t="n">
        <f aca="false">ROUNDDOWN(($B527-$O527)/30,0)</f>
        <v>38</v>
      </c>
      <c r="Q527" s="28" t="str">
        <f aca="false">TEXT($B527,"yyyy-mm")</f>
        <v>2026-08</v>
      </c>
      <c r="R527" s="28" t="n">
        <f aca="false">IF(AND($O527&gt;=DATE(2025,1,1),$O527&lt;=DATE(2025,4,30)),1,0)</f>
        <v>0</v>
      </c>
    </row>
    <row r="528" customFormat="false" ht="15" hidden="false" customHeight="false" outlineLevel="0" collapsed="false">
      <c r="A528" s="28" t="n">
        <v>52</v>
      </c>
      <c r="B528" s="29" t="n">
        <v>45838</v>
      </c>
      <c r="C528" s="28" t="n">
        <v>5500</v>
      </c>
      <c r="D528" s="28" t="n">
        <v>0</v>
      </c>
      <c r="E528" s="28" t="n">
        <v>0</v>
      </c>
      <c r="F528" s="28" t="s">
        <v>345</v>
      </c>
      <c r="G528" s="28" t="n">
        <v>0</v>
      </c>
      <c r="H528" s="28" t="n">
        <v>0</v>
      </c>
      <c r="I528" s="28" t="n">
        <v>0</v>
      </c>
      <c r="J528" s="28" t="n">
        <v>286</v>
      </c>
      <c r="K528" s="28" t="n">
        <v>10</v>
      </c>
      <c r="L528" s="28" t="n">
        <v>1</v>
      </c>
      <c r="M528" s="28" t="s">
        <v>147</v>
      </c>
      <c r="N528" s="28" t="s">
        <v>138</v>
      </c>
      <c r="O528" s="29" t="n">
        <v>45817</v>
      </c>
      <c r="P528" s="28" t="n">
        <f aca="false">ROUNDDOWN(($B528-$O528)/30,0)</f>
        <v>0</v>
      </c>
      <c r="Q528" s="28" t="str">
        <f aca="false">TEXT($B528,"yyyy-mm")</f>
        <v>2025-06</v>
      </c>
      <c r="R528" s="28" t="n">
        <f aca="false">IF(AND($O528&gt;=DATE(2025,1,1),$O528&lt;=DATE(2025,4,30)),1,0)</f>
        <v>0</v>
      </c>
    </row>
    <row r="529" customFormat="false" ht="15" hidden="false" customHeight="false" outlineLevel="0" collapsed="false">
      <c r="A529" s="28" t="n">
        <v>52</v>
      </c>
      <c r="B529" s="29" t="n">
        <v>45869</v>
      </c>
      <c r="C529" s="28" t="n">
        <v>4400</v>
      </c>
      <c r="D529" s="28" t="n">
        <v>0</v>
      </c>
      <c r="E529" s="28" t="n">
        <v>0</v>
      </c>
      <c r="F529" s="28" t="s">
        <v>345</v>
      </c>
      <c r="G529" s="28" t="n">
        <v>0</v>
      </c>
      <c r="H529" s="28" t="n">
        <v>0</v>
      </c>
      <c r="I529" s="28" t="n">
        <v>0</v>
      </c>
      <c r="J529" s="28" t="n">
        <v>286</v>
      </c>
      <c r="K529" s="28" t="n">
        <v>10</v>
      </c>
      <c r="L529" s="28" t="n">
        <v>1</v>
      </c>
      <c r="M529" s="28" t="s">
        <v>147</v>
      </c>
      <c r="N529" s="28" t="s">
        <v>138</v>
      </c>
      <c r="O529" s="29" t="n">
        <v>45817</v>
      </c>
      <c r="P529" s="28" t="n">
        <f aca="false">ROUNDDOWN(($B529-$O529)/30,0)</f>
        <v>1</v>
      </c>
      <c r="Q529" s="28" t="str">
        <f aca="false">TEXT($B529,"yyyy-mm")</f>
        <v>2025-07</v>
      </c>
      <c r="R529" s="28" t="n">
        <f aca="false">IF(AND($O529&gt;=DATE(2025,1,1),$O529&lt;=DATE(2025,4,30)),1,0)</f>
        <v>0</v>
      </c>
    </row>
    <row r="530" customFormat="false" ht="15" hidden="false" customHeight="false" outlineLevel="0" collapsed="false">
      <c r="A530" s="28" t="n">
        <v>52</v>
      </c>
      <c r="B530" s="29" t="n">
        <v>45900</v>
      </c>
      <c r="C530" s="28" t="n">
        <v>3300</v>
      </c>
      <c r="D530" s="28" t="n">
        <v>0</v>
      </c>
      <c r="E530" s="28" t="n">
        <v>0</v>
      </c>
      <c r="F530" s="28" t="s">
        <v>345</v>
      </c>
      <c r="G530" s="28" t="n">
        <v>0</v>
      </c>
      <c r="H530" s="28" t="n">
        <v>0</v>
      </c>
      <c r="I530" s="28" t="n">
        <v>0</v>
      </c>
      <c r="J530" s="28" t="n">
        <v>286</v>
      </c>
      <c r="K530" s="28" t="n">
        <v>10</v>
      </c>
      <c r="L530" s="28" t="n">
        <v>1</v>
      </c>
      <c r="M530" s="28" t="s">
        <v>147</v>
      </c>
      <c r="N530" s="28" t="s">
        <v>138</v>
      </c>
      <c r="O530" s="29" t="n">
        <v>45817</v>
      </c>
      <c r="P530" s="28" t="n">
        <f aca="false">ROUNDDOWN(($B530-$O530)/30,0)</f>
        <v>2</v>
      </c>
      <c r="Q530" s="28" t="str">
        <f aca="false">TEXT($B530,"yyyy-mm")</f>
        <v>2025-08</v>
      </c>
      <c r="R530" s="28" t="n">
        <f aca="false">IF(AND($O530&gt;=DATE(2025,1,1),$O530&lt;=DATE(2025,4,30)),1,0)</f>
        <v>0</v>
      </c>
    </row>
    <row r="531" customFormat="false" ht="15" hidden="false" customHeight="false" outlineLevel="0" collapsed="false">
      <c r="A531" s="28" t="n">
        <v>52</v>
      </c>
      <c r="B531" s="29" t="n">
        <v>45930</v>
      </c>
      <c r="C531" s="28" t="n">
        <v>2200</v>
      </c>
      <c r="D531" s="28" t="n">
        <v>0</v>
      </c>
      <c r="E531" s="28" t="n">
        <v>0</v>
      </c>
      <c r="F531" s="28" t="s">
        <v>345</v>
      </c>
      <c r="G531" s="28" t="n">
        <v>0</v>
      </c>
      <c r="H531" s="28" t="n">
        <v>0</v>
      </c>
      <c r="I531" s="28" t="n">
        <v>0</v>
      </c>
      <c r="J531" s="28" t="n">
        <v>286</v>
      </c>
      <c r="K531" s="28" t="n">
        <v>10</v>
      </c>
      <c r="L531" s="28" t="n">
        <v>1</v>
      </c>
      <c r="M531" s="28" t="s">
        <v>147</v>
      </c>
      <c r="N531" s="28" t="s">
        <v>138</v>
      </c>
      <c r="O531" s="29" t="n">
        <v>45817</v>
      </c>
      <c r="P531" s="28" t="n">
        <f aca="false">ROUNDDOWN(($B531-$O531)/30,0)</f>
        <v>3</v>
      </c>
      <c r="Q531" s="28" t="str">
        <f aca="false">TEXT($B531,"yyyy-mm")</f>
        <v>2025-09</v>
      </c>
      <c r="R531" s="28" t="n">
        <f aca="false">IF(AND($O531&gt;=DATE(2025,1,1),$O531&lt;=DATE(2025,4,30)),1,0)</f>
        <v>0</v>
      </c>
    </row>
    <row r="532" customFormat="false" ht="15" hidden="false" customHeight="false" outlineLevel="0" collapsed="false">
      <c r="A532" s="28" t="n">
        <v>52</v>
      </c>
      <c r="B532" s="29" t="n">
        <v>45961</v>
      </c>
      <c r="C532" s="28" t="n">
        <v>1100</v>
      </c>
      <c r="D532" s="28" t="n">
        <v>0</v>
      </c>
      <c r="E532" s="28" t="n">
        <v>0</v>
      </c>
      <c r="F532" s="28" t="s">
        <v>345</v>
      </c>
      <c r="G532" s="28" t="n">
        <v>0</v>
      </c>
      <c r="H532" s="28" t="n">
        <v>0</v>
      </c>
      <c r="I532" s="28" t="n">
        <v>0</v>
      </c>
      <c r="J532" s="28" t="n">
        <v>286</v>
      </c>
      <c r="K532" s="28" t="n">
        <v>10</v>
      </c>
      <c r="L532" s="28" t="n">
        <v>1</v>
      </c>
      <c r="M532" s="28" t="s">
        <v>147</v>
      </c>
      <c r="N532" s="28" t="s">
        <v>138</v>
      </c>
      <c r="O532" s="29" t="n">
        <v>45817</v>
      </c>
      <c r="P532" s="28" t="n">
        <f aca="false">ROUNDDOWN(($B532-$O532)/30,0)</f>
        <v>4</v>
      </c>
      <c r="Q532" s="28" t="str">
        <f aca="false">TEXT($B532,"yyyy-mm")</f>
        <v>2025-10</v>
      </c>
      <c r="R532" s="28" t="n">
        <f aca="false">IF(AND($O532&gt;=DATE(2025,1,1),$O532&lt;=DATE(2025,4,30)),1,0)</f>
        <v>0</v>
      </c>
    </row>
    <row r="533" customFormat="false" ht="15" hidden="false" customHeight="false" outlineLevel="0" collapsed="false">
      <c r="A533" s="28" t="n">
        <v>52</v>
      </c>
      <c r="B533" s="29" t="n">
        <v>45991</v>
      </c>
      <c r="C533" s="28" t="n">
        <v>0</v>
      </c>
      <c r="D533" s="28" t="n">
        <v>0</v>
      </c>
      <c r="E533" s="28" t="n">
        <v>0</v>
      </c>
      <c r="F533" s="28" t="s">
        <v>345</v>
      </c>
      <c r="G533" s="28" t="n">
        <v>0</v>
      </c>
      <c r="H533" s="28" t="n">
        <v>0</v>
      </c>
      <c r="I533" s="28" t="n">
        <v>0</v>
      </c>
      <c r="J533" s="28" t="n">
        <v>286</v>
      </c>
      <c r="K533" s="28" t="n">
        <v>10</v>
      </c>
      <c r="L533" s="28" t="n">
        <v>1</v>
      </c>
      <c r="M533" s="28" t="s">
        <v>147</v>
      </c>
      <c r="N533" s="28" t="s">
        <v>138</v>
      </c>
      <c r="O533" s="29" t="n">
        <v>45817</v>
      </c>
      <c r="P533" s="28" t="n">
        <f aca="false">ROUNDDOWN(($B533-$O533)/30,0)</f>
        <v>5</v>
      </c>
      <c r="Q533" s="28" t="str">
        <f aca="false">TEXT($B533,"yyyy-mm")</f>
        <v>2025-11</v>
      </c>
      <c r="R533" s="28" t="n">
        <f aca="false">IF(AND($O533&gt;=DATE(2025,1,1),$O533&lt;=DATE(2025,4,30)),1,0)</f>
        <v>0</v>
      </c>
    </row>
    <row r="534" customFormat="false" ht="15" hidden="false" customHeight="false" outlineLevel="0" collapsed="false">
      <c r="A534" s="28" t="n">
        <v>53</v>
      </c>
      <c r="B534" s="29" t="n">
        <v>44681</v>
      </c>
      <c r="C534" s="28" t="n">
        <v>150200</v>
      </c>
      <c r="D534" s="28" t="n">
        <v>0</v>
      </c>
      <c r="E534" s="28" t="n">
        <v>0</v>
      </c>
      <c r="F534" s="28" t="s">
        <v>345</v>
      </c>
      <c r="G534" s="28" t="n">
        <v>0</v>
      </c>
      <c r="H534" s="28" t="n">
        <v>0</v>
      </c>
      <c r="I534" s="28" t="n">
        <v>0</v>
      </c>
      <c r="J534" s="28" t="n">
        <v>170</v>
      </c>
      <c r="K534" s="28" t="n">
        <v>13</v>
      </c>
      <c r="L534" s="28" t="n">
        <v>1</v>
      </c>
      <c r="M534" s="28" t="s">
        <v>145</v>
      </c>
      <c r="N534" s="28" t="s">
        <v>138</v>
      </c>
      <c r="O534" s="29" t="n">
        <v>44665</v>
      </c>
      <c r="P534" s="28" t="n">
        <f aca="false">ROUNDDOWN(($B534-$O534)/30,0)</f>
        <v>0</v>
      </c>
      <c r="Q534" s="28" t="str">
        <f aca="false">TEXT($B534,"yyyy-mm")</f>
        <v>2022-04</v>
      </c>
      <c r="R534" s="28" t="n">
        <f aca="false">IF(AND($O534&gt;=DATE(2025,1,1),$O534&lt;=DATE(2025,4,30)),1,0)</f>
        <v>0</v>
      </c>
    </row>
    <row r="535" customFormat="false" ht="15" hidden="false" customHeight="false" outlineLevel="0" collapsed="false">
      <c r="A535" s="28" t="n">
        <v>53</v>
      </c>
      <c r="B535" s="29" t="n">
        <v>44712</v>
      </c>
      <c r="C535" s="28" t="n">
        <v>147737.7</v>
      </c>
      <c r="D535" s="28" t="n">
        <v>0</v>
      </c>
      <c r="E535" s="28" t="n">
        <v>0</v>
      </c>
      <c r="F535" s="28" t="s">
        <v>345</v>
      </c>
      <c r="G535" s="28" t="n">
        <v>0</v>
      </c>
      <c r="H535" s="28" t="n">
        <v>0</v>
      </c>
      <c r="I535" s="28" t="n">
        <v>0</v>
      </c>
      <c r="J535" s="28" t="n">
        <v>170</v>
      </c>
      <c r="K535" s="28" t="n">
        <v>13</v>
      </c>
      <c r="L535" s="28" t="n">
        <v>1</v>
      </c>
      <c r="M535" s="28" t="s">
        <v>145</v>
      </c>
      <c r="N535" s="28" t="s">
        <v>138</v>
      </c>
      <c r="O535" s="29" t="n">
        <v>44665</v>
      </c>
      <c r="P535" s="28" t="n">
        <f aca="false">ROUNDDOWN(($B535-$O535)/30,0)</f>
        <v>1</v>
      </c>
      <c r="Q535" s="28" t="str">
        <f aca="false">TEXT($B535,"yyyy-mm")</f>
        <v>2022-05</v>
      </c>
      <c r="R535" s="28" t="n">
        <f aca="false">IF(AND($O535&gt;=DATE(2025,1,1),$O535&lt;=DATE(2025,4,30)),1,0)</f>
        <v>0</v>
      </c>
    </row>
    <row r="536" customFormat="false" ht="15" hidden="false" customHeight="false" outlineLevel="0" collapsed="false">
      <c r="A536" s="28" t="n">
        <v>53</v>
      </c>
      <c r="B536" s="29" t="n">
        <v>44742</v>
      </c>
      <c r="C536" s="28" t="n">
        <v>145275.4</v>
      </c>
      <c r="D536" s="28" t="n">
        <v>0</v>
      </c>
      <c r="E536" s="28" t="n">
        <v>0</v>
      </c>
      <c r="F536" s="28" t="s">
        <v>345</v>
      </c>
      <c r="G536" s="28" t="n">
        <v>0</v>
      </c>
      <c r="H536" s="28" t="n">
        <v>0</v>
      </c>
      <c r="I536" s="28" t="n">
        <v>0</v>
      </c>
      <c r="J536" s="28" t="n">
        <v>170</v>
      </c>
      <c r="K536" s="28" t="n">
        <v>13</v>
      </c>
      <c r="L536" s="28" t="n">
        <v>1</v>
      </c>
      <c r="M536" s="28" t="s">
        <v>145</v>
      </c>
      <c r="N536" s="28" t="s">
        <v>138</v>
      </c>
      <c r="O536" s="29" t="n">
        <v>44665</v>
      </c>
      <c r="P536" s="28" t="n">
        <f aca="false">ROUNDDOWN(($B536-$O536)/30,0)</f>
        <v>2</v>
      </c>
      <c r="Q536" s="28" t="str">
        <f aca="false">TEXT($B536,"yyyy-mm")</f>
        <v>2022-06</v>
      </c>
      <c r="R536" s="28" t="n">
        <f aca="false">IF(AND($O536&gt;=DATE(2025,1,1),$O536&lt;=DATE(2025,4,30)),1,0)</f>
        <v>0</v>
      </c>
    </row>
    <row r="537" customFormat="false" ht="15" hidden="false" customHeight="false" outlineLevel="0" collapsed="false">
      <c r="A537" s="28" t="n">
        <v>53</v>
      </c>
      <c r="B537" s="29" t="n">
        <v>44773</v>
      </c>
      <c r="C537" s="28" t="n">
        <v>142813.1</v>
      </c>
      <c r="D537" s="28" t="n">
        <v>0</v>
      </c>
      <c r="E537" s="28" t="n">
        <v>0</v>
      </c>
      <c r="F537" s="28" t="s">
        <v>345</v>
      </c>
      <c r="G537" s="28" t="n">
        <v>0</v>
      </c>
      <c r="H537" s="28" t="n">
        <v>0</v>
      </c>
      <c r="I537" s="28" t="n">
        <v>0</v>
      </c>
      <c r="J537" s="28" t="n">
        <v>170</v>
      </c>
      <c r="K537" s="28" t="n">
        <v>13</v>
      </c>
      <c r="L537" s="28" t="n">
        <v>1</v>
      </c>
      <c r="M537" s="28" t="s">
        <v>145</v>
      </c>
      <c r="N537" s="28" t="s">
        <v>138</v>
      </c>
      <c r="O537" s="29" t="n">
        <v>44665</v>
      </c>
      <c r="P537" s="28" t="n">
        <f aca="false">ROUNDDOWN(($B537-$O537)/30,0)</f>
        <v>3</v>
      </c>
      <c r="Q537" s="28" t="str">
        <f aca="false">TEXT($B537,"yyyy-mm")</f>
        <v>2022-07</v>
      </c>
      <c r="R537" s="28" t="n">
        <f aca="false">IF(AND($O537&gt;=DATE(2025,1,1),$O537&lt;=DATE(2025,4,30)),1,0)</f>
        <v>0</v>
      </c>
    </row>
    <row r="538" customFormat="false" ht="15" hidden="false" customHeight="false" outlineLevel="0" collapsed="false">
      <c r="A538" s="28" t="n">
        <v>53</v>
      </c>
      <c r="B538" s="29" t="n">
        <v>44804</v>
      </c>
      <c r="C538" s="28" t="n">
        <v>140350.8</v>
      </c>
      <c r="D538" s="28" t="n">
        <v>0</v>
      </c>
      <c r="E538" s="28" t="n">
        <v>0</v>
      </c>
      <c r="F538" s="28" t="s">
        <v>345</v>
      </c>
      <c r="G538" s="28" t="n">
        <v>0</v>
      </c>
      <c r="H538" s="28" t="n">
        <v>0</v>
      </c>
      <c r="I538" s="28" t="n">
        <v>0</v>
      </c>
      <c r="J538" s="28" t="n">
        <v>170</v>
      </c>
      <c r="K538" s="28" t="n">
        <v>13</v>
      </c>
      <c r="L538" s="28" t="n">
        <v>1</v>
      </c>
      <c r="M538" s="28" t="s">
        <v>145</v>
      </c>
      <c r="N538" s="28" t="s">
        <v>138</v>
      </c>
      <c r="O538" s="29" t="n">
        <v>44665</v>
      </c>
      <c r="P538" s="28" t="n">
        <f aca="false">ROUNDDOWN(($B538-$O538)/30,0)</f>
        <v>4</v>
      </c>
      <c r="Q538" s="28" t="str">
        <f aca="false">TEXT($B538,"yyyy-mm")</f>
        <v>2022-08</v>
      </c>
      <c r="R538" s="28" t="n">
        <f aca="false">IF(AND($O538&gt;=DATE(2025,1,1),$O538&lt;=DATE(2025,4,30)),1,0)</f>
        <v>0</v>
      </c>
    </row>
    <row r="539" customFormat="false" ht="15" hidden="false" customHeight="false" outlineLevel="0" collapsed="false">
      <c r="A539" s="28" t="n">
        <v>53</v>
      </c>
      <c r="B539" s="29" t="n">
        <v>44834</v>
      </c>
      <c r="C539" s="28" t="n">
        <v>137888.5</v>
      </c>
      <c r="D539" s="28" t="n">
        <v>0</v>
      </c>
      <c r="E539" s="28" t="n">
        <v>0</v>
      </c>
      <c r="F539" s="28" t="s">
        <v>345</v>
      </c>
      <c r="G539" s="28" t="n">
        <v>0</v>
      </c>
      <c r="H539" s="28" t="n">
        <v>0</v>
      </c>
      <c r="I539" s="28" t="n">
        <v>0</v>
      </c>
      <c r="J539" s="28" t="n">
        <v>170</v>
      </c>
      <c r="K539" s="28" t="n">
        <v>13</v>
      </c>
      <c r="L539" s="28" t="n">
        <v>1</v>
      </c>
      <c r="M539" s="28" t="s">
        <v>145</v>
      </c>
      <c r="N539" s="28" t="s">
        <v>138</v>
      </c>
      <c r="O539" s="29" t="n">
        <v>44665</v>
      </c>
      <c r="P539" s="28" t="n">
        <f aca="false">ROUNDDOWN(($B539-$O539)/30,0)</f>
        <v>5</v>
      </c>
      <c r="Q539" s="28" t="str">
        <f aca="false">TEXT($B539,"yyyy-mm")</f>
        <v>2022-09</v>
      </c>
      <c r="R539" s="28" t="n">
        <f aca="false">IF(AND($O539&gt;=DATE(2025,1,1),$O539&lt;=DATE(2025,4,30)),1,0)</f>
        <v>0</v>
      </c>
    </row>
    <row r="540" customFormat="false" ht="15" hidden="false" customHeight="false" outlineLevel="0" collapsed="false">
      <c r="A540" s="28" t="n">
        <v>53</v>
      </c>
      <c r="B540" s="29" t="n">
        <v>44865</v>
      </c>
      <c r="C540" s="28" t="n">
        <v>135426.2</v>
      </c>
      <c r="D540" s="28" t="n">
        <v>0</v>
      </c>
      <c r="E540" s="28" t="n">
        <v>0</v>
      </c>
      <c r="F540" s="28" t="s">
        <v>345</v>
      </c>
      <c r="G540" s="28" t="n">
        <v>0</v>
      </c>
      <c r="H540" s="28" t="n">
        <v>0</v>
      </c>
      <c r="I540" s="28" t="n">
        <v>0</v>
      </c>
      <c r="J540" s="28" t="n">
        <v>170</v>
      </c>
      <c r="K540" s="28" t="n">
        <v>13</v>
      </c>
      <c r="L540" s="28" t="n">
        <v>1</v>
      </c>
      <c r="M540" s="28" t="s">
        <v>145</v>
      </c>
      <c r="N540" s="28" t="s">
        <v>138</v>
      </c>
      <c r="O540" s="29" t="n">
        <v>44665</v>
      </c>
      <c r="P540" s="28" t="n">
        <f aca="false">ROUNDDOWN(($B540-$O540)/30,0)</f>
        <v>6</v>
      </c>
      <c r="Q540" s="28" t="str">
        <f aca="false">TEXT($B540,"yyyy-mm")</f>
        <v>2022-10</v>
      </c>
      <c r="R540" s="28" t="n">
        <f aca="false">IF(AND($O540&gt;=DATE(2025,1,1),$O540&lt;=DATE(2025,4,30)),1,0)</f>
        <v>0</v>
      </c>
    </row>
    <row r="541" customFormat="false" ht="15" hidden="false" customHeight="false" outlineLevel="0" collapsed="false">
      <c r="A541" s="28" t="n">
        <v>53</v>
      </c>
      <c r="B541" s="29" t="n">
        <v>44895</v>
      </c>
      <c r="C541" s="28" t="n">
        <v>132963.9</v>
      </c>
      <c r="D541" s="28" t="n">
        <v>0</v>
      </c>
      <c r="E541" s="28" t="n">
        <v>0</v>
      </c>
      <c r="F541" s="28" t="s">
        <v>345</v>
      </c>
      <c r="G541" s="28" t="n">
        <v>0</v>
      </c>
      <c r="H541" s="28" t="n">
        <v>0</v>
      </c>
      <c r="I541" s="28" t="n">
        <v>0</v>
      </c>
      <c r="J541" s="28" t="n">
        <v>170</v>
      </c>
      <c r="K541" s="28" t="n">
        <v>13</v>
      </c>
      <c r="L541" s="28" t="n">
        <v>1</v>
      </c>
      <c r="M541" s="28" t="s">
        <v>145</v>
      </c>
      <c r="N541" s="28" t="s">
        <v>138</v>
      </c>
      <c r="O541" s="29" t="n">
        <v>44665</v>
      </c>
      <c r="P541" s="28" t="n">
        <f aca="false">ROUNDDOWN(($B541-$O541)/30,0)</f>
        <v>7</v>
      </c>
      <c r="Q541" s="28" t="str">
        <f aca="false">TEXT($B541,"yyyy-mm")</f>
        <v>2022-11</v>
      </c>
      <c r="R541" s="28" t="n">
        <f aca="false">IF(AND($O541&gt;=DATE(2025,1,1),$O541&lt;=DATE(2025,4,30)),1,0)</f>
        <v>0</v>
      </c>
    </row>
    <row r="542" customFormat="false" ht="15" hidden="false" customHeight="false" outlineLevel="0" collapsed="false">
      <c r="A542" s="28" t="n">
        <v>53</v>
      </c>
      <c r="B542" s="29" t="n">
        <v>44926</v>
      </c>
      <c r="C542" s="28" t="n">
        <v>130501.6</v>
      </c>
      <c r="D542" s="28" t="n">
        <v>0</v>
      </c>
      <c r="E542" s="28" t="n">
        <v>0</v>
      </c>
      <c r="F542" s="28" t="s">
        <v>345</v>
      </c>
      <c r="G542" s="28" t="n">
        <v>0</v>
      </c>
      <c r="H542" s="28" t="n">
        <v>0</v>
      </c>
      <c r="I542" s="28" t="n">
        <v>0</v>
      </c>
      <c r="J542" s="28" t="n">
        <v>170</v>
      </c>
      <c r="K542" s="28" t="n">
        <v>13</v>
      </c>
      <c r="L542" s="28" t="n">
        <v>1</v>
      </c>
      <c r="M542" s="28" t="s">
        <v>145</v>
      </c>
      <c r="N542" s="28" t="s">
        <v>138</v>
      </c>
      <c r="O542" s="29" t="n">
        <v>44665</v>
      </c>
      <c r="P542" s="28" t="n">
        <f aca="false">ROUNDDOWN(($B542-$O542)/30,0)</f>
        <v>8</v>
      </c>
      <c r="Q542" s="28" t="str">
        <f aca="false">TEXT($B542,"yyyy-mm")</f>
        <v>2022-12</v>
      </c>
      <c r="R542" s="28" t="n">
        <f aca="false">IF(AND($O542&gt;=DATE(2025,1,1),$O542&lt;=DATE(2025,4,30)),1,0)</f>
        <v>0</v>
      </c>
    </row>
    <row r="543" customFormat="false" ht="15" hidden="false" customHeight="false" outlineLevel="0" collapsed="false">
      <c r="A543" s="28" t="n">
        <v>53</v>
      </c>
      <c r="B543" s="29" t="n">
        <v>44957</v>
      </c>
      <c r="C543" s="28" t="n">
        <v>128039.3</v>
      </c>
      <c r="D543" s="28" t="n">
        <v>0</v>
      </c>
      <c r="E543" s="28" t="n">
        <v>0</v>
      </c>
      <c r="F543" s="28" t="s">
        <v>345</v>
      </c>
      <c r="G543" s="28" t="n">
        <v>0</v>
      </c>
      <c r="H543" s="28" t="n">
        <v>0</v>
      </c>
      <c r="I543" s="28" t="n">
        <v>0</v>
      </c>
      <c r="J543" s="28" t="n">
        <v>170</v>
      </c>
      <c r="K543" s="28" t="n">
        <v>13</v>
      </c>
      <c r="L543" s="28" t="n">
        <v>1</v>
      </c>
      <c r="M543" s="28" t="s">
        <v>145</v>
      </c>
      <c r="N543" s="28" t="s">
        <v>138</v>
      </c>
      <c r="O543" s="29" t="n">
        <v>44665</v>
      </c>
      <c r="P543" s="28" t="n">
        <f aca="false">ROUNDDOWN(($B543-$O543)/30,0)</f>
        <v>9</v>
      </c>
      <c r="Q543" s="28" t="str">
        <f aca="false">TEXT($B543,"yyyy-mm")</f>
        <v>2023-01</v>
      </c>
      <c r="R543" s="28" t="n">
        <f aca="false">IF(AND($O543&gt;=DATE(2025,1,1),$O543&lt;=DATE(2025,4,30)),1,0)</f>
        <v>0</v>
      </c>
    </row>
    <row r="544" customFormat="false" ht="15" hidden="false" customHeight="false" outlineLevel="0" collapsed="false">
      <c r="A544" s="28" t="n">
        <v>53</v>
      </c>
      <c r="B544" s="29" t="n">
        <v>44985</v>
      </c>
      <c r="C544" s="28" t="n">
        <v>125577</v>
      </c>
      <c r="D544" s="28" t="n">
        <v>0</v>
      </c>
      <c r="E544" s="28" t="n">
        <v>0</v>
      </c>
      <c r="F544" s="28" t="s">
        <v>345</v>
      </c>
      <c r="G544" s="28" t="n">
        <v>0</v>
      </c>
      <c r="H544" s="28" t="n">
        <v>0</v>
      </c>
      <c r="I544" s="28" t="n">
        <v>0</v>
      </c>
      <c r="J544" s="28" t="n">
        <v>170</v>
      </c>
      <c r="K544" s="28" t="n">
        <v>13</v>
      </c>
      <c r="L544" s="28" t="n">
        <v>1</v>
      </c>
      <c r="M544" s="28" t="s">
        <v>145</v>
      </c>
      <c r="N544" s="28" t="s">
        <v>138</v>
      </c>
      <c r="O544" s="29" t="n">
        <v>44665</v>
      </c>
      <c r="P544" s="28" t="n">
        <f aca="false">ROUNDDOWN(($B544-$O544)/30,0)</f>
        <v>10</v>
      </c>
      <c r="Q544" s="28" t="str">
        <f aca="false">TEXT($B544,"yyyy-mm")</f>
        <v>2023-02</v>
      </c>
      <c r="R544" s="28" t="n">
        <f aca="false">IF(AND($O544&gt;=DATE(2025,1,1),$O544&lt;=DATE(2025,4,30)),1,0)</f>
        <v>0</v>
      </c>
    </row>
    <row r="545" customFormat="false" ht="15" hidden="false" customHeight="false" outlineLevel="0" collapsed="false">
      <c r="A545" s="28" t="n">
        <v>53</v>
      </c>
      <c r="B545" s="29" t="n">
        <v>45016</v>
      </c>
      <c r="C545" s="28" t="n">
        <v>123114.7</v>
      </c>
      <c r="D545" s="28" t="n">
        <v>0</v>
      </c>
      <c r="E545" s="28" t="n">
        <v>0</v>
      </c>
      <c r="F545" s="28" t="s">
        <v>345</v>
      </c>
      <c r="G545" s="28" t="n">
        <v>0</v>
      </c>
      <c r="H545" s="28" t="n">
        <v>0</v>
      </c>
      <c r="I545" s="28" t="n">
        <v>0</v>
      </c>
      <c r="J545" s="28" t="n">
        <v>170</v>
      </c>
      <c r="K545" s="28" t="n">
        <v>13</v>
      </c>
      <c r="L545" s="28" t="n">
        <v>1</v>
      </c>
      <c r="M545" s="28" t="s">
        <v>145</v>
      </c>
      <c r="N545" s="28" t="s">
        <v>138</v>
      </c>
      <c r="O545" s="29" t="n">
        <v>44665</v>
      </c>
      <c r="P545" s="28" t="n">
        <f aca="false">ROUNDDOWN(($B545-$O545)/30,0)</f>
        <v>11</v>
      </c>
      <c r="Q545" s="28" t="str">
        <f aca="false">TEXT($B545,"yyyy-mm")</f>
        <v>2023-03</v>
      </c>
      <c r="R545" s="28" t="n">
        <f aca="false">IF(AND($O545&gt;=DATE(2025,1,1),$O545&lt;=DATE(2025,4,30)),1,0)</f>
        <v>0</v>
      </c>
    </row>
    <row r="546" customFormat="false" ht="15" hidden="false" customHeight="false" outlineLevel="0" collapsed="false">
      <c r="A546" s="28" t="n">
        <v>53</v>
      </c>
      <c r="B546" s="29" t="n">
        <v>45046</v>
      </c>
      <c r="C546" s="28" t="n">
        <v>120652.4</v>
      </c>
      <c r="D546" s="28" t="n">
        <v>0</v>
      </c>
      <c r="E546" s="28" t="n">
        <v>0</v>
      </c>
      <c r="F546" s="28" t="s">
        <v>345</v>
      </c>
      <c r="G546" s="28" t="n">
        <v>0</v>
      </c>
      <c r="H546" s="28" t="n">
        <v>0</v>
      </c>
      <c r="I546" s="28" t="n">
        <v>0</v>
      </c>
      <c r="J546" s="28" t="n">
        <v>170</v>
      </c>
      <c r="K546" s="28" t="n">
        <v>13</v>
      </c>
      <c r="L546" s="28" t="n">
        <v>1</v>
      </c>
      <c r="M546" s="28" t="s">
        <v>145</v>
      </c>
      <c r="N546" s="28" t="s">
        <v>138</v>
      </c>
      <c r="O546" s="29" t="n">
        <v>44665</v>
      </c>
      <c r="P546" s="28" t="n">
        <f aca="false">ROUNDDOWN(($B546-$O546)/30,0)</f>
        <v>12</v>
      </c>
      <c r="Q546" s="28" t="str">
        <f aca="false">TEXT($B546,"yyyy-mm")</f>
        <v>2023-04</v>
      </c>
      <c r="R546" s="28" t="n">
        <f aca="false">IF(AND($O546&gt;=DATE(2025,1,1),$O546&lt;=DATE(2025,4,30)),1,0)</f>
        <v>0</v>
      </c>
    </row>
    <row r="547" customFormat="false" ht="15" hidden="false" customHeight="false" outlineLevel="0" collapsed="false">
      <c r="A547" s="28" t="n">
        <v>53</v>
      </c>
      <c r="B547" s="29" t="n">
        <v>45077</v>
      </c>
      <c r="C547" s="28" t="n">
        <v>118190.1</v>
      </c>
      <c r="D547" s="28" t="n">
        <v>0</v>
      </c>
      <c r="E547" s="28" t="n">
        <v>0</v>
      </c>
      <c r="F547" s="28" t="s">
        <v>345</v>
      </c>
      <c r="G547" s="28" t="n">
        <v>0</v>
      </c>
      <c r="H547" s="28" t="n">
        <v>0</v>
      </c>
      <c r="I547" s="28" t="n">
        <v>0</v>
      </c>
      <c r="J547" s="28" t="n">
        <v>170</v>
      </c>
      <c r="K547" s="28" t="n">
        <v>13</v>
      </c>
      <c r="L547" s="28" t="n">
        <v>1</v>
      </c>
      <c r="M547" s="28" t="s">
        <v>145</v>
      </c>
      <c r="N547" s="28" t="s">
        <v>138</v>
      </c>
      <c r="O547" s="29" t="n">
        <v>44665</v>
      </c>
      <c r="P547" s="28" t="n">
        <f aca="false">ROUNDDOWN(($B547-$O547)/30,0)</f>
        <v>13</v>
      </c>
      <c r="Q547" s="28" t="str">
        <f aca="false">TEXT($B547,"yyyy-mm")</f>
        <v>2023-05</v>
      </c>
      <c r="R547" s="28" t="n">
        <f aca="false">IF(AND($O547&gt;=DATE(2025,1,1),$O547&lt;=DATE(2025,4,30)),1,0)</f>
        <v>0</v>
      </c>
    </row>
    <row r="548" customFormat="false" ht="15" hidden="false" customHeight="false" outlineLevel="0" collapsed="false">
      <c r="A548" s="28" t="n">
        <v>53</v>
      </c>
      <c r="B548" s="29" t="n">
        <v>45107</v>
      </c>
      <c r="C548" s="28" t="n">
        <v>115727.8</v>
      </c>
      <c r="D548" s="28" t="n">
        <v>0</v>
      </c>
      <c r="E548" s="28" t="n">
        <v>0</v>
      </c>
      <c r="F548" s="28" t="s">
        <v>345</v>
      </c>
      <c r="G548" s="28" t="n">
        <v>0</v>
      </c>
      <c r="H548" s="28" t="n">
        <v>0</v>
      </c>
      <c r="I548" s="28" t="n">
        <v>0</v>
      </c>
      <c r="J548" s="28" t="n">
        <v>170</v>
      </c>
      <c r="K548" s="28" t="n">
        <v>13</v>
      </c>
      <c r="L548" s="28" t="n">
        <v>1</v>
      </c>
      <c r="M548" s="28" t="s">
        <v>145</v>
      </c>
      <c r="N548" s="28" t="s">
        <v>138</v>
      </c>
      <c r="O548" s="29" t="n">
        <v>44665</v>
      </c>
      <c r="P548" s="28" t="n">
        <f aca="false">ROUNDDOWN(($B548-$O548)/30,0)</f>
        <v>14</v>
      </c>
      <c r="Q548" s="28" t="str">
        <f aca="false">TEXT($B548,"yyyy-mm")</f>
        <v>2023-06</v>
      </c>
      <c r="R548" s="28" t="n">
        <f aca="false">IF(AND($O548&gt;=DATE(2025,1,1),$O548&lt;=DATE(2025,4,30)),1,0)</f>
        <v>0</v>
      </c>
    </row>
    <row r="549" customFormat="false" ht="15" hidden="false" customHeight="false" outlineLevel="0" collapsed="false">
      <c r="A549" s="28" t="n">
        <v>53</v>
      </c>
      <c r="B549" s="29" t="n">
        <v>45138</v>
      </c>
      <c r="C549" s="28" t="n">
        <v>113265.5</v>
      </c>
      <c r="D549" s="28" t="n">
        <v>0</v>
      </c>
      <c r="E549" s="28" t="n">
        <v>0</v>
      </c>
      <c r="F549" s="28" t="s">
        <v>345</v>
      </c>
      <c r="G549" s="28" t="n">
        <v>0</v>
      </c>
      <c r="H549" s="28" t="n">
        <v>0</v>
      </c>
      <c r="I549" s="28" t="n">
        <v>0</v>
      </c>
      <c r="J549" s="28" t="n">
        <v>170</v>
      </c>
      <c r="K549" s="28" t="n">
        <v>13</v>
      </c>
      <c r="L549" s="28" t="n">
        <v>1</v>
      </c>
      <c r="M549" s="28" t="s">
        <v>145</v>
      </c>
      <c r="N549" s="28" t="s">
        <v>138</v>
      </c>
      <c r="O549" s="29" t="n">
        <v>44665</v>
      </c>
      <c r="P549" s="28" t="n">
        <f aca="false">ROUNDDOWN(($B549-$O549)/30,0)</f>
        <v>15</v>
      </c>
      <c r="Q549" s="28" t="str">
        <f aca="false">TEXT($B549,"yyyy-mm")</f>
        <v>2023-07</v>
      </c>
      <c r="R549" s="28" t="n">
        <f aca="false">IF(AND($O549&gt;=DATE(2025,1,1),$O549&lt;=DATE(2025,4,30)),1,0)</f>
        <v>0</v>
      </c>
    </row>
    <row r="550" customFormat="false" ht="15" hidden="false" customHeight="false" outlineLevel="0" collapsed="false">
      <c r="A550" s="28" t="n">
        <v>53</v>
      </c>
      <c r="B550" s="29" t="n">
        <v>45169</v>
      </c>
      <c r="C550" s="28" t="n">
        <v>110803.2</v>
      </c>
      <c r="D550" s="28" t="n">
        <v>0</v>
      </c>
      <c r="E550" s="28" t="n">
        <v>0</v>
      </c>
      <c r="F550" s="28" t="s">
        <v>345</v>
      </c>
      <c r="G550" s="28" t="n">
        <v>0</v>
      </c>
      <c r="H550" s="28" t="n">
        <v>0</v>
      </c>
      <c r="I550" s="28" t="n">
        <v>0</v>
      </c>
      <c r="J550" s="28" t="n">
        <v>170</v>
      </c>
      <c r="K550" s="28" t="n">
        <v>13</v>
      </c>
      <c r="L550" s="28" t="n">
        <v>1</v>
      </c>
      <c r="M550" s="28" t="s">
        <v>145</v>
      </c>
      <c r="N550" s="28" t="s">
        <v>138</v>
      </c>
      <c r="O550" s="29" t="n">
        <v>44665</v>
      </c>
      <c r="P550" s="28" t="n">
        <f aca="false">ROUNDDOWN(($B550-$O550)/30,0)</f>
        <v>16</v>
      </c>
      <c r="Q550" s="28" t="str">
        <f aca="false">TEXT($B550,"yyyy-mm")</f>
        <v>2023-08</v>
      </c>
      <c r="R550" s="28" t="n">
        <f aca="false">IF(AND($O550&gt;=DATE(2025,1,1),$O550&lt;=DATE(2025,4,30)),1,0)</f>
        <v>0</v>
      </c>
    </row>
    <row r="551" customFormat="false" ht="15" hidden="false" customHeight="false" outlineLevel="0" collapsed="false">
      <c r="A551" s="28" t="n">
        <v>53</v>
      </c>
      <c r="B551" s="29" t="n">
        <v>45199</v>
      </c>
      <c r="C551" s="28" t="n">
        <v>108340.9</v>
      </c>
      <c r="D551" s="28" t="n">
        <v>0</v>
      </c>
      <c r="E551" s="28" t="n">
        <v>0</v>
      </c>
      <c r="F551" s="28" t="s">
        <v>345</v>
      </c>
      <c r="G551" s="28" t="n">
        <v>0</v>
      </c>
      <c r="H551" s="28" t="n">
        <v>0</v>
      </c>
      <c r="I551" s="28" t="n">
        <v>0</v>
      </c>
      <c r="J551" s="28" t="n">
        <v>170</v>
      </c>
      <c r="K551" s="28" t="n">
        <v>13</v>
      </c>
      <c r="L551" s="28" t="n">
        <v>1</v>
      </c>
      <c r="M551" s="28" t="s">
        <v>145</v>
      </c>
      <c r="N551" s="28" t="s">
        <v>138</v>
      </c>
      <c r="O551" s="29" t="n">
        <v>44665</v>
      </c>
      <c r="P551" s="28" t="n">
        <f aca="false">ROUNDDOWN(($B551-$O551)/30,0)</f>
        <v>17</v>
      </c>
      <c r="Q551" s="28" t="str">
        <f aca="false">TEXT($B551,"yyyy-mm")</f>
        <v>2023-09</v>
      </c>
      <c r="R551" s="28" t="n">
        <f aca="false">IF(AND($O551&gt;=DATE(2025,1,1),$O551&lt;=DATE(2025,4,30)),1,0)</f>
        <v>0</v>
      </c>
    </row>
    <row r="552" customFormat="false" ht="15" hidden="false" customHeight="false" outlineLevel="0" collapsed="false">
      <c r="A552" s="28" t="n">
        <v>53</v>
      </c>
      <c r="B552" s="29" t="n">
        <v>45230</v>
      </c>
      <c r="C552" s="28" t="n">
        <v>105878.6</v>
      </c>
      <c r="D552" s="28" t="n">
        <v>0</v>
      </c>
      <c r="E552" s="28" t="n">
        <v>0</v>
      </c>
      <c r="F552" s="28" t="s">
        <v>345</v>
      </c>
      <c r="G552" s="28" t="n">
        <v>0</v>
      </c>
      <c r="H552" s="28" t="n">
        <v>0</v>
      </c>
      <c r="I552" s="28" t="n">
        <v>0</v>
      </c>
      <c r="J552" s="28" t="n">
        <v>170</v>
      </c>
      <c r="K552" s="28" t="n">
        <v>13</v>
      </c>
      <c r="L552" s="28" t="n">
        <v>1</v>
      </c>
      <c r="M552" s="28" t="s">
        <v>145</v>
      </c>
      <c r="N552" s="28" t="s">
        <v>138</v>
      </c>
      <c r="O552" s="29" t="n">
        <v>44665</v>
      </c>
      <c r="P552" s="28" t="n">
        <f aca="false">ROUNDDOWN(($B552-$O552)/30,0)</f>
        <v>18</v>
      </c>
      <c r="Q552" s="28" t="str">
        <f aca="false">TEXT($B552,"yyyy-mm")</f>
        <v>2023-10</v>
      </c>
      <c r="R552" s="28" t="n">
        <f aca="false">IF(AND($O552&gt;=DATE(2025,1,1),$O552&lt;=DATE(2025,4,30)),1,0)</f>
        <v>0</v>
      </c>
    </row>
    <row r="553" customFormat="false" ht="15" hidden="false" customHeight="false" outlineLevel="0" collapsed="false">
      <c r="A553" s="28" t="n">
        <v>53</v>
      </c>
      <c r="B553" s="29" t="n">
        <v>45260</v>
      </c>
      <c r="C553" s="28" t="n">
        <v>103416.3</v>
      </c>
      <c r="D553" s="28" t="n">
        <v>0</v>
      </c>
      <c r="E553" s="28" t="n">
        <v>0</v>
      </c>
      <c r="F553" s="28" t="s">
        <v>345</v>
      </c>
      <c r="G553" s="28" t="n">
        <v>0</v>
      </c>
      <c r="H553" s="28" t="n">
        <v>0</v>
      </c>
      <c r="I553" s="28" t="n">
        <v>0</v>
      </c>
      <c r="J553" s="28" t="n">
        <v>170</v>
      </c>
      <c r="K553" s="28" t="n">
        <v>13</v>
      </c>
      <c r="L553" s="28" t="n">
        <v>1</v>
      </c>
      <c r="M553" s="28" t="s">
        <v>145</v>
      </c>
      <c r="N553" s="28" t="s">
        <v>138</v>
      </c>
      <c r="O553" s="29" t="n">
        <v>44665</v>
      </c>
      <c r="P553" s="28" t="n">
        <f aca="false">ROUNDDOWN(($B553-$O553)/30,0)</f>
        <v>19</v>
      </c>
      <c r="Q553" s="28" t="str">
        <f aca="false">TEXT($B553,"yyyy-mm")</f>
        <v>2023-11</v>
      </c>
      <c r="R553" s="28" t="n">
        <f aca="false">IF(AND($O553&gt;=DATE(2025,1,1),$O553&lt;=DATE(2025,4,30)),1,0)</f>
        <v>0</v>
      </c>
    </row>
    <row r="554" customFormat="false" ht="15" hidden="false" customHeight="false" outlineLevel="0" collapsed="false">
      <c r="A554" s="28" t="n">
        <v>53</v>
      </c>
      <c r="B554" s="29" t="n">
        <v>45291</v>
      </c>
      <c r="C554" s="28" t="n">
        <v>100954</v>
      </c>
      <c r="D554" s="28" t="n">
        <v>0</v>
      </c>
      <c r="E554" s="28" t="n">
        <v>0</v>
      </c>
      <c r="F554" s="28" t="s">
        <v>345</v>
      </c>
      <c r="G554" s="28" t="n">
        <v>0</v>
      </c>
      <c r="H554" s="28" t="n">
        <v>0</v>
      </c>
      <c r="I554" s="28" t="n">
        <v>0</v>
      </c>
      <c r="J554" s="28" t="n">
        <v>170</v>
      </c>
      <c r="K554" s="28" t="n">
        <v>13</v>
      </c>
      <c r="L554" s="28" t="n">
        <v>1</v>
      </c>
      <c r="M554" s="28" t="s">
        <v>145</v>
      </c>
      <c r="N554" s="28" t="s">
        <v>138</v>
      </c>
      <c r="O554" s="29" t="n">
        <v>44665</v>
      </c>
      <c r="P554" s="28" t="n">
        <f aca="false">ROUNDDOWN(($B554-$O554)/30,0)</f>
        <v>20</v>
      </c>
      <c r="Q554" s="28" t="str">
        <f aca="false">TEXT($B554,"yyyy-mm")</f>
        <v>2023-12</v>
      </c>
      <c r="R554" s="28" t="n">
        <f aca="false">IF(AND($O554&gt;=DATE(2025,1,1),$O554&lt;=DATE(2025,4,30)),1,0)</f>
        <v>0</v>
      </c>
    </row>
    <row r="555" customFormat="false" ht="15" hidden="false" customHeight="false" outlineLevel="0" collapsed="false">
      <c r="A555" s="28" t="n">
        <v>53</v>
      </c>
      <c r="B555" s="29" t="n">
        <v>45322</v>
      </c>
      <c r="C555" s="28" t="n">
        <v>98491.7</v>
      </c>
      <c r="D555" s="28" t="n">
        <v>0</v>
      </c>
      <c r="E555" s="28" t="n">
        <v>0</v>
      </c>
      <c r="F555" s="28" t="s">
        <v>345</v>
      </c>
      <c r="G555" s="28" t="n">
        <v>0</v>
      </c>
      <c r="H555" s="28" t="n">
        <v>0</v>
      </c>
      <c r="I555" s="28" t="n">
        <v>0</v>
      </c>
      <c r="J555" s="28" t="n">
        <v>170</v>
      </c>
      <c r="K555" s="28" t="n">
        <v>13</v>
      </c>
      <c r="L555" s="28" t="n">
        <v>1</v>
      </c>
      <c r="M555" s="28" t="s">
        <v>145</v>
      </c>
      <c r="N555" s="28" t="s">
        <v>138</v>
      </c>
      <c r="O555" s="29" t="n">
        <v>44665</v>
      </c>
      <c r="P555" s="28" t="n">
        <f aca="false">ROUNDDOWN(($B555-$O555)/30,0)</f>
        <v>21</v>
      </c>
      <c r="Q555" s="28" t="str">
        <f aca="false">TEXT($B555,"yyyy-mm")</f>
        <v>2024-01</v>
      </c>
      <c r="R555" s="28" t="n">
        <f aca="false">IF(AND($O555&gt;=DATE(2025,1,1),$O555&lt;=DATE(2025,4,30)),1,0)</f>
        <v>0</v>
      </c>
    </row>
    <row r="556" customFormat="false" ht="15" hidden="false" customHeight="false" outlineLevel="0" collapsed="false">
      <c r="A556" s="28" t="n">
        <v>53</v>
      </c>
      <c r="B556" s="29" t="n">
        <v>45351</v>
      </c>
      <c r="C556" s="28" t="n">
        <v>96029.4</v>
      </c>
      <c r="D556" s="28" t="n">
        <v>0</v>
      </c>
      <c r="E556" s="28" t="n">
        <v>0</v>
      </c>
      <c r="F556" s="28" t="s">
        <v>345</v>
      </c>
      <c r="G556" s="28" t="n">
        <v>0</v>
      </c>
      <c r="H556" s="28" t="n">
        <v>0</v>
      </c>
      <c r="I556" s="28" t="n">
        <v>0</v>
      </c>
      <c r="J556" s="28" t="n">
        <v>170</v>
      </c>
      <c r="K556" s="28" t="n">
        <v>13</v>
      </c>
      <c r="L556" s="28" t="n">
        <v>1</v>
      </c>
      <c r="M556" s="28" t="s">
        <v>145</v>
      </c>
      <c r="N556" s="28" t="s">
        <v>138</v>
      </c>
      <c r="O556" s="29" t="n">
        <v>44665</v>
      </c>
      <c r="P556" s="28" t="n">
        <f aca="false">ROUNDDOWN(($B556-$O556)/30,0)</f>
        <v>22</v>
      </c>
      <c r="Q556" s="28" t="str">
        <f aca="false">TEXT($B556,"yyyy-mm")</f>
        <v>2024-02</v>
      </c>
      <c r="R556" s="28" t="n">
        <f aca="false">IF(AND($O556&gt;=DATE(2025,1,1),$O556&lt;=DATE(2025,4,30)),1,0)</f>
        <v>0</v>
      </c>
    </row>
    <row r="557" customFormat="false" ht="15" hidden="false" customHeight="false" outlineLevel="0" collapsed="false">
      <c r="A557" s="28" t="n">
        <v>53</v>
      </c>
      <c r="B557" s="29" t="n">
        <v>45382</v>
      </c>
      <c r="C557" s="28" t="n">
        <v>93567.1</v>
      </c>
      <c r="D557" s="28" t="n">
        <v>0</v>
      </c>
      <c r="E557" s="28" t="n">
        <v>0</v>
      </c>
      <c r="F557" s="28" t="s">
        <v>345</v>
      </c>
      <c r="G557" s="28" t="n">
        <v>0</v>
      </c>
      <c r="H557" s="28" t="n">
        <v>0</v>
      </c>
      <c r="I557" s="28" t="n">
        <v>0</v>
      </c>
      <c r="J557" s="28" t="n">
        <v>170</v>
      </c>
      <c r="K557" s="28" t="n">
        <v>13</v>
      </c>
      <c r="L557" s="28" t="n">
        <v>1</v>
      </c>
      <c r="M557" s="28" t="s">
        <v>145</v>
      </c>
      <c r="N557" s="28" t="s">
        <v>138</v>
      </c>
      <c r="O557" s="29" t="n">
        <v>44665</v>
      </c>
      <c r="P557" s="28" t="n">
        <f aca="false">ROUNDDOWN(($B557-$O557)/30,0)</f>
        <v>23</v>
      </c>
      <c r="Q557" s="28" t="str">
        <f aca="false">TEXT($B557,"yyyy-mm")</f>
        <v>2024-03</v>
      </c>
      <c r="R557" s="28" t="n">
        <f aca="false">IF(AND($O557&gt;=DATE(2025,1,1),$O557&lt;=DATE(2025,4,30)),1,0)</f>
        <v>0</v>
      </c>
    </row>
    <row r="558" customFormat="false" ht="15" hidden="false" customHeight="false" outlineLevel="0" collapsed="false">
      <c r="A558" s="28" t="n">
        <v>53</v>
      </c>
      <c r="B558" s="29" t="n">
        <v>45412</v>
      </c>
      <c r="C558" s="28" t="n">
        <v>91104.8</v>
      </c>
      <c r="D558" s="28" t="n">
        <v>0</v>
      </c>
      <c r="E558" s="28" t="n">
        <v>0</v>
      </c>
      <c r="F558" s="28" t="s">
        <v>345</v>
      </c>
      <c r="G558" s="28" t="n">
        <v>0</v>
      </c>
      <c r="H558" s="28" t="n">
        <v>0</v>
      </c>
      <c r="I558" s="28" t="n">
        <v>0</v>
      </c>
      <c r="J558" s="28" t="n">
        <v>170</v>
      </c>
      <c r="K558" s="28" t="n">
        <v>13</v>
      </c>
      <c r="L558" s="28" t="n">
        <v>1</v>
      </c>
      <c r="M558" s="28" t="s">
        <v>145</v>
      </c>
      <c r="N558" s="28" t="s">
        <v>138</v>
      </c>
      <c r="O558" s="29" t="n">
        <v>44665</v>
      </c>
      <c r="P558" s="28" t="n">
        <f aca="false">ROUNDDOWN(($B558-$O558)/30,0)</f>
        <v>24</v>
      </c>
      <c r="Q558" s="28" t="str">
        <f aca="false">TEXT($B558,"yyyy-mm")</f>
        <v>2024-04</v>
      </c>
      <c r="R558" s="28" t="n">
        <f aca="false">IF(AND($O558&gt;=DATE(2025,1,1),$O558&lt;=DATE(2025,4,30)),1,0)</f>
        <v>0</v>
      </c>
    </row>
    <row r="559" customFormat="false" ht="15" hidden="false" customHeight="false" outlineLevel="0" collapsed="false">
      <c r="A559" s="28" t="n">
        <v>53</v>
      </c>
      <c r="B559" s="29" t="n">
        <v>45443</v>
      </c>
      <c r="C559" s="28" t="n">
        <v>88642.5</v>
      </c>
      <c r="D559" s="28" t="n">
        <v>0</v>
      </c>
      <c r="E559" s="28" t="n">
        <v>0</v>
      </c>
      <c r="F559" s="28" t="s">
        <v>345</v>
      </c>
      <c r="G559" s="28" t="n">
        <v>0</v>
      </c>
      <c r="H559" s="28" t="n">
        <v>0</v>
      </c>
      <c r="I559" s="28" t="n">
        <v>0</v>
      </c>
      <c r="J559" s="28" t="n">
        <v>170</v>
      </c>
      <c r="K559" s="28" t="n">
        <v>13</v>
      </c>
      <c r="L559" s="28" t="n">
        <v>1</v>
      </c>
      <c r="M559" s="28" t="s">
        <v>145</v>
      </c>
      <c r="N559" s="28" t="s">
        <v>138</v>
      </c>
      <c r="O559" s="29" t="n">
        <v>44665</v>
      </c>
      <c r="P559" s="28" t="n">
        <f aca="false">ROUNDDOWN(($B559-$O559)/30,0)</f>
        <v>25</v>
      </c>
      <c r="Q559" s="28" t="str">
        <f aca="false">TEXT($B559,"yyyy-mm")</f>
        <v>2024-05</v>
      </c>
      <c r="R559" s="28" t="n">
        <f aca="false">IF(AND($O559&gt;=DATE(2025,1,1),$O559&lt;=DATE(2025,4,30)),1,0)</f>
        <v>0</v>
      </c>
    </row>
    <row r="560" customFormat="false" ht="15" hidden="false" customHeight="false" outlineLevel="0" collapsed="false">
      <c r="A560" s="28" t="n">
        <v>53</v>
      </c>
      <c r="B560" s="29" t="n">
        <v>45473</v>
      </c>
      <c r="C560" s="28" t="n">
        <v>86180.2</v>
      </c>
      <c r="D560" s="28" t="n">
        <v>0</v>
      </c>
      <c r="E560" s="28" t="n">
        <v>0</v>
      </c>
      <c r="F560" s="28" t="s">
        <v>345</v>
      </c>
      <c r="G560" s="28" t="n">
        <v>0</v>
      </c>
      <c r="H560" s="28" t="n">
        <v>0</v>
      </c>
      <c r="I560" s="28" t="n">
        <v>0</v>
      </c>
      <c r="J560" s="28" t="n">
        <v>170</v>
      </c>
      <c r="K560" s="28" t="n">
        <v>13</v>
      </c>
      <c r="L560" s="28" t="n">
        <v>1</v>
      </c>
      <c r="M560" s="28" t="s">
        <v>145</v>
      </c>
      <c r="N560" s="28" t="s">
        <v>138</v>
      </c>
      <c r="O560" s="29" t="n">
        <v>44665</v>
      </c>
      <c r="P560" s="28" t="n">
        <f aca="false">ROUNDDOWN(($B560-$O560)/30,0)</f>
        <v>26</v>
      </c>
      <c r="Q560" s="28" t="str">
        <f aca="false">TEXT($B560,"yyyy-mm")</f>
        <v>2024-06</v>
      </c>
      <c r="R560" s="28" t="n">
        <f aca="false">IF(AND($O560&gt;=DATE(2025,1,1),$O560&lt;=DATE(2025,4,30)),1,0)</f>
        <v>0</v>
      </c>
    </row>
    <row r="561" customFormat="false" ht="15" hidden="false" customHeight="false" outlineLevel="0" collapsed="false">
      <c r="A561" s="28" t="n">
        <v>53</v>
      </c>
      <c r="B561" s="29" t="n">
        <v>45504</v>
      </c>
      <c r="C561" s="28" t="n">
        <v>83717.9</v>
      </c>
      <c r="D561" s="28" t="n">
        <v>0</v>
      </c>
      <c r="E561" s="28" t="n">
        <v>0</v>
      </c>
      <c r="F561" s="28" t="s">
        <v>345</v>
      </c>
      <c r="G561" s="28" t="n">
        <v>0</v>
      </c>
      <c r="H561" s="28" t="n">
        <v>0</v>
      </c>
      <c r="I561" s="28" t="n">
        <v>0</v>
      </c>
      <c r="J561" s="28" t="n">
        <v>170</v>
      </c>
      <c r="K561" s="28" t="n">
        <v>13</v>
      </c>
      <c r="L561" s="28" t="n">
        <v>1</v>
      </c>
      <c r="M561" s="28" t="s">
        <v>145</v>
      </c>
      <c r="N561" s="28" t="s">
        <v>138</v>
      </c>
      <c r="O561" s="29" t="n">
        <v>44665</v>
      </c>
      <c r="P561" s="28" t="n">
        <f aca="false">ROUNDDOWN(($B561-$O561)/30,0)</f>
        <v>27</v>
      </c>
      <c r="Q561" s="28" t="str">
        <f aca="false">TEXT($B561,"yyyy-mm")</f>
        <v>2024-07</v>
      </c>
      <c r="R561" s="28" t="n">
        <f aca="false">IF(AND($O561&gt;=DATE(2025,1,1),$O561&lt;=DATE(2025,4,30)),1,0)</f>
        <v>0</v>
      </c>
    </row>
    <row r="562" customFormat="false" ht="15" hidden="false" customHeight="false" outlineLevel="0" collapsed="false">
      <c r="A562" s="28" t="n">
        <v>53</v>
      </c>
      <c r="B562" s="29" t="n">
        <v>45535</v>
      </c>
      <c r="C562" s="28" t="n">
        <v>81255.6</v>
      </c>
      <c r="D562" s="28" t="n">
        <v>0</v>
      </c>
      <c r="E562" s="28" t="n">
        <v>0</v>
      </c>
      <c r="F562" s="28" t="s">
        <v>345</v>
      </c>
      <c r="G562" s="28" t="n">
        <v>0</v>
      </c>
      <c r="H562" s="28" t="n">
        <v>0</v>
      </c>
      <c r="I562" s="28" t="n">
        <v>0</v>
      </c>
      <c r="J562" s="28" t="n">
        <v>170</v>
      </c>
      <c r="K562" s="28" t="n">
        <v>13</v>
      </c>
      <c r="L562" s="28" t="n">
        <v>1</v>
      </c>
      <c r="M562" s="28" t="s">
        <v>145</v>
      </c>
      <c r="N562" s="28" t="s">
        <v>138</v>
      </c>
      <c r="O562" s="29" t="n">
        <v>44665</v>
      </c>
      <c r="P562" s="28" t="n">
        <f aca="false">ROUNDDOWN(($B562-$O562)/30,0)</f>
        <v>29</v>
      </c>
      <c r="Q562" s="28" t="str">
        <f aca="false">TEXT($B562,"yyyy-mm")</f>
        <v>2024-08</v>
      </c>
      <c r="R562" s="28" t="n">
        <f aca="false">IF(AND($O562&gt;=DATE(2025,1,1),$O562&lt;=DATE(2025,4,30)),1,0)</f>
        <v>0</v>
      </c>
    </row>
    <row r="563" customFormat="false" ht="15" hidden="false" customHeight="false" outlineLevel="0" collapsed="false">
      <c r="A563" s="28" t="n">
        <v>53</v>
      </c>
      <c r="B563" s="29" t="n">
        <v>45565</v>
      </c>
      <c r="C563" s="28" t="n">
        <v>78793.3</v>
      </c>
      <c r="D563" s="28" t="n">
        <v>0</v>
      </c>
      <c r="E563" s="28" t="n">
        <v>0</v>
      </c>
      <c r="F563" s="28" t="s">
        <v>345</v>
      </c>
      <c r="G563" s="28" t="n">
        <v>0</v>
      </c>
      <c r="H563" s="28" t="n">
        <v>0</v>
      </c>
      <c r="I563" s="28" t="n">
        <v>0</v>
      </c>
      <c r="J563" s="28" t="n">
        <v>170</v>
      </c>
      <c r="K563" s="28" t="n">
        <v>13</v>
      </c>
      <c r="L563" s="28" t="n">
        <v>1</v>
      </c>
      <c r="M563" s="28" t="s">
        <v>145</v>
      </c>
      <c r="N563" s="28" t="s">
        <v>138</v>
      </c>
      <c r="O563" s="29" t="n">
        <v>44665</v>
      </c>
      <c r="P563" s="28" t="n">
        <f aca="false">ROUNDDOWN(($B563-$O563)/30,0)</f>
        <v>30</v>
      </c>
      <c r="Q563" s="28" t="str">
        <f aca="false">TEXT($B563,"yyyy-mm")</f>
        <v>2024-09</v>
      </c>
      <c r="R563" s="28" t="n">
        <f aca="false">IF(AND($O563&gt;=DATE(2025,1,1),$O563&lt;=DATE(2025,4,30)),1,0)</f>
        <v>0</v>
      </c>
    </row>
    <row r="564" customFormat="false" ht="15" hidden="false" customHeight="false" outlineLevel="0" collapsed="false">
      <c r="A564" s="28" t="n">
        <v>53</v>
      </c>
      <c r="B564" s="29" t="n">
        <v>45596</v>
      </c>
      <c r="C564" s="28" t="n">
        <v>76331</v>
      </c>
      <c r="D564" s="28" t="n">
        <v>0</v>
      </c>
      <c r="E564" s="28" t="n">
        <v>0</v>
      </c>
      <c r="F564" s="28" t="s">
        <v>345</v>
      </c>
      <c r="G564" s="28" t="n">
        <v>0</v>
      </c>
      <c r="H564" s="28" t="n">
        <v>0</v>
      </c>
      <c r="I564" s="28" t="n">
        <v>0</v>
      </c>
      <c r="J564" s="28" t="n">
        <v>170</v>
      </c>
      <c r="K564" s="28" t="n">
        <v>13</v>
      </c>
      <c r="L564" s="28" t="n">
        <v>1</v>
      </c>
      <c r="M564" s="28" t="s">
        <v>145</v>
      </c>
      <c r="N564" s="28" t="s">
        <v>138</v>
      </c>
      <c r="O564" s="29" t="n">
        <v>44665</v>
      </c>
      <c r="P564" s="28" t="n">
        <f aca="false">ROUNDDOWN(($B564-$O564)/30,0)</f>
        <v>31</v>
      </c>
      <c r="Q564" s="28" t="str">
        <f aca="false">TEXT($B564,"yyyy-mm")</f>
        <v>2024-10</v>
      </c>
      <c r="R564" s="28" t="n">
        <f aca="false">IF(AND($O564&gt;=DATE(2025,1,1),$O564&lt;=DATE(2025,4,30)),1,0)</f>
        <v>0</v>
      </c>
    </row>
    <row r="565" customFormat="false" ht="15" hidden="false" customHeight="false" outlineLevel="0" collapsed="false">
      <c r="A565" s="28" t="n">
        <v>53</v>
      </c>
      <c r="B565" s="29" t="n">
        <v>45626</v>
      </c>
      <c r="C565" s="28" t="n">
        <v>73868.7</v>
      </c>
      <c r="D565" s="28" t="n">
        <v>0</v>
      </c>
      <c r="E565" s="28" t="n">
        <v>0</v>
      </c>
      <c r="F565" s="28" t="s">
        <v>345</v>
      </c>
      <c r="G565" s="28" t="n">
        <v>0</v>
      </c>
      <c r="H565" s="28" t="n">
        <v>0</v>
      </c>
      <c r="I565" s="28" t="n">
        <v>0</v>
      </c>
      <c r="J565" s="28" t="n">
        <v>170</v>
      </c>
      <c r="K565" s="28" t="n">
        <v>13</v>
      </c>
      <c r="L565" s="28" t="n">
        <v>1</v>
      </c>
      <c r="M565" s="28" t="s">
        <v>145</v>
      </c>
      <c r="N565" s="28" t="s">
        <v>138</v>
      </c>
      <c r="O565" s="29" t="n">
        <v>44665</v>
      </c>
      <c r="P565" s="28" t="n">
        <f aca="false">ROUNDDOWN(($B565-$O565)/30,0)</f>
        <v>32</v>
      </c>
      <c r="Q565" s="28" t="str">
        <f aca="false">TEXT($B565,"yyyy-mm")</f>
        <v>2024-11</v>
      </c>
      <c r="R565" s="28" t="n">
        <f aca="false">IF(AND($O565&gt;=DATE(2025,1,1),$O565&lt;=DATE(2025,4,30)),1,0)</f>
        <v>0</v>
      </c>
    </row>
    <row r="566" customFormat="false" ht="15" hidden="false" customHeight="false" outlineLevel="0" collapsed="false">
      <c r="A566" s="28" t="n">
        <v>53</v>
      </c>
      <c r="B566" s="29" t="n">
        <v>45657</v>
      </c>
      <c r="C566" s="28" t="n">
        <v>71406.4</v>
      </c>
      <c r="D566" s="28" t="n">
        <v>0</v>
      </c>
      <c r="E566" s="28" t="n">
        <v>0</v>
      </c>
      <c r="F566" s="28" t="s">
        <v>345</v>
      </c>
      <c r="G566" s="28" t="n">
        <v>0</v>
      </c>
      <c r="H566" s="28" t="n">
        <v>0</v>
      </c>
      <c r="I566" s="28" t="n">
        <v>0</v>
      </c>
      <c r="J566" s="28" t="n">
        <v>170</v>
      </c>
      <c r="K566" s="28" t="n">
        <v>13</v>
      </c>
      <c r="L566" s="28" t="n">
        <v>1</v>
      </c>
      <c r="M566" s="28" t="s">
        <v>145</v>
      </c>
      <c r="N566" s="28" t="s">
        <v>138</v>
      </c>
      <c r="O566" s="29" t="n">
        <v>44665</v>
      </c>
      <c r="P566" s="28" t="n">
        <f aca="false">ROUNDDOWN(($B566-$O566)/30,0)</f>
        <v>33</v>
      </c>
      <c r="Q566" s="28" t="str">
        <f aca="false">TEXT($B566,"yyyy-mm")</f>
        <v>2024-12</v>
      </c>
      <c r="R566" s="28" t="n">
        <f aca="false">IF(AND($O566&gt;=DATE(2025,1,1),$O566&lt;=DATE(2025,4,30)),1,0)</f>
        <v>0</v>
      </c>
    </row>
    <row r="567" customFormat="false" ht="15" hidden="false" customHeight="false" outlineLevel="0" collapsed="false">
      <c r="A567" s="28" t="n">
        <v>53</v>
      </c>
      <c r="B567" s="29" t="n">
        <v>45688</v>
      </c>
      <c r="C567" s="28" t="n">
        <v>68944.1</v>
      </c>
      <c r="D567" s="28" t="n">
        <v>0</v>
      </c>
      <c r="E567" s="28" t="n">
        <v>0</v>
      </c>
      <c r="F567" s="28" t="s">
        <v>345</v>
      </c>
      <c r="G567" s="28" t="n">
        <v>0</v>
      </c>
      <c r="H567" s="28" t="n">
        <v>0</v>
      </c>
      <c r="I567" s="28" t="n">
        <v>0</v>
      </c>
      <c r="J567" s="28" t="n">
        <v>170</v>
      </c>
      <c r="K567" s="28" t="n">
        <v>13</v>
      </c>
      <c r="L567" s="28" t="n">
        <v>1</v>
      </c>
      <c r="M567" s="28" t="s">
        <v>145</v>
      </c>
      <c r="N567" s="28" t="s">
        <v>138</v>
      </c>
      <c r="O567" s="29" t="n">
        <v>44665</v>
      </c>
      <c r="P567" s="28" t="n">
        <f aca="false">ROUNDDOWN(($B567-$O567)/30,0)</f>
        <v>34</v>
      </c>
      <c r="Q567" s="28" t="str">
        <f aca="false">TEXT($B567,"yyyy-mm")</f>
        <v>2025-01</v>
      </c>
      <c r="R567" s="28" t="n">
        <f aca="false">IF(AND($O567&gt;=DATE(2025,1,1),$O567&lt;=DATE(2025,4,30)),1,0)</f>
        <v>0</v>
      </c>
    </row>
    <row r="568" customFormat="false" ht="15" hidden="false" customHeight="false" outlineLevel="0" collapsed="false">
      <c r="A568" s="28" t="n">
        <v>53</v>
      </c>
      <c r="B568" s="29" t="n">
        <v>45716</v>
      </c>
      <c r="C568" s="28" t="n">
        <v>66481.8</v>
      </c>
      <c r="D568" s="28" t="n">
        <v>0</v>
      </c>
      <c r="E568" s="28" t="n">
        <v>0</v>
      </c>
      <c r="F568" s="28" t="s">
        <v>345</v>
      </c>
      <c r="G568" s="28" t="n">
        <v>0</v>
      </c>
      <c r="H568" s="28" t="n">
        <v>0</v>
      </c>
      <c r="I568" s="28" t="n">
        <v>0</v>
      </c>
      <c r="J568" s="28" t="n">
        <v>170</v>
      </c>
      <c r="K568" s="28" t="n">
        <v>13</v>
      </c>
      <c r="L568" s="28" t="n">
        <v>1</v>
      </c>
      <c r="M568" s="28" t="s">
        <v>145</v>
      </c>
      <c r="N568" s="28" t="s">
        <v>138</v>
      </c>
      <c r="O568" s="29" t="n">
        <v>44665</v>
      </c>
      <c r="P568" s="28" t="n">
        <f aca="false">ROUNDDOWN(($B568-$O568)/30,0)</f>
        <v>35</v>
      </c>
      <c r="Q568" s="28" t="str">
        <f aca="false">TEXT($B568,"yyyy-mm")</f>
        <v>2025-02</v>
      </c>
      <c r="R568" s="28" t="n">
        <f aca="false">IF(AND($O568&gt;=DATE(2025,1,1),$O568&lt;=DATE(2025,4,30)),1,0)</f>
        <v>0</v>
      </c>
    </row>
    <row r="569" customFormat="false" ht="15" hidden="false" customHeight="false" outlineLevel="0" collapsed="false">
      <c r="A569" s="28" t="n">
        <v>53</v>
      </c>
      <c r="B569" s="29" t="n">
        <v>45747</v>
      </c>
      <c r="C569" s="28" t="n">
        <v>64019.5</v>
      </c>
      <c r="D569" s="28" t="n">
        <v>0</v>
      </c>
      <c r="E569" s="28" t="n">
        <v>0</v>
      </c>
      <c r="F569" s="28" t="s">
        <v>345</v>
      </c>
      <c r="G569" s="28" t="n">
        <v>0</v>
      </c>
      <c r="H569" s="28" t="n">
        <v>0</v>
      </c>
      <c r="I569" s="28" t="n">
        <v>0</v>
      </c>
      <c r="J569" s="28" t="n">
        <v>170</v>
      </c>
      <c r="K569" s="28" t="n">
        <v>13</v>
      </c>
      <c r="L569" s="28" t="n">
        <v>1</v>
      </c>
      <c r="M569" s="28" t="s">
        <v>145</v>
      </c>
      <c r="N569" s="28" t="s">
        <v>138</v>
      </c>
      <c r="O569" s="29" t="n">
        <v>44665</v>
      </c>
      <c r="P569" s="28" t="n">
        <f aca="false">ROUNDDOWN(($B569-$O569)/30,0)</f>
        <v>36</v>
      </c>
      <c r="Q569" s="28" t="str">
        <f aca="false">TEXT($B569,"yyyy-mm")</f>
        <v>2025-03</v>
      </c>
      <c r="R569" s="28" t="n">
        <f aca="false">IF(AND($O569&gt;=DATE(2025,1,1),$O569&lt;=DATE(2025,4,30)),1,0)</f>
        <v>0</v>
      </c>
    </row>
    <row r="570" customFormat="false" ht="15" hidden="false" customHeight="false" outlineLevel="0" collapsed="false">
      <c r="A570" s="28" t="n">
        <v>53</v>
      </c>
      <c r="B570" s="29" t="n">
        <v>45777</v>
      </c>
      <c r="C570" s="28" t="n">
        <v>61557.2</v>
      </c>
      <c r="D570" s="28" t="n">
        <v>0</v>
      </c>
      <c r="E570" s="28" t="n">
        <v>0</v>
      </c>
      <c r="F570" s="28" t="s">
        <v>345</v>
      </c>
      <c r="G570" s="28" t="n">
        <v>0</v>
      </c>
      <c r="H570" s="28" t="n">
        <v>0</v>
      </c>
      <c r="I570" s="28" t="n">
        <v>0</v>
      </c>
      <c r="J570" s="28" t="n">
        <v>170</v>
      </c>
      <c r="K570" s="28" t="n">
        <v>13</v>
      </c>
      <c r="L570" s="28" t="n">
        <v>1</v>
      </c>
      <c r="M570" s="28" t="s">
        <v>145</v>
      </c>
      <c r="N570" s="28" t="s">
        <v>138</v>
      </c>
      <c r="O570" s="29" t="n">
        <v>44665</v>
      </c>
      <c r="P570" s="28" t="n">
        <f aca="false">ROUNDDOWN(($B570-$O570)/30,0)</f>
        <v>37</v>
      </c>
      <c r="Q570" s="28" t="str">
        <f aca="false">TEXT($B570,"yyyy-mm")</f>
        <v>2025-04</v>
      </c>
      <c r="R570" s="28" t="n">
        <f aca="false">IF(AND($O570&gt;=DATE(2025,1,1),$O570&lt;=DATE(2025,4,30)),1,0)</f>
        <v>0</v>
      </c>
    </row>
    <row r="571" customFormat="false" ht="15" hidden="false" customHeight="false" outlineLevel="0" collapsed="false">
      <c r="A571" s="28" t="n">
        <v>53</v>
      </c>
      <c r="B571" s="29" t="n">
        <v>45808</v>
      </c>
      <c r="C571" s="28" t="n">
        <v>59094.9</v>
      </c>
      <c r="D571" s="28" t="n">
        <v>0</v>
      </c>
      <c r="E571" s="28" t="n">
        <v>0</v>
      </c>
      <c r="F571" s="28" t="s">
        <v>345</v>
      </c>
      <c r="G571" s="28" t="n">
        <v>0</v>
      </c>
      <c r="H571" s="28" t="n">
        <v>0</v>
      </c>
      <c r="I571" s="28" t="n">
        <v>0</v>
      </c>
      <c r="J571" s="28" t="n">
        <v>170</v>
      </c>
      <c r="K571" s="28" t="n">
        <v>13</v>
      </c>
      <c r="L571" s="28" t="n">
        <v>1</v>
      </c>
      <c r="M571" s="28" t="s">
        <v>145</v>
      </c>
      <c r="N571" s="28" t="s">
        <v>138</v>
      </c>
      <c r="O571" s="29" t="n">
        <v>44665</v>
      </c>
      <c r="P571" s="28" t="n">
        <f aca="false">ROUNDDOWN(($B571-$O571)/30,0)</f>
        <v>38</v>
      </c>
      <c r="Q571" s="28" t="str">
        <f aca="false">TEXT($B571,"yyyy-mm")</f>
        <v>2025-05</v>
      </c>
      <c r="R571" s="28" t="n">
        <f aca="false">IF(AND($O571&gt;=DATE(2025,1,1),$O571&lt;=DATE(2025,4,30)),1,0)</f>
        <v>0</v>
      </c>
    </row>
    <row r="572" customFormat="false" ht="15" hidden="false" customHeight="false" outlineLevel="0" collapsed="false">
      <c r="A572" s="28" t="n">
        <v>53</v>
      </c>
      <c r="B572" s="29" t="n">
        <v>45838</v>
      </c>
      <c r="C572" s="28" t="n">
        <v>56632.6</v>
      </c>
      <c r="D572" s="28" t="n">
        <v>0</v>
      </c>
      <c r="E572" s="28" t="n">
        <v>0</v>
      </c>
      <c r="F572" s="28" t="s">
        <v>345</v>
      </c>
      <c r="G572" s="28" t="n">
        <v>0</v>
      </c>
      <c r="H572" s="28" t="n">
        <v>0</v>
      </c>
      <c r="I572" s="28" t="n">
        <v>0</v>
      </c>
      <c r="J572" s="28" t="n">
        <v>170</v>
      </c>
      <c r="K572" s="28" t="n">
        <v>13</v>
      </c>
      <c r="L572" s="28" t="n">
        <v>1</v>
      </c>
      <c r="M572" s="28" t="s">
        <v>145</v>
      </c>
      <c r="N572" s="28" t="s">
        <v>138</v>
      </c>
      <c r="O572" s="29" t="n">
        <v>44665</v>
      </c>
      <c r="P572" s="28" t="n">
        <f aca="false">ROUNDDOWN(($B572-$O572)/30,0)</f>
        <v>39</v>
      </c>
      <c r="Q572" s="28" t="str">
        <f aca="false">TEXT($B572,"yyyy-mm")</f>
        <v>2025-06</v>
      </c>
      <c r="R572" s="28" t="n">
        <f aca="false">IF(AND($O572&gt;=DATE(2025,1,1),$O572&lt;=DATE(2025,4,30)),1,0)</f>
        <v>0</v>
      </c>
    </row>
    <row r="573" customFormat="false" ht="15" hidden="false" customHeight="false" outlineLevel="0" collapsed="false">
      <c r="A573" s="28" t="n">
        <v>53</v>
      </c>
      <c r="B573" s="29" t="n">
        <v>45869</v>
      </c>
      <c r="C573" s="28" t="n">
        <v>54170.3</v>
      </c>
      <c r="D573" s="28" t="n">
        <v>0</v>
      </c>
      <c r="E573" s="28" t="n">
        <v>0</v>
      </c>
      <c r="F573" s="28" t="s">
        <v>345</v>
      </c>
      <c r="G573" s="28" t="n">
        <v>0</v>
      </c>
      <c r="H573" s="28" t="n">
        <v>0</v>
      </c>
      <c r="I573" s="28" t="n">
        <v>0</v>
      </c>
      <c r="J573" s="28" t="n">
        <v>170</v>
      </c>
      <c r="K573" s="28" t="n">
        <v>13</v>
      </c>
      <c r="L573" s="28" t="n">
        <v>1</v>
      </c>
      <c r="M573" s="28" t="s">
        <v>145</v>
      </c>
      <c r="N573" s="28" t="s">
        <v>138</v>
      </c>
      <c r="O573" s="29" t="n">
        <v>44665</v>
      </c>
      <c r="P573" s="28" t="n">
        <f aca="false">ROUNDDOWN(($B573-$O573)/30,0)</f>
        <v>40</v>
      </c>
      <c r="Q573" s="28" t="str">
        <f aca="false">TEXT($B573,"yyyy-mm")</f>
        <v>2025-07</v>
      </c>
      <c r="R573" s="28" t="n">
        <f aca="false">IF(AND($O573&gt;=DATE(2025,1,1),$O573&lt;=DATE(2025,4,30)),1,0)</f>
        <v>0</v>
      </c>
    </row>
    <row r="574" customFormat="false" ht="15" hidden="false" customHeight="false" outlineLevel="0" collapsed="false">
      <c r="A574" s="28" t="n">
        <v>53</v>
      </c>
      <c r="B574" s="29" t="n">
        <v>45900</v>
      </c>
      <c r="C574" s="28" t="n">
        <v>51708</v>
      </c>
      <c r="D574" s="28" t="n">
        <v>0</v>
      </c>
      <c r="E574" s="28" t="n">
        <v>0</v>
      </c>
      <c r="F574" s="28" t="s">
        <v>345</v>
      </c>
      <c r="G574" s="28" t="n">
        <v>0</v>
      </c>
      <c r="H574" s="28" t="n">
        <v>0</v>
      </c>
      <c r="I574" s="28" t="n">
        <v>0</v>
      </c>
      <c r="J574" s="28" t="n">
        <v>170</v>
      </c>
      <c r="K574" s="28" t="n">
        <v>13</v>
      </c>
      <c r="L574" s="28" t="n">
        <v>1</v>
      </c>
      <c r="M574" s="28" t="s">
        <v>145</v>
      </c>
      <c r="N574" s="28" t="s">
        <v>138</v>
      </c>
      <c r="O574" s="29" t="n">
        <v>44665</v>
      </c>
      <c r="P574" s="28" t="n">
        <f aca="false">ROUNDDOWN(($B574-$O574)/30,0)</f>
        <v>41</v>
      </c>
      <c r="Q574" s="28" t="str">
        <f aca="false">TEXT($B574,"yyyy-mm")</f>
        <v>2025-08</v>
      </c>
      <c r="R574" s="28" t="n">
        <f aca="false">IF(AND($O574&gt;=DATE(2025,1,1),$O574&lt;=DATE(2025,4,30)),1,0)</f>
        <v>0</v>
      </c>
    </row>
    <row r="575" customFormat="false" ht="15" hidden="false" customHeight="false" outlineLevel="0" collapsed="false">
      <c r="A575" s="28" t="n">
        <v>53</v>
      </c>
      <c r="B575" s="29" t="n">
        <v>45930</v>
      </c>
      <c r="C575" s="28" t="n">
        <v>49245.7</v>
      </c>
      <c r="D575" s="28" t="n">
        <v>0</v>
      </c>
      <c r="E575" s="28" t="n">
        <v>0</v>
      </c>
      <c r="F575" s="28" t="s">
        <v>345</v>
      </c>
      <c r="G575" s="28" t="n">
        <v>0</v>
      </c>
      <c r="H575" s="28" t="n">
        <v>0</v>
      </c>
      <c r="I575" s="28" t="n">
        <v>0</v>
      </c>
      <c r="J575" s="28" t="n">
        <v>170</v>
      </c>
      <c r="K575" s="28" t="n">
        <v>13</v>
      </c>
      <c r="L575" s="28" t="n">
        <v>1</v>
      </c>
      <c r="M575" s="28" t="s">
        <v>145</v>
      </c>
      <c r="N575" s="28" t="s">
        <v>138</v>
      </c>
      <c r="O575" s="29" t="n">
        <v>44665</v>
      </c>
      <c r="P575" s="28" t="n">
        <f aca="false">ROUNDDOWN(($B575-$O575)/30,0)</f>
        <v>42</v>
      </c>
      <c r="Q575" s="28" t="str">
        <f aca="false">TEXT($B575,"yyyy-mm")</f>
        <v>2025-09</v>
      </c>
      <c r="R575" s="28" t="n">
        <f aca="false">IF(AND($O575&gt;=DATE(2025,1,1),$O575&lt;=DATE(2025,4,30)),1,0)</f>
        <v>0</v>
      </c>
    </row>
    <row r="576" customFormat="false" ht="15" hidden="false" customHeight="false" outlineLevel="0" collapsed="false">
      <c r="A576" s="28" t="n">
        <v>53</v>
      </c>
      <c r="B576" s="29" t="n">
        <v>45961</v>
      </c>
      <c r="C576" s="28" t="n">
        <v>46783.4</v>
      </c>
      <c r="D576" s="28" t="n">
        <v>0</v>
      </c>
      <c r="E576" s="28" t="n">
        <v>0</v>
      </c>
      <c r="F576" s="28" t="s">
        <v>345</v>
      </c>
      <c r="G576" s="28" t="n">
        <v>0</v>
      </c>
      <c r="H576" s="28" t="n">
        <v>0</v>
      </c>
      <c r="I576" s="28" t="n">
        <v>0</v>
      </c>
      <c r="J576" s="28" t="n">
        <v>170</v>
      </c>
      <c r="K576" s="28" t="n">
        <v>13</v>
      </c>
      <c r="L576" s="28" t="n">
        <v>1</v>
      </c>
      <c r="M576" s="28" t="s">
        <v>145</v>
      </c>
      <c r="N576" s="28" t="s">
        <v>138</v>
      </c>
      <c r="O576" s="29" t="n">
        <v>44665</v>
      </c>
      <c r="P576" s="28" t="n">
        <f aca="false">ROUNDDOWN(($B576-$O576)/30,0)</f>
        <v>43</v>
      </c>
      <c r="Q576" s="28" t="str">
        <f aca="false">TEXT($B576,"yyyy-mm")</f>
        <v>2025-10</v>
      </c>
      <c r="R576" s="28" t="n">
        <f aca="false">IF(AND($O576&gt;=DATE(2025,1,1),$O576&lt;=DATE(2025,4,30)),1,0)</f>
        <v>0</v>
      </c>
    </row>
    <row r="577" customFormat="false" ht="15" hidden="false" customHeight="false" outlineLevel="0" collapsed="false">
      <c r="A577" s="28" t="n">
        <v>53</v>
      </c>
      <c r="B577" s="29" t="n">
        <v>45991</v>
      </c>
      <c r="C577" s="28" t="n">
        <v>44321.1</v>
      </c>
      <c r="D577" s="28" t="n">
        <v>0</v>
      </c>
      <c r="E577" s="28" t="n">
        <v>0</v>
      </c>
      <c r="F577" s="28" t="s">
        <v>345</v>
      </c>
      <c r="G577" s="28" t="n">
        <v>0</v>
      </c>
      <c r="H577" s="28" t="n">
        <v>0</v>
      </c>
      <c r="I577" s="28" t="n">
        <v>0</v>
      </c>
      <c r="J577" s="28" t="n">
        <v>170</v>
      </c>
      <c r="K577" s="28" t="n">
        <v>13</v>
      </c>
      <c r="L577" s="28" t="n">
        <v>1</v>
      </c>
      <c r="M577" s="28" t="s">
        <v>145</v>
      </c>
      <c r="N577" s="28" t="s">
        <v>138</v>
      </c>
      <c r="O577" s="29" t="n">
        <v>44665</v>
      </c>
      <c r="P577" s="28" t="n">
        <f aca="false">ROUNDDOWN(($B577-$O577)/30,0)</f>
        <v>44</v>
      </c>
      <c r="Q577" s="28" t="str">
        <f aca="false">TEXT($B577,"yyyy-mm")</f>
        <v>2025-11</v>
      </c>
      <c r="R577" s="28" t="n">
        <f aca="false">IF(AND($O577&gt;=DATE(2025,1,1),$O577&lt;=DATE(2025,4,30)),1,0)</f>
        <v>0</v>
      </c>
    </row>
    <row r="578" customFormat="false" ht="15" hidden="false" customHeight="false" outlineLevel="0" collapsed="false">
      <c r="A578" s="28" t="n">
        <v>53</v>
      </c>
      <c r="B578" s="29" t="n">
        <v>46022</v>
      </c>
      <c r="C578" s="28" t="n">
        <v>41858.8</v>
      </c>
      <c r="D578" s="28" t="n">
        <v>0</v>
      </c>
      <c r="E578" s="28" t="n">
        <v>0</v>
      </c>
      <c r="F578" s="28" t="s">
        <v>345</v>
      </c>
      <c r="G578" s="28" t="n">
        <v>0</v>
      </c>
      <c r="H578" s="28" t="n">
        <v>0</v>
      </c>
      <c r="I578" s="28" t="n">
        <v>0</v>
      </c>
      <c r="J578" s="28" t="n">
        <v>170</v>
      </c>
      <c r="K578" s="28" t="n">
        <v>13</v>
      </c>
      <c r="L578" s="28" t="n">
        <v>1</v>
      </c>
      <c r="M578" s="28" t="s">
        <v>145</v>
      </c>
      <c r="N578" s="28" t="s">
        <v>138</v>
      </c>
      <c r="O578" s="29" t="n">
        <v>44665</v>
      </c>
      <c r="P578" s="28" t="n">
        <f aca="false">ROUNDDOWN(($B578-$O578)/30,0)</f>
        <v>45</v>
      </c>
      <c r="Q578" s="28" t="str">
        <f aca="false">TEXT($B578,"yyyy-mm")</f>
        <v>2025-12</v>
      </c>
      <c r="R578" s="28" t="n">
        <f aca="false">IF(AND($O578&gt;=DATE(2025,1,1),$O578&lt;=DATE(2025,4,30)),1,0)</f>
        <v>0</v>
      </c>
    </row>
    <row r="579" customFormat="false" ht="15" hidden="false" customHeight="false" outlineLevel="0" collapsed="false">
      <c r="A579" s="28" t="n">
        <v>53</v>
      </c>
      <c r="B579" s="29" t="n">
        <v>46053</v>
      </c>
      <c r="C579" s="28" t="n">
        <v>39396.5</v>
      </c>
      <c r="D579" s="28" t="n">
        <v>0</v>
      </c>
      <c r="E579" s="28" t="n">
        <v>0</v>
      </c>
      <c r="F579" s="28" t="s">
        <v>345</v>
      </c>
      <c r="G579" s="28" t="n">
        <v>0</v>
      </c>
      <c r="H579" s="28" t="n">
        <v>0</v>
      </c>
      <c r="I579" s="28" t="n">
        <v>0</v>
      </c>
      <c r="J579" s="28" t="n">
        <v>170</v>
      </c>
      <c r="K579" s="28" t="n">
        <v>13</v>
      </c>
      <c r="L579" s="28" t="n">
        <v>1</v>
      </c>
      <c r="M579" s="28" t="s">
        <v>145</v>
      </c>
      <c r="N579" s="28" t="s">
        <v>138</v>
      </c>
      <c r="O579" s="29" t="n">
        <v>44665</v>
      </c>
      <c r="P579" s="28" t="n">
        <f aca="false">ROUNDDOWN(($B579-$O579)/30,0)</f>
        <v>46</v>
      </c>
      <c r="Q579" s="28" t="str">
        <f aca="false">TEXT($B579,"yyyy-mm")</f>
        <v>2026-01</v>
      </c>
      <c r="R579" s="28" t="n">
        <f aca="false">IF(AND($O579&gt;=DATE(2025,1,1),$O579&lt;=DATE(2025,4,30)),1,0)</f>
        <v>0</v>
      </c>
    </row>
    <row r="580" customFormat="false" ht="15" hidden="false" customHeight="false" outlineLevel="0" collapsed="false">
      <c r="A580" s="28" t="n">
        <v>53</v>
      </c>
      <c r="B580" s="29" t="n">
        <v>46081</v>
      </c>
      <c r="C580" s="28" t="n">
        <v>36934.2</v>
      </c>
      <c r="D580" s="28" t="n">
        <v>0</v>
      </c>
      <c r="E580" s="28" t="n">
        <v>0</v>
      </c>
      <c r="F580" s="28" t="s">
        <v>345</v>
      </c>
      <c r="G580" s="28" t="n">
        <v>0</v>
      </c>
      <c r="H580" s="28" t="n">
        <v>0</v>
      </c>
      <c r="I580" s="28" t="n">
        <v>0</v>
      </c>
      <c r="J580" s="28" t="n">
        <v>170</v>
      </c>
      <c r="K580" s="28" t="n">
        <v>13</v>
      </c>
      <c r="L580" s="28" t="n">
        <v>1</v>
      </c>
      <c r="M580" s="28" t="s">
        <v>145</v>
      </c>
      <c r="N580" s="28" t="s">
        <v>138</v>
      </c>
      <c r="O580" s="29" t="n">
        <v>44665</v>
      </c>
      <c r="P580" s="28" t="n">
        <f aca="false">ROUNDDOWN(($B580-$O580)/30,0)</f>
        <v>47</v>
      </c>
      <c r="Q580" s="28" t="str">
        <f aca="false">TEXT($B580,"yyyy-mm")</f>
        <v>2026-02</v>
      </c>
      <c r="R580" s="28" t="n">
        <f aca="false">IF(AND($O580&gt;=DATE(2025,1,1),$O580&lt;=DATE(2025,4,30)),1,0)</f>
        <v>0</v>
      </c>
    </row>
    <row r="581" customFormat="false" ht="15" hidden="false" customHeight="false" outlineLevel="0" collapsed="false">
      <c r="A581" s="28" t="n">
        <v>53</v>
      </c>
      <c r="B581" s="29" t="n">
        <v>46112</v>
      </c>
      <c r="C581" s="28" t="n">
        <v>34471.9</v>
      </c>
      <c r="D581" s="28" t="n">
        <v>0</v>
      </c>
      <c r="E581" s="28" t="n">
        <v>0</v>
      </c>
      <c r="F581" s="28" t="s">
        <v>345</v>
      </c>
      <c r="G581" s="28" t="n">
        <v>0</v>
      </c>
      <c r="H581" s="28" t="n">
        <v>0</v>
      </c>
      <c r="I581" s="28" t="n">
        <v>0</v>
      </c>
      <c r="J581" s="28" t="n">
        <v>170</v>
      </c>
      <c r="K581" s="28" t="n">
        <v>13</v>
      </c>
      <c r="L581" s="28" t="n">
        <v>1</v>
      </c>
      <c r="M581" s="28" t="s">
        <v>145</v>
      </c>
      <c r="N581" s="28" t="s">
        <v>138</v>
      </c>
      <c r="O581" s="29" t="n">
        <v>44665</v>
      </c>
      <c r="P581" s="28" t="n">
        <f aca="false">ROUNDDOWN(($B581-$O581)/30,0)</f>
        <v>48</v>
      </c>
      <c r="Q581" s="28" t="str">
        <f aca="false">TEXT($B581,"yyyy-mm")</f>
        <v>2026-03</v>
      </c>
      <c r="R581" s="28" t="n">
        <f aca="false">IF(AND($O581&gt;=DATE(2025,1,1),$O581&lt;=DATE(2025,4,30)),1,0)</f>
        <v>0</v>
      </c>
    </row>
    <row r="582" customFormat="false" ht="15" hidden="false" customHeight="false" outlineLevel="0" collapsed="false">
      <c r="A582" s="28" t="n">
        <v>53</v>
      </c>
      <c r="B582" s="29" t="n">
        <v>46142</v>
      </c>
      <c r="C582" s="28" t="n">
        <v>32009.6</v>
      </c>
      <c r="D582" s="28" t="n">
        <v>0</v>
      </c>
      <c r="E582" s="28" t="n">
        <v>0</v>
      </c>
      <c r="F582" s="28" t="s">
        <v>345</v>
      </c>
      <c r="G582" s="28" t="n">
        <v>0</v>
      </c>
      <c r="H582" s="28" t="n">
        <v>0</v>
      </c>
      <c r="I582" s="28" t="n">
        <v>0</v>
      </c>
      <c r="J582" s="28" t="n">
        <v>170</v>
      </c>
      <c r="K582" s="28" t="n">
        <v>13</v>
      </c>
      <c r="L582" s="28" t="n">
        <v>1</v>
      </c>
      <c r="M582" s="28" t="s">
        <v>145</v>
      </c>
      <c r="N582" s="28" t="s">
        <v>138</v>
      </c>
      <c r="O582" s="29" t="n">
        <v>44665</v>
      </c>
      <c r="P582" s="28" t="n">
        <f aca="false">ROUNDDOWN(($B582-$O582)/30,0)</f>
        <v>49</v>
      </c>
      <c r="Q582" s="28" t="str">
        <f aca="false">TEXT($B582,"yyyy-mm")</f>
        <v>2026-04</v>
      </c>
      <c r="R582" s="28" t="n">
        <f aca="false">IF(AND($O582&gt;=DATE(2025,1,1),$O582&lt;=DATE(2025,4,30)),1,0)</f>
        <v>0</v>
      </c>
    </row>
    <row r="583" customFormat="false" ht="15" hidden="false" customHeight="false" outlineLevel="0" collapsed="false">
      <c r="A583" s="28" t="n">
        <v>53</v>
      </c>
      <c r="B583" s="29" t="n">
        <v>46173</v>
      </c>
      <c r="C583" s="28" t="n">
        <v>29547.3</v>
      </c>
      <c r="D583" s="28" t="n">
        <v>0</v>
      </c>
      <c r="E583" s="28" t="n">
        <v>0</v>
      </c>
      <c r="F583" s="28" t="s">
        <v>345</v>
      </c>
      <c r="G583" s="28" t="n">
        <v>0</v>
      </c>
      <c r="H583" s="28" t="n">
        <v>0</v>
      </c>
      <c r="I583" s="28" t="n">
        <v>0</v>
      </c>
      <c r="J583" s="28" t="n">
        <v>170</v>
      </c>
      <c r="K583" s="28" t="n">
        <v>13</v>
      </c>
      <c r="L583" s="28" t="n">
        <v>1</v>
      </c>
      <c r="M583" s="28" t="s">
        <v>145</v>
      </c>
      <c r="N583" s="28" t="s">
        <v>138</v>
      </c>
      <c r="O583" s="29" t="n">
        <v>44665</v>
      </c>
      <c r="P583" s="28" t="n">
        <f aca="false">ROUNDDOWN(($B583-$O583)/30,0)</f>
        <v>50</v>
      </c>
      <c r="Q583" s="28" t="str">
        <f aca="false">TEXT($B583,"yyyy-mm")</f>
        <v>2026-05</v>
      </c>
      <c r="R583" s="28" t="n">
        <f aca="false">IF(AND($O583&gt;=DATE(2025,1,1),$O583&lt;=DATE(2025,4,30)),1,0)</f>
        <v>0</v>
      </c>
    </row>
    <row r="584" customFormat="false" ht="15" hidden="false" customHeight="false" outlineLevel="0" collapsed="false">
      <c r="A584" s="28" t="n">
        <v>53</v>
      </c>
      <c r="B584" s="29" t="n">
        <v>46203</v>
      </c>
      <c r="C584" s="28" t="n">
        <v>27085</v>
      </c>
      <c r="D584" s="28" t="n">
        <v>0</v>
      </c>
      <c r="E584" s="28" t="n">
        <v>0</v>
      </c>
      <c r="F584" s="28" t="s">
        <v>345</v>
      </c>
      <c r="G584" s="28" t="n">
        <v>0</v>
      </c>
      <c r="H584" s="28" t="n">
        <v>0</v>
      </c>
      <c r="I584" s="28" t="n">
        <v>0</v>
      </c>
      <c r="J584" s="28" t="n">
        <v>170</v>
      </c>
      <c r="K584" s="28" t="n">
        <v>13</v>
      </c>
      <c r="L584" s="28" t="n">
        <v>1</v>
      </c>
      <c r="M584" s="28" t="s">
        <v>145</v>
      </c>
      <c r="N584" s="28" t="s">
        <v>138</v>
      </c>
      <c r="O584" s="29" t="n">
        <v>44665</v>
      </c>
      <c r="P584" s="28" t="n">
        <f aca="false">ROUNDDOWN(($B584-$O584)/30,0)</f>
        <v>51</v>
      </c>
      <c r="Q584" s="28" t="str">
        <f aca="false">TEXT($B584,"yyyy-mm")</f>
        <v>2026-06</v>
      </c>
      <c r="R584" s="28" t="n">
        <f aca="false">IF(AND($O584&gt;=DATE(2025,1,1),$O584&lt;=DATE(2025,4,30)),1,0)</f>
        <v>0</v>
      </c>
    </row>
    <row r="585" customFormat="false" ht="15" hidden="false" customHeight="false" outlineLevel="0" collapsed="false">
      <c r="A585" s="28" t="n">
        <v>53</v>
      </c>
      <c r="B585" s="29" t="n">
        <v>46234</v>
      </c>
      <c r="C585" s="28" t="n">
        <v>24622.7</v>
      </c>
      <c r="D585" s="28" t="n">
        <v>0</v>
      </c>
      <c r="E585" s="28" t="n">
        <v>0</v>
      </c>
      <c r="F585" s="28" t="s">
        <v>345</v>
      </c>
      <c r="G585" s="28" t="n">
        <v>0</v>
      </c>
      <c r="H585" s="28" t="n">
        <v>0</v>
      </c>
      <c r="I585" s="28" t="n">
        <v>0</v>
      </c>
      <c r="J585" s="28" t="n">
        <v>170</v>
      </c>
      <c r="K585" s="28" t="n">
        <v>13</v>
      </c>
      <c r="L585" s="28" t="n">
        <v>1</v>
      </c>
      <c r="M585" s="28" t="s">
        <v>145</v>
      </c>
      <c r="N585" s="28" t="s">
        <v>138</v>
      </c>
      <c r="O585" s="29" t="n">
        <v>44665</v>
      </c>
      <c r="P585" s="28" t="n">
        <f aca="false">ROUNDDOWN(($B585-$O585)/30,0)</f>
        <v>52</v>
      </c>
      <c r="Q585" s="28" t="str">
        <f aca="false">TEXT($B585,"yyyy-mm")</f>
        <v>2026-07</v>
      </c>
      <c r="R585" s="28" t="n">
        <f aca="false">IF(AND($O585&gt;=DATE(2025,1,1),$O585&lt;=DATE(2025,4,30)),1,0)</f>
        <v>0</v>
      </c>
    </row>
    <row r="586" customFormat="false" ht="15" hidden="false" customHeight="false" outlineLevel="0" collapsed="false">
      <c r="A586" s="28" t="n">
        <v>53</v>
      </c>
      <c r="B586" s="29" t="n">
        <v>46265</v>
      </c>
      <c r="C586" s="28" t="n">
        <v>22160.4</v>
      </c>
      <c r="D586" s="28" t="n">
        <v>0</v>
      </c>
      <c r="E586" s="28" t="n">
        <v>0</v>
      </c>
      <c r="F586" s="28" t="s">
        <v>345</v>
      </c>
      <c r="G586" s="28" t="n">
        <v>0</v>
      </c>
      <c r="H586" s="28" t="n">
        <v>0</v>
      </c>
      <c r="I586" s="28" t="n">
        <v>0</v>
      </c>
      <c r="J586" s="28" t="n">
        <v>170</v>
      </c>
      <c r="K586" s="28" t="n">
        <v>13</v>
      </c>
      <c r="L586" s="28" t="n">
        <v>1</v>
      </c>
      <c r="M586" s="28" t="s">
        <v>145</v>
      </c>
      <c r="N586" s="28" t="s">
        <v>138</v>
      </c>
      <c r="O586" s="29" t="n">
        <v>44665</v>
      </c>
      <c r="P586" s="28" t="n">
        <f aca="false">ROUNDDOWN(($B586-$O586)/30,0)</f>
        <v>53</v>
      </c>
      <c r="Q586" s="28" t="str">
        <f aca="false">TEXT($B586,"yyyy-mm")</f>
        <v>2026-08</v>
      </c>
      <c r="R586" s="28" t="n">
        <f aca="false">IF(AND($O586&gt;=DATE(2025,1,1),$O586&lt;=DATE(2025,4,30)),1,0)</f>
        <v>0</v>
      </c>
    </row>
    <row r="587" customFormat="false" ht="15" hidden="false" customHeight="false" outlineLevel="0" collapsed="false">
      <c r="A587" s="28" t="n">
        <v>54</v>
      </c>
      <c r="B587" s="29" t="n">
        <v>45869</v>
      </c>
      <c r="C587" s="28" t="n">
        <v>9700</v>
      </c>
      <c r="D587" s="28" t="n">
        <v>0</v>
      </c>
      <c r="E587" s="28" t="n">
        <v>0</v>
      </c>
      <c r="F587" s="28" t="s">
        <v>345</v>
      </c>
      <c r="G587" s="28" t="n">
        <v>0</v>
      </c>
      <c r="H587" s="28" t="n">
        <v>0</v>
      </c>
      <c r="I587" s="28" t="n">
        <v>0</v>
      </c>
      <c r="J587" s="28" t="n">
        <v>231</v>
      </c>
      <c r="K587" s="28" t="n">
        <v>6</v>
      </c>
      <c r="L587" s="28" t="n">
        <v>1</v>
      </c>
      <c r="M587" s="28" t="s">
        <v>145</v>
      </c>
      <c r="N587" s="28" t="s">
        <v>138</v>
      </c>
      <c r="O587" s="29" t="n">
        <v>45842</v>
      </c>
      <c r="P587" s="28" t="n">
        <f aca="false">ROUNDDOWN(($B587-$O587)/30,0)</f>
        <v>0</v>
      </c>
      <c r="Q587" s="28" t="str">
        <f aca="false">TEXT($B587,"yyyy-mm")</f>
        <v>2025-07</v>
      </c>
      <c r="R587" s="28" t="n">
        <f aca="false">IF(AND($O587&gt;=DATE(2025,1,1),$O587&lt;=DATE(2025,4,30)),1,0)</f>
        <v>0</v>
      </c>
    </row>
    <row r="588" customFormat="false" ht="15" hidden="false" customHeight="false" outlineLevel="0" collapsed="false">
      <c r="A588" s="28" t="n">
        <v>54</v>
      </c>
      <c r="B588" s="29" t="n">
        <v>45900</v>
      </c>
      <c r="C588" s="28" t="n">
        <v>8953.85</v>
      </c>
      <c r="D588" s="28" t="n">
        <v>0</v>
      </c>
      <c r="E588" s="28" t="n">
        <v>0</v>
      </c>
      <c r="F588" s="28" t="s">
        <v>345</v>
      </c>
      <c r="G588" s="28" t="n">
        <v>0</v>
      </c>
      <c r="H588" s="28" t="n">
        <v>0</v>
      </c>
      <c r="I588" s="28" t="n">
        <v>0</v>
      </c>
      <c r="J588" s="28" t="n">
        <v>231</v>
      </c>
      <c r="K588" s="28" t="n">
        <v>6</v>
      </c>
      <c r="L588" s="28" t="n">
        <v>1</v>
      </c>
      <c r="M588" s="28" t="s">
        <v>145</v>
      </c>
      <c r="N588" s="28" t="s">
        <v>138</v>
      </c>
      <c r="O588" s="29" t="n">
        <v>45842</v>
      </c>
      <c r="P588" s="28" t="n">
        <f aca="false">ROUNDDOWN(($B588-$O588)/30,0)</f>
        <v>1</v>
      </c>
      <c r="Q588" s="28" t="str">
        <f aca="false">TEXT($B588,"yyyy-mm")</f>
        <v>2025-08</v>
      </c>
      <c r="R588" s="28" t="n">
        <f aca="false">IF(AND($O588&gt;=DATE(2025,1,1),$O588&lt;=DATE(2025,4,30)),1,0)</f>
        <v>0</v>
      </c>
    </row>
    <row r="589" customFormat="false" ht="15" hidden="false" customHeight="false" outlineLevel="0" collapsed="false">
      <c r="A589" s="28" t="n">
        <v>54</v>
      </c>
      <c r="B589" s="29" t="n">
        <v>45930</v>
      </c>
      <c r="C589" s="28" t="n">
        <v>8207.7</v>
      </c>
      <c r="D589" s="28" t="n">
        <v>0</v>
      </c>
      <c r="E589" s="28" t="n">
        <v>0</v>
      </c>
      <c r="F589" s="28" t="s">
        <v>345</v>
      </c>
      <c r="G589" s="28" t="n">
        <v>0</v>
      </c>
      <c r="H589" s="28" t="n">
        <v>0</v>
      </c>
      <c r="I589" s="28" t="n">
        <v>0</v>
      </c>
      <c r="J589" s="28" t="n">
        <v>231</v>
      </c>
      <c r="K589" s="28" t="n">
        <v>6</v>
      </c>
      <c r="L589" s="28" t="n">
        <v>1</v>
      </c>
      <c r="M589" s="28" t="s">
        <v>145</v>
      </c>
      <c r="N589" s="28" t="s">
        <v>138</v>
      </c>
      <c r="O589" s="29" t="n">
        <v>45842</v>
      </c>
      <c r="P589" s="28" t="n">
        <f aca="false">ROUNDDOWN(($B589-$O589)/30,0)</f>
        <v>2</v>
      </c>
      <c r="Q589" s="28" t="str">
        <f aca="false">TEXT($B589,"yyyy-mm")</f>
        <v>2025-09</v>
      </c>
      <c r="R589" s="28" t="n">
        <f aca="false">IF(AND($O589&gt;=DATE(2025,1,1),$O589&lt;=DATE(2025,4,30)),1,0)</f>
        <v>0</v>
      </c>
    </row>
    <row r="590" customFormat="false" ht="15" hidden="false" customHeight="false" outlineLevel="0" collapsed="false">
      <c r="A590" s="28" t="n">
        <v>54</v>
      </c>
      <c r="B590" s="29" t="n">
        <v>45961</v>
      </c>
      <c r="C590" s="28" t="n">
        <v>7461.55</v>
      </c>
      <c r="D590" s="28" t="n">
        <v>0</v>
      </c>
      <c r="E590" s="28" t="n">
        <v>0</v>
      </c>
      <c r="F590" s="28" t="s">
        <v>345</v>
      </c>
      <c r="G590" s="28" t="n">
        <v>0</v>
      </c>
      <c r="H590" s="28" t="n">
        <v>0</v>
      </c>
      <c r="I590" s="28" t="n">
        <v>0</v>
      </c>
      <c r="J590" s="28" t="n">
        <v>231</v>
      </c>
      <c r="K590" s="28" t="n">
        <v>6</v>
      </c>
      <c r="L590" s="28" t="n">
        <v>1</v>
      </c>
      <c r="M590" s="28" t="s">
        <v>145</v>
      </c>
      <c r="N590" s="28" t="s">
        <v>138</v>
      </c>
      <c r="O590" s="29" t="n">
        <v>45842</v>
      </c>
      <c r="P590" s="28" t="n">
        <f aca="false">ROUNDDOWN(($B590-$O590)/30,0)</f>
        <v>3</v>
      </c>
      <c r="Q590" s="28" t="str">
        <f aca="false">TEXT($B590,"yyyy-mm")</f>
        <v>2025-10</v>
      </c>
      <c r="R590" s="28" t="n">
        <f aca="false">IF(AND($O590&gt;=DATE(2025,1,1),$O590&lt;=DATE(2025,4,30)),1,0)</f>
        <v>0</v>
      </c>
    </row>
    <row r="591" customFormat="false" ht="15" hidden="false" customHeight="false" outlineLevel="0" collapsed="false">
      <c r="A591" s="28" t="n">
        <v>54</v>
      </c>
      <c r="B591" s="29" t="n">
        <v>45991</v>
      </c>
      <c r="C591" s="28" t="n">
        <v>6715.4</v>
      </c>
      <c r="D591" s="28" t="n">
        <v>0</v>
      </c>
      <c r="E591" s="28" t="n">
        <v>0</v>
      </c>
      <c r="F591" s="28" t="s">
        <v>345</v>
      </c>
      <c r="G591" s="28" t="n">
        <v>0</v>
      </c>
      <c r="H591" s="28" t="n">
        <v>0</v>
      </c>
      <c r="I591" s="28" t="n">
        <v>0</v>
      </c>
      <c r="J591" s="28" t="n">
        <v>231</v>
      </c>
      <c r="K591" s="28" t="n">
        <v>6</v>
      </c>
      <c r="L591" s="28" t="n">
        <v>1</v>
      </c>
      <c r="M591" s="28" t="s">
        <v>145</v>
      </c>
      <c r="N591" s="28" t="s">
        <v>138</v>
      </c>
      <c r="O591" s="29" t="n">
        <v>45842</v>
      </c>
      <c r="P591" s="28" t="n">
        <f aca="false">ROUNDDOWN(($B591-$O591)/30,0)</f>
        <v>4</v>
      </c>
      <c r="Q591" s="28" t="str">
        <f aca="false">TEXT($B591,"yyyy-mm")</f>
        <v>2025-11</v>
      </c>
      <c r="R591" s="28" t="n">
        <f aca="false">IF(AND($O591&gt;=DATE(2025,1,1),$O591&lt;=DATE(2025,4,30)),1,0)</f>
        <v>0</v>
      </c>
    </row>
    <row r="592" customFormat="false" ht="15" hidden="false" customHeight="false" outlineLevel="0" collapsed="false">
      <c r="A592" s="28" t="n">
        <v>54</v>
      </c>
      <c r="B592" s="29" t="n">
        <v>46022</v>
      </c>
      <c r="C592" s="28" t="n">
        <v>5969.25</v>
      </c>
      <c r="D592" s="28" t="n">
        <v>0</v>
      </c>
      <c r="E592" s="28" t="n">
        <v>0</v>
      </c>
      <c r="F592" s="28" t="s">
        <v>345</v>
      </c>
      <c r="G592" s="28" t="n">
        <v>0</v>
      </c>
      <c r="H592" s="28" t="n">
        <v>0</v>
      </c>
      <c r="I592" s="28" t="n">
        <v>0</v>
      </c>
      <c r="J592" s="28" t="n">
        <v>231</v>
      </c>
      <c r="K592" s="28" t="n">
        <v>6</v>
      </c>
      <c r="L592" s="28" t="n">
        <v>1</v>
      </c>
      <c r="M592" s="28" t="s">
        <v>145</v>
      </c>
      <c r="N592" s="28" t="s">
        <v>138</v>
      </c>
      <c r="O592" s="29" t="n">
        <v>45842</v>
      </c>
      <c r="P592" s="28" t="n">
        <f aca="false">ROUNDDOWN(($B592-$O592)/30,0)</f>
        <v>6</v>
      </c>
      <c r="Q592" s="28" t="str">
        <f aca="false">TEXT($B592,"yyyy-mm")</f>
        <v>2025-12</v>
      </c>
      <c r="R592" s="28" t="n">
        <f aca="false">IF(AND($O592&gt;=DATE(2025,1,1),$O592&lt;=DATE(2025,4,30)),1,0)</f>
        <v>0</v>
      </c>
    </row>
    <row r="593" customFormat="false" ht="15" hidden="false" customHeight="false" outlineLevel="0" collapsed="false">
      <c r="A593" s="28" t="n">
        <v>54</v>
      </c>
      <c r="B593" s="29" t="n">
        <v>46053</v>
      </c>
      <c r="C593" s="28" t="n">
        <v>5223.1</v>
      </c>
      <c r="D593" s="28" t="n">
        <v>0</v>
      </c>
      <c r="E593" s="28" t="n">
        <v>0</v>
      </c>
      <c r="F593" s="28" t="s">
        <v>345</v>
      </c>
      <c r="G593" s="28" t="n">
        <v>0</v>
      </c>
      <c r="H593" s="28" t="n">
        <v>0</v>
      </c>
      <c r="I593" s="28" t="n">
        <v>0</v>
      </c>
      <c r="J593" s="28" t="n">
        <v>231</v>
      </c>
      <c r="K593" s="28" t="n">
        <v>6</v>
      </c>
      <c r="L593" s="28" t="n">
        <v>1</v>
      </c>
      <c r="M593" s="28" t="s">
        <v>145</v>
      </c>
      <c r="N593" s="28" t="s">
        <v>138</v>
      </c>
      <c r="O593" s="29" t="n">
        <v>45842</v>
      </c>
      <c r="P593" s="28" t="n">
        <f aca="false">ROUNDDOWN(($B593-$O593)/30,0)</f>
        <v>7</v>
      </c>
      <c r="Q593" s="28" t="str">
        <f aca="false">TEXT($B593,"yyyy-mm")</f>
        <v>2026-01</v>
      </c>
      <c r="R593" s="28" t="n">
        <f aca="false">IF(AND($O593&gt;=DATE(2025,1,1),$O593&lt;=DATE(2025,4,30)),1,0)</f>
        <v>0</v>
      </c>
    </row>
    <row r="594" customFormat="false" ht="15" hidden="false" customHeight="false" outlineLevel="0" collapsed="false">
      <c r="A594" s="28" t="n">
        <v>54</v>
      </c>
      <c r="B594" s="29" t="n">
        <v>46081</v>
      </c>
      <c r="C594" s="28" t="n">
        <v>4476.95</v>
      </c>
      <c r="D594" s="28" t="n">
        <v>0</v>
      </c>
      <c r="E594" s="28" t="n">
        <v>0</v>
      </c>
      <c r="F594" s="28" t="s">
        <v>345</v>
      </c>
      <c r="G594" s="28" t="n">
        <v>0</v>
      </c>
      <c r="H594" s="28" t="n">
        <v>0</v>
      </c>
      <c r="I594" s="28" t="n">
        <v>0</v>
      </c>
      <c r="J594" s="28" t="n">
        <v>231</v>
      </c>
      <c r="K594" s="28" t="n">
        <v>6</v>
      </c>
      <c r="L594" s="28" t="n">
        <v>1</v>
      </c>
      <c r="M594" s="28" t="s">
        <v>145</v>
      </c>
      <c r="N594" s="28" t="s">
        <v>138</v>
      </c>
      <c r="O594" s="29" t="n">
        <v>45842</v>
      </c>
      <c r="P594" s="28" t="n">
        <f aca="false">ROUNDDOWN(($B594-$O594)/30,0)</f>
        <v>7</v>
      </c>
      <c r="Q594" s="28" t="str">
        <f aca="false">TEXT($B594,"yyyy-mm")</f>
        <v>2026-02</v>
      </c>
      <c r="R594" s="28" t="n">
        <f aca="false">IF(AND($O594&gt;=DATE(2025,1,1),$O594&lt;=DATE(2025,4,30)),1,0)</f>
        <v>0</v>
      </c>
    </row>
    <row r="595" customFormat="false" ht="15" hidden="false" customHeight="false" outlineLevel="0" collapsed="false">
      <c r="A595" s="28" t="n">
        <v>54</v>
      </c>
      <c r="B595" s="29" t="n">
        <v>46112</v>
      </c>
      <c r="C595" s="28" t="n">
        <v>3730.8</v>
      </c>
      <c r="D595" s="28" t="n">
        <v>0</v>
      </c>
      <c r="E595" s="28" t="n">
        <v>0</v>
      </c>
      <c r="F595" s="28" t="s">
        <v>345</v>
      </c>
      <c r="G595" s="28" t="n">
        <v>0</v>
      </c>
      <c r="H595" s="28" t="n">
        <v>0</v>
      </c>
      <c r="I595" s="28" t="n">
        <v>0</v>
      </c>
      <c r="J595" s="28" t="n">
        <v>231</v>
      </c>
      <c r="K595" s="28" t="n">
        <v>6</v>
      </c>
      <c r="L595" s="28" t="n">
        <v>1</v>
      </c>
      <c r="M595" s="28" t="s">
        <v>145</v>
      </c>
      <c r="N595" s="28" t="s">
        <v>138</v>
      </c>
      <c r="O595" s="29" t="n">
        <v>45842</v>
      </c>
      <c r="P595" s="28" t="n">
        <f aca="false">ROUNDDOWN(($B595-$O595)/30,0)</f>
        <v>9</v>
      </c>
      <c r="Q595" s="28" t="str">
        <f aca="false">TEXT($B595,"yyyy-mm")</f>
        <v>2026-03</v>
      </c>
      <c r="R595" s="28" t="n">
        <f aca="false">IF(AND($O595&gt;=DATE(2025,1,1),$O595&lt;=DATE(2025,4,30)),1,0)</f>
        <v>0</v>
      </c>
    </row>
    <row r="596" customFormat="false" ht="15" hidden="false" customHeight="false" outlineLevel="0" collapsed="false">
      <c r="A596" s="28" t="n">
        <v>54</v>
      </c>
      <c r="B596" s="29" t="n">
        <v>46142</v>
      </c>
      <c r="C596" s="28" t="n">
        <v>2984.65</v>
      </c>
      <c r="D596" s="28" t="n">
        <v>0</v>
      </c>
      <c r="E596" s="28" t="n">
        <v>0</v>
      </c>
      <c r="F596" s="28" t="s">
        <v>345</v>
      </c>
      <c r="G596" s="28" t="n">
        <v>0</v>
      </c>
      <c r="H596" s="28" t="n">
        <v>0</v>
      </c>
      <c r="I596" s="28" t="n">
        <v>0</v>
      </c>
      <c r="J596" s="28" t="n">
        <v>231</v>
      </c>
      <c r="K596" s="28" t="n">
        <v>6</v>
      </c>
      <c r="L596" s="28" t="n">
        <v>1</v>
      </c>
      <c r="M596" s="28" t="s">
        <v>145</v>
      </c>
      <c r="N596" s="28" t="s">
        <v>138</v>
      </c>
      <c r="O596" s="29" t="n">
        <v>45842</v>
      </c>
      <c r="P596" s="28" t="n">
        <f aca="false">ROUNDDOWN(($B596-$O596)/30,0)</f>
        <v>10</v>
      </c>
      <c r="Q596" s="28" t="str">
        <f aca="false">TEXT($B596,"yyyy-mm")</f>
        <v>2026-04</v>
      </c>
      <c r="R596" s="28" t="n">
        <f aca="false">IF(AND($O596&gt;=DATE(2025,1,1),$O596&lt;=DATE(2025,4,30)),1,0)</f>
        <v>0</v>
      </c>
    </row>
    <row r="597" customFormat="false" ht="15" hidden="false" customHeight="false" outlineLevel="0" collapsed="false">
      <c r="A597" s="28" t="n">
        <v>54</v>
      </c>
      <c r="B597" s="29" t="n">
        <v>46173</v>
      </c>
      <c r="C597" s="28" t="n">
        <v>2238.5</v>
      </c>
      <c r="D597" s="28" t="n">
        <v>0</v>
      </c>
      <c r="E597" s="28" t="n">
        <v>0</v>
      </c>
      <c r="F597" s="28" t="s">
        <v>345</v>
      </c>
      <c r="G597" s="28" t="n">
        <v>0</v>
      </c>
      <c r="H597" s="28" t="n">
        <v>0</v>
      </c>
      <c r="I597" s="28" t="n">
        <v>0</v>
      </c>
      <c r="J597" s="28" t="n">
        <v>231</v>
      </c>
      <c r="K597" s="28" t="n">
        <v>6</v>
      </c>
      <c r="L597" s="28" t="n">
        <v>1</v>
      </c>
      <c r="M597" s="28" t="s">
        <v>145</v>
      </c>
      <c r="N597" s="28" t="s">
        <v>138</v>
      </c>
      <c r="O597" s="29" t="n">
        <v>45842</v>
      </c>
      <c r="P597" s="28" t="n">
        <f aca="false">ROUNDDOWN(($B597-$O597)/30,0)</f>
        <v>11</v>
      </c>
      <c r="Q597" s="28" t="str">
        <f aca="false">TEXT($B597,"yyyy-mm")</f>
        <v>2026-05</v>
      </c>
      <c r="R597" s="28" t="n">
        <f aca="false">IF(AND($O597&gt;=DATE(2025,1,1),$O597&lt;=DATE(2025,4,30)),1,0)</f>
        <v>0</v>
      </c>
    </row>
    <row r="598" customFormat="false" ht="15" hidden="false" customHeight="false" outlineLevel="0" collapsed="false">
      <c r="A598" s="28" t="n">
        <v>54</v>
      </c>
      <c r="B598" s="29" t="n">
        <v>46203</v>
      </c>
      <c r="C598" s="28" t="n">
        <v>1492.35</v>
      </c>
      <c r="D598" s="28" t="n">
        <v>0</v>
      </c>
      <c r="E598" s="28" t="n">
        <v>0</v>
      </c>
      <c r="F598" s="28" t="s">
        <v>345</v>
      </c>
      <c r="G598" s="28" t="n">
        <v>0</v>
      </c>
      <c r="H598" s="28" t="n">
        <v>0</v>
      </c>
      <c r="I598" s="28" t="n">
        <v>0</v>
      </c>
      <c r="J598" s="28" t="n">
        <v>231</v>
      </c>
      <c r="K598" s="28" t="n">
        <v>6</v>
      </c>
      <c r="L598" s="28" t="n">
        <v>1</v>
      </c>
      <c r="M598" s="28" t="s">
        <v>145</v>
      </c>
      <c r="N598" s="28" t="s">
        <v>138</v>
      </c>
      <c r="O598" s="29" t="n">
        <v>45842</v>
      </c>
      <c r="P598" s="28" t="n">
        <f aca="false">ROUNDDOWN(($B598-$O598)/30,0)</f>
        <v>12</v>
      </c>
      <c r="Q598" s="28" t="str">
        <f aca="false">TEXT($B598,"yyyy-mm")</f>
        <v>2026-06</v>
      </c>
      <c r="R598" s="28" t="n">
        <f aca="false">IF(AND($O598&gt;=DATE(2025,1,1),$O598&lt;=DATE(2025,4,30)),1,0)</f>
        <v>0</v>
      </c>
    </row>
    <row r="599" customFormat="false" ht="15" hidden="false" customHeight="false" outlineLevel="0" collapsed="false">
      <c r="A599" s="28" t="n">
        <v>54</v>
      </c>
      <c r="B599" s="29" t="n">
        <v>46234</v>
      </c>
      <c r="C599" s="28" t="n">
        <v>746.2</v>
      </c>
      <c r="D599" s="28" t="n">
        <v>0</v>
      </c>
      <c r="E599" s="28" t="n">
        <v>0</v>
      </c>
      <c r="F599" s="28" t="s">
        <v>345</v>
      </c>
      <c r="G599" s="28" t="n">
        <v>0</v>
      </c>
      <c r="H599" s="28" t="n">
        <v>0</v>
      </c>
      <c r="I599" s="28" t="n">
        <v>0</v>
      </c>
      <c r="J599" s="28" t="n">
        <v>231</v>
      </c>
      <c r="K599" s="28" t="n">
        <v>6</v>
      </c>
      <c r="L599" s="28" t="n">
        <v>1</v>
      </c>
      <c r="M599" s="28" t="s">
        <v>145</v>
      </c>
      <c r="N599" s="28" t="s">
        <v>138</v>
      </c>
      <c r="O599" s="29" t="n">
        <v>45842</v>
      </c>
      <c r="P599" s="28" t="n">
        <f aca="false">ROUNDDOWN(($B599-$O599)/30,0)</f>
        <v>13</v>
      </c>
      <c r="Q599" s="28" t="str">
        <f aca="false">TEXT($B599,"yyyy-mm")</f>
        <v>2026-07</v>
      </c>
      <c r="R599" s="28" t="n">
        <f aca="false">IF(AND($O599&gt;=DATE(2025,1,1),$O599&lt;=DATE(2025,4,30)),1,0)</f>
        <v>0</v>
      </c>
    </row>
    <row r="600" customFormat="false" ht="15" hidden="false" customHeight="false" outlineLevel="0" collapsed="false">
      <c r="A600" s="28" t="n">
        <v>54</v>
      </c>
      <c r="B600" s="29" t="n">
        <v>46265</v>
      </c>
      <c r="C600" s="28" t="n">
        <v>0.05</v>
      </c>
      <c r="D600" s="28" t="n">
        <v>0</v>
      </c>
      <c r="E600" s="28" t="n">
        <v>0</v>
      </c>
      <c r="F600" s="28" t="s">
        <v>345</v>
      </c>
      <c r="G600" s="28" t="n">
        <v>0</v>
      </c>
      <c r="H600" s="28" t="n">
        <v>0</v>
      </c>
      <c r="I600" s="28" t="n">
        <v>0</v>
      </c>
      <c r="J600" s="28" t="n">
        <v>231</v>
      </c>
      <c r="K600" s="28" t="n">
        <v>6</v>
      </c>
      <c r="L600" s="28" t="n">
        <v>1</v>
      </c>
      <c r="M600" s="28" t="s">
        <v>145</v>
      </c>
      <c r="N600" s="28" t="s">
        <v>138</v>
      </c>
      <c r="O600" s="29" t="n">
        <v>45842</v>
      </c>
      <c r="P600" s="28" t="n">
        <f aca="false">ROUNDDOWN(($B600-$O600)/30,0)</f>
        <v>14</v>
      </c>
      <c r="Q600" s="28" t="str">
        <f aca="false">TEXT($B600,"yyyy-mm")</f>
        <v>2026-08</v>
      </c>
      <c r="R600" s="28" t="n">
        <f aca="false">IF(AND($O600&gt;=DATE(2025,1,1),$O600&lt;=DATE(2025,4,30)),1,0)</f>
        <v>0</v>
      </c>
    </row>
    <row r="601" customFormat="false" ht="15" hidden="false" customHeight="false" outlineLevel="0" collapsed="false">
      <c r="A601" s="28" t="n">
        <v>55</v>
      </c>
      <c r="B601" s="29" t="n">
        <v>45838</v>
      </c>
      <c r="C601" s="28" t="n">
        <v>46900</v>
      </c>
      <c r="D601" s="28" t="n">
        <v>0</v>
      </c>
      <c r="E601" s="28" t="n">
        <v>0</v>
      </c>
      <c r="F601" s="28" t="s">
        <v>345</v>
      </c>
      <c r="G601" s="28" t="n">
        <v>0</v>
      </c>
      <c r="H601" s="28" t="n">
        <v>0</v>
      </c>
      <c r="I601" s="28" t="n">
        <v>0</v>
      </c>
      <c r="J601" s="28" t="n">
        <v>197</v>
      </c>
      <c r="K601" s="28" t="n">
        <v>5</v>
      </c>
      <c r="L601" s="28" t="n">
        <v>1</v>
      </c>
      <c r="M601" s="28" t="s">
        <v>146</v>
      </c>
      <c r="N601" s="28" t="s">
        <v>138</v>
      </c>
      <c r="O601" s="29" t="n">
        <v>45809</v>
      </c>
      <c r="P601" s="28" t="n">
        <f aca="false">ROUNDDOWN(($B601-$O601)/30,0)</f>
        <v>0</v>
      </c>
      <c r="Q601" s="28" t="str">
        <f aca="false">TEXT($B601,"yyyy-mm")</f>
        <v>2025-06</v>
      </c>
      <c r="R601" s="28" t="n">
        <f aca="false">IF(AND($O601&gt;=DATE(2025,1,1),$O601&lt;=DATE(2025,4,30)),1,0)</f>
        <v>0</v>
      </c>
    </row>
    <row r="602" customFormat="false" ht="15" hidden="false" customHeight="false" outlineLevel="0" collapsed="false">
      <c r="A602" s="28" t="n">
        <v>55</v>
      </c>
      <c r="B602" s="29" t="n">
        <v>45869</v>
      </c>
      <c r="C602" s="28" t="n">
        <v>37520</v>
      </c>
      <c r="D602" s="28" t="n">
        <v>0</v>
      </c>
      <c r="E602" s="28" t="n">
        <v>0</v>
      </c>
      <c r="F602" s="28" t="s">
        <v>345</v>
      </c>
      <c r="G602" s="28" t="n">
        <v>0</v>
      </c>
      <c r="H602" s="28" t="n">
        <v>0</v>
      </c>
      <c r="I602" s="28" t="n">
        <v>0</v>
      </c>
      <c r="J602" s="28" t="n">
        <v>197</v>
      </c>
      <c r="K602" s="28" t="n">
        <v>5</v>
      </c>
      <c r="L602" s="28" t="n">
        <v>1</v>
      </c>
      <c r="M602" s="28" t="s">
        <v>146</v>
      </c>
      <c r="N602" s="28" t="s">
        <v>138</v>
      </c>
      <c r="O602" s="29" t="n">
        <v>45809</v>
      </c>
      <c r="P602" s="28" t="n">
        <f aca="false">ROUNDDOWN(($B602-$O602)/30,0)</f>
        <v>2</v>
      </c>
      <c r="Q602" s="28" t="str">
        <f aca="false">TEXT($B602,"yyyy-mm")</f>
        <v>2025-07</v>
      </c>
      <c r="R602" s="28" t="n">
        <f aca="false">IF(AND($O602&gt;=DATE(2025,1,1),$O602&lt;=DATE(2025,4,30)),1,0)</f>
        <v>0</v>
      </c>
    </row>
    <row r="603" customFormat="false" ht="15" hidden="false" customHeight="false" outlineLevel="0" collapsed="false">
      <c r="A603" s="28" t="n">
        <v>55</v>
      </c>
      <c r="B603" s="29" t="n">
        <v>45900</v>
      </c>
      <c r="C603" s="28" t="n">
        <v>28140</v>
      </c>
      <c r="D603" s="28" t="n">
        <v>0</v>
      </c>
      <c r="E603" s="28" t="n">
        <v>0</v>
      </c>
      <c r="F603" s="28" t="s">
        <v>345</v>
      </c>
      <c r="G603" s="28" t="n">
        <v>0</v>
      </c>
      <c r="H603" s="28" t="n">
        <v>0</v>
      </c>
      <c r="I603" s="28" t="n">
        <v>0</v>
      </c>
      <c r="J603" s="28" t="n">
        <v>197</v>
      </c>
      <c r="K603" s="28" t="n">
        <v>5</v>
      </c>
      <c r="L603" s="28" t="n">
        <v>1</v>
      </c>
      <c r="M603" s="28" t="s">
        <v>146</v>
      </c>
      <c r="N603" s="28" t="s">
        <v>138</v>
      </c>
      <c r="O603" s="29" t="n">
        <v>45809</v>
      </c>
      <c r="P603" s="28" t="n">
        <f aca="false">ROUNDDOWN(($B603-$O603)/30,0)</f>
        <v>3</v>
      </c>
      <c r="Q603" s="28" t="str">
        <f aca="false">TEXT($B603,"yyyy-mm")</f>
        <v>2025-08</v>
      </c>
      <c r="R603" s="28" t="n">
        <f aca="false">IF(AND($O603&gt;=DATE(2025,1,1),$O603&lt;=DATE(2025,4,30)),1,0)</f>
        <v>0</v>
      </c>
    </row>
    <row r="604" customFormat="false" ht="15" hidden="false" customHeight="false" outlineLevel="0" collapsed="false">
      <c r="A604" s="28" t="n">
        <v>55</v>
      </c>
      <c r="B604" s="29" t="n">
        <v>45930</v>
      </c>
      <c r="C604" s="28" t="n">
        <v>18760</v>
      </c>
      <c r="D604" s="28" t="n">
        <v>0</v>
      </c>
      <c r="E604" s="28" t="n">
        <v>0</v>
      </c>
      <c r="F604" s="28" t="s">
        <v>345</v>
      </c>
      <c r="G604" s="28" t="n">
        <v>0</v>
      </c>
      <c r="H604" s="28" t="n">
        <v>0</v>
      </c>
      <c r="I604" s="28" t="n">
        <v>0</v>
      </c>
      <c r="J604" s="28" t="n">
        <v>197</v>
      </c>
      <c r="K604" s="28" t="n">
        <v>5</v>
      </c>
      <c r="L604" s="28" t="n">
        <v>1</v>
      </c>
      <c r="M604" s="28" t="s">
        <v>146</v>
      </c>
      <c r="N604" s="28" t="s">
        <v>138</v>
      </c>
      <c r="O604" s="29" t="n">
        <v>45809</v>
      </c>
      <c r="P604" s="28" t="n">
        <f aca="false">ROUNDDOWN(($B604-$O604)/30,0)</f>
        <v>4</v>
      </c>
      <c r="Q604" s="28" t="str">
        <f aca="false">TEXT($B604,"yyyy-mm")</f>
        <v>2025-09</v>
      </c>
      <c r="R604" s="28" t="n">
        <f aca="false">IF(AND($O604&gt;=DATE(2025,1,1),$O604&lt;=DATE(2025,4,30)),1,0)</f>
        <v>0</v>
      </c>
    </row>
    <row r="605" customFormat="false" ht="15" hidden="false" customHeight="false" outlineLevel="0" collapsed="false">
      <c r="A605" s="28" t="n">
        <v>55</v>
      </c>
      <c r="B605" s="29" t="n">
        <v>45961</v>
      </c>
      <c r="C605" s="28" t="n">
        <v>9380</v>
      </c>
      <c r="D605" s="28" t="n">
        <v>0</v>
      </c>
      <c r="E605" s="28" t="n">
        <v>0</v>
      </c>
      <c r="F605" s="28" t="s">
        <v>345</v>
      </c>
      <c r="G605" s="28" t="n">
        <v>0</v>
      </c>
      <c r="H605" s="28" t="n">
        <v>0</v>
      </c>
      <c r="I605" s="28" t="n">
        <v>0</v>
      </c>
      <c r="J605" s="28" t="n">
        <v>197</v>
      </c>
      <c r="K605" s="28" t="n">
        <v>5</v>
      </c>
      <c r="L605" s="28" t="n">
        <v>1</v>
      </c>
      <c r="M605" s="28" t="s">
        <v>146</v>
      </c>
      <c r="N605" s="28" t="s">
        <v>138</v>
      </c>
      <c r="O605" s="29" t="n">
        <v>45809</v>
      </c>
      <c r="P605" s="28" t="n">
        <f aca="false">ROUNDDOWN(($B605-$O605)/30,0)</f>
        <v>5</v>
      </c>
      <c r="Q605" s="28" t="str">
        <f aca="false">TEXT($B605,"yyyy-mm")</f>
        <v>2025-10</v>
      </c>
      <c r="R605" s="28" t="n">
        <f aca="false">IF(AND($O605&gt;=DATE(2025,1,1),$O605&lt;=DATE(2025,4,30)),1,0)</f>
        <v>0</v>
      </c>
    </row>
    <row r="606" customFormat="false" ht="15" hidden="false" customHeight="false" outlineLevel="0" collapsed="false">
      <c r="A606" s="28" t="n">
        <v>55</v>
      </c>
      <c r="B606" s="29" t="n">
        <v>45991</v>
      </c>
      <c r="C606" s="28" t="n">
        <v>0</v>
      </c>
      <c r="D606" s="28" t="n">
        <v>0</v>
      </c>
      <c r="E606" s="28" t="n">
        <v>0</v>
      </c>
      <c r="F606" s="28" t="s">
        <v>345</v>
      </c>
      <c r="G606" s="28" t="n">
        <v>0</v>
      </c>
      <c r="H606" s="28" t="n">
        <v>0</v>
      </c>
      <c r="I606" s="28" t="n">
        <v>0</v>
      </c>
      <c r="J606" s="28" t="n">
        <v>197</v>
      </c>
      <c r="K606" s="28" t="n">
        <v>5</v>
      </c>
      <c r="L606" s="28" t="n">
        <v>1</v>
      </c>
      <c r="M606" s="28" t="s">
        <v>146</v>
      </c>
      <c r="N606" s="28" t="s">
        <v>138</v>
      </c>
      <c r="O606" s="29" t="n">
        <v>45809</v>
      </c>
      <c r="P606" s="28" t="n">
        <f aca="false">ROUNDDOWN(($B606-$O606)/30,0)</f>
        <v>6</v>
      </c>
      <c r="Q606" s="28" t="str">
        <f aca="false">TEXT($B606,"yyyy-mm")</f>
        <v>2025-11</v>
      </c>
      <c r="R606" s="28" t="n">
        <f aca="false">IF(AND($O606&gt;=DATE(2025,1,1),$O606&lt;=DATE(2025,4,30)),1,0)</f>
        <v>0</v>
      </c>
    </row>
    <row r="607" customFormat="false" ht="15" hidden="false" customHeight="false" outlineLevel="0" collapsed="false">
      <c r="A607" s="28" t="n">
        <v>56</v>
      </c>
      <c r="B607" s="29" t="n">
        <v>45961</v>
      </c>
      <c r="C607" s="28" t="n">
        <v>5900</v>
      </c>
      <c r="D607" s="28" t="n">
        <v>0</v>
      </c>
      <c r="E607" s="28" t="n">
        <v>0</v>
      </c>
      <c r="F607" s="28" t="s">
        <v>345</v>
      </c>
      <c r="G607" s="28" t="n">
        <v>0</v>
      </c>
      <c r="H607" s="28" t="n">
        <v>0</v>
      </c>
      <c r="I607" s="28" t="n">
        <v>0</v>
      </c>
      <c r="J607" s="28" t="n">
        <v>161</v>
      </c>
      <c r="K607" s="28" t="n">
        <v>9</v>
      </c>
      <c r="L607" s="28" t="n">
        <v>1</v>
      </c>
      <c r="M607" s="28" t="s">
        <v>145</v>
      </c>
      <c r="N607" s="28" t="s">
        <v>138</v>
      </c>
      <c r="O607" s="29" t="n">
        <v>45957</v>
      </c>
      <c r="P607" s="28" t="n">
        <f aca="false">ROUNDDOWN(($B607-$O607)/30,0)</f>
        <v>0</v>
      </c>
      <c r="Q607" s="28" t="str">
        <f aca="false">TEXT($B607,"yyyy-mm")</f>
        <v>2025-10</v>
      </c>
      <c r="R607" s="28" t="n">
        <f aca="false">IF(AND($O607&gt;=DATE(2025,1,1),$O607&lt;=DATE(2025,4,30)),1,0)</f>
        <v>0</v>
      </c>
    </row>
    <row r="608" customFormat="false" ht="15" hidden="false" customHeight="false" outlineLevel="0" collapsed="false">
      <c r="A608" s="28" t="n">
        <v>56</v>
      </c>
      <c r="B608" s="29" t="n">
        <v>45991</v>
      </c>
      <c r="C608" s="28" t="n">
        <v>4425</v>
      </c>
      <c r="D608" s="28" t="n">
        <v>0</v>
      </c>
      <c r="E608" s="28" t="n">
        <v>0</v>
      </c>
      <c r="F608" s="28" t="s">
        <v>345</v>
      </c>
      <c r="G608" s="28" t="n">
        <v>0</v>
      </c>
      <c r="H608" s="28" t="n">
        <v>0</v>
      </c>
      <c r="I608" s="28" t="n">
        <v>0</v>
      </c>
      <c r="J608" s="28" t="n">
        <v>161</v>
      </c>
      <c r="K608" s="28" t="n">
        <v>9</v>
      </c>
      <c r="L608" s="28" t="n">
        <v>1</v>
      </c>
      <c r="M608" s="28" t="s">
        <v>145</v>
      </c>
      <c r="N608" s="28" t="s">
        <v>138</v>
      </c>
      <c r="O608" s="29" t="n">
        <v>45957</v>
      </c>
      <c r="P608" s="28" t="n">
        <f aca="false">ROUNDDOWN(($B608-$O608)/30,0)</f>
        <v>1</v>
      </c>
      <c r="Q608" s="28" t="str">
        <f aca="false">TEXT($B608,"yyyy-mm")</f>
        <v>2025-11</v>
      </c>
      <c r="R608" s="28" t="n">
        <f aca="false">IF(AND($O608&gt;=DATE(2025,1,1),$O608&lt;=DATE(2025,4,30)),1,0)</f>
        <v>0</v>
      </c>
    </row>
    <row r="609" customFormat="false" ht="15" hidden="false" customHeight="false" outlineLevel="0" collapsed="false">
      <c r="A609" s="28" t="n">
        <v>56</v>
      </c>
      <c r="B609" s="29" t="n">
        <v>46022</v>
      </c>
      <c r="C609" s="28" t="n">
        <v>2950</v>
      </c>
      <c r="D609" s="28" t="n">
        <v>0</v>
      </c>
      <c r="E609" s="28" t="n">
        <v>0</v>
      </c>
      <c r="F609" s="28" t="s">
        <v>345</v>
      </c>
      <c r="G609" s="28" t="n">
        <v>0</v>
      </c>
      <c r="H609" s="28" t="n">
        <v>0</v>
      </c>
      <c r="I609" s="28" t="n">
        <v>0</v>
      </c>
      <c r="J609" s="28" t="n">
        <v>161</v>
      </c>
      <c r="K609" s="28" t="n">
        <v>9</v>
      </c>
      <c r="L609" s="28" t="n">
        <v>1</v>
      </c>
      <c r="M609" s="28" t="s">
        <v>145</v>
      </c>
      <c r="N609" s="28" t="s">
        <v>138</v>
      </c>
      <c r="O609" s="29" t="n">
        <v>45957</v>
      </c>
      <c r="P609" s="28" t="n">
        <f aca="false">ROUNDDOWN(($B609-$O609)/30,0)</f>
        <v>2</v>
      </c>
      <c r="Q609" s="28" t="str">
        <f aca="false">TEXT($B609,"yyyy-mm")</f>
        <v>2025-12</v>
      </c>
      <c r="R609" s="28" t="n">
        <f aca="false">IF(AND($O609&gt;=DATE(2025,1,1),$O609&lt;=DATE(2025,4,30)),1,0)</f>
        <v>0</v>
      </c>
    </row>
    <row r="610" customFormat="false" ht="15" hidden="false" customHeight="false" outlineLevel="0" collapsed="false">
      <c r="A610" s="28" t="n">
        <v>56</v>
      </c>
      <c r="B610" s="29" t="n">
        <v>46053</v>
      </c>
      <c r="C610" s="28" t="n">
        <v>1475</v>
      </c>
      <c r="D610" s="28" t="n">
        <v>0</v>
      </c>
      <c r="E610" s="28" t="n">
        <v>0</v>
      </c>
      <c r="F610" s="28" t="s">
        <v>345</v>
      </c>
      <c r="G610" s="28" t="n">
        <v>0</v>
      </c>
      <c r="H610" s="28" t="n">
        <v>0</v>
      </c>
      <c r="I610" s="28" t="n">
        <v>0</v>
      </c>
      <c r="J610" s="28" t="n">
        <v>161</v>
      </c>
      <c r="K610" s="28" t="n">
        <v>9</v>
      </c>
      <c r="L610" s="28" t="n">
        <v>1</v>
      </c>
      <c r="M610" s="28" t="s">
        <v>145</v>
      </c>
      <c r="N610" s="28" t="s">
        <v>138</v>
      </c>
      <c r="O610" s="29" t="n">
        <v>45957</v>
      </c>
      <c r="P610" s="28" t="n">
        <f aca="false">ROUNDDOWN(($B610-$O610)/30,0)</f>
        <v>3</v>
      </c>
      <c r="Q610" s="28" t="str">
        <f aca="false">TEXT($B610,"yyyy-mm")</f>
        <v>2026-01</v>
      </c>
      <c r="R610" s="28" t="n">
        <f aca="false">IF(AND($O610&gt;=DATE(2025,1,1),$O610&lt;=DATE(2025,4,30)),1,0)</f>
        <v>0</v>
      </c>
    </row>
    <row r="611" customFormat="false" ht="15" hidden="false" customHeight="false" outlineLevel="0" collapsed="false">
      <c r="A611" s="28" t="n">
        <v>56</v>
      </c>
      <c r="B611" s="29" t="n">
        <v>46081</v>
      </c>
      <c r="C611" s="28" t="n">
        <v>0</v>
      </c>
      <c r="D611" s="28" t="n">
        <v>0</v>
      </c>
      <c r="E611" s="28" t="n">
        <v>0</v>
      </c>
      <c r="F611" s="28" t="s">
        <v>345</v>
      </c>
      <c r="G611" s="28" t="n">
        <v>0</v>
      </c>
      <c r="H611" s="28" t="n">
        <v>0</v>
      </c>
      <c r="I611" s="28" t="n">
        <v>0</v>
      </c>
      <c r="J611" s="28" t="n">
        <v>161</v>
      </c>
      <c r="K611" s="28" t="n">
        <v>9</v>
      </c>
      <c r="L611" s="28" t="n">
        <v>1</v>
      </c>
      <c r="M611" s="28" t="s">
        <v>145</v>
      </c>
      <c r="N611" s="28" t="s">
        <v>138</v>
      </c>
      <c r="O611" s="29" t="n">
        <v>45957</v>
      </c>
      <c r="P611" s="28" t="n">
        <f aca="false">ROUNDDOWN(($B611-$O611)/30,0)</f>
        <v>4</v>
      </c>
      <c r="Q611" s="28" t="str">
        <f aca="false">TEXT($B611,"yyyy-mm")</f>
        <v>2026-02</v>
      </c>
      <c r="R611" s="28" t="n">
        <f aca="false">IF(AND($O611&gt;=DATE(2025,1,1),$O611&lt;=DATE(2025,4,30)),1,0)</f>
        <v>0</v>
      </c>
    </row>
    <row r="612" customFormat="false" ht="15" hidden="false" customHeight="false" outlineLevel="0" collapsed="false">
      <c r="A612" s="28" t="n">
        <v>57</v>
      </c>
      <c r="B612" s="29" t="n">
        <v>45991</v>
      </c>
      <c r="C612" s="28" t="n">
        <v>16300</v>
      </c>
      <c r="D612" s="28" t="n">
        <v>0</v>
      </c>
      <c r="E612" s="28" t="n">
        <v>0</v>
      </c>
      <c r="F612" s="28" t="s">
        <v>345</v>
      </c>
      <c r="G612" s="28" t="n">
        <v>0</v>
      </c>
      <c r="H612" s="28" t="n">
        <v>0</v>
      </c>
      <c r="I612" s="28" t="n">
        <v>0</v>
      </c>
      <c r="J612" s="28" t="n">
        <v>92</v>
      </c>
      <c r="K612" s="28" t="n">
        <v>6</v>
      </c>
      <c r="L612" s="28" t="n">
        <v>1</v>
      </c>
      <c r="M612" s="28" t="s">
        <v>146</v>
      </c>
      <c r="N612" s="28" t="s">
        <v>138</v>
      </c>
      <c r="O612" s="29" t="n">
        <v>45983</v>
      </c>
      <c r="P612" s="28" t="n">
        <f aca="false">ROUNDDOWN(($B612-$O612)/30,0)</f>
        <v>0</v>
      </c>
      <c r="Q612" s="28" t="str">
        <f aca="false">TEXT($B612,"yyyy-mm")</f>
        <v>2025-11</v>
      </c>
      <c r="R612" s="28" t="n">
        <f aca="false">IF(AND($O612&gt;=DATE(2025,1,1),$O612&lt;=DATE(2025,4,30)),1,0)</f>
        <v>0</v>
      </c>
    </row>
    <row r="613" customFormat="false" ht="15" hidden="false" customHeight="false" outlineLevel="0" collapsed="false">
      <c r="A613" s="28" t="n">
        <v>57</v>
      </c>
      <c r="B613" s="29" t="n">
        <v>46022</v>
      </c>
      <c r="C613" s="28" t="n">
        <v>15046.15</v>
      </c>
      <c r="D613" s="28" t="n">
        <v>0</v>
      </c>
      <c r="E613" s="28" t="n">
        <v>0</v>
      </c>
      <c r="F613" s="28" t="s">
        <v>345</v>
      </c>
      <c r="G613" s="28" t="n">
        <v>0</v>
      </c>
      <c r="H613" s="28" t="n">
        <v>0</v>
      </c>
      <c r="I613" s="28" t="n">
        <v>0</v>
      </c>
      <c r="J613" s="28" t="n">
        <v>92</v>
      </c>
      <c r="K613" s="28" t="n">
        <v>6</v>
      </c>
      <c r="L613" s="28" t="n">
        <v>1</v>
      </c>
      <c r="M613" s="28" t="s">
        <v>146</v>
      </c>
      <c r="N613" s="28" t="s">
        <v>138</v>
      </c>
      <c r="O613" s="29" t="n">
        <v>45983</v>
      </c>
      <c r="P613" s="28" t="n">
        <f aca="false">ROUNDDOWN(($B613-$O613)/30,0)</f>
        <v>1</v>
      </c>
      <c r="Q613" s="28" t="str">
        <f aca="false">TEXT($B613,"yyyy-mm")</f>
        <v>2025-12</v>
      </c>
      <c r="R613" s="28" t="n">
        <f aca="false">IF(AND($O613&gt;=DATE(2025,1,1),$O613&lt;=DATE(2025,4,30)),1,0)</f>
        <v>0</v>
      </c>
    </row>
    <row r="614" customFormat="false" ht="15" hidden="false" customHeight="false" outlineLevel="0" collapsed="false">
      <c r="A614" s="28" t="n">
        <v>57</v>
      </c>
      <c r="B614" s="29" t="n">
        <v>46053</v>
      </c>
      <c r="C614" s="28" t="n">
        <v>13792.3</v>
      </c>
      <c r="D614" s="28" t="n">
        <v>0</v>
      </c>
      <c r="E614" s="28" t="n">
        <v>0</v>
      </c>
      <c r="F614" s="28" t="s">
        <v>345</v>
      </c>
      <c r="G614" s="28" t="n">
        <v>0</v>
      </c>
      <c r="H614" s="28" t="n">
        <v>0</v>
      </c>
      <c r="I614" s="28" t="n">
        <v>0</v>
      </c>
      <c r="J614" s="28" t="n">
        <v>92</v>
      </c>
      <c r="K614" s="28" t="n">
        <v>6</v>
      </c>
      <c r="L614" s="28" t="n">
        <v>1</v>
      </c>
      <c r="M614" s="28" t="s">
        <v>146</v>
      </c>
      <c r="N614" s="28" t="s">
        <v>138</v>
      </c>
      <c r="O614" s="29" t="n">
        <v>45983</v>
      </c>
      <c r="P614" s="28" t="n">
        <f aca="false">ROUNDDOWN(($B614-$O614)/30,0)</f>
        <v>2</v>
      </c>
      <c r="Q614" s="28" t="str">
        <f aca="false">TEXT($B614,"yyyy-mm")</f>
        <v>2026-01</v>
      </c>
      <c r="R614" s="28" t="n">
        <f aca="false">IF(AND($O614&gt;=DATE(2025,1,1),$O614&lt;=DATE(2025,4,30)),1,0)</f>
        <v>0</v>
      </c>
    </row>
    <row r="615" customFormat="false" ht="15" hidden="false" customHeight="false" outlineLevel="0" collapsed="false">
      <c r="A615" s="28" t="n">
        <v>57</v>
      </c>
      <c r="B615" s="29" t="n">
        <v>46081</v>
      </c>
      <c r="C615" s="28" t="n">
        <v>12538.45</v>
      </c>
      <c r="D615" s="28" t="n">
        <v>0</v>
      </c>
      <c r="E615" s="28" t="n">
        <v>0</v>
      </c>
      <c r="F615" s="28" t="s">
        <v>345</v>
      </c>
      <c r="G615" s="28" t="n">
        <v>0</v>
      </c>
      <c r="H615" s="28" t="n">
        <v>0</v>
      </c>
      <c r="I615" s="28" t="n">
        <v>0</v>
      </c>
      <c r="J615" s="28" t="n">
        <v>92</v>
      </c>
      <c r="K615" s="28" t="n">
        <v>6</v>
      </c>
      <c r="L615" s="28" t="n">
        <v>1</v>
      </c>
      <c r="M615" s="28" t="s">
        <v>146</v>
      </c>
      <c r="N615" s="28" t="s">
        <v>138</v>
      </c>
      <c r="O615" s="29" t="n">
        <v>45983</v>
      </c>
      <c r="P615" s="28" t="n">
        <f aca="false">ROUNDDOWN(($B615-$O615)/30,0)</f>
        <v>3</v>
      </c>
      <c r="Q615" s="28" t="str">
        <f aca="false">TEXT($B615,"yyyy-mm")</f>
        <v>2026-02</v>
      </c>
      <c r="R615" s="28" t="n">
        <f aca="false">IF(AND($O615&gt;=DATE(2025,1,1),$O615&lt;=DATE(2025,4,30)),1,0)</f>
        <v>0</v>
      </c>
    </row>
    <row r="616" customFormat="false" ht="15" hidden="false" customHeight="false" outlineLevel="0" collapsed="false">
      <c r="A616" s="28" t="n">
        <v>57</v>
      </c>
      <c r="B616" s="29" t="n">
        <v>46112</v>
      </c>
      <c r="C616" s="28" t="n">
        <v>11284.6</v>
      </c>
      <c r="D616" s="28" t="n">
        <v>0</v>
      </c>
      <c r="E616" s="28" t="n">
        <v>0</v>
      </c>
      <c r="F616" s="28" t="s">
        <v>345</v>
      </c>
      <c r="G616" s="28" t="n">
        <v>0</v>
      </c>
      <c r="H616" s="28" t="n">
        <v>0</v>
      </c>
      <c r="I616" s="28" t="n">
        <v>0</v>
      </c>
      <c r="J616" s="28" t="n">
        <v>92</v>
      </c>
      <c r="K616" s="28" t="n">
        <v>6</v>
      </c>
      <c r="L616" s="28" t="n">
        <v>1</v>
      </c>
      <c r="M616" s="28" t="s">
        <v>146</v>
      </c>
      <c r="N616" s="28" t="s">
        <v>138</v>
      </c>
      <c r="O616" s="29" t="n">
        <v>45983</v>
      </c>
      <c r="P616" s="28" t="n">
        <f aca="false">ROUNDDOWN(($B616-$O616)/30,0)</f>
        <v>4</v>
      </c>
      <c r="Q616" s="28" t="str">
        <f aca="false">TEXT($B616,"yyyy-mm")</f>
        <v>2026-03</v>
      </c>
      <c r="R616" s="28" t="n">
        <f aca="false">IF(AND($O616&gt;=DATE(2025,1,1),$O616&lt;=DATE(2025,4,30)),1,0)</f>
        <v>0</v>
      </c>
    </row>
    <row r="617" customFormat="false" ht="15" hidden="false" customHeight="false" outlineLevel="0" collapsed="false">
      <c r="A617" s="28" t="n">
        <v>57</v>
      </c>
      <c r="B617" s="29" t="n">
        <v>46142</v>
      </c>
      <c r="C617" s="28" t="n">
        <v>10030.75</v>
      </c>
      <c r="D617" s="28" t="n">
        <v>0</v>
      </c>
      <c r="E617" s="28" t="n">
        <v>0</v>
      </c>
      <c r="F617" s="28" t="s">
        <v>345</v>
      </c>
      <c r="G617" s="28" t="n">
        <v>0</v>
      </c>
      <c r="H617" s="28" t="n">
        <v>0</v>
      </c>
      <c r="I617" s="28" t="n">
        <v>0</v>
      </c>
      <c r="J617" s="28" t="n">
        <v>92</v>
      </c>
      <c r="K617" s="28" t="n">
        <v>6</v>
      </c>
      <c r="L617" s="28" t="n">
        <v>1</v>
      </c>
      <c r="M617" s="28" t="s">
        <v>146</v>
      </c>
      <c r="N617" s="28" t="s">
        <v>138</v>
      </c>
      <c r="O617" s="29" t="n">
        <v>45983</v>
      </c>
      <c r="P617" s="28" t="n">
        <f aca="false">ROUNDDOWN(($B617-$O617)/30,0)</f>
        <v>5</v>
      </c>
      <c r="Q617" s="28" t="str">
        <f aca="false">TEXT($B617,"yyyy-mm")</f>
        <v>2026-04</v>
      </c>
      <c r="R617" s="28" t="n">
        <f aca="false">IF(AND($O617&gt;=DATE(2025,1,1),$O617&lt;=DATE(2025,4,30)),1,0)</f>
        <v>0</v>
      </c>
    </row>
    <row r="618" customFormat="false" ht="15" hidden="false" customHeight="false" outlineLevel="0" collapsed="false">
      <c r="A618" s="28" t="n">
        <v>57</v>
      </c>
      <c r="B618" s="29" t="n">
        <v>46173</v>
      </c>
      <c r="C618" s="28" t="n">
        <v>8776.9</v>
      </c>
      <c r="D618" s="28" t="n">
        <v>0</v>
      </c>
      <c r="E618" s="28" t="n">
        <v>0</v>
      </c>
      <c r="F618" s="28" t="s">
        <v>345</v>
      </c>
      <c r="G618" s="28" t="n">
        <v>0</v>
      </c>
      <c r="H618" s="28" t="n">
        <v>0</v>
      </c>
      <c r="I618" s="28" t="n">
        <v>0</v>
      </c>
      <c r="J618" s="28" t="n">
        <v>92</v>
      </c>
      <c r="K618" s="28" t="n">
        <v>6</v>
      </c>
      <c r="L618" s="28" t="n">
        <v>1</v>
      </c>
      <c r="M618" s="28" t="s">
        <v>146</v>
      </c>
      <c r="N618" s="28" t="s">
        <v>138</v>
      </c>
      <c r="O618" s="29" t="n">
        <v>45983</v>
      </c>
      <c r="P618" s="28" t="n">
        <f aca="false">ROUNDDOWN(($B618-$O618)/30,0)</f>
        <v>6</v>
      </c>
      <c r="Q618" s="28" t="str">
        <f aca="false">TEXT($B618,"yyyy-mm")</f>
        <v>2026-05</v>
      </c>
      <c r="R618" s="28" t="n">
        <f aca="false">IF(AND($O618&gt;=DATE(2025,1,1),$O618&lt;=DATE(2025,4,30)),1,0)</f>
        <v>0</v>
      </c>
    </row>
    <row r="619" customFormat="false" ht="15" hidden="false" customHeight="false" outlineLevel="0" collapsed="false">
      <c r="A619" s="28" t="n">
        <v>57</v>
      </c>
      <c r="B619" s="29" t="n">
        <v>46203</v>
      </c>
      <c r="C619" s="28" t="n">
        <v>7523.05</v>
      </c>
      <c r="D619" s="28" t="n">
        <v>0</v>
      </c>
      <c r="E619" s="28" t="n">
        <v>0</v>
      </c>
      <c r="F619" s="28" t="s">
        <v>345</v>
      </c>
      <c r="G619" s="28" t="n">
        <v>0</v>
      </c>
      <c r="H619" s="28" t="n">
        <v>0</v>
      </c>
      <c r="I619" s="28" t="n">
        <v>0</v>
      </c>
      <c r="J619" s="28" t="n">
        <v>92</v>
      </c>
      <c r="K619" s="28" t="n">
        <v>6</v>
      </c>
      <c r="L619" s="28" t="n">
        <v>1</v>
      </c>
      <c r="M619" s="28" t="s">
        <v>146</v>
      </c>
      <c r="N619" s="28" t="s">
        <v>138</v>
      </c>
      <c r="O619" s="29" t="n">
        <v>45983</v>
      </c>
      <c r="P619" s="28" t="n">
        <f aca="false">ROUNDDOWN(($B619-$O619)/30,0)</f>
        <v>7</v>
      </c>
      <c r="Q619" s="28" t="str">
        <f aca="false">TEXT($B619,"yyyy-mm")</f>
        <v>2026-06</v>
      </c>
      <c r="R619" s="28" t="n">
        <f aca="false">IF(AND($O619&gt;=DATE(2025,1,1),$O619&lt;=DATE(2025,4,30)),1,0)</f>
        <v>0</v>
      </c>
    </row>
    <row r="620" customFormat="false" ht="15" hidden="false" customHeight="false" outlineLevel="0" collapsed="false">
      <c r="A620" s="28" t="n">
        <v>57</v>
      </c>
      <c r="B620" s="29" t="n">
        <v>46234</v>
      </c>
      <c r="C620" s="28" t="n">
        <v>6269.2</v>
      </c>
      <c r="D620" s="28" t="n">
        <v>0</v>
      </c>
      <c r="E620" s="28" t="n">
        <v>0</v>
      </c>
      <c r="F620" s="28" t="s">
        <v>345</v>
      </c>
      <c r="G620" s="28" t="n">
        <v>0</v>
      </c>
      <c r="H620" s="28" t="n">
        <v>0</v>
      </c>
      <c r="I620" s="28" t="n">
        <v>0</v>
      </c>
      <c r="J620" s="28" t="n">
        <v>92</v>
      </c>
      <c r="K620" s="28" t="n">
        <v>6</v>
      </c>
      <c r="L620" s="28" t="n">
        <v>1</v>
      </c>
      <c r="M620" s="28" t="s">
        <v>146</v>
      </c>
      <c r="N620" s="28" t="s">
        <v>138</v>
      </c>
      <c r="O620" s="29" t="n">
        <v>45983</v>
      </c>
      <c r="P620" s="28" t="n">
        <f aca="false">ROUNDDOWN(($B620-$O620)/30,0)</f>
        <v>8</v>
      </c>
      <c r="Q620" s="28" t="str">
        <f aca="false">TEXT($B620,"yyyy-mm")</f>
        <v>2026-07</v>
      </c>
      <c r="R620" s="28" t="n">
        <f aca="false">IF(AND($O620&gt;=DATE(2025,1,1),$O620&lt;=DATE(2025,4,30)),1,0)</f>
        <v>0</v>
      </c>
    </row>
    <row r="621" customFormat="false" ht="15" hidden="false" customHeight="false" outlineLevel="0" collapsed="false">
      <c r="A621" s="28" t="n">
        <v>57</v>
      </c>
      <c r="B621" s="29" t="n">
        <v>46265</v>
      </c>
      <c r="C621" s="28" t="n">
        <v>5015.35</v>
      </c>
      <c r="D621" s="28" t="n">
        <v>0</v>
      </c>
      <c r="E621" s="28" t="n">
        <v>0</v>
      </c>
      <c r="F621" s="28" t="s">
        <v>345</v>
      </c>
      <c r="G621" s="28" t="n">
        <v>0</v>
      </c>
      <c r="H621" s="28" t="n">
        <v>0</v>
      </c>
      <c r="I621" s="28" t="n">
        <v>0</v>
      </c>
      <c r="J621" s="28" t="n">
        <v>92</v>
      </c>
      <c r="K621" s="28" t="n">
        <v>6</v>
      </c>
      <c r="L621" s="28" t="n">
        <v>1</v>
      </c>
      <c r="M621" s="28" t="s">
        <v>146</v>
      </c>
      <c r="N621" s="28" t="s">
        <v>138</v>
      </c>
      <c r="O621" s="29" t="n">
        <v>45983</v>
      </c>
      <c r="P621" s="28" t="n">
        <f aca="false">ROUNDDOWN(($B621-$O621)/30,0)</f>
        <v>9</v>
      </c>
      <c r="Q621" s="28" t="str">
        <f aca="false">TEXT($B621,"yyyy-mm")</f>
        <v>2026-08</v>
      </c>
      <c r="R621" s="28" t="n">
        <f aca="false">IF(AND($O621&gt;=DATE(2025,1,1),$O621&lt;=DATE(2025,4,30)),1,0)</f>
        <v>0</v>
      </c>
    </row>
    <row r="622" customFormat="false" ht="15" hidden="false" customHeight="false" outlineLevel="0" collapsed="false">
      <c r="A622" s="28" t="n">
        <v>58</v>
      </c>
      <c r="B622" s="29" t="n">
        <v>46173</v>
      </c>
      <c r="C622" s="28" t="n">
        <v>10000</v>
      </c>
      <c r="D622" s="28" t="n">
        <v>0</v>
      </c>
      <c r="E622" s="28" t="n">
        <v>0</v>
      </c>
      <c r="F622" s="28" t="s">
        <v>345</v>
      </c>
      <c r="G622" s="28" t="n">
        <v>0</v>
      </c>
      <c r="H622" s="28" t="n">
        <v>0</v>
      </c>
      <c r="I622" s="28" t="n">
        <v>0</v>
      </c>
      <c r="J622" s="28" t="n">
        <v>268</v>
      </c>
      <c r="K622" s="28" t="n">
        <v>1</v>
      </c>
      <c r="L622" s="28" t="n">
        <v>3</v>
      </c>
      <c r="M622" s="28" t="s">
        <v>146</v>
      </c>
      <c r="N622" s="28" t="s">
        <v>138</v>
      </c>
      <c r="O622" s="29" t="n">
        <v>46147</v>
      </c>
      <c r="P622" s="28" t="n">
        <f aca="false">ROUNDDOWN(($B622-$O622)/30,0)</f>
        <v>0</v>
      </c>
      <c r="Q622" s="28" t="str">
        <f aca="false">TEXT($B622,"yyyy-mm")</f>
        <v>2026-05</v>
      </c>
      <c r="R622" s="28" t="n">
        <f aca="false">IF(AND($O622&gt;=DATE(2025,1,1),$O622&lt;=DATE(2025,4,30)),1,0)</f>
        <v>0</v>
      </c>
    </row>
    <row r="623" customFormat="false" ht="15" hidden="false" customHeight="false" outlineLevel="0" collapsed="false">
      <c r="A623" s="28" t="n">
        <v>58</v>
      </c>
      <c r="B623" s="29" t="n">
        <v>46203</v>
      </c>
      <c r="C623" s="28" t="n">
        <v>0</v>
      </c>
      <c r="D623" s="28" t="n">
        <v>0</v>
      </c>
      <c r="E623" s="28" t="n">
        <v>0</v>
      </c>
      <c r="F623" s="28" t="s">
        <v>345</v>
      </c>
      <c r="G623" s="28" t="n">
        <v>0</v>
      </c>
      <c r="H623" s="28" t="n">
        <v>0</v>
      </c>
      <c r="I623" s="28" t="n">
        <v>0</v>
      </c>
      <c r="J623" s="28" t="n">
        <v>268</v>
      </c>
      <c r="K623" s="28" t="n">
        <v>1</v>
      </c>
      <c r="L623" s="28" t="n">
        <v>3</v>
      </c>
      <c r="M623" s="28" t="s">
        <v>146</v>
      </c>
      <c r="N623" s="28" t="s">
        <v>138</v>
      </c>
      <c r="O623" s="29" t="n">
        <v>46147</v>
      </c>
      <c r="P623" s="28" t="n">
        <f aca="false">ROUNDDOWN(($B623-$O623)/30,0)</f>
        <v>1</v>
      </c>
      <c r="Q623" s="28" t="str">
        <f aca="false">TEXT($B623,"yyyy-mm")</f>
        <v>2026-06</v>
      </c>
      <c r="R623" s="28" t="n">
        <f aca="false">IF(AND($O623&gt;=DATE(2025,1,1),$O623&lt;=DATE(2025,4,30)),1,0)</f>
        <v>0</v>
      </c>
    </row>
    <row r="624" customFormat="false" ht="15" hidden="false" customHeight="false" outlineLevel="0" collapsed="false">
      <c r="A624" s="28" t="n">
        <v>59</v>
      </c>
      <c r="B624" s="29" t="n">
        <v>45961</v>
      </c>
      <c r="C624" s="28" t="n">
        <v>115900</v>
      </c>
      <c r="D624" s="28" t="n">
        <v>0</v>
      </c>
      <c r="E624" s="28" t="n">
        <v>0</v>
      </c>
      <c r="F624" s="28" t="s">
        <v>345</v>
      </c>
      <c r="G624" s="28" t="n">
        <v>0</v>
      </c>
      <c r="H624" s="28" t="n">
        <v>0</v>
      </c>
      <c r="I624" s="28" t="n">
        <v>0</v>
      </c>
      <c r="J624" s="28" t="n">
        <v>83</v>
      </c>
      <c r="K624" s="28" t="n">
        <v>13</v>
      </c>
      <c r="L624" s="28" t="n">
        <v>2</v>
      </c>
      <c r="M624" s="28" t="s">
        <v>145</v>
      </c>
      <c r="N624" s="28" t="s">
        <v>138</v>
      </c>
      <c r="O624" s="29" t="n">
        <v>45961</v>
      </c>
      <c r="P624" s="28" t="n">
        <f aca="false">ROUNDDOWN(($B624-$O624)/30,0)</f>
        <v>0</v>
      </c>
      <c r="Q624" s="28" t="str">
        <f aca="false">TEXT($B624,"yyyy-mm")</f>
        <v>2025-10</v>
      </c>
      <c r="R624" s="28" t="n">
        <f aca="false">IF(AND($O624&gt;=DATE(2025,1,1),$O624&lt;=DATE(2025,4,30)),1,0)</f>
        <v>0</v>
      </c>
    </row>
    <row r="625" customFormat="false" ht="15" hidden="false" customHeight="false" outlineLevel="0" collapsed="false">
      <c r="A625" s="28" t="n">
        <v>59</v>
      </c>
      <c r="B625" s="29" t="n">
        <v>45991</v>
      </c>
      <c r="C625" s="28" t="n">
        <v>113968.33</v>
      </c>
      <c r="D625" s="28" t="n">
        <v>0</v>
      </c>
      <c r="E625" s="28" t="n">
        <v>0</v>
      </c>
      <c r="F625" s="28" t="s">
        <v>345</v>
      </c>
      <c r="G625" s="28" t="n">
        <v>0</v>
      </c>
      <c r="H625" s="28" t="n">
        <v>0</v>
      </c>
      <c r="I625" s="28" t="n">
        <v>0</v>
      </c>
      <c r="J625" s="28" t="n">
        <v>83</v>
      </c>
      <c r="K625" s="28" t="n">
        <v>13</v>
      </c>
      <c r="L625" s="28" t="n">
        <v>2</v>
      </c>
      <c r="M625" s="28" t="s">
        <v>145</v>
      </c>
      <c r="N625" s="28" t="s">
        <v>138</v>
      </c>
      <c r="O625" s="29" t="n">
        <v>45961</v>
      </c>
      <c r="P625" s="28" t="n">
        <f aca="false">ROUNDDOWN(($B625-$O625)/30,0)</f>
        <v>1</v>
      </c>
      <c r="Q625" s="28" t="str">
        <f aca="false">TEXT($B625,"yyyy-mm")</f>
        <v>2025-11</v>
      </c>
      <c r="R625" s="28" t="n">
        <f aca="false">IF(AND($O625&gt;=DATE(2025,1,1),$O625&lt;=DATE(2025,4,30)),1,0)</f>
        <v>0</v>
      </c>
    </row>
    <row r="626" customFormat="false" ht="15" hidden="false" customHeight="false" outlineLevel="0" collapsed="false">
      <c r="A626" s="28" t="n">
        <v>59</v>
      </c>
      <c r="B626" s="29" t="n">
        <v>46022</v>
      </c>
      <c r="C626" s="28" t="n">
        <v>112036.66</v>
      </c>
      <c r="D626" s="28" t="n">
        <v>0</v>
      </c>
      <c r="E626" s="28" t="n">
        <v>0</v>
      </c>
      <c r="F626" s="28" t="s">
        <v>345</v>
      </c>
      <c r="G626" s="28" t="n">
        <v>0</v>
      </c>
      <c r="H626" s="28" t="n">
        <v>0</v>
      </c>
      <c r="I626" s="28" t="n">
        <v>0</v>
      </c>
      <c r="J626" s="28" t="n">
        <v>83</v>
      </c>
      <c r="K626" s="28" t="n">
        <v>13</v>
      </c>
      <c r="L626" s="28" t="n">
        <v>2</v>
      </c>
      <c r="M626" s="28" t="s">
        <v>145</v>
      </c>
      <c r="N626" s="28" t="s">
        <v>138</v>
      </c>
      <c r="O626" s="29" t="n">
        <v>45961</v>
      </c>
      <c r="P626" s="28" t="n">
        <f aca="false">ROUNDDOWN(($B626-$O626)/30,0)</f>
        <v>2</v>
      </c>
      <c r="Q626" s="28" t="str">
        <f aca="false">TEXT($B626,"yyyy-mm")</f>
        <v>2025-12</v>
      </c>
      <c r="R626" s="28" t="n">
        <f aca="false">IF(AND($O626&gt;=DATE(2025,1,1),$O626&lt;=DATE(2025,4,30)),1,0)</f>
        <v>0</v>
      </c>
    </row>
    <row r="627" customFormat="false" ht="15" hidden="false" customHeight="false" outlineLevel="0" collapsed="false">
      <c r="A627" s="28" t="n">
        <v>59</v>
      </c>
      <c r="B627" s="29" t="n">
        <v>46053</v>
      </c>
      <c r="C627" s="28" t="n">
        <v>110104.99</v>
      </c>
      <c r="D627" s="28" t="n">
        <v>0</v>
      </c>
      <c r="E627" s="28" t="n">
        <v>0</v>
      </c>
      <c r="F627" s="28" t="s">
        <v>345</v>
      </c>
      <c r="G627" s="28" t="n">
        <v>0</v>
      </c>
      <c r="H627" s="28" t="n">
        <v>0</v>
      </c>
      <c r="I627" s="28" t="n">
        <v>0</v>
      </c>
      <c r="J627" s="28" t="n">
        <v>83</v>
      </c>
      <c r="K627" s="28" t="n">
        <v>13</v>
      </c>
      <c r="L627" s="28" t="n">
        <v>2</v>
      </c>
      <c r="M627" s="28" t="s">
        <v>145</v>
      </c>
      <c r="N627" s="28" t="s">
        <v>138</v>
      </c>
      <c r="O627" s="29" t="n">
        <v>45961</v>
      </c>
      <c r="P627" s="28" t="n">
        <f aca="false">ROUNDDOWN(($B627-$O627)/30,0)</f>
        <v>3</v>
      </c>
      <c r="Q627" s="28" t="str">
        <f aca="false">TEXT($B627,"yyyy-mm")</f>
        <v>2026-01</v>
      </c>
      <c r="R627" s="28" t="n">
        <f aca="false">IF(AND($O627&gt;=DATE(2025,1,1),$O627&lt;=DATE(2025,4,30)),1,0)</f>
        <v>0</v>
      </c>
    </row>
    <row r="628" customFormat="false" ht="15" hidden="false" customHeight="false" outlineLevel="0" collapsed="false">
      <c r="A628" s="28" t="n">
        <v>59</v>
      </c>
      <c r="B628" s="29" t="n">
        <v>46081</v>
      </c>
      <c r="C628" s="28" t="n">
        <v>108173.32</v>
      </c>
      <c r="D628" s="28" t="n">
        <v>0</v>
      </c>
      <c r="E628" s="28" t="n">
        <v>0</v>
      </c>
      <c r="F628" s="28" t="s">
        <v>345</v>
      </c>
      <c r="G628" s="28" t="n">
        <v>0</v>
      </c>
      <c r="H628" s="28" t="n">
        <v>0</v>
      </c>
      <c r="I628" s="28" t="n">
        <v>0</v>
      </c>
      <c r="J628" s="28" t="n">
        <v>83</v>
      </c>
      <c r="K628" s="28" t="n">
        <v>13</v>
      </c>
      <c r="L628" s="28" t="n">
        <v>2</v>
      </c>
      <c r="M628" s="28" t="s">
        <v>145</v>
      </c>
      <c r="N628" s="28" t="s">
        <v>138</v>
      </c>
      <c r="O628" s="29" t="n">
        <v>45961</v>
      </c>
      <c r="P628" s="28" t="n">
        <f aca="false">ROUNDDOWN(($B628-$O628)/30,0)</f>
        <v>4</v>
      </c>
      <c r="Q628" s="28" t="str">
        <f aca="false">TEXT($B628,"yyyy-mm")</f>
        <v>2026-02</v>
      </c>
      <c r="R628" s="28" t="n">
        <f aca="false">IF(AND($O628&gt;=DATE(2025,1,1),$O628&lt;=DATE(2025,4,30)),1,0)</f>
        <v>0</v>
      </c>
    </row>
    <row r="629" customFormat="false" ht="15" hidden="false" customHeight="false" outlineLevel="0" collapsed="false">
      <c r="A629" s="28" t="n">
        <v>59</v>
      </c>
      <c r="B629" s="29" t="n">
        <v>46112</v>
      </c>
      <c r="C629" s="28" t="n">
        <v>106241.65</v>
      </c>
      <c r="D629" s="28" t="n">
        <v>0</v>
      </c>
      <c r="E629" s="28" t="n">
        <v>0</v>
      </c>
      <c r="F629" s="28" t="s">
        <v>345</v>
      </c>
      <c r="G629" s="28" t="n">
        <v>0</v>
      </c>
      <c r="H629" s="28" t="n">
        <v>0</v>
      </c>
      <c r="I629" s="28" t="n">
        <v>0</v>
      </c>
      <c r="J629" s="28" t="n">
        <v>83</v>
      </c>
      <c r="K629" s="28" t="n">
        <v>13</v>
      </c>
      <c r="L629" s="28" t="n">
        <v>2</v>
      </c>
      <c r="M629" s="28" t="s">
        <v>145</v>
      </c>
      <c r="N629" s="28" t="s">
        <v>138</v>
      </c>
      <c r="O629" s="29" t="n">
        <v>45961</v>
      </c>
      <c r="P629" s="28" t="n">
        <f aca="false">ROUNDDOWN(($B629-$O629)/30,0)</f>
        <v>5</v>
      </c>
      <c r="Q629" s="28" t="str">
        <f aca="false">TEXT($B629,"yyyy-mm")</f>
        <v>2026-03</v>
      </c>
      <c r="R629" s="28" t="n">
        <f aca="false">IF(AND($O629&gt;=DATE(2025,1,1),$O629&lt;=DATE(2025,4,30)),1,0)</f>
        <v>0</v>
      </c>
    </row>
    <row r="630" customFormat="false" ht="15" hidden="false" customHeight="false" outlineLevel="0" collapsed="false">
      <c r="A630" s="28" t="n">
        <v>59</v>
      </c>
      <c r="B630" s="29" t="n">
        <v>46142</v>
      </c>
      <c r="C630" s="28" t="n">
        <v>104309.98</v>
      </c>
      <c r="D630" s="28" t="n">
        <v>0</v>
      </c>
      <c r="E630" s="28" t="n">
        <v>0</v>
      </c>
      <c r="F630" s="28" t="s">
        <v>345</v>
      </c>
      <c r="G630" s="28" t="n">
        <v>0</v>
      </c>
      <c r="H630" s="28" t="n">
        <v>0</v>
      </c>
      <c r="I630" s="28" t="n">
        <v>0</v>
      </c>
      <c r="J630" s="28" t="n">
        <v>83</v>
      </c>
      <c r="K630" s="28" t="n">
        <v>13</v>
      </c>
      <c r="L630" s="28" t="n">
        <v>2</v>
      </c>
      <c r="M630" s="28" t="s">
        <v>145</v>
      </c>
      <c r="N630" s="28" t="s">
        <v>138</v>
      </c>
      <c r="O630" s="29" t="n">
        <v>45961</v>
      </c>
      <c r="P630" s="28" t="n">
        <f aca="false">ROUNDDOWN(($B630-$O630)/30,0)</f>
        <v>6</v>
      </c>
      <c r="Q630" s="28" t="str">
        <f aca="false">TEXT($B630,"yyyy-mm")</f>
        <v>2026-04</v>
      </c>
      <c r="R630" s="28" t="n">
        <f aca="false">IF(AND($O630&gt;=DATE(2025,1,1),$O630&lt;=DATE(2025,4,30)),1,0)</f>
        <v>0</v>
      </c>
    </row>
    <row r="631" customFormat="false" ht="15" hidden="false" customHeight="false" outlineLevel="0" collapsed="false">
      <c r="A631" s="28" t="n">
        <v>59</v>
      </c>
      <c r="B631" s="29" t="n">
        <v>46173</v>
      </c>
      <c r="C631" s="28" t="n">
        <v>102378.31</v>
      </c>
      <c r="D631" s="28" t="n">
        <v>0</v>
      </c>
      <c r="E631" s="28" t="n">
        <v>0</v>
      </c>
      <c r="F631" s="28" t="s">
        <v>345</v>
      </c>
      <c r="G631" s="28" t="n">
        <v>0</v>
      </c>
      <c r="H631" s="28" t="n">
        <v>0</v>
      </c>
      <c r="I631" s="28" t="n">
        <v>0</v>
      </c>
      <c r="J631" s="28" t="n">
        <v>83</v>
      </c>
      <c r="K631" s="28" t="n">
        <v>13</v>
      </c>
      <c r="L631" s="28" t="n">
        <v>2</v>
      </c>
      <c r="M631" s="28" t="s">
        <v>145</v>
      </c>
      <c r="N631" s="28" t="s">
        <v>138</v>
      </c>
      <c r="O631" s="29" t="n">
        <v>45961</v>
      </c>
      <c r="P631" s="28" t="n">
        <f aca="false">ROUNDDOWN(($B631-$O631)/30,0)</f>
        <v>7</v>
      </c>
      <c r="Q631" s="28" t="str">
        <f aca="false">TEXT($B631,"yyyy-mm")</f>
        <v>2026-05</v>
      </c>
      <c r="R631" s="28" t="n">
        <f aca="false">IF(AND($O631&gt;=DATE(2025,1,1),$O631&lt;=DATE(2025,4,30)),1,0)</f>
        <v>0</v>
      </c>
    </row>
    <row r="632" customFormat="false" ht="15" hidden="false" customHeight="false" outlineLevel="0" collapsed="false">
      <c r="A632" s="28" t="n">
        <v>59</v>
      </c>
      <c r="B632" s="29" t="n">
        <v>46203</v>
      </c>
      <c r="C632" s="28" t="n">
        <v>100446.64</v>
      </c>
      <c r="D632" s="28" t="n">
        <v>0</v>
      </c>
      <c r="E632" s="28" t="n">
        <v>0</v>
      </c>
      <c r="F632" s="28" t="s">
        <v>345</v>
      </c>
      <c r="G632" s="28" t="n">
        <v>0</v>
      </c>
      <c r="H632" s="28" t="n">
        <v>0</v>
      </c>
      <c r="I632" s="28" t="n">
        <v>0</v>
      </c>
      <c r="J632" s="28" t="n">
        <v>83</v>
      </c>
      <c r="K632" s="28" t="n">
        <v>13</v>
      </c>
      <c r="L632" s="28" t="n">
        <v>2</v>
      </c>
      <c r="M632" s="28" t="s">
        <v>145</v>
      </c>
      <c r="N632" s="28" t="s">
        <v>138</v>
      </c>
      <c r="O632" s="29" t="n">
        <v>45961</v>
      </c>
      <c r="P632" s="28" t="n">
        <f aca="false">ROUNDDOWN(($B632-$O632)/30,0)</f>
        <v>8</v>
      </c>
      <c r="Q632" s="28" t="str">
        <f aca="false">TEXT($B632,"yyyy-mm")</f>
        <v>2026-06</v>
      </c>
      <c r="R632" s="28" t="n">
        <f aca="false">IF(AND($O632&gt;=DATE(2025,1,1),$O632&lt;=DATE(2025,4,30)),1,0)</f>
        <v>0</v>
      </c>
    </row>
    <row r="633" customFormat="false" ht="15" hidden="false" customHeight="false" outlineLevel="0" collapsed="false">
      <c r="A633" s="28" t="n">
        <v>59</v>
      </c>
      <c r="B633" s="29" t="n">
        <v>46234</v>
      </c>
      <c r="C633" s="28" t="n">
        <v>98514.97</v>
      </c>
      <c r="D633" s="28" t="n">
        <v>0</v>
      </c>
      <c r="E633" s="28" t="n">
        <v>0</v>
      </c>
      <c r="F633" s="28" t="s">
        <v>345</v>
      </c>
      <c r="G633" s="28" t="n">
        <v>0</v>
      </c>
      <c r="H633" s="28" t="n">
        <v>0</v>
      </c>
      <c r="I633" s="28" t="n">
        <v>0</v>
      </c>
      <c r="J633" s="28" t="n">
        <v>83</v>
      </c>
      <c r="K633" s="28" t="n">
        <v>13</v>
      </c>
      <c r="L633" s="28" t="n">
        <v>2</v>
      </c>
      <c r="M633" s="28" t="s">
        <v>145</v>
      </c>
      <c r="N633" s="28" t="s">
        <v>138</v>
      </c>
      <c r="O633" s="29" t="n">
        <v>45961</v>
      </c>
      <c r="P633" s="28" t="n">
        <f aca="false">ROUNDDOWN(($B633-$O633)/30,0)</f>
        <v>9</v>
      </c>
      <c r="Q633" s="28" t="str">
        <f aca="false">TEXT($B633,"yyyy-mm")</f>
        <v>2026-07</v>
      </c>
      <c r="R633" s="28" t="n">
        <f aca="false">IF(AND($O633&gt;=DATE(2025,1,1),$O633&lt;=DATE(2025,4,30)),1,0)</f>
        <v>0</v>
      </c>
    </row>
    <row r="634" customFormat="false" ht="15" hidden="false" customHeight="false" outlineLevel="0" collapsed="false">
      <c r="A634" s="28" t="n">
        <v>59</v>
      </c>
      <c r="B634" s="29" t="n">
        <v>46265</v>
      </c>
      <c r="C634" s="28" t="n">
        <v>96583.3</v>
      </c>
      <c r="D634" s="28" t="n">
        <v>0</v>
      </c>
      <c r="E634" s="28" t="n">
        <v>0</v>
      </c>
      <c r="F634" s="28" t="s">
        <v>345</v>
      </c>
      <c r="G634" s="28" t="n">
        <v>0</v>
      </c>
      <c r="H634" s="28" t="n">
        <v>0</v>
      </c>
      <c r="I634" s="28" t="n">
        <v>0</v>
      </c>
      <c r="J634" s="28" t="n">
        <v>83</v>
      </c>
      <c r="K634" s="28" t="n">
        <v>13</v>
      </c>
      <c r="L634" s="28" t="n">
        <v>2</v>
      </c>
      <c r="M634" s="28" t="s">
        <v>145</v>
      </c>
      <c r="N634" s="28" t="s">
        <v>138</v>
      </c>
      <c r="O634" s="29" t="n">
        <v>45961</v>
      </c>
      <c r="P634" s="28" t="n">
        <f aca="false">ROUNDDOWN(($B634-$O634)/30,0)</f>
        <v>10</v>
      </c>
      <c r="Q634" s="28" t="str">
        <f aca="false">TEXT($B634,"yyyy-mm")</f>
        <v>2026-08</v>
      </c>
      <c r="R634" s="28" t="n">
        <f aca="false">IF(AND($O634&gt;=DATE(2025,1,1),$O634&lt;=DATE(2025,4,30)),1,0)</f>
        <v>0</v>
      </c>
    </row>
    <row r="635" customFormat="false" ht="15" hidden="false" customHeight="false" outlineLevel="0" collapsed="false">
      <c r="A635" s="28" t="n">
        <v>60</v>
      </c>
      <c r="B635" s="29" t="n">
        <v>46203</v>
      </c>
      <c r="C635" s="28" t="n">
        <v>22200</v>
      </c>
      <c r="D635" s="28" t="n">
        <v>0</v>
      </c>
      <c r="E635" s="28" t="n">
        <v>0</v>
      </c>
      <c r="F635" s="28" t="s">
        <v>345</v>
      </c>
      <c r="G635" s="28" t="n">
        <v>0</v>
      </c>
      <c r="H635" s="28" t="n">
        <v>0</v>
      </c>
      <c r="I635" s="28" t="n">
        <v>0</v>
      </c>
      <c r="J635" s="28" t="n">
        <v>196</v>
      </c>
      <c r="K635" s="28" t="n">
        <v>5</v>
      </c>
      <c r="L635" s="28" t="n">
        <v>3</v>
      </c>
      <c r="M635" s="28" t="s">
        <v>145</v>
      </c>
      <c r="N635" s="28" t="s">
        <v>139</v>
      </c>
      <c r="O635" s="29" t="n">
        <v>46176</v>
      </c>
      <c r="P635" s="28" t="n">
        <f aca="false">ROUNDDOWN(($B635-$O635)/30,0)</f>
        <v>0</v>
      </c>
      <c r="Q635" s="28" t="str">
        <f aca="false">TEXT($B635,"yyyy-mm")</f>
        <v>2026-06</v>
      </c>
      <c r="R635" s="28" t="n">
        <f aca="false">IF(AND($O635&gt;=DATE(2025,1,1),$O635&lt;=DATE(2025,4,30)),1,0)</f>
        <v>0</v>
      </c>
    </row>
    <row r="636" customFormat="false" ht="15" hidden="false" customHeight="false" outlineLevel="0" collapsed="false">
      <c r="A636" s="28" t="n">
        <v>60</v>
      </c>
      <c r="B636" s="29" t="n">
        <v>46234</v>
      </c>
      <c r="C636" s="28" t="n">
        <v>17760</v>
      </c>
      <c r="D636" s="28" t="n">
        <v>0</v>
      </c>
      <c r="E636" s="28" t="n">
        <v>0</v>
      </c>
      <c r="F636" s="28" t="s">
        <v>345</v>
      </c>
      <c r="G636" s="28" t="n">
        <v>0</v>
      </c>
      <c r="H636" s="28" t="n">
        <v>0</v>
      </c>
      <c r="I636" s="28" t="n">
        <v>0</v>
      </c>
      <c r="J636" s="28" t="n">
        <v>196</v>
      </c>
      <c r="K636" s="28" t="n">
        <v>5</v>
      </c>
      <c r="L636" s="28" t="n">
        <v>3</v>
      </c>
      <c r="M636" s="28" t="s">
        <v>145</v>
      </c>
      <c r="N636" s="28" t="s">
        <v>139</v>
      </c>
      <c r="O636" s="29" t="n">
        <v>46176</v>
      </c>
      <c r="P636" s="28" t="n">
        <f aca="false">ROUNDDOWN(($B636-$O636)/30,0)</f>
        <v>1</v>
      </c>
      <c r="Q636" s="28" t="str">
        <f aca="false">TEXT($B636,"yyyy-mm")</f>
        <v>2026-07</v>
      </c>
      <c r="R636" s="28" t="n">
        <f aca="false">IF(AND($O636&gt;=DATE(2025,1,1),$O636&lt;=DATE(2025,4,30)),1,0)</f>
        <v>0</v>
      </c>
    </row>
    <row r="637" customFormat="false" ht="15" hidden="false" customHeight="false" outlineLevel="0" collapsed="false">
      <c r="A637" s="28" t="n">
        <v>60</v>
      </c>
      <c r="B637" s="29" t="n">
        <v>46265</v>
      </c>
      <c r="C637" s="28" t="n">
        <v>13320</v>
      </c>
      <c r="D637" s="28" t="n">
        <v>0</v>
      </c>
      <c r="E637" s="28" t="n">
        <v>0</v>
      </c>
      <c r="F637" s="28" t="s">
        <v>345</v>
      </c>
      <c r="G637" s="28" t="n">
        <v>0</v>
      </c>
      <c r="H637" s="28" t="n">
        <v>0</v>
      </c>
      <c r="I637" s="28" t="n">
        <v>0</v>
      </c>
      <c r="J637" s="28" t="n">
        <v>196</v>
      </c>
      <c r="K637" s="28" t="n">
        <v>5</v>
      </c>
      <c r="L637" s="28" t="n">
        <v>3</v>
      </c>
      <c r="M637" s="28" t="s">
        <v>145</v>
      </c>
      <c r="N637" s="28" t="s">
        <v>139</v>
      </c>
      <c r="O637" s="29" t="n">
        <v>46176</v>
      </c>
      <c r="P637" s="28" t="n">
        <f aca="false">ROUNDDOWN(($B637-$O637)/30,0)</f>
        <v>2</v>
      </c>
      <c r="Q637" s="28" t="str">
        <f aca="false">TEXT($B637,"yyyy-mm")</f>
        <v>2026-08</v>
      </c>
      <c r="R637" s="28" t="n">
        <f aca="false">IF(AND($O637&gt;=DATE(2025,1,1),$O637&lt;=DATE(2025,4,30)),1,0)</f>
        <v>0</v>
      </c>
    </row>
    <row r="638" customFormat="false" ht="15" hidden="false" customHeight="false" outlineLevel="0" collapsed="false">
      <c r="A638" s="28" t="n">
        <v>61</v>
      </c>
      <c r="B638" s="29" t="n">
        <v>46265</v>
      </c>
      <c r="C638" s="28" t="n">
        <v>14700</v>
      </c>
      <c r="D638" s="28" t="n">
        <v>0</v>
      </c>
      <c r="E638" s="28" t="n">
        <v>0</v>
      </c>
      <c r="F638" s="28" t="s">
        <v>345</v>
      </c>
      <c r="G638" s="28" t="n">
        <v>0</v>
      </c>
      <c r="H638" s="28" t="n">
        <v>0</v>
      </c>
      <c r="I638" s="28" t="n">
        <v>0</v>
      </c>
      <c r="J638" s="28" t="n">
        <v>227</v>
      </c>
      <c r="K638" s="28" t="n">
        <v>9</v>
      </c>
      <c r="L638" s="28" t="n">
        <v>3</v>
      </c>
      <c r="M638" s="28" t="s">
        <v>147</v>
      </c>
      <c r="N638" s="28" t="s">
        <v>138</v>
      </c>
      <c r="O638" s="29" t="n">
        <v>46256</v>
      </c>
      <c r="P638" s="28" t="n">
        <f aca="false">ROUNDDOWN(($B638-$O638)/30,0)</f>
        <v>0</v>
      </c>
      <c r="Q638" s="28" t="str">
        <f aca="false">TEXT($B638,"yyyy-mm")</f>
        <v>2026-08</v>
      </c>
      <c r="R638" s="28" t="n">
        <f aca="false">IF(AND($O638&gt;=DATE(2025,1,1),$O638&lt;=DATE(2025,4,30)),1,0)</f>
        <v>0</v>
      </c>
    </row>
    <row r="639" customFormat="false" ht="15" hidden="false" customHeight="false" outlineLevel="0" collapsed="false">
      <c r="A639" s="28" t="n">
        <v>62</v>
      </c>
      <c r="B639" s="29" t="n">
        <v>46142</v>
      </c>
      <c r="C639" s="28" t="n">
        <v>399300</v>
      </c>
      <c r="D639" s="28" t="n">
        <v>0</v>
      </c>
      <c r="E639" s="28" t="n">
        <v>0</v>
      </c>
      <c r="F639" s="28" t="s">
        <v>345</v>
      </c>
      <c r="G639" s="28" t="n">
        <v>0</v>
      </c>
      <c r="H639" s="28" t="n">
        <v>0</v>
      </c>
      <c r="I639" s="28" t="n">
        <v>0</v>
      </c>
      <c r="J639" s="28" t="n">
        <v>302</v>
      </c>
      <c r="K639" s="28" t="n">
        <v>7</v>
      </c>
      <c r="L639" s="28" t="n">
        <v>1</v>
      </c>
      <c r="M639" s="28" t="s">
        <v>147</v>
      </c>
      <c r="N639" s="28" t="s">
        <v>138</v>
      </c>
      <c r="O639" s="29" t="n">
        <v>46113</v>
      </c>
      <c r="P639" s="28" t="n">
        <f aca="false">ROUNDDOWN(($B639-$O639)/30,0)</f>
        <v>0</v>
      </c>
      <c r="Q639" s="28" t="str">
        <f aca="false">TEXT($B639,"yyyy-mm")</f>
        <v>2026-04</v>
      </c>
      <c r="R639" s="28" t="n">
        <f aca="false">IF(AND($O639&gt;=DATE(2025,1,1),$O639&lt;=DATE(2025,4,30)),1,0)</f>
        <v>0</v>
      </c>
    </row>
    <row r="640" customFormat="false" ht="15" hidden="false" customHeight="false" outlineLevel="0" collapsed="false">
      <c r="A640" s="28" t="n">
        <v>62</v>
      </c>
      <c r="B640" s="29" t="n">
        <v>46173</v>
      </c>
      <c r="C640" s="28" t="n">
        <v>387891.43</v>
      </c>
      <c r="D640" s="28" t="n">
        <v>0</v>
      </c>
      <c r="E640" s="28" t="n">
        <v>0</v>
      </c>
      <c r="F640" s="28" t="s">
        <v>345</v>
      </c>
      <c r="G640" s="28" t="n">
        <v>0</v>
      </c>
      <c r="H640" s="28" t="n">
        <v>0</v>
      </c>
      <c r="I640" s="28" t="n">
        <v>0</v>
      </c>
      <c r="J640" s="28" t="n">
        <v>302</v>
      </c>
      <c r="K640" s="28" t="n">
        <v>7</v>
      </c>
      <c r="L640" s="28" t="n">
        <v>1</v>
      </c>
      <c r="M640" s="28" t="s">
        <v>147</v>
      </c>
      <c r="N640" s="28" t="s">
        <v>138</v>
      </c>
      <c r="O640" s="29" t="n">
        <v>46113</v>
      </c>
      <c r="P640" s="28" t="n">
        <f aca="false">ROUNDDOWN(($B640-$O640)/30,0)</f>
        <v>2</v>
      </c>
      <c r="Q640" s="28" t="str">
        <f aca="false">TEXT($B640,"yyyy-mm")</f>
        <v>2026-05</v>
      </c>
      <c r="R640" s="28" t="n">
        <f aca="false">IF(AND($O640&gt;=DATE(2025,1,1),$O640&lt;=DATE(2025,4,30)),1,0)</f>
        <v>0</v>
      </c>
    </row>
    <row r="641" customFormat="false" ht="15" hidden="false" customHeight="false" outlineLevel="0" collapsed="false">
      <c r="A641" s="28" t="n">
        <v>62</v>
      </c>
      <c r="B641" s="29" t="n">
        <v>46203</v>
      </c>
      <c r="C641" s="28" t="n">
        <v>387891.43</v>
      </c>
      <c r="D641" s="28" t="n">
        <v>11408.57</v>
      </c>
      <c r="E641" s="28" t="n">
        <v>29</v>
      </c>
      <c r="F641" s="28" t="s">
        <v>346</v>
      </c>
      <c r="G641" s="28" t="n">
        <v>0</v>
      </c>
      <c r="H641" s="28" t="n">
        <v>0</v>
      </c>
      <c r="I641" s="28" t="n">
        <v>0</v>
      </c>
      <c r="J641" s="28" t="n">
        <v>302</v>
      </c>
      <c r="K641" s="28" t="n">
        <v>7</v>
      </c>
      <c r="L641" s="28" t="n">
        <v>1</v>
      </c>
      <c r="M641" s="28" t="s">
        <v>147</v>
      </c>
      <c r="N641" s="28" t="s">
        <v>138</v>
      </c>
      <c r="O641" s="29" t="n">
        <v>46113</v>
      </c>
      <c r="P641" s="28" t="n">
        <f aca="false">ROUNDDOWN(($B641-$O641)/30,0)</f>
        <v>3</v>
      </c>
      <c r="Q641" s="28" t="str">
        <f aca="false">TEXT($B641,"yyyy-mm")</f>
        <v>2026-06</v>
      </c>
      <c r="R641" s="28" t="n">
        <f aca="false">IF(AND($O641&gt;=DATE(2025,1,1),$O641&lt;=DATE(2025,4,30)),1,0)</f>
        <v>0</v>
      </c>
    </row>
    <row r="642" customFormat="false" ht="15" hidden="false" customHeight="false" outlineLevel="0" collapsed="false">
      <c r="A642" s="28" t="n">
        <v>62</v>
      </c>
      <c r="B642" s="29" t="n">
        <v>46234</v>
      </c>
      <c r="C642" s="28" t="n">
        <v>387891.43</v>
      </c>
      <c r="D642" s="28" t="n">
        <v>22817.14</v>
      </c>
      <c r="E642" s="28" t="n">
        <v>60</v>
      </c>
      <c r="F642" s="28" t="s">
        <v>348</v>
      </c>
      <c r="G642" s="28" t="n">
        <v>1</v>
      </c>
      <c r="H642" s="28" t="n">
        <v>1</v>
      </c>
      <c r="I642" s="28" t="n">
        <v>0</v>
      </c>
      <c r="J642" s="28" t="n">
        <v>302</v>
      </c>
      <c r="K642" s="28" t="n">
        <v>7</v>
      </c>
      <c r="L642" s="28" t="n">
        <v>1</v>
      </c>
      <c r="M642" s="28" t="s">
        <v>147</v>
      </c>
      <c r="N642" s="28" t="s">
        <v>138</v>
      </c>
      <c r="O642" s="29" t="n">
        <v>46113</v>
      </c>
      <c r="P642" s="28" t="n">
        <f aca="false">ROUNDDOWN(($B642-$O642)/30,0)</f>
        <v>4</v>
      </c>
      <c r="Q642" s="28" t="str">
        <f aca="false">TEXT($B642,"yyyy-mm")</f>
        <v>2026-07</v>
      </c>
      <c r="R642" s="28" t="n">
        <f aca="false">IF(AND($O642&gt;=DATE(2025,1,1),$O642&lt;=DATE(2025,4,30)),1,0)</f>
        <v>0</v>
      </c>
    </row>
    <row r="643" customFormat="false" ht="15" hidden="false" customHeight="false" outlineLevel="0" collapsed="false">
      <c r="A643" s="28" t="n">
        <v>62</v>
      </c>
      <c r="B643" s="29" t="n">
        <v>46265</v>
      </c>
      <c r="C643" s="28" t="n">
        <v>353665.72</v>
      </c>
      <c r="D643" s="28" t="n">
        <v>0</v>
      </c>
      <c r="E643" s="28" t="n">
        <v>0</v>
      </c>
      <c r="F643" s="28" t="s">
        <v>345</v>
      </c>
      <c r="G643" s="28" t="n">
        <v>0</v>
      </c>
      <c r="H643" s="28" t="n">
        <v>0</v>
      </c>
      <c r="I643" s="28" t="n">
        <v>0</v>
      </c>
      <c r="J643" s="28" t="n">
        <v>302</v>
      </c>
      <c r="K643" s="28" t="n">
        <v>7</v>
      </c>
      <c r="L643" s="28" t="n">
        <v>1</v>
      </c>
      <c r="M643" s="28" t="s">
        <v>147</v>
      </c>
      <c r="N643" s="28" t="s">
        <v>138</v>
      </c>
      <c r="O643" s="29" t="n">
        <v>46113</v>
      </c>
      <c r="P643" s="28" t="n">
        <f aca="false">ROUNDDOWN(($B643-$O643)/30,0)</f>
        <v>5</v>
      </c>
      <c r="Q643" s="28" t="str">
        <f aca="false">TEXT($B643,"yyyy-mm")</f>
        <v>2026-08</v>
      </c>
      <c r="R643" s="28" t="n">
        <f aca="false">IF(AND($O643&gt;=DATE(2025,1,1),$O643&lt;=DATE(2025,4,30)),1,0)</f>
        <v>0</v>
      </c>
    </row>
    <row r="644" customFormat="false" ht="15" hidden="false" customHeight="false" outlineLevel="0" collapsed="false">
      <c r="A644" s="28" t="n">
        <v>63</v>
      </c>
      <c r="B644" s="29" t="n">
        <v>44834</v>
      </c>
      <c r="C644" s="28" t="n">
        <v>193000</v>
      </c>
      <c r="D644" s="28" t="n">
        <v>0</v>
      </c>
      <c r="E644" s="28" t="n">
        <v>0</v>
      </c>
      <c r="F644" s="28" t="s">
        <v>345</v>
      </c>
      <c r="G644" s="28" t="n">
        <v>0</v>
      </c>
      <c r="H644" s="28" t="n">
        <v>0</v>
      </c>
      <c r="I644" s="28" t="n">
        <v>0</v>
      </c>
      <c r="J644" s="28" t="n">
        <v>294</v>
      </c>
      <c r="K644" s="28" t="n">
        <v>7</v>
      </c>
      <c r="L644" s="28" t="n">
        <v>1</v>
      </c>
      <c r="M644" s="28" t="s">
        <v>146</v>
      </c>
      <c r="N644" s="28" t="s">
        <v>138</v>
      </c>
      <c r="O644" s="29" t="n">
        <v>44833</v>
      </c>
      <c r="P644" s="28" t="n">
        <f aca="false">ROUNDDOWN(($B644-$O644)/30,0)</f>
        <v>0</v>
      </c>
      <c r="Q644" s="28" t="str">
        <f aca="false">TEXT($B644,"yyyy-mm")</f>
        <v>2022-09</v>
      </c>
      <c r="R644" s="28" t="n">
        <f aca="false">IF(AND($O644&gt;=DATE(2025,1,1),$O644&lt;=DATE(2025,4,30)),1,0)</f>
        <v>0</v>
      </c>
    </row>
    <row r="645" customFormat="false" ht="15" hidden="false" customHeight="false" outlineLevel="0" collapsed="false">
      <c r="A645" s="28" t="n">
        <v>63</v>
      </c>
      <c r="B645" s="29" t="n">
        <v>44865</v>
      </c>
      <c r="C645" s="28" t="n">
        <v>187783.78</v>
      </c>
      <c r="D645" s="28" t="n">
        <v>0</v>
      </c>
      <c r="E645" s="28" t="n">
        <v>0</v>
      </c>
      <c r="F645" s="28" t="s">
        <v>345</v>
      </c>
      <c r="G645" s="28" t="n">
        <v>0</v>
      </c>
      <c r="H645" s="28" t="n">
        <v>0</v>
      </c>
      <c r="I645" s="28" t="n">
        <v>0</v>
      </c>
      <c r="J645" s="28" t="n">
        <v>294</v>
      </c>
      <c r="K645" s="28" t="n">
        <v>7</v>
      </c>
      <c r="L645" s="28" t="n">
        <v>1</v>
      </c>
      <c r="M645" s="28" t="s">
        <v>146</v>
      </c>
      <c r="N645" s="28" t="s">
        <v>138</v>
      </c>
      <c r="O645" s="29" t="n">
        <v>44833</v>
      </c>
      <c r="P645" s="28" t="n">
        <f aca="false">ROUNDDOWN(($B645-$O645)/30,0)</f>
        <v>1</v>
      </c>
      <c r="Q645" s="28" t="str">
        <f aca="false">TEXT($B645,"yyyy-mm")</f>
        <v>2022-10</v>
      </c>
      <c r="R645" s="28" t="n">
        <f aca="false">IF(AND($O645&gt;=DATE(2025,1,1),$O645&lt;=DATE(2025,4,30)),1,0)</f>
        <v>0</v>
      </c>
    </row>
    <row r="646" customFormat="false" ht="15" hidden="false" customHeight="false" outlineLevel="0" collapsed="false">
      <c r="A646" s="28" t="n">
        <v>63</v>
      </c>
      <c r="B646" s="29" t="n">
        <v>44895</v>
      </c>
      <c r="C646" s="28" t="n">
        <v>182567.56</v>
      </c>
      <c r="D646" s="28" t="n">
        <v>0</v>
      </c>
      <c r="E646" s="28" t="n">
        <v>0</v>
      </c>
      <c r="F646" s="28" t="s">
        <v>345</v>
      </c>
      <c r="G646" s="28" t="n">
        <v>0</v>
      </c>
      <c r="H646" s="28" t="n">
        <v>0</v>
      </c>
      <c r="I646" s="28" t="n">
        <v>0</v>
      </c>
      <c r="J646" s="28" t="n">
        <v>294</v>
      </c>
      <c r="K646" s="28" t="n">
        <v>7</v>
      </c>
      <c r="L646" s="28" t="n">
        <v>1</v>
      </c>
      <c r="M646" s="28" t="s">
        <v>146</v>
      </c>
      <c r="N646" s="28" t="s">
        <v>138</v>
      </c>
      <c r="O646" s="29" t="n">
        <v>44833</v>
      </c>
      <c r="P646" s="28" t="n">
        <f aca="false">ROUNDDOWN(($B646-$O646)/30,0)</f>
        <v>2</v>
      </c>
      <c r="Q646" s="28" t="str">
        <f aca="false">TEXT($B646,"yyyy-mm")</f>
        <v>2022-11</v>
      </c>
      <c r="R646" s="28" t="n">
        <f aca="false">IF(AND($O646&gt;=DATE(2025,1,1),$O646&lt;=DATE(2025,4,30)),1,0)</f>
        <v>0</v>
      </c>
    </row>
    <row r="647" customFormat="false" ht="15" hidden="false" customHeight="false" outlineLevel="0" collapsed="false">
      <c r="A647" s="28" t="n">
        <v>63</v>
      </c>
      <c r="B647" s="29" t="n">
        <v>44926</v>
      </c>
      <c r="C647" s="28" t="n">
        <v>177351.34</v>
      </c>
      <c r="D647" s="28" t="n">
        <v>0</v>
      </c>
      <c r="E647" s="28" t="n">
        <v>0</v>
      </c>
      <c r="F647" s="28" t="s">
        <v>345</v>
      </c>
      <c r="G647" s="28" t="n">
        <v>0</v>
      </c>
      <c r="H647" s="28" t="n">
        <v>0</v>
      </c>
      <c r="I647" s="28" t="n">
        <v>0</v>
      </c>
      <c r="J647" s="28" t="n">
        <v>294</v>
      </c>
      <c r="K647" s="28" t="n">
        <v>7</v>
      </c>
      <c r="L647" s="28" t="n">
        <v>1</v>
      </c>
      <c r="M647" s="28" t="s">
        <v>146</v>
      </c>
      <c r="N647" s="28" t="s">
        <v>138</v>
      </c>
      <c r="O647" s="29" t="n">
        <v>44833</v>
      </c>
      <c r="P647" s="28" t="n">
        <f aca="false">ROUNDDOWN(($B647-$O647)/30,0)</f>
        <v>3</v>
      </c>
      <c r="Q647" s="28" t="str">
        <f aca="false">TEXT($B647,"yyyy-mm")</f>
        <v>2022-12</v>
      </c>
      <c r="R647" s="28" t="n">
        <f aca="false">IF(AND($O647&gt;=DATE(2025,1,1),$O647&lt;=DATE(2025,4,30)),1,0)</f>
        <v>0</v>
      </c>
    </row>
    <row r="648" customFormat="false" ht="15" hidden="false" customHeight="false" outlineLevel="0" collapsed="false">
      <c r="A648" s="28" t="n">
        <v>63</v>
      </c>
      <c r="B648" s="29" t="n">
        <v>44957</v>
      </c>
      <c r="C648" s="28" t="n">
        <v>172135.12</v>
      </c>
      <c r="D648" s="28" t="n">
        <v>0</v>
      </c>
      <c r="E648" s="28" t="n">
        <v>0</v>
      </c>
      <c r="F648" s="28" t="s">
        <v>345</v>
      </c>
      <c r="G648" s="28" t="n">
        <v>0</v>
      </c>
      <c r="H648" s="28" t="n">
        <v>0</v>
      </c>
      <c r="I648" s="28" t="n">
        <v>0</v>
      </c>
      <c r="J648" s="28" t="n">
        <v>294</v>
      </c>
      <c r="K648" s="28" t="n">
        <v>7</v>
      </c>
      <c r="L648" s="28" t="n">
        <v>1</v>
      </c>
      <c r="M648" s="28" t="s">
        <v>146</v>
      </c>
      <c r="N648" s="28" t="s">
        <v>138</v>
      </c>
      <c r="O648" s="29" t="n">
        <v>44833</v>
      </c>
      <c r="P648" s="28" t="n">
        <f aca="false">ROUNDDOWN(($B648-$O648)/30,0)</f>
        <v>4</v>
      </c>
      <c r="Q648" s="28" t="str">
        <f aca="false">TEXT($B648,"yyyy-mm")</f>
        <v>2023-01</v>
      </c>
      <c r="R648" s="28" t="n">
        <f aca="false">IF(AND($O648&gt;=DATE(2025,1,1),$O648&lt;=DATE(2025,4,30)),1,0)</f>
        <v>0</v>
      </c>
    </row>
    <row r="649" customFormat="false" ht="15" hidden="false" customHeight="false" outlineLevel="0" collapsed="false">
      <c r="A649" s="28" t="n">
        <v>63</v>
      </c>
      <c r="B649" s="29" t="n">
        <v>44985</v>
      </c>
      <c r="C649" s="28" t="n">
        <v>166918.9</v>
      </c>
      <c r="D649" s="28" t="n">
        <v>0</v>
      </c>
      <c r="E649" s="28" t="n">
        <v>0</v>
      </c>
      <c r="F649" s="28" t="s">
        <v>345</v>
      </c>
      <c r="G649" s="28" t="n">
        <v>0</v>
      </c>
      <c r="H649" s="28" t="n">
        <v>0</v>
      </c>
      <c r="I649" s="28" t="n">
        <v>0</v>
      </c>
      <c r="J649" s="28" t="n">
        <v>294</v>
      </c>
      <c r="K649" s="28" t="n">
        <v>7</v>
      </c>
      <c r="L649" s="28" t="n">
        <v>1</v>
      </c>
      <c r="M649" s="28" t="s">
        <v>146</v>
      </c>
      <c r="N649" s="28" t="s">
        <v>138</v>
      </c>
      <c r="O649" s="29" t="n">
        <v>44833</v>
      </c>
      <c r="P649" s="28" t="n">
        <f aca="false">ROUNDDOWN(($B649-$O649)/30,0)</f>
        <v>5</v>
      </c>
      <c r="Q649" s="28" t="str">
        <f aca="false">TEXT($B649,"yyyy-mm")</f>
        <v>2023-02</v>
      </c>
      <c r="R649" s="28" t="n">
        <f aca="false">IF(AND($O649&gt;=DATE(2025,1,1),$O649&lt;=DATE(2025,4,30)),1,0)</f>
        <v>0</v>
      </c>
    </row>
    <row r="650" customFormat="false" ht="15" hidden="false" customHeight="false" outlineLevel="0" collapsed="false">
      <c r="A650" s="28" t="n">
        <v>63</v>
      </c>
      <c r="B650" s="29" t="n">
        <v>45016</v>
      </c>
      <c r="C650" s="28" t="n">
        <v>166918.9</v>
      </c>
      <c r="D650" s="28" t="n">
        <v>5216.22</v>
      </c>
      <c r="E650" s="28" t="n">
        <v>3</v>
      </c>
      <c r="F650" s="28" t="s">
        <v>346</v>
      </c>
      <c r="G650" s="28" t="n">
        <v>0</v>
      </c>
      <c r="H650" s="28" t="n">
        <v>0</v>
      </c>
      <c r="I650" s="28" t="n">
        <v>0</v>
      </c>
      <c r="J650" s="28" t="n">
        <v>294</v>
      </c>
      <c r="K650" s="28" t="n">
        <v>7</v>
      </c>
      <c r="L650" s="28" t="n">
        <v>1</v>
      </c>
      <c r="M650" s="28" t="s">
        <v>146</v>
      </c>
      <c r="N650" s="28" t="s">
        <v>138</v>
      </c>
      <c r="O650" s="29" t="n">
        <v>44833</v>
      </c>
      <c r="P650" s="28" t="n">
        <f aca="false">ROUNDDOWN(($B650-$O650)/30,0)</f>
        <v>6</v>
      </c>
      <c r="Q650" s="28" t="str">
        <f aca="false">TEXT($B650,"yyyy-mm")</f>
        <v>2023-03</v>
      </c>
      <c r="R650" s="28" t="n">
        <f aca="false">IF(AND($O650&gt;=DATE(2025,1,1),$O650&lt;=DATE(2025,4,30)),1,0)</f>
        <v>0</v>
      </c>
    </row>
    <row r="651" customFormat="false" ht="15" hidden="false" customHeight="false" outlineLevel="0" collapsed="false">
      <c r="A651" s="28" t="n">
        <v>63</v>
      </c>
      <c r="B651" s="29" t="n">
        <v>45046</v>
      </c>
      <c r="C651" s="28" t="n">
        <v>163316.75</v>
      </c>
      <c r="D651" s="28" t="n">
        <v>6830.29</v>
      </c>
      <c r="E651" s="28" t="n">
        <v>33</v>
      </c>
      <c r="F651" s="28" t="s">
        <v>347</v>
      </c>
      <c r="G651" s="28" t="n">
        <v>1</v>
      </c>
      <c r="H651" s="28" t="n">
        <v>0</v>
      </c>
      <c r="I651" s="28" t="n">
        <v>0</v>
      </c>
      <c r="J651" s="28" t="n">
        <v>294</v>
      </c>
      <c r="K651" s="28" t="n">
        <v>7</v>
      </c>
      <c r="L651" s="28" t="n">
        <v>1</v>
      </c>
      <c r="M651" s="28" t="s">
        <v>146</v>
      </c>
      <c r="N651" s="28" t="s">
        <v>138</v>
      </c>
      <c r="O651" s="29" t="n">
        <v>44833</v>
      </c>
      <c r="P651" s="28" t="n">
        <f aca="false">ROUNDDOWN(($B651-$O651)/30,0)</f>
        <v>7</v>
      </c>
      <c r="Q651" s="28" t="str">
        <f aca="false">TEXT($B651,"yyyy-mm")</f>
        <v>2023-04</v>
      </c>
      <c r="R651" s="28" t="n">
        <f aca="false">IF(AND($O651&gt;=DATE(2025,1,1),$O651&lt;=DATE(2025,4,30)),1,0)</f>
        <v>0</v>
      </c>
    </row>
    <row r="652" customFormat="false" ht="15" hidden="false" customHeight="false" outlineLevel="0" collapsed="false">
      <c r="A652" s="28" t="n">
        <v>63</v>
      </c>
      <c r="B652" s="29" t="n">
        <v>45077</v>
      </c>
      <c r="C652" s="28" t="n">
        <v>160653.53</v>
      </c>
      <c r="D652" s="28" t="n">
        <v>9383.29</v>
      </c>
      <c r="E652" s="28" t="n">
        <v>64</v>
      </c>
      <c r="F652" s="28" t="s">
        <v>348</v>
      </c>
      <c r="G652" s="28" t="n">
        <v>1</v>
      </c>
      <c r="H652" s="28" t="n">
        <v>1</v>
      </c>
      <c r="I652" s="28" t="n">
        <v>0</v>
      </c>
      <c r="J652" s="28" t="n">
        <v>294</v>
      </c>
      <c r="K652" s="28" t="n">
        <v>7</v>
      </c>
      <c r="L652" s="28" t="n">
        <v>1</v>
      </c>
      <c r="M652" s="28" t="s">
        <v>146</v>
      </c>
      <c r="N652" s="28" t="s">
        <v>138</v>
      </c>
      <c r="O652" s="29" t="n">
        <v>44833</v>
      </c>
      <c r="P652" s="28" t="n">
        <f aca="false">ROUNDDOWN(($B652-$O652)/30,0)</f>
        <v>8</v>
      </c>
      <c r="Q652" s="28" t="str">
        <f aca="false">TEXT($B652,"yyyy-mm")</f>
        <v>2023-05</v>
      </c>
      <c r="R652" s="28" t="n">
        <f aca="false">IF(AND($O652&gt;=DATE(2025,1,1),$O652&lt;=DATE(2025,4,30)),1,0)</f>
        <v>0</v>
      </c>
    </row>
    <row r="653" customFormat="false" ht="15" hidden="false" customHeight="false" outlineLevel="0" collapsed="false">
      <c r="A653" s="28" t="n">
        <v>63</v>
      </c>
      <c r="B653" s="29" t="n">
        <v>45107</v>
      </c>
      <c r="C653" s="28" t="n">
        <v>160653.53</v>
      </c>
      <c r="D653" s="28" t="n">
        <v>14599.51</v>
      </c>
      <c r="E653" s="28" t="n">
        <v>94</v>
      </c>
      <c r="F653" s="28" t="s">
        <v>349</v>
      </c>
      <c r="G653" s="28" t="n">
        <v>1</v>
      </c>
      <c r="H653" s="28" t="n">
        <v>1</v>
      </c>
      <c r="I653" s="28" t="n">
        <v>1</v>
      </c>
      <c r="J653" s="28" t="n">
        <v>294</v>
      </c>
      <c r="K653" s="28" t="n">
        <v>7</v>
      </c>
      <c r="L653" s="28" t="n">
        <v>1</v>
      </c>
      <c r="M653" s="28" t="s">
        <v>146</v>
      </c>
      <c r="N653" s="28" t="s">
        <v>138</v>
      </c>
      <c r="O653" s="29" t="n">
        <v>44833</v>
      </c>
      <c r="P653" s="28" t="n">
        <f aca="false">ROUNDDOWN(($B653-$O653)/30,0)</f>
        <v>9</v>
      </c>
      <c r="Q653" s="28" t="str">
        <f aca="false">TEXT($B653,"yyyy-mm")</f>
        <v>2023-06</v>
      </c>
      <c r="R653" s="28" t="n">
        <f aca="false">IF(AND($O653&gt;=DATE(2025,1,1),$O653&lt;=DATE(2025,4,30)),1,0)</f>
        <v>0</v>
      </c>
    </row>
    <row r="654" customFormat="false" ht="15" hidden="false" customHeight="false" outlineLevel="0" collapsed="false">
      <c r="A654" s="28" t="n">
        <v>63</v>
      </c>
      <c r="B654" s="29" t="n">
        <v>45138</v>
      </c>
      <c r="C654" s="28" t="n">
        <v>158603.88</v>
      </c>
      <c r="D654" s="28" t="n">
        <v>17766.08</v>
      </c>
      <c r="E654" s="28" t="n">
        <v>125</v>
      </c>
      <c r="F654" s="28" t="s">
        <v>349</v>
      </c>
      <c r="G654" s="28" t="n">
        <v>1</v>
      </c>
      <c r="H654" s="28" t="n">
        <v>1</v>
      </c>
      <c r="I654" s="28" t="n">
        <v>1</v>
      </c>
      <c r="J654" s="28" t="n">
        <v>294</v>
      </c>
      <c r="K654" s="28" t="n">
        <v>7</v>
      </c>
      <c r="L654" s="28" t="n">
        <v>1</v>
      </c>
      <c r="M654" s="28" t="s">
        <v>146</v>
      </c>
      <c r="N654" s="28" t="s">
        <v>138</v>
      </c>
      <c r="O654" s="29" t="n">
        <v>44833</v>
      </c>
      <c r="P654" s="28" t="n">
        <f aca="false">ROUNDDOWN(($B654-$O654)/30,0)</f>
        <v>10</v>
      </c>
      <c r="Q654" s="28" t="str">
        <f aca="false">TEXT($B654,"yyyy-mm")</f>
        <v>2023-07</v>
      </c>
      <c r="R654" s="28" t="n">
        <f aca="false">IF(AND($O654&gt;=DATE(2025,1,1),$O654&lt;=DATE(2025,4,30)),1,0)</f>
        <v>0</v>
      </c>
    </row>
    <row r="655" customFormat="false" ht="15" hidden="false" customHeight="false" outlineLevel="0" collapsed="false">
      <c r="A655" s="28" t="n">
        <v>63</v>
      </c>
      <c r="B655" s="29" t="n">
        <v>45169</v>
      </c>
      <c r="C655" s="28" t="n">
        <v>135621.58</v>
      </c>
      <c r="D655" s="28" t="n">
        <v>0</v>
      </c>
      <c r="E655" s="28" t="n">
        <v>0</v>
      </c>
      <c r="F655" s="28" t="s">
        <v>345</v>
      </c>
      <c r="G655" s="28" t="n">
        <v>0</v>
      </c>
      <c r="H655" s="28" t="n">
        <v>0</v>
      </c>
      <c r="I655" s="28" t="n">
        <v>0</v>
      </c>
      <c r="J655" s="28" t="n">
        <v>294</v>
      </c>
      <c r="K655" s="28" t="n">
        <v>7</v>
      </c>
      <c r="L655" s="28" t="n">
        <v>1</v>
      </c>
      <c r="M655" s="28" t="s">
        <v>146</v>
      </c>
      <c r="N655" s="28" t="s">
        <v>138</v>
      </c>
      <c r="O655" s="29" t="n">
        <v>44833</v>
      </c>
      <c r="P655" s="28" t="n">
        <f aca="false">ROUNDDOWN(($B655-$O655)/30,0)</f>
        <v>11</v>
      </c>
      <c r="Q655" s="28" t="str">
        <f aca="false">TEXT($B655,"yyyy-mm")</f>
        <v>2023-08</v>
      </c>
      <c r="R655" s="28" t="n">
        <f aca="false">IF(AND($O655&gt;=DATE(2025,1,1),$O655&lt;=DATE(2025,4,30)),1,0)</f>
        <v>0</v>
      </c>
    </row>
    <row r="656" customFormat="false" ht="15" hidden="false" customHeight="false" outlineLevel="0" collapsed="false">
      <c r="A656" s="28" t="n">
        <v>63</v>
      </c>
      <c r="B656" s="29" t="n">
        <v>45199</v>
      </c>
      <c r="C656" s="28" t="n">
        <v>130405.36</v>
      </c>
      <c r="D656" s="28" t="n">
        <v>0</v>
      </c>
      <c r="E656" s="28" t="n">
        <v>0</v>
      </c>
      <c r="F656" s="28" t="s">
        <v>345</v>
      </c>
      <c r="G656" s="28" t="n">
        <v>0</v>
      </c>
      <c r="H656" s="28" t="n">
        <v>0</v>
      </c>
      <c r="I656" s="28" t="n">
        <v>0</v>
      </c>
      <c r="J656" s="28" t="n">
        <v>294</v>
      </c>
      <c r="K656" s="28" t="n">
        <v>7</v>
      </c>
      <c r="L656" s="28" t="n">
        <v>1</v>
      </c>
      <c r="M656" s="28" t="s">
        <v>146</v>
      </c>
      <c r="N656" s="28" t="s">
        <v>138</v>
      </c>
      <c r="O656" s="29" t="n">
        <v>44833</v>
      </c>
      <c r="P656" s="28" t="n">
        <f aca="false">ROUNDDOWN(($B656-$O656)/30,0)</f>
        <v>12</v>
      </c>
      <c r="Q656" s="28" t="str">
        <f aca="false">TEXT($B656,"yyyy-mm")</f>
        <v>2023-09</v>
      </c>
      <c r="R656" s="28" t="n">
        <f aca="false">IF(AND($O656&gt;=DATE(2025,1,1),$O656&lt;=DATE(2025,4,30)),1,0)</f>
        <v>0</v>
      </c>
    </row>
    <row r="657" customFormat="false" ht="15" hidden="false" customHeight="false" outlineLevel="0" collapsed="false">
      <c r="A657" s="28" t="n">
        <v>63</v>
      </c>
      <c r="B657" s="29" t="n">
        <v>45230</v>
      </c>
      <c r="C657" s="28" t="n">
        <v>125189.14</v>
      </c>
      <c r="D657" s="28" t="n">
        <v>0</v>
      </c>
      <c r="E657" s="28" t="n">
        <v>0</v>
      </c>
      <c r="F657" s="28" t="s">
        <v>345</v>
      </c>
      <c r="G657" s="28" t="n">
        <v>0</v>
      </c>
      <c r="H657" s="28" t="n">
        <v>0</v>
      </c>
      <c r="I657" s="28" t="n">
        <v>0</v>
      </c>
      <c r="J657" s="28" t="n">
        <v>294</v>
      </c>
      <c r="K657" s="28" t="n">
        <v>7</v>
      </c>
      <c r="L657" s="28" t="n">
        <v>1</v>
      </c>
      <c r="M657" s="28" t="s">
        <v>146</v>
      </c>
      <c r="N657" s="28" t="s">
        <v>138</v>
      </c>
      <c r="O657" s="29" t="n">
        <v>44833</v>
      </c>
      <c r="P657" s="28" t="n">
        <f aca="false">ROUNDDOWN(($B657-$O657)/30,0)</f>
        <v>13</v>
      </c>
      <c r="Q657" s="28" t="str">
        <f aca="false">TEXT($B657,"yyyy-mm")</f>
        <v>2023-10</v>
      </c>
      <c r="R657" s="28" t="n">
        <f aca="false">IF(AND($O657&gt;=DATE(2025,1,1),$O657&lt;=DATE(2025,4,30)),1,0)</f>
        <v>0</v>
      </c>
    </row>
    <row r="658" customFormat="false" ht="15" hidden="false" customHeight="false" outlineLevel="0" collapsed="false">
      <c r="A658" s="28" t="n">
        <v>63</v>
      </c>
      <c r="B658" s="29" t="n">
        <v>45260</v>
      </c>
      <c r="C658" s="28" t="n">
        <v>119972.92</v>
      </c>
      <c r="D658" s="28" t="n">
        <v>0</v>
      </c>
      <c r="E658" s="28" t="n">
        <v>0</v>
      </c>
      <c r="F658" s="28" t="s">
        <v>345</v>
      </c>
      <c r="G658" s="28" t="n">
        <v>0</v>
      </c>
      <c r="H658" s="28" t="n">
        <v>0</v>
      </c>
      <c r="I658" s="28" t="n">
        <v>0</v>
      </c>
      <c r="J658" s="28" t="n">
        <v>294</v>
      </c>
      <c r="K658" s="28" t="n">
        <v>7</v>
      </c>
      <c r="L658" s="28" t="n">
        <v>1</v>
      </c>
      <c r="M658" s="28" t="s">
        <v>146</v>
      </c>
      <c r="N658" s="28" t="s">
        <v>138</v>
      </c>
      <c r="O658" s="29" t="n">
        <v>44833</v>
      </c>
      <c r="P658" s="28" t="n">
        <f aca="false">ROUNDDOWN(($B658-$O658)/30,0)</f>
        <v>14</v>
      </c>
      <c r="Q658" s="28" t="str">
        <f aca="false">TEXT($B658,"yyyy-mm")</f>
        <v>2023-11</v>
      </c>
      <c r="R658" s="28" t="n">
        <f aca="false">IF(AND($O658&gt;=DATE(2025,1,1),$O658&lt;=DATE(2025,4,30)),1,0)</f>
        <v>0</v>
      </c>
    </row>
    <row r="659" customFormat="false" ht="15" hidden="false" customHeight="false" outlineLevel="0" collapsed="false">
      <c r="A659" s="28" t="n">
        <v>63</v>
      </c>
      <c r="B659" s="29" t="n">
        <v>45291</v>
      </c>
      <c r="C659" s="28" t="n">
        <v>114756.7</v>
      </c>
      <c r="D659" s="28" t="n">
        <v>0</v>
      </c>
      <c r="E659" s="28" t="n">
        <v>0</v>
      </c>
      <c r="F659" s="28" t="s">
        <v>345</v>
      </c>
      <c r="G659" s="28" t="n">
        <v>0</v>
      </c>
      <c r="H659" s="28" t="n">
        <v>0</v>
      </c>
      <c r="I659" s="28" t="n">
        <v>0</v>
      </c>
      <c r="J659" s="28" t="n">
        <v>294</v>
      </c>
      <c r="K659" s="28" t="n">
        <v>7</v>
      </c>
      <c r="L659" s="28" t="n">
        <v>1</v>
      </c>
      <c r="M659" s="28" t="s">
        <v>146</v>
      </c>
      <c r="N659" s="28" t="s">
        <v>138</v>
      </c>
      <c r="O659" s="29" t="n">
        <v>44833</v>
      </c>
      <c r="P659" s="28" t="n">
        <f aca="false">ROUNDDOWN(($B659-$O659)/30,0)</f>
        <v>15</v>
      </c>
      <c r="Q659" s="28" t="str">
        <f aca="false">TEXT($B659,"yyyy-mm")</f>
        <v>2023-12</v>
      </c>
      <c r="R659" s="28" t="n">
        <f aca="false">IF(AND($O659&gt;=DATE(2025,1,1),$O659&lt;=DATE(2025,4,30)),1,0)</f>
        <v>0</v>
      </c>
    </row>
    <row r="660" customFormat="false" ht="15" hidden="false" customHeight="false" outlineLevel="0" collapsed="false">
      <c r="A660" s="28" t="n">
        <v>63</v>
      </c>
      <c r="B660" s="29" t="n">
        <v>45322</v>
      </c>
      <c r="C660" s="28" t="n">
        <v>109540.48</v>
      </c>
      <c r="D660" s="28" t="n">
        <v>0</v>
      </c>
      <c r="E660" s="28" t="n">
        <v>0</v>
      </c>
      <c r="F660" s="28" t="s">
        <v>345</v>
      </c>
      <c r="G660" s="28" t="n">
        <v>0</v>
      </c>
      <c r="H660" s="28" t="n">
        <v>0</v>
      </c>
      <c r="I660" s="28" t="n">
        <v>0</v>
      </c>
      <c r="J660" s="28" t="n">
        <v>294</v>
      </c>
      <c r="K660" s="28" t="n">
        <v>7</v>
      </c>
      <c r="L660" s="28" t="n">
        <v>1</v>
      </c>
      <c r="M660" s="28" t="s">
        <v>146</v>
      </c>
      <c r="N660" s="28" t="s">
        <v>138</v>
      </c>
      <c r="O660" s="29" t="n">
        <v>44833</v>
      </c>
      <c r="P660" s="28" t="n">
        <f aca="false">ROUNDDOWN(($B660-$O660)/30,0)</f>
        <v>16</v>
      </c>
      <c r="Q660" s="28" t="str">
        <f aca="false">TEXT($B660,"yyyy-mm")</f>
        <v>2024-01</v>
      </c>
      <c r="R660" s="28" t="n">
        <f aca="false">IF(AND($O660&gt;=DATE(2025,1,1),$O660&lt;=DATE(2025,4,30)),1,0)</f>
        <v>0</v>
      </c>
    </row>
    <row r="661" customFormat="false" ht="15" hidden="false" customHeight="false" outlineLevel="0" collapsed="false">
      <c r="A661" s="28" t="n">
        <v>63</v>
      </c>
      <c r="B661" s="29" t="n">
        <v>45351</v>
      </c>
      <c r="C661" s="28" t="n">
        <v>104324.26</v>
      </c>
      <c r="D661" s="28" t="n">
        <v>0</v>
      </c>
      <c r="E661" s="28" t="n">
        <v>0</v>
      </c>
      <c r="F661" s="28" t="s">
        <v>345</v>
      </c>
      <c r="G661" s="28" t="n">
        <v>0</v>
      </c>
      <c r="H661" s="28" t="n">
        <v>0</v>
      </c>
      <c r="I661" s="28" t="n">
        <v>0</v>
      </c>
      <c r="J661" s="28" t="n">
        <v>294</v>
      </c>
      <c r="K661" s="28" t="n">
        <v>7</v>
      </c>
      <c r="L661" s="28" t="n">
        <v>1</v>
      </c>
      <c r="M661" s="28" t="s">
        <v>146</v>
      </c>
      <c r="N661" s="28" t="s">
        <v>138</v>
      </c>
      <c r="O661" s="29" t="n">
        <v>44833</v>
      </c>
      <c r="P661" s="28" t="n">
        <f aca="false">ROUNDDOWN(($B661-$O661)/30,0)</f>
        <v>17</v>
      </c>
      <c r="Q661" s="28" t="str">
        <f aca="false">TEXT($B661,"yyyy-mm")</f>
        <v>2024-02</v>
      </c>
      <c r="R661" s="28" t="n">
        <f aca="false">IF(AND($O661&gt;=DATE(2025,1,1),$O661&lt;=DATE(2025,4,30)),1,0)</f>
        <v>0</v>
      </c>
    </row>
    <row r="662" customFormat="false" ht="15" hidden="false" customHeight="false" outlineLevel="0" collapsed="false">
      <c r="A662" s="28" t="n">
        <v>63</v>
      </c>
      <c r="B662" s="29" t="n">
        <v>45382</v>
      </c>
      <c r="C662" s="28" t="n">
        <v>99108.04</v>
      </c>
      <c r="D662" s="28" t="n">
        <v>0</v>
      </c>
      <c r="E662" s="28" t="n">
        <v>0</v>
      </c>
      <c r="F662" s="28" t="s">
        <v>345</v>
      </c>
      <c r="G662" s="28" t="n">
        <v>0</v>
      </c>
      <c r="H662" s="28" t="n">
        <v>0</v>
      </c>
      <c r="I662" s="28" t="n">
        <v>0</v>
      </c>
      <c r="J662" s="28" t="n">
        <v>294</v>
      </c>
      <c r="K662" s="28" t="n">
        <v>7</v>
      </c>
      <c r="L662" s="28" t="n">
        <v>1</v>
      </c>
      <c r="M662" s="28" t="s">
        <v>146</v>
      </c>
      <c r="N662" s="28" t="s">
        <v>138</v>
      </c>
      <c r="O662" s="29" t="n">
        <v>44833</v>
      </c>
      <c r="P662" s="28" t="n">
        <f aca="false">ROUNDDOWN(($B662-$O662)/30,0)</f>
        <v>18</v>
      </c>
      <c r="Q662" s="28" t="str">
        <f aca="false">TEXT($B662,"yyyy-mm")</f>
        <v>2024-03</v>
      </c>
      <c r="R662" s="28" t="n">
        <f aca="false">IF(AND($O662&gt;=DATE(2025,1,1),$O662&lt;=DATE(2025,4,30)),1,0)</f>
        <v>0</v>
      </c>
    </row>
    <row r="663" customFormat="false" ht="15" hidden="false" customHeight="false" outlineLevel="0" collapsed="false">
      <c r="A663" s="28" t="n">
        <v>63</v>
      </c>
      <c r="B663" s="29" t="n">
        <v>45412</v>
      </c>
      <c r="C663" s="28" t="n">
        <v>93891.82</v>
      </c>
      <c r="D663" s="28" t="n">
        <v>0</v>
      </c>
      <c r="E663" s="28" t="n">
        <v>0</v>
      </c>
      <c r="F663" s="28" t="s">
        <v>345</v>
      </c>
      <c r="G663" s="28" t="n">
        <v>0</v>
      </c>
      <c r="H663" s="28" t="n">
        <v>0</v>
      </c>
      <c r="I663" s="28" t="n">
        <v>0</v>
      </c>
      <c r="J663" s="28" t="n">
        <v>294</v>
      </c>
      <c r="K663" s="28" t="n">
        <v>7</v>
      </c>
      <c r="L663" s="28" t="n">
        <v>1</v>
      </c>
      <c r="M663" s="28" t="s">
        <v>146</v>
      </c>
      <c r="N663" s="28" t="s">
        <v>138</v>
      </c>
      <c r="O663" s="29" t="n">
        <v>44833</v>
      </c>
      <c r="P663" s="28" t="n">
        <f aca="false">ROUNDDOWN(($B663-$O663)/30,0)</f>
        <v>19</v>
      </c>
      <c r="Q663" s="28" t="str">
        <f aca="false">TEXT($B663,"yyyy-mm")</f>
        <v>2024-04</v>
      </c>
      <c r="R663" s="28" t="n">
        <f aca="false">IF(AND($O663&gt;=DATE(2025,1,1),$O663&lt;=DATE(2025,4,30)),1,0)</f>
        <v>0</v>
      </c>
    </row>
    <row r="664" customFormat="false" ht="15" hidden="false" customHeight="false" outlineLevel="0" collapsed="false">
      <c r="A664" s="28" t="n">
        <v>63</v>
      </c>
      <c r="B664" s="29" t="n">
        <v>45443</v>
      </c>
      <c r="C664" s="28" t="n">
        <v>88675.6</v>
      </c>
      <c r="D664" s="28" t="n">
        <v>0</v>
      </c>
      <c r="E664" s="28" t="n">
        <v>0</v>
      </c>
      <c r="F664" s="28" t="s">
        <v>345</v>
      </c>
      <c r="G664" s="28" t="n">
        <v>0</v>
      </c>
      <c r="H664" s="28" t="n">
        <v>0</v>
      </c>
      <c r="I664" s="28" t="n">
        <v>0</v>
      </c>
      <c r="J664" s="28" t="n">
        <v>294</v>
      </c>
      <c r="K664" s="28" t="n">
        <v>7</v>
      </c>
      <c r="L664" s="28" t="n">
        <v>1</v>
      </c>
      <c r="M664" s="28" t="s">
        <v>146</v>
      </c>
      <c r="N664" s="28" t="s">
        <v>138</v>
      </c>
      <c r="O664" s="29" t="n">
        <v>44833</v>
      </c>
      <c r="P664" s="28" t="n">
        <f aca="false">ROUNDDOWN(($B664-$O664)/30,0)</f>
        <v>20</v>
      </c>
      <c r="Q664" s="28" t="str">
        <f aca="false">TEXT($B664,"yyyy-mm")</f>
        <v>2024-05</v>
      </c>
      <c r="R664" s="28" t="n">
        <f aca="false">IF(AND($O664&gt;=DATE(2025,1,1),$O664&lt;=DATE(2025,4,30)),1,0)</f>
        <v>0</v>
      </c>
    </row>
    <row r="665" customFormat="false" ht="15" hidden="false" customHeight="false" outlineLevel="0" collapsed="false">
      <c r="A665" s="28" t="n">
        <v>63</v>
      </c>
      <c r="B665" s="29" t="n">
        <v>45473</v>
      </c>
      <c r="C665" s="28" t="n">
        <v>83459.38</v>
      </c>
      <c r="D665" s="28" t="n">
        <v>0</v>
      </c>
      <c r="E665" s="28" t="n">
        <v>0</v>
      </c>
      <c r="F665" s="28" t="s">
        <v>345</v>
      </c>
      <c r="G665" s="28" t="n">
        <v>0</v>
      </c>
      <c r="H665" s="28" t="n">
        <v>0</v>
      </c>
      <c r="I665" s="28" t="n">
        <v>0</v>
      </c>
      <c r="J665" s="28" t="n">
        <v>294</v>
      </c>
      <c r="K665" s="28" t="n">
        <v>7</v>
      </c>
      <c r="L665" s="28" t="n">
        <v>1</v>
      </c>
      <c r="M665" s="28" t="s">
        <v>146</v>
      </c>
      <c r="N665" s="28" t="s">
        <v>138</v>
      </c>
      <c r="O665" s="29" t="n">
        <v>44833</v>
      </c>
      <c r="P665" s="28" t="n">
        <f aca="false">ROUNDDOWN(($B665-$O665)/30,0)</f>
        <v>21</v>
      </c>
      <c r="Q665" s="28" t="str">
        <f aca="false">TEXT($B665,"yyyy-mm")</f>
        <v>2024-06</v>
      </c>
      <c r="R665" s="28" t="n">
        <f aca="false">IF(AND($O665&gt;=DATE(2025,1,1),$O665&lt;=DATE(2025,4,30)),1,0)</f>
        <v>0</v>
      </c>
    </row>
    <row r="666" customFormat="false" ht="15" hidden="false" customHeight="false" outlineLevel="0" collapsed="false">
      <c r="A666" s="28" t="n">
        <v>63</v>
      </c>
      <c r="B666" s="29" t="n">
        <v>45504</v>
      </c>
      <c r="C666" s="28" t="n">
        <v>78243.16</v>
      </c>
      <c r="D666" s="28" t="n">
        <v>0</v>
      </c>
      <c r="E666" s="28" t="n">
        <v>0</v>
      </c>
      <c r="F666" s="28" t="s">
        <v>345</v>
      </c>
      <c r="G666" s="28" t="n">
        <v>0</v>
      </c>
      <c r="H666" s="28" t="n">
        <v>0</v>
      </c>
      <c r="I666" s="28" t="n">
        <v>0</v>
      </c>
      <c r="J666" s="28" t="n">
        <v>294</v>
      </c>
      <c r="K666" s="28" t="n">
        <v>7</v>
      </c>
      <c r="L666" s="28" t="n">
        <v>1</v>
      </c>
      <c r="M666" s="28" t="s">
        <v>146</v>
      </c>
      <c r="N666" s="28" t="s">
        <v>138</v>
      </c>
      <c r="O666" s="29" t="n">
        <v>44833</v>
      </c>
      <c r="P666" s="28" t="n">
        <f aca="false">ROUNDDOWN(($B666-$O666)/30,0)</f>
        <v>22</v>
      </c>
      <c r="Q666" s="28" t="str">
        <f aca="false">TEXT($B666,"yyyy-mm")</f>
        <v>2024-07</v>
      </c>
      <c r="R666" s="28" t="n">
        <f aca="false">IF(AND($O666&gt;=DATE(2025,1,1),$O666&lt;=DATE(2025,4,30)),1,0)</f>
        <v>0</v>
      </c>
    </row>
    <row r="667" customFormat="false" ht="15" hidden="false" customHeight="false" outlineLevel="0" collapsed="false">
      <c r="A667" s="28" t="n">
        <v>63</v>
      </c>
      <c r="B667" s="29" t="n">
        <v>45535</v>
      </c>
      <c r="C667" s="28" t="n">
        <v>73026.94</v>
      </c>
      <c r="D667" s="28" t="n">
        <v>0</v>
      </c>
      <c r="E667" s="28" t="n">
        <v>0</v>
      </c>
      <c r="F667" s="28" t="s">
        <v>345</v>
      </c>
      <c r="G667" s="28" t="n">
        <v>0</v>
      </c>
      <c r="H667" s="28" t="n">
        <v>0</v>
      </c>
      <c r="I667" s="28" t="n">
        <v>0</v>
      </c>
      <c r="J667" s="28" t="n">
        <v>294</v>
      </c>
      <c r="K667" s="28" t="n">
        <v>7</v>
      </c>
      <c r="L667" s="28" t="n">
        <v>1</v>
      </c>
      <c r="M667" s="28" t="s">
        <v>146</v>
      </c>
      <c r="N667" s="28" t="s">
        <v>138</v>
      </c>
      <c r="O667" s="29" t="n">
        <v>44833</v>
      </c>
      <c r="P667" s="28" t="n">
        <f aca="false">ROUNDDOWN(($B667-$O667)/30,0)</f>
        <v>23</v>
      </c>
      <c r="Q667" s="28" t="str">
        <f aca="false">TEXT($B667,"yyyy-mm")</f>
        <v>2024-08</v>
      </c>
      <c r="R667" s="28" t="n">
        <f aca="false">IF(AND($O667&gt;=DATE(2025,1,1),$O667&lt;=DATE(2025,4,30)),1,0)</f>
        <v>0</v>
      </c>
    </row>
    <row r="668" customFormat="false" ht="15" hidden="false" customHeight="false" outlineLevel="0" collapsed="false">
      <c r="A668" s="28" t="n">
        <v>63</v>
      </c>
      <c r="B668" s="29" t="n">
        <v>45565</v>
      </c>
      <c r="C668" s="28" t="n">
        <v>67810.72</v>
      </c>
      <c r="D668" s="28" t="n">
        <v>0</v>
      </c>
      <c r="E668" s="28" t="n">
        <v>0</v>
      </c>
      <c r="F668" s="28" t="s">
        <v>345</v>
      </c>
      <c r="G668" s="28" t="n">
        <v>0</v>
      </c>
      <c r="H668" s="28" t="n">
        <v>0</v>
      </c>
      <c r="I668" s="28" t="n">
        <v>0</v>
      </c>
      <c r="J668" s="28" t="n">
        <v>294</v>
      </c>
      <c r="K668" s="28" t="n">
        <v>7</v>
      </c>
      <c r="L668" s="28" t="n">
        <v>1</v>
      </c>
      <c r="M668" s="28" t="s">
        <v>146</v>
      </c>
      <c r="N668" s="28" t="s">
        <v>138</v>
      </c>
      <c r="O668" s="29" t="n">
        <v>44833</v>
      </c>
      <c r="P668" s="28" t="n">
        <f aca="false">ROUNDDOWN(($B668-$O668)/30,0)</f>
        <v>24</v>
      </c>
      <c r="Q668" s="28" t="str">
        <f aca="false">TEXT($B668,"yyyy-mm")</f>
        <v>2024-09</v>
      </c>
      <c r="R668" s="28" t="n">
        <f aca="false">IF(AND($O668&gt;=DATE(2025,1,1),$O668&lt;=DATE(2025,4,30)),1,0)</f>
        <v>0</v>
      </c>
    </row>
    <row r="669" customFormat="false" ht="15" hidden="false" customHeight="false" outlineLevel="0" collapsed="false">
      <c r="A669" s="28" t="n">
        <v>63</v>
      </c>
      <c r="B669" s="29" t="n">
        <v>45596</v>
      </c>
      <c r="C669" s="28" t="n">
        <v>62594.5</v>
      </c>
      <c r="D669" s="28" t="n">
        <v>0</v>
      </c>
      <c r="E669" s="28" t="n">
        <v>0</v>
      </c>
      <c r="F669" s="28" t="s">
        <v>345</v>
      </c>
      <c r="G669" s="28" t="n">
        <v>0</v>
      </c>
      <c r="H669" s="28" t="n">
        <v>0</v>
      </c>
      <c r="I669" s="28" t="n">
        <v>0</v>
      </c>
      <c r="J669" s="28" t="n">
        <v>294</v>
      </c>
      <c r="K669" s="28" t="n">
        <v>7</v>
      </c>
      <c r="L669" s="28" t="n">
        <v>1</v>
      </c>
      <c r="M669" s="28" t="s">
        <v>146</v>
      </c>
      <c r="N669" s="28" t="s">
        <v>138</v>
      </c>
      <c r="O669" s="29" t="n">
        <v>44833</v>
      </c>
      <c r="P669" s="28" t="n">
        <f aca="false">ROUNDDOWN(($B669-$O669)/30,0)</f>
        <v>25</v>
      </c>
      <c r="Q669" s="28" t="str">
        <f aca="false">TEXT($B669,"yyyy-mm")</f>
        <v>2024-10</v>
      </c>
      <c r="R669" s="28" t="n">
        <f aca="false">IF(AND($O669&gt;=DATE(2025,1,1),$O669&lt;=DATE(2025,4,30)),1,0)</f>
        <v>0</v>
      </c>
    </row>
    <row r="670" customFormat="false" ht="15" hidden="false" customHeight="false" outlineLevel="0" collapsed="false">
      <c r="A670" s="28" t="n">
        <v>63</v>
      </c>
      <c r="B670" s="29" t="n">
        <v>45626</v>
      </c>
      <c r="C670" s="28" t="n">
        <v>57378.28</v>
      </c>
      <c r="D670" s="28" t="n">
        <v>0</v>
      </c>
      <c r="E670" s="28" t="n">
        <v>0</v>
      </c>
      <c r="F670" s="28" t="s">
        <v>345</v>
      </c>
      <c r="G670" s="28" t="n">
        <v>0</v>
      </c>
      <c r="H670" s="28" t="n">
        <v>0</v>
      </c>
      <c r="I670" s="28" t="n">
        <v>0</v>
      </c>
      <c r="J670" s="28" t="n">
        <v>294</v>
      </c>
      <c r="K670" s="28" t="n">
        <v>7</v>
      </c>
      <c r="L670" s="28" t="n">
        <v>1</v>
      </c>
      <c r="M670" s="28" t="s">
        <v>146</v>
      </c>
      <c r="N670" s="28" t="s">
        <v>138</v>
      </c>
      <c r="O670" s="29" t="n">
        <v>44833</v>
      </c>
      <c r="P670" s="28" t="n">
        <f aca="false">ROUNDDOWN(($B670-$O670)/30,0)</f>
        <v>26</v>
      </c>
      <c r="Q670" s="28" t="str">
        <f aca="false">TEXT($B670,"yyyy-mm")</f>
        <v>2024-11</v>
      </c>
      <c r="R670" s="28" t="n">
        <f aca="false">IF(AND($O670&gt;=DATE(2025,1,1),$O670&lt;=DATE(2025,4,30)),1,0)</f>
        <v>0</v>
      </c>
    </row>
    <row r="671" customFormat="false" ht="15" hidden="false" customHeight="false" outlineLevel="0" collapsed="false">
      <c r="A671" s="28" t="n">
        <v>63</v>
      </c>
      <c r="B671" s="29" t="n">
        <v>45657</v>
      </c>
      <c r="C671" s="28" t="n">
        <v>52162.06</v>
      </c>
      <c r="D671" s="28" t="n">
        <v>0</v>
      </c>
      <c r="E671" s="28" t="n">
        <v>0</v>
      </c>
      <c r="F671" s="28" t="s">
        <v>345</v>
      </c>
      <c r="G671" s="28" t="n">
        <v>0</v>
      </c>
      <c r="H671" s="28" t="n">
        <v>0</v>
      </c>
      <c r="I671" s="28" t="n">
        <v>0</v>
      </c>
      <c r="J671" s="28" t="n">
        <v>294</v>
      </c>
      <c r="K671" s="28" t="n">
        <v>7</v>
      </c>
      <c r="L671" s="28" t="n">
        <v>1</v>
      </c>
      <c r="M671" s="28" t="s">
        <v>146</v>
      </c>
      <c r="N671" s="28" t="s">
        <v>138</v>
      </c>
      <c r="O671" s="29" t="n">
        <v>44833</v>
      </c>
      <c r="P671" s="28" t="n">
        <f aca="false">ROUNDDOWN(($B671-$O671)/30,0)</f>
        <v>27</v>
      </c>
      <c r="Q671" s="28" t="str">
        <f aca="false">TEXT($B671,"yyyy-mm")</f>
        <v>2024-12</v>
      </c>
      <c r="R671" s="28" t="n">
        <f aca="false">IF(AND($O671&gt;=DATE(2025,1,1),$O671&lt;=DATE(2025,4,30)),1,0)</f>
        <v>0</v>
      </c>
    </row>
    <row r="672" customFormat="false" ht="15" hidden="false" customHeight="false" outlineLevel="0" collapsed="false">
      <c r="A672" s="28" t="n">
        <v>63</v>
      </c>
      <c r="B672" s="29" t="n">
        <v>45688</v>
      </c>
      <c r="C672" s="28" t="n">
        <v>46945.84</v>
      </c>
      <c r="D672" s="28" t="n">
        <v>0</v>
      </c>
      <c r="E672" s="28" t="n">
        <v>0</v>
      </c>
      <c r="F672" s="28" t="s">
        <v>345</v>
      </c>
      <c r="G672" s="28" t="n">
        <v>0</v>
      </c>
      <c r="H672" s="28" t="n">
        <v>0</v>
      </c>
      <c r="I672" s="28" t="n">
        <v>0</v>
      </c>
      <c r="J672" s="28" t="n">
        <v>294</v>
      </c>
      <c r="K672" s="28" t="n">
        <v>7</v>
      </c>
      <c r="L672" s="28" t="n">
        <v>1</v>
      </c>
      <c r="M672" s="28" t="s">
        <v>146</v>
      </c>
      <c r="N672" s="28" t="s">
        <v>138</v>
      </c>
      <c r="O672" s="29" t="n">
        <v>44833</v>
      </c>
      <c r="P672" s="28" t="n">
        <f aca="false">ROUNDDOWN(($B672-$O672)/30,0)</f>
        <v>28</v>
      </c>
      <c r="Q672" s="28" t="str">
        <f aca="false">TEXT($B672,"yyyy-mm")</f>
        <v>2025-01</v>
      </c>
      <c r="R672" s="28" t="n">
        <f aca="false">IF(AND($O672&gt;=DATE(2025,1,1),$O672&lt;=DATE(2025,4,30)),1,0)</f>
        <v>0</v>
      </c>
    </row>
    <row r="673" customFormat="false" ht="15" hidden="false" customHeight="false" outlineLevel="0" collapsed="false">
      <c r="A673" s="28" t="n">
        <v>63</v>
      </c>
      <c r="B673" s="29" t="n">
        <v>45716</v>
      </c>
      <c r="C673" s="28" t="n">
        <v>41729.62</v>
      </c>
      <c r="D673" s="28" t="n">
        <v>0</v>
      </c>
      <c r="E673" s="28" t="n">
        <v>0</v>
      </c>
      <c r="F673" s="28" t="s">
        <v>345</v>
      </c>
      <c r="G673" s="28" t="n">
        <v>0</v>
      </c>
      <c r="H673" s="28" t="n">
        <v>0</v>
      </c>
      <c r="I673" s="28" t="n">
        <v>0</v>
      </c>
      <c r="J673" s="28" t="n">
        <v>294</v>
      </c>
      <c r="K673" s="28" t="n">
        <v>7</v>
      </c>
      <c r="L673" s="28" t="n">
        <v>1</v>
      </c>
      <c r="M673" s="28" t="s">
        <v>146</v>
      </c>
      <c r="N673" s="28" t="s">
        <v>138</v>
      </c>
      <c r="O673" s="29" t="n">
        <v>44833</v>
      </c>
      <c r="P673" s="28" t="n">
        <f aca="false">ROUNDDOWN(($B673-$O673)/30,0)</f>
        <v>29</v>
      </c>
      <c r="Q673" s="28" t="str">
        <f aca="false">TEXT($B673,"yyyy-mm")</f>
        <v>2025-02</v>
      </c>
      <c r="R673" s="28" t="n">
        <f aca="false">IF(AND($O673&gt;=DATE(2025,1,1),$O673&lt;=DATE(2025,4,30)),1,0)</f>
        <v>0</v>
      </c>
    </row>
    <row r="674" customFormat="false" ht="15" hidden="false" customHeight="false" outlineLevel="0" collapsed="false">
      <c r="A674" s="28" t="n">
        <v>63</v>
      </c>
      <c r="B674" s="29" t="n">
        <v>45747</v>
      </c>
      <c r="C674" s="28" t="n">
        <v>36513.4</v>
      </c>
      <c r="D674" s="28" t="n">
        <v>0</v>
      </c>
      <c r="E674" s="28" t="n">
        <v>0</v>
      </c>
      <c r="F674" s="28" t="s">
        <v>345</v>
      </c>
      <c r="G674" s="28" t="n">
        <v>0</v>
      </c>
      <c r="H674" s="28" t="n">
        <v>0</v>
      </c>
      <c r="I674" s="28" t="n">
        <v>0</v>
      </c>
      <c r="J674" s="28" t="n">
        <v>294</v>
      </c>
      <c r="K674" s="28" t="n">
        <v>7</v>
      </c>
      <c r="L674" s="28" t="n">
        <v>1</v>
      </c>
      <c r="M674" s="28" t="s">
        <v>146</v>
      </c>
      <c r="N674" s="28" t="s">
        <v>138</v>
      </c>
      <c r="O674" s="29" t="n">
        <v>44833</v>
      </c>
      <c r="P674" s="28" t="n">
        <f aca="false">ROUNDDOWN(($B674-$O674)/30,0)</f>
        <v>30</v>
      </c>
      <c r="Q674" s="28" t="str">
        <f aca="false">TEXT($B674,"yyyy-mm")</f>
        <v>2025-03</v>
      </c>
      <c r="R674" s="28" t="n">
        <f aca="false">IF(AND($O674&gt;=DATE(2025,1,1),$O674&lt;=DATE(2025,4,30)),1,0)</f>
        <v>0</v>
      </c>
    </row>
    <row r="675" customFormat="false" ht="15" hidden="false" customHeight="false" outlineLevel="0" collapsed="false">
      <c r="A675" s="28" t="n">
        <v>63</v>
      </c>
      <c r="B675" s="29" t="n">
        <v>45777</v>
      </c>
      <c r="C675" s="28" t="n">
        <v>31297.18</v>
      </c>
      <c r="D675" s="28" t="n">
        <v>0</v>
      </c>
      <c r="E675" s="28" t="n">
        <v>0</v>
      </c>
      <c r="F675" s="28" t="s">
        <v>345</v>
      </c>
      <c r="G675" s="28" t="n">
        <v>0</v>
      </c>
      <c r="H675" s="28" t="n">
        <v>0</v>
      </c>
      <c r="I675" s="28" t="n">
        <v>0</v>
      </c>
      <c r="J675" s="28" t="n">
        <v>294</v>
      </c>
      <c r="K675" s="28" t="n">
        <v>7</v>
      </c>
      <c r="L675" s="28" t="n">
        <v>1</v>
      </c>
      <c r="M675" s="28" t="s">
        <v>146</v>
      </c>
      <c r="N675" s="28" t="s">
        <v>138</v>
      </c>
      <c r="O675" s="29" t="n">
        <v>44833</v>
      </c>
      <c r="P675" s="28" t="n">
        <f aca="false">ROUNDDOWN(($B675-$O675)/30,0)</f>
        <v>31</v>
      </c>
      <c r="Q675" s="28" t="str">
        <f aca="false">TEXT($B675,"yyyy-mm")</f>
        <v>2025-04</v>
      </c>
      <c r="R675" s="28" t="n">
        <f aca="false">IF(AND($O675&gt;=DATE(2025,1,1),$O675&lt;=DATE(2025,4,30)),1,0)</f>
        <v>0</v>
      </c>
    </row>
    <row r="676" customFormat="false" ht="15" hidden="false" customHeight="false" outlineLevel="0" collapsed="false">
      <c r="A676" s="28" t="n">
        <v>63</v>
      </c>
      <c r="B676" s="29" t="n">
        <v>45808</v>
      </c>
      <c r="C676" s="28" t="n">
        <v>26080.96</v>
      </c>
      <c r="D676" s="28" t="n">
        <v>0</v>
      </c>
      <c r="E676" s="28" t="n">
        <v>0</v>
      </c>
      <c r="F676" s="28" t="s">
        <v>345</v>
      </c>
      <c r="G676" s="28" t="n">
        <v>0</v>
      </c>
      <c r="H676" s="28" t="n">
        <v>0</v>
      </c>
      <c r="I676" s="28" t="n">
        <v>0</v>
      </c>
      <c r="J676" s="28" t="n">
        <v>294</v>
      </c>
      <c r="K676" s="28" t="n">
        <v>7</v>
      </c>
      <c r="L676" s="28" t="n">
        <v>1</v>
      </c>
      <c r="M676" s="28" t="s">
        <v>146</v>
      </c>
      <c r="N676" s="28" t="s">
        <v>138</v>
      </c>
      <c r="O676" s="29" t="n">
        <v>44833</v>
      </c>
      <c r="P676" s="28" t="n">
        <f aca="false">ROUNDDOWN(($B676-$O676)/30,0)</f>
        <v>32</v>
      </c>
      <c r="Q676" s="28" t="str">
        <f aca="false">TEXT($B676,"yyyy-mm")</f>
        <v>2025-05</v>
      </c>
      <c r="R676" s="28" t="n">
        <f aca="false">IF(AND($O676&gt;=DATE(2025,1,1),$O676&lt;=DATE(2025,4,30)),1,0)</f>
        <v>0</v>
      </c>
    </row>
    <row r="677" customFormat="false" ht="15" hidden="false" customHeight="false" outlineLevel="0" collapsed="false">
      <c r="A677" s="28" t="n">
        <v>63</v>
      </c>
      <c r="B677" s="29" t="n">
        <v>45838</v>
      </c>
      <c r="C677" s="28" t="n">
        <v>20864.74</v>
      </c>
      <c r="D677" s="28" t="n">
        <v>0</v>
      </c>
      <c r="E677" s="28" t="n">
        <v>0</v>
      </c>
      <c r="F677" s="28" t="s">
        <v>345</v>
      </c>
      <c r="G677" s="28" t="n">
        <v>0</v>
      </c>
      <c r="H677" s="28" t="n">
        <v>0</v>
      </c>
      <c r="I677" s="28" t="n">
        <v>0</v>
      </c>
      <c r="J677" s="28" t="n">
        <v>294</v>
      </c>
      <c r="K677" s="28" t="n">
        <v>7</v>
      </c>
      <c r="L677" s="28" t="n">
        <v>1</v>
      </c>
      <c r="M677" s="28" t="s">
        <v>146</v>
      </c>
      <c r="N677" s="28" t="s">
        <v>138</v>
      </c>
      <c r="O677" s="29" t="n">
        <v>44833</v>
      </c>
      <c r="P677" s="28" t="n">
        <f aca="false">ROUNDDOWN(($B677-$O677)/30,0)</f>
        <v>33</v>
      </c>
      <c r="Q677" s="28" t="str">
        <f aca="false">TEXT($B677,"yyyy-mm")</f>
        <v>2025-06</v>
      </c>
      <c r="R677" s="28" t="n">
        <f aca="false">IF(AND($O677&gt;=DATE(2025,1,1),$O677&lt;=DATE(2025,4,30)),1,0)</f>
        <v>0</v>
      </c>
    </row>
    <row r="678" customFormat="false" ht="15" hidden="false" customHeight="false" outlineLevel="0" collapsed="false">
      <c r="A678" s="28" t="n">
        <v>63</v>
      </c>
      <c r="B678" s="29" t="n">
        <v>45869</v>
      </c>
      <c r="C678" s="28" t="n">
        <v>15648.52</v>
      </c>
      <c r="D678" s="28" t="n">
        <v>0</v>
      </c>
      <c r="E678" s="28" t="n">
        <v>0</v>
      </c>
      <c r="F678" s="28" t="s">
        <v>345</v>
      </c>
      <c r="G678" s="28" t="n">
        <v>0</v>
      </c>
      <c r="H678" s="28" t="n">
        <v>0</v>
      </c>
      <c r="I678" s="28" t="n">
        <v>0</v>
      </c>
      <c r="J678" s="28" t="n">
        <v>294</v>
      </c>
      <c r="K678" s="28" t="n">
        <v>7</v>
      </c>
      <c r="L678" s="28" t="n">
        <v>1</v>
      </c>
      <c r="M678" s="28" t="s">
        <v>146</v>
      </c>
      <c r="N678" s="28" t="s">
        <v>138</v>
      </c>
      <c r="O678" s="29" t="n">
        <v>44833</v>
      </c>
      <c r="P678" s="28" t="n">
        <f aca="false">ROUNDDOWN(($B678-$O678)/30,0)</f>
        <v>34</v>
      </c>
      <c r="Q678" s="28" t="str">
        <f aca="false">TEXT($B678,"yyyy-mm")</f>
        <v>2025-07</v>
      </c>
      <c r="R678" s="28" t="n">
        <f aca="false">IF(AND($O678&gt;=DATE(2025,1,1),$O678&lt;=DATE(2025,4,30)),1,0)</f>
        <v>0</v>
      </c>
    </row>
    <row r="679" customFormat="false" ht="15" hidden="false" customHeight="false" outlineLevel="0" collapsed="false">
      <c r="A679" s="28" t="n">
        <v>63</v>
      </c>
      <c r="B679" s="29" t="n">
        <v>45900</v>
      </c>
      <c r="C679" s="28" t="n">
        <v>10432.3</v>
      </c>
      <c r="D679" s="28" t="n">
        <v>0</v>
      </c>
      <c r="E679" s="28" t="n">
        <v>0</v>
      </c>
      <c r="F679" s="28" t="s">
        <v>345</v>
      </c>
      <c r="G679" s="28" t="n">
        <v>0</v>
      </c>
      <c r="H679" s="28" t="n">
        <v>0</v>
      </c>
      <c r="I679" s="28" t="n">
        <v>0</v>
      </c>
      <c r="J679" s="28" t="n">
        <v>294</v>
      </c>
      <c r="K679" s="28" t="n">
        <v>7</v>
      </c>
      <c r="L679" s="28" t="n">
        <v>1</v>
      </c>
      <c r="M679" s="28" t="s">
        <v>146</v>
      </c>
      <c r="N679" s="28" t="s">
        <v>138</v>
      </c>
      <c r="O679" s="29" t="n">
        <v>44833</v>
      </c>
      <c r="P679" s="28" t="n">
        <f aca="false">ROUNDDOWN(($B679-$O679)/30,0)</f>
        <v>35</v>
      </c>
      <c r="Q679" s="28" t="str">
        <f aca="false">TEXT($B679,"yyyy-mm")</f>
        <v>2025-08</v>
      </c>
      <c r="R679" s="28" t="n">
        <f aca="false">IF(AND($O679&gt;=DATE(2025,1,1),$O679&lt;=DATE(2025,4,30)),1,0)</f>
        <v>0</v>
      </c>
    </row>
    <row r="680" customFormat="false" ht="15" hidden="false" customHeight="false" outlineLevel="0" collapsed="false">
      <c r="A680" s="28" t="n">
        <v>63</v>
      </c>
      <c r="B680" s="29" t="n">
        <v>45930</v>
      </c>
      <c r="C680" s="28" t="n">
        <v>5216.08</v>
      </c>
      <c r="D680" s="28" t="n">
        <v>0</v>
      </c>
      <c r="E680" s="28" t="n">
        <v>0</v>
      </c>
      <c r="F680" s="28" t="s">
        <v>345</v>
      </c>
      <c r="G680" s="28" t="n">
        <v>0</v>
      </c>
      <c r="H680" s="28" t="n">
        <v>0</v>
      </c>
      <c r="I680" s="28" t="n">
        <v>0</v>
      </c>
      <c r="J680" s="28" t="n">
        <v>294</v>
      </c>
      <c r="K680" s="28" t="n">
        <v>7</v>
      </c>
      <c r="L680" s="28" t="n">
        <v>1</v>
      </c>
      <c r="M680" s="28" t="s">
        <v>146</v>
      </c>
      <c r="N680" s="28" t="s">
        <v>138</v>
      </c>
      <c r="O680" s="29" t="n">
        <v>44833</v>
      </c>
      <c r="P680" s="28" t="n">
        <f aca="false">ROUNDDOWN(($B680-$O680)/30,0)</f>
        <v>36</v>
      </c>
      <c r="Q680" s="28" t="str">
        <f aca="false">TEXT($B680,"yyyy-mm")</f>
        <v>2025-09</v>
      </c>
      <c r="R680" s="28" t="n">
        <f aca="false">IF(AND($O680&gt;=DATE(2025,1,1),$O680&lt;=DATE(2025,4,30)),1,0)</f>
        <v>0</v>
      </c>
    </row>
    <row r="681" customFormat="false" ht="15" hidden="false" customHeight="false" outlineLevel="0" collapsed="false">
      <c r="A681" s="28" t="n">
        <v>63</v>
      </c>
      <c r="B681" s="29" t="n">
        <v>45961</v>
      </c>
      <c r="C681" s="28" t="n">
        <v>0</v>
      </c>
      <c r="D681" s="28" t="n">
        <v>0</v>
      </c>
      <c r="E681" s="28" t="n">
        <v>0</v>
      </c>
      <c r="F681" s="28" t="s">
        <v>345</v>
      </c>
      <c r="G681" s="28" t="n">
        <v>0</v>
      </c>
      <c r="H681" s="28" t="n">
        <v>0</v>
      </c>
      <c r="I681" s="28" t="n">
        <v>0</v>
      </c>
      <c r="J681" s="28" t="n">
        <v>294</v>
      </c>
      <c r="K681" s="28" t="n">
        <v>7</v>
      </c>
      <c r="L681" s="28" t="n">
        <v>1</v>
      </c>
      <c r="M681" s="28" t="s">
        <v>146</v>
      </c>
      <c r="N681" s="28" t="s">
        <v>138</v>
      </c>
      <c r="O681" s="29" t="n">
        <v>44833</v>
      </c>
      <c r="P681" s="28" t="n">
        <f aca="false">ROUNDDOWN(($B681-$O681)/30,0)</f>
        <v>37</v>
      </c>
      <c r="Q681" s="28" t="str">
        <f aca="false">TEXT($B681,"yyyy-mm")</f>
        <v>2025-10</v>
      </c>
      <c r="R681" s="28" t="n">
        <f aca="false">IF(AND($O681&gt;=DATE(2025,1,1),$O681&lt;=DATE(2025,4,30)),1,0)</f>
        <v>0</v>
      </c>
    </row>
    <row r="682" customFormat="false" ht="15" hidden="false" customHeight="false" outlineLevel="0" collapsed="false">
      <c r="A682" s="28" t="n">
        <v>64</v>
      </c>
      <c r="B682" s="29" t="n">
        <v>45535</v>
      </c>
      <c r="C682" s="28" t="n">
        <v>3500</v>
      </c>
      <c r="D682" s="28" t="n">
        <v>0</v>
      </c>
      <c r="E682" s="28" t="n">
        <v>0</v>
      </c>
      <c r="F682" s="28" t="s">
        <v>345</v>
      </c>
      <c r="G682" s="28" t="n">
        <v>0</v>
      </c>
      <c r="H682" s="28" t="n">
        <v>0</v>
      </c>
      <c r="I682" s="28" t="n">
        <v>0</v>
      </c>
      <c r="J682" s="28" t="n">
        <v>231</v>
      </c>
      <c r="K682" s="28" t="n">
        <v>8</v>
      </c>
      <c r="L682" s="28" t="n">
        <v>1</v>
      </c>
      <c r="M682" s="28" t="s">
        <v>145</v>
      </c>
      <c r="N682" s="28" t="s">
        <v>138</v>
      </c>
      <c r="O682" s="29" t="n">
        <v>45522</v>
      </c>
      <c r="P682" s="28" t="n">
        <f aca="false">ROUNDDOWN(($B682-$O682)/30,0)</f>
        <v>0</v>
      </c>
      <c r="Q682" s="28" t="str">
        <f aca="false">TEXT($B682,"yyyy-mm")</f>
        <v>2024-08</v>
      </c>
      <c r="R682" s="28" t="n">
        <f aca="false">IF(AND($O682&gt;=DATE(2025,1,1),$O682&lt;=DATE(2025,4,30)),1,0)</f>
        <v>0</v>
      </c>
    </row>
    <row r="683" customFormat="false" ht="15" hidden="false" customHeight="false" outlineLevel="0" collapsed="false">
      <c r="A683" s="28" t="n">
        <v>64</v>
      </c>
      <c r="B683" s="29" t="n">
        <v>45565</v>
      </c>
      <c r="C683" s="28" t="n">
        <v>2916.67</v>
      </c>
      <c r="D683" s="28" t="n">
        <v>0</v>
      </c>
      <c r="E683" s="28" t="n">
        <v>0</v>
      </c>
      <c r="F683" s="28" t="s">
        <v>345</v>
      </c>
      <c r="G683" s="28" t="n">
        <v>0</v>
      </c>
      <c r="H683" s="28" t="n">
        <v>0</v>
      </c>
      <c r="I683" s="28" t="n">
        <v>0</v>
      </c>
      <c r="J683" s="28" t="n">
        <v>231</v>
      </c>
      <c r="K683" s="28" t="n">
        <v>8</v>
      </c>
      <c r="L683" s="28" t="n">
        <v>1</v>
      </c>
      <c r="M683" s="28" t="s">
        <v>145</v>
      </c>
      <c r="N683" s="28" t="s">
        <v>138</v>
      </c>
      <c r="O683" s="29" t="n">
        <v>45522</v>
      </c>
      <c r="P683" s="28" t="n">
        <f aca="false">ROUNDDOWN(($B683-$O683)/30,0)</f>
        <v>1</v>
      </c>
      <c r="Q683" s="28" t="str">
        <f aca="false">TEXT($B683,"yyyy-mm")</f>
        <v>2024-09</v>
      </c>
      <c r="R683" s="28" t="n">
        <f aca="false">IF(AND($O683&gt;=DATE(2025,1,1),$O683&lt;=DATE(2025,4,30)),1,0)</f>
        <v>0</v>
      </c>
    </row>
    <row r="684" customFormat="false" ht="15" hidden="false" customHeight="false" outlineLevel="0" collapsed="false">
      <c r="A684" s="28" t="n">
        <v>64</v>
      </c>
      <c r="B684" s="29" t="n">
        <v>45596</v>
      </c>
      <c r="C684" s="28" t="n">
        <v>2333.34</v>
      </c>
      <c r="D684" s="28" t="n">
        <v>0</v>
      </c>
      <c r="E684" s="28" t="n">
        <v>0</v>
      </c>
      <c r="F684" s="28" t="s">
        <v>345</v>
      </c>
      <c r="G684" s="28" t="n">
        <v>0</v>
      </c>
      <c r="H684" s="28" t="n">
        <v>0</v>
      </c>
      <c r="I684" s="28" t="n">
        <v>0</v>
      </c>
      <c r="J684" s="28" t="n">
        <v>231</v>
      </c>
      <c r="K684" s="28" t="n">
        <v>8</v>
      </c>
      <c r="L684" s="28" t="n">
        <v>1</v>
      </c>
      <c r="M684" s="28" t="s">
        <v>145</v>
      </c>
      <c r="N684" s="28" t="s">
        <v>138</v>
      </c>
      <c r="O684" s="29" t="n">
        <v>45522</v>
      </c>
      <c r="P684" s="28" t="n">
        <f aca="false">ROUNDDOWN(($B684-$O684)/30,0)</f>
        <v>2</v>
      </c>
      <c r="Q684" s="28" t="str">
        <f aca="false">TEXT($B684,"yyyy-mm")</f>
        <v>2024-10</v>
      </c>
      <c r="R684" s="28" t="n">
        <f aca="false">IF(AND($O684&gt;=DATE(2025,1,1),$O684&lt;=DATE(2025,4,30)),1,0)</f>
        <v>0</v>
      </c>
    </row>
    <row r="685" customFormat="false" ht="15" hidden="false" customHeight="false" outlineLevel="0" collapsed="false">
      <c r="A685" s="28" t="n">
        <v>64</v>
      </c>
      <c r="B685" s="29" t="n">
        <v>45626</v>
      </c>
      <c r="C685" s="28" t="n">
        <v>1750.01</v>
      </c>
      <c r="D685" s="28" t="n">
        <v>0</v>
      </c>
      <c r="E685" s="28" t="n">
        <v>0</v>
      </c>
      <c r="F685" s="28" t="s">
        <v>345</v>
      </c>
      <c r="G685" s="28" t="n">
        <v>0</v>
      </c>
      <c r="H685" s="28" t="n">
        <v>0</v>
      </c>
      <c r="I685" s="28" t="n">
        <v>0</v>
      </c>
      <c r="J685" s="28" t="n">
        <v>231</v>
      </c>
      <c r="K685" s="28" t="n">
        <v>8</v>
      </c>
      <c r="L685" s="28" t="n">
        <v>1</v>
      </c>
      <c r="M685" s="28" t="s">
        <v>145</v>
      </c>
      <c r="N685" s="28" t="s">
        <v>138</v>
      </c>
      <c r="O685" s="29" t="n">
        <v>45522</v>
      </c>
      <c r="P685" s="28" t="n">
        <f aca="false">ROUNDDOWN(($B685-$O685)/30,0)</f>
        <v>3</v>
      </c>
      <c r="Q685" s="28" t="str">
        <f aca="false">TEXT($B685,"yyyy-mm")</f>
        <v>2024-11</v>
      </c>
      <c r="R685" s="28" t="n">
        <f aca="false">IF(AND($O685&gt;=DATE(2025,1,1),$O685&lt;=DATE(2025,4,30)),1,0)</f>
        <v>0</v>
      </c>
    </row>
    <row r="686" customFormat="false" ht="15" hidden="false" customHeight="false" outlineLevel="0" collapsed="false">
      <c r="A686" s="28" t="n">
        <v>64</v>
      </c>
      <c r="B686" s="29" t="n">
        <v>45657</v>
      </c>
      <c r="C686" s="28" t="n">
        <v>1166.68</v>
      </c>
      <c r="D686" s="28" t="n">
        <v>0</v>
      </c>
      <c r="E686" s="28" t="n">
        <v>0</v>
      </c>
      <c r="F686" s="28" t="s">
        <v>345</v>
      </c>
      <c r="G686" s="28" t="n">
        <v>0</v>
      </c>
      <c r="H686" s="28" t="n">
        <v>0</v>
      </c>
      <c r="I686" s="28" t="n">
        <v>0</v>
      </c>
      <c r="J686" s="28" t="n">
        <v>231</v>
      </c>
      <c r="K686" s="28" t="n">
        <v>8</v>
      </c>
      <c r="L686" s="28" t="n">
        <v>1</v>
      </c>
      <c r="M686" s="28" t="s">
        <v>145</v>
      </c>
      <c r="N686" s="28" t="s">
        <v>138</v>
      </c>
      <c r="O686" s="29" t="n">
        <v>45522</v>
      </c>
      <c r="P686" s="28" t="n">
        <f aca="false">ROUNDDOWN(($B686-$O686)/30,0)</f>
        <v>4</v>
      </c>
      <c r="Q686" s="28" t="str">
        <f aca="false">TEXT($B686,"yyyy-mm")</f>
        <v>2024-12</v>
      </c>
      <c r="R686" s="28" t="n">
        <f aca="false">IF(AND($O686&gt;=DATE(2025,1,1),$O686&lt;=DATE(2025,4,30)),1,0)</f>
        <v>0</v>
      </c>
    </row>
    <row r="687" customFormat="false" ht="15" hidden="false" customHeight="false" outlineLevel="0" collapsed="false">
      <c r="A687" s="28" t="n">
        <v>64</v>
      </c>
      <c r="B687" s="29" t="n">
        <v>45688</v>
      </c>
      <c r="C687" s="28" t="n">
        <v>583.35</v>
      </c>
      <c r="D687" s="28" t="n">
        <v>0</v>
      </c>
      <c r="E687" s="28" t="n">
        <v>0</v>
      </c>
      <c r="F687" s="28" t="s">
        <v>345</v>
      </c>
      <c r="G687" s="28" t="n">
        <v>0</v>
      </c>
      <c r="H687" s="28" t="n">
        <v>0</v>
      </c>
      <c r="I687" s="28" t="n">
        <v>0</v>
      </c>
      <c r="J687" s="28" t="n">
        <v>231</v>
      </c>
      <c r="K687" s="28" t="n">
        <v>8</v>
      </c>
      <c r="L687" s="28" t="n">
        <v>1</v>
      </c>
      <c r="M687" s="28" t="s">
        <v>145</v>
      </c>
      <c r="N687" s="28" t="s">
        <v>138</v>
      </c>
      <c r="O687" s="29" t="n">
        <v>45522</v>
      </c>
      <c r="P687" s="28" t="n">
        <f aca="false">ROUNDDOWN(($B687-$O687)/30,0)</f>
        <v>5</v>
      </c>
      <c r="Q687" s="28" t="str">
        <f aca="false">TEXT($B687,"yyyy-mm")</f>
        <v>2025-01</v>
      </c>
      <c r="R687" s="28" t="n">
        <f aca="false">IF(AND($O687&gt;=DATE(2025,1,1),$O687&lt;=DATE(2025,4,30)),1,0)</f>
        <v>0</v>
      </c>
    </row>
    <row r="688" customFormat="false" ht="15" hidden="false" customHeight="false" outlineLevel="0" collapsed="false">
      <c r="A688" s="28" t="n">
        <v>64</v>
      </c>
      <c r="B688" s="29" t="n">
        <v>45716</v>
      </c>
      <c r="C688" s="28" t="n">
        <v>0.02</v>
      </c>
      <c r="D688" s="28" t="n">
        <v>0</v>
      </c>
      <c r="E688" s="28" t="n">
        <v>0</v>
      </c>
      <c r="F688" s="28" t="s">
        <v>345</v>
      </c>
      <c r="G688" s="28" t="n">
        <v>0</v>
      </c>
      <c r="H688" s="28" t="n">
        <v>0</v>
      </c>
      <c r="I688" s="28" t="n">
        <v>0</v>
      </c>
      <c r="J688" s="28" t="n">
        <v>231</v>
      </c>
      <c r="K688" s="28" t="n">
        <v>8</v>
      </c>
      <c r="L688" s="28" t="n">
        <v>1</v>
      </c>
      <c r="M688" s="28" t="s">
        <v>145</v>
      </c>
      <c r="N688" s="28" t="s">
        <v>138</v>
      </c>
      <c r="O688" s="29" t="n">
        <v>45522</v>
      </c>
      <c r="P688" s="28" t="n">
        <f aca="false">ROUNDDOWN(($B688-$O688)/30,0)</f>
        <v>6</v>
      </c>
      <c r="Q688" s="28" t="str">
        <f aca="false">TEXT($B688,"yyyy-mm")</f>
        <v>2025-02</v>
      </c>
      <c r="R688" s="28" t="n">
        <f aca="false">IF(AND($O688&gt;=DATE(2025,1,1),$O688&lt;=DATE(2025,4,30)),1,0)</f>
        <v>0</v>
      </c>
    </row>
    <row r="689" customFormat="false" ht="15" hidden="false" customHeight="false" outlineLevel="0" collapsed="false">
      <c r="A689" s="28" t="n">
        <v>65</v>
      </c>
      <c r="B689" s="29" t="n">
        <v>46173</v>
      </c>
      <c r="C689" s="28" t="n">
        <v>33600</v>
      </c>
      <c r="D689" s="28" t="n">
        <v>0</v>
      </c>
      <c r="E689" s="28" t="n">
        <v>0</v>
      </c>
      <c r="F689" s="28" t="s">
        <v>345</v>
      </c>
      <c r="G689" s="28" t="n">
        <v>0</v>
      </c>
      <c r="H689" s="28" t="n">
        <v>0</v>
      </c>
      <c r="I689" s="28" t="n">
        <v>0</v>
      </c>
      <c r="J689" s="28" t="n">
        <v>258</v>
      </c>
      <c r="K689" s="28" t="n">
        <v>1</v>
      </c>
      <c r="L689" s="28" t="n">
        <v>2</v>
      </c>
      <c r="M689" s="28" t="s">
        <v>145</v>
      </c>
      <c r="N689" s="28" t="s">
        <v>139</v>
      </c>
      <c r="O689" s="29" t="n">
        <v>46173</v>
      </c>
      <c r="P689" s="28" t="n">
        <f aca="false">ROUNDDOWN(($B689-$O689)/30,0)</f>
        <v>0</v>
      </c>
      <c r="Q689" s="28" t="str">
        <f aca="false">TEXT($B689,"yyyy-mm")</f>
        <v>2026-05</v>
      </c>
      <c r="R689" s="28" t="n">
        <f aca="false">IF(AND($O689&gt;=DATE(2025,1,1),$O689&lt;=DATE(2025,4,30)),1,0)</f>
        <v>0</v>
      </c>
    </row>
    <row r="690" customFormat="false" ht="15" hidden="false" customHeight="false" outlineLevel="0" collapsed="false">
      <c r="A690" s="28" t="n">
        <v>65</v>
      </c>
      <c r="B690" s="29" t="n">
        <v>46203</v>
      </c>
      <c r="C690" s="28" t="n">
        <v>22400</v>
      </c>
      <c r="D690" s="28" t="n">
        <v>0</v>
      </c>
      <c r="E690" s="28" t="n">
        <v>0</v>
      </c>
      <c r="F690" s="28" t="s">
        <v>345</v>
      </c>
      <c r="G690" s="28" t="n">
        <v>0</v>
      </c>
      <c r="H690" s="28" t="n">
        <v>0</v>
      </c>
      <c r="I690" s="28" t="n">
        <v>0</v>
      </c>
      <c r="J690" s="28" t="n">
        <v>258</v>
      </c>
      <c r="K690" s="28" t="n">
        <v>1</v>
      </c>
      <c r="L690" s="28" t="n">
        <v>2</v>
      </c>
      <c r="M690" s="28" t="s">
        <v>145</v>
      </c>
      <c r="N690" s="28" t="s">
        <v>139</v>
      </c>
      <c r="O690" s="29" t="n">
        <v>46173</v>
      </c>
      <c r="P690" s="28" t="n">
        <f aca="false">ROUNDDOWN(($B690-$O690)/30,0)</f>
        <v>1</v>
      </c>
      <c r="Q690" s="28" t="str">
        <f aca="false">TEXT($B690,"yyyy-mm")</f>
        <v>2026-06</v>
      </c>
      <c r="R690" s="28" t="n">
        <f aca="false">IF(AND($O690&gt;=DATE(2025,1,1),$O690&lt;=DATE(2025,4,30)),1,0)</f>
        <v>0</v>
      </c>
    </row>
    <row r="691" customFormat="false" ht="15" hidden="false" customHeight="false" outlineLevel="0" collapsed="false">
      <c r="A691" s="28" t="n">
        <v>65</v>
      </c>
      <c r="B691" s="29" t="n">
        <v>46234</v>
      </c>
      <c r="C691" s="28" t="n">
        <v>11200</v>
      </c>
      <c r="D691" s="28" t="n">
        <v>0</v>
      </c>
      <c r="E691" s="28" t="n">
        <v>0</v>
      </c>
      <c r="F691" s="28" t="s">
        <v>345</v>
      </c>
      <c r="G691" s="28" t="n">
        <v>0</v>
      </c>
      <c r="H691" s="28" t="n">
        <v>0</v>
      </c>
      <c r="I691" s="28" t="n">
        <v>0</v>
      </c>
      <c r="J691" s="28" t="n">
        <v>258</v>
      </c>
      <c r="K691" s="28" t="n">
        <v>1</v>
      </c>
      <c r="L691" s="28" t="n">
        <v>2</v>
      </c>
      <c r="M691" s="28" t="s">
        <v>145</v>
      </c>
      <c r="N691" s="28" t="s">
        <v>139</v>
      </c>
      <c r="O691" s="29" t="n">
        <v>46173</v>
      </c>
      <c r="P691" s="28" t="n">
        <f aca="false">ROUNDDOWN(($B691-$O691)/30,0)</f>
        <v>2</v>
      </c>
      <c r="Q691" s="28" t="str">
        <f aca="false">TEXT($B691,"yyyy-mm")</f>
        <v>2026-07</v>
      </c>
      <c r="R691" s="28" t="n">
        <f aca="false">IF(AND($O691&gt;=DATE(2025,1,1),$O691&lt;=DATE(2025,4,30)),1,0)</f>
        <v>0</v>
      </c>
    </row>
    <row r="692" customFormat="false" ht="15" hidden="false" customHeight="false" outlineLevel="0" collapsed="false">
      <c r="A692" s="28" t="n">
        <v>65</v>
      </c>
      <c r="B692" s="29" t="n">
        <v>46265</v>
      </c>
      <c r="C692" s="28" t="n">
        <v>0</v>
      </c>
      <c r="D692" s="28" t="n">
        <v>0</v>
      </c>
      <c r="E692" s="28" t="n">
        <v>0</v>
      </c>
      <c r="F692" s="28" t="s">
        <v>345</v>
      </c>
      <c r="G692" s="28" t="n">
        <v>0</v>
      </c>
      <c r="H692" s="28" t="n">
        <v>0</v>
      </c>
      <c r="I692" s="28" t="n">
        <v>0</v>
      </c>
      <c r="J692" s="28" t="n">
        <v>258</v>
      </c>
      <c r="K692" s="28" t="n">
        <v>1</v>
      </c>
      <c r="L692" s="28" t="n">
        <v>2</v>
      </c>
      <c r="M692" s="28" t="s">
        <v>145</v>
      </c>
      <c r="N692" s="28" t="s">
        <v>139</v>
      </c>
      <c r="O692" s="29" t="n">
        <v>46173</v>
      </c>
      <c r="P692" s="28" t="n">
        <f aca="false">ROUNDDOWN(($B692-$O692)/30,0)</f>
        <v>3</v>
      </c>
      <c r="Q692" s="28" t="str">
        <f aca="false">TEXT($B692,"yyyy-mm")</f>
        <v>2026-08</v>
      </c>
      <c r="R692" s="28" t="n">
        <f aca="false">IF(AND($O692&gt;=DATE(2025,1,1),$O692&lt;=DATE(2025,4,30)),1,0)</f>
        <v>0</v>
      </c>
    </row>
    <row r="693" customFormat="false" ht="15" hidden="false" customHeight="false" outlineLevel="0" collapsed="false">
      <c r="A693" s="28" t="n">
        <v>66</v>
      </c>
      <c r="B693" s="29" t="n">
        <v>45016</v>
      </c>
      <c r="C693" s="28" t="n">
        <v>38600</v>
      </c>
      <c r="D693" s="28" t="n">
        <v>0</v>
      </c>
      <c r="E693" s="28" t="n">
        <v>0</v>
      </c>
      <c r="F693" s="28" t="s">
        <v>345</v>
      </c>
      <c r="G693" s="28" t="n">
        <v>0</v>
      </c>
      <c r="H693" s="28" t="n">
        <v>0</v>
      </c>
      <c r="I693" s="28" t="n">
        <v>0</v>
      </c>
      <c r="J693" s="28" t="n">
        <v>243</v>
      </c>
      <c r="K693" s="28" t="n">
        <v>2</v>
      </c>
      <c r="L693" s="28" t="n">
        <v>1</v>
      </c>
      <c r="M693" s="28" t="s">
        <v>145</v>
      </c>
      <c r="N693" s="28" t="s">
        <v>138</v>
      </c>
      <c r="O693" s="29" t="n">
        <v>45012</v>
      </c>
      <c r="P693" s="28" t="n">
        <f aca="false">ROUNDDOWN(($B693-$O693)/30,0)</f>
        <v>0</v>
      </c>
      <c r="Q693" s="28" t="str">
        <f aca="false">TEXT($B693,"yyyy-mm")</f>
        <v>2023-03</v>
      </c>
      <c r="R693" s="28" t="n">
        <f aca="false">IF(AND($O693&gt;=DATE(2025,1,1),$O693&lt;=DATE(2025,4,30)),1,0)</f>
        <v>0</v>
      </c>
    </row>
    <row r="694" customFormat="false" ht="15" hidden="false" customHeight="false" outlineLevel="0" collapsed="false">
      <c r="A694" s="28" t="n">
        <v>66</v>
      </c>
      <c r="B694" s="29" t="n">
        <v>45046</v>
      </c>
      <c r="C694" s="28" t="n">
        <v>35090.91</v>
      </c>
      <c r="D694" s="28" t="n">
        <v>0</v>
      </c>
      <c r="E694" s="28" t="n">
        <v>0</v>
      </c>
      <c r="F694" s="28" t="s">
        <v>345</v>
      </c>
      <c r="G694" s="28" t="n">
        <v>0</v>
      </c>
      <c r="H694" s="28" t="n">
        <v>0</v>
      </c>
      <c r="I694" s="28" t="n">
        <v>0</v>
      </c>
      <c r="J694" s="28" t="n">
        <v>243</v>
      </c>
      <c r="K694" s="28" t="n">
        <v>2</v>
      </c>
      <c r="L694" s="28" t="n">
        <v>1</v>
      </c>
      <c r="M694" s="28" t="s">
        <v>145</v>
      </c>
      <c r="N694" s="28" t="s">
        <v>138</v>
      </c>
      <c r="O694" s="29" t="n">
        <v>45012</v>
      </c>
      <c r="P694" s="28" t="n">
        <f aca="false">ROUNDDOWN(($B694-$O694)/30,0)</f>
        <v>1</v>
      </c>
      <c r="Q694" s="28" t="str">
        <f aca="false">TEXT($B694,"yyyy-mm")</f>
        <v>2023-04</v>
      </c>
      <c r="R694" s="28" t="n">
        <f aca="false">IF(AND($O694&gt;=DATE(2025,1,1),$O694&lt;=DATE(2025,4,30)),1,0)</f>
        <v>0</v>
      </c>
    </row>
    <row r="695" customFormat="false" ht="15" hidden="false" customHeight="false" outlineLevel="0" collapsed="false">
      <c r="A695" s="28" t="n">
        <v>66</v>
      </c>
      <c r="B695" s="29" t="n">
        <v>45077</v>
      </c>
      <c r="C695" s="28" t="n">
        <v>31581.82</v>
      </c>
      <c r="D695" s="28" t="n">
        <v>0</v>
      </c>
      <c r="E695" s="28" t="n">
        <v>0</v>
      </c>
      <c r="F695" s="28" t="s">
        <v>345</v>
      </c>
      <c r="G695" s="28" t="n">
        <v>0</v>
      </c>
      <c r="H695" s="28" t="n">
        <v>0</v>
      </c>
      <c r="I695" s="28" t="n">
        <v>0</v>
      </c>
      <c r="J695" s="28" t="n">
        <v>243</v>
      </c>
      <c r="K695" s="28" t="n">
        <v>2</v>
      </c>
      <c r="L695" s="28" t="n">
        <v>1</v>
      </c>
      <c r="M695" s="28" t="s">
        <v>145</v>
      </c>
      <c r="N695" s="28" t="s">
        <v>138</v>
      </c>
      <c r="O695" s="29" t="n">
        <v>45012</v>
      </c>
      <c r="P695" s="28" t="n">
        <f aca="false">ROUNDDOWN(($B695-$O695)/30,0)</f>
        <v>2</v>
      </c>
      <c r="Q695" s="28" t="str">
        <f aca="false">TEXT($B695,"yyyy-mm")</f>
        <v>2023-05</v>
      </c>
      <c r="R695" s="28" t="n">
        <f aca="false">IF(AND($O695&gt;=DATE(2025,1,1),$O695&lt;=DATE(2025,4,30)),1,0)</f>
        <v>0</v>
      </c>
    </row>
    <row r="696" customFormat="false" ht="15" hidden="false" customHeight="false" outlineLevel="0" collapsed="false">
      <c r="A696" s="28" t="n">
        <v>66</v>
      </c>
      <c r="B696" s="29" t="n">
        <v>45107</v>
      </c>
      <c r="C696" s="28" t="n">
        <v>28072.73</v>
      </c>
      <c r="D696" s="28" t="n">
        <v>0</v>
      </c>
      <c r="E696" s="28" t="n">
        <v>0</v>
      </c>
      <c r="F696" s="28" t="s">
        <v>345</v>
      </c>
      <c r="G696" s="28" t="n">
        <v>0</v>
      </c>
      <c r="H696" s="28" t="n">
        <v>0</v>
      </c>
      <c r="I696" s="28" t="n">
        <v>0</v>
      </c>
      <c r="J696" s="28" t="n">
        <v>243</v>
      </c>
      <c r="K696" s="28" t="n">
        <v>2</v>
      </c>
      <c r="L696" s="28" t="n">
        <v>1</v>
      </c>
      <c r="M696" s="28" t="s">
        <v>145</v>
      </c>
      <c r="N696" s="28" t="s">
        <v>138</v>
      </c>
      <c r="O696" s="29" t="n">
        <v>45012</v>
      </c>
      <c r="P696" s="28" t="n">
        <f aca="false">ROUNDDOWN(($B696-$O696)/30,0)</f>
        <v>3</v>
      </c>
      <c r="Q696" s="28" t="str">
        <f aca="false">TEXT($B696,"yyyy-mm")</f>
        <v>2023-06</v>
      </c>
      <c r="R696" s="28" t="n">
        <f aca="false">IF(AND($O696&gt;=DATE(2025,1,1),$O696&lt;=DATE(2025,4,30)),1,0)</f>
        <v>0</v>
      </c>
    </row>
    <row r="697" customFormat="false" ht="15" hidden="false" customHeight="false" outlineLevel="0" collapsed="false">
      <c r="A697" s="28" t="n">
        <v>66</v>
      </c>
      <c r="B697" s="29" t="n">
        <v>45138</v>
      </c>
      <c r="C697" s="28" t="n">
        <v>24563.64</v>
      </c>
      <c r="D697" s="28" t="n">
        <v>0</v>
      </c>
      <c r="E697" s="28" t="n">
        <v>0</v>
      </c>
      <c r="F697" s="28" t="s">
        <v>345</v>
      </c>
      <c r="G697" s="28" t="n">
        <v>0</v>
      </c>
      <c r="H697" s="28" t="n">
        <v>0</v>
      </c>
      <c r="I697" s="28" t="n">
        <v>0</v>
      </c>
      <c r="J697" s="28" t="n">
        <v>243</v>
      </c>
      <c r="K697" s="28" t="n">
        <v>2</v>
      </c>
      <c r="L697" s="28" t="n">
        <v>1</v>
      </c>
      <c r="M697" s="28" t="s">
        <v>145</v>
      </c>
      <c r="N697" s="28" t="s">
        <v>138</v>
      </c>
      <c r="O697" s="29" t="n">
        <v>45012</v>
      </c>
      <c r="P697" s="28" t="n">
        <f aca="false">ROUNDDOWN(($B697-$O697)/30,0)</f>
        <v>4</v>
      </c>
      <c r="Q697" s="28" t="str">
        <f aca="false">TEXT($B697,"yyyy-mm")</f>
        <v>2023-07</v>
      </c>
      <c r="R697" s="28" t="n">
        <f aca="false">IF(AND($O697&gt;=DATE(2025,1,1),$O697&lt;=DATE(2025,4,30)),1,0)</f>
        <v>0</v>
      </c>
    </row>
    <row r="698" customFormat="false" ht="15" hidden="false" customHeight="false" outlineLevel="0" collapsed="false">
      <c r="A698" s="28" t="n">
        <v>66</v>
      </c>
      <c r="B698" s="29" t="n">
        <v>45169</v>
      </c>
      <c r="C698" s="28" t="n">
        <v>21054.55</v>
      </c>
      <c r="D698" s="28" t="n">
        <v>0</v>
      </c>
      <c r="E698" s="28" t="n">
        <v>0</v>
      </c>
      <c r="F698" s="28" t="s">
        <v>345</v>
      </c>
      <c r="G698" s="28" t="n">
        <v>0</v>
      </c>
      <c r="H698" s="28" t="n">
        <v>0</v>
      </c>
      <c r="I698" s="28" t="n">
        <v>0</v>
      </c>
      <c r="J698" s="28" t="n">
        <v>243</v>
      </c>
      <c r="K698" s="28" t="n">
        <v>2</v>
      </c>
      <c r="L698" s="28" t="n">
        <v>1</v>
      </c>
      <c r="M698" s="28" t="s">
        <v>145</v>
      </c>
      <c r="N698" s="28" t="s">
        <v>138</v>
      </c>
      <c r="O698" s="29" t="n">
        <v>45012</v>
      </c>
      <c r="P698" s="28" t="n">
        <f aca="false">ROUNDDOWN(($B698-$O698)/30,0)</f>
        <v>5</v>
      </c>
      <c r="Q698" s="28" t="str">
        <f aca="false">TEXT($B698,"yyyy-mm")</f>
        <v>2023-08</v>
      </c>
      <c r="R698" s="28" t="n">
        <f aca="false">IF(AND($O698&gt;=DATE(2025,1,1),$O698&lt;=DATE(2025,4,30)),1,0)</f>
        <v>0</v>
      </c>
    </row>
    <row r="699" customFormat="false" ht="15" hidden="false" customHeight="false" outlineLevel="0" collapsed="false">
      <c r="A699" s="28" t="n">
        <v>66</v>
      </c>
      <c r="B699" s="29" t="n">
        <v>45199</v>
      </c>
      <c r="C699" s="28" t="n">
        <v>17545.46</v>
      </c>
      <c r="D699" s="28" t="n">
        <v>0</v>
      </c>
      <c r="E699" s="28" t="n">
        <v>0</v>
      </c>
      <c r="F699" s="28" t="s">
        <v>345</v>
      </c>
      <c r="G699" s="28" t="n">
        <v>0</v>
      </c>
      <c r="H699" s="28" t="n">
        <v>0</v>
      </c>
      <c r="I699" s="28" t="n">
        <v>0</v>
      </c>
      <c r="J699" s="28" t="n">
        <v>243</v>
      </c>
      <c r="K699" s="28" t="n">
        <v>2</v>
      </c>
      <c r="L699" s="28" t="n">
        <v>1</v>
      </c>
      <c r="M699" s="28" t="s">
        <v>145</v>
      </c>
      <c r="N699" s="28" t="s">
        <v>138</v>
      </c>
      <c r="O699" s="29" t="n">
        <v>45012</v>
      </c>
      <c r="P699" s="28" t="n">
        <f aca="false">ROUNDDOWN(($B699-$O699)/30,0)</f>
        <v>6</v>
      </c>
      <c r="Q699" s="28" t="str">
        <f aca="false">TEXT($B699,"yyyy-mm")</f>
        <v>2023-09</v>
      </c>
      <c r="R699" s="28" t="n">
        <f aca="false">IF(AND($O699&gt;=DATE(2025,1,1),$O699&lt;=DATE(2025,4,30)),1,0)</f>
        <v>0</v>
      </c>
    </row>
    <row r="700" customFormat="false" ht="15" hidden="false" customHeight="false" outlineLevel="0" collapsed="false">
      <c r="A700" s="28" t="n">
        <v>66</v>
      </c>
      <c r="B700" s="29" t="n">
        <v>45230</v>
      </c>
      <c r="C700" s="28" t="n">
        <v>14036.37</v>
      </c>
      <c r="D700" s="28" t="n">
        <v>0</v>
      </c>
      <c r="E700" s="28" t="n">
        <v>0</v>
      </c>
      <c r="F700" s="28" t="s">
        <v>345</v>
      </c>
      <c r="G700" s="28" t="n">
        <v>0</v>
      </c>
      <c r="H700" s="28" t="n">
        <v>0</v>
      </c>
      <c r="I700" s="28" t="n">
        <v>0</v>
      </c>
      <c r="J700" s="28" t="n">
        <v>243</v>
      </c>
      <c r="K700" s="28" t="n">
        <v>2</v>
      </c>
      <c r="L700" s="28" t="n">
        <v>1</v>
      </c>
      <c r="M700" s="28" t="s">
        <v>145</v>
      </c>
      <c r="N700" s="28" t="s">
        <v>138</v>
      </c>
      <c r="O700" s="29" t="n">
        <v>45012</v>
      </c>
      <c r="P700" s="28" t="n">
        <f aca="false">ROUNDDOWN(($B700-$O700)/30,0)</f>
        <v>7</v>
      </c>
      <c r="Q700" s="28" t="str">
        <f aca="false">TEXT($B700,"yyyy-mm")</f>
        <v>2023-10</v>
      </c>
      <c r="R700" s="28" t="n">
        <f aca="false">IF(AND($O700&gt;=DATE(2025,1,1),$O700&lt;=DATE(2025,4,30)),1,0)</f>
        <v>0</v>
      </c>
    </row>
    <row r="701" customFormat="false" ht="15" hidden="false" customHeight="false" outlineLevel="0" collapsed="false">
      <c r="A701" s="28" t="n">
        <v>66</v>
      </c>
      <c r="B701" s="29" t="n">
        <v>45260</v>
      </c>
      <c r="C701" s="28" t="n">
        <v>10527.28</v>
      </c>
      <c r="D701" s="28" t="n">
        <v>0</v>
      </c>
      <c r="E701" s="28" t="n">
        <v>0</v>
      </c>
      <c r="F701" s="28" t="s">
        <v>345</v>
      </c>
      <c r="G701" s="28" t="n">
        <v>0</v>
      </c>
      <c r="H701" s="28" t="n">
        <v>0</v>
      </c>
      <c r="I701" s="28" t="n">
        <v>0</v>
      </c>
      <c r="J701" s="28" t="n">
        <v>243</v>
      </c>
      <c r="K701" s="28" t="n">
        <v>2</v>
      </c>
      <c r="L701" s="28" t="n">
        <v>1</v>
      </c>
      <c r="M701" s="28" t="s">
        <v>145</v>
      </c>
      <c r="N701" s="28" t="s">
        <v>138</v>
      </c>
      <c r="O701" s="29" t="n">
        <v>45012</v>
      </c>
      <c r="P701" s="28" t="n">
        <f aca="false">ROUNDDOWN(($B701-$O701)/30,0)</f>
        <v>8</v>
      </c>
      <c r="Q701" s="28" t="str">
        <f aca="false">TEXT($B701,"yyyy-mm")</f>
        <v>2023-11</v>
      </c>
      <c r="R701" s="28" t="n">
        <f aca="false">IF(AND($O701&gt;=DATE(2025,1,1),$O701&lt;=DATE(2025,4,30)),1,0)</f>
        <v>0</v>
      </c>
    </row>
    <row r="702" customFormat="false" ht="15" hidden="false" customHeight="false" outlineLevel="0" collapsed="false">
      <c r="A702" s="28" t="n">
        <v>66</v>
      </c>
      <c r="B702" s="29" t="n">
        <v>45291</v>
      </c>
      <c r="C702" s="28" t="n">
        <v>7018.19</v>
      </c>
      <c r="D702" s="28" t="n">
        <v>0</v>
      </c>
      <c r="E702" s="28" t="n">
        <v>0</v>
      </c>
      <c r="F702" s="28" t="s">
        <v>345</v>
      </c>
      <c r="G702" s="28" t="n">
        <v>0</v>
      </c>
      <c r="H702" s="28" t="n">
        <v>0</v>
      </c>
      <c r="I702" s="28" t="n">
        <v>0</v>
      </c>
      <c r="J702" s="28" t="n">
        <v>243</v>
      </c>
      <c r="K702" s="28" t="n">
        <v>2</v>
      </c>
      <c r="L702" s="28" t="n">
        <v>1</v>
      </c>
      <c r="M702" s="28" t="s">
        <v>145</v>
      </c>
      <c r="N702" s="28" t="s">
        <v>138</v>
      </c>
      <c r="O702" s="29" t="n">
        <v>45012</v>
      </c>
      <c r="P702" s="28" t="n">
        <f aca="false">ROUNDDOWN(($B702-$O702)/30,0)</f>
        <v>9</v>
      </c>
      <c r="Q702" s="28" t="str">
        <f aca="false">TEXT($B702,"yyyy-mm")</f>
        <v>2023-12</v>
      </c>
      <c r="R702" s="28" t="n">
        <f aca="false">IF(AND($O702&gt;=DATE(2025,1,1),$O702&lt;=DATE(2025,4,30)),1,0)</f>
        <v>0</v>
      </c>
    </row>
    <row r="703" customFormat="false" ht="15" hidden="false" customHeight="false" outlineLevel="0" collapsed="false">
      <c r="A703" s="28" t="n">
        <v>66</v>
      </c>
      <c r="B703" s="29" t="n">
        <v>45322</v>
      </c>
      <c r="C703" s="28" t="n">
        <v>3509.1</v>
      </c>
      <c r="D703" s="28" t="n">
        <v>0</v>
      </c>
      <c r="E703" s="28" t="n">
        <v>0</v>
      </c>
      <c r="F703" s="28" t="s">
        <v>345</v>
      </c>
      <c r="G703" s="28" t="n">
        <v>0</v>
      </c>
      <c r="H703" s="28" t="n">
        <v>0</v>
      </c>
      <c r="I703" s="28" t="n">
        <v>0</v>
      </c>
      <c r="J703" s="28" t="n">
        <v>243</v>
      </c>
      <c r="K703" s="28" t="n">
        <v>2</v>
      </c>
      <c r="L703" s="28" t="n">
        <v>1</v>
      </c>
      <c r="M703" s="28" t="s">
        <v>145</v>
      </c>
      <c r="N703" s="28" t="s">
        <v>138</v>
      </c>
      <c r="O703" s="29" t="n">
        <v>45012</v>
      </c>
      <c r="P703" s="28" t="n">
        <f aca="false">ROUNDDOWN(($B703-$O703)/30,0)</f>
        <v>10</v>
      </c>
      <c r="Q703" s="28" t="str">
        <f aca="false">TEXT($B703,"yyyy-mm")</f>
        <v>2024-01</v>
      </c>
      <c r="R703" s="28" t="n">
        <f aca="false">IF(AND($O703&gt;=DATE(2025,1,1),$O703&lt;=DATE(2025,4,30)),1,0)</f>
        <v>0</v>
      </c>
    </row>
    <row r="704" customFormat="false" ht="15" hidden="false" customHeight="false" outlineLevel="0" collapsed="false">
      <c r="A704" s="28" t="n">
        <v>66</v>
      </c>
      <c r="B704" s="29" t="n">
        <v>45351</v>
      </c>
      <c r="C704" s="28" t="n">
        <v>0.01</v>
      </c>
      <c r="D704" s="28" t="n">
        <v>0</v>
      </c>
      <c r="E704" s="28" t="n">
        <v>0</v>
      </c>
      <c r="F704" s="28" t="s">
        <v>345</v>
      </c>
      <c r="G704" s="28" t="n">
        <v>0</v>
      </c>
      <c r="H704" s="28" t="n">
        <v>0</v>
      </c>
      <c r="I704" s="28" t="n">
        <v>0</v>
      </c>
      <c r="J704" s="28" t="n">
        <v>243</v>
      </c>
      <c r="K704" s="28" t="n">
        <v>2</v>
      </c>
      <c r="L704" s="28" t="n">
        <v>1</v>
      </c>
      <c r="M704" s="28" t="s">
        <v>145</v>
      </c>
      <c r="N704" s="28" t="s">
        <v>138</v>
      </c>
      <c r="O704" s="29" t="n">
        <v>45012</v>
      </c>
      <c r="P704" s="28" t="n">
        <f aca="false">ROUNDDOWN(($B704-$O704)/30,0)</f>
        <v>11</v>
      </c>
      <c r="Q704" s="28" t="str">
        <f aca="false">TEXT($B704,"yyyy-mm")</f>
        <v>2024-02</v>
      </c>
      <c r="R704" s="28" t="n">
        <f aca="false">IF(AND($O704&gt;=DATE(2025,1,1),$O704&lt;=DATE(2025,4,30)),1,0)</f>
        <v>0</v>
      </c>
    </row>
    <row r="705" customFormat="false" ht="15" hidden="false" customHeight="false" outlineLevel="0" collapsed="false">
      <c r="A705" s="28" t="n">
        <v>67</v>
      </c>
      <c r="B705" s="29" t="n">
        <v>44834</v>
      </c>
      <c r="C705" s="28" t="n">
        <v>144500</v>
      </c>
      <c r="D705" s="28" t="n">
        <v>0</v>
      </c>
      <c r="E705" s="28" t="n">
        <v>0</v>
      </c>
      <c r="F705" s="28" t="s">
        <v>345</v>
      </c>
      <c r="G705" s="28" t="n">
        <v>0</v>
      </c>
      <c r="H705" s="28" t="n">
        <v>0</v>
      </c>
      <c r="I705" s="28" t="n">
        <v>0</v>
      </c>
      <c r="J705" s="28" t="n">
        <v>276</v>
      </c>
      <c r="K705" s="28" t="n">
        <v>7</v>
      </c>
      <c r="L705" s="28" t="n">
        <v>2</v>
      </c>
      <c r="M705" s="28" t="s">
        <v>147</v>
      </c>
      <c r="N705" s="28" t="s">
        <v>138</v>
      </c>
      <c r="O705" s="29" t="n">
        <v>44820</v>
      </c>
      <c r="P705" s="28" t="n">
        <f aca="false">ROUNDDOWN(($B705-$O705)/30,0)</f>
        <v>0</v>
      </c>
      <c r="Q705" s="28" t="str">
        <f aca="false">TEXT($B705,"yyyy-mm")</f>
        <v>2022-09</v>
      </c>
      <c r="R705" s="28" t="n">
        <f aca="false">IF(AND($O705&gt;=DATE(2025,1,1),$O705&lt;=DATE(2025,4,30)),1,0)</f>
        <v>0</v>
      </c>
    </row>
    <row r="706" customFormat="false" ht="15" hidden="false" customHeight="false" outlineLevel="0" collapsed="false">
      <c r="A706" s="28" t="n">
        <v>67</v>
      </c>
      <c r="B706" s="29" t="n">
        <v>44865</v>
      </c>
      <c r="C706" s="28" t="n">
        <v>140486.11</v>
      </c>
      <c r="D706" s="28" t="n">
        <v>0</v>
      </c>
      <c r="E706" s="28" t="n">
        <v>0</v>
      </c>
      <c r="F706" s="28" t="s">
        <v>345</v>
      </c>
      <c r="G706" s="28" t="n">
        <v>0</v>
      </c>
      <c r="H706" s="28" t="n">
        <v>0</v>
      </c>
      <c r="I706" s="28" t="n">
        <v>0</v>
      </c>
      <c r="J706" s="28" t="n">
        <v>276</v>
      </c>
      <c r="K706" s="28" t="n">
        <v>7</v>
      </c>
      <c r="L706" s="28" t="n">
        <v>2</v>
      </c>
      <c r="M706" s="28" t="s">
        <v>147</v>
      </c>
      <c r="N706" s="28" t="s">
        <v>138</v>
      </c>
      <c r="O706" s="29" t="n">
        <v>44820</v>
      </c>
      <c r="P706" s="28" t="n">
        <f aca="false">ROUNDDOWN(($B706-$O706)/30,0)</f>
        <v>1</v>
      </c>
      <c r="Q706" s="28" t="str">
        <f aca="false">TEXT($B706,"yyyy-mm")</f>
        <v>2022-10</v>
      </c>
      <c r="R706" s="28" t="n">
        <f aca="false">IF(AND($O706&gt;=DATE(2025,1,1),$O706&lt;=DATE(2025,4,30)),1,0)</f>
        <v>0</v>
      </c>
    </row>
    <row r="707" customFormat="false" ht="15" hidden="false" customHeight="false" outlineLevel="0" collapsed="false">
      <c r="A707" s="28" t="n">
        <v>67</v>
      </c>
      <c r="B707" s="29" t="n">
        <v>44895</v>
      </c>
      <c r="C707" s="28" t="n">
        <v>136472.22</v>
      </c>
      <c r="D707" s="28" t="n">
        <v>0</v>
      </c>
      <c r="E707" s="28" t="n">
        <v>0</v>
      </c>
      <c r="F707" s="28" t="s">
        <v>345</v>
      </c>
      <c r="G707" s="28" t="n">
        <v>0</v>
      </c>
      <c r="H707" s="28" t="n">
        <v>0</v>
      </c>
      <c r="I707" s="28" t="n">
        <v>0</v>
      </c>
      <c r="J707" s="28" t="n">
        <v>276</v>
      </c>
      <c r="K707" s="28" t="n">
        <v>7</v>
      </c>
      <c r="L707" s="28" t="n">
        <v>2</v>
      </c>
      <c r="M707" s="28" t="s">
        <v>147</v>
      </c>
      <c r="N707" s="28" t="s">
        <v>138</v>
      </c>
      <c r="O707" s="29" t="n">
        <v>44820</v>
      </c>
      <c r="P707" s="28" t="n">
        <f aca="false">ROUNDDOWN(($B707-$O707)/30,0)</f>
        <v>2</v>
      </c>
      <c r="Q707" s="28" t="str">
        <f aca="false">TEXT($B707,"yyyy-mm")</f>
        <v>2022-11</v>
      </c>
      <c r="R707" s="28" t="n">
        <f aca="false">IF(AND($O707&gt;=DATE(2025,1,1),$O707&lt;=DATE(2025,4,30)),1,0)</f>
        <v>0</v>
      </c>
    </row>
    <row r="708" customFormat="false" ht="15" hidden="false" customHeight="false" outlineLevel="0" collapsed="false">
      <c r="A708" s="28" t="n">
        <v>67</v>
      </c>
      <c r="B708" s="29" t="n">
        <v>44926</v>
      </c>
      <c r="C708" s="28" t="n">
        <v>132458.33</v>
      </c>
      <c r="D708" s="28" t="n">
        <v>0</v>
      </c>
      <c r="E708" s="28" t="n">
        <v>0</v>
      </c>
      <c r="F708" s="28" t="s">
        <v>345</v>
      </c>
      <c r="G708" s="28" t="n">
        <v>0</v>
      </c>
      <c r="H708" s="28" t="n">
        <v>0</v>
      </c>
      <c r="I708" s="28" t="n">
        <v>0</v>
      </c>
      <c r="J708" s="28" t="n">
        <v>276</v>
      </c>
      <c r="K708" s="28" t="n">
        <v>7</v>
      </c>
      <c r="L708" s="28" t="n">
        <v>2</v>
      </c>
      <c r="M708" s="28" t="s">
        <v>147</v>
      </c>
      <c r="N708" s="28" t="s">
        <v>138</v>
      </c>
      <c r="O708" s="29" t="n">
        <v>44820</v>
      </c>
      <c r="P708" s="28" t="n">
        <f aca="false">ROUNDDOWN(($B708-$O708)/30,0)</f>
        <v>3</v>
      </c>
      <c r="Q708" s="28" t="str">
        <f aca="false">TEXT($B708,"yyyy-mm")</f>
        <v>2022-12</v>
      </c>
      <c r="R708" s="28" t="n">
        <f aca="false">IF(AND($O708&gt;=DATE(2025,1,1),$O708&lt;=DATE(2025,4,30)),1,0)</f>
        <v>0</v>
      </c>
    </row>
    <row r="709" customFormat="false" ht="15" hidden="false" customHeight="false" outlineLevel="0" collapsed="false">
      <c r="A709" s="28" t="n">
        <v>67</v>
      </c>
      <c r="B709" s="29" t="n">
        <v>44957</v>
      </c>
      <c r="C709" s="28" t="n">
        <v>128444.44</v>
      </c>
      <c r="D709" s="28" t="n">
        <v>0</v>
      </c>
      <c r="E709" s="28" t="n">
        <v>0</v>
      </c>
      <c r="F709" s="28" t="s">
        <v>345</v>
      </c>
      <c r="G709" s="28" t="n">
        <v>0</v>
      </c>
      <c r="H709" s="28" t="n">
        <v>0</v>
      </c>
      <c r="I709" s="28" t="n">
        <v>0</v>
      </c>
      <c r="J709" s="28" t="n">
        <v>276</v>
      </c>
      <c r="K709" s="28" t="n">
        <v>7</v>
      </c>
      <c r="L709" s="28" t="n">
        <v>2</v>
      </c>
      <c r="M709" s="28" t="s">
        <v>147</v>
      </c>
      <c r="N709" s="28" t="s">
        <v>138</v>
      </c>
      <c r="O709" s="29" t="n">
        <v>44820</v>
      </c>
      <c r="P709" s="28" t="n">
        <f aca="false">ROUNDDOWN(($B709-$O709)/30,0)</f>
        <v>4</v>
      </c>
      <c r="Q709" s="28" t="str">
        <f aca="false">TEXT($B709,"yyyy-mm")</f>
        <v>2023-01</v>
      </c>
      <c r="R709" s="28" t="n">
        <f aca="false">IF(AND($O709&gt;=DATE(2025,1,1),$O709&lt;=DATE(2025,4,30)),1,0)</f>
        <v>0</v>
      </c>
    </row>
    <row r="710" customFormat="false" ht="15" hidden="false" customHeight="false" outlineLevel="0" collapsed="false">
      <c r="A710" s="28" t="n">
        <v>67</v>
      </c>
      <c r="B710" s="29" t="n">
        <v>44985</v>
      </c>
      <c r="C710" s="28" t="n">
        <v>124430.55</v>
      </c>
      <c r="D710" s="28" t="n">
        <v>0</v>
      </c>
      <c r="E710" s="28" t="n">
        <v>0</v>
      </c>
      <c r="F710" s="28" t="s">
        <v>345</v>
      </c>
      <c r="G710" s="28" t="n">
        <v>0</v>
      </c>
      <c r="H710" s="28" t="n">
        <v>0</v>
      </c>
      <c r="I710" s="28" t="n">
        <v>0</v>
      </c>
      <c r="J710" s="28" t="n">
        <v>276</v>
      </c>
      <c r="K710" s="28" t="n">
        <v>7</v>
      </c>
      <c r="L710" s="28" t="n">
        <v>2</v>
      </c>
      <c r="M710" s="28" t="s">
        <v>147</v>
      </c>
      <c r="N710" s="28" t="s">
        <v>138</v>
      </c>
      <c r="O710" s="29" t="n">
        <v>44820</v>
      </c>
      <c r="P710" s="28" t="n">
        <f aca="false">ROUNDDOWN(($B710-$O710)/30,0)</f>
        <v>5</v>
      </c>
      <c r="Q710" s="28" t="str">
        <f aca="false">TEXT($B710,"yyyy-mm")</f>
        <v>2023-02</v>
      </c>
      <c r="R710" s="28" t="n">
        <f aca="false">IF(AND($O710&gt;=DATE(2025,1,1),$O710&lt;=DATE(2025,4,30)),1,0)</f>
        <v>0</v>
      </c>
    </row>
    <row r="711" customFormat="false" ht="15" hidden="false" customHeight="false" outlineLevel="0" collapsed="false">
      <c r="A711" s="28" t="n">
        <v>67</v>
      </c>
      <c r="B711" s="29" t="n">
        <v>45016</v>
      </c>
      <c r="C711" s="28" t="n">
        <v>120416.66</v>
      </c>
      <c r="D711" s="28" t="n">
        <v>0</v>
      </c>
      <c r="E711" s="28" t="n">
        <v>0</v>
      </c>
      <c r="F711" s="28" t="s">
        <v>345</v>
      </c>
      <c r="G711" s="28" t="n">
        <v>0</v>
      </c>
      <c r="H711" s="28" t="n">
        <v>0</v>
      </c>
      <c r="I711" s="28" t="n">
        <v>0</v>
      </c>
      <c r="J711" s="28" t="n">
        <v>276</v>
      </c>
      <c r="K711" s="28" t="n">
        <v>7</v>
      </c>
      <c r="L711" s="28" t="n">
        <v>2</v>
      </c>
      <c r="M711" s="28" t="s">
        <v>147</v>
      </c>
      <c r="N711" s="28" t="s">
        <v>138</v>
      </c>
      <c r="O711" s="29" t="n">
        <v>44820</v>
      </c>
      <c r="P711" s="28" t="n">
        <f aca="false">ROUNDDOWN(($B711-$O711)/30,0)</f>
        <v>6</v>
      </c>
      <c r="Q711" s="28" t="str">
        <f aca="false">TEXT($B711,"yyyy-mm")</f>
        <v>2023-03</v>
      </c>
      <c r="R711" s="28" t="n">
        <f aca="false">IF(AND($O711&gt;=DATE(2025,1,1),$O711&lt;=DATE(2025,4,30)),1,0)</f>
        <v>0</v>
      </c>
    </row>
    <row r="712" customFormat="false" ht="15" hidden="false" customHeight="false" outlineLevel="0" collapsed="false">
      <c r="A712" s="28" t="n">
        <v>67</v>
      </c>
      <c r="B712" s="29" t="n">
        <v>45046</v>
      </c>
      <c r="C712" s="28" t="n">
        <v>116402.77</v>
      </c>
      <c r="D712" s="28" t="n">
        <v>0</v>
      </c>
      <c r="E712" s="28" t="n">
        <v>0</v>
      </c>
      <c r="F712" s="28" t="s">
        <v>345</v>
      </c>
      <c r="G712" s="28" t="n">
        <v>0</v>
      </c>
      <c r="H712" s="28" t="n">
        <v>0</v>
      </c>
      <c r="I712" s="28" t="n">
        <v>0</v>
      </c>
      <c r="J712" s="28" t="n">
        <v>276</v>
      </c>
      <c r="K712" s="28" t="n">
        <v>7</v>
      </c>
      <c r="L712" s="28" t="n">
        <v>2</v>
      </c>
      <c r="M712" s="28" t="s">
        <v>147</v>
      </c>
      <c r="N712" s="28" t="s">
        <v>138</v>
      </c>
      <c r="O712" s="29" t="n">
        <v>44820</v>
      </c>
      <c r="P712" s="28" t="n">
        <f aca="false">ROUNDDOWN(($B712-$O712)/30,0)</f>
        <v>7</v>
      </c>
      <c r="Q712" s="28" t="str">
        <f aca="false">TEXT($B712,"yyyy-mm")</f>
        <v>2023-04</v>
      </c>
      <c r="R712" s="28" t="n">
        <f aca="false">IF(AND($O712&gt;=DATE(2025,1,1),$O712&lt;=DATE(2025,4,30)),1,0)</f>
        <v>0</v>
      </c>
    </row>
    <row r="713" customFormat="false" ht="15" hidden="false" customHeight="false" outlineLevel="0" collapsed="false">
      <c r="A713" s="28" t="n">
        <v>67</v>
      </c>
      <c r="B713" s="29" t="n">
        <v>45077</v>
      </c>
      <c r="C713" s="28" t="n">
        <v>112388.88</v>
      </c>
      <c r="D713" s="28" t="n">
        <v>0</v>
      </c>
      <c r="E713" s="28" t="n">
        <v>0</v>
      </c>
      <c r="F713" s="28" t="s">
        <v>345</v>
      </c>
      <c r="G713" s="28" t="n">
        <v>0</v>
      </c>
      <c r="H713" s="28" t="n">
        <v>0</v>
      </c>
      <c r="I713" s="28" t="n">
        <v>0</v>
      </c>
      <c r="J713" s="28" t="n">
        <v>276</v>
      </c>
      <c r="K713" s="28" t="n">
        <v>7</v>
      </c>
      <c r="L713" s="28" t="n">
        <v>2</v>
      </c>
      <c r="M713" s="28" t="s">
        <v>147</v>
      </c>
      <c r="N713" s="28" t="s">
        <v>138</v>
      </c>
      <c r="O713" s="29" t="n">
        <v>44820</v>
      </c>
      <c r="P713" s="28" t="n">
        <f aca="false">ROUNDDOWN(($B713-$O713)/30,0)</f>
        <v>8</v>
      </c>
      <c r="Q713" s="28" t="str">
        <f aca="false">TEXT($B713,"yyyy-mm")</f>
        <v>2023-05</v>
      </c>
      <c r="R713" s="28" t="n">
        <f aca="false">IF(AND($O713&gt;=DATE(2025,1,1),$O713&lt;=DATE(2025,4,30)),1,0)</f>
        <v>0</v>
      </c>
    </row>
    <row r="714" customFormat="false" ht="15" hidden="false" customHeight="false" outlineLevel="0" collapsed="false">
      <c r="A714" s="28" t="n">
        <v>67</v>
      </c>
      <c r="B714" s="29" t="n">
        <v>45107</v>
      </c>
      <c r="C714" s="28" t="n">
        <v>108374.99</v>
      </c>
      <c r="D714" s="28" t="n">
        <v>0</v>
      </c>
      <c r="E714" s="28" t="n">
        <v>0</v>
      </c>
      <c r="F714" s="28" t="s">
        <v>345</v>
      </c>
      <c r="G714" s="28" t="n">
        <v>0</v>
      </c>
      <c r="H714" s="28" t="n">
        <v>0</v>
      </c>
      <c r="I714" s="28" t="n">
        <v>0</v>
      </c>
      <c r="J714" s="28" t="n">
        <v>276</v>
      </c>
      <c r="K714" s="28" t="n">
        <v>7</v>
      </c>
      <c r="L714" s="28" t="n">
        <v>2</v>
      </c>
      <c r="M714" s="28" t="s">
        <v>147</v>
      </c>
      <c r="N714" s="28" t="s">
        <v>138</v>
      </c>
      <c r="O714" s="29" t="n">
        <v>44820</v>
      </c>
      <c r="P714" s="28" t="n">
        <f aca="false">ROUNDDOWN(($B714-$O714)/30,0)</f>
        <v>9</v>
      </c>
      <c r="Q714" s="28" t="str">
        <f aca="false">TEXT($B714,"yyyy-mm")</f>
        <v>2023-06</v>
      </c>
      <c r="R714" s="28" t="n">
        <f aca="false">IF(AND($O714&gt;=DATE(2025,1,1),$O714&lt;=DATE(2025,4,30)),1,0)</f>
        <v>0</v>
      </c>
    </row>
    <row r="715" customFormat="false" ht="15" hidden="false" customHeight="false" outlineLevel="0" collapsed="false">
      <c r="A715" s="28" t="n">
        <v>67</v>
      </c>
      <c r="B715" s="29" t="n">
        <v>45138</v>
      </c>
      <c r="C715" s="28" t="n">
        <v>104361.1</v>
      </c>
      <c r="D715" s="28" t="n">
        <v>0</v>
      </c>
      <c r="E715" s="28" t="n">
        <v>0</v>
      </c>
      <c r="F715" s="28" t="s">
        <v>345</v>
      </c>
      <c r="G715" s="28" t="n">
        <v>0</v>
      </c>
      <c r="H715" s="28" t="n">
        <v>0</v>
      </c>
      <c r="I715" s="28" t="n">
        <v>0</v>
      </c>
      <c r="J715" s="28" t="n">
        <v>276</v>
      </c>
      <c r="K715" s="28" t="n">
        <v>7</v>
      </c>
      <c r="L715" s="28" t="n">
        <v>2</v>
      </c>
      <c r="M715" s="28" t="s">
        <v>147</v>
      </c>
      <c r="N715" s="28" t="s">
        <v>138</v>
      </c>
      <c r="O715" s="29" t="n">
        <v>44820</v>
      </c>
      <c r="P715" s="28" t="n">
        <f aca="false">ROUNDDOWN(($B715-$O715)/30,0)</f>
        <v>10</v>
      </c>
      <c r="Q715" s="28" t="str">
        <f aca="false">TEXT($B715,"yyyy-mm")</f>
        <v>2023-07</v>
      </c>
      <c r="R715" s="28" t="n">
        <f aca="false">IF(AND($O715&gt;=DATE(2025,1,1),$O715&lt;=DATE(2025,4,30)),1,0)</f>
        <v>0</v>
      </c>
    </row>
    <row r="716" customFormat="false" ht="15" hidden="false" customHeight="false" outlineLevel="0" collapsed="false">
      <c r="A716" s="28" t="n">
        <v>67</v>
      </c>
      <c r="B716" s="29" t="n">
        <v>45169</v>
      </c>
      <c r="C716" s="28" t="n">
        <v>100347.21</v>
      </c>
      <c r="D716" s="28" t="n">
        <v>0</v>
      </c>
      <c r="E716" s="28" t="n">
        <v>0</v>
      </c>
      <c r="F716" s="28" t="s">
        <v>345</v>
      </c>
      <c r="G716" s="28" t="n">
        <v>0</v>
      </c>
      <c r="H716" s="28" t="n">
        <v>0</v>
      </c>
      <c r="I716" s="28" t="n">
        <v>0</v>
      </c>
      <c r="J716" s="28" t="n">
        <v>276</v>
      </c>
      <c r="K716" s="28" t="n">
        <v>7</v>
      </c>
      <c r="L716" s="28" t="n">
        <v>2</v>
      </c>
      <c r="M716" s="28" t="s">
        <v>147</v>
      </c>
      <c r="N716" s="28" t="s">
        <v>138</v>
      </c>
      <c r="O716" s="29" t="n">
        <v>44820</v>
      </c>
      <c r="P716" s="28" t="n">
        <f aca="false">ROUNDDOWN(($B716-$O716)/30,0)</f>
        <v>11</v>
      </c>
      <c r="Q716" s="28" t="str">
        <f aca="false">TEXT($B716,"yyyy-mm")</f>
        <v>2023-08</v>
      </c>
      <c r="R716" s="28" t="n">
        <f aca="false">IF(AND($O716&gt;=DATE(2025,1,1),$O716&lt;=DATE(2025,4,30)),1,0)</f>
        <v>0</v>
      </c>
    </row>
    <row r="717" customFormat="false" ht="15" hidden="false" customHeight="false" outlineLevel="0" collapsed="false">
      <c r="A717" s="28" t="n">
        <v>67</v>
      </c>
      <c r="B717" s="29" t="n">
        <v>45199</v>
      </c>
      <c r="C717" s="28" t="n">
        <v>96333.32</v>
      </c>
      <c r="D717" s="28" t="n">
        <v>0</v>
      </c>
      <c r="E717" s="28" t="n">
        <v>0</v>
      </c>
      <c r="F717" s="28" t="s">
        <v>345</v>
      </c>
      <c r="G717" s="28" t="n">
        <v>0</v>
      </c>
      <c r="H717" s="28" t="n">
        <v>0</v>
      </c>
      <c r="I717" s="28" t="n">
        <v>0</v>
      </c>
      <c r="J717" s="28" t="n">
        <v>276</v>
      </c>
      <c r="K717" s="28" t="n">
        <v>7</v>
      </c>
      <c r="L717" s="28" t="n">
        <v>2</v>
      </c>
      <c r="M717" s="28" t="s">
        <v>147</v>
      </c>
      <c r="N717" s="28" t="s">
        <v>138</v>
      </c>
      <c r="O717" s="29" t="n">
        <v>44820</v>
      </c>
      <c r="P717" s="28" t="n">
        <f aca="false">ROUNDDOWN(($B717-$O717)/30,0)</f>
        <v>12</v>
      </c>
      <c r="Q717" s="28" t="str">
        <f aca="false">TEXT($B717,"yyyy-mm")</f>
        <v>2023-09</v>
      </c>
      <c r="R717" s="28" t="n">
        <f aca="false">IF(AND($O717&gt;=DATE(2025,1,1),$O717&lt;=DATE(2025,4,30)),1,0)</f>
        <v>0</v>
      </c>
    </row>
    <row r="718" customFormat="false" ht="15" hidden="false" customHeight="false" outlineLevel="0" collapsed="false">
      <c r="A718" s="28" t="n">
        <v>67</v>
      </c>
      <c r="B718" s="29" t="n">
        <v>45230</v>
      </c>
      <c r="C718" s="28" t="n">
        <v>92319.43</v>
      </c>
      <c r="D718" s="28" t="n">
        <v>0</v>
      </c>
      <c r="E718" s="28" t="n">
        <v>0</v>
      </c>
      <c r="F718" s="28" t="s">
        <v>345</v>
      </c>
      <c r="G718" s="28" t="n">
        <v>0</v>
      </c>
      <c r="H718" s="28" t="n">
        <v>0</v>
      </c>
      <c r="I718" s="28" t="n">
        <v>0</v>
      </c>
      <c r="J718" s="28" t="n">
        <v>276</v>
      </c>
      <c r="K718" s="28" t="n">
        <v>7</v>
      </c>
      <c r="L718" s="28" t="n">
        <v>2</v>
      </c>
      <c r="M718" s="28" t="s">
        <v>147</v>
      </c>
      <c r="N718" s="28" t="s">
        <v>138</v>
      </c>
      <c r="O718" s="29" t="n">
        <v>44820</v>
      </c>
      <c r="P718" s="28" t="n">
        <f aca="false">ROUNDDOWN(($B718-$O718)/30,0)</f>
        <v>13</v>
      </c>
      <c r="Q718" s="28" t="str">
        <f aca="false">TEXT($B718,"yyyy-mm")</f>
        <v>2023-10</v>
      </c>
      <c r="R718" s="28" t="n">
        <f aca="false">IF(AND($O718&gt;=DATE(2025,1,1),$O718&lt;=DATE(2025,4,30)),1,0)</f>
        <v>0</v>
      </c>
    </row>
    <row r="719" customFormat="false" ht="15" hidden="false" customHeight="false" outlineLevel="0" collapsed="false">
      <c r="A719" s="28" t="n">
        <v>67</v>
      </c>
      <c r="B719" s="29" t="n">
        <v>45260</v>
      </c>
      <c r="C719" s="28" t="n">
        <v>88305.54</v>
      </c>
      <c r="D719" s="28" t="n">
        <v>0</v>
      </c>
      <c r="E719" s="28" t="n">
        <v>0</v>
      </c>
      <c r="F719" s="28" t="s">
        <v>345</v>
      </c>
      <c r="G719" s="28" t="n">
        <v>0</v>
      </c>
      <c r="H719" s="28" t="n">
        <v>0</v>
      </c>
      <c r="I719" s="28" t="n">
        <v>0</v>
      </c>
      <c r="J719" s="28" t="n">
        <v>276</v>
      </c>
      <c r="K719" s="28" t="n">
        <v>7</v>
      </c>
      <c r="L719" s="28" t="n">
        <v>2</v>
      </c>
      <c r="M719" s="28" t="s">
        <v>147</v>
      </c>
      <c r="N719" s="28" t="s">
        <v>138</v>
      </c>
      <c r="O719" s="29" t="n">
        <v>44820</v>
      </c>
      <c r="P719" s="28" t="n">
        <f aca="false">ROUNDDOWN(($B719-$O719)/30,0)</f>
        <v>14</v>
      </c>
      <c r="Q719" s="28" t="str">
        <f aca="false">TEXT($B719,"yyyy-mm")</f>
        <v>2023-11</v>
      </c>
      <c r="R719" s="28" t="n">
        <f aca="false">IF(AND($O719&gt;=DATE(2025,1,1),$O719&lt;=DATE(2025,4,30)),1,0)</f>
        <v>0</v>
      </c>
    </row>
    <row r="720" customFormat="false" ht="15" hidden="false" customHeight="false" outlineLevel="0" collapsed="false">
      <c r="A720" s="28" t="n">
        <v>67</v>
      </c>
      <c r="B720" s="29" t="n">
        <v>45291</v>
      </c>
      <c r="C720" s="28" t="n">
        <v>84291.65</v>
      </c>
      <c r="D720" s="28" t="n">
        <v>0</v>
      </c>
      <c r="E720" s="28" t="n">
        <v>0</v>
      </c>
      <c r="F720" s="28" t="s">
        <v>345</v>
      </c>
      <c r="G720" s="28" t="n">
        <v>0</v>
      </c>
      <c r="H720" s="28" t="n">
        <v>0</v>
      </c>
      <c r="I720" s="28" t="n">
        <v>0</v>
      </c>
      <c r="J720" s="28" t="n">
        <v>276</v>
      </c>
      <c r="K720" s="28" t="n">
        <v>7</v>
      </c>
      <c r="L720" s="28" t="n">
        <v>2</v>
      </c>
      <c r="M720" s="28" t="s">
        <v>147</v>
      </c>
      <c r="N720" s="28" t="s">
        <v>138</v>
      </c>
      <c r="O720" s="29" t="n">
        <v>44820</v>
      </c>
      <c r="P720" s="28" t="n">
        <f aca="false">ROUNDDOWN(($B720-$O720)/30,0)</f>
        <v>15</v>
      </c>
      <c r="Q720" s="28" t="str">
        <f aca="false">TEXT($B720,"yyyy-mm")</f>
        <v>2023-12</v>
      </c>
      <c r="R720" s="28" t="n">
        <f aca="false">IF(AND($O720&gt;=DATE(2025,1,1),$O720&lt;=DATE(2025,4,30)),1,0)</f>
        <v>0</v>
      </c>
    </row>
    <row r="721" customFormat="false" ht="15" hidden="false" customHeight="false" outlineLevel="0" collapsed="false">
      <c r="A721" s="28" t="n">
        <v>67</v>
      </c>
      <c r="B721" s="29" t="n">
        <v>45322</v>
      </c>
      <c r="C721" s="28" t="n">
        <v>80277.76</v>
      </c>
      <c r="D721" s="28" t="n">
        <v>0</v>
      </c>
      <c r="E721" s="28" t="n">
        <v>0</v>
      </c>
      <c r="F721" s="28" t="s">
        <v>345</v>
      </c>
      <c r="G721" s="28" t="n">
        <v>0</v>
      </c>
      <c r="H721" s="28" t="n">
        <v>0</v>
      </c>
      <c r="I721" s="28" t="n">
        <v>0</v>
      </c>
      <c r="J721" s="28" t="n">
        <v>276</v>
      </c>
      <c r="K721" s="28" t="n">
        <v>7</v>
      </c>
      <c r="L721" s="28" t="n">
        <v>2</v>
      </c>
      <c r="M721" s="28" t="s">
        <v>147</v>
      </c>
      <c r="N721" s="28" t="s">
        <v>138</v>
      </c>
      <c r="O721" s="29" t="n">
        <v>44820</v>
      </c>
      <c r="P721" s="28" t="n">
        <f aca="false">ROUNDDOWN(($B721-$O721)/30,0)</f>
        <v>16</v>
      </c>
      <c r="Q721" s="28" t="str">
        <f aca="false">TEXT($B721,"yyyy-mm")</f>
        <v>2024-01</v>
      </c>
      <c r="R721" s="28" t="n">
        <f aca="false">IF(AND($O721&gt;=DATE(2025,1,1),$O721&lt;=DATE(2025,4,30)),1,0)</f>
        <v>0</v>
      </c>
    </row>
    <row r="722" customFormat="false" ht="15" hidden="false" customHeight="false" outlineLevel="0" collapsed="false">
      <c r="A722" s="28" t="n">
        <v>67</v>
      </c>
      <c r="B722" s="29" t="n">
        <v>45351</v>
      </c>
      <c r="C722" s="28" t="n">
        <v>76263.87</v>
      </c>
      <c r="D722" s="28" t="n">
        <v>0</v>
      </c>
      <c r="E722" s="28" t="n">
        <v>0</v>
      </c>
      <c r="F722" s="28" t="s">
        <v>345</v>
      </c>
      <c r="G722" s="28" t="n">
        <v>0</v>
      </c>
      <c r="H722" s="28" t="n">
        <v>0</v>
      </c>
      <c r="I722" s="28" t="n">
        <v>0</v>
      </c>
      <c r="J722" s="28" t="n">
        <v>276</v>
      </c>
      <c r="K722" s="28" t="n">
        <v>7</v>
      </c>
      <c r="L722" s="28" t="n">
        <v>2</v>
      </c>
      <c r="M722" s="28" t="s">
        <v>147</v>
      </c>
      <c r="N722" s="28" t="s">
        <v>138</v>
      </c>
      <c r="O722" s="29" t="n">
        <v>44820</v>
      </c>
      <c r="P722" s="28" t="n">
        <f aca="false">ROUNDDOWN(($B722-$O722)/30,0)</f>
        <v>17</v>
      </c>
      <c r="Q722" s="28" t="str">
        <f aca="false">TEXT($B722,"yyyy-mm")</f>
        <v>2024-02</v>
      </c>
      <c r="R722" s="28" t="n">
        <f aca="false">IF(AND($O722&gt;=DATE(2025,1,1),$O722&lt;=DATE(2025,4,30)),1,0)</f>
        <v>0</v>
      </c>
    </row>
    <row r="723" customFormat="false" ht="15" hidden="false" customHeight="false" outlineLevel="0" collapsed="false">
      <c r="A723" s="28" t="n">
        <v>67</v>
      </c>
      <c r="B723" s="29" t="n">
        <v>45382</v>
      </c>
      <c r="C723" s="28" t="n">
        <v>72249.98</v>
      </c>
      <c r="D723" s="28" t="n">
        <v>0</v>
      </c>
      <c r="E723" s="28" t="n">
        <v>0</v>
      </c>
      <c r="F723" s="28" t="s">
        <v>345</v>
      </c>
      <c r="G723" s="28" t="n">
        <v>0</v>
      </c>
      <c r="H723" s="28" t="n">
        <v>0</v>
      </c>
      <c r="I723" s="28" t="n">
        <v>0</v>
      </c>
      <c r="J723" s="28" t="n">
        <v>276</v>
      </c>
      <c r="K723" s="28" t="n">
        <v>7</v>
      </c>
      <c r="L723" s="28" t="n">
        <v>2</v>
      </c>
      <c r="M723" s="28" t="s">
        <v>147</v>
      </c>
      <c r="N723" s="28" t="s">
        <v>138</v>
      </c>
      <c r="O723" s="29" t="n">
        <v>44820</v>
      </c>
      <c r="P723" s="28" t="n">
        <f aca="false">ROUNDDOWN(($B723-$O723)/30,0)</f>
        <v>18</v>
      </c>
      <c r="Q723" s="28" t="str">
        <f aca="false">TEXT($B723,"yyyy-mm")</f>
        <v>2024-03</v>
      </c>
      <c r="R723" s="28" t="n">
        <f aca="false">IF(AND($O723&gt;=DATE(2025,1,1),$O723&lt;=DATE(2025,4,30)),1,0)</f>
        <v>0</v>
      </c>
    </row>
    <row r="724" customFormat="false" ht="15" hidden="false" customHeight="false" outlineLevel="0" collapsed="false">
      <c r="A724" s="28" t="n">
        <v>67</v>
      </c>
      <c r="B724" s="29" t="n">
        <v>45412</v>
      </c>
      <c r="C724" s="28" t="n">
        <v>68236.09</v>
      </c>
      <c r="D724" s="28" t="n">
        <v>0</v>
      </c>
      <c r="E724" s="28" t="n">
        <v>0</v>
      </c>
      <c r="F724" s="28" t="s">
        <v>345</v>
      </c>
      <c r="G724" s="28" t="n">
        <v>0</v>
      </c>
      <c r="H724" s="28" t="n">
        <v>0</v>
      </c>
      <c r="I724" s="28" t="n">
        <v>0</v>
      </c>
      <c r="J724" s="28" t="n">
        <v>276</v>
      </c>
      <c r="K724" s="28" t="n">
        <v>7</v>
      </c>
      <c r="L724" s="28" t="n">
        <v>2</v>
      </c>
      <c r="M724" s="28" t="s">
        <v>147</v>
      </c>
      <c r="N724" s="28" t="s">
        <v>138</v>
      </c>
      <c r="O724" s="29" t="n">
        <v>44820</v>
      </c>
      <c r="P724" s="28" t="n">
        <f aca="false">ROUNDDOWN(($B724-$O724)/30,0)</f>
        <v>19</v>
      </c>
      <c r="Q724" s="28" t="str">
        <f aca="false">TEXT($B724,"yyyy-mm")</f>
        <v>2024-04</v>
      </c>
      <c r="R724" s="28" t="n">
        <f aca="false">IF(AND($O724&gt;=DATE(2025,1,1),$O724&lt;=DATE(2025,4,30)),1,0)</f>
        <v>0</v>
      </c>
    </row>
    <row r="725" customFormat="false" ht="15" hidden="false" customHeight="false" outlineLevel="0" collapsed="false">
      <c r="A725" s="28" t="n">
        <v>67</v>
      </c>
      <c r="B725" s="29" t="n">
        <v>45443</v>
      </c>
      <c r="C725" s="28" t="n">
        <v>64222.2</v>
      </c>
      <c r="D725" s="28" t="n">
        <v>0</v>
      </c>
      <c r="E725" s="28" t="n">
        <v>0</v>
      </c>
      <c r="F725" s="28" t="s">
        <v>345</v>
      </c>
      <c r="G725" s="28" t="n">
        <v>0</v>
      </c>
      <c r="H725" s="28" t="n">
        <v>0</v>
      </c>
      <c r="I725" s="28" t="n">
        <v>0</v>
      </c>
      <c r="J725" s="28" t="n">
        <v>276</v>
      </c>
      <c r="K725" s="28" t="n">
        <v>7</v>
      </c>
      <c r="L725" s="28" t="n">
        <v>2</v>
      </c>
      <c r="M725" s="28" t="s">
        <v>147</v>
      </c>
      <c r="N725" s="28" t="s">
        <v>138</v>
      </c>
      <c r="O725" s="29" t="n">
        <v>44820</v>
      </c>
      <c r="P725" s="28" t="n">
        <f aca="false">ROUNDDOWN(($B725-$O725)/30,0)</f>
        <v>20</v>
      </c>
      <c r="Q725" s="28" t="str">
        <f aca="false">TEXT($B725,"yyyy-mm")</f>
        <v>2024-05</v>
      </c>
      <c r="R725" s="28" t="n">
        <f aca="false">IF(AND($O725&gt;=DATE(2025,1,1),$O725&lt;=DATE(2025,4,30)),1,0)</f>
        <v>0</v>
      </c>
    </row>
    <row r="726" customFormat="false" ht="15" hidden="false" customHeight="false" outlineLevel="0" collapsed="false">
      <c r="A726" s="28" t="n">
        <v>67</v>
      </c>
      <c r="B726" s="29" t="n">
        <v>45473</v>
      </c>
      <c r="C726" s="28" t="n">
        <v>60208.31</v>
      </c>
      <c r="D726" s="28" t="n">
        <v>0</v>
      </c>
      <c r="E726" s="28" t="n">
        <v>0</v>
      </c>
      <c r="F726" s="28" t="s">
        <v>345</v>
      </c>
      <c r="G726" s="28" t="n">
        <v>0</v>
      </c>
      <c r="H726" s="28" t="n">
        <v>0</v>
      </c>
      <c r="I726" s="28" t="n">
        <v>0</v>
      </c>
      <c r="J726" s="28" t="n">
        <v>276</v>
      </c>
      <c r="K726" s="28" t="n">
        <v>7</v>
      </c>
      <c r="L726" s="28" t="n">
        <v>2</v>
      </c>
      <c r="M726" s="28" t="s">
        <v>147</v>
      </c>
      <c r="N726" s="28" t="s">
        <v>138</v>
      </c>
      <c r="O726" s="29" t="n">
        <v>44820</v>
      </c>
      <c r="P726" s="28" t="n">
        <f aca="false">ROUNDDOWN(($B726-$O726)/30,0)</f>
        <v>21</v>
      </c>
      <c r="Q726" s="28" t="str">
        <f aca="false">TEXT($B726,"yyyy-mm")</f>
        <v>2024-06</v>
      </c>
      <c r="R726" s="28" t="n">
        <f aca="false">IF(AND($O726&gt;=DATE(2025,1,1),$O726&lt;=DATE(2025,4,30)),1,0)</f>
        <v>0</v>
      </c>
    </row>
    <row r="727" customFormat="false" ht="15" hidden="false" customHeight="false" outlineLevel="0" collapsed="false">
      <c r="A727" s="28" t="n">
        <v>67</v>
      </c>
      <c r="B727" s="29" t="n">
        <v>45504</v>
      </c>
      <c r="C727" s="28" t="n">
        <v>56194.42</v>
      </c>
      <c r="D727" s="28" t="n">
        <v>0</v>
      </c>
      <c r="E727" s="28" t="n">
        <v>0</v>
      </c>
      <c r="F727" s="28" t="s">
        <v>345</v>
      </c>
      <c r="G727" s="28" t="n">
        <v>0</v>
      </c>
      <c r="H727" s="28" t="n">
        <v>0</v>
      </c>
      <c r="I727" s="28" t="n">
        <v>0</v>
      </c>
      <c r="J727" s="28" t="n">
        <v>276</v>
      </c>
      <c r="K727" s="28" t="n">
        <v>7</v>
      </c>
      <c r="L727" s="28" t="n">
        <v>2</v>
      </c>
      <c r="M727" s="28" t="s">
        <v>147</v>
      </c>
      <c r="N727" s="28" t="s">
        <v>138</v>
      </c>
      <c r="O727" s="29" t="n">
        <v>44820</v>
      </c>
      <c r="P727" s="28" t="n">
        <f aca="false">ROUNDDOWN(($B727-$O727)/30,0)</f>
        <v>22</v>
      </c>
      <c r="Q727" s="28" t="str">
        <f aca="false">TEXT($B727,"yyyy-mm")</f>
        <v>2024-07</v>
      </c>
      <c r="R727" s="28" t="n">
        <f aca="false">IF(AND($O727&gt;=DATE(2025,1,1),$O727&lt;=DATE(2025,4,30)),1,0)</f>
        <v>0</v>
      </c>
    </row>
    <row r="728" customFormat="false" ht="15" hidden="false" customHeight="false" outlineLevel="0" collapsed="false">
      <c r="A728" s="28" t="n">
        <v>67</v>
      </c>
      <c r="B728" s="29" t="n">
        <v>45535</v>
      </c>
      <c r="C728" s="28" t="n">
        <v>52180.53</v>
      </c>
      <c r="D728" s="28" t="n">
        <v>0</v>
      </c>
      <c r="E728" s="28" t="n">
        <v>0</v>
      </c>
      <c r="F728" s="28" t="s">
        <v>345</v>
      </c>
      <c r="G728" s="28" t="n">
        <v>0</v>
      </c>
      <c r="H728" s="28" t="n">
        <v>0</v>
      </c>
      <c r="I728" s="28" t="n">
        <v>0</v>
      </c>
      <c r="J728" s="28" t="n">
        <v>276</v>
      </c>
      <c r="K728" s="28" t="n">
        <v>7</v>
      </c>
      <c r="L728" s="28" t="n">
        <v>2</v>
      </c>
      <c r="M728" s="28" t="s">
        <v>147</v>
      </c>
      <c r="N728" s="28" t="s">
        <v>138</v>
      </c>
      <c r="O728" s="29" t="n">
        <v>44820</v>
      </c>
      <c r="P728" s="28" t="n">
        <f aca="false">ROUNDDOWN(($B728-$O728)/30,0)</f>
        <v>23</v>
      </c>
      <c r="Q728" s="28" t="str">
        <f aca="false">TEXT($B728,"yyyy-mm")</f>
        <v>2024-08</v>
      </c>
      <c r="R728" s="28" t="n">
        <f aca="false">IF(AND($O728&gt;=DATE(2025,1,1),$O728&lt;=DATE(2025,4,30)),1,0)</f>
        <v>0</v>
      </c>
    </row>
    <row r="729" customFormat="false" ht="15" hidden="false" customHeight="false" outlineLevel="0" collapsed="false">
      <c r="A729" s="28" t="n">
        <v>67</v>
      </c>
      <c r="B729" s="29" t="n">
        <v>45565</v>
      </c>
      <c r="C729" s="28" t="n">
        <v>48166.64</v>
      </c>
      <c r="D729" s="28" t="n">
        <v>0</v>
      </c>
      <c r="E729" s="28" t="n">
        <v>0</v>
      </c>
      <c r="F729" s="28" t="s">
        <v>345</v>
      </c>
      <c r="G729" s="28" t="n">
        <v>0</v>
      </c>
      <c r="H729" s="28" t="n">
        <v>0</v>
      </c>
      <c r="I729" s="28" t="n">
        <v>0</v>
      </c>
      <c r="J729" s="28" t="n">
        <v>276</v>
      </c>
      <c r="K729" s="28" t="n">
        <v>7</v>
      </c>
      <c r="L729" s="28" t="n">
        <v>2</v>
      </c>
      <c r="M729" s="28" t="s">
        <v>147</v>
      </c>
      <c r="N729" s="28" t="s">
        <v>138</v>
      </c>
      <c r="O729" s="29" t="n">
        <v>44820</v>
      </c>
      <c r="P729" s="28" t="n">
        <f aca="false">ROUNDDOWN(($B729-$O729)/30,0)</f>
        <v>24</v>
      </c>
      <c r="Q729" s="28" t="str">
        <f aca="false">TEXT($B729,"yyyy-mm")</f>
        <v>2024-09</v>
      </c>
      <c r="R729" s="28" t="n">
        <f aca="false">IF(AND($O729&gt;=DATE(2025,1,1),$O729&lt;=DATE(2025,4,30)),1,0)</f>
        <v>0</v>
      </c>
    </row>
    <row r="730" customFormat="false" ht="15" hidden="false" customHeight="false" outlineLevel="0" collapsed="false">
      <c r="A730" s="28" t="n">
        <v>67</v>
      </c>
      <c r="B730" s="29" t="n">
        <v>45596</v>
      </c>
      <c r="C730" s="28" t="n">
        <v>44152.75</v>
      </c>
      <c r="D730" s="28" t="n">
        <v>0</v>
      </c>
      <c r="E730" s="28" t="n">
        <v>0</v>
      </c>
      <c r="F730" s="28" t="s">
        <v>345</v>
      </c>
      <c r="G730" s="28" t="n">
        <v>0</v>
      </c>
      <c r="H730" s="28" t="n">
        <v>0</v>
      </c>
      <c r="I730" s="28" t="n">
        <v>0</v>
      </c>
      <c r="J730" s="28" t="n">
        <v>276</v>
      </c>
      <c r="K730" s="28" t="n">
        <v>7</v>
      </c>
      <c r="L730" s="28" t="n">
        <v>2</v>
      </c>
      <c r="M730" s="28" t="s">
        <v>147</v>
      </c>
      <c r="N730" s="28" t="s">
        <v>138</v>
      </c>
      <c r="O730" s="29" t="n">
        <v>44820</v>
      </c>
      <c r="P730" s="28" t="n">
        <f aca="false">ROUNDDOWN(($B730-$O730)/30,0)</f>
        <v>25</v>
      </c>
      <c r="Q730" s="28" t="str">
        <f aca="false">TEXT($B730,"yyyy-mm")</f>
        <v>2024-10</v>
      </c>
      <c r="R730" s="28" t="n">
        <f aca="false">IF(AND($O730&gt;=DATE(2025,1,1),$O730&lt;=DATE(2025,4,30)),1,0)</f>
        <v>0</v>
      </c>
    </row>
    <row r="731" customFormat="false" ht="15" hidden="false" customHeight="false" outlineLevel="0" collapsed="false">
      <c r="A731" s="28" t="n">
        <v>67</v>
      </c>
      <c r="B731" s="29" t="n">
        <v>45626</v>
      </c>
      <c r="C731" s="28" t="n">
        <v>40138.86</v>
      </c>
      <c r="D731" s="28" t="n">
        <v>0</v>
      </c>
      <c r="E731" s="28" t="n">
        <v>0</v>
      </c>
      <c r="F731" s="28" t="s">
        <v>345</v>
      </c>
      <c r="G731" s="28" t="n">
        <v>0</v>
      </c>
      <c r="H731" s="28" t="n">
        <v>0</v>
      </c>
      <c r="I731" s="28" t="n">
        <v>0</v>
      </c>
      <c r="J731" s="28" t="n">
        <v>276</v>
      </c>
      <c r="K731" s="28" t="n">
        <v>7</v>
      </c>
      <c r="L731" s="28" t="n">
        <v>2</v>
      </c>
      <c r="M731" s="28" t="s">
        <v>147</v>
      </c>
      <c r="N731" s="28" t="s">
        <v>138</v>
      </c>
      <c r="O731" s="29" t="n">
        <v>44820</v>
      </c>
      <c r="P731" s="28" t="n">
        <f aca="false">ROUNDDOWN(($B731-$O731)/30,0)</f>
        <v>26</v>
      </c>
      <c r="Q731" s="28" t="str">
        <f aca="false">TEXT($B731,"yyyy-mm")</f>
        <v>2024-11</v>
      </c>
      <c r="R731" s="28" t="n">
        <f aca="false">IF(AND($O731&gt;=DATE(2025,1,1),$O731&lt;=DATE(2025,4,30)),1,0)</f>
        <v>0</v>
      </c>
    </row>
    <row r="732" customFormat="false" ht="15" hidden="false" customHeight="false" outlineLevel="0" collapsed="false">
      <c r="A732" s="28" t="n">
        <v>67</v>
      </c>
      <c r="B732" s="29" t="n">
        <v>45657</v>
      </c>
      <c r="C732" s="28" t="n">
        <v>36124.97</v>
      </c>
      <c r="D732" s="28" t="n">
        <v>0</v>
      </c>
      <c r="E732" s="28" t="n">
        <v>0</v>
      </c>
      <c r="F732" s="28" t="s">
        <v>345</v>
      </c>
      <c r="G732" s="28" t="n">
        <v>0</v>
      </c>
      <c r="H732" s="28" t="n">
        <v>0</v>
      </c>
      <c r="I732" s="28" t="n">
        <v>0</v>
      </c>
      <c r="J732" s="28" t="n">
        <v>276</v>
      </c>
      <c r="K732" s="28" t="n">
        <v>7</v>
      </c>
      <c r="L732" s="28" t="n">
        <v>2</v>
      </c>
      <c r="M732" s="28" t="s">
        <v>147</v>
      </c>
      <c r="N732" s="28" t="s">
        <v>138</v>
      </c>
      <c r="O732" s="29" t="n">
        <v>44820</v>
      </c>
      <c r="P732" s="28" t="n">
        <f aca="false">ROUNDDOWN(($B732-$O732)/30,0)</f>
        <v>27</v>
      </c>
      <c r="Q732" s="28" t="str">
        <f aca="false">TEXT($B732,"yyyy-mm")</f>
        <v>2024-12</v>
      </c>
      <c r="R732" s="28" t="n">
        <f aca="false">IF(AND($O732&gt;=DATE(2025,1,1),$O732&lt;=DATE(2025,4,30)),1,0)</f>
        <v>0</v>
      </c>
    </row>
    <row r="733" customFormat="false" ht="15" hidden="false" customHeight="false" outlineLevel="0" collapsed="false">
      <c r="A733" s="28" t="n">
        <v>67</v>
      </c>
      <c r="B733" s="29" t="n">
        <v>45688</v>
      </c>
      <c r="C733" s="28" t="n">
        <v>32111.08</v>
      </c>
      <c r="D733" s="28" t="n">
        <v>0</v>
      </c>
      <c r="E733" s="28" t="n">
        <v>0</v>
      </c>
      <c r="F733" s="28" t="s">
        <v>345</v>
      </c>
      <c r="G733" s="28" t="n">
        <v>0</v>
      </c>
      <c r="H733" s="28" t="n">
        <v>0</v>
      </c>
      <c r="I733" s="28" t="n">
        <v>0</v>
      </c>
      <c r="J733" s="28" t="n">
        <v>276</v>
      </c>
      <c r="K733" s="28" t="n">
        <v>7</v>
      </c>
      <c r="L733" s="28" t="n">
        <v>2</v>
      </c>
      <c r="M733" s="28" t="s">
        <v>147</v>
      </c>
      <c r="N733" s="28" t="s">
        <v>138</v>
      </c>
      <c r="O733" s="29" t="n">
        <v>44820</v>
      </c>
      <c r="P733" s="28" t="n">
        <f aca="false">ROUNDDOWN(($B733-$O733)/30,0)</f>
        <v>28</v>
      </c>
      <c r="Q733" s="28" t="str">
        <f aca="false">TEXT($B733,"yyyy-mm")</f>
        <v>2025-01</v>
      </c>
      <c r="R733" s="28" t="n">
        <f aca="false">IF(AND($O733&gt;=DATE(2025,1,1),$O733&lt;=DATE(2025,4,30)),1,0)</f>
        <v>0</v>
      </c>
    </row>
    <row r="734" customFormat="false" ht="15" hidden="false" customHeight="false" outlineLevel="0" collapsed="false">
      <c r="A734" s="28" t="n">
        <v>67</v>
      </c>
      <c r="B734" s="29" t="n">
        <v>45716</v>
      </c>
      <c r="C734" s="28" t="n">
        <v>28097.19</v>
      </c>
      <c r="D734" s="28" t="n">
        <v>0</v>
      </c>
      <c r="E734" s="28" t="n">
        <v>0</v>
      </c>
      <c r="F734" s="28" t="s">
        <v>345</v>
      </c>
      <c r="G734" s="28" t="n">
        <v>0</v>
      </c>
      <c r="H734" s="28" t="n">
        <v>0</v>
      </c>
      <c r="I734" s="28" t="n">
        <v>0</v>
      </c>
      <c r="J734" s="28" t="n">
        <v>276</v>
      </c>
      <c r="K734" s="28" t="n">
        <v>7</v>
      </c>
      <c r="L734" s="28" t="n">
        <v>2</v>
      </c>
      <c r="M734" s="28" t="s">
        <v>147</v>
      </c>
      <c r="N734" s="28" t="s">
        <v>138</v>
      </c>
      <c r="O734" s="29" t="n">
        <v>44820</v>
      </c>
      <c r="P734" s="28" t="n">
        <f aca="false">ROUNDDOWN(($B734-$O734)/30,0)</f>
        <v>29</v>
      </c>
      <c r="Q734" s="28" t="str">
        <f aca="false">TEXT($B734,"yyyy-mm")</f>
        <v>2025-02</v>
      </c>
      <c r="R734" s="28" t="n">
        <f aca="false">IF(AND($O734&gt;=DATE(2025,1,1),$O734&lt;=DATE(2025,4,30)),1,0)</f>
        <v>0</v>
      </c>
    </row>
    <row r="735" customFormat="false" ht="15" hidden="false" customHeight="false" outlineLevel="0" collapsed="false">
      <c r="A735" s="28" t="n">
        <v>67</v>
      </c>
      <c r="B735" s="29" t="n">
        <v>45747</v>
      </c>
      <c r="C735" s="28" t="n">
        <v>24083.3</v>
      </c>
      <c r="D735" s="28" t="n">
        <v>0</v>
      </c>
      <c r="E735" s="28" t="n">
        <v>0</v>
      </c>
      <c r="F735" s="28" t="s">
        <v>345</v>
      </c>
      <c r="G735" s="28" t="n">
        <v>0</v>
      </c>
      <c r="H735" s="28" t="n">
        <v>0</v>
      </c>
      <c r="I735" s="28" t="n">
        <v>0</v>
      </c>
      <c r="J735" s="28" t="n">
        <v>276</v>
      </c>
      <c r="K735" s="28" t="n">
        <v>7</v>
      </c>
      <c r="L735" s="28" t="n">
        <v>2</v>
      </c>
      <c r="M735" s="28" t="s">
        <v>147</v>
      </c>
      <c r="N735" s="28" t="s">
        <v>138</v>
      </c>
      <c r="O735" s="29" t="n">
        <v>44820</v>
      </c>
      <c r="P735" s="28" t="n">
        <f aca="false">ROUNDDOWN(($B735-$O735)/30,0)</f>
        <v>30</v>
      </c>
      <c r="Q735" s="28" t="str">
        <f aca="false">TEXT($B735,"yyyy-mm")</f>
        <v>2025-03</v>
      </c>
      <c r="R735" s="28" t="n">
        <f aca="false">IF(AND($O735&gt;=DATE(2025,1,1),$O735&lt;=DATE(2025,4,30)),1,0)</f>
        <v>0</v>
      </c>
    </row>
    <row r="736" customFormat="false" ht="15" hidden="false" customHeight="false" outlineLevel="0" collapsed="false">
      <c r="A736" s="28" t="n">
        <v>67</v>
      </c>
      <c r="B736" s="29" t="n">
        <v>45777</v>
      </c>
      <c r="C736" s="28" t="n">
        <v>20069.41</v>
      </c>
      <c r="D736" s="28" t="n">
        <v>0</v>
      </c>
      <c r="E736" s="28" t="n">
        <v>0</v>
      </c>
      <c r="F736" s="28" t="s">
        <v>345</v>
      </c>
      <c r="G736" s="28" t="n">
        <v>0</v>
      </c>
      <c r="H736" s="28" t="n">
        <v>0</v>
      </c>
      <c r="I736" s="28" t="n">
        <v>0</v>
      </c>
      <c r="J736" s="28" t="n">
        <v>276</v>
      </c>
      <c r="K736" s="28" t="n">
        <v>7</v>
      </c>
      <c r="L736" s="28" t="n">
        <v>2</v>
      </c>
      <c r="M736" s="28" t="s">
        <v>147</v>
      </c>
      <c r="N736" s="28" t="s">
        <v>138</v>
      </c>
      <c r="O736" s="29" t="n">
        <v>44820</v>
      </c>
      <c r="P736" s="28" t="n">
        <f aca="false">ROUNDDOWN(($B736-$O736)/30,0)</f>
        <v>31</v>
      </c>
      <c r="Q736" s="28" t="str">
        <f aca="false">TEXT($B736,"yyyy-mm")</f>
        <v>2025-04</v>
      </c>
      <c r="R736" s="28" t="n">
        <f aca="false">IF(AND($O736&gt;=DATE(2025,1,1),$O736&lt;=DATE(2025,4,30)),1,0)</f>
        <v>0</v>
      </c>
    </row>
    <row r="737" customFormat="false" ht="15" hidden="false" customHeight="false" outlineLevel="0" collapsed="false">
      <c r="A737" s="28" t="n">
        <v>67</v>
      </c>
      <c r="B737" s="29" t="n">
        <v>45808</v>
      </c>
      <c r="C737" s="28" t="n">
        <v>16055.52</v>
      </c>
      <c r="D737" s="28" t="n">
        <v>0</v>
      </c>
      <c r="E737" s="28" t="n">
        <v>0</v>
      </c>
      <c r="F737" s="28" t="s">
        <v>345</v>
      </c>
      <c r="G737" s="28" t="n">
        <v>0</v>
      </c>
      <c r="H737" s="28" t="n">
        <v>0</v>
      </c>
      <c r="I737" s="28" t="n">
        <v>0</v>
      </c>
      <c r="J737" s="28" t="n">
        <v>276</v>
      </c>
      <c r="K737" s="28" t="n">
        <v>7</v>
      </c>
      <c r="L737" s="28" t="n">
        <v>2</v>
      </c>
      <c r="M737" s="28" t="s">
        <v>147</v>
      </c>
      <c r="N737" s="28" t="s">
        <v>138</v>
      </c>
      <c r="O737" s="29" t="n">
        <v>44820</v>
      </c>
      <c r="P737" s="28" t="n">
        <f aca="false">ROUNDDOWN(($B737-$O737)/30,0)</f>
        <v>32</v>
      </c>
      <c r="Q737" s="28" t="str">
        <f aca="false">TEXT($B737,"yyyy-mm")</f>
        <v>2025-05</v>
      </c>
      <c r="R737" s="28" t="n">
        <f aca="false">IF(AND($O737&gt;=DATE(2025,1,1),$O737&lt;=DATE(2025,4,30)),1,0)</f>
        <v>0</v>
      </c>
    </row>
    <row r="738" customFormat="false" ht="15" hidden="false" customHeight="false" outlineLevel="0" collapsed="false">
      <c r="A738" s="28" t="n">
        <v>67</v>
      </c>
      <c r="B738" s="29" t="n">
        <v>45838</v>
      </c>
      <c r="C738" s="28" t="n">
        <v>12041.63</v>
      </c>
      <c r="D738" s="28" t="n">
        <v>0</v>
      </c>
      <c r="E738" s="28" t="n">
        <v>0</v>
      </c>
      <c r="F738" s="28" t="s">
        <v>345</v>
      </c>
      <c r="G738" s="28" t="n">
        <v>0</v>
      </c>
      <c r="H738" s="28" t="n">
        <v>0</v>
      </c>
      <c r="I738" s="28" t="n">
        <v>0</v>
      </c>
      <c r="J738" s="28" t="n">
        <v>276</v>
      </c>
      <c r="K738" s="28" t="n">
        <v>7</v>
      </c>
      <c r="L738" s="28" t="n">
        <v>2</v>
      </c>
      <c r="M738" s="28" t="s">
        <v>147</v>
      </c>
      <c r="N738" s="28" t="s">
        <v>138</v>
      </c>
      <c r="O738" s="29" t="n">
        <v>44820</v>
      </c>
      <c r="P738" s="28" t="n">
        <f aca="false">ROUNDDOWN(($B738-$O738)/30,0)</f>
        <v>33</v>
      </c>
      <c r="Q738" s="28" t="str">
        <f aca="false">TEXT($B738,"yyyy-mm")</f>
        <v>2025-06</v>
      </c>
      <c r="R738" s="28" t="n">
        <f aca="false">IF(AND($O738&gt;=DATE(2025,1,1),$O738&lt;=DATE(2025,4,30)),1,0)</f>
        <v>0</v>
      </c>
    </row>
    <row r="739" customFormat="false" ht="15" hidden="false" customHeight="false" outlineLevel="0" collapsed="false">
      <c r="A739" s="28" t="n">
        <v>67</v>
      </c>
      <c r="B739" s="29" t="n">
        <v>45869</v>
      </c>
      <c r="C739" s="28" t="n">
        <v>8027.74</v>
      </c>
      <c r="D739" s="28" t="n">
        <v>0</v>
      </c>
      <c r="E739" s="28" t="n">
        <v>0</v>
      </c>
      <c r="F739" s="28" t="s">
        <v>345</v>
      </c>
      <c r="G739" s="28" t="n">
        <v>0</v>
      </c>
      <c r="H739" s="28" t="n">
        <v>0</v>
      </c>
      <c r="I739" s="28" t="n">
        <v>0</v>
      </c>
      <c r="J739" s="28" t="n">
        <v>276</v>
      </c>
      <c r="K739" s="28" t="n">
        <v>7</v>
      </c>
      <c r="L739" s="28" t="n">
        <v>2</v>
      </c>
      <c r="M739" s="28" t="s">
        <v>147</v>
      </c>
      <c r="N739" s="28" t="s">
        <v>138</v>
      </c>
      <c r="O739" s="29" t="n">
        <v>44820</v>
      </c>
      <c r="P739" s="28" t="n">
        <f aca="false">ROUNDDOWN(($B739-$O739)/30,0)</f>
        <v>34</v>
      </c>
      <c r="Q739" s="28" t="str">
        <f aca="false">TEXT($B739,"yyyy-mm")</f>
        <v>2025-07</v>
      </c>
      <c r="R739" s="28" t="n">
        <f aca="false">IF(AND($O739&gt;=DATE(2025,1,1),$O739&lt;=DATE(2025,4,30)),1,0)</f>
        <v>0</v>
      </c>
    </row>
    <row r="740" customFormat="false" ht="15" hidden="false" customHeight="false" outlineLevel="0" collapsed="false">
      <c r="A740" s="28" t="n">
        <v>67</v>
      </c>
      <c r="B740" s="29" t="n">
        <v>45900</v>
      </c>
      <c r="C740" s="28" t="n">
        <v>4013.85</v>
      </c>
      <c r="D740" s="28" t="n">
        <v>0</v>
      </c>
      <c r="E740" s="28" t="n">
        <v>0</v>
      </c>
      <c r="F740" s="28" t="s">
        <v>345</v>
      </c>
      <c r="G740" s="28" t="n">
        <v>0</v>
      </c>
      <c r="H740" s="28" t="n">
        <v>0</v>
      </c>
      <c r="I740" s="28" t="n">
        <v>0</v>
      </c>
      <c r="J740" s="28" t="n">
        <v>276</v>
      </c>
      <c r="K740" s="28" t="n">
        <v>7</v>
      </c>
      <c r="L740" s="28" t="n">
        <v>2</v>
      </c>
      <c r="M740" s="28" t="s">
        <v>147</v>
      </c>
      <c r="N740" s="28" t="s">
        <v>138</v>
      </c>
      <c r="O740" s="29" t="n">
        <v>44820</v>
      </c>
      <c r="P740" s="28" t="n">
        <f aca="false">ROUNDDOWN(($B740-$O740)/30,0)</f>
        <v>36</v>
      </c>
      <c r="Q740" s="28" t="str">
        <f aca="false">TEXT($B740,"yyyy-mm")</f>
        <v>2025-08</v>
      </c>
      <c r="R740" s="28" t="n">
        <f aca="false">IF(AND($O740&gt;=DATE(2025,1,1),$O740&lt;=DATE(2025,4,30)),1,0)</f>
        <v>0</v>
      </c>
    </row>
    <row r="741" customFormat="false" ht="15" hidden="false" customHeight="false" outlineLevel="0" collapsed="false">
      <c r="A741" s="28" t="n">
        <v>67</v>
      </c>
      <c r="B741" s="29" t="n">
        <v>45930</v>
      </c>
      <c r="C741" s="28" t="n">
        <v>0</v>
      </c>
      <c r="D741" s="28" t="n">
        <v>0</v>
      </c>
      <c r="E741" s="28" t="n">
        <v>0</v>
      </c>
      <c r="F741" s="28" t="s">
        <v>345</v>
      </c>
      <c r="G741" s="28" t="n">
        <v>0</v>
      </c>
      <c r="H741" s="28" t="n">
        <v>0</v>
      </c>
      <c r="I741" s="28" t="n">
        <v>0</v>
      </c>
      <c r="J741" s="28" t="n">
        <v>276</v>
      </c>
      <c r="K741" s="28" t="n">
        <v>7</v>
      </c>
      <c r="L741" s="28" t="n">
        <v>2</v>
      </c>
      <c r="M741" s="28" t="s">
        <v>147</v>
      </c>
      <c r="N741" s="28" t="s">
        <v>138</v>
      </c>
      <c r="O741" s="29" t="n">
        <v>44820</v>
      </c>
      <c r="P741" s="28" t="n">
        <f aca="false">ROUNDDOWN(($B741-$O741)/30,0)</f>
        <v>37</v>
      </c>
      <c r="Q741" s="28" t="str">
        <f aca="false">TEXT($B741,"yyyy-mm")</f>
        <v>2025-09</v>
      </c>
      <c r="R741" s="28" t="n">
        <f aca="false">IF(AND($O741&gt;=DATE(2025,1,1),$O741&lt;=DATE(2025,4,30)),1,0)</f>
        <v>0</v>
      </c>
    </row>
    <row r="742" customFormat="false" ht="15" hidden="false" customHeight="false" outlineLevel="0" collapsed="false">
      <c r="A742" s="28" t="n">
        <v>68</v>
      </c>
      <c r="B742" s="29" t="n">
        <v>45322</v>
      </c>
      <c r="C742" s="28" t="n">
        <v>42400</v>
      </c>
      <c r="D742" s="28" t="n">
        <v>0</v>
      </c>
      <c r="E742" s="28" t="n">
        <v>0</v>
      </c>
      <c r="F742" s="28" t="s">
        <v>345</v>
      </c>
      <c r="G742" s="28" t="n">
        <v>0</v>
      </c>
      <c r="H742" s="28" t="n">
        <v>0</v>
      </c>
      <c r="I742" s="28" t="n">
        <v>0</v>
      </c>
      <c r="J742" s="28" t="n">
        <v>329</v>
      </c>
      <c r="K742" s="28" t="n">
        <v>5</v>
      </c>
      <c r="L742" s="28" t="n">
        <v>1</v>
      </c>
      <c r="M742" s="28" t="s">
        <v>146</v>
      </c>
      <c r="N742" s="28" t="s">
        <v>138</v>
      </c>
      <c r="O742" s="29" t="n">
        <v>45298</v>
      </c>
      <c r="P742" s="28" t="n">
        <f aca="false">ROUNDDOWN(($B742-$O742)/30,0)</f>
        <v>0</v>
      </c>
      <c r="Q742" s="28" t="str">
        <f aca="false">TEXT($B742,"yyyy-mm")</f>
        <v>2024-01</v>
      </c>
      <c r="R742" s="28" t="n">
        <f aca="false">IF(AND($O742&gt;=DATE(2025,1,1),$O742&lt;=DATE(2025,4,30)),1,0)</f>
        <v>0</v>
      </c>
    </row>
    <row r="743" customFormat="false" ht="15" hidden="false" customHeight="false" outlineLevel="0" collapsed="false">
      <c r="A743" s="28" t="n">
        <v>68</v>
      </c>
      <c r="B743" s="29" t="n">
        <v>45351</v>
      </c>
      <c r="C743" s="28" t="n">
        <v>28266.67</v>
      </c>
      <c r="D743" s="28" t="n">
        <v>0</v>
      </c>
      <c r="E743" s="28" t="n">
        <v>0</v>
      </c>
      <c r="F743" s="28" t="s">
        <v>345</v>
      </c>
      <c r="G743" s="28" t="n">
        <v>0</v>
      </c>
      <c r="H743" s="28" t="n">
        <v>0</v>
      </c>
      <c r="I743" s="28" t="n">
        <v>0</v>
      </c>
      <c r="J743" s="28" t="n">
        <v>329</v>
      </c>
      <c r="K743" s="28" t="n">
        <v>5</v>
      </c>
      <c r="L743" s="28" t="n">
        <v>1</v>
      </c>
      <c r="M743" s="28" t="s">
        <v>146</v>
      </c>
      <c r="N743" s="28" t="s">
        <v>138</v>
      </c>
      <c r="O743" s="29" t="n">
        <v>45298</v>
      </c>
      <c r="P743" s="28" t="n">
        <f aca="false">ROUNDDOWN(($B743-$O743)/30,0)</f>
        <v>1</v>
      </c>
      <c r="Q743" s="28" t="str">
        <f aca="false">TEXT($B743,"yyyy-mm")</f>
        <v>2024-02</v>
      </c>
      <c r="R743" s="28" t="n">
        <f aca="false">IF(AND($O743&gt;=DATE(2025,1,1),$O743&lt;=DATE(2025,4,30)),1,0)</f>
        <v>0</v>
      </c>
    </row>
    <row r="744" customFormat="false" ht="15" hidden="false" customHeight="false" outlineLevel="0" collapsed="false">
      <c r="A744" s="28" t="n">
        <v>68</v>
      </c>
      <c r="B744" s="29" t="n">
        <v>45382</v>
      </c>
      <c r="C744" s="28" t="n">
        <v>14133.34</v>
      </c>
      <c r="D744" s="28" t="n">
        <v>0</v>
      </c>
      <c r="E744" s="28" t="n">
        <v>0</v>
      </c>
      <c r="F744" s="28" t="s">
        <v>345</v>
      </c>
      <c r="G744" s="28" t="n">
        <v>0</v>
      </c>
      <c r="H744" s="28" t="n">
        <v>0</v>
      </c>
      <c r="I744" s="28" t="n">
        <v>0</v>
      </c>
      <c r="J744" s="28" t="n">
        <v>329</v>
      </c>
      <c r="K744" s="28" t="n">
        <v>5</v>
      </c>
      <c r="L744" s="28" t="n">
        <v>1</v>
      </c>
      <c r="M744" s="28" t="s">
        <v>146</v>
      </c>
      <c r="N744" s="28" t="s">
        <v>138</v>
      </c>
      <c r="O744" s="29" t="n">
        <v>45298</v>
      </c>
      <c r="P744" s="28" t="n">
        <f aca="false">ROUNDDOWN(($B744-$O744)/30,0)</f>
        <v>2</v>
      </c>
      <c r="Q744" s="28" t="str">
        <f aca="false">TEXT($B744,"yyyy-mm")</f>
        <v>2024-03</v>
      </c>
      <c r="R744" s="28" t="n">
        <f aca="false">IF(AND($O744&gt;=DATE(2025,1,1),$O744&lt;=DATE(2025,4,30)),1,0)</f>
        <v>0</v>
      </c>
    </row>
    <row r="745" customFormat="false" ht="15" hidden="false" customHeight="false" outlineLevel="0" collapsed="false">
      <c r="A745" s="28" t="n">
        <v>68</v>
      </c>
      <c r="B745" s="29" t="n">
        <v>45412</v>
      </c>
      <c r="C745" s="28" t="n">
        <v>0.01</v>
      </c>
      <c r="D745" s="28" t="n">
        <v>0</v>
      </c>
      <c r="E745" s="28" t="n">
        <v>0</v>
      </c>
      <c r="F745" s="28" t="s">
        <v>345</v>
      </c>
      <c r="G745" s="28" t="n">
        <v>0</v>
      </c>
      <c r="H745" s="28" t="n">
        <v>0</v>
      </c>
      <c r="I745" s="28" t="n">
        <v>0</v>
      </c>
      <c r="J745" s="28" t="n">
        <v>329</v>
      </c>
      <c r="K745" s="28" t="n">
        <v>5</v>
      </c>
      <c r="L745" s="28" t="n">
        <v>1</v>
      </c>
      <c r="M745" s="28" t="s">
        <v>146</v>
      </c>
      <c r="N745" s="28" t="s">
        <v>138</v>
      </c>
      <c r="O745" s="29" t="n">
        <v>45298</v>
      </c>
      <c r="P745" s="28" t="n">
        <f aca="false">ROUNDDOWN(($B745-$O745)/30,0)</f>
        <v>3</v>
      </c>
      <c r="Q745" s="28" t="str">
        <f aca="false">TEXT($B745,"yyyy-mm")</f>
        <v>2024-04</v>
      </c>
      <c r="R745" s="28" t="n">
        <f aca="false">IF(AND($O745&gt;=DATE(2025,1,1),$O745&lt;=DATE(2025,4,30)),1,0)</f>
        <v>0</v>
      </c>
    </row>
    <row r="746" customFormat="false" ht="15" hidden="false" customHeight="false" outlineLevel="0" collapsed="false">
      <c r="A746" s="28" t="n">
        <v>69</v>
      </c>
      <c r="B746" s="29" t="n">
        <v>44865</v>
      </c>
      <c r="C746" s="28" t="n">
        <v>13800</v>
      </c>
      <c r="D746" s="28" t="n">
        <v>0</v>
      </c>
      <c r="E746" s="28" t="n">
        <v>0</v>
      </c>
      <c r="F746" s="28" t="s">
        <v>345</v>
      </c>
      <c r="G746" s="28" t="n">
        <v>0</v>
      </c>
      <c r="H746" s="28" t="n">
        <v>0</v>
      </c>
      <c r="I746" s="28" t="n">
        <v>0</v>
      </c>
      <c r="J746" s="28" t="n">
        <v>144</v>
      </c>
      <c r="K746" s="28" t="n">
        <v>10</v>
      </c>
      <c r="L746" s="28" t="n">
        <v>2</v>
      </c>
      <c r="M746" s="28" t="s">
        <v>145</v>
      </c>
      <c r="N746" s="28" t="s">
        <v>139</v>
      </c>
      <c r="O746" s="29" t="n">
        <v>44848</v>
      </c>
      <c r="P746" s="28" t="n">
        <f aca="false">ROUNDDOWN(($B746-$O746)/30,0)</f>
        <v>0</v>
      </c>
      <c r="Q746" s="28" t="str">
        <f aca="false">TEXT($B746,"yyyy-mm")</f>
        <v>2022-10</v>
      </c>
      <c r="R746" s="28" t="n">
        <f aca="false">IF(AND($O746&gt;=DATE(2025,1,1),$O746&lt;=DATE(2025,4,30)),1,0)</f>
        <v>0</v>
      </c>
    </row>
    <row r="747" customFormat="false" ht="15" hidden="false" customHeight="false" outlineLevel="0" collapsed="false">
      <c r="A747" s="28" t="n">
        <v>69</v>
      </c>
      <c r="B747" s="29" t="n">
        <v>44895</v>
      </c>
      <c r="C747" s="28" t="n">
        <v>11828.57</v>
      </c>
      <c r="D747" s="28" t="n">
        <v>0</v>
      </c>
      <c r="E747" s="28" t="n">
        <v>0</v>
      </c>
      <c r="F747" s="28" t="s">
        <v>345</v>
      </c>
      <c r="G747" s="28" t="n">
        <v>0</v>
      </c>
      <c r="H747" s="28" t="n">
        <v>0</v>
      </c>
      <c r="I747" s="28" t="n">
        <v>0</v>
      </c>
      <c r="J747" s="28" t="n">
        <v>144</v>
      </c>
      <c r="K747" s="28" t="n">
        <v>10</v>
      </c>
      <c r="L747" s="28" t="n">
        <v>2</v>
      </c>
      <c r="M747" s="28" t="s">
        <v>145</v>
      </c>
      <c r="N747" s="28" t="s">
        <v>139</v>
      </c>
      <c r="O747" s="29" t="n">
        <v>44848</v>
      </c>
      <c r="P747" s="28" t="n">
        <f aca="false">ROUNDDOWN(($B747-$O747)/30,0)</f>
        <v>1</v>
      </c>
      <c r="Q747" s="28" t="str">
        <f aca="false">TEXT($B747,"yyyy-mm")</f>
        <v>2022-11</v>
      </c>
      <c r="R747" s="28" t="n">
        <f aca="false">IF(AND($O747&gt;=DATE(2025,1,1),$O747&lt;=DATE(2025,4,30)),1,0)</f>
        <v>0</v>
      </c>
    </row>
    <row r="748" customFormat="false" ht="15" hidden="false" customHeight="false" outlineLevel="0" collapsed="false">
      <c r="A748" s="28" t="n">
        <v>69</v>
      </c>
      <c r="B748" s="29" t="n">
        <v>44926</v>
      </c>
      <c r="C748" s="28" t="n">
        <v>9857.14</v>
      </c>
      <c r="D748" s="28" t="n">
        <v>0</v>
      </c>
      <c r="E748" s="28" t="n">
        <v>0</v>
      </c>
      <c r="F748" s="28" t="s">
        <v>345</v>
      </c>
      <c r="G748" s="28" t="n">
        <v>0</v>
      </c>
      <c r="H748" s="28" t="n">
        <v>0</v>
      </c>
      <c r="I748" s="28" t="n">
        <v>0</v>
      </c>
      <c r="J748" s="28" t="n">
        <v>144</v>
      </c>
      <c r="K748" s="28" t="n">
        <v>10</v>
      </c>
      <c r="L748" s="28" t="n">
        <v>2</v>
      </c>
      <c r="M748" s="28" t="s">
        <v>145</v>
      </c>
      <c r="N748" s="28" t="s">
        <v>139</v>
      </c>
      <c r="O748" s="29" t="n">
        <v>44848</v>
      </c>
      <c r="P748" s="28" t="n">
        <f aca="false">ROUNDDOWN(($B748-$O748)/30,0)</f>
        <v>2</v>
      </c>
      <c r="Q748" s="28" t="str">
        <f aca="false">TEXT($B748,"yyyy-mm")</f>
        <v>2022-12</v>
      </c>
      <c r="R748" s="28" t="n">
        <f aca="false">IF(AND($O748&gt;=DATE(2025,1,1),$O748&lt;=DATE(2025,4,30)),1,0)</f>
        <v>0</v>
      </c>
    </row>
    <row r="749" customFormat="false" ht="15" hidden="false" customHeight="false" outlineLevel="0" collapsed="false">
      <c r="A749" s="28" t="n">
        <v>69</v>
      </c>
      <c r="B749" s="29" t="n">
        <v>44957</v>
      </c>
      <c r="C749" s="28" t="n">
        <v>7885.71</v>
      </c>
      <c r="D749" s="28" t="n">
        <v>0</v>
      </c>
      <c r="E749" s="28" t="n">
        <v>0</v>
      </c>
      <c r="F749" s="28" t="s">
        <v>345</v>
      </c>
      <c r="G749" s="28" t="n">
        <v>0</v>
      </c>
      <c r="H749" s="28" t="n">
        <v>0</v>
      </c>
      <c r="I749" s="28" t="n">
        <v>0</v>
      </c>
      <c r="J749" s="28" t="n">
        <v>144</v>
      </c>
      <c r="K749" s="28" t="n">
        <v>10</v>
      </c>
      <c r="L749" s="28" t="n">
        <v>2</v>
      </c>
      <c r="M749" s="28" t="s">
        <v>145</v>
      </c>
      <c r="N749" s="28" t="s">
        <v>139</v>
      </c>
      <c r="O749" s="29" t="n">
        <v>44848</v>
      </c>
      <c r="P749" s="28" t="n">
        <f aca="false">ROUNDDOWN(($B749-$O749)/30,0)</f>
        <v>3</v>
      </c>
      <c r="Q749" s="28" t="str">
        <f aca="false">TEXT($B749,"yyyy-mm")</f>
        <v>2023-01</v>
      </c>
      <c r="R749" s="28" t="n">
        <f aca="false">IF(AND($O749&gt;=DATE(2025,1,1),$O749&lt;=DATE(2025,4,30)),1,0)</f>
        <v>0</v>
      </c>
    </row>
    <row r="750" customFormat="false" ht="15" hidden="false" customHeight="false" outlineLevel="0" collapsed="false">
      <c r="A750" s="28" t="n">
        <v>69</v>
      </c>
      <c r="B750" s="29" t="n">
        <v>44985</v>
      </c>
      <c r="C750" s="28" t="n">
        <v>5914.28</v>
      </c>
      <c r="D750" s="28" t="n">
        <v>0</v>
      </c>
      <c r="E750" s="28" t="n">
        <v>0</v>
      </c>
      <c r="F750" s="28" t="s">
        <v>345</v>
      </c>
      <c r="G750" s="28" t="n">
        <v>0</v>
      </c>
      <c r="H750" s="28" t="n">
        <v>0</v>
      </c>
      <c r="I750" s="28" t="n">
        <v>0</v>
      </c>
      <c r="J750" s="28" t="n">
        <v>144</v>
      </c>
      <c r="K750" s="28" t="n">
        <v>10</v>
      </c>
      <c r="L750" s="28" t="n">
        <v>2</v>
      </c>
      <c r="M750" s="28" t="s">
        <v>145</v>
      </c>
      <c r="N750" s="28" t="s">
        <v>139</v>
      </c>
      <c r="O750" s="29" t="n">
        <v>44848</v>
      </c>
      <c r="P750" s="28" t="n">
        <f aca="false">ROUNDDOWN(($B750-$O750)/30,0)</f>
        <v>4</v>
      </c>
      <c r="Q750" s="28" t="str">
        <f aca="false">TEXT($B750,"yyyy-mm")</f>
        <v>2023-02</v>
      </c>
      <c r="R750" s="28" t="n">
        <f aca="false">IF(AND($O750&gt;=DATE(2025,1,1),$O750&lt;=DATE(2025,4,30)),1,0)</f>
        <v>0</v>
      </c>
    </row>
    <row r="751" customFormat="false" ht="15" hidden="false" customHeight="false" outlineLevel="0" collapsed="false">
      <c r="A751" s="28" t="n">
        <v>69</v>
      </c>
      <c r="B751" s="29" t="n">
        <v>45016</v>
      </c>
      <c r="C751" s="28" t="n">
        <v>3942.85</v>
      </c>
      <c r="D751" s="28" t="n">
        <v>0</v>
      </c>
      <c r="E751" s="28" t="n">
        <v>0</v>
      </c>
      <c r="F751" s="28" t="s">
        <v>345</v>
      </c>
      <c r="G751" s="28" t="n">
        <v>0</v>
      </c>
      <c r="H751" s="28" t="n">
        <v>0</v>
      </c>
      <c r="I751" s="28" t="n">
        <v>0</v>
      </c>
      <c r="J751" s="28" t="n">
        <v>144</v>
      </c>
      <c r="K751" s="28" t="n">
        <v>10</v>
      </c>
      <c r="L751" s="28" t="n">
        <v>2</v>
      </c>
      <c r="M751" s="28" t="s">
        <v>145</v>
      </c>
      <c r="N751" s="28" t="s">
        <v>139</v>
      </c>
      <c r="O751" s="29" t="n">
        <v>44848</v>
      </c>
      <c r="P751" s="28" t="n">
        <f aca="false">ROUNDDOWN(($B751-$O751)/30,0)</f>
        <v>5</v>
      </c>
      <c r="Q751" s="28" t="str">
        <f aca="false">TEXT($B751,"yyyy-mm")</f>
        <v>2023-03</v>
      </c>
      <c r="R751" s="28" t="n">
        <f aca="false">IF(AND($O751&gt;=DATE(2025,1,1),$O751&lt;=DATE(2025,4,30)),1,0)</f>
        <v>0</v>
      </c>
    </row>
    <row r="752" customFormat="false" ht="15" hidden="false" customHeight="false" outlineLevel="0" collapsed="false">
      <c r="A752" s="28" t="n">
        <v>69</v>
      </c>
      <c r="B752" s="29" t="n">
        <v>45046</v>
      </c>
      <c r="C752" s="28" t="n">
        <v>1971.42</v>
      </c>
      <c r="D752" s="28" t="n">
        <v>0</v>
      </c>
      <c r="E752" s="28" t="n">
        <v>0</v>
      </c>
      <c r="F752" s="28" t="s">
        <v>345</v>
      </c>
      <c r="G752" s="28" t="n">
        <v>0</v>
      </c>
      <c r="H752" s="28" t="n">
        <v>0</v>
      </c>
      <c r="I752" s="28" t="n">
        <v>0</v>
      </c>
      <c r="J752" s="28" t="n">
        <v>144</v>
      </c>
      <c r="K752" s="28" t="n">
        <v>10</v>
      </c>
      <c r="L752" s="28" t="n">
        <v>2</v>
      </c>
      <c r="M752" s="28" t="s">
        <v>145</v>
      </c>
      <c r="N752" s="28" t="s">
        <v>139</v>
      </c>
      <c r="O752" s="29" t="n">
        <v>44848</v>
      </c>
      <c r="P752" s="28" t="n">
        <f aca="false">ROUNDDOWN(($B752-$O752)/30,0)</f>
        <v>6</v>
      </c>
      <c r="Q752" s="28" t="str">
        <f aca="false">TEXT($B752,"yyyy-mm")</f>
        <v>2023-04</v>
      </c>
      <c r="R752" s="28" t="n">
        <f aca="false">IF(AND($O752&gt;=DATE(2025,1,1),$O752&lt;=DATE(2025,4,30)),1,0)</f>
        <v>0</v>
      </c>
    </row>
    <row r="753" customFormat="false" ht="15" hidden="false" customHeight="false" outlineLevel="0" collapsed="false">
      <c r="A753" s="28" t="n">
        <v>69</v>
      </c>
      <c r="B753" s="29" t="n">
        <v>45077</v>
      </c>
      <c r="C753" s="28" t="n">
        <v>0</v>
      </c>
      <c r="D753" s="28" t="n">
        <v>0</v>
      </c>
      <c r="E753" s="28" t="n">
        <v>0</v>
      </c>
      <c r="F753" s="28" t="s">
        <v>345</v>
      </c>
      <c r="G753" s="28" t="n">
        <v>0</v>
      </c>
      <c r="H753" s="28" t="n">
        <v>0</v>
      </c>
      <c r="I753" s="28" t="n">
        <v>0</v>
      </c>
      <c r="J753" s="28" t="n">
        <v>144</v>
      </c>
      <c r="K753" s="28" t="n">
        <v>10</v>
      </c>
      <c r="L753" s="28" t="n">
        <v>2</v>
      </c>
      <c r="M753" s="28" t="s">
        <v>145</v>
      </c>
      <c r="N753" s="28" t="s">
        <v>139</v>
      </c>
      <c r="O753" s="29" t="n">
        <v>44848</v>
      </c>
      <c r="P753" s="28" t="n">
        <f aca="false">ROUNDDOWN(($B753-$O753)/30,0)</f>
        <v>7</v>
      </c>
      <c r="Q753" s="28" t="str">
        <f aca="false">TEXT($B753,"yyyy-mm")</f>
        <v>2023-05</v>
      </c>
      <c r="R753" s="28" t="n">
        <f aca="false">IF(AND($O753&gt;=DATE(2025,1,1),$O753&lt;=DATE(2025,4,30)),1,0)</f>
        <v>0</v>
      </c>
    </row>
    <row r="754" customFormat="false" ht="15" hidden="false" customHeight="false" outlineLevel="0" collapsed="false">
      <c r="A754" s="28" t="n">
        <v>70</v>
      </c>
      <c r="B754" s="29" t="n">
        <v>45716</v>
      </c>
      <c r="C754" s="28" t="n">
        <v>906500</v>
      </c>
      <c r="D754" s="28" t="n">
        <v>0</v>
      </c>
      <c r="E754" s="28" t="n">
        <v>0</v>
      </c>
      <c r="F754" s="28" t="s">
        <v>345</v>
      </c>
      <c r="G754" s="28" t="n">
        <v>0</v>
      </c>
      <c r="H754" s="28" t="n">
        <v>0</v>
      </c>
      <c r="I754" s="28" t="n">
        <v>0</v>
      </c>
      <c r="J754" s="28" t="n">
        <v>109</v>
      </c>
      <c r="K754" s="28" t="n">
        <v>11</v>
      </c>
      <c r="L754" s="28" t="n">
        <v>2</v>
      </c>
      <c r="M754" s="28" t="s">
        <v>147</v>
      </c>
      <c r="N754" s="28" t="s">
        <v>139</v>
      </c>
      <c r="O754" s="29" t="n">
        <v>45691</v>
      </c>
      <c r="P754" s="28" t="n">
        <f aca="false">ROUNDDOWN(($B754-$O754)/30,0)</f>
        <v>0</v>
      </c>
      <c r="Q754" s="28" t="str">
        <f aca="false">TEXT($B754,"yyyy-mm")</f>
        <v>2025-02</v>
      </c>
      <c r="R754" s="28" t="n">
        <f aca="false">IF(AND($O754&gt;=DATE(2025,1,1),$O754&lt;=DATE(2025,4,30)),1,0)</f>
        <v>1</v>
      </c>
    </row>
    <row r="755" customFormat="false" ht="15" hidden="false" customHeight="false" outlineLevel="0" collapsed="false">
      <c r="A755" s="28" t="n">
        <v>70</v>
      </c>
      <c r="B755" s="29" t="n">
        <v>45747</v>
      </c>
      <c r="C755" s="28" t="n">
        <v>887614.58</v>
      </c>
      <c r="D755" s="28" t="n">
        <v>0</v>
      </c>
      <c r="E755" s="28" t="n">
        <v>0</v>
      </c>
      <c r="F755" s="28" t="s">
        <v>345</v>
      </c>
      <c r="G755" s="28" t="n">
        <v>0</v>
      </c>
      <c r="H755" s="28" t="n">
        <v>0</v>
      </c>
      <c r="I755" s="28" t="n">
        <v>0</v>
      </c>
      <c r="J755" s="28" t="n">
        <v>109</v>
      </c>
      <c r="K755" s="28" t="n">
        <v>11</v>
      </c>
      <c r="L755" s="28" t="n">
        <v>2</v>
      </c>
      <c r="M755" s="28" t="s">
        <v>147</v>
      </c>
      <c r="N755" s="28" t="s">
        <v>139</v>
      </c>
      <c r="O755" s="29" t="n">
        <v>45691</v>
      </c>
      <c r="P755" s="28" t="n">
        <f aca="false">ROUNDDOWN(($B755-$O755)/30,0)</f>
        <v>1</v>
      </c>
      <c r="Q755" s="28" t="str">
        <f aca="false">TEXT($B755,"yyyy-mm")</f>
        <v>2025-03</v>
      </c>
      <c r="R755" s="28" t="n">
        <f aca="false">IF(AND($O755&gt;=DATE(2025,1,1),$O755&lt;=DATE(2025,4,30)),1,0)</f>
        <v>1</v>
      </c>
    </row>
    <row r="756" customFormat="false" ht="15" hidden="false" customHeight="false" outlineLevel="0" collapsed="false">
      <c r="A756" s="28" t="n">
        <v>70</v>
      </c>
      <c r="B756" s="29" t="n">
        <v>45777</v>
      </c>
      <c r="C756" s="28" t="n">
        <v>868729.16</v>
      </c>
      <c r="D756" s="28" t="n">
        <v>0</v>
      </c>
      <c r="E756" s="28" t="n">
        <v>0</v>
      </c>
      <c r="F756" s="28" t="s">
        <v>345</v>
      </c>
      <c r="G756" s="28" t="n">
        <v>0</v>
      </c>
      <c r="H756" s="28" t="n">
        <v>0</v>
      </c>
      <c r="I756" s="28" t="n">
        <v>0</v>
      </c>
      <c r="J756" s="28" t="n">
        <v>109</v>
      </c>
      <c r="K756" s="28" t="n">
        <v>11</v>
      </c>
      <c r="L756" s="28" t="n">
        <v>2</v>
      </c>
      <c r="M756" s="28" t="s">
        <v>147</v>
      </c>
      <c r="N756" s="28" t="s">
        <v>139</v>
      </c>
      <c r="O756" s="29" t="n">
        <v>45691</v>
      </c>
      <c r="P756" s="28" t="n">
        <f aca="false">ROUNDDOWN(($B756-$O756)/30,0)</f>
        <v>2</v>
      </c>
      <c r="Q756" s="28" t="str">
        <f aca="false">TEXT($B756,"yyyy-mm")</f>
        <v>2025-04</v>
      </c>
      <c r="R756" s="28" t="n">
        <f aca="false">IF(AND($O756&gt;=DATE(2025,1,1),$O756&lt;=DATE(2025,4,30)),1,0)</f>
        <v>1</v>
      </c>
    </row>
    <row r="757" customFormat="false" ht="15" hidden="false" customHeight="false" outlineLevel="0" collapsed="false">
      <c r="A757" s="28" t="n">
        <v>70</v>
      </c>
      <c r="B757" s="29" t="n">
        <v>45808</v>
      </c>
      <c r="C757" s="28" t="n">
        <v>849843.74</v>
      </c>
      <c r="D757" s="28" t="n">
        <v>0</v>
      </c>
      <c r="E757" s="28" t="n">
        <v>0</v>
      </c>
      <c r="F757" s="28" t="s">
        <v>345</v>
      </c>
      <c r="G757" s="28" t="n">
        <v>0</v>
      </c>
      <c r="H757" s="28" t="n">
        <v>0</v>
      </c>
      <c r="I757" s="28" t="n">
        <v>0</v>
      </c>
      <c r="J757" s="28" t="n">
        <v>109</v>
      </c>
      <c r="K757" s="28" t="n">
        <v>11</v>
      </c>
      <c r="L757" s="28" t="n">
        <v>2</v>
      </c>
      <c r="M757" s="28" t="s">
        <v>147</v>
      </c>
      <c r="N757" s="28" t="s">
        <v>139</v>
      </c>
      <c r="O757" s="29" t="n">
        <v>45691</v>
      </c>
      <c r="P757" s="28" t="n">
        <f aca="false">ROUNDDOWN(($B757-$O757)/30,0)</f>
        <v>3</v>
      </c>
      <c r="Q757" s="28" t="str">
        <f aca="false">TEXT($B757,"yyyy-mm")</f>
        <v>2025-05</v>
      </c>
      <c r="R757" s="28" t="n">
        <f aca="false">IF(AND($O757&gt;=DATE(2025,1,1),$O757&lt;=DATE(2025,4,30)),1,0)</f>
        <v>1</v>
      </c>
    </row>
    <row r="758" customFormat="false" ht="15" hidden="false" customHeight="false" outlineLevel="0" collapsed="false">
      <c r="A758" s="28" t="n">
        <v>70</v>
      </c>
      <c r="B758" s="29" t="n">
        <v>45838</v>
      </c>
      <c r="C758" s="28" t="n">
        <v>830958.32</v>
      </c>
      <c r="D758" s="28" t="n">
        <v>0</v>
      </c>
      <c r="E758" s="28" t="n">
        <v>0</v>
      </c>
      <c r="F758" s="28" t="s">
        <v>345</v>
      </c>
      <c r="G758" s="28" t="n">
        <v>0</v>
      </c>
      <c r="H758" s="28" t="n">
        <v>0</v>
      </c>
      <c r="I758" s="28" t="n">
        <v>0</v>
      </c>
      <c r="J758" s="28" t="n">
        <v>109</v>
      </c>
      <c r="K758" s="28" t="n">
        <v>11</v>
      </c>
      <c r="L758" s="28" t="n">
        <v>2</v>
      </c>
      <c r="M758" s="28" t="s">
        <v>147</v>
      </c>
      <c r="N758" s="28" t="s">
        <v>139</v>
      </c>
      <c r="O758" s="29" t="n">
        <v>45691</v>
      </c>
      <c r="P758" s="28" t="n">
        <f aca="false">ROUNDDOWN(($B758-$O758)/30,0)</f>
        <v>4</v>
      </c>
      <c r="Q758" s="28" t="str">
        <f aca="false">TEXT($B758,"yyyy-mm")</f>
        <v>2025-06</v>
      </c>
      <c r="R758" s="28" t="n">
        <f aca="false">IF(AND($O758&gt;=DATE(2025,1,1),$O758&lt;=DATE(2025,4,30)),1,0)</f>
        <v>1</v>
      </c>
    </row>
    <row r="759" customFormat="false" ht="15" hidden="false" customHeight="false" outlineLevel="0" collapsed="false">
      <c r="A759" s="28" t="n">
        <v>70</v>
      </c>
      <c r="B759" s="29" t="n">
        <v>45869</v>
      </c>
      <c r="C759" s="28" t="n">
        <v>812072.9</v>
      </c>
      <c r="D759" s="28" t="n">
        <v>0</v>
      </c>
      <c r="E759" s="28" t="n">
        <v>0</v>
      </c>
      <c r="F759" s="28" t="s">
        <v>345</v>
      </c>
      <c r="G759" s="28" t="n">
        <v>0</v>
      </c>
      <c r="H759" s="28" t="n">
        <v>0</v>
      </c>
      <c r="I759" s="28" t="n">
        <v>0</v>
      </c>
      <c r="J759" s="28" t="n">
        <v>109</v>
      </c>
      <c r="K759" s="28" t="n">
        <v>11</v>
      </c>
      <c r="L759" s="28" t="n">
        <v>2</v>
      </c>
      <c r="M759" s="28" t="s">
        <v>147</v>
      </c>
      <c r="N759" s="28" t="s">
        <v>139</v>
      </c>
      <c r="O759" s="29" t="n">
        <v>45691</v>
      </c>
      <c r="P759" s="28" t="n">
        <f aca="false">ROUNDDOWN(($B759-$O759)/30,0)</f>
        <v>5</v>
      </c>
      <c r="Q759" s="28" t="str">
        <f aca="false">TEXT($B759,"yyyy-mm")</f>
        <v>2025-07</v>
      </c>
      <c r="R759" s="28" t="n">
        <f aca="false">IF(AND($O759&gt;=DATE(2025,1,1),$O759&lt;=DATE(2025,4,30)),1,0)</f>
        <v>1</v>
      </c>
    </row>
    <row r="760" customFormat="false" ht="15" hidden="false" customHeight="false" outlineLevel="0" collapsed="false">
      <c r="A760" s="28" t="n">
        <v>70</v>
      </c>
      <c r="B760" s="29" t="n">
        <v>45900</v>
      </c>
      <c r="C760" s="28" t="n">
        <v>800679.89</v>
      </c>
      <c r="D760" s="28" t="n">
        <v>7492.41</v>
      </c>
      <c r="E760" s="28" t="n">
        <v>28</v>
      </c>
      <c r="F760" s="28" t="s">
        <v>346</v>
      </c>
      <c r="G760" s="28" t="n">
        <v>0</v>
      </c>
      <c r="H760" s="28" t="n">
        <v>0</v>
      </c>
      <c r="I760" s="28" t="n">
        <v>0</v>
      </c>
      <c r="J760" s="28" t="n">
        <v>109</v>
      </c>
      <c r="K760" s="28" t="n">
        <v>11</v>
      </c>
      <c r="L760" s="28" t="n">
        <v>2</v>
      </c>
      <c r="M760" s="28" t="s">
        <v>147</v>
      </c>
      <c r="N760" s="28" t="s">
        <v>139</v>
      </c>
      <c r="O760" s="29" t="n">
        <v>45691</v>
      </c>
      <c r="P760" s="28" t="n">
        <f aca="false">ROUNDDOWN(($B760-$O760)/30,0)</f>
        <v>6</v>
      </c>
      <c r="Q760" s="28" t="str">
        <f aca="false">TEXT($B760,"yyyy-mm")</f>
        <v>2025-08</v>
      </c>
      <c r="R760" s="28" t="n">
        <f aca="false">IF(AND($O760&gt;=DATE(2025,1,1),$O760&lt;=DATE(2025,4,30)),1,0)</f>
        <v>1</v>
      </c>
    </row>
    <row r="761" customFormat="false" ht="15" hidden="false" customHeight="false" outlineLevel="0" collapsed="false">
      <c r="A761" s="28" t="n">
        <v>70</v>
      </c>
      <c r="B761" s="29" t="n">
        <v>45930</v>
      </c>
      <c r="C761" s="28" t="n">
        <v>795577.33</v>
      </c>
      <c r="D761" s="28" t="n">
        <v>21275.27</v>
      </c>
      <c r="E761" s="28" t="n">
        <v>58</v>
      </c>
      <c r="F761" s="28" t="s">
        <v>347</v>
      </c>
      <c r="G761" s="28" t="n">
        <v>1</v>
      </c>
      <c r="H761" s="28" t="n">
        <v>0</v>
      </c>
      <c r="I761" s="28" t="n">
        <v>0</v>
      </c>
      <c r="J761" s="28" t="n">
        <v>109</v>
      </c>
      <c r="K761" s="28" t="n">
        <v>11</v>
      </c>
      <c r="L761" s="28" t="n">
        <v>2</v>
      </c>
      <c r="M761" s="28" t="s">
        <v>147</v>
      </c>
      <c r="N761" s="28" t="s">
        <v>139</v>
      </c>
      <c r="O761" s="29" t="n">
        <v>45691</v>
      </c>
      <c r="P761" s="28" t="n">
        <f aca="false">ROUNDDOWN(($B761-$O761)/30,0)</f>
        <v>7</v>
      </c>
      <c r="Q761" s="28" t="str">
        <f aca="false">TEXT($B761,"yyyy-mm")</f>
        <v>2025-09</v>
      </c>
      <c r="R761" s="28" t="n">
        <f aca="false">IF(AND($O761&gt;=DATE(2025,1,1),$O761&lt;=DATE(2025,4,30)),1,0)</f>
        <v>1</v>
      </c>
    </row>
    <row r="762" customFormat="false" ht="15" hidden="false" customHeight="false" outlineLevel="0" collapsed="false">
      <c r="A762" s="28" t="n">
        <v>70</v>
      </c>
      <c r="B762" s="29" t="n">
        <v>45961</v>
      </c>
      <c r="C762" s="28" t="n">
        <v>795577.33</v>
      </c>
      <c r="D762" s="28" t="n">
        <v>40160.69</v>
      </c>
      <c r="E762" s="28" t="n">
        <v>89</v>
      </c>
      <c r="F762" s="28" t="s">
        <v>348</v>
      </c>
      <c r="G762" s="28" t="n">
        <v>1</v>
      </c>
      <c r="H762" s="28" t="n">
        <v>1</v>
      </c>
      <c r="I762" s="28" t="n">
        <v>0</v>
      </c>
      <c r="J762" s="28" t="n">
        <v>109</v>
      </c>
      <c r="K762" s="28" t="n">
        <v>11</v>
      </c>
      <c r="L762" s="28" t="n">
        <v>2</v>
      </c>
      <c r="M762" s="28" t="s">
        <v>147</v>
      </c>
      <c r="N762" s="28" t="s">
        <v>139</v>
      </c>
      <c r="O762" s="29" t="n">
        <v>45691</v>
      </c>
      <c r="P762" s="28" t="n">
        <f aca="false">ROUNDDOWN(($B762-$O762)/30,0)</f>
        <v>9</v>
      </c>
      <c r="Q762" s="28" t="str">
        <f aca="false">TEXT($B762,"yyyy-mm")</f>
        <v>2025-10</v>
      </c>
      <c r="R762" s="28" t="n">
        <f aca="false">IF(AND($O762&gt;=DATE(2025,1,1),$O762&lt;=DATE(2025,4,30)),1,0)</f>
        <v>1</v>
      </c>
    </row>
    <row r="763" customFormat="false" ht="15" hidden="false" customHeight="false" outlineLevel="0" collapsed="false">
      <c r="A763" s="28" t="n">
        <v>70</v>
      </c>
      <c r="B763" s="29" t="n">
        <v>45991</v>
      </c>
      <c r="C763" s="28" t="n">
        <v>736531.22</v>
      </c>
      <c r="D763" s="28" t="n">
        <v>0</v>
      </c>
      <c r="E763" s="28" t="n">
        <v>0</v>
      </c>
      <c r="F763" s="28" t="s">
        <v>345</v>
      </c>
      <c r="G763" s="28" t="n">
        <v>0</v>
      </c>
      <c r="H763" s="28" t="n">
        <v>0</v>
      </c>
      <c r="I763" s="28" t="n">
        <v>0</v>
      </c>
      <c r="J763" s="28" t="n">
        <v>109</v>
      </c>
      <c r="K763" s="28" t="n">
        <v>11</v>
      </c>
      <c r="L763" s="28" t="n">
        <v>2</v>
      </c>
      <c r="M763" s="28" t="s">
        <v>147</v>
      </c>
      <c r="N763" s="28" t="s">
        <v>139</v>
      </c>
      <c r="O763" s="29" t="n">
        <v>45691</v>
      </c>
      <c r="P763" s="28" t="n">
        <f aca="false">ROUNDDOWN(($B763-$O763)/30,0)</f>
        <v>10</v>
      </c>
      <c r="Q763" s="28" t="str">
        <f aca="false">TEXT($B763,"yyyy-mm")</f>
        <v>2025-11</v>
      </c>
      <c r="R763" s="28" t="n">
        <f aca="false">IF(AND($O763&gt;=DATE(2025,1,1),$O763&lt;=DATE(2025,4,30)),1,0)</f>
        <v>1</v>
      </c>
    </row>
    <row r="764" customFormat="false" ht="15" hidden="false" customHeight="false" outlineLevel="0" collapsed="false">
      <c r="A764" s="28" t="n">
        <v>70</v>
      </c>
      <c r="B764" s="29" t="n">
        <v>46022</v>
      </c>
      <c r="C764" s="28" t="n">
        <v>717645.8</v>
      </c>
      <c r="D764" s="28" t="n">
        <v>0</v>
      </c>
      <c r="E764" s="28" t="n">
        <v>0</v>
      </c>
      <c r="F764" s="28" t="s">
        <v>345</v>
      </c>
      <c r="G764" s="28" t="n">
        <v>0</v>
      </c>
      <c r="H764" s="28" t="n">
        <v>0</v>
      </c>
      <c r="I764" s="28" t="n">
        <v>0</v>
      </c>
      <c r="J764" s="28" t="n">
        <v>109</v>
      </c>
      <c r="K764" s="28" t="n">
        <v>11</v>
      </c>
      <c r="L764" s="28" t="n">
        <v>2</v>
      </c>
      <c r="M764" s="28" t="s">
        <v>147</v>
      </c>
      <c r="N764" s="28" t="s">
        <v>139</v>
      </c>
      <c r="O764" s="29" t="n">
        <v>45691</v>
      </c>
      <c r="P764" s="28" t="n">
        <f aca="false">ROUNDDOWN(($B764-$O764)/30,0)</f>
        <v>11</v>
      </c>
      <c r="Q764" s="28" t="str">
        <f aca="false">TEXT($B764,"yyyy-mm")</f>
        <v>2025-12</v>
      </c>
      <c r="R764" s="28" t="n">
        <f aca="false">IF(AND($O764&gt;=DATE(2025,1,1),$O764&lt;=DATE(2025,4,30)),1,0)</f>
        <v>1</v>
      </c>
    </row>
    <row r="765" customFormat="false" ht="15" hidden="false" customHeight="false" outlineLevel="0" collapsed="false">
      <c r="A765" s="28" t="n">
        <v>70</v>
      </c>
      <c r="B765" s="29" t="n">
        <v>46053</v>
      </c>
      <c r="C765" s="28" t="n">
        <v>698760.38</v>
      </c>
      <c r="D765" s="28" t="n">
        <v>0</v>
      </c>
      <c r="E765" s="28" t="n">
        <v>0</v>
      </c>
      <c r="F765" s="28" t="s">
        <v>345</v>
      </c>
      <c r="G765" s="28" t="n">
        <v>0</v>
      </c>
      <c r="H765" s="28" t="n">
        <v>0</v>
      </c>
      <c r="I765" s="28" t="n">
        <v>0</v>
      </c>
      <c r="J765" s="28" t="n">
        <v>109</v>
      </c>
      <c r="K765" s="28" t="n">
        <v>11</v>
      </c>
      <c r="L765" s="28" t="n">
        <v>2</v>
      </c>
      <c r="M765" s="28" t="s">
        <v>147</v>
      </c>
      <c r="N765" s="28" t="s">
        <v>139</v>
      </c>
      <c r="O765" s="29" t="n">
        <v>45691</v>
      </c>
      <c r="P765" s="28" t="n">
        <f aca="false">ROUNDDOWN(($B765-$O765)/30,0)</f>
        <v>12</v>
      </c>
      <c r="Q765" s="28" t="str">
        <f aca="false">TEXT($B765,"yyyy-mm")</f>
        <v>2026-01</v>
      </c>
      <c r="R765" s="28" t="n">
        <f aca="false">IF(AND($O765&gt;=DATE(2025,1,1),$O765&lt;=DATE(2025,4,30)),1,0)</f>
        <v>1</v>
      </c>
    </row>
    <row r="766" customFormat="false" ht="15" hidden="false" customHeight="false" outlineLevel="0" collapsed="false">
      <c r="A766" s="28" t="n">
        <v>70</v>
      </c>
      <c r="B766" s="29" t="n">
        <v>46081</v>
      </c>
      <c r="C766" s="28" t="n">
        <v>679874.96</v>
      </c>
      <c r="D766" s="28" t="n">
        <v>0</v>
      </c>
      <c r="E766" s="28" t="n">
        <v>0</v>
      </c>
      <c r="F766" s="28" t="s">
        <v>345</v>
      </c>
      <c r="G766" s="28" t="n">
        <v>0</v>
      </c>
      <c r="H766" s="28" t="n">
        <v>0</v>
      </c>
      <c r="I766" s="28" t="n">
        <v>0</v>
      </c>
      <c r="J766" s="28" t="n">
        <v>109</v>
      </c>
      <c r="K766" s="28" t="n">
        <v>11</v>
      </c>
      <c r="L766" s="28" t="n">
        <v>2</v>
      </c>
      <c r="M766" s="28" t="s">
        <v>147</v>
      </c>
      <c r="N766" s="28" t="s">
        <v>139</v>
      </c>
      <c r="O766" s="29" t="n">
        <v>45691</v>
      </c>
      <c r="P766" s="28" t="n">
        <f aca="false">ROUNDDOWN(($B766-$O766)/30,0)</f>
        <v>13</v>
      </c>
      <c r="Q766" s="28" t="str">
        <f aca="false">TEXT($B766,"yyyy-mm")</f>
        <v>2026-02</v>
      </c>
      <c r="R766" s="28" t="n">
        <f aca="false">IF(AND($O766&gt;=DATE(2025,1,1),$O766&lt;=DATE(2025,4,30)),1,0)</f>
        <v>1</v>
      </c>
    </row>
    <row r="767" customFormat="false" ht="15" hidden="false" customHeight="false" outlineLevel="0" collapsed="false">
      <c r="A767" s="28" t="n">
        <v>70</v>
      </c>
      <c r="B767" s="29" t="n">
        <v>46112</v>
      </c>
      <c r="C767" s="28" t="n">
        <v>660989.54</v>
      </c>
      <c r="D767" s="28" t="n">
        <v>0</v>
      </c>
      <c r="E767" s="28" t="n">
        <v>0</v>
      </c>
      <c r="F767" s="28" t="s">
        <v>345</v>
      </c>
      <c r="G767" s="28" t="n">
        <v>0</v>
      </c>
      <c r="H767" s="28" t="n">
        <v>0</v>
      </c>
      <c r="I767" s="28" t="n">
        <v>0</v>
      </c>
      <c r="J767" s="28" t="n">
        <v>109</v>
      </c>
      <c r="K767" s="28" t="n">
        <v>11</v>
      </c>
      <c r="L767" s="28" t="n">
        <v>2</v>
      </c>
      <c r="M767" s="28" t="s">
        <v>147</v>
      </c>
      <c r="N767" s="28" t="s">
        <v>139</v>
      </c>
      <c r="O767" s="29" t="n">
        <v>45691</v>
      </c>
      <c r="P767" s="28" t="n">
        <f aca="false">ROUNDDOWN(($B767-$O767)/30,0)</f>
        <v>14</v>
      </c>
      <c r="Q767" s="28" t="str">
        <f aca="false">TEXT($B767,"yyyy-mm")</f>
        <v>2026-03</v>
      </c>
      <c r="R767" s="28" t="n">
        <f aca="false">IF(AND($O767&gt;=DATE(2025,1,1),$O767&lt;=DATE(2025,4,30)),1,0)</f>
        <v>1</v>
      </c>
    </row>
    <row r="768" customFormat="false" ht="15" hidden="false" customHeight="false" outlineLevel="0" collapsed="false">
      <c r="A768" s="28" t="n">
        <v>70</v>
      </c>
      <c r="B768" s="29" t="n">
        <v>46142</v>
      </c>
      <c r="C768" s="28" t="n">
        <v>642104.12</v>
      </c>
      <c r="D768" s="28" t="n">
        <v>0</v>
      </c>
      <c r="E768" s="28" t="n">
        <v>0</v>
      </c>
      <c r="F768" s="28" t="s">
        <v>345</v>
      </c>
      <c r="G768" s="28" t="n">
        <v>0</v>
      </c>
      <c r="H768" s="28" t="n">
        <v>0</v>
      </c>
      <c r="I768" s="28" t="n">
        <v>0</v>
      </c>
      <c r="J768" s="28" t="n">
        <v>109</v>
      </c>
      <c r="K768" s="28" t="n">
        <v>11</v>
      </c>
      <c r="L768" s="28" t="n">
        <v>2</v>
      </c>
      <c r="M768" s="28" t="s">
        <v>147</v>
      </c>
      <c r="N768" s="28" t="s">
        <v>139</v>
      </c>
      <c r="O768" s="29" t="n">
        <v>45691</v>
      </c>
      <c r="P768" s="28" t="n">
        <f aca="false">ROUNDDOWN(($B768-$O768)/30,0)</f>
        <v>15</v>
      </c>
      <c r="Q768" s="28" t="str">
        <f aca="false">TEXT($B768,"yyyy-mm")</f>
        <v>2026-04</v>
      </c>
      <c r="R768" s="28" t="n">
        <f aca="false">IF(AND($O768&gt;=DATE(2025,1,1),$O768&lt;=DATE(2025,4,30)),1,0)</f>
        <v>1</v>
      </c>
    </row>
    <row r="769" customFormat="false" ht="15" hidden="false" customHeight="false" outlineLevel="0" collapsed="false">
      <c r="A769" s="28" t="n">
        <v>70</v>
      </c>
      <c r="B769" s="29" t="n">
        <v>46173</v>
      </c>
      <c r="C769" s="28" t="n">
        <v>623218.7</v>
      </c>
      <c r="D769" s="28" t="n">
        <v>0</v>
      </c>
      <c r="E769" s="28" t="n">
        <v>0</v>
      </c>
      <c r="F769" s="28" t="s">
        <v>345</v>
      </c>
      <c r="G769" s="28" t="n">
        <v>0</v>
      </c>
      <c r="H769" s="28" t="n">
        <v>0</v>
      </c>
      <c r="I769" s="28" t="n">
        <v>0</v>
      </c>
      <c r="J769" s="28" t="n">
        <v>109</v>
      </c>
      <c r="K769" s="28" t="n">
        <v>11</v>
      </c>
      <c r="L769" s="28" t="n">
        <v>2</v>
      </c>
      <c r="M769" s="28" t="s">
        <v>147</v>
      </c>
      <c r="N769" s="28" t="s">
        <v>139</v>
      </c>
      <c r="O769" s="29" t="n">
        <v>45691</v>
      </c>
      <c r="P769" s="28" t="n">
        <f aca="false">ROUNDDOWN(($B769-$O769)/30,0)</f>
        <v>16</v>
      </c>
      <c r="Q769" s="28" t="str">
        <f aca="false">TEXT($B769,"yyyy-mm")</f>
        <v>2026-05</v>
      </c>
      <c r="R769" s="28" t="n">
        <f aca="false">IF(AND($O769&gt;=DATE(2025,1,1),$O769&lt;=DATE(2025,4,30)),1,0)</f>
        <v>1</v>
      </c>
    </row>
    <row r="770" customFormat="false" ht="15" hidden="false" customHeight="false" outlineLevel="0" collapsed="false">
      <c r="A770" s="28" t="n">
        <v>70</v>
      </c>
      <c r="B770" s="29" t="n">
        <v>46203</v>
      </c>
      <c r="C770" s="28" t="n">
        <v>604333.28</v>
      </c>
      <c r="D770" s="28" t="n">
        <v>0</v>
      </c>
      <c r="E770" s="28" t="n">
        <v>0</v>
      </c>
      <c r="F770" s="28" t="s">
        <v>345</v>
      </c>
      <c r="G770" s="28" t="n">
        <v>0</v>
      </c>
      <c r="H770" s="28" t="n">
        <v>0</v>
      </c>
      <c r="I770" s="28" t="n">
        <v>0</v>
      </c>
      <c r="J770" s="28" t="n">
        <v>109</v>
      </c>
      <c r="K770" s="28" t="n">
        <v>11</v>
      </c>
      <c r="L770" s="28" t="n">
        <v>2</v>
      </c>
      <c r="M770" s="28" t="s">
        <v>147</v>
      </c>
      <c r="N770" s="28" t="s">
        <v>139</v>
      </c>
      <c r="O770" s="29" t="n">
        <v>45691</v>
      </c>
      <c r="P770" s="28" t="n">
        <f aca="false">ROUNDDOWN(($B770-$O770)/30,0)</f>
        <v>17</v>
      </c>
      <c r="Q770" s="28" t="str">
        <f aca="false">TEXT($B770,"yyyy-mm")</f>
        <v>2026-06</v>
      </c>
      <c r="R770" s="28" t="n">
        <f aca="false">IF(AND($O770&gt;=DATE(2025,1,1),$O770&lt;=DATE(2025,4,30)),1,0)</f>
        <v>1</v>
      </c>
    </row>
    <row r="771" customFormat="false" ht="15" hidden="false" customHeight="false" outlineLevel="0" collapsed="false">
      <c r="A771" s="28" t="n">
        <v>70</v>
      </c>
      <c r="B771" s="29" t="n">
        <v>46234</v>
      </c>
      <c r="C771" s="28" t="n">
        <v>585447.86</v>
      </c>
      <c r="D771" s="28" t="n">
        <v>0</v>
      </c>
      <c r="E771" s="28" t="n">
        <v>0</v>
      </c>
      <c r="F771" s="28" t="s">
        <v>345</v>
      </c>
      <c r="G771" s="28" t="n">
        <v>0</v>
      </c>
      <c r="H771" s="28" t="n">
        <v>0</v>
      </c>
      <c r="I771" s="28" t="n">
        <v>0</v>
      </c>
      <c r="J771" s="28" t="n">
        <v>109</v>
      </c>
      <c r="K771" s="28" t="n">
        <v>11</v>
      </c>
      <c r="L771" s="28" t="n">
        <v>2</v>
      </c>
      <c r="M771" s="28" t="s">
        <v>147</v>
      </c>
      <c r="N771" s="28" t="s">
        <v>139</v>
      </c>
      <c r="O771" s="29" t="n">
        <v>45691</v>
      </c>
      <c r="P771" s="28" t="n">
        <f aca="false">ROUNDDOWN(($B771-$O771)/30,0)</f>
        <v>18</v>
      </c>
      <c r="Q771" s="28" t="str">
        <f aca="false">TEXT($B771,"yyyy-mm")</f>
        <v>2026-07</v>
      </c>
      <c r="R771" s="28" t="n">
        <f aca="false">IF(AND($O771&gt;=DATE(2025,1,1),$O771&lt;=DATE(2025,4,30)),1,0)</f>
        <v>1</v>
      </c>
    </row>
    <row r="772" customFormat="false" ht="15" hidden="false" customHeight="false" outlineLevel="0" collapsed="false">
      <c r="A772" s="28" t="n">
        <v>70</v>
      </c>
      <c r="B772" s="29" t="n">
        <v>46265</v>
      </c>
      <c r="C772" s="28" t="n">
        <v>566562.44</v>
      </c>
      <c r="D772" s="28" t="n">
        <v>0</v>
      </c>
      <c r="E772" s="28" t="n">
        <v>0</v>
      </c>
      <c r="F772" s="28" t="s">
        <v>345</v>
      </c>
      <c r="G772" s="28" t="n">
        <v>0</v>
      </c>
      <c r="H772" s="28" t="n">
        <v>0</v>
      </c>
      <c r="I772" s="28" t="n">
        <v>0</v>
      </c>
      <c r="J772" s="28" t="n">
        <v>109</v>
      </c>
      <c r="K772" s="28" t="n">
        <v>11</v>
      </c>
      <c r="L772" s="28" t="n">
        <v>2</v>
      </c>
      <c r="M772" s="28" t="s">
        <v>147</v>
      </c>
      <c r="N772" s="28" t="s">
        <v>139</v>
      </c>
      <c r="O772" s="29" t="n">
        <v>45691</v>
      </c>
      <c r="P772" s="28" t="n">
        <f aca="false">ROUNDDOWN(($B772-$O772)/30,0)</f>
        <v>19</v>
      </c>
      <c r="Q772" s="28" t="str">
        <f aca="false">TEXT($B772,"yyyy-mm")</f>
        <v>2026-08</v>
      </c>
      <c r="R772" s="28" t="n">
        <f aca="false">IF(AND($O772&gt;=DATE(2025,1,1),$O772&lt;=DATE(2025,4,30)),1,0)</f>
        <v>1</v>
      </c>
    </row>
    <row r="773" customFormat="false" ht="15" hidden="false" customHeight="false" outlineLevel="0" collapsed="false">
      <c r="A773" s="28" t="n">
        <v>71</v>
      </c>
      <c r="B773" s="29" t="n">
        <v>46173</v>
      </c>
      <c r="C773" s="28" t="n">
        <v>33400</v>
      </c>
      <c r="D773" s="28" t="n">
        <v>0</v>
      </c>
      <c r="E773" s="28" t="n">
        <v>0</v>
      </c>
      <c r="F773" s="28" t="s">
        <v>345</v>
      </c>
      <c r="G773" s="28" t="n">
        <v>0</v>
      </c>
      <c r="H773" s="28" t="n">
        <v>0</v>
      </c>
      <c r="I773" s="28" t="n">
        <v>0</v>
      </c>
      <c r="J773" s="28" t="n">
        <v>194</v>
      </c>
      <c r="K773" s="28" t="n">
        <v>5</v>
      </c>
      <c r="L773" s="28" t="n">
        <v>3</v>
      </c>
      <c r="M773" s="28" t="s">
        <v>146</v>
      </c>
      <c r="N773" s="28" t="s">
        <v>138</v>
      </c>
      <c r="O773" s="29" t="n">
        <v>46152</v>
      </c>
      <c r="P773" s="28" t="n">
        <f aca="false">ROUNDDOWN(($B773-$O773)/30,0)</f>
        <v>0</v>
      </c>
      <c r="Q773" s="28" t="str">
        <f aca="false">TEXT($B773,"yyyy-mm")</f>
        <v>2026-05</v>
      </c>
      <c r="R773" s="28" t="n">
        <f aca="false">IF(AND($O773&gt;=DATE(2025,1,1),$O773&lt;=DATE(2025,4,30)),1,0)</f>
        <v>0</v>
      </c>
    </row>
    <row r="774" customFormat="false" ht="15" hidden="false" customHeight="false" outlineLevel="0" collapsed="false">
      <c r="A774" s="28" t="n">
        <v>71</v>
      </c>
      <c r="B774" s="29" t="n">
        <v>46203</v>
      </c>
      <c r="C774" s="28" t="n">
        <v>22266.67</v>
      </c>
      <c r="D774" s="28" t="n">
        <v>0</v>
      </c>
      <c r="E774" s="28" t="n">
        <v>0</v>
      </c>
      <c r="F774" s="28" t="s">
        <v>345</v>
      </c>
      <c r="G774" s="28" t="n">
        <v>0</v>
      </c>
      <c r="H774" s="28" t="n">
        <v>0</v>
      </c>
      <c r="I774" s="28" t="n">
        <v>0</v>
      </c>
      <c r="J774" s="28" t="n">
        <v>194</v>
      </c>
      <c r="K774" s="28" t="n">
        <v>5</v>
      </c>
      <c r="L774" s="28" t="n">
        <v>3</v>
      </c>
      <c r="M774" s="28" t="s">
        <v>146</v>
      </c>
      <c r="N774" s="28" t="s">
        <v>138</v>
      </c>
      <c r="O774" s="29" t="n">
        <v>46152</v>
      </c>
      <c r="P774" s="28" t="n">
        <f aca="false">ROUNDDOWN(($B774-$O774)/30,0)</f>
        <v>1</v>
      </c>
      <c r="Q774" s="28" t="str">
        <f aca="false">TEXT($B774,"yyyy-mm")</f>
        <v>2026-06</v>
      </c>
      <c r="R774" s="28" t="n">
        <f aca="false">IF(AND($O774&gt;=DATE(2025,1,1),$O774&lt;=DATE(2025,4,30)),1,0)</f>
        <v>0</v>
      </c>
    </row>
    <row r="775" customFormat="false" ht="15" hidden="false" customHeight="false" outlineLevel="0" collapsed="false">
      <c r="A775" s="28" t="n">
        <v>71</v>
      </c>
      <c r="B775" s="29" t="n">
        <v>46234</v>
      </c>
      <c r="C775" s="28" t="n">
        <v>11133.34</v>
      </c>
      <c r="D775" s="28" t="n">
        <v>0</v>
      </c>
      <c r="E775" s="28" t="n">
        <v>0</v>
      </c>
      <c r="F775" s="28" t="s">
        <v>345</v>
      </c>
      <c r="G775" s="28" t="n">
        <v>0</v>
      </c>
      <c r="H775" s="28" t="n">
        <v>0</v>
      </c>
      <c r="I775" s="28" t="n">
        <v>0</v>
      </c>
      <c r="J775" s="28" t="n">
        <v>194</v>
      </c>
      <c r="K775" s="28" t="n">
        <v>5</v>
      </c>
      <c r="L775" s="28" t="n">
        <v>3</v>
      </c>
      <c r="M775" s="28" t="s">
        <v>146</v>
      </c>
      <c r="N775" s="28" t="s">
        <v>138</v>
      </c>
      <c r="O775" s="29" t="n">
        <v>46152</v>
      </c>
      <c r="P775" s="28" t="n">
        <f aca="false">ROUNDDOWN(($B775-$O775)/30,0)</f>
        <v>2</v>
      </c>
      <c r="Q775" s="28" t="str">
        <f aca="false">TEXT($B775,"yyyy-mm")</f>
        <v>2026-07</v>
      </c>
      <c r="R775" s="28" t="n">
        <f aca="false">IF(AND($O775&gt;=DATE(2025,1,1),$O775&lt;=DATE(2025,4,30)),1,0)</f>
        <v>0</v>
      </c>
    </row>
    <row r="776" customFormat="false" ht="15" hidden="false" customHeight="false" outlineLevel="0" collapsed="false">
      <c r="A776" s="28" t="n">
        <v>71</v>
      </c>
      <c r="B776" s="29" t="n">
        <v>46265</v>
      </c>
      <c r="C776" s="28" t="n">
        <v>0.01</v>
      </c>
      <c r="D776" s="28" t="n">
        <v>0</v>
      </c>
      <c r="E776" s="28" t="n">
        <v>0</v>
      </c>
      <c r="F776" s="28" t="s">
        <v>345</v>
      </c>
      <c r="G776" s="28" t="n">
        <v>0</v>
      </c>
      <c r="H776" s="28" t="n">
        <v>0</v>
      </c>
      <c r="I776" s="28" t="n">
        <v>0</v>
      </c>
      <c r="J776" s="28" t="n">
        <v>194</v>
      </c>
      <c r="K776" s="28" t="n">
        <v>5</v>
      </c>
      <c r="L776" s="28" t="n">
        <v>3</v>
      </c>
      <c r="M776" s="28" t="s">
        <v>146</v>
      </c>
      <c r="N776" s="28" t="s">
        <v>138</v>
      </c>
      <c r="O776" s="29" t="n">
        <v>46152</v>
      </c>
      <c r="P776" s="28" t="n">
        <f aca="false">ROUNDDOWN(($B776-$O776)/30,0)</f>
        <v>3</v>
      </c>
      <c r="Q776" s="28" t="str">
        <f aca="false">TEXT($B776,"yyyy-mm")</f>
        <v>2026-08</v>
      </c>
      <c r="R776" s="28" t="n">
        <f aca="false">IF(AND($O776&gt;=DATE(2025,1,1),$O776&lt;=DATE(2025,4,30)),1,0)</f>
        <v>0</v>
      </c>
    </row>
    <row r="777" customFormat="false" ht="15" hidden="false" customHeight="false" outlineLevel="0" collapsed="false">
      <c r="A777" s="28" t="n">
        <v>72</v>
      </c>
      <c r="B777" s="29" t="n">
        <v>45808</v>
      </c>
      <c r="C777" s="28" t="n">
        <v>11000</v>
      </c>
      <c r="D777" s="28" t="n">
        <v>0</v>
      </c>
      <c r="E777" s="28" t="n">
        <v>0</v>
      </c>
      <c r="F777" s="28" t="s">
        <v>345</v>
      </c>
      <c r="G777" s="28" t="n">
        <v>0</v>
      </c>
      <c r="H777" s="28" t="n">
        <v>0</v>
      </c>
      <c r="I777" s="28" t="n">
        <v>0</v>
      </c>
      <c r="J777" s="28" t="n">
        <v>250</v>
      </c>
      <c r="K777" s="28" t="n">
        <v>9</v>
      </c>
      <c r="L777" s="28" t="n">
        <v>1</v>
      </c>
      <c r="M777" s="28" t="s">
        <v>146</v>
      </c>
      <c r="N777" s="28" t="s">
        <v>139</v>
      </c>
      <c r="O777" s="29" t="n">
        <v>45799</v>
      </c>
      <c r="P777" s="28" t="n">
        <f aca="false">ROUNDDOWN(($B777-$O777)/30,0)</f>
        <v>0</v>
      </c>
      <c r="Q777" s="28" t="str">
        <f aca="false">TEXT($B777,"yyyy-mm")</f>
        <v>2025-05</v>
      </c>
      <c r="R777" s="28" t="n">
        <f aca="false">IF(AND($O777&gt;=DATE(2025,1,1),$O777&lt;=DATE(2025,4,30)),1,0)</f>
        <v>0</v>
      </c>
    </row>
    <row r="778" customFormat="false" ht="15" hidden="false" customHeight="false" outlineLevel="0" collapsed="false">
      <c r="A778" s="28" t="n">
        <v>72</v>
      </c>
      <c r="B778" s="29" t="n">
        <v>45838</v>
      </c>
      <c r="C778" s="28" t="n">
        <v>5500</v>
      </c>
      <c r="D778" s="28" t="n">
        <v>0</v>
      </c>
      <c r="E778" s="28" t="n">
        <v>0</v>
      </c>
      <c r="F778" s="28" t="s">
        <v>345</v>
      </c>
      <c r="G778" s="28" t="n">
        <v>0</v>
      </c>
      <c r="H778" s="28" t="n">
        <v>0</v>
      </c>
      <c r="I778" s="28" t="n">
        <v>0</v>
      </c>
      <c r="J778" s="28" t="n">
        <v>250</v>
      </c>
      <c r="K778" s="28" t="n">
        <v>9</v>
      </c>
      <c r="L778" s="28" t="n">
        <v>1</v>
      </c>
      <c r="M778" s="28" t="s">
        <v>146</v>
      </c>
      <c r="N778" s="28" t="s">
        <v>139</v>
      </c>
      <c r="O778" s="29" t="n">
        <v>45799</v>
      </c>
      <c r="P778" s="28" t="n">
        <f aca="false">ROUNDDOWN(($B778-$O778)/30,0)</f>
        <v>1</v>
      </c>
      <c r="Q778" s="28" t="str">
        <f aca="false">TEXT($B778,"yyyy-mm")</f>
        <v>2025-06</v>
      </c>
      <c r="R778" s="28" t="n">
        <f aca="false">IF(AND($O778&gt;=DATE(2025,1,1),$O778&lt;=DATE(2025,4,30)),1,0)</f>
        <v>0</v>
      </c>
    </row>
    <row r="779" customFormat="false" ht="15" hidden="false" customHeight="false" outlineLevel="0" collapsed="false">
      <c r="A779" s="28" t="n">
        <v>72</v>
      </c>
      <c r="B779" s="29" t="n">
        <v>45869</v>
      </c>
      <c r="C779" s="28" t="n">
        <v>0</v>
      </c>
      <c r="D779" s="28" t="n">
        <v>0</v>
      </c>
      <c r="E779" s="28" t="n">
        <v>0</v>
      </c>
      <c r="F779" s="28" t="s">
        <v>345</v>
      </c>
      <c r="G779" s="28" t="n">
        <v>0</v>
      </c>
      <c r="H779" s="28" t="n">
        <v>0</v>
      </c>
      <c r="I779" s="28" t="n">
        <v>0</v>
      </c>
      <c r="J779" s="28" t="n">
        <v>250</v>
      </c>
      <c r="K779" s="28" t="n">
        <v>9</v>
      </c>
      <c r="L779" s="28" t="n">
        <v>1</v>
      </c>
      <c r="M779" s="28" t="s">
        <v>146</v>
      </c>
      <c r="N779" s="28" t="s">
        <v>139</v>
      </c>
      <c r="O779" s="29" t="n">
        <v>45799</v>
      </c>
      <c r="P779" s="28" t="n">
        <f aca="false">ROUNDDOWN(($B779-$O779)/30,0)</f>
        <v>2</v>
      </c>
      <c r="Q779" s="28" t="str">
        <f aca="false">TEXT($B779,"yyyy-mm")</f>
        <v>2025-07</v>
      </c>
      <c r="R779" s="28" t="n">
        <f aca="false">IF(AND($O779&gt;=DATE(2025,1,1),$O779&lt;=DATE(2025,4,30)),1,0)</f>
        <v>0</v>
      </c>
    </row>
    <row r="780" customFormat="false" ht="15" hidden="false" customHeight="false" outlineLevel="0" collapsed="false">
      <c r="A780" s="28" t="n">
        <v>73</v>
      </c>
      <c r="B780" s="29" t="n">
        <v>45107</v>
      </c>
      <c r="C780" s="28" t="n">
        <v>21000</v>
      </c>
      <c r="D780" s="28" t="n">
        <v>0</v>
      </c>
      <c r="E780" s="28" t="n">
        <v>0</v>
      </c>
      <c r="F780" s="28" t="s">
        <v>345</v>
      </c>
      <c r="G780" s="28" t="n">
        <v>0</v>
      </c>
      <c r="H780" s="28" t="n">
        <v>0</v>
      </c>
      <c r="I780" s="28" t="n">
        <v>0</v>
      </c>
      <c r="J780" s="28" t="n">
        <v>330</v>
      </c>
      <c r="K780" s="28" t="n">
        <v>3</v>
      </c>
      <c r="L780" s="28" t="n">
        <v>2</v>
      </c>
      <c r="M780" s="28" t="s">
        <v>145</v>
      </c>
      <c r="N780" s="28" t="s">
        <v>138</v>
      </c>
      <c r="O780" s="29" t="n">
        <v>45081</v>
      </c>
      <c r="P780" s="28" t="n">
        <f aca="false">ROUNDDOWN(($B780-$O780)/30,0)</f>
        <v>0</v>
      </c>
      <c r="Q780" s="28" t="str">
        <f aca="false">TEXT($B780,"yyyy-mm")</f>
        <v>2023-06</v>
      </c>
      <c r="R780" s="28" t="n">
        <f aca="false">IF(AND($O780&gt;=DATE(2025,1,1),$O780&lt;=DATE(2025,4,30)),1,0)</f>
        <v>0</v>
      </c>
    </row>
    <row r="781" customFormat="false" ht="15" hidden="false" customHeight="false" outlineLevel="0" collapsed="false">
      <c r="A781" s="28" t="n">
        <v>73</v>
      </c>
      <c r="B781" s="29" t="n">
        <v>45138</v>
      </c>
      <c r="C781" s="28" t="n">
        <v>19090.91</v>
      </c>
      <c r="D781" s="28" t="n">
        <v>0</v>
      </c>
      <c r="E781" s="28" t="n">
        <v>0</v>
      </c>
      <c r="F781" s="28" t="s">
        <v>345</v>
      </c>
      <c r="G781" s="28" t="n">
        <v>0</v>
      </c>
      <c r="H781" s="28" t="n">
        <v>0</v>
      </c>
      <c r="I781" s="28" t="n">
        <v>0</v>
      </c>
      <c r="J781" s="28" t="n">
        <v>330</v>
      </c>
      <c r="K781" s="28" t="n">
        <v>3</v>
      </c>
      <c r="L781" s="28" t="n">
        <v>2</v>
      </c>
      <c r="M781" s="28" t="s">
        <v>145</v>
      </c>
      <c r="N781" s="28" t="s">
        <v>138</v>
      </c>
      <c r="O781" s="29" t="n">
        <v>45081</v>
      </c>
      <c r="P781" s="28" t="n">
        <f aca="false">ROUNDDOWN(($B781-$O781)/30,0)</f>
        <v>1</v>
      </c>
      <c r="Q781" s="28" t="str">
        <f aca="false">TEXT($B781,"yyyy-mm")</f>
        <v>2023-07</v>
      </c>
      <c r="R781" s="28" t="n">
        <f aca="false">IF(AND($O781&gt;=DATE(2025,1,1),$O781&lt;=DATE(2025,4,30)),1,0)</f>
        <v>0</v>
      </c>
    </row>
    <row r="782" customFormat="false" ht="15" hidden="false" customHeight="false" outlineLevel="0" collapsed="false">
      <c r="A782" s="28" t="n">
        <v>73</v>
      </c>
      <c r="B782" s="29" t="n">
        <v>45169</v>
      </c>
      <c r="C782" s="28" t="n">
        <v>17181.82</v>
      </c>
      <c r="D782" s="28" t="n">
        <v>0</v>
      </c>
      <c r="E782" s="28" t="n">
        <v>0</v>
      </c>
      <c r="F782" s="28" t="s">
        <v>345</v>
      </c>
      <c r="G782" s="28" t="n">
        <v>0</v>
      </c>
      <c r="H782" s="28" t="n">
        <v>0</v>
      </c>
      <c r="I782" s="28" t="n">
        <v>0</v>
      </c>
      <c r="J782" s="28" t="n">
        <v>330</v>
      </c>
      <c r="K782" s="28" t="n">
        <v>3</v>
      </c>
      <c r="L782" s="28" t="n">
        <v>2</v>
      </c>
      <c r="M782" s="28" t="s">
        <v>145</v>
      </c>
      <c r="N782" s="28" t="s">
        <v>138</v>
      </c>
      <c r="O782" s="29" t="n">
        <v>45081</v>
      </c>
      <c r="P782" s="28" t="n">
        <f aca="false">ROUNDDOWN(($B782-$O782)/30,0)</f>
        <v>2</v>
      </c>
      <c r="Q782" s="28" t="str">
        <f aca="false">TEXT($B782,"yyyy-mm")</f>
        <v>2023-08</v>
      </c>
      <c r="R782" s="28" t="n">
        <f aca="false">IF(AND($O782&gt;=DATE(2025,1,1),$O782&lt;=DATE(2025,4,30)),1,0)</f>
        <v>0</v>
      </c>
    </row>
    <row r="783" customFormat="false" ht="15" hidden="false" customHeight="false" outlineLevel="0" collapsed="false">
      <c r="A783" s="28" t="n">
        <v>73</v>
      </c>
      <c r="B783" s="29" t="n">
        <v>45199</v>
      </c>
      <c r="C783" s="28" t="n">
        <v>15272.73</v>
      </c>
      <c r="D783" s="28" t="n">
        <v>0</v>
      </c>
      <c r="E783" s="28" t="n">
        <v>0</v>
      </c>
      <c r="F783" s="28" t="s">
        <v>345</v>
      </c>
      <c r="G783" s="28" t="n">
        <v>0</v>
      </c>
      <c r="H783" s="28" t="n">
        <v>0</v>
      </c>
      <c r="I783" s="28" t="n">
        <v>0</v>
      </c>
      <c r="J783" s="28" t="n">
        <v>330</v>
      </c>
      <c r="K783" s="28" t="n">
        <v>3</v>
      </c>
      <c r="L783" s="28" t="n">
        <v>2</v>
      </c>
      <c r="M783" s="28" t="s">
        <v>145</v>
      </c>
      <c r="N783" s="28" t="s">
        <v>138</v>
      </c>
      <c r="O783" s="29" t="n">
        <v>45081</v>
      </c>
      <c r="P783" s="28" t="n">
        <f aca="false">ROUNDDOWN(($B783-$O783)/30,0)</f>
        <v>3</v>
      </c>
      <c r="Q783" s="28" t="str">
        <f aca="false">TEXT($B783,"yyyy-mm")</f>
        <v>2023-09</v>
      </c>
      <c r="R783" s="28" t="n">
        <f aca="false">IF(AND($O783&gt;=DATE(2025,1,1),$O783&lt;=DATE(2025,4,30)),1,0)</f>
        <v>0</v>
      </c>
    </row>
    <row r="784" customFormat="false" ht="15" hidden="false" customHeight="false" outlineLevel="0" collapsed="false">
      <c r="A784" s="28" t="n">
        <v>73</v>
      </c>
      <c r="B784" s="29" t="n">
        <v>45230</v>
      </c>
      <c r="C784" s="28" t="n">
        <v>13363.64</v>
      </c>
      <c r="D784" s="28" t="n">
        <v>0</v>
      </c>
      <c r="E784" s="28" t="n">
        <v>0</v>
      </c>
      <c r="F784" s="28" t="s">
        <v>345</v>
      </c>
      <c r="G784" s="28" t="n">
        <v>0</v>
      </c>
      <c r="H784" s="28" t="n">
        <v>0</v>
      </c>
      <c r="I784" s="28" t="n">
        <v>0</v>
      </c>
      <c r="J784" s="28" t="n">
        <v>330</v>
      </c>
      <c r="K784" s="28" t="n">
        <v>3</v>
      </c>
      <c r="L784" s="28" t="n">
        <v>2</v>
      </c>
      <c r="M784" s="28" t="s">
        <v>145</v>
      </c>
      <c r="N784" s="28" t="s">
        <v>138</v>
      </c>
      <c r="O784" s="29" t="n">
        <v>45081</v>
      </c>
      <c r="P784" s="28" t="n">
        <f aca="false">ROUNDDOWN(($B784-$O784)/30,0)</f>
        <v>4</v>
      </c>
      <c r="Q784" s="28" t="str">
        <f aca="false">TEXT($B784,"yyyy-mm")</f>
        <v>2023-10</v>
      </c>
      <c r="R784" s="28" t="n">
        <f aca="false">IF(AND($O784&gt;=DATE(2025,1,1),$O784&lt;=DATE(2025,4,30)),1,0)</f>
        <v>0</v>
      </c>
    </row>
    <row r="785" customFormat="false" ht="15" hidden="false" customHeight="false" outlineLevel="0" collapsed="false">
      <c r="A785" s="28" t="n">
        <v>73</v>
      </c>
      <c r="B785" s="29" t="n">
        <v>45260</v>
      </c>
      <c r="C785" s="28" t="n">
        <v>11454.55</v>
      </c>
      <c r="D785" s="28" t="n">
        <v>0</v>
      </c>
      <c r="E785" s="28" t="n">
        <v>0</v>
      </c>
      <c r="F785" s="28" t="s">
        <v>345</v>
      </c>
      <c r="G785" s="28" t="n">
        <v>0</v>
      </c>
      <c r="H785" s="28" t="n">
        <v>0</v>
      </c>
      <c r="I785" s="28" t="n">
        <v>0</v>
      </c>
      <c r="J785" s="28" t="n">
        <v>330</v>
      </c>
      <c r="K785" s="28" t="n">
        <v>3</v>
      </c>
      <c r="L785" s="28" t="n">
        <v>2</v>
      </c>
      <c r="M785" s="28" t="s">
        <v>145</v>
      </c>
      <c r="N785" s="28" t="s">
        <v>138</v>
      </c>
      <c r="O785" s="29" t="n">
        <v>45081</v>
      </c>
      <c r="P785" s="28" t="n">
        <f aca="false">ROUNDDOWN(($B785-$O785)/30,0)</f>
        <v>5</v>
      </c>
      <c r="Q785" s="28" t="str">
        <f aca="false">TEXT($B785,"yyyy-mm")</f>
        <v>2023-11</v>
      </c>
      <c r="R785" s="28" t="n">
        <f aca="false">IF(AND($O785&gt;=DATE(2025,1,1),$O785&lt;=DATE(2025,4,30)),1,0)</f>
        <v>0</v>
      </c>
    </row>
    <row r="786" customFormat="false" ht="15" hidden="false" customHeight="false" outlineLevel="0" collapsed="false">
      <c r="A786" s="28" t="n">
        <v>73</v>
      </c>
      <c r="B786" s="29" t="n">
        <v>45291</v>
      </c>
      <c r="C786" s="28" t="n">
        <v>9545.46</v>
      </c>
      <c r="D786" s="28" t="n">
        <v>0</v>
      </c>
      <c r="E786" s="28" t="n">
        <v>0</v>
      </c>
      <c r="F786" s="28" t="s">
        <v>345</v>
      </c>
      <c r="G786" s="28" t="n">
        <v>0</v>
      </c>
      <c r="H786" s="28" t="n">
        <v>0</v>
      </c>
      <c r="I786" s="28" t="n">
        <v>0</v>
      </c>
      <c r="J786" s="28" t="n">
        <v>330</v>
      </c>
      <c r="K786" s="28" t="n">
        <v>3</v>
      </c>
      <c r="L786" s="28" t="n">
        <v>2</v>
      </c>
      <c r="M786" s="28" t="s">
        <v>145</v>
      </c>
      <c r="N786" s="28" t="s">
        <v>138</v>
      </c>
      <c r="O786" s="29" t="n">
        <v>45081</v>
      </c>
      <c r="P786" s="28" t="n">
        <f aca="false">ROUNDDOWN(($B786-$O786)/30,0)</f>
        <v>7</v>
      </c>
      <c r="Q786" s="28" t="str">
        <f aca="false">TEXT($B786,"yyyy-mm")</f>
        <v>2023-12</v>
      </c>
      <c r="R786" s="28" t="n">
        <f aca="false">IF(AND($O786&gt;=DATE(2025,1,1),$O786&lt;=DATE(2025,4,30)),1,0)</f>
        <v>0</v>
      </c>
    </row>
    <row r="787" customFormat="false" ht="15" hidden="false" customHeight="false" outlineLevel="0" collapsed="false">
      <c r="A787" s="28" t="n">
        <v>73</v>
      </c>
      <c r="B787" s="29" t="n">
        <v>45322</v>
      </c>
      <c r="C787" s="28" t="n">
        <v>7636.37</v>
      </c>
      <c r="D787" s="28" t="n">
        <v>0</v>
      </c>
      <c r="E787" s="28" t="n">
        <v>0</v>
      </c>
      <c r="F787" s="28" t="s">
        <v>345</v>
      </c>
      <c r="G787" s="28" t="n">
        <v>0</v>
      </c>
      <c r="H787" s="28" t="n">
        <v>0</v>
      </c>
      <c r="I787" s="28" t="n">
        <v>0</v>
      </c>
      <c r="J787" s="28" t="n">
        <v>330</v>
      </c>
      <c r="K787" s="28" t="n">
        <v>3</v>
      </c>
      <c r="L787" s="28" t="n">
        <v>2</v>
      </c>
      <c r="M787" s="28" t="s">
        <v>145</v>
      </c>
      <c r="N787" s="28" t="s">
        <v>138</v>
      </c>
      <c r="O787" s="29" t="n">
        <v>45081</v>
      </c>
      <c r="P787" s="28" t="n">
        <f aca="false">ROUNDDOWN(($B787-$O787)/30,0)</f>
        <v>8</v>
      </c>
      <c r="Q787" s="28" t="str">
        <f aca="false">TEXT($B787,"yyyy-mm")</f>
        <v>2024-01</v>
      </c>
      <c r="R787" s="28" t="n">
        <f aca="false">IF(AND($O787&gt;=DATE(2025,1,1),$O787&lt;=DATE(2025,4,30)),1,0)</f>
        <v>0</v>
      </c>
    </row>
    <row r="788" customFormat="false" ht="15" hidden="false" customHeight="false" outlineLevel="0" collapsed="false">
      <c r="A788" s="28" t="n">
        <v>73</v>
      </c>
      <c r="B788" s="29" t="n">
        <v>45351</v>
      </c>
      <c r="C788" s="28" t="n">
        <v>5727.28</v>
      </c>
      <c r="D788" s="28" t="n">
        <v>0</v>
      </c>
      <c r="E788" s="28" t="n">
        <v>0</v>
      </c>
      <c r="F788" s="28" t="s">
        <v>345</v>
      </c>
      <c r="G788" s="28" t="n">
        <v>0</v>
      </c>
      <c r="H788" s="28" t="n">
        <v>0</v>
      </c>
      <c r="I788" s="28" t="n">
        <v>0</v>
      </c>
      <c r="J788" s="28" t="n">
        <v>330</v>
      </c>
      <c r="K788" s="28" t="n">
        <v>3</v>
      </c>
      <c r="L788" s="28" t="n">
        <v>2</v>
      </c>
      <c r="M788" s="28" t="s">
        <v>145</v>
      </c>
      <c r="N788" s="28" t="s">
        <v>138</v>
      </c>
      <c r="O788" s="29" t="n">
        <v>45081</v>
      </c>
      <c r="P788" s="28" t="n">
        <f aca="false">ROUNDDOWN(($B788-$O788)/30,0)</f>
        <v>9</v>
      </c>
      <c r="Q788" s="28" t="str">
        <f aca="false">TEXT($B788,"yyyy-mm")</f>
        <v>2024-02</v>
      </c>
      <c r="R788" s="28" t="n">
        <f aca="false">IF(AND($O788&gt;=DATE(2025,1,1),$O788&lt;=DATE(2025,4,30)),1,0)</f>
        <v>0</v>
      </c>
    </row>
    <row r="789" customFormat="false" ht="15" hidden="false" customHeight="false" outlineLevel="0" collapsed="false">
      <c r="A789" s="28" t="n">
        <v>73</v>
      </c>
      <c r="B789" s="29" t="n">
        <v>45382</v>
      </c>
      <c r="C789" s="28" t="n">
        <v>3818.19</v>
      </c>
      <c r="D789" s="28" t="n">
        <v>0</v>
      </c>
      <c r="E789" s="28" t="n">
        <v>0</v>
      </c>
      <c r="F789" s="28" t="s">
        <v>345</v>
      </c>
      <c r="G789" s="28" t="n">
        <v>0</v>
      </c>
      <c r="H789" s="28" t="n">
        <v>0</v>
      </c>
      <c r="I789" s="28" t="n">
        <v>0</v>
      </c>
      <c r="J789" s="28" t="n">
        <v>330</v>
      </c>
      <c r="K789" s="28" t="n">
        <v>3</v>
      </c>
      <c r="L789" s="28" t="n">
        <v>2</v>
      </c>
      <c r="M789" s="28" t="s">
        <v>145</v>
      </c>
      <c r="N789" s="28" t="s">
        <v>138</v>
      </c>
      <c r="O789" s="29" t="n">
        <v>45081</v>
      </c>
      <c r="P789" s="28" t="n">
        <f aca="false">ROUNDDOWN(($B789-$O789)/30,0)</f>
        <v>10</v>
      </c>
      <c r="Q789" s="28" t="str">
        <f aca="false">TEXT($B789,"yyyy-mm")</f>
        <v>2024-03</v>
      </c>
      <c r="R789" s="28" t="n">
        <f aca="false">IF(AND($O789&gt;=DATE(2025,1,1),$O789&lt;=DATE(2025,4,30)),1,0)</f>
        <v>0</v>
      </c>
    </row>
    <row r="790" customFormat="false" ht="15" hidden="false" customHeight="false" outlineLevel="0" collapsed="false">
      <c r="A790" s="28" t="n">
        <v>73</v>
      </c>
      <c r="B790" s="29" t="n">
        <v>45412</v>
      </c>
      <c r="C790" s="28" t="n">
        <v>1909.1</v>
      </c>
      <c r="D790" s="28" t="n">
        <v>0</v>
      </c>
      <c r="E790" s="28" t="n">
        <v>0</v>
      </c>
      <c r="F790" s="28" t="s">
        <v>345</v>
      </c>
      <c r="G790" s="28" t="n">
        <v>0</v>
      </c>
      <c r="H790" s="28" t="n">
        <v>0</v>
      </c>
      <c r="I790" s="28" t="n">
        <v>0</v>
      </c>
      <c r="J790" s="28" t="n">
        <v>330</v>
      </c>
      <c r="K790" s="28" t="n">
        <v>3</v>
      </c>
      <c r="L790" s="28" t="n">
        <v>2</v>
      </c>
      <c r="M790" s="28" t="s">
        <v>145</v>
      </c>
      <c r="N790" s="28" t="s">
        <v>138</v>
      </c>
      <c r="O790" s="29" t="n">
        <v>45081</v>
      </c>
      <c r="P790" s="28" t="n">
        <f aca="false">ROUNDDOWN(($B790-$O790)/30,0)</f>
        <v>11</v>
      </c>
      <c r="Q790" s="28" t="str">
        <f aca="false">TEXT($B790,"yyyy-mm")</f>
        <v>2024-04</v>
      </c>
      <c r="R790" s="28" t="n">
        <f aca="false">IF(AND($O790&gt;=DATE(2025,1,1),$O790&lt;=DATE(2025,4,30)),1,0)</f>
        <v>0</v>
      </c>
    </row>
    <row r="791" customFormat="false" ht="15" hidden="false" customHeight="false" outlineLevel="0" collapsed="false">
      <c r="A791" s="28" t="n">
        <v>73</v>
      </c>
      <c r="B791" s="29" t="n">
        <v>45443</v>
      </c>
      <c r="C791" s="28" t="n">
        <v>0.01</v>
      </c>
      <c r="D791" s="28" t="n">
        <v>0</v>
      </c>
      <c r="E791" s="28" t="n">
        <v>0</v>
      </c>
      <c r="F791" s="28" t="s">
        <v>345</v>
      </c>
      <c r="G791" s="28" t="n">
        <v>0</v>
      </c>
      <c r="H791" s="28" t="n">
        <v>0</v>
      </c>
      <c r="I791" s="28" t="n">
        <v>0</v>
      </c>
      <c r="J791" s="28" t="n">
        <v>330</v>
      </c>
      <c r="K791" s="28" t="n">
        <v>3</v>
      </c>
      <c r="L791" s="28" t="n">
        <v>2</v>
      </c>
      <c r="M791" s="28" t="s">
        <v>145</v>
      </c>
      <c r="N791" s="28" t="s">
        <v>138</v>
      </c>
      <c r="O791" s="29" t="n">
        <v>45081</v>
      </c>
      <c r="P791" s="28" t="n">
        <f aca="false">ROUNDDOWN(($B791-$O791)/30,0)</f>
        <v>12</v>
      </c>
      <c r="Q791" s="28" t="str">
        <f aca="false">TEXT($B791,"yyyy-mm")</f>
        <v>2024-05</v>
      </c>
      <c r="R791" s="28" t="n">
        <f aca="false">IF(AND($O791&gt;=DATE(2025,1,1),$O791&lt;=DATE(2025,4,30)),1,0)</f>
        <v>0</v>
      </c>
    </row>
    <row r="792" customFormat="false" ht="15" hidden="false" customHeight="false" outlineLevel="0" collapsed="false">
      <c r="A792" s="28" t="n">
        <v>74</v>
      </c>
      <c r="B792" s="29" t="n">
        <v>46203</v>
      </c>
      <c r="C792" s="28" t="n">
        <v>45100</v>
      </c>
      <c r="D792" s="28" t="n">
        <v>0</v>
      </c>
      <c r="E792" s="28" t="n">
        <v>0</v>
      </c>
      <c r="F792" s="28" t="s">
        <v>345</v>
      </c>
      <c r="G792" s="28" t="n">
        <v>0</v>
      </c>
      <c r="H792" s="28" t="n">
        <v>0</v>
      </c>
      <c r="I792" s="28" t="n">
        <v>0</v>
      </c>
      <c r="J792" s="28" t="n">
        <v>304</v>
      </c>
      <c r="K792" s="28" t="n">
        <v>2</v>
      </c>
      <c r="L792" s="28" t="n">
        <v>1</v>
      </c>
      <c r="M792" s="28" t="s">
        <v>145</v>
      </c>
      <c r="N792" s="28" t="s">
        <v>139</v>
      </c>
      <c r="O792" s="29" t="n">
        <v>46203</v>
      </c>
      <c r="P792" s="28" t="n">
        <f aca="false">ROUNDDOWN(($B792-$O792)/30,0)</f>
        <v>0</v>
      </c>
      <c r="Q792" s="28" t="str">
        <f aca="false">TEXT($B792,"yyyy-mm")</f>
        <v>2026-06</v>
      </c>
      <c r="R792" s="28" t="n">
        <f aca="false">IF(AND($O792&gt;=DATE(2025,1,1),$O792&lt;=DATE(2025,4,30)),1,0)</f>
        <v>0</v>
      </c>
    </row>
    <row r="793" customFormat="false" ht="15" hidden="false" customHeight="false" outlineLevel="0" collapsed="false">
      <c r="A793" s="28" t="n">
        <v>74</v>
      </c>
      <c r="B793" s="29" t="n">
        <v>46234</v>
      </c>
      <c r="C793" s="28" t="n">
        <v>41000</v>
      </c>
      <c r="D793" s="28" t="n">
        <v>0</v>
      </c>
      <c r="E793" s="28" t="n">
        <v>0</v>
      </c>
      <c r="F793" s="28" t="s">
        <v>345</v>
      </c>
      <c r="G793" s="28" t="n">
        <v>0</v>
      </c>
      <c r="H793" s="28" t="n">
        <v>0</v>
      </c>
      <c r="I793" s="28" t="n">
        <v>0</v>
      </c>
      <c r="J793" s="28" t="n">
        <v>304</v>
      </c>
      <c r="K793" s="28" t="n">
        <v>2</v>
      </c>
      <c r="L793" s="28" t="n">
        <v>1</v>
      </c>
      <c r="M793" s="28" t="s">
        <v>145</v>
      </c>
      <c r="N793" s="28" t="s">
        <v>139</v>
      </c>
      <c r="O793" s="29" t="n">
        <v>46203</v>
      </c>
      <c r="P793" s="28" t="n">
        <f aca="false">ROUNDDOWN(($B793-$O793)/30,0)</f>
        <v>1</v>
      </c>
      <c r="Q793" s="28" t="str">
        <f aca="false">TEXT($B793,"yyyy-mm")</f>
        <v>2026-07</v>
      </c>
      <c r="R793" s="28" t="n">
        <f aca="false">IF(AND($O793&gt;=DATE(2025,1,1),$O793&lt;=DATE(2025,4,30)),1,0)</f>
        <v>0</v>
      </c>
    </row>
    <row r="794" customFormat="false" ht="15" hidden="false" customHeight="false" outlineLevel="0" collapsed="false">
      <c r="A794" s="28" t="n">
        <v>74</v>
      </c>
      <c r="B794" s="29" t="n">
        <v>46265</v>
      </c>
      <c r="C794" s="28" t="n">
        <v>36900</v>
      </c>
      <c r="D794" s="28" t="n">
        <v>0</v>
      </c>
      <c r="E794" s="28" t="n">
        <v>0</v>
      </c>
      <c r="F794" s="28" t="s">
        <v>345</v>
      </c>
      <c r="G794" s="28" t="n">
        <v>0</v>
      </c>
      <c r="H794" s="28" t="n">
        <v>0</v>
      </c>
      <c r="I794" s="28" t="n">
        <v>0</v>
      </c>
      <c r="J794" s="28" t="n">
        <v>304</v>
      </c>
      <c r="K794" s="28" t="n">
        <v>2</v>
      </c>
      <c r="L794" s="28" t="n">
        <v>1</v>
      </c>
      <c r="M794" s="28" t="s">
        <v>145</v>
      </c>
      <c r="N794" s="28" t="s">
        <v>139</v>
      </c>
      <c r="O794" s="29" t="n">
        <v>46203</v>
      </c>
      <c r="P794" s="28" t="n">
        <f aca="false">ROUNDDOWN(($B794-$O794)/30,0)</f>
        <v>2</v>
      </c>
      <c r="Q794" s="28" t="str">
        <f aca="false">TEXT($B794,"yyyy-mm")</f>
        <v>2026-08</v>
      </c>
      <c r="R794" s="28" t="n">
        <f aca="false">IF(AND($O794&gt;=DATE(2025,1,1),$O794&lt;=DATE(2025,4,30)),1,0)</f>
        <v>0</v>
      </c>
    </row>
    <row r="795" customFormat="false" ht="15" hidden="false" customHeight="false" outlineLevel="0" collapsed="false">
      <c r="A795" s="28" t="n">
        <v>75</v>
      </c>
      <c r="B795" s="29" t="n">
        <v>45961</v>
      </c>
      <c r="C795" s="28" t="n">
        <v>1311500</v>
      </c>
      <c r="D795" s="28" t="n">
        <v>0</v>
      </c>
      <c r="E795" s="28" t="n">
        <v>0</v>
      </c>
      <c r="F795" s="28" t="s">
        <v>345</v>
      </c>
      <c r="G795" s="28" t="n">
        <v>0</v>
      </c>
      <c r="H795" s="28" t="n">
        <v>0</v>
      </c>
      <c r="I795" s="28" t="n">
        <v>0</v>
      </c>
      <c r="J795" s="28" t="n">
        <v>265</v>
      </c>
      <c r="K795" s="28" t="n">
        <v>12</v>
      </c>
      <c r="L795" s="28" t="n">
        <v>3</v>
      </c>
      <c r="M795" s="28" t="s">
        <v>146</v>
      </c>
      <c r="N795" s="28" t="s">
        <v>138</v>
      </c>
      <c r="O795" s="29" t="n">
        <v>45945</v>
      </c>
      <c r="P795" s="28" t="n">
        <f aca="false">ROUNDDOWN(($B795-$O795)/30,0)</f>
        <v>0</v>
      </c>
      <c r="Q795" s="28" t="str">
        <f aca="false">TEXT($B795,"yyyy-mm")</f>
        <v>2025-10</v>
      </c>
      <c r="R795" s="28" t="n">
        <f aca="false">IF(AND($O795&gt;=DATE(2025,1,1),$O795&lt;=DATE(2025,4,30)),1,0)</f>
        <v>0</v>
      </c>
    </row>
    <row r="796" customFormat="false" ht="15" hidden="false" customHeight="false" outlineLevel="0" collapsed="false">
      <c r="A796" s="28" t="n">
        <v>75</v>
      </c>
      <c r="B796" s="29" t="n">
        <v>45991</v>
      </c>
      <c r="C796" s="28" t="n">
        <v>1284734.69</v>
      </c>
      <c r="D796" s="28" t="n">
        <v>0</v>
      </c>
      <c r="E796" s="28" t="n">
        <v>0</v>
      </c>
      <c r="F796" s="28" t="s">
        <v>345</v>
      </c>
      <c r="G796" s="28" t="n">
        <v>0</v>
      </c>
      <c r="H796" s="28" t="n">
        <v>0</v>
      </c>
      <c r="I796" s="28" t="n">
        <v>0</v>
      </c>
      <c r="J796" s="28" t="n">
        <v>265</v>
      </c>
      <c r="K796" s="28" t="n">
        <v>12</v>
      </c>
      <c r="L796" s="28" t="n">
        <v>3</v>
      </c>
      <c r="M796" s="28" t="s">
        <v>146</v>
      </c>
      <c r="N796" s="28" t="s">
        <v>138</v>
      </c>
      <c r="O796" s="29" t="n">
        <v>45945</v>
      </c>
      <c r="P796" s="28" t="n">
        <f aca="false">ROUNDDOWN(($B796-$O796)/30,0)</f>
        <v>1</v>
      </c>
      <c r="Q796" s="28" t="str">
        <f aca="false">TEXT($B796,"yyyy-mm")</f>
        <v>2025-11</v>
      </c>
      <c r="R796" s="28" t="n">
        <f aca="false">IF(AND($O796&gt;=DATE(2025,1,1),$O796&lt;=DATE(2025,4,30)),1,0)</f>
        <v>0</v>
      </c>
    </row>
    <row r="797" customFormat="false" ht="15" hidden="false" customHeight="false" outlineLevel="0" collapsed="false">
      <c r="A797" s="28" t="n">
        <v>75</v>
      </c>
      <c r="B797" s="29" t="n">
        <v>46022</v>
      </c>
      <c r="C797" s="28" t="n">
        <v>1257969.38</v>
      </c>
      <c r="D797" s="28" t="n">
        <v>0</v>
      </c>
      <c r="E797" s="28" t="n">
        <v>0</v>
      </c>
      <c r="F797" s="28" t="s">
        <v>345</v>
      </c>
      <c r="G797" s="28" t="n">
        <v>0</v>
      </c>
      <c r="H797" s="28" t="n">
        <v>0</v>
      </c>
      <c r="I797" s="28" t="n">
        <v>0</v>
      </c>
      <c r="J797" s="28" t="n">
        <v>265</v>
      </c>
      <c r="K797" s="28" t="n">
        <v>12</v>
      </c>
      <c r="L797" s="28" t="n">
        <v>3</v>
      </c>
      <c r="M797" s="28" t="s">
        <v>146</v>
      </c>
      <c r="N797" s="28" t="s">
        <v>138</v>
      </c>
      <c r="O797" s="29" t="n">
        <v>45945</v>
      </c>
      <c r="P797" s="28" t="n">
        <f aca="false">ROUNDDOWN(($B797-$O797)/30,0)</f>
        <v>2</v>
      </c>
      <c r="Q797" s="28" t="str">
        <f aca="false">TEXT($B797,"yyyy-mm")</f>
        <v>2025-12</v>
      </c>
      <c r="R797" s="28" t="n">
        <f aca="false">IF(AND($O797&gt;=DATE(2025,1,1),$O797&lt;=DATE(2025,4,30)),1,0)</f>
        <v>0</v>
      </c>
    </row>
    <row r="798" customFormat="false" ht="15" hidden="false" customHeight="false" outlineLevel="0" collapsed="false">
      <c r="A798" s="28" t="n">
        <v>75</v>
      </c>
      <c r="B798" s="29" t="n">
        <v>46053</v>
      </c>
      <c r="C798" s="28" t="n">
        <v>1231204.07</v>
      </c>
      <c r="D798" s="28" t="n">
        <v>0</v>
      </c>
      <c r="E798" s="28" t="n">
        <v>0</v>
      </c>
      <c r="F798" s="28" t="s">
        <v>345</v>
      </c>
      <c r="G798" s="28" t="n">
        <v>0</v>
      </c>
      <c r="H798" s="28" t="n">
        <v>0</v>
      </c>
      <c r="I798" s="28" t="n">
        <v>0</v>
      </c>
      <c r="J798" s="28" t="n">
        <v>265</v>
      </c>
      <c r="K798" s="28" t="n">
        <v>12</v>
      </c>
      <c r="L798" s="28" t="n">
        <v>3</v>
      </c>
      <c r="M798" s="28" t="s">
        <v>146</v>
      </c>
      <c r="N798" s="28" t="s">
        <v>138</v>
      </c>
      <c r="O798" s="29" t="n">
        <v>45945</v>
      </c>
      <c r="P798" s="28" t="n">
        <f aca="false">ROUNDDOWN(($B798-$O798)/30,0)</f>
        <v>3</v>
      </c>
      <c r="Q798" s="28" t="str">
        <f aca="false">TEXT($B798,"yyyy-mm")</f>
        <v>2026-01</v>
      </c>
      <c r="R798" s="28" t="n">
        <f aca="false">IF(AND($O798&gt;=DATE(2025,1,1),$O798&lt;=DATE(2025,4,30)),1,0)</f>
        <v>0</v>
      </c>
    </row>
    <row r="799" customFormat="false" ht="15" hidden="false" customHeight="false" outlineLevel="0" collapsed="false">
      <c r="A799" s="28" t="n">
        <v>75</v>
      </c>
      <c r="B799" s="29" t="n">
        <v>46081</v>
      </c>
      <c r="C799" s="28" t="n">
        <v>1204438.76</v>
      </c>
      <c r="D799" s="28" t="n">
        <v>0</v>
      </c>
      <c r="E799" s="28" t="n">
        <v>0</v>
      </c>
      <c r="F799" s="28" t="s">
        <v>345</v>
      </c>
      <c r="G799" s="28" t="n">
        <v>0</v>
      </c>
      <c r="H799" s="28" t="n">
        <v>0</v>
      </c>
      <c r="I799" s="28" t="n">
        <v>0</v>
      </c>
      <c r="J799" s="28" t="n">
        <v>265</v>
      </c>
      <c r="K799" s="28" t="n">
        <v>12</v>
      </c>
      <c r="L799" s="28" t="n">
        <v>3</v>
      </c>
      <c r="M799" s="28" t="s">
        <v>146</v>
      </c>
      <c r="N799" s="28" t="s">
        <v>138</v>
      </c>
      <c r="O799" s="29" t="n">
        <v>45945</v>
      </c>
      <c r="P799" s="28" t="n">
        <f aca="false">ROUNDDOWN(($B799-$O799)/30,0)</f>
        <v>4</v>
      </c>
      <c r="Q799" s="28" t="str">
        <f aca="false">TEXT($B799,"yyyy-mm")</f>
        <v>2026-02</v>
      </c>
      <c r="R799" s="28" t="n">
        <f aca="false">IF(AND($O799&gt;=DATE(2025,1,1),$O799&lt;=DATE(2025,4,30)),1,0)</f>
        <v>0</v>
      </c>
    </row>
    <row r="800" customFormat="false" ht="15" hidden="false" customHeight="false" outlineLevel="0" collapsed="false">
      <c r="A800" s="28" t="n">
        <v>75</v>
      </c>
      <c r="B800" s="29" t="n">
        <v>46112</v>
      </c>
      <c r="C800" s="28" t="n">
        <v>1177673.45</v>
      </c>
      <c r="D800" s="28" t="n">
        <v>0</v>
      </c>
      <c r="E800" s="28" t="n">
        <v>0</v>
      </c>
      <c r="F800" s="28" t="s">
        <v>345</v>
      </c>
      <c r="G800" s="28" t="n">
        <v>0</v>
      </c>
      <c r="H800" s="28" t="n">
        <v>0</v>
      </c>
      <c r="I800" s="28" t="n">
        <v>0</v>
      </c>
      <c r="J800" s="28" t="n">
        <v>265</v>
      </c>
      <c r="K800" s="28" t="n">
        <v>12</v>
      </c>
      <c r="L800" s="28" t="n">
        <v>3</v>
      </c>
      <c r="M800" s="28" t="s">
        <v>146</v>
      </c>
      <c r="N800" s="28" t="s">
        <v>138</v>
      </c>
      <c r="O800" s="29" t="n">
        <v>45945</v>
      </c>
      <c r="P800" s="28" t="n">
        <f aca="false">ROUNDDOWN(($B800-$O800)/30,0)</f>
        <v>5</v>
      </c>
      <c r="Q800" s="28" t="str">
        <f aca="false">TEXT($B800,"yyyy-mm")</f>
        <v>2026-03</v>
      </c>
      <c r="R800" s="28" t="n">
        <f aca="false">IF(AND($O800&gt;=DATE(2025,1,1),$O800&lt;=DATE(2025,4,30)),1,0)</f>
        <v>0</v>
      </c>
    </row>
    <row r="801" customFormat="false" ht="15" hidden="false" customHeight="false" outlineLevel="0" collapsed="false">
      <c r="A801" s="28" t="n">
        <v>75</v>
      </c>
      <c r="B801" s="29" t="n">
        <v>46142</v>
      </c>
      <c r="C801" s="28" t="n">
        <v>1150908.14</v>
      </c>
      <c r="D801" s="28" t="n">
        <v>0</v>
      </c>
      <c r="E801" s="28" t="n">
        <v>0</v>
      </c>
      <c r="F801" s="28" t="s">
        <v>345</v>
      </c>
      <c r="G801" s="28" t="n">
        <v>0</v>
      </c>
      <c r="H801" s="28" t="n">
        <v>0</v>
      </c>
      <c r="I801" s="28" t="n">
        <v>0</v>
      </c>
      <c r="J801" s="28" t="n">
        <v>265</v>
      </c>
      <c r="K801" s="28" t="n">
        <v>12</v>
      </c>
      <c r="L801" s="28" t="n">
        <v>3</v>
      </c>
      <c r="M801" s="28" t="s">
        <v>146</v>
      </c>
      <c r="N801" s="28" t="s">
        <v>138</v>
      </c>
      <c r="O801" s="29" t="n">
        <v>45945</v>
      </c>
      <c r="P801" s="28" t="n">
        <f aca="false">ROUNDDOWN(($B801-$O801)/30,0)</f>
        <v>6</v>
      </c>
      <c r="Q801" s="28" t="str">
        <f aca="false">TEXT($B801,"yyyy-mm")</f>
        <v>2026-04</v>
      </c>
      <c r="R801" s="28" t="n">
        <f aca="false">IF(AND($O801&gt;=DATE(2025,1,1),$O801&lt;=DATE(2025,4,30)),1,0)</f>
        <v>0</v>
      </c>
    </row>
    <row r="802" customFormat="false" ht="15" hidden="false" customHeight="false" outlineLevel="0" collapsed="false">
      <c r="A802" s="28" t="n">
        <v>75</v>
      </c>
      <c r="B802" s="29" t="n">
        <v>46173</v>
      </c>
      <c r="C802" s="28" t="n">
        <v>1124142.83</v>
      </c>
      <c r="D802" s="28" t="n">
        <v>0</v>
      </c>
      <c r="E802" s="28" t="n">
        <v>0</v>
      </c>
      <c r="F802" s="28" t="s">
        <v>345</v>
      </c>
      <c r="G802" s="28" t="n">
        <v>0</v>
      </c>
      <c r="H802" s="28" t="n">
        <v>0</v>
      </c>
      <c r="I802" s="28" t="n">
        <v>0</v>
      </c>
      <c r="J802" s="28" t="n">
        <v>265</v>
      </c>
      <c r="K802" s="28" t="n">
        <v>12</v>
      </c>
      <c r="L802" s="28" t="n">
        <v>3</v>
      </c>
      <c r="M802" s="28" t="s">
        <v>146</v>
      </c>
      <c r="N802" s="28" t="s">
        <v>138</v>
      </c>
      <c r="O802" s="29" t="n">
        <v>45945</v>
      </c>
      <c r="P802" s="28" t="n">
        <f aca="false">ROUNDDOWN(($B802-$O802)/30,0)</f>
        <v>7</v>
      </c>
      <c r="Q802" s="28" t="str">
        <f aca="false">TEXT($B802,"yyyy-mm")</f>
        <v>2026-05</v>
      </c>
      <c r="R802" s="28" t="n">
        <f aca="false">IF(AND($O802&gt;=DATE(2025,1,1),$O802&lt;=DATE(2025,4,30)),1,0)</f>
        <v>0</v>
      </c>
    </row>
    <row r="803" customFormat="false" ht="15" hidden="false" customHeight="false" outlineLevel="0" collapsed="false">
      <c r="A803" s="28" t="n">
        <v>75</v>
      </c>
      <c r="B803" s="29" t="n">
        <v>46203</v>
      </c>
      <c r="C803" s="28" t="n">
        <v>1097377.52</v>
      </c>
      <c r="D803" s="28" t="n">
        <v>0</v>
      </c>
      <c r="E803" s="28" t="n">
        <v>0</v>
      </c>
      <c r="F803" s="28" t="s">
        <v>345</v>
      </c>
      <c r="G803" s="28" t="n">
        <v>0</v>
      </c>
      <c r="H803" s="28" t="n">
        <v>0</v>
      </c>
      <c r="I803" s="28" t="n">
        <v>0</v>
      </c>
      <c r="J803" s="28" t="n">
        <v>265</v>
      </c>
      <c r="K803" s="28" t="n">
        <v>12</v>
      </c>
      <c r="L803" s="28" t="n">
        <v>3</v>
      </c>
      <c r="M803" s="28" t="s">
        <v>146</v>
      </c>
      <c r="N803" s="28" t="s">
        <v>138</v>
      </c>
      <c r="O803" s="29" t="n">
        <v>45945</v>
      </c>
      <c r="P803" s="28" t="n">
        <f aca="false">ROUNDDOWN(($B803-$O803)/30,0)</f>
        <v>8</v>
      </c>
      <c r="Q803" s="28" t="str">
        <f aca="false">TEXT($B803,"yyyy-mm")</f>
        <v>2026-06</v>
      </c>
      <c r="R803" s="28" t="n">
        <f aca="false">IF(AND($O803&gt;=DATE(2025,1,1),$O803&lt;=DATE(2025,4,30)),1,0)</f>
        <v>0</v>
      </c>
    </row>
    <row r="804" customFormat="false" ht="15" hidden="false" customHeight="false" outlineLevel="0" collapsed="false">
      <c r="A804" s="28" t="n">
        <v>75</v>
      </c>
      <c r="B804" s="29" t="n">
        <v>46234</v>
      </c>
      <c r="C804" s="28" t="n">
        <v>1070612.21</v>
      </c>
      <c r="D804" s="28" t="n">
        <v>0</v>
      </c>
      <c r="E804" s="28" t="n">
        <v>0</v>
      </c>
      <c r="F804" s="28" t="s">
        <v>345</v>
      </c>
      <c r="G804" s="28" t="n">
        <v>0</v>
      </c>
      <c r="H804" s="28" t="n">
        <v>0</v>
      </c>
      <c r="I804" s="28" t="n">
        <v>0</v>
      </c>
      <c r="J804" s="28" t="n">
        <v>265</v>
      </c>
      <c r="K804" s="28" t="n">
        <v>12</v>
      </c>
      <c r="L804" s="28" t="n">
        <v>3</v>
      </c>
      <c r="M804" s="28" t="s">
        <v>146</v>
      </c>
      <c r="N804" s="28" t="s">
        <v>138</v>
      </c>
      <c r="O804" s="29" t="n">
        <v>45945</v>
      </c>
      <c r="P804" s="28" t="n">
        <f aca="false">ROUNDDOWN(($B804-$O804)/30,0)</f>
        <v>9</v>
      </c>
      <c r="Q804" s="28" t="str">
        <f aca="false">TEXT($B804,"yyyy-mm")</f>
        <v>2026-07</v>
      </c>
      <c r="R804" s="28" t="n">
        <f aca="false">IF(AND($O804&gt;=DATE(2025,1,1),$O804&lt;=DATE(2025,4,30)),1,0)</f>
        <v>0</v>
      </c>
    </row>
    <row r="805" customFormat="false" ht="15" hidden="false" customHeight="false" outlineLevel="0" collapsed="false">
      <c r="A805" s="28" t="n">
        <v>75</v>
      </c>
      <c r="B805" s="29" t="n">
        <v>46265</v>
      </c>
      <c r="C805" s="28" t="n">
        <v>1043846.9</v>
      </c>
      <c r="D805" s="28" t="n">
        <v>0</v>
      </c>
      <c r="E805" s="28" t="n">
        <v>0</v>
      </c>
      <c r="F805" s="28" t="s">
        <v>345</v>
      </c>
      <c r="G805" s="28" t="n">
        <v>0</v>
      </c>
      <c r="H805" s="28" t="n">
        <v>0</v>
      </c>
      <c r="I805" s="28" t="n">
        <v>0</v>
      </c>
      <c r="J805" s="28" t="n">
        <v>265</v>
      </c>
      <c r="K805" s="28" t="n">
        <v>12</v>
      </c>
      <c r="L805" s="28" t="n">
        <v>3</v>
      </c>
      <c r="M805" s="28" t="s">
        <v>146</v>
      </c>
      <c r="N805" s="28" t="s">
        <v>138</v>
      </c>
      <c r="O805" s="29" t="n">
        <v>45945</v>
      </c>
      <c r="P805" s="28" t="n">
        <f aca="false">ROUNDDOWN(($B805-$O805)/30,0)</f>
        <v>10</v>
      </c>
      <c r="Q805" s="28" t="str">
        <f aca="false">TEXT($B805,"yyyy-mm")</f>
        <v>2026-08</v>
      </c>
      <c r="R805" s="28" t="n">
        <f aca="false">IF(AND($O805&gt;=DATE(2025,1,1),$O805&lt;=DATE(2025,4,30)),1,0)</f>
        <v>0</v>
      </c>
    </row>
    <row r="806" customFormat="false" ht="15" hidden="false" customHeight="false" outlineLevel="0" collapsed="false">
      <c r="A806" s="28" t="n">
        <v>76</v>
      </c>
      <c r="B806" s="29" t="n">
        <v>46234</v>
      </c>
      <c r="C806" s="28" t="n">
        <v>37500</v>
      </c>
      <c r="D806" s="28" t="n">
        <v>0</v>
      </c>
      <c r="E806" s="28" t="n">
        <v>0</v>
      </c>
      <c r="F806" s="28" t="s">
        <v>345</v>
      </c>
      <c r="G806" s="28" t="n">
        <v>0</v>
      </c>
      <c r="H806" s="28" t="n">
        <v>0</v>
      </c>
      <c r="I806" s="28" t="n">
        <v>0</v>
      </c>
      <c r="J806" s="28" t="n">
        <v>352</v>
      </c>
      <c r="K806" s="28" t="n">
        <v>5</v>
      </c>
      <c r="L806" s="28" t="n">
        <v>1</v>
      </c>
      <c r="M806" s="28" t="s">
        <v>146</v>
      </c>
      <c r="N806" s="28" t="s">
        <v>139</v>
      </c>
      <c r="O806" s="29" t="n">
        <v>46233</v>
      </c>
      <c r="P806" s="28" t="n">
        <f aca="false">ROUNDDOWN(($B806-$O806)/30,0)</f>
        <v>0</v>
      </c>
      <c r="Q806" s="28" t="str">
        <f aca="false">TEXT($B806,"yyyy-mm")</f>
        <v>2026-07</v>
      </c>
      <c r="R806" s="28" t="n">
        <f aca="false">IF(AND($O806&gt;=DATE(2025,1,1),$O806&lt;=DATE(2025,4,30)),1,0)</f>
        <v>0</v>
      </c>
    </row>
    <row r="807" customFormat="false" ht="15" hidden="false" customHeight="false" outlineLevel="0" collapsed="false">
      <c r="A807" s="28" t="n">
        <v>76</v>
      </c>
      <c r="B807" s="29" t="n">
        <v>46265</v>
      </c>
      <c r="C807" s="28" t="n">
        <v>30000</v>
      </c>
      <c r="D807" s="28" t="n">
        <v>0</v>
      </c>
      <c r="E807" s="28" t="n">
        <v>0</v>
      </c>
      <c r="F807" s="28" t="s">
        <v>345</v>
      </c>
      <c r="G807" s="28" t="n">
        <v>0</v>
      </c>
      <c r="H807" s="28" t="n">
        <v>0</v>
      </c>
      <c r="I807" s="28" t="n">
        <v>0</v>
      </c>
      <c r="J807" s="28" t="n">
        <v>352</v>
      </c>
      <c r="K807" s="28" t="n">
        <v>5</v>
      </c>
      <c r="L807" s="28" t="n">
        <v>1</v>
      </c>
      <c r="M807" s="28" t="s">
        <v>146</v>
      </c>
      <c r="N807" s="28" t="s">
        <v>139</v>
      </c>
      <c r="O807" s="29" t="n">
        <v>46233</v>
      </c>
      <c r="P807" s="28" t="n">
        <f aca="false">ROUNDDOWN(($B807-$O807)/30,0)</f>
        <v>1</v>
      </c>
      <c r="Q807" s="28" t="str">
        <f aca="false">TEXT($B807,"yyyy-mm")</f>
        <v>2026-08</v>
      </c>
      <c r="R807" s="28" t="n">
        <f aca="false">IF(AND($O807&gt;=DATE(2025,1,1),$O807&lt;=DATE(2025,4,30)),1,0)</f>
        <v>0</v>
      </c>
    </row>
    <row r="808" customFormat="false" ht="15" hidden="false" customHeight="false" outlineLevel="0" collapsed="false">
      <c r="A808" s="28" t="n">
        <v>77</v>
      </c>
      <c r="B808" s="29" t="n">
        <v>45657</v>
      </c>
      <c r="C808" s="28" t="n">
        <v>70000</v>
      </c>
      <c r="D808" s="28" t="n">
        <v>0</v>
      </c>
      <c r="E808" s="28" t="n">
        <v>0</v>
      </c>
      <c r="F808" s="28" t="s">
        <v>345</v>
      </c>
      <c r="G808" s="28" t="n">
        <v>0</v>
      </c>
      <c r="H808" s="28" t="n">
        <v>0</v>
      </c>
      <c r="I808" s="28" t="n">
        <v>0</v>
      </c>
      <c r="J808" s="28" t="n">
        <v>56</v>
      </c>
      <c r="K808" s="28" t="n">
        <v>1</v>
      </c>
      <c r="L808" s="28" t="n">
        <v>2</v>
      </c>
      <c r="M808" s="28" t="s">
        <v>145</v>
      </c>
      <c r="N808" s="28" t="s">
        <v>138</v>
      </c>
      <c r="O808" s="29" t="n">
        <v>45632</v>
      </c>
      <c r="P808" s="28" t="n">
        <f aca="false">ROUNDDOWN(($B808-$O808)/30,0)</f>
        <v>0</v>
      </c>
      <c r="Q808" s="28" t="str">
        <f aca="false">TEXT($B808,"yyyy-mm")</f>
        <v>2024-12</v>
      </c>
      <c r="R808" s="28" t="n">
        <f aca="false">IF(AND($O808&gt;=DATE(2025,1,1),$O808&lt;=DATE(2025,4,30)),1,0)</f>
        <v>0</v>
      </c>
    </row>
    <row r="809" customFormat="false" ht="15" hidden="false" customHeight="false" outlineLevel="0" collapsed="false">
      <c r="A809" s="28" t="n">
        <v>77</v>
      </c>
      <c r="B809" s="29" t="n">
        <v>45688</v>
      </c>
      <c r="C809" s="28" t="n">
        <v>46666.67</v>
      </c>
      <c r="D809" s="28" t="n">
        <v>0</v>
      </c>
      <c r="E809" s="28" t="n">
        <v>0</v>
      </c>
      <c r="F809" s="28" t="s">
        <v>345</v>
      </c>
      <c r="G809" s="28" t="n">
        <v>0</v>
      </c>
      <c r="H809" s="28" t="n">
        <v>0</v>
      </c>
      <c r="I809" s="28" t="n">
        <v>0</v>
      </c>
      <c r="J809" s="28" t="n">
        <v>56</v>
      </c>
      <c r="K809" s="28" t="n">
        <v>1</v>
      </c>
      <c r="L809" s="28" t="n">
        <v>2</v>
      </c>
      <c r="M809" s="28" t="s">
        <v>145</v>
      </c>
      <c r="N809" s="28" t="s">
        <v>138</v>
      </c>
      <c r="O809" s="29" t="n">
        <v>45632</v>
      </c>
      <c r="P809" s="28" t="n">
        <f aca="false">ROUNDDOWN(($B809-$O809)/30,0)</f>
        <v>1</v>
      </c>
      <c r="Q809" s="28" t="str">
        <f aca="false">TEXT($B809,"yyyy-mm")</f>
        <v>2025-01</v>
      </c>
      <c r="R809" s="28" t="n">
        <f aca="false">IF(AND($O809&gt;=DATE(2025,1,1),$O809&lt;=DATE(2025,4,30)),1,0)</f>
        <v>0</v>
      </c>
    </row>
    <row r="810" customFormat="false" ht="15" hidden="false" customHeight="false" outlineLevel="0" collapsed="false">
      <c r="A810" s="28" t="n">
        <v>77</v>
      </c>
      <c r="B810" s="29" t="n">
        <v>45716</v>
      </c>
      <c r="C810" s="28" t="n">
        <v>23333.34</v>
      </c>
      <c r="D810" s="28" t="n">
        <v>0</v>
      </c>
      <c r="E810" s="28" t="n">
        <v>0</v>
      </c>
      <c r="F810" s="28" t="s">
        <v>345</v>
      </c>
      <c r="G810" s="28" t="n">
        <v>0</v>
      </c>
      <c r="H810" s="28" t="n">
        <v>0</v>
      </c>
      <c r="I810" s="28" t="n">
        <v>0</v>
      </c>
      <c r="J810" s="28" t="n">
        <v>56</v>
      </c>
      <c r="K810" s="28" t="n">
        <v>1</v>
      </c>
      <c r="L810" s="28" t="n">
        <v>2</v>
      </c>
      <c r="M810" s="28" t="s">
        <v>145</v>
      </c>
      <c r="N810" s="28" t="s">
        <v>138</v>
      </c>
      <c r="O810" s="29" t="n">
        <v>45632</v>
      </c>
      <c r="P810" s="28" t="n">
        <f aca="false">ROUNDDOWN(($B810-$O810)/30,0)</f>
        <v>2</v>
      </c>
      <c r="Q810" s="28" t="str">
        <f aca="false">TEXT($B810,"yyyy-mm")</f>
        <v>2025-02</v>
      </c>
      <c r="R810" s="28" t="n">
        <f aca="false">IF(AND($O810&gt;=DATE(2025,1,1),$O810&lt;=DATE(2025,4,30)),1,0)</f>
        <v>0</v>
      </c>
    </row>
    <row r="811" customFormat="false" ht="15" hidden="false" customHeight="false" outlineLevel="0" collapsed="false">
      <c r="A811" s="28" t="n">
        <v>77</v>
      </c>
      <c r="B811" s="29" t="n">
        <v>45747</v>
      </c>
      <c r="C811" s="28" t="n">
        <v>0.01</v>
      </c>
      <c r="D811" s="28" t="n">
        <v>0</v>
      </c>
      <c r="E811" s="28" t="n">
        <v>0</v>
      </c>
      <c r="F811" s="28" t="s">
        <v>345</v>
      </c>
      <c r="G811" s="28" t="n">
        <v>0</v>
      </c>
      <c r="H811" s="28" t="n">
        <v>0</v>
      </c>
      <c r="I811" s="28" t="n">
        <v>0</v>
      </c>
      <c r="J811" s="28" t="n">
        <v>56</v>
      </c>
      <c r="K811" s="28" t="n">
        <v>1</v>
      </c>
      <c r="L811" s="28" t="n">
        <v>2</v>
      </c>
      <c r="M811" s="28" t="s">
        <v>145</v>
      </c>
      <c r="N811" s="28" t="s">
        <v>138</v>
      </c>
      <c r="O811" s="29" t="n">
        <v>45632</v>
      </c>
      <c r="P811" s="28" t="n">
        <f aca="false">ROUNDDOWN(($B811-$O811)/30,0)</f>
        <v>3</v>
      </c>
      <c r="Q811" s="28" t="str">
        <f aca="false">TEXT($B811,"yyyy-mm")</f>
        <v>2025-03</v>
      </c>
      <c r="R811" s="28" t="n">
        <f aca="false">IF(AND($O811&gt;=DATE(2025,1,1),$O811&lt;=DATE(2025,4,30)),1,0)</f>
        <v>0</v>
      </c>
    </row>
    <row r="812" customFormat="false" ht="15" hidden="false" customHeight="false" outlineLevel="0" collapsed="false">
      <c r="A812" s="28" t="n">
        <v>78</v>
      </c>
      <c r="B812" s="29" t="n">
        <v>44804</v>
      </c>
      <c r="C812" s="28" t="n">
        <v>21900</v>
      </c>
      <c r="D812" s="28" t="n">
        <v>0</v>
      </c>
      <c r="E812" s="28" t="n">
        <v>0</v>
      </c>
      <c r="F812" s="28" t="s">
        <v>345</v>
      </c>
      <c r="G812" s="28" t="n">
        <v>0</v>
      </c>
      <c r="H812" s="28" t="n">
        <v>0</v>
      </c>
      <c r="I812" s="28" t="n">
        <v>0</v>
      </c>
      <c r="J812" s="28" t="n">
        <v>273</v>
      </c>
      <c r="K812" s="28" t="n">
        <v>6</v>
      </c>
      <c r="L812" s="28" t="n">
        <v>1</v>
      </c>
      <c r="M812" s="28" t="s">
        <v>146</v>
      </c>
      <c r="N812" s="28" t="s">
        <v>138</v>
      </c>
      <c r="O812" s="29" t="n">
        <v>44802</v>
      </c>
      <c r="P812" s="28" t="n">
        <f aca="false">ROUNDDOWN(($B812-$O812)/30,0)</f>
        <v>0</v>
      </c>
      <c r="Q812" s="28" t="str">
        <f aca="false">TEXT($B812,"yyyy-mm")</f>
        <v>2022-08</v>
      </c>
      <c r="R812" s="28" t="n">
        <f aca="false">IF(AND($O812&gt;=DATE(2025,1,1),$O812&lt;=DATE(2025,4,30)),1,0)</f>
        <v>0</v>
      </c>
    </row>
    <row r="813" customFormat="false" ht="15" hidden="false" customHeight="false" outlineLevel="0" collapsed="false">
      <c r="A813" s="28" t="n">
        <v>78</v>
      </c>
      <c r="B813" s="29" t="n">
        <v>44834</v>
      </c>
      <c r="C813" s="28" t="n">
        <v>19909.09</v>
      </c>
      <c r="D813" s="28" t="n">
        <v>0</v>
      </c>
      <c r="E813" s="28" t="n">
        <v>0</v>
      </c>
      <c r="F813" s="28" t="s">
        <v>345</v>
      </c>
      <c r="G813" s="28" t="n">
        <v>0</v>
      </c>
      <c r="H813" s="28" t="n">
        <v>0</v>
      </c>
      <c r="I813" s="28" t="n">
        <v>0</v>
      </c>
      <c r="J813" s="28" t="n">
        <v>273</v>
      </c>
      <c r="K813" s="28" t="n">
        <v>6</v>
      </c>
      <c r="L813" s="28" t="n">
        <v>1</v>
      </c>
      <c r="M813" s="28" t="s">
        <v>146</v>
      </c>
      <c r="N813" s="28" t="s">
        <v>138</v>
      </c>
      <c r="O813" s="29" t="n">
        <v>44802</v>
      </c>
      <c r="P813" s="28" t="n">
        <f aca="false">ROUNDDOWN(($B813-$O813)/30,0)</f>
        <v>1</v>
      </c>
      <c r="Q813" s="28" t="str">
        <f aca="false">TEXT($B813,"yyyy-mm")</f>
        <v>2022-09</v>
      </c>
      <c r="R813" s="28" t="n">
        <f aca="false">IF(AND($O813&gt;=DATE(2025,1,1),$O813&lt;=DATE(2025,4,30)),1,0)</f>
        <v>0</v>
      </c>
    </row>
    <row r="814" customFormat="false" ht="15" hidden="false" customHeight="false" outlineLevel="0" collapsed="false">
      <c r="A814" s="28" t="n">
        <v>78</v>
      </c>
      <c r="B814" s="29" t="n">
        <v>44865</v>
      </c>
      <c r="C814" s="28" t="n">
        <v>17918.18</v>
      </c>
      <c r="D814" s="28" t="n">
        <v>0</v>
      </c>
      <c r="E814" s="28" t="n">
        <v>0</v>
      </c>
      <c r="F814" s="28" t="s">
        <v>345</v>
      </c>
      <c r="G814" s="28" t="n">
        <v>0</v>
      </c>
      <c r="H814" s="28" t="n">
        <v>0</v>
      </c>
      <c r="I814" s="28" t="n">
        <v>0</v>
      </c>
      <c r="J814" s="28" t="n">
        <v>273</v>
      </c>
      <c r="K814" s="28" t="n">
        <v>6</v>
      </c>
      <c r="L814" s="28" t="n">
        <v>1</v>
      </c>
      <c r="M814" s="28" t="s">
        <v>146</v>
      </c>
      <c r="N814" s="28" t="s">
        <v>138</v>
      </c>
      <c r="O814" s="29" t="n">
        <v>44802</v>
      </c>
      <c r="P814" s="28" t="n">
        <f aca="false">ROUNDDOWN(($B814-$O814)/30,0)</f>
        <v>2</v>
      </c>
      <c r="Q814" s="28" t="str">
        <f aca="false">TEXT($B814,"yyyy-mm")</f>
        <v>2022-10</v>
      </c>
      <c r="R814" s="28" t="n">
        <f aca="false">IF(AND($O814&gt;=DATE(2025,1,1),$O814&lt;=DATE(2025,4,30)),1,0)</f>
        <v>0</v>
      </c>
    </row>
    <row r="815" customFormat="false" ht="15" hidden="false" customHeight="false" outlineLevel="0" collapsed="false">
      <c r="A815" s="28" t="n">
        <v>78</v>
      </c>
      <c r="B815" s="29" t="n">
        <v>44895</v>
      </c>
      <c r="C815" s="28" t="n">
        <v>15927.27</v>
      </c>
      <c r="D815" s="28" t="n">
        <v>0</v>
      </c>
      <c r="E815" s="28" t="n">
        <v>0</v>
      </c>
      <c r="F815" s="28" t="s">
        <v>345</v>
      </c>
      <c r="G815" s="28" t="n">
        <v>0</v>
      </c>
      <c r="H815" s="28" t="n">
        <v>0</v>
      </c>
      <c r="I815" s="28" t="n">
        <v>0</v>
      </c>
      <c r="J815" s="28" t="n">
        <v>273</v>
      </c>
      <c r="K815" s="28" t="n">
        <v>6</v>
      </c>
      <c r="L815" s="28" t="n">
        <v>1</v>
      </c>
      <c r="M815" s="28" t="s">
        <v>146</v>
      </c>
      <c r="N815" s="28" t="s">
        <v>138</v>
      </c>
      <c r="O815" s="29" t="n">
        <v>44802</v>
      </c>
      <c r="P815" s="28" t="n">
        <f aca="false">ROUNDDOWN(($B815-$O815)/30,0)</f>
        <v>3</v>
      </c>
      <c r="Q815" s="28" t="str">
        <f aca="false">TEXT($B815,"yyyy-mm")</f>
        <v>2022-11</v>
      </c>
      <c r="R815" s="28" t="n">
        <f aca="false">IF(AND($O815&gt;=DATE(2025,1,1),$O815&lt;=DATE(2025,4,30)),1,0)</f>
        <v>0</v>
      </c>
    </row>
    <row r="816" customFormat="false" ht="15" hidden="false" customHeight="false" outlineLevel="0" collapsed="false">
      <c r="A816" s="28" t="n">
        <v>78</v>
      </c>
      <c r="B816" s="29" t="n">
        <v>44926</v>
      </c>
      <c r="C816" s="28" t="n">
        <v>13936.36</v>
      </c>
      <c r="D816" s="28" t="n">
        <v>0</v>
      </c>
      <c r="E816" s="28" t="n">
        <v>0</v>
      </c>
      <c r="F816" s="28" t="s">
        <v>345</v>
      </c>
      <c r="G816" s="28" t="n">
        <v>0</v>
      </c>
      <c r="H816" s="28" t="n">
        <v>0</v>
      </c>
      <c r="I816" s="28" t="n">
        <v>0</v>
      </c>
      <c r="J816" s="28" t="n">
        <v>273</v>
      </c>
      <c r="K816" s="28" t="n">
        <v>6</v>
      </c>
      <c r="L816" s="28" t="n">
        <v>1</v>
      </c>
      <c r="M816" s="28" t="s">
        <v>146</v>
      </c>
      <c r="N816" s="28" t="s">
        <v>138</v>
      </c>
      <c r="O816" s="29" t="n">
        <v>44802</v>
      </c>
      <c r="P816" s="28" t="n">
        <f aca="false">ROUNDDOWN(($B816-$O816)/30,0)</f>
        <v>4</v>
      </c>
      <c r="Q816" s="28" t="str">
        <f aca="false">TEXT($B816,"yyyy-mm")</f>
        <v>2022-12</v>
      </c>
      <c r="R816" s="28" t="n">
        <f aca="false">IF(AND($O816&gt;=DATE(2025,1,1),$O816&lt;=DATE(2025,4,30)),1,0)</f>
        <v>0</v>
      </c>
    </row>
    <row r="817" customFormat="false" ht="15" hidden="false" customHeight="false" outlineLevel="0" collapsed="false">
      <c r="A817" s="28" t="n">
        <v>78</v>
      </c>
      <c r="B817" s="29" t="n">
        <v>44957</v>
      </c>
      <c r="C817" s="28" t="n">
        <v>11945.45</v>
      </c>
      <c r="D817" s="28" t="n">
        <v>0</v>
      </c>
      <c r="E817" s="28" t="n">
        <v>0</v>
      </c>
      <c r="F817" s="28" t="s">
        <v>345</v>
      </c>
      <c r="G817" s="28" t="n">
        <v>0</v>
      </c>
      <c r="H817" s="28" t="n">
        <v>0</v>
      </c>
      <c r="I817" s="28" t="n">
        <v>0</v>
      </c>
      <c r="J817" s="28" t="n">
        <v>273</v>
      </c>
      <c r="K817" s="28" t="n">
        <v>6</v>
      </c>
      <c r="L817" s="28" t="n">
        <v>1</v>
      </c>
      <c r="M817" s="28" t="s">
        <v>146</v>
      </c>
      <c r="N817" s="28" t="s">
        <v>138</v>
      </c>
      <c r="O817" s="29" t="n">
        <v>44802</v>
      </c>
      <c r="P817" s="28" t="n">
        <f aca="false">ROUNDDOWN(($B817-$O817)/30,0)</f>
        <v>5</v>
      </c>
      <c r="Q817" s="28" t="str">
        <f aca="false">TEXT($B817,"yyyy-mm")</f>
        <v>2023-01</v>
      </c>
      <c r="R817" s="28" t="n">
        <f aca="false">IF(AND($O817&gt;=DATE(2025,1,1),$O817&lt;=DATE(2025,4,30)),1,0)</f>
        <v>0</v>
      </c>
    </row>
    <row r="818" customFormat="false" ht="15" hidden="false" customHeight="false" outlineLevel="0" collapsed="false">
      <c r="A818" s="28" t="n">
        <v>78</v>
      </c>
      <c r="B818" s="29" t="n">
        <v>44985</v>
      </c>
      <c r="C818" s="28" t="n">
        <v>9954.54</v>
      </c>
      <c r="D818" s="28" t="n">
        <v>0</v>
      </c>
      <c r="E818" s="28" t="n">
        <v>0</v>
      </c>
      <c r="F818" s="28" t="s">
        <v>345</v>
      </c>
      <c r="G818" s="28" t="n">
        <v>0</v>
      </c>
      <c r="H818" s="28" t="n">
        <v>0</v>
      </c>
      <c r="I818" s="28" t="n">
        <v>0</v>
      </c>
      <c r="J818" s="28" t="n">
        <v>273</v>
      </c>
      <c r="K818" s="28" t="n">
        <v>6</v>
      </c>
      <c r="L818" s="28" t="n">
        <v>1</v>
      </c>
      <c r="M818" s="28" t="s">
        <v>146</v>
      </c>
      <c r="N818" s="28" t="s">
        <v>138</v>
      </c>
      <c r="O818" s="29" t="n">
        <v>44802</v>
      </c>
      <c r="P818" s="28" t="n">
        <f aca="false">ROUNDDOWN(($B818-$O818)/30,0)</f>
        <v>6</v>
      </c>
      <c r="Q818" s="28" t="str">
        <f aca="false">TEXT($B818,"yyyy-mm")</f>
        <v>2023-02</v>
      </c>
      <c r="R818" s="28" t="n">
        <f aca="false">IF(AND($O818&gt;=DATE(2025,1,1),$O818&lt;=DATE(2025,4,30)),1,0)</f>
        <v>0</v>
      </c>
    </row>
    <row r="819" customFormat="false" ht="15" hidden="false" customHeight="false" outlineLevel="0" collapsed="false">
      <c r="A819" s="28" t="n">
        <v>78</v>
      </c>
      <c r="B819" s="29" t="n">
        <v>45016</v>
      </c>
      <c r="C819" s="28" t="n">
        <v>7963.63</v>
      </c>
      <c r="D819" s="28" t="n">
        <v>0</v>
      </c>
      <c r="E819" s="28" t="n">
        <v>0</v>
      </c>
      <c r="F819" s="28" t="s">
        <v>345</v>
      </c>
      <c r="G819" s="28" t="n">
        <v>0</v>
      </c>
      <c r="H819" s="28" t="n">
        <v>0</v>
      </c>
      <c r="I819" s="28" t="n">
        <v>0</v>
      </c>
      <c r="J819" s="28" t="n">
        <v>273</v>
      </c>
      <c r="K819" s="28" t="n">
        <v>6</v>
      </c>
      <c r="L819" s="28" t="n">
        <v>1</v>
      </c>
      <c r="M819" s="28" t="s">
        <v>146</v>
      </c>
      <c r="N819" s="28" t="s">
        <v>138</v>
      </c>
      <c r="O819" s="29" t="n">
        <v>44802</v>
      </c>
      <c r="P819" s="28" t="n">
        <f aca="false">ROUNDDOWN(($B819-$O819)/30,0)</f>
        <v>7</v>
      </c>
      <c r="Q819" s="28" t="str">
        <f aca="false">TEXT($B819,"yyyy-mm")</f>
        <v>2023-03</v>
      </c>
      <c r="R819" s="28" t="n">
        <f aca="false">IF(AND($O819&gt;=DATE(2025,1,1),$O819&lt;=DATE(2025,4,30)),1,0)</f>
        <v>0</v>
      </c>
    </row>
    <row r="820" customFormat="false" ht="15" hidden="false" customHeight="false" outlineLevel="0" collapsed="false">
      <c r="A820" s="28" t="n">
        <v>78</v>
      </c>
      <c r="B820" s="29" t="n">
        <v>45046</v>
      </c>
      <c r="C820" s="28" t="n">
        <v>5972.72</v>
      </c>
      <c r="D820" s="28" t="n">
        <v>0</v>
      </c>
      <c r="E820" s="28" t="n">
        <v>0</v>
      </c>
      <c r="F820" s="28" t="s">
        <v>345</v>
      </c>
      <c r="G820" s="28" t="n">
        <v>0</v>
      </c>
      <c r="H820" s="28" t="n">
        <v>0</v>
      </c>
      <c r="I820" s="28" t="n">
        <v>0</v>
      </c>
      <c r="J820" s="28" t="n">
        <v>273</v>
      </c>
      <c r="K820" s="28" t="n">
        <v>6</v>
      </c>
      <c r="L820" s="28" t="n">
        <v>1</v>
      </c>
      <c r="M820" s="28" t="s">
        <v>146</v>
      </c>
      <c r="N820" s="28" t="s">
        <v>138</v>
      </c>
      <c r="O820" s="29" t="n">
        <v>44802</v>
      </c>
      <c r="P820" s="28" t="n">
        <f aca="false">ROUNDDOWN(($B820-$O820)/30,0)</f>
        <v>8</v>
      </c>
      <c r="Q820" s="28" t="str">
        <f aca="false">TEXT($B820,"yyyy-mm")</f>
        <v>2023-04</v>
      </c>
      <c r="R820" s="28" t="n">
        <f aca="false">IF(AND($O820&gt;=DATE(2025,1,1),$O820&lt;=DATE(2025,4,30)),1,0)</f>
        <v>0</v>
      </c>
    </row>
    <row r="821" customFormat="false" ht="15" hidden="false" customHeight="false" outlineLevel="0" collapsed="false">
      <c r="A821" s="28" t="n">
        <v>78</v>
      </c>
      <c r="B821" s="29" t="n">
        <v>45077</v>
      </c>
      <c r="C821" s="28" t="n">
        <v>3981.81</v>
      </c>
      <c r="D821" s="28" t="n">
        <v>0</v>
      </c>
      <c r="E821" s="28" t="n">
        <v>0</v>
      </c>
      <c r="F821" s="28" t="s">
        <v>345</v>
      </c>
      <c r="G821" s="28" t="n">
        <v>0</v>
      </c>
      <c r="H821" s="28" t="n">
        <v>0</v>
      </c>
      <c r="I821" s="28" t="n">
        <v>0</v>
      </c>
      <c r="J821" s="28" t="n">
        <v>273</v>
      </c>
      <c r="K821" s="28" t="n">
        <v>6</v>
      </c>
      <c r="L821" s="28" t="n">
        <v>1</v>
      </c>
      <c r="M821" s="28" t="s">
        <v>146</v>
      </c>
      <c r="N821" s="28" t="s">
        <v>138</v>
      </c>
      <c r="O821" s="29" t="n">
        <v>44802</v>
      </c>
      <c r="P821" s="28" t="n">
        <f aca="false">ROUNDDOWN(($B821-$O821)/30,0)</f>
        <v>9</v>
      </c>
      <c r="Q821" s="28" t="str">
        <f aca="false">TEXT($B821,"yyyy-mm")</f>
        <v>2023-05</v>
      </c>
      <c r="R821" s="28" t="n">
        <f aca="false">IF(AND($O821&gt;=DATE(2025,1,1),$O821&lt;=DATE(2025,4,30)),1,0)</f>
        <v>0</v>
      </c>
    </row>
    <row r="822" customFormat="false" ht="15" hidden="false" customHeight="false" outlineLevel="0" collapsed="false">
      <c r="A822" s="28" t="n">
        <v>78</v>
      </c>
      <c r="B822" s="29" t="n">
        <v>45107</v>
      </c>
      <c r="C822" s="28" t="n">
        <v>1990.9</v>
      </c>
      <c r="D822" s="28" t="n">
        <v>0</v>
      </c>
      <c r="E822" s="28" t="n">
        <v>0</v>
      </c>
      <c r="F822" s="28" t="s">
        <v>345</v>
      </c>
      <c r="G822" s="28" t="n">
        <v>0</v>
      </c>
      <c r="H822" s="28" t="n">
        <v>0</v>
      </c>
      <c r="I822" s="28" t="n">
        <v>0</v>
      </c>
      <c r="J822" s="28" t="n">
        <v>273</v>
      </c>
      <c r="K822" s="28" t="n">
        <v>6</v>
      </c>
      <c r="L822" s="28" t="n">
        <v>1</v>
      </c>
      <c r="M822" s="28" t="s">
        <v>146</v>
      </c>
      <c r="N822" s="28" t="s">
        <v>138</v>
      </c>
      <c r="O822" s="29" t="n">
        <v>44802</v>
      </c>
      <c r="P822" s="28" t="n">
        <f aca="false">ROUNDDOWN(($B822-$O822)/30,0)</f>
        <v>10</v>
      </c>
      <c r="Q822" s="28" t="str">
        <f aca="false">TEXT($B822,"yyyy-mm")</f>
        <v>2023-06</v>
      </c>
      <c r="R822" s="28" t="n">
        <f aca="false">IF(AND($O822&gt;=DATE(2025,1,1),$O822&lt;=DATE(2025,4,30)),1,0)</f>
        <v>0</v>
      </c>
    </row>
    <row r="823" customFormat="false" ht="15" hidden="false" customHeight="false" outlineLevel="0" collapsed="false">
      <c r="A823" s="28" t="n">
        <v>78</v>
      </c>
      <c r="B823" s="29" t="n">
        <v>45138</v>
      </c>
      <c r="C823" s="28" t="n">
        <v>0</v>
      </c>
      <c r="D823" s="28" t="n">
        <v>0</v>
      </c>
      <c r="E823" s="28" t="n">
        <v>0</v>
      </c>
      <c r="F823" s="28" t="s">
        <v>345</v>
      </c>
      <c r="G823" s="28" t="n">
        <v>0</v>
      </c>
      <c r="H823" s="28" t="n">
        <v>0</v>
      </c>
      <c r="I823" s="28" t="n">
        <v>0</v>
      </c>
      <c r="J823" s="28" t="n">
        <v>273</v>
      </c>
      <c r="K823" s="28" t="n">
        <v>6</v>
      </c>
      <c r="L823" s="28" t="n">
        <v>1</v>
      </c>
      <c r="M823" s="28" t="s">
        <v>146</v>
      </c>
      <c r="N823" s="28" t="s">
        <v>138</v>
      </c>
      <c r="O823" s="29" t="n">
        <v>44802</v>
      </c>
      <c r="P823" s="28" t="n">
        <f aca="false">ROUNDDOWN(($B823-$O823)/30,0)</f>
        <v>11</v>
      </c>
      <c r="Q823" s="28" t="str">
        <f aca="false">TEXT($B823,"yyyy-mm")</f>
        <v>2023-07</v>
      </c>
      <c r="R823" s="28" t="n">
        <f aca="false">IF(AND($O823&gt;=DATE(2025,1,1),$O823&lt;=DATE(2025,4,30)),1,0)</f>
        <v>0</v>
      </c>
    </row>
    <row r="824" customFormat="false" ht="15" hidden="false" customHeight="false" outlineLevel="0" collapsed="false">
      <c r="A824" s="28" t="n">
        <v>79</v>
      </c>
      <c r="B824" s="29" t="n">
        <v>46203</v>
      </c>
      <c r="C824" s="28" t="n">
        <v>12400</v>
      </c>
      <c r="D824" s="28" t="n">
        <v>0</v>
      </c>
      <c r="E824" s="28" t="n">
        <v>0</v>
      </c>
      <c r="F824" s="28" t="s">
        <v>345</v>
      </c>
      <c r="G824" s="28" t="n">
        <v>0</v>
      </c>
      <c r="H824" s="28" t="n">
        <v>0</v>
      </c>
      <c r="I824" s="28" t="n">
        <v>0</v>
      </c>
      <c r="J824" s="28" t="n">
        <v>302</v>
      </c>
      <c r="K824" s="28" t="n">
        <v>9</v>
      </c>
      <c r="L824" s="28" t="n">
        <v>1</v>
      </c>
      <c r="M824" s="28" t="s">
        <v>146</v>
      </c>
      <c r="N824" s="28" t="s">
        <v>138</v>
      </c>
      <c r="O824" s="29" t="n">
        <v>46194</v>
      </c>
      <c r="P824" s="28" t="n">
        <f aca="false">ROUNDDOWN(($B824-$O824)/30,0)</f>
        <v>0</v>
      </c>
      <c r="Q824" s="28" t="str">
        <f aca="false">TEXT($B824,"yyyy-mm")</f>
        <v>2026-06</v>
      </c>
      <c r="R824" s="28" t="n">
        <f aca="false">IF(AND($O824&gt;=DATE(2025,1,1),$O824&lt;=DATE(2025,4,30)),1,0)</f>
        <v>0</v>
      </c>
    </row>
    <row r="825" customFormat="false" ht="15" hidden="false" customHeight="false" outlineLevel="0" collapsed="false">
      <c r="A825" s="28" t="n">
        <v>79</v>
      </c>
      <c r="B825" s="29" t="n">
        <v>46234</v>
      </c>
      <c r="C825" s="28" t="n">
        <v>9300</v>
      </c>
      <c r="D825" s="28" t="n">
        <v>0</v>
      </c>
      <c r="E825" s="28" t="n">
        <v>0</v>
      </c>
      <c r="F825" s="28" t="s">
        <v>345</v>
      </c>
      <c r="G825" s="28" t="n">
        <v>0</v>
      </c>
      <c r="H825" s="28" t="n">
        <v>0</v>
      </c>
      <c r="I825" s="28" t="n">
        <v>0</v>
      </c>
      <c r="J825" s="28" t="n">
        <v>302</v>
      </c>
      <c r="K825" s="28" t="n">
        <v>9</v>
      </c>
      <c r="L825" s="28" t="n">
        <v>1</v>
      </c>
      <c r="M825" s="28" t="s">
        <v>146</v>
      </c>
      <c r="N825" s="28" t="s">
        <v>138</v>
      </c>
      <c r="O825" s="29" t="n">
        <v>46194</v>
      </c>
      <c r="P825" s="28" t="n">
        <f aca="false">ROUNDDOWN(($B825-$O825)/30,0)</f>
        <v>1</v>
      </c>
      <c r="Q825" s="28" t="str">
        <f aca="false">TEXT($B825,"yyyy-mm")</f>
        <v>2026-07</v>
      </c>
      <c r="R825" s="28" t="n">
        <f aca="false">IF(AND($O825&gt;=DATE(2025,1,1),$O825&lt;=DATE(2025,4,30)),1,0)</f>
        <v>0</v>
      </c>
    </row>
    <row r="826" customFormat="false" ht="15" hidden="false" customHeight="false" outlineLevel="0" collapsed="false">
      <c r="A826" s="28" t="n">
        <v>79</v>
      </c>
      <c r="B826" s="29" t="n">
        <v>46265</v>
      </c>
      <c r="C826" s="28" t="n">
        <v>6200</v>
      </c>
      <c r="D826" s="28" t="n">
        <v>0</v>
      </c>
      <c r="E826" s="28" t="n">
        <v>0</v>
      </c>
      <c r="F826" s="28" t="s">
        <v>345</v>
      </c>
      <c r="G826" s="28" t="n">
        <v>0</v>
      </c>
      <c r="H826" s="28" t="n">
        <v>0</v>
      </c>
      <c r="I826" s="28" t="n">
        <v>0</v>
      </c>
      <c r="J826" s="28" t="n">
        <v>302</v>
      </c>
      <c r="K826" s="28" t="n">
        <v>9</v>
      </c>
      <c r="L826" s="28" t="n">
        <v>1</v>
      </c>
      <c r="M826" s="28" t="s">
        <v>146</v>
      </c>
      <c r="N826" s="28" t="s">
        <v>138</v>
      </c>
      <c r="O826" s="29" t="n">
        <v>46194</v>
      </c>
      <c r="P826" s="28" t="n">
        <f aca="false">ROUNDDOWN(($B826-$O826)/30,0)</f>
        <v>2</v>
      </c>
      <c r="Q826" s="28" t="str">
        <f aca="false">TEXT($B826,"yyyy-mm")</f>
        <v>2026-08</v>
      </c>
      <c r="R826" s="28" t="n">
        <f aca="false">IF(AND($O826&gt;=DATE(2025,1,1),$O826&lt;=DATE(2025,4,30)),1,0)</f>
        <v>0</v>
      </c>
    </row>
    <row r="827" customFormat="false" ht="15" hidden="false" customHeight="false" outlineLevel="0" collapsed="false">
      <c r="A827" s="28" t="n">
        <v>80</v>
      </c>
      <c r="B827" s="29" t="n">
        <v>46234</v>
      </c>
      <c r="C827" s="28" t="n">
        <v>28000</v>
      </c>
      <c r="D827" s="28" t="n">
        <v>0</v>
      </c>
      <c r="E827" s="28" t="n">
        <v>0</v>
      </c>
      <c r="F827" s="28" t="s">
        <v>345</v>
      </c>
      <c r="G827" s="28" t="n">
        <v>0</v>
      </c>
      <c r="H827" s="28" t="n">
        <v>0</v>
      </c>
      <c r="I827" s="28" t="n">
        <v>0</v>
      </c>
      <c r="J827" s="28" t="n">
        <v>43</v>
      </c>
      <c r="K827" s="28" t="n">
        <v>3</v>
      </c>
      <c r="L827" s="28" t="n">
        <v>3</v>
      </c>
      <c r="M827" s="28" t="s">
        <v>145</v>
      </c>
      <c r="N827" s="28" t="s">
        <v>138</v>
      </c>
      <c r="O827" s="29" t="n">
        <v>46211</v>
      </c>
      <c r="P827" s="28" t="n">
        <f aca="false">ROUNDDOWN(($B827-$O827)/30,0)</f>
        <v>0</v>
      </c>
      <c r="Q827" s="28" t="str">
        <f aca="false">TEXT($B827,"yyyy-mm")</f>
        <v>2026-07</v>
      </c>
      <c r="R827" s="28" t="n">
        <f aca="false">IF(AND($O827&gt;=DATE(2025,1,1),$O827&lt;=DATE(2025,4,30)),1,0)</f>
        <v>0</v>
      </c>
    </row>
    <row r="828" customFormat="false" ht="15" hidden="false" customHeight="false" outlineLevel="0" collapsed="false">
      <c r="A828" s="28" t="n">
        <v>80</v>
      </c>
      <c r="B828" s="29" t="n">
        <v>46265</v>
      </c>
      <c r="C828" s="28" t="n">
        <v>25666.67</v>
      </c>
      <c r="D828" s="28" t="n">
        <v>0</v>
      </c>
      <c r="E828" s="28" t="n">
        <v>0</v>
      </c>
      <c r="F828" s="28" t="s">
        <v>345</v>
      </c>
      <c r="G828" s="28" t="n">
        <v>0</v>
      </c>
      <c r="H828" s="28" t="n">
        <v>0</v>
      </c>
      <c r="I828" s="28" t="n">
        <v>0</v>
      </c>
      <c r="J828" s="28" t="n">
        <v>43</v>
      </c>
      <c r="K828" s="28" t="n">
        <v>3</v>
      </c>
      <c r="L828" s="28" t="n">
        <v>3</v>
      </c>
      <c r="M828" s="28" t="s">
        <v>145</v>
      </c>
      <c r="N828" s="28" t="s">
        <v>138</v>
      </c>
      <c r="O828" s="29" t="n">
        <v>46211</v>
      </c>
      <c r="P828" s="28" t="n">
        <f aca="false">ROUNDDOWN(($B828-$O828)/30,0)</f>
        <v>1</v>
      </c>
      <c r="Q828" s="28" t="str">
        <f aca="false">TEXT($B828,"yyyy-mm")</f>
        <v>2026-08</v>
      </c>
      <c r="R828" s="28" t="n">
        <f aca="false">IF(AND($O828&gt;=DATE(2025,1,1),$O828&lt;=DATE(2025,4,30)),1,0)</f>
        <v>0</v>
      </c>
    </row>
    <row r="829" customFormat="false" ht="15" hidden="false" customHeight="false" outlineLevel="0" collapsed="false">
      <c r="A829" s="28" t="n">
        <v>81</v>
      </c>
      <c r="B829" s="29" t="n">
        <v>44804</v>
      </c>
      <c r="C829" s="28" t="n">
        <v>3200</v>
      </c>
      <c r="D829" s="28" t="n">
        <v>0</v>
      </c>
      <c r="E829" s="28" t="n">
        <v>0</v>
      </c>
      <c r="F829" s="28" t="s">
        <v>345</v>
      </c>
      <c r="G829" s="28" t="n">
        <v>0</v>
      </c>
      <c r="H829" s="28" t="n">
        <v>0</v>
      </c>
      <c r="I829" s="28" t="n">
        <v>0</v>
      </c>
      <c r="J829" s="28" t="n">
        <v>4</v>
      </c>
      <c r="K829" s="28" t="n">
        <v>8</v>
      </c>
      <c r="L829" s="28" t="n">
        <v>3</v>
      </c>
      <c r="M829" s="28" t="s">
        <v>145</v>
      </c>
      <c r="N829" s="28" t="s">
        <v>138</v>
      </c>
      <c r="O829" s="29" t="n">
        <v>44803</v>
      </c>
      <c r="P829" s="28" t="n">
        <f aca="false">ROUNDDOWN(($B829-$O829)/30,0)</f>
        <v>0</v>
      </c>
      <c r="Q829" s="28" t="str">
        <f aca="false">TEXT($B829,"yyyy-mm")</f>
        <v>2022-08</v>
      </c>
      <c r="R829" s="28" t="n">
        <f aca="false">IF(AND($O829&gt;=DATE(2025,1,1),$O829&lt;=DATE(2025,4,30)),1,0)</f>
        <v>0</v>
      </c>
    </row>
    <row r="830" customFormat="false" ht="15" hidden="false" customHeight="false" outlineLevel="0" collapsed="false">
      <c r="A830" s="28" t="n">
        <v>81</v>
      </c>
      <c r="B830" s="29" t="n">
        <v>44834</v>
      </c>
      <c r="C830" s="28" t="n">
        <v>2742.86</v>
      </c>
      <c r="D830" s="28" t="n">
        <v>0</v>
      </c>
      <c r="E830" s="28" t="n">
        <v>0</v>
      </c>
      <c r="F830" s="28" t="s">
        <v>345</v>
      </c>
      <c r="G830" s="28" t="n">
        <v>0</v>
      </c>
      <c r="H830" s="28" t="n">
        <v>0</v>
      </c>
      <c r="I830" s="28" t="n">
        <v>0</v>
      </c>
      <c r="J830" s="28" t="n">
        <v>4</v>
      </c>
      <c r="K830" s="28" t="n">
        <v>8</v>
      </c>
      <c r="L830" s="28" t="n">
        <v>3</v>
      </c>
      <c r="M830" s="28" t="s">
        <v>145</v>
      </c>
      <c r="N830" s="28" t="s">
        <v>138</v>
      </c>
      <c r="O830" s="29" t="n">
        <v>44803</v>
      </c>
      <c r="P830" s="28" t="n">
        <f aca="false">ROUNDDOWN(($B830-$O830)/30,0)</f>
        <v>1</v>
      </c>
      <c r="Q830" s="28" t="str">
        <f aca="false">TEXT($B830,"yyyy-mm")</f>
        <v>2022-09</v>
      </c>
      <c r="R830" s="28" t="n">
        <f aca="false">IF(AND($O830&gt;=DATE(2025,1,1),$O830&lt;=DATE(2025,4,30)),1,0)</f>
        <v>0</v>
      </c>
    </row>
    <row r="831" customFormat="false" ht="15" hidden="false" customHeight="false" outlineLevel="0" collapsed="false">
      <c r="A831" s="28" t="n">
        <v>81</v>
      </c>
      <c r="B831" s="29" t="n">
        <v>44865</v>
      </c>
      <c r="C831" s="28" t="n">
        <v>2285.72</v>
      </c>
      <c r="D831" s="28" t="n">
        <v>0</v>
      </c>
      <c r="E831" s="28" t="n">
        <v>0</v>
      </c>
      <c r="F831" s="28" t="s">
        <v>345</v>
      </c>
      <c r="G831" s="28" t="n">
        <v>0</v>
      </c>
      <c r="H831" s="28" t="n">
        <v>0</v>
      </c>
      <c r="I831" s="28" t="n">
        <v>0</v>
      </c>
      <c r="J831" s="28" t="n">
        <v>4</v>
      </c>
      <c r="K831" s="28" t="n">
        <v>8</v>
      </c>
      <c r="L831" s="28" t="n">
        <v>3</v>
      </c>
      <c r="M831" s="28" t="s">
        <v>145</v>
      </c>
      <c r="N831" s="28" t="s">
        <v>138</v>
      </c>
      <c r="O831" s="29" t="n">
        <v>44803</v>
      </c>
      <c r="P831" s="28" t="n">
        <f aca="false">ROUNDDOWN(($B831-$O831)/30,0)</f>
        <v>2</v>
      </c>
      <c r="Q831" s="28" t="str">
        <f aca="false">TEXT($B831,"yyyy-mm")</f>
        <v>2022-10</v>
      </c>
      <c r="R831" s="28" t="n">
        <f aca="false">IF(AND($O831&gt;=DATE(2025,1,1),$O831&lt;=DATE(2025,4,30)),1,0)</f>
        <v>0</v>
      </c>
    </row>
    <row r="832" customFormat="false" ht="15" hidden="false" customHeight="false" outlineLevel="0" collapsed="false">
      <c r="A832" s="28" t="n">
        <v>81</v>
      </c>
      <c r="B832" s="29" t="n">
        <v>44895</v>
      </c>
      <c r="C832" s="28" t="n">
        <v>1828.58</v>
      </c>
      <c r="D832" s="28" t="n">
        <v>0</v>
      </c>
      <c r="E832" s="28" t="n">
        <v>0</v>
      </c>
      <c r="F832" s="28" t="s">
        <v>345</v>
      </c>
      <c r="G832" s="28" t="n">
        <v>0</v>
      </c>
      <c r="H832" s="28" t="n">
        <v>0</v>
      </c>
      <c r="I832" s="28" t="n">
        <v>0</v>
      </c>
      <c r="J832" s="28" t="n">
        <v>4</v>
      </c>
      <c r="K832" s="28" t="n">
        <v>8</v>
      </c>
      <c r="L832" s="28" t="n">
        <v>3</v>
      </c>
      <c r="M832" s="28" t="s">
        <v>145</v>
      </c>
      <c r="N832" s="28" t="s">
        <v>138</v>
      </c>
      <c r="O832" s="29" t="n">
        <v>44803</v>
      </c>
      <c r="P832" s="28" t="n">
        <f aca="false">ROUNDDOWN(($B832-$O832)/30,0)</f>
        <v>3</v>
      </c>
      <c r="Q832" s="28" t="str">
        <f aca="false">TEXT($B832,"yyyy-mm")</f>
        <v>2022-11</v>
      </c>
      <c r="R832" s="28" t="n">
        <f aca="false">IF(AND($O832&gt;=DATE(2025,1,1),$O832&lt;=DATE(2025,4,30)),1,0)</f>
        <v>0</v>
      </c>
    </row>
    <row r="833" customFormat="false" ht="15" hidden="false" customHeight="false" outlineLevel="0" collapsed="false">
      <c r="A833" s="28" t="n">
        <v>81</v>
      </c>
      <c r="B833" s="29" t="n">
        <v>44926</v>
      </c>
      <c r="C833" s="28" t="n">
        <v>1371.44</v>
      </c>
      <c r="D833" s="28" t="n">
        <v>0</v>
      </c>
      <c r="E833" s="28" t="n">
        <v>0</v>
      </c>
      <c r="F833" s="28" t="s">
        <v>345</v>
      </c>
      <c r="G833" s="28" t="n">
        <v>0</v>
      </c>
      <c r="H833" s="28" t="n">
        <v>0</v>
      </c>
      <c r="I833" s="28" t="n">
        <v>0</v>
      </c>
      <c r="J833" s="28" t="n">
        <v>4</v>
      </c>
      <c r="K833" s="28" t="n">
        <v>8</v>
      </c>
      <c r="L833" s="28" t="n">
        <v>3</v>
      </c>
      <c r="M833" s="28" t="s">
        <v>145</v>
      </c>
      <c r="N833" s="28" t="s">
        <v>138</v>
      </c>
      <c r="O833" s="29" t="n">
        <v>44803</v>
      </c>
      <c r="P833" s="28" t="n">
        <f aca="false">ROUNDDOWN(($B833-$O833)/30,0)</f>
        <v>4</v>
      </c>
      <c r="Q833" s="28" t="str">
        <f aca="false">TEXT($B833,"yyyy-mm")</f>
        <v>2022-12</v>
      </c>
      <c r="R833" s="28" t="n">
        <f aca="false">IF(AND($O833&gt;=DATE(2025,1,1),$O833&lt;=DATE(2025,4,30)),1,0)</f>
        <v>0</v>
      </c>
    </row>
    <row r="834" customFormat="false" ht="15" hidden="false" customHeight="false" outlineLevel="0" collapsed="false">
      <c r="A834" s="28" t="n">
        <v>81</v>
      </c>
      <c r="B834" s="29" t="n">
        <v>44957</v>
      </c>
      <c r="C834" s="28" t="n">
        <v>914.3</v>
      </c>
      <c r="D834" s="28" t="n">
        <v>0</v>
      </c>
      <c r="E834" s="28" t="n">
        <v>0</v>
      </c>
      <c r="F834" s="28" t="s">
        <v>345</v>
      </c>
      <c r="G834" s="28" t="n">
        <v>0</v>
      </c>
      <c r="H834" s="28" t="n">
        <v>0</v>
      </c>
      <c r="I834" s="28" t="n">
        <v>0</v>
      </c>
      <c r="J834" s="28" t="n">
        <v>4</v>
      </c>
      <c r="K834" s="28" t="n">
        <v>8</v>
      </c>
      <c r="L834" s="28" t="n">
        <v>3</v>
      </c>
      <c r="M834" s="28" t="s">
        <v>145</v>
      </c>
      <c r="N834" s="28" t="s">
        <v>138</v>
      </c>
      <c r="O834" s="29" t="n">
        <v>44803</v>
      </c>
      <c r="P834" s="28" t="n">
        <f aca="false">ROUNDDOWN(($B834-$O834)/30,0)</f>
        <v>5</v>
      </c>
      <c r="Q834" s="28" t="str">
        <f aca="false">TEXT($B834,"yyyy-mm")</f>
        <v>2023-01</v>
      </c>
      <c r="R834" s="28" t="n">
        <f aca="false">IF(AND($O834&gt;=DATE(2025,1,1),$O834&lt;=DATE(2025,4,30)),1,0)</f>
        <v>0</v>
      </c>
    </row>
    <row r="835" customFormat="false" ht="15" hidden="false" customHeight="false" outlineLevel="0" collapsed="false">
      <c r="A835" s="28" t="n">
        <v>81</v>
      </c>
      <c r="B835" s="29" t="n">
        <v>44985</v>
      </c>
      <c r="C835" s="28" t="n">
        <v>457.16</v>
      </c>
      <c r="D835" s="28" t="n">
        <v>0</v>
      </c>
      <c r="E835" s="28" t="n">
        <v>0</v>
      </c>
      <c r="F835" s="28" t="s">
        <v>345</v>
      </c>
      <c r="G835" s="28" t="n">
        <v>0</v>
      </c>
      <c r="H835" s="28" t="n">
        <v>0</v>
      </c>
      <c r="I835" s="28" t="n">
        <v>0</v>
      </c>
      <c r="J835" s="28" t="n">
        <v>4</v>
      </c>
      <c r="K835" s="28" t="n">
        <v>8</v>
      </c>
      <c r="L835" s="28" t="n">
        <v>3</v>
      </c>
      <c r="M835" s="28" t="s">
        <v>145</v>
      </c>
      <c r="N835" s="28" t="s">
        <v>138</v>
      </c>
      <c r="O835" s="29" t="n">
        <v>44803</v>
      </c>
      <c r="P835" s="28" t="n">
        <f aca="false">ROUNDDOWN(($B835-$O835)/30,0)</f>
        <v>6</v>
      </c>
      <c r="Q835" s="28" t="str">
        <f aca="false">TEXT($B835,"yyyy-mm")</f>
        <v>2023-02</v>
      </c>
      <c r="R835" s="28" t="n">
        <f aca="false">IF(AND($O835&gt;=DATE(2025,1,1),$O835&lt;=DATE(2025,4,30)),1,0)</f>
        <v>0</v>
      </c>
    </row>
    <row r="836" customFormat="false" ht="15" hidden="false" customHeight="false" outlineLevel="0" collapsed="false">
      <c r="A836" s="28" t="n">
        <v>81</v>
      </c>
      <c r="B836" s="29" t="n">
        <v>45016</v>
      </c>
      <c r="C836" s="28" t="n">
        <v>0.02</v>
      </c>
      <c r="D836" s="28" t="n">
        <v>0</v>
      </c>
      <c r="E836" s="28" t="n">
        <v>0</v>
      </c>
      <c r="F836" s="28" t="s">
        <v>345</v>
      </c>
      <c r="G836" s="28" t="n">
        <v>0</v>
      </c>
      <c r="H836" s="28" t="n">
        <v>0</v>
      </c>
      <c r="I836" s="28" t="n">
        <v>0</v>
      </c>
      <c r="J836" s="28" t="n">
        <v>4</v>
      </c>
      <c r="K836" s="28" t="n">
        <v>8</v>
      </c>
      <c r="L836" s="28" t="n">
        <v>3</v>
      </c>
      <c r="M836" s="28" t="s">
        <v>145</v>
      </c>
      <c r="N836" s="28" t="s">
        <v>138</v>
      </c>
      <c r="O836" s="29" t="n">
        <v>44803</v>
      </c>
      <c r="P836" s="28" t="n">
        <f aca="false">ROUNDDOWN(($B836-$O836)/30,0)</f>
        <v>7</v>
      </c>
      <c r="Q836" s="28" t="str">
        <f aca="false">TEXT($B836,"yyyy-mm")</f>
        <v>2023-03</v>
      </c>
      <c r="R836" s="28" t="n">
        <f aca="false">IF(AND($O836&gt;=DATE(2025,1,1),$O836&lt;=DATE(2025,4,30)),1,0)</f>
        <v>0</v>
      </c>
    </row>
    <row r="837" customFormat="false" ht="15" hidden="false" customHeight="false" outlineLevel="0" collapsed="false">
      <c r="A837" s="28" t="n">
        <v>82</v>
      </c>
      <c r="B837" s="29" t="n">
        <v>45961</v>
      </c>
      <c r="C837" s="28" t="n">
        <v>23400</v>
      </c>
      <c r="D837" s="28" t="n">
        <v>0</v>
      </c>
      <c r="E837" s="28" t="n">
        <v>0</v>
      </c>
      <c r="F837" s="28" t="s">
        <v>345</v>
      </c>
      <c r="G837" s="28" t="n">
        <v>0</v>
      </c>
      <c r="H837" s="28" t="n">
        <v>0</v>
      </c>
      <c r="I837" s="28" t="n">
        <v>0</v>
      </c>
      <c r="J837" s="28" t="n">
        <v>188</v>
      </c>
      <c r="K837" s="28" t="n">
        <v>8</v>
      </c>
      <c r="L837" s="28" t="n">
        <v>3</v>
      </c>
      <c r="M837" s="28" t="s">
        <v>145</v>
      </c>
      <c r="N837" s="28" t="s">
        <v>138</v>
      </c>
      <c r="O837" s="29" t="n">
        <v>45955</v>
      </c>
      <c r="P837" s="28" t="n">
        <f aca="false">ROUNDDOWN(($B837-$O837)/30,0)</f>
        <v>0</v>
      </c>
      <c r="Q837" s="28" t="str">
        <f aca="false">TEXT($B837,"yyyy-mm")</f>
        <v>2025-10</v>
      </c>
      <c r="R837" s="28" t="n">
        <f aca="false">IF(AND($O837&gt;=DATE(2025,1,1),$O837&lt;=DATE(2025,4,30)),1,0)</f>
        <v>0</v>
      </c>
    </row>
    <row r="838" customFormat="false" ht="15" hidden="false" customHeight="false" outlineLevel="0" collapsed="false">
      <c r="A838" s="28" t="n">
        <v>82</v>
      </c>
      <c r="B838" s="29" t="n">
        <v>45991</v>
      </c>
      <c r="C838" s="28" t="n">
        <v>19500</v>
      </c>
      <c r="D838" s="28" t="n">
        <v>0</v>
      </c>
      <c r="E838" s="28" t="n">
        <v>0</v>
      </c>
      <c r="F838" s="28" t="s">
        <v>345</v>
      </c>
      <c r="G838" s="28" t="n">
        <v>0</v>
      </c>
      <c r="H838" s="28" t="n">
        <v>0</v>
      </c>
      <c r="I838" s="28" t="n">
        <v>0</v>
      </c>
      <c r="J838" s="28" t="n">
        <v>188</v>
      </c>
      <c r="K838" s="28" t="n">
        <v>8</v>
      </c>
      <c r="L838" s="28" t="n">
        <v>3</v>
      </c>
      <c r="M838" s="28" t="s">
        <v>145</v>
      </c>
      <c r="N838" s="28" t="s">
        <v>138</v>
      </c>
      <c r="O838" s="29" t="n">
        <v>45955</v>
      </c>
      <c r="P838" s="28" t="n">
        <f aca="false">ROUNDDOWN(($B838-$O838)/30,0)</f>
        <v>1</v>
      </c>
      <c r="Q838" s="28" t="str">
        <f aca="false">TEXT($B838,"yyyy-mm")</f>
        <v>2025-11</v>
      </c>
      <c r="R838" s="28" t="n">
        <f aca="false">IF(AND($O838&gt;=DATE(2025,1,1),$O838&lt;=DATE(2025,4,30)),1,0)</f>
        <v>0</v>
      </c>
    </row>
    <row r="839" customFormat="false" ht="15" hidden="false" customHeight="false" outlineLevel="0" collapsed="false">
      <c r="A839" s="28" t="n">
        <v>82</v>
      </c>
      <c r="B839" s="29" t="n">
        <v>46022</v>
      </c>
      <c r="C839" s="28" t="n">
        <v>15600</v>
      </c>
      <c r="D839" s="28" t="n">
        <v>0</v>
      </c>
      <c r="E839" s="28" t="n">
        <v>0</v>
      </c>
      <c r="F839" s="28" t="s">
        <v>345</v>
      </c>
      <c r="G839" s="28" t="n">
        <v>0</v>
      </c>
      <c r="H839" s="28" t="n">
        <v>0</v>
      </c>
      <c r="I839" s="28" t="n">
        <v>0</v>
      </c>
      <c r="J839" s="28" t="n">
        <v>188</v>
      </c>
      <c r="K839" s="28" t="n">
        <v>8</v>
      </c>
      <c r="L839" s="28" t="n">
        <v>3</v>
      </c>
      <c r="M839" s="28" t="s">
        <v>145</v>
      </c>
      <c r="N839" s="28" t="s">
        <v>138</v>
      </c>
      <c r="O839" s="29" t="n">
        <v>45955</v>
      </c>
      <c r="P839" s="28" t="n">
        <f aca="false">ROUNDDOWN(($B839-$O839)/30,0)</f>
        <v>2</v>
      </c>
      <c r="Q839" s="28" t="str">
        <f aca="false">TEXT($B839,"yyyy-mm")</f>
        <v>2025-12</v>
      </c>
      <c r="R839" s="28" t="n">
        <f aca="false">IF(AND($O839&gt;=DATE(2025,1,1),$O839&lt;=DATE(2025,4,30)),1,0)</f>
        <v>0</v>
      </c>
    </row>
    <row r="840" customFormat="false" ht="15" hidden="false" customHeight="false" outlineLevel="0" collapsed="false">
      <c r="A840" s="28" t="n">
        <v>82</v>
      </c>
      <c r="B840" s="29" t="n">
        <v>46053</v>
      </c>
      <c r="C840" s="28" t="n">
        <v>11700</v>
      </c>
      <c r="D840" s="28" t="n">
        <v>0</v>
      </c>
      <c r="E840" s="28" t="n">
        <v>0</v>
      </c>
      <c r="F840" s="28" t="s">
        <v>345</v>
      </c>
      <c r="G840" s="28" t="n">
        <v>0</v>
      </c>
      <c r="H840" s="28" t="n">
        <v>0</v>
      </c>
      <c r="I840" s="28" t="n">
        <v>0</v>
      </c>
      <c r="J840" s="28" t="n">
        <v>188</v>
      </c>
      <c r="K840" s="28" t="n">
        <v>8</v>
      </c>
      <c r="L840" s="28" t="n">
        <v>3</v>
      </c>
      <c r="M840" s="28" t="s">
        <v>145</v>
      </c>
      <c r="N840" s="28" t="s">
        <v>138</v>
      </c>
      <c r="O840" s="29" t="n">
        <v>45955</v>
      </c>
      <c r="P840" s="28" t="n">
        <f aca="false">ROUNDDOWN(($B840-$O840)/30,0)</f>
        <v>3</v>
      </c>
      <c r="Q840" s="28" t="str">
        <f aca="false">TEXT($B840,"yyyy-mm")</f>
        <v>2026-01</v>
      </c>
      <c r="R840" s="28" t="n">
        <f aca="false">IF(AND($O840&gt;=DATE(2025,1,1),$O840&lt;=DATE(2025,4,30)),1,0)</f>
        <v>0</v>
      </c>
    </row>
    <row r="841" customFormat="false" ht="15" hidden="false" customHeight="false" outlineLevel="0" collapsed="false">
      <c r="A841" s="28" t="n">
        <v>82</v>
      </c>
      <c r="B841" s="29" t="n">
        <v>46081</v>
      </c>
      <c r="C841" s="28" t="n">
        <v>7800</v>
      </c>
      <c r="D841" s="28" t="n">
        <v>0</v>
      </c>
      <c r="E841" s="28" t="n">
        <v>0</v>
      </c>
      <c r="F841" s="28" t="s">
        <v>345</v>
      </c>
      <c r="G841" s="28" t="n">
        <v>0</v>
      </c>
      <c r="H841" s="28" t="n">
        <v>0</v>
      </c>
      <c r="I841" s="28" t="n">
        <v>0</v>
      </c>
      <c r="J841" s="28" t="n">
        <v>188</v>
      </c>
      <c r="K841" s="28" t="n">
        <v>8</v>
      </c>
      <c r="L841" s="28" t="n">
        <v>3</v>
      </c>
      <c r="M841" s="28" t="s">
        <v>145</v>
      </c>
      <c r="N841" s="28" t="s">
        <v>138</v>
      </c>
      <c r="O841" s="29" t="n">
        <v>45955</v>
      </c>
      <c r="P841" s="28" t="n">
        <f aca="false">ROUNDDOWN(($B841-$O841)/30,0)</f>
        <v>4</v>
      </c>
      <c r="Q841" s="28" t="str">
        <f aca="false">TEXT($B841,"yyyy-mm")</f>
        <v>2026-02</v>
      </c>
      <c r="R841" s="28" t="n">
        <f aca="false">IF(AND($O841&gt;=DATE(2025,1,1),$O841&lt;=DATE(2025,4,30)),1,0)</f>
        <v>0</v>
      </c>
    </row>
    <row r="842" customFormat="false" ht="15" hidden="false" customHeight="false" outlineLevel="0" collapsed="false">
      <c r="A842" s="28" t="n">
        <v>82</v>
      </c>
      <c r="B842" s="29" t="n">
        <v>46112</v>
      </c>
      <c r="C842" s="28" t="n">
        <v>3900</v>
      </c>
      <c r="D842" s="28" t="n">
        <v>0</v>
      </c>
      <c r="E842" s="28" t="n">
        <v>0</v>
      </c>
      <c r="F842" s="28" t="s">
        <v>345</v>
      </c>
      <c r="G842" s="28" t="n">
        <v>0</v>
      </c>
      <c r="H842" s="28" t="n">
        <v>0</v>
      </c>
      <c r="I842" s="28" t="n">
        <v>0</v>
      </c>
      <c r="J842" s="28" t="n">
        <v>188</v>
      </c>
      <c r="K842" s="28" t="n">
        <v>8</v>
      </c>
      <c r="L842" s="28" t="n">
        <v>3</v>
      </c>
      <c r="M842" s="28" t="s">
        <v>145</v>
      </c>
      <c r="N842" s="28" t="s">
        <v>138</v>
      </c>
      <c r="O842" s="29" t="n">
        <v>45955</v>
      </c>
      <c r="P842" s="28" t="n">
        <f aca="false">ROUNDDOWN(($B842-$O842)/30,0)</f>
        <v>5</v>
      </c>
      <c r="Q842" s="28" t="str">
        <f aca="false">TEXT($B842,"yyyy-mm")</f>
        <v>2026-03</v>
      </c>
      <c r="R842" s="28" t="n">
        <f aca="false">IF(AND($O842&gt;=DATE(2025,1,1),$O842&lt;=DATE(2025,4,30)),1,0)</f>
        <v>0</v>
      </c>
    </row>
    <row r="843" customFormat="false" ht="15" hidden="false" customHeight="false" outlineLevel="0" collapsed="false">
      <c r="A843" s="28" t="n">
        <v>82</v>
      </c>
      <c r="B843" s="29" t="n">
        <v>46142</v>
      </c>
      <c r="C843" s="28" t="n">
        <v>0</v>
      </c>
      <c r="D843" s="28" t="n">
        <v>0</v>
      </c>
      <c r="E843" s="28" t="n">
        <v>0</v>
      </c>
      <c r="F843" s="28" t="s">
        <v>345</v>
      </c>
      <c r="G843" s="28" t="n">
        <v>0</v>
      </c>
      <c r="H843" s="28" t="n">
        <v>0</v>
      </c>
      <c r="I843" s="28" t="n">
        <v>0</v>
      </c>
      <c r="J843" s="28" t="n">
        <v>188</v>
      </c>
      <c r="K843" s="28" t="n">
        <v>8</v>
      </c>
      <c r="L843" s="28" t="n">
        <v>3</v>
      </c>
      <c r="M843" s="28" t="s">
        <v>145</v>
      </c>
      <c r="N843" s="28" t="s">
        <v>138</v>
      </c>
      <c r="O843" s="29" t="n">
        <v>45955</v>
      </c>
      <c r="P843" s="28" t="n">
        <f aca="false">ROUNDDOWN(($B843-$O843)/30,0)</f>
        <v>6</v>
      </c>
      <c r="Q843" s="28" t="str">
        <f aca="false">TEXT($B843,"yyyy-mm")</f>
        <v>2026-04</v>
      </c>
      <c r="R843" s="28" t="n">
        <f aca="false">IF(AND($O843&gt;=DATE(2025,1,1),$O843&lt;=DATE(2025,4,30)),1,0)</f>
        <v>0</v>
      </c>
    </row>
    <row r="844" customFormat="false" ht="15" hidden="false" customHeight="false" outlineLevel="0" collapsed="false">
      <c r="A844" s="28" t="n">
        <v>83</v>
      </c>
      <c r="B844" s="29" t="n">
        <v>45930</v>
      </c>
      <c r="C844" s="28" t="n">
        <v>15500</v>
      </c>
      <c r="D844" s="28" t="n">
        <v>0</v>
      </c>
      <c r="E844" s="28" t="n">
        <v>0</v>
      </c>
      <c r="F844" s="28" t="s">
        <v>345</v>
      </c>
      <c r="G844" s="28" t="n">
        <v>0</v>
      </c>
      <c r="H844" s="28" t="n">
        <v>0</v>
      </c>
      <c r="I844" s="28" t="n">
        <v>0</v>
      </c>
      <c r="J844" s="28" t="n">
        <v>204</v>
      </c>
      <c r="K844" s="28" t="n">
        <v>9</v>
      </c>
      <c r="L844" s="28" t="n">
        <v>2</v>
      </c>
      <c r="M844" s="28" t="s">
        <v>146</v>
      </c>
      <c r="N844" s="28" t="s">
        <v>138</v>
      </c>
      <c r="O844" s="29" t="n">
        <v>45912</v>
      </c>
      <c r="P844" s="28" t="n">
        <f aca="false">ROUNDDOWN(($B844-$O844)/30,0)</f>
        <v>0</v>
      </c>
      <c r="Q844" s="28" t="str">
        <f aca="false">TEXT($B844,"yyyy-mm")</f>
        <v>2025-09</v>
      </c>
      <c r="R844" s="28" t="n">
        <f aca="false">IF(AND($O844&gt;=DATE(2025,1,1),$O844&lt;=DATE(2025,4,30)),1,0)</f>
        <v>0</v>
      </c>
    </row>
    <row r="845" customFormat="false" ht="15" hidden="false" customHeight="false" outlineLevel="0" collapsed="false">
      <c r="A845" s="28" t="n">
        <v>83</v>
      </c>
      <c r="B845" s="29" t="n">
        <v>45961</v>
      </c>
      <c r="C845" s="28" t="n">
        <v>7750</v>
      </c>
      <c r="D845" s="28" t="n">
        <v>0</v>
      </c>
      <c r="E845" s="28" t="n">
        <v>0</v>
      </c>
      <c r="F845" s="28" t="s">
        <v>345</v>
      </c>
      <c r="G845" s="28" t="n">
        <v>0</v>
      </c>
      <c r="H845" s="28" t="n">
        <v>0</v>
      </c>
      <c r="I845" s="28" t="n">
        <v>0</v>
      </c>
      <c r="J845" s="28" t="n">
        <v>204</v>
      </c>
      <c r="K845" s="28" t="n">
        <v>9</v>
      </c>
      <c r="L845" s="28" t="n">
        <v>2</v>
      </c>
      <c r="M845" s="28" t="s">
        <v>146</v>
      </c>
      <c r="N845" s="28" t="s">
        <v>138</v>
      </c>
      <c r="O845" s="29" t="n">
        <v>45912</v>
      </c>
      <c r="P845" s="28" t="n">
        <f aca="false">ROUNDDOWN(($B845-$O845)/30,0)</f>
        <v>1</v>
      </c>
      <c r="Q845" s="28" t="str">
        <f aca="false">TEXT($B845,"yyyy-mm")</f>
        <v>2025-10</v>
      </c>
      <c r="R845" s="28" t="n">
        <f aca="false">IF(AND($O845&gt;=DATE(2025,1,1),$O845&lt;=DATE(2025,4,30)),1,0)</f>
        <v>0</v>
      </c>
    </row>
    <row r="846" customFormat="false" ht="15" hidden="false" customHeight="false" outlineLevel="0" collapsed="false">
      <c r="A846" s="28" t="n">
        <v>83</v>
      </c>
      <c r="B846" s="29" t="n">
        <v>45991</v>
      </c>
      <c r="C846" s="28" t="n">
        <v>0</v>
      </c>
      <c r="D846" s="28" t="n">
        <v>0</v>
      </c>
      <c r="E846" s="28" t="n">
        <v>0</v>
      </c>
      <c r="F846" s="28" t="s">
        <v>345</v>
      </c>
      <c r="G846" s="28" t="n">
        <v>0</v>
      </c>
      <c r="H846" s="28" t="n">
        <v>0</v>
      </c>
      <c r="I846" s="28" t="n">
        <v>0</v>
      </c>
      <c r="J846" s="28" t="n">
        <v>204</v>
      </c>
      <c r="K846" s="28" t="n">
        <v>9</v>
      </c>
      <c r="L846" s="28" t="n">
        <v>2</v>
      </c>
      <c r="M846" s="28" t="s">
        <v>146</v>
      </c>
      <c r="N846" s="28" t="s">
        <v>138</v>
      </c>
      <c r="O846" s="29" t="n">
        <v>45912</v>
      </c>
      <c r="P846" s="28" t="n">
        <f aca="false">ROUNDDOWN(($B846-$O846)/30,0)</f>
        <v>2</v>
      </c>
      <c r="Q846" s="28" t="str">
        <f aca="false">TEXT($B846,"yyyy-mm")</f>
        <v>2025-11</v>
      </c>
      <c r="R846" s="28" t="n">
        <f aca="false">IF(AND($O846&gt;=DATE(2025,1,1),$O846&lt;=DATE(2025,4,30)),1,0)</f>
        <v>0</v>
      </c>
    </row>
    <row r="847" customFormat="false" ht="15" hidden="false" customHeight="false" outlineLevel="0" collapsed="false">
      <c r="A847" s="28" t="n">
        <v>84</v>
      </c>
      <c r="B847" s="29" t="n">
        <v>46173</v>
      </c>
      <c r="C847" s="28" t="n">
        <v>33000</v>
      </c>
      <c r="D847" s="28" t="n">
        <v>0</v>
      </c>
      <c r="E847" s="28" t="n">
        <v>0</v>
      </c>
      <c r="F847" s="28" t="s">
        <v>345</v>
      </c>
      <c r="G847" s="28" t="n">
        <v>0</v>
      </c>
      <c r="H847" s="28" t="n">
        <v>0</v>
      </c>
      <c r="I847" s="28" t="n">
        <v>0</v>
      </c>
      <c r="J847" s="28" t="n">
        <v>110</v>
      </c>
      <c r="K847" s="28" t="n">
        <v>6</v>
      </c>
      <c r="L847" s="28" t="n">
        <v>3</v>
      </c>
      <c r="M847" s="28" t="s">
        <v>145</v>
      </c>
      <c r="N847" s="28" t="s">
        <v>139</v>
      </c>
      <c r="O847" s="29" t="n">
        <v>46171</v>
      </c>
      <c r="P847" s="28" t="n">
        <f aca="false">ROUNDDOWN(($B847-$O847)/30,0)</f>
        <v>0</v>
      </c>
      <c r="Q847" s="28" t="str">
        <f aca="false">TEXT($B847,"yyyy-mm")</f>
        <v>2026-05</v>
      </c>
      <c r="R847" s="28" t="n">
        <f aca="false">IF(AND($O847&gt;=DATE(2025,1,1),$O847&lt;=DATE(2025,4,30)),1,0)</f>
        <v>0</v>
      </c>
    </row>
    <row r="848" customFormat="false" ht="15" hidden="false" customHeight="false" outlineLevel="0" collapsed="false">
      <c r="A848" s="28" t="n">
        <v>84</v>
      </c>
      <c r="B848" s="29" t="n">
        <v>46203</v>
      </c>
      <c r="C848" s="28" t="n">
        <v>30250</v>
      </c>
      <c r="D848" s="28" t="n">
        <v>0</v>
      </c>
      <c r="E848" s="28" t="n">
        <v>0</v>
      </c>
      <c r="F848" s="28" t="s">
        <v>345</v>
      </c>
      <c r="G848" s="28" t="n">
        <v>0</v>
      </c>
      <c r="H848" s="28" t="n">
        <v>0</v>
      </c>
      <c r="I848" s="28" t="n">
        <v>0</v>
      </c>
      <c r="J848" s="28" t="n">
        <v>110</v>
      </c>
      <c r="K848" s="28" t="n">
        <v>6</v>
      </c>
      <c r="L848" s="28" t="n">
        <v>3</v>
      </c>
      <c r="M848" s="28" t="s">
        <v>145</v>
      </c>
      <c r="N848" s="28" t="s">
        <v>139</v>
      </c>
      <c r="O848" s="29" t="n">
        <v>46171</v>
      </c>
      <c r="P848" s="28" t="n">
        <f aca="false">ROUNDDOWN(($B848-$O848)/30,0)</f>
        <v>1</v>
      </c>
      <c r="Q848" s="28" t="str">
        <f aca="false">TEXT($B848,"yyyy-mm")</f>
        <v>2026-06</v>
      </c>
      <c r="R848" s="28" t="n">
        <f aca="false">IF(AND($O848&gt;=DATE(2025,1,1),$O848&lt;=DATE(2025,4,30)),1,0)</f>
        <v>0</v>
      </c>
    </row>
    <row r="849" customFormat="false" ht="15" hidden="false" customHeight="false" outlineLevel="0" collapsed="false">
      <c r="A849" s="28" t="n">
        <v>84</v>
      </c>
      <c r="B849" s="29" t="n">
        <v>46234</v>
      </c>
      <c r="C849" s="28" t="n">
        <v>27500</v>
      </c>
      <c r="D849" s="28" t="n">
        <v>0</v>
      </c>
      <c r="E849" s="28" t="n">
        <v>0</v>
      </c>
      <c r="F849" s="28" t="s">
        <v>345</v>
      </c>
      <c r="G849" s="28" t="n">
        <v>0</v>
      </c>
      <c r="H849" s="28" t="n">
        <v>0</v>
      </c>
      <c r="I849" s="28" t="n">
        <v>0</v>
      </c>
      <c r="J849" s="28" t="n">
        <v>110</v>
      </c>
      <c r="K849" s="28" t="n">
        <v>6</v>
      </c>
      <c r="L849" s="28" t="n">
        <v>3</v>
      </c>
      <c r="M849" s="28" t="s">
        <v>145</v>
      </c>
      <c r="N849" s="28" t="s">
        <v>139</v>
      </c>
      <c r="O849" s="29" t="n">
        <v>46171</v>
      </c>
      <c r="P849" s="28" t="n">
        <f aca="false">ROUNDDOWN(($B849-$O849)/30,0)</f>
        <v>2</v>
      </c>
      <c r="Q849" s="28" t="str">
        <f aca="false">TEXT($B849,"yyyy-mm")</f>
        <v>2026-07</v>
      </c>
      <c r="R849" s="28" t="n">
        <f aca="false">IF(AND($O849&gt;=DATE(2025,1,1),$O849&lt;=DATE(2025,4,30)),1,0)</f>
        <v>0</v>
      </c>
    </row>
    <row r="850" customFormat="false" ht="15" hidden="false" customHeight="false" outlineLevel="0" collapsed="false">
      <c r="A850" s="28" t="n">
        <v>84</v>
      </c>
      <c r="B850" s="29" t="n">
        <v>46265</v>
      </c>
      <c r="C850" s="28" t="n">
        <v>24750</v>
      </c>
      <c r="D850" s="28" t="n">
        <v>0</v>
      </c>
      <c r="E850" s="28" t="n">
        <v>0</v>
      </c>
      <c r="F850" s="28" t="s">
        <v>345</v>
      </c>
      <c r="G850" s="28" t="n">
        <v>0</v>
      </c>
      <c r="H850" s="28" t="n">
        <v>0</v>
      </c>
      <c r="I850" s="28" t="n">
        <v>0</v>
      </c>
      <c r="J850" s="28" t="n">
        <v>110</v>
      </c>
      <c r="K850" s="28" t="n">
        <v>6</v>
      </c>
      <c r="L850" s="28" t="n">
        <v>3</v>
      </c>
      <c r="M850" s="28" t="s">
        <v>145</v>
      </c>
      <c r="N850" s="28" t="s">
        <v>139</v>
      </c>
      <c r="O850" s="29" t="n">
        <v>46171</v>
      </c>
      <c r="P850" s="28" t="n">
        <f aca="false">ROUNDDOWN(($B850-$O850)/30,0)</f>
        <v>3</v>
      </c>
      <c r="Q850" s="28" t="str">
        <f aca="false">TEXT($B850,"yyyy-mm")</f>
        <v>2026-08</v>
      </c>
      <c r="R850" s="28" t="n">
        <f aca="false">IF(AND($O850&gt;=DATE(2025,1,1),$O850&lt;=DATE(2025,4,30)),1,0)</f>
        <v>0</v>
      </c>
    </row>
    <row r="851" customFormat="false" ht="15" hidden="false" customHeight="false" outlineLevel="0" collapsed="false">
      <c r="A851" s="28" t="n">
        <v>85</v>
      </c>
      <c r="B851" s="29" t="n">
        <v>45535</v>
      </c>
      <c r="C851" s="28" t="n">
        <v>9800</v>
      </c>
      <c r="D851" s="28" t="n">
        <v>0</v>
      </c>
      <c r="E851" s="28" t="n">
        <v>0</v>
      </c>
      <c r="F851" s="28" t="s">
        <v>345</v>
      </c>
      <c r="G851" s="28" t="n">
        <v>0</v>
      </c>
      <c r="H851" s="28" t="n">
        <v>0</v>
      </c>
      <c r="I851" s="28" t="n">
        <v>0</v>
      </c>
      <c r="J851" s="28" t="n">
        <v>47</v>
      </c>
      <c r="K851" s="28" t="n">
        <v>9</v>
      </c>
      <c r="L851" s="28" t="n">
        <v>1</v>
      </c>
      <c r="M851" s="28" t="s">
        <v>145</v>
      </c>
      <c r="N851" s="28" t="s">
        <v>140</v>
      </c>
      <c r="O851" s="29" t="n">
        <v>45527</v>
      </c>
      <c r="P851" s="28" t="n">
        <f aca="false">ROUNDDOWN(($B851-$O851)/30,0)</f>
        <v>0</v>
      </c>
      <c r="Q851" s="28" t="str">
        <f aca="false">TEXT($B851,"yyyy-mm")</f>
        <v>2024-08</v>
      </c>
      <c r="R851" s="28" t="n">
        <f aca="false">IF(AND($O851&gt;=DATE(2025,1,1),$O851&lt;=DATE(2025,4,30)),1,0)</f>
        <v>0</v>
      </c>
    </row>
    <row r="852" customFormat="false" ht="15" hidden="false" customHeight="false" outlineLevel="0" collapsed="false">
      <c r="A852" s="28" t="n">
        <v>85</v>
      </c>
      <c r="B852" s="29" t="n">
        <v>45565</v>
      </c>
      <c r="C852" s="28" t="n">
        <v>7350</v>
      </c>
      <c r="D852" s="28" t="n">
        <v>0</v>
      </c>
      <c r="E852" s="28" t="n">
        <v>0</v>
      </c>
      <c r="F852" s="28" t="s">
        <v>345</v>
      </c>
      <c r="G852" s="28" t="n">
        <v>0</v>
      </c>
      <c r="H852" s="28" t="n">
        <v>0</v>
      </c>
      <c r="I852" s="28" t="n">
        <v>0</v>
      </c>
      <c r="J852" s="28" t="n">
        <v>47</v>
      </c>
      <c r="K852" s="28" t="n">
        <v>9</v>
      </c>
      <c r="L852" s="28" t="n">
        <v>1</v>
      </c>
      <c r="M852" s="28" t="s">
        <v>145</v>
      </c>
      <c r="N852" s="28" t="s">
        <v>140</v>
      </c>
      <c r="O852" s="29" t="n">
        <v>45527</v>
      </c>
      <c r="P852" s="28" t="n">
        <f aca="false">ROUNDDOWN(($B852-$O852)/30,0)</f>
        <v>1</v>
      </c>
      <c r="Q852" s="28" t="str">
        <f aca="false">TEXT($B852,"yyyy-mm")</f>
        <v>2024-09</v>
      </c>
      <c r="R852" s="28" t="n">
        <f aca="false">IF(AND($O852&gt;=DATE(2025,1,1),$O852&lt;=DATE(2025,4,30)),1,0)</f>
        <v>0</v>
      </c>
    </row>
    <row r="853" customFormat="false" ht="15" hidden="false" customHeight="false" outlineLevel="0" collapsed="false">
      <c r="A853" s="28" t="n">
        <v>85</v>
      </c>
      <c r="B853" s="29" t="n">
        <v>45596</v>
      </c>
      <c r="C853" s="28" t="n">
        <v>4900</v>
      </c>
      <c r="D853" s="28" t="n">
        <v>0</v>
      </c>
      <c r="E853" s="28" t="n">
        <v>0</v>
      </c>
      <c r="F853" s="28" t="s">
        <v>345</v>
      </c>
      <c r="G853" s="28" t="n">
        <v>0</v>
      </c>
      <c r="H853" s="28" t="n">
        <v>0</v>
      </c>
      <c r="I853" s="28" t="n">
        <v>0</v>
      </c>
      <c r="J853" s="28" t="n">
        <v>47</v>
      </c>
      <c r="K853" s="28" t="n">
        <v>9</v>
      </c>
      <c r="L853" s="28" t="n">
        <v>1</v>
      </c>
      <c r="M853" s="28" t="s">
        <v>145</v>
      </c>
      <c r="N853" s="28" t="s">
        <v>140</v>
      </c>
      <c r="O853" s="29" t="n">
        <v>45527</v>
      </c>
      <c r="P853" s="28" t="n">
        <f aca="false">ROUNDDOWN(($B853-$O853)/30,0)</f>
        <v>2</v>
      </c>
      <c r="Q853" s="28" t="str">
        <f aca="false">TEXT($B853,"yyyy-mm")</f>
        <v>2024-10</v>
      </c>
      <c r="R853" s="28" t="n">
        <f aca="false">IF(AND($O853&gt;=DATE(2025,1,1),$O853&lt;=DATE(2025,4,30)),1,0)</f>
        <v>0</v>
      </c>
    </row>
    <row r="854" customFormat="false" ht="15" hidden="false" customHeight="false" outlineLevel="0" collapsed="false">
      <c r="A854" s="28" t="n">
        <v>85</v>
      </c>
      <c r="B854" s="29" t="n">
        <v>45626</v>
      </c>
      <c r="C854" s="28" t="n">
        <v>2450</v>
      </c>
      <c r="D854" s="28" t="n">
        <v>0</v>
      </c>
      <c r="E854" s="28" t="n">
        <v>0</v>
      </c>
      <c r="F854" s="28" t="s">
        <v>345</v>
      </c>
      <c r="G854" s="28" t="n">
        <v>0</v>
      </c>
      <c r="H854" s="28" t="n">
        <v>0</v>
      </c>
      <c r="I854" s="28" t="n">
        <v>0</v>
      </c>
      <c r="J854" s="28" t="n">
        <v>47</v>
      </c>
      <c r="K854" s="28" t="n">
        <v>9</v>
      </c>
      <c r="L854" s="28" t="n">
        <v>1</v>
      </c>
      <c r="M854" s="28" t="s">
        <v>145</v>
      </c>
      <c r="N854" s="28" t="s">
        <v>140</v>
      </c>
      <c r="O854" s="29" t="n">
        <v>45527</v>
      </c>
      <c r="P854" s="28" t="n">
        <f aca="false">ROUNDDOWN(($B854-$O854)/30,0)</f>
        <v>3</v>
      </c>
      <c r="Q854" s="28" t="str">
        <f aca="false">TEXT($B854,"yyyy-mm")</f>
        <v>2024-11</v>
      </c>
      <c r="R854" s="28" t="n">
        <f aca="false">IF(AND($O854&gt;=DATE(2025,1,1),$O854&lt;=DATE(2025,4,30)),1,0)</f>
        <v>0</v>
      </c>
    </row>
    <row r="855" customFormat="false" ht="15" hidden="false" customHeight="false" outlineLevel="0" collapsed="false">
      <c r="A855" s="28" t="n">
        <v>85</v>
      </c>
      <c r="B855" s="29" t="n">
        <v>45657</v>
      </c>
      <c r="C855" s="28" t="n">
        <v>0</v>
      </c>
      <c r="D855" s="28" t="n">
        <v>0</v>
      </c>
      <c r="E855" s="28" t="n">
        <v>0</v>
      </c>
      <c r="F855" s="28" t="s">
        <v>345</v>
      </c>
      <c r="G855" s="28" t="n">
        <v>0</v>
      </c>
      <c r="H855" s="28" t="n">
        <v>0</v>
      </c>
      <c r="I855" s="28" t="n">
        <v>0</v>
      </c>
      <c r="J855" s="28" t="n">
        <v>47</v>
      </c>
      <c r="K855" s="28" t="n">
        <v>9</v>
      </c>
      <c r="L855" s="28" t="n">
        <v>1</v>
      </c>
      <c r="M855" s="28" t="s">
        <v>145</v>
      </c>
      <c r="N855" s="28" t="s">
        <v>140</v>
      </c>
      <c r="O855" s="29" t="n">
        <v>45527</v>
      </c>
      <c r="P855" s="28" t="n">
        <f aca="false">ROUNDDOWN(($B855-$O855)/30,0)</f>
        <v>4</v>
      </c>
      <c r="Q855" s="28" t="str">
        <f aca="false">TEXT($B855,"yyyy-mm")</f>
        <v>2024-12</v>
      </c>
      <c r="R855" s="28" t="n">
        <f aca="false">IF(AND($O855&gt;=DATE(2025,1,1),$O855&lt;=DATE(2025,4,30)),1,0)</f>
        <v>0</v>
      </c>
    </row>
    <row r="856" customFormat="false" ht="15" hidden="false" customHeight="false" outlineLevel="0" collapsed="false">
      <c r="A856" s="28" t="n">
        <v>86</v>
      </c>
      <c r="B856" s="29" t="n">
        <v>46022</v>
      </c>
      <c r="C856" s="28" t="n">
        <v>75900</v>
      </c>
      <c r="D856" s="28" t="n">
        <v>0</v>
      </c>
      <c r="E856" s="28" t="n">
        <v>0</v>
      </c>
      <c r="F856" s="28" t="s">
        <v>345</v>
      </c>
      <c r="G856" s="28" t="n">
        <v>0</v>
      </c>
      <c r="H856" s="28" t="n">
        <v>0</v>
      </c>
      <c r="I856" s="28" t="n">
        <v>0</v>
      </c>
      <c r="J856" s="28" t="n">
        <v>336</v>
      </c>
      <c r="K856" s="28" t="n">
        <v>7</v>
      </c>
      <c r="L856" s="28" t="n">
        <v>1</v>
      </c>
      <c r="M856" s="28" t="s">
        <v>145</v>
      </c>
      <c r="N856" s="28" t="s">
        <v>138</v>
      </c>
      <c r="O856" s="29" t="n">
        <v>46019</v>
      </c>
      <c r="P856" s="28" t="n">
        <f aca="false">ROUNDDOWN(($B856-$O856)/30,0)</f>
        <v>0</v>
      </c>
      <c r="Q856" s="28" t="str">
        <f aca="false">TEXT($B856,"yyyy-mm")</f>
        <v>2025-12</v>
      </c>
      <c r="R856" s="28" t="n">
        <f aca="false">IF(AND($O856&gt;=DATE(2025,1,1),$O856&lt;=DATE(2025,4,30)),1,0)</f>
        <v>0</v>
      </c>
    </row>
    <row r="857" customFormat="false" ht="15" hidden="false" customHeight="false" outlineLevel="0" collapsed="false">
      <c r="A857" s="28" t="n">
        <v>86</v>
      </c>
      <c r="B857" s="29" t="n">
        <v>46053</v>
      </c>
      <c r="C857" s="28" t="n">
        <v>73848.65</v>
      </c>
      <c r="D857" s="28" t="n">
        <v>0</v>
      </c>
      <c r="E857" s="28" t="n">
        <v>0</v>
      </c>
      <c r="F857" s="28" t="s">
        <v>345</v>
      </c>
      <c r="G857" s="28" t="n">
        <v>0</v>
      </c>
      <c r="H857" s="28" t="n">
        <v>0</v>
      </c>
      <c r="I857" s="28" t="n">
        <v>0</v>
      </c>
      <c r="J857" s="28" t="n">
        <v>336</v>
      </c>
      <c r="K857" s="28" t="n">
        <v>7</v>
      </c>
      <c r="L857" s="28" t="n">
        <v>1</v>
      </c>
      <c r="M857" s="28" t="s">
        <v>145</v>
      </c>
      <c r="N857" s="28" t="s">
        <v>138</v>
      </c>
      <c r="O857" s="29" t="n">
        <v>46019</v>
      </c>
      <c r="P857" s="28" t="n">
        <f aca="false">ROUNDDOWN(($B857-$O857)/30,0)</f>
        <v>1</v>
      </c>
      <c r="Q857" s="28" t="str">
        <f aca="false">TEXT($B857,"yyyy-mm")</f>
        <v>2026-01</v>
      </c>
      <c r="R857" s="28" t="n">
        <f aca="false">IF(AND($O857&gt;=DATE(2025,1,1),$O857&lt;=DATE(2025,4,30)),1,0)</f>
        <v>0</v>
      </c>
    </row>
    <row r="858" customFormat="false" ht="15" hidden="false" customHeight="false" outlineLevel="0" collapsed="false">
      <c r="A858" s="28" t="n">
        <v>86</v>
      </c>
      <c r="B858" s="29" t="n">
        <v>46081</v>
      </c>
      <c r="C858" s="28" t="n">
        <v>71797.3</v>
      </c>
      <c r="D858" s="28" t="n">
        <v>0</v>
      </c>
      <c r="E858" s="28" t="n">
        <v>0</v>
      </c>
      <c r="F858" s="28" t="s">
        <v>345</v>
      </c>
      <c r="G858" s="28" t="n">
        <v>0</v>
      </c>
      <c r="H858" s="28" t="n">
        <v>0</v>
      </c>
      <c r="I858" s="28" t="n">
        <v>0</v>
      </c>
      <c r="J858" s="28" t="n">
        <v>336</v>
      </c>
      <c r="K858" s="28" t="n">
        <v>7</v>
      </c>
      <c r="L858" s="28" t="n">
        <v>1</v>
      </c>
      <c r="M858" s="28" t="s">
        <v>145</v>
      </c>
      <c r="N858" s="28" t="s">
        <v>138</v>
      </c>
      <c r="O858" s="29" t="n">
        <v>46019</v>
      </c>
      <c r="P858" s="28" t="n">
        <f aca="false">ROUNDDOWN(($B858-$O858)/30,0)</f>
        <v>2</v>
      </c>
      <c r="Q858" s="28" t="str">
        <f aca="false">TEXT($B858,"yyyy-mm")</f>
        <v>2026-02</v>
      </c>
      <c r="R858" s="28" t="n">
        <f aca="false">IF(AND($O858&gt;=DATE(2025,1,1),$O858&lt;=DATE(2025,4,30)),1,0)</f>
        <v>0</v>
      </c>
    </row>
    <row r="859" customFormat="false" ht="15" hidden="false" customHeight="false" outlineLevel="0" collapsed="false">
      <c r="A859" s="28" t="n">
        <v>86</v>
      </c>
      <c r="B859" s="29" t="n">
        <v>46112</v>
      </c>
      <c r="C859" s="28" t="n">
        <v>69745.95</v>
      </c>
      <c r="D859" s="28" t="n">
        <v>0</v>
      </c>
      <c r="E859" s="28" t="n">
        <v>0</v>
      </c>
      <c r="F859" s="28" t="s">
        <v>345</v>
      </c>
      <c r="G859" s="28" t="n">
        <v>0</v>
      </c>
      <c r="H859" s="28" t="n">
        <v>0</v>
      </c>
      <c r="I859" s="28" t="n">
        <v>0</v>
      </c>
      <c r="J859" s="28" t="n">
        <v>336</v>
      </c>
      <c r="K859" s="28" t="n">
        <v>7</v>
      </c>
      <c r="L859" s="28" t="n">
        <v>1</v>
      </c>
      <c r="M859" s="28" t="s">
        <v>145</v>
      </c>
      <c r="N859" s="28" t="s">
        <v>138</v>
      </c>
      <c r="O859" s="29" t="n">
        <v>46019</v>
      </c>
      <c r="P859" s="28" t="n">
        <f aca="false">ROUNDDOWN(($B859-$O859)/30,0)</f>
        <v>3</v>
      </c>
      <c r="Q859" s="28" t="str">
        <f aca="false">TEXT($B859,"yyyy-mm")</f>
        <v>2026-03</v>
      </c>
      <c r="R859" s="28" t="n">
        <f aca="false">IF(AND($O859&gt;=DATE(2025,1,1),$O859&lt;=DATE(2025,4,30)),1,0)</f>
        <v>0</v>
      </c>
    </row>
    <row r="860" customFormat="false" ht="15" hidden="false" customHeight="false" outlineLevel="0" collapsed="false">
      <c r="A860" s="28" t="n">
        <v>86</v>
      </c>
      <c r="B860" s="29" t="n">
        <v>46142</v>
      </c>
      <c r="C860" s="28" t="n">
        <v>67694.6</v>
      </c>
      <c r="D860" s="28" t="n">
        <v>0</v>
      </c>
      <c r="E860" s="28" t="n">
        <v>0</v>
      </c>
      <c r="F860" s="28" t="s">
        <v>345</v>
      </c>
      <c r="G860" s="28" t="n">
        <v>0</v>
      </c>
      <c r="H860" s="28" t="n">
        <v>0</v>
      </c>
      <c r="I860" s="28" t="n">
        <v>0</v>
      </c>
      <c r="J860" s="28" t="n">
        <v>336</v>
      </c>
      <c r="K860" s="28" t="n">
        <v>7</v>
      </c>
      <c r="L860" s="28" t="n">
        <v>1</v>
      </c>
      <c r="M860" s="28" t="s">
        <v>145</v>
      </c>
      <c r="N860" s="28" t="s">
        <v>138</v>
      </c>
      <c r="O860" s="29" t="n">
        <v>46019</v>
      </c>
      <c r="P860" s="28" t="n">
        <f aca="false">ROUNDDOWN(($B860-$O860)/30,0)</f>
        <v>4</v>
      </c>
      <c r="Q860" s="28" t="str">
        <f aca="false">TEXT($B860,"yyyy-mm")</f>
        <v>2026-04</v>
      </c>
      <c r="R860" s="28" t="n">
        <f aca="false">IF(AND($O860&gt;=DATE(2025,1,1),$O860&lt;=DATE(2025,4,30)),1,0)</f>
        <v>0</v>
      </c>
    </row>
    <row r="861" customFormat="false" ht="15" hidden="false" customHeight="false" outlineLevel="0" collapsed="false">
      <c r="A861" s="28" t="n">
        <v>86</v>
      </c>
      <c r="B861" s="29" t="n">
        <v>46173</v>
      </c>
      <c r="C861" s="28" t="n">
        <v>65643.25</v>
      </c>
      <c r="D861" s="28" t="n">
        <v>0</v>
      </c>
      <c r="E861" s="28" t="n">
        <v>0</v>
      </c>
      <c r="F861" s="28" t="s">
        <v>345</v>
      </c>
      <c r="G861" s="28" t="n">
        <v>0</v>
      </c>
      <c r="H861" s="28" t="n">
        <v>0</v>
      </c>
      <c r="I861" s="28" t="n">
        <v>0</v>
      </c>
      <c r="J861" s="28" t="n">
        <v>336</v>
      </c>
      <c r="K861" s="28" t="n">
        <v>7</v>
      </c>
      <c r="L861" s="28" t="n">
        <v>1</v>
      </c>
      <c r="M861" s="28" t="s">
        <v>145</v>
      </c>
      <c r="N861" s="28" t="s">
        <v>138</v>
      </c>
      <c r="O861" s="29" t="n">
        <v>46019</v>
      </c>
      <c r="P861" s="28" t="n">
        <f aca="false">ROUNDDOWN(($B861-$O861)/30,0)</f>
        <v>5</v>
      </c>
      <c r="Q861" s="28" t="str">
        <f aca="false">TEXT($B861,"yyyy-mm")</f>
        <v>2026-05</v>
      </c>
      <c r="R861" s="28" t="n">
        <f aca="false">IF(AND($O861&gt;=DATE(2025,1,1),$O861&lt;=DATE(2025,4,30)),1,0)</f>
        <v>0</v>
      </c>
    </row>
    <row r="862" customFormat="false" ht="15" hidden="false" customHeight="false" outlineLevel="0" collapsed="false">
      <c r="A862" s="28" t="n">
        <v>86</v>
      </c>
      <c r="B862" s="29" t="n">
        <v>46203</v>
      </c>
      <c r="C862" s="28" t="n">
        <v>63591.9</v>
      </c>
      <c r="D862" s="28" t="n">
        <v>0</v>
      </c>
      <c r="E862" s="28" t="n">
        <v>0</v>
      </c>
      <c r="F862" s="28" t="s">
        <v>345</v>
      </c>
      <c r="G862" s="28" t="n">
        <v>0</v>
      </c>
      <c r="H862" s="28" t="n">
        <v>0</v>
      </c>
      <c r="I862" s="28" t="n">
        <v>0</v>
      </c>
      <c r="J862" s="28" t="n">
        <v>336</v>
      </c>
      <c r="K862" s="28" t="n">
        <v>7</v>
      </c>
      <c r="L862" s="28" t="n">
        <v>1</v>
      </c>
      <c r="M862" s="28" t="s">
        <v>145</v>
      </c>
      <c r="N862" s="28" t="s">
        <v>138</v>
      </c>
      <c r="O862" s="29" t="n">
        <v>46019</v>
      </c>
      <c r="P862" s="28" t="n">
        <f aca="false">ROUNDDOWN(($B862-$O862)/30,0)</f>
        <v>6</v>
      </c>
      <c r="Q862" s="28" t="str">
        <f aca="false">TEXT($B862,"yyyy-mm")</f>
        <v>2026-06</v>
      </c>
      <c r="R862" s="28" t="n">
        <f aca="false">IF(AND($O862&gt;=DATE(2025,1,1),$O862&lt;=DATE(2025,4,30)),1,0)</f>
        <v>0</v>
      </c>
    </row>
    <row r="863" customFormat="false" ht="15" hidden="false" customHeight="false" outlineLevel="0" collapsed="false">
      <c r="A863" s="28" t="n">
        <v>86</v>
      </c>
      <c r="B863" s="29" t="n">
        <v>46234</v>
      </c>
      <c r="C863" s="28" t="n">
        <v>61540.55</v>
      </c>
      <c r="D863" s="28" t="n">
        <v>0</v>
      </c>
      <c r="E863" s="28" t="n">
        <v>0</v>
      </c>
      <c r="F863" s="28" t="s">
        <v>345</v>
      </c>
      <c r="G863" s="28" t="n">
        <v>0</v>
      </c>
      <c r="H863" s="28" t="n">
        <v>0</v>
      </c>
      <c r="I863" s="28" t="n">
        <v>0</v>
      </c>
      <c r="J863" s="28" t="n">
        <v>336</v>
      </c>
      <c r="K863" s="28" t="n">
        <v>7</v>
      </c>
      <c r="L863" s="28" t="n">
        <v>1</v>
      </c>
      <c r="M863" s="28" t="s">
        <v>145</v>
      </c>
      <c r="N863" s="28" t="s">
        <v>138</v>
      </c>
      <c r="O863" s="29" t="n">
        <v>46019</v>
      </c>
      <c r="P863" s="28" t="n">
        <f aca="false">ROUNDDOWN(($B863-$O863)/30,0)</f>
        <v>7</v>
      </c>
      <c r="Q863" s="28" t="str">
        <f aca="false">TEXT($B863,"yyyy-mm")</f>
        <v>2026-07</v>
      </c>
      <c r="R863" s="28" t="n">
        <f aca="false">IF(AND($O863&gt;=DATE(2025,1,1),$O863&lt;=DATE(2025,4,30)),1,0)</f>
        <v>0</v>
      </c>
    </row>
    <row r="864" customFormat="false" ht="15" hidden="false" customHeight="false" outlineLevel="0" collapsed="false">
      <c r="A864" s="28" t="n">
        <v>86</v>
      </c>
      <c r="B864" s="29" t="n">
        <v>46265</v>
      </c>
      <c r="C864" s="28" t="n">
        <v>59489.2</v>
      </c>
      <c r="D864" s="28" t="n">
        <v>0</v>
      </c>
      <c r="E864" s="28" t="n">
        <v>0</v>
      </c>
      <c r="F864" s="28" t="s">
        <v>345</v>
      </c>
      <c r="G864" s="28" t="n">
        <v>0</v>
      </c>
      <c r="H864" s="28" t="n">
        <v>0</v>
      </c>
      <c r="I864" s="28" t="n">
        <v>0</v>
      </c>
      <c r="J864" s="28" t="n">
        <v>336</v>
      </c>
      <c r="K864" s="28" t="n">
        <v>7</v>
      </c>
      <c r="L864" s="28" t="n">
        <v>1</v>
      </c>
      <c r="M864" s="28" t="s">
        <v>145</v>
      </c>
      <c r="N864" s="28" t="s">
        <v>138</v>
      </c>
      <c r="O864" s="29" t="n">
        <v>46019</v>
      </c>
      <c r="P864" s="28" t="n">
        <f aca="false">ROUNDDOWN(($B864-$O864)/30,0)</f>
        <v>8</v>
      </c>
      <c r="Q864" s="28" t="str">
        <f aca="false">TEXT($B864,"yyyy-mm")</f>
        <v>2026-08</v>
      </c>
      <c r="R864" s="28" t="n">
        <f aca="false">IF(AND($O864&gt;=DATE(2025,1,1),$O864&lt;=DATE(2025,4,30)),1,0)</f>
        <v>0</v>
      </c>
    </row>
    <row r="865" customFormat="false" ht="15" hidden="false" customHeight="false" outlineLevel="0" collapsed="false">
      <c r="A865" s="28" t="n">
        <v>87</v>
      </c>
      <c r="B865" s="29" t="n">
        <v>46173</v>
      </c>
      <c r="C865" s="28" t="n">
        <v>208900</v>
      </c>
      <c r="D865" s="28" t="n">
        <v>0</v>
      </c>
      <c r="E865" s="28" t="n">
        <v>0</v>
      </c>
      <c r="F865" s="28" t="s">
        <v>345</v>
      </c>
      <c r="G865" s="28" t="n">
        <v>0</v>
      </c>
      <c r="H865" s="28" t="n">
        <v>0</v>
      </c>
      <c r="I865" s="28" t="n">
        <v>0</v>
      </c>
      <c r="J865" s="28" t="n">
        <v>45</v>
      </c>
      <c r="K865" s="28" t="n">
        <v>13</v>
      </c>
      <c r="L865" s="28" t="n">
        <v>3</v>
      </c>
      <c r="M865" s="28" t="s">
        <v>146</v>
      </c>
      <c r="N865" s="28" t="s">
        <v>142</v>
      </c>
      <c r="O865" s="29" t="n">
        <v>46158</v>
      </c>
      <c r="P865" s="28" t="n">
        <f aca="false">ROUNDDOWN(($B865-$O865)/30,0)</f>
        <v>0</v>
      </c>
      <c r="Q865" s="28" t="str">
        <f aca="false">TEXT($B865,"yyyy-mm")</f>
        <v>2026-05</v>
      </c>
      <c r="R865" s="28" t="n">
        <f aca="false">IF(AND($O865&gt;=DATE(2025,1,1),$O865&lt;=DATE(2025,4,30)),1,0)</f>
        <v>0</v>
      </c>
    </row>
    <row r="866" customFormat="false" ht="15" hidden="false" customHeight="false" outlineLevel="0" collapsed="false">
      <c r="A866" s="28" t="n">
        <v>87</v>
      </c>
      <c r="B866" s="29" t="n">
        <v>46203</v>
      </c>
      <c r="C866" s="28" t="n">
        <v>205418.33</v>
      </c>
      <c r="D866" s="28" t="n">
        <v>0</v>
      </c>
      <c r="E866" s="28" t="n">
        <v>0</v>
      </c>
      <c r="F866" s="28" t="s">
        <v>345</v>
      </c>
      <c r="G866" s="28" t="n">
        <v>0</v>
      </c>
      <c r="H866" s="28" t="n">
        <v>0</v>
      </c>
      <c r="I866" s="28" t="n">
        <v>0</v>
      </c>
      <c r="J866" s="28" t="n">
        <v>45</v>
      </c>
      <c r="K866" s="28" t="n">
        <v>13</v>
      </c>
      <c r="L866" s="28" t="n">
        <v>3</v>
      </c>
      <c r="M866" s="28" t="s">
        <v>146</v>
      </c>
      <c r="N866" s="28" t="s">
        <v>142</v>
      </c>
      <c r="O866" s="29" t="n">
        <v>46158</v>
      </c>
      <c r="P866" s="28" t="n">
        <f aca="false">ROUNDDOWN(($B866-$O866)/30,0)</f>
        <v>1</v>
      </c>
      <c r="Q866" s="28" t="str">
        <f aca="false">TEXT($B866,"yyyy-mm")</f>
        <v>2026-06</v>
      </c>
      <c r="R866" s="28" t="n">
        <f aca="false">IF(AND($O866&gt;=DATE(2025,1,1),$O866&lt;=DATE(2025,4,30)),1,0)</f>
        <v>0</v>
      </c>
    </row>
    <row r="867" customFormat="false" ht="15" hidden="false" customHeight="false" outlineLevel="0" collapsed="false">
      <c r="A867" s="28" t="n">
        <v>87</v>
      </c>
      <c r="B867" s="29" t="n">
        <v>46234</v>
      </c>
      <c r="C867" s="28" t="n">
        <v>201936.66</v>
      </c>
      <c r="D867" s="28" t="n">
        <v>0</v>
      </c>
      <c r="E867" s="28" t="n">
        <v>0</v>
      </c>
      <c r="F867" s="28" t="s">
        <v>345</v>
      </c>
      <c r="G867" s="28" t="n">
        <v>0</v>
      </c>
      <c r="H867" s="28" t="n">
        <v>0</v>
      </c>
      <c r="I867" s="28" t="n">
        <v>0</v>
      </c>
      <c r="J867" s="28" t="n">
        <v>45</v>
      </c>
      <c r="K867" s="28" t="n">
        <v>13</v>
      </c>
      <c r="L867" s="28" t="n">
        <v>3</v>
      </c>
      <c r="M867" s="28" t="s">
        <v>146</v>
      </c>
      <c r="N867" s="28" t="s">
        <v>142</v>
      </c>
      <c r="O867" s="29" t="n">
        <v>46158</v>
      </c>
      <c r="P867" s="28" t="n">
        <f aca="false">ROUNDDOWN(($B867-$O867)/30,0)</f>
        <v>2</v>
      </c>
      <c r="Q867" s="28" t="str">
        <f aca="false">TEXT($B867,"yyyy-mm")</f>
        <v>2026-07</v>
      </c>
      <c r="R867" s="28" t="n">
        <f aca="false">IF(AND($O867&gt;=DATE(2025,1,1),$O867&lt;=DATE(2025,4,30)),1,0)</f>
        <v>0</v>
      </c>
    </row>
    <row r="868" customFormat="false" ht="15" hidden="false" customHeight="false" outlineLevel="0" collapsed="false">
      <c r="A868" s="28" t="n">
        <v>87</v>
      </c>
      <c r="B868" s="29" t="n">
        <v>46265</v>
      </c>
      <c r="C868" s="28" t="n">
        <v>198454.99</v>
      </c>
      <c r="D868" s="28" t="n">
        <v>0</v>
      </c>
      <c r="E868" s="28" t="n">
        <v>0</v>
      </c>
      <c r="F868" s="28" t="s">
        <v>345</v>
      </c>
      <c r="G868" s="28" t="n">
        <v>0</v>
      </c>
      <c r="H868" s="28" t="n">
        <v>0</v>
      </c>
      <c r="I868" s="28" t="n">
        <v>0</v>
      </c>
      <c r="J868" s="28" t="n">
        <v>45</v>
      </c>
      <c r="K868" s="28" t="n">
        <v>13</v>
      </c>
      <c r="L868" s="28" t="n">
        <v>3</v>
      </c>
      <c r="M868" s="28" t="s">
        <v>146</v>
      </c>
      <c r="N868" s="28" t="s">
        <v>142</v>
      </c>
      <c r="O868" s="29" t="n">
        <v>46158</v>
      </c>
      <c r="P868" s="28" t="n">
        <f aca="false">ROUNDDOWN(($B868-$O868)/30,0)</f>
        <v>3</v>
      </c>
      <c r="Q868" s="28" t="str">
        <f aca="false">TEXT($B868,"yyyy-mm")</f>
        <v>2026-08</v>
      </c>
      <c r="R868" s="28" t="n">
        <f aca="false">IF(AND($O868&gt;=DATE(2025,1,1),$O868&lt;=DATE(2025,4,30)),1,0)</f>
        <v>0</v>
      </c>
    </row>
    <row r="869" customFormat="false" ht="15" hidden="false" customHeight="false" outlineLevel="0" collapsed="false">
      <c r="A869" s="28" t="n">
        <v>88</v>
      </c>
      <c r="B869" s="29" t="n">
        <v>46234</v>
      </c>
      <c r="C869" s="28" t="n">
        <v>17400</v>
      </c>
      <c r="D869" s="28" t="n">
        <v>0</v>
      </c>
      <c r="E869" s="28" t="n">
        <v>0</v>
      </c>
      <c r="F869" s="28" t="s">
        <v>345</v>
      </c>
      <c r="G869" s="28" t="n">
        <v>0</v>
      </c>
      <c r="H869" s="28" t="n">
        <v>0</v>
      </c>
      <c r="I869" s="28" t="n">
        <v>0</v>
      </c>
      <c r="J869" s="28" t="n">
        <v>299</v>
      </c>
      <c r="K869" s="28" t="n">
        <v>5</v>
      </c>
      <c r="L869" s="28" t="n">
        <v>1</v>
      </c>
      <c r="M869" s="28" t="s">
        <v>147</v>
      </c>
      <c r="N869" s="28" t="s">
        <v>139</v>
      </c>
      <c r="O869" s="29" t="n">
        <v>46232</v>
      </c>
      <c r="P869" s="28" t="n">
        <f aca="false">ROUNDDOWN(($B869-$O869)/30,0)</f>
        <v>0</v>
      </c>
      <c r="Q869" s="28" t="str">
        <f aca="false">TEXT($B869,"yyyy-mm")</f>
        <v>2026-07</v>
      </c>
      <c r="R869" s="28" t="n">
        <f aca="false">IF(AND($O869&gt;=DATE(2025,1,1),$O869&lt;=DATE(2025,4,30)),1,0)</f>
        <v>0</v>
      </c>
    </row>
    <row r="870" customFormat="false" ht="15" hidden="false" customHeight="false" outlineLevel="0" collapsed="false">
      <c r="A870" s="28" t="n">
        <v>88</v>
      </c>
      <c r="B870" s="29" t="n">
        <v>46265</v>
      </c>
      <c r="C870" s="28" t="n">
        <v>13050</v>
      </c>
      <c r="D870" s="28" t="n">
        <v>0</v>
      </c>
      <c r="E870" s="28" t="n">
        <v>0</v>
      </c>
      <c r="F870" s="28" t="s">
        <v>345</v>
      </c>
      <c r="G870" s="28" t="n">
        <v>0</v>
      </c>
      <c r="H870" s="28" t="n">
        <v>0</v>
      </c>
      <c r="I870" s="28" t="n">
        <v>0</v>
      </c>
      <c r="J870" s="28" t="n">
        <v>299</v>
      </c>
      <c r="K870" s="28" t="n">
        <v>5</v>
      </c>
      <c r="L870" s="28" t="n">
        <v>1</v>
      </c>
      <c r="M870" s="28" t="s">
        <v>147</v>
      </c>
      <c r="N870" s="28" t="s">
        <v>139</v>
      </c>
      <c r="O870" s="29" t="n">
        <v>46232</v>
      </c>
      <c r="P870" s="28" t="n">
        <f aca="false">ROUNDDOWN(($B870-$O870)/30,0)</f>
        <v>1</v>
      </c>
      <c r="Q870" s="28" t="str">
        <f aca="false">TEXT($B870,"yyyy-mm")</f>
        <v>2026-08</v>
      </c>
      <c r="R870" s="28" t="n">
        <f aca="false">IF(AND($O870&gt;=DATE(2025,1,1),$O870&lt;=DATE(2025,4,30)),1,0)</f>
        <v>0</v>
      </c>
    </row>
    <row r="871" customFormat="false" ht="15" hidden="false" customHeight="false" outlineLevel="0" collapsed="false">
      <c r="A871" s="28" t="n">
        <v>89</v>
      </c>
      <c r="B871" s="29" t="n">
        <v>45688</v>
      </c>
      <c r="C871" s="28" t="n">
        <v>14000</v>
      </c>
      <c r="D871" s="28" t="n">
        <v>0</v>
      </c>
      <c r="E871" s="28" t="n">
        <v>0</v>
      </c>
      <c r="F871" s="28" t="s">
        <v>345</v>
      </c>
      <c r="G871" s="28" t="n">
        <v>0</v>
      </c>
      <c r="H871" s="28" t="n">
        <v>0</v>
      </c>
      <c r="I871" s="28" t="n">
        <v>0</v>
      </c>
      <c r="J871" s="28" t="n">
        <v>207</v>
      </c>
      <c r="K871" s="28" t="n">
        <v>8</v>
      </c>
      <c r="L871" s="28" t="n">
        <v>3</v>
      </c>
      <c r="M871" s="28" t="s">
        <v>145</v>
      </c>
      <c r="N871" s="28" t="s">
        <v>140</v>
      </c>
      <c r="O871" s="29" t="n">
        <v>45681</v>
      </c>
      <c r="P871" s="28" t="n">
        <f aca="false">ROUNDDOWN(($B871-$O871)/30,0)</f>
        <v>0</v>
      </c>
      <c r="Q871" s="28" t="str">
        <f aca="false">TEXT($B871,"yyyy-mm")</f>
        <v>2025-01</v>
      </c>
      <c r="R871" s="28" t="n">
        <f aca="false">IF(AND($O871&gt;=DATE(2025,1,1),$O871&lt;=DATE(2025,4,30)),1,0)</f>
        <v>1</v>
      </c>
    </row>
    <row r="872" customFormat="false" ht="15" hidden="false" customHeight="false" outlineLevel="0" collapsed="false">
      <c r="A872" s="28" t="n">
        <v>89</v>
      </c>
      <c r="B872" s="29" t="n">
        <v>45716</v>
      </c>
      <c r="C872" s="28" t="n">
        <v>11200</v>
      </c>
      <c r="D872" s="28" t="n">
        <v>0</v>
      </c>
      <c r="E872" s="28" t="n">
        <v>0</v>
      </c>
      <c r="F872" s="28" t="s">
        <v>345</v>
      </c>
      <c r="G872" s="28" t="n">
        <v>0</v>
      </c>
      <c r="H872" s="28" t="n">
        <v>0</v>
      </c>
      <c r="I872" s="28" t="n">
        <v>0</v>
      </c>
      <c r="J872" s="28" t="n">
        <v>207</v>
      </c>
      <c r="K872" s="28" t="n">
        <v>8</v>
      </c>
      <c r="L872" s="28" t="n">
        <v>3</v>
      </c>
      <c r="M872" s="28" t="s">
        <v>145</v>
      </c>
      <c r="N872" s="28" t="s">
        <v>140</v>
      </c>
      <c r="O872" s="29" t="n">
        <v>45681</v>
      </c>
      <c r="P872" s="28" t="n">
        <f aca="false">ROUNDDOWN(($B872-$O872)/30,0)</f>
        <v>1</v>
      </c>
      <c r="Q872" s="28" t="str">
        <f aca="false">TEXT($B872,"yyyy-mm")</f>
        <v>2025-02</v>
      </c>
      <c r="R872" s="28" t="n">
        <f aca="false">IF(AND($O872&gt;=DATE(2025,1,1),$O872&lt;=DATE(2025,4,30)),1,0)</f>
        <v>1</v>
      </c>
    </row>
    <row r="873" customFormat="false" ht="15" hidden="false" customHeight="false" outlineLevel="0" collapsed="false">
      <c r="A873" s="28" t="n">
        <v>89</v>
      </c>
      <c r="B873" s="29" t="n">
        <v>45747</v>
      </c>
      <c r="C873" s="28" t="n">
        <v>8400</v>
      </c>
      <c r="D873" s="28" t="n">
        <v>0</v>
      </c>
      <c r="E873" s="28" t="n">
        <v>0</v>
      </c>
      <c r="F873" s="28" t="s">
        <v>345</v>
      </c>
      <c r="G873" s="28" t="n">
        <v>0</v>
      </c>
      <c r="H873" s="28" t="n">
        <v>0</v>
      </c>
      <c r="I873" s="28" t="n">
        <v>0</v>
      </c>
      <c r="J873" s="28" t="n">
        <v>207</v>
      </c>
      <c r="K873" s="28" t="n">
        <v>8</v>
      </c>
      <c r="L873" s="28" t="n">
        <v>3</v>
      </c>
      <c r="M873" s="28" t="s">
        <v>145</v>
      </c>
      <c r="N873" s="28" t="s">
        <v>140</v>
      </c>
      <c r="O873" s="29" t="n">
        <v>45681</v>
      </c>
      <c r="P873" s="28" t="n">
        <f aca="false">ROUNDDOWN(($B873-$O873)/30,0)</f>
        <v>2</v>
      </c>
      <c r="Q873" s="28" t="str">
        <f aca="false">TEXT($B873,"yyyy-mm")</f>
        <v>2025-03</v>
      </c>
      <c r="R873" s="28" t="n">
        <f aca="false">IF(AND($O873&gt;=DATE(2025,1,1),$O873&lt;=DATE(2025,4,30)),1,0)</f>
        <v>1</v>
      </c>
    </row>
    <row r="874" customFormat="false" ht="15" hidden="false" customHeight="false" outlineLevel="0" collapsed="false">
      <c r="A874" s="28" t="n">
        <v>89</v>
      </c>
      <c r="B874" s="29" t="n">
        <v>45777</v>
      </c>
      <c r="C874" s="28" t="n">
        <v>6701.59</v>
      </c>
      <c r="D874" s="28" t="n">
        <v>1101.59</v>
      </c>
      <c r="E874" s="28" t="n">
        <v>6</v>
      </c>
      <c r="F874" s="28" t="s">
        <v>346</v>
      </c>
      <c r="G874" s="28" t="n">
        <v>0</v>
      </c>
      <c r="H874" s="28" t="n">
        <v>0</v>
      </c>
      <c r="I874" s="28" t="n">
        <v>0</v>
      </c>
      <c r="J874" s="28" t="n">
        <v>207</v>
      </c>
      <c r="K874" s="28" t="n">
        <v>8</v>
      </c>
      <c r="L874" s="28" t="n">
        <v>3</v>
      </c>
      <c r="M874" s="28" t="s">
        <v>145</v>
      </c>
      <c r="N874" s="28" t="s">
        <v>140</v>
      </c>
      <c r="O874" s="29" t="n">
        <v>45681</v>
      </c>
      <c r="P874" s="28" t="n">
        <f aca="false">ROUNDDOWN(($B874-$O874)/30,0)</f>
        <v>3</v>
      </c>
      <c r="Q874" s="28" t="str">
        <f aca="false">TEXT($B874,"yyyy-mm")</f>
        <v>2025-04</v>
      </c>
      <c r="R874" s="28" t="n">
        <f aca="false">IF(AND($O874&gt;=DATE(2025,1,1),$O874&lt;=DATE(2025,4,30)),1,0)</f>
        <v>1</v>
      </c>
    </row>
    <row r="875" customFormat="false" ht="15" hidden="false" customHeight="false" outlineLevel="0" collapsed="false">
      <c r="A875" s="28" t="n">
        <v>89</v>
      </c>
      <c r="B875" s="29" t="n">
        <v>45808</v>
      </c>
      <c r="C875" s="28" t="n">
        <v>5081.13</v>
      </c>
      <c r="D875" s="28" t="n">
        <v>2281.13</v>
      </c>
      <c r="E875" s="28" t="n">
        <v>37</v>
      </c>
      <c r="F875" s="28" t="s">
        <v>347</v>
      </c>
      <c r="G875" s="28" t="n">
        <v>1</v>
      </c>
      <c r="H875" s="28" t="n">
        <v>0</v>
      </c>
      <c r="I875" s="28" t="n">
        <v>0</v>
      </c>
      <c r="J875" s="28" t="n">
        <v>207</v>
      </c>
      <c r="K875" s="28" t="n">
        <v>8</v>
      </c>
      <c r="L875" s="28" t="n">
        <v>3</v>
      </c>
      <c r="M875" s="28" t="s">
        <v>145</v>
      </c>
      <c r="N875" s="28" t="s">
        <v>140</v>
      </c>
      <c r="O875" s="29" t="n">
        <v>45681</v>
      </c>
      <c r="P875" s="28" t="n">
        <f aca="false">ROUNDDOWN(($B875-$O875)/30,0)</f>
        <v>4</v>
      </c>
      <c r="Q875" s="28" t="str">
        <f aca="false">TEXT($B875,"yyyy-mm")</f>
        <v>2025-05</v>
      </c>
      <c r="R875" s="28" t="n">
        <f aca="false">IF(AND($O875&gt;=DATE(2025,1,1),$O875&lt;=DATE(2025,4,30)),1,0)</f>
        <v>1</v>
      </c>
    </row>
    <row r="876" customFormat="false" ht="15" hidden="false" customHeight="false" outlineLevel="0" collapsed="false">
      <c r="A876" s="28" t="n">
        <v>89</v>
      </c>
      <c r="B876" s="29" t="n">
        <v>45838</v>
      </c>
      <c r="C876" s="28" t="n">
        <v>3314.3</v>
      </c>
      <c r="D876" s="28" t="n">
        <v>3314.3</v>
      </c>
      <c r="E876" s="28" t="n">
        <v>67</v>
      </c>
      <c r="F876" s="28" t="s">
        <v>348</v>
      </c>
      <c r="G876" s="28" t="n">
        <v>1</v>
      </c>
      <c r="H876" s="28" t="n">
        <v>1</v>
      </c>
      <c r="I876" s="28" t="n">
        <v>0</v>
      </c>
      <c r="J876" s="28" t="n">
        <v>207</v>
      </c>
      <c r="K876" s="28" t="n">
        <v>8</v>
      </c>
      <c r="L876" s="28" t="n">
        <v>3</v>
      </c>
      <c r="M876" s="28" t="s">
        <v>145</v>
      </c>
      <c r="N876" s="28" t="s">
        <v>140</v>
      </c>
      <c r="O876" s="29" t="n">
        <v>45681</v>
      </c>
      <c r="P876" s="28" t="n">
        <f aca="false">ROUNDDOWN(($B876-$O876)/30,0)</f>
        <v>5</v>
      </c>
      <c r="Q876" s="28" t="str">
        <f aca="false">TEXT($B876,"yyyy-mm")</f>
        <v>2025-06</v>
      </c>
      <c r="R876" s="28" t="n">
        <f aca="false">IF(AND($O876&gt;=DATE(2025,1,1),$O876&lt;=DATE(2025,4,30)),1,0)</f>
        <v>1</v>
      </c>
    </row>
    <row r="877" customFormat="false" ht="15" hidden="false" customHeight="false" outlineLevel="0" collapsed="false">
      <c r="A877" s="28" t="n">
        <v>90</v>
      </c>
      <c r="B877" s="29" t="n">
        <v>45046</v>
      </c>
      <c r="C877" s="28" t="n">
        <v>14100</v>
      </c>
      <c r="D877" s="28" t="n">
        <v>0</v>
      </c>
      <c r="E877" s="28" t="n">
        <v>0</v>
      </c>
      <c r="F877" s="28" t="s">
        <v>345</v>
      </c>
      <c r="G877" s="28" t="n">
        <v>0</v>
      </c>
      <c r="H877" s="28" t="n">
        <v>0</v>
      </c>
      <c r="I877" s="28" t="n">
        <v>0</v>
      </c>
      <c r="J877" s="28" t="n">
        <v>113</v>
      </c>
      <c r="K877" s="28" t="n">
        <v>8</v>
      </c>
      <c r="L877" s="28" t="n">
        <v>3</v>
      </c>
      <c r="M877" s="28" t="s">
        <v>145</v>
      </c>
      <c r="N877" s="28" t="s">
        <v>139</v>
      </c>
      <c r="O877" s="29" t="n">
        <v>45032</v>
      </c>
      <c r="P877" s="28" t="n">
        <f aca="false">ROUNDDOWN(($B877-$O877)/30,0)</f>
        <v>0</v>
      </c>
      <c r="Q877" s="28" t="str">
        <f aca="false">TEXT($B877,"yyyy-mm")</f>
        <v>2023-04</v>
      </c>
      <c r="R877" s="28" t="n">
        <f aca="false">IF(AND($O877&gt;=DATE(2025,1,1),$O877&lt;=DATE(2025,4,30)),1,0)</f>
        <v>0</v>
      </c>
    </row>
    <row r="878" customFormat="false" ht="15" hidden="false" customHeight="false" outlineLevel="0" collapsed="false">
      <c r="A878" s="28" t="n">
        <v>90</v>
      </c>
      <c r="B878" s="29" t="n">
        <v>45077</v>
      </c>
      <c r="C878" s="28" t="n">
        <v>11750</v>
      </c>
      <c r="D878" s="28" t="n">
        <v>0</v>
      </c>
      <c r="E878" s="28" t="n">
        <v>0</v>
      </c>
      <c r="F878" s="28" t="s">
        <v>345</v>
      </c>
      <c r="G878" s="28" t="n">
        <v>0</v>
      </c>
      <c r="H878" s="28" t="n">
        <v>0</v>
      </c>
      <c r="I878" s="28" t="n">
        <v>0</v>
      </c>
      <c r="J878" s="28" t="n">
        <v>113</v>
      </c>
      <c r="K878" s="28" t="n">
        <v>8</v>
      </c>
      <c r="L878" s="28" t="n">
        <v>3</v>
      </c>
      <c r="M878" s="28" t="s">
        <v>145</v>
      </c>
      <c r="N878" s="28" t="s">
        <v>139</v>
      </c>
      <c r="O878" s="29" t="n">
        <v>45032</v>
      </c>
      <c r="P878" s="28" t="n">
        <f aca="false">ROUNDDOWN(($B878-$O878)/30,0)</f>
        <v>1</v>
      </c>
      <c r="Q878" s="28" t="str">
        <f aca="false">TEXT($B878,"yyyy-mm")</f>
        <v>2023-05</v>
      </c>
      <c r="R878" s="28" t="n">
        <f aca="false">IF(AND($O878&gt;=DATE(2025,1,1),$O878&lt;=DATE(2025,4,30)),1,0)</f>
        <v>0</v>
      </c>
    </row>
    <row r="879" customFormat="false" ht="15" hidden="false" customHeight="false" outlineLevel="0" collapsed="false">
      <c r="A879" s="28" t="n">
        <v>90</v>
      </c>
      <c r="B879" s="29" t="n">
        <v>45107</v>
      </c>
      <c r="C879" s="28" t="n">
        <v>9400</v>
      </c>
      <c r="D879" s="28" t="n">
        <v>0</v>
      </c>
      <c r="E879" s="28" t="n">
        <v>0</v>
      </c>
      <c r="F879" s="28" t="s">
        <v>345</v>
      </c>
      <c r="G879" s="28" t="n">
        <v>0</v>
      </c>
      <c r="H879" s="28" t="n">
        <v>0</v>
      </c>
      <c r="I879" s="28" t="n">
        <v>0</v>
      </c>
      <c r="J879" s="28" t="n">
        <v>113</v>
      </c>
      <c r="K879" s="28" t="n">
        <v>8</v>
      </c>
      <c r="L879" s="28" t="n">
        <v>3</v>
      </c>
      <c r="M879" s="28" t="s">
        <v>145</v>
      </c>
      <c r="N879" s="28" t="s">
        <v>139</v>
      </c>
      <c r="O879" s="29" t="n">
        <v>45032</v>
      </c>
      <c r="P879" s="28" t="n">
        <f aca="false">ROUNDDOWN(($B879-$O879)/30,0)</f>
        <v>2</v>
      </c>
      <c r="Q879" s="28" t="str">
        <f aca="false">TEXT($B879,"yyyy-mm")</f>
        <v>2023-06</v>
      </c>
      <c r="R879" s="28" t="n">
        <f aca="false">IF(AND($O879&gt;=DATE(2025,1,1),$O879&lt;=DATE(2025,4,30)),1,0)</f>
        <v>0</v>
      </c>
    </row>
    <row r="880" customFormat="false" ht="15" hidden="false" customHeight="false" outlineLevel="0" collapsed="false">
      <c r="A880" s="28" t="n">
        <v>90</v>
      </c>
      <c r="B880" s="29" t="n">
        <v>45138</v>
      </c>
      <c r="C880" s="28" t="n">
        <v>7050</v>
      </c>
      <c r="D880" s="28" t="n">
        <v>0</v>
      </c>
      <c r="E880" s="28" t="n">
        <v>0</v>
      </c>
      <c r="F880" s="28" t="s">
        <v>345</v>
      </c>
      <c r="G880" s="28" t="n">
        <v>0</v>
      </c>
      <c r="H880" s="28" t="n">
        <v>0</v>
      </c>
      <c r="I880" s="28" t="n">
        <v>0</v>
      </c>
      <c r="J880" s="28" t="n">
        <v>113</v>
      </c>
      <c r="K880" s="28" t="n">
        <v>8</v>
      </c>
      <c r="L880" s="28" t="n">
        <v>3</v>
      </c>
      <c r="M880" s="28" t="s">
        <v>145</v>
      </c>
      <c r="N880" s="28" t="s">
        <v>139</v>
      </c>
      <c r="O880" s="29" t="n">
        <v>45032</v>
      </c>
      <c r="P880" s="28" t="n">
        <f aca="false">ROUNDDOWN(($B880-$O880)/30,0)</f>
        <v>3</v>
      </c>
      <c r="Q880" s="28" t="str">
        <f aca="false">TEXT($B880,"yyyy-mm")</f>
        <v>2023-07</v>
      </c>
      <c r="R880" s="28" t="n">
        <f aca="false">IF(AND($O880&gt;=DATE(2025,1,1),$O880&lt;=DATE(2025,4,30)),1,0)</f>
        <v>0</v>
      </c>
    </row>
    <row r="881" customFormat="false" ht="15" hidden="false" customHeight="false" outlineLevel="0" collapsed="false">
      <c r="A881" s="28" t="n">
        <v>90</v>
      </c>
      <c r="B881" s="29" t="n">
        <v>45169</v>
      </c>
      <c r="C881" s="28" t="n">
        <v>4700</v>
      </c>
      <c r="D881" s="28" t="n">
        <v>0</v>
      </c>
      <c r="E881" s="28" t="n">
        <v>0</v>
      </c>
      <c r="F881" s="28" t="s">
        <v>345</v>
      </c>
      <c r="G881" s="28" t="n">
        <v>0</v>
      </c>
      <c r="H881" s="28" t="n">
        <v>0</v>
      </c>
      <c r="I881" s="28" t="n">
        <v>0</v>
      </c>
      <c r="J881" s="28" t="n">
        <v>113</v>
      </c>
      <c r="K881" s="28" t="n">
        <v>8</v>
      </c>
      <c r="L881" s="28" t="n">
        <v>3</v>
      </c>
      <c r="M881" s="28" t="s">
        <v>145</v>
      </c>
      <c r="N881" s="28" t="s">
        <v>139</v>
      </c>
      <c r="O881" s="29" t="n">
        <v>45032</v>
      </c>
      <c r="P881" s="28" t="n">
        <f aca="false">ROUNDDOWN(($B881-$O881)/30,0)</f>
        <v>4</v>
      </c>
      <c r="Q881" s="28" t="str">
        <f aca="false">TEXT($B881,"yyyy-mm")</f>
        <v>2023-08</v>
      </c>
      <c r="R881" s="28" t="n">
        <f aca="false">IF(AND($O881&gt;=DATE(2025,1,1),$O881&lt;=DATE(2025,4,30)),1,0)</f>
        <v>0</v>
      </c>
    </row>
    <row r="882" customFormat="false" ht="15" hidden="false" customHeight="false" outlineLevel="0" collapsed="false">
      <c r="A882" s="28" t="n">
        <v>90</v>
      </c>
      <c r="B882" s="29" t="n">
        <v>45199</v>
      </c>
      <c r="C882" s="28" t="n">
        <v>2350</v>
      </c>
      <c r="D882" s="28" t="n">
        <v>0</v>
      </c>
      <c r="E882" s="28" t="n">
        <v>0</v>
      </c>
      <c r="F882" s="28" t="s">
        <v>345</v>
      </c>
      <c r="G882" s="28" t="n">
        <v>0</v>
      </c>
      <c r="H882" s="28" t="n">
        <v>0</v>
      </c>
      <c r="I882" s="28" t="n">
        <v>0</v>
      </c>
      <c r="J882" s="28" t="n">
        <v>113</v>
      </c>
      <c r="K882" s="28" t="n">
        <v>8</v>
      </c>
      <c r="L882" s="28" t="n">
        <v>3</v>
      </c>
      <c r="M882" s="28" t="s">
        <v>145</v>
      </c>
      <c r="N882" s="28" t="s">
        <v>139</v>
      </c>
      <c r="O882" s="29" t="n">
        <v>45032</v>
      </c>
      <c r="P882" s="28" t="n">
        <f aca="false">ROUNDDOWN(($B882-$O882)/30,0)</f>
        <v>5</v>
      </c>
      <c r="Q882" s="28" t="str">
        <f aca="false">TEXT($B882,"yyyy-mm")</f>
        <v>2023-09</v>
      </c>
      <c r="R882" s="28" t="n">
        <f aca="false">IF(AND($O882&gt;=DATE(2025,1,1),$O882&lt;=DATE(2025,4,30)),1,0)</f>
        <v>0</v>
      </c>
    </row>
    <row r="883" customFormat="false" ht="15" hidden="false" customHeight="false" outlineLevel="0" collapsed="false">
      <c r="A883" s="28" t="n">
        <v>90</v>
      </c>
      <c r="B883" s="29" t="n">
        <v>45230</v>
      </c>
      <c r="C883" s="28" t="n">
        <v>0</v>
      </c>
      <c r="D883" s="28" t="n">
        <v>0</v>
      </c>
      <c r="E883" s="28" t="n">
        <v>0</v>
      </c>
      <c r="F883" s="28" t="s">
        <v>345</v>
      </c>
      <c r="G883" s="28" t="n">
        <v>0</v>
      </c>
      <c r="H883" s="28" t="n">
        <v>0</v>
      </c>
      <c r="I883" s="28" t="n">
        <v>0</v>
      </c>
      <c r="J883" s="28" t="n">
        <v>113</v>
      </c>
      <c r="K883" s="28" t="n">
        <v>8</v>
      </c>
      <c r="L883" s="28" t="n">
        <v>3</v>
      </c>
      <c r="M883" s="28" t="s">
        <v>145</v>
      </c>
      <c r="N883" s="28" t="s">
        <v>139</v>
      </c>
      <c r="O883" s="29" t="n">
        <v>45032</v>
      </c>
      <c r="P883" s="28" t="n">
        <f aca="false">ROUNDDOWN(($B883-$O883)/30,0)</f>
        <v>6</v>
      </c>
      <c r="Q883" s="28" t="str">
        <f aca="false">TEXT($B883,"yyyy-mm")</f>
        <v>2023-10</v>
      </c>
      <c r="R883" s="28" t="n">
        <f aca="false">IF(AND($O883&gt;=DATE(2025,1,1),$O883&lt;=DATE(2025,4,30)),1,0)</f>
        <v>0</v>
      </c>
    </row>
    <row r="884" customFormat="false" ht="15" hidden="false" customHeight="false" outlineLevel="0" collapsed="false">
      <c r="A884" s="28" t="n">
        <v>91</v>
      </c>
      <c r="B884" s="29" t="n">
        <v>45991</v>
      </c>
      <c r="C884" s="28" t="n">
        <v>771700</v>
      </c>
      <c r="D884" s="28" t="n">
        <v>0</v>
      </c>
      <c r="E884" s="28" t="n">
        <v>0</v>
      </c>
      <c r="F884" s="28" t="s">
        <v>345</v>
      </c>
      <c r="G884" s="28" t="n">
        <v>0</v>
      </c>
      <c r="H884" s="28" t="n">
        <v>0</v>
      </c>
      <c r="I884" s="28" t="n">
        <v>0</v>
      </c>
      <c r="J884" s="28" t="n">
        <v>284</v>
      </c>
      <c r="K884" s="28" t="n">
        <v>12</v>
      </c>
      <c r="L884" s="28" t="n">
        <v>2</v>
      </c>
      <c r="M884" s="28" t="s">
        <v>147</v>
      </c>
      <c r="N884" s="28" t="s">
        <v>140</v>
      </c>
      <c r="O884" s="29" t="n">
        <v>45976</v>
      </c>
      <c r="P884" s="28" t="n">
        <f aca="false">ROUNDDOWN(($B884-$O884)/30,0)</f>
        <v>0</v>
      </c>
      <c r="Q884" s="28" t="str">
        <f aca="false">TEXT($B884,"yyyy-mm")</f>
        <v>2025-11</v>
      </c>
      <c r="R884" s="28" t="n">
        <f aca="false">IF(AND($O884&gt;=DATE(2025,1,1),$O884&lt;=DATE(2025,4,30)),1,0)</f>
        <v>0</v>
      </c>
    </row>
    <row r="885" customFormat="false" ht="15" hidden="false" customHeight="false" outlineLevel="0" collapsed="false">
      <c r="A885" s="28" t="n">
        <v>91</v>
      </c>
      <c r="B885" s="29" t="n">
        <v>46022</v>
      </c>
      <c r="C885" s="28" t="n">
        <v>755622.92</v>
      </c>
      <c r="D885" s="28" t="n">
        <v>0</v>
      </c>
      <c r="E885" s="28" t="n">
        <v>0</v>
      </c>
      <c r="F885" s="28" t="s">
        <v>345</v>
      </c>
      <c r="G885" s="28" t="n">
        <v>0</v>
      </c>
      <c r="H885" s="28" t="n">
        <v>0</v>
      </c>
      <c r="I885" s="28" t="n">
        <v>0</v>
      </c>
      <c r="J885" s="28" t="n">
        <v>284</v>
      </c>
      <c r="K885" s="28" t="n">
        <v>12</v>
      </c>
      <c r="L885" s="28" t="n">
        <v>2</v>
      </c>
      <c r="M885" s="28" t="s">
        <v>147</v>
      </c>
      <c r="N885" s="28" t="s">
        <v>140</v>
      </c>
      <c r="O885" s="29" t="n">
        <v>45976</v>
      </c>
      <c r="P885" s="28" t="n">
        <f aca="false">ROUNDDOWN(($B885-$O885)/30,0)</f>
        <v>1</v>
      </c>
      <c r="Q885" s="28" t="str">
        <f aca="false">TEXT($B885,"yyyy-mm")</f>
        <v>2025-12</v>
      </c>
      <c r="R885" s="28" t="n">
        <f aca="false">IF(AND($O885&gt;=DATE(2025,1,1),$O885&lt;=DATE(2025,4,30)),1,0)</f>
        <v>0</v>
      </c>
    </row>
    <row r="886" customFormat="false" ht="15" hidden="false" customHeight="false" outlineLevel="0" collapsed="false">
      <c r="A886" s="28" t="n">
        <v>91</v>
      </c>
      <c r="B886" s="29" t="n">
        <v>46053</v>
      </c>
      <c r="C886" s="28" t="n">
        <v>739545.84</v>
      </c>
      <c r="D886" s="28" t="n">
        <v>0</v>
      </c>
      <c r="E886" s="28" t="n">
        <v>0</v>
      </c>
      <c r="F886" s="28" t="s">
        <v>345</v>
      </c>
      <c r="G886" s="28" t="n">
        <v>0</v>
      </c>
      <c r="H886" s="28" t="n">
        <v>0</v>
      </c>
      <c r="I886" s="28" t="n">
        <v>0</v>
      </c>
      <c r="J886" s="28" t="n">
        <v>284</v>
      </c>
      <c r="K886" s="28" t="n">
        <v>12</v>
      </c>
      <c r="L886" s="28" t="n">
        <v>2</v>
      </c>
      <c r="M886" s="28" t="s">
        <v>147</v>
      </c>
      <c r="N886" s="28" t="s">
        <v>140</v>
      </c>
      <c r="O886" s="29" t="n">
        <v>45976</v>
      </c>
      <c r="P886" s="28" t="n">
        <f aca="false">ROUNDDOWN(($B886-$O886)/30,0)</f>
        <v>2</v>
      </c>
      <c r="Q886" s="28" t="str">
        <f aca="false">TEXT($B886,"yyyy-mm")</f>
        <v>2026-01</v>
      </c>
      <c r="R886" s="28" t="n">
        <f aca="false">IF(AND($O886&gt;=DATE(2025,1,1),$O886&lt;=DATE(2025,4,30)),1,0)</f>
        <v>0</v>
      </c>
    </row>
    <row r="887" customFormat="false" ht="15" hidden="false" customHeight="false" outlineLevel="0" collapsed="false">
      <c r="A887" s="28" t="n">
        <v>91</v>
      </c>
      <c r="B887" s="29" t="n">
        <v>46081</v>
      </c>
      <c r="C887" s="28" t="n">
        <v>723468.76</v>
      </c>
      <c r="D887" s="28" t="n">
        <v>0</v>
      </c>
      <c r="E887" s="28" t="n">
        <v>0</v>
      </c>
      <c r="F887" s="28" t="s">
        <v>345</v>
      </c>
      <c r="G887" s="28" t="n">
        <v>0</v>
      </c>
      <c r="H887" s="28" t="n">
        <v>0</v>
      </c>
      <c r="I887" s="28" t="n">
        <v>0</v>
      </c>
      <c r="J887" s="28" t="n">
        <v>284</v>
      </c>
      <c r="K887" s="28" t="n">
        <v>12</v>
      </c>
      <c r="L887" s="28" t="n">
        <v>2</v>
      </c>
      <c r="M887" s="28" t="s">
        <v>147</v>
      </c>
      <c r="N887" s="28" t="s">
        <v>140</v>
      </c>
      <c r="O887" s="29" t="n">
        <v>45976</v>
      </c>
      <c r="P887" s="28" t="n">
        <f aca="false">ROUNDDOWN(($B887-$O887)/30,0)</f>
        <v>3</v>
      </c>
      <c r="Q887" s="28" t="str">
        <f aca="false">TEXT($B887,"yyyy-mm")</f>
        <v>2026-02</v>
      </c>
      <c r="R887" s="28" t="n">
        <f aca="false">IF(AND($O887&gt;=DATE(2025,1,1),$O887&lt;=DATE(2025,4,30)),1,0)</f>
        <v>0</v>
      </c>
    </row>
    <row r="888" customFormat="false" ht="15" hidden="false" customHeight="false" outlineLevel="0" collapsed="false">
      <c r="A888" s="28" t="n">
        <v>91</v>
      </c>
      <c r="B888" s="29" t="n">
        <v>46112</v>
      </c>
      <c r="C888" s="28" t="n">
        <v>707391.68</v>
      </c>
      <c r="D888" s="28" t="n">
        <v>0</v>
      </c>
      <c r="E888" s="28" t="n">
        <v>0</v>
      </c>
      <c r="F888" s="28" t="s">
        <v>345</v>
      </c>
      <c r="G888" s="28" t="n">
        <v>0</v>
      </c>
      <c r="H888" s="28" t="n">
        <v>0</v>
      </c>
      <c r="I888" s="28" t="n">
        <v>0</v>
      </c>
      <c r="J888" s="28" t="n">
        <v>284</v>
      </c>
      <c r="K888" s="28" t="n">
        <v>12</v>
      </c>
      <c r="L888" s="28" t="n">
        <v>2</v>
      </c>
      <c r="M888" s="28" t="s">
        <v>147</v>
      </c>
      <c r="N888" s="28" t="s">
        <v>140</v>
      </c>
      <c r="O888" s="29" t="n">
        <v>45976</v>
      </c>
      <c r="P888" s="28" t="n">
        <f aca="false">ROUNDDOWN(($B888-$O888)/30,0)</f>
        <v>4</v>
      </c>
      <c r="Q888" s="28" t="str">
        <f aca="false">TEXT($B888,"yyyy-mm")</f>
        <v>2026-03</v>
      </c>
      <c r="R888" s="28" t="n">
        <f aca="false">IF(AND($O888&gt;=DATE(2025,1,1),$O888&lt;=DATE(2025,4,30)),1,0)</f>
        <v>0</v>
      </c>
    </row>
    <row r="889" customFormat="false" ht="15" hidden="false" customHeight="false" outlineLevel="0" collapsed="false">
      <c r="A889" s="28" t="n">
        <v>91</v>
      </c>
      <c r="B889" s="29" t="n">
        <v>46142</v>
      </c>
      <c r="C889" s="28" t="n">
        <v>691314.6</v>
      </c>
      <c r="D889" s="28" t="n">
        <v>0</v>
      </c>
      <c r="E889" s="28" t="n">
        <v>0</v>
      </c>
      <c r="F889" s="28" t="s">
        <v>345</v>
      </c>
      <c r="G889" s="28" t="n">
        <v>0</v>
      </c>
      <c r="H889" s="28" t="n">
        <v>0</v>
      </c>
      <c r="I889" s="28" t="n">
        <v>0</v>
      </c>
      <c r="J889" s="28" t="n">
        <v>284</v>
      </c>
      <c r="K889" s="28" t="n">
        <v>12</v>
      </c>
      <c r="L889" s="28" t="n">
        <v>2</v>
      </c>
      <c r="M889" s="28" t="s">
        <v>147</v>
      </c>
      <c r="N889" s="28" t="s">
        <v>140</v>
      </c>
      <c r="O889" s="29" t="n">
        <v>45976</v>
      </c>
      <c r="P889" s="28" t="n">
        <f aca="false">ROUNDDOWN(($B889-$O889)/30,0)</f>
        <v>5</v>
      </c>
      <c r="Q889" s="28" t="str">
        <f aca="false">TEXT($B889,"yyyy-mm")</f>
        <v>2026-04</v>
      </c>
      <c r="R889" s="28" t="n">
        <f aca="false">IF(AND($O889&gt;=DATE(2025,1,1),$O889&lt;=DATE(2025,4,30)),1,0)</f>
        <v>0</v>
      </c>
    </row>
    <row r="890" customFormat="false" ht="15" hidden="false" customHeight="false" outlineLevel="0" collapsed="false">
      <c r="A890" s="28" t="n">
        <v>91</v>
      </c>
      <c r="B890" s="29" t="n">
        <v>46173</v>
      </c>
      <c r="C890" s="28" t="n">
        <v>675237.52</v>
      </c>
      <c r="D890" s="28" t="n">
        <v>0</v>
      </c>
      <c r="E890" s="28" t="n">
        <v>0</v>
      </c>
      <c r="F890" s="28" t="s">
        <v>345</v>
      </c>
      <c r="G890" s="28" t="n">
        <v>0</v>
      </c>
      <c r="H890" s="28" t="n">
        <v>0</v>
      </c>
      <c r="I890" s="28" t="n">
        <v>0</v>
      </c>
      <c r="J890" s="28" t="n">
        <v>284</v>
      </c>
      <c r="K890" s="28" t="n">
        <v>12</v>
      </c>
      <c r="L890" s="28" t="n">
        <v>2</v>
      </c>
      <c r="M890" s="28" t="s">
        <v>147</v>
      </c>
      <c r="N890" s="28" t="s">
        <v>140</v>
      </c>
      <c r="O890" s="29" t="n">
        <v>45976</v>
      </c>
      <c r="P890" s="28" t="n">
        <f aca="false">ROUNDDOWN(($B890-$O890)/30,0)</f>
        <v>6</v>
      </c>
      <c r="Q890" s="28" t="str">
        <f aca="false">TEXT($B890,"yyyy-mm")</f>
        <v>2026-05</v>
      </c>
      <c r="R890" s="28" t="n">
        <f aca="false">IF(AND($O890&gt;=DATE(2025,1,1),$O890&lt;=DATE(2025,4,30)),1,0)</f>
        <v>0</v>
      </c>
    </row>
    <row r="891" customFormat="false" ht="15" hidden="false" customHeight="false" outlineLevel="0" collapsed="false">
      <c r="A891" s="28" t="n">
        <v>91</v>
      </c>
      <c r="B891" s="29" t="n">
        <v>46203</v>
      </c>
      <c r="C891" s="28" t="n">
        <v>665299.19</v>
      </c>
      <c r="D891" s="28" t="n">
        <v>6138.75</v>
      </c>
      <c r="E891" s="28" t="n">
        <v>15</v>
      </c>
      <c r="F891" s="28" t="s">
        <v>346</v>
      </c>
      <c r="G891" s="28" t="n">
        <v>0</v>
      </c>
      <c r="H891" s="28" t="n">
        <v>0</v>
      </c>
      <c r="I891" s="28" t="n">
        <v>0</v>
      </c>
      <c r="J891" s="28" t="n">
        <v>284</v>
      </c>
      <c r="K891" s="28" t="n">
        <v>12</v>
      </c>
      <c r="L891" s="28" t="n">
        <v>2</v>
      </c>
      <c r="M891" s="28" t="s">
        <v>147</v>
      </c>
      <c r="N891" s="28" t="s">
        <v>140</v>
      </c>
      <c r="O891" s="29" t="n">
        <v>45976</v>
      </c>
      <c r="P891" s="28" t="n">
        <f aca="false">ROUNDDOWN(($B891-$O891)/30,0)</f>
        <v>7</v>
      </c>
      <c r="Q891" s="28" t="str">
        <f aca="false">TEXT($B891,"yyyy-mm")</f>
        <v>2026-06</v>
      </c>
      <c r="R891" s="28" t="n">
        <f aca="false">IF(AND($O891&gt;=DATE(2025,1,1),$O891&lt;=DATE(2025,4,30)),1,0)</f>
        <v>0</v>
      </c>
    </row>
    <row r="892" customFormat="false" ht="15" hidden="false" customHeight="false" outlineLevel="0" collapsed="false">
      <c r="A892" s="28" t="n">
        <v>91</v>
      </c>
      <c r="B892" s="29" t="n">
        <v>46234</v>
      </c>
      <c r="C892" s="28" t="n">
        <v>658123.47</v>
      </c>
      <c r="D892" s="28" t="n">
        <v>15040.11</v>
      </c>
      <c r="E892" s="28" t="n">
        <v>46</v>
      </c>
      <c r="F892" s="28" t="s">
        <v>347</v>
      </c>
      <c r="G892" s="28" t="n">
        <v>1</v>
      </c>
      <c r="H892" s="28" t="n">
        <v>0</v>
      </c>
      <c r="I892" s="28" t="n">
        <v>0</v>
      </c>
      <c r="J892" s="28" t="n">
        <v>284</v>
      </c>
      <c r="K892" s="28" t="n">
        <v>12</v>
      </c>
      <c r="L892" s="28" t="n">
        <v>2</v>
      </c>
      <c r="M892" s="28" t="s">
        <v>147</v>
      </c>
      <c r="N892" s="28" t="s">
        <v>140</v>
      </c>
      <c r="O892" s="29" t="n">
        <v>45976</v>
      </c>
      <c r="P892" s="28" t="n">
        <f aca="false">ROUNDDOWN(($B892-$O892)/30,0)</f>
        <v>8</v>
      </c>
      <c r="Q892" s="28" t="str">
        <f aca="false">TEXT($B892,"yyyy-mm")</f>
        <v>2026-07</v>
      </c>
      <c r="R892" s="28" t="n">
        <f aca="false">IF(AND($O892&gt;=DATE(2025,1,1),$O892&lt;=DATE(2025,4,30)),1,0)</f>
        <v>0</v>
      </c>
    </row>
    <row r="893" customFormat="false" ht="15" hidden="false" customHeight="false" outlineLevel="0" collapsed="false">
      <c r="A893" s="28" t="n">
        <v>91</v>
      </c>
      <c r="B893" s="29" t="n">
        <v>46265</v>
      </c>
      <c r="C893" s="28" t="n">
        <v>658123.47</v>
      </c>
      <c r="D893" s="28" t="n">
        <v>31117.19</v>
      </c>
      <c r="E893" s="28" t="n">
        <v>77</v>
      </c>
      <c r="F893" s="28" t="s">
        <v>348</v>
      </c>
      <c r="G893" s="28" t="n">
        <v>1</v>
      </c>
      <c r="H893" s="28" t="n">
        <v>1</v>
      </c>
      <c r="I893" s="28" t="n">
        <v>0</v>
      </c>
      <c r="J893" s="28" t="n">
        <v>284</v>
      </c>
      <c r="K893" s="28" t="n">
        <v>12</v>
      </c>
      <c r="L893" s="28" t="n">
        <v>2</v>
      </c>
      <c r="M893" s="28" t="s">
        <v>147</v>
      </c>
      <c r="N893" s="28" t="s">
        <v>140</v>
      </c>
      <c r="O893" s="29" t="n">
        <v>45976</v>
      </c>
      <c r="P893" s="28" t="n">
        <f aca="false">ROUNDDOWN(($B893-$O893)/30,0)</f>
        <v>9</v>
      </c>
      <c r="Q893" s="28" t="str">
        <f aca="false">TEXT($B893,"yyyy-mm")</f>
        <v>2026-08</v>
      </c>
      <c r="R893" s="28" t="n">
        <f aca="false">IF(AND($O893&gt;=DATE(2025,1,1),$O893&lt;=DATE(2025,4,30)),1,0)</f>
        <v>0</v>
      </c>
    </row>
    <row r="894" customFormat="false" ht="15" hidden="false" customHeight="false" outlineLevel="0" collapsed="false">
      <c r="A894" s="28" t="n">
        <v>92</v>
      </c>
      <c r="B894" s="29" t="n">
        <v>45016</v>
      </c>
      <c r="C894" s="28" t="n">
        <v>19000</v>
      </c>
      <c r="D894" s="28" t="n">
        <v>0</v>
      </c>
      <c r="E894" s="28" t="n">
        <v>0</v>
      </c>
      <c r="F894" s="28" t="s">
        <v>345</v>
      </c>
      <c r="G894" s="28" t="n">
        <v>0</v>
      </c>
      <c r="H894" s="28" t="n">
        <v>0</v>
      </c>
      <c r="I894" s="28" t="n">
        <v>0</v>
      </c>
      <c r="J894" s="28" t="n">
        <v>262</v>
      </c>
      <c r="K894" s="28" t="n">
        <v>3</v>
      </c>
      <c r="L894" s="28" t="n">
        <v>2</v>
      </c>
      <c r="M894" s="28" t="s">
        <v>145</v>
      </c>
      <c r="N894" s="28" t="s">
        <v>139</v>
      </c>
      <c r="O894" s="29" t="n">
        <v>45016</v>
      </c>
      <c r="P894" s="28" t="n">
        <f aca="false">ROUNDDOWN(($B894-$O894)/30,0)</f>
        <v>0</v>
      </c>
      <c r="Q894" s="28" t="str">
        <f aca="false">TEXT($B894,"yyyy-mm")</f>
        <v>2023-03</v>
      </c>
      <c r="R894" s="28" t="n">
        <f aca="false">IF(AND($O894&gt;=DATE(2025,1,1),$O894&lt;=DATE(2025,4,30)),1,0)</f>
        <v>0</v>
      </c>
    </row>
    <row r="895" customFormat="false" ht="15" hidden="false" customHeight="false" outlineLevel="0" collapsed="false">
      <c r="A895" s="28" t="n">
        <v>92</v>
      </c>
      <c r="B895" s="29" t="n">
        <v>45046</v>
      </c>
      <c r="C895" s="28" t="n">
        <v>17538.46</v>
      </c>
      <c r="D895" s="28" t="n">
        <v>0</v>
      </c>
      <c r="E895" s="28" t="n">
        <v>0</v>
      </c>
      <c r="F895" s="28" t="s">
        <v>345</v>
      </c>
      <c r="G895" s="28" t="n">
        <v>0</v>
      </c>
      <c r="H895" s="28" t="n">
        <v>0</v>
      </c>
      <c r="I895" s="28" t="n">
        <v>0</v>
      </c>
      <c r="J895" s="28" t="n">
        <v>262</v>
      </c>
      <c r="K895" s="28" t="n">
        <v>3</v>
      </c>
      <c r="L895" s="28" t="n">
        <v>2</v>
      </c>
      <c r="M895" s="28" t="s">
        <v>145</v>
      </c>
      <c r="N895" s="28" t="s">
        <v>139</v>
      </c>
      <c r="O895" s="29" t="n">
        <v>45016</v>
      </c>
      <c r="P895" s="28" t="n">
        <f aca="false">ROUNDDOWN(($B895-$O895)/30,0)</f>
        <v>1</v>
      </c>
      <c r="Q895" s="28" t="str">
        <f aca="false">TEXT($B895,"yyyy-mm")</f>
        <v>2023-04</v>
      </c>
      <c r="R895" s="28" t="n">
        <f aca="false">IF(AND($O895&gt;=DATE(2025,1,1),$O895&lt;=DATE(2025,4,30)),1,0)</f>
        <v>0</v>
      </c>
    </row>
    <row r="896" customFormat="false" ht="15" hidden="false" customHeight="false" outlineLevel="0" collapsed="false">
      <c r="A896" s="28" t="n">
        <v>92</v>
      </c>
      <c r="B896" s="29" t="n">
        <v>45077</v>
      </c>
      <c r="C896" s="28" t="n">
        <v>16076.92</v>
      </c>
      <c r="D896" s="28" t="n">
        <v>0</v>
      </c>
      <c r="E896" s="28" t="n">
        <v>0</v>
      </c>
      <c r="F896" s="28" t="s">
        <v>345</v>
      </c>
      <c r="G896" s="28" t="n">
        <v>0</v>
      </c>
      <c r="H896" s="28" t="n">
        <v>0</v>
      </c>
      <c r="I896" s="28" t="n">
        <v>0</v>
      </c>
      <c r="J896" s="28" t="n">
        <v>262</v>
      </c>
      <c r="K896" s="28" t="n">
        <v>3</v>
      </c>
      <c r="L896" s="28" t="n">
        <v>2</v>
      </c>
      <c r="M896" s="28" t="s">
        <v>145</v>
      </c>
      <c r="N896" s="28" t="s">
        <v>139</v>
      </c>
      <c r="O896" s="29" t="n">
        <v>45016</v>
      </c>
      <c r="P896" s="28" t="n">
        <f aca="false">ROUNDDOWN(($B896-$O896)/30,0)</f>
        <v>2</v>
      </c>
      <c r="Q896" s="28" t="str">
        <f aca="false">TEXT($B896,"yyyy-mm")</f>
        <v>2023-05</v>
      </c>
      <c r="R896" s="28" t="n">
        <f aca="false">IF(AND($O896&gt;=DATE(2025,1,1),$O896&lt;=DATE(2025,4,30)),1,0)</f>
        <v>0</v>
      </c>
    </row>
    <row r="897" customFormat="false" ht="15" hidden="false" customHeight="false" outlineLevel="0" collapsed="false">
      <c r="A897" s="28" t="n">
        <v>92</v>
      </c>
      <c r="B897" s="29" t="n">
        <v>45107</v>
      </c>
      <c r="C897" s="28" t="n">
        <v>14615.38</v>
      </c>
      <c r="D897" s="28" t="n">
        <v>0</v>
      </c>
      <c r="E897" s="28" t="n">
        <v>0</v>
      </c>
      <c r="F897" s="28" t="s">
        <v>345</v>
      </c>
      <c r="G897" s="28" t="n">
        <v>0</v>
      </c>
      <c r="H897" s="28" t="n">
        <v>0</v>
      </c>
      <c r="I897" s="28" t="n">
        <v>0</v>
      </c>
      <c r="J897" s="28" t="n">
        <v>262</v>
      </c>
      <c r="K897" s="28" t="n">
        <v>3</v>
      </c>
      <c r="L897" s="28" t="n">
        <v>2</v>
      </c>
      <c r="M897" s="28" t="s">
        <v>145</v>
      </c>
      <c r="N897" s="28" t="s">
        <v>139</v>
      </c>
      <c r="O897" s="29" t="n">
        <v>45016</v>
      </c>
      <c r="P897" s="28" t="n">
        <f aca="false">ROUNDDOWN(($B897-$O897)/30,0)</f>
        <v>3</v>
      </c>
      <c r="Q897" s="28" t="str">
        <f aca="false">TEXT($B897,"yyyy-mm")</f>
        <v>2023-06</v>
      </c>
      <c r="R897" s="28" t="n">
        <f aca="false">IF(AND($O897&gt;=DATE(2025,1,1),$O897&lt;=DATE(2025,4,30)),1,0)</f>
        <v>0</v>
      </c>
    </row>
    <row r="898" customFormat="false" ht="15" hidden="false" customHeight="false" outlineLevel="0" collapsed="false">
      <c r="A898" s="28" t="n">
        <v>92</v>
      </c>
      <c r="B898" s="29" t="n">
        <v>45138</v>
      </c>
      <c r="C898" s="28" t="n">
        <v>13153.84</v>
      </c>
      <c r="D898" s="28" t="n">
        <v>0</v>
      </c>
      <c r="E898" s="28" t="n">
        <v>0</v>
      </c>
      <c r="F898" s="28" t="s">
        <v>345</v>
      </c>
      <c r="G898" s="28" t="n">
        <v>0</v>
      </c>
      <c r="H898" s="28" t="n">
        <v>0</v>
      </c>
      <c r="I898" s="28" t="n">
        <v>0</v>
      </c>
      <c r="J898" s="28" t="n">
        <v>262</v>
      </c>
      <c r="K898" s="28" t="n">
        <v>3</v>
      </c>
      <c r="L898" s="28" t="n">
        <v>2</v>
      </c>
      <c r="M898" s="28" t="s">
        <v>145</v>
      </c>
      <c r="N898" s="28" t="s">
        <v>139</v>
      </c>
      <c r="O898" s="29" t="n">
        <v>45016</v>
      </c>
      <c r="P898" s="28" t="n">
        <f aca="false">ROUNDDOWN(($B898-$O898)/30,0)</f>
        <v>4</v>
      </c>
      <c r="Q898" s="28" t="str">
        <f aca="false">TEXT($B898,"yyyy-mm")</f>
        <v>2023-07</v>
      </c>
      <c r="R898" s="28" t="n">
        <f aca="false">IF(AND($O898&gt;=DATE(2025,1,1),$O898&lt;=DATE(2025,4,30)),1,0)</f>
        <v>0</v>
      </c>
    </row>
    <row r="899" customFormat="false" ht="15" hidden="false" customHeight="false" outlineLevel="0" collapsed="false">
      <c r="A899" s="28" t="n">
        <v>92</v>
      </c>
      <c r="B899" s="29" t="n">
        <v>45169</v>
      </c>
      <c r="C899" s="28" t="n">
        <v>11692.3</v>
      </c>
      <c r="D899" s="28" t="n">
        <v>0</v>
      </c>
      <c r="E899" s="28" t="n">
        <v>0</v>
      </c>
      <c r="F899" s="28" t="s">
        <v>345</v>
      </c>
      <c r="G899" s="28" t="n">
        <v>0</v>
      </c>
      <c r="H899" s="28" t="n">
        <v>0</v>
      </c>
      <c r="I899" s="28" t="n">
        <v>0</v>
      </c>
      <c r="J899" s="28" t="n">
        <v>262</v>
      </c>
      <c r="K899" s="28" t="n">
        <v>3</v>
      </c>
      <c r="L899" s="28" t="n">
        <v>2</v>
      </c>
      <c r="M899" s="28" t="s">
        <v>145</v>
      </c>
      <c r="N899" s="28" t="s">
        <v>139</v>
      </c>
      <c r="O899" s="29" t="n">
        <v>45016</v>
      </c>
      <c r="P899" s="28" t="n">
        <f aca="false">ROUNDDOWN(($B899-$O899)/30,0)</f>
        <v>5</v>
      </c>
      <c r="Q899" s="28" t="str">
        <f aca="false">TEXT($B899,"yyyy-mm")</f>
        <v>2023-08</v>
      </c>
      <c r="R899" s="28" t="n">
        <f aca="false">IF(AND($O899&gt;=DATE(2025,1,1),$O899&lt;=DATE(2025,4,30)),1,0)</f>
        <v>0</v>
      </c>
    </row>
    <row r="900" customFormat="false" ht="15" hidden="false" customHeight="false" outlineLevel="0" collapsed="false">
      <c r="A900" s="28" t="n">
        <v>92</v>
      </c>
      <c r="B900" s="29" t="n">
        <v>45199</v>
      </c>
      <c r="C900" s="28" t="n">
        <v>10230.76</v>
      </c>
      <c r="D900" s="28" t="n">
        <v>0</v>
      </c>
      <c r="E900" s="28" t="n">
        <v>0</v>
      </c>
      <c r="F900" s="28" t="s">
        <v>345</v>
      </c>
      <c r="G900" s="28" t="n">
        <v>0</v>
      </c>
      <c r="H900" s="28" t="n">
        <v>0</v>
      </c>
      <c r="I900" s="28" t="n">
        <v>0</v>
      </c>
      <c r="J900" s="28" t="n">
        <v>262</v>
      </c>
      <c r="K900" s="28" t="n">
        <v>3</v>
      </c>
      <c r="L900" s="28" t="n">
        <v>2</v>
      </c>
      <c r="M900" s="28" t="s">
        <v>145</v>
      </c>
      <c r="N900" s="28" t="s">
        <v>139</v>
      </c>
      <c r="O900" s="29" t="n">
        <v>45016</v>
      </c>
      <c r="P900" s="28" t="n">
        <f aca="false">ROUNDDOWN(($B900-$O900)/30,0)</f>
        <v>6</v>
      </c>
      <c r="Q900" s="28" t="str">
        <f aca="false">TEXT($B900,"yyyy-mm")</f>
        <v>2023-09</v>
      </c>
      <c r="R900" s="28" t="n">
        <f aca="false">IF(AND($O900&gt;=DATE(2025,1,1),$O900&lt;=DATE(2025,4,30)),1,0)</f>
        <v>0</v>
      </c>
    </row>
    <row r="901" customFormat="false" ht="15" hidden="false" customHeight="false" outlineLevel="0" collapsed="false">
      <c r="A901" s="28" t="n">
        <v>92</v>
      </c>
      <c r="B901" s="29" t="n">
        <v>45230</v>
      </c>
      <c r="C901" s="28" t="n">
        <v>8769.22</v>
      </c>
      <c r="D901" s="28" t="n">
        <v>0</v>
      </c>
      <c r="E901" s="28" t="n">
        <v>0</v>
      </c>
      <c r="F901" s="28" t="s">
        <v>345</v>
      </c>
      <c r="G901" s="28" t="n">
        <v>0</v>
      </c>
      <c r="H901" s="28" t="n">
        <v>0</v>
      </c>
      <c r="I901" s="28" t="n">
        <v>0</v>
      </c>
      <c r="J901" s="28" t="n">
        <v>262</v>
      </c>
      <c r="K901" s="28" t="n">
        <v>3</v>
      </c>
      <c r="L901" s="28" t="n">
        <v>2</v>
      </c>
      <c r="M901" s="28" t="s">
        <v>145</v>
      </c>
      <c r="N901" s="28" t="s">
        <v>139</v>
      </c>
      <c r="O901" s="29" t="n">
        <v>45016</v>
      </c>
      <c r="P901" s="28" t="n">
        <f aca="false">ROUNDDOWN(($B901-$O901)/30,0)</f>
        <v>7</v>
      </c>
      <c r="Q901" s="28" t="str">
        <f aca="false">TEXT($B901,"yyyy-mm")</f>
        <v>2023-10</v>
      </c>
      <c r="R901" s="28" t="n">
        <f aca="false">IF(AND($O901&gt;=DATE(2025,1,1),$O901&lt;=DATE(2025,4,30)),1,0)</f>
        <v>0</v>
      </c>
    </row>
    <row r="902" customFormat="false" ht="15" hidden="false" customHeight="false" outlineLevel="0" collapsed="false">
      <c r="A902" s="28" t="n">
        <v>92</v>
      </c>
      <c r="B902" s="29" t="n">
        <v>45260</v>
      </c>
      <c r="C902" s="28" t="n">
        <v>7307.68</v>
      </c>
      <c r="D902" s="28" t="n">
        <v>0</v>
      </c>
      <c r="E902" s="28" t="n">
        <v>0</v>
      </c>
      <c r="F902" s="28" t="s">
        <v>345</v>
      </c>
      <c r="G902" s="28" t="n">
        <v>0</v>
      </c>
      <c r="H902" s="28" t="n">
        <v>0</v>
      </c>
      <c r="I902" s="28" t="n">
        <v>0</v>
      </c>
      <c r="J902" s="28" t="n">
        <v>262</v>
      </c>
      <c r="K902" s="28" t="n">
        <v>3</v>
      </c>
      <c r="L902" s="28" t="n">
        <v>2</v>
      </c>
      <c r="M902" s="28" t="s">
        <v>145</v>
      </c>
      <c r="N902" s="28" t="s">
        <v>139</v>
      </c>
      <c r="O902" s="29" t="n">
        <v>45016</v>
      </c>
      <c r="P902" s="28" t="n">
        <f aca="false">ROUNDDOWN(($B902-$O902)/30,0)</f>
        <v>8</v>
      </c>
      <c r="Q902" s="28" t="str">
        <f aca="false">TEXT($B902,"yyyy-mm")</f>
        <v>2023-11</v>
      </c>
      <c r="R902" s="28" t="n">
        <f aca="false">IF(AND($O902&gt;=DATE(2025,1,1),$O902&lt;=DATE(2025,4,30)),1,0)</f>
        <v>0</v>
      </c>
    </row>
    <row r="903" customFormat="false" ht="15" hidden="false" customHeight="false" outlineLevel="0" collapsed="false">
      <c r="A903" s="28" t="n">
        <v>92</v>
      </c>
      <c r="B903" s="29" t="n">
        <v>45291</v>
      </c>
      <c r="C903" s="28" t="n">
        <v>5846.14</v>
      </c>
      <c r="D903" s="28" t="n">
        <v>0</v>
      </c>
      <c r="E903" s="28" t="n">
        <v>0</v>
      </c>
      <c r="F903" s="28" t="s">
        <v>345</v>
      </c>
      <c r="G903" s="28" t="n">
        <v>0</v>
      </c>
      <c r="H903" s="28" t="n">
        <v>0</v>
      </c>
      <c r="I903" s="28" t="n">
        <v>0</v>
      </c>
      <c r="J903" s="28" t="n">
        <v>262</v>
      </c>
      <c r="K903" s="28" t="n">
        <v>3</v>
      </c>
      <c r="L903" s="28" t="n">
        <v>2</v>
      </c>
      <c r="M903" s="28" t="s">
        <v>145</v>
      </c>
      <c r="N903" s="28" t="s">
        <v>139</v>
      </c>
      <c r="O903" s="29" t="n">
        <v>45016</v>
      </c>
      <c r="P903" s="28" t="n">
        <f aca="false">ROUNDDOWN(($B903-$O903)/30,0)</f>
        <v>9</v>
      </c>
      <c r="Q903" s="28" t="str">
        <f aca="false">TEXT($B903,"yyyy-mm")</f>
        <v>2023-12</v>
      </c>
      <c r="R903" s="28" t="n">
        <f aca="false">IF(AND($O903&gt;=DATE(2025,1,1),$O903&lt;=DATE(2025,4,30)),1,0)</f>
        <v>0</v>
      </c>
    </row>
    <row r="904" customFormat="false" ht="15" hidden="false" customHeight="false" outlineLevel="0" collapsed="false">
      <c r="A904" s="28" t="n">
        <v>92</v>
      </c>
      <c r="B904" s="29" t="n">
        <v>45322</v>
      </c>
      <c r="C904" s="28" t="n">
        <v>4384.6</v>
      </c>
      <c r="D904" s="28" t="n">
        <v>0</v>
      </c>
      <c r="E904" s="28" t="n">
        <v>0</v>
      </c>
      <c r="F904" s="28" t="s">
        <v>345</v>
      </c>
      <c r="G904" s="28" t="n">
        <v>0</v>
      </c>
      <c r="H904" s="28" t="n">
        <v>0</v>
      </c>
      <c r="I904" s="28" t="n">
        <v>0</v>
      </c>
      <c r="J904" s="28" t="n">
        <v>262</v>
      </c>
      <c r="K904" s="28" t="n">
        <v>3</v>
      </c>
      <c r="L904" s="28" t="n">
        <v>2</v>
      </c>
      <c r="M904" s="28" t="s">
        <v>145</v>
      </c>
      <c r="N904" s="28" t="s">
        <v>139</v>
      </c>
      <c r="O904" s="29" t="n">
        <v>45016</v>
      </c>
      <c r="P904" s="28" t="n">
        <f aca="false">ROUNDDOWN(($B904-$O904)/30,0)</f>
        <v>10</v>
      </c>
      <c r="Q904" s="28" t="str">
        <f aca="false">TEXT($B904,"yyyy-mm")</f>
        <v>2024-01</v>
      </c>
      <c r="R904" s="28" t="n">
        <f aca="false">IF(AND($O904&gt;=DATE(2025,1,1),$O904&lt;=DATE(2025,4,30)),1,0)</f>
        <v>0</v>
      </c>
    </row>
    <row r="905" customFormat="false" ht="15" hidden="false" customHeight="false" outlineLevel="0" collapsed="false">
      <c r="A905" s="28" t="n">
        <v>92</v>
      </c>
      <c r="B905" s="29" t="n">
        <v>45351</v>
      </c>
      <c r="C905" s="28" t="n">
        <v>2923.06</v>
      </c>
      <c r="D905" s="28" t="n">
        <v>0</v>
      </c>
      <c r="E905" s="28" t="n">
        <v>0</v>
      </c>
      <c r="F905" s="28" t="s">
        <v>345</v>
      </c>
      <c r="G905" s="28" t="n">
        <v>0</v>
      </c>
      <c r="H905" s="28" t="n">
        <v>0</v>
      </c>
      <c r="I905" s="28" t="n">
        <v>0</v>
      </c>
      <c r="J905" s="28" t="n">
        <v>262</v>
      </c>
      <c r="K905" s="28" t="n">
        <v>3</v>
      </c>
      <c r="L905" s="28" t="n">
        <v>2</v>
      </c>
      <c r="M905" s="28" t="s">
        <v>145</v>
      </c>
      <c r="N905" s="28" t="s">
        <v>139</v>
      </c>
      <c r="O905" s="29" t="n">
        <v>45016</v>
      </c>
      <c r="P905" s="28" t="n">
        <f aca="false">ROUNDDOWN(($B905-$O905)/30,0)</f>
        <v>11</v>
      </c>
      <c r="Q905" s="28" t="str">
        <f aca="false">TEXT($B905,"yyyy-mm")</f>
        <v>2024-02</v>
      </c>
      <c r="R905" s="28" t="n">
        <f aca="false">IF(AND($O905&gt;=DATE(2025,1,1),$O905&lt;=DATE(2025,4,30)),1,0)</f>
        <v>0</v>
      </c>
    </row>
    <row r="906" customFormat="false" ht="15" hidden="false" customHeight="false" outlineLevel="0" collapsed="false">
      <c r="A906" s="28" t="n">
        <v>92</v>
      </c>
      <c r="B906" s="29" t="n">
        <v>45382</v>
      </c>
      <c r="C906" s="28" t="n">
        <v>1461.52</v>
      </c>
      <c r="D906" s="28" t="n">
        <v>0</v>
      </c>
      <c r="E906" s="28" t="n">
        <v>0</v>
      </c>
      <c r="F906" s="28" t="s">
        <v>345</v>
      </c>
      <c r="G906" s="28" t="n">
        <v>0</v>
      </c>
      <c r="H906" s="28" t="n">
        <v>0</v>
      </c>
      <c r="I906" s="28" t="n">
        <v>0</v>
      </c>
      <c r="J906" s="28" t="n">
        <v>262</v>
      </c>
      <c r="K906" s="28" t="n">
        <v>3</v>
      </c>
      <c r="L906" s="28" t="n">
        <v>2</v>
      </c>
      <c r="M906" s="28" t="s">
        <v>145</v>
      </c>
      <c r="N906" s="28" t="s">
        <v>139</v>
      </c>
      <c r="O906" s="29" t="n">
        <v>45016</v>
      </c>
      <c r="P906" s="28" t="n">
        <f aca="false">ROUNDDOWN(($B906-$O906)/30,0)</f>
        <v>12</v>
      </c>
      <c r="Q906" s="28" t="str">
        <f aca="false">TEXT($B906,"yyyy-mm")</f>
        <v>2024-03</v>
      </c>
      <c r="R906" s="28" t="n">
        <f aca="false">IF(AND($O906&gt;=DATE(2025,1,1),$O906&lt;=DATE(2025,4,30)),1,0)</f>
        <v>0</v>
      </c>
    </row>
    <row r="907" customFormat="false" ht="15" hidden="false" customHeight="false" outlineLevel="0" collapsed="false">
      <c r="A907" s="28" t="n">
        <v>92</v>
      </c>
      <c r="B907" s="29" t="n">
        <v>45412</v>
      </c>
      <c r="C907" s="28" t="n">
        <v>0</v>
      </c>
      <c r="D907" s="28" t="n">
        <v>0</v>
      </c>
      <c r="E907" s="28" t="n">
        <v>0</v>
      </c>
      <c r="F907" s="28" t="s">
        <v>345</v>
      </c>
      <c r="G907" s="28" t="n">
        <v>0</v>
      </c>
      <c r="H907" s="28" t="n">
        <v>0</v>
      </c>
      <c r="I907" s="28" t="n">
        <v>0</v>
      </c>
      <c r="J907" s="28" t="n">
        <v>262</v>
      </c>
      <c r="K907" s="28" t="n">
        <v>3</v>
      </c>
      <c r="L907" s="28" t="n">
        <v>2</v>
      </c>
      <c r="M907" s="28" t="s">
        <v>145</v>
      </c>
      <c r="N907" s="28" t="s">
        <v>139</v>
      </c>
      <c r="O907" s="29" t="n">
        <v>45016</v>
      </c>
      <c r="P907" s="28" t="n">
        <f aca="false">ROUNDDOWN(($B907-$O907)/30,0)</f>
        <v>13</v>
      </c>
      <c r="Q907" s="28" t="str">
        <f aca="false">TEXT($B907,"yyyy-mm")</f>
        <v>2024-04</v>
      </c>
      <c r="R907" s="28" t="n">
        <f aca="false">IF(AND($O907&gt;=DATE(2025,1,1),$O907&lt;=DATE(2025,4,30)),1,0)</f>
        <v>0</v>
      </c>
    </row>
    <row r="908" customFormat="false" ht="15" hidden="false" customHeight="false" outlineLevel="0" collapsed="false">
      <c r="A908" s="28" t="n">
        <v>93</v>
      </c>
      <c r="B908" s="29" t="n">
        <v>45322</v>
      </c>
      <c r="C908" s="28" t="n">
        <v>17100</v>
      </c>
      <c r="D908" s="28" t="n">
        <v>0</v>
      </c>
      <c r="E908" s="28" t="n">
        <v>0</v>
      </c>
      <c r="F908" s="28" t="s">
        <v>345</v>
      </c>
      <c r="G908" s="28" t="n">
        <v>0</v>
      </c>
      <c r="H908" s="28" t="n">
        <v>0</v>
      </c>
      <c r="I908" s="28" t="n">
        <v>0</v>
      </c>
      <c r="J908" s="28" t="n">
        <v>133</v>
      </c>
      <c r="K908" s="28" t="n">
        <v>2</v>
      </c>
      <c r="L908" s="28" t="n">
        <v>2</v>
      </c>
      <c r="M908" s="28" t="s">
        <v>147</v>
      </c>
      <c r="N908" s="28" t="s">
        <v>138</v>
      </c>
      <c r="O908" s="29" t="n">
        <v>45302</v>
      </c>
      <c r="P908" s="28" t="n">
        <f aca="false">ROUNDDOWN(($B908-$O908)/30,0)</f>
        <v>0</v>
      </c>
      <c r="Q908" s="28" t="str">
        <f aca="false">TEXT($B908,"yyyy-mm")</f>
        <v>2024-01</v>
      </c>
      <c r="R908" s="28" t="n">
        <f aca="false">IF(AND($O908&gt;=DATE(2025,1,1),$O908&lt;=DATE(2025,4,30)),1,0)</f>
        <v>0</v>
      </c>
    </row>
    <row r="909" customFormat="false" ht="15" hidden="false" customHeight="false" outlineLevel="0" collapsed="false">
      <c r="A909" s="28" t="n">
        <v>93</v>
      </c>
      <c r="B909" s="29" t="n">
        <v>45351</v>
      </c>
      <c r="C909" s="28" t="n">
        <v>15545.45</v>
      </c>
      <c r="D909" s="28" t="n">
        <v>0</v>
      </c>
      <c r="E909" s="28" t="n">
        <v>0</v>
      </c>
      <c r="F909" s="28" t="s">
        <v>345</v>
      </c>
      <c r="G909" s="28" t="n">
        <v>0</v>
      </c>
      <c r="H909" s="28" t="n">
        <v>0</v>
      </c>
      <c r="I909" s="28" t="n">
        <v>0</v>
      </c>
      <c r="J909" s="28" t="n">
        <v>133</v>
      </c>
      <c r="K909" s="28" t="n">
        <v>2</v>
      </c>
      <c r="L909" s="28" t="n">
        <v>2</v>
      </c>
      <c r="M909" s="28" t="s">
        <v>147</v>
      </c>
      <c r="N909" s="28" t="s">
        <v>138</v>
      </c>
      <c r="O909" s="29" t="n">
        <v>45302</v>
      </c>
      <c r="P909" s="28" t="n">
        <f aca="false">ROUNDDOWN(($B909-$O909)/30,0)</f>
        <v>1</v>
      </c>
      <c r="Q909" s="28" t="str">
        <f aca="false">TEXT($B909,"yyyy-mm")</f>
        <v>2024-02</v>
      </c>
      <c r="R909" s="28" t="n">
        <f aca="false">IF(AND($O909&gt;=DATE(2025,1,1),$O909&lt;=DATE(2025,4,30)),1,0)</f>
        <v>0</v>
      </c>
    </row>
    <row r="910" customFormat="false" ht="15" hidden="false" customHeight="false" outlineLevel="0" collapsed="false">
      <c r="A910" s="28" t="n">
        <v>93</v>
      </c>
      <c r="B910" s="29" t="n">
        <v>45382</v>
      </c>
      <c r="C910" s="28" t="n">
        <v>13990.9</v>
      </c>
      <c r="D910" s="28" t="n">
        <v>0</v>
      </c>
      <c r="E910" s="28" t="n">
        <v>0</v>
      </c>
      <c r="F910" s="28" t="s">
        <v>345</v>
      </c>
      <c r="G910" s="28" t="n">
        <v>0</v>
      </c>
      <c r="H910" s="28" t="n">
        <v>0</v>
      </c>
      <c r="I910" s="28" t="n">
        <v>0</v>
      </c>
      <c r="J910" s="28" t="n">
        <v>133</v>
      </c>
      <c r="K910" s="28" t="n">
        <v>2</v>
      </c>
      <c r="L910" s="28" t="n">
        <v>2</v>
      </c>
      <c r="M910" s="28" t="s">
        <v>147</v>
      </c>
      <c r="N910" s="28" t="s">
        <v>138</v>
      </c>
      <c r="O910" s="29" t="n">
        <v>45302</v>
      </c>
      <c r="P910" s="28" t="n">
        <f aca="false">ROUNDDOWN(($B910-$O910)/30,0)</f>
        <v>2</v>
      </c>
      <c r="Q910" s="28" t="str">
        <f aca="false">TEXT($B910,"yyyy-mm")</f>
        <v>2024-03</v>
      </c>
      <c r="R910" s="28" t="n">
        <f aca="false">IF(AND($O910&gt;=DATE(2025,1,1),$O910&lt;=DATE(2025,4,30)),1,0)</f>
        <v>0</v>
      </c>
    </row>
    <row r="911" customFormat="false" ht="15" hidden="false" customHeight="false" outlineLevel="0" collapsed="false">
      <c r="A911" s="28" t="n">
        <v>93</v>
      </c>
      <c r="B911" s="29" t="n">
        <v>45412</v>
      </c>
      <c r="C911" s="28" t="n">
        <v>12436.35</v>
      </c>
      <c r="D911" s="28" t="n">
        <v>0</v>
      </c>
      <c r="E911" s="28" t="n">
        <v>0</v>
      </c>
      <c r="F911" s="28" t="s">
        <v>345</v>
      </c>
      <c r="G911" s="28" t="n">
        <v>0</v>
      </c>
      <c r="H911" s="28" t="n">
        <v>0</v>
      </c>
      <c r="I911" s="28" t="n">
        <v>0</v>
      </c>
      <c r="J911" s="28" t="n">
        <v>133</v>
      </c>
      <c r="K911" s="28" t="n">
        <v>2</v>
      </c>
      <c r="L911" s="28" t="n">
        <v>2</v>
      </c>
      <c r="M911" s="28" t="s">
        <v>147</v>
      </c>
      <c r="N911" s="28" t="s">
        <v>138</v>
      </c>
      <c r="O911" s="29" t="n">
        <v>45302</v>
      </c>
      <c r="P911" s="28" t="n">
        <f aca="false">ROUNDDOWN(($B911-$O911)/30,0)</f>
        <v>3</v>
      </c>
      <c r="Q911" s="28" t="str">
        <f aca="false">TEXT($B911,"yyyy-mm")</f>
        <v>2024-04</v>
      </c>
      <c r="R911" s="28" t="n">
        <f aca="false">IF(AND($O911&gt;=DATE(2025,1,1),$O911&lt;=DATE(2025,4,30)),1,0)</f>
        <v>0</v>
      </c>
    </row>
    <row r="912" customFormat="false" ht="15" hidden="false" customHeight="false" outlineLevel="0" collapsed="false">
      <c r="A912" s="28" t="n">
        <v>93</v>
      </c>
      <c r="B912" s="29" t="n">
        <v>45443</v>
      </c>
      <c r="C912" s="28" t="n">
        <v>10881.8</v>
      </c>
      <c r="D912" s="28" t="n">
        <v>0</v>
      </c>
      <c r="E912" s="28" t="n">
        <v>0</v>
      </c>
      <c r="F912" s="28" t="s">
        <v>345</v>
      </c>
      <c r="G912" s="28" t="n">
        <v>0</v>
      </c>
      <c r="H912" s="28" t="n">
        <v>0</v>
      </c>
      <c r="I912" s="28" t="n">
        <v>0</v>
      </c>
      <c r="J912" s="28" t="n">
        <v>133</v>
      </c>
      <c r="K912" s="28" t="n">
        <v>2</v>
      </c>
      <c r="L912" s="28" t="n">
        <v>2</v>
      </c>
      <c r="M912" s="28" t="s">
        <v>147</v>
      </c>
      <c r="N912" s="28" t="s">
        <v>138</v>
      </c>
      <c r="O912" s="29" t="n">
        <v>45302</v>
      </c>
      <c r="P912" s="28" t="n">
        <f aca="false">ROUNDDOWN(($B912-$O912)/30,0)</f>
        <v>4</v>
      </c>
      <c r="Q912" s="28" t="str">
        <f aca="false">TEXT($B912,"yyyy-mm")</f>
        <v>2024-05</v>
      </c>
      <c r="R912" s="28" t="n">
        <f aca="false">IF(AND($O912&gt;=DATE(2025,1,1),$O912&lt;=DATE(2025,4,30)),1,0)</f>
        <v>0</v>
      </c>
    </row>
    <row r="913" customFormat="false" ht="15" hidden="false" customHeight="false" outlineLevel="0" collapsed="false">
      <c r="A913" s="28" t="n">
        <v>93</v>
      </c>
      <c r="B913" s="29" t="n">
        <v>45473</v>
      </c>
      <c r="C913" s="28" t="n">
        <v>9327.25</v>
      </c>
      <c r="D913" s="28" t="n">
        <v>0</v>
      </c>
      <c r="E913" s="28" t="n">
        <v>0</v>
      </c>
      <c r="F913" s="28" t="s">
        <v>345</v>
      </c>
      <c r="G913" s="28" t="n">
        <v>0</v>
      </c>
      <c r="H913" s="28" t="n">
        <v>0</v>
      </c>
      <c r="I913" s="28" t="n">
        <v>0</v>
      </c>
      <c r="J913" s="28" t="n">
        <v>133</v>
      </c>
      <c r="K913" s="28" t="n">
        <v>2</v>
      </c>
      <c r="L913" s="28" t="n">
        <v>2</v>
      </c>
      <c r="M913" s="28" t="s">
        <v>147</v>
      </c>
      <c r="N913" s="28" t="s">
        <v>138</v>
      </c>
      <c r="O913" s="29" t="n">
        <v>45302</v>
      </c>
      <c r="P913" s="28" t="n">
        <f aca="false">ROUNDDOWN(($B913-$O913)/30,0)</f>
        <v>5</v>
      </c>
      <c r="Q913" s="28" t="str">
        <f aca="false">TEXT($B913,"yyyy-mm")</f>
        <v>2024-06</v>
      </c>
      <c r="R913" s="28" t="n">
        <f aca="false">IF(AND($O913&gt;=DATE(2025,1,1),$O913&lt;=DATE(2025,4,30)),1,0)</f>
        <v>0</v>
      </c>
    </row>
    <row r="914" customFormat="false" ht="15" hidden="false" customHeight="false" outlineLevel="0" collapsed="false">
      <c r="A914" s="28" t="n">
        <v>93</v>
      </c>
      <c r="B914" s="29" t="n">
        <v>45504</v>
      </c>
      <c r="C914" s="28" t="n">
        <v>7772.7</v>
      </c>
      <c r="D914" s="28" t="n">
        <v>0</v>
      </c>
      <c r="E914" s="28" t="n">
        <v>0</v>
      </c>
      <c r="F914" s="28" t="s">
        <v>345</v>
      </c>
      <c r="G914" s="28" t="n">
        <v>0</v>
      </c>
      <c r="H914" s="28" t="n">
        <v>0</v>
      </c>
      <c r="I914" s="28" t="n">
        <v>0</v>
      </c>
      <c r="J914" s="28" t="n">
        <v>133</v>
      </c>
      <c r="K914" s="28" t="n">
        <v>2</v>
      </c>
      <c r="L914" s="28" t="n">
        <v>2</v>
      </c>
      <c r="M914" s="28" t="s">
        <v>147</v>
      </c>
      <c r="N914" s="28" t="s">
        <v>138</v>
      </c>
      <c r="O914" s="29" t="n">
        <v>45302</v>
      </c>
      <c r="P914" s="28" t="n">
        <f aca="false">ROUNDDOWN(($B914-$O914)/30,0)</f>
        <v>6</v>
      </c>
      <c r="Q914" s="28" t="str">
        <f aca="false">TEXT($B914,"yyyy-mm")</f>
        <v>2024-07</v>
      </c>
      <c r="R914" s="28" t="n">
        <f aca="false">IF(AND($O914&gt;=DATE(2025,1,1),$O914&lt;=DATE(2025,4,30)),1,0)</f>
        <v>0</v>
      </c>
    </row>
    <row r="915" customFormat="false" ht="15" hidden="false" customHeight="false" outlineLevel="0" collapsed="false">
      <c r="A915" s="28" t="n">
        <v>93</v>
      </c>
      <c r="B915" s="29" t="n">
        <v>45535</v>
      </c>
      <c r="C915" s="28" t="n">
        <v>6218.15</v>
      </c>
      <c r="D915" s="28" t="n">
        <v>0</v>
      </c>
      <c r="E915" s="28" t="n">
        <v>0</v>
      </c>
      <c r="F915" s="28" t="s">
        <v>345</v>
      </c>
      <c r="G915" s="28" t="n">
        <v>0</v>
      </c>
      <c r="H915" s="28" t="n">
        <v>0</v>
      </c>
      <c r="I915" s="28" t="n">
        <v>0</v>
      </c>
      <c r="J915" s="28" t="n">
        <v>133</v>
      </c>
      <c r="K915" s="28" t="n">
        <v>2</v>
      </c>
      <c r="L915" s="28" t="n">
        <v>2</v>
      </c>
      <c r="M915" s="28" t="s">
        <v>147</v>
      </c>
      <c r="N915" s="28" t="s">
        <v>138</v>
      </c>
      <c r="O915" s="29" t="n">
        <v>45302</v>
      </c>
      <c r="P915" s="28" t="n">
        <f aca="false">ROUNDDOWN(($B915-$O915)/30,0)</f>
        <v>7</v>
      </c>
      <c r="Q915" s="28" t="str">
        <f aca="false">TEXT($B915,"yyyy-mm")</f>
        <v>2024-08</v>
      </c>
      <c r="R915" s="28" t="n">
        <f aca="false">IF(AND($O915&gt;=DATE(2025,1,1),$O915&lt;=DATE(2025,4,30)),1,0)</f>
        <v>0</v>
      </c>
    </row>
    <row r="916" customFormat="false" ht="15" hidden="false" customHeight="false" outlineLevel="0" collapsed="false">
      <c r="A916" s="28" t="n">
        <v>93</v>
      </c>
      <c r="B916" s="29" t="n">
        <v>45565</v>
      </c>
      <c r="C916" s="28" t="n">
        <v>4663.6</v>
      </c>
      <c r="D916" s="28" t="n">
        <v>0</v>
      </c>
      <c r="E916" s="28" t="n">
        <v>0</v>
      </c>
      <c r="F916" s="28" t="s">
        <v>345</v>
      </c>
      <c r="G916" s="28" t="n">
        <v>0</v>
      </c>
      <c r="H916" s="28" t="n">
        <v>0</v>
      </c>
      <c r="I916" s="28" t="n">
        <v>0</v>
      </c>
      <c r="J916" s="28" t="n">
        <v>133</v>
      </c>
      <c r="K916" s="28" t="n">
        <v>2</v>
      </c>
      <c r="L916" s="28" t="n">
        <v>2</v>
      </c>
      <c r="M916" s="28" t="s">
        <v>147</v>
      </c>
      <c r="N916" s="28" t="s">
        <v>138</v>
      </c>
      <c r="O916" s="29" t="n">
        <v>45302</v>
      </c>
      <c r="P916" s="28" t="n">
        <f aca="false">ROUNDDOWN(($B916-$O916)/30,0)</f>
        <v>8</v>
      </c>
      <c r="Q916" s="28" t="str">
        <f aca="false">TEXT($B916,"yyyy-mm")</f>
        <v>2024-09</v>
      </c>
      <c r="R916" s="28" t="n">
        <f aca="false">IF(AND($O916&gt;=DATE(2025,1,1),$O916&lt;=DATE(2025,4,30)),1,0)</f>
        <v>0</v>
      </c>
    </row>
    <row r="917" customFormat="false" ht="15" hidden="false" customHeight="false" outlineLevel="0" collapsed="false">
      <c r="A917" s="28" t="n">
        <v>93</v>
      </c>
      <c r="B917" s="29" t="n">
        <v>45596</v>
      </c>
      <c r="C917" s="28" t="n">
        <v>3109.05</v>
      </c>
      <c r="D917" s="28" t="n">
        <v>0</v>
      </c>
      <c r="E917" s="28" t="n">
        <v>0</v>
      </c>
      <c r="F917" s="28" t="s">
        <v>345</v>
      </c>
      <c r="G917" s="28" t="n">
        <v>0</v>
      </c>
      <c r="H917" s="28" t="n">
        <v>0</v>
      </c>
      <c r="I917" s="28" t="n">
        <v>0</v>
      </c>
      <c r="J917" s="28" t="n">
        <v>133</v>
      </c>
      <c r="K917" s="28" t="n">
        <v>2</v>
      </c>
      <c r="L917" s="28" t="n">
        <v>2</v>
      </c>
      <c r="M917" s="28" t="s">
        <v>147</v>
      </c>
      <c r="N917" s="28" t="s">
        <v>138</v>
      </c>
      <c r="O917" s="29" t="n">
        <v>45302</v>
      </c>
      <c r="P917" s="28" t="n">
        <f aca="false">ROUNDDOWN(($B917-$O917)/30,0)</f>
        <v>9</v>
      </c>
      <c r="Q917" s="28" t="str">
        <f aca="false">TEXT($B917,"yyyy-mm")</f>
        <v>2024-10</v>
      </c>
      <c r="R917" s="28" t="n">
        <f aca="false">IF(AND($O917&gt;=DATE(2025,1,1),$O917&lt;=DATE(2025,4,30)),1,0)</f>
        <v>0</v>
      </c>
    </row>
    <row r="918" customFormat="false" ht="15" hidden="false" customHeight="false" outlineLevel="0" collapsed="false">
      <c r="A918" s="28" t="n">
        <v>93</v>
      </c>
      <c r="B918" s="29" t="n">
        <v>45626</v>
      </c>
      <c r="C918" s="28" t="n">
        <v>1554.5</v>
      </c>
      <c r="D918" s="28" t="n">
        <v>0</v>
      </c>
      <c r="E918" s="28" t="n">
        <v>0</v>
      </c>
      <c r="F918" s="28" t="s">
        <v>345</v>
      </c>
      <c r="G918" s="28" t="n">
        <v>0</v>
      </c>
      <c r="H918" s="28" t="n">
        <v>0</v>
      </c>
      <c r="I918" s="28" t="n">
        <v>0</v>
      </c>
      <c r="J918" s="28" t="n">
        <v>133</v>
      </c>
      <c r="K918" s="28" t="n">
        <v>2</v>
      </c>
      <c r="L918" s="28" t="n">
        <v>2</v>
      </c>
      <c r="M918" s="28" t="s">
        <v>147</v>
      </c>
      <c r="N918" s="28" t="s">
        <v>138</v>
      </c>
      <c r="O918" s="29" t="n">
        <v>45302</v>
      </c>
      <c r="P918" s="28" t="n">
        <f aca="false">ROUNDDOWN(($B918-$O918)/30,0)</f>
        <v>10</v>
      </c>
      <c r="Q918" s="28" t="str">
        <f aca="false">TEXT($B918,"yyyy-mm")</f>
        <v>2024-11</v>
      </c>
      <c r="R918" s="28" t="n">
        <f aca="false">IF(AND($O918&gt;=DATE(2025,1,1),$O918&lt;=DATE(2025,4,30)),1,0)</f>
        <v>0</v>
      </c>
    </row>
    <row r="919" customFormat="false" ht="15" hidden="false" customHeight="false" outlineLevel="0" collapsed="false">
      <c r="A919" s="28" t="n">
        <v>93</v>
      </c>
      <c r="B919" s="29" t="n">
        <v>45657</v>
      </c>
      <c r="C919" s="28" t="n">
        <v>0</v>
      </c>
      <c r="D919" s="28" t="n">
        <v>0</v>
      </c>
      <c r="E919" s="28" t="n">
        <v>0</v>
      </c>
      <c r="F919" s="28" t="s">
        <v>345</v>
      </c>
      <c r="G919" s="28" t="n">
        <v>0</v>
      </c>
      <c r="H919" s="28" t="n">
        <v>0</v>
      </c>
      <c r="I919" s="28" t="n">
        <v>0</v>
      </c>
      <c r="J919" s="28" t="n">
        <v>133</v>
      </c>
      <c r="K919" s="28" t="n">
        <v>2</v>
      </c>
      <c r="L919" s="28" t="n">
        <v>2</v>
      </c>
      <c r="M919" s="28" t="s">
        <v>147</v>
      </c>
      <c r="N919" s="28" t="s">
        <v>138</v>
      </c>
      <c r="O919" s="29" t="n">
        <v>45302</v>
      </c>
      <c r="P919" s="28" t="n">
        <f aca="false">ROUNDDOWN(($B919-$O919)/30,0)</f>
        <v>11</v>
      </c>
      <c r="Q919" s="28" t="str">
        <f aca="false">TEXT($B919,"yyyy-mm")</f>
        <v>2024-12</v>
      </c>
      <c r="R919" s="28" t="n">
        <f aca="false">IF(AND($O919&gt;=DATE(2025,1,1),$O919&lt;=DATE(2025,4,30)),1,0)</f>
        <v>0</v>
      </c>
    </row>
    <row r="920" customFormat="false" ht="15" hidden="false" customHeight="false" outlineLevel="0" collapsed="false">
      <c r="A920" s="28" t="n">
        <v>94</v>
      </c>
      <c r="B920" s="29" t="n">
        <v>45716</v>
      </c>
      <c r="C920" s="28" t="n">
        <v>17400</v>
      </c>
      <c r="D920" s="28" t="n">
        <v>0</v>
      </c>
      <c r="E920" s="28" t="n">
        <v>0</v>
      </c>
      <c r="F920" s="28" t="s">
        <v>345</v>
      </c>
      <c r="G920" s="28" t="n">
        <v>0</v>
      </c>
      <c r="H920" s="28" t="n">
        <v>0</v>
      </c>
      <c r="I920" s="28" t="n">
        <v>0</v>
      </c>
      <c r="J920" s="28" t="n">
        <v>139</v>
      </c>
      <c r="K920" s="28" t="n">
        <v>9</v>
      </c>
      <c r="L920" s="28" t="n">
        <v>1</v>
      </c>
      <c r="M920" s="28" t="s">
        <v>146</v>
      </c>
      <c r="N920" s="28" t="s">
        <v>141</v>
      </c>
      <c r="O920" s="29" t="n">
        <v>45699</v>
      </c>
      <c r="P920" s="28" t="n">
        <f aca="false">ROUNDDOWN(($B920-$O920)/30,0)</f>
        <v>0</v>
      </c>
      <c r="Q920" s="28" t="str">
        <f aca="false">TEXT($B920,"yyyy-mm")</f>
        <v>2025-02</v>
      </c>
      <c r="R920" s="28" t="n">
        <f aca="false">IF(AND($O920&gt;=DATE(2025,1,1),$O920&lt;=DATE(2025,4,30)),1,0)</f>
        <v>1</v>
      </c>
    </row>
    <row r="921" customFormat="false" ht="15" hidden="false" customHeight="false" outlineLevel="0" collapsed="false">
      <c r="A921" s="28" t="n">
        <v>94</v>
      </c>
      <c r="B921" s="29" t="n">
        <v>45747</v>
      </c>
      <c r="C921" s="28" t="n">
        <v>11600</v>
      </c>
      <c r="D921" s="28" t="n">
        <v>0</v>
      </c>
      <c r="E921" s="28" t="n">
        <v>0</v>
      </c>
      <c r="F921" s="28" t="s">
        <v>345</v>
      </c>
      <c r="G921" s="28" t="n">
        <v>0</v>
      </c>
      <c r="H921" s="28" t="n">
        <v>0</v>
      </c>
      <c r="I921" s="28" t="n">
        <v>0</v>
      </c>
      <c r="J921" s="28" t="n">
        <v>139</v>
      </c>
      <c r="K921" s="28" t="n">
        <v>9</v>
      </c>
      <c r="L921" s="28" t="n">
        <v>1</v>
      </c>
      <c r="M921" s="28" t="s">
        <v>146</v>
      </c>
      <c r="N921" s="28" t="s">
        <v>141</v>
      </c>
      <c r="O921" s="29" t="n">
        <v>45699</v>
      </c>
      <c r="P921" s="28" t="n">
        <f aca="false">ROUNDDOWN(($B921-$O921)/30,0)</f>
        <v>1</v>
      </c>
      <c r="Q921" s="28" t="str">
        <f aca="false">TEXT($B921,"yyyy-mm")</f>
        <v>2025-03</v>
      </c>
      <c r="R921" s="28" t="n">
        <f aca="false">IF(AND($O921&gt;=DATE(2025,1,1),$O921&lt;=DATE(2025,4,30)),1,0)</f>
        <v>1</v>
      </c>
    </row>
    <row r="922" customFormat="false" ht="15" hidden="false" customHeight="false" outlineLevel="0" collapsed="false">
      <c r="A922" s="28" t="n">
        <v>94</v>
      </c>
      <c r="B922" s="29" t="n">
        <v>45777</v>
      </c>
      <c r="C922" s="28" t="n">
        <v>5800</v>
      </c>
      <c r="D922" s="28" t="n">
        <v>0</v>
      </c>
      <c r="E922" s="28" t="n">
        <v>0</v>
      </c>
      <c r="F922" s="28" t="s">
        <v>345</v>
      </c>
      <c r="G922" s="28" t="n">
        <v>0</v>
      </c>
      <c r="H922" s="28" t="n">
        <v>0</v>
      </c>
      <c r="I922" s="28" t="n">
        <v>0</v>
      </c>
      <c r="J922" s="28" t="n">
        <v>139</v>
      </c>
      <c r="K922" s="28" t="n">
        <v>9</v>
      </c>
      <c r="L922" s="28" t="n">
        <v>1</v>
      </c>
      <c r="M922" s="28" t="s">
        <v>146</v>
      </c>
      <c r="N922" s="28" t="s">
        <v>141</v>
      </c>
      <c r="O922" s="29" t="n">
        <v>45699</v>
      </c>
      <c r="P922" s="28" t="n">
        <f aca="false">ROUNDDOWN(($B922-$O922)/30,0)</f>
        <v>2</v>
      </c>
      <c r="Q922" s="28" t="str">
        <f aca="false">TEXT($B922,"yyyy-mm")</f>
        <v>2025-04</v>
      </c>
      <c r="R922" s="28" t="n">
        <f aca="false">IF(AND($O922&gt;=DATE(2025,1,1),$O922&lt;=DATE(2025,4,30)),1,0)</f>
        <v>1</v>
      </c>
    </row>
    <row r="923" customFormat="false" ht="15" hidden="false" customHeight="false" outlineLevel="0" collapsed="false">
      <c r="A923" s="28" t="n">
        <v>94</v>
      </c>
      <c r="B923" s="29" t="n">
        <v>45808</v>
      </c>
      <c r="C923" s="28" t="n">
        <v>0</v>
      </c>
      <c r="D923" s="28" t="n">
        <v>0</v>
      </c>
      <c r="E923" s="28" t="n">
        <v>0</v>
      </c>
      <c r="F923" s="28" t="s">
        <v>345</v>
      </c>
      <c r="G923" s="28" t="n">
        <v>0</v>
      </c>
      <c r="H923" s="28" t="n">
        <v>0</v>
      </c>
      <c r="I923" s="28" t="n">
        <v>0</v>
      </c>
      <c r="J923" s="28" t="n">
        <v>139</v>
      </c>
      <c r="K923" s="28" t="n">
        <v>9</v>
      </c>
      <c r="L923" s="28" t="n">
        <v>1</v>
      </c>
      <c r="M923" s="28" t="s">
        <v>146</v>
      </c>
      <c r="N923" s="28" t="s">
        <v>141</v>
      </c>
      <c r="O923" s="29" t="n">
        <v>45699</v>
      </c>
      <c r="P923" s="28" t="n">
        <f aca="false">ROUNDDOWN(($B923-$O923)/30,0)</f>
        <v>3</v>
      </c>
      <c r="Q923" s="28" t="str">
        <f aca="false">TEXT($B923,"yyyy-mm")</f>
        <v>2025-05</v>
      </c>
      <c r="R923" s="28" t="n">
        <f aca="false">IF(AND($O923&gt;=DATE(2025,1,1),$O923&lt;=DATE(2025,4,30)),1,0)</f>
        <v>1</v>
      </c>
    </row>
    <row r="924" customFormat="false" ht="15" hidden="false" customHeight="false" outlineLevel="0" collapsed="false">
      <c r="A924" s="28" t="n">
        <v>95</v>
      </c>
      <c r="B924" s="29" t="n">
        <v>45869</v>
      </c>
      <c r="C924" s="28" t="n">
        <v>55700</v>
      </c>
      <c r="D924" s="28" t="n">
        <v>0</v>
      </c>
      <c r="E924" s="28" t="n">
        <v>0</v>
      </c>
      <c r="F924" s="28" t="s">
        <v>345</v>
      </c>
      <c r="G924" s="28" t="n">
        <v>0</v>
      </c>
      <c r="H924" s="28" t="n">
        <v>0</v>
      </c>
      <c r="I924" s="28" t="n">
        <v>0</v>
      </c>
      <c r="J924" s="28" t="n">
        <v>256</v>
      </c>
      <c r="K924" s="28" t="n">
        <v>1</v>
      </c>
      <c r="L924" s="28" t="n">
        <v>3</v>
      </c>
      <c r="M924" s="28" t="s">
        <v>145</v>
      </c>
      <c r="N924" s="28" t="s">
        <v>138</v>
      </c>
      <c r="O924" s="29" t="n">
        <v>45853</v>
      </c>
      <c r="P924" s="28" t="n">
        <f aca="false">ROUNDDOWN(($B924-$O924)/30,0)</f>
        <v>0</v>
      </c>
      <c r="Q924" s="28" t="str">
        <f aca="false">TEXT($B924,"yyyy-mm")</f>
        <v>2025-07</v>
      </c>
      <c r="R924" s="28" t="n">
        <f aca="false">IF(AND($O924&gt;=DATE(2025,1,1),$O924&lt;=DATE(2025,4,30)),1,0)</f>
        <v>0</v>
      </c>
    </row>
    <row r="925" customFormat="false" ht="15" hidden="false" customHeight="false" outlineLevel="0" collapsed="false">
      <c r="A925" s="28" t="n">
        <v>95</v>
      </c>
      <c r="B925" s="29" t="n">
        <v>45900</v>
      </c>
      <c r="C925" s="28" t="n">
        <v>37133.33</v>
      </c>
      <c r="D925" s="28" t="n">
        <v>0</v>
      </c>
      <c r="E925" s="28" t="n">
        <v>0</v>
      </c>
      <c r="F925" s="28" t="s">
        <v>345</v>
      </c>
      <c r="G925" s="28" t="n">
        <v>0</v>
      </c>
      <c r="H925" s="28" t="n">
        <v>0</v>
      </c>
      <c r="I925" s="28" t="n">
        <v>0</v>
      </c>
      <c r="J925" s="28" t="n">
        <v>256</v>
      </c>
      <c r="K925" s="28" t="n">
        <v>1</v>
      </c>
      <c r="L925" s="28" t="n">
        <v>3</v>
      </c>
      <c r="M925" s="28" t="s">
        <v>145</v>
      </c>
      <c r="N925" s="28" t="s">
        <v>138</v>
      </c>
      <c r="O925" s="29" t="n">
        <v>45853</v>
      </c>
      <c r="P925" s="28" t="n">
        <f aca="false">ROUNDDOWN(($B925-$O925)/30,0)</f>
        <v>1</v>
      </c>
      <c r="Q925" s="28" t="str">
        <f aca="false">TEXT($B925,"yyyy-mm")</f>
        <v>2025-08</v>
      </c>
      <c r="R925" s="28" t="n">
        <f aca="false">IF(AND($O925&gt;=DATE(2025,1,1),$O925&lt;=DATE(2025,4,30)),1,0)</f>
        <v>0</v>
      </c>
    </row>
    <row r="926" customFormat="false" ht="15" hidden="false" customHeight="false" outlineLevel="0" collapsed="false">
      <c r="A926" s="28" t="n">
        <v>95</v>
      </c>
      <c r="B926" s="29" t="n">
        <v>45930</v>
      </c>
      <c r="C926" s="28" t="n">
        <v>18566.66</v>
      </c>
      <c r="D926" s="28" t="n">
        <v>0</v>
      </c>
      <c r="E926" s="28" t="n">
        <v>0</v>
      </c>
      <c r="F926" s="28" t="s">
        <v>345</v>
      </c>
      <c r="G926" s="28" t="n">
        <v>0</v>
      </c>
      <c r="H926" s="28" t="n">
        <v>0</v>
      </c>
      <c r="I926" s="28" t="n">
        <v>0</v>
      </c>
      <c r="J926" s="28" t="n">
        <v>256</v>
      </c>
      <c r="K926" s="28" t="n">
        <v>1</v>
      </c>
      <c r="L926" s="28" t="n">
        <v>3</v>
      </c>
      <c r="M926" s="28" t="s">
        <v>145</v>
      </c>
      <c r="N926" s="28" t="s">
        <v>138</v>
      </c>
      <c r="O926" s="29" t="n">
        <v>45853</v>
      </c>
      <c r="P926" s="28" t="n">
        <f aca="false">ROUNDDOWN(($B926-$O926)/30,0)</f>
        <v>2</v>
      </c>
      <c r="Q926" s="28" t="str">
        <f aca="false">TEXT($B926,"yyyy-mm")</f>
        <v>2025-09</v>
      </c>
      <c r="R926" s="28" t="n">
        <f aca="false">IF(AND($O926&gt;=DATE(2025,1,1),$O926&lt;=DATE(2025,4,30)),1,0)</f>
        <v>0</v>
      </c>
    </row>
    <row r="927" customFormat="false" ht="15" hidden="false" customHeight="false" outlineLevel="0" collapsed="false">
      <c r="A927" s="28" t="n">
        <v>95</v>
      </c>
      <c r="B927" s="29" t="n">
        <v>45961</v>
      </c>
      <c r="C927" s="28" t="n">
        <v>0</v>
      </c>
      <c r="D927" s="28" t="n">
        <v>0</v>
      </c>
      <c r="E927" s="28" t="n">
        <v>0</v>
      </c>
      <c r="F927" s="28" t="s">
        <v>345</v>
      </c>
      <c r="G927" s="28" t="n">
        <v>0</v>
      </c>
      <c r="H927" s="28" t="n">
        <v>0</v>
      </c>
      <c r="I927" s="28" t="n">
        <v>0</v>
      </c>
      <c r="J927" s="28" t="n">
        <v>256</v>
      </c>
      <c r="K927" s="28" t="n">
        <v>1</v>
      </c>
      <c r="L927" s="28" t="n">
        <v>3</v>
      </c>
      <c r="M927" s="28" t="s">
        <v>145</v>
      </c>
      <c r="N927" s="28" t="s">
        <v>138</v>
      </c>
      <c r="O927" s="29" t="n">
        <v>45853</v>
      </c>
      <c r="P927" s="28" t="n">
        <f aca="false">ROUNDDOWN(($B927-$O927)/30,0)</f>
        <v>3</v>
      </c>
      <c r="Q927" s="28" t="str">
        <f aca="false">TEXT($B927,"yyyy-mm")</f>
        <v>2025-10</v>
      </c>
      <c r="R927" s="28" t="n">
        <f aca="false">IF(AND($O927&gt;=DATE(2025,1,1),$O927&lt;=DATE(2025,4,30)),1,0)</f>
        <v>0</v>
      </c>
    </row>
    <row r="928" customFormat="false" ht="15" hidden="false" customHeight="false" outlineLevel="0" collapsed="false">
      <c r="A928" s="28" t="n">
        <v>96</v>
      </c>
      <c r="B928" s="29" t="n">
        <v>46265</v>
      </c>
      <c r="C928" s="28" t="n">
        <v>84700</v>
      </c>
      <c r="D928" s="28" t="n">
        <v>0</v>
      </c>
      <c r="E928" s="28" t="n">
        <v>0</v>
      </c>
      <c r="F928" s="28" t="s">
        <v>345</v>
      </c>
      <c r="G928" s="28" t="n">
        <v>0</v>
      </c>
      <c r="H928" s="28" t="n">
        <v>0</v>
      </c>
      <c r="I928" s="28" t="n">
        <v>0</v>
      </c>
      <c r="J928" s="28" t="n">
        <v>84</v>
      </c>
      <c r="K928" s="28" t="n">
        <v>1</v>
      </c>
      <c r="L928" s="28" t="n">
        <v>1</v>
      </c>
      <c r="M928" s="28" t="s">
        <v>145</v>
      </c>
      <c r="N928" s="28" t="s">
        <v>138</v>
      </c>
      <c r="O928" s="29" t="n">
        <v>46257</v>
      </c>
      <c r="P928" s="28" t="n">
        <f aca="false">ROUNDDOWN(($B928-$O928)/30,0)</f>
        <v>0</v>
      </c>
      <c r="Q928" s="28" t="str">
        <f aca="false">TEXT($B928,"yyyy-mm")</f>
        <v>2026-08</v>
      </c>
      <c r="R928" s="28" t="n">
        <f aca="false">IF(AND($O928&gt;=DATE(2025,1,1),$O928&lt;=DATE(2025,4,30)),1,0)</f>
        <v>0</v>
      </c>
    </row>
    <row r="929" customFormat="false" ht="15" hidden="false" customHeight="false" outlineLevel="0" collapsed="false">
      <c r="A929" s="28" t="n">
        <v>97</v>
      </c>
      <c r="B929" s="29" t="n">
        <v>45322</v>
      </c>
      <c r="C929" s="28" t="n">
        <v>49000</v>
      </c>
      <c r="D929" s="28" t="n">
        <v>0</v>
      </c>
      <c r="E929" s="28" t="n">
        <v>0</v>
      </c>
      <c r="F929" s="28" t="s">
        <v>345</v>
      </c>
      <c r="G929" s="28" t="n">
        <v>0</v>
      </c>
      <c r="H929" s="28" t="n">
        <v>0</v>
      </c>
      <c r="I929" s="28" t="n">
        <v>0</v>
      </c>
      <c r="J929" s="28" t="n">
        <v>172</v>
      </c>
      <c r="K929" s="28" t="n">
        <v>3</v>
      </c>
      <c r="L929" s="28" t="n">
        <v>2</v>
      </c>
      <c r="M929" s="28" t="s">
        <v>147</v>
      </c>
      <c r="N929" s="28" t="s">
        <v>138</v>
      </c>
      <c r="O929" s="29" t="n">
        <v>45299</v>
      </c>
      <c r="P929" s="28" t="n">
        <f aca="false">ROUNDDOWN(($B929-$O929)/30,0)</f>
        <v>0</v>
      </c>
      <c r="Q929" s="28" t="str">
        <f aca="false">TEXT($B929,"yyyy-mm")</f>
        <v>2024-01</v>
      </c>
      <c r="R929" s="28" t="n">
        <f aca="false">IF(AND($O929&gt;=DATE(2025,1,1),$O929&lt;=DATE(2025,4,30)),1,0)</f>
        <v>0</v>
      </c>
    </row>
    <row r="930" customFormat="false" ht="15" hidden="false" customHeight="false" outlineLevel="0" collapsed="false">
      <c r="A930" s="28" t="n">
        <v>97</v>
      </c>
      <c r="B930" s="29" t="n">
        <v>45351</v>
      </c>
      <c r="C930" s="28" t="n">
        <v>45230.77</v>
      </c>
      <c r="D930" s="28" t="n">
        <v>0</v>
      </c>
      <c r="E930" s="28" t="n">
        <v>0</v>
      </c>
      <c r="F930" s="28" t="s">
        <v>345</v>
      </c>
      <c r="G930" s="28" t="n">
        <v>0</v>
      </c>
      <c r="H930" s="28" t="n">
        <v>0</v>
      </c>
      <c r="I930" s="28" t="n">
        <v>0</v>
      </c>
      <c r="J930" s="28" t="n">
        <v>172</v>
      </c>
      <c r="K930" s="28" t="n">
        <v>3</v>
      </c>
      <c r="L930" s="28" t="n">
        <v>2</v>
      </c>
      <c r="M930" s="28" t="s">
        <v>147</v>
      </c>
      <c r="N930" s="28" t="s">
        <v>138</v>
      </c>
      <c r="O930" s="29" t="n">
        <v>45299</v>
      </c>
      <c r="P930" s="28" t="n">
        <f aca="false">ROUNDDOWN(($B930-$O930)/30,0)</f>
        <v>1</v>
      </c>
      <c r="Q930" s="28" t="str">
        <f aca="false">TEXT($B930,"yyyy-mm")</f>
        <v>2024-02</v>
      </c>
      <c r="R930" s="28" t="n">
        <f aca="false">IF(AND($O930&gt;=DATE(2025,1,1),$O930&lt;=DATE(2025,4,30)),1,0)</f>
        <v>0</v>
      </c>
    </row>
    <row r="931" customFormat="false" ht="15" hidden="false" customHeight="false" outlineLevel="0" collapsed="false">
      <c r="A931" s="28" t="n">
        <v>97</v>
      </c>
      <c r="B931" s="29" t="n">
        <v>45382</v>
      </c>
      <c r="C931" s="28" t="n">
        <v>41461.54</v>
      </c>
      <c r="D931" s="28" t="n">
        <v>0</v>
      </c>
      <c r="E931" s="28" t="n">
        <v>0</v>
      </c>
      <c r="F931" s="28" t="s">
        <v>345</v>
      </c>
      <c r="G931" s="28" t="n">
        <v>0</v>
      </c>
      <c r="H931" s="28" t="n">
        <v>0</v>
      </c>
      <c r="I931" s="28" t="n">
        <v>0</v>
      </c>
      <c r="J931" s="28" t="n">
        <v>172</v>
      </c>
      <c r="K931" s="28" t="n">
        <v>3</v>
      </c>
      <c r="L931" s="28" t="n">
        <v>2</v>
      </c>
      <c r="M931" s="28" t="s">
        <v>147</v>
      </c>
      <c r="N931" s="28" t="s">
        <v>138</v>
      </c>
      <c r="O931" s="29" t="n">
        <v>45299</v>
      </c>
      <c r="P931" s="28" t="n">
        <f aca="false">ROUNDDOWN(($B931-$O931)/30,0)</f>
        <v>2</v>
      </c>
      <c r="Q931" s="28" t="str">
        <f aca="false">TEXT($B931,"yyyy-mm")</f>
        <v>2024-03</v>
      </c>
      <c r="R931" s="28" t="n">
        <f aca="false">IF(AND($O931&gt;=DATE(2025,1,1),$O931&lt;=DATE(2025,4,30)),1,0)</f>
        <v>0</v>
      </c>
    </row>
    <row r="932" customFormat="false" ht="15" hidden="false" customHeight="false" outlineLevel="0" collapsed="false">
      <c r="A932" s="28" t="n">
        <v>97</v>
      </c>
      <c r="B932" s="29" t="n">
        <v>45412</v>
      </c>
      <c r="C932" s="28" t="n">
        <v>37692.31</v>
      </c>
      <c r="D932" s="28" t="n">
        <v>0</v>
      </c>
      <c r="E932" s="28" t="n">
        <v>0</v>
      </c>
      <c r="F932" s="28" t="s">
        <v>345</v>
      </c>
      <c r="G932" s="28" t="n">
        <v>0</v>
      </c>
      <c r="H932" s="28" t="n">
        <v>0</v>
      </c>
      <c r="I932" s="28" t="n">
        <v>0</v>
      </c>
      <c r="J932" s="28" t="n">
        <v>172</v>
      </c>
      <c r="K932" s="28" t="n">
        <v>3</v>
      </c>
      <c r="L932" s="28" t="n">
        <v>2</v>
      </c>
      <c r="M932" s="28" t="s">
        <v>147</v>
      </c>
      <c r="N932" s="28" t="s">
        <v>138</v>
      </c>
      <c r="O932" s="29" t="n">
        <v>45299</v>
      </c>
      <c r="P932" s="28" t="n">
        <f aca="false">ROUNDDOWN(($B932-$O932)/30,0)</f>
        <v>3</v>
      </c>
      <c r="Q932" s="28" t="str">
        <f aca="false">TEXT($B932,"yyyy-mm")</f>
        <v>2024-04</v>
      </c>
      <c r="R932" s="28" t="n">
        <f aca="false">IF(AND($O932&gt;=DATE(2025,1,1),$O932&lt;=DATE(2025,4,30)),1,0)</f>
        <v>0</v>
      </c>
    </row>
    <row r="933" customFormat="false" ht="15" hidden="false" customHeight="false" outlineLevel="0" collapsed="false">
      <c r="A933" s="28" t="n">
        <v>97</v>
      </c>
      <c r="B933" s="29" t="n">
        <v>45443</v>
      </c>
      <c r="C933" s="28" t="n">
        <v>33923.08</v>
      </c>
      <c r="D933" s="28" t="n">
        <v>0</v>
      </c>
      <c r="E933" s="28" t="n">
        <v>0</v>
      </c>
      <c r="F933" s="28" t="s">
        <v>345</v>
      </c>
      <c r="G933" s="28" t="n">
        <v>0</v>
      </c>
      <c r="H933" s="28" t="n">
        <v>0</v>
      </c>
      <c r="I933" s="28" t="n">
        <v>0</v>
      </c>
      <c r="J933" s="28" t="n">
        <v>172</v>
      </c>
      <c r="K933" s="28" t="n">
        <v>3</v>
      </c>
      <c r="L933" s="28" t="n">
        <v>2</v>
      </c>
      <c r="M933" s="28" t="s">
        <v>147</v>
      </c>
      <c r="N933" s="28" t="s">
        <v>138</v>
      </c>
      <c r="O933" s="29" t="n">
        <v>45299</v>
      </c>
      <c r="P933" s="28" t="n">
        <f aca="false">ROUNDDOWN(($B933-$O933)/30,0)</f>
        <v>4</v>
      </c>
      <c r="Q933" s="28" t="str">
        <f aca="false">TEXT($B933,"yyyy-mm")</f>
        <v>2024-05</v>
      </c>
      <c r="R933" s="28" t="n">
        <f aca="false">IF(AND($O933&gt;=DATE(2025,1,1),$O933&lt;=DATE(2025,4,30)),1,0)</f>
        <v>0</v>
      </c>
    </row>
    <row r="934" customFormat="false" ht="15" hidden="false" customHeight="false" outlineLevel="0" collapsed="false">
      <c r="A934" s="28" t="n">
        <v>97</v>
      </c>
      <c r="B934" s="29" t="n">
        <v>45473</v>
      </c>
      <c r="C934" s="28" t="n">
        <v>30153.85</v>
      </c>
      <c r="D934" s="28" t="n">
        <v>0</v>
      </c>
      <c r="E934" s="28" t="n">
        <v>0</v>
      </c>
      <c r="F934" s="28" t="s">
        <v>345</v>
      </c>
      <c r="G934" s="28" t="n">
        <v>0</v>
      </c>
      <c r="H934" s="28" t="n">
        <v>0</v>
      </c>
      <c r="I934" s="28" t="n">
        <v>0</v>
      </c>
      <c r="J934" s="28" t="n">
        <v>172</v>
      </c>
      <c r="K934" s="28" t="n">
        <v>3</v>
      </c>
      <c r="L934" s="28" t="n">
        <v>2</v>
      </c>
      <c r="M934" s="28" t="s">
        <v>147</v>
      </c>
      <c r="N934" s="28" t="s">
        <v>138</v>
      </c>
      <c r="O934" s="29" t="n">
        <v>45299</v>
      </c>
      <c r="P934" s="28" t="n">
        <f aca="false">ROUNDDOWN(($B934-$O934)/30,0)</f>
        <v>5</v>
      </c>
      <c r="Q934" s="28" t="str">
        <f aca="false">TEXT($B934,"yyyy-mm")</f>
        <v>2024-06</v>
      </c>
      <c r="R934" s="28" t="n">
        <f aca="false">IF(AND($O934&gt;=DATE(2025,1,1),$O934&lt;=DATE(2025,4,30)),1,0)</f>
        <v>0</v>
      </c>
    </row>
    <row r="935" customFormat="false" ht="15" hidden="false" customHeight="false" outlineLevel="0" collapsed="false">
      <c r="A935" s="28" t="n">
        <v>97</v>
      </c>
      <c r="B935" s="29" t="n">
        <v>45504</v>
      </c>
      <c r="C935" s="28" t="n">
        <v>26384.62</v>
      </c>
      <c r="D935" s="28" t="n">
        <v>0</v>
      </c>
      <c r="E935" s="28" t="n">
        <v>0</v>
      </c>
      <c r="F935" s="28" t="s">
        <v>345</v>
      </c>
      <c r="G935" s="28" t="n">
        <v>0</v>
      </c>
      <c r="H935" s="28" t="n">
        <v>0</v>
      </c>
      <c r="I935" s="28" t="n">
        <v>0</v>
      </c>
      <c r="J935" s="28" t="n">
        <v>172</v>
      </c>
      <c r="K935" s="28" t="n">
        <v>3</v>
      </c>
      <c r="L935" s="28" t="n">
        <v>2</v>
      </c>
      <c r="M935" s="28" t="s">
        <v>147</v>
      </c>
      <c r="N935" s="28" t="s">
        <v>138</v>
      </c>
      <c r="O935" s="29" t="n">
        <v>45299</v>
      </c>
      <c r="P935" s="28" t="n">
        <f aca="false">ROUNDDOWN(($B935-$O935)/30,0)</f>
        <v>6</v>
      </c>
      <c r="Q935" s="28" t="str">
        <f aca="false">TEXT($B935,"yyyy-mm")</f>
        <v>2024-07</v>
      </c>
      <c r="R935" s="28" t="n">
        <f aca="false">IF(AND($O935&gt;=DATE(2025,1,1),$O935&lt;=DATE(2025,4,30)),1,0)</f>
        <v>0</v>
      </c>
    </row>
    <row r="936" customFormat="false" ht="15" hidden="false" customHeight="false" outlineLevel="0" collapsed="false">
      <c r="A936" s="28" t="n">
        <v>97</v>
      </c>
      <c r="B936" s="29" t="n">
        <v>45535</v>
      </c>
      <c r="C936" s="28" t="n">
        <v>22615.39</v>
      </c>
      <c r="D936" s="28" t="n">
        <v>0</v>
      </c>
      <c r="E936" s="28" t="n">
        <v>0</v>
      </c>
      <c r="F936" s="28" t="s">
        <v>345</v>
      </c>
      <c r="G936" s="28" t="n">
        <v>0</v>
      </c>
      <c r="H936" s="28" t="n">
        <v>0</v>
      </c>
      <c r="I936" s="28" t="n">
        <v>0</v>
      </c>
      <c r="J936" s="28" t="n">
        <v>172</v>
      </c>
      <c r="K936" s="28" t="n">
        <v>3</v>
      </c>
      <c r="L936" s="28" t="n">
        <v>2</v>
      </c>
      <c r="M936" s="28" t="s">
        <v>147</v>
      </c>
      <c r="N936" s="28" t="s">
        <v>138</v>
      </c>
      <c r="O936" s="29" t="n">
        <v>45299</v>
      </c>
      <c r="P936" s="28" t="n">
        <f aca="false">ROUNDDOWN(($B936-$O936)/30,0)</f>
        <v>7</v>
      </c>
      <c r="Q936" s="28" t="str">
        <f aca="false">TEXT($B936,"yyyy-mm")</f>
        <v>2024-08</v>
      </c>
      <c r="R936" s="28" t="n">
        <f aca="false">IF(AND($O936&gt;=DATE(2025,1,1),$O936&lt;=DATE(2025,4,30)),1,0)</f>
        <v>0</v>
      </c>
    </row>
    <row r="937" customFormat="false" ht="15" hidden="false" customHeight="false" outlineLevel="0" collapsed="false">
      <c r="A937" s="28" t="n">
        <v>97</v>
      </c>
      <c r="B937" s="29" t="n">
        <v>45565</v>
      </c>
      <c r="C937" s="28" t="n">
        <v>18846.16</v>
      </c>
      <c r="D937" s="28" t="n">
        <v>0</v>
      </c>
      <c r="E937" s="28" t="n">
        <v>0</v>
      </c>
      <c r="F937" s="28" t="s">
        <v>345</v>
      </c>
      <c r="G937" s="28" t="n">
        <v>0</v>
      </c>
      <c r="H937" s="28" t="n">
        <v>0</v>
      </c>
      <c r="I937" s="28" t="n">
        <v>0</v>
      </c>
      <c r="J937" s="28" t="n">
        <v>172</v>
      </c>
      <c r="K937" s="28" t="n">
        <v>3</v>
      </c>
      <c r="L937" s="28" t="n">
        <v>2</v>
      </c>
      <c r="M937" s="28" t="s">
        <v>147</v>
      </c>
      <c r="N937" s="28" t="s">
        <v>138</v>
      </c>
      <c r="O937" s="29" t="n">
        <v>45299</v>
      </c>
      <c r="P937" s="28" t="n">
        <f aca="false">ROUNDDOWN(($B937-$O937)/30,0)</f>
        <v>8</v>
      </c>
      <c r="Q937" s="28" t="str">
        <f aca="false">TEXT($B937,"yyyy-mm")</f>
        <v>2024-09</v>
      </c>
      <c r="R937" s="28" t="n">
        <f aca="false">IF(AND($O937&gt;=DATE(2025,1,1),$O937&lt;=DATE(2025,4,30)),1,0)</f>
        <v>0</v>
      </c>
    </row>
    <row r="938" customFormat="false" ht="15" hidden="false" customHeight="false" outlineLevel="0" collapsed="false">
      <c r="A938" s="28" t="n">
        <v>97</v>
      </c>
      <c r="B938" s="29" t="n">
        <v>45596</v>
      </c>
      <c r="C938" s="28" t="n">
        <v>15076.93</v>
      </c>
      <c r="D938" s="28" t="n">
        <v>0</v>
      </c>
      <c r="E938" s="28" t="n">
        <v>0</v>
      </c>
      <c r="F938" s="28" t="s">
        <v>345</v>
      </c>
      <c r="G938" s="28" t="n">
        <v>0</v>
      </c>
      <c r="H938" s="28" t="n">
        <v>0</v>
      </c>
      <c r="I938" s="28" t="n">
        <v>0</v>
      </c>
      <c r="J938" s="28" t="n">
        <v>172</v>
      </c>
      <c r="K938" s="28" t="n">
        <v>3</v>
      </c>
      <c r="L938" s="28" t="n">
        <v>2</v>
      </c>
      <c r="M938" s="28" t="s">
        <v>147</v>
      </c>
      <c r="N938" s="28" t="s">
        <v>138</v>
      </c>
      <c r="O938" s="29" t="n">
        <v>45299</v>
      </c>
      <c r="P938" s="28" t="n">
        <f aca="false">ROUNDDOWN(($B938-$O938)/30,0)</f>
        <v>9</v>
      </c>
      <c r="Q938" s="28" t="str">
        <f aca="false">TEXT($B938,"yyyy-mm")</f>
        <v>2024-10</v>
      </c>
      <c r="R938" s="28" t="n">
        <f aca="false">IF(AND($O938&gt;=DATE(2025,1,1),$O938&lt;=DATE(2025,4,30)),1,0)</f>
        <v>0</v>
      </c>
    </row>
    <row r="939" customFormat="false" ht="15" hidden="false" customHeight="false" outlineLevel="0" collapsed="false">
      <c r="A939" s="28" t="n">
        <v>97</v>
      </c>
      <c r="B939" s="29" t="n">
        <v>45626</v>
      </c>
      <c r="C939" s="28" t="n">
        <v>11307.7</v>
      </c>
      <c r="D939" s="28" t="n">
        <v>0</v>
      </c>
      <c r="E939" s="28" t="n">
        <v>0</v>
      </c>
      <c r="F939" s="28" t="s">
        <v>345</v>
      </c>
      <c r="G939" s="28" t="n">
        <v>0</v>
      </c>
      <c r="H939" s="28" t="n">
        <v>0</v>
      </c>
      <c r="I939" s="28" t="n">
        <v>0</v>
      </c>
      <c r="J939" s="28" t="n">
        <v>172</v>
      </c>
      <c r="K939" s="28" t="n">
        <v>3</v>
      </c>
      <c r="L939" s="28" t="n">
        <v>2</v>
      </c>
      <c r="M939" s="28" t="s">
        <v>147</v>
      </c>
      <c r="N939" s="28" t="s">
        <v>138</v>
      </c>
      <c r="O939" s="29" t="n">
        <v>45299</v>
      </c>
      <c r="P939" s="28" t="n">
        <f aca="false">ROUNDDOWN(($B939-$O939)/30,0)</f>
        <v>10</v>
      </c>
      <c r="Q939" s="28" t="str">
        <f aca="false">TEXT($B939,"yyyy-mm")</f>
        <v>2024-11</v>
      </c>
      <c r="R939" s="28" t="n">
        <f aca="false">IF(AND($O939&gt;=DATE(2025,1,1),$O939&lt;=DATE(2025,4,30)),1,0)</f>
        <v>0</v>
      </c>
    </row>
    <row r="940" customFormat="false" ht="15" hidden="false" customHeight="false" outlineLevel="0" collapsed="false">
      <c r="A940" s="28" t="n">
        <v>97</v>
      </c>
      <c r="B940" s="29" t="n">
        <v>45657</v>
      </c>
      <c r="C940" s="28" t="n">
        <v>7538.47</v>
      </c>
      <c r="D940" s="28" t="n">
        <v>0</v>
      </c>
      <c r="E940" s="28" t="n">
        <v>0</v>
      </c>
      <c r="F940" s="28" t="s">
        <v>345</v>
      </c>
      <c r="G940" s="28" t="n">
        <v>0</v>
      </c>
      <c r="H940" s="28" t="n">
        <v>0</v>
      </c>
      <c r="I940" s="28" t="n">
        <v>0</v>
      </c>
      <c r="J940" s="28" t="n">
        <v>172</v>
      </c>
      <c r="K940" s="28" t="n">
        <v>3</v>
      </c>
      <c r="L940" s="28" t="n">
        <v>2</v>
      </c>
      <c r="M940" s="28" t="s">
        <v>147</v>
      </c>
      <c r="N940" s="28" t="s">
        <v>138</v>
      </c>
      <c r="O940" s="29" t="n">
        <v>45299</v>
      </c>
      <c r="P940" s="28" t="n">
        <f aca="false">ROUNDDOWN(($B940-$O940)/30,0)</f>
        <v>11</v>
      </c>
      <c r="Q940" s="28" t="str">
        <f aca="false">TEXT($B940,"yyyy-mm")</f>
        <v>2024-12</v>
      </c>
      <c r="R940" s="28" t="n">
        <f aca="false">IF(AND($O940&gt;=DATE(2025,1,1),$O940&lt;=DATE(2025,4,30)),1,0)</f>
        <v>0</v>
      </c>
    </row>
    <row r="941" customFormat="false" ht="15" hidden="false" customHeight="false" outlineLevel="0" collapsed="false">
      <c r="A941" s="28" t="n">
        <v>97</v>
      </c>
      <c r="B941" s="29" t="n">
        <v>45688</v>
      </c>
      <c r="C941" s="28" t="n">
        <v>3769.24</v>
      </c>
      <c r="D941" s="28" t="n">
        <v>0</v>
      </c>
      <c r="E941" s="28" t="n">
        <v>0</v>
      </c>
      <c r="F941" s="28" t="s">
        <v>345</v>
      </c>
      <c r="G941" s="28" t="n">
        <v>0</v>
      </c>
      <c r="H941" s="28" t="n">
        <v>0</v>
      </c>
      <c r="I941" s="28" t="n">
        <v>0</v>
      </c>
      <c r="J941" s="28" t="n">
        <v>172</v>
      </c>
      <c r="K941" s="28" t="n">
        <v>3</v>
      </c>
      <c r="L941" s="28" t="n">
        <v>2</v>
      </c>
      <c r="M941" s="28" t="s">
        <v>147</v>
      </c>
      <c r="N941" s="28" t="s">
        <v>138</v>
      </c>
      <c r="O941" s="29" t="n">
        <v>45299</v>
      </c>
      <c r="P941" s="28" t="n">
        <f aca="false">ROUNDDOWN(($B941-$O941)/30,0)</f>
        <v>12</v>
      </c>
      <c r="Q941" s="28" t="str">
        <f aca="false">TEXT($B941,"yyyy-mm")</f>
        <v>2025-01</v>
      </c>
      <c r="R941" s="28" t="n">
        <f aca="false">IF(AND($O941&gt;=DATE(2025,1,1),$O941&lt;=DATE(2025,4,30)),1,0)</f>
        <v>0</v>
      </c>
    </row>
    <row r="942" customFormat="false" ht="15" hidden="false" customHeight="false" outlineLevel="0" collapsed="false">
      <c r="A942" s="28" t="n">
        <v>97</v>
      </c>
      <c r="B942" s="29" t="n">
        <v>45716</v>
      </c>
      <c r="C942" s="28" t="n">
        <v>0.01</v>
      </c>
      <c r="D942" s="28" t="n">
        <v>0</v>
      </c>
      <c r="E942" s="28" t="n">
        <v>0</v>
      </c>
      <c r="F942" s="28" t="s">
        <v>345</v>
      </c>
      <c r="G942" s="28" t="n">
        <v>0</v>
      </c>
      <c r="H942" s="28" t="n">
        <v>0</v>
      </c>
      <c r="I942" s="28" t="n">
        <v>0</v>
      </c>
      <c r="J942" s="28" t="n">
        <v>172</v>
      </c>
      <c r="K942" s="28" t="n">
        <v>3</v>
      </c>
      <c r="L942" s="28" t="n">
        <v>2</v>
      </c>
      <c r="M942" s="28" t="s">
        <v>147</v>
      </c>
      <c r="N942" s="28" t="s">
        <v>138</v>
      </c>
      <c r="O942" s="29" t="n">
        <v>45299</v>
      </c>
      <c r="P942" s="28" t="n">
        <f aca="false">ROUNDDOWN(($B942-$O942)/30,0)</f>
        <v>13</v>
      </c>
      <c r="Q942" s="28" t="str">
        <f aca="false">TEXT($B942,"yyyy-mm")</f>
        <v>2025-02</v>
      </c>
      <c r="R942" s="28" t="n">
        <f aca="false">IF(AND($O942&gt;=DATE(2025,1,1),$O942&lt;=DATE(2025,4,30)),1,0)</f>
        <v>0</v>
      </c>
    </row>
    <row r="943" customFormat="false" ht="15" hidden="false" customHeight="false" outlineLevel="0" collapsed="false">
      <c r="A943" s="28" t="n">
        <v>98</v>
      </c>
      <c r="B943" s="29" t="n">
        <v>45169</v>
      </c>
      <c r="C943" s="28" t="n">
        <v>39700</v>
      </c>
      <c r="D943" s="28" t="n">
        <v>0</v>
      </c>
      <c r="E943" s="28" t="n">
        <v>0</v>
      </c>
      <c r="F943" s="28" t="s">
        <v>345</v>
      </c>
      <c r="G943" s="28" t="n">
        <v>0</v>
      </c>
      <c r="H943" s="28" t="n">
        <v>0</v>
      </c>
      <c r="I943" s="28" t="n">
        <v>0</v>
      </c>
      <c r="J943" s="28" t="n">
        <v>41</v>
      </c>
      <c r="K943" s="28" t="n">
        <v>5</v>
      </c>
      <c r="L943" s="28" t="n">
        <v>3</v>
      </c>
      <c r="M943" s="28" t="s">
        <v>146</v>
      </c>
      <c r="N943" s="28" t="s">
        <v>139</v>
      </c>
      <c r="O943" s="29" t="n">
        <v>45148</v>
      </c>
      <c r="P943" s="28" t="n">
        <f aca="false">ROUNDDOWN(($B943-$O943)/30,0)</f>
        <v>0</v>
      </c>
      <c r="Q943" s="28" t="str">
        <f aca="false">TEXT($B943,"yyyy-mm")</f>
        <v>2023-08</v>
      </c>
      <c r="R943" s="28" t="n">
        <f aca="false">IF(AND($O943&gt;=DATE(2025,1,1),$O943&lt;=DATE(2025,4,30)),1,0)</f>
        <v>0</v>
      </c>
    </row>
    <row r="944" customFormat="false" ht="15" hidden="false" customHeight="false" outlineLevel="0" collapsed="false">
      <c r="A944" s="28" t="n">
        <v>98</v>
      </c>
      <c r="B944" s="29" t="n">
        <v>45199</v>
      </c>
      <c r="C944" s="28" t="n">
        <v>29775</v>
      </c>
      <c r="D944" s="28" t="n">
        <v>0</v>
      </c>
      <c r="E944" s="28" t="n">
        <v>0</v>
      </c>
      <c r="F944" s="28" t="s">
        <v>345</v>
      </c>
      <c r="G944" s="28" t="n">
        <v>0</v>
      </c>
      <c r="H944" s="28" t="n">
        <v>0</v>
      </c>
      <c r="I944" s="28" t="n">
        <v>0</v>
      </c>
      <c r="J944" s="28" t="n">
        <v>41</v>
      </c>
      <c r="K944" s="28" t="n">
        <v>5</v>
      </c>
      <c r="L944" s="28" t="n">
        <v>3</v>
      </c>
      <c r="M944" s="28" t="s">
        <v>146</v>
      </c>
      <c r="N944" s="28" t="s">
        <v>139</v>
      </c>
      <c r="O944" s="29" t="n">
        <v>45148</v>
      </c>
      <c r="P944" s="28" t="n">
        <f aca="false">ROUNDDOWN(($B944-$O944)/30,0)</f>
        <v>1</v>
      </c>
      <c r="Q944" s="28" t="str">
        <f aca="false">TEXT($B944,"yyyy-mm")</f>
        <v>2023-09</v>
      </c>
      <c r="R944" s="28" t="n">
        <f aca="false">IF(AND($O944&gt;=DATE(2025,1,1),$O944&lt;=DATE(2025,4,30)),1,0)</f>
        <v>0</v>
      </c>
    </row>
    <row r="945" customFormat="false" ht="15" hidden="false" customHeight="false" outlineLevel="0" collapsed="false">
      <c r="A945" s="28" t="n">
        <v>98</v>
      </c>
      <c r="B945" s="29" t="n">
        <v>45230</v>
      </c>
      <c r="C945" s="28" t="n">
        <v>19850</v>
      </c>
      <c r="D945" s="28" t="n">
        <v>0</v>
      </c>
      <c r="E945" s="28" t="n">
        <v>0</v>
      </c>
      <c r="F945" s="28" t="s">
        <v>345</v>
      </c>
      <c r="G945" s="28" t="n">
        <v>0</v>
      </c>
      <c r="H945" s="28" t="n">
        <v>0</v>
      </c>
      <c r="I945" s="28" t="n">
        <v>0</v>
      </c>
      <c r="J945" s="28" t="n">
        <v>41</v>
      </c>
      <c r="K945" s="28" t="n">
        <v>5</v>
      </c>
      <c r="L945" s="28" t="n">
        <v>3</v>
      </c>
      <c r="M945" s="28" t="s">
        <v>146</v>
      </c>
      <c r="N945" s="28" t="s">
        <v>139</v>
      </c>
      <c r="O945" s="29" t="n">
        <v>45148</v>
      </c>
      <c r="P945" s="28" t="n">
        <f aca="false">ROUNDDOWN(($B945-$O945)/30,0)</f>
        <v>2</v>
      </c>
      <c r="Q945" s="28" t="str">
        <f aca="false">TEXT($B945,"yyyy-mm")</f>
        <v>2023-10</v>
      </c>
      <c r="R945" s="28" t="n">
        <f aca="false">IF(AND($O945&gt;=DATE(2025,1,1),$O945&lt;=DATE(2025,4,30)),1,0)</f>
        <v>0</v>
      </c>
    </row>
    <row r="946" customFormat="false" ht="15" hidden="false" customHeight="false" outlineLevel="0" collapsed="false">
      <c r="A946" s="28" t="n">
        <v>98</v>
      </c>
      <c r="B946" s="29" t="n">
        <v>45260</v>
      </c>
      <c r="C946" s="28" t="n">
        <v>19850</v>
      </c>
      <c r="D946" s="28" t="n">
        <v>9925</v>
      </c>
      <c r="E946" s="28" t="n">
        <v>20</v>
      </c>
      <c r="F946" s="28" t="s">
        <v>346</v>
      </c>
      <c r="G946" s="28" t="n">
        <v>0</v>
      </c>
      <c r="H946" s="28" t="n">
        <v>0</v>
      </c>
      <c r="I946" s="28" t="n">
        <v>0</v>
      </c>
      <c r="J946" s="28" t="n">
        <v>41</v>
      </c>
      <c r="K946" s="28" t="n">
        <v>5</v>
      </c>
      <c r="L946" s="28" t="n">
        <v>3</v>
      </c>
      <c r="M946" s="28" t="s">
        <v>146</v>
      </c>
      <c r="N946" s="28" t="s">
        <v>139</v>
      </c>
      <c r="O946" s="29" t="n">
        <v>45148</v>
      </c>
      <c r="P946" s="28" t="n">
        <f aca="false">ROUNDDOWN(($B946-$O946)/30,0)</f>
        <v>3</v>
      </c>
      <c r="Q946" s="28" t="str">
        <f aca="false">TEXT($B946,"yyyy-mm")</f>
        <v>2023-11</v>
      </c>
      <c r="R946" s="28" t="n">
        <f aca="false">IF(AND($O946&gt;=DATE(2025,1,1),$O946&lt;=DATE(2025,4,30)),1,0)</f>
        <v>0</v>
      </c>
    </row>
    <row r="947" customFormat="false" ht="15" hidden="false" customHeight="false" outlineLevel="0" collapsed="false">
      <c r="A947" s="28" t="n">
        <v>98</v>
      </c>
      <c r="B947" s="29" t="n">
        <v>45291</v>
      </c>
      <c r="C947" s="28" t="n">
        <v>14860.78</v>
      </c>
      <c r="D947" s="28" t="n">
        <v>14860.78</v>
      </c>
      <c r="E947" s="28" t="n">
        <v>51</v>
      </c>
      <c r="F947" s="28" t="s">
        <v>347</v>
      </c>
      <c r="G947" s="28" t="n">
        <v>1</v>
      </c>
      <c r="H947" s="28" t="n">
        <v>0</v>
      </c>
      <c r="I947" s="28" t="n">
        <v>0</v>
      </c>
      <c r="J947" s="28" t="n">
        <v>41</v>
      </c>
      <c r="K947" s="28" t="n">
        <v>5</v>
      </c>
      <c r="L947" s="28" t="n">
        <v>3</v>
      </c>
      <c r="M947" s="28" t="s">
        <v>146</v>
      </c>
      <c r="N947" s="28" t="s">
        <v>139</v>
      </c>
      <c r="O947" s="29" t="n">
        <v>45148</v>
      </c>
      <c r="P947" s="28" t="n">
        <f aca="false">ROUNDDOWN(($B947-$O947)/30,0)</f>
        <v>4</v>
      </c>
      <c r="Q947" s="28" t="str">
        <f aca="false">TEXT($B947,"yyyy-mm")</f>
        <v>2023-12</v>
      </c>
      <c r="R947" s="28" t="n">
        <f aca="false">IF(AND($O947&gt;=DATE(2025,1,1),$O947&lt;=DATE(2025,4,30)),1,0)</f>
        <v>0</v>
      </c>
    </row>
    <row r="948" customFormat="false" ht="15" hidden="false" customHeight="false" outlineLevel="0" collapsed="false">
      <c r="A948" s="28" t="n">
        <v>99</v>
      </c>
      <c r="B948" s="29" t="n">
        <v>46081</v>
      </c>
      <c r="C948" s="28" t="n">
        <v>125300</v>
      </c>
      <c r="D948" s="28" t="n">
        <v>0</v>
      </c>
      <c r="E948" s="28" t="n">
        <v>0</v>
      </c>
      <c r="F948" s="28" t="s">
        <v>345</v>
      </c>
      <c r="G948" s="28" t="n">
        <v>0</v>
      </c>
      <c r="H948" s="28" t="n">
        <v>0</v>
      </c>
      <c r="I948" s="28" t="n">
        <v>0</v>
      </c>
      <c r="J948" s="28" t="n">
        <v>301</v>
      </c>
      <c r="K948" s="28" t="n">
        <v>7</v>
      </c>
      <c r="L948" s="28" t="n">
        <v>2</v>
      </c>
      <c r="M948" s="28" t="s">
        <v>147</v>
      </c>
      <c r="N948" s="28" t="s">
        <v>142</v>
      </c>
      <c r="O948" s="29" t="n">
        <v>46068</v>
      </c>
      <c r="P948" s="28" t="n">
        <f aca="false">ROUNDDOWN(($B948-$O948)/30,0)</f>
        <v>0</v>
      </c>
      <c r="Q948" s="28" t="str">
        <f aca="false">TEXT($B948,"yyyy-mm")</f>
        <v>2026-02</v>
      </c>
      <c r="R948" s="28" t="n">
        <f aca="false">IF(AND($O948&gt;=DATE(2025,1,1),$O948&lt;=DATE(2025,4,30)),1,0)</f>
        <v>0</v>
      </c>
    </row>
    <row r="949" customFormat="false" ht="15" hidden="false" customHeight="false" outlineLevel="0" collapsed="false">
      <c r="A949" s="28" t="n">
        <v>99</v>
      </c>
      <c r="B949" s="29" t="n">
        <v>46112</v>
      </c>
      <c r="C949" s="28" t="n">
        <v>121819.44</v>
      </c>
      <c r="D949" s="28" t="n">
        <v>0</v>
      </c>
      <c r="E949" s="28" t="n">
        <v>0</v>
      </c>
      <c r="F949" s="28" t="s">
        <v>345</v>
      </c>
      <c r="G949" s="28" t="n">
        <v>0</v>
      </c>
      <c r="H949" s="28" t="n">
        <v>0</v>
      </c>
      <c r="I949" s="28" t="n">
        <v>0</v>
      </c>
      <c r="J949" s="28" t="n">
        <v>301</v>
      </c>
      <c r="K949" s="28" t="n">
        <v>7</v>
      </c>
      <c r="L949" s="28" t="n">
        <v>2</v>
      </c>
      <c r="M949" s="28" t="s">
        <v>147</v>
      </c>
      <c r="N949" s="28" t="s">
        <v>142</v>
      </c>
      <c r="O949" s="29" t="n">
        <v>46068</v>
      </c>
      <c r="P949" s="28" t="n">
        <f aca="false">ROUNDDOWN(($B949-$O949)/30,0)</f>
        <v>1</v>
      </c>
      <c r="Q949" s="28" t="str">
        <f aca="false">TEXT($B949,"yyyy-mm")</f>
        <v>2026-03</v>
      </c>
      <c r="R949" s="28" t="n">
        <f aca="false">IF(AND($O949&gt;=DATE(2025,1,1),$O949&lt;=DATE(2025,4,30)),1,0)</f>
        <v>0</v>
      </c>
    </row>
    <row r="950" customFormat="false" ht="15" hidden="false" customHeight="false" outlineLevel="0" collapsed="false">
      <c r="A950" s="28" t="n">
        <v>99</v>
      </c>
      <c r="B950" s="29" t="n">
        <v>46142</v>
      </c>
      <c r="C950" s="28" t="n">
        <v>118338.88</v>
      </c>
      <c r="D950" s="28" t="n">
        <v>0</v>
      </c>
      <c r="E950" s="28" t="n">
        <v>0</v>
      </c>
      <c r="F950" s="28" t="s">
        <v>345</v>
      </c>
      <c r="G950" s="28" t="n">
        <v>0</v>
      </c>
      <c r="H950" s="28" t="n">
        <v>0</v>
      </c>
      <c r="I950" s="28" t="n">
        <v>0</v>
      </c>
      <c r="J950" s="28" t="n">
        <v>301</v>
      </c>
      <c r="K950" s="28" t="n">
        <v>7</v>
      </c>
      <c r="L950" s="28" t="n">
        <v>2</v>
      </c>
      <c r="M950" s="28" t="s">
        <v>147</v>
      </c>
      <c r="N950" s="28" t="s">
        <v>142</v>
      </c>
      <c r="O950" s="29" t="n">
        <v>46068</v>
      </c>
      <c r="P950" s="28" t="n">
        <f aca="false">ROUNDDOWN(($B950-$O950)/30,0)</f>
        <v>2</v>
      </c>
      <c r="Q950" s="28" t="str">
        <f aca="false">TEXT($B950,"yyyy-mm")</f>
        <v>2026-04</v>
      </c>
      <c r="R950" s="28" t="n">
        <f aca="false">IF(AND($O950&gt;=DATE(2025,1,1),$O950&lt;=DATE(2025,4,30)),1,0)</f>
        <v>0</v>
      </c>
    </row>
    <row r="951" customFormat="false" ht="15" hidden="false" customHeight="false" outlineLevel="0" collapsed="false">
      <c r="A951" s="28" t="n">
        <v>99</v>
      </c>
      <c r="B951" s="29" t="n">
        <v>46173</v>
      </c>
      <c r="C951" s="28" t="n">
        <v>118338.88</v>
      </c>
      <c r="D951" s="28" t="n">
        <v>3480.56</v>
      </c>
      <c r="E951" s="28" t="n">
        <v>16</v>
      </c>
      <c r="F951" s="28" t="s">
        <v>346</v>
      </c>
      <c r="G951" s="28" t="n">
        <v>0</v>
      </c>
      <c r="H951" s="28" t="n">
        <v>0</v>
      </c>
      <c r="I951" s="28" t="n">
        <v>0</v>
      </c>
      <c r="J951" s="28" t="n">
        <v>301</v>
      </c>
      <c r="K951" s="28" t="n">
        <v>7</v>
      </c>
      <c r="L951" s="28" t="n">
        <v>2</v>
      </c>
      <c r="M951" s="28" t="s">
        <v>147</v>
      </c>
      <c r="N951" s="28" t="s">
        <v>142</v>
      </c>
      <c r="O951" s="29" t="n">
        <v>46068</v>
      </c>
      <c r="P951" s="28" t="n">
        <f aca="false">ROUNDDOWN(($B951-$O951)/30,0)</f>
        <v>3</v>
      </c>
      <c r="Q951" s="28" t="str">
        <f aca="false">TEXT($B951,"yyyy-mm")</f>
        <v>2026-05</v>
      </c>
      <c r="R951" s="28" t="n">
        <f aca="false">IF(AND($O951&gt;=DATE(2025,1,1),$O951&lt;=DATE(2025,4,30)),1,0)</f>
        <v>0</v>
      </c>
    </row>
    <row r="952" customFormat="false" ht="15" hidden="false" customHeight="false" outlineLevel="0" collapsed="false">
      <c r="A952" s="28" t="n">
        <v>99</v>
      </c>
      <c r="B952" s="29" t="n">
        <v>46203</v>
      </c>
      <c r="C952" s="28" t="n">
        <v>118338.88</v>
      </c>
      <c r="D952" s="28" t="n">
        <v>6961.12</v>
      </c>
      <c r="E952" s="28" t="n">
        <v>46</v>
      </c>
      <c r="F952" s="28" t="s">
        <v>347</v>
      </c>
      <c r="G952" s="28" t="n">
        <v>1</v>
      </c>
      <c r="H952" s="28" t="n">
        <v>0</v>
      </c>
      <c r="I952" s="28" t="n">
        <v>0</v>
      </c>
      <c r="J952" s="28" t="n">
        <v>301</v>
      </c>
      <c r="K952" s="28" t="n">
        <v>7</v>
      </c>
      <c r="L952" s="28" t="n">
        <v>2</v>
      </c>
      <c r="M952" s="28" t="s">
        <v>147</v>
      </c>
      <c r="N952" s="28" t="s">
        <v>142</v>
      </c>
      <c r="O952" s="29" t="n">
        <v>46068</v>
      </c>
      <c r="P952" s="28" t="n">
        <f aca="false">ROUNDDOWN(($B952-$O952)/30,0)</f>
        <v>4</v>
      </c>
      <c r="Q952" s="28" t="str">
        <f aca="false">TEXT($B952,"yyyy-mm")</f>
        <v>2026-06</v>
      </c>
      <c r="R952" s="28" t="n">
        <f aca="false">IF(AND($O952&gt;=DATE(2025,1,1),$O952&lt;=DATE(2025,4,30)),1,0)</f>
        <v>0</v>
      </c>
    </row>
    <row r="953" customFormat="false" ht="15" hidden="false" customHeight="false" outlineLevel="0" collapsed="false">
      <c r="A953" s="28" t="n">
        <v>99</v>
      </c>
      <c r="B953" s="29" t="n">
        <v>46234</v>
      </c>
      <c r="C953" s="28" t="n">
        <v>118338.88</v>
      </c>
      <c r="D953" s="28" t="n">
        <v>10441.68</v>
      </c>
      <c r="E953" s="28" t="n">
        <v>77</v>
      </c>
      <c r="F953" s="28" t="s">
        <v>348</v>
      </c>
      <c r="G953" s="28" t="n">
        <v>1</v>
      </c>
      <c r="H953" s="28" t="n">
        <v>1</v>
      </c>
      <c r="I953" s="28" t="n">
        <v>0</v>
      </c>
      <c r="J953" s="28" t="n">
        <v>301</v>
      </c>
      <c r="K953" s="28" t="n">
        <v>7</v>
      </c>
      <c r="L953" s="28" t="n">
        <v>2</v>
      </c>
      <c r="M953" s="28" t="s">
        <v>147</v>
      </c>
      <c r="N953" s="28" t="s">
        <v>142</v>
      </c>
      <c r="O953" s="29" t="n">
        <v>46068</v>
      </c>
      <c r="P953" s="28" t="n">
        <f aca="false">ROUNDDOWN(($B953-$O953)/30,0)</f>
        <v>5</v>
      </c>
      <c r="Q953" s="28" t="str">
        <f aca="false">TEXT($B953,"yyyy-mm")</f>
        <v>2026-07</v>
      </c>
      <c r="R953" s="28" t="n">
        <f aca="false">IF(AND($O953&gt;=DATE(2025,1,1),$O953&lt;=DATE(2025,4,30)),1,0)</f>
        <v>0</v>
      </c>
    </row>
    <row r="954" customFormat="false" ht="15" hidden="false" customHeight="false" outlineLevel="0" collapsed="false">
      <c r="A954" s="28" t="n">
        <v>99</v>
      </c>
      <c r="B954" s="29" t="n">
        <v>46265</v>
      </c>
      <c r="C954" s="28" t="n">
        <v>118338.88</v>
      </c>
      <c r="D954" s="28" t="n">
        <v>13922.24</v>
      </c>
      <c r="E954" s="28" t="n">
        <v>108</v>
      </c>
      <c r="F954" s="28" t="s">
        <v>349</v>
      </c>
      <c r="G954" s="28" t="n">
        <v>1</v>
      </c>
      <c r="H954" s="28" t="n">
        <v>1</v>
      </c>
      <c r="I954" s="28" t="n">
        <v>1</v>
      </c>
      <c r="J954" s="28" t="n">
        <v>301</v>
      </c>
      <c r="K954" s="28" t="n">
        <v>7</v>
      </c>
      <c r="L954" s="28" t="n">
        <v>2</v>
      </c>
      <c r="M954" s="28" t="s">
        <v>147</v>
      </c>
      <c r="N954" s="28" t="s">
        <v>142</v>
      </c>
      <c r="O954" s="29" t="n">
        <v>46068</v>
      </c>
      <c r="P954" s="28" t="n">
        <f aca="false">ROUNDDOWN(($B954-$O954)/30,0)</f>
        <v>6</v>
      </c>
      <c r="Q954" s="28" t="str">
        <f aca="false">TEXT($B954,"yyyy-mm")</f>
        <v>2026-08</v>
      </c>
      <c r="R954" s="28" t="n">
        <f aca="false">IF(AND($O954&gt;=DATE(2025,1,1),$O954&lt;=DATE(2025,4,30)),1,0)</f>
        <v>0</v>
      </c>
    </row>
    <row r="955" customFormat="false" ht="15" hidden="false" customHeight="false" outlineLevel="0" collapsed="false">
      <c r="A955" s="28" t="n">
        <v>100</v>
      </c>
      <c r="B955" s="29" t="n">
        <v>45626</v>
      </c>
      <c r="C955" s="28" t="n">
        <v>53900</v>
      </c>
      <c r="D955" s="28" t="n">
        <v>0</v>
      </c>
      <c r="E955" s="28" t="n">
        <v>0</v>
      </c>
      <c r="F955" s="28" t="s">
        <v>345</v>
      </c>
      <c r="G955" s="28" t="n">
        <v>0</v>
      </c>
      <c r="H955" s="28" t="n">
        <v>0</v>
      </c>
      <c r="I955" s="28" t="n">
        <v>0</v>
      </c>
      <c r="J955" s="28" t="n">
        <v>118</v>
      </c>
      <c r="K955" s="28" t="n">
        <v>3</v>
      </c>
      <c r="L955" s="28" t="n">
        <v>1</v>
      </c>
      <c r="M955" s="28" t="s">
        <v>145</v>
      </c>
      <c r="N955" s="28" t="s">
        <v>141</v>
      </c>
      <c r="O955" s="29" t="n">
        <v>45603</v>
      </c>
      <c r="P955" s="28" t="n">
        <f aca="false">ROUNDDOWN(($B955-$O955)/30,0)</f>
        <v>0</v>
      </c>
      <c r="Q955" s="28" t="str">
        <f aca="false">TEXT($B955,"yyyy-mm")</f>
        <v>2024-11</v>
      </c>
      <c r="R955" s="28" t="n">
        <f aca="false">IF(AND($O955&gt;=DATE(2025,1,1),$O955&lt;=DATE(2025,4,30)),1,0)</f>
        <v>0</v>
      </c>
    </row>
    <row r="956" customFormat="false" ht="15" hidden="false" customHeight="false" outlineLevel="0" collapsed="false">
      <c r="A956" s="28" t="n">
        <v>100</v>
      </c>
      <c r="B956" s="29" t="n">
        <v>45657</v>
      </c>
      <c r="C956" s="28" t="n">
        <v>49408.33</v>
      </c>
      <c r="D956" s="28" t="n">
        <v>0</v>
      </c>
      <c r="E956" s="28" t="n">
        <v>0</v>
      </c>
      <c r="F956" s="28" t="s">
        <v>345</v>
      </c>
      <c r="G956" s="28" t="n">
        <v>0</v>
      </c>
      <c r="H956" s="28" t="n">
        <v>0</v>
      </c>
      <c r="I956" s="28" t="n">
        <v>0</v>
      </c>
      <c r="J956" s="28" t="n">
        <v>118</v>
      </c>
      <c r="K956" s="28" t="n">
        <v>3</v>
      </c>
      <c r="L956" s="28" t="n">
        <v>1</v>
      </c>
      <c r="M956" s="28" t="s">
        <v>145</v>
      </c>
      <c r="N956" s="28" t="s">
        <v>141</v>
      </c>
      <c r="O956" s="29" t="n">
        <v>45603</v>
      </c>
      <c r="P956" s="28" t="n">
        <f aca="false">ROUNDDOWN(($B956-$O956)/30,0)</f>
        <v>1</v>
      </c>
      <c r="Q956" s="28" t="str">
        <f aca="false">TEXT($B956,"yyyy-mm")</f>
        <v>2024-12</v>
      </c>
      <c r="R956" s="28" t="n">
        <f aca="false">IF(AND($O956&gt;=DATE(2025,1,1),$O956&lt;=DATE(2025,4,30)),1,0)</f>
        <v>0</v>
      </c>
    </row>
    <row r="957" customFormat="false" ht="15" hidden="false" customHeight="false" outlineLevel="0" collapsed="false">
      <c r="A957" s="28" t="n">
        <v>100</v>
      </c>
      <c r="B957" s="29" t="n">
        <v>45688</v>
      </c>
      <c r="C957" s="28" t="n">
        <v>44916.66</v>
      </c>
      <c r="D957" s="28" t="n">
        <v>0</v>
      </c>
      <c r="E957" s="28" t="n">
        <v>0</v>
      </c>
      <c r="F957" s="28" t="s">
        <v>345</v>
      </c>
      <c r="G957" s="28" t="n">
        <v>0</v>
      </c>
      <c r="H957" s="28" t="n">
        <v>0</v>
      </c>
      <c r="I957" s="28" t="n">
        <v>0</v>
      </c>
      <c r="J957" s="28" t="n">
        <v>118</v>
      </c>
      <c r="K957" s="28" t="n">
        <v>3</v>
      </c>
      <c r="L957" s="28" t="n">
        <v>1</v>
      </c>
      <c r="M957" s="28" t="s">
        <v>145</v>
      </c>
      <c r="N957" s="28" t="s">
        <v>141</v>
      </c>
      <c r="O957" s="29" t="n">
        <v>45603</v>
      </c>
      <c r="P957" s="28" t="n">
        <f aca="false">ROUNDDOWN(($B957-$O957)/30,0)</f>
        <v>2</v>
      </c>
      <c r="Q957" s="28" t="str">
        <f aca="false">TEXT($B957,"yyyy-mm")</f>
        <v>2025-01</v>
      </c>
      <c r="R957" s="28" t="n">
        <f aca="false">IF(AND($O957&gt;=DATE(2025,1,1),$O957&lt;=DATE(2025,4,30)),1,0)</f>
        <v>0</v>
      </c>
    </row>
    <row r="958" customFormat="false" ht="15" hidden="false" customHeight="false" outlineLevel="0" collapsed="false">
      <c r="A958" s="28" t="n">
        <v>100</v>
      </c>
      <c r="B958" s="29" t="n">
        <v>45716</v>
      </c>
      <c r="C958" s="28" t="n">
        <v>40424.99</v>
      </c>
      <c r="D958" s="28" t="n">
        <v>0</v>
      </c>
      <c r="E958" s="28" t="n">
        <v>0</v>
      </c>
      <c r="F958" s="28" t="s">
        <v>345</v>
      </c>
      <c r="G958" s="28" t="n">
        <v>0</v>
      </c>
      <c r="H958" s="28" t="n">
        <v>0</v>
      </c>
      <c r="I958" s="28" t="n">
        <v>0</v>
      </c>
      <c r="J958" s="28" t="n">
        <v>118</v>
      </c>
      <c r="K958" s="28" t="n">
        <v>3</v>
      </c>
      <c r="L958" s="28" t="n">
        <v>1</v>
      </c>
      <c r="M958" s="28" t="s">
        <v>145</v>
      </c>
      <c r="N958" s="28" t="s">
        <v>141</v>
      </c>
      <c r="O958" s="29" t="n">
        <v>45603</v>
      </c>
      <c r="P958" s="28" t="n">
        <f aca="false">ROUNDDOWN(($B958-$O958)/30,0)</f>
        <v>3</v>
      </c>
      <c r="Q958" s="28" t="str">
        <f aca="false">TEXT($B958,"yyyy-mm")</f>
        <v>2025-02</v>
      </c>
      <c r="R958" s="28" t="n">
        <f aca="false">IF(AND($O958&gt;=DATE(2025,1,1),$O958&lt;=DATE(2025,4,30)),1,0)</f>
        <v>0</v>
      </c>
    </row>
    <row r="959" customFormat="false" ht="15" hidden="false" customHeight="false" outlineLevel="0" collapsed="false">
      <c r="A959" s="28" t="n">
        <v>100</v>
      </c>
      <c r="B959" s="29" t="n">
        <v>45747</v>
      </c>
      <c r="C959" s="28" t="n">
        <v>35933.32</v>
      </c>
      <c r="D959" s="28" t="n">
        <v>0</v>
      </c>
      <c r="E959" s="28" t="n">
        <v>0</v>
      </c>
      <c r="F959" s="28" t="s">
        <v>345</v>
      </c>
      <c r="G959" s="28" t="n">
        <v>0</v>
      </c>
      <c r="H959" s="28" t="n">
        <v>0</v>
      </c>
      <c r="I959" s="28" t="n">
        <v>0</v>
      </c>
      <c r="J959" s="28" t="n">
        <v>118</v>
      </c>
      <c r="K959" s="28" t="n">
        <v>3</v>
      </c>
      <c r="L959" s="28" t="n">
        <v>1</v>
      </c>
      <c r="M959" s="28" t="s">
        <v>145</v>
      </c>
      <c r="N959" s="28" t="s">
        <v>141</v>
      </c>
      <c r="O959" s="29" t="n">
        <v>45603</v>
      </c>
      <c r="P959" s="28" t="n">
        <f aca="false">ROUNDDOWN(($B959-$O959)/30,0)</f>
        <v>4</v>
      </c>
      <c r="Q959" s="28" t="str">
        <f aca="false">TEXT($B959,"yyyy-mm")</f>
        <v>2025-03</v>
      </c>
      <c r="R959" s="28" t="n">
        <f aca="false">IF(AND($O959&gt;=DATE(2025,1,1),$O959&lt;=DATE(2025,4,30)),1,0)</f>
        <v>0</v>
      </c>
    </row>
    <row r="960" customFormat="false" ht="15" hidden="false" customHeight="false" outlineLevel="0" collapsed="false">
      <c r="A960" s="28" t="n">
        <v>100</v>
      </c>
      <c r="B960" s="29" t="n">
        <v>45777</v>
      </c>
      <c r="C960" s="28" t="n">
        <v>31441.65</v>
      </c>
      <c r="D960" s="28" t="n">
        <v>0</v>
      </c>
      <c r="E960" s="28" t="n">
        <v>0</v>
      </c>
      <c r="F960" s="28" t="s">
        <v>345</v>
      </c>
      <c r="G960" s="28" t="n">
        <v>0</v>
      </c>
      <c r="H960" s="28" t="n">
        <v>0</v>
      </c>
      <c r="I960" s="28" t="n">
        <v>0</v>
      </c>
      <c r="J960" s="28" t="n">
        <v>118</v>
      </c>
      <c r="K960" s="28" t="n">
        <v>3</v>
      </c>
      <c r="L960" s="28" t="n">
        <v>1</v>
      </c>
      <c r="M960" s="28" t="s">
        <v>145</v>
      </c>
      <c r="N960" s="28" t="s">
        <v>141</v>
      </c>
      <c r="O960" s="29" t="n">
        <v>45603</v>
      </c>
      <c r="P960" s="28" t="n">
        <f aca="false">ROUNDDOWN(($B960-$O960)/30,0)</f>
        <v>5</v>
      </c>
      <c r="Q960" s="28" t="str">
        <f aca="false">TEXT($B960,"yyyy-mm")</f>
        <v>2025-04</v>
      </c>
      <c r="R960" s="28" t="n">
        <f aca="false">IF(AND($O960&gt;=DATE(2025,1,1),$O960&lt;=DATE(2025,4,30)),1,0)</f>
        <v>0</v>
      </c>
    </row>
    <row r="961" customFormat="false" ht="15" hidden="false" customHeight="false" outlineLevel="0" collapsed="false">
      <c r="A961" s="28" t="n">
        <v>100</v>
      </c>
      <c r="B961" s="29" t="n">
        <v>45808</v>
      </c>
      <c r="C961" s="28" t="n">
        <v>26949.98</v>
      </c>
      <c r="D961" s="28" t="n">
        <v>0</v>
      </c>
      <c r="E961" s="28" t="n">
        <v>0</v>
      </c>
      <c r="F961" s="28" t="s">
        <v>345</v>
      </c>
      <c r="G961" s="28" t="n">
        <v>0</v>
      </c>
      <c r="H961" s="28" t="n">
        <v>0</v>
      </c>
      <c r="I961" s="28" t="n">
        <v>0</v>
      </c>
      <c r="J961" s="28" t="n">
        <v>118</v>
      </c>
      <c r="K961" s="28" t="n">
        <v>3</v>
      </c>
      <c r="L961" s="28" t="n">
        <v>1</v>
      </c>
      <c r="M961" s="28" t="s">
        <v>145</v>
      </c>
      <c r="N961" s="28" t="s">
        <v>141</v>
      </c>
      <c r="O961" s="29" t="n">
        <v>45603</v>
      </c>
      <c r="P961" s="28" t="n">
        <f aca="false">ROUNDDOWN(($B961-$O961)/30,0)</f>
        <v>6</v>
      </c>
      <c r="Q961" s="28" t="str">
        <f aca="false">TEXT($B961,"yyyy-mm")</f>
        <v>2025-05</v>
      </c>
      <c r="R961" s="28" t="n">
        <f aca="false">IF(AND($O961&gt;=DATE(2025,1,1),$O961&lt;=DATE(2025,4,30)),1,0)</f>
        <v>0</v>
      </c>
    </row>
    <row r="962" customFormat="false" ht="15" hidden="false" customHeight="false" outlineLevel="0" collapsed="false">
      <c r="A962" s="28" t="n">
        <v>100</v>
      </c>
      <c r="B962" s="29" t="n">
        <v>45838</v>
      </c>
      <c r="C962" s="28" t="n">
        <v>22458.31</v>
      </c>
      <c r="D962" s="28" t="n">
        <v>0</v>
      </c>
      <c r="E962" s="28" t="n">
        <v>0</v>
      </c>
      <c r="F962" s="28" t="s">
        <v>345</v>
      </c>
      <c r="G962" s="28" t="n">
        <v>0</v>
      </c>
      <c r="H962" s="28" t="n">
        <v>0</v>
      </c>
      <c r="I962" s="28" t="n">
        <v>0</v>
      </c>
      <c r="J962" s="28" t="n">
        <v>118</v>
      </c>
      <c r="K962" s="28" t="n">
        <v>3</v>
      </c>
      <c r="L962" s="28" t="n">
        <v>1</v>
      </c>
      <c r="M962" s="28" t="s">
        <v>145</v>
      </c>
      <c r="N962" s="28" t="s">
        <v>141</v>
      </c>
      <c r="O962" s="29" t="n">
        <v>45603</v>
      </c>
      <c r="P962" s="28" t="n">
        <f aca="false">ROUNDDOWN(($B962-$O962)/30,0)</f>
        <v>7</v>
      </c>
      <c r="Q962" s="28" t="str">
        <f aca="false">TEXT($B962,"yyyy-mm")</f>
        <v>2025-06</v>
      </c>
      <c r="R962" s="28" t="n">
        <f aca="false">IF(AND($O962&gt;=DATE(2025,1,1),$O962&lt;=DATE(2025,4,30)),1,0)</f>
        <v>0</v>
      </c>
    </row>
    <row r="963" customFormat="false" ht="15" hidden="false" customHeight="false" outlineLevel="0" collapsed="false">
      <c r="A963" s="28" t="n">
        <v>100</v>
      </c>
      <c r="B963" s="29" t="n">
        <v>45869</v>
      </c>
      <c r="C963" s="28" t="n">
        <v>17966.64</v>
      </c>
      <c r="D963" s="28" t="n">
        <v>0</v>
      </c>
      <c r="E963" s="28" t="n">
        <v>0</v>
      </c>
      <c r="F963" s="28" t="s">
        <v>345</v>
      </c>
      <c r="G963" s="28" t="n">
        <v>0</v>
      </c>
      <c r="H963" s="28" t="n">
        <v>0</v>
      </c>
      <c r="I963" s="28" t="n">
        <v>0</v>
      </c>
      <c r="J963" s="28" t="n">
        <v>118</v>
      </c>
      <c r="K963" s="28" t="n">
        <v>3</v>
      </c>
      <c r="L963" s="28" t="n">
        <v>1</v>
      </c>
      <c r="M963" s="28" t="s">
        <v>145</v>
      </c>
      <c r="N963" s="28" t="s">
        <v>141</v>
      </c>
      <c r="O963" s="29" t="n">
        <v>45603</v>
      </c>
      <c r="P963" s="28" t="n">
        <f aca="false">ROUNDDOWN(($B963-$O963)/30,0)</f>
        <v>8</v>
      </c>
      <c r="Q963" s="28" t="str">
        <f aca="false">TEXT($B963,"yyyy-mm")</f>
        <v>2025-07</v>
      </c>
      <c r="R963" s="28" t="n">
        <f aca="false">IF(AND($O963&gt;=DATE(2025,1,1),$O963&lt;=DATE(2025,4,30)),1,0)</f>
        <v>0</v>
      </c>
    </row>
    <row r="964" customFormat="false" ht="15" hidden="false" customHeight="false" outlineLevel="0" collapsed="false">
      <c r="A964" s="28" t="n">
        <v>100</v>
      </c>
      <c r="B964" s="29" t="n">
        <v>45900</v>
      </c>
      <c r="C964" s="28" t="n">
        <v>13474.97</v>
      </c>
      <c r="D964" s="28" t="n">
        <v>0</v>
      </c>
      <c r="E964" s="28" t="n">
        <v>0</v>
      </c>
      <c r="F964" s="28" t="s">
        <v>345</v>
      </c>
      <c r="G964" s="28" t="n">
        <v>0</v>
      </c>
      <c r="H964" s="28" t="n">
        <v>0</v>
      </c>
      <c r="I964" s="28" t="n">
        <v>0</v>
      </c>
      <c r="J964" s="28" t="n">
        <v>118</v>
      </c>
      <c r="K964" s="28" t="n">
        <v>3</v>
      </c>
      <c r="L964" s="28" t="n">
        <v>1</v>
      </c>
      <c r="M964" s="28" t="s">
        <v>145</v>
      </c>
      <c r="N964" s="28" t="s">
        <v>141</v>
      </c>
      <c r="O964" s="29" t="n">
        <v>45603</v>
      </c>
      <c r="P964" s="28" t="n">
        <f aca="false">ROUNDDOWN(($B964-$O964)/30,0)</f>
        <v>9</v>
      </c>
      <c r="Q964" s="28" t="str">
        <f aca="false">TEXT($B964,"yyyy-mm")</f>
        <v>2025-08</v>
      </c>
      <c r="R964" s="28" t="n">
        <f aca="false">IF(AND($O964&gt;=DATE(2025,1,1),$O964&lt;=DATE(2025,4,30)),1,0)</f>
        <v>0</v>
      </c>
    </row>
    <row r="965" customFormat="false" ht="15" hidden="false" customHeight="false" outlineLevel="0" collapsed="false">
      <c r="A965" s="28" t="n">
        <v>100</v>
      </c>
      <c r="B965" s="29" t="n">
        <v>45930</v>
      </c>
      <c r="C965" s="28" t="n">
        <v>8983.3</v>
      </c>
      <c r="D965" s="28" t="n">
        <v>0</v>
      </c>
      <c r="E965" s="28" t="n">
        <v>0</v>
      </c>
      <c r="F965" s="28" t="s">
        <v>345</v>
      </c>
      <c r="G965" s="28" t="n">
        <v>0</v>
      </c>
      <c r="H965" s="28" t="n">
        <v>0</v>
      </c>
      <c r="I965" s="28" t="n">
        <v>0</v>
      </c>
      <c r="J965" s="28" t="n">
        <v>118</v>
      </c>
      <c r="K965" s="28" t="n">
        <v>3</v>
      </c>
      <c r="L965" s="28" t="n">
        <v>1</v>
      </c>
      <c r="M965" s="28" t="s">
        <v>145</v>
      </c>
      <c r="N965" s="28" t="s">
        <v>141</v>
      </c>
      <c r="O965" s="29" t="n">
        <v>45603</v>
      </c>
      <c r="P965" s="28" t="n">
        <f aca="false">ROUNDDOWN(($B965-$O965)/30,0)</f>
        <v>10</v>
      </c>
      <c r="Q965" s="28" t="str">
        <f aca="false">TEXT($B965,"yyyy-mm")</f>
        <v>2025-09</v>
      </c>
      <c r="R965" s="28" t="n">
        <f aca="false">IF(AND($O965&gt;=DATE(2025,1,1),$O965&lt;=DATE(2025,4,30)),1,0)</f>
        <v>0</v>
      </c>
    </row>
    <row r="966" customFormat="false" ht="15" hidden="false" customHeight="false" outlineLevel="0" collapsed="false">
      <c r="A966" s="28" t="n">
        <v>100</v>
      </c>
      <c r="B966" s="29" t="n">
        <v>45961</v>
      </c>
      <c r="C966" s="28" t="n">
        <v>4491.63</v>
      </c>
      <c r="D966" s="28" t="n">
        <v>0</v>
      </c>
      <c r="E966" s="28" t="n">
        <v>0</v>
      </c>
      <c r="F966" s="28" t="s">
        <v>345</v>
      </c>
      <c r="G966" s="28" t="n">
        <v>0</v>
      </c>
      <c r="H966" s="28" t="n">
        <v>0</v>
      </c>
      <c r="I966" s="28" t="n">
        <v>0</v>
      </c>
      <c r="J966" s="28" t="n">
        <v>118</v>
      </c>
      <c r="K966" s="28" t="n">
        <v>3</v>
      </c>
      <c r="L966" s="28" t="n">
        <v>1</v>
      </c>
      <c r="M966" s="28" t="s">
        <v>145</v>
      </c>
      <c r="N966" s="28" t="s">
        <v>141</v>
      </c>
      <c r="O966" s="29" t="n">
        <v>45603</v>
      </c>
      <c r="P966" s="28" t="n">
        <f aca="false">ROUNDDOWN(($B966-$O966)/30,0)</f>
        <v>11</v>
      </c>
      <c r="Q966" s="28" t="str">
        <f aca="false">TEXT($B966,"yyyy-mm")</f>
        <v>2025-10</v>
      </c>
      <c r="R966" s="28" t="n">
        <f aca="false">IF(AND($O966&gt;=DATE(2025,1,1),$O966&lt;=DATE(2025,4,30)),1,0)</f>
        <v>0</v>
      </c>
    </row>
    <row r="967" customFormat="false" ht="15" hidden="false" customHeight="false" outlineLevel="0" collapsed="false">
      <c r="A967" s="28" t="n">
        <v>100</v>
      </c>
      <c r="B967" s="29" t="n">
        <v>45991</v>
      </c>
      <c r="C967" s="28" t="n">
        <v>0</v>
      </c>
      <c r="D967" s="28" t="n">
        <v>0</v>
      </c>
      <c r="E967" s="28" t="n">
        <v>0</v>
      </c>
      <c r="F967" s="28" t="s">
        <v>345</v>
      </c>
      <c r="G967" s="28" t="n">
        <v>0</v>
      </c>
      <c r="H967" s="28" t="n">
        <v>0</v>
      </c>
      <c r="I967" s="28" t="n">
        <v>0</v>
      </c>
      <c r="J967" s="28" t="n">
        <v>118</v>
      </c>
      <c r="K967" s="28" t="n">
        <v>3</v>
      </c>
      <c r="L967" s="28" t="n">
        <v>1</v>
      </c>
      <c r="M967" s="28" t="s">
        <v>145</v>
      </c>
      <c r="N967" s="28" t="s">
        <v>141</v>
      </c>
      <c r="O967" s="29" t="n">
        <v>45603</v>
      </c>
      <c r="P967" s="28" t="n">
        <f aca="false">ROUNDDOWN(($B967-$O967)/30,0)</f>
        <v>12</v>
      </c>
      <c r="Q967" s="28" t="str">
        <f aca="false">TEXT($B967,"yyyy-mm")</f>
        <v>2025-11</v>
      </c>
      <c r="R967" s="28" t="n">
        <f aca="false">IF(AND($O967&gt;=DATE(2025,1,1),$O967&lt;=DATE(2025,4,30)),1,0)</f>
        <v>0</v>
      </c>
    </row>
    <row r="968" customFormat="false" ht="15" hidden="false" customHeight="false" outlineLevel="0" collapsed="false">
      <c r="A968" s="28" t="n">
        <v>101</v>
      </c>
      <c r="B968" s="29" t="n">
        <v>45747</v>
      </c>
      <c r="C968" s="28" t="n">
        <v>11400</v>
      </c>
      <c r="D968" s="28" t="n">
        <v>0</v>
      </c>
      <c r="E968" s="28" t="n">
        <v>0</v>
      </c>
      <c r="F968" s="28" t="s">
        <v>345</v>
      </c>
      <c r="G968" s="28" t="n">
        <v>0</v>
      </c>
      <c r="H968" s="28" t="n">
        <v>0</v>
      </c>
      <c r="I968" s="28" t="n">
        <v>0</v>
      </c>
      <c r="J968" s="28" t="n">
        <v>324</v>
      </c>
      <c r="K968" s="28" t="n">
        <v>9</v>
      </c>
      <c r="L968" s="28" t="n">
        <v>1</v>
      </c>
      <c r="M968" s="28" t="s">
        <v>147</v>
      </c>
      <c r="N968" s="28" t="s">
        <v>138</v>
      </c>
      <c r="O968" s="29" t="n">
        <v>45717</v>
      </c>
      <c r="P968" s="28" t="n">
        <f aca="false">ROUNDDOWN(($B968-$O968)/30,0)</f>
        <v>1</v>
      </c>
      <c r="Q968" s="28" t="str">
        <f aca="false">TEXT($B968,"yyyy-mm")</f>
        <v>2025-03</v>
      </c>
      <c r="R968" s="28" t="n">
        <f aca="false">IF(AND($O968&gt;=DATE(2025,1,1),$O968&lt;=DATE(2025,4,30)),1,0)</f>
        <v>1</v>
      </c>
    </row>
    <row r="969" customFormat="false" ht="15" hidden="false" customHeight="false" outlineLevel="0" collapsed="false">
      <c r="A969" s="28" t="n">
        <v>101</v>
      </c>
      <c r="B969" s="29" t="n">
        <v>45777</v>
      </c>
      <c r="C969" s="28" t="n">
        <v>7600</v>
      </c>
      <c r="D969" s="28" t="n">
        <v>0</v>
      </c>
      <c r="E969" s="28" t="n">
        <v>0</v>
      </c>
      <c r="F969" s="28" t="s">
        <v>345</v>
      </c>
      <c r="G969" s="28" t="n">
        <v>0</v>
      </c>
      <c r="H969" s="28" t="n">
        <v>0</v>
      </c>
      <c r="I969" s="28" t="n">
        <v>0</v>
      </c>
      <c r="J969" s="28" t="n">
        <v>324</v>
      </c>
      <c r="K969" s="28" t="n">
        <v>9</v>
      </c>
      <c r="L969" s="28" t="n">
        <v>1</v>
      </c>
      <c r="M969" s="28" t="s">
        <v>147</v>
      </c>
      <c r="N969" s="28" t="s">
        <v>138</v>
      </c>
      <c r="O969" s="29" t="n">
        <v>45717</v>
      </c>
      <c r="P969" s="28" t="n">
        <f aca="false">ROUNDDOWN(($B969-$O969)/30,0)</f>
        <v>2</v>
      </c>
      <c r="Q969" s="28" t="str">
        <f aca="false">TEXT($B969,"yyyy-mm")</f>
        <v>2025-04</v>
      </c>
      <c r="R969" s="28" t="n">
        <f aca="false">IF(AND($O969&gt;=DATE(2025,1,1),$O969&lt;=DATE(2025,4,30)),1,0)</f>
        <v>1</v>
      </c>
    </row>
    <row r="970" customFormat="false" ht="15" hidden="false" customHeight="false" outlineLevel="0" collapsed="false">
      <c r="A970" s="28" t="n">
        <v>101</v>
      </c>
      <c r="B970" s="29" t="n">
        <v>45808</v>
      </c>
      <c r="C970" s="28" t="n">
        <v>7600</v>
      </c>
      <c r="D970" s="28" t="n">
        <v>3800</v>
      </c>
      <c r="E970" s="28" t="n">
        <v>30</v>
      </c>
      <c r="F970" s="28" t="s">
        <v>347</v>
      </c>
      <c r="G970" s="28" t="n">
        <v>1</v>
      </c>
      <c r="H970" s="28" t="n">
        <v>0</v>
      </c>
      <c r="I970" s="28" t="n">
        <v>0</v>
      </c>
      <c r="J970" s="28" t="n">
        <v>324</v>
      </c>
      <c r="K970" s="28" t="n">
        <v>9</v>
      </c>
      <c r="L970" s="28" t="n">
        <v>1</v>
      </c>
      <c r="M970" s="28" t="s">
        <v>147</v>
      </c>
      <c r="N970" s="28" t="s">
        <v>138</v>
      </c>
      <c r="O970" s="29" t="n">
        <v>45717</v>
      </c>
      <c r="P970" s="28" t="n">
        <f aca="false">ROUNDDOWN(($B970-$O970)/30,0)</f>
        <v>3</v>
      </c>
      <c r="Q970" s="28" t="str">
        <f aca="false">TEXT($B970,"yyyy-mm")</f>
        <v>2025-05</v>
      </c>
      <c r="R970" s="28" t="n">
        <f aca="false">IF(AND($O970&gt;=DATE(2025,1,1),$O970&lt;=DATE(2025,4,30)),1,0)</f>
        <v>1</v>
      </c>
    </row>
    <row r="971" customFormat="false" ht="15" hidden="false" customHeight="false" outlineLevel="0" collapsed="false">
      <c r="A971" s="28" t="n">
        <v>101</v>
      </c>
      <c r="B971" s="29" t="n">
        <v>45838</v>
      </c>
      <c r="C971" s="28" t="n">
        <v>7600</v>
      </c>
      <c r="D971" s="28" t="n">
        <v>7600</v>
      </c>
      <c r="E971" s="28" t="n">
        <v>60</v>
      </c>
      <c r="F971" s="28" t="s">
        <v>348</v>
      </c>
      <c r="G971" s="28" t="n">
        <v>1</v>
      </c>
      <c r="H971" s="28" t="n">
        <v>1</v>
      </c>
      <c r="I971" s="28" t="n">
        <v>0</v>
      </c>
      <c r="J971" s="28" t="n">
        <v>324</v>
      </c>
      <c r="K971" s="28" t="n">
        <v>9</v>
      </c>
      <c r="L971" s="28" t="n">
        <v>1</v>
      </c>
      <c r="M971" s="28" t="s">
        <v>147</v>
      </c>
      <c r="N971" s="28" t="s">
        <v>138</v>
      </c>
      <c r="O971" s="29" t="n">
        <v>45717</v>
      </c>
      <c r="P971" s="28" t="n">
        <f aca="false">ROUNDDOWN(($B971-$O971)/30,0)</f>
        <v>4</v>
      </c>
      <c r="Q971" s="28" t="str">
        <f aca="false">TEXT($B971,"yyyy-mm")</f>
        <v>2025-06</v>
      </c>
      <c r="R971" s="28" t="n">
        <f aca="false">IF(AND($O971&gt;=DATE(2025,1,1),$O971&lt;=DATE(2025,4,30)),1,0)</f>
        <v>1</v>
      </c>
    </row>
    <row r="972" customFormat="false" ht="15" hidden="false" customHeight="false" outlineLevel="0" collapsed="false">
      <c r="A972" s="28" t="n">
        <v>102</v>
      </c>
      <c r="B972" s="29" t="n">
        <v>46081</v>
      </c>
      <c r="C972" s="28" t="n">
        <v>5500</v>
      </c>
      <c r="D972" s="28" t="n">
        <v>0</v>
      </c>
      <c r="E972" s="28" t="n">
        <v>0</v>
      </c>
      <c r="F972" s="28" t="s">
        <v>345</v>
      </c>
      <c r="G972" s="28" t="n">
        <v>0</v>
      </c>
      <c r="H972" s="28" t="n">
        <v>0</v>
      </c>
      <c r="I972" s="28" t="n">
        <v>0</v>
      </c>
      <c r="J972" s="28" t="n">
        <v>70</v>
      </c>
      <c r="K972" s="28" t="n">
        <v>5</v>
      </c>
      <c r="L972" s="28" t="n">
        <v>1</v>
      </c>
      <c r="M972" s="28" t="s">
        <v>146</v>
      </c>
      <c r="N972" s="28" t="s">
        <v>139</v>
      </c>
      <c r="O972" s="29" t="n">
        <v>46069</v>
      </c>
      <c r="P972" s="28" t="n">
        <f aca="false">ROUNDDOWN(($B972-$O972)/30,0)</f>
        <v>0</v>
      </c>
      <c r="Q972" s="28" t="str">
        <f aca="false">TEXT($B972,"yyyy-mm")</f>
        <v>2026-02</v>
      </c>
      <c r="R972" s="28" t="n">
        <f aca="false">IF(AND($O972&gt;=DATE(2025,1,1),$O972&lt;=DATE(2025,4,30)),1,0)</f>
        <v>0</v>
      </c>
    </row>
    <row r="973" customFormat="false" ht="15" hidden="false" customHeight="false" outlineLevel="0" collapsed="false">
      <c r="A973" s="28" t="n">
        <v>102</v>
      </c>
      <c r="B973" s="29" t="n">
        <v>46112</v>
      </c>
      <c r="C973" s="28" t="n">
        <v>4400</v>
      </c>
      <c r="D973" s="28" t="n">
        <v>0</v>
      </c>
      <c r="E973" s="28" t="n">
        <v>0</v>
      </c>
      <c r="F973" s="28" t="s">
        <v>345</v>
      </c>
      <c r="G973" s="28" t="n">
        <v>0</v>
      </c>
      <c r="H973" s="28" t="n">
        <v>0</v>
      </c>
      <c r="I973" s="28" t="n">
        <v>0</v>
      </c>
      <c r="J973" s="28" t="n">
        <v>70</v>
      </c>
      <c r="K973" s="28" t="n">
        <v>5</v>
      </c>
      <c r="L973" s="28" t="n">
        <v>1</v>
      </c>
      <c r="M973" s="28" t="s">
        <v>146</v>
      </c>
      <c r="N973" s="28" t="s">
        <v>139</v>
      </c>
      <c r="O973" s="29" t="n">
        <v>46069</v>
      </c>
      <c r="P973" s="28" t="n">
        <f aca="false">ROUNDDOWN(($B973-$O973)/30,0)</f>
        <v>1</v>
      </c>
      <c r="Q973" s="28" t="str">
        <f aca="false">TEXT($B973,"yyyy-mm")</f>
        <v>2026-03</v>
      </c>
      <c r="R973" s="28" t="n">
        <f aca="false">IF(AND($O973&gt;=DATE(2025,1,1),$O973&lt;=DATE(2025,4,30)),1,0)</f>
        <v>0</v>
      </c>
    </row>
    <row r="974" customFormat="false" ht="15" hidden="false" customHeight="false" outlineLevel="0" collapsed="false">
      <c r="A974" s="28" t="n">
        <v>102</v>
      </c>
      <c r="B974" s="29" t="n">
        <v>46142</v>
      </c>
      <c r="C974" s="28" t="n">
        <v>3300</v>
      </c>
      <c r="D974" s="28" t="n">
        <v>0</v>
      </c>
      <c r="E974" s="28" t="n">
        <v>0</v>
      </c>
      <c r="F974" s="28" t="s">
        <v>345</v>
      </c>
      <c r="G974" s="28" t="n">
        <v>0</v>
      </c>
      <c r="H974" s="28" t="n">
        <v>0</v>
      </c>
      <c r="I974" s="28" t="n">
        <v>0</v>
      </c>
      <c r="J974" s="28" t="n">
        <v>70</v>
      </c>
      <c r="K974" s="28" t="n">
        <v>5</v>
      </c>
      <c r="L974" s="28" t="n">
        <v>1</v>
      </c>
      <c r="M974" s="28" t="s">
        <v>146</v>
      </c>
      <c r="N974" s="28" t="s">
        <v>139</v>
      </c>
      <c r="O974" s="29" t="n">
        <v>46069</v>
      </c>
      <c r="P974" s="28" t="n">
        <f aca="false">ROUNDDOWN(($B974-$O974)/30,0)</f>
        <v>2</v>
      </c>
      <c r="Q974" s="28" t="str">
        <f aca="false">TEXT($B974,"yyyy-mm")</f>
        <v>2026-04</v>
      </c>
      <c r="R974" s="28" t="n">
        <f aca="false">IF(AND($O974&gt;=DATE(2025,1,1),$O974&lt;=DATE(2025,4,30)),1,0)</f>
        <v>0</v>
      </c>
    </row>
    <row r="975" customFormat="false" ht="15" hidden="false" customHeight="false" outlineLevel="0" collapsed="false">
      <c r="A975" s="28" t="n">
        <v>102</v>
      </c>
      <c r="B975" s="29" t="n">
        <v>46173</v>
      </c>
      <c r="C975" s="28" t="n">
        <v>2200</v>
      </c>
      <c r="D975" s="28" t="n">
        <v>0</v>
      </c>
      <c r="E975" s="28" t="n">
        <v>0</v>
      </c>
      <c r="F975" s="28" t="s">
        <v>345</v>
      </c>
      <c r="G975" s="28" t="n">
        <v>0</v>
      </c>
      <c r="H975" s="28" t="n">
        <v>0</v>
      </c>
      <c r="I975" s="28" t="n">
        <v>0</v>
      </c>
      <c r="J975" s="28" t="n">
        <v>70</v>
      </c>
      <c r="K975" s="28" t="n">
        <v>5</v>
      </c>
      <c r="L975" s="28" t="n">
        <v>1</v>
      </c>
      <c r="M975" s="28" t="s">
        <v>146</v>
      </c>
      <c r="N975" s="28" t="s">
        <v>139</v>
      </c>
      <c r="O975" s="29" t="n">
        <v>46069</v>
      </c>
      <c r="P975" s="28" t="n">
        <f aca="false">ROUNDDOWN(($B975-$O975)/30,0)</f>
        <v>3</v>
      </c>
      <c r="Q975" s="28" t="str">
        <f aca="false">TEXT($B975,"yyyy-mm")</f>
        <v>2026-05</v>
      </c>
      <c r="R975" s="28" t="n">
        <f aca="false">IF(AND($O975&gt;=DATE(2025,1,1),$O975&lt;=DATE(2025,4,30)),1,0)</f>
        <v>0</v>
      </c>
    </row>
    <row r="976" customFormat="false" ht="15" hidden="false" customHeight="false" outlineLevel="0" collapsed="false">
      <c r="A976" s="28" t="n">
        <v>102</v>
      </c>
      <c r="B976" s="29" t="n">
        <v>46203</v>
      </c>
      <c r="C976" s="28" t="n">
        <v>1100</v>
      </c>
      <c r="D976" s="28" t="n">
        <v>0</v>
      </c>
      <c r="E976" s="28" t="n">
        <v>0</v>
      </c>
      <c r="F976" s="28" t="s">
        <v>345</v>
      </c>
      <c r="G976" s="28" t="n">
        <v>0</v>
      </c>
      <c r="H976" s="28" t="n">
        <v>0</v>
      </c>
      <c r="I976" s="28" t="n">
        <v>0</v>
      </c>
      <c r="J976" s="28" t="n">
        <v>70</v>
      </c>
      <c r="K976" s="28" t="n">
        <v>5</v>
      </c>
      <c r="L976" s="28" t="n">
        <v>1</v>
      </c>
      <c r="M976" s="28" t="s">
        <v>146</v>
      </c>
      <c r="N976" s="28" t="s">
        <v>139</v>
      </c>
      <c r="O976" s="29" t="n">
        <v>46069</v>
      </c>
      <c r="P976" s="28" t="n">
        <f aca="false">ROUNDDOWN(($B976-$O976)/30,0)</f>
        <v>4</v>
      </c>
      <c r="Q976" s="28" t="str">
        <f aca="false">TEXT($B976,"yyyy-mm")</f>
        <v>2026-06</v>
      </c>
      <c r="R976" s="28" t="n">
        <f aca="false">IF(AND($O976&gt;=DATE(2025,1,1),$O976&lt;=DATE(2025,4,30)),1,0)</f>
        <v>0</v>
      </c>
    </row>
    <row r="977" customFormat="false" ht="15" hidden="false" customHeight="false" outlineLevel="0" collapsed="false">
      <c r="A977" s="28" t="n">
        <v>102</v>
      </c>
      <c r="B977" s="29" t="n">
        <v>46234</v>
      </c>
      <c r="C977" s="28" t="n">
        <v>0</v>
      </c>
      <c r="D977" s="28" t="n">
        <v>0</v>
      </c>
      <c r="E977" s="28" t="n">
        <v>0</v>
      </c>
      <c r="F977" s="28" t="s">
        <v>345</v>
      </c>
      <c r="G977" s="28" t="n">
        <v>0</v>
      </c>
      <c r="H977" s="28" t="n">
        <v>0</v>
      </c>
      <c r="I977" s="28" t="n">
        <v>0</v>
      </c>
      <c r="J977" s="28" t="n">
        <v>70</v>
      </c>
      <c r="K977" s="28" t="n">
        <v>5</v>
      </c>
      <c r="L977" s="28" t="n">
        <v>1</v>
      </c>
      <c r="M977" s="28" t="s">
        <v>146</v>
      </c>
      <c r="N977" s="28" t="s">
        <v>139</v>
      </c>
      <c r="O977" s="29" t="n">
        <v>46069</v>
      </c>
      <c r="P977" s="28" t="n">
        <f aca="false">ROUNDDOWN(($B977-$O977)/30,0)</f>
        <v>5</v>
      </c>
      <c r="Q977" s="28" t="str">
        <f aca="false">TEXT($B977,"yyyy-mm")</f>
        <v>2026-07</v>
      </c>
      <c r="R977" s="28" t="n">
        <f aca="false">IF(AND($O977&gt;=DATE(2025,1,1),$O977&lt;=DATE(2025,4,30)),1,0)</f>
        <v>0</v>
      </c>
    </row>
    <row r="978" customFormat="false" ht="15" hidden="false" customHeight="false" outlineLevel="0" collapsed="false">
      <c r="A978" s="28" t="n">
        <v>103</v>
      </c>
      <c r="B978" s="29" t="n">
        <v>46203</v>
      </c>
      <c r="C978" s="28" t="n">
        <v>29000</v>
      </c>
      <c r="D978" s="28" t="n">
        <v>0</v>
      </c>
      <c r="E978" s="28" t="n">
        <v>0</v>
      </c>
      <c r="F978" s="28" t="s">
        <v>345</v>
      </c>
      <c r="G978" s="28" t="n">
        <v>0</v>
      </c>
      <c r="H978" s="28" t="n">
        <v>0</v>
      </c>
      <c r="I978" s="28" t="n">
        <v>0</v>
      </c>
      <c r="J978" s="28" t="n">
        <v>281</v>
      </c>
      <c r="K978" s="28" t="n">
        <v>5</v>
      </c>
      <c r="L978" s="28" t="n">
        <v>1</v>
      </c>
      <c r="M978" s="28" t="s">
        <v>146</v>
      </c>
      <c r="N978" s="28" t="s">
        <v>138</v>
      </c>
      <c r="O978" s="29" t="n">
        <v>46198</v>
      </c>
      <c r="P978" s="28" t="n">
        <f aca="false">ROUNDDOWN(($B978-$O978)/30,0)</f>
        <v>0</v>
      </c>
      <c r="Q978" s="28" t="str">
        <f aca="false">TEXT($B978,"yyyy-mm")</f>
        <v>2026-06</v>
      </c>
      <c r="R978" s="28" t="n">
        <f aca="false">IF(AND($O978&gt;=DATE(2025,1,1),$O978&lt;=DATE(2025,4,30)),1,0)</f>
        <v>0</v>
      </c>
    </row>
    <row r="979" customFormat="false" ht="15" hidden="false" customHeight="false" outlineLevel="0" collapsed="false">
      <c r="A979" s="28" t="n">
        <v>103</v>
      </c>
      <c r="B979" s="29" t="n">
        <v>46234</v>
      </c>
      <c r="C979" s="28" t="n">
        <v>23200</v>
      </c>
      <c r="D979" s="28" t="n">
        <v>0</v>
      </c>
      <c r="E979" s="28" t="n">
        <v>0</v>
      </c>
      <c r="F979" s="28" t="s">
        <v>345</v>
      </c>
      <c r="G979" s="28" t="n">
        <v>0</v>
      </c>
      <c r="H979" s="28" t="n">
        <v>0</v>
      </c>
      <c r="I979" s="28" t="n">
        <v>0</v>
      </c>
      <c r="J979" s="28" t="n">
        <v>281</v>
      </c>
      <c r="K979" s="28" t="n">
        <v>5</v>
      </c>
      <c r="L979" s="28" t="n">
        <v>1</v>
      </c>
      <c r="M979" s="28" t="s">
        <v>146</v>
      </c>
      <c r="N979" s="28" t="s">
        <v>138</v>
      </c>
      <c r="O979" s="29" t="n">
        <v>46198</v>
      </c>
      <c r="P979" s="28" t="n">
        <f aca="false">ROUNDDOWN(($B979-$O979)/30,0)</f>
        <v>1</v>
      </c>
      <c r="Q979" s="28" t="str">
        <f aca="false">TEXT($B979,"yyyy-mm")</f>
        <v>2026-07</v>
      </c>
      <c r="R979" s="28" t="n">
        <f aca="false">IF(AND($O979&gt;=DATE(2025,1,1),$O979&lt;=DATE(2025,4,30)),1,0)</f>
        <v>0</v>
      </c>
    </row>
    <row r="980" customFormat="false" ht="15" hidden="false" customHeight="false" outlineLevel="0" collapsed="false">
      <c r="A980" s="28" t="n">
        <v>103</v>
      </c>
      <c r="B980" s="29" t="n">
        <v>46265</v>
      </c>
      <c r="C980" s="28" t="n">
        <v>17400</v>
      </c>
      <c r="D980" s="28" t="n">
        <v>0</v>
      </c>
      <c r="E980" s="28" t="n">
        <v>0</v>
      </c>
      <c r="F980" s="28" t="s">
        <v>345</v>
      </c>
      <c r="G980" s="28" t="n">
        <v>0</v>
      </c>
      <c r="H980" s="28" t="n">
        <v>0</v>
      </c>
      <c r="I980" s="28" t="n">
        <v>0</v>
      </c>
      <c r="J980" s="28" t="n">
        <v>281</v>
      </c>
      <c r="K980" s="28" t="n">
        <v>5</v>
      </c>
      <c r="L980" s="28" t="n">
        <v>1</v>
      </c>
      <c r="M980" s="28" t="s">
        <v>146</v>
      </c>
      <c r="N980" s="28" t="s">
        <v>138</v>
      </c>
      <c r="O980" s="29" t="n">
        <v>46198</v>
      </c>
      <c r="P980" s="28" t="n">
        <f aca="false">ROUNDDOWN(($B980-$O980)/30,0)</f>
        <v>2</v>
      </c>
      <c r="Q980" s="28" t="str">
        <f aca="false">TEXT($B980,"yyyy-mm")</f>
        <v>2026-08</v>
      </c>
      <c r="R980" s="28" t="n">
        <f aca="false">IF(AND($O980&gt;=DATE(2025,1,1),$O980&lt;=DATE(2025,4,30)),1,0)</f>
        <v>0</v>
      </c>
    </row>
    <row r="981" customFormat="false" ht="15" hidden="false" customHeight="false" outlineLevel="0" collapsed="false">
      <c r="A981" s="28" t="n">
        <v>104</v>
      </c>
      <c r="B981" s="29" t="n">
        <v>44985</v>
      </c>
      <c r="C981" s="28" t="n">
        <v>33100</v>
      </c>
      <c r="D981" s="28" t="n">
        <v>0</v>
      </c>
      <c r="E981" s="28" t="n">
        <v>0</v>
      </c>
      <c r="F981" s="28" t="s">
        <v>345</v>
      </c>
      <c r="G981" s="28" t="n">
        <v>0</v>
      </c>
      <c r="H981" s="28" t="n">
        <v>0</v>
      </c>
      <c r="I981" s="28" t="n">
        <v>0</v>
      </c>
      <c r="J981" s="28" t="n">
        <v>194</v>
      </c>
      <c r="K981" s="28" t="n">
        <v>2</v>
      </c>
      <c r="L981" s="28" t="n">
        <v>3</v>
      </c>
      <c r="M981" s="28" t="s">
        <v>146</v>
      </c>
      <c r="N981" s="28" t="s">
        <v>138</v>
      </c>
      <c r="O981" s="29" t="n">
        <v>44976</v>
      </c>
      <c r="P981" s="28" t="n">
        <f aca="false">ROUNDDOWN(($B981-$O981)/30,0)</f>
        <v>0</v>
      </c>
      <c r="Q981" s="28" t="str">
        <f aca="false">TEXT($B981,"yyyy-mm")</f>
        <v>2023-02</v>
      </c>
      <c r="R981" s="28" t="n">
        <f aca="false">IF(AND($O981&gt;=DATE(2025,1,1),$O981&lt;=DATE(2025,4,30)),1,0)</f>
        <v>0</v>
      </c>
    </row>
    <row r="982" customFormat="false" ht="15" hidden="false" customHeight="false" outlineLevel="0" collapsed="false">
      <c r="A982" s="28" t="n">
        <v>104</v>
      </c>
      <c r="B982" s="29" t="n">
        <v>45016</v>
      </c>
      <c r="C982" s="28" t="n">
        <v>30341.67</v>
      </c>
      <c r="D982" s="28" t="n">
        <v>0</v>
      </c>
      <c r="E982" s="28" t="n">
        <v>0</v>
      </c>
      <c r="F982" s="28" t="s">
        <v>345</v>
      </c>
      <c r="G982" s="28" t="n">
        <v>0</v>
      </c>
      <c r="H982" s="28" t="n">
        <v>0</v>
      </c>
      <c r="I982" s="28" t="n">
        <v>0</v>
      </c>
      <c r="J982" s="28" t="n">
        <v>194</v>
      </c>
      <c r="K982" s="28" t="n">
        <v>2</v>
      </c>
      <c r="L982" s="28" t="n">
        <v>3</v>
      </c>
      <c r="M982" s="28" t="s">
        <v>146</v>
      </c>
      <c r="N982" s="28" t="s">
        <v>138</v>
      </c>
      <c r="O982" s="29" t="n">
        <v>44976</v>
      </c>
      <c r="P982" s="28" t="n">
        <f aca="false">ROUNDDOWN(($B982-$O982)/30,0)</f>
        <v>1</v>
      </c>
      <c r="Q982" s="28" t="str">
        <f aca="false">TEXT($B982,"yyyy-mm")</f>
        <v>2023-03</v>
      </c>
      <c r="R982" s="28" t="n">
        <f aca="false">IF(AND($O982&gt;=DATE(2025,1,1),$O982&lt;=DATE(2025,4,30)),1,0)</f>
        <v>0</v>
      </c>
    </row>
    <row r="983" customFormat="false" ht="15" hidden="false" customHeight="false" outlineLevel="0" collapsed="false">
      <c r="A983" s="28" t="n">
        <v>104</v>
      </c>
      <c r="B983" s="29" t="n">
        <v>45046</v>
      </c>
      <c r="C983" s="28" t="n">
        <v>27583.34</v>
      </c>
      <c r="D983" s="28" t="n">
        <v>0</v>
      </c>
      <c r="E983" s="28" t="n">
        <v>0</v>
      </c>
      <c r="F983" s="28" t="s">
        <v>345</v>
      </c>
      <c r="G983" s="28" t="n">
        <v>0</v>
      </c>
      <c r="H983" s="28" t="n">
        <v>0</v>
      </c>
      <c r="I983" s="28" t="n">
        <v>0</v>
      </c>
      <c r="J983" s="28" t="n">
        <v>194</v>
      </c>
      <c r="K983" s="28" t="n">
        <v>2</v>
      </c>
      <c r="L983" s="28" t="n">
        <v>3</v>
      </c>
      <c r="M983" s="28" t="s">
        <v>146</v>
      </c>
      <c r="N983" s="28" t="s">
        <v>138</v>
      </c>
      <c r="O983" s="29" t="n">
        <v>44976</v>
      </c>
      <c r="P983" s="28" t="n">
        <f aca="false">ROUNDDOWN(($B983-$O983)/30,0)</f>
        <v>2</v>
      </c>
      <c r="Q983" s="28" t="str">
        <f aca="false">TEXT($B983,"yyyy-mm")</f>
        <v>2023-04</v>
      </c>
      <c r="R983" s="28" t="n">
        <f aca="false">IF(AND($O983&gt;=DATE(2025,1,1),$O983&lt;=DATE(2025,4,30)),1,0)</f>
        <v>0</v>
      </c>
    </row>
    <row r="984" customFormat="false" ht="15" hidden="false" customHeight="false" outlineLevel="0" collapsed="false">
      <c r="A984" s="28" t="n">
        <v>104</v>
      </c>
      <c r="B984" s="29" t="n">
        <v>45077</v>
      </c>
      <c r="C984" s="28" t="n">
        <v>24825.01</v>
      </c>
      <c r="D984" s="28" t="n">
        <v>0</v>
      </c>
      <c r="E984" s="28" t="n">
        <v>0</v>
      </c>
      <c r="F984" s="28" t="s">
        <v>345</v>
      </c>
      <c r="G984" s="28" t="n">
        <v>0</v>
      </c>
      <c r="H984" s="28" t="n">
        <v>0</v>
      </c>
      <c r="I984" s="28" t="n">
        <v>0</v>
      </c>
      <c r="J984" s="28" t="n">
        <v>194</v>
      </c>
      <c r="K984" s="28" t="n">
        <v>2</v>
      </c>
      <c r="L984" s="28" t="n">
        <v>3</v>
      </c>
      <c r="M984" s="28" t="s">
        <v>146</v>
      </c>
      <c r="N984" s="28" t="s">
        <v>138</v>
      </c>
      <c r="O984" s="29" t="n">
        <v>44976</v>
      </c>
      <c r="P984" s="28" t="n">
        <f aca="false">ROUNDDOWN(($B984-$O984)/30,0)</f>
        <v>3</v>
      </c>
      <c r="Q984" s="28" t="str">
        <f aca="false">TEXT($B984,"yyyy-mm")</f>
        <v>2023-05</v>
      </c>
      <c r="R984" s="28" t="n">
        <f aca="false">IF(AND($O984&gt;=DATE(2025,1,1),$O984&lt;=DATE(2025,4,30)),1,0)</f>
        <v>0</v>
      </c>
    </row>
    <row r="985" customFormat="false" ht="15" hidden="false" customHeight="false" outlineLevel="0" collapsed="false">
      <c r="A985" s="28" t="n">
        <v>104</v>
      </c>
      <c r="B985" s="29" t="n">
        <v>45107</v>
      </c>
      <c r="C985" s="28" t="n">
        <v>22066.68</v>
      </c>
      <c r="D985" s="28" t="n">
        <v>0</v>
      </c>
      <c r="E985" s="28" t="n">
        <v>0</v>
      </c>
      <c r="F985" s="28" t="s">
        <v>345</v>
      </c>
      <c r="G985" s="28" t="n">
        <v>0</v>
      </c>
      <c r="H985" s="28" t="n">
        <v>0</v>
      </c>
      <c r="I985" s="28" t="n">
        <v>0</v>
      </c>
      <c r="J985" s="28" t="n">
        <v>194</v>
      </c>
      <c r="K985" s="28" t="n">
        <v>2</v>
      </c>
      <c r="L985" s="28" t="n">
        <v>3</v>
      </c>
      <c r="M985" s="28" t="s">
        <v>146</v>
      </c>
      <c r="N985" s="28" t="s">
        <v>138</v>
      </c>
      <c r="O985" s="29" t="n">
        <v>44976</v>
      </c>
      <c r="P985" s="28" t="n">
        <f aca="false">ROUNDDOWN(($B985-$O985)/30,0)</f>
        <v>4</v>
      </c>
      <c r="Q985" s="28" t="str">
        <f aca="false">TEXT($B985,"yyyy-mm")</f>
        <v>2023-06</v>
      </c>
      <c r="R985" s="28" t="n">
        <f aca="false">IF(AND($O985&gt;=DATE(2025,1,1),$O985&lt;=DATE(2025,4,30)),1,0)</f>
        <v>0</v>
      </c>
    </row>
    <row r="986" customFormat="false" ht="15" hidden="false" customHeight="false" outlineLevel="0" collapsed="false">
      <c r="A986" s="28" t="n">
        <v>104</v>
      </c>
      <c r="B986" s="29" t="n">
        <v>45138</v>
      </c>
      <c r="C986" s="28" t="n">
        <v>19308.35</v>
      </c>
      <c r="D986" s="28" t="n">
        <v>0</v>
      </c>
      <c r="E986" s="28" t="n">
        <v>0</v>
      </c>
      <c r="F986" s="28" t="s">
        <v>345</v>
      </c>
      <c r="G986" s="28" t="n">
        <v>0</v>
      </c>
      <c r="H986" s="28" t="n">
        <v>0</v>
      </c>
      <c r="I986" s="28" t="n">
        <v>0</v>
      </c>
      <c r="J986" s="28" t="n">
        <v>194</v>
      </c>
      <c r="K986" s="28" t="n">
        <v>2</v>
      </c>
      <c r="L986" s="28" t="n">
        <v>3</v>
      </c>
      <c r="M986" s="28" t="s">
        <v>146</v>
      </c>
      <c r="N986" s="28" t="s">
        <v>138</v>
      </c>
      <c r="O986" s="29" t="n">
        <v>44976</v>
      </c>
      <c r="P986" s="28" t="n">
        <f aca="false">ROUNDDOWN(($B986-$O986)/30,0)</f>
        <v>5</v>
      </c>
      <c r="Q986" s="28" t="str">
        <f aca="false">TEXT($B986,"yyyy-mm")</f>
        <v>2023-07</v>
      </c>
      <c r="R986" s="28" t="n">
        <f aca="false">IF(AND($O986&gt;=DATE(2025,1,1),$O986&lt;=DATE(2025,4,30)),1,0)</f>
        <v>0</v>
      </c>
    </row>
    <row r="987" customFormat="false" ht="15" hidden="false" customHeight="false" outlineLevel="0" collapsed="false">
      <c r="A987" s="28" t="n">
        <v>104</v>
      </c>
      <c r="B987" s="29" t="n">
        <v>45169</v>
      </c>
      <c r="C987" s="28" t="n">
        <v>16550.02</v>
      </c>
      <c r="D987" s="28" t="n">
        <v>0</v>
      </c>
      <c r="E987" s="28" t="n">
        <v>0</v>
      </c>
      <c r="F987" s="28" t="s">
        <v>345</v>
      </c>
      <c r="G987" s="28" t="n">
        <v>0</v>
      </c>
      <c r="H987" s="28" t="n">
        <v>0</v>
      </c>
      <c r="I987" s="28" t="n">
        <v>0</v>
      </c>
      <c r="J987" s="28" t="n">
        <v>194</v>
      </c>
      <c r="K987" s="28" t="n">
        <v>2</v>
      </c>
      <c r="L987" s="28" t="n">
        <v>3</v>
      </c>
      <c r="M987" s="28" t="s">
        <v>146</v>
      </c>
      <c r="N987" s="28" t="s">
        <v>138</v>
      </c>
      <c r="O987" s="29" t="n">
        <v>44976</v>
      </c>
      <c r="P987" s="28" t="n">
        <f aca="false">ROUNDDOWN(($B987-$O987)/30,0)</f>
        <v>6</v>
      </c>
      <c r="Q987" s="28" t="str">
        <f aca="false">TEXT($B987,"yyyy-mm")</f>
        <v>2023-08</v>
      </c>
      <c r="R987" s="28" t="n">
        <f aca="false">IF(AND($O987&gt;=DATE(2025,1,1),$O987&lt;=DATE(2025,4,30)),1,0)</f>
        <v>0</v>
      </c>
    </row>
    <row r="988" customFormat="false" ht="15" hidden="false" customHeight="false" outlineLevel="0" collapsed="false">
      <c r="A988" s="28" t="n">
        <v>104</v>
      </c>
      <c r="B988" s="29" t="n">
        <v>45199</v>
      </c>
      <c r="C988" s="28" t="n">
        <v>13791.69</v>
      </c>
      <c r="D988" s="28" t="n">
        <v>0</v>
      </c>
      <c r="E988" s="28" t="n">
        <v>0</v>
      </c>
      <c r="F988" s="28" t="s">
        <v>345</v>
      </c>
      <c r="G988" s="28" t="n">
        <v>0</v>
      </c>
      <c r="H988" s="28" t="n">
        <v>0</v>
      </c>
      <c r="I988" s="28" t="n">
        <v>0</v>
      </c>
      <c r="J988" s="28" t="n">
        <v>194</v>
      </c>
      <c r="K988" s="28" t="n">
        <v>2</v>
      </c>
      <c r="L988" s="28" t="n">
        <v>3</v>
      </c>
      <c r="M988" s="28" t="s">
        <v>146</v>
      </c>
      <c r="N988" s="28" t="s">
        <v>138</v>
      </c>
      <c r="O988" s="29" t="n">
        <v>44976</v>
      </c>
      <c r="P988" s="28" t="n">
        <f aca="false">ROUNDDOWN(($B988-$O988)/30,0)</f>
        <v>7</v>
      </c>
      <c r="Q988" s="28" t="str">
        <f aca="false">TEXT($B988,"yyyy-mm")</f>
        <v>2023-09</v>
      </c>
      <c r="R988" s="28" t="n">
        <f aca="false">IF(AND($O988&gt;=DATE(2025,1,1),$O988&lt;=DATE(2025,4,30)),1,0)</f>
        <v>0</v>
      </c>
    </row>
    <row r="989" customFormat="false" ht="15" hidden="false" customHeight="false" outlineLevel="0" collapsed="false">
      <c r="A989" s="28" t="n">
        <v>104</v>
      </c>
      <c r="B989" s="29" t="n">
        <v>45230</v>
      </c>
      <c r="C989" s="28" t="n">
        <v>11033.36</v>
      </c>
      <c r="D989" s="28" t="n">
        <v>0</v>
      </c>
      <c r="E989" s="28" t="n">
        <v>0</v>
      </c>
      <c r="F989" s="28" t="s">
        <v>345</v>
      </c>
      <c r="G989" s="28" t="n">
        <v>0</v>
      </c>
      <c r="H989" s="28" t="n">
        <v>0</v>
      </c>
      <c r="I989" s="28" t="n">
        <v>0</v>
      </c>
      <c r="J989" s="28" t="n">
        <v>194</v>
      </c>
      <c r="K989" s="28" t="n">
        <v>2</v>
      </c>
      <c r="L989" s="28" t="n">
        <v>3</v>
      </c>
      <c r="M989" s="28" t="s">
        <v>146</v>
      </c>
      <c r="N989" s="28" t="s">
        <v>138</v>
      </c>
      <c r="O989" s="29" t="n">
        <v>44976</v>
      </c>
      <c r="P989" s="28" t="n">
        <f aca="false">ROUNDDOWN(($B989-$O989)/30,0)</f>
        <v>8</v>
      </c>
      <c r="Q989" s="28" t="str">
        <f aca="false">TEXT($B989,"yyyy-mm")</f>
        <v>2023-10</v>
      </c>
      <c r="R989" s="28" t="n">
        <f aca="false">IF(AND($O989&gt;=DATE(2025,1,1),$O989&lt;=DATE(2025,4,30)),1,0)</f>
        <v>0</v>
      </c>
    </row>
    <row r="990" customFormat="false" ht="15" hidden="false" customHeight="false" outlineLevel="0" collapsed="false">
      <c r="A990" s="28" t="n">
        <v>104</v>
      </c>
      <c r="B990" s="29" t="n">
        <v>45260</v>
      </c>
      <c r="C990" s="28" t="n">
        <v>8275.03</v>
      </c>
      <c r="D990" s="28" t="n">
        <v>0</v>
      </c>
      <c r="E990" s="28" t="n">
        <v>0</v>
      </c>
      <c r="F990" s="28" t="s">
        <v>345</v>
      </c>
      <c r="G990" s="28" t="n">
        <v>0</v>
      </c>
      <c r="H990" s="28" t="n">
        <v>0</v>
      </c>
      <c r="I990" s="28" t="n">
        <v>0</v>
      </c>
      <c r="J990" s="28" t="n">
        <v>194</v>
      </c>
      <c r="K990" s="28" t="n">
        <v>2</v>
      </c>
      <c r="L990" s="28" t="n">
        <v>3</v>
      </c>
      <c r="M990" s="28" t="s">
        <v>146</v>
      </c>
      <c r="N990" s="28" t="s">
        <v>138</v>
      </c>
      <c r="O990" s="29" t="n">
        <v>44976</v>
      </c>
      <c r="P990" s="28" t="n">
        <f aca="false">ROUNDDOWN(($B990-$O990)/30,0)</f>
        <v>9</v>
      </c>
      <c r="Q990" s="28" t="str">
        <f aca="false">TEXT($B990,"yyyy-mm")</f>
        <v>2023-11</v>
      </c>
      <c r="R990" s="28" t="n">
        <f aca="false">IF(AND($O990&gt;=DATE(2025,1,1),$O990&lt;=DATE(2025,4,30)),1,0)</f>
        <v>0</v>
      </c>
    </row>
    <row r="991" customFormat="false" ht="15" hidden="false" customHeight="false" outlineLevel="0" collapsed="false">
      <c r="A991" s="28" t="n">
        <v>104</v>
      </c>
      <c r="B991" s="29" t="n">
        <v>45291</v>
      </c>
      <c r="C991" s="28" t="n">
        <v>5516.7</v>
      </c>
      <c r="D991" s="28" t="n">
        <v>0</v>
      </c>
      <c r="E991" s="28" t="n">
        <v>0</v>
      </c>
      <c r="F991" s="28" t="s">
        <v>345</v>
      </c>
      <c r="G991" s="28" t="n">
        <v>0</v>
      </c>
      <c r="H991" s="28" t="n">
        <v>0</v>
      </c>
      <c r="I991" s="28" t="n">
        <v>0</v>
      </c>
      <c r="J991" s="28" t="n">
        <v>194</v>
      </c>
      <c r="K991" s="28" t="n">
        <v>2</v>
      </c>
      <c r="L991" s="28" t="n">
        <v>3</v>
      </c>
      <c r="M991" s="28" t="s">
        <v>146</v>
      </c>
      <c r="N991" s="28" t="s">
        <v>138</v>
      </c>
      <c r="O991" s="29" t="n">
        <v>44976</v>
      </c>
      <c r="P991" s="28" t="n">
        <f aca="false">ROUNDDOWN(($B991-$O991)/30,0)</f>
        <v>10</v>
      </c>
      <c r="Q991" s="28" t="str">
        <f aca="false">TEXT($B991,"yyyy-mm")</f>
        <v>2023-12</v>
      </c>
      <c r="R991" s="28" t="n">
        <f aca="false">IF(AND($O991&gt;=DATE(2025,1,1),$O991&lt;=DATE(2025,4,30)),1,0)</f>
        <v>0</v>
      </c>
    </row>
    <row r="992" customFormat="false" ht="15" hidden="false" customHeight="false" outlineLevel="0" collapsed="false">
      <c r="A992" s="28" t="n">
        <v>104</v>
      </c>
      <c r="B992" s="29" t="n">
        <v>45322</v>
      </c>
      <c r="C992" s="28" t="n">
        <v>2758.37</v>
      </c>
      <c r="D992" s="28" t="n">
        <v>0</v>
      </c>
      <c r="E992" s="28" t="n">
        <v>0</v>
      </c>
      <c r="F992" s="28" t="s">
        <v>345</v>
      </c>
      <c r="G992" s="28" t="n">
        <v>0</v>
      </c>
      <c r="H992" s="28" t="n">
        <v>0</v>
      </c>
      <c r="I992" s="28" t="n">
        <v>0</v>
      </c>
      <c r="J992" s="28" t="n">
        <v>194</v>
      </c>
      <c r="K992" s="28" t="n">
        <v>2</v>
      </c>
      <c r="L992" s="28" t="n">
        <v>3</v>
      </c>
      <c r="M992" s="28" t="s">
        <v>146</v>
      </c>
      <c r="N992" s="28" t="s">
        <v>138</v>
      </c>
      <c r="O992" s="29" t="n">
        <v>44976</v>
      </c>
      <c r="P992" s="28" t="n">
        <f aca="false">ROUNDDOWN(($B992-$O992)/30,0)</f>
        <v>11</v>
      </c>
      <c r="Q992" s="28" t="str">
        <f aca="false">TEXT($B992,"yyyy-mm")</f>
        <v>2024-01</v>
      </c>
      <c r="R992" s="28" t="n">
        <f aca="false">IF(AND($O992&gt;=DATE(2025,1,1),$O992&lt;=DATE(2025,4,30)),1,0)</f>
        <v>0</v>
      </c>
    </row>
    <row r="993" customFormat="false" ht="15" hidden="false" customHeight="false" outlineLevel="0" collapsed="false">
      <c r="A993" s="28" t="n">
        <v>104</v>
      </c>
      <c r="B993" s="29" t="n">
        <v>45351</v>
      </c>
      <c r="C993" s="28" t="n">
        <v>0.04</v>
      </c>
      <c r="D993" s="28" t="n">
        <v>0</v>
      </c>
      <c r="E993" s="28" t="n">
        <v>0</v>
      </c>
      <c r="F993" s="28" t="s">
        <v>345</v>
      </c>
      <c r="G993" s="28" t="n">
        <v>0</v>
      </c>
      <c r="H993" s="28" t="n">
        <v>0</v>
      </c>
      <c r="I993" s="28" t="n">
        <v>0</v>
      </c>
      <c r="J993" s="28" t="n">
        <v>194</v>
      </c>
      <c r="K993" s="28" t="n">
        <v>2</v>
      </c>
      <c r="L993" s="28" t="n">
        <v>3</v>
      </c>
      <c r="M993" s="28" t="s">
        <v>146</v>
      </c>
      <c r="N993" s="28" t="s">
        <v>138</v>
      </c>
      <c r="O993" s="29" t="n">
        <v>44976</v>
      </c>
      <c r="P993" s="28" t="n">
        <f aca="false">ROUNDDOWN(($B993-$O993)/30,0)</f>
        <v>12</v>
      </c>
      <c r="Q993" s="28" t="str">
        <f aca="false">TEXT($B993,"yyyy-mm")</f>
        <v>2024-02</v>
      </c>
      <c r="R993" s="28" t="n">
        <f aca="false">IF(AND($O993&gt;=DATE(2025,1,1),$O993&lt;=DATE(2025,4,30)),1,0)</f>
        <v>0</v>
      </c>
    </row>
    <row r="994" customFormat="false" ht="15" hidden="false" customHeight="false" outlineLevel="0" collapsed="false">
      <c r="A994" s="28" t="n">
        <v>105</v>
      </c>
      <c r="B994" s="29" t="n">
        <v>45596</v>
      </c>
      <c r="C994" s="28" t="n">
        <v>10300</v>
      </c>
      <c r="D994" s="28" t="n">
        <v>0</v>
      </c>
      <c r="E994" s="28" t="n">
        <v>0</v>
      </c>
      <c r="F994" s="28" t="s">
        <v>345</v>
      </c>
      <c r="G994" s="28" t="n">
        <v>0</v>
      </c>
      <c r="H994" s="28" t="n">
        <v>0</v>
      </c>
      <c r="I994" s="28" t="n">
        <v>0</v>
      </c>
      <c r="J994" s="28" t="n">
        <v>319</v>
      </c>
      <c r="K994" s="28" t="n">
        <v>6</v>
      </c>
      <c r="L994" s="28" t="n">
        <v>3</v>
      </c>
      <c r="M994" s="28" t="s">
        <v>147</v>
      </c>
      <c r="N994" s="28" t="s">
        <v>141</v>
      </c>
      <c r="O994" s="29" t="n">
        <v>45571</v>
      </c>
      <c r="P994" s="28" t="n">
        <f aca="false">ROUNDDOWN(($B994-$O994)/30,0)</f>
        <v>0</v>
      </c>
      <c r="Q994" s="28" t="str">
        <f aca="false">TEXT($B994,"yyyy-mm")</f>
        <v>2024-10</v>
      </c>
      <c r="R994" s="28" t="n">
        <f aca="false">IF(AND($O994&gt;=DATE(2025,1,1),$O994&lt;=DATE(2025,4,30)),1,0)</f>
        <v>0</v>
      </c>
    </row>
    <row r="995" customFormat="false" ht="15" hidden="false" customHeight="false" outlineLevel="0" collapsed="false">
      <c r="A995" s="28" t="n">
        <v>105</v>
      </c>
      <c r="B995" s="29" t="n">
        <v>45626</v>
      </c>
      <c r="C995" s="28" t="n">
        <v>9363.64</v>
      </c>
      <c r="D995" s="28" t="n">
        <v>0</v>
      </c>
      <c r="E995" s="28" t="n">
        <v>0</v>
      </c>
      <c r="F995" s="28" t="s">
        <v>345</v>
      </c>
      <c r="G995" s="28" t="n">
        <v>0</v>
      </c>
      <c r="H995" s="28" t="n">
        <v>0</v>
      </c>
      <c r="I995" s="28" t="n">
        <v>0</v>
      </c>
      <c r="J995" s="28" t="n">
        <v>319</v>
      </c>
      <c r="K995" s="28" t="n">
        <v>6</v>
      </c>
      <c r="L995" s="28" t="n">
        <v>3</v>
      </c>
      <c r="M995" s="28" t="s">
        <v>147</v>
      </c>
      <c r="N995" s="28" t="s">
        <v>141</v>
      </c>
      <c r="O995" s="29" t="n">
        <v>45571</v>
      </c>
      <c r="P995" s="28" t="n">
        <f aca="false">ROUNDDOWN(($B995-$O995)/30,0)</f>
        <v>1</v>
      </c>
      <c r="Q995" s="28" t="str">
        <f aca="false">TEXT($B995,"yyyy-mm")</f>
        <v>2024-11</v>
      </c>
      <c r="R995" s="28" t="n">
        <f aca="false">IF(AND($O995&gt;=DATE(2025,1,1),$O995&lt;=DATE(2025,4,30)),1,0)</f>
        <v>0</v>
      </c>
    </row>
    <row r="996" customFormat="false" ht="15" hidden="false" customHeight="false" outlineLevel="0" collapsed="false">
      <c r="A996" s="28" t="n">
        <v>105</v>
      </c>
      <c r="B996" s="29" t="n">
        <v>45657</v>
      </c>
      <c r="C996" s="28" t="n">
        <v>8427.28</v>
      </c>
      <c r="D996" s="28" t="n">
        <v>0</v>
      </c>
      <c r="E996" s="28" t="n">
        <v>0</v>
      </c>
      <c r="F996" s="28" t="s">
        <v>345</v>
      </c>
      <c r="G996" s="28" t="n">
        <v>0</v>
      </c>
      <c r="H996" s="28" t="n">
        <v>0</v>
      </c>
      <c r="I996" s="28" t="n">
        <v>0</v>
      </c>
      <c r="J996" s="28" t="n">
        <v>319</v>
      </c>
      <c r="K996" s="28" t="n">
        <v>6</v>
      </c>
      <c r="L996" s="28" t="n">
        <v>3</v>
      </c>
      <c r="M996" s="28" t="s">
        <v>147</v>
      </c>
      <c r="N996" s="28" t="s">
        <v>141</v>
      </c>
      <c r="O996" s="29" t="n">
        <v>45571</v>
      </c>
      <c r="P996" s="28" t="n">
        <f aca="false">ROUNDDOWN(($B996-$O996)/30,0)</f>
        <v>2</v>
      </c>
      <c r="Q996" s="28" t="str">
        <f aca="false">TEXT($B996,"yyyy-mm")</f>
        <v>2024-12</v>
      </c>
      <c r="R996" s="28" t="n">
        <f aca="false">IF(AND($O996&gt;=DATE(2025,1,1),$O996&lt;=DATE(2025,4,30)),1,0)</f>
        <v>0</v>
      </c>
    </row>
    <row r="997" customFormat="false" ht="15" hidden="false" customHeight="false" outlineLevel="0" collapsed="false">
      <c r="A997" s="28" t="n">
        <v>105</v>
      </c>
      <c r="B997" s="29" t="n">
        <v>45688</v>
      </c>
      <c r="C997" s="28" t="n">
        <v>8427.28</v>
      </c>
      <c r="D997" s="28" t="n">
        <v>936.36</v>
      </c>
      <c r="E997" s="28" t="n">
        <v>25</v>
      </c>
      <c r="F997" s="28" t="s">
        <v>346</v>
      </c>
      <c r="G997" s="28" t="n">
        <v>0</v>
      </c>
      <c r="H997" s="28" t="n">
        <v>0</v>
      </c>
      <c r="I997" s="28" t="n">
        <v>0</v>
      </c>
      <c r="J997" s="28" t="n">
        <v>319</v>
      </c>
      <c r="K997" s="28" t="n">
        <v>6</v>
      </c>
      <c r="L997" s="28" t="n">
        <v>3</v>
      </c>
      <c r="M997" s="28" t="s">
        <v>147</v>
      </c>
      <c r="N997" s="28" t="s">
        <v>141</v>
      </c>
      <c r="O997" s="29" t="n">
        <v>45571</v>
      </c>
      <c r="P997" s="28" t="n">
        <f aca="false">ROUNDDOWN(($B997-$O997)/30,0)</f>
        <v>3</v>
      </c>
      <c r="Q997" s="28" t="str">
        <f aca="false">TEXT($B997,"yyyy-mm")</f>
        <v>2025-01</v>
      </c>
      <c r="R997" s="28" t="n">
        <f aca="false">IF(AND($O997&gt;=DATE(2025,1,1),$O997&lt;=DATE(2025,4,30)),1,0)</f>
        <v>0</v>
      </c>
    </row>
    <row r="998" customFormat="false" ht="15" hidden="false" customHeight="false" outlineLevel="0" collapsed="false">
      <c r="A998" s="28" t="n">
        <v>105</v>
      </c>
      <c r="B998" s="29" t="n">
        <v>45716</v>
      </c>
      <c r="C998" s="28" t="n">
        <v>8427.28</v>
      </c>
      <c r="D998" s="28" t="n">
        <v>1872.72</v>
      </c>
      <c r="E998" s="28" t="n">
        <v>53</v>
      </c>
      <c r="F998" s="28" t="s">
        <v>347</v>
      </c>
      <c r="G998" s="28" t="n">
        <v>1</v>
      </c>
      <c r="H998" s="28" t="n">
        <v>0</v>
      </c>
      <c r="I998" s="28" t="n">
        <v>0</v>
      </c>
      <c r="J998" s="28" t="n">
        <v>319</v>
      </c>
      <c r="K998" s="28" t="n">
        <v>6</v>
      </c>
      <c r="L998" s="28" t="n">
        <v>3</v>
      </c>
      <c r="M998" s="28" t="s">
        <v>147</v>
      </c>
      <c r="N998" s="28" t="s">
        <v>141</v>
      </c>
      <c r="O998" s="29" t="n">
        <v>45571</v>
      </c>
      <c r="P998" s="28" t="n">
        <f aca="false">ROUNDDOWN(($B998-$O998)/30,0)</f>
        <v>4</v>
      </c>
      <c r="Q998" s="28" t="str">
        <f aca="false">TEXT($B998,"yyyy-mm")</f>
        <v>2025-02</v>
      </c>
      <c r="R998" s="28" t="n">
        <f aca="false">IF(AND($O998&gt;=DATE(2025,1,1),$O998&lt;=DATE(2025,4,30)),1,0)</f>
        <v>0</v>
      </c>
    </row>
    <row r="999" customFormat="false" ht="15" hidden="false" customHeight="false" outlineLevel="0" collapsed="false">
      <c r="A999" s="28" t="n">
        <v>105</v>
      </c>
      <c r="B999" s="29" t="n">
        <v>45747</v>
      </c>
      <c r="C999" s="28" t="n">
        <v>8213.77</v>
      </c>
      <c r="D999" s="28" t="n">
        <v>2595.57</v>
      </c>
      <c r="E999" s="28" t="n">
        <v>84</v>
      </c>
      <c r="F999" s="28" t="s">
        <v>348</v>
      </c>
      <c r="G999" s="28" t="n">
        <v>1</v>
      </c>
      <c r="H999" s="28" t="n">
        <v>1</v>
      </c>
      <c r="I999" s="28" t="n">
        <v>0</v>
      </c>
      <c r="J999" s="28" t="n">
        <v>319</v>
      </c>
      <c r="K999" s="28" t="n">
        <v>6</v>
      </c>
      <c r="L999" s="28" t="n">
        <v>3</v>
      </c>
      <c r="M999" s="28" t="s">
        <v>147</v>
      </c>
      <c r="N999" s="28" t="s">
        <v>141</v>
      </c>
      <c r="O999" s="29" t="n">
        <v>45571</v>
      </c>
      <c r="P999" s="28" t="n">
        <f aca="false">ROUNDDOWN(($B999-$O999)/30,0)</f>
        <v>5</v>
      </c>
      <c r="Q999" s="28" t="str">
        <f aca="false">TEXT($B999,"yyyy-mm")</f>
        <v>2025-03</v>
      </c>
      <c r="R999" s="28" t="n">
        <f aca="false">IF(AND($O999&gt;=DATE(2025,1,1),$O999&lt;=DATE(2025,4,30)),1,0)</f>
        <v>0</v>
      </c>
    </row>
    <row r="1000" customFormat="false" ht="15" hidden="false" customHeight="false" outlineLevel="0" collapsed="false">
      <c r="A1000" s="28" t="n">
        <v>105</v>
      </c>
      <c r="B1000" s="29" t="n">
        <v>45777</v>
      </c>
      <c r="C1000" s="28" t="n">
        <v>8213.77</v>
      </c>
      <c r="D1000" s="28" t="n">
        <v>3531.93</v>
      </c>
      <c r="E1000" s="28" t="n">
        <v>114</v>
      </c>
      <c r="F1000" s="28" t="s">
        <v>349</v>
      </c>
      <c r="G1000" s="28" t="n">
        <v>1</v>
      </c>
      <c r="H1000" s="28" t="n">
        <v>1</v>
      </c>
      <c r="I1000" s="28" t="n">
        <v>1</v>
      </c>
      <c r="J1000" s="28" t="n">
        <v>319</v>
      </c>
      <c r="K1000" s="28" t="n">
        <v>6</v>
      </c>
      <c r="L1000" s="28" t="n">
        <v>3</v>
      </c>
      <c r="M1000" s="28" t="s">
        <v>147</v>
      </c>
      <c r="N1000" s="28" t="s">
        <v>141</v>
      </c>
      <c r="O1000" s="29" t="n">
        <v>45571</v>
      </c>
      <c r="P1000" s="28" t="n">
        <f aca="false">ROUNDDOWN(($B1000-$O1000)/30,0)</f>
        <v>6</v>
      </c>
      <c r="Q1000" s="28" t="str">
        <f aca="false">TEXT($B1000,"yyyy-mm")</f>
        <v>2025-04</v>
      </c>
      <c r="R1000" s="28" t="n">
        <f aca="false">IF(AND($O1000&gt;=DATE(2025,1,1),$O1000&lt;=DATE(2025,4,30)),1,0)</f>
        <v>0</v>
      </c>
    </row>
    <row r="1001" customFormat="false" ht="15" hidden="false" customHeight="false" outlineLevel="0" collapsed="false">
      <c r="A1001" s="28" t="n">
        <v>105</v>
      </c>
      <c r="B1001" s="29" t="n">
        <v>45808</v>
      </c>
      <c r="C1001" s="28" t="n">
        <v>3745.48</v>
      </c>
      <c r="D1001" s="28" t="n">
        <v>0</v>
      </c>
      <c r="E1001" s="28" t="n">
        <v>0</v>
      </c>
      <c r="F1001" s="28" t="s">
        <v>345</v>
      </c>
      <c r="G1001" s="28" t="n">
        <v>0</v>
      </c>
      <c r="H1001" s="28" t="n">
        <v>0</v>
      </c>
      <c r="I1001" s="28" t="n">
        <v>0</v>
      </c>
      <c r="J1001" s="28" t="n">
        <v>319</v>
      </c>
      <c r="K1001" s="28" t="n">
        <v>6</v>
      </c>
      <c r="L1001" s="28" t="n">
        <v>3</v>
      </c>
      <c r="M1001" s="28" t="s">
        <v>147</v>
      </c>
      <c r="N1001" s="28" t="s">
        <v>141</v>
      </c>
      <c r="O1001" s="29" t="n">
        <v>45571</v>
      </c>
      <c r="P1001" s="28" t="n">
        <f aca="false">ROUNDDOWN(($B1001-$O1001)/30,0)</f>
        <v>7</v>
      </c>
      <c r="Q1001" s="28" t="str">
        <f aca="false">TEXT($B1001,"yyyy-mm")</f>
        <v>2025-05</v>
      </c>
      <c r="R1001" s="28" t="n">
        <f aca="false">IF(AND($O1001&gt;=DATE(2025,1,1),$O1001&lt;=DATE(2025,4,30)),1,0)</f>
        <v>0</v>
      </c>
    </row>
    <row r="1002" customFormat="false" ht="15" hidden="false" customHeight="false" outlineLevel="0" collapsed="false">
      <c r="A1002" s="28" t="n">
        <v>105</v>
      </c>
      <c r="B1002" s="29" t="n">
        <v>45838</v>
      </c>
      <c r="C1002" s="28" t="n">
        <v>2809.12</v>
      </c>
      <c r="D1002" s="28" t="n">
        <v>0</v>
      </c>
      <c r="E1002" s="28" t="n">
        <v>0</v>
      </c>
      <c r="F1002" s="28" t="s">
        <v>345</v>
      </c>
      <c r="G1002" s="28" t="n">
        <v>0</v>
      </c>
      <c r="H1002" s="28" t="n">
        <v>0</v>
      </c>
      <c r="I1002" s="28" t="n">
        <v>0</v>
      </c>
      <c r="J1002" s="28" t="n">
        <v>319</v>
      </c>
      <c r="K1002" s="28" t="n">
        <v>6</v>
      </c>
      <c r="L1002" s="28" t="n">
        <v>3</v>
      </c>
      <c r="M1002" s="28" t="s">
        <v>147</v>
      </c>
      <c r="N1002" s="28" t="s">
        <v>141</v>
      </c>
      <c r="O1002" s="29" t="n">
        <v>45571</v>
      </c>
      <c r="P1002" s="28" t="n">
        <f aca="false">ROUNDDOWN(($B1002-$O1002)/30,0)</f>
        <v>8</v>
      </c>
      <c r="Q1002" s="28" t="str">
        <f aca="false">TEXT($B1002,"yyyy-mm")</f>
        <v>2025-06</v>
      </c>
      <c r="R1002" s="28" t="n">
        <f aca="false">IF(AND($O1002&gt;=DATE(2025,1,1),$O1002&lt;=DATE(2025,4,30)),1,0)</f>
        <v>0</v>
      </c>
    </row>
    <row r="1003" customFormat="false" ht="15" hidden="false" customHeight="false" outlineLevel="0" collapsed="false">
      <c r="A1003" s="28" t="n">
        <v>105</v>
      </c>
      <c r="B1003" s="29" t="n">
        <v>45869</v>
      </c>
      <c r="C1003" s="28" t="n">
        <v>1872.76</v>
      </c>
      <c r="D1003" s="28" t="n">
        <v>0</v>
      </c>
      <c r="E1003" s="28" t="n">
        <v>0</v>
      </c>
      <c r="F1003" s="28" t="s">
        <v>345</v>
      </c>
      <c r="G1003" s="28" t="n">
        <v>0</v>
      </c>
      <c r="H1003" s="28" t="n">
        <v>0</v>
      </c>
      <c r="I1003" s="28" t="n">
        <v>0</v>
      </c>
      <c r="J1003" s="28" t="n">
        <v>319</v>
      </c>
      <c r="K1003" s="28" t="n">
        <v>6</v>
      </c>
      <c r="L1003" s="28" t="n">
        <v>3</v>
      </c>
      <c r="M1003" s="28" t="s">
        <v>147</v>
      </c>
      <c r="N1003" s="28" t="s">
        <v>141</v>
      </c>
      <c r="O1003" s="29" t="n">
        <v>45571</v>
      </c>
      <c r="P1003" s="28" t="n">
        <f aca="false">ROUNDDOWN(($B1003-$O1003)/30,0)</f>
        <v>9</v>
      </c>
      <c r="Q1003" s="28" t="str">
        <f aca="false">TEXT($B1003,"yyyy-mm")</f>
        <v>2025-07</v>
      </c>
      <c r="R1003" s="28" t="n">
        <f aca="false">IF(AND($O1003&gt;=DATE(2025,1,1),$O1003&lt;=DATE(2025,4,30)),1,0)</f>
        <v>0</v>
      </c>
    </row>
    <row r="1004" customFormat="false" ht="15" hidden="false" customHeight="false" outlineLevel="0" collapsed="false">
      <c r="A1004" s="28" t="n">
        <v>105</v>
      </c>
      <c r="B1004" s="29" t="n">
        <v>45900</v>
      </c>
      <c r="C1004" s="28" t="n">
        <v>936.4</v>
      </c>
      <c r="D1004" s="28" t="n">
        <v>0</v>
      </c>
      <c r="E1004" s="28" t="n">
        <v>0</v>
      </c>
      <c r="F1004" s="28" t="s">
        <v>345</v>
      </c>
      <c r="G1004" s="28" t="n">
        <v>0</v>
      </c>
      <c r="H1004" s="28" t="n">
        <v>0</v>
      </c>
      <c r="I1004" s="28" t="n">
        <v>0</v>
      </c>
      <c r="J1004" s="28" t="n">
        <v>319</v>
      </c>
      <c r="K1004" s="28" t="n">
        <v>6</v>
      </c>
      <c r="L1004" s="28" t="n">
        <v>3</v>
      </c>
      <c r="M1004" s="28" t="s">
        <v>147</v>
      </c>
      <c r="N1004" s="28" t="s">
        <v>141</v>
      </c>
      <c r="O1004" s="29" t="n">
        <v>45571</v>
      </c>
      <c r="P1004" s="28" t="n">
        <f aca="false">ROUNDDOWN(($B1004-$O1004)/30,0)</f>
        <v>10</v>
      </c>
      <c r="Q1004" s="28" t="str">
        <f aca="false">TEXT($B1004,"yyyy-mm")</f>
        <v>2025-08</v>
      </c>
      <c r="R1004" s="28" t="n">
        <f aca="false">IF(AND($O1004&gt;=DATE(2025,1,1),$O1004&lt;=DATE(2025,4,30)),1,0)</f>
        <v>0</v>
      </c>
    </row>
    <row r="1005" customFormat="false" ht="15" hidden="false" customHeight="false" outlineLevel="0" collapsed="false">
      <c r="A1005" s="28" t="n">
        <v>105</v>
      </c>
      <c r="B1005" s="29" t="n">
        <v>45930</v>
      </c>
      <c r="C1005" s="28" t="n">
        <v>0.04</v>
      </c>
      <c r="D1005" s="28" t="n">
        <v>0</v>
      </c>
      <c r="E1005" s="28" t="n">
        <v>0</v>
      </c>
      <c r="F1005" s="28" t="s">
        <v>345</v>
      </c>
      <c r="G1005" s="28" t="n">
        <v>0</v>
      </c>
      <c r="H1005" s="28" t="n">
        <v>0</v>
      </c>
      <c r="I1005" s="28" t="n">
        <v>0</v>
      </c>
      <c r="J1005" s="28" t="n">
        <v>319</v>
      </c>
      <c r="K1005" s="28" t="n">
        <v>6</v>
      </c>
      <c r="L1005" s="28" t="n">
        <v>3</v>
      </c>
      <c r="M1005" s="28" t="s">
        <v>147</v>
      </c>
      <c r="N1005" s="28" t="s">
        <v>141</v>
      </c>
      <c r="O1005" s="29" t="n">
        <v>45571</v>
      </c>
      <c r="P1005" s="28" t="n">
        <f aca="false">ROUNDDOWN(($B1005-$O1005)/30,0)</f>
        <v>11</v>
      </c>
      <c r="Q1005" s="28" t="str">
        <f aca="false">TEXT($B1005,"yyyy-mm")</f>
        <v>2025-09</v>
      </c>
      <c r="R1005" s="28" t="n">
        <f aca="false">IF(AND($O1005&gt;=DATE(2025,1,1),$O1005&lt;=DATE(2025,4,30)),1,0)</f>
        <v>0</v>
      </c>
    </row>
    <row r="1006" customFormat="false" ht="15" hidden="false" customHeight="false" outlineLevel="0" collapsed="false">
      <c r="A1006" s="28" t="n">
        <v>106</v>
      </c>
      <c r="B1006" s="29" t="n">
        <v>45535</v>
      </c>
      <c r="C1006" s="28" t="n">
        <v>356600</v>
      </c>
      <c r="D1006" s="28" t="n">
        <v>0</v>
      </c>
      <c r="E1006" s="28" t="n">
        <v>0</v>
      </c>
      <c r="F1006" s="28" t="s">
        <v>345</v>
      </c>
      <c r="G1006" s="28" t="n">
        <v>0</v>
      </c>
      <c r="H1006" s="28" t="n">
        <v>0</v>
      </c>
      <c r="I1006" s="28" t="n">
        <v>0</v>
      </c>
      <c r="J1006" s="28" t="n">
        <v>341</v>
      </c>
      <c r="K1006" s="28" t="n">
        <v>13</v>
      </c>
      <c r="L1006" s="28" t="n">
        <v>1</v>
      </c>
      <c r="M1006" s="28" t="s">
        <v>146</v>
      </c>
      <c r="N1006" s="28" t="s">
        <v>140</v>
      </c>
      <c r="O1006" s="29" t="n">
        <v>45530</v>
      </c>
      <c r="P1006" s="28" t="n">
        <f aca="false">ROUNDDOWN(($B1006-$O1006)/30,0)</f>
        <v>0</v>
      </c>
      <c r="Q1006" s="28" t="str">
        <f aca="false">TEXT($B1006,"yyyy-mm")</f>
        <v>2024-08</v>
      </c>
      <c r="R1006" s="28" t="n">
        <f aca="false">IF(AND($O1006&gt;=DATE(2025,1,1),$O1006&lt;=DATE(2025,4,30)),1,0)</f>
        <v>0</v>
      </c>
    </row>
    <row r="1007" customFormat="false" ht="15" hidden="false" customHeight="false" outlineLevel="0" collapsed="false">
      <c r="A1007" s="28" t="n">
        <v>106</v>
      </c>
      <c r="B1007" s="29" t="n">
        <v>45565</v>
      </c>
      <c r="C1007" s="28" t="n">
        <v>350656.67</v>
      </c>
      <c r="D1007" s="28" t="n">
        <v>0</v>
      </c>
      <c r="E1007" s="28" t="n">
        <v>0</v>
      </c>
      <c r="F1007" s="28" t="s">
        <v>345</v>
      </c>
      <c r="G1007" s="28" t="n">
        <v>0</v>
      </c>
      <c r="H1007" s="28" t="n">
        <v>0</v>
      </c>
      <c r="I1007" s="28" t="n">
        <v>0</v>
      </c>
      <c r="J1007" s="28" t="n">
        <v>341</v>
      </c>
      <c r="K1007" s="28" t="n">
        <v>13</v>
      </c>
      <c r="L1007" s="28" t="n">
        <v>1</v>
      </c>
      <c r="M1007" s="28" t="s">
        <v>146</v>
      </c>
      <c r="N1007" s="28" t="s">
        <v>140</v>
      </c>
      <c r="O1007" s="29" t="n">
        <v>45530</v>
      </c>
      <c r="P1007" s="28" t="n">
        <f aca="false">ROUNDDOWN(($B1007-$O1007)/30,0)</f>
        <v>1</v>
      </c>
      <c r="Q1007" s="28" t="str">
        <f aca="false">TEXT($B1007,"yyyy-mm")</f>
        <v>2024-09</v>
      </c>
      <c r="R1007" s="28" t="n">
        <f aca="false">IF(AND($O1007&gt;=DATE(2025,1,1),$O1007&lt;=DATE(2025,4,30)),1,0)</f>
        <v>0</v>
      </c>
    </row>
    <row r="1008" customFormat="false" ht="15" hidden="false" customHeight="false" outlineLevel="0" collapsed="false">
      <c r="A1008" s="28" t="n">
        <v>106</v>
      </c>
      <c r="B1008" s="29" t="n">
        <v>45596</v>
      </c>
      <c r="C1008" s="28" t="n">
        <v>344713.34</v>
      </c>
      <c r="D1008" s="28" t="n">
        <v>0</v>
      </c>
      <c r="E1008" s="28" t="n">
        <v>0</v>
      </c>
      <c r="F1008" s="28" t="s">
        <v>345</v>
      </c>
      <c r="G1008" s="28" t="n">
        <v>0</v>
      </c>
      <c r="H1008" s="28" t="n">
        <v>0</v>
      </c>
      <c r="I1008" s="28" t="n">
        <v>0</v>
      </c>
      <c r="J1008" s="28" t="n">
        <v>341</v>
      </c>
      <c r="K1008" s="28" t="n">
        <v>13</v>
      </c>
      <c r="L1008" s="28" t="n">
        <v>1</v>
      </c>
      <c r="M1008" s="28" t="s">
        <v>146</v>
      </c>
      <c r="N1008" s="28" t="s">
        <v>140</v>
      </c>
      <c r="O1008" s="29" t="n">
        <v>45530</v>
      </c>
      <c r="P1008" s="28" t="n">
        <f aca="false">ROUNDDOWN(($B1008-$O1008)/30,0)</f>
        <v>2</v>
      </c>
      <c r="Q1008" s="28" t="str">
        <f aca="false">TEXT($B1008,"yyyy-mm")</f>
        <v>2024-10</v>
      </c>
      <c r="R1008" s="28" t="n">
        <f aca="false">IF(AND($O1008&gt;=DATE(2025,1,1),$O1008&lt;=DATE(2025,4,30)),1,0)</f>
        <v>0</v>
      </c>
    </row>
    <row r="1009" customFormat="false" ht="15" hidden="false" customHeight="false" outlineLevel="0" collapsed="false">
      <c r="A1009" s="28" t="n">
        <v>106</v>
      </c>
      <c r="B1009" s="29" t="n">
        <v>45626</v>
      </c>
      <c r="C1009" s="28" t="n">
        <v>338770.01</v>
      </c>
      <c r="D1009" s="28" t="n">
        <v>0</v>
      </c>
      <c r="E1009" s="28" t="n">
        <v>0</v>
      </c>
      <c r="F1009" s="28" t="s">
        <v>345</v>
      </c>
      <c r="G1009" s="28" t="n">
        <v>0</v>
      </c>
      <c r="H1009" s="28" t="n">
        <v>0</v>
      </c>
      <c r="I1009" s="28" t="n">
        <v>0</v>
      </c>
      <c r="J1009" s="28" t="n">
        <v>341</v>
      </c>
      <c r="K1009" s="28" t="n">
        <v>13</v>
      </c>
      <c r="L1009" s="28" t="n">
        <v>1</v>
      </c>
      <c r="M1009" s="28" t="s">
        <v>146</v>
      </c>
      <c r="N1009" s="28" t="s">
        <v>140</v>
      </c>
      <c r="O1009" s="29" t="n">
        <v>45530</v>
      </c>
      <c r="P1009" s="28" t="n">
        <f aca="false">ROUNDDOWN(($B1009-$O1009)/30,0)</f>
        <v>3</v>
      </c>
      <c r="Q1009" s="28" t="str">
        <f aca="false">TEXT($B1009,"yyyy-mm")</f>
        <v>2024-11</v>
      </c>
      <c r="R1009" s="28" t="n">
        <f aca="false">IF(AND($O1009&gt;=DATE(2025,1,1),$O1009&lt;=DATE(2025,4,30)),1,0)</f>
        <v>0</v>
      </c>
    </row>
    <row r="1010" customFormat="false" ht="15" hidden="false" customHeight="false" outlineLevel="0" collapsed="false">
      <c r="A1010" s="28" t="n">
        <v>106</v>
      </c>
      <c r="B1010" s="29" t="n">
        <v>45657</v>
      </c>
      <c r="C1010" s="28" t="n">
        <v>332826.68</v>
      </c>
      <c r="D1010" s="28" t="n">
        <v>0</v>
      </c>
      <c r="E1010" s="28" t="n">
        <v>0</v>
      </c>
      <c r="F1010" s="28" t="s">
        <v>345</v>
      </c>
      <c r="G1010" s="28" t="n">
        <v>0</v>
      </c>
      <c r="H1010" s="28" t="n">
        <v>0</v>
      </c>
      <c r="I1010" s="28" t="n">
        <v>0</v>
      </c>
      <c r="J1010" s="28" t="n">
        <v>341</v>
      </c>
      <c r="K1010" s="28" t="n">
        <v>13</v>
      </c>
      <c r="L1010" s="28" t="n">
        <v>1</v>
      </c>
      <c r="M1010" s="28" t="s">
        <v>146</v>
      </c>
      <c r="N1010" s="28" t="s">
        <v>140</v>
      </c>
      <c r="O1010" s="29" t="n">
        <v>45530</v>
      </c>
      <c r="P1010" s="28" t="n">
        <f aca="false">ROUNDDOWN(($B1010-$O1010)/30,0)</f>
        <v>4</v>
      </c>
      <c r="Q1010" s="28" t="str">
        <f aca="false">TEXT($B1010,"yyyy-mm")</f>
        <v>2024-12</v>
      </c>
      <c r="R1010" s="28" t="n">
        <f aca="false">IF(AND($O1010&gt;=DATE(2025,1,1),$O1010&lt;=DATE(2025,4,30)),1,0)</f>
        <v>0</v>
      </c>
    </row>
    <row r="1011" customFormat="false" ht="15" hidden="false" customHeight="false" outlineLevel="0" collapsed="false">
      <c r="A1011" s="28" t="n">
        <v>106</v>
      </c>
      <c r="B1011" s="29" t="n">
        <v>45688</v>
      </c>
      <c r="C1011" s="28" t="n">
        <v>326883.35</v>
      </c>
      <c r="D1011" s="28" t="n">
        <v>0</v>
      </c>
      <c r="E1011" s="28" t="n">
        <v>0</v>
      </c>
      <c r="F1011" s="28" t="s">
        <v>345</v>
      </c>
      <c r="G1011" s="28" t="n">
        <v>0</v>
      </c>
      <c r="H1011" s="28" t="n">
        <v>0</v>
      </c>
      <c r="I1011" s="28" t="n">
        <v>0</v>
      </c>
      <c r="J1011" s="28" t="n">
        <v>341</v>
      </c>
      <c r="K1011" s="28" t="n">
        <v>13</v>
      </c>
      <c r="L1011" s="28" t="n">
        <v>1</v>
      </c>
      <c r="M1011" s="28" t="s">
        <v>146</v>
      </c>
      <c r="N1011" s="28" t="s">
        <v>140</v>
      </c>
      <c r="O1011" s="29" t="n">
        <v>45530</v>
      </c>
      <c r="P1011" s="28" t="n">
        <f aca="false">ROUNDDOWN(($B1011-$O1011)/30,0)</f>
        <v>5</v>
      </c>
      <c r="Q1011" s="28" t="str">
        <f aca="false">TEXT($B1011,"yyyy-mm")</f>
        <v>2025-01</v>
      </c>
      <c r="R1011" s="28" t="n">
        <f aca="false">IF(AND($O1011&gt;=DATE(2025,1,1),$O1011&lt;=DATE(2025,4,30)),1,0)</f>
        <v>0</v>
      </c>
    </row>
    <row r="1012" customFormat="false" ht="15" hidden="false" customHeight="false" outlineLevel="0" collapsed="false">
      <c r="A1012" s="28" t="n">
        <v>106</v>
      </c>
      <c r="B1012" s="29" t="n">
        <v>45716</v>
      </c>
      <c r="C1012" s="28" t="n">
        <v>320940.02</v>
      </c>
      <c r="D1012" s="28" t="n">
        <v>0</v>
      </c>
      <c r="E1012" s="28" t="n">
        <v>0</v>
      </c>
      <c r="F1012" s="28" t="s">
        <v>345</v>
      </c>
      <c r="G1012" s="28" t="n">
        <v>0</v>
      </c>
      <c r="H1012" s="28" t="n">
        <v>0</v>
      </c>
      <c r="I1012" s="28" t="n">
        <v>0</v>
      </c>
      <c r="J1012" s="28" t="n">
        <v>341</v>
      </c>
      <c r="K1012" s="28" t="n">
        <v>13</v>
      </c>
      <c r="L1012" s="28" t="n">
        <v>1</v>
      </c>
      <c r="M1012" s="28" t="s">
        <v>146</v>
      </c>
      <c r="N1012" s="28" t="s">
        <v>140</v>
      </c>
      <c r="O1012" s="29" t="n">
        <v>45530</v>
      </c>
      <c r="P1012" s="28" t="n">
        <f aca="false">ROUNDDOWN(($B1012-$O1012)/30,0)</f>
        <v>6</v>
      </c>
      <c r="Q1012" s="28" t="str">
        <f aca="false">TEXT($B1012,"yyyy-mm")</f>
        <v>2025-02</v>
      </c>
      <c r="R1012" s="28" t="n">
        <f aca="false">IF(AND($O1012&gt;=DATE(2025,1,1),$O1012&lt;=DATE(2025,4,30)),1,0)</f>
        <v>0</v>
      </c>
    </row>
    <row r="1013" customFormat="false" ht="15" hidden="false" customHeight="false" outlineLevel="0" collapsed="false">
      <c r="A1013" s="28" t="n">
        <v>106</v>
      </c>
      <c r="B1013" s="29" t="n">
        <v>45747</v>
      </c>
      <c r="C1013" s="28" t="n">
        <v>314996.69</v>
      </c>
      <c r="D1013" s="28" t="n">
        <v>0</v>
      </c>
      <c r="E1013" s="28" t="n">
        <v>0</v>
      </c>
      <c r="F1013" s="28" t="s">
        <v>345</v>
      </c>
      <c r="G1013" s="28" t="n">
        <v>0</v>
      </c>
      <c r="H1013" s="28" t="n">
        <v>0</v>
      </c>
      <c r="I1013" s="28" t="n">
        <v>0</v>
      </c>
      <c r="J1013" s="28" t="n">
        <v>341</v>
      </c>
      <c r="K1013" s="28" t="n">
        <v>13</v>
      </c>
      <c r="L1013" s="28" t="n">
        <v>1</v>
      </c>
      <c r="M1013" s="28" t="s">
        <v>146</v>
      </c>
      <c r="N1013" s="28" t="s">
        <v>140</v>
      </c>
      <c r="O1013" s="29" t="n">
        <v>45530</v>
      </c>
      <c r="P1013" s="28" t="n">
        <f aca="false">ROUNDDOWN(($B1013-$O1013)/30,0)</f>
        <v>7</v>
      </c>
      <c r="Q1013" s="28" t="str">
        <f aca="false">TEXT($B1013,"yyyy-mm")</f>
        <v>2025-03</v>
      </c>
      <c r="R1013" s="28" t="n">
        <f aca="false">IF(AND($O1013&gt;=DATE(2025,1,1),$O1013&lt;=DATE(2025,4,30)),1,0)</f>
        <v>0</v>
      </c>
    </row>
    <row r="1014" customFormat="false" ht="15" hidden="false" customHeight="false" outlineLevel="0" collapsed="false">
      <c r="A1014" s="28" t="n">
        <v>106</v>
      </c>
      <c r="B1014" s="29" t="n">
        <v>45777</v>
      </c>
      <c r="C1014" s="28" t="n">
        <v>309053.36</v>
      </c>
      <c r="D1014" s="28" t="n">
        <v>0</v>
      </c>
      <c r="E1014" s="28" t="n">
        <v>0</v>
      </c>
      <c r="F1014" s="28" t="s">
        <v>345</v>
      </c>
      <c r="G1014" s="28" t="n">
        <v>0</v>
      </c>
      <c r="H1014" s="28" t="n">
        <v>0</v>
      </c>
      <c r="I1014" s="28" t="n">
        <v>0</v>
      </c>
      <c r="J1014" s="28" t="n">
        <v>341</v>
      </c>
      <c r="K1014" s="28" t="n">
        <v>13</v>
      </c>
      <c r="L1014" s="28" t="n">
        <v>1</v>
      </c>
      <c r="M1014" s="28" t="s">
        <v>146</v>
      </c>
      <c r="N1014" s="28" t="s">
        <v>140</v>
      </c>
      <c r="O1014" s="29" t="n">
        <v>45530</v>
      </c>
      <c r="P1014" s="28" t="n">
        <f aca="false">ROUNDDOWN(($B1014-$O1014)/30,0)</f>
        <v>8</v>
      </c>
      <c r="Q1014" s="28" t="str">
        <f aca="false">TEXT($B1014,"yyyy-mm")</f>
        <v>2025-04</v>
      </c>
      <c r="R1014" s="28" t="n">
        <f aca="false">IF(AND($O1014&gt;=DATE(2025,1,1),$O1014&lt;=DATE(2025,4,30)),1,0)</f>
        <v>0</v>
      </c>
    </row>
    <row r="1015" customFormat="false" ht="15" hidden="false" customHeight="false" outlineLevel="0" collapsed="false">
      <c r="A1015" s="28" t="n">
        <v>106</v>
      </c>
      <c r="B1015" s="29" t="n">
        <v>45808</v>
      </c>
      <c r="C1015" s="28" t="n">
        <v>303110.03</v>
      </c>
      <c r="D1015" s="28" t="n">
        <v>0</v>
      </c>
      <c r="E1015" s="28" t="n">
        <v>0</v>
      </c>
      <c r="F1015" s="28" t="s">
        <v>345</v>
      </c>
      <c r="G1015" s="28" t="n">
        <v>0</v>
      </c>
      <c r="H1015" s="28" t="n">
        <v>0</v>
      </c>
      <c r="I1015" s="28" t="n">
        <v>0</v>
      </c>
      <c r="J1015" s="28" t="n">
        <v>341</v>
      </c>
      <c r="K1015" s="28" t="n">
        <v>13</v>
      </c>
      <c r="L1015" s="28" t="n">
        <v>1</v>
      </c>
      <c r="M1015" s="28" t="s">
        <v>146</v>
      </c>
      <c r="N1015" s="28" t="s">
        <v>140</v>
      </c>
      <c r="O1015" s="29" t="n">
        <v>45530</v>
      </c>
      <c r="P1015" s="28" t="n">
        <f aca="false">ROUNDDOWN(($B1015-$O1015)/30,0)</f>
        <v>9</v>
      </c>
      <c r="Q1015" s="28" t="str">
        <f aca="false">TEXT($B1015,"yyyy-mm")</f>
        <v>2025-05</v>
      </c>
      <c r="R1015" s="28" t="n">
        <f aca="false">IF(AND($O1015&gt;=DATE(2025,1,1),$O1015&lt;=DATE(2025,4,30)),1,0)</f>
        <v>0</v>
      </c>
    </row>
    <row r="1016" customFormat="false" ht="15" hidden="false" customHeight="false" outlineLevel="0" collapsed="false">
      <c r="A1016" s="28" t="n">
        <v>106</v>
      </c>
      <c r="B1016" s="29" t="n">
        <v>45838</v>
      </c>
      <c r="C1016" s="28" t="n">
        <v>297166.7</v>
      </c>
      <c r="D1016" s="28" t="n">
        <v>0</v>
      </c>
      <c r="E1016" s="28" t="n">
        <v>0</v>
      </c>
      <c r="F1016" s="28" t="s">
        <v>345</v>
      </c>
      <c r="G1016" s="28" t="n">
        <v>0</v>
      </c>
      <c r="H1016" s="28" t="n">
        <v>0</v>
      </c>
      <c r="I1016" s="28" t="n">
        <v>0</v>
      </c>
      <c r="J1016" s="28" t="n">
        <v>341</v>
      </c>
      <c r="K1016" s="28" t="n">
        <v>13</v>
      </c>
      <c r="L1016" s="28" t="n">
        <v>1</v>
      </c>
      <c r="M1016" s="28" t="s">
        <v>146</v>
      </c>
      <c r="N1016" s="28" t="s">
        <v>140</v>
      </c>
      <c r="O1016" s="29" t="n">
        <v>45530</v>
      </c>
      <c r="P1016" s="28" t="n">
        <f aca="false">ROUNDDOWN(($B1016-$O1016)/30,0)</f>
        <v>10</v>
      </c>
      <c r="Q1016" s="28" t="str">
        <f aca="false">TEXT($B1016,"yyyy-mm")</f>
        <v>2025-06</v>
      </c>
      <c r="R1016" s="28" t="n">
        <f aca="false">IF(AND($O1016&gt;=DATE(2025,1,1),$O1016&lt;=DATE(2025,4,30)),1,0)</f>
        <v>0</v>
      </c>
    </row>
    <row r="1017" customFormat="false" ht="15" hidden="false" customHeight="false" outlineLevel="0" collapsed="false">
      <c r="A1017" s="28" t="n">
        <v>106</v>
      </c>
      <c r="B1017" s="29" t="n">
        <v>45869</v>
      </c>
      <c r="C1017" s="28" t="n">
        <v>291223.37</v>
      </c>
      <c r="D1017" s="28" t="n">
        <v>0</v>
      </c>
      <c r="E1017" s="28" t="n">
        <v>0</v>
      </c>
      <c r="F1017" s="28" t="s">
        <v>345</v>
      </c>
      <c r="G1017" s="28" t="n">
        <v>0</v>
      </c>
      <c r="H1017" s="28" t="n">
        <v>0</v>
      </c>
      <c r="I1017" s="28" t="n">
        <v>0</v>
      </c>
      <c r="J1017" s="28" t="n">
        <v>341</v>
      </c>
      <c r="K1017" s="28" t="n">
        <v>13</v>
      </c>
      <c r="L1017" s="28" t="n">
        <v>1</v>
      </c>
      <c r="M1017" s="28" t="s">
        <v>146</v>
      </c>
      <c r="N1017" s="28" t="s">
        <v>140</v>
      </c>
      <c r="O1017" s="29" t="n">
        <v>45530</v>
      </c>
      <c r="P1017" s="28" t="n">
        <f aca="false">ROUNDDOWN(($B1017-$O1017)/30,0)</f>
        <v>11</v>
      </c>
      <c r="Q1017" s="28" t="str">
        <f aca="false">TEXT($B1017,"yyyy-mm")</f>
        <v>2025-07</v>
      </c>
      <c r="R1017" s="28" t="n">
        <f aca="false">IF(AND($O1017&gt;=DATE(2025,1,1),$O1017&lt;=DATE(2025,4,30)),1,0)</f>
        <v>0</v>
      </c>
    </row>
    <row r="1018" customFormat="false" ht="15" hidden="false" customHeight="false" outlineLevel="0" collapsed="false">
      <c r="A1018" s="28" t="n">
        <v>106</v>
      </c>
      <c r="B1018" s="29" t="n">
        <v>45900</v>
      </c>
      <c r="C1018" s="28" t="n">
        <v>285280.04</v>
      </c>
      <c r="D1018" s="28" t="n">
        <v>0</v>
      </c>
      <c r="E1018" s="28" t="n">
        <v>0</v>
      </c>
      <c r="F1018" s="28" t="s">
        <v>345</v>
      </c>
      <c r="G1018" s="28" t="n">
        <v>0</v>
      </c>
      <c r="H1018" s="28" t="n">
        <v>0</v>
      </c>
      <c r="I1018" s="28" t="n">
        <v>0</v>
      </c>
      <c r="J1018" s="28" t="n">
        <v>341</v>
      </c>
      <c r="K1018" s="28" t="n">
        <v>13</v>
      </c>
      <c r="L1018" s="28" t="n">
        <v>1</v>
      </c>
      <c r="M1018" s="28" t="s">
        <v>146</v>
      </c>
      <c r="N1018" s="28" t="s">
        <v>140</v>
      </c>
      <c r="O1018" s="29" t="n">
        <v>45530</v>
      </c>
      <c r="P1018" s="28" t="n">
        <f aca="false">ROUNDDOWN(($B1018-$O1018)/30,0)</f>
        <v>12</v>
      </c>
      <c r="Q1018" s="28" t="str">
        <f aca="false">TEXT($B1018,"yyyy-mm")</f>
        <v>2025-08</v>
      </c>
      <c r="R1018" s="28" t="n">
        <f aca="false">IF(AND($O1018&gt;=DATE(2025,1,1),$O1018&lt;=DATE(2025,4,30)),1,0)</f>
        <v>0</v>
      </c>
    </row>
    <row r="1019" customFormat="false" ht="15" hidden="false" customHeight="false" outlineLevel="0" collapsed="false">
      <c r="A1019" s="28" t="n">
        <v>106</v>
      </c>
      <c r="B1019" s="29" t="n">
        <v>45930</v>
      </c>
      <c r="C1019" s="28" t="n">
        <v>279336.71</v>
      </c>
      <c r="D1019" s="28" t="n">
        <v>0</v>
      </c>
      <c r="E1019" s="28" t="n">
        <v>0</v>
      </c>
      <c r="F1019" s="28" t="s">
        <v>345</v>
      </c>
      <c r="G1019" s="28" t="n">
        <v>0</v>
      </c>
      <c r="H1019" s="28" t="n">
        <v>0</v>
      </c>
      <c r="I1019" s="28" t="n">
        <v>0</v>
      </c>
      <c r="J1019" s="28" t="n">
        <v>341</v>
      </c>
      <c r="K1019" s="28" t="n">
        <v>13</v>
      </c>
      <c r="L1019" s="28" t="n">
        <v>1</v>
      </c>
      <c r="M1019" s="28" t="s">
        <v>146</v>
      </c>
      <c r="N1019" s="28" t="s">
        <v>140</v>
      </c>
      <c r="O1019" s="29" t="n">
        <v>45530</v>
      </c>
      <c r="P1019" s="28" t="n">
        <f aca="false">ROUNDDOWN(($B1019-$O1019)/30,0)</f>
        <v>13</v>
      </c>
      <c r="Q1019" s="28" t="str">
        <f aca="false">TEXT($B1019,"yyyy-mm")</f>
        <v>2025-09</v>
      </c>
      <c r="R1019" s="28" t="n">
        <f aca="false">IF(AND($O1019&gt;=DATE(2025,1,1),$O1019&lt;=DATE(2025,4,30)),1,0)</f>
        <v>0</v>
      </c>
    </row>
    <row r="1020" customFormat="false" ht="15" hidden="false" customHeight="false" outlineLevel="0" collapsed="false">
      <c r="A1020" s="28" t="n">
        <v>106</v>
      </c>
      <c r="B1020" s="29" t="n">
        <v>45961</v>
      </c>
      <c r="C1020" s="28" t="n">
        <v>273393.38</v>
      </c>
      <c r="D1020" s="28" t="n">
        <v>0</v>
      </c>
      <c r="E1020" s="28" t="n">
        <v>0</v>
      </c>
      <c r="F1020" s="28" t="s">
        <v>345</v>
      </c>
      <c r="G1020" s="28" t="n">
        <v>0</v>
      </c>
      <c r="H1020" s="28" t="n">
        <v>0</v>
      </c>
      <c r="I1020" s="28" t="n">
        <v>0</v>
      </c>
      <c r="J1020" s="28" t="n">
        <v>341</v>
      </c>
      <c r="K1020" s="28" t="n">
        <v>13</v>
      </c>
      <c r="L1020" s="28" t="n">
        <v>1</v>
      </c>
      <c r="M1020" s="28" t="s">
        <v>146</v>
      </c>
      <c r="N1020" s="28" t="s">
        <v>140</v>
      </c>
      <c r="O1020" s="29" t="n">
        <v>45530</v>
      </c>
      <c r="P1020" s="28" t="n">
        <f aca="false">ROUNDDOWN(($B1020-$O1020)/30,0)</f>
        <v>14</v>
      </c>
      <c r="Q1020" s="28" t="str">
        <f aca="false">TEXT($B1020,"yyyy-mm")</f>
        <v>2025-10</v>
      </c>
      <c r="R1020" s="28" t="n">
        <f aca="false">IF(AND($O1020&gt;=DATE(2025,1,1),$O1020&lt;=DATE(2025,4,30)),1,0)</f>
        <v>0</v>
      </c>
    </row>
    <row r="1021" customFormat="false" ht="15" hidden="false" customHeight="false" outlineLevel="0" collapsed="false">
      <c r="A1021" s="28" t="n">
        <v>106</v>
      </c>
      <c r="B1021" s="29" t="n">
        <v>45991</v>
      </c>
      <c r="C1021" s="28" t="n">
        <v>267450.05</v>
      </c>
      <c r="D1021" s="28" t="n">
        <v>0</v>
      </c>
      <c r="E1021" s="28" t="n">
        <v>0</v>
      </c>
      <c r="F1021" s="28" t="s">
        <v>345</v>
      </c>
      <c r="G1021" s="28" t="n">
        <v>0</v>
      </c>
      <c r="H1021" s="28" t="n">
        <v>0</v>
      </c>
      <c r="I1021" s="28" t="n">
        <v>0</v>
      </c>
      <c r="J1021" s="28" t="n">
        <v>341</v>
      </c>
      <c r="K1021" s="28" t="n">
        <v>13</v>
      </c>
      <c r="L1021" s="28" t="n">
        <v>1</v>
      </c>
      <c r="M1021" s="28" t="s">
        <v>146</v>
      </c>
      <c r="N1021" s="28" t="s">
        <v>140</v>
      </c>
      <c r="O1021" s="29" t="n">
        <v>45530</v>
      </c>
      <c r="P1021" s="28" t="n">
        <f aca="false">ROUNDDOWN(($B1021-$O1021)/30,0)</f>
        <v>15</v>
      </c>
      <c r="Q1021" s="28" t="str">
        <f aca="false">TEXT($B1021,"yyyy-mm")</f>
        <v>2025-11</v>
      </c>
      <c r="R1021" s="28" t="n">
        <f aca="false">IF(AND($O1021&gt;=DATE(2025,1,1),$O1021&lt;=DATE(2025,4,30)),1,0)</f>
        <v>0</v>
      </c>
    </row>
    <row r="1022" customFormat="false" ht="15" hidden="false" customHeight="false" outlineLevel="0" collapsed="false">
      <c r="A1022" s="28" t="n">
        <v>106</v>
      </c>
      <c r="B1022" s="29" t="n">
        <v>46022</v>
      </c>
      <c r="C1022" s="28" t="n">
        <v>261506.72</v>
      </c>
      <c r="D1022" s="28" t="n">
        <v>0</v>
      </c>
      <c r="E1022" s="28" t="n">
        <v>0</v>
      </c>
      <c r="F1022" s="28" t="s">
        <v>345</v>
      </c>
      <c r="G1022" s="28" t="n">
        <v>0</v>
      </c>
      <c r="H1022" s="28" t="n">
        <v>0</v>
      </c>
      <c r="I1022" s="28" t="n">
        <v>0</v>
      </c>
      <c r="J1022" s="28" t="n">
        <v>341</v>
      </c>
      <c r="K1022" s="28" t="n">
        <v>13</v>
      </c>
      <c r="L1022" s="28" t="n">
        <v>1</v>
      </c>
      <c r="M1022" s="28" t="s">
        <v>146</v>
      </c>
      <c r="N1022" s="28" t="s">
        <v>140</v>
      </c>
      <c r="O1022" s="29" t="n">
        <v>45530</v>
      </c>
      <c r="P1022" s="28" t="n">
        <f aca="false">ROUNDDOWN(($B1022-$O1022)/30,0)</f>
        <v>16</v>
      </c>
      <c r="Q1022" s="28" t="str">
        <f aca="false">TEXT($B1022,"yyyy-mm")</f>
        <v>2025-12</v>
      </c>
      <c r="R1022" s="28" t="n">
        <f aca="false">IF(AND($O1022&gt;=DATE(2025,1,1),$O1022&lt;=DATE(2025,4,30)),1,0)</f>
        <v>0</v>
      </c>
    </row>
    <row r="1023" customFormat="false" ht="15" hidden="false" customHeight="false" outlineLevel="0" collapsed="false">
      <c r="A1023" s="28" t="n">
        <v>106</v>
      </c>
      <c r="B1023" s="29" t="n">
        <v>46053</v>
      </c>
      <c r="C1023" s="28" t="n">
        <v>255563.39</v>
      </c>
      <c r="D1023" s="28" t="n">
        <v>0</v>
      </c>
      <c r="E1023" s="28" t="n">
        <v>0</v>
      </c>
      <c r="F1023" s="28" t="s">
        <v>345</v>
      </c>
      <c r="G1023" s="28" t="n">
        <v>0</v>
      </c>
      <c r="H1023" s="28" t="n">
        <v>0</v>
      </c>
      <c r="I1023" s="28" t="n">
        <v>0</v>
      </c>
      <c r="J1023" s="28" t="n">
        <v>341</v>
      </c>
      <c r="K1023" s="28" t="n">
        <v>13</v>
      </c>
      <c r="L1023" s="28" t="n">
        <v>1</v>
      </c>
      <c r="M1023" s="28" t="s">
        <v>146</v>
      </c>
      <c r="N1023" s="28" t="s">
        <v>140</v>
      </c>
      <c r="O1023" s="29" t="n">
        <v>45530</v>
      </c>
      <c r="P1023" s="28" t="n">
        <f aca="false">ROUNDDOWN(($B1023-$O1023)/30,0)</f>
        <v>17</v>
      </c>
      <c r="Q1023" s="28" t="str">
        <f aca="false">TEXT($B1023,"yyyy-mm")</f>
        <v>2026-01</v>
      </c>
      <c r="R1023" s="28" t="n">
        <f aca="false">IF(AND($O1023&gt;=DATE(2025,1,1),$O1023&lt;=DATE(2025,4,30)),1,0)</f>
        <v>0</v>
      </c>
    </row>
    <row r="1024" customFormat="false" ht="15" hidden="false" customHeight="false" outlineLevel="0" collapsed="false">
      <c r="A1024" s="28" t="n">
        <v>106</v>
      </c>
      <c r="B1024" s="29" t="n">
        <v>46081</v>
      </c>
      <c r="C1024" s="28" t="n">
        <v>249620.06</v>
      </c>
      <c r="D1024" s="28" t="n">
        <v>0</v>
      </c>
      <c r="E1024" s="28" t="n">
        <v>0</v>
      </c>
      <c r="F1024" s="28" t="s">
        <v>345</v>
      </c>
      <c r="G1024" s="28" t="n">
        <v>0</v>
      </c>
      <c r="H1024" s="28" t="n">
        <v>0</v>
      </c>
      <c r="I1024" s="28" t="n">
        <v>0</v>
      </c>
      <c r="J1024" s="28" t="n">
        <v>341</v>
      </c>
      <c r="K1024" s="28" t="n">
        <v>13</v>
      </c>
      <c r="L1024" s="28" t="n">
        <v>1</v>
      </c>
      <c r="M1024" s="28" t="s">
        <v>146</v>
      </c>
      <c r="N1024" s="28" t="s">
        <v>140</v>
      </c>
      <c r="O1024" s="29" t="n">
        <v>45530</v>
      </c>
      <c r="P1024" s="28" t="n">
        <f aca="false">ROUNDDOWN(($B1024-$O1024)/30,0)</f>
        <v>18</v>
      </c>
      <c r="Q1024" s="28" t="str">
        <f aca="false">TEXT($B1024,"yyyy-mm")</f>
        <v>2026-02</v>
      </c>
      <c r="R1024" s="28" t="n">
        <f aca="false">IF(AND($O1024&gt;=DATE(2025,1,1),$O1024&lt;=DATE(2025,4,30)),1,0)</f>
        <v>0</v>
      </c>
    </row>
    <row r="1025" customFormat="false" ht="15" hidden="false" customHeight="false" outlineLevel="0" collapsed="false">
      <c r="A1025" s="28" t="n">
        <v>106</v>
      </c>
      <c r="B1025" s="29" t="n">
        <v>46112</v>
      </c>
      <c r="C1025" s="28" t="n">
        <v>243676.73</v>
      </c>
      <c r="D1025" s="28" t="n">
        <v>0</v>
      </c>
      <c r="E1025" s="28" t="n">
        <v>0</v>
      </c>
      <c r="F1025" s="28" t="s">
        <v>345</v>
      </c>
      <c r="G1025" s="28" t="n">
        <v>0</v>
      </c>
      <c r="H1025" s="28" t="n">
        <v>0</v>
      </c>
      <c r="I1025" s="28" t="n">
        <v>0</v>
      </c>
      <c r="J1025" s="28" t="n">
        <v>341</v>
      </c>
      <c r="K1025" s="28" t="n">
        <v>13</v>
      </c>
      <c r="L1025" s="28" t="n">
        <v>1</v>
      </c>
      <c r="M1025" s="28" t="s">
        <v>146</v>
      </c>
      <c r="N1025" s="28" t="s">
        <v>140</v>
      </c>
      <c r="O1025" s="29" t="n">
        <v>45530</v>
      </c>
      <c r="P1025" s="28" t="n">
        <f aca="false">ROUNDDOWN(($B1025-$O1025)/30,0)</f>
        <v>19</v>
      </c>
      <c r="Q1025" s="28" t="str">
        <f aca="false">TEXT($B1025,"yyyy-mm")</f>
        <v>2026-03</v>
      </c>
      <c r="R1025" s="28" t="n">
        <f aca="false">IF(AND($O1025&gt;=DATE(2025,1,1),$O1025&lt;=DATE(2025,4,30)),1,0)</f>
        <v>0</v>
      </c>
    </row>
    <row r="1026" customFormat="false" ht="15" hidden="false" customHeight="false" outlineLevel="0" collapsed="false">
      <c r="A1026" s="28" t="n">
        <v>106</v>
      </c>
      <c r="B1026" s="29" t="n">
        <v>46142</v>
      </c>
      <c r="C1026" s="28" t="n">
        <v>237733.4</v>
      </c>
      <c r="D1026" s="28" t="n">
        <v>0</v>
      </c>
      <c r="E1026" s="28" t="n">
        <v>0</v>
      </c>
      <c r="F1026" s="28" t="s">
        <v>345</v>
      </c>
      <c r="G1026" s="28" t="n">
        <v>0</v>
      </c>
      <c r="H1026" s="28" t="n">
        <v>0</v>
      </c>
      <c r="I1026" s="28" t="n">
        <v>0</v>
      </c>
      <c r="J1026" s="28" t="n">
        <v>341</v>
      </c>
      <c r="K1026" s="28" t="n">
        <v>13</v>
      </c>
      <c r="L1026" s="28" t="n">
        <v>1</v>
      </c>
      <c r="M1026" s="28" t="s">
        <v>146</v>
      </c>
      <c r="N1026" s="28" t="s">
        <v>140</v>
      </c>
      <c r="O1026" s="29" t="n">
        <v>45530</v>
      </c>
      <c r="P1026" s="28" t="n">
        <f aca="false">ROUNDDOWN(($B1026-$O1026)/30,0)</f>
        <v>20</v>
      </c>
      <c r="Q1026" s="28" t="str">
        <f aca="false">TEXT($B1026,"yyyy-mm")</f>
        <v>2026-04</v>
      </c>
      <c r="R1026" s="28" t="n">
        <f aca="false">IF(AND($O1026&gt;=DATE(2025,1,1),$O1026&lt;=DATE(2025,4,30)),1,0)</f>
        <v>0</v>
      </c>
    </row>
    <row r="1027" customFormat="false" ht="15" hidden="false" customHeight="false" outlineLevel="0" collapsed="false">
      <c r="A1027" s="28" t="n">
        <v>106</v>
      </c>
      <c r="B1027" s="29" t="n">
        <v>46173</v>
      </c>
      <c r="C1027" s="28" t="n">
        <v>231790.07</v>
      </c>
      <c r="D1027" s="28" t="n">
        <v>0</v>
      </c>
      <c r="E1027" s="28" t="n">
        <v>0</v>
      </c>
      <c r="F1027" s="28" t="s">
        <v>345</v>
      </c>
      <c r="G1027" s="28" t="n">
        <v>0</v>
      </c>
      <c r="H1027" s="28" t="n">
        <v>0</v>
      </c>
      <c r="I1027" s="28" t="n">
        <v>0</v>
      </c>
      <c r="J1027" s="28" t="n">
        <v>341</v>
      </c>
      <c r="K1027" s="28" t="n">
        <v>13</v>
      </c>
      <c r="L1027" s="28" t="n">
        <v>1</v>
      </c>
      <c r="M1027" s="28" t="s">
        <v>146</v>
      </c>
      <c r="N1027" s="28" t="s">
        <v>140</v>
      </c>
      <c r="O1027" s="29" t="n">
        <v>45530</v>
      </c>
      <c r="P1027" s="28" t="n">
        <f aca="false">ROUNDDOWN(($B1027-$O1027)/30,0)</f>
        <v>21</v>
      </c>
      <c r="Q1027" s="28" t="str">
        <f aca="false">TEXT($B1027,"yyyy-mm")</f>
        <v>2026-05</v>
      </c>
      <c r="R1027" s="28" t="n">
        <f aca="false">IF(AND($O1027&gt;=DATE(2025,1,1),$O1027&lt;=DATE(2025,4,30)),1,0)</f>
        <v>0</v>
      </c>
    </row>
    <row r="1028" customFormat="false" ht="15" hidden="false" customHeight="false" outlineLevel="0" collapsed="false">
      <c r="A1028" s="28" t="n">
        <v>106</v>
      </c>
      <c r="B1028" s="29" t="n">
        <v>46203</v>
      </c>
      <c r="C1028" s="28" t="n">
        <v>225846.74</v>
      </c>
      <c r="D1028" s="28" t="n">
        <v>0</v>
      </c>
      <c r="E1028" s="28" t="n">
        <v>0</v>
      </c>
      <c r="F1028" s="28" t="s">
        <v>345</v>
      </c>
      <c r="G1028" s="28" t="n">
        <v>0</v>
      </c>
      <c r="H1028" s="28" t="n">
        <v>0</v>
      </c>
      <c r="I1028" s="28" t="n">
        <v>0</v>
      </c>
      <c r="J1028" s="28" t="n">
        <v>341</v>
      </c>
      <c r="K1028" s="28" t="n">
        <v>13</v>
      </c>
      <c r="L1028" s="28" t="n">
        <v>1</v>
      </c>
      <c r="M1028" s="28" t="s">
        <v>146</v>
      </c>
      <c r="N1028" s="28" t="s">
        <v>140</v>
      </c>
      <c r="O1028" s="29" t="n">
        <v>45530</v>
      </c>
      <c r="P1028" s="28" t="n">
        <f aca="false">ROUNDDOWN(($B1028-$O1028)/30,0)</f>
        <v>22</v>
      </c>
      <c r="Q1028" s="28" t="str">
        <f aca="false">TEXT($B1028,"yyyy-mm")</f>
        <v>2026-06</v>
      </c>
      <c r="R1028" s="28" t="n">
        <f aca="false">IF(AND($O1028&gt;=DATE(2025,1,1),$O1028&lt;=DATE(2025,4,30)),1,0)</f>
        <v>0</v>
      </c>
    </row>
    <row r="1029" customFormat="false" ht="15" hidden="false" customHeight="false" outlineLevel="0" collapsed="false">
      <c r="A1029" s="28" t="n">
        <v>106</v>
      </c>
      <c r="B1029" s="29" t="n">
        <v>46234</v>
      </c>
      <c r="C1029" s="28" t="n">
        <v>219903.41</v>
      </c>
      <c r="D1029" s="28" t="n">
        <v>0</v>
      </c>
      <c r="E1029" s="28" t="n">
        <v>0</v>
      </c>
      <c r="F1029" s="28" t="s">
        <v>345</v>
      </c>
      <c r="G1029" s="28" t="n">
        <v>0</v>
      </c>
      <c r="H1029" s="28" t="n">
        <v>0</v>
      </c>
      <c r="I1029" s="28" t="n">
        <v>0</v>
      </c>
      <c r="J1029" s="28" t="n">
        <v>341</v>
      </c>
      <c r="K1029" s="28" t="n">
        <v>13</v>
      </c>
      <c r="L1029" s="28" t="n">
        <v>1</v>
      </c>
      <c r="M1029" s="28" t="s">
        <v>146</v>
      </c>
      <c r="N1029" s="28" t="s">
        <v>140</v>
      </c>
      <c r="O1029" s="29" t="n">
        <v>45530</v>
      </c>
      <c r="P1029" s="28" t="n">
        <f aca="false">ROUNDDOWN(($B1029-$O1029)/30,0)</f>
        <v>23</v>
      </c>
      <c r="Q1029" s="28" t="str">
        <f aca="false">TEXT($B1029,"yyyy-mm")</f>
        <v>2026-07</v>
      </c>
      <c r="R1029" s="28" t="n">
        <f aca="false">IF(AND($O1029&gt;=DATE(2025,1,1),$O1029&lt;=DATE(2025,4,30)),1,0)</f>
        <v>0</v>
      </c>
    </row>
    <row r="1030" customFormat="false" ht="15" hidden="false" customHeight="false" outlineLevel="0" collapsed="false">
      <c r="A1030" s="28" t="n">
        <v>106</v>
      </c>
      <c r="B1030" s="29" t="n">
        <v>46265</v>
      </c>
      <c r="C1030" s="28" t="n">
        <v>213960.08</v>
      </c>
      <c r="D1030" s="28" t="n">
        <v>0</v>
      </c>
      <c r="E1030" s="28" t="n">
        <v>0</v>
      </c>
      <c r="F1030" s="28" t="s">
        <v>345</v>
      </c>
      <c r="G1030" s="28" t="n">
        <v>0</v>
      </c>
      <c r="H1030" s="28" t="n">
        <v>0</v>
      </c>
      <c r="I1030" s="28" t="n">
        <v>0</v>
      </c>
      <c r="J1030" s="28" t="n">
        <v>341</v>
      </c>
      <c r="K1030" s="28" t="n">
        <v>13</v>
      </c>
      <c r="L1030" s="28" t="n">
        <v>1</v>
      </c>
      <c r="M1030" s="28" t="s">
        <v>146</v>
      </c>
      <c r="N1030" s="28" t="s">
        <v>140</v>
      </c>
      <c r="O1030" s="29" t="n">
        <v>45530</v>
      </c>
      <c r="P1030" s="28" t="n">
        <f aca="false">ROUNDDOWN(($B1030-$O1030)/30,0)</f>
        <v>24</v>
      </c>
      <c r="Q1030" s="28" t="str">
        <f aca="false">TEXT($B1030,"yyyy-mm")</f>
        <v>2026-08</v>
      </c>
      <c r="R1030" s="28" t="n">
        <f aca="false">IF(AND($O1030&gt;=DATE(2025,1,1),$O1030&lt;=DATE(2025,4,30)),1,0)</f>
        <v>0</v>
      </c>
    </row>
    <row r="1031" customFormat="false" ht="15" hidden="false" customHeight="false" outlineLevel="0" collapsed="false">
      <c r="A1031" s="28" t="n">
        <v>107</v>
      </c>
      <c r="B1031" s="29" t="n">
        <v>46203</v>
      </c>
      <c r="C1031" s="28" t="n">
        <v>4300</v>
      </c>
      <c r="D1031" s="28" t="n">
        <v>0</v>
      </c>
      <c r="E1031" s="28" t="n">
        <v>0</v>
      </c>
      <c r="F1031" s="28" t="s">
        <v>345</v>
      </c>
      <c r="G1031" s="28" t="n">
        <v>0</v>
      </c>
      <c r="H1031" s="28" t="n">
        <v>0</v>
      </c>
      <c r="I1031" s="28" t="n">
        <v>0</v>
      </c>
      <c r="J1031" s="28" t="n">
        <v>79</v>
      </c>
      <c r="K1031" s="28" t="n">
        <v>9</v>
      </c>
      <c r="L1031" s="28" t="n">
        <v>2</v>
      </c>
      <c r="M1031" s="28" t="s">
        <v>145</v>
      </c>
      <c r="N1031" s="28" t="s">
        <v>138</v>
      </c>
      <c r="O1031" s="29" t="n">
        <v>46182</v>
      </c>
      <c r="P1031" s="28" t="n">
        <f aca="false">ROUNDDOWN(($B1031-$O1031)/30,0)</f>
        <v>0</v>
      </c>
      <c r="Q1031" s="28" t="str">
        <f aca="false">TEXT($B1031,"yyyy-mm")</f>
        <v>2026-06</v>
      </c>
      <c r="R1031" s="28" t="n">
        <f aca="false">IF(AND($O1031&gt;=DATE(2025,1,1),$O1031&lt;=DATE(2025,4,30)),1,0)</f>
        <v>0</v>
      </c>
    </row>
    <row r="1032" customFormat="false" ht="15" hidden="false" customHeight="false" outlineLevel="0" collapsed="false">
      <c r="A1032" s="28" t="n">
        <v>107</v>
      </c>
      <c r="B1032" s="29" t="n">
        <v>46234</v>
      </c>
      <c r="C1032" s="28" t="n">
        <v>2150</v>
      </c>
      <c r="D1032" s="28" t="n">
        <v>0</v>
      </c>
      <c r="E1032" s="28" t="n">
        <v>0</v>
      </c>
      <c r="F1032" s="28" t="s">
        <v>345</v>
      </c>
      <c r="G1032" s="28" t="n">
        <v>0</v>
      </c>
      <c r="H1032" s="28" t="n">
        <v>0</v>
      </c>
      <c r="I1032" s="28" t="n">
        <v>0</v>
      </c>
      <c r="J1032" s="28" t="n">
        <v>79</v>
      </c>
      <c r="K1032" s="28" t="n">
        <v>9</v>
      </c>
      <c r="L1032" s="28" t="n">
        <v>2</v>
      </c>
      <c r="M1032" s="28" t="s">
        <v>145</v>
      </c>
      <c r="N1032" s="28" t="s">
        <v>138</v>
      </c>
      <c r="O1032" s="29" t="n">
        <v>46182</v>
      </c>
      <c r="P1032" s="28" t="n">
        <f aca="false">ROUNDDOWN(($B1032-$O1032)/30,0)</f>
        <v>1</v>
      </c>
      <c r="Q1032" s="28" t="str">
        <f aca="false">TEXT($B1032,"yyyy-mm")</f>
        <v>2026-07</v>
      </c>
      <c r="R1032" s="28" t="n">
        <f aca="false">IF(AND($O1032&gt;=DATE(2025,1,1),$O1032&lt;=DATE(2025,4,30)),1,0)</f>
        <v>0</v>
      </c>
    </row>
    <row r="1033" customFormat="false" ht="15" hidden="false" customHeight="false" outlineLevel="0" collapsed="false">
      <c r="A1033" s="28" t="n">
        <v>107</v>
      </c>
      <c r="B1033" s="29" t="n">
        <v>46265</v>
      </c>
      <c r="C1033" s="28" t="n">
        <v>0</v>
      </c>
      <c r="D1033" s="28" t="n">
        <v>0</v>
      </c>
      <c r="E1033" s="28" t="n">
        <v>0</v>
      </c>
      <c r="F1033" s="28" t="s">
        <v>345</v>
      </c>
      <c r="G1033" s="28" t="n">
        <v>0</v>
      </c>
      <c r="H1033" s="28" t="n">
        <v>0</v>
      </c>
      <c r="I1033" s="28" t="n">
        <v>0</v>
      </c>
      <c r="J1033" s="28" t="n">
        <v>79</v>
      </c>
      <c r="K1033" s="28" t="n">
        <v>9</v>
      </c>
      <c r="L1033" s="28" t="n">
        <v>2</v>
      </c>
      <c r="M1033" s="28" t="s">
        <v>145</v>
      </c>
      <c r="N1033" s="28" t="s">
        <v>138</v>
      </c>
      <c r="O1033" s="29" t="n">
        <v>46182</v>
      </c>
      <c r="P1033" s="28" t="n">
        <f aca="false">ROUNDDOWN(($B1033-$O1033)/30,0)</f>
        <v>2</v>
      </c>
      <c r="Q1033" s="28" t="str">
        <f aca="false">TEXT($B1033,"yyyy-mm")</f>
        <v>2026-08</v>
      </c>
      <c r="R1033" s="28" t="n">
        <f aca="false">IF(AND($O1033&gt;=DATE(2025,1,1),$O1033&lt;=DATE(2025,4,30)),1,0)</f>
        <v>0</v>
      </c>
    </row>
    <row r="1034" customFormat="false" ht="15" hidden="false" customHeight="false" outlineLevel="0" collapsed="false">
      <c r="A1034" s="28" t="n">
        <v>108</v>
      </c>
      <c r="B1034" s="29" t="n">
        <v>45473</v>
      </c>
      <c r="C1034" s="28" t="n">
        <v>5500</v>
      </c>
      <c r="D1034" s="28" t="n">
        <v>0</v>
      </c>
      <c r="E1034" s="28" t="n">
        <v>0</v>
      </c>
      <c r="F1034" s="28" t="s">
        <v>345</v>
      </c>
      <c r="G1034" s="28" t="n">
        <v>0</v>
      </c>
      <c r="H1034" s="28" t="n">
        <v>0</v>
      </c>
      <c r="I1034" s="28" t="n">
        <v>0</v>
      </c>
      <c r="J1034" s="28" t="n">
        <v>178</v>
      </c>
      <c r="K1034" s="28" t="n">
        <v>9</v>
      </c>
      <c r="L1034" s="28" t="n">
        <v>2</v>
      </c>
      <c r="M1034" s="28" t="s">
        <v>147</v>
      </c>
      <c r="N1034" s="28" t="s">
        <v>139</v>
      </c>
      <c r="O1034" s="29" t="n">
        <v>45460</v>
      </c>
      <c r="P1034" s="28" t="n">
        <f aca="false">ROUNDDOWN(($B1034-$O1034)/30,0)</f>
        <v>0</v>
      </c>
      <c r="Q1034" s="28" t="str">
        <f aca="false">TEXT($B1034,"yyyy-mm")</f>
        <v>2024-06</v>
      </c>
      <c r="R1034" s="28" t="n">
        <f aca="false">IF(AND($O1034&gt;=DATE(2025,1,1),$O1034&lt;=DATE(2025,4,30)),1,0)</f>
        <v>0</v>
      </c>
    </row>
    <row r="1035" customFormat="false" ht="15" hidden="false" customHeight="false" outlineLevel="0" collapsed="false">
      <c r="A1035" s="28" t="n">
        <v>108</v>
      </c>
      <c r="B1035" s="29" t="n">
        <v>45504</v>
      </c>
      <c r="C1035" s="28" t="n">
        <v>4125</v>
      </c>
      <c r="D1035" s="28" t="n">
        <v>0</v>
      </c>
      <c r="E1035" s="28" t="n">
        <v>0</v>
      </c>
      <c r="F1035" s="28" t="s">
        <v>345</v>
      </c>
      <c r="G1035" s="28" t="n">
        <v>0</v>
      </c>
      <c r="H1035" s="28" t="n">
        <v>0</v>
      </c>
      <c r="I1035" s="28" t="n">
        <v>0</v>
      </c>
      <c r="J1035" s="28" t="n">
        <v>178</v>
      </c>
      <c r="K1035" s="28" t="n">
        <v>9</v>
      </c>
      <c r="L1035" s="28" t="n">
        <v>2</v>
      </c>
      <c r="M1035" s="28" t="s">
        <v>147</v>
      </c>
      <c r="N1035" s="28" t="s">
        <v>139</v>
      </c>
      <c r="O1035" s="29" t="n">
        <v>45460</v>
      </c>
      <c r="P1035" s="28" t="n">
        <f aca="false">ROUNDDOWN(($B1035-$O1035)/30,0)</f>
        <v>1</v>
      </c>
      <c r="Q1035" s="28" t="str">
        <f aca="false">TEXT($B1035,"yyyy-mm")</f>
        <v>2024-07</v>
      </c>
      <c r="R1035" s="28" t="n">
        <f aca="false">IF(AND($O1035&gt;=DATE(2025,1,1),$O1035&lt;=DATE(2025,4,30)),1,0)</f>
        <v>0</v>
      </c>
    </row>
    <row r="1036" customFormat="false" ht="15" hidden="false" customHeight="false" outlineLevel="0" collapsed="false">
      <c r="A1036" s="28" t="n">
        <v>108</v>
      </c>
      <c r="B1036" s="29" t="n">
        <v>45535</v>
      </c>
      <c r="C1036" s="28" t="n">
        <v>2750</v>
      </c>
      <c r="D1036" s="28" t="n">
        <v>0</v>
      </c>
      <c r="E1036" s="28" t="n">
        <v>0</v>
      </c>
      <c r="F1036" s="28" t="s">
        <v>345</v>
      </c>
      <c r="G1036" s="28" t="n">
        <v>0</v>
      </c>
      <c r="H1036" s="28" t="n">
        <v>0</v>
      </c>
      <c r="I1036" s="28" t="n">
        <v>0</v>
      </c>
      <c r="J1036" s="28" t="n">
        <v>178</v>
      </c>
      <c r="K1036" s="28" t="n">
        <v>9</v>
      </c>
      <c r="L1036" s="28" t="n">
        <v>2</v>
      </c>
      <c r="M1036" s="28" t="s">
        <v>147</v>
      </c>
      <c r="N1036" s="28" t="s">
        <v>139</v>
      </c>
      <c r="O1036" s="29" t="n">
        <v>45460</v>
      </c>
      <c r="P1036" s="28" t="n">
        <f aca="false">ROUNDDOWN(($B1036-$O1036)/30,0)</f>
        <v>2</v>
      </c>
      <c r="Q1036" s="28" t="str">
        <f aca="false">TEXT($B1036,"yyyy-mm")</f>
        <v>2024-08</v>
      </c>
      <c r="R1036" s="28" t="n">
        <f aca="false">IF(AND($O1036&gt;=DATE(2025,1,1),$O1036&lt;=DATE(2025,4,30)),1,0)</f>
        <v>0</v>
      </c>
    </row>
    <row r="1037" customFormat="false" ht="15" hidden="false" customHeight="false" outlineLevel="0" collapsed="false">
      <c r="A1037" s="28" t="n">
        <v>108</v>
      </c>
      <c r="B1037" s="29" t="n">
        <v>45565</v>
      </c>
      <c r="C1037" s="28" t="n">
        <v>1375</v>
      </c>
      <c r="D1037" s="28" t="n">
        <v>0</v>
      </c>
      <c r="E1037" s="28" t="n">
        <v>0</v>
      </c>
      <c r="F1037" s="28" t="s">
        <v>345</v>
      </c>
      <c r="G1037" s="28" t="n">
        <v>0</v>
      </c>
      <c r="H1037" s="28" t="n">
        <v>0</v>
      </c>
      <c r="I1037" s="28" t="n">
        <v>0</v>
      </c>
      <c r="J1037" s="28" t="n">
        <v>178</v>
      </c>
      <c r="K1037" s="28" t="n">
        <v>9</v>
      </c>
      <c r="L1037" s="28" t="n">
        <v>2</v>
      </c>
      <c r="M1037" s="28" t="s">
        <v>147</v>
      </c>
      <c r="N1037" s="28" t="s">
        <v>139</v>
      </c>
      <c r="O1037" s="29" t="n">
        <v>45460</v>
      </c>
      <c r="P1037" s="28" t="n">
        <f aca="false">ROUNDDOWN(($B1037-$O1037)/30,0)</f>
        <v>3</v>
      </c>
      <c r="Q1037" s="28" t="str">
        <f aca="false">TEXT($B1037,"yyyy-mm")</f>
        <v>2024-09</v>
      </c>
      <c r="R1037" s="28" t="n">
        <f aca="false">IF(AND($O1037&gt;=DATE(2025,1,1),$O1037&lt;=DATE(2025,4,30)),1,0)</f>
        <v>0</v>
      </c>
    </row>
    <row r="1038" customFormat="false" ht="15" hidden="false" customHeight="false" outlineLevel="0" collapsed="false">
      <c r="A1038" s="28" t="n">
        <v>108</v>
      </c>
      <c r="B1038" s="29" t="n">
        <v>45596</v>
      </c>
      <c r="C1038" s="28" t="n">
        <v>0</v>
      </c>
      <c r="D1038" s="28" t="n">
        <v>0</v>
      </c>
      <c r="E1038" s="28" t="n">
        <v>0</v>
      </c>
      <c r="F1038" s="28" t="s">
        <v>345</v>
      </c>
      <c r="G1038" s="28" t="n">
        <v>0</v>
      </c>
      <c r="H1038" s="28" t="n">
        <v>0</v>
      </c>
      <c r="I1038" s="28" t="n">
        <v>0</v>
      </c>
      <c r="J1038" s="28" t="n">
        <v>178</v>
      </c>
      <c r="K1038" s="28" t="n">
        <v>9</v>
      </c>
      <c r="L1038" s="28" t="n">
        <v>2</v>
      </c>
      <c r="M1038" s="28" t="s">
        <v>147</v>
      </c>
      <c r="N1038" s="28" t="s">
        <v>139</v>
      </c>
      <c r="O1038" s="29" t="n">
        <v>45460</v>
      </c>
      <c r="P1038" s="28" t="n">
        <f aca="false">ROUNDDOWN(($B1038-$O1038)/30,0)</f>
        <v>4</v>
      </c>
      <c r="Q1038" s="28" t="str">
        <f aca="false">TEXT($B1038,"yyyy-mm")</f>
        <v>2024-10</v>
      </c>
      <c r="R1038" s="28" t="n">
        <f aca="false">IF(AND($O1038&gt;=DATE(2025,1,1),$O1038&lt;=DATE(2025,4,30)),1,0)</f>
        <v>0</v>
      </c>
    </row>
    <row r="1039" customFormat="false" ht="15" hidden="false" customHeight="false" outlineLevel="0" collapsed="false">
      <c r="A1039" s="28" t="n">
        <v>109</v>
      </c>
      <c r="B1039" s="29" t="n">
        <v>46203</v>
      </c>
      <c r="C1039" s="28" t="n">
        <v>305000</v>
      </c>
      <c r="D1039" s="28" t="n">
        <v>0</v>
      </c>
      <c r="E1039" s="28" t="n">
        <v>0</v>
      </c>
      <c r="F1039" s="28" t="s">
        <v>345</v>
      </c>
      <c r="G1039" s="28" t="n">
        <v>0</v>
      </c>
      <c r="H1039" s="28" t="n">
        <v>0</v>
      </c>
      <c r="I1039" s="28" t="n">
        <v>0</v>
      </c>
      <c r="J1039" s="28" t="n">
        <v>151</v>
      </c>
      <c r="K1039" s="28" t="n">
        <v>7</v>
      </c>
      <c r="L1039" s="28" t="n">
        <v>2</v>
      </c>
      <c r="M1039" s="28" t="s">
        <v>145</v>
      </c>
      <c r="N1039" s="28" t="s">
        <v>138</v>
      </c>
      <c r="O1039" s="29" t="n">
        <v>46196</v>
      </c>
      <c r="P1039" s="28" t="n">
        <f aca="false">ROUNDDOWN(($B1039-$O1039)/30,0)</f>
        <v>0</v>
      </c>
      <c r="Q1039" s="28" t="str">
        <f aca="false">TEXT($B1039,"yyyy-mm")</f>
        <v>2026-06</v>
      </c>
      <c r="R1039" s="28" t="n">
        <f aca="false">IF(AND($O1039&gt;=DATE(2025,1,1),$O1039&lt;=DATE(2025,4,30)),1,0)</f>
        <v>0</v>
      </c>
    </row>
    <row r="1040" customFormat="false" ht="15" hidden="false" customHeight="false" outlineLevel="0" collapsed="false">
      <c r="A1040" s="28" t="n">
        <v>109</v>
      </c>
      <c r="B1040" s="29" t="n">
        <v>46234</v>
      </c>
      <c r="C1040" s="28" t="n">
        <v>296285.71</v>
      </c>
      <c r="D1040" s="28" t="n">
        <v>0</v>
      </c>
      <c r="E1040" s="28" t="n">
        <v>0</v>
      </c>
      <c r="F1040" s="28" t="s">
        <v>345</v>
      </c>
      <c r="G1040" s="28" t="n">
        <v>0</v>
      </c>
      <c r="H1040" s="28" t="n">
        <v>0</v>
      </c>
      <c r="I1040" s="28" t="n">
        <v>0</v>
      </c>
      <c r="J1040" s="28" t="n">
        <v>151</v>
      </c>
      <c r="K1040" s="28" t="n">
        <v>7</v>
      </c>
      <c r="L1040" s="28" t="n">
        <v>2</v>
      </c>
      <c r="M1040" s="28" t="s">
        <v>145</v>
      </c>
      <c r="N1040" s="28" t="s">
        <v>138</v>
      </c>
      <c r="O1040" s="29" t="n">
        <v>46196</v>
      </c>
      <c r="P1040" s="28" t="n">
        <f aca="false">ROUNDDOWN(($B1040-$O1040)/30,0)</f>
        <v>1</v>
      </c>
      <c r="Q1040" s="28" t="str">
        <f aca="false">TEXT($B1040,"yyyy-mm")</f>
        <v>2026-07</v>
      </c>
      <c r="R1040" s="28" t="n">
        <f aca="false">IF(AND($O1040&gt;=DATE(2025,1,1),$O1040&lt;=DATE(2025,4,30)),1,0)</f>
        <v>0</v>
      </c>
    </row>
    <row r="1041" customFormat="false" ht="15" hidden="false" customHeight="false" outlineLevel="0" collapsed="false">
      <c r="A1041" s="28" t="n">
        <v>109</v>
      </c>
      <c r="B1041" s="29" t="n">
        <v>46265</v>
      </c>
      <c r="C1041" s="28" t="n">
        <v>287571.42</v>
      </c>
      <c r="D1041" s="28" t="n">
        <v>0</v>
      </c>
      <c r="E1041" s="28" t="n">
        <v>0</v>
      </c>
      <c r="F1041" s="28" t="s">
        <v>345</v>
      </c>
      <c r="G1041" s="28" t="n">
        <v>0</v>
      </c>
      <c r="H1041" s="28" t="n">
        <v>0</v>
      </c>
      <c r="I1041" s="28" t="n">
        <v>0</v>
      </c>
      <c r="J1041" s="28" t="n">
        <v>151</v>
      </c>
      <c r="K1041" s="28" t="n">
        <v>7</v>
      </c>
      <c r="L1041" s="28" t="n">
        <v>2</v>
      </c>
      <c r="M1041" s="28" t="s">
        <v>145</v>
      </c>
      <c r="N1041" s="28" t="s">
        <v>138</v>
      </c>
      <c r="O1041" s="29" t="n">
        <v>46196</v>
      </c>
      <c r="P1041" s="28" t="n">
        <f aca="false">ROUNDDOWN(($B1041-$O1041)/30,0)</f>
        <v>2</v>
      </c>
      <c r="Q1041" s="28" t="str">
        <f aca="false">TEXT($B1041,"yyyy-mm")</f>
        <v>2026-08</v>
      </c>
      <c r="R1041" s="28" t="n">
        <f aca="false">IF(AND($O1041&gt;=DATE(2025,1,1),$O1041&lt;=DATE(2025,4,30)),1,0)</f>
        <v>0</v>
      </c>
    </row>
    <row r="1042" customFormat="false" ht="15" hidden="false" customHeight="false" outlineLevel="0" collapsed="false">
      <c r="A1042" s="28" t="n">
        <v>110</v>
      </c>
      <c r="B1042" s="29" t="n">
        <v>45199</v>
      </c>
      <c r="C1042" s="28" t="n">
        <v>61400</v>
      </c>
      <c r="D1042" s="28" t="n">
        <v>0</v>
      </c>
      <c r="E1042" s="28" t="n">
        <v>0</v>
      </c>
      <c r="F1042" s="28" t="s">
        <v>345</v>
      </c>
      <c r="G1042" s="28" t="n">
        <v>0</v>
      </c>
      <c r="H1042" s="28" t="n">
        <v>0</v>
      </c>
      <c r="I1042" s="28" t="n">
        <v>0</v>
      </c>
      <c r="J1042" s="28" t="n">
        <v>231</v>
      </c>
      <c r="K1042" s="28" t="n">
        <v>4</v>
      </c>
      <c r="L1042" s="28" t="n">
        <v>1</v>
      </c>
      <c r="M1042" s="28" t="s">
        <v>145</v>
      </c>
      <c r="N1042" s="28" t="s">
        <v>138</v>
      </c>
      <c r="O1042" s="29" t="n">
        <v>45175</v>
      </c>
      <c r="P1042" s="28" t="n">
        <f aca="false">ROUNDDOWN(($B1042-$O1042)/30,0)</f>
        <v>0</v>
      </c>
      <c r="Q1042" s="28" t="str">
        <f aca="false">TEXT($B1042,"yyyy-mm")</f>
        <v>2023-09</v>
      </c>
      <c r="R1042" s="28" t="n">
        <f aca="false">IF(AND($O1042&gt;=DATE(2025,1,1),$O1042&lt;=DATE(2025,4,30)),1,0)</f>
        <v>0</v>
      </c>
    </row>
    <row r="1043" customFormat="false" ht="15" hidden="false" customHeight="false" outlineLevel="0" collapsed="false">
      <c r="A1043" s="28" t="n">
        <v>110</v>
      </c>
      <c r="B1043" s="29" t="n">
        <v>45230</v>
      </c>
      <c r="C1043" s="28" t="n">
        <v>58944</v>
      </c>
      <c r="D1043" s="28" t="n">
        <v>0</v>
      </c>
      <c r="E1043" s="28" t="n">
        <v>0</v>
      </c>
      <c r="F1043" s="28" t="s">
        <v>345</v>
      </c>
      <c r="G1043" s="28" t="n">
        <v>0</v>
      </c>
      <c r="H1043" s="28" t="n">
        <v>0</v>
      </c>
      <c r="I1043" s="28" t="n">
        <v>0</v>
      </c>
      <c r="J1043" s="28" t="n">
        <v>231</v>
      </c>
      <c r="K1043" s="28" t="n">
        <v>4</v>
      </c>
      <c r="L1043" s="28" t="n">
        <v>1</v>
      </c>
      <c r="M1043" s="28" t="s">
        <v>145</v>
      </c>
      <c r="N1043" s="28" t="s">
        <v>138</v>
      </c>
      <c r="O1043" s="29" t="n">
        <v>45175</v>
      </c>
      <c r="P1043" s="28" t="n">
        <f aca="false">ROUNDDOWN(($B1043-$O1043)/30,0)</f>
        <v>1</v>
      </c>
      <c r="Q1043" s="28" t="str">
        <f aca="false">TEXT($B1043,"yyyy-mm")</f>
        <v>2023-10</v>
      </c>
      <c r="R1043" s="28" t="n">
        <f aca="false">IF(AND($O1043&gt;=DATE(2025,1,1),$O1043&lt;=DATE(2025,4,30)),1,0)</f>
        <v>0</v>
      </c>
    </row>
    <row r="1044" customFormat="false" ht="15" hidden="false" customHeight="false" outlineLevel="0" collapsed="false">
      <c r="A1044" s="28" t="n">
        <v>110</v>
      </c>
      <c r="B1044" s="29" t="n">
        <v>45260</v>
      </c>
      <c r="C1044" s="28" t="n">
        <v>56488</v>
      </c>
      <c r="D1044" s="28" t="n">
        <v>0</v>
      </c>
      <c r="E1044" s="28" t="n">
        <v>0</v>
      </c>
      <c r="F1044" s="28" t="s">
        <v>345</v>
      </c>
      <c r="G1044" s="28" t="n">
        <v>0</v>
      </c>
      <c r="H1044" s="28" t="n">
        <v>0</v>
      </c>
      <c r="I1044" s="28" t="n">
        <v>0</v>
      </c>
      <c r="J1044" s="28" t="n">
        <v>231</v>
      </c>
      <c r="K1044" s="28" t="n">
        <v>4</v>
      </c>
      <c r="L1044" s="28" t="n">
        <v>1</v>
      </c>
      <c r="M1044" s="28" t="s">
        <v>145</v>
      </c>
      <c r="N1044" s="28" t="s">
        <v>138</v>
      </c>
      <c r="O1044" s="29" t="n">
        <v>45175</v>
      </c>
      <c r="P1044" s="28" t="n">
        <f aca="false">ROUNDDOWN(($B1044-$O1044)/30,0)</f>
        <v>2</v>
      </c>
      <c r="Q1044" s="28" t="str">
        <f aca="false">TEXT($B1044,"yyyy-mm")</f>
        <v>2023-11</v>
      </c>
      <c r="R1044" s="28" t="n">
        <f aca="false">IF(AND($O1044&gt;=DATE(2025,1,1),$O1044&lt;=DATE(2025,4,30)),1,0)</f>
        <v>0</v>
      </c>
    </row>
    <row r="1045" customFormat="false" ht="15" hidden="false" customHeight="false" outlineLevel="0" collapsed="false">
      <c r="A1045" s="28" t="n">
        <v>110</v>
      </c>
      <c r="B1045" s="29" t="n">
        <v>45291</v>
      </c>
      <c r="C1045" s="28" t="n">
        <v>54032</v>
      </c>
      <c r="D1045" s="28" t="n">
        <v>0</v>
      </c>
      <c r="E1045" s="28" t="n">
        <v>0</v>
      </c>
      <c r="F1045" s="28" t="s">
        <v>345</v>
      </c>
      <c r="G1045" s="28" t="n">
        <v>0</v>
      </c>
      <c r="H1045" s="28" t="n">
        <v>0</v>
      </c>
      <c r="I1045" s="28" t="n">
        <v>0</v>
      </c>
      <c r="J1045" s="28" t="n">
        <v>231</v>
      </c>
      <c r="K1045" s="28" t="n">
        <v>4</v>
      </c>
      <c r="L1045" s="28" t="n">
        <v>1</v>
      </c>
      <c r="M1045" s="28" t="s">
        <v>145</v>
      </c>
      <c r="N1045" s="28" t="s">
        <v>138</v>
      </c>
      <c r="O1045" s="29" t="n">
        <v>45175</v>
      </c>
      <c r="P1045" s="28" t="n">
        <f aca="false">ROUNDDOWN(($B1045-$O1045)/30,0)</f>
        <v>3</v>
      </c>
      <c r="Q1045" s="28" t="str">
        <f aca="false">TEXT($B1045,"yyyy-mm")</f>
        <v>2023-12</v>
      </c>
      <c r="R1045" s="28" t="n">
        <f aca="false">IF(AND($O1045&gt;=DATE(2025,1,1),$O1045&lt;=DATE(2025,4,30)),1,0)</f>
        <v>0</v>
      </c>
    </row>
    <row r="1046" customFormat="false" ht="15" hidden="false" customHeight="false" outlineLevel="0" collapsed="false">
      <c r="A1046" s="28" t="n">
        <v>110</v>
      </c>
      <c r="B1046" s="29" t="n">
        <v>45322</v>
      </c>
      <c r="C1046" s="28" t="n">
        <v>51576</v>
      </c>
      <c r="D1046" s="28" t="n">
        <v>0</v>
      </c>
      <c r="E1046" s="28" t="n">
        <v>0</v>
      </c>
      <c r="F1046" s="28" t="s">
        <v>345</v>
      </c>
      <c r="G1046" s="28" t="n">
        <v>0</v>
      </c>
      <c r="H1046" s="28" t="n">
        <v>0</v>
      </c>
      <c r="I1046" s="28" t="n">
        <v>0</v>
      </c>
      <c r="J1046" s="28" t="n">
        <v>231</v>
      </c>
      <c r="K1046" s="28" t="n">
        <v>4</v>
      </c>
      <c r="L1046" s="28" t="n">
        <v>1</v>
      </c>
      <c r="M1046" s="28" t="s">
        <v>145</v>
      </c>
      <c r="N1046" s="28" t="s">
        <v>138</v>
      </c>
      <c r="O1046" s="29" t="n">
        <v>45175</v>
      </c>
      <c r="P1046" s="28" t="n">
        <f aca="false">ROUNDDOWN(($B1046-$O1046)/30,0)</f>
        <v>4</v>
      </c>
      <c r="Q1046" s="28" t="str">
        <f aca="false">TEXT($B1046,"yyyy-mm")</f>
        <v>2024-01</v>
      </c>
      <c r="R1046" s="28" t="n">
        <f aca="false">IF(AND($O1046&gt;=DATE(2025,1,1),$O1046&lt;=DATE(2025,4,30)),1,0)</f>
        <v>0</v>
      </c>
    </row>
    <row r="1047" customFormat="false" ht="15" hidden="false" customHeight="false" outlineLevel="0" collapsed="false">
      <c r="A1047" s="28" t="n">
        <v>110</v>
      </c>
      <c r="B1047" s="29" t="n">
        <v>45351</v>
      </c>
      <c r="C1047" s="28" t="n">
        <v>49120</v>
      </c>
      <c r="D1047" s="28" t="n">
        <v>0</v>
      </c>
      <c r="E1047" s="28" t="n">
        <v>0</v>
      </c>
      <c r="F1047" s="28" t="s">
        <v>345</v>
      </c>
      <c r="G1047" s="28" t="n">
        <v>0</v>
      </c>
      <c r="H1047" s="28" t="n">
        <v>0</v>
      </c>
      <c r="I1047" s="28" t="n">
        <v>0</v>
      </c>
      <c r="J1047" s="28" t="n">
        <v>231</v>
      </c>
      <c r="K1047" s="28" t="n">
        <v>4</v>
      </c>
      <c r="L1047" s="28" t="n">
        <v>1</v>
      </c>
      <c r="M1047" s="28" t="s">
        <v>145</v>
      </c>
      <c r="N1047" s="28" t="s">
        <v>138</v>
      </c>
      <c r="O1047" s="29" t="n">
        <v>45175</v>
      </c>
      <c r="P1047" s="28" t="n">
        <f aca="false">ROUNDDOWN(($B1047-$O1047)/30,0)</f>
        <v>5</v>
      </c>
      <c r="Q1047" s="28" t="str">
        <f aca="false">TEXT($B1047,"yyyy-mm")</f>
        <v>2024-02</v>
      </c>
      <c r="R1047" s="28" t="n">
        <f aca="false">IF(AND($O1047&gt;=DATE(2025,1,1),$O1047&lt;=DATE(2025,4,30)),1,0)</f>
        <v>0</v>
      </c>
    </row>
    <row r="1048" customFormat="false" ht="15" hidden="false" customHeight="false" outlineLevel="0" collapsed="false">
      <c r="A1048" s="28" t="n">
        <v>110</v>
      </c>
      <c r="B1048" s="29" t="n">
        <v>45382</v>
      </c>
      <c r="C1048" s="28" t="n">
        <v>46664</v>
      </c>
      <c r="D1048" s="28" t="n">
        <v>0</v>
      </c>
      <c r="E1048" s="28" t="n">
        <v>0</v>
      </c>
      <c r="F1048" s="28" t="s">
        <v>345</v>
      </c>
      <c r="G1048" s="28" t="n">
        <v>0</v>
      </c>
      <c r="H1048" s="28" t="n">
        <v>0</v>
      </c>
      <c r="I1048" s="28" t="n">
        <v>0</v>
      </c>
      <c r="J1048" s="28" t="n">
        <v>231</v>
      </c>
      <c r="K1048" s="28" t="n">
        <v>4</v>
      </c>
      <c r="L1048" s="28" t="n">
        <v>1</v>
      </c>
      <c r="M1048" s="28" t="s">
        <v>145</v>
      </c>
      <c r="N1048" s="28" t="s">
        <v>138</v>
      </c>
      <c r="O1048" s="29" t="n">
        <v>45175</v>
      </c>
      <c r="P1048" s="28" t="n">
        <f aca="false">ROUNDDOWN(($B1048-$O1048)/30,0)</f>
        <v>6</v>
      </c>
      <c r="Q1048" s="28" t="str">
        <f aca="false">TEXT($B1048,"yyyy-mm")</f>
        <v>2024-03</v>
      </c>
      <c r="R1048" s="28" t="n">
        <f aca="false">IF(AND($O1048&gt;=DATE(2025,1,1),$O1048&lt;=DATE(2025,4,30)),1,0)</f>
        <v>0</v>
      </c>
    </row>
    <row r="1049" customFormat="false" ht="15" hidden="false" customHeight="false" outlineLevel="0" collapsed="false">
      <c r="A1049" s="28" t="n">
        <v>110</v>
      </c>
      <c r="B1049" s="29" t="n">
        <v>45412</v>
      </c>
      <c r="C1049" s="28" t="n">
        <v>44208</v>
      </c>
      <c r="D1049" s="28" t="n">
        <v>0</v>
      </c>
      <c r="E1049" s="28" t="n">
        <v>0</v>
      </c>
      <c r="F1049" s="28" t="s">
        <v>345</v>
      </c>
      <c r="G1049" s="28" t="n">
        <v>0</v>
      </c>
      <c r="H1049" s="28" t="n">
        <v>0</v>
      </c>
      <c r="I1049" s="28" t="n">
        <v>0</v>
      </c>
      <c r="J1049" s="28" t="n">
        <v>231</v>
      </c>
      <c r="K1049" s="28" t="n">
        <v>4</v>
      </c>
      <c r="L1049" s="28" t="n">
        <v>1</v>
      </c>
      <c r="M1049" s="28" t="s">
        <v>145</v>
      </c>
      <c r="N1049" s="28" t="s">
        <v>138</v>
      </c>
      <c r="O1049" s="29" t="n">
        <v>45175</v>
      </c>
      <c r="P1049" s="28" t="n">
        <f aca="false">ROUNDDOWN(($B1049-$O1049)/30,0)</f>
        <v>7</v>
      </c>
      <c r="Q1049" s="28" t="str">
        <f aca="false">TEXT($B1049,"yyyy-mm")</f>
        <v>2024-04</v>
      </c>
      <c r="R1049" s="28" t="n">
        <f aca="false">IF(AND($O1049&gt;=DATE(2025,1,1),$O1049&lt;=DATE(2025,4,30)),1,0)</f>
        <v>0</v>
      </c>
    </row>
    <row r="1050" customFormat="false" ht="15" hidden="false" customHeight="false" outlineLevel="0" collapsed="false">
      <c r="A1050" s="28" t="n">
        <v>110</v>
      </c>
      <c r="B1050" s="29" t="n">
        <v>45443</v>
      </c>
      <c r="C1050" s="28" t="n">
        <v>41752</v>
      </c>
      <c r="D1050" s="28" t="n">
        <v>0</v>
      </c>
      <c r="E1050" s="28" t="n">
        <v>0</v>
      </c>
      <c r="F1050" s="28" t="s">
        <v>345</v>
      </c>
      <c r="G1050" s="28" t="n">
        <v>0</v>
      </c>
      <c r="H1050" s="28" t="n">
        <v>0</v>
      </c>
      <c r="I1050" s="28" t="n">
        <v>0</v>
      </c>
      <c r="J1050" s="28" t="n">
        <v>231</v>
      </c>
      <c r="K1050" s="28" t="n">
        <v>4</v>
      </c>
      <c r="L1050" s="28" t="n">
        <v>1</v>
      </c>
      <c r="M1050" s="28" t="s">
        <v>145</v>
      </c>
      <c r="N1050" s="28" t="s">
        <v>138</v>
      </c>
      <c r="O1050" s="29" t="n">
        <v>45175</v>
      </c>
      <c r="P1050" s="28" t="n">
        <f aca="false">ROUNDDOWN(($B1050-$O1050)/30,0)</f>
        <v>8</v>
      </c>
      <c r="Q1050" s="28" t="str">
        <f aca="false">TEXT($B1050,"yyyy-mm")</f>
        <v>2024-05</v>
      </c>
      <c r="R1050" s="28" t="n">
        <f aca="false">IF(AND($O1050&gt;=DATE(2025,1,1),$O1050&lt;=DATE(2025,4,30)),1,0)</f>
        <v>0</v>
      </c>
    </row>
    <row r="1051" customFormat="false" ht="15" hidden="false" customHeight="false" outlineLevel="0" collapsed="false">
      <c r="A1051" s="28" t="n">
        <v>110</v>
      </c>
      <c r="B1051" s="29" t="n">
        <v>45473</v>
      </c>
      <c r="C1051" s="28" t="n">
        <v>39296</v>
      </c>
      <c r="D1051" s="28" t="n">
        <v>0</v>
      </c>
      <c r="E1051" s="28" t="n">
        <v>0</v>
      </c>
      <c r="F1051" s="28" t="s">
        <v>345</v>
      </c>
      <c r="G1051" s="28" t="n">
        <v>0</v>
      </c>
      <c r="H1051" s="28" t="n">
        <v>0</v>
      </c>
      <c r="I1051" s="28" t="n">
        <v>0</v>
      </c>
      <c r="J1051" s="28" t="n">
        <v>231</v>
      </c>
      <c r="K1051" s="28" t="n">
        <v>4</v>
      </c>
      <c r="L1051" s="28" t="n">
        <v>1</v>
      </c>
      <c r="M1051" s="28" t="s">
        <v>145</v>
      </c>
      <c r="N1051" s="28" t="s">
        <v>138</v>
      </c>
      <c r="O1051" s="29" t="n">
        <v>45175</v>
      </c>
      <c r="P1051" s="28" t="n">
        <f aca="false">ROUNDDOWN(($B1051-$O1051)/30,0)</f>
        <v>9</v>
      </c>
      <c r="Q1051" s="28" t="str">
        <f aca="false">TEXT($B1051,"yyyy-mm")</f>
        <v>2024-06</v>
      </c>
      <c r="R1051" s="28" t="n">
        <f aca="false">IF(AND($O1051&gt;=DATE(2025,1,1),$O1051&lt;=DATE(2025,4,30)),1,0)</f>
        <v>0</v>
      </c>
    </row>
    <row r="1052" customFormat="false" ht="15" hidden="false" customHeight="false" outlineLevel="0" collapsed="false">
      <c r="A1052" s="28" t="n">
        <v>110</v>
      </c>
      <c r="B1052" s="29" t="n">
        <v>45504</v>
      </c>
      <c r="C1052" s="28" t="n">
        <v>36840</v>
      </c>
      <c r="D1052" s="28" t="n">
        <v>0</v>
      </c>
      <c r="E1052" s="28" t="n">
        <v>0</v>
      </c>
      <c r="F1052" s="28" t="s">
        <v>345</v>
      </c>
      <c r="G1052" s="28" t="n">
        <v>0</v>
      </c>
      <c r="H1052" s="28" t="n">
        <v>0</v>
      </c>
      <c r="I1052" s="28" t="n">
        <v>0</v>
      </c>
      <c r="J1052" s="28" t="n">
        <v>231</v>
      </c>
      <c r="K1052" s="28" t="n">
        <v>4</v>
      </c>
      <c r="L1052" s="28" t="n">
        <v>1</v>
      </c>
      <c r="M1052" s="28" t="s">
        <v>145</v>
      </c>
      <c r="N1052" s="28" t="s">
        <v>138</v>
      </c>
      <c r="O1052" s="29" t="n">
        <v>45175</v>
      </c>
      <c r="P1052" s="28" t="n">
        <f aca="false">ROUNDDOWN(($B1052-$O1052)/30,0)</f>
        <v>10</v>
      </c>
      <c r="Q1052" s="28" t="str">
        <f aca="false">TEXT($B1052,"yyyy-mm")</f>
        <v>2024-07</v>
      </c>
      <c r="R1052" s="28" t="n">
        <f aca="false">IF(AND($O1052&gt;=DATE(2025,1,1),$O1052&lt;=DATE(2025,4,30)),1,0)</f>
        <v>0</v>
      </c>
    </row>
    <row r="1053" customFormat="false" ht="15" hidden="false" customHeight="false" outlineLevel="0" collapsed="false">
      <c r="A1053" s="28" t="n">
        <v>110</v>
      </c>
      <c r="B1053" s="29" t="n">
        <v>45535</v>
      </c>
      <c r="C1053" s="28" t="n">
        <v>34384</v>
      </c>
      <c r="D1053" s="28" t="n">
        <v>0</v>
      </c>
      <c r="E1053" s="28" t="n">
        <v>0</v>
      </c>
      <c r="F1053" s="28" t="s">
        <v>345</v>
      </c>
      <c r="G1053" s="28" t="n">
        <v>0</v>
      </c>
      <c r="H1053" s="28" t="n">
        <v>0</v>
      </c>
      <c r="I1053" s="28" t="n">
        <v>0</v>
      </c>
      <c r="J1053" s="28" t="n">
        <v>231</v>
      </c>
      <c r="K1053" s="28" t="n">
        <v>4</v>
      </c>
      <c r="L1053" s="28" t="n">
        <v>1</v>
      </c>
      <c r="M1053" s="28" t="s">
        <v>145</v>
      </c>
      <c r="N1053" s="28" t="s">
        <v>138</v>
      </c>
      <c r="O1053" s="29" t="n">
        <v>45175</v>
      </c>
      <c r="P1053" s="28" t="n">
        <f aca="false">ROUNDDOWN(($B1053-$O1053)/30,0)</f>
        <v>12</v>
      </c>
      <c r="Q1053" s="28" t="str">
        <f aca="false">TEXT($B1053,"yyyy-mm")</f>
        <v>2024-08</v>
      </c>
      <c r="R1053" s="28" t="n">
        <f aca="false">IF(AND($O1053&gt;=DATE(2025,1,1),$O1053&lt;=DATE(2025,4,30)),1,0)</f>
        <v>0</v>
      </c>
    </row>
    <row r="1054" customFormat="false" ht="15" hidden="false" customHeight="false" outlineLevel="0" collapsed="false">
      <c r="A1054" s="28" t="n">
        <v>110</v>
      </c>
      <c r="B1054" s="29" t="n">
        <v>45565</v>
      </c>
      <c r="C1054" s="28" t="n">
        <v>31928</v>
      </c>
      <c r="D1054" s="28" t="n">
        <v>0</v>
      </c>
      <c r="E1054" s="28" t="n">
        <v>0</v>
      </c>
      <c r="F1054" s="28" t="s">
        <v>345</v>
      </c>
      <c r="G1054" s="28" t="n">
        <v>0</v>
      </c>
      <c r="H1054" s="28" t="n">
        <v>0</v>
      </c>
      <c r="I1054" s="28" t="n">
        <v>0</v>
      </c>
      <c r="J1054" s="28" t="n">
        <v>231</v>
      </c>
      <c r="K1054" s="28" t="n">
        <v>4</v>
      </c>
      <c r="L1054" s="28" t="n">
        <v>1</v>
      </c>
      <c r="M1054" s="28" t="s">
        <v>145</v>
      </c>
      <c r="N1054" s="28" t="s">
        <v>138</v>
      </c>
      <c r="O1054" s="29" t="n">
        <v>45175</v>
      </c>
      <c r="P1054" s="28" t="n">
        <f aca="false">ROUNDDOWN(($B1054-$O1054)/30,0)</f>
        <v>13</v>
      </c>
      <c r="Q1054" s="28" t="str">
        <f aca="false">TEXT($B1054,"yyyy-mm")</f>
        <v>2024-09</v>
      </c>
      <c r="R1054" s="28" t="n">
        <f aca="false">IF(AND($O1054&gt;=DATE(2025,1,1),$O1054&lt;=DATE(2025,4,30)),1,0)</f>
        <v>0</v>
      </c>
    </row>
    <row r="1055" customFormat="false" ht="15" hidden="false" customHeight="false" outlineLevel="0" collapsed="false">
      <c r="A1055" s="28" t="n">
        <v>110</v>
      </c>
      <c r="B1055" s="29" t="n">
        <v>45596</v>
      </c>
      <c r="C1055" s="28" t="n">
        <v>29472</v>
      </c>
      <c r="D1055" s="28" t="n">
        <v>0</v>
      </c>
      <c r="E1055" s="28" t="n">
        <v>0</v>
      </c>
      <c r="F1055" s="28" t="s">
        <v>345</v>
      </c>
      <c r="G1055" s="28" t="n">
        <v>0</v>
      </c>
      <c r="H1055" s="28" t="n">
        <v>0</v>
      </c>
      <c r="I1055" s="28" t="n">
        <v>0</v>
      </c>
      <c r="J1055" s="28" t="n">
        <v>231</v>
      </c>
      <c r="K1055" s="28" t="n">
        <v>4</v>
      </c>
      <c r="L1055" s="28" t="n">
        <v>1</v>
      </c>
      <c r="M1055" s="28" t="s">
        <v>145</v>
      </c>
      <c r="N1055" s="28" t="s">
        <v>138</v>
      </c>
      <c r="O1055" s="29" t="n">
        <v>45175</v>
      </c>
      <c r="P1055" s="28" t="n">
        <f aca="false">ROUNDDOWN(($B1055-$O1055)/30,0)</f>
        <v>14</v>
      </c>
      <c r="Q1055" s="28" t="str">
        <f aca="false">TEXT($B1055,"yyyy-mm")</f>
        <v>2024-10</v>
      </c>
      <c r="R1055" s="28" t="n">
        <f aca="false">IF(AND($O1055&gt;=DATE(2025,1,1),$O1055&lt;=DATE(2025,4,30)),1,0)</f>
        <v>0</v>
      </c>
    </row>
    <row r="1056" customFormat="false" ht="15" hidden="false" customHeight="false" outlineLevel="0" collapsed="false">
      <c r="A1056" s="28" t="n">
        <v>110</v>
      </c>
      <c r="B1056" s="29" t="n">
        <v>45626</v>
      </c>
      <c r="C1056" s="28" t="n">
        <v>27016</v>
      </c>
      <c r="D1056" s="28" t="n">
        <v>0</v>
      </c>
      <c r="E1056" s="28" t="n">
        <v>0</v>
      </c>
      <c r="F1056" s="28" t="s">
        <v>345</v>
      </c>
      <c r="G1056" s="28" t="n">
        <v>0</v>
      </c>
      <c r="H1056" s="28" t="n">
        <v>0</v>
      </c>
      <c r="I1056" s="28" t="n">
        <v>0</v>
      </c>
      <c r="J1056" s="28" t="n">
        <v>231</v>
      </c>
      <c r="K1056" s="28" t="n">
        <v>4</v>
      </c>
      <c r="L1056" s="28" t="n">
        <v>1</v>
      </c>
      <c r="M1056" s="28" t="s">
        <v>145</v>
      </c>
      <c r="N1056" s="28" t="s">
        <v>138</v>
      </c>
      <c r="O1056" s="29" t="n">
        <v>45175</v>
      </c>
      <c r="P1056" s="28" t="n">
        <f aca="false">ROUNDDOWN(($B1056-$O1056)/30,0)</f>
        <v>15</v>
      </c>
      <c r="Q1056" s="28" t="str">
        <f aca="false">TEXT($B1056,"yyyy-mm")</f>
        <v>2024-11</v>
      </c>
      <c r="R1056" s="28" t="n">
        <f aca="false">IF(AND($O1056&gt;=DATE(2025,1,1),$O1056&lt;=DATE(2025,4,30)),1,0)</f>
        <v>0</v>
      </c>
    </row>
    <row r="1057" customFormat="false" ht="15" hidden="false" customHeight="false" outlineLevel="0" collapsed="false">
      <c r="A1057" s="28" t="n">
        <v>110</v>
      </c>
      <c r="B1057" s="29" t="n">
        <v>45657</v>
      </c>
      <c r="C1057" s="28" t="n">
        <v>24560</v>
      </c>
      <c r="D1057" s="28" t="n">
        <v>0</v>
      </c>
      <c r="E1057" s="28" t="n">
        <v>0</v>
      </c>
      <c r="F1057" s="28" t="s">
        <v>345</v>
      </c>
      <c r="G1057" s="28" t="n">
        <v>0</v>
      </c>
      <c r="H1057" s="28" t="n">
        <v>0</v>
      </c>
      <c r="I1057" s="28" t="n">
        <v>0</v>
      </c>
      <c r="J1057" s="28" t="n">
        <v>231</v>
      </c>
      <c r="K1057" s="28" t="n">
        <v>4</v>
      </c>
      <c r="L1057" s="28" t="n">
        <v>1</v>
      </c>
      <c r="M1057" s="28" t="s">
        <v>145</v>
      </c>
      <c r="N1057" s="28" t="s">
        <v>138</v>
      </c>
      <c r="O1057" s="29" t="n">
        <v>45175</v>
      </c>
      <c r="P1057" s="28" t="n">
        <f aca="false">ROUNDDOWN(($B1057-$O1057)/30,0)</f>
        <v>16</v>
      </c>
      <c r="Q1057" s="28" t="str">
        <f aca="false">TEXT($B1057,"yyyy-mm")</f>
        <v>2024-12</v>
      </c>
      <c r="R1057" s="28" t="n">
        <f aca="false">IF(AND($O1057&gt;=DATE(2025,1,1),$O1057&lt;=DATE(2025,4,30)),1,0)</f>
        <v>0</v>
      </c>
    </row>
    <row r="1058" customFormat="false" ht="15" hidden="false" customHeight="false" outlineLevel="0" collapsed="false">
      <c r="A1058" s="28" t="n">
        <v>110</v>
      </c>
      <c r="B1058" s="29" t="n">
        <v>45688</v>
      </c>
      <c r="C1058" s="28" t="n">
        <v>22104</v>
      </c>
      <c r="D1058" s="28" t="n">
        <v>0</v>
      </c>
      <c r="E1058" s="28" t="n">
        <v>0</v>
      </c>
      <c r="F1058" s="28" t="s">
        <v>345</v>
      </c>
      <c r="G1058" s="28" t="n">
        <v>0</v>
      </c>
      <c r="H1058" s="28" t="n">
        <v>0</v>
      </c>
      <c r="I1058" s="28" t="n">
        <v>0</v>
      </c>
      <c r="J1058" s="28" t="n">
        <v>231</v>
      </c>
      <c r="K1058" s="28" t="n">
        <v>4</v>
      </c>
      <c r="L1058" s="28" t="n">
        <v>1</v>
      </c>
      <c r="M1058" s="28" t="s">
        <v>145</v>
      </c>
      <c r="N1058" s="28" t="s">
        <v>138</v>
      </c>
      <c r="O1058" s="29" t="n">
        <v>45175</v>
      </c>
      <c r="P1058" s="28" t="n">
        <f aca="false">ROUNDDOWN(($B1058-$O1058)/30,0)</f>
        <v>17</v>
      </c>
      <c r="Q1058" s="28" t="str">
        <f aca="false">TEXT($B1058,"yyyy-mm")</f>
        <v>2025-01</v>
      </c>
      <c r="R1058" s="28" t="n">
        <f aca="false">IF(AND($O1058&gt;=DATE(2025,1,1),$O1058&lt;=DATE(2025,4,30)),1,0)</f>
        <v>0</v>
      </c>
    </row>
    <row r="1059" customFormat="false" ht="15" hidden="false" customHeight="false" outlineLevel="0" collapsed="false">
      <c r="A1059" s="28" t="n">
        <v>110</v>
      </c>
      <c r="B1059" s="29" t="n">
        <v>45716</v>
      </c>
      <c r="C1059" s="28" t="n">
        <v>19648</v>
      </c>
      <c r="D1059" s="28" t="n">
        <v>0</v>
      </c>
      <c r="E1059" s="28" t="n">
        <v>0</v>
      </c>
      <c r="F1059" s="28" t="s">
        <v>345</v>
      </c>
      <c r="G1059" s="28" t="n">
        <v>0</v>
      </c>
      <c r="H1059" s="28" t="n">
        <v>0</v>
      </c>
      <c r="I1059" s="28" t="n">
        <v>0</v>
      </c>
      <c r="J1059" s="28" t="n">
        <v>231</v>
      </c>
      <c r="K1059" s="28" t="n">
        <v>4</v>
      </c>
      <c r="L1059" s="28" t="n">
        <v>1</v>
      </c>
      <c r="M1059" s="28" t="s">
        <v>145</v>
      </c>
      <c r="N1059" s="28" t="s">
        <v>138</v>
      </c>
      <c r="O1059" s="29" t="n">
        <v>45175</v>
      </c>
      <c r="P1059" s="28" t="n">
        <f aca="false">ROUNDDOWN(($B1059-$O1059)/30,0)</f>
        <v>18</v>
      </c>
      <c r="Q1059" s="28" t="str">
        <f aca="false">TEXT($B1059,"yyyy-mm")</f>
        <v>2025-02</v>
      </c>
      <c r="R1059" s="28" t="n">
        <f aca="false">IF(AND($O1059&gt;=DATE(2025,1,1),$O1059&lt;=DATE(2025,4,30)),1,0)</f>
        <v>0</v>
      </c>
    </row>
    <row r="1060" customFormat="false" ht="15" hidden="false" customHeight="false" outlineLevel="0" collapsed="false">
      <c r="A1060" s="28" t="n">
        <v>110</v>
      </c>
      <c r="B1060" s="29" t="n">
        <v>45747</v>
      </c>
      <c r="C1060" s="28" t="n">
        <v>17192</v>
      </c>
      <c r="D1060" s="28" t="n">
        <v>0</v>
      </c>
      <c r="E1060" s="28" t="n">
        <v>0</v>
      </c>
      <c r="F1060" s="28" t="s">
        <v>345</v>
      </c>
      <c r="G1060" s="28" t="n">
        <v>0</v>
      </c>
      <c r="H1060" s="28" t="n">
        <v>0</v>
      </c>
      <c r="I1060" s="28" t="n">
        <v>0</v>
      </c>
      <c r="J1060" s="28" t="n">
        <v>231</v>
      </c>
      <c r="K1060" s="28" t="n">
        <v>4</v>
      </c>
      <c r="L1060" s="28" t="n">
        <v>1</v>
      </c>
      <c r="M1060" s="28" t="s">
        <v>145</v>
      </c>
      <c r="N1060" s="28" t="s">
        <v>138</v>
      </c>
      <c r="O1060" s="29" t="n">
        <v>45175</v>
      </c>
      <c r="P1060" s="28" t="n">
        <f aca="false">ROUNDDOWN(($B1060-$O1060)/30,0)</f>
        <v>19</v>
      </c>
      <c r="Q1060" s="28" t="str">
        <f aca="false">TEXT($B1060,"yyyy-mm")</f>
        <v>2025-03</v>
      </c>
      <c r="R1060" s="28" t="n">
        <f aca="false">IF(AND($O1060&gt;=DATE(2025,1,1),$O1060&lt;=DATE(2025,4,30)),1,0)</f>
        <v>0</v>
      </c>
    </row>
    <row r="1061" customFormat="false" ht="15" hidden="false" customHeight="false" outlineLevel="0" collapsed="false">
      <c r="A1061" s="28" t="n">
        <v>110</v>
      </c>
      <c r="B1061" s="29" t="n">
        <v>45777</v>
      </c>
      <c r="C1061" s="28" t="n">
        <v>14736</v>
      </c>
      <c r="D1061" s="28" t="n">
        <v>0</v>
      </c>
      <c r="E1061" s="28" t="n">
        <v>0</v>
      </c>
      <c r="F1061" s="28" t="s">
        <v>345</v>
      </c>
      <c r="G1061" s="28" t="n">
        <v>0</v>
      </c>
      <c r="H1061" s="28" t="n">
        <v>0</v>
      </c>
      <c r="I1061" s="28" t="n">
        <v>0</v>
      </c>
      <c r="J1061" s="28" t="n">
        <v>231</v>
      </c>
      <c r="K1061" s="28" t="n">
        <v>4</v>
      </c>
      <c r="L1061" s="28" t="n">
        <v>1</v>
      </c>
      <c r="M1061" s="28" t="s">
        <v>145</v>
      </c>
      <c r="N1061" s="28" t="s">
        <v>138</v>
      </c>
      <c r="O1061" s="29" t="n">
        <v>45175</v>
      </c>
      <c r="P1061" s="28" t="n">
        <f aca="false">ROUNDDOWN(($B1061-$O1061)/30,0)</f>
        <v>20</v>
      </c>
      <c r="Q1061" s="28" t="str">
        <f aca="false">TEXT($B1061,"yyyy-mm")</f>
        <v>2025-04</v>
      </c>
      <c r="R1061" s="28" t="n">
        <f aca="false">IF(AND($O1061&gt;=DATE(2025,1,1),$O1061&lt;=DATE(2025,4,30)),1,0)</f>
        <v>0</v>
      </c>
    </row>
    <row r="1062" customFormat="false" ht="15" hidden="false" customHeight="false" outlineLevel="0" collapsed="false">
      <c r="A1062" s="28" t="n">
        <v>110</v>
      </c>
      <c r="B1062" s="29" t="n">
        <v>45808</v>
      </c>
      <c r="C1062" s="28" t="n">
        <v>12280</v>
      </c>
      <c r="D1062" s="28" t="n">
        <v>0</v>
      </c>
      <c r="E1062" s="28" t="n">
        <v>0</v>
      </c>
      <c r="F1062" s="28" t="s">
        <v>345</v>
      </c>
      <c r="G1062" s="28" t="n">
        <v>0</v>
      </c>
      <c r="H1062" s="28" t="n">
        <v>0</v>
      </c>
      <c r="I1062" s="28" t="n">
        <v>0</v>
      </c>
      <c r="J1062" s="28" t="n">
        <v>231</v>
      </c>
      <c r="K1062" s="28" t="n">
        <v>4</v>
      </c>
      <c r="L1062" s="28" t="n">
        <v>1</v>
      </c>
      <c r="M1062" s="28" t="s">
        <v>145</v>
      </c>
      <c r="N1062" s="28" t="s">
        <v>138</v>
      </c>
      <c r="O1062" s="29" t="n">
        <v>45175</v>
      </c>
      <c r="P1062" s="28" t="n">
        <f aca="false">ROUNDDOWN(($B1062-$O1062)/30,0)</f>
        <v>21</v>
      </c>
      <c r="Q1062" s="28" t="str">
        <f aca="false">TEXT($B1062,"yyyy-mm")</f>
        <v>2025-05</v>
      </c>
      <c r="R1062" s="28" t="n">
        <f aca="false">IF(AND($O1062&gt;=DATE(2025,1,1),$O1062&lt;=DATE(2025,4,30)),1,0)</f>
        <v>0</v>
      </c>
    </row>
    <row r="1063" customFormat="false" ht="15" hidden="false" customHeight="false" outlineLevel="0" collapsed="false">
      <c r="A1063" s="28" t="n">
        <v>110</v>
      </c>
      <c r="B1063" s="29" t="n">
        <v>45838</v>
      </c>
      <c r="C1063" s="28" t="n">
        <v>9824</v>
      </c>
      <c r="D1063" s="28" t="n">
        <v>0</v>
      </c>
      <c r="E1063" s="28" t="n">
        <v>0</v>
      </c>
      <c r="F1063" s="28" t="s">
        <v>345</v>
      </c>
      <c r="G1063" s="28" t="n">
        <v>0</v>
      </c>
      <c r="H1063" s="28" t="n">
        <v>0</v>
      </c>
      <c r="I1063" s="28" t="n">
        <v>0</v>
      </c>
      <c r="J1063" s="28" t="n">
        <v>231</v>
      </c>
      <c r="K1063" s="28" t="n">
        <v>4</v>
      </c>
      <c r="L1063" s="28" t="n">
        <v>1</v>
      </c>
      <c r="M1063" s="28" t="s">
        <v>145</v>
      </c>
      <c r="N1063" s="28" t="s">
        <v>138</v>
      </c>
      <c r="O1063" s="29" t="n">
        <v>45175</v>
      </c>
      <c r="P1063" s="28" t="n">
        <f aca="false">ROUNDDOWN(($B1063-$O1063)/30,0)</f>
        <v>22</v>
      </c>
      <c r="Q1063" s="28" t="str">
        <f aca="false">TEXT($B1063,"yyyy-mm")</f>
        <v>2025-06</v>
      </c>
      <c r="R1063" s="28" t="n">
        <f aca="false">IF(AND($O1063&gt;=DATE(2025,1,1),$O1063&lt;=DATE(2025,4,30)),1,0)</f>
        <v>0</v>
      </c>
    </row>
    <row r="1064" customFormat="false" ht="15" hidden="false" customHeight="false" outlineLevel="0" collapsed="false">
      <c r="A1064" s="28" t="n">
        <v>110</v>
      </c>
      <c r="B1064" s="29" t="n">
        <v>45869</v>
      </c>
      <c r="C1064" s="28" t="n">
        <v>7368</v>
      </c>
      <c r="D1064" s="28" t="n">
        <v>0</v>
      </c>
      <c r="E1064" s="28" t="n">
        <v>0</v>
      </c>
      <c r="F1064" s="28" t="s">
        <v>345</v>
      </c>
      <c r="G1064" s="28" t="n">
        <v>0</v>
      </c>
      <c r="H1064" s="28" t="n">
        <v>0</v>
      </c>
      <c r="I1064" s="28" t="n">
        <v>0</v>
      </c>
      <c r="J1064" s="28" t="n">
        <v>231</v>
      </c>
      <c r="K1064" s="28" t="n">
        <v>4</v>
      </c>
      <c r="L1064" s="28" t="n">
        <v>1</v>
      </c>
      <c r="M1064" s="28" t="s">
        <v>145</v>
      </c>
      <c r="N1064" s="28" t="s">
        <v>138</v>
      </c>
      <c r="O1064" s="29" t="n">
        <v>45175</v>
      </c>
      <c r="P1064" s="28" t="n">
        <f aca="false">ROUNDDOWN(($B1064-$O1064)/30,0)</f>
        <v>23</v>
      </c>
      <c r="Q1064" s="28" t="str">
        <f aca="false">TEXT($B1064,"yyyy-mm")</f>
        <v>2025-07</v>
      </c>
      <c r="R1064" s="28" t="n">
        <f aca="false">IF(AND($O1064&gt;=DATE(2025,1,1),$O1064&lt;=DATE(2025,4,30)),1,0)</f>
        <v>0</v>
      </c>
    </row>
    <row r="1065" customFormat="false" ht="15" hidden="false" customHeight="false" outlineLevel="0" collapsed="false">
      <c r="A1065" s="28" t="n">
        <v>110</v>
      </c>
      <c r="B1065" s="29" t="n">
        <v>45900</v>
      </c>
      <c r="C1065" s="28" t="n">
        <v>4912</v>
      </c>
      <c r="D1065" s="28" t="n">
        <v>0</v>
      </c>
      <c r="E1065" s="28" t="n">
        <v>0</v>
      </c>
      <c r="F1065" s="28" t="s">
        <v>345</v>
      </c>
      <c r="G1065" s="28" t="n">
        <v>0</v>
      </c>
      <c r="H1065" s="28" t="n">
        <v>0</v>
      </c>
      <c r="I1065" s="28" t="n">
        <v>0</v>
      </c>
      <c r="J1065" s="28" t="n">
        <v>231</v>
      </c>
      <c r="K1065" s="28" t="n">
        <v>4</v>
      </c>
      <c r="L1065" s="28" t="n">
        <v>1</v>
      </c>
      <c r="M1065" s="28" t="s">
        <v>145</v>
      </c>
      <c r="N1065" s="28" t="s">
        <v>138</v>
      </c>
      <c r="O1065" s="29" t="n">
        <v>45175</v>
      </c>
      <c r="P1065" s="28" t="n">
        <f aca="false">ROUNDDOWN(($B1065-$O1065)/30,0)</f>
        <v>24</v>
      </c>
      <c r="Q1065" s="28" t="str">
        <f aca="false">TEXT($B1065,"yyyy-mm")</f>
        <v>2025-08</v>
      </c>
      <c r="R1065" s="28" t="n">
        <f aca="false">IF(AND($O1065&gt;=DATE(2025,1,1),$O1065&lt;=DATE(2025,4,30)),1,0)</f>
        <v>0</v>
      </c>
    </row>
    <row r="1066" customFormat="false" ht="15" hidden="false" customHeight="false" outlineLevel="0" collapsed="false">
      <c r="A1066" s="28" t="n">
        <v>110</v>
      </c>
      <c r="B1066" s="29" t="n">
        <v>45930</v>
      </c>
      <c r="C1066" s="28" t="n">
        <v>2456</v>
      </c>
      <c r="D1066" s="28" t="n">
        <v>0</v>
      </c>
      <c r="E1066" s="28" t="n">
        <v>0</v>
      </c>
      <c r="F1066" s="28" t="s">
        <v>345</v>
      </c>
      <c r="G1066" s="28" t="n">
        <v>0</v>
      </c>
      <c r="H1066" s="28" t="n">
        <v>0</v>
      </c>
      <c r="I1066" s="28" t="n">
        <v>0</v>
      </c>
      <c r="J1066" s="28" t="n">
        <v>231</v>
      </c>
      <c r="K1066" s="28" t="n">
        <v>4</v>
      </c>
      <c r="L1066" s="28" t="n">
        <v>1</v>
      </c>
      <c r="M1066" s="28" t="s">
        <v>145</v>
      </c>
      <c r="N1066" s="28" t="s">
        <v>138</v>
      </c>
      <c r="O1066" s="29" t="n">
        <v>45175</v>
      </c>
      <c r="P1066" s="28" t="n">
        <f aca="false">ROUNDDOWN(($B1066-$O1066)/30,0)</f>
        <v>25</v>
      </c>
      <c r="Q1066" s="28" t="str">
        <f aca="false">TEXT($B1066,"yyyy-mm")</f>
        <v>2025-09</v>
      </c>
      <c r="R1066" s="28" t="n">
        <f aca="false">IF(AND($O1066&gt;=DATE(2025,1,1),$O1066&lt;=DATE(2025,4,30)),1,0)</f>
        <v>0</v>
      </c>
    </row>
    <row r="1067" customFormat="false" ht="15" hidden="false" customHeight="false" outlineLevel="0" collapsed="false">
      <c r="A1067" s="28" t="n">
        <v>110</v>
      </c>
      <c r="B1067" s="29" t="n">
        <v>45961</v>
      </c>
      <c r="C1067" s="28" t="n">
        <v>0</v>
      </c>
      <c r="D1067" s="28" t="n">
        <v>0</v>
      </c>
      <c r="E1067" s="28" t="n">
        <v>0</v>
      </c>
      <c r="F1067" s="28" t="s">
        <v>345</v>
      </c>
      <c r="G1067" s="28" t="n">
        <v>0</v>
      </c>
      <c r="H1067" s="28" t="n">
        <v>0</v>
      </c>
      <c r="I1067" s="28" t="n">
        <v>0</v>
      </c>
      <c r="J1067" s="28" t="n">
        <v>231</v>
      </c>
      <c r="K1067" s="28" t="n">
        <v>4</v>
      </c>
      <c r="L1067" s="28" t="n">
        <v>1</v>
      </c>
      <c r="M1067" s="28" t="s">
        <v>145</v>
      </c>
      <c r="N1067" s="28" t="s">
        <v>138</v>
      </c>
      <c r="O1067" s="29" t="n">
        <v>45175</v>
      </c>
      <c r="P1067" s="28" t="n">
        <f aca="false">ROUNDDOWN(($B1067-$O1067)/30,0)</f>
        <v>26</v>
      </c>
      <c r="Q1067" s="28" t="str">
        <f aca="false">TEXT($B1067,"yyyy-mm")</f>
        <v>2025-10</v>
      </c>
      <c r="R1067" s="28" t="n">
        <f aca="false">IF(AND($O1067&gt;=DATE(2025,1,1),$O1067&lt;=DATE(2025,4,30)),1,0)</f>
        <v>0</v>
      </c>
    </row>
    <row r="1068" customFormat="false" ht="15" hidden="false" customHeight="false" outlineLevel="0" collapsed="false">
      <c r="A1068" s="28" t="n">
        <v>111</v>
      </c>
      <c r="B1068" s="29" t="n">
        <v>45657</v>
      </c>
      <c r="C1068" s="28" t="n">
        <v>21900</v>
      </c>
      <c r="D1068" s="28" t="n">
        <v>0</v>
      </c>
      <c r="E1068" s="28" t="n">
        <v>0</v>
      </c>
      <c r="F1068" s="28" t="s">
        <v>345</v>
      </c>
      <c r="G1068" s="28" t="n">
        <v>0</v>
      </c>
      <c r="H1068" s="28" t="n">
        <v>0</v>
      </c>
      <c r="I1068" s="28" t="n">
        <v>0</v>
      </c>
      <c r="J1068" s="28" t="n">
        <v>199</v>
      </c>
      <c r="K1068" s="28" t="n">
        <v>8</v>
      </c>
      <c r="L1068" s="28" t="n">
        <v>1</v>
      </c>
      <c r="M1068" s="28" t="s">
        <v>146</v>
      </c>
      <c r="N1068" s="28" t="s">
        <v>138</v>
      </c>
      <c r="O1068" s="29" t="n">
        <v>45638</v>
      </c>
      <c r="P1068" s="28" t="n">
        <f aca="false">ROUNDDOWN(($B1068-$O1068)/30,0)</f>
        <v>0</v>
      </c>
      <c r="Q1068" s="28" t="str">
        <f aca="false">TEXT($B1068,"yyyy-mm")</f>
        <v>2024-12</v>
      </c>
      <c r="R1068" s="28" t="n">
        <f aca="false">IF(AND($O1068&gt;=DATE(2025,1,1),$O1068&lt;=DATE(2025,4,30)),1,0)</f>
        <v>0</v>
      </c>
    </row>
    <row r="1069" customFormat="false" ht="15" hidden="false" customHeight="false" outlineLevel="0" collapsed="false">
      <c r="A1069" s="28" t="n">
        <v>111</v>
      </c>
      <c r="B1069" s="29" t="n">
        <v>45688</v>
      </c>
      <c r="C1069" s="28" t="n">
        <v>18771.43</v>
      </c>
      <c r="D1069" s="28" t="n">
        <v>0</v>
      </c>
      <c r="E1069" s="28" t="n">
        <v>0</v>
      </c>
      <c r="F1069" s="28" t="s">
        <v>345</v>
      </c>
      <c r="G1069" s="28" t="n">
        <v>0</v>
      </c>
      <c r="H1069" s="28" t="n">
        <v>0</v>
      </c>
      <c r="I1069" s="28" t="n">
        <v>0</v>
      </c>
      <c r="J1069" s="28" t="n">
        <v>199</v>
      </c>
      <c r="K1069" s="28" t="n">
        <v>8</v>
      </c>
      <c r="L1069" s="28" t="n">
        <v>1</v>
      </c>
      <c r="M1069" s="28" t="s">
        <v>146</v>
      </c>
      <c r="N1069" s="28" t="s">
        <v>138</v>
      </c>
      <c r="O1069" s="29" t="n">
        <v>45638</v>
      </c>
      <c r="P1069" s="28" t="n">
        <f aca="false">ROUNDDOWN(($B1069-$O1069)/30,0)</f>
        <v>1</v>
      </c>
      <c r="Q1069" s="28" t="str">
        <f aca="false">TEXT($B1069,"yyyy-mm")</f>
        <v>2025-01</v>
      </c>
      <c r="R1069" s="28" t="n">
        <f aca="false">IF(AND($O1069&gt;=DATE(2025,1,1),$O1069&lt;=DATE(2025,4,30)),1,0)</f>
        <v>0</v>
      </c>
    </row>
    <row r="1070" customFormat="false" ht="15" hidden="false" customHeight="false" outlineLevel="0" collapsed="false">
      <c r="A1070" s="28" t="n">
        <v>111</v>
      </c>
      <c r="B1070" s="29" t="n">
        <v>45716</v>
      </c>
      <c r="C1070" s="28" t="n">
        <v>15642.86</v>
      </c>
      <c r="D1070" s="28" t="n">
        <v>0</v>
      </c>
      <c r="E1070" s="28" t="n">
        <v>0</v>
      </c>
      <c r="F1070" s="28" t="s">
        <v>345</v>
      </c>
      <c r="G1070" s="28" t="n">
        <v>0</v>
      </c>
      <c r="H1070" s="28" t="n">
        <v>0</v>
      </c>
      <c r="I1070" s="28" t="n">
        <v>0</v>
      </c>
      <c r="J1070" s="28" t="n">
        <v>199</v>
      </c>
      <c r="K1070" s="28" t="n">
        <v>8</v>
      </c>
      <c r="L1070" s="28" t="n">
        <v>1</v>
      </c>
      <c r="M1070" s="28" t="s">
        <v>146</v>
      </c>
      <c r="N1070" s="28" t="s">
        <v>138</v>
      </c>
      <c r="O1070" s="29" t="n">
        <v>45638</v>
      </c>
      <c r="P1070" s="28" t="n">
        <f aca="false">ROUNDDOWN(($B1070-$O1070)/30,0)</f>
        <v>2</v>
      </c>
      <c r="Q1070" s="28" t="str">
        <f aca="false">TEXT($B1070,"yyyy-mm")</f>
        <v>2025-02</v>
      </c>
      <c r="R1070" s="28" t="n">
        <f aca="false">IF(AND($O1070&gt;=DATE(2025,1,1),$O1070&lt;=DATE(2025,4,30)),1,0)</f>
        <v>0</v>
      </c>
    </row>
    <row r="1071" customFormat="false" ht="15" hidden="false" customHeight="false" outlineLevel="0" collapsed="false">
      <c r="A1071" s="28" t="n">
        <v>111</v>
      </c>
      <c r="B1071" s="29" t="n">
        <v>45747</v>
      </c>
      <c r="C1071" s="28" t="n">
        <v>12514.29</v>
      </c>
      <c r="D1071" s="28" t="n">
        <v>0</v>
      </c>
      <c r="E1071" s="28" t="n">
        <v>0</v>
      </c>
      <c r="F1071" s="28" t="s">
        <v>345</v>
      </c>
      <c r="G1071" s="28" t="n">
        <v>0</v>
      </c>
      <c r="H1071" s="28" t="n">
        <v>0</v>
      </c>
      <c r="I1071" s="28" t="n">
        <v>0</v>
      </c>
      <c r="J1071" s="28" t="n">
        <v>199</v>
      </c>
      <c r="K1071" s="28" t="n">
        <v>8</v>
      </c>
      <c r="L1071" s="28" t="n">
        <v>1</v>
      </c>
      <c r="M1071" s="28" t="s">
        <v>146</v>
      </c>
      <c r="N1071" s="28" t="s">
        <v>138</v>
      </c>
      <c r="O1071" s="29" t="n">
        <v>45638</v>
      </c>
      <c r="P1071" s="28" t="n">
        <f aca="false">ROUNDDOWN(($B1071-$O1071)/30,0)</f>
        <v>3</v>
      </c>
      <c r="Q1071" s="28" t="str">
        <f aca="false">TEXT($B1071,"yyyy-mm")</f>
        <v>2025-03</v>
      </c>
      <c r="R1071" s="28" t="n">
        <f aca="false">IF(AND($O1071&gt;=DATE(2025,1,1),$O1071&lt;=DATE(2025,4,30)),1,0)</f>
        <v>0</v>
      </c>
    </row>
    <row r="1072" customFormat="false" ht="15" hidden="false" customHeight="false" outlineLevel="0" collapsed="false">
      <c r="A1072" s="28" t="n">
        <v>111</v>
      </c>
      <c r="B1072" s="29" t="n">
        <v>45777</v>
      </c>
      <c r="C1072" s="28" t="n">
        <v>9385.72</v>
      </c>
      <c r="D1072" s="28" t="n">
        <v>0</v>
      </c>
      <c r="E1072" s="28" t="n">
        <v>0</v>
      </c>
      <c r="F1072" s="28" t="s">
        <v>345</v>
      </c>
      <c r="G1072" s="28" t="n">
        <v>0</v>
      </c>
      <c r="H1072" s="28" t="n">
        <v>0</v>
      </c>
      <c r="I1072" s="28" t="n">
        <v>0</v>
      </c>
      <c r="J1072" s="28" t="n">
        <v>199</v>
      </c>
      <c r="K1072" s="28" t="n">
        <v>8</v>
      </c>
      <c r="L1072" s="28" t="n">
        <v>1</v>
      </c>
      <c r="M1072" s="28" t="s">
        <v>146</v>
      </c>
      <c r="N1072" s="28" t="s">
        <v>138</v>
      </c>
      <c r="O1072" s="29" t="n">
        <v>45638</v>
      </c>
      <c r="P1072" s="28" t="n">
        <f aca="false">ROUNDDOWN(($B1072-$O1072)/30,0)</f>
        <v>4</v>
      </c>
      <c r="Q1072" s="28" t="str">
        <f aca="false">TEXT($B1072,"yyyy-mm")</f>
        <v>2025-04</v>
      </c>
      <c r="R1072" s="28" t="n">
        <f aca="false">IF(AND($O1072&gt;=DATE(2025,1,1),$O1072&lt;=DATE(2025,4,30)),1,0)</f>
        <v>0</v>
      </c>
    </row>
    <row r="1073" customFormat="false" ht="15" hidden="false" customHeight="false" outlineLevel="0" collapsed="false">
      <c r="A1073" s="28" t="n">
        <v>111</v>
      </c>
      <c r="B1073" s="29" t="n">
        <v>45808</v>
      </c>
      <c r="C1073" s="28" t="n">
        <v>6257.15</v>
      </c>
      <c r="D1073" s="28" t="n">
        <v>0</v>
      </c>
      <c r="E1073" s="28" t="n">
        <v>0</v>
      </c>
      <c r="F1073" s="28" t="s">
        <v>345</v>
      </c>
      <c r="G1073" s="28" t="n">
        <v>0</v>
      </c>
      <c r="H1073" s="28" t="n">
        <v>0</v>
      </c>
      <c r="I1073" s="28" t="n">
        <v>0</v>
      </c>
      <c r="J1073" s="28" t="n">
        <v>199</v>
      </c>
      <c r="K1073" s="28" t="n">
        <v>8</v>
      </c>
      <c r="L1073" s="28" t="n">
        <v>1</v>
      </c>
      <c r="M1073" s="28" t="s">
        <v>146</v>
      </c>
      <c r="N1073" s="28" t="s">
        <v>138</v>
      </c>
      <c r="O1073" s="29" t="n">
        <v>45638</v>
      </c>
      <c r="P1073" s="28" t="n">
        <f aca="false">ROUNDDOWN(($B1073-$O1073)/30,0)</f>
        <v>5</v>
      </c>
      <c r="Q1073" s="28" t="str">
        <f aca="false">TEXT($B1073,"yyyy-mm")</f>
        <v>2025-05</v>
      </c>
      <c r="R1073" s="28" t="n">
        <f aca="false">IF(AND($O1073&gt;=DATE(2025,1,1),$O1073&lt;=DATE(2025,4,30)),1,0)</f>
        <v>0</v>
      </c>
    </row>
    <row r="1074" customFormat="false" ht="15" hidden="false" customHeight="false" outlineLevel="0" collapsed="false">
      <c r="A1074" s="28" t="n">
        <v>111</v>
      </c>
      <c r="B1074" s="29" t="n">
        <v>45838</v>
      </c>
      <c r="C1074" s="28" t="n">
        <v>3128.58</v>
      </c>
      <c r="D1074" s="28" t="n">
        <v>0</v>
      </c>
      <c r="E1074" s="28" t="n">
        <v>0</v>
      </c>
      <c r="F1074" s="28" t="s">
        <v>345</v>
      </c>
      <c r="G1074" s="28" t="n">
        <v>0</v>
      </c>
      <c r="H1074" s="28" t="n">
        <v>0</v>
      </c>
      <c r="I1074" s="28" t="n">
        <v>0</v>
      </c>
      <c r="J1074" s="28" t="n">
        <v>199</v>
      </c>
      <c r="K1074" s="28" t="n">
        <v>8</v>
      </c>
      <c r="L1074" s="28" t="n">
        <v>1</v>
      </c>
      <c r="M1074" s="28" t="s">
        <v>146</v>
      </c>
      <c r="N1074" s="28" t="s">
        <v>138</v>
      </c>
      <c r="O1074" s="29" t="n">
        <v>45638</v>
      </c>
      <c r="P1074" s="28" t="n">
        <f aca="false">ROUNDDOWN(($B1074-$O1074)/30,0)</f>
        <v>6</v>
      </c>
      <c r="Q1074" s="28" t="str">
        <f aca="false">TEXT($B1074,"yyyy-mm")</f>
        <v>2025-06</v>
      </c>
      <c r="R1074" s="28" t="n">
        <f aca="false">IF(AND($O1074&gt;=DATE(2025,1,1),$O1074&lt;=DATE(2025,4,30)),1,0)</f>
        <v>0</v>
      </c>
    </row>
    <row r="1075" customFormat="false" ht="15" hidden="false" customHeight="false" outlineLevel="0" collapsed="false">
      <c r="A1075" s="28" t="n">
        <v>111</v>
      </c>
      <c r="B1075" s="29" t="n">
        <v>45869</v>
      </c>
      <c r="C1075" s="28" t="n">
        <v>0.01</v>
      </c>
      <c r="D1075" s="28" t="n">
        <v>0</v>
      </c>
      <c r="E1075" s="28" t="n">
        <v>0</v>
      </c>
      <c r="F1075" s="28" t="s">
        <v>345</v>
      </c>
      <c r="G1075" s="28" t="n">
        <v>0</v>
      </c>
      <c r="H1075" s="28" t="n">
        <v>0</v>
      </c>
      <c r="I1075" s="28" t="n">
        <v>0</v>
      </c>
      <c r="J1075" s="28" t="n">
        <v>199</v>
      </c>
      <c r="K1075" s="28" t="n">
        <v>8</v>
      </c>
      <c r="L1075" s="28" t="n">
        <v>1</v>
      </c>
      <c r="M1075" s="28" t="s">
        <v>146</v>
      </c>
      <c r="N1075" s="28" t="s">
        <v>138</v>
      </c>
      <c r="O1075" s="29" t="n">
        <v>45638</v>
      </c>
      <c r="P1075" s="28" t="n">
        <f aca="false">ROUNDDOWN(($B1075-$O1075)/30,0)</f>
        <v>7</v>
      </c>
      <c r="Q1075" s="28" t="str">
        <f aca="false">TEXT($B1075,"yyyy-mm")</f>
        <v>2025-07</v>
      </c>
      <c r="R1075" s="28" t="n">
        <f aca="false">IF(AND($O1075&gt;=DATE(2025,1,1),$O1075&lt;=DATE(2025,4,30)),1,0)</f>
        <v>0</v>
      </c>
    </row>
    <row r="1076" customFormat="false" ht="15" hidden="false" customHeight="false" outlineLevel="0" collapsed="false">
      <c r="A1076" s="28" t="n">
        <v>112</v>
      </c>
      <c r="B1076" s="29" t="n">
        <v>46265</v>
      </c>
      <c r="C1076" s="28" t="n">
        <v>94100</v>
      </c>
      <c r="D1076" s="28" t="n">
        <v>0</v>
      </c>
      <c r="E1076" s="28" t="n">
        <v>0</v>
      </c>
      <c r="F1076" s="28" t="s">
        <v>345</v>
      </c>
      <c r="G1076" s="28" t="n">
        <v>0</v>
      </c>
      <c r="H1076" s="28" t="n">
        <v>0</v>
      </c>
      <c r="I1076" s="28" t="n">
        <v>0</v>
      </c>
      <c r="J1076" s="28" t="n">
        <v>328</v>
      </c>
      <c r="K1076" s="28" t="n">
        <v>1</v>
      </c>
      <c r="L1076" s="28" t="n">
        <v>2</v>
      </c>
      <c r="M1076" s="28" t="s">
        <v>146</v>
      </c>
      <c r="N1076" s="28" t="s">
        <v>140</v>
      </c>
      <c r="O1076" s="29" t="n">
        <v>46253</v>
      </c>
      <c r="P1076" s="28" t="n">
        <f aca="false">ROUNDDOWN(($B1076-$O1076)/30,0)</f>
        <v>0</v>
      </c>
      <c r="Q1076" s="28" t="str">
        <f aca="false">TEXT($B1076,"yyyy-mm")</f>
        <v>2026-08</v>
      </c>
      <c r="R1076" s="28" t="n">
        <f aca="false">IF(AND($O1076&gt;=DATE(2025,1,1),$O1076&lt;=DATE(2025,4,30)),1,0)</f>
        <v>0</v>
      </c>
    </row>
    <row r="1077" customFormat="false" ht="15" hidden="false" customHeight="false" outlineLevel="0" collapsed="false">
      <c r="A1077" s="28" t="n">
        <v>113</v>
      </c>
      <c r="B1077" s="29" t="n">
        <v>44681</v>
      </c>
      <c r="C1077" s="28" t="n">
        <v>6800</v>
      </c>
      <c r="D1077" s="28" t="n">
        <v>0</v>
      </c>
      <c r="E1077" s="28" t="n">
        <v>0</v>
      </c>
      <c r="F1077" s="28" t="s">
        <v>345</v>
      </c>
      <c r="G1077" s="28" t="n">
        <v>0</v>
      </c>
      <c r="H1077" s="28" t="n">
        <v>0</v>
      </c>
      <c r="I1077" s="28" t="n">
        <v>0</v>
      </c>
      <c r="J1077" s="28" t="n">
        <v>189</v>
      </c>
      <c r="K1077" s="28" t="n">
        <v>9</v>
      </c>
      <c r="L1077" s="28" t="n">
        <v>1</v>
      </c>
      <c r="M1077" s="28" t="s">
        <v>145</v>
      </c>
      <c r="N1077" s="28" t="s">
        <v>141</v>
      </c>
      <c r="O1077" s="29" t="n">
        <v>44681</v>
      </c>
      <c r="P1077" s="28" t="n">
        <f aca="false">ROUNDDOWN(($B1077-$O1077)/30,0)</f>
        <v>0</v>
      </c>
      <c r="Q1077" s="28" t="str">
        <f aca="false">TEXT($B1077,"yyyy-mm")</f>
        <v>2022-04</v>
      </c>
      <c r="R1077" s="28" t="n">
        <f aca="false">IF(AND($O1077&gt;=DATE(2025,1,1),$O1077&lt;=DATE(2025,4,30)),1,0)</f>
        <v>0</v>
      </c>
    </row>
    <row r="1078" customFormat="false" ht="15" hidden="false" customHeight="false" outlineLevel="0" collapsed="false">
      <c r="A1078" s="28" t="n">
        <v>113</v>
      </c>
      <c r="B1078" s="29" t="n">
        <v>44712</v>
      </c>
      <c r="C1078" s="28" t="n">
        <v>5100</v>
      </c>
      <c r="D1078" s="28" t="n">
        <v>0</v>
      </c>
      <c r="E1078" s="28" t="n">
        <v>0</v>
      </c>
      <c r="F1078" s="28" t="s">
        <v>345</v>
      </c>
      <c r="G1078" s="28" t="n">
        <v>0</v>
      </c>
      <c r="H1078" s="28" t="n">
        <v>0</v>
      </c>
      <c r="I1078" s="28" t="n">
        <v>0</v>
      </c>
      <c r="J1078" s="28" t="n">
        <v>189</v>
      </c>
      <c r="K1078" s="28" t="n">
        <v>9</v>
      </c>
      <c r="L1078" s="28" t="n">
        <v>1</v>
      </c>
      <c r="M1078" s="28" t="s">
        <v>145</v>
      </c>
      <c r="N1078" s="28" t="s">
        <v>141</v>
      </c>
      <c r="O1078" s="29" t="n">
        <v>44681</v>
      </c>
      <c r="P1078" s="28" t="n">
        <f aca="false">ROUNDDOWN(($B1078-$O1078)/30,0)</f>
        <v>1</v>
      </c>
      <c r="Q1078" s="28" t="str">
        <f aca="false">TEXT($B1078,"yyyy-mm")</f>
        <v>2022-05</v>
      </c>
      <c r="R1078" s="28" t="n">
        <f aca="false">IF(AND($O1078&gt;=DATE(2025,1,1),$O1078&lt;=DATE(2025,4,30)),1,0)</f>
        <v>0</v>
      </c>
    </row>
    <row r="1079" customFormat="false" ht="15" hidden="false" customHeight="false" outlineLevel="0" collapsed="false">
      <c r="A1079" s="28" t="n">
        <v>113</v>
      </c>
      <c r="B1079" s="29" t="n">
        <v>44742</v>
      </c>
      <c r="C1079" s="28" t="n">
        <v>3400</v>
      </c>
      <c r="D1079" s="28" t="n">
        <v>0</v>
      </c>
      <c r="E1079" s="28" t="n">
        <v>0</v>
      </c>
      <c r="F1079" s="28" t="s">
        <v>345</v>
      </c>
      <c r="G1079" s="28" t="n">
        <v>0</v>
      </c>
      <c r="H1079" s="28" t="n">
        <v>0</v>
      </c>
      <c r="I1079" s="28" t="n">
        <v>0</v>
      </c>
      <c r="J1079" s="28" t="n">
        <v>189</v>
      </c>
      <c r="K1079" s="28" t="n">
        <v>9</v>
      </c>
      <c r="L1079" s="28" t="n">
        <v>1</v>
      </c>
      <c r="M1079" s="28" t="s">
        <v>145</v>
      </c>
      <c r="N1079" s="28" t="s">
        <v>141</v>
      </c>
      <c r="O1079" s="29" t="n">
        <v>44681</v>
      </c>
      <c r="P1079" s="28" t="n">
        <f aca="false">ROUNDDOWN(($B1079-$O1079)/30,0)</f>
        <v>2</v>
      </c>
      <c r="Q1079" s="28" t="str">
        <f aca="false">TEXT($B1079,"yyyy-mm")</f>
        <v>2022-06</v>
      </c>
      <c r="R1079" s="28" t="n">
        <f aca="false">IF(AND($O1079&gt;=DATE(2025,1,1),$O1079&lt;=DATE(2025,4,30)),1,0)</f>
        <v>0</v>
      </c>
    </row>
    <row r="1080" customFormat="false" ht="15" hidden="false" customHeight="false" outlineLevel="0" collapsed="false">
      <c r="A1080" s="28" t="n">
        <v>113</v>
      </c>
      <c r="B1080" s="29" t="n">
        <v>44773</v>
      </c>
      <c r="C1080" s="28" t="n">
        <v>2608.09</v>
      </c>
      <c r="D1080" s="28" t="n">
        <v>908.09</v>
      </c>
      <c r="E1080" s="28" t="n">
        <v>3</v>
      </c>
      <c r="F1080" s="28" t="s">
        <v>346</v>
      </c>
      <c r="G1080" s="28" t="n">
        <v>0</v>
      </c>
      <c r="H1080" s="28" t="n">
        <v>0</v>
      </c>
      <c r="I1080" s="28" t="n">
        <v>0</v>
      </c>
      <c r="J1080" s="28" t="n">
        <v>189</v>
      </c>
      <c r="K1080" s="28" t="n">
        <v>9</v>
      </c>
      <c r="L1080" s="28" t="n">
        <v>1</v>
      </c>
      <c r="M1080" s="28" t="s">
        <v>145</v>
      </c>
      <c r="N1080" s="28" t="s">
        <v>141</v>
      </c>
      <c r="O1080" s="29" t="n">
        <v>44681</v>
      </c>
      <c r="P1080" s="28" t="n">
        <f aca="false">ROUNDDOWN(($B1080-$O1080)/30,0)</f>
        <v>3</v>
      </c>
      <c r="Q1080" s="28" t="str">
        <f aca="false">TEXT($B1080,"yyyy-mm")</f>
        <v>2022-07</v>
      </c>
      <c r="R1080" s="28" t="n">
        <f aca="false">IF(AND($O1080&gt;=DATE(2025,1,1),$O1080&lt;=DATE(2025,4,30)),1,0)</f>
        <v>0</v>
      </c>
    </row>
    <row r="1081" customFormat="false" ht="15" hidden="false" customHeight="false" outlineLevel="0" collapsed="false">
      <c r="A1081" s="28" t="n">
        <v>113</v>
      </c>
      <c r="B1081" s="29" t="n">
        <v>44804</v>
      </c>
      <c r="C1081" s="28" t="n">
        <v>2608.09</v>
      </c>
      <c r="D1081" s="28" t="n">
        <v>2608.09</v>
      </c>
      <c r="E1081" s="28" t="n">
        <v>34</v>
      </c>
      <c r="F1081" s="28" t="s">
        <v>347</v>
      </c>
      <c r="G1081" s="28" t="n">
        <v>1</v>
      </c>
      <c r="H1081" s="28" t="n">
        <v>0</v>
      </c>
      <c r="I1081" s="28" t="n">
        <v>0</v>
      </c>
      <c r="J1081" s="28" t="n">
        <v>189</v>
      </c>
      <c r="K1081" s="28" t="n">
        <v>9</v>
      </c>
      <c r="L1081" s="28" t="n">
        <v>1</v>
      </c>
      <c r="M1081" s="28" t="s">
        <v>145</v>
      </c>
      <c r="N1081" s="28" t="s">
        <v>141</v>
      </c>
      <c r="O1081" s="29" t="n">
        <v>44681</v>
      </c>
      <c r="P1081" s="28" t="n">
        <f aca="false">ROUNDDOWN(($B1081-$O1081)/30,0)</f>
        <v>4</v>
      </c>
      <c r="Q1081" s="28" t="str">
        <f aca="false">TEXT($B1081,"yyyy-mm")</f>
        <v>2022-08</v>
      </c>
      <c r="R1081" s="28" t="n">
        <f aca="false">IF(AND($O1081&gt;=DATE(2025,1,1),$O1081&lt;=DATE(2025,4,30)),1,0)</f>
        <v>0</v>
      </c>
    </row>
    <row r="1082" customFormat="false" ht="15" hidden="false" customHeight="false" outlineLevel="0" collapsed="false">
      <c r="A1082" s="28" t="n">
        <v>114</v>
      </c>
      <c r="B1082" s="29" t="n">
        <v>46142</v>
      </c>
      <c r="C1082" s="28" t="n">
        <v>12400</v>
      </c>
      <c r="D1082" s="28" t="n">
        <v>0</v>
      </c>
      <c r="E1082" s="28" t="n">
        <v>0</v>
      </c>
      <c r="F1082" s="28" t="s">
        <v>345</v>
      </c>
      <c r="G1082" s="28" t="n">
        <v>0</v>
      </c>
      <c r="H1082" s="28" t="n">
        <v>0</v>
      </c>
      <c r="I1082" s="28" t="n">
        <v>0</v>
      </c>
      <c r="J1082" s="28" t="n">
        <v>213</v>
      </c>
      <c r="K1082" s="28" t="n">
        <v>9</v>
      </c>
      <c r="L1082" s="28" t="n">
        <v>2</v>
      </c>
      <c r="M1082" s="28" t="s">
        <v>147</v>
      </c>
      <c r="N1082" s="28" t="s">
        <v>140</v>
      </c>
      <c r="O1082" s="29" t="n">
        <v>46131</v>
      </c>
      <c r="P1082" s="28" t="n">
        <f aca="false">ROUNDDOWN(($B1082-$O1082)/30,0)</f>
        <v>0</v>
      </c>
      <c r="Q1082" s="28" t="str">
        <f aca="false">TEXT($B1082,"yyyy-mm")</f>
        <v>2026-04</v>
      </c>
      <c r="R1082" s="28" t="n">
        <f aca="false">IF(AND($O1082&gt;=DATE(2025,1,1),$O1082&lt;=DATE(2025,4,30)),1,0)</f>
        <v>0</v>
      </c>
    </row>
    <row r="1083" customFormat="false" ht="15" hidden="false" customHeight="false" outlineLevel="0" collapsed="false">
      <c r="A1083" s="28" t="n">
        <v>114</v>
      </c>
      <c r="B1083" s="29" t="n">
        <v>46173</v>
      </c>
      <c r="C1083" s="28" t="n">
        <v>9300</v>
      </c>
      <c r="D1083" s="28" t="n">
        <v>0</v>
      </c>
      <c r="E1083" s="28" t="n">
        <v>0</v>
      </c>
      <c r="F1083" s="28" t="s">
        <v>345</v>
      </c>
      <c r="G1083" s="28" t="n">
        <v>0</v>
      </c>
      <c r="H1083" s="28" t="n">
        <v>0</v>
      </c>
      <c r="I1083" s="28" t="n">
        <v>0</v>
      </c>
      <c r="J1083" s="28" t="n">
        <v>213</v>
      </c>
      <c r="K1083" s="28" t="n">
        <v>9</v>
      </c>
      <c r="L1083" s="28" t="n">
        <v>2</v>
      </c>
      <c r="M1083" s="28" t="s">
        <v>147</v>
      </c>
      <c r="N1083" s="28" t="s">
        <v>140</v>
      </c>
      <c r="O1083" s="29" t="n">
        <v>46131</v>
      </c>
      <c r="P1083" s="28" t="n">
        <f aca="false">ROUNDDOWN(($B1083-$O1083)/30,0)</f>
        <v>1</v>
      </c>
      <c r="Q1083" s="28" t="str">
        <f aca="false">TEXT($B1083,"yyyy-mm")</f>
        <v>2026-05</v>
      </c>
      <c r="R1083" s="28" t="n">
        <f aca="false">IF(AND($O1083&gt;=DATE(2025,1,1),$O1083&lt;=DATE(2025,4,30)),1,0)</f>
        <v>0</v>
      </c>
    </row>
    <row r="1084" customFormat="false" ht="15" hidden="false" customHeight="false" outlineLevel="0" collapsed="false">
      <c r="A1084" s="28" t="n">
        <v>114</v>
      </c>
      <c r="B1084" s="29" t="n">
        <v>46203</v>
      </c>
      <c r="C1084" s="28" t="n">
        <v>6200</v>
      </c>
      <c r="D1084" s="28" t="n">
        <v>0</v>
      </c>
      <c r="E1084" s="28" t="n">
        <v>0</v>
      </c>
      <c r="F1084" s="28" t="s">
        <v>345</v>
      </c>
      <c r="G1084" s="28" t="n">
        <v>0</v>
      </c>
      <c r="H1084" s="28" t="n">
        <v>0</v>
      </c>
      <c r="I1084" s="28" t="n">
        <v>0</v>
      </c>
      <c r="J1084" s="28" t="n">
        <v>213</v>
      </c>
      <c r="K1084" s="28" t="n">
        <v>9</v>
      </c>
      <c r="L1084" s="28" t="n">
        <v>2</v>
      </c>
      <c r="M1084" s="28" t="s">
        <v>147</v>
      </c>
      <c r="N1084" s="28" t="s">
        <v>140</v>
      </c>
      <c r="O1084" s="29" t="n">
        <v>46131</v>
      </c>
      <c r="P1084" s="28" t="n">
        <f aca="false">ROUNDDOWN(($B1084-$O1084)/30,0)</f>
        <v>2</v>
      </c>
      <c r="Q1084" s="28" t="str">
        <f aca="false">TEXT($B1084,"yyyy-mm")</f>
        <v>2026-06</v>
      </c>
      <c r="R1084" s="28" t="n">
        <f aca="false">IF(AND($O1084&gt;=DATE(2025,1,1),$O1084&lt;=DATE(2025,4,30)),1,0)</f>
        <v>0</v>
      </c>
    </row>
    <row r="1085" customFormat="false" ht="15" hidden="false" customHeight="false" outlineLevel="0" collapsed="false">
      <c r="A1085" s="28" t="n">
        <v>114</v>
      </c>
      <c r="B1085" s="29" t="n">
        <v>46234</v>
      </c>
      <c r="C1085" s="28" t="n">
        <v>3100</v>
      </c>
      <c r="D1085" s="28" t="n">
        <v>0</v>
      </c>
      <c r="E1085" s="28" t="n">
        <v>0</v>
      </c>
      <c r="F1085" s="28" t="s">
        <v>345</v>
      </c>
      <c r="G1085" s="28" t="n">
        <v>0</v>
      </c>
      <c r="H1085" s="28" t="n">
        <v>0</v>
      </c>
      <c r="I1085" s="28" t="n">
        <v>0</v>
      </c>
      <c r="J1085" s="28" t="n">
        <v>213</v>
      </c>
      <c r="K1085" s="28" t="n">
        <v>9</v>
      </c>
      <c r="L1085" s="28" t="n">
        <v>2</v>
      </c>
      <c r="M1085" s="28" t="s">
        <v>147</v>
      </c>
      <c r="N1085" s="28" t="s">
        <v>140</v>
      </c>
      <c r="O1085" s="29" t="n">
        <v>46131</v>
      </c>
      <c r="P1085" s="28" t="n">
        <f aca="false">ROUNDDOWN(($B1085-$O1085)/30,0)</f>
        <v>3</v>
      </c>
      <c r="Q1085" s="28" t="str">
        <f aca="false">TEXT($B1085,"yyyy-mm")</f>
        <v>2026-07</v>
      </c>
      <c r="R1085" s="28" t="n">
        <f aca="false">IF(AND($O1085&gt;=DATE(2025,1,1),$O1085&lt;=DATE(2025,4,30)),1,0)</f>
        <v>0</v>
      </c>
    </row>
    <row r="1086" customFormat="false" ht="15" hidden="false" customHeight="false" outlineLevel="0" collapsed="false">
      <c r="A1086" s="28" t="n">
        <v>114</v>
      </c>
      <c r="B1086" s="29" t="n">
        <v>46265</v>
      </c>
      <c r="C1086" s="28" t="n">
        <v>0</v>
      </c>
      <c r="D1086" s="28" t="n">
        <v>0</v>
      </c>
      <c r="E1086" s="28" t="n">
        <v>0</v>
      </c>
      <c r="F1086" s="28" t="s">
        <v>345</v>
      </c>
      <c r="G1086" s="28" t="n">
        <v>0</v>
      </c>
      <c r="H1086" s="28" t="n">
        <v>0</v>
      </c>
      <c r="I1086" s="28" t="n">
        <v>0</v>
      </c>
      <c r="J1086" s="28" t="n">
        <v>213</v>
      </c>
      <c r="K1086" s="28" t="n">
        <v>9</v>
      </c>
      <c r="L1086" s="28" t="n">
        <v>2</v>
      </c>
      <c r="M1086" s="28" t="s">
        <v>147</v>
      </c>
      <c r="N1086" s="28" t="s">
        <v>140</v>
      </c>
      <c r="O1086" s="29" t="n">
        <v>46131</v>
      </c>
      <c r="P1086" s="28" t="n">
        <f aca="false">ROUNDDOWN(($B1086-$O1086)/30,0)</f>
        <v>4</v>
      </c>
      <c r="Q1086" s="28" t="str">
        <f aca="false">TEXT($B1086,"yyyy-mm")</f>
        <v>2026-08</v>
      </c>
      <c r="R1086" s="28" t="n">
        <f aca="false">IF(AND($O1086&gt;=DATE(2025,1,1),$O1086&lt;=DATE(2025,4,30)),1,0)</f>
        <v>0</v>
      </c>
    </row>
    <row r="1087" customFormat="false" ht="15" hidden="false" customHeight="false" outlineLevel="0" collapsed="false">
      <c r="A1087" s="28" t="n">
        <v>115</v>
      </c>
      <c r="B1087" s="29" t="n">
        <v>44895</v>
      </c>
      <c r="C1087" s="28" t="n">
        <v>149800</v>
      </c>
      <c r="D1087" s="28" t="n">
        <v>0</v>
      </c>
      <c r="E1087" s="28" t="n">
        <v>0</v>
      </c>
      <c r="F1087" s="28" t="s">
        <v>345</v>
      </c>
      <c r="G1087" s="28" t="n">
        <v>0</v>
      </c>
      <c r="H1087" s="28" t="n">
        <v>0</v>
      </c>
      <c r="I1087" s="28" t="n">
        <v>0</v>
      </c>
      <c r="J1087" s="28" t="n">
        <v>259</v>
      </c>
      <c r="K1087" s="28" t="n">
        <v>4</v>
      </c>
      <c r="L1087" s="28" t="n">
        <v>1</v>
      </c>
      <c r="M1087" s="28" t="s">
        <v>146</v>
      </c>
      <c r="N1087" s="28" t="s">
        <v>139</v>
      </c>
      <c r="O1087" s="29" t="n">
        <v>44885</v>
      </c>
      <c r="P1087" s="28" t="n">
        <f aca="false">ROUNDDOWN(($B1087-$O1087)/30,0)</f>
        <v>0</v>
      </c>
      <c r="Q1087" s="28" t="str">
        <f aca="false">TEXT($B1087,"yyyy-mm")</f>
        <v>2022-11</v>
      </c>
      <c r="R1087" s="28" t="n">
        <f aca="false">IF(AND($O1087&gt;=DATE(2025,1,1),$O1087&lt;=DATE(2025,4,30)),1,0)</f>
        <v>0</v>
      </c>
    </row>
    <row r="1088" customFormat="false" ht="15" hidden="false" customHeight="false" outlineLevel="0" collapsed="false">
      <c r="A1088" s="28" t="n">
        <v>115</v>
      </c>
      <c r="B1088" s="29" t="n">
        <v>44926</v>
      </c>
      <c r="C1088" s="28" t="n">
        <v>143808</v>
      </c>
      <c r="D1088" s="28" t="n">
        <v>0</v>
      </c>
      <c r="E1088" s="28" t="n">
        <v>0</v>
      </c>
      <c r="F1088" s="28" t="s">
        <v>345</v>
      </c>
      <c r="G1088" s="28" t="n">
        <v>0</v>
      </c>
      <c r="H1088" s="28" t="n">
        <v>0</v>
      </c>
      <c r="I1088" s="28" t="n">
        <v>0</v>
      </c>
      <c r="J1088" s="28" t="n">
        <v>259</v>
      </c>
      <c r="K1088" s="28" t="n">
        <v>4</v>
      </c>
      <c r="L1088" s="28" t="n">
        <v>1</v>
      </c>
      <c r="M1088" s="28" t="s">
        <v>146</v>
      </c>
      <c r="N1088" s="28" t="s">
        <v>139</v>
      </c>
      <c r="O1088" s="29" t="n">
        <v>44885</v>
      </c>
      <c r="P1088" s="28" t="n">
        <f aca="false">ROUNDDOWN(($B1088-$O1088)/30,0)</f>
        <v>1</v>
      </c>
      <c r="Q1088" s="28" t="str">
        <f aca="false">TEXT($B1088,"yyyy-mm")</f>
        <v>2022-12</v>
      </c>
      <c r="R1088" s="28" t="n">
        <f aca="false">IF(AND($O1088&gt;=DATE(2025,1,1),$O1088&lt;=DATE(2025,4,30)),1,0)</f>
        <v>0</v>
      </c>
    </row>
    <row r="1089" customFormat="false" ht="15" hidden="false" customHeight="false" outlineLevel="0" collapsed="false">
      <c r="A1089" s="28" t="n">
        <v>115</v>
      </c>
      <c r="B1089" s="29" t="n">
        <v>44957</v>
      </c>
      <c r="C1089" s="28" t="n">
        <v>137816</v>
      </c>
      <c r="D1089" s="28" t="n">
        <v>0</v>
      </c>
      <c r="E1089" s="28" t="n">
        <v>0</v>
      </c>
      <c r="F1089" s="28" t="s">
        <v>345</v>
      </c>
      <c r="G1089" s="28" t="n">
        <v>0</v>
      </c>
      <c r="H1089" s="28" t="n">
        <v>0</v>
      </c>
      <c r="I1089" s="28" t="n">
        <v>0</v>
      </c>
      <c r="J1089" s="28" t="n">
        <v>259</v>
      </c>
      <c r="K1089" s="28" t="n">
        <v>4</v>
      </c>
      <c r="L1089" s="28" t="n">
        <v>1</v>
      </c>
      <c r="M1089" s="28" t="s">
        <v>146</v>
      </c>
      <c r="N1089" s="28" t="s">
        <v>139</v>
      </c>
      <c r="O1089" s="29" t="n">
        <v>44885</v>
      </c>
      <c r="P1089" s="28" t="n">
        <f aca="false">ROUNDDOWN(($B1089-$O1089)/30,0)</f>
        <v>2</v>
      </c>
      <c r="Q1089" s="28" t="str">
        <f aca="false">TEXT($B1089,"yyyy-mm")</f>
        <v>2023-01</v>
      </c>
      <c r="R1089" s="28" t="n">
        <f aca="false">IF(AND($O1089&gt;=DATE(2025,1,1),$O1089&lt;=DATE(2025,4,30)),1,0)</f>
        <v>0</v>
      </c>
    </row>
    <row r="1090" customFormat="false" ht="15" hidden="false" customHeight="false" outlineLevel="0" collapsed="false">
      <c r="A1090" s="28" t="n">
        <v>115</v>
      </c>
      <c r="B1090" s="29" t="n">
        <v>44985</v>
      </c>
      <c r="C1090" s="28" t="n">
        <v>131824</v>
      </c>
      <c r="D1090" s="28" t="n">
        <v>0</v>
      </c>
      <c r="E1090" s="28" t="n">
        <v>0</v>
      </c>
      <c r="F1090" s="28" t="s">
        <v>345</v>
      </c>
      <c r="G1090" s="28" t="n">
        <v>0</v>
      </c>
      <c r="H1090" s="28" t="n">
        <v>0</v>
      </c>
      <c r="I1090" s="28" t="n">
        <v>0</v>
      </c>
      <c r="J1090" s="28" t="n">
        <v>259</v>
      </c>
      <c r="K1090" s="28" t="n">
        <v>4</v>
      </c>
      <c r="L1090" s="28" t="n">
        <v>1</v>
      </c>
      <c r="M1090" s="28" t="s">
        <v>146</v>
      </c>
      <c r="N1090" s="28" t="s">
        <v>139</v>
      </c>
      <c r="O1090" s="29" t="n">
        <v>44885</v>
      </c>
      <c r="P1090" s="28" t="n">
        <f aca="false">ROUNDDOWN(($B1090-$O1090)/30,0)</f>
        <v>3</v>
      </c>
      <c r="Q1090" s="28" t="str">
        <f aca="false">TEXT($B1090,"yyyy-mm")</f>
        <v>2023-02</v>
      </c>
      <c r="R1090" s="28" t="n">
        <f aca="false">IF(AND($O1090&gt;=DATE(2025,1,1),$O1090&lt;=DATE(2025,4,30)),1,0)</f>
        <v>0</v>
      </c>
    </row>
    <row r="1091" customFormat="false" ht="15" hidden="false" customHeight="false" outlineLevel="0" collapsed="false">
      <c r="A1091" s="28" t="n">
        <v>115</v>
      </c>
      <c r="B1091" s="29" t="n">
        <v>45016</v>
      </c>
      <c r="C1091" s="28" t="n">
        <v>125832</v>
      </c>
      <c r="D1091" s="28" t="n">
        <v>0</v>
      </c>
      <c r="E1091" s="28" t="n">
        <v>0</v>
      </c>
      <c r="F1091" s="28" t="s">
        <v>345</v>
      </c>
      <c r="G1091" s="28" t="n">
        <v>0</v>
      </c>
      <c r="H1091" s="28" t="n">
        <v>0</v>
      </c>
      <c r="I1091" s="28" t="n">
        <v>0</v>
      </c>
      <c r="J1091" s="28" t="n">
        <v>259</v>
      </c>
      <c r="K1091" s="28" t="n">
        <v>4</v>
      </c>
      <c r="L1091" s="28" t="n">
        <v>1</v>
      </c>
      <c r="M1091" s="28" t="s">
        <v>146</v>
      </c>
      <c r="N1091" s="28" t="s">
        <v>139</v>
      </c>
      <c r="O1091" s="29" t="n">
        <v>44885</v>
      </c>
      <c r="P1091" s="28" t="n">
        <f aca="false">ROUNDDOWN(($B1091-$O1091)/30,0)</f>
        <v>4</v>
      </c>
      <c r="Q1091" s="28" t="str">
        <f aca="false">TEXT($B1091,"yyyy-mm")</f>
        <v>2023-03</v>
      </c>
      <c r="R1091" s="28" t="n">
        <f aca="false">IF(AND($O1091&gt;=DATE(2025,1,1),$O1091&lt;=DATE(2025,4,30)),1,0)</f>
        <v>0</v>
      </c>
    </row>
    <row r="1092" customFormat="false" ht="15" hidden="false" customHeight="false" outlineLevel="0" collapsed="false">
      <c r="A1092" s="28" t="n">
        <v>115</v>
      </c>
      <c r="B1092" s="29" t="n">
        <v>45046</v>
      </c>
      <c r="C1092" s="28" t="n">
        <v>119840</v>
      </c>
      <c r="D1092" s="28" t="n">
        <v>0</v>
      </c>
      <c r="E1092" s="28" t="n">
        <v>0</v>
      </c>
      <c r="F1092" s="28" t="s">
        <v>345</v>
      </c>
      <c r="G1092" s="28" t="n">
        <v>0</v>
      </c>
      <c r="H1092" s="28" t="n">
        <v>0</v>
      </c>
      <c r="I1092" s="28" t="n">
        <v>0</v>
      </c>
      <c r="J1092" s="28" t="n">
        <v>259</v>
      </c>
      <c r="K1092" s="28" t="n">
        <v>4</v>
      </c>
      <c r="L1092" s="28" t="n">
        <v>1</v>
      </c>
      <c r="M1092" s="28" t="s">
        <v>146</v>
      </c>
      <c r="N1092" s="28" t="s">
        <v>139</v>
      </c>
      <c r="O1092" s="29" t="n">
        <v>44885</v>
      </c>
      <c r="P1092" s="28" t="n">
        <f aca="false">ROUNDDOWN(($B1092-$O1092)/30,0)</f>
        <v>5</v>
      </c>
      <c r="Q1092" s="28" t="str">
        <f aca="false">TEXT($B1092,"yyyy-mm")</f>
        <v>2023-04</v>
      </c>
      <c r="R1092" s="28" t="n">
        <f aca="false">IF(AND($O1092&gt;=DATE(2025,1,1),$O1092&lt;=DATE(2025,4,30)),1,0)</f>
        <v>0</v>
      </c>
    </row>
    <row r="1093" customFormat="false" ht="15" hidden="false" customHeight="false" outlineLevel="0" collapsed="false">
      <c r="A1093" s="28" t="n">
        <v>115</v>
      </c>
      <c r="B1093" s="29" t="n">
        <v>45077</v>
      </c>
      <c r="C1093" s="28" t="n">
        <v>113848</v>
      </c>
      <c r="D1093" s="28" t="n">
        <v>0</v>
      </c>
      <c r="E1093" s="28" t="n">
        <v>0</v>
      </c>
      <c r="F1093" s="28" t="s">
        <v>345</v>
      </c>
      <c r="G1093" s="28" t="n">
        <v>0</v>
      </c>
      <c r="H1093" s="28" t="n">
        <v>0</v>
      </c>
      <c r="I1093" s="28" t="n">
        <v>0</v>
      </c>
      <c r="J1093" s="28" t="n">
        <v>259</v>
      </c>
      <c r="K1093" s="28" t="n">
        <v>4</v>
      </c>
      <c r="L1093" s="28" t="n">
        <v>1</v>
      </c>
      <c r="M1093" s="28" t="s">
        <v>146</v>
      </c>
      <c r="N1093" s="28" t="s">
        <v>139</v>
      </c>
      <c r="O1093" s="29" t="n">
        <v>44885</v>
      </c>
      <c r="P1093" s="28" t="n">
        <f aca="false">ROUNDDOWN(($B1093-$O1093)/30,0)</f>
        <v>6</v>
      </c>
      <c r="Q1093" s="28" t="str">
        <f aca="false">TEXT($B1093,"yyyy-mm")</f>
        <v>2023-05</v>
      </c>
      <c r="R1093" s="28" t="n">
        <f aca="false">IF(AND($O1093&gt;=DATE(2025,1,1),$O1093&lt;=DATE(2025,4,30)),1,0)</f>
        <v>0</v>
      </c>
    </row>
    <row r="1094" customFormat="false" ht="15" hidden="false" customHeight="false" outlineLevel="0" collapsed="false">
      <c r="A1094" s="28" t="n">
        <v>115</v>
      </c>
      <c r="B1094" s="29" t="n">
        <v>45107</v>
      </c>
      <c r="C1094" s="28" t="n">
        <v>107856</v>
      </c>
      <c r="D1094" s="28" t="n">
        <v>0</v>
      </c>
      <c r="E1094" s="28" t="n">
        <v>0</v>
      </c>
      <c r="F1094" s="28" t="s">
        <v>345</v>
      </c>
      <c r="G1094" s="28" t="n">
        <v>0</v>
      </c>
      <c r="H1094" s="28" t="n">
        <v>0</v>
      </c>
      <c r="I1094" s="28" t="n">
        <v>0</v>
      </c>
      <c r="J1094" s="28" t="n">
        <v>259</v>
      </c>
      <c r="K1094" s="28" t="n">
        <v>4</v>
      </c>
      <c r="L1094" s="28" t="n">
        <v>1</v>
      </c>
      <c r="M1094" s="28" t="s">
        <v>146</v>
      </c>
      <c r="N1094" s="28" t="s">
        <v>139</v>
      </c>
      <c r="O1094" s="29" t="n">
        <v>44885</v>
      </c>
      <c r="P1094" s="28" t="n">
        <f aca="false">ROUNDDOWN(($B1094-$O1094)/30,0)</f>
        <v>7</v>
      </c>
      <c r="Q1094" s="28" t="str">
        <f aca="false">TEXT($B1094,"yyyy-mm")</f>
        <v>2023-06</v>
      </c>
      <c r="R1094" s="28" t="n">
        <f aca="false">IF(AND($O1094&gt;=DATE(2025,1,1),$O1094&lt;=DATE(2025,4,30)),1,0)</f>
        <v>0</v>
      </c>
    </row>
    <row r="1095" customFormat="false" ht="15" hidden="false" customHeight="false" outlineLevel="0" collapsed="false">
      <c r="A1095" s="28" t="n">
        <v>115</v>
      </c>
      <c r="B1095" s="29" t="n">
        <v>45138</v>
      </c>
      <c r="C1095" s="28" t="n">
        <v>101864</v>
      </c>
      <c r="D1095" s="28" t="n">
        <v>0</v>
      </c>
      <c r="E1095" s="28" t="n">
        <v>0</v>
      </c>
      <c r="F1095" s="28" t="s">
        <v>345</v>
      </c>
      <c r="G1095" s="28" t="n">
        <v>0</v>
      </c>
      <c r="H1095" s="28" t="n">
        <v>0</v>
      </c>
      <c r="I1095" s="28" t="n">
        <v>0</v>
      </c>
      <c r="J1095" s="28" t="n">
        <v>259</v>
      </c>
      <c r="K1095" s="28" t="n">
        <v>4</v>
      </c>
      <c r="L1095" s="28" t="n">
        <v>1</v>
      </c>
      <c r="M1095" s="28" t="s">
        <v>146</v>
      </c>
      <c r="N1095" s="28" t="s">
        <v>139</v>
      </c>
      <c r="O1095" s="29" t="n">
        <v>44885</v>
      </c>
      <c r="P1095" s="28" t="n">
        <f aca="false">ROUNDDOWN(($B1095-$O1095)/30,0)</f>
        <v>8</v>
      </c>
      <c r="Q1095" s="28" t="str">
        <f aca="false">TEXT($B1095,"yyyy-mm")</f>
        <v>2023-07</v>
      </c>
      <c r="R1095" s="28" t="n">
        <f aca="false">IF(AND($O1095&gt;=DATE(2025,1,1),$O1095&lt;=DATE(2025,4,30)),1,0)</f>
        <v>0</v>
      </c>
    </row>
    <row r="1096" customFormat="false" ht="15" hidden="false" customHeight="false" outlineLevel="0" collapsed="false">
      <c r="A1096" s="28" t="n">
        <v>115</v>
      </c>
      <c r="B1096" s="29" t="n">
        <v>45169</v>
      </c>
      <c r="C1096" s="28" t="n">
        <v>95872</v>
      </c>
      <c r="D1096" s="28" t="n">
        <v>0</v>
      </c>
      <c r="E1096" s="28" t="n">
        <v>0</v>
      </c>
      <c r="F1096" s="28" t="s">
        <v>345</v>
      </c>
      <c r="G1096" s="28" t="n">
        <v>0</v>
      </c>
      <c r="H1096" s="28" t="n">
        <v>0</v>
      </c>
      <c r="I1096" s="28" t="n">
        <v>0</v>
      </c>
      <c r="J1096" s="28" t="n">
        <v>259</v>
      </c>
      <c r="K1096" s="28" t="n">
        <v>4</v>
      </c>
      <c r="L1096" s="28" t="n">
        <v>1</v>
      </c>
      <c r="M1096" s="28" t="s">
        <v>146</v>
      </c>
      <c r="N1096" s="28" t="s">
        <v>139</v>
      </c>
      <c r="O1096" s="29" t="n">
        <v>44885</v>
      </c>
      <c r="P1096" s="28" t="n">
        <f aca="false">ROUNDDOWN(($B1096-$O1096)/30,0)</f>
        <v>9</v>
      </c>
      <c r="Q1096" s="28" t="str">
        <f aca="false">TEXT($B1096,"yyyy-mm")</f>
        <v>2023-08</v>
      </c>
      <c r="R1096" s="28" t="n">
        <f aca="false">IF(AND($O1096&gt;=DATE(2025,1,1),$O1096&lt;=DATE(2025,4,30)),1,0)</f>
        <v>0</v>
      </c>
    </row>
    <row r="1097" customFormat="false" ht="15" hidden="false" customHeight="false" outlineLevel="0" collapsed="false">
      <c r="A1097" s="28" t="n">
        <v>115</v>
      </c>
      <c r="B1097" s="29" t="n">
        <v>45199</v>
      </c>
      <c r="C1097" s="28" t="n">
        <v>89880</v>
      </c>
      <c r="D1097" s="28" t="n">
        <v>0</v>
      </c>
      <c r="E1097" s="28" t="n">
        <v>0</v>
      </c>
      <c r="F1097" s="28" t="s">
        <v>345</v>
      </c>
      <c r="G1097" s="28" t="n">
        <v>0</v>
      </c>
      <c r="H1097" s="28" t="n">
        <v>0</v>
      </c>
      <c r="I1097" s="28" t="n">
        <v>0</v>
      </c>
      <c r="J1097" s="28" t="n">
        <v>259</v>
      </c>
      <c r="K1097" s="28" t="n">
        <v>4</v>
      </c>
      <c r="L1097" s="28" t="n">
        <v>1</v>
      </c>
      <c r="M1097" s="28" t="s">
        <v>146</v>
      </c>
      <c r="N1097" s="28" t="s">
        <v>139</v>
      </c>
      <c r="O1097" s="29" t="n">
        <v>44885</v>
      </c>
      <c r="P1097" s="28" t="n">
        <f aca="false">ROUNDDOWN(($B1097-$O1097)/30,0)</f>
        <v>10</v>
      </c>
      <c r="Q1097" s="28" t="str">
        <f aca="false">TEXT($B1097,"yyyy-mm")</f>
        <v>2023-09</v>
      </c>
      <c r="R1097" s="28" t="n">
        <f aca="false">IF(AND($O1097&gt;=DATE(2025,1,1),$O1097&lt;=DATE(2025,4,30)),1,0)</f>
        <v>0</v>
      </c>
    </row>
    <row r="1098" customFormat="false" ht="15" hidden="false" customHeight="false" outlineLevel="0" collapsed="false">
      <c r="A1098" s="28" t="n">
        <v>115</v>
      </c>
      <c r="B1098" s="29" t="n">
        <v>45230</v>
      </c>
      <c r="C1098" s="28" t="n">
        <v>83888</v>
      </c>
      <c r="D1098" s="28" t="n">
        <v>0</v>
      </c>
      <c r="E1098" s="28" t="n">
        <v>0</v>
      </c>
      <c r="F1098" s="28" t="s">
        <v>345</v>
      </c>
      <c r="G1098" s="28" t="n">
        <v>0</v>
      </c>
      <c r="H1098" s="28" t="n">
        <v>0</v>
      </c>
      <c r="I1098" s="28" t="n">
        <v>0</v>
      </c>
      <c r="J1098" s="28" t="n">
        <v>259</v>
      </c>
      <c r="K1098" s="28" t="n">
        <v>4</v>
      </c>
      <c r="L1098" s="28" t="n">
        <v>1</v>
      </c>
      <c r="M1098" s="28" t="s">
        <v>146</v>
      </c>
      <c r="N1098" s="28" t="s">
        <v>139</v>
      </c>
      <c r="O1098" s="29" t="n">
        <v>44885</v>
      </c>
      <c r="P1098" s="28" t="n">
        <f aca="false">ROUNDDOWN(($B1098-$O1098)/30,0)</f>
        <v>11</v>
      </c>
      <c r="Q1098" s="28" t="str">
        <f aca="false">TEXT($B1098,"yyyy-mm")</f>
        <v>2023-10</v>
      </c>
      <c r="R1098" s="28" t="n">
        <f aca="false">IF(AND($O1098&gt;=DATE(2025,1,1),$O1098&lt;=DATE(2025,4,30)),1,0)</f>
        <v>0</v>
      </c>
    </row>
    <row r="1099" customFormat="false" ht="15" hidden="false" customHeight="false" outlineLevel="0" collapsed="false">
      <c r="A1099" s="28" t="n">
        <v>115</v>
      </c>
      <c r="B1099" s="29" t="n">
        <v>45260</v>
      </c>
      <c r="C1099" s="28" t="n">
        <v>81348.89</v>
      </c>
      <c r="D1099" s="28" t="n">
        <v>3452.89</v>
      </c>
      <c r="E1099" s="28" t="n">
        <v>10</v>
      </c>
      <c r="F1099" s="28" t="s">
        <v>346</v>
      </c>
      <c r="G1099" s="28" t="n">
        <v>0</v>
      </c>
      <c r="H1099" s="28" t="n">
        <v>0</v>
      </c>
      <c r="I1099" s="28" t="n">
        <v>0</v>
      </c>
      <c r="J1099" s="28" t="n">
        <v>259</v>
      </c>
      <c r="K1099" s="28" t="n">
        <v>4</v>
      </c>
      <c r="L1099" s="28" t="n">
        <v>1</v>
      </c>
      <c r="M1099" s="28" t="s">
        <v>146</v>
      </c>
      <c r="N1099" s="28" t="s">
        <v>139</v>
      </c>
      <c r="O1099" s="29" t="n">
        <v>44885</v>
      </c>
      <c r="P1099" s="28" t="n">
        <f aca="false">ROUNDDOWN(($B1099-$O1099)/30,0)</f>
        <v>12</v>
      </c>
      <c r="Q1099" s="28" t="str">
        <f aca="false">TEXT($B1099,"yyyy-mm")</f>
        <v>2023-11</v>
      </c>
      <c r="R1099" s="28" t="n">
        <f aca="false">IF(AND($O1099&gt;=DATE(2025,1,1),$O1099&lt;=DATE(2025,4,30)),1,0)</f>
        <v>0</v>
      </c>
    </row>
    <row r="1100" customFormat="false" ht="15" hidden="false" customHeight="false" outlineLevel="0" collapsed="false">
      <c r="A1100" s="28" t="n">
        <v>115</v>
      </c>
      <c r="B1100" s="29" t="n">
        <v>45291</v>
      </c>
      <c r="C1100" s="28" t="n">
        <v>81348.89</v>
      </c>
      <c r="D1100" s="28" t="n">
        <v>9444.89</v>
      </c>
      <c r="E1100" s="28" t="n">
        <v>41</v>
      </c>
      <c r="F1100" s="28" t="s">
        <v>347</v>
      </c>
      <c r="G1100" s="28" t="n">
        <v>1</v>
      </c>
      <c r="H1100" s="28" t="n">
        <v>0</v>
      </c>
      <c r="I1100" s="28" t="n">
        <v>0</v>
      </c>
      <c r="J1100" s="28" t="n">
        <v>259</v>
      </c>
      <c r="K1100" s="28" t="n">
        <v>4</v>
      </c>
      <c r="L1100" s="28" t="n">
        <v>1</v>
      </c>
      <c r="M1100" s="28" t="s">
        <v>146</v>
      </c>
      <c r="N1100" s="28" t="s">
        <v>139</v>
      </c>
      <c r="O1100" s="29" t="n">
        <v>44885</v>
      </c>
      <c r="P1100" s="28" t="n">
        <f aca="false">ROUNDDOWN(($B1100-$O1100)/30,0)</f>
        <v>13</v>
      </c>
      <c r="Q1100" s="28" t="str">
        <f aca="false">TEXT($B1100,"yyyy-mm")</f>
        <v>2023-12</v>
      </c>
      <c r="R1100" s="28" t="n">
        <f aca="false">IF(AND($O1100&gt;=DATE(2025,1,1),$O1100&lt;=DATE(2025,4,30)),1,0)</f>
        <v>0</v>
      </c>
    </row>
    <row r="1101" customFormat="false" ht="15" hidden="false" customHeight="false" outlineLevel="0" collapsed="false">
      <c r="A1101" s="28" t="n">
        <v>115</v>
      </c>
      <c r="B1101" s="29" t="n">
        <v>45322</v>
      </c>
      <c r="C1101" s="28" t="n">
        <v>81348.89</v>
      </c>
      <c r="D1101" s="28" t="n">
        <v>15436.89</v>
      </c>
      <c r="E1101" s="28" t="n">
        <v>72</v>
      </c>
      <c r="F1101" s="28" t="s">
        <v>348</v>
      </c>
      <c r="G1101" s="28" t="n">
        <v>1</v>
      </c>
      <c r="H1101" s="28" t="n">
        <v>1</v>
      </c>
      <c r="I1101" s="28" t="n">
        <v>0</v>
      </c>
      <c r="J1101" s="28" t="n">
        <v>259</v>
      </c>
      <c r="K1101" s="28" t="n">
        <v>4</v>
      </c>
      <c r="L1101" s="28" t="n">
        <v>1</v>
      </c>
      <c r="M1101" s="28" t="s">
        <v>146</v>
      </c>
      <c r="N1101" s="28" t="s">
        <v>139</v>
      </c>
      <c r="O1101" s="29" t="n">
        <v>44885</v>
      </c>
      <c r="P1101" s="28" t="n">
        <f aca="false">ROUNDDOWN(($B1101-$O1101)/30,0)</f>
        <v>14</v>
      </c>
      <c r="Q1101" s="28" t="str">
        <f aca="false">TEXT($B1101,"yyyy-mm")</f>
        <v>2024-01</v>
      </c>
      <c r="R1101" s="28" t="n">
        <f aca="false">IF(AND($O1101&gt;=DATE(2025,1,1),$O1101&lt;=DATE(2025,4,30)),1,0)</f>
        <v>0</v>
      </c>
    </row>
    <row r="1102" customFormat="false" ht="15" hidden="false" customHeight="false" outlineLevel="0" collapsed="false">
      <c r="A1102" s="28" t="n">
        <v>115</v>
      </c>
      <c r="B1102" s="29" t="n">
        <v>45351</v>
      </c>
      <c r="C1102" s="28" t="n">
        <v>77324.22</v>
      </c>
      <c r="D1102" s="28" t="n">
        <v>17404.22</v>
      </c>
      <c r="E1102" s="28" t="n">
        <v>101</v>
      </c>
      <c r="F1102" s="28" t="s">
        <v>349</v>
      </c>
      <c r="G1102" s="28" t="n">
        <v>1</v>
      </c>
      <c r="H1102" s="28" t="n">
        <v>1</v>
      </c>
      <c r="I1102" s="28" t="n">
        <v>1</v>
      </c>
      <c r="J1102" s="28" t="n">
        <v>259</v>
      </c>
      <c r="K1102" s="28" t="n">
        <v>4</v>
      </c>
      <c r="L1102" s="28" t="n">
        <v>1</v>
      </c>
      <c r="M1102" s="28" t="s">
        <v>146</v>
      </c>
      <c r="N1102" s="28" t="s">
        <v>139</v>
      </c>
      <c r="O1102" s="29" t="n">
        <v>44885</v>
      </c>
      <c r="P1102" s="28" t="n">
        <f aca="false">ROUNDDOWN(($B1102-$O1102)/30,0)</f>
        <v>15</v>
      </c>
      <c r="Q1102" s="28" t="str">
        <f aca="false">TEXT($B1102,"yyyy-mm")</f>
        <v>2024-02</v>
      </c>
      <c r="R1102" s="28" t="n">
        <f aca="false">IF(AND($O1102&gt;=DATE(2025,1,1),$O1102&lt;=DATE(2025,4,30)),1,0)</f>
        <v>0</v>
      </c>
    </row>
    <row r="1103" customFormat="false" ht="15" hidden="false" customHeight="false" outlineLevel="0" collapsed="false">
      <c r="A1103" s="28" t="n">
        <v>115</v>
      </c>
      <c r="B1103" s="29" t="n">
        <v>45382</v>
      </c>
      <c r="C1103" s="28" t="n">
        <v>77324.22</v>
      </c>
      <c r="D1103" s="28" t="n">
        <v>23396.22</v>
      </c>
      <c r="E1103" s="28" t="n">
        <v>132</v>
      </c>
      <c r="F1103" s="28" t="s">
        <v>349</v>
      </c>
      <c r="G1103" s="28" t="n">
        <v>1</v>
      </c>
      <c r="H1103" s="28" t="n">
        <v>1</v>
      </c>
      <c r="I1103" s="28" t="n">
        <v>1</v>
      </c>
      <c r="J1103" s="28" t="n">
        <v>259</v>
      </c>
      <c r="K1103" s="28" t="n">
        <v>4</v>
      </c>
      <c r="L1103" s="28" t="n">
        <v>1</v>
      </c>
      <c r="M1103" s="28" t="s">
        <v>146</v>
      </c>
      <c r="N1103" s="28" t="s">
        <v>139</v>
      </c>
      <c r="O1103" s="29" t="n">
        <v>44885</v>
      </c>
      <c r="P1103" s="28" t="n">
        <f aca="false">ROUNDDOWN(($B1103-$O1103)/30,0)</f>
        <v>16</v>
      </c>
      <c r="Q1103" s="28" t="str">
        <f aca="false">TEXT($B1103,"yyyy-mm")</f>
        <v>2024-03</v>
      </c>
      <c r="R1103" s="28" t="n">
        <f aca="false">IF(AND($O1103&gt;=DATE(2025,1,1),$O1103&lt;=DATE(2025,4,30)),1,0)</f>
        <v>0</v>
      </c>
    </row>
    <row r="1104" customFormat="false" ht="15" hidden="false" customHeight="false" outlineLevel="0" collapsed="false">
      <c r="A1104" s="28" t="n">
        <v>115</v>
      </c>
      <c r="B1104" s="29" t="n">
        <v>45412</v>
      </c>
      <c r="C1104" s="28" t="n">
        <v>77324.22</v>
      </c>
      <c r="D1104" s="28" t="n">
        <v>29388.22</v>
      </c>
      <c r="E1104" s="28" t="n">
        <v>162</v>
      </c>
      <c r="F1104" s="28" t="s">
        <v>349</v>
      </c>
      <c r="G1104" s="28" t="n">
        <v>1</v>
      </c>
      <c r="H1104" s="28" t="n">
        <v>1</v>
      </c>
      <c r="I1104" s="28" t="n">
        <v>1</v>
      </c>
      <c r="J1104" s="28" t="n">
        <v>259</v>
      </c>
      <c r="K1104" s="28" t="n">
        <v>4</v>
      </c>
      <c r="L1104" s="28" t="n">
        <v>1</v>
      </c>
      <c r="M1104" s="28" t="s">
        <v>146</v>
      </c>
      <c r="N1104" s="28" t="s">
        <v>139</v>
      </c>
      <c r="O1104" s="29" t="n">
        <v>44885</v>
      </c>
      <c r="P1104" s="28" t="n">
        <f aca="false">ROUNDDOWN(($B1104-$O1104)/30,0)</f>
        <v>17</v>
      </c>
      <c r="Q1104" s="28" t="str">
        <f aca="false">TEXT($B1104,"yyyy-mm")</f>
        <v>2024-04</v>
      </c>
      <c r="R1104" s="28" t="n">
        <f aca="false">IF(AND($O1104&gt;=DATE(2025,1,1),$O1104&lt;=DATE(2025,4,30)),1,0)</f>
        <v>0</v>
      </c>
    </row>
    <row r="1105" customFormat="false" ht="15" hidden="false" customHeight="false" outlineLevel="0" collapsed="false">
      <c r="A1105" s="28" t="n">
        <v>115</v>
      </c>
      <c r="B1105" s="29" t="n">
        <v>45443</v>
      </c>
      <c r="C1105" s="28" t="n">
        <v>77324.22</v>
      </c>
      <c r="D1105" s="28" t="n">
        <v>35380.22</v>
      </c>
      <c r="E1105" s="28" t="n">
        <v>193</v>
      </c>
      <c r="F1105" s="28" t="s">
        <v>349</v>
      </c>
      <c r="G1105" s="28" t="n">
        <v>1</v>
      </c>
      <c r="H1105" s="28" t="n">
        <v>1</v>
      </c>
      <c r="I1105" s="28" t="n">
        <v>1</v>
      </c>
      <c r="J1105" s="28" t="n">
        <v>259</v>
      </c>
      <c r="K1105" s="28" t="n">
        <v>4</v>
      </c>
      <c r="L1105" s="28" t="n">
        <v>1</v>
      </c>
      <c r="M1105" s="28" t="s">
        <v>146</v>
      </c>
      <c r="N1105" s="28" t="s">
        <v>139</v>
      </c>
      <c r="O1105" s="29" t="n">
        <v>44885</v>
      </c>
      <c r="P1105" s="28" t="n">
        <f aca="false">ROUNDDOWN(($B1105-$O1105)/30,0)</f>
        <v>18</v>
      </c>
      <c r="Q1105" s="28" t="str">
        <f aca="false">TEXT($B1105,"yyyy-mm")</f>
        <v>2024-05</v>
      </c>
      <c r="R1105" s="28" t="n">
        <f aca="false">IF(AND($O1105&gt;=DATE(2025,1,1),$O1105&lt;=DATE(2025,4,30)),1,0)</f>
        <v>0</v>
      </c>
    </row>
    <row r="1106" customFormat="false" ht="15" hidden="false" customHeight="false" outlineLevel="0" collapsed="false">
      <c r="A1106" s="28" t="n">
        <v>115</v>
      </c>
      <c r="B1106" s="29" t="n">
        <v>45473</v>
      </c>
      <c r="C1106" s="28" t="n">
        <v>77324.22</v>
      </c>
      <c r="D1106" s="28" t="n">
        <v>41372.22</v>
      </c>
      <c r="E1106" s="28" t="n">
        <v>223</v>
      </c>
      <c r="F1106" s="28" t="s">
        <v>349</v>
      </c>
      <c r="G1106" s="28" t="n">
        <v>1</v>
      </c>
      <c r="H1106" s="28" t="n">
        <v>1</v>
      </c>
      <c r="I1106" s="28" t="n">
        <v>1</v>
      </c>
      <c r="J1106" s="28" t="n">
        <v>259</v>
      </c>
      <c r="K1106" s="28" t="n">
        <v>4</v>
      </c>
      <c r="L1106" s="28" t="n">
        <v>1</v>
      </c>
      <c r="M1106" s="28" t="s">
        <v>146</v>
      </c>
      <c r="N1106" s="28" t="s">
        <v>139</v>
      </c>
      <c r="O1106" s="29" t="n">
        <v>44885</v>
      </c>
      <c r="P1106" s="28" t="n">
        <f aca="false">ROUNDDOWN(($B1106-$O1106)/30,0)</f>
        <v>19</v>
      </c>
      <c r="Q1106" s="28" t="str">
        <f aca="false">TEXT($B1106,"yyyy-mm")</f>
        <v>2024-06</v>
      </c>
      <c r="R1106" s="28" t="n">
        <f aca="false">IF(AND($O1106&gt;=DATE(2025,1,1),$O1106&lt;=DATE(2025,4,30)),1,0)</f>
        <v>0</v>
      </c>
    </row>
    <row r="1107" customFormat="false" ht="15" hidden="false" customHeight="false" outlineLevel="0" collapsed="false">
      <c r="A1107" s="28" t="n">
        <v>115</v>
      </c>
      <c r="B1107" s="29" t="n">
        <v>45504</v>
      </c>
      <c r="C1107" s="28" t="n">
        <v>77324.22</v>
      </c>
      <c r="D1107" s="28" t="n">
        <v>47364.22</v>
      </c>
      <c r="E1107" s="28" t="n">
        <v>254</v>
      </c>
      <c r="F1107" s="28" t="s">
        <v>349</v>
      </c>
      <c r="G1107" s="28" t="n">
        <v>1</v>
      </c>
      <c r="H1107" s="28" t="n">
        <v>1</v>
      </c>
      <c r="I1107" s="28" t="n">
        <v>1</v>
      </c>
      <c r="J1107" s="28" t="n">
        <v>259</v>
      </c>
      <c r="K1107" s="28" t="n">
        <v>4</v>
      </c>
      <c r="L1107" s="28" t="n">
        <v>1</v>
      </c>
      <c r="M1107" s="28" t="s">
        <v>146</v>
      </c>
      <c r="N1107" s="28" t="s">
        <v>139</v>
      </c>
      <c r="O1107" s="29" t="n">
        <v>44885</v>
      </c>
      <c r="P1107" s="28" t="n">
        <f aca="false">ROUNDDOWN(($B1107-$O1107)/30,0)</f>
        <v>20</v>
      </c>
      <c r="Q1107" s="28" t="str">
        <f aca="false">TEXT($B1107,"yyyy-mm")</f>
        <v>2024-07</v>
      </c>
      <c r="R1107" s="28" t="n">
        <f aca="false">IF(AND($O1107&gt;=DATE(2025,1,1),$O1107&lt;=DATE(2025,4,30)),1,0)</f>
        <v>0</v>
      </c>
    </row>
    <row r="1108" customFormat="false" ht="15" hidden="false" customHeight="false" outlineLevel="0" collapsed="false">
      <c r="A1108" s="28" t="n">
        <v>115</v>
      </c>
      <c r="B1108" s="29" t="n">
        <v>45535</v>
      </c>
      <c r="C1108" s="28" t="n">
        <v>75850.47</v>
      </c>
      <c r="D1108" s="28" t="n">
        <v>51882.47</v>
      </c>
      <c r="E1108" s="28" t="n">
        <v>285</v>
      </c>
      <c r="F1108" s="28" t="s">
        <v>349</v>
      </c>
      <c r="G1108" s="28" t="n">
        <v>1</v>
      </c>
      <c r="H1108" s="28" t="n">
        <v>1</v>
      </c>
      <c r="I1108" s="28" t="n">
        <v>1</v>
      </c>
      <c r="J1108" s="28" t="n">
        <v>259</v>
      </c>
      <c r="K1108" s="28" t="n">
        <v>4</v>
      </c>
      <c r="L1108" s="28" t="n">
        <v>1</v>
      </c>
      <c r="M1108" s="28" t="s">
        <v>146</v>
      </c>
      <c r="N1108" s="28" t="s">
        <v>139</v>
      </c>
      <c r="O1108" s="29" t="n">
        <v>44885</v>
      </c>
      <c r="P1108" s="28" t="n">
        <f aca="false">ROUNDDOWN(($B1108-$O1108)/30,0)</f>
        <v>21</v>
      </c>
      <c r="Q1108" s="28" t="str">
        <f aca="false">TEXT($B1108,"yyyy-mm")</f>
        <v>2024-08</v>
      </c>
      <c r="R1108" s="28" t="n">
        <f aca="false">IF(AND($O1108&gt;=DATE(2025,1,1),$O1108&lt;=DATE(2025,4,30)),1,0)</f>
        <v>0</v>
      </c>
    </row>
    <row r="1109" customFormat="false" ht="15" hidden="false" customHeight="false" outlineLevel="0" collapsed="false">
      <c r="A1109" s="28" t="n">
        <v>115</v>
      </c>
      <c r="B1109" s="29" t="n">
        <v>45565</v>
      </c>
      <c r="C1109" s="28" t="n">
        <v>75850.47</v>
      </c>
      <c r="D1109" s="28" t="n">
        <v>57874.47</v>
      </c>
      <c r="E1109" s="28" t="n">
        <v>315</v>
      </c>
      <c r="F1109" s="28" t="s">
        <v>349</v>
      </c>
      <c r="G1109" s="28" t="n">
        <v>1</v>
      </c>
      <c r="H1109" s="28" t="n">
        <v>1</v>
      </c>
      <c r="I1109" s="28" t="n">
        <v>1</v>
      </c>
      <c r="J1109" s="28" t="n">
        <v>259</v>
      </c>
      <c r="K1109" s="28" t="n">
        <v>4</v>
      </c>
      <c r="L1109" s="28" t="n">
        <v>1</v>
      </c>
      <c r="M1109" s="28" t="s">
        <v>146</v>
      </c>
      <c r="N1109" s="28" t="s">
        <v>139</v>
      </c>
      <c r="O1109" s="29" t="n">
        <v>44885</v>
      </c>
      <c r="P1109" s="28" t="n">
        <f aca="false">ROUNDDOWN(($B1109-$O1109)/30,0)</f>
        <v>22</v>
      </c>
      <c r="Q1109" s="28" t="str">
        <f aca="false">TEXT($B1109,"yyyy-mm")</f>
        <v>2024-09</v>
      </c>
      <c r="R1109" s="28" t="n">
        <f aca="false">IF(AND($O1109&gt;=DATE(2025,1,1),$O1109&lt;=DATE(2025,4,30)),1,0)</f>
        <v>0</v>
      </c>
    </row>
    <row r="1110" customFormat="false" ht="15" hidden="false" customHeight="false" outlineLevel="0" collapsed="false">
      <c r="A1110" s="28" t="n">
        <v>115</v>
      </c>
      <c r="B1110" s="29" t="n">
        <v>45596</v>
      </c>
      <c r="C1110" s="28" t="n">
        <v>75850.47</v>
      </c>
      <c r="D1110" s="28" t="n">
        <v>63866.47</v>
      </c>
      <c r="E1110" s="28" t="n">
        <v>346</v>
      </c>
      <c r="F1110" s="28" t="s">
        <v>349</v>
      </c>
      <c r="G1110" s="28" t="n">
        <v>1</v>
      </c>
      <c r="H1110" s="28" t="n">
        <v>1</v>
      </c>
      <c r="I1110" s="28" t="n">
        <v>1</v>
      </c>
      <c r="J1110" s="28" t="n">
        <v>259</v>
      </c>
      <c r="K1110" s="28" t="n">
        <v>4</v>
      </c>
      <c r="L1110" s="28" t="n">
        <v>1</v>
      </c>
      <c r="M1110" s="28" t="s">
        <v>146</v>
      </c>
      <c r="N1110" s="28" t="s">
        <v>139</v>
      </c>
      <c r="O1110" s="29" t="n">
        <v>44885</v>
      </c>
      <c r="P1110" s="28" t="n">
        <f aca="false">ROUNDDOWN(($B1110-$O1110)/30,0)</f>
        <v>23</v>
      </c>
      <c r="Q1110" s="28" t="str">
        <f aca="false">TEXT($B1110,"yyyy-mm")</f>
        <v>2024-10</v>
      </c>
      <c r="R1110" s="28" t="n">
        <f aca="false">IF(AND($O1110&gt;=DATE(2025,1,1),$O1110&lt;=DATE(2025,4,30)),1,0)</f>
        <v>0</v>
      </c>
    </row>
    <row r="1111" customFormat="false" ht="15" hidden="false" customHeight="false" outlineLevel="0" collapsed="false">
      <c r="A1111" s="28" t="n">
        <v>115</v>
      </c>
      <c r="B1111" s="29" t="n">
        <v>45626</v>
      </c>
      <c r="C1111" s="28" t="n">
        <v>75850.47</v>
      </c>
      <c r="D1111" s="28" t="n">
        <v>69858.47</v>
      </c>
      <c r="E1111" s="28" t="n">
        <v>376</v>
      </c>
      <c r="F1111" s="28" t="s">
        <v>349</v>
      </c>
      <c r="G1111" s="28" t="n">
        <v>1</v>
      </c>
      <c r="H1111" s="28" t="n">
        <v>1</v>
      </c>
      <c r="I1111" s="28" t="n">
        <v>1</v>
      </c>
      <c r="J1111" s="28" t="n">
        <v>259</v>
      </c>
      <c r="K1111" s="28" t="n">
        <v>4</v>
      </c>
      <c r="L1111" s="28" t="n">
        <v>1</v>
      </c>
      <c r="M1111" s="28" t="s">
        <v>146</v>
      </c>
      <c r="N1111" s="28" t="s">
        <v>139</v>
      </c>
      <c r="O1111" s="29" t="n">
        <v>44885</v>
      </c>
      <c r="P1111" s="28" t="n">
        <f aca="false">ROUNDDOWN(($B1111-$O1111)/30,0)</f>
        <v>24</v>
      </c>
      <c r="Q1111" s="28" t="str">
        <f aca="false">TEXT($B1111,"yyyy-mm")</f>
        <v>2024-11</v>
      </c>
      <c r="R1111" s="28" t="n">
        <f aca="false">IF(AND($O1111&gt;=DATE(2025,1,1),$O1111&lt;=DATE(2025,4,30)),1,0)</f>
        <v>0</v>
      </c>
    </row>
    <row r="1112" customFormat="false" ht="15" hidden="false" customHeight="false" outlineLevel="0" collapsed="false">
      <c r="A1112" s="28" t="n">
        <v>115</v>
      </c>
      <c r="B1112" s="29" t="n">
        <v>45657</v>
      </c>
      <c r="C1112" s="28" t="n">
        <v>75850.47</v>
      </c>
      <c r="D1112" s="28" t="n">
        <v>75850.47</v>
      </c>
      <c r="E1112" s="28" t="n">
        <v>407</v>
      </c>
      <c r="F1112" s="28" t="s">
        <v>349</v>
      </c>
      <c r="G1112" s="28" t="n">
        <v>1</v>
      </c>
      <c r="H1112" s="28" t="n">
        <v>1</v>
      </c>
      <c r="I1112" s="28" t="n">
        <v>1</v>
      </c>
      <c r="J1112" s="28" t="n">
        <v>259</v>
      </c>
      <c r="K1112" s="28" t="n">
        <v>4</v>
      </c>
      <c r="L1112" s="28" t="n">
        <v>1</v>
      </c>
      <c r="M1112" s="28" t="s">
        <v>146</v>
      </c>
      <c r="N1112" s="28" t="s">
        <v>139</v>
      </c>
      <c r="O1112" s="29" t="n">
        <v>44885</v>
      </c>
      <c r="P1112" s="28" t="n">
        <f aca="false">ROUNDDOWN(($B1112-$O1112)/30,0)</f>
        <v>25</v>
      </c>
      <c r="Q1112" s="28" t="str">
        <f aca="false">TEXT($B1112,"yyyy-mm")</f>
        <v>2024-12</v>
      </c>
      <c r="R1112" s="28" t="n">
        <f aca="false">IF(AND($O1112&gt;=DATE(2025,1,1),$O1112&lt;=DATE(2025,4,30)),1,0)</f>
        <v>0</v>
      </c>
    </row>
    <row r="1113" customFormat="false" ht="15" hidden="false" customHeight="false" outlineLevel="0" collapsed="false">
      <c r="A1113" s="28" t="n">
        <v>116</v>
      </c>
      <c r="B1113" s="29" t="n">
        <v>46265</v>
      </c>
      <c r="C1113" s="28" t="n">
        <v>36600</v>
      </c>
      <c r="D1113" s="28" t="n">
        <v>0</v>
      </c>
      <c r="E1113" s="28" t="n">
        <v>0</v>
      </c>
      <c r="F1113" s="28" t="s">
        <v>345</v>
      </c>
      <c r="G1113" s="28" t="n">
        <v>0</v>
      </c>
      <c r="H1113" s="28" t="n">
        <v>0</v>
      </c>
      <c r="I1113" s="28" t="n">
        <v>0</v>
      </c>
      <c r="J1113" s="28" t="n">
        <v>248</v>
      </c>
      <c r="K1113" s="28" t="n">
        <v>2</v>
      </c>
      <c r="L1113" s="28" t="n">
        <v>1</v>
      </c>
      <c r="M1113" s="28" t="s">
        <v>145</v>
      </c>
      <c r="N1113" s="28" t="s">
        <v>138</v>
      </c>
      <c r="O1113" s="29" t="n">
        <v>46253</v>
      </c>
      <c r="P1113" s="28" t="n">
        <f aca="false">ROUNDDOWN(($B1113-$O1113)/30,0)</f>
        <v>0</v>
      </c>
      <c r="Q1113" s="28" t="str">
        <f aca="false">TEXT($B1113,"yyyy-mm")</f>
        <v>2026-08</v>
      </c>
      <c r="R1113" s="28" t="n">
        <f aca="false">IF(AND($O1113&gt;=DATE(2025,1,1),$O1113&lt;=DATE(2025,4,30)),1,0)</f>
        <v>0</v>
      </c>
    </row>
    <row r="1114" customFormat="false" ht="15" hidden="false" customHeight="false" outlineLevel="0" collapsed="false">
      <c r="A1114" s="28" t="n">
        <v>117</v>
      </c>
      <c r="B1114" s="29" t="n">
        <v>45199</v>
      </c>
      <c r="C1114" s="28" t="n">
        <v>22700</v>
      </c>
      <c r="D1114" s="28" t="n">
        <v>0</v>
      </c>
      <c r="E1114" s="28" t="n">
        <v>0</v>
      </c>
      <c r="F1114" s="28" t="s">
        <v>345</v>
      </c>
      <c r="G1114" s="28" t="n">
        <v>0</v>
      </c>
      <c r="H1114" s="28" t="n">
        <v>0</v>
      </c>
      <c r="I1114" s="28" t="n">
        <v>0</v>
      </c>
      <c r="J1114" s="28" t="n">
        <v>49</v>
      </c>
      <c r="K1114" s="28" t="n">
        <v>8</v>
      </c>
      <c r="L1114" s="28" t="n">
        <v>1</v>
      </c>
      <c r="M1114" s="28" t="s">
        <v>146</v>
      </c>
      <c r="N1114" s="28" t="s">
        <v>138</v>
      </c>
      <c r="O1114" s="29" t="n">
        <v>45177</v>
      </c>
      <c r="P1114" s="28" t="n">
        <f aca="false">ROUNDDOWN(($B1114-$O1114)/30,0)</f>
        <v>0</v>
      </c>
      <c r="Q1114" s="28" t="str">
        <f aca="false">TEXT($B1114,"yyyy-mm")</f>
        <v>2023-09</v>
      </c>
      <c r="R1114" s="28" t="n">
        <f aca="false">IF(AND($O1114&gt;=DATE(2025,1,1),$O1114&lt;=DATE(2025,4,30)),1,0)</f>
        <v>0</v>
      </c>
    </row>
    <row r="1115" customFormat="false" ht="15" hidden="false" customHeight="false" outlineLevel="0" collapsed="false">
      <c r="A1115" s="28" t="n">
        <v>117</v>
      </c>
      <c r="B1115" s="29" t="n">
        <v>45230</v>
      </c>
      <c r="C1115" s="28" t="n">
        <v>18160</v>
      </c>
      <c r="D1115" s="28" t="n">
        <v>0</v>
      </c>
      <c r="E1115" s="28" t="n">
        <v>0</v>
      </c>
      <c r="F1115" s="28" t="s">
        <v>345</v>
      </c>
      <c r="G1115" s="28" t="n">
        <v>0</v>
      </c>
      <c r="H1115" s="28" t="n">
        <v>0</v>
      </c>
      <c r="I1115" s="28" t="n">
        <v>0</v>
      </c>
      <c r="J1115" s="28" t="n">
        <v>49</v>
      </c>
      <c r="K1115" s="28" t="n">
        <v>8</v>
      </c>
      <c r="L1115" s="28" t="n">
        <v>1</v>
      </c>
      <c r="M1115" s="28" t="s">
        <v>146</v>
      </c>
      <c r="N1115" s="28" t="s">
        <v>138</v>
      </c>
      <c r="O1115" s="29" t="n">
        <v>45177</v>
      </c>
      <c r="P1115" s="28" t="n">
        <f aca="false">ROUNDDOWN(($B1115-$O1115)/30,0)</f>
        <v>1</v>
      </c>
      <c r="Q1115" s="28" t="str">
        <f aca="false">TEXT($B1115,"yyyy-mm")</f>
        <v>2023-10</v>
      </c>
      <c r="R1115" s="28" t="n">
        <f aca="false">IF(AND($O1115&gt;=DATE(2025,1,1),$O1115&lt;=DATE(2025,4,30)),1,0)</f>
        <v>0</v>
      </c>
    </row>
    <row r="1116" customFormat="false" ht="15" hidden="false" customHeight="false" outlineLevel="0" collapsed="false">
      <c r="A1116" s="28" t="n">
        <v>117</v>
      </c>
      <c r="B1116" s="29" t="n">
        <v>45260</v>
      </c>
      <c r="C1116" s="28" t="n">
        <v>15277.58</v>
      </c>
      <c r="D1116" s="28" t="n">
        <v>1657.58</v>
      </c>
      <c r="E1116" s="28" t="n">
        <v>22</v>
      </c>
      <c r="F1116" s="28" t="s">
        <v>346</v>
      </c>
      <c r="G1116" s="28" t="n">
        <v>0</v>
      </c>
      <c r="H1116" s="28" t="n">
        <v>0</v>
      </c>
      <c r="I1116" s="28" t="n">
        <v>0</v>
      </c>
      <c r="J1116" s="28" t="n">
        <v>49</v>
      </c>
      <c r="K1116" s="28" t="n">
        <v>8</v>
      </c>
      <c r="L1116" s="28" t="n">
        <v>1</v>
      </c>
      <c r="M1116" s="28" t="s">
        <v>146</v>
      </c>
      <c r="N1116" s="28" t="s">
        <v>138</v>
      </c>
      <c r="O1116" s="29" t="n">
        <v>45177</v>
      </c>
      <c r="P1116" s="28" t="n">
        <f aca="false">ROUNDDOWN(($B1116-$O1116)/30,0)</f>
        <v>2</v>
      </c>
      <c r="Q1116" s="28" t="str">
        <f aca="false">TEXT($B1116,"yyyy-mm")</f>
        <v>2023-11</v>
      </c>
      <c r="R1116" s="28" t="n">
        <f aca="false">IF(AND($O1116&gt;=DATE(2025,1,1),$O1116&lt;=DATE(2025,4,30)),1,0)</f>
        <v>0</v>
      </c>
    </row>
    <row r="1117" customFormat="false" ht="15" hidden="false" customHeight="false" outlineLevel="0" collapsed="false">
      <c r="A1117" s="28" t="n">
        <v>117</v>
      </c>
      <c r="B1117" s="29" t="n">
        <v>45291</v>
      </c>
      <c r="C1117" s="28" t="n">
        <v>12261.54</v>
      </c>
      <c r="D1117" s="28" t="n">
        <v>3181.54</v>
      </c>
      <c r="E1117" s="28" t="n">
        <v>53</v>
      </c>
      <c r="F1117" s="28" t="s">
        <v>347</v>
      </c>
      <c r="G1117" s="28" t="n">
        <v>1</v>
      </c>
      <c r="H1117" s="28" t="n">
        <v>0</v>
      </c>
      <c r="I1117" s="28" t="n">
        <v>0</v>
      </c>
      <c r="J1117" s="28" t="n">
        <v>49</v>
      </c>
      <c r="K1117" s="28" t="n">
        <v>8</v>
      </c>
      <c r="L1117" s="28" t="n">
        <v>1</v>
      </c>
      <c r="M1117" s="28" t="s">
        <v>146</v>
      </c>
      <c r="N1117" s="28" t="s">
        <v>138</v>
      </c>
      <c r="O1117" s="29" t="n">
        <v>45177</v>
      </c>
      <c r="P1117" s="28" t="n">
        <f aca="false">ROUNDDOWN(($B1117-$O1117)/30,0)</f>
        <v>3</v>
      </c>
      <c r="Q1117" s="28" t="str">
        <f aca="false">TEXT($B1117,"yyyy-mm")</f>
        <v>2023-12</v>
      </c>
      <c r="R1117" s="28" t="n">
        <f aca="false">IF(AND($O1117&gt;=DATE(2025,1,1),$O1117&lt;=DATE(2025,4,30)),1,0)</f>
        <v>0</v>
      </c>
    </row>
    <row r="1118" customFormat="false" ht="15" hidden="false" customHeight="false" outlineLevel="0" collapsed="false">
      <c r="A1118" s="28" t="n">
        <v>117</v>
      </c>
      <c r="B1118" s="29" t="n">
        <v>45322</v>
      </c>
      <c r="C1118" s="28" t="n">
        <v>12261.54</v>
      </c>
      <c r="D1118" s="28" t="n">
        <v>7721.54</v>
      </c>
      <c r="E1118" s="28" t="n">
        <v>84</v>
      </c>
      <c r="F1118" s="28" t="s">
        <v>348</v>
      </c>
      <c r="G1118" s="28" t="n">
        <v>1</v>
      </c>
      <c r="H1118" s="28" t="n">
        <v>1</v>
      </c>
      <c r="I1118" s="28" t="n">
        <v>0</v>
      </c>
      <c r="J1118" s="28" t="n">
        <v>49</v>
      </c>
      <c r="K1118" s="28" t="n">
        <v>8</v>
      </c>
      <c r="L1118" s="28" t="n">
        <v>1</v>
      </c>
      <c r="M1118" s="28" t="s">
        <v>146</v>
      </c>
      <c r="N1118" s="28" t="s">
        <v>138</v>
      </c>
      <c r="O1118" s="29" t="n">
        <v>45177</v>
      </c>
      <c r="P1118" s="28" t="n">
        <f aca="false">ROUNDDOWN(($B1118-$O1118)/30,0)</f>
        <v>4</v>
      </c>
      <c r="Q1118" s="28" t="str">
        <f aca="false">TEXT($B1118,"yyyy-mm")</f>
        <v>2024-01</v>
      </c>
      <c r="R1118" s="28" t="n">
        <f aca="false">IF(AND($O1118&gt;=DATE(2025,1,1),$O1118&lt;=DATE(2025,4,30)),1,0)</f>
        <v>0</v>
      </c>
    </row>
    <row r="1119" customFormat="false" ht="15" hidden="false" customHeight="false" outlineLevel="0" collapsed="false">
      <c r="A1119" s="28" t="n">
        <v>117</v>
      </c>
      <c r="B1119" s="29" t="n">
        <v>45351</v>
      </c>
      <c r="C1119" s="28" t="n">
        <v>12261.54</v>
      </c>
      <c r="D1119" s="28" t="n">
        <v>12261.54</v>
      </c>
      <c r="E1119" s="28" t="n">
        <v>113</v>
      </c>
      <c r="F1119" s="28" t="s">
        <v>349</v>
      </c>
      <c r="G1119" s="28" t="n">
        <v>1</v>
      </c>
      <c r="H1119" s="28" t="n">
        <v>1</v>
      </c>
      <c r="I1119" s="28" t="n">
        <v>1</v>
      </c>
      <c r="J1119" s="28" t="n">
        <v>49</v>
      </c>
      <c r="K1119" s="28" t="n">
        <v>8</v>
      </c>
      <c r="L1119" s="28" t="n">
        <v>1</v>
      </c>
      <c r="M1119" s="28" t="s">
        <v>146</v>
      </c>
      <c r="N1119" s="28" t="s">
        <v>138</v>
      </c>
      <c r="O1119" s="29" t="n">
        <v>45177</v>
      </c>
      <c r="P1119" s="28" t="n">
        <f aca="false">ROUNDDOWN(($B1119-$O1119)/30,0)</f>
        <v>5</v>
      </c>
      <c r="Q1119" s="28" t="str">
        <f aca="false">TEXT($B1119,"yyyy-mm")</f>
        <v>2024-02</v>
      </c>
      <c r="R1119" s="28" t="n">
        <f aca="false">IF(AND($O1119&gt;=DATE(2025,1,1),$O1119&lt;=DATE(2025,4,30)),1,0)</f>
        <v>0</v>
      </c>
    </row>
    <row r="1120" customFormat="false" ht="15" hidden="false" customHeight="false" outlineLevel="0" collapsed="false">
      <c r="A1120" s="28" t="n">
        <v>118</v>
      </c>
      <c r="B1120" s="29" t="n">
        <v>46081</v>
      </c>
      <c r="C1120" s="28" t="n">
        <v>97200</v>
      </c>
      <c r="D1120" s="28" t="n">
        <v>0</v>
      </c>
      <c r="E1120" s="28" t="n">
        <v>0</v>
      </c>
      <c r="F1120" s="28" t="s">
        <v>345</v>
      </c>
      <c r="G1120" s="28" t="n">
        <v>0</v>
      </c>
      <c r="H1120" s="28" t="n">
        <v>0</v>
      </c>
      <c r="I1120" s="28" t="n">
        <v>0</v>
      </c>
      <c r="J1120" s="28" t="n">
        <v>79</v>
      </c>
      <c r="K1120" s="28" t="n">
        <v>1</v>
      </c>
      <c r="L1120" s="28" t="n">
        <v>2</v>
      </c>
      <c r="M1120" s="28" t="s">
        <v>145</v>
      </c>
      <c r="N1120" s="28" t="s">
        <v>138</v>
      </c>
      <c r="O1120" s="29" t="n">
        <v>46060</v>
      </c>
      <c r="P1120" s="28" t="n">
        <f aca="false">ROUNDDOWN(($B1120-$O1120)/30,0)</f>
        <v>0</v>
      </c>
      <c r="Q1120" s="28" t="str">
        <f aca="false">TEXT($B1120,"yyyy-mm")</f>
        <v>2026-02</v>
      </c>
      <c r="R1120" s="28" t="n">
        <f aca="false">IF(AND($O1120&gt;=DATE(2025,1,1),$O1120&lt;=DATE(2025,4,30)),1,0)</f>
        <v>0</v>
      </c>
    </row>
    <row r="1121" customFormat="false" ht="15" hidden="false" customHeight="false" outlineLevel="0" collapsed="false">
      <c r="A1121" s="28" t="n">
        <v>118</v>
      </c>
      <c r="B1121" s="29" t="n">
        <v>46112</v>
      </c>
      <c r="C1121" s="28" t="n">
        <v>48600</v>
      </c>
      <c r="D1121" s="28" t="n">
        <v>0</v>
      </c>
      <c r="E1121" s="28" t="n">
        <v>0</v>
      </c>
      <c r="F1121" s="28" t="s">
        <v>345</v>
      </c>
      <c r="G1121" s="28" t="n">
        <v>0</v>
      </c>
      <c r="H1121" s="28" t="n">
        <v>0</v>
      </c>
      <c r="I1121" s="28" t="n">
        <v>0</v>
      </c>
      <c r="J1121" s="28" t="n">
        <v>79</v>
      </c>
      <c r="K1121" s="28" t="n">
        <v>1</v>
      </c>
      <c r="L1121" s="28" t="n">
        <v>2</v>
      </c>
      <c r="M1121" s="28" t="s">
        <v>145</v>
      </c>
      <c r="N1121" s="28" t="s">
        <v>138</v>
      </c>
      <c r="O1121" s="29" t="n">
        <v>46060</v>
      </c>
      <c r="P1121" s="28" t="n">
        <f aca="false">ROUNDDOWN(($B1121-$O1121)/30,0)</f>
        <v>1</v>
      </c>
      <c r="Q1121" s="28" t="str">
        <f aca="false">TEXT($B1121,"yyyy-mm")</f>
        <v>2026-03</v>
      </c>
      <c r="R1121" s="28" t="n">
        <f aca="false">IF(AND($O1121&gt;=DATE(2025,1,1),$O1121&lt;=DATE(2025,4,30)),1,0)</f>
        <v>0</v>
      </c>
    </row>
    <row r="1122" customFormat="false" ht="15" hidden="false" customHeight="false" outlineLevel="0" collapsed="false">
      <c r="A1122" s="28" t="n">
        <v>118</v>
      </c>
      <c r="B1122" s="29" t="n">
        <v>46142</v>
      </c>
      <c r="C1122" s="28" t="n">
        <v>0</v>
      </c>
      <c r="D1122" s="28" t="n">
        <v>0</v>
      </c>
      <c r="E1122" s="28" t="n">
        <v>0</v>
      </c>
      <c r="F1122" s="28" t="s">
        <v>345</v>
      </c>
      <c r="G1122" s="28" t="n">
        <v>0</v>
      </c>
      <c r="H1122" s="28" t="n">
        <v>0</v>
      </c>
      <c r="I1122" s="28" t="n">
        <v>0</v>
      </c>
      <c r="J1122" s="28" t="n">
        <v>79</v>
      </c>
      <c r="K1122" s="28" t="n">
        <v>1</v>
      </c>
      <c r="L1122" s="28" t="n">
        <v>2</v>
      </c>
      <c r="M1122" s="28" t="s">
        <v>145</v>
      </c>
      <c r="N1122" s="28" t="s">
        <v>138</v>
      </c>
      <c r="O1122" s="29" t="n">
        <v>46060</v>
      </c>
      <c r="P1122" s="28" t="n">
        <f aca="false">ROUNDDOWN(($B1122-$O1122)/30,0)</f>
        <v>2</v>
      </c>
      <c r="Q1122" s="28" t="str">
        <f aca="false">TEXT($B1122,"yyyy-mm")</f>
        <v>2026-04</v>
      </c>
      <c r="R1122" s="28" t="n">
        <f aca="false">IF(AND($O1122&gt;=DATE(2025,1,1),$O1122&lt;=DATE(2025,4,30)),1,0)</f>
        <v>0</v>
      </c>
    </row>
    <row r="1123" customFormat="false" ht="15" hidden="false" customHeight="false" outlineLevel="0" collapsed="false">
      <c r="A1123" s="28" t="n">
        <v>119</v>
      </c>
      <c r="B1123" s="29" t="n">
        <v>45565</v>
      </c>
      <c r="C1123" s="28" t="n">
        <v>19300</v>
      </c>
      <c r="D1123" s="28" t="n">
        <v>0</v>
      </c>
      <c r="E1123" s="28" t="n">
        <v>0</v>
      </c>
      <c r="F1123" s="28" t="s">
        <v>345</v>
      </c>
      <c r="G1123" s="28" t="n">
        <v>0</v>
      </c>
      <c r="H1123" s="28" t="n">
        <v>0</v>
      </c>
      <c r="I1123" s="28" t="n">
        <v>0</v>
      </c>
      <c r="J1123" s="28" t="n">
        <v>222</v>
      </c>
      <c r="K1123" s="28" t="n">
        <v>3</v>
      </c>
      <c r="L1123" s="28" t="n">
        <v>2</v>
      </c>
      <c r="M1123" s="28" t="s">
        <v>145</v>
      </c>
      <c r="N1123" s="28" t="s">
        <v>138</v>
      </c>
      <c r="O1123" s="29" t="n">
        <v>45539</v>
      </c>
      <c r="P1123" s="28" t="n">
        <f aca="false">ROUNDDOWN(($B1123-$O1123)/30,0)</f>
        <v>0</v>
      </c>
      <c r="Q1123" s="28" t="str">
        <f aca="false">TEXT($B1123,"yyyy-mm")</f>
        <v>2024-09</v>
      </c>
      <c r="R1123" s="28" t="n">
        <f aca="false">IF(AND($O1123&gt;=DATE(2025,1,1),$O1123&lt;=DATE(2025,4,30)),1,0)</f>
        <v>0</v>
      </c>
    </row>
    <row r="1124" customFormat="false" ht="15" hidden="false" customHeight="false" outlineLevel="0" collapsed="false">
      <c r="A1124" s="28" t="n">
        <v>119</v>
      </c>
      <c r="B1124" s="29" t="n">
        <v>45596</v>
      </c>
      <c r="C1124" s="28" t="n">
        <v>17545.45</v>
      </c>
      <c r="D1124" s="28" t="n">
        <v>0</v>
      </c>
      <c r="E1124" s="28" t="n">
        <v>0</v>
      </c>
      <c r="F1124" s="28" t="s">
        <v>345</v>
      </c>
      <c r="G1124" s="28" t="n">
        <v>0</v>
      </c>
      <c r="H1124" s="28" t="n">
        <v>0</v>
      </c>
      <c r="I1124" s="28" t="n">
        <v>0</v>
      </c>
      <c r="J1124" s="28" t="n">
        <v>222</v>
      </c>
      <c r="K1124" s="28" t="n">
        <v>3</v>
      </c>
      <c r="L1124" s="28" t="n">
        <v>2</v>
      </c>
      <c r="M1124" s="28" t="s">
        <v>145</v>
      </c>
      <c r="N1124" s="28" t="s">
        <v>138</v>
      </c>
      <c r="O1124" s="29" t="n">
        <v>45539</v>
      </c>
      <c r="P1124" s="28" t="n">
        <f aca="false">ROUNDDOWN(($B1124-$O1124)/30,0)</f>
        <v>1</v>
      </c>
      <c r="Q1124" s="28" t="str">
        <f aca="false">TEXT($B1124,"yyyy-mm")</f>
        <v>2024-10</v>
      </c>
      <c r="R1124" s="28" t="n">
        <f aca="false">IF(AND($O1124&gt;=DATE(2025,1,1),$O1124&lt;=DATE(2025,4,30)),1,0)</f>
        <v>0</v>
      </c>
    </row>
    <row r="1125" customFormat="false" ht="15" hidden="false" customHeight="false" outlineLevel="0" collapsed="false">
      <c r="A1125" s="28" t="n">
        <v>119</v>
      </c>
      <c r="B1125" s="29" t="n">
        <v>45626</v>
      </c>
      <c r="C1125" s="28" t="n">
        <v>15790.9</v>
      </c>
      <c r="D1125" s="28" t="n">
        <v>0</v>
      </c>
      <c r="E1125" s="28" t="n">
        <v>0</v>
      </c>
      <c r="F1125" s="28" t="s">
        <v>345</v>
      </c>
      <c r="G1125" s="28" t="n">
        <v>0</v>
      </c>
      <c r="H1125" s="28" t="n">
        <v>0</v>
      </c>
      <c r="I1125" s="28" t="n">
        <v>0</v>
      </c>
      <c r="J1125" s="28" t="n">
        <v>222</v>
      </c>
      <c r="K1125" s="28" t="n">
        <v>3</v>
      </c>
      <c r="L1125" s="28" t="n">
        <v>2</v>
      </c>
      <c r="M1125" s="28" t="s">
        <v>145</v>
      </c>
      <c r="N1125" s="28" t="s">
        <v>138</v>
      </c>
      <c r="O1125" s="29" t="n">
        <v>45539</v>
      </c>
      <c r="P1125" s="28" t="n">
        <f aca="false">ROUNDDOWN(($B1125-$O1125)/30,0)</f>
        <v>2</v>
      </c>
      <c r="Q1125" s="28" t="str">
        <f aca="false">TEXT($B1125,"yyyy-mm")</f>
        <v>2024-11</v>
      </c>
      <c r="R1125" s="28" t="n">
        <f aca="false">IF(AND($O1125&gt;=DATE(2025,1,1),$O1125&lt;=DATE(2025,4,30)),1,0)</f>
        <v>0</v>
      </c>
    </row>
    <row r="1126" customFormat="false" ht="15" hidden="false" customHeight="false" outlineLevel="0" collapsed="false">
      <c r="A1126" s="28" t="n">
        <v>119</v>
      </c>
      <c r="B1126" s="29" t="n">
        <v>45657</v>
      </c>
      <c r="C1126" s="28" t="n">
        <v>14036.35</v>
      </c>
      <c r="D1126" s="28" t="n">
        <v>0</v>
      </c>
      <c r="E1126" s="28" t="n">
        <v>0</v>
      </c>
      <c r="F1126" s="28" t="s">
        <v>345</v>
      </c>
      <c r="G1126" s="28" t="n">
        <v>0</v>
      </c>
      <c r="H1126" s="28" t="n">
        <v>0</v>
      </c>
      <c r="I1126" s="28" t="n">
        <v>0</v>
      </c>
      <c r="J1126" s="28" t="n">
        <v>222</v>
      </c>
      <c r="K1126" s="28" t="n">
        <v>3</v>
      </c>
      <c r="L1126" s="28" t="n">
        <v>2</v>
      </c>
      <c r="M1126" s="28" t="s">
        <v>145</v>
      </c>
      <c r="N1126" s="28" t="s">
        <v>138</v>
      </c>
      <c r="O1126" s="29" t="n">
        <v>45539</v>
      </c>
      <c r="P1126" s="28" t="n">
        <f aca="false">ROUNDDOWN(($B1126-$O1126)/30,0)</f>
        <v>3</v>
      </c>
      <c r="Q1126" s="28" t="str">
        <f aca="false">TEXT($B1126,"yyyy-mm")</f>
        <v>2024-12</v>
      </c>
      <c r="R1126" s="28" t="n">
        <f aca="false">IF(AND($O1126&gt;=DATE(2025,1,1),$O1126&lt;=DATE(2025,4,30)),1,0)</f>
        <v>0</v>
      </c>
    </row>
    <row r="1127" customFormat="false" ht="15" hidden="false" customHeight="false" outlineLevel="0" collapsed="false">
      <c r="A1127" s="28" t="n">
        <v>119</v>
      </c>
      <c r="B1127" s="29" t="n">
        <v>45688</v>
      </c>
      <c r="C1127" s="28" t="n">
        <v>12281.8</v>
      </c>
      <c r="D1127" s="28" t="n">
        <v>0</v>
      </c>
      <c r="E1127" s="28" t="n">
        <v>0</v>
      </c>
      <c r="F1127" s="28" t="s">
        <v>345</v>
      </c>
      <c r="G1127" s="28" t="n">
        <v>0</v>
      </c>
      <c r="H1127" s="28" t="n">
        <v>0</v>
      </c>
      <c r="I1127" s="28" t="n">
        <v>0</v>
      </c>
      <c r="J1127" s="28" t="n">
        <v>222</v>
      </c>
      <c r="K1127" s="28" t="n">
        <v>3</v>
      </c>
      <c r="L1127" s="28" t="n">
        <v>2</v>
      </c>
      <c r="M1127" s="28" t="s">
        <v>145</v>
      </c>
      <c r="N1127" s="28" t="s">
        <v>138</v>
      </c>
      <c r="O1127" s="29" t="n">
        <v>45539</v>
      </c>
      <c r="P1127" s="28" t="n">
        <f aca="false">ROUNDDOWN(($B1127-$O1127)/30,0)</f>
        <v>4</v>
      </c>
      <c r="Q1127" s="28" t="str">
        <f aca="false">TEXT($B1127,"yyyy-mm")</f>
        <v>2025-01</v>
      </c>
      <c r="R1127" s="28" t="n">
        <f aca="false">IF(AND($O1127&gt;=DATE(2025,1,1),$O1127&lt;=DATE(2025,4,30)),1,0)</f>
        <v>0</v>
      </c>
    </row>
    <row r="1128" customFormat="false" ht="15" hidden="false" customHeight="false" outlineLevel="0" collapsed="false">
      <c r="A1128" s="28" t="n">
        <v>119</v>
      </c>
      <c r="B1128" s="29" t="n">
        <v>45716</v>
      </c>
      <c r="C1128" s="28" t="n">
        <v>10527.25</v>
      </c>
      <c r="D1128" s="28" t="n">
        <v>0</v>
      </c>
      <c r="E1128" s="28" t="n">
        <v>0</v>
      </c>
      <c r="F1128" s="28" t="s">
        <v>345</v>
      </c>
      <c r="G1128" s="28" t="n">
        <v>0</v>
      </c>
      <c r="H1128" s="28" t="n">
        <v>0</v>
      </c>
      <c r="I1128" s="28" t="n">
        <v>0</v>
      </c>
      <c r="J1128" s="28" t="n">
        <v>222</v>
      </c>
      <c r="K1128" s="28" t="n">
        <v>3</v>
      </c>
      <c r="L1128" s="28" t="n">
        <v>2</v>
      </c>
      <c r="M1128" s="28" t="s">
        <v>145</v>
      </c>
      <c r="N1128" s="28" t="s">
        <v>138</v>
      </c>
      <c r="O1128" s="29" t="n">
        <v>45539</v>
      </c>
      <c r="P1128" s="28" t="n">
        <f aca="false">ROUNDDOWN(($B1128-$O1128)/30,0)</f>
        <v>5</v>
      </c>
      <c r="Q1128" s="28" t="str">
        <f aca="false">TEXT($B1128,"yyyy-mm")</f>
        <v>2025-02</v>
      </c>
      <c r="R1128" s="28" t="n">
        <f aca="false">IF(AND($O1128&gt;=DATE(2025,1,1),$O1128&lt;=DATE(2025,4,30)),1,0)</f>
        <v>0</v>
      </c>
    </row>
    <row r="1129" customFormat="false" ht="15" hidden="false" customHeight="false" outlineLevel="0" collapsed="false">
      <c r="A1129" s="28" t="n">
        <v>119</v>
      </c>
      <c r="B1129" s="29" t="n">
        <v>45747</v>
      </c>
      <c r="C1129" s="28" t="n">
        <v>8772.7</v>
      </c>
      <c r="D1129" s="28" t="n">
        <v>0</v>
      </c>
      <c r="E1129" s="28" t="n">
        <v>0</v>
      </c>
      <c r="F1129" s="28" t="s">
        <v>345</v>
      </c>
      <c r="G1129" s="28" t="n">
        <v>0</v>
      </c>
      <c r="H1129" s="28" t="n">
        <v>0</v>
      </c>
      <c r="I1129" s="28" t="n">
        <v>0</v>
      </c>
      <c r="J1129" s="28" t="n">
        <v>222</v>
      </c>
      <c r="K1129" s="28" t="n">
        <v>3</v>
      </c>
      <c r="L1129" s="28" t="n">
        <v>2</v>
      </c>
      <c r="M1129" s="28" t="s">
        <v>145</v>
      </c>
      <c r="N1129" s="28" t="s">
        <v>138</v>
      </c>
      <c r="O1129" s="29" t="n">
        <v>45539</v>
      </c>
      <c r="P1129" s="28" t="n">
        <f aca="false">ROUNDDOWN(($B1129-$O1129)/30,0)</f>
        <v>6</v>
      </c>
      <c r="Q1129" s="28" t="str">
        <f aca="false">TEXT($B1129,"yyyy-mm")</f>
        <v>2025-03</v>
      </c>
      <c r="R1129" s="28" t="n">
        <f aca="false">IF(AND($O1129&gt;=DATE(2025,1,1),$O1129&lt;=DATE(2025,4,30)),1,0)</f>
        <v>0</v>
      </c>
    </row>
    <row r="1130" customFormat="false" ht="15" hidden="false" customHeight="false" outlineLevel="0" collapsed="false">
      <c r="A1130" s="28" t="n">
        <v>119</v>
      </c>
      <c r="B1130" s="29" t="n">
        <v>45777</v>
      </c>
      <c r="C1130" s="28" t="n">
        <v>7018.15</v>
      </c>
      <c r="D1130" s="28" t="n">
        <v>0</v>
      </c>
      <c r="E1130" s="28" t="n">
        <v>0</v>
      </c>
      <c r="F1130" s="28" t="s">
        <v>345</v>
      </c>
      <c r="G1130" s="28" t="n">
        <v>0</v>
      </c>
      <c r="H1130" s="28" t="n">
        <v>0</v>
      </c>
      <c r="I1130" s="28" t="n">
        <v>0</v>
      </c>
      <c r="J1130" s="28" t="n">
        <v>222</v>
      </c>
      <c r="K1130" s="28" t="n">
        <v>3</v>
      </c>
      <c r="L1130" s="28" t="n">
        <v>2</v>
      </c>
      <c r="M1130" s="28" t="s">
        <v>145</v>
      </c>
      <c r="N1130" s="28" t="s">
        <v>138</v>
      </c>
      <c r="O1130" s="29" t="n">
        <v>45539</v>
      </c>
      <c r="P1130" s="28" t="n">
        <f aca="false">ROUNDDOWN(($B1130-$O1130)/30,0)</f>
        <v>7</v>
      </c>
      <c r="Q1130" s="28" t="str">
        <f aca="false">TEXT($B1130,"yyyy-mm")</f>
        <v>2025-04</v>
      </c>
      <c r="R1130" s="28" t="n">
        <f aca="false">IF(AND($O1130&gt;=DATE(2025,1,1),$O1130&lt;=DATE(2025,4,30)),1,0)</f>
        <v>0</v>
      </c>
    </row>
    <row r="1131" customFormat="false" ht="15" hidden="false" customHeight="false" outlineLevel="0" collapsed="false">
      <c r="A1131" s="28" t="n">
        <v>119</v>
      </c>
      <c r="B1131" s="29" t="n">
        <v>45808</v>
      </c>
      <c r="C1131" s="28" t="n">
        <v>5263.6</v>
      </c>
      <c r="D1131" s="28" t="n">
        <v>0</v>
      </c>
      <c r="E1131" s="28" t="n">
        <v>0</v>
      </c>
      <c r="F1131" s="28" t="s">
        <v>345</v>
      </c>
      <c r="G1131" s="28" t="n">
        <v>0</v>
      </c>
      <c r="H1131" s="28" t="n">
        <v>0</v>
      </c>
      <c r="I1131" s="28" t="n">
        <v>0</v>
      </c>
      <c r="J1131" s="28" t="n">
        <v>222</v>
      </c>
      <c r="K1131" s="28" t="n">
        <v>3</v>
      </c>
      <c r="L1131" s="28" t="n">
        <v>2</v>
      </c>
      <c r="M1131" s="28" t="s">
        <v>145</v>
      </c>
      <c r="N1131" s="28" t="s">
        <v>138</v>
      </c>
      <c r="O1131" s="29" t="n">
        <v>45539</v>
      </c>
      <c r="P1131" s="28" t="n">
        <f aca="false">ROUNDDOWN(($B1131-$O1131)/30,0)</f>
        <v>8</v>
      </c>
      <c r="Q1131" s="28" t="str">
        <f aca="false">TEXT($B1131,"yyyy-mm")</f>
        <v>2025-05</v>
      </c>
      <c r="R1131" s="28" t="n">
        <f aca="false">IF(AND($O1131&gt;=DATE(2025,1,1),$O1131&lt;=DATE(2025,4,30)),1,0)</f>
        <v>0</v>
      </c>
    </row>
    <row r="1132" customFormat="false" ht="15" hidden="false" customHeight="false" outlineLevel="0" collapsed="false">
      <c r="A1132" s="28" t="n">
        <v>119</v>
      </c>
      <c r="B1132" s="29" t="n">
        <v>45838</v>
      </c>
      <c r="C1132" s="28" t="n">
        <v>3509.05</v>
      </c>
      <c r="D1132" s="28" t="n">
        <v>0</v>
      </c>
      <c r="E1132" s="28" t="n">
        <v>0</v>
      </c>
      <c r="F1132" s="28" t="s">
        <v>345</v>
      </c>
      <c r="G1132" s="28" t="n">
        <v>0</v>
      </c>
      <c r="H1132" s="28" t="n">
        <v>0</v>
      </c>
      <c r="I1132" s="28" t="n">
        <v>0</v>
      </c>
      <c r="J1132" s="28" t="n">
        <v>222</v>
      </c>
      <c r="K1132" s="28" t="n">
        <v>3</v>
      </c>
      <c r="L1132" s="28" t="n">
        <v>2</v>
      </c>
      <c r="M1132" s="28" t="s">
        <v>145</v>
      </c>
      <c r="N1132" s="28" t="s">
        <v>138</v>
      </c>
      <c r="O1132" s="29" t="n">
        <v>45539</v>
      </c>
      <c r="P1132" s="28" t="n">
        <f aca="false">ROUNDDOWN(($B1132-$O1132)/30,0)</f>
        <v>9</v>
      </c>
      <c r="Q1132" s="28" t="str">
        <f aca="false">TEXT($B1132,"yyyy-mm")</f>
        <v>2025-06</v>
      </c>
      <c r="R1132" s="28" t="n">
        <f aca="false">IF(AND($O1132&gt;=DATE(2025,1,1),$O1132&lt;=DATE(2025,4,30)),1,0)</f>
        <v>0</v>
      </c>
    </row>
    <row r="1133" customFormat="false" ht="15" hidden="false" customHeight="false" outlineLevel="0" collapsed="false">
      <c r="A1133" s="28" t="n">
        <v>119</v>
      </c>
      <c r="B1133" s="29" t="n">
        <v>45869</v>
      </c>
      <c r="C1133" s="28" t="n">
        <v>1754.5</v>
      </c>
      <c r="D1133" s="28" t="n">
        <v>0</v>
      </c>
      <c r="E1133" s="28" t="n">
        <v>0</v>
      </c>
      <c r="F1133" s="28" t="s">
        <v>345</v>
      </c>
      <c r="G1133" s="28" t="n">
        <v>0</v>
      </c>
      <c r="H1133" s="28" t="n">
        <v>0</v>
      </c>
      <c r="I1133" s="28" t="n">
        <v>0</v>
      </c>
      <c r="J1133" s="28" t="n">
        <v>222</v>
      </c>
      <c r="K1133" s="28" t="n">
        <v>3</v>
      </c>
      <c r="L1133" s="28" t="n">
        <v>2</v>
      </c>
      <c r="M1133" s="28" t="s">
        <v>145</v>
      </c>
      <c r="N1133" s="28" t="s">
        <v>138</v>
      </c>
      <c r="O1133" s="29" t="n">
        <v>45539</v>
      </c>
      <c r="P1133" s="28" t="n">
        <f aca="false">ROUNDDOWN(($B1133-$O1133)/30,0)</f>
        <v>11</v>
      </c>
      <c r="Q1133" s="28" t="str">
        <f aca="false">TEXT($B1133,"yyyy-mm")</f>
        <v>2025-07</v>
      </c>
      <c r="R1133" s="28" t="n">
        <f aca="false">IF(AND($O1133&gt;=DATE(2025,1,1),$O1133&lt;=DATE(2025,4,30)),1,0)</f>
        <v>0</v>
      </c>
    </row>
    <row r="1134" customFormat="false" ht="15" hidden="false" customHeight="false" outlineLevel="0" collapsed="false">
      <c r="A1134" s="28" t="n">
        <v>119</v>
      </c>
      <c r="B1134" s="29" t="n">
        <v>45900</v>
      </c>
      <c r="C1134" s="28" t="n">
        <v>0</v>
      </c>
      <c r="D1134" s="28" t="n">
        <v>0</v>
      </c>
      <c r="E1134" s="28" t="n">
        <v>0</v>
      </c>
      <c r="F1134" s="28" t="s">
        <v>345</v>
      </c>
      <c r="G1134" s="28" t="n">
        <v>0</v>
      </c>
      <c r="H1134" s="28" t="n">
        <v>0</v>
      </c>
      <c r="I1134" s="28" t="n">
        <v>0</v>
      </c>
      <c r="J1134" s="28" t="n">
        <v>222</v>
      </c>
      <c r="K1134" s="28" t="n">
        <v>3</v>
      </c>
      <c r="L1134" s="28" t="n">
        <v>2</v>
      </c>
      <c r="M1134" s="28" t="s">
        <v>145</v>
      </c>
      <c r="N1134" s="28" t="s">
        <v>138</v>
      </c>
      <c r="O1134" s="29" t="n">
        <v>45539</v>
      </c>
      <c r="P1134" s="28" t="n">
        <f aca="false">ROUNDDOWN(($B1134-$O1134)/30,0)</f>
        <v>12</v>
      </c>
      <c r="Q1134" s="28" t="str">
        <f aca="false">TEXT($B1134,"yyyy-mm")</f>
        <v>2025-08</v>
      </c>
      <c r="R1134" s="28" t="n">
        <f aca="false">IF(AND($O1134&gt;=DATE(2025,1,1),$O1134&lt;=DATE(2025,4,30)),1,0)</f>
        <v>0</v>
      </c>
    </row>
    <row r="1135" customFormat="false" ht="15" hidden="false" customHeight="false" outlineLevel="0" collapsed="false">
      <c r="A1135" s="28" t="n">
        <v>120</v>
      </c>
      <c r="B1135" s="29" t="n">
        <v>45443</v>
      </c>
      <c r="C1135" s="28" t="n">
        <v>64400</v>
      </c>
      <c r="D1135" s="28" t="n">
        <v>0</v>
      </c>
      <c r="E1135" s="28" t="n">
        <v>0</v>
      </c>
      <c r="F1135" s="28" t="s">
        <v>345</v>
      </c>
      <c r="G1135" s="28" t="n">
        <v>0</v>
      </c>
      <c r="H1135" s="28" t="n">
        <v>0</v>
      </c>
      <c r="I1135" s="28" t="n">
        <v>0</v>
      </c>
      <c r="J1135" s="28" t="n">
        <v>269</v>
      </c>
      <c r="K1135" s="28" t="n">
        <v>3</v>
      </c>
      <c r="L1135" s="28" t="n">
        <v>2</v>
      </c>
      <c r="M1135" s="28" t="s">
        <v>146</v>
      </c>
      <c r="N1135" s="28" t="s">
        <v>142</v>
      </c>
      <c r="O1135" s="29" t="n">
        <v>45424</v>
      </c>
      <c r="P1135" s="28" t="n">
        <f aca="false">ROUNDDOWN(($B1135-$O1135)/30,0)</f>
        <v>0</v>
      </c>
      <c r="Q1135" s="28" t="str">
        <f aca="false">TEXT($B1135,"yyyy-mm")</f>
        <v>2024-05</v>
      </c>
      <c r="R1135" s="28" t="n">
        <f aca="false">IF(AND($O1135&gt;=DATE(2025,1,1),$O1135&lt;=DATE(2025,4,30)),1,0)</f>
        <v>0</v>
      </c>
    </row>
    <row r="1136" customFormat="false" ht="15" hidden="false" customHeight="false" outlineLevel="0" collapsed="false">
      <c r="A1136" s="28" t="n">
        <v>120</v>
      </c>
      <c r="B1136" s="29" t="n">
        <v>45473</v>
      </c>
      <c r="C1136" s="28" t="n">
        <v>59033.33</v>
      </c>
      <c r="D1136" s="28" t="n">
        <v>0</v>
      </c>
      <c r="E1136" s="28" t="n">
        <v>0</v>
      </c>
      <c r="F1136" s="28" t="s">
        <v>345</v>
      </c>
      <c r="G1136" s="28" t="n">
        <v>0</v>
      </c>
      <c r="H1136" s="28" t="n">
        <v>0</v>
      </c>
      <c r="I1136" s="28" t="n">
        <v>0</v>
      </c>
      <c r="J1136" s="28" t="n">
        <v>269</v>
      </c>
      <c r="K1136" s="28" t="n">
        <v>3</v>
      </c>
      <c r="L1136" s="28" t="n">
        <v>2</v>
      </c>
      <c r="M1136" s="28" t="s">
        <v>146</v>
      </c>
      <c r="N1136" s="28" t="s">
        <v>142</v>
      </c>
      <c r="O1136" s="29" t="n">
        <v>45424</v>
      </c>
      <c r="P1136" s="28" t="n">
        <f aca="false">ROUNDDOWN(($B1136-$O1136)/30,0)</f>
        <v>1</v>
      </c>
      <c r="Q1136" s="28" t="str">
        <f aca="false">TEXT($B1136,"yyyy-mm")</f>
        <v>2024-06</v>
      </c>
      <c r="R1136" s="28" t="n">
        <f aca="false">IF(AND($O1136&gt;=DATE(2025,1,1),$O1136&lt;=DATE(2025,4,30)),1,0)</f>
        <v>0</v>
      </c>
    </row>
    <row r="1137" customFormat="false" ht="15" hidden="false" customHeight="false" outlineLevel="0" collapsed="false">
      <c r="A1137" s="28" t="n">
        <v>120</v>
      </c>
      <c r="B1137" s="29" t="n">
        <v>45504</v>
      </c>
      <c r="C1137" s="28" t="n">
        <v>53666.66</v>
      </c>
      <c r="D1137" s="28" t="n">
        <v>0</v>
      </c>
      <c r="E1137" s="28" t="n">
        <v>0</v>
      </c>
      <c r="F1137" s="28" t="s">
        <v>345</v>
      </c>
      <c r="G1137" s="28" t="n">
        <v>0</v>
      </c>
      <c r="H1137" s="28" t="n">
        <v>0</v>
      </c>
      <c r="I1137" s="28" t="n">
        <v>0</v>
      </c>
      <c r="J1137" s="28" t="n">
        <v>269</v>
      </c>
      <c r="K1137" s="28" t="n">
        <v>3</v>
      </c>
      <c r="L1137" s="28" t="n">
        <v>2</v>
      </c>
      <c r="M1137" s="28" t="s">
        <v>146</v>
      </c>
      <c r="N1137" s="28" t="s">
        <v>142</v>
      </c>
      <c r="O1137" s="29" t="n">
        <v>45424</v>
      </c>
      <c r="P1137" s="28" t="n">
        <f aca="false">ROUNDDOWN(($B1137-$O1137)/30,0)</f>
        <v>2</v>
      </c>
      <c r="Q1137" s="28" t="str">
        <f aca="false">TEXT($B1137,"yyyy-mm")</f>
        <v>2024-07</v>
      </c>
      <c r="R1137" s="28" t="n">
        <f aca="false">IF(AND($O1137&gt;=DATE(2025,1,1),$O1137&lt;=DATE(2025,4,30)),1,0)</f>
        <v>0</v>
      </c>
    </row>
    <row r="1138" customFormat="false" ht="15" hidden="false" customHeight="false" outlineLevel="0" collapsed="false">
      <c r="A1138" s="28" t="n">
        <v>120</v>
      </c>
      <c r="B1138" s="29" t="n">
        <v>45535</v>
      </c>
      <c r="C1138" s="28" t="n">
        <v>48299.99</v>
      </c>
      <c r="D1138" s="28" t="n">
        <v>0</v>
      </c>
      <c r="E1138" s="28" t="n">
        <v>0</v>
      </c>
      <c r="F1138" s="28" t="s">
        <v>345</v>
      </c>
      <c r="G1138" s="28" t="n">
        <v>0</v>
      </c>
      <c r="H1138" s="28" t="n">
        <v>0</v>
      </c>
      <c r="I1138" s="28" t="n">
        <v>0</v>
      </c>
      <c r="J1138" s="28" t="n">
        <v>269</v>
      </c>
      <c r="K1138" s="28" t="n">
        <v>3</v>
      </c>
      <c r="L1138" s="28" t="n">
        <v>2</v>
      </c>
      <c r="M1138" s="28" t="s">
        <v>146</v>
      </c>
      <c r="N1138" s="28" t="s">
        <v>142</v>
      </c>
      <c r="O1138" s="29" t="n">
        <v>45424</v>
      </c>
      <c r="P1138" s="28" t="n">
        <f aca="false">ROUNDDOWN(($B1138-$O1138)/30,0)</f>
        <v>3</v>
      </c>
      <c r="Q1138" s="28" t="str">
        <f aca="false">TEXT($B1138,"yyyy-mm")</f>
        <v>2024-08</v>
      </c>
      <c r="R1138" s="28" t="n">
        <f aca="false">IF(AND($O1138&gt;=DATE(2025,1,1),$O1138&lt;=DATE(2025,4,30)),1,0)</f>
        <v>0</v>
      </c>
    </row>
    <row r="1139" customFormat="false" ht="15" hidden="false" customHeight="false" outlineLevel="0" collapsed="false">
      <c r="A1139" s="28" t="n">
        <v>120</v>
      </c>
      <c r="B1139" s="29" t="n">
        <v>45565</v>
      </c>
      <c r="C1139" s="28" t="n">
        <v>42933.32</v>
      </c>
      <c r="D1139" s="28" t="n">
        <v>0</v>
      </c>
      <c r="E1139" s="28" t="n">
        <v>0</v>
      </c>
      <c r="F1139" s="28" t="s">
        <v>345</v>
      </c>
      <c r="G1139" s="28" t="n">
        <v>0</v>
      </c>
      <c r="H1139" s="28" t="n">
        <v>0</v>
      </c>
      <c r="I1139" s="28" t="n">
        <v>0</v>
      </c>
      <c r="J1139" s="28" t="n">
        <v>269</v>
      </c>
      <c r="K1139" s="28" t="n">
        <v>3</v>
      </c>
      <c r="L1139" s="28" t="n">
        <v>2</v>
      </c>
      <c r="M1139" s="28" t="s">
        <v>146</v>
      </c>
      <c r="N1139" s="28" t="s">
        <v>142</v>
      </c>
      <c r="O1139" s="29" t="n">
        <v>45424</v>
      </c>
      <c r="P1139" s="28" t="n">
        <f aca="false">ROUNDDOWN(($B1139-$O1139)/30,0)</f>
        <v>4</v>
      </c>
      <c r="Q1139" s="28" t="str">
        <f aca="false">TEXT($B1139,"yyyy-mm")</f>
        <v>2024-09</v>
      </c>
      <c r="R1139" s="28" t="n">
        <f aca="false">IF(AND($O1139&gt;=DATE(2025,1,1),$O1139&lt;=DATE(2025,4,30)),1,0)</f>
        <v>0</v>
      </c>
    </row>
    <row r="1140" customFormat="false" ht="15" hidden="false" customHeight="false" outlineLevel="0" collapsed="false">
      <c r="A1140" s="28" t="n">
        <v>120</v>
      </c>
      <c r="B1140" s="29" t="n">
        <v>45596</v>
      </c>
      <c r="C1140" s="28" t="n">
        <v>37566.65</v>
      </c>
      <c r="D1140" s="28" t="n">
        <v>0</v>
      </c>
      <c r="E1140" s="28" t="n">
        <v>0</v>
      </c>
      <c r="F1140" s="28" t="s">
        <v>345</v>
      </c>
      <c r="G1140" s="28" t="n">
        <v>0</v>
      </c>
      <c r="H1140" s="28" t="n">
        <v>0</v>
      </c>
      <c r="I1140" s="28" t="n">
        <v>0</v>
      </c>
      <c r="J1140" s="28" t="n">
        <v>269</v>
      </c>
      <c r="K1140" s="28" t="n">
        <v>3</v>
      </c>
      <c r="L1140" s="28" t="n">
        <v>2</v>
      </c>
      <c r="M1140" s="28" t="s">
        <v>146</v>
      </c>
      <c r="N1140" s="28" t="s">
        <v>142</v>
      </c>
      <c r="O1140" s="29" t="n">
        <v>45424</v>
      </c>
      <c r="P1140" s="28" t="n">
        <f aca="false">ROUNDDOWN(($B1140-$O1140)/30,0)</f>
        <v>5</v>
      </c>
      <c r="Q1140" s="28" t="str">
        <f aca="false">TEXT($B1140,"yyyy-mm")</f>
        <v>2024-10</v>
      </c>
      <c r="R1140" s="28" t="n">
        <f aca="false">IF(AND($O1140&gt;=DATE(2025,1,1),$O1140&lt;=DATE(2025,4,30)),1,0)</f>
        <v>0</v>
      </c>
    </row>
    <row r="1141" customFormat="false" ht="15" hidden="false" customHeight="false" outlineLevel="0" collapsed="false">
      <c r="A1141" s="28" t="n">
        <v>120</v>
      </c>
      <c r="B1141" s="29" t="n">
        <v>45626</v>
      </c>
      <c r="C1141" s="28" t="n">
        <v>32199.98</v>
      </c>
      <c r="D1141" s="28" t="n">
        <v>0</v>
      </c>
      <c r="E1141" s="28" t="n">
        <v>0</v>
      </c>
      <c r="F1141" s="28" t="s">
        <v>345</v>
      </c>
      <c r="G1141" s="28" t="n">
        <v>0</v>
      </c>
      <c r="H1141" s="28" t="n">
        <v>0</v>
      </c>
      <c r="I1141" s="28" t="n">
        <v>0</v>
      </c>
      <c r="J1141" s="28" t="n">
        <v>269</v>
      </c>
      <c r="K1141" s="28" t="n">
        <v>3</v>
      </c>
      <c r="L1141" s="28" t="n">
        <v>2</v>
      </c>
      <c r="M1141" s="28" t="s">
        <v>146</v>
      </c>
      <c r="N1141" s="28" t="s">
        <v>142</v>
      </c>
      <c r="O1141" s="29" t="n">
        <v>45424</v>
      </c>
      <c r="P1141" s="28" t="n">
        <f aca="false">ROUNDDOWN(($B1141-$O1141)/30,0)</f>
        <v>6</v>
      </c>
      <c r="Q1141" s="28" t="str">
        <f aca="false">TEXT($B1141,"yyyy-mm")</f>
        <v>2024-11</v>
      </c>
      <c r="R1141" s="28" t="n">
        <f aca="false">IF(AND($O1141&gt;=DATE(2025,1,1),$O1141&lt;=DATE(2025,4,30)),1,0)</f>
        <v>0</v>
      </c>
    </row>
    <row r="1142" customFormat="false" ht="15" hidden="false" customHeight="false" outlineLevel="0" collapsed="false">
      <c r="A1142" s="28" t="n">
        <v>120</v>
      </c>
      <c r="B1142" s="29" t="n">
        <v>45657</v>
      </c>
      <c r="C1142" s="28" t="n">
        <v>26833.31</v>
      </c>
      <c r="D1142" s="28" t="n">
        <v>0</v>
      </c>
      <c r="E1142" s="28" t="n">
        <v>0</v>
      </c>
      <c r="F1142" s="28" t="s">
        <v>345</v>
      </c>
      <c r="G1142" s="28" t="n">
        <v>0</v>
      </c>
      <c r="H1142" s="28" t="n">
        <v>0</v>
      </c>
      <c r="I1142" s="28" t="n">
        <v>0</v>
      </c>
      <c r="J1142" s="28" t="n">
        <v>269</v>
      </c>
      <c r="K1142" s="28" t="n">
        <v>3</v>
      </c>
      <c r="L1142" s="28" t="n">
        <v>2</v>
      </c>
      <c r="M1142" s="28" t="s">
        <v>146</v>
      </c>
      <c r="N1142" s="28" t="s">
        <v>142</v>
      </c>
      <c r="O1142" s="29" t="n">
        <v>45424</v>
      </c>
      <c r="P1142" s="28" t="n">
        <f aca="false">ROUNDDOWN(($B1142-$O1142)/30,0)</f>
        <v>7</v>
      </c>
      <c r="Q1142" s="28" t="str">
        <f aca="false">TEXT($B1142,"yyyy-mm")</f>
        <v>2024-12</v>
      </c>
      <c r="R1142" s="28" t="n">
        <f aca="false">IF(AND($O1142&gt;=DATE(2025,1,1),$O1142&lt;=DATE(2025,4,30)),1,0)</f>
        <v>0</v>
      </c>
    </row>
    <row r="1143" customFormat="false" ht="15" hidden="false" customHeight="false" outlineLevel="0" collapsed="false">
      <c r="A1143" s="28" t="n">
        <v>120</v>
      </c>
      <c r="B1143" s="29" t="n">
        <v>45688</v>
      </c>
      <c r="C1143" s="28" t="n">
        <v>21466.64</v>
      </c>
      <c r="D1143" s="28" t="n">
        <v>0</v>
      </c>
      <c r="E1143" s="28" t="n">
        <v>0</v>
      </c>
      <c r="F1143" s="28" t="s">
        <v>345</v>
      </c>
      <c r="G1143" s="28" t="n">
        <v>0</v>
      </c>
      <c r="H1143" s="28" t="n">
        <v>0</v>
      </c>
      <c r="I1143" s="28" t="n">
        <v>0</v>
      </c>
      <c r="J1143" s="28" t="n">
        <v>269</v>
      </c>
      <c r="K1143" s="28" t="n">
        <v>3</v>
      </c>
      <c r="L1143" s="28" t="n">
        <v>2</v>
      </c>
      <c r="M1143" s="28" t="s">
        <v>146</v>
      </c>
      <c r="N1143" s="28" t="s">
        <v>142</v>
      </c>
      <c r="O1143" s="29" t="n">
        <v>45424</v>
      </c>
      <c r="P1143" s="28" t="n">
        <f aca="false">ROUNDDOWN(($B1143-$O1143)/30,0)</f>
        <v>8</v>
      </c>
      <c r="Q1143" s="28" t="str">
        <f aca="false">TEXT($B1143,"yyyy-mm")</f>
        <v>2025-01</v>
      </c>
      <c r="R1143" s="28" t="n">
        <f aca="false">IF(AND($O1143&gt;=DATE(2025,1,1),$O1143&lt;=DATE(2025,4,30)),1,0)</f>
        <v>0</v>
      </c>
    </row>
    <row r="1144" customFormat="false" ht="15" hidden="false" customHeight="false" outlineLevel="0" collapsed="false">
      <c r="A1144" s="28" t="n">
        <v>120</v>
      </c>
      <c r="B1144" s="29" t="n">
        <v>45716</v>
      </c>
      <c r="C1144" s="28" t="n">
        <v>16099.97</v>
      </c>
      <c r="D1144" s="28" t="n">
        <v>0</v>
      </c>
      <c r="E1144" s="28" t="n">
        <v>0</v>
      </c>
      <c r="F1144" s="28" t="s">
        <v>345</v>
      </c>
      <c r="G1144" s="28" t="n">
        <v>0</v>
      </c>
      <c r="H1144" s="28" t="n">
        <v>0</v>
      </c>
      <c r="I1144" s="28" t="n">
        <v>0</v>
      </c>
      <c r="J1144" s="28" t="n">
        <v>269</v>
      </c>
      <c r="K1144" s="28" t="n">
        <v>3</v>
      </c>
      <c r="L1144" s="28" t="n">
        <v>2</v>
      </c>
      <c r="M1144" s="28" t="s">
        <v>146</v>
      </c>
      <c r="N1144" s="28" t="s">
        <v>142</v>
      </c>
      <c r="O1144" s="29" t="n">
        <v>45424</v>
      </c>
      <c r="P1144" s="28" t="n">
        <f aca="false">ROUNDDOWN(($B1144-$O1144)/30,0)</f>
        <v>9</v>
      </c>
      <c r="Q1144" s="28" t="str">
        <f aca="false">TEXT($B1144,"yyyy-mm")</f>
        <v>2025-02</v>
      </c>
      <c r="R1144" s="28" t="n">
        <f aca="false">IF(AND($O1144&gt;=DATE(2025,1,1),$O1144&lt;=DATE(2025,4,30)),1,0)</f>
        <v>0</v>
      </c>
    </row>
    <row r="1145" customFormat="false" ht="15" hidden="false" customHeight="false" outlineLevel="0" collapsed="false">
      <c r="A1145" s="28" t="n">
        <v>120</v>
      </c>
      <c r="B1145" s="29" t="n">
        <v>45747</v>
      </c>
      <c r="C1145" s="28" t="n">
        <v>10733.3</v>
      </c>
      <c r="D1145" s="28" t="n">
        <v>0</v>
      </c>
      <c r="E1145" s="28" t="n">
        <v>0</v>
      </c>
      <c r="F1145" s="28" t="s">
        <v>345</v>
      </c>
      <c r="G1145" s="28" t="n">
        <v>0</v>
      </c>
      <c r="H1145" s="28" t="n">
        <v>0</v>
      </c>
      <c r="I1145" s="28" t="n">
        <v>0</v>
      </c>
      <c r="J1145" s="28" t="n">
        <v>269</v>
      </c>
      <c r="K1145" s="28" t="n">
        <v>3</v>
      </c>
      <c r="L1145" s="28" t="n">
        <v>2</v>
      </c>
      <c r="M1145" s="28" t="s">
        <v>146</v>
      </c>
      <c r="N1145" s="28" t="s">
        <v>142</v>
      </c>
      <c r="O1145" s="29" t="n">
        <v>45424</v>
      </c>
      <c r="P1145" s="28" t="n">
        <f aca="false">ROUNDDOWN(($B1145-$O1145)/30,0)</f>
        <v>10</v>
      </c>
      <c r="Q1145" s="28" t="str">
        <f aca="false">TEXT($B1145,"yyyy-mm")</f>
        <v>2025-03</v>
      </c>
      <c r="R1145" s="28" t="n">
        <f aca="false">IF(AND($O1145&gt;=DATE(2025,1,1),$O1145&lt;=DATE(2025,4,30)),1,0)</f>
        <v>0</v>
      </c>
    </row>
    <row r="1146" customFormat="false" ht="15" hidden="false" customHeight="false" outlineLevel="0" collapsed="false">
      <c r="A1146" s="28" t="n">
        <v>120</v>
      </c>
      <c r="B1146" s="29" t="n">
        <v>45777</v>
      </c>
      <c r="C1146" s="28" t="n">
        <v>5366.63</v>
      </c>
      <c r="D1146" s="28" t="n">
        <v>0</v>
      </c>
      <c r="E1146" s="28" t="n">
        <v>0</v>
      </c>
      <c r="F1146" s="28" t="s">
        <v>345</v>
      </c>
      <c r="G1146" s="28" t="n">
        <v>0</v>
      </c>
      <c r="H1146" s="28" t="n">
        <v>0</v>
      </c>
      <c r="I1146" s="28" t="n">
        <v>0</v>
      </c>
      <c r="J1146" s="28" t="n">
        <v>269</v>
      </c>
      <c r="K1146" s="28" t="n">
        <v>3</v>
      </c>
      <c r="L1146" s="28" t="n">
        <v>2</v>
      </c>
      <c r="M1146" s="28" t="s">
        <v>146</v>
      </c>
      <c r="N1146" s="28" t="s">
        <v>142</v>
      </c>
      <c r="O1146" s="29" t="n">
        <v>45424</v>
      </c>
      <c r="P1146" s="28" t="n">
        <f aca="false">ROUNDDOWN(($B1146-$O1146)/30,0)</f>
        <v>11</v>
      </c>
      <c r="Q1146" s="28" t="str">
        <f aca="false">TEXT($B1146,"yyyy-mm")</f>
        <v>2025-04</v>
      </c>
      <c r="R1146" s="28" t="n">
        <f aca="false">IF(AND($O1146&gt;=DATE(2025,1,1),$O1146&lt;=DATE(2025,4,30)),1,0)</f>
        <v>0</v>
      </c>
    </row>
    <row r="1147" customFormat="false" ht="15" hidden="false" customHeight="false" outlineLevel="0" collapsed="false">
      <c r="A1147" s="28" t="n">
        <v>120</v>
      </c>
      <c r="B1147" s="29" t="n">
        <v>45808</v>
      </c>
      <c r="C1147" s="28" t="n">
        <v>0</v>
      </c>
      <c r="D1147" s="28" t="n">
        <v>0</v>
      </c>
      <c r="E1147" s="28" t="n">
        <v>0</v>
      </c>
      <c r="F1147" s="28" t="s">
        <v>345</v>
      </c>
      <c r="G1147" s="28" t="n">
        <v>0</v>
      </c>
      <c r="H1147" s="28" t="n">
        <v>0</v>
      </c>
      <c r="I1147" s="28" t="n">
        <v>0</v>
      </c>
      <c r="J1147" s="28" t="n">
        <v>269</v>
      </c>
      <c r="K1147" s="28" t="n">
        <v>3</v>
      </c>
      <c r="L1147" s="28" t="n">
        <v>2</v>
      </c>
      <c r="M1147" s="28" t="s">
        <v>146</v>
      </c>
      <c r="N1147" s="28" t="s">
        <v>142</v>
      </c>
      <c r="O1147" s="29" t="n">
        <v>45424</v>
      </c>
      <c r="P1147" s="28" t="n">
        <f aca="false">ROUNDDOWN(($B1147-$O1147)/30,0)</f>
        <v>12</v>
      </c>
      <c r="Q1147" s="28" t="str">
        <f aca="false">TEXT($B1147,"yyyy-mm")</f>
        <v>2025-05</v>
      </c>
      <c r="R1147" s="28" t="n">
        <f aca="false">IF(AND($O1147&gt;=DATE(2025,1,1),$O1147&lt;=DATE(2025,4,30)),1,0)</f>
        <v>0</v>
      </c>
    </row>
    <row r="1148" customFormat="false" ht="15" hidden="false" customHeight="false" outlineLevel="0" collapsed="false">
      <c r="A1148" s="28" t="n">
        <v>121</v>
      </c>
      <c r="B1148" s="29" t="n">
        <v>46265</v>
      </c>
      <c r="C1148" s="28" t="n">
        <v>24000</v>
      </c>
      <c r="D1148" s="28" t="n">
        <v>0</v>
      </c>
      <c r="E1148" s="28" t="n">
        <v>0</v>
      </c>
      <c r="F1148" s="28" t="s">
        <v>345</v>
      </c>
      <c r="G1148" s="28" t="n">
        <v>0</v>
      </c>
      <c r="H1148" s="28" t="n">
        <v>0</v>
      </c>
      <c r="I1148" s="28" t="n">
        <v>0</v>
      </c>
      <c r="J1148" s="28" t="n">
        <v>226</v>
      </c>
      <c r="K1148" s="28" t="n">
        <v>1</v>
      </c>
      <c r="L1148" s="28" t="n">
        <v>1</v>
      </c>
      <c r="M1148" s="28" t="s">
        <v>145</v>
      </c>
      <c r="N1148" s="28" t="s">
        <v>138</v>
      </c>
      <c r="O1148" s="29" t="n">
        <v>46237</v>
      </c>
      <c r="P1148" s="28" t="n">
        <f aca="false">ROUNDDOWN(($B1148-$O1148)/30,0)</f>
        <v>0</v>
      </c>
      <c r="Q1148" s="28" t="str">
        <f aca="false">TEXT($B1148,"yyyy-mm")</f>
        <v>2026-08</v>
      </c>
      <c r="R1148" s="28" t="n">
        <f aca="false">IF(AND($O1148&gt;=DATE(2025,1,1),$O1148&lt;=DATE(2025,4,30)),1,0)</f>
        <v>0</v>
      </c>
    </row>
    <row r="1149" customFormat="false" ht="15" hidden="false" customHeight="false" outlineLevel="0" collapsed="false">
      <c r="A1149" s="28" t="n">
        <v>122</v>
      </c>
      <c r="B1149" s="29" t="n">
        <v>45688</v>
      </c>
      <c r="C1149" s="28" t="n">
        <v>95100</v>
      </c>
      <c r="D1149" s="28" t="n">
        <v>0</v>
      </c>
      <c r="E1149" s="28" t="n">
        <v>0</v>
      </c>
      <c r="F1149" s="28" t="s">
        <v>345</v>
      </c>
      <c r="G1149" s="28" t="n">
        <v>0</v>
      </c>
      <c r="H1149" s="28" t="n">
        <v>0</v>
      </c>
      <c r="I1149" s="28" t="n">
        <v>0</v>
      </c>
      <c r="J1149" s="28" t="n">
        <v>44</v>
      </c>
      <c r="K1149" s="28" t="n">
        <v>1</v>
      </c>
      <c r="L1149" s="28" t="n">
        <v>3</v>
      </c>
      <c r="M1149" s="28" t="s">
        <v>146</v>
      </c>
      <c r="N1149" s="28" t="s">
        <v>142</v>
      </c>
      <c r="O1149" s="29" t="n">
        <v>45685</v>
      </c>
      <c r="P1149" s="28" t="n">
        <f aca="false">ROUNDDOWN(($B1149-$O1149)/30,0)</f>
        <v>0</v>
      </c>
      <c r="Q1149" s="28" t="str">
        <f aca="false">TEXT($B1149,"yyyy-mm")</f>
        <v>2025-01</v>
      </c>
      <c r="R1149" s="28" t="n">
        <f aca="false">IF(AND($O1149&gt;=DATE(2025,1,1),$O1149&lt;=DATE(2025,4,30)),1,0)</f>
        <v>1</v>
      </c>
    </row>
    <row r="1150" customFormat="false" ht="15" hidden="false" customHeight="false" outlineLevel="0" collapsed="false">
      <c r="A1150" s="28" t="n">
        <v>122</v>
      </c>
      <c r="B1150" s="29" t="n">
        <v>45716</v>
      </c>
      <c r="C1150" s="28" t="n">
        <v>0</v>
      </c>
      <c r="D1150" s="28" t="n">
        <v>0</v>
      </c>
      <c r="E1150" s="28" t="n">
        <v>0</v>
      </c>
      <c r="F1150" s="28" t="s">
        <v>345</v>
      </c>
      <c r="G1150" s="28" t="n">
        <v>0</v>
      </c>
      <c r="H1150" s="28" t="n">
        <v>0</v>
      </c>
      <c r="I1150" s="28" t="n">
        <v>0</v>
      </c>
      <c r="J1150" s="28" t="n">
        <v>44</v>
      </c>
      <c r="K1150" s="28" t="n">
        <v>1</v>
      </c>
      <c r="L1150" s="28" t="n">
        <v>3</v>
      </c>
      <c r="M1150" s="28" t="s">
        <v>146</v>
      </c>
      <c r="N1150" s="28" t="s">
        <v>142</v>
      </c>
      <c r="O1150" s="29" t="n">
        <v>45685</v>
      </c>
      <c r="P1150" s="28" t="n">
        <f aca="false">ROUNDDOWN(($B1150-$O1150)/30,0)</f>
        <v>1</v>
      </c>
      <c r="Q1150" s="28" t="str">
        <f aca="false">TEXT($B1150,"yyyy-mm")</f>
        <v>2025-02</v>
      </c>
      <c r="R1150" s="28" t="n">
        <f aca="false">IF(AND($O1150&gt;=DATE(2025,1,1),$O1150&lt;=DATE(2025,4,30)),1,0)</f>
        <v>1</v>
      </c>
    </row>
    <row r="1151" customFormat="false" ht="15" hidden="false" customHeight="false" outlineLevel="0" collapsed="false">
      <c r="A1151" s="28" t="n">
        <v>123</v>
      </c>
      <c r="B1151" s="29" t="n">
        <v>45991</v>
      </c>
      <c r="C1151" s="28" t="n">
        <v>34000</v>
      </c>
      <c r="D1151" s="28" t="n">
        <v>0</v>
      </c>
      <c r="E1151" s="28" t="n">
        <v>0</v>
      </c>
      <c r="F1151" s="28" t="s">
        <v>345</v>
      </c>
      <c r="G1151" s="28" t="n">
        <v>0</v>
      </c>
      <c r="H1151" s="28" t="n">
        <v>0</v>
      </c>
      <c r="I1151" s="28" t="n">
        <v>0</v>
      </c>
      <c r="J1151" s="28" t="n">
        <v>148</v>
      </c>
      <c r="K1151" s="28" t="n">
        <v>1</v>
      </c>
      <c r="L1151" s="28" t="n">
        <v>3</v>
      </c>
      <c r="M1151" s="28" t="s">
        <v>146</v>
      </c>
      <c r="N1151" s="28" t="s">
        <v>141</v>
      </c>
      <c r="O1151" s="29" t="n">
        <v>45982</v>
      </c>
      <c r="P1151" s="28" t="n">
        <f aca="false">ROUNDDOWN(($B1151-$O1151)/30,0)</f>
        <v>0</v>
      </c>
      <c r="Q1151" s="28" t="str">
        <f aca="false">TEXT($B1151,"yyyy-mm")</f>
        <v>2025-11</v>
      </c>
      <c r="R1151" s="28" t="n">
        <f aca="false">IF(AND($O1151&gt;=DATE(2025,1,1),$O1151&lt;=DATE(2025,4,30)),1,0)</f>
        <v>0</v>
      </c>
    </row>
    <row r="1152" customFormat="false" ht="15" hidden="false" customHeight="false" outlineLevel="0" collapsed="false">
      <c r="A1152" s="28" t="n">
        <v>123</v>
      </c>
      <c r="B1152" s="29" t="n">
        <v>46022</v>
      </c>
      <c r="C1152" s="28" t="n">
        <v>0</v>
      </c>
      <c r="D1152" s="28" t="n">
        <v>0</v>
      </c>
      <c r="E1152" s="28" t="n">
        <v>0</v>
      </c>
      <c r="F1152" s="28" t="s">
        <v>345</v>
      </c>
      <c r="G1152" s="28" t="n">
        <v>0</v>
      </c>
      <c r="H1152" s="28" t="n">
        <v>0</v>
      </c>
      <c r="I1152" s="28" t="n">
        <v>0</v>
      </c>
      <c r="J1152" s="28" t="n">
        <v>148</v>
      </c>
      <c r="K1152" s="28" t="n">
        <v>1</v>
      </c>
      <c r="L1152" s="28" t="n">
        <v>3</v>
      </c>
      <c r="M1152" s="28" t="s">
        <v>146</v>
      </c>
      <c r="N1152" s="28" t="s">
        <v>141</v>
      </c>
      <c r="O1152" s="29" t="n">
        <v>45982</v>
      </c>
      <c r="P1152" s="28" t="n">
        <f aca="false">ROUNDDOWN(($B1152-$O1152)/30,0)</f>
        <v>1</v>
      </c>
      <c r="Q1152" s="28" t="str">
        <f aca="false">TEXT($B1152,"yyyy-mm")</f>
        <v>2025-12</v>
      </c>
      <c r="R1152" s="28" t="n">
        <f aca="false">IF(AND($O1152&gt;=DATE(2025,1,1),$O1152&lt;=DATE(2025,4,30)),1,0)</f>
        <v>0</v>
      </c>
    </row>
    <row r="1153" customFormat="false" ht="15" hidden="false" customHeight="false" outlineLevel="0" collapsed="false">
      <c r="A1153" s="28" t="n">
        <v>124</v>
      </c>
      <c r="B1153" s="29" t="n">
        <v>45777</v>
      </c>
      <c r="C1153" s="28" t="n">
        <v>38800</v>
      </c>
      <c r="D1153" s="28" t="n">
        <v>0</v>
      </c>
      <c r="E1153" s="28" t="n">
        <v>0</v>
      </c>
      <c r="F1153" s="28" t="s">
        <v>345</v>
      </c>
      <c r="G1153" s="28" t="n">
        <v>0</v>
      </c>
      <c r="H1153" s="28" t="n">
        <v>0</v>
      </c>
      <c r="I1153" s="28" t="n">
        <v>0</v>
      </c>
      <c r="J1153" s="28" t="n">
        <v>276</v>
      </c>
      <c r="K1153" s="28" t="n">
        <v>2</v>
      </c>
      <c r="L1153" s="28" t="n">
        <v>2</v>
      </c>
      <c r="M1153" s="28" t="s">
        <v>146</v>
      </c>
      <c r="N1153" s="28" t="s">
        <v>138</v>
      </c>
      <c r="O1153" s="29" t="n">
        <v>45765</v>
      </c>
      <c r="P1153" s="28" t="n">
        <f aca="false">ROUNDDOWN(($B1153-$O1153)/30,0)</f>
        <v>0</v>
      </c>
      <c r="Q1153" s="28" t="str">
        <f aca="false">TEXT($B1153,"yyyy-mm")</f>
        <v>2025-04</v>
      </c>
      <c r="R1153" s="28" t="n">
        <f aca="false">IF(AND($O1153&gt;=DATE(2025,1,1),$O1153&lt;=DATE(2025,4,30)),1,0)</f>
        <v>1</v>
      </c>
    </row>
    <row r="1154" customFormat="false" ht="15" hidden="false" customHeight="false" outlineLevel="0" collapsed="false">
      <c r="A1154" s="28" t="n">
        <v>124</v>
      </c>
      <c r="B1154" s="29" t="n">
        <v>45808</v>
      </c>
      <c r="C1154" s="28" t="n">
        <v>35815.38</v>
      </c>
      <c r="D1154" s="28" t="n">
        <v>0</v>
      </c>
      <c r="E1154" s="28" t="n">
        <v>0</v>
      </c>
      <c r="F1154" s="28" t="s">
        <v>345</v>
      </c>
      <c r="G1154" s="28" t="n">
        <v>0</v>
      </c>
      <c r="H1154" s="28" t="n">
        <v>0</v>
      </c>
      <c r="I1154" s="28" t="n">
        <v>0</v>
      </c>
      <c r="J1154" s="28" t="n">
        <v>276</v>
      </c>
      <c r="K1154" s="28" t="n">
        <v>2</v>
      </c>
      <c r="L1154" s="28" t="n">
        <v>2</v>
      </c>
      <c r="M1154" s="28" t="s">
        <v>146</v>
      </c>
      <c r="N1154" s="28" t="s">
        <v>138</v>
      </c>
      <c r="O1154" s="29" t="n">
        <v>45765</v>
      </c>
      <c r="P1154" s="28" t="n">
        <f aca="false">ROUNDDOWN(($B1154-$O1154)/30,0)</f>
        <v>1</v>
      </c>
      <c r="Q1154" s="28" t="str">
        <f aca="false">TEXT($B1154,"yyyy-mm")</f>
        <v>2025-05</v>
      </c>
      <c r="R1154" s="28" t="n">
        <f aca="false">IF(AND($O1154&gt;=DATE(2025,1,1),$O1154&lt;=DATE(2025,4,30)),1,0)</f>
        <v>1</v>
      </c>
    </row>
    <row r="1155" customFormat="false" ht="15" hidden="false" customHeight="false" outlineLevel="0" collapsed="false">
      <c r="A1155" s="28" t="n">
        <v>124</v>
      </c>
      <c r="B1155" s="29" t="n">
        <v>45838</v>
      </c>
      <c r="C1155" s="28" t="n">
        <v>32830.76</v>
      </c>
      <c r="D1155" s="28" t="n">
        <v>0</v>
      </c>
      <c r="E1155" s="28" t="n">
        <v>0</v>
      </c>
      <c r="F1155" s="28" t="s">
        <v>345</v>
      </c>
      <c r="G1155" s="28" t="n">
        <v>0</v>
      </c>
      <c r="H1155" s="28" t="n">
        <v>0</v>
      </c>
      <c r="I1155" s="28" t="n">
        <v>0</v>
      </c>
      <c r="J1155" s="28" t="n">
        <v>276</v>
      </c>
      <c r="K1155" s="28" t="n">
        <v>2</v>
      </c>
      <c r="L1155" s="28" t="n">
        <v>2</v>
      </c>
      <c r="M1155" s="28" t="s">
        <v>146</v>
      </c>
      <c r="N1155" s="28" t="s">
        <v>138</v>
      </c>
      <c r="O1155" s="29" t="n">
        <v>45765</v>
      </c>
      <c r="P1155" s="28" t="n">
        <f aca="false">ROUNDDOWN(($B1155-$O1155)/30,0)</f>
        <v>2</v>
      </c>
      <c r="Q1155" s="28" t="str">
        <f aca="false">TEXT($B1155,"yyyy-mm")</f>
        <v>2025-06</v>
      </c>
      <c r="R1155" s="28" t="n">
        <f aca="false">IF(AND($O1155&gt;=DATE(2025,1,1),$O1155&lt;=DATE(2025,4,30)),1,0)</f>
        <v>1</v>
      </c>
    </row>
    <row r="1156" customFormat="false" ht="15" hidden="false" customHeight="false" outlineLevel="0" collapsed="false">
      <c r="A1156" s="28" t="n">
        <v>124</v>
      </c>
      <c r="B1156" s="29" t="n">
        <v>45869</v>
      </c>
      <c r="C1156" s="28" t="n">
        <v>29846.14</v>
      </c>
      <c r="D1156" s="28" t="n">
        <v>0</v>
      </c>
      <c r="E1156" s="28" t="n">
        <v>0</v>
      </c>
      <c r="F1156" s="28" t="s">
        <v>345</v>
      </c>
      <c r="G1156" s="28" t="n">
        <v>0</v>
      </c>
      <c r="H1156" s="28" t="n">
        <v>0</v>
      </c>
      <c r="I1156" s="28" t="n">
        <v>0</v>
      </c>
      <c r="J1156" s="28" t="n">
        <v>276</v>
      </c>
      <c r="K1156" s="28" t="n">
        <v>2</v>
      </c>
      <c r="L1156" s="28" t="n">
        <v>2</v>
      </c>
      <c r="M1156" s="28" t="s">
        <v>146</v>
      </c>
      <c r="N1156" s="28" t="s">
        <v>138</v>
      </c>
      <c r="O1156" s="29" t="n">
        <v>45765</v>
      </c>
      <c r="P1156" s="28" t="n">
        <f aca="false">ROUNDDOWN(($B1156-$O1156)/30,0)</f>
        <v>3</v>
      </c>
      <c r="Q1156" s="28" t="str">
        <f aca="false">TEXT($B1156,"yyyy-mm")</f>
        <v>2025-07</v>
      </c>
      <c r="R1156" s="28" t="n">
        <f aca="false">IF(AND($O1156&gt;=DATE(2025,1,1),$O1156&lt;=DATE(2025,4,30)),1,0)</f>
        <v>1</v>
      </c>
    </row>
    <row r="1157" customFormat="false" ht="15" hidden="false" customHeight="false" outlineLevel="0" collapsed="false">
      <c r="A1157" s="28" t="n">
        <v>124</v>
      </c>
      <c r="B1157" s="29" t="n">
        <v>45900</v>
      </c>
      <c r="C1157" s="28" t="n">
        <v>26861.52</v>
      </c>
      <c r="D1157" s="28" t="n">
        <v>0</v>
      </c>
      <c r="E1157" s="28" t="n">
        <v>0</v>
      </c>
      <c r="F1157" s="28" t="s">
        <v>345</v>
      </c>
      <c r="G1157" s="28" t="n">
        <v>0</v>
      </c>
      <c r="H1157" s="28" t="n">
        <v>0</v>
      </c>
      <c r="I1157" s="28" t="n">
        <v>0</v>
      </c>
      <c r="J1157" s="28" t="n">
        <v>276</v>
      </c>
      <c r="K1157" s="28" t="n">
        <v>2</v>
      </c>
      <c r="L1157" s="28" t="n">
        <v>2</v>
      </c>
      <c r="M1157" s="28" t="s">
        <v>146</v>
      </c>
      <c r="N1157" s="28" t="s">
        <v>138</v>
      </c>
      <c r="O1157" s="29" t="n">
        <v>45765</v>
      </c>
      <c r="P1157" s="28" t="n">
        <f aca="false">ROUNDDOWN(($B1157-$O1157)/30,0)</f>
        <v>4</v>
      </c>
      <c r="Q1157" s="28" t="str">
        <f aca="false">TEXT($B1157,"yyyy-mm")</f>
        <v>2025-08</v>
      </c>
      <c r="R1157" s="28" t="n">
        <f aca="false">IF(AND($O1157&gt;=DATE(2025,1,1),$O1157&lt;=DATE(2025,4,30)),1,0)</f>
        <v>1</v>
      </c>
    </row>
    <row r="1158" customFormat="false" ht="15" hidden="false" customHeight="false" outlineLevel="0" collapsed="false">
      <c r="A1158" s="28" t="n">
        <v>124</v>
      </c>
      <c r="B1158" s="29" t="n">
        <v>45930</v>
      </c>
      <c r="C1158" s="28" t="n">
        <v>23876.9</v>
      </c>
      <c r="D1158" s="28" t="n">
        <v>0</v>
      </c>
      <c r="E1158" s="28" t="n">
        <v>0</v>
      </c>
      <c r="F1158" s="28" t="s">
        <v>345</v>
      </c>
      <c r="G1158" s="28" t="n">
        <v>0</v>
      </c>
      <c r="H1158" s="28" t="n">
        <v>0</v>
      </c>
      <c r="I1158" s="28" t="n">
        <v>0</v>
      </c>
      <c r="J1158" s="28" t="n">
        <v>276</v>
      </c>
      <c r="K1158" s="28" t="n">
        <v>2</v>
      </c>
      <c r="L1158" s="28" t="n">
        <v>2</v>
      </c>
      <c r="M1158" s="28" t="s">
        <v>146</v>
      </c>
      <c r="N1158" s="28" t="s">
        <v>138</v>
      </c>
      <c r="O1158" s="29" t="n">
        <v>45765</v>
      </c>
      <c r="P1158" s="28" t="n">
        <f aca="false">ROUNDDOWN(($B1158-$O1158)/30,0)</f>
        <v>5</v>
      </c>
      <c r="Q1158" s="28" t="str">
        <f aca="false">TEXT($B1158,"yyyy-mm")</f>
        <v>2025-09</v>
      </c>
      <c r="R1158" s="28" t="n">
        <f aca="false">IF(AND($O1158&gt;=DATE(2025,1,1),$O1158&lt;=DATE(2025,4,30)),1,0)</f>
        <v>1</v>
      </c>
    </row>
    <row r="1159" customFormat="false" ht="15" hidden="false" customHeight="false" outlineLevel="0" collapsed="false">
      <c r="A1159" s="28" t="n">
        <v>124</v>
      </c>
      <c r="B1159" s="29" t="n">
        <v>45961</v>
      </c>
      <c r="C1159" s="28" t="n">
        <v>20892.28</v>
      </c>
      <c r="D1159" s="28" t="n">
        <v>0</v>
      </c>
      <c r="E1159" s="28" t="n">
        <v>0</v>
      </c>
      <c r="F1159" s="28" t="s">
        <v>345</v>
      </c>
      <c r="G1159" s="28" t="n">
        <v>0</v>
      </c>
      <c r="H1159" s="28" t="n">
        <v>0</v>
      </c>
      <c r="I1159" s="28" t="n">
        <v>0</v>
      </c>
      <c r="J1159" s="28" t="n">
        <v>276</v>
      </c>
      <c r="K1159" s="28" t="n">
        <v>2</v>
      </c>
      <c r="L1159" s="28" t="n">
        <v>2</v>
      </c>
      <c r="M1159" s="28" t="s">
        <v>146</v>
      </c>
      <c r="N1159" s="28" t="s">
        <v>138</v>
      </c>
      <c r="O1159" s="29" t="n">
        <v>45765</v>
      </c>
      <c r="P1159" s="28" t="n">
        <f aca="false">ROUNDDOWN(($B1159-$O1159)/30,0)</f>
        <v>6</v>
      </c>
      <c r="Q1159" s="28" t="str">
        <f aca="false">TEXT($B1159,"yyyy-mm")</f>
        <v>2025-10</v>
      </c>
      <c r="R1159" s="28" t="n">
        <f aca="false">IF(AND($O1159&gt;=DATE(2025,1,1),$O1159&lt;=DATE(2025,4,30)),1,0)</f>
        <v>1</v>
      </c>
    </row>
    <row r="1160" customFormat="false" ht="15" hidden="false" customHeight="false" outlineLevel="0" collapsed="false">
      <c r="A1160" s="28" t="n">
        <v>124</v>
      </c>
      <c r="B1160" s="29" t="n">
        <v>45991</v>
      </c>
      <c r="C1160" s="28" t="n">
        <v>17907.66</v>
      </c>
      <c r="D1160" s="28" t="n">
        <v>0</v>
      </c>
      <c r="E1160" s="28" t="n">
        <v>0</v>
      </c>
      <c r="F1160" s="28" t="s">
        <v>345</v>
      </c>
      <c r="G1160" s="28" t="n">
        <v>0</v>
      </c>
      <c r="H1160" s="28" t="n">
        <v>0</v>
      </c>
      <c r="I1160" s="28" t="n">
        <v>0</v>
      </c>
      <c r="J1160" s="28" t="n">
        <v>276</v>
      </c>
      <c r="K1160" s="28" t="n">
        <v>2</v>
      </c>
      <c r="L1160" s="28" t="n">
        <v>2</v>
      </c>
      <c r="M1160" s="28" t="s">
        <v>146</v>
      </c>
      <c r="N1160" s="28" t="s">
        <v>138</v>
      </c>
      <c r="O1160" s="29" t="n">
        <v>45765</v>
      </c>
      <c r="P1160" s="28" t="n">
        <f aca="false">ROUNDDOWN(($B1160-$O1160)/30,0)</f>
        <v>7</v>
      </c>
      <c r="Q1160" s="28" t="str">
        <f aca="false">TEXT($B1160,"yyyy-mm")</f>
        <v>2025-11</v>
      </c>
      <c r="R1160" s="28" t="n">
        <f aca="false">IF(AND($O1160&gt;=DATE(2025,1,1),$O1160&lt;=DATE(2025,4,30)),1,0)</f>
        <v>1</v>
      </c>
    </row>
    <row r="1161" customFormat="false" ht="15" hidden="false" customHeight="false" outlineLevel="0" collapsed="false">
      <c r="A1161" s="28" t="n">
        <v>124</v>
      </c>
      <c r="B1161" s="29" t="n">
        <v>46022</v>
      </c>
      <c r="C1161" s="28" t="n">
        <v>14923.04</v>
      </c>
      <c r="D1161" s="28" t="n">
        <v>0</v>
      </c>
      <c r="E1161" s="28" t="n">
        <v>0</v>
      </c>
      <c r="F1161" s="28" t="s">
        <v>345</v>
      </c>
      <c r="G1161" s="28" t="n">
        <v>0</v>
      </c>
      <c r="H1161" s="28" t="n">
        <v>0</v>
      </c>
      <c r="I1161" s="28" t="n">
        <v>0</v>
      </c>
      <c r="J1161" s="28" t="n">
        <v>276</v>
      </c>
      <c r="K1161" s="28" t="n">
        <v>2</v>
      </c>
      <c r="L1161" s="28" t="n">
        <v>2</v>
      </c>
      <c r="M1161" s="28" t="s">
        <v>146</v>
      </c>
      <c r="N1161" s="28" t="s">
        <v>138</v>
      </c>
      <c r="O1161" s="29" t="n">
        <v>45765</v>
      </c>
      <c r="P1161" s="28" t="n">
        <f aca="false">ROUNDDOWN(($B1161-$O1161)/30,0)</f>
        <v>8</v>
      </c>
      <c r="Q1161" s="28" t="str">
        <f aca="false">TEXT($B1161,"yyyy-mm")</f>
        <v>2025-12</v>
      </c>
      <c r="R1161" s="28" t="n">
        <f aca="false">IF(AND($O1161&gt;=DATE(2025,1,1),$O1161&lt;=DATE(2025,4,30)),1,0)</f>
        <v>1</v>
      </c>
    </row>
    <row r="1162" customFormat="false" ht="15" hidden="false" customHeight="false" outlineLevel="0" collapsed="false">
      <c r="A1162" s="28" t="n">
        <v>124</v>
      </c>
      <c r="B1162" s="29" t="n">
        <v>46053</v>
      </c>
      <c r="C1162" s="28" t="n">
        <v>11938.42</v>
      </c>
      <c r="D1162" s="28" t="n">
        <v>0</v>
      </c>
      <c r="E1162" s="28" t="n">
        <v>0</v>
      </c>
      <c r="F1162" s="28" t="s">
        <v>345</v>
      </c>
      <c r="G1162" s="28" t="n">
        <v>0</v>
      </c>
      <c r="H1162" s="28" t="n">
        <v>0</v>
      </c>
      <c r="I1162" s="28" t="n">
        <v>0</v>
      </c>
      <c r="J1162" s="28" t="n">
        <v>276</v>
      </c>
      <c r="K1162" s="28" t="n">
        <v>2</v>
      </c>
      <c r="L1162" s="28" t="n">
        <v>2</v>
      </c>
      <c r="M1162" s="28" t="s">
        <v>146</v>
      </c>
      <c r="N1162" s="28" t="s">
        <v>138</v>
      </c>
      <c r="O1162" s="29" t="n">
        <v>45765</v>
      </c>
      <c r="P1162" s="28" t="n">
        <f aca="false">ROUNDDOWN(($B1162-$O1162)/30,0)</f>
        <v>9</v>
      </c>
      <c r="Q1162" s="28" t="str">
        <f aca="false">TEXT($B1162,"yyyy-mm")</f>
        <v>2026-01</v>
      </c>
      <c r="R1162" s="28" t="n">
        <f aca="false">IF(AND($O1162&gt;=DATE(2025,1,1),$O1162&lt;=DATE(2025,4,30)),1,0)</f>
        <v>1</v>
      </c>
    </row>
    <row r="1163" customFormat="false" ht="15" hidden="false" customHeight="false" outlineLevel="0" collapsed="false">
      <c r="A1163" s="28" t="n">
        <v>124</v>
      </c>
      <c r="B1163" s="29" t="n">
        <v>46081</v>
      </c>
      <c r="C1163" s="28" t="n">
        <v>8953.8</v>
      </c>
      <c r="D1163" s="28" t="n">
        <v>0</v>
      </c>
      <c r="E1163" s="28" t="n">
        <v>0</v>
      </c>
      <c r="F1163" s="28" t="s">
        <v>345</v>
      </c>
      <c r="G1163" s="28" t="n">
        <v>0</v>
      </c>
      <c r="H1163" s="28" t="n">
        <v>0</v>
      </c>
      <c r="I1163" s="28" t="n">
        <v>0</v>
      </c>
      <c r="J1163" s="28" t="n">
        <v>276</v>
      </c>
      <c r="K1163" s="28" t="n">
        <v>2</v>
      </c>
      <c r="L1163" s="28" t="n">
        <v>2</v>
      </c>
      <c r="M1163" s="28" t="s">
        <v>146</v>
      </c>
      <c r="N1163" s="28" t="s">
        <v>138</v>
      </c>
      <c r="O1163" s="29" t="n">
        <v>45765</v>
      </c>
      <c r="P1163" s="28" t="n">
        <f aca="false">ROUNDDOWN(($B1163-$O1163)/30,0)</f>
        <v>10</v>
      </c>
      <c r="Q1163" s="28" t="str">
        <f aca="false">TEXT($B1163,"yyyy-mm")</f>
        <v>2026-02</v>
      </c>
      <c r="R1163" s="28" t="n">
        <f aca="false">IF(AND($O1163&gt;=DATE(2025,1,1),$O1163&lt;=DATE(2025,4,30)),1,0)</f>
        <v>1</v>
      </c>
    </row>
    <row r="1164" customFormat="false" ht="15" hidden="false" customHeight="false" outlineLevel="0" collapsed="false">
      <c r="A1164" s="28" t="n">
        <v>124</v>
      </c>
      <c r="B1164" s="29" t="n">
        <v>46112</v>
      </c>
      <c r="C1164" s="28" t="n">
        <v>5969.18</v>
      </c>
      <c r="D1164" s="28" t="n">
        <v>0</v>
      </c>
      <c r="E1164" s="28" t="n">
        <v>0</v>
      </c>
      <c r="F1164" s="28" t="s">
        <v>345</v>
      </c>
      <c r="G1164" s="28" t="n">
        <v>0</v>
      </c>
      <c r="H1164" s="28" t="n">
        <v>0</v>
      </c>
      <c r="I1164" s="28" t="n">
        <v>0</v>
      </c>
      <c r="J1164" s="28" t="n">
        <v>276</v>
      </c>
      <c r="K1164" s="28" t="n">
        <v>2</v>
      </c>
      <c r="L1164" s="28" t="n">
        <v>2</v>
      </c>
      <c r="M1164" s="28" t="s">
        <v>146</v>
      </c>
      <c r="N1164" s="28" t="s">
        <v>138</v>
      </c>
      <c r="O1164" s="29" t="n">
        <v>45765</v>
      </c>
      <c r="P1164" s="28" t="n">
        <f aca="false">ROUNDDOWN(($B1164-$O1164)/30,0)</f>
        <v>11</v>
      </c>
      <c r="Q1164" s="28" t="str">
        <f aca="false">TEXT($B1164,"yyyy-mm")</f>
        <v>2026-03</v>
      </c>
      <c r="R1164" s="28" t="n">
        <f aca="false">IF(AND($O1164&gt;=DATE(2025,1,1),$O1164&lt;=DATE(2025,4,30)),1,0)</f>
        <v>1</v>
      </c>
    </row>
    <row r="1165" customFormat="false" ht="15" hidden="false" customHeight="false" outlineLevel="0" collapsed="false">
      <c r="A1165" s="28" t="n">
        <v>124</v>
      </c>
      <c r="B1165" s="29" t="n">
        <v>46142</v>
      </c>
      <c r="C1165" s="28" t="n">
        <v>2984.56</v>
      </c>
      <c r="D1165" s="28" t="n">
        <v>0</v>
      </c>
      <c r="E1165" s="28" t="n">
        <v>0</v>
      </c>
      <c r="F1165" s="28" t="s">
        <v>345</v>
      </c>
      <c r="G1165" s="28" t="n">
        <v>0</v>
      </c>
      <c r="H1165" s="28" t="n">
        <v>0</v>
      </c>
      <c r="I1165" s="28" t="n">
        <v>0</v>
      </c>
      <c r="J1165" s="28" t="n">
        <v>276</v>
      </c>
      <c r="K1165" s="28" t="n">
        <v>2</v>
      </c>
      <c r="L1165" s="28" t="n">
        <v>2</v>
      </c>
      <c r="M1165" s="28" t="s">
        <v>146</v>
      </c>
      <c r="N1165" s="28" t="s">
        <v>138</v>
      </c>
      <c r="O1165" s="29" t="n">
        <v>45765</v>
      </c>
      <c r="P1165" s="28" t="n">
        <f aca="false">ROUNDDOWN(($B1165-$O1165)/30,0)</f>
        <v>12</v>
      </c>
      <c r="Q1165" s="28" t="str">
        <f aca="false">TEXT($B1165,"yyyy-mm")</f>
        <v>2026-04</v>
      </c>
      <c r="R1165" s="28" t="n">
        <f aca="false">IF(AND($O1165&gt;=DATE(2025,1,1),$O1165&lt;=DATE(2025,4,30)),1,0)</f>
        <v>1</v>
      </c>
    </row>
    <row r="1166" customFormat="false" ht="15" hidden="false" customHeight="false" outlineLevel="0" collapsed="false">
      <c r="A1166" s="28" t="n">
        <v>124</v>
      </c>
      <c r="B1166" s="29" t="n">
        <v>46173</v>
      </c>
      <c r="C1166" s="28" t="n">
        <v>0</v>
      </c>
      <c r="D1166" s="28" t="n">
        <v>0</v>
      </c>
      <c r="E1166" s="28" t="n">
        <v>0</v>
      </c>
      <c r="F1166" s="28" t="s">
        <v>345</v>
      </c>
      <c r="G1166" s="28" t="n">
        <v>0</v>
      </c>
      <c r="H1166" s="28" t="n">
        <v>0</v>
      </c>
      <c r="I1166" s="28" t="n">
        <v>0</v>
      </c>
      <c r="J1166" s="28" t="n">
        <v>276</v>
      </c>
      <c r="K1166" s="28" t="n">
        <v>2</v>
      </c>
      <c r="L1166" s="28" t="n">
        <v>2</v>
      </c>
      <c r="M1166" s="28" t="s">
        <v>146</v>
      </c>
      <c r="N1166" s="28" t="s">
        <v>138</v>
      </c>
      <c r="O1166" s="29" t="n">
        <v>45765</v>
      </c>
      <c r="P1166" s="28" t="n">
        <f aca="false">ROUNDDOWN(($B1166-$O1166)/30,0)</f>
        <v>13</v>
      </c>
      <c r="Q1166" s="28" t="str">
        <f aca="false">TEXT($B1166,"yyyy-mm")</f>
        <v>2026-05</v>
      </c>
      <c r="R1166" s="28" t="n">
        <f aca="false">IF(AND($O1166&gt;=DATE(2025,1,1),$O1166&lt;=DATE(2025,4,30)),1,0)</f>
        <v>1</v>
      </c>
    </row>
    <row r="1167" customFormat="false" ht="15" hidden="false" customHeight="false" outlineLevel="0" collapsed="false">
      <c r="A1167" s="28" t="n">
        <v>125</v>
      </c>
      <c r="B1167" s="29" t="n">
        <v>45138</v>
      </c>
      <c r="C1167" s="28" t="n">
        <v>51900</v>
      </c>
      <c r="D1167" s="28" t="n">
        <v>0</v>
      </c>
      <c r="E1167" s="28" t="n">
        <v>0</v>
      </c>
      <c r="F1167" s="28" t="s">
        <v>345</v>
      </c>
      <c r="G1167" s="28" t="n">
        <v>0</v>
      </c>
      <c r="H1167" s="28" t="n">
        <v>0</v>
      </c>
      <c r="I1167" s="28" t="n">
        <v>0</v>
      </c>
      <c r="J1167" s="28" t="n">
        <v>35</v>
      </c>
      <c r="K1167" s="28" t="n">
        <v>5</v>
      </c>
      <c r="L1167" s="28" t="n">
        <v>1</v>
      </c>
      <c r="M1167" s="28" t="s">
        <v>147</v>
      </c>
      <c r="N1167" s="28" t="s">
        <v>138</v>
      </c>
      <c r="O1167" s="29" t="n">
        <v>45117</v>
      </c>
      <c r="P1167" s="28" t="n">
        <f aca="false">ROUNDDOWN(($B1167-$O1167)/30,0)</f>
        <v>0</v>
      </c>
      <c r="Q1167" s="28" t="str">
        <f aca="false">TEXT($B1167,"yyyy-mm")</f>
        <v>2023-07</v>
      </c>
      <c r="R1167" s="28" t="n">
        <f aca="false">IF(AND($O1167&gt;=DATE(2025,1,1),$O1167&lt;=DATE(2025,4,30)),1,0)</f>
        <v>0</v>
      </c>
    </row>
    <row r="1168" customFormat="false" ht="15" hidden="false" customHeight="false" outlineLevel="0" collapsed="false">
      <c r="A1168" s="28" t="n">
        <v>125</v>
      </c>
      <c r="B1168" s="29" t="n">
        <v>45169</v>
      </c>
      <c r="C1168" s="28" t="n">
        <v>41520</v>
      </c>
      <c r="D1168" s="28" t="n">
        <v>0</v>
      </c>
      <c r="E1168" s="28" t="n">
        <v>0</v>
      </c>
      <c r="F1168" s="28" t="s">
        <v>345</v>
      </c>
      <c r="G1168" s="28" t="n">
        <v>0</v>
      </c>
      <c r="H1168" s="28" t="n">
        <v>0</v>
      </c>
      <c r="I1168" s="28" t="n">
        <v>0</v>
      </c>
      <c r="J1168" s="28" t="n">
        <v>35</v>
      </c>
      <c r="K1168" s="28" t="n">
        <v>5</v>
      </c>
      <c r="L1168" s="28" t="n">
        <v>1</v>
      </c>
      <c r="M1168" s="28" t="s">
        <v>147</v>
      </c>
      <c r="N1168" s="28" t="s">
        <v>138</v>
      </c>
      <c r="O1168" s="29" t="n">
        <v>45117</v>
      </c>
      <c r="P1168" s="28" t="n">
        <f aca="false">ROUNDDOWN(($B1168-$O1168)/30,0)</f>
        <v>1</v>
      </c>
      <c r="Q1168" s="28" t="str">
        <f aca="false">TEXT($B1168,"yyyy-mm")</f>
        <v>2023-08</v>
      </c>
      <c r="R1168" s="28" t="n">
        <f aca="false">IF(AND($O1168&gt;=DATE(2025,1,1),$O1168&lt;=DATE(2025,4,30)),1,0)</f>
        <v>0</v>
      </c>
    </row>
    <row r="1169" customFormat="false" ht="15" hidden="false" customHeight="false" outlineLevel="0" collapsed="false">
      <c r="A1169" s="28" t="n">
        <v>125</v>
      </c>
      <c r="B1169" s="29" t="n">
        <v>45199</v>
      </c>
      <c r="C1169" s="28" t="n">
        <v>31140</v>
      </c>
      <c r="D1169" s="28" t="n">
        <v>0</v>
      </c>
      <c r="E1169" s="28" t="n">
        <v>0</v>
      </c>
      <c r="F1169" s="28" t="s">
        <v>345</v>
      </c>
      <c r="G1169" s="28" t="n">
        <v>0</v>
      </c>
      <c r="H1169" s="28" t="n">
        <v>0</v>
      </c>
      <c r="I1169" s="28" t="n">
        <v>0</v>
      </c>
      <c r="J1169" s="28" t="n">
        <v>35</v>
      </c>
      <c r="K1169" s="28" t="n">
        <v>5</v>
      </c>
      <c r="L1169" s="28" t="n">
        <v>1</v>
      </c>
      <c r="M1169" s="28" t="s">
        <v>147</v>
      </c>
      <c r="N1169" s="28" t="s">
        <v>138</v>
      </c>
      <c r="O1169" s="29" t="n">
        <v>45117</v>
      </c>
      <c r="P1169" s="28" t="n">
        <f aca="false">ROUNDDOWN(($B1169-$O1169)/30,0)</f>
        <v>2</v>
      </c>
      <c r="Q1169" s="28" t="str">
        <f aca="false">TEXT($B1169,"yyyy-mm")</f>
        <v>2023-09</v>
      </c>
      <c r="R1169" s="28" t="n">
        <f aca="false">IF(AND($O1169&gt;=DATE(2025,1,1),$O1169&lt;=DATE(2025,4,30)),1,0)</f>
        <v>0</v>
      </c>
    </row>
    <row r="1170" customFormat="false" ht="15" hidden="false" customHeight="false" outlineLevel="0" collapsed="false">
      <c r="A1170" s="28" t="n">
        <v>125</v>
      </c>
      <c r="B1170" s="29" t="n">
        <v>45230</v>
      </c>
      <c r="C1170" s="28" t="n">
        <v>20760</v>
      </c>
      <c r="D1170" s="28" t="n">
        <v>0</v>
      </c>
      <c r="E1170" s="28" t="n">
        <v>0</v>
      </c>
      <c r="F1170" s="28" t="s">
        <v>345</v>
      </c>
      <c r="G1170" s="28" t="n">
        <v>0</v>
      </c>
      <c r="H1170" s="28" t="n">
        <v>0</v>
      </c>
      <c r="I1170" s="28" t="n">
        <v>0</v>
      </c>
      <c r="J1170" s="28" t="n">
        <v>35</v>
      </c>
      <c r="K1170" s="28" t="n">
        <v>5</v>
      </c>
      <c r="L1170" s="28" t="n">
        <v>1</v>
      </c>
      <c r="M1170" s="28" t="s">
        <v>147</v>
      </c>
      <c r="N1170" s="28" t="s">
        <v>138</v>
      </c>
      <c r="O1170" s="29" t="n">
        <v>45117</v>
      </c>
      <c r="P1170" s="28" t="n">
        <f aca="false">ROUNDDOWN(($B1170-$O1170)/30,0)</f>
        <v>3</v>
      </c>
      <c r="Q1170" s="28" t="str">
        <f aca="false">TEXT($B1170,"yyyy-mm")</f>
        <v>2023-10</v>
      </c>
      <c r="R1170" s="28" t="n">
        <f aca="false">IF(AND($O1170&gt;=DATE(2025,1,1),$O1170&lt;=DATE(2025,4,30)),1,0)</f>
        <v>0</v>
      </c>
    </row>
    <row r="1171" customFormat="false" ht="15" hidden="false" customHeight="false" outlineLevel="0" collapsed="false">
      <c r="A1171" s="28" t="n">
        <v>125</v>
      </c>
      <c r="B1171" s="29" t="n">
        <v>45260</v>
      </c>
      <c r="C1171" s="28" t="n">
        <v>10380</v>
      </c>
      <c r="D1171" s="28" t="n">
        <v>0</v>
      </c>
      <c r="E1171" s="28" t="n">
        <v>0</v>
      </c>
      <c r="F1171" s="28" t="s">
        <v>345</v>
      </c>
      <c r="G1171" s="28" t="n">
        <v>0</v>
      </c>
      <c r="H1171" s="28" t="n">
        <v>0</v>
      </c>
      <c r="I1171" s="28" t="n">
        <v>0</v>
      </c>
      <c r="J1171" s="28" t="n">
        <v>35</v>
      </c>
      <c r="K1171" s="28" t="n">
        <v>5</v>
      </c>
      <c r="L1171" s="28" t="n">
        <v>1</v>
      </c>
      <c r="M1171" s="28" t="s">
        <v>147</v>
      </c>
      <c r="N1171" s="28" t="s">
        <v>138</v>
      </c>
      <c r="O1171" s="29" t="n">
        <v>45117</v>
      </c>
      <c r="P1171" s="28" t="n">
        <f aca="false">ROUNDDOWN(($B1171-$O1171)/30,0)</f>
        <v>4</v>
      </c>
      <c r="Q1171" s="28" t="str">
        <f aca="false">TEXT($B1171,"yyyy-mm")</f>
        <v>2023-11</v>
      </c>
      <c r="R1171" s="28" t="n">
        <f aca="false">IF(AND($O1171&gt;=DATE(2025,1,1),$O1171&lt;=DATE(2025,4,30)),1,0)</f>
        <v>0</v>
      </c>
    </row>
    <row r="1172" customFormat="false" ht="15" hidden="false" customHeight="false" outlineLevel="0" collapsed="false">
      <c r="A1172" s="28" t="n">
        <v>125</v>
      </c>
      <c r="B1172" s="29" t="n">
        <v>45291</v>
      </c>
      <c r="C1172" s="28" t="n">
        <v>0</v>
      </c>
      <c r="D1172" s="28" t="n">
        <v>0</v>
      </c>
      <c r="E1172" s="28" t="n">
        <v>0</v>
      </c>
      <c r="F1172" s="28" t="s">
        <v>345</v>
      </c>
      <c r="G1172" s="28" t="n">
        <v>0</v>
      </c>
      <c r="H1172" s="28" t="n">
        <v>0</v>
      </c>
      <c r="I1172" s="28" t="n">
        <v>0</v>
      </c>
      <c r="J1172" s="28" t="n">
        <v>35</v>
      </c>
      <c r="K1172" s="28" t="n">
        <v>5</v>
      </c>
      <c r="L1172" s="28" t="n">
        <v>1</v>
      </c>
      <c r="M1172" s="28" t="s">
        <v>147</v>
      </c>
      <c r="N1172" s="28" t="s">
        <v>138</v>
      </c>
      <c r="O1172" s="29" t="n">
        <v>45117</v>
      </c>
      <c r="P1172" s="28" t="n">
        <f aca="false">ROUNDDOWN(($B1172-$O1172)/30,0)</f>
        <v>5</v>
      </c>
      <c r="Q1172" s="28" t="str">
        <f aca="false">TEXT($B1172,"yyyy-mm")</f>
        <v>2023-12</v>
      </c>
      <c r="R1172" s="28" t="n">
        <f aca="false">IF(AND($O1172&gt;=DATE(2025,1,1),$O1172&lt;=DATE(2025,4,30)),1,0)</f>
        <v>0</v>
      </c>
    </row>
    <row r="1173" customFormat="false" ht="15" hidden="false" customHeight="false" outlineLevel="0" collapsed="false">
      <c r="A1173" s="28" t="n">
        <v>126</v>
      </c>
      <c r="B1173" s="29" t="n">
        <v>45504</v>
      </c>
      <c r="C1173" s="28" t="n">
        <v>46700</v>
      </c>
      <c r="D1173" s="28" t="n">
        <v>0</v>
      </c>
      <c r="E1173" s="28" t="n">
        <v>0</v>
      </c>
      <c r="F1173" s="28" t="s">
        <v>345</v>
      </c>
      <c r="G1173" s="28" t="n">
        <v>0</v>
      </c>
      <c r="H1173" s="28" t="n">
        <v>0</v>
      </c>
      <c r="I1173" s="28" t="n">
        <v>0</v>
      </c>
      <c r="J1173" s="28" t="n">
        <v>96</v>
      </c>
      <c r="K1173" s="28" t="n">
        <v>2</v>
      </c>
      <c r="L1173" s="28" t="n">
        <v>2</v>
      </c>
      <c r="M1173" s="28" t="s">
        <v>145</v>
      </c>
      <c r="N1173" s="28" t="s">
        <v>138</v>
      </c>
      <c r="O1173" s="29" t="n">
        <v>45499</v>
      </c>
      <c r="P1173" s="28" t="n">
        <f aca="false">ROUNDDOWN(($B1173-$O1173)/30,0)</f>
        <v>0</v>
      </c>
      <c r="Q1173" s="28" t="str">
        <f aca="false">TEXT($B1173,"yyyy-mm")</f>
        <v>2024-07</v>
      </c>
      <c r="R1173" s="28" t="n">
        <f aca="false">IF(AND($O1173&gt;=DATE(2025,1,1),$O1173&lt;=DATE(2025,4,30)),1,0)</f>
        <v>0</v>
      </c>
    </row>
    <row r="1174" customFormat="false" ht="15" hidden="false" customHeight="false" outlineLevel="0" collapsed="false">
      <c r="A1174" s="28" t="n">
        <v>126</v>
      </c>
      <c r="B1174" s="29" t="n">
        <v>45535</v>
      </c>
      <c r="C1174" s="28" t="n">
        <v>43107.69</v>
      </c>
      <c r="D1174" s="28" t="n">
        <v>0</v>
      </c>
      <c r="E1174" s="28" t="n">
        <v>0</v>
      </c>
      <c r="F1174" s="28" t="s">
        <v>345</v>
      </c>
      <c r="G1174" s="28" t="n">
        <v>0</v>
      </c>
      <c r="H1174" s="28" t="n">
        <v>0</v>
      </c>
      <c r="I1174" s="28" t="n">
        <v>0</v>
      </c>
      <c r="J1174" s="28" t="n">
        <v>96</v>
      </c>
      <c r="K1174" s="28" t="n">
        <v>2</v>
      </c>
      <c r="L1174" s="28" t="n">
        <v>2</v>
      </c>
      <c r="M1174" s="28" t="s">
        <v>145</v>
      </c>
      <c r="N1174" s="28" t="s">
        <v>138</v>
      </c>
      <c r="O1174" s="29" t="n">
        <v>45499</v>
      </c>
      <c r="P1174" s="28" t="n">
        <f aca="false">ROUNDDOWN(($B1174-$O1174)/30,0)</f>
        <v>1</v>
      </c>
      <c r="Q1174" s="28" t="str">
        <f aca="false">TEXT($B1174,"yyyy-mm")</f>
        <v>2024-08</v>
      </c>
      <c r="R1174" s="28" t="n">
        <f aca="false">IF(AND($O1174&gt;=DATE(2025,1,1),$O1174&lt;=DATE(2025,4,30)),1,0)</f>
        <v>0</v>
      </c>
    </row>
    <row r="1175" customFormat="false" ht="15" hidden="false" customHeight="false" outlineLevel="0" collapsed="false">
      <c r="A1175" s="28" t="n">
        <v>126</v>
      </c>
      <c r="B1175" s="29" t="n">
        <v>45565</v>
      </c>
      <c r="C1175" s="28" t="n">
        <v>39515.38</v>
      </c>
      <c r="D1175" s="28" t="n">
        <v>0</v>
      </c>
      <c r="E1175" s="28" t="n">
        <v>0</v>
      </c>
      <c r="F1175" s="28" t="s">
        <v>345</v>
      </c>
      <c r="G1175" s="28" t="n">
        <v>0</v>
      </c>
      <c r="H1175" s="28" t="n">
        <v>0</v>
      </c>
      <c r="I1175" s="28" t="n">
        <v>0</v>
      </c>
      <c r="J1175" s="28" t="n">
        <v>96</v>
      </c>
      <c r="K1175" s="28" t="n">
        <v>2</v>
      </c>
      <c r="L1175" s="28" t="n">
        <v>2</v>
      </c>
      <c r="M1175" s="28" t="s">
        <v>145</v>
      </c>
      <c r="N1175" s="28" t="s">
        <v>138</v>
      </c>
      <c r="O1175" s="29" t="n">
        <v>45499</v>
      </c>
      <c r="P1175" s="28" t="n">
        <f aca="false">ROUNDDOWN(($B1175-$O1175)/30,0)</f>
        <v>2</v>
      </c>
      <c r="Q1175" s="28" t="str">
        <f aca="false">TEXT($B1175,"yyyy-mm")</f>
        <v>2024-09</v>
      </c>
      <c r="R1175" s="28" t="n">
        <f aca="false">IF(AND($O1175&gt;=DATE(2025,1,1),$O1175&lt;=DATE(2025,4,30)),1,0)</f>
        <v>0</v>
      </c>
    </row>
    <row r="1176" customFormat="false" ht="15" hidden="false" customHeight="false" outlineLevel="0" collapsed="false">
      <c r="A1176" s="28" t="n">
        <v>126</v>
      </c>
      <c r="B1176" s="29" t="n">
        <v>45596</v>
      </c>
      <c r="C1176" s="28" t="n">
        <v>35923.07</v>
      </c>
      <c r="D1176" s="28" t="n">
        <v>0</v>
      </c>
      <c r="E1176" s="28" t="n">
        <v>0</v>
      </c>
      <c r="F1176" s="28" t="s">
        <v>345</v>
      </c>
      <c r="G1176" s="28" t="n">
        <v>0</v>
      </c>
      <c r="H1176" s="28" t="n">
        <v>0</v>
      </c>
      <c r="I1176" s="28" t="n">
        <v>0</v>
      </c>
      <c r="J1176" s="28" t="n">
        <v>96</v>
      </c>
      <c r="K1176" s="28" t="n">
        <v>2</v>
      </c>
      <c r="L1176" s="28" t="n">
        <v>2</v>
      </c>
      <c r="M1176" s="28" t="s">
        <v>145</v>
      </c>
      <c r="N1176" s="28" t="s">
        <v>138</v>
      </c>
      <c r="O1176" s="29" t="n">
        <v>45499</v>
      </c>
      <c r="P1176" s="28" t="n">
        <f aca="false">ROUNDDOWN(($B1176-$O1176)/30,0)</f>
        <v>3</v>
      </c>
      <c r="Q1176" s="28" t="str">
        <f aca="false">TEXT($B1176,"yyyy-mm")</f>
        <v>2024-10</v>
      </c>
      <c r="R1176" s="28" t="n">
        <f aca="false">IF(AND($O1176&gt;=DATE(2025,1,1),$O1176&lt;=DATE(2025,4,30)),1,0)</f>
        <v>0</v>
      </c>
    </row>
    <row r="1177" customFormat="false" ht="15" hidden="false" customHeight="false" outlineLevel="0" collapsed="false">
      <c r="A1177" s="28" t="n">
        <v>126</v>
      </c>
      <c r="B1177" s="29" t="n">
        <v>45626</v>
      </c>
      <c r="C1177" s="28" t="n">
        <v>32330.76</v>
      </c>
      <c r="D1177" s="28" t="n">
        <v>0</v>
      </c>
      <c r="E1177" s="28" t="n">
        <v>0</v>
      </c>
      <c r="F1177" s="28" t="s">
        <v>345</v>
      </c>
      <c r="G1177" s="28" t="n">
        <v>0</v>
      </c>
      <c r="H1177" s="28" t="n">
        <v>0</v>
      </c>
      <c r="I1177" s="28" t="n">
        <v>0</v>
      </c>
      <c r="J1177" s="28" t="n">
        <v>96</v>
      </c>
      <c r="K1177" s="28" t="n">
        <v>2</v>
      </c>
      <c r="L1177" s="28" t="n">
        <v>2</v>
      </c>
      <c r="M1177" s="28" t="s">
        <v>145</v>
      </c>
      <c r="N1177" s="28" t="s">
        <v>138</v>
      </c>
      <c r="O1177" s="29" t="n">
        <v>45499</v>
      </c>
      <c r="P1177" s="28" t="n">
        <f aca="false">ROUNDDOWN(($B1177-$O1177)/30,0)</f>
        <v>4</v>
      </c>
      <c r="Q1177" s="28" t="str">
        <f aca="false">TEXT($B1177,"yyyy-mm")</f>
        <v>2024-11</v>
      </c>
      <c r="R1177" s="28" t="n">
        <f aca="false">IF(AND($O1177&gt;=DATE(2025,1,1),$O1177&lt;=DATE(2025,4,30)),1,0)</f>
        <v>0</v>
      </c>
    </row>
    <row r="1178" customFormat="false" ht="15" hidden="false" customHeight="false" outlineLevel="0" collapsed="false">
      <c r="A1178" s="28" t="n">
        <v>126</v>
      </c>
      <c r="B1178" s="29" t="n">
        <v>45657</v>
      </c>
      <c r="C1178" s="28" t="n">
        <v>28738.45</v>
      </c>
      <c r="D1178" s="28" t="n">
        <v>0</v>
      </c>
      <c r="E1178" s="28" t="n">
        <v>0</v>
      </c>
      <c r="F1178" s="28" t="s">
        <v>345</v>
      </c>
      <c r="G1178" s="28" t="n">
        <v>0</v>
      </c>
      <c r="H1178" s="28" t="n">
        <v>0</v>
      </c>
      <c r="I1178" s="28" t="n">
        <v>0</v>
      </c>
      <c r="J1178" s="28" t="n">
        <v>96</v>
      </c>
      <c r="K1178" s="28" t="n">
        <v>2</v>
      </c>
      <c r="L1178" s="28" t="n">
        <v>2</v>
      </c>
      <c r="M1178" s="28" t="s">
        <v>145</v>
      </c>
      <c r="N1178" s="28" t="s">
        <v>138</v>
      </c>
      <c r="O1178" s="29" t="n">
        <v>45499</v>
      </c>
      <c r="P1178" s="28" t="n">
        <f aca="false">ROUNDDOWN(($B1178-$O1178)/30,0)</f>
        <v>5</v>
      </c>
      <c r="Q1178" s="28" t="str">
        <f aca="false">TEXT($B1178,"yyyy-mm")</f>
        <v>2024-12</v>
      </c>
      <c r="R1178" s="28" t="n">
        <f aca="false">IF(AND($O1178&gt;=DATE(2025,1,1),$O1178&lt;=DATE(2025,4,30)),1,0)</f>
        <v>0</v>
      </c>
    </row>
    <row r="1179" customFormat="false" ht="15" hidden="false" customHeight="false" outlineLevel="0" collapsed="false">
      <c r="A1179" s="28" t="n">
        <v>126</v>
      </c>
      <c r="B1179" s="29" t="n">
        <v>45688</v>
      </c>
      <c r="C1179" s="28" t="n">
        <v>25146.14</v>
      </c>
      <c r="D1179" s="28" t="n">
        <v>0</v>
      </c>
      <c r="E1179" s="28" t="n">
        <v>0</v>
      </c>
      <c r="F1179" s="28" t="s">
        <v>345</v>
      </c>
      <c r="G1179" s="28" t="n">
        <v>0</v>
      </c>
      <c r="H1179" s="28" t="n">
        <v>0</v>
      </c>
      <c r="I1179" s="28" t="n">
        <v>0</v>
      </c>
      <c r="J1179" s="28" t="n">
        <v>96</v>
      </c>
      <c r="K1179" s="28" t="n">
        <v>2</v>
      </c>
      <c r="L1179" s="28" t="n">
        <v>2</v>
      </c>
      <c r="M1179" s="28" t="s">
        <v>145</v>
      </c>
      <c r="N1179" s="28" t="s">
        <v>138</v>
      </c>
      <c r="O1179" s="29" t="n">
        <v>45499</v>
      </c>
      <c r="P1179" s="28" t="n">
        <f aca="false">ROUNDDOWN(($B1179-$O1179)/30,0)</f>
        <v>6</v>
      </c>
      <c r="Q1179" s="28" t="str">
        <f aca="false">TEXT($B1179,"yyyy-mm")</f>
        <v>2025-01</v>
      </c>
      <c r="R1179" s="28" t="n">
        <f aca="false">IF(AND($O1179&gt;=DATE(2025,1,1),$O1179&lt;=DATE(2025,4,30)),1,0)</f>
        <v>0</v>
      </c>
    </row>
    <row r="1180" customFormat="false" ht="15" hidden="false" customHeight="false" outlineLevel="0" collapsed="false">
      <c r="A1180" s="28" t="n">
        <v>126</v>
      </c>
      <c r="B1180" s="29" t="n">
        <v>45716</v>
      </c>
      <c r="C1180" s="28" t="n">
        <v>21553.83</v>
      </c>
      <c r="D1180" s="28" t="n">
        <v>0</v>
      </c>
      <c r="E1180" s="28" t="n">
        <v>0</v>
      </c>
      <c r="F1180" s="28" t="s">
        <v>345</v>
      </c>
      <c r="G1180" s="28" t="n">
        <v>0</v>
      </c>
      <c r="H1180" s="28" t="n">
        <v>0</v>
      </c>
      <c r="I1180" s="28" t="n">
        <v>0</v>
      </c>
      <c r="J1180" s="28" t="n">
        <v>96</v>
      </c>
      <c r="K1180" s="28" t="n">
        <v>2</v>
      </c>
      <c r="L1180" s="28" t="n">
        <v>2</v>
      </c>
      <c r="M1180" s="28" t="s">
        <v>145</v>
      </c>
      <c r="N1180" s="28" t="s">
        <v>138</v>
      </c>
      <c r="O1180" s="29" t="n">
        <v>45499</v>
      </c>
      <c r="P1180" s="28" t="n">
        <f aca="false">ROUNDDOWN(($B1180-$O1180)/30,0)</f>
        <v>7</v>
      </c>
      <c r="Q1180" s="28" t="str">
        <f aca="false">TEXT($B1180,"yyyy-mm")</f>
        <v>2025-02</v>
      </c>
      <c r="R1180" s="28" t="n">
        <f aca="false">IF(AND($O1180&gt;=DATE(2025,1,1),$O1180&lt;=DATE(2025,4,30)),1,0)</f>
        <v>0</v>
      </c>
    </row>
    <row r="1181" customFormat="false" ht="15" hidden="false" customHeight="false" outlineLevel="0" collapsed="false">
      <c r="A1181" s="28" t="n">
        <v>126</v>
      </c>
      <c r="B1181" s="29" t="n">
        <v>45747</v>
      </c>
      <c r="C1181" s="28" t="n">
        <v>17961.52</v>
      </c>
      <c r="D1181" s="28" t="n">
        <v>0</v>
      </c>
      <c r="E1181" s="28" t="n">
        <v>0</v>
      </c>
      <c r="F1181" s="28" t="s">
        <v>345</v>
      </c>
      <c r="G1181" s="28" t="n">
        <v>0</v>
      </c>
      <c r="H1181" s="28" t="n">
        <v>0</v>
      </c>
      <c r="I1181" s="28" t="n">
        <v>0</v>
      </c>
      <c r="J1181" s="28" t="n">
        <v>96</v>
      </c>
      <c r="K1181" s="28" t="n">
        <v>2</v>
      </c>
      <c r="L1181" s="28" t="n">
        <v>2</v>
      </c>
      <c r="M1181" s="28" t="s">
        <v>145</v>
      </c>
      <c r="N1181" s="28" t="s">
        <v>138</v>
      </c>
      <c r="O1181" s="29" t="n">
        <v>45499</v>
      </c>
      <c r="P1181" s="28" t="n">
        <f aca="false">ROUNDDOWN(($B1181-$O1181)/30,0)</f>
        <v>8</v>
      </c>
      <c r="Q1181" s="28" t="str">
        <f aca="false">TEXT($B1181,"yyyy-mm")</f>
        <v>2025-03</v>
      </c>
      <c r="R1181" s="28" t="n">
        <f aca="false">IF(AND($O1181&gt;=DATE(2025,1,1),$O1181&lt;=DATE(2025,4,30)),1,0)</f>
        <v>0</v>
      </c>
    </row>
    <row r="1182" customFormat="false" ht="15" hidden="false" customHeight="false" outlineLevel="0" collapsed="false">
      <c r="A1182" s="28" t="n">
        <v>126</v>
      </c>
      <c r="B1182" s="29" t="n">
        <v>45777</v>
      </c>
      <c r="C1182" s="28" t="n">
        <v>14369.21</v>
      </c>
      <c r="D1182" s="28" t="n">
        <v>0</v>
      </c>
      <c r="E1182" s="28" t="n">
        <v>0</v>
      </c>
      <c r="F1182" s="28" t="s">
        <v>345</v>
      </c>
      <c r="G1182" s="28" t="n">
        <v>0</v>
      </c>
      <c r="H1182" s="28" t="n">
        <v>0</v>
      </c>
      <c r="I1182" s="28" t="n">
        <v>0</v>
      </c>
      <c r="J1182" s="28" t="n">
        <v>96</v>
      </c>
      <c r="K1182" s="28" t="n">
        <v>2</v>
      </c>
      <c r="L1182" s="28" t="n">
        <v>2</v>
      </c>
      <c r="M1182" s="28" t="s">
        <v>145</v>
      </c>
      <c r="N1182" s="28" t="s">
        <v>138</v>
      </c>
      <c r="O1182" s="29" t="n">
        <v>45499</v>
      </c>
      <c r="P1182" s="28" t="n">
        <f aca="false">ROUNDDOWN(($B1182-$O1182)/30,0)</f>
        <v>9</v>
      </c>
      <c r="Q1182" s="28" t="str">
        <f aca="false">TEXT($B1182,"yyyy-mm")</f>
        <v>2025-04</v>
      </c>
      <c r="R1182" s="28" t="n">
        <f aca="false">IF(AND($O1182&gt;=DATE(2025,1,1),$O1182&lt;=DATE(2025,4,30)),1,0)</f>
        <v>0</v>
      </c>
    </row>
    <row r="1183" customFormat="false" ht="15" hidden="false" customHeight="false" outlineLevel="0" collapsed="false">
      <c r="A1183" s="28" t="n">
        <v>126</v>
      </c>
      <c r="B1183" s="29" t="n">
        <v>45808</v>
      </c>
      <c r="C1183" s="28" t="n">
        <v>10776.9</v>
      </c>
      <c r="D1183" s="28" t="n">
        <v>0</v>
      </c>
      <c r="E1183" s="28" t="n">
        <v>0</v>
      </c>
      <c r="F1183" s="28" t="s">
        <v>345</v>
      </c>
      <c r="G1183" s="28" t="n">
        <v>0</v>
      </c>
      <c r="H1183" s="28" t="n">
        <v>0</v>
      </c>
      <c r="I1183" s="28" t="n">
        <v>0</v>
      </c>
      <c r="J1183" s="28" t="n">
        <v>96</v>
      </c>
      <c r="K1183" s="28" t="n">
        <v>2</v>
      </c>
      <c r="L1183" s="28" t="n">
        <v>2</v>
      </c>
      <c r="M1183" s="28" t="s">
        <v>145</v>
      </c>
      <c r="N1183" s="28" t="s">
        <v>138</v>
      </c>
      <c r="O1183" s="29" t="n">
        <v>45499</v>
      </c>
      <c r="P1183" s="28" t="n">
        <f aca="false">ROUNDDOWN(($B1183-$O1183)/30,0)</f>
        <v>10</v>
      </c>
      <c r="Q1183" s="28" t="str">
        <f aca="false">TEXT($B1183,"yyyy-mm")</f>
        <v>2025-05</v>
      </c>
      <c r="R1183" s="28" t="n">
        <f aca="false">IF(AND($O1183&gt;=DATE(2025,1,1),$O1183&lt;=DATE(2025,4,30)),1,0)</f>
        <v>0</v>
      </c>
    </row>
    <row r="1184" customFormat="false" ht="15" hidden="false" customHeight="false" outlineLevel="0" collapsed="false">
      <c r="A1184" s="28" t="n">
        <v>126</v>
      </c>
      <c r="B1184" s="29" t="n">
        <v>45838</v>
      </c>
      <c r="C1184" s="28" t="n">
        <v>7184.59</v>
      </c>
      <c r="D1184" s="28" t="n">
        <v>0</v>
      </c>
      <c r="E1184" s="28" t="n">
        <v>0</v>
      </c>
      <c r="F1184" s="28" t="s">
        <v>345</v>
      </c>
      <c r="G1184" s="28" t="n">
        <v>0</v>
      </c>
      <c r="H1184" s="28" t="n">
        <v>0</v>
      </c>
      <c r="I1184" s="28" t="n">
        <v>0</v>
      </c>
      <c r="J1184" s="28" t="n">
        <v>96</v>
      </c>
      <c r="K1184" s="28" t="n">
        <v>2</v>
      </c>
      <c r="L1184" s="28" t="n">
        <v>2</v>
      </c>
      <c r="M1184" s="28" t="s">
        <v>145</v>
      </c>
      <c r="N1184" s="28" t="s">
        <v>138</v>
      </c>
      <c r="O1184" s="29" t="n">
        <v>45499</v>
      </c>
      <c r="P1184" s="28" t="n">
        <f aca="false">ROUNDDOWN(($B1184-$O1184)/30,0)</f>
        <v>11</v>
      </c>
      <c r="Q1184" s="28" t="str">
        <f aca="false">TEXT($B1184,"yyyy-mm")</f>
        <v>2025-06</v>
      </c>
      <c r="R1184" s="28" t="n">
        <f aca="false">IF(AND($O1184&gt;=DATE(2025,1,1),$O1184&lt;=DATE(2025,4,30)),1,0)</f>
        <v>0</v>
      </c>
    </row>
    <row r="1185" customFormat="false" ht="15" hidden="false" customHeight="false" outlineLevel="0" collapsed="false">
      <c r="A1185" s="28" t="n">
        <v>126</v>
      </c>
      <c r="B1185" s="29" t="n">
        <v>45869</v>
      </c>
      <c r="C1185" s="28" t="n">
        <v>3592.28</v>
      </c>
      <c r="D1185" s="28" t="n">
        <v>0</v>
      </c>
      <c r="E1185" s="28" t="n">
        <v>0</v>
      </c>
      <c r="F1185" s="28" t="s">
        <v>345</v>
      </c>
      <c r="G1185" s="28" t="n">
        <v>0</v>
      </c>
      <c r="H1185" s="28" t="n">
        <v>0</v>
      </c>
      <c r="I1185" s="28" t="n">
        <v>0</v>
      </c>
      <c r="J1185" s="28" t="n">
        <v>96</v>
      </c>
      <c r="K1185" s="28" t="n">
        <v>2</v>
      </c>
      <c r="L1185" s="28" t="n">
        <v>2</v>
      </c>
      <c r="M1185" s="28" t="s">
        <v>145</v>
      </c>
      <c r="N1185" s="28" t="s">
        <v>138</v>
      </c>
      <c r="O1185" s="29" t="n">
        <v>45499</v>
      </c>
      <c r="P1185" s="28" t="n">
        <f aca="false">ROUNDDOWN(($B1185-$O1185)/30,0)</f>
        <v>12</v>
      </c>
      <c r="Q1185" s="28" t="str">
        <f aca="false">TEXT($B1185,"yyyy-mm")</f>
        <v>2025-07</v>
      </c>
      <c r="R1185" s="28" t="n">
        <f aca="false">IF(AND($O1185&gt;=DATE(2025,1,1),$O1185&lt;=DATE(2025,4,30)),1,0)</f>
        <v>0</v>
      </c>
    </row>
    <row r="1186" customFormat="false" ht="15" hidden="false" customHeight="false" outlineLevel="0" collapsed="false">
      <c r="A1186" s="28" t="n">
        <v>126</v>
      </c>
      <c r="B1186" s="29" t="n">
        <v>45900</v>
      </c>
      <c r="C1186" s="28" t="n">
        <v>0</v>
      </c>
      <c r="D1186" s="28" t="n">
        <v>0</v>
      </c>
      <c r="E1186" s="28" t="n">
        <v>0</v>
      </c>
      <c r="F1186" s="28" t="s">
        <v>345</v>
      </c>
      <c r="G1186" s="28" t="n">
        <v>0</v>
      </c>
      <c r="H1186" s="28" t="n">
        <v>0</v>
      </c>
      <c r="I1186" s="28" t="n">
        <v>0</v>
      </c>
      <c r="J1186" s="28" t="n">
        <v>96</v>
      </c>
      <c r="K1186" s="28" t="n">
        <v>2</v>
      </c>
      <c r="L1186" s="28" t="n">
        <v>2</v>
      </c>
      <c r="M1186" s="28" t="s">
        <v>145</v>
      </c>
      <c r="N1186" s="28" t="s">
        <v>138</v>
      </c>
      <c r="O1186" s="29" t="n">
        <v>45499</v>
      </c>
      <c r="P1186" s="28" t="n">
        <f aca="false">ROUNDDOWN(($B1186-$O1186)/30,0)</f>
        <v>13</v>
      </c>
      <c r="Q1186" s="28" t="str">
        <f aca="false">TEXT($B1186,"yyyy-mm")</f>
        <v>2025-08</v>
      </c>
      <c r="R1186" s="28" t="n">
        <f aca="false">IF(AND($O1186&gt;=DATE(2025,1,1),$O1186&lt;=DATE(2025,4,30)),1,0)</f>
        <v>0</v>
      </c>
    </row>
    <row r="1187" customFormat="false" ht="15" hidden="false" customHeight="false" outlineLevel="0" collapsed="false">
      <c r="A1187" s="28" t="n">
        <v>127</v>
      </c>
      <c r="B1187" s="29" t="n">
        <v>46203</v>
      </c>
      <c r="C1187" s="28" t="n">
        <v>388200</v>
      </c>
      <c r="D1187" s="28" t="n">
        <v>0</v>
      </c>
      <c r="E1187" s="28" t="n">
        <v>0</v>
      </c>
      <c r="F1187" s="28" t="s">
        <v>345</v>
      </c>
      <c r="G1187" s="28" t="n">
        <v>0</v>
      </c>
      <c r="H1187" s="28" t="n">
        <v>0</v>
      </c>
      <c r="I1187" s="28" t="n">
        <v>0</v>
      </c>
      <c r="J1187" s="28" t="n">
        <v>16</v>
      </c>
      <c r="K1187" s="28" t="n">
        <v>12</v>
      </c>
      <c r="L1187" s="28" t="n">
        <v>1</v>
      </c>
      <c r="M1187" s="28" t="s">
        <v>147</v>
      </c>
      <c r="N1187" s="28" t="s">
        <v>138</v>
      </c>
      <c r="O1187" s="29" t="n">
        <v>46179</v>
      </c>
      <c r="P1187" s="28" t="n">
        <f aca="false">ROUNDDOWN(($B1187-$O1187)/30,0)</f>
        <v>0</v>
      </c>
      <c r="Q1187" s="28" t="str">
        <f aca="false">TEXT($B1187,"yyyy-mm")</f>
        <v>2026-06</v>
      </c>
      <c r="R1187" s="28" t="n">
        <f aca="false">IF(AND($O1187&gt;=DATE(2025,1,1),$O1187&lt;=DATE(2025,4,30)),1,0)</f>
        <v>0</v>
      </c>
    </row>
    <row r="1188" customFormat="false" ht="15" hidden="false" customHeight="false" outlineLevel="0" collapsed="false">
      <c r="A1188" s="28" t="n">
        <v>127</v>
      </c>
      <c r="B1188" s="29" t="n">
        <v>46234</v>
      </c>
      <c r="C1188" s="28" t="n">
        <v>379940.43</v>
      </c>
      <c r="D1188" s="28" t="n">
        <v>0</v>
      </c>
      <c r="E1188" s="28" t="n">
        <v>0</v>
      </c>
      <c r="F1188" s="28" t="s">
        <v>345</v>
      </c>
      <c r="G1188" s="28" t="n">
        <v>0</v>
      </c>
      <c r="H1188" s="28" t="n">
        <v>0</v>
      </c>
      <c r="I1188" s="28" t="n">
        <v>0</v>
      </c>
      <c r="J1188" s="28" t="n">
        <v>16</v>
      </c>
      <c r="K1188" s="28" t="n">
        <v>12</v>
      </c>
      <c r="L1188" s="28" t="n">
        <v>1</v>
      </c>
      <c r="M1188" s="28" t="s">
        <v>147</v>
      </c>
      <c r="N1188" s="28" t="s">
        <v>138</v>
      </c>
      <c r="O1188" s="29" t="n">
        <v>46179</v>
      </c>
      <c r="P1188" s="28" t="n">
        <f aca="false">ROUNDDOWN(($B1188-$O1188)/30,0)</f>
        <v>1</v>
      </c>
      <c r="Q1188" s="28" t="str">
        <f aca="false">TEXT($B1188,"yyyy-mm")</f>
        <v>2026-07</v>
      </c>
      <c r="R1188" s="28" t="n">
        <f aca="false">IF(AND($O1188&gt;=DATE(2025,1,1),$O1188&lt;=DATE(2025,4,30)),1,0)</f>
        <v>0</v>
      </c>
    </row>
    <row r="1189" customFormat="false" ht="15" hidden="false" customHeight="false" outlineLevel="0" collapsed="false">
      <c r="A1189" s="28" t="n">
        <v>127</v>
      </c>
      <c r="B1189" s="29" t="n">
        <v>46265</v>
      </c>
      <c r="C1189" s="28" t="n">
        <v>371680.86</v>
      </c>
      <c r="D1189" s="28" t="n">
        <v>0</v>
      </c>
      <c r="E1189" s="28" t="n">
        <v>0</v>
      </c>
      <c r="F1189" s="28" t="s">
        <v>345</v>
      </c>
      <c r="G1189" s="28" t="n">
        <v>0</v>
      </c>
      <c r="H1189" s="28" t="n">
        <v>0</v>
      </c>
      <c r="I1189" s="28" t="n">
        <v>0</v>
      </c>
      <c r="J1189" s="28" t="n">
        <v>16</v>
      </c>
      <c r="K1189" s="28" t="n">
        <v>12</v>
      </c>
      <c r="L1189" s="28" t="n">
        <v>1</v>
      </c>
      <c r="M1189" s="28" t="s">
        <v>147</v>
      </c>
      <c r="N1189" s="28" t="s">
        <v>138</v>
      </c>
      <c r="O1189" s="29" t="n">
        <v>46179</v>
      </c>
      <c r="P1189" s="28" t="n">
        <f aca="false">ROUNDDOWN(($B1189-$O1189)/30,0)</f>
        <v>2</v>
      </c>
      <c r="Q1189" s="28" t="str">
        <f aca="false">TEXT($B1189,"yyyy-mm")</f>
        <v>2026-08</v>
      </c>
      <c r="R1189" s="28" t="n">
        <f aca="false">IF(AND($O1189&gt;=DATE(2025,1,1),$O1189&lt;=DATE(2025,4,30)),1,0)</f>
        <v>0</v>
      </c>
    </row>
    <row r="1190" customFormat="false" ht="15" hidden="false" customHeight="false" outlineLevel="0" collapsed="false">
      <c r="A1190" s="28" t="n">
        <v>128</v>
      </c>
      <c r="B1190" s="29" t="n">
        <v>45443</v>
      </c>
      <c r="C1190" s="28" t="n">
        <v>18500</v>
      </c>
      <c r="D1190" s="28" t="n">
        <v>0</v>
      </c>
      <c r="E1190" s="28" t="n">
        <v>0</v>
      </c>
      <c r="F1190" s="28" t="s">
        <v>345</v>
      </c>
      <c r="G1190" s="28" t="n">
        <v>0</v>
      </c>
      <c r="H1190" s="28" t="n">
        <v>0</v>
      </c>
      <c r="I1190" s="28" t="n">
        <v>0</v>
      </c>
      <c r="J1190" s="28" t="n">
        <v>321</v>
      </c>
      <c r="K1190" s="28" t="n">
        <v>8</v>
      </c>
      <c r="L1190" s="28" t="n">
        <v>3</v>
      </c>
      <c r="M1190" s="28" t="s">
        <v>145</v>
      </c>
      <c r="N1190" s="28" t="s">
        <v>142</v>
      </c>
      <c r="O1190" s="29" t="n">
        <v>45416</v>
      </c>
      <c r="P1190" s="28" t="n">
        <f aca="false">ROUNDDOWN(($B1190-$O1190)/30,0)</f>
        <v>0</v>
      </c>
      <c r="Q1190" s="28" t="str">
        <f aca="false">TEXT($B1190,"yyyy-mm")</f>
        <v>2024-05</v>
      </c>
      <c r="R1190" s="28" t="n">
        <f aca="false">IF(AND($O1190&gt;=DATE(2025,1,1),$O1190&lt;=DATE(2025,4,30)),1,0)</f>
        <v>0</v>
      </c>
    </row>
    <row r="1191" customFormat="false" ht="15" hidden="false" customHeight="false" outlineLevel="0" collapsed="false">
      <c r="A1191" s="28" t="n">
        <v>128</v>
      </c>
      <c r="B1191" s="29" t="n">
        <v>45473</v>
      </c>
      <c r="C1191" s="28" t="n">
        <v>14800</v>
      </c>
      <c r="D1191" s="28" t="n">
        <v>0</v>
      </c>
      <c r="E1191" s="28" t="n">
        <v>0</v>
      </c>
      <c r="F1191" s="28" t="s">
        <v>345</v>
      </c>
      <c r="G1191" s="28" t="n">
        <v>0</v>
      </c>
      <c r="H1191" s="28" t="n">
        <v>0</v>
      </c>
      <c r="I1191" s="28" t="n">
        <v>0</v>
      </c>
      <c r="J1191" s="28" t="n">
        <v>321</v>
      </c>
      <c r="K1191" s="28" t="n">
        <v>8</v>
      </c>
      <c r="L1191" s="28" t="n">
        <v>3</v>
      </c>
      <c r="M1191" s="28" t="s">
        <v>145</v>
      </c>
      <c r="N1191" s="28" t="s">
        <v>142</v>
      </c>
      <c r="O1191" s="29" t="n">
        <v>45416</v>
      </c>
      <c r="P1191" s="28" t="n">
        <f aca="false">ROUNDDOWN(($B1191-$O1191)/30,0)</f>
        <v>1</v>
      </c>
      <c r="Q1191" s="28" t="str">
        <f aca="false">TEXT($B1191,"yyyy-mm")</f>
        <v>2024-06</v>
      </c>
      <c r="R1191" s="28" t="n">
        <f aca="false">IF(AND($O1191&gt;=DATE(2025,1,1),$O1191&lt;=DATE(2025,4,30)),1,0)</f>
        <v>0</v>
      </c>
    </row>
    <row r="1192" customFormat="false" ht="15" hidden="false" customHeight="false" outlineLevel="0" collapsed="false">
      <c r="A1192" s="28" t="n">
        <v>128</v>
      </c>
      <c r="B1192" s="29" t="n">
        <v>45504</v>
      </c>
      <c r="C1192" s="28" t="n">
        <v>11100</v>
      </c>
      <c r="D1192" s="28" t="n">
        <v>0</v>
      </c>
      <c r="E1192" s="28" t="n">
        <v>0</v>
      </c>
      <c r="F1192" s="28" t="s">
        <v>345</v>
      </c>
      <c r="G1192" s="28" t="n">
        <v>0</v>
      </c>
      <c r="H1192" s="28" t="n">
        <v>0</v>
      </c>
      <c r="I1192" s="28" t="n">
        <v>0</v>
      </c>
      <c r="J1192" s="28" t="n">
        <v>321</v>
      </c>
      <c r="K1192" s="28" t="n">
        <v>8</v>
      </c>
      <c r="L1192" s="28" t="n">
        <v>3</v>
      </c>
      <c r="M1192" s="28" t="s">
        <v>145</v>
      </c>
      <c r="N1192" s="28" t="s">
        <v>142</v>
      </c>
      <c r="O1192" s="29" t="n">
        <v>45416</v>
      </c>
      <c r="P1192" s="28" t="n">
        <f aca="false">ROUNDDOWN(($B1192-$O1192)/30,0)</f>
        <v>2</v>
      </c>
      <c r="Q1192" s="28" t="str">
        <f aca="false">TEXT($B1192,"yyyy-mm")</f>
        <v>2024-07</v>
      </c>
      <c r="R1192" s="28" t="n">
        <f aca="false">IF(AND($O1192&gt;=DATE(2025,1,1),$O1192&lt;=DATE(2025,4,30)),1,0)</f>
        <v>0</v>
      </c>
    </row>
    <row r="1193" customFormat="false" ht="15" hidden="false" customHeight="false" outlineLevel="0" collapsed="false">
      <c r="A1193" s="28" t="n">
        <v>128</v>
      </c>
      <c r="B1193" s="29" t="n">
        <v>45535</v>
      </c>
      <c r="C1193" s="28" t="n">
        <v>7400</v>
      </c>
      <c r="D1193" s="28" t="n">
        <v>0</v>
      </c>
      <c r="E1193" s="28" t="n">
        <v>0</v>
      </c>
      <c r="F1193" s="28" t="s">
        <v>345</v>
      </c>
      <c r="G1193" s="28" t="n">
        <v>0</v>
      </c>
      <c r="H1193" s="28" t="n">
        <v>0</v>
      </c>
      <c r="I1193" s="28" t="n">
        <v>0</v>
      </c>
      <c r="J1193" s="28" t="n">
        <v>321</v>
      </c>
      <c r="K1193" s="28" t="n">
        <v>8</v>
      </c>
      <c r="L1193" s="28" t="n">
        <v>3</v>
      </c>
      <c r="M1193" s="28" t="s">
        <v>145</v>
      </c>
      <c r="N1193" s="28" t="s">
        <v>142</v>
      </c>
      <c r="O1193" s="29" t="n">
        <v>45416</v>
      </c>
      <c r="P1193" s="28" t="n">
        <f aca="false">ROUNDDOWN(($B1193-$O1193)/30,0)</f>
        <v>3</v>
      </c>
      <c r="Q1193" s="28" t="str">
        <f aca="false">TEXT($B1193,"yyyy-mm")</f>
        <v>2024-08</v>
      </c>
      <c r="R1193" s="28" t="n">
        <f aca="false">IF(AND($O1193&gt;=DATE(2025,1,1),$O1193&lt;=DATE(2025,4,30)),1,0)</f>
        <v>0</v>
      </c>
    </row>
    <row r="1194" customFormat="false" ht="15" hidden="false" customHeight="false" outlineLevel="0" collapsed="false">
      <c r="A1194" s="28" t="n">
        <v>128</v>
      </c>
      <c r="B1194" s="29" t="n">
        <v>45565</v>
      </c>
      <c r="C1194" s="28" t="n">
        <v>3700</v>
      </c>
      <c r="D1194" s="28" t="n">
        <v>0</v>
      </c>
      <c r="E1194" s="28" t="n">
        <v>0</v>
      </c>
      <c r="F1194" s="28" t="s">
        <v>345</v>
      </c>
      <c r="G1194" s="28" t="n">
        <v>0</v>
      </c>
      <c r="H1194" s="28" t="n">
        <v>0</v>
      </c>
      <c r="I1194" s="28" t="n">
        <v>0</v>
      </c>
      <c r="J1194" s="28" t="n">
        <v>321</v>
      </c>
      <c r="K1194" s="28" t="n">
        <v>8</v>
      </c>
      <c r="L1194" s="28" t="n">
        <v>3</v>
      </c>
      <c r="M1194" s="28" t="s">
        <v>145</v>
      </c>
      <c r="N1194" s="28" t="s">
        <v>142</v>
      </c>
      <c r="O1194" s="29" t="n">
        <v>45416</v>
      </c>
      <c r="P1194" s="28" t="n">
        <f aca="false">ROUNDDOWN(($B1194-$O1194)/30,0)</f>
        <v>4</v>
      </c>
      <c r="Q1194" s="28" t="str">
        <f aca="false">TEXT($B1194,"yyyy-mm")</f>
        <v>2024-09</v>
      </c>
      <c r="R1194" s="28" t="n">
        <f aca="false">IF(AND($O1194&gt;=DATE(2025,1,1),$O1194&lt;=DATE(2025,4,30)),1,0)</f>
        <v>0</v>
      </c>
    </row>
    <row r="1195" customFormat="false" ht="15" hidden="false" customHeight="false" outlineLevel="0" collapsed="false">
      <c r="A1195" s="28" t="n">
        <v>128</v>
      </c>
      <c r="B1195" s="29" t="n">
        <v>45596</v>
      </c>
      <c r="C1195" s="28" t="n">
        <v>0</v>
      </c>
      <c r="D1195" s="28" t="n">
        <v>0</v>
      </c>
      <c r="E1195" s="28" t="n">
        <v>0</v>
      </c>
      <c r="F1195" s="28" t="s">
        <v>345</v>
      </c>
      <c r="G1195" s="28" t="n">
        <v>0</v>
      </c>
      <c r="H1195" s="28" t="n">
        <v>0</v>
      </c>
      <c r="I1195" s="28" t="n">
        <v>0</v>
      </c>
      <c r="J1195" s="28" t="n">
        <v>321</v>
      </c>
      <c r="K1195" s="28" t="n">
        <v>8</v>
      </c>
      <c r="L1195" s="28" t="n">
        <v>3</v>
      </c>
      <c r="M1195" s="28" t="s">
        <v>145</v>
      </c>
      <c r="N1195" s="28" t="s">
        <v>142</v>
      </c>
      <c r="O1195" s="29" t="n">
        <v>45416</v>
      </c>
      <c r="P1195" s="28" t="n">
        <f aca="false">ROUNDDOWN(($B1195-$O1195)/30,0)</f>
        <v>6</v>
      </c>
      <c r="Q1195" s="28" t="str">
        <f aca="false">TEXT($B1195,"yyyy-mm")</f>
        <v>2024-10</v>
      </c>
      <c r="R1195" s="28" t="n">
        <f aca="false">IF(AND($O1195&gt;=DATE(2025,1,1),$O1195&lt;=DATE(2025,4,30)),1,0)</f>
        <v>0</v>
      </c>
    </row>
    <row r="1196" customFormat="false" ht="15" hidden="false" customHeight="false" outlineLevel="0" collapsed="false">
      <c r="A1196" s="28" t="n">
        <v>129</v>
      </c>
      <c r="B1196" s="29" t="n">
        <v>44865</v>
      </c>
      <c r="C1196" s="28" t="n">
        <v>14400</v>
      </c>
      <c r="D1196" s="28" t="n">
        <v>0</v>
      </c>
      <c r="E1196" s="28" t="n">
        <v>0</v>
      </c>
      <c r="F1196" s="28" t="s">
        <v>345</v>
      </c>
      <c r="G1196" s="28" t="n">
        <v>0</v>
      </c>
      <c r="H1196" s="28" t="n">
        <v>0</v>
      </c>
      <c r="I1196" s="28" t="n">
        <v>0</v>
      </c>
      <c r="J1196" s="28" t="n">
        <v>351</v>
      </c>
      <c r="K1196" s="28" t="n">
        <v>9</v>
      </c>
      <c r="L1196" s="28" t="n">
        <v>2</v>
      </c>
      <c r="M1196" s="28" t="s">
        <v>146</v>
      </c>
      <c r="N1196" s="28" t="s">
        <v>138</v>
      </c>
      <c r="O1196" s="29" t="n">
        <v>44844</v>
      </c>
      <c r="P1196" s="28" t="n">
        <f aca="false">ROUNDDOWN(($B1196-$O1196)/30,0)</f>
        <v>0</v>
      </c>
      <c r="Q1196" s="28" t="str">
        <f aca="false">TEXT($B1196,"yyyy-mm")</f>
        <v>2022-10</v>
      </c>
      <c r="R1196" s="28" t="n">
        <f aca="false">IF(AND($O1196&gt;=DATE(2025,1,1),$O1196&lt;=DATE(2025,4,30)),1,0)</f>
        <v>0</v>
      </c>
    </row>
    <row r="1197" customFormat="false" ht="15" hidden="false" customHeight="false" outlineLevel="0" collapsed="false">
      <c r="A1197" s="28" t="n">
        <v>129</v>
      </c>
      <c r="B1197" s="29" t="n">
        <v>44895</v>
      </c>
      <c r="C1197" s="28" t="n">
        <v>9600</v>
      </c>
      <c r="D1197" s="28" t="n">
        <v>0</v>
      </c>
      <c r="E1197" s="28" t="n">
        <v>0</v>
      </c>
      <c r="F1197" s="28" t="s">
        <v>345</v>
      </c>
      <c r="G1197" s="28" t="n">
        <v>0</v>
      </c>
      <c r="H1197" s="28" t="n">
        <v>0</v>
      </c>
      <c r="I1197" s="28" t="n">
        <v>0</v>
      </c>
      <c r="J1197" s="28" t="n">
        <v>351</v>
      </c>
      <c r="K1197" s="28" t="n">
        <v>9</v>
      </c>
      <c r="L1197" s="28" t="n">
        <v>2</v>
      </c>
      <c r="M1197" s="28" t="s">
        <v>146</v>
      </c>
      <c r="N1197" s="28" t="s">
        <v>138</v>
      </c>
      <c r="O1197" s="29" t="n">
        <v>44844</v>
      </c>
      <c r="P1197" s="28" t="n">
        <f aca="false">ROUNDDOWN(($B1197-$O1197)/30,0)</f>
        <v>1</v>
      </c>
      <c r="Q1197" s="28" t="str">
        <f aca="false">TEXT($B1197,"yyyy-mm")</f>
        <v>2022-11</v>
      </c>
      <c r="R1197" s="28" t="n">
        <f aca="false">IF(AND($O1197&gt;=DATE(2025,1,1),$O1197&lt;=DATE(2025,4,30)),1,0)</f>
        <v>0</v>
      </c>
    </row>
    <row r="1198" customFormat="false" ht="15" hidden="false" customHeight="false" outlineLevel="0" collapsed="false">
      <c r="A1198" s="28" t="n">
        <v>129</v>
      </c>
      <c r="B1198" s="29" t="n">
        <v>44926</v>
      </c>
      <c r="C1198" s="28" t="n">
        <v>4800</v>
      </c>
      <c r="D1198" s="28" t="n">
        <v>0</v>
      </c>
      <c r="E1198" s="28" t="n">
        <v>0</v>
      </c>
      <c r="F1198" s="28" t="s">
        <v>345</v>
      </c>
      <c r="G1198" s="28" t="n">
        <v>0</v>
      </c>
      <c r="H1198" s="28" t="n">
        <v>0</v>
      </c>
      <c r="I1198" s="28" t="n">
        <v>0</v>
      </c>
      <c r="J1198" s="28" t="n">
        <v>351</v>
      </c>
      <c r="K1198" s="28" t="n">
        <v>9</v>
      </c>
      <c r="L1198" s="28" t="n">
        <v>2</v>
      </c>
      <c r="M1198" s="28" t="s">
        <v>146</v>
      </c>
      <c r="N1198" s="28" t="s">
        <v>138</v>
      </c>
      <c r="O1198" s="29" t="n">
        <v>44844</v>
      </c>
      <c r="P1198" s="28" t="n">
        <f aca="false">ROUNDDOWN(($B1198-$O1198)/30,0)</f>
        <v>2</v>
      </c>
      <c r="Q1198" s="28" t="str">
        <f aca="false">TEXT($B1198,"yyyy-mm")</f>
        <v>2022-12</v>
      </c>
      <c r="R1198" s="28" t="n">
        <f aca="false">IF(AND($O1198&gt;=DATE(2025,1,1),$O1198&lt;=DATE(2025,4,30)),1,0)</f>
        <v>0</v>
      </c>
    </row>
    <row r="1199" customFormat="false" ht="15" hidden="false" customHeight="false" outlineLevel="0" collapsed="false">
      <c r="A1199" s="28" t="n">
        <v>129</v>
      </c>
      <c r="B1199" s="29" t="n">
        <v>44957</v>
      </c>
      <c r="C1199" s="28" t="n">
        <v>0</v>
      </c>
      <c r="D1199" s="28" t="n">
        <v>0</v>
      </c>
      <c r="E1199" s="28" t="n">
        <v>0</v>
      </c>
      <c r="F1199" s="28" t="s">
        <v>345</v>
      </c>
      <c r="G1199" s="28" t="n">
        <v>0</v>
      </c>
      <c r="H1199" s="28" t="n">
        <v>0</v>
      </c>
      <c r="I1199" s="28" t="n">
        <v>0</v>
      </c>
      <c r="J1199" s="28" t="n">
        <v>351</v>
      </c>
      <c r="K1199" s="28" t="n">
        <v>9</v>
      </c>
      <c r="L1199" s="28" t="n">
        <v>2</v>
      </c>
      <c r="M1199" s="28" t="s">
        <v>146</v>
      </c>
      <c r="N1199" s="28" t="s">
        <v>138</v>
      </c>
      <c r="O1199" s="29" t="n">
        <v>44844</v>
      </c>
      <c r="P1199" s="28" t="n">
        <f aca="false">ROUNDDOWN(($B1199-$O1199)/30,0)</f>
        <v>3</v>
      </c>
      <c r="Q1199" s="28" t="str">
        <f aca="false">TEXT($B1199,"yyyy-mm")</f>
        <v>2023-01</v>
      </c>
      <c r="R1199" s="28" t="n">
        <f aca="false">IF(AND($O1199&gt;=DATE(2025,1,1),$O1199&lt;=DATE(2025,4,30)),1,0)</f>
        <v>0</v>
      </c>
    </row>
    <row r="1200" customFormat="false" ht="15" hidden="false" customHeight="false" outlineLevel="0" collapsed="false">
      <c r="A1200" s="28" t="n">
        <v>130</v>
      </c>
      <c r="B1200" s="29" t="n">
        <v>44895</v>
      </c>
      <c r="C1200" s="28" t="n">
        <v>228800</v>
      </c>
      <c r="D1200" s="28" t="n">
        <v>0</v>
      </c>
      <c r="E1200" s="28" t="n">
        <v>0</v>
      </c>
      <c r="F1200" s="28" t="s">
        <v>345</v>
      </c>
      <c r="G1200" s="28" t="n">
        <v>0</v>
      </c>
      <c r="H1200" s="28" t="n">
        <v>0</v>
      </c>
      <c r="I1200" s="28" t="n">
        <v>0</v>
      </c>
      <c r="J1200" s="28" t="n">
        <v>336</v>
      </c>
      <c r="K1200" s="28" t="n">
        <v>12</v>
      </c>
      <c r="L1200" s="28" t="n">
        <v>1</v>
      </c>
      <c r="M1200" s="28" t="s">
        <v>145</v>
      </c>
      <c r="N1200" s="28" t="s">
        <v>138</v>
      </c>
      <c r="O1200" s="29" t="n">
        <v>44885</v>
      </c>
      <c r="P1200" s="28" t="n">
        <f aca="false">ROUNDDOWN(($B1200-$O1200)/30,0)</f>
        <v>0</v>
      </c>
      <c r="Q1200" s="28" t="str">
        <f aca="false">TEXT($B1200,"yyyy-mm")</f>
        <v>2022-11</v>
      </c>
      <c r="R1200" s="28" t="n">
        <f aca="false">IF(AND($O1200&gt;=DATE(2025,1,1),$O1200&lt;=DATE(2025,4,30)),1,0)</f>
        <v>0</v>
      </c>
    </row>
    <row r="1201" customFormat="false" ht="15" hidden="false" customHeight="false" outlineLevel="0" collapsed="false">
      <c r="A1201" s="28" t="n">
        <v>130</v>
      </c>
      <c r="B1201" s="29" t="n">
        <v>44926</v>
      </c>
      <c r="C1201" s="28" t="n">
        <v>224033.33</v>
      </c>
      <c r="D1201" s="28" t="n">
        <v>0</v>
      </c>
      <c r="E1201" s="28" t="n">
        <v>0</v>
      </c>
      <c r="F1201" s="28" t="s">
        <v>345</v>
      </c>
      <c r="G1201" s="28" t="n">
        <v>0</v>
      </c>
      <c r="H1201" s="28" t="n">
        <v>0</v>
      </c>
      <c r="I1201" s="28" t="n">
        <v>0</v>
      </c>
      <c r="J1201" s="28" t="n">
        <v>336</v>
      </c>
      <c r="K1201" s="28" t="n">
        <v>12</v>
      </c>
      <c r="L1201" s="28" t="n">
        <v>1</v>
      </c>
      <c r="M1201" s="28" t="s">
        <v>145</v>
      </c>
      <c r="N1201" s="28" t="s">
        <v>138</v>
      </c>
      <c r="O1201" s="29" t="n">
        <v>44885</v>
      </c>
      <c r="P1201" s="28" t="n">
        <f aca="false">ROUNDDOWN(($B1201-$O1201)/30,0)</f>
        <v>1</v>
      </c>
      <c r="Q1201" s="28" t="str">
        <f aca="false">TEXT($B1201,"yyyy-mm")</f>
        <v>2022-12</v>
      </c>
      <c r="R1201" s="28" t="n">
        <f aca="false">IF(AND($O1201&gt;=DATE(2025,1,1),$O1201&lt;=DATE(2025,4,30)),1,0)</f>
        <v>0</v>
      </c>
    </row>
    <row r="1202" customFormat="false" ht="15" hidden="false" customHeight="false" outlineLevel="0" collapsed="false">
      <c r="A1202" s="28" t="n">
        <v>130</v>
      </c>
      <c r="B1202" s="29" t="n">
        <v>44957</v>
      </c>
      <c r="C1202" s="28" t="n">
        <v>219266.66</v>
      </c>
      <c r="D1202" s="28" t="n">
        <v>0</v>
      </c>
      <c r="E1202" s="28" t="n">
        <v>0</v>
      </c>
      <c r="F1202" s="28" t="s">
        <v>345</v>
      </c>
      <c r="G1202" s="28" t="n">
        <v>0</v>
      </c>
      <c r="H1202" s="28" t="n">
        <v>0</v>
      </c>
      <c r="I1202" s="28" t="n">
        <v>0</v>
      </c>
      <c r="J1202" s="28" t="n">
        <v>336</v>
      </c>
      <c r="K1202" s="28" t="n">
        <v>12</v>
      </c>
      <c r="L1202" s="28" t="n">
        <v>1</v>
      </c>
      <c r="M1202" s="28" t="s">
        <v>145</v>
      </c>
      <c r="N1202" s="28" t="s">
        <v>138</v>
      </c>
      <c r="O1202" s="29" t="n">
        <v>44885</v>
      </c>
      <c r="P1202" s="28" t="n">
        <f aca="false">ROUNDDOWN(($B1202-$O1202)/30,0)</f>
        <v>2</v>
      </c>
      <c r="Q1202" s="28" t="str">
        <f aca="false">TEXT($B1202,"yyyy-mm")</f>
        <v>2023-01</v>
      </c>
      <c r="R1202" s="28" t="n">
        <f aca="false">IF(AND($O1202&gt;=DATE(2025,1,1),$O1202&lt;=DATE(2025,4,30)),1,0)</f>
        <v>0</v>
      </c>
    </row>
    <row r="1203" customFormat="false" ht="15" hidden="false" customHeight="false" outlineLevel="0" collapsed="false">
      <c r="A1203" s="28" t="n">
        <v>130</v>
      </c>
      <c r="B1203" s="29" t="n">
        <v>44985</v>
      </c>
      <c r="C1203" s="28" t="n">
        <v>214499.99</v>
      </c>
      <c r="D1203" s="28" t="n">
        <v>0</v>
      </c>
      <c r="E1203" s="28" t="n">
        <v>0</v>
      </c>
      <c r="F1203" s="28" t="s">
        <v>345</v>
      </c>
      <c r="G1203" s="28" t="n">
        <v>0</v>
      </c>
      <c r="H1203" s="28" t="n">
        <v>0</v>
      </c>
      <c r="I1203" s="28" t="n">
        <v>0</v>
      </c>
      <c r="J1203" s="28" t="n">
        <v>336</v>
      </c>
      <c r="K1203" s="28" t="n">
        <v>12</v>
      </c>
      <c r="L1203" s="28" t="n">
        <v>1</v>
      </c>
      <c r="M1203" s="28" t="s">
        <v>145</v>
      </c>
      <c r="N1203" s="28" t="s">
        <v>138</v>
      </c>
      <c r="O1203" s="29" t="n">
        <v>44885</v>
      </c>
      <c r="P1203" s="28" t="n">
        <f aca="false">ROUNDDOWN(($B1203-$O1203)/30,0)</f>
        <v>3</v>
      </c>
      <c r="Q1203" s="28" t="str">
        <f aca="false">TEXT($B1203,"yyyy-mm")</f>
        <v>2023-02</v>
      </c>
      <c r="R1203" s="28" t="n">
        <f aca="false">IF(AND($O1203&gt;=DATE(2025,1,1),$O1203&lt;=DATE(2025,4,30)),1,0)</f>
        <v>0</v>
      </c>
    </row>
    <row r="1204" customFormat="false" ht="15" hidden="false" customHeight="false" outlineLevel="0" collapsed="false">
      <c r="A1204" s="28" t="n">
        <v>130</v>
      </c>
      <c r="B1204" s="29" t="n">
        <v>45016</v>
      </c>
      <c r="C1204" s="28" t="n">
        <v>209733.32</v>
      </c>
      <c r="D1204" s="28" t="n">
        <v>0</v>
      </c>
      <c r="E1204" s="28" t="n">
        <v>0</v>
      </c>
      <c r="F1204" s="28" t="s">
        <v>345</v>
      </c>
      <c r="G1204" s="28" t="n">
        <v>0</v>
      </c>
      <c r="H1204" s="28" t="n">
        <v>0</v>
      </c>
      <c r="I1204" s="28" t="n">
        <v>0</v>
      </c>
      <c r="J1204" s="28" t="n">
        <v>336</v>
      </c>
      <c r="K1204" s="28" t="n">
        <v>12</v>
      </c>
      <c r="L1204" s="28" t="n">
        <v>1</v>
      </c>
      <c r="M1204" s="28" t="s">
        <v>145</v>
      </c>
      <c r="N1204" s="28" t="s">
        <v>138</v>
      </c>
      <c r="O1204" s="29" t="n">
        <v>44885</v>
      </c>
      <c r="P1204" s="28" t="n">
        <f aca="false">ROUNDDOWN(($B1204-$O1204)/30,0)</f>
        <v>4</v>
      </c>
      <c r="Q1204" s="28" t="str">
        <f aca="false">TEXT($B1204,"yyyy-mm")</f>
        <v>2023-03</v>
      </c>
      <c r="R1204" s="28" t="n">
        <f aca="false">IF(AND($O1204&gt;=DATE(2025,1,1),$O1204&lt;=DATE(2025,4,30)),1,0)</f>
        <v>0</v>
      </c>
    </row>
    <row r="1205" customFormat="false" ht="15" hidden="false" customHeight="false" outlineLevel="0" collapsed="false">
      <c r="A1205" s="28" t="n">
        <v>130</v>
      </c>
      <c r="B1205" s="29" t="n">
        <v>45046</v>
      </c>
      <c r="C1205" s="28" t="n">
        <v>204966.65</v>
      </c>
      <c r="D1205" s="28" t="n">
        <v>0</v>
      </c>
      <c r="E1205" s="28" t="n">
        <v>0</v>
      </c>
      <c r="F1205" s="28" t="s">
        <v>345</v>
      </c>
      <c r="G1205" s="28" t="n">
        <v>0</v>
      </c>
      <c r="H1205" s="28" t="n">
        <v>0</v>
      </c>
      <c r="I1205" s="28" t="n">
        <v>0</v>
      </c>
      <c r="J1205" s="28" t="n">
        <v>336</v>
      </c>
      <c r="K1205" s="28" t="n">
        <v>12</v>
      </c>
      <c r="L1205" s="28" t="n">
        <v>1</v>
      </c>
      <c r="M1205" s="28" t="s">
        <v>145</v>
      </c>
      <c r="N1205" s="28" t="s">
        <v>138</v>
      </c>
      <c r="O1205" s="29" t="n">
        <v>44885</v>
      </c>
      <c r="P1205" s="28" t="n">
        <f aca="false">ROUNDDOWN(($B1205-$O1205)/30,0)</f>
        <v>5</v>
      </c>
      <c r="Q1205" s="28" t="str">
        <f aca="false">TEXT($B1205,"yyyy-mm")</f>
        <v>2023-04</v>
      </c>
      <c r="R1205" s="28" t="n">
        <f aca="false">IF(AND($O1205&gt;=DATE(2025,1,1),$O1205&lt;=DATE(2025,4,30)),1,0)</f>
        <v>0</v>
      </c>
    </row>
    <row r="1206" customFormat="false" ht="15" hidden="false" customHeight="false" outlineLevel="0" collapsed="false">
      <c r="A1206" s="28" t="n">
        <v>130</v>
      </c>
      <c r="B1206" s="29" t="n">
        <v>45077</v>
      </c>
      <c r="C1206" s="28" t="n">
        <v>200199.98</v>
      </c>
      <c r="D1206" s="28" t="n">
        <v>0</v>
      </c>
      <c r="E1206" s="28" t="n">
        <v>0</v>
      </c>
      <c r="F1206" s="28" t="s">
        <v>345</v>
      </c>
      <c r="G1206" s="28" t="n">
        <v>0</v>
      </c>
      <c r="H1206" s="28" t="n">
        <v>0</v>
      </c>
      <c r="I1206" s="28" t="n">
        <v>0</v>
      </c>
      <c r="J1206" s="28" t="n">
        <v>336</v>
      </c>
      <c r="K1206" s="28" t="n">
        <v>12</v>
      </c>
      <c r="L1206" s="28" t="n">
        <v>1</v>
      </c>
      <c r="M1206" s="28" t="s">
        <v>145</v>
      </c>
      <c r="N1206" s="28" t="s">
        <v>138</v>
      </c>
      <c r="O1206" s="29" t="n">
        <v>44885</v>
      </c>
      <c r="P1206" s="28" t="n">
        <f aca="false">ROUNDDOWN(($B1206-$O1206)/30,0)</f>
        <v>6</v>
      </c>
      <c r="Q1206" s="28" t="str">
        <f aca="false">TEXT($B1206,"yyyy-mm")</f>
        <v>2023-05</v>
      </c>
      <c r="R1206" s="28" t="n">
        <f aca="false">IF(AND($O1206&gt;=DATE(2025,1,1),$O1206&lt;=DATE(2025,4,30)),1,0)</f>
        <v>0</v>
      </c>
    </row>
    <row r="1207" customFormat="false" ht="15" hidden="false" customHeight="false" outlineLevel="0" collapsed="false">
      <c r="A1207" s="28" t="n">
        <v>130</v>
      </c>
      <c r="B1207" s="29" t="n">
        <v>45107</v>
      </c>
      <c r="C1207" s="28" t="n">
        <v>195433.31</v>
      </c>
      <c r="D1207" s="28" t="n">
        <v>0</v>
      </c>
      <c r="E1207" s="28" t="n">
        <v>0</v>
      </c>
      <c r="F1207" s="28" t="s">
        <v>345</v>
      </c>
      <c r="G1207" s="28" t="n">
        <v>0</v>
      </c>
      <c r="H1207" s="28" t="n">
        <v>0</v>
      </c>
      <c r="I1207" s="28" t="n">
        <v>0</v>
      </c>
      <c r="J1207" s="28" t="n">
        <v>336</v>
      </c>
      <c r="K1207" s="28" t="n">
        <v>12</v>
      </c>
      <c r="L1207" s="28" t="n">
        <v>1</v>
      </c>
      <c r="M1207" s="28" t="s">
        <v>145</v>
      </c>
      <c r="N1207" s="28" t="s">
        <v>138</v>
      </c>
      <c r="O1207" s="29" t="n">
        <v>44885</v>
      </c>
      <c r="P1207" s="28" t="n">
        <f aca="false">ROUNDDOWN(($B1207-$O1207)/30,0)</f>
        <v>7</v>
      </c>
      <c r="Q1207" s="28" t="str">
        <f aca="false">TEXT($B1207,"yyyy-mm")</f>
        <v>2023-06</v>
      </c>
      <c r="R1207" s="28" t="n">
        <f aca="false">IF(AND($O1207&gt;=DATE(2025,1,1),$O1207&lt;=DATE(2025,4,30)),1,0)</f>
        <v>0</v>
      </c>
    </row>
    <row r="1208" customFormat="false" ht="15" hidden="false" customHeight="false" outlineLevel="0" collapsed="false">
      <c r="A1208" s="28" t="n">
        <v>130</v>
      </c>
      <c r="B1208" s="29" t="n">
        <v>45138</v>
      </c>
      <c r="C1208" s="28" t="n">
        <v>190666.64</v>
      </c>
      <c r="D1208" s="28" t="n">
        <v>0</v>
      </c>
      <c r="E1208" s="28" t="n">
        <v>0</v>
      </c>
      <c r="F1208" s="28" t="s">
        <v>345</v>
      </c>
      <c r="G1208" s="28" t="n">
        <v>0</v>
      </c>
      <c r="H1208" s="28" t="n">
        <v>0</v>
      </c>
      <c r="I1208" s="28" t="n">
        <v>0</v>
      </c>
      <c r="J1208" s="28" t="n">
        <v>336</v>
      </c>
      <c r="K1208" s="28" t="n">
        <v>12</v>
      </c>
      <c r="L1208" s="28" t="n">
        <v>1</v>
      </c>
      <c r="M1208" s="28" t="s">
        <v>145</v>
      </c>
      <c r="N1208" s="28" t="s">
        <v>138</v>
      </c>
      <c r="O1208" s="29" t="n">
        <v>44885</v>
      </c>
      <c r="P1208" s="28" t="n">
        <f aca="false">ROUNDDOWN(($B1208-$O1208)/30,0)</f>
        <v>8</v>
      </c>
      <c r="Q1208" s="28" t="str">
        <f aca="false">TEXT($B1208,"yyyy-mm")</f>
        <v>2023-07</v>
      </c>
      <c r="R1208" s="28" t="n">
        <f aca="false">IF(AND($O1208&gt;=DATE(2025,1,1),$O1208&lt;=DATE(2025,4,30)),1,0)</f>
        <v>0</v>
      </c>
    </row>
    <row r="1209" customFormat="false" ht="15" hidden="false" customHeight="false" outlineLevel="0" collapsed="false">
      <c r="A1209" s="28" t="n">
        <v>130</v>
      </c>
      <c r="B1209" s="29" t="n">
        <v>45169</v>
      </c>
      <c r="C1209" s="28" t="n">
        <v>185899.97</v>
      </c>
      <c r="D1209" s="28" t="n">
        <v>0</v>
      </c>
      <c r="E1209" s="28" t="n">
        <v>0</v>
      </c>
      <c r="F1209" s="28" t="s">
        <v>345</v>
      </c>
      <c r="G1209" s="28" t="n">
        <v>0</v>
      </c>
      <c r="H1209" s="28" t="n">
        <v>0</v>
      </c>
      <c r="I1209" s="28" t="n">
        <v>0</v>
      </c>
      <c r="J1209" s="28" t="n">
        <v>336</v>
      </c>
      <c r="K1209" s="28" t="n">
        <v>12</v>
      </c>
      <c r="L1209" s="28" t="n">
        <v>1</v>
      </c>
      <c r="M1209" s="28" t="s">
        <v>145</v>
      </c>
      <c r="N1209" s="28" t="s">
        <v>138</v>
      </c>
      <c r="O1209" s="29" t="n">
        <v>44885</v>
      </c>
      <c r="P1209" s="28" t="n">
        <f aca="false">ROUNDDOWN(($B1209-$O1209)/30,0)</f>
        <v>9</v>
      </c>
      <c r="Q1209" s="28" t="str">
        <f aca="false">TEXT($B1209,"yyyy-mm")</f>
        <v>2023-08</v>
      </c>
      <c r="R1209" s="28" t="n">
        <f aca="false">IF(AND($O1209&gt;=DATE(2025,1,1),$O1209&lt;=DATE(2025,4,30)),1,0)</f>
        <v>0</v>
      </c>
    </row>
    <row r="1210" customFormat="false" ht="15" hidden="false" customHeight="false" outlineLevel="0" collapsed="false">
      <c r="A1210" s="28" t="n">
        <v>130</v>
      </c>
      <c r="B1210" s="29" t="n">
        <v>45199</v>
      </c>
      <c r="C1210" s="28" t="n">
        <v>181133.3</v>
      </c>
      <c r="D1210" s="28" t="n">
        <v>0</v>
      </c>
      <c r="E1210" s="28" t="n">
        <v>0</v>
      </c>
      <c r="F1210" s="28" t="s">
        <v>345</v>
      </c>
      <c r="G1210" s="28" t="n">
        <v>0</v>
      </c>
      <c r="H1210" s="28" t="n">
        <v>0</v>
      </c>
      <c r="I1210" s="28" t="n">
        <v>0</v>
      </c>
      <c r="J1210" s="28" t="n">
        <v>336</v>
      </c>
      <c r="K1210" s="28" t="n">
        <v>12</v>
      </c>
      <c r="L1210" s="28" t="n">
        <v>1</v>
      </c>
      <c r="M1210" s="28" t="s">
        <v>145</v>
      </c>
      <c r="N1210" s="28" t="s">
        <v>138</v>
      </c>
      <c r="O1210" s="29" t="n">
        <v>44885</v>
      </c>
      <c r="P1210" s="28" t="n">
        <f aca="false">ROUNDDOWN(($B1210-$O1210)/30,0)</f>
        <v>10</v>
      </c>
      <c r="Q1210" s="28" t="str">
        <f aca="false">TEXT($B1210,"yyyy-mm")</f>
        <v>2023-09</v>
      </c>
      <c r="R1210" s="28" t="n">
        <f aca="false">IF(AND($O1210&gt;=DATE(2025,1,1),$O1210&lt;=DATE(2025,4,30)),1,0)</f>
        <v>0</v>
      </c>
    </row>
    <row r="1211" customFormat="false" ht="15" hidden="false" customHeight="false" outlineLevel="0" collapsed="false">
      <c r="A1211" s="28" t="n">
        <v>130</v>
      </c>
      <c r="B1211" s="29" t="n">
        <v>45230</v>
      </c>
      <c r="C1211" s="28" t="n">
        <v>176366.63</v>
      </c>
      <c r="D1211" s="28" t="n">
        <v>0</v>
      </c>
      <c r="E1211" s="28" t="n">
        <v>0</v>
      </c>
      <c r="F1211" s="28" t="s">
        <v>345</v>
      </c>
      <c r="G1211" s="28" t="n">
        <v>0</v>
      </c>
      <c r="H1211" s="28" t="n">
        <v>0</v>
      </c>
      <c r="I1211" s="28" t="n">
        <v>0</v>
      </c>
      <c r="J1211" s="28" t="n">
        <v>336</v>
      </c>
      <c r="K1211" s="28" t="n">
        <v>12</v>
      </c>
      <c r="L1211" s="28" t="n">
        <v>1</v>
      </c>
      <c r="M1211" s="28" t="s">
        <v>145</v>
      </c>
      <c r="N1211" s="28" t="s">
        <v>138</v>
      </c>
      <c r="O1211" s="29" t="n">
        <v>44885</v>
      </c>
      <c r="P1211" s="28" t="n">
        <f aca="false">ROUNDDOWN(($B1211-$O1211)/30,0)</f>
        <v>11</v>
      </c>
      <c r="Q1211" s="28" t="str">
        <f aca="false">TEXT($B1211,"yyyy-mm")</f>
        <v>2023-10</v>
      </c>
      <c r="R1211" s="28" t="n">
        <f aca="false">IF(AND($O1211&gt;=DATE(2025,1,1),$O1211&lt;=DATE(2025,4,30)),1,0)</f>
        <v>0</v>
      </c>
    </row>
    <row r="1212" customFormat="false" ht="15" hidden="false" customHeight="false" outlineLevel="0" collapsed="false">
      <c r="A1212" s="28" t="n">
        <v>130</v>
      </c>
      <c r="B1212" s="29" t="n">
        <v>45260</v>
      </c>
      <c r="C1212" s="28" t="n">
        <v>171599.96</v>
      </c>
      <c r="D1212" s="28" t="n">
        <v>0</v>
      </c>
      <c r="E1212" s="28" t="n">
        <v>0</v>
      </c>
      <c r="F1212" s="28" t="s">
        <v>345</v>
      </c>
      <c r="G1212" s="28" t="n">
        <v>0</v>
      </c>
      <c r="H1212" s="28" t="n">
        <v>0</v>
      </c>
      <c r="I1212" s="28" t="n">
        <v>0</v>
      </c>
      <c r="J1212" s="28" t="n">
        <v>336</v>
      </c>
      <c r="K1212" s="28" t="n">
        <v>12</v>
      </c>
      <c r="L1212" s="28" t="n">
        <v>1</v>
      </c>
      <c r="M1212" s="28" t="s">
        <v>145</v>
      </c>
      <c r="N1212" s="28" t="s">
        <v>138</v>
      </c>
      <c r="O1212" s="29" t="n">
        <v>44885</v>
      </c>
      <c r="P1212" s="28" t="n">
        <f aca="false">ROUNDDOWN(($B1212-$O1212)/30,0)</f>
        <v>12</v>
      </c>
      <c r="Q1212" s="28" t="str">
        <f aca="false">TEXT($B1212,"yyyy-mm")</f>
        <v>2023-11</v>
      </c>
      <c r="R1212" s="28" t="n">
        <f aca="false">IF(AND($O1212&gt;=DATE(2025,1,1),$O1212&lt;=DATE(2025,4,30)),1,0)</f>
        <v>0</v>
      </c>
    </row>
    <row r="1213" customFormat="false" ht="15" hidden="false" customHeight="false" outlineLevel="0" collapsed="false">
      <c r="A1213" s="28" t="n">
        <v>130</v>
      </c>
      <c r="B1213" s="29" t="n">
        <v>45291</v>
      </c>
      <c r="C1213" s="28" t="n">
        <v>166833.29</v>
      </c>
      <c r="D1213" s="28" t="n">
        <v>0</v>
      </c>
      <c r="E1213" s="28" t="n">
        <v>0</v>
      </c>
      <c r="F1213" s="28" t="s">
        <v>345</v>
      </c>
      <c r="G1213" s="28" t="n">
        <v>0</v>
      </c>
      <c r="H1213" s="28" t="n">
        <v>0</v>
      </c>
      <c r="I1213" s="28" t="n">
        <v>0</v>
      </c>
      <c r="J1213" s="28" t="n">
        <v>336</v>
      </c>
      <c r="K1213" s="28" t="n">
        <v>12</v>
      </c>
      <c r="L1213" s="28" t="n">
        <v>1</v>
      </c>
      <c r="M1213" s="28" t="s">
        <v>145</v>
      </c>
      <c r="N1213" s="28" t="s">
        <v>138</v>
      </c>
      <c r="O1213" s="29" t="n">
        <v>44885</v>
      </c>
      <c r="P1213" s="28" t="n">
        <f aca="false">ROUNDDOWN(($B1213-$O1213)/30,0)</f>
        <v>13</v>
      </c>
      <c r="Q1213" s="28" t="str">
        <f aca="false">TEXT($B1213,"yyyy-mm")</f>
        <v>2023-12</v>
      </c>
      <c r="R1213" s="28" t="n">
        <f aca="false">IF(AND($O1213&gt;=DATE(2025,1,1),$O1213&lt;=DATE(2025,4,30)),1,0)</f>
        <v>0</v>
      </c>
    </row>
    <row r="1214" customFormat="false" ht="15" hidden="false" customHeight="false" outlineLevel="0" collapsed="false">
      <c r="A1214" s="28" t="n">
        <v>130</v>
      </c>
      <c r="B1214" s="29" t="n">
        <v>45322</v>
      </c>
      <c r="C1214" s="28" t="n">
        <v>162066.62</v>
      </c>
      <c r="D1214" s="28" t="n">
        <v>0</v>
      </c>
      <c r="E1214" s="28" t="n">
        <v>0</v>
      </c>
      <c r="F1214" s="28" t="s">
        <v>345</v>
      </c>
      <c r="G1214" s="28" t="n">
        <v>0</v>
      </c>
      <c r="H1214" s="28" t="n">
        <v>0</v>
      </c>
      <c r="I1214" s="28" t="n">
        <v>0</v>
      </c>
      <c r="J1214" s="28" t="n">
        <v>336</v>
      </c>
      <c r="K1214" s="28" t="n">
        <v>12</v>
      </c>
      <c r="L1214" s="28" t="n">
        <v>1</v>
      </c>
      <c r="M1214" s="28" t="s">
        <v>145</v>
      </c>
      <c r="N1214" s="28" t="s">
        <v>138</v>
      </c>
      <c r="O1214" s="29" t="n">
        <v>44885</v>
      </c>
      <c r="P1214" s="28" t="n">
        <f aca="false">ROUNDDOWN(($B1214-$O1214)/30,0)</f>
        <v>14</v>
      </c>
      <c r="Q1214" s="28" t="str">
        <f aca="false">TEXT($B1214,"yyyy-mm")</f>
        <v>2024-01</v>
      </c>
      <c r="R1214" s="28" t="n">
        <f aca="false">IF(AND($O1214&gt;=DATE(2025,1,1),$O1214&lt;=DATE(2025,4,30)),1,0)</f>
        <v>0</v>
      </c>
    </row>
    <row r="1215" customFormat="false" ht="15" hidden="false" customHeight="false" outlineLevel="0" collapsed="false">
      <c r="A1215" s="28" t="n">
        <v>130</v>
      </c>
      <c r="B1215" s="29" t="n">
        <v>45351</v>
      </c>
      <c r="C1215" s="28" t="n">
        <v>157299.95</v>
      </c>
      <c r="D1215" s="28" t="n">
        <v>0</v>
      </c>
      <c r="E1215" s="28" t="n">
        <v>0</v>
      </c>
      <c r="F1215" s="28" t="s">
        <v>345</v>
      </c>
      <c r="G1215" s="28" t="n">
        <v>0</v>
      </c>
      <c r="H1215" s="28" t="n">
        <v>0</v>
      </c>
      <c r="I1215" s="28" t="n">
        <v>0</v>
      </c>
      <c r="J1215" s="28" t="n">
        <v>336</v>
      </c>
      <c r="K1215" s="28" t="n">
        <v>12</v>
      </c>
      <c r="L1215" s="28" t="n">
        <v>1</v>
      </c>
      <c r="M1215" s="28" t="s">
        <v>145</v>
      </c>
      <c r="N1215" s="28" t="s">
        <v>138</v>
      </c>
      <c r="O1215" s="29" t="n">
        <v>44885</v>
      </c>
      <c r="P1215" s="28" t="n">
        <f aca="false">ROUNDDOWN(($B1215-$O1215)/30,0)</f>
        <v>15</v>
      </c>
      <c r="Q1215" s="28" t="str">
        <f aca="false">TEXT($B1215,"yyyy-mm")</f>
        <v>2024-02</v>
      </c>
      <c r="R1215" s="28" t="n">
        <f aca="false">IF(AND($O1215&gt;=DATE(2025,1,1),$O1215&lt;=DATE(2025,4,30)),1,0)</f>
        <v>0</v>
      </c>
    </row>
    <row r="1216" customFormat="false" ht="15" hidden="false" customHeight="false" outlineLevel="0" collapsed="false">
      <c r="A1216" s="28" t="n">
        <v>130</v>
      </c>
      <c r="B1216" s="29" t="n">
        <v>45382</v>
      </c>
      <c r="C1216" s="28" t="n">
        <v>152533.28</v>
      </c>
      <c r="D1216" s="28" t="n">
        <v>0</v>
      </c>
      <c r="E1216" s="28" t="n">
        <v>0</v>
      </c>
      <c r="F1216" s="28" t="s">
        <v>345</v>
      </c>
      <c r="G1216" s="28" t="n">
        <v>0</v>
      </c>
      <c r="H1216" s="28" t="n">
        <v>0</v>
      </c>
      <c r="I1216" s="28" t="n">
        <v>0</v>
      </c>
      <c r="J1216" s="28" t="n">
        <v>336</v>
      </c>
      <c r="K1216" s="28" t="n">
        <v>12</v>
      </c>
      <c r="L1216" s="28" t="n">
        <v>1</v>
      </c>
      <c r="M1216" s="28" t="s">
        <v>145</v>
      </c>
      <c r="N1216" s="28" t="s">
        <v>138</v>
      </c>
      <c r="O1216" s="29" t="n">
        <v>44885</v>
      </c>
      <c r="P1216" s="28" t="n">
        <f aca="false">ROUNDDOWN(($B1216-$O1216)/30,0)</f>
        <v>16</v>
      </c>
      <c r="Q1216" s="28" t="str">
        <f aca="false">TEXT($B1216,"yyyy-mm")</f>
        <v>2024-03</v>
      </c>
      <c r="R1216" s="28" t="n">
        <f aca="false">IF(AND($O1216&gt;=DATE(2025,1,1),$O1216&lt;=DATE(2025,4,30)),1,0)</f>
        <v>0</v>
      </c>
    </row>
    <row r="1217" customFormat="false" ht="15" hidden="false" customHeight="false" outlineLevel="0" collapsed="false">
      <c r="A1217" s="28" t="n">
        <v>130</v>
      </c>
      <c r="B1217" s="29" t="n">
        <v>45412</v>
      </c>
      <c r="C1217" s="28" t="n">
        <v>147766.61</v>
      </c>
      <c r="D1217" s="28" t="n">
        <v>0</v>
      </c>
      <c r="E1217" s="28" t="n">
        <v>0</v>
      </c>
      <c r="F1217" s="28" t="s">
        <v>345</v>
      </c>
      <c r="G1217" s="28" t="n">
        <v>0</v>
      </c>
      <c r="H1217" s="28" t="n">
        <v>0</v>
      </c>
      <c r="I1217" s="28" t="n">
        <v>0</v>
      </c>
      <c r="J1217" s="28" t="n">
        <v>336</v>
      </c>
      <c r="K1217" s="28" t="n">
        <v>12</v>
      </c>
      <c r="L1217" s="28" t="n">
        <v>1</v>
      </c>
      <c r="M1217" s="28" t="s">
        <v>145</v>
      </c>
      <c r="N1217" s="28" t="s">
        <v>138</v>
      </c>
      <c r="O1217" s="29" t="n">
        <v>44885</v>
      </c>
      <c r="P1217" s="28" t="n">
        <f aca="false">ROUNDDOWN(($B1217-$O1217)/30,0)</f>
        <v>17</v>
      </c>
      <c r="Q1217" s="28" t="str">
        <f aca="false">TEXT($B1217,"yyyy-mm")</f>
        <v>2024-04</v>
      </c>
      <c r="R1217" s="28" t="n">
        <f aca="false">IF(AND($O1217&gt;=DATE(2025,1,1),$O1217&lt;=DATE(2025,4,30)),1,0)</f>
        <v>0</v>
      </c>
    </row>
    <row r="1218" customFormat="false" ht="15" hidden="false" customHeight="false" outlineLevel="0" collapsed="false">
      <c r="A1218" s="28" t="n">
        <v>130</v>
      </c>
      <c r="B1218" s="29" t="n">
        <v>45443</v>
      </c>
      <c r="C1218" s="28" t="n">
        <v>142999.94</v>
      </c>
      <c r="D1218" s="28" t="n">
        <v>0</v>
      </c>
      <c r="E1218" s="28" t="n">
        <v>0</v>
      </c>
      <c r="F1218" s="28" t="s">
        <v>345</v>
      </c>
      <c r="G1218" s="28" t="n">
        <v>0</v>
      </c>
      <c r="H1218" s="28" t="n">
        <v>0</v>
      </c>
      <c r="I1218" s="28" t="n">
        <v>0</v>
      </c>
      <c r="J1218" s="28" t="n">
        <v>336</v>
      </c>
      <c r="K1218" s="28" t="n">
        <v>12</v>
      </c>
      <c r="L1218" s="28" t="n">
        <v>1</v>
      </c>
      <c r="M1218" s="28" t="s">
        <v>145</v>
      </c>
      <c r="N1218" s="28" t="s">
        <v>138</v>
      </c>
      <c r="O1218" s="29" t="n">
        <v>44885</v>
      </c>
      <c r="P1218" s="28" t="n">
        <f aca="false">ROUNDDOWN(($B1218-$O1218)/30,0)</f>
        <v>18</v>
      </c>
      <c r="Q1218" s="28" t="str">
        <f aca="false">TEXT($B1218,"yyyy-mm")</f>
        <v>2024-05</v>
      </c>
      <c r="R1218" s="28" t="n">
        <f aca="false">IF(AND($O1218&gt;=DATE(2025,1,1),$O1218&lt;=DATE(2025,4,30)),1,0)</f>
        <v>0</v>
      </c>
    </row>
    <row r="1219" customFormat="false" ht="15" hidden="false" customHeight="false" outlineLevel="0" collapsed="false">
      <c r="A1219" s="28" t="n">
        <v>130</v>
      </c>
      <c r="B1219" s="29" t="n">
        <v>45473</v>
      </c>
      <c r="C1219" s="28" t="n">
        <v>138233.27</v>
      </c>
      <c r="D1219" s="28" t="n">
        <v>0</v>
      </c>
      <c r="E1219" s="28" t="n">
        <v>0</v>
      </c>
      <c r="F1219" s="28" t="s">
        <v>345</v>
      </c>
      <c r="G1219" s="28" t="n">
        <v>0</v>
      </c>
      <c r="H1219" s="28" t="n">
        <v>0</v>
      </c>
      <c r="I1219" s="28" t="n">
        <v>0</v>
      </c>
      <c r="J1219" s="28" t="n">
        <v>336</v>
      </c>
      <c r="K1219" s="28" t="n">
        <v>12</v>
      </c>
      <c r="L1219" s="28" t="n">
        <v>1</v>
      </c>
      <c r="M1219" s="28" t="s">
        <v>145</v>
      </c>
      <c r="N1219" s="28" t="s">
        <v>138</v>
      </c>
      <c r="O1219" s="29" t="n">
        <v>44885</v>
      </c>
      <c r="P1219" s="28" t="n">
        <f aca="false">ROUNDDOWN(($B1219-$O1219)/30,0)</f>
        <v>19</v>
      </c>
      <c r="Q1219" s="28" t="str">
        <f aca="false">TEXT($B1219,"yyyy-mm")</f>
        <v>2024-06</v>
      </c>
      <c r="R1219" s="28" t="n">
        <f aca="false">IF(AND($O1219&gt;=DATE(2025,1,1),$O1219&lt;=DATE(2025,4,30)),1,0)</f>
        <v>0</v>
      </c>
    </row>
    <row r="1220" customFormat="false" ht="15" hidden="false" customHeight="false" outlineLevel="0" collapsed="false">
      <c r="A1220" s="28" t="n">
        <v>130</v>
      </c>
      <c r="B1220" s="29" t="n">
        <v>45504</v>
      </c>
      <c r="C1220" s="28" t="n">
        <v>133466.6</v>
      </c>
      <c r="D1220" s="28" t="n">
        <v>0</v>
      </c>
      <c r="E1220" s="28" t="n">
        <v>0</v>
      </c>
      <c r="F1220" s="28" t="s">
        <v>345</v>
      </c>
      <c r="G1220" s="28" t="n">
        <v>0</v>
      </c>
      <c r="H1220" s="28" t="n">
        <v>0</v>
      </c>
      <c r="I1220" s="28" t="n">
        <v>0</v>
      </c>
      <c r="J1220" s="28" t="n">
        <v>336</v>
      </c>
      <c r="K1220" s="28" t="n">
        <v>12</v>
      </c>
      <c r="L1220" s="28" t="n">
        <v>1</v>
      </c>
      <c r="M1220" s="28" t="s">
        <v>145</v>
      </c>
      <c r="N1220" s="28" t="s">
        <v>138</v>
      </c>
      <c r="O1220" s="29" t="n">
        <v>44885</v>
      </c>
      <c r="P1220" s="28" t="n">
        <f aca="false">ROUNDDOWN(($B1220-$O1220)/30,0)</f>
        <v>20</v>
      </c>
      <c r="Q1220" s="28" t="str">
        <f aca="false">TEXT($B1220,"yyyy-mm")</f>
        <v>2024-07</v>
      </c>
      <c r="R1220" s="28" t="n">
        <f aca="false">IF(AND($O1220&gt;=DATE(2025,1,1),$O1220&lt;=DATE(2025,4,30)),1,0)</f>
        <v>0</v>
      </c>
    </row>
    <row r="1221" customFormat="false" ht="15" hidden="false" customHeight="false" outlineLevel="0" collapsed="false">
      <c r="A1221" s="28" t="n">
        <v>130</v>
      </c>
      <c r="B1221" s="29" t="n">
        <v>45535</v>
      </c>
      <c r="C1221" s="28" t="n">
        <v>128699.93</v>
      </c>
      <c r="D1221" s="28" t="n">
        <v>0</v>
      </c>
      <c r="E1221" s="28" t="n">
        <v>0</v>
      </c>
      <c r="F1221" s="28" t="s">
        <v>345</v>
      </c>
      <c r="G1221" s="28" t="n">
        <v>0</v>
      </c>
      <c r="H1221" s="28" t="n">
        <v>0</v>
      </c>
      <c r="I1221" s="28" t="n">
        <v>0</v>
      </c>
      <c r="J1221" s="28" t="n">
        <v>336</v>
      </c>
      <c r="K1221" s="28" t="n">
        <v>12</v>
      </c>
      <c r="L1221" s="28" t="n">
        <v>1</v>
      </c>
      <c r="M1221" s="28" t="s">
        <v>145</v>
      </c>
      <c r="N1221" s="28" t="s">
        <v>138</v>
      </c>
      <c r="O1221" s="29" t="n">
        <v>44885</v>
      </c>
      <c r="P1221" s="28" t="n">
        <f aca="false">ROUNDDOWN(($B1221-$O1221)/30,0)</f>
        <v>21</v>
      </c>
      <c r="Q1221" s="28" t="str">
        <f aca="false">TEXT($B1221,"yyyy-mm")</f>
        <v>2024-08</v>
      </c>
      <c r="R1221" s="28" t="n">
        <f aca="false">IF(AND($O1221&gt;=DATE(2025,1,1),$O1221&lt;=DATE(2025,4,30)),1,0)</f>
        <v>0</v>
      </c>
    </row>
    <row r="1222" customFormat="false" ht="15" hidden="false" customHeight="false" outlineLevel="0" collapsed="false">
      <c r="A1222" s="28" t="n">
        <v>130</v>
      </c>
      <c r="B1222" s="29" t="n">
        <v>45565</v>
      </c>
      <c r="C1222" s="28" t="n">
        <v>123933.26</v>
      </c>
      <c r="D1222" s="28" t="n">
        <v>0</v>
      </c>
      <c r="E1222" s="28" t="n">
        <v>0</v>
      </c>
      <c r="F1222" s="28" t="s">
        <v>345</v>
      </c>
      <c r="G1222" s="28" t="n">
        <v>0</v>
      </c>
      <c r="H1222" s="28" t="n">
        <v>0</v>
      </c>
      <c r="I1222" s="28" t="n">
        <v>0</v>
      </c>
      <c r="J1222" s="28" t="n">
        <v>336</v>
      </c>
      <c r="K1222" s="28" t="n">
        <v>12</v>
      </c>
      <c r="L1222" s="28" t="n">
        <v>1</v>
      </c>
      <c r="M1222" s="28" t="s">
        <v>145</v>
      </c>
      <c r="N1222" s="28" t="s">
        <v>138</v>
      </c>
      <c r="O1222" s="29" t="n">
        <v>44885</v>
      </c>
      <c r="P1222" s="28" t="n">
        <f aca="false">ROUNDDOWN(($B1222-$O1222)/30,0)</f>
        <v>22</v>
      </c>
      <c r="Q1222" s="28" t="str">
        <f aca="false">TEXT($B1222,"yyyy-mm")</f>
        <v>2024-09</v>
      </c>
      <c r="R1222" s="28" t="n">
        <f aca="false">IF(AND($O1222&gt;=DATE(2025,1,1),$O1222&lt;=DATE(2025,4,30)),1,0)</f>
        <v>0</v>
      </c>
    </row>
    <row r="1223" customFormat="false" ht="15" hidden="false" customHeight="false" outlineLevel="0" collapsed="false">
      <c r="A1223" s="28" t="n">
        <v>130</v>
      </c>
      <c r="B1223" s="29" t="n">
        <v>45596</v>
      </c>
      <c r="C1223" s="28" t="n">
        <v>119166.59</v>
      </c>
      <c r="D1223" s="28" t="n">
        <v>0</v>
      </c>
      <c r="E1223" s="28" t="n">
        <v>0</v>
      </c>
      <c r="F1223" s="28" t="s">
        <v>345</v>
      </c>
      <c r="G1223" s="28" t="n">
        <v>0</v>
      </c>
      <c r="H1223" s="28" t="n">
        <v>0</v>
      </c>
      <c r="I1223" s="28" t="n">
        <v>0</v>
      </c>
      <c r="J1223" s="28" t="n">
        <v>336</v>
      </c>
      <c r="K1223" s="28" t="n">
        <v>12</v>
      </c>
      <c r="L1223" s="28" t="n">
        <v>1</v>
      </c>
      <c r="M1223" s="28" t="s">
        <v>145</v>
      </c>
      <c r="N1223" s="28" t="s">
        <v>138</v>
      </c>
      <c r="O1223" s="29" t="n">
        <v>44885</v>
      </c>
      <c r="P1223" s="28" t="n">
        <f aca="false">ROUNDDOWN(($B1223-$O1223)/30,0)</f>
        <v>23</v>
      </c>
      <c r="Q1223" s="28" t="str">
        <f aca="false">TEXT($B1223,"yyyy-mm")</f>
        <v>2024-10</v>
      </c>
      <c r="R1223" s="28" t="n">
        <f aca="false">IF(AND($O1223&gt;=DATE(2025,1,1),$O1223&lt;=DATE(2025,4,30)),1,0)</f>
        <v>0</v>
      </c>
    </row>
    <row r="1224" customFormat="false" ht="15" hidden="false" customHeight="false" outlineLevel="0" collapsed="false">
      <c r="A1224" s="28" t="n">
        <v>130</v>
      </c>
      <c r="B1224" s="29" t="n">
        <v>45626</v>
      </c>
      <c r="C1224" s="28" t="n">
        <v>114399.92</v>
      </c>
      <c r="D1224" s="28" t="n">
        <v>0</v>
      </c>
      <c r="E1224" s="28" t="n">
        <v>0</v>
      </c>
      <c r="F1224" s="28" t="s">
        <v>345</v>
      </c>
      <c r="G1224" s="28" t="n">
        <v>0</v>
      </c>
      <c r="H1224" s="28" t="n">
        <v>0</v>
      </c>
      <c r="I1224" s="28" t="n">
        <v>0</v>
      </c>
      <c r="J1224" s="28" t="n">
        <v>336</v>
      </c>
      <c r="K1224" s="28" t="n">
        <v>12</v>
      </c>
      <c r="L1224" s="28" t="n">
        <v>1</v>
      </c>
      <c r="M1224" s="28" t="s">
        <v>145</v>
      </c>
      <c r="N1224" s="28" t="s">
        <v>138</v>
      </c>
      <c r="O1224" s="29" t="n">
        <v>44885</v>
      </c>
      <c r="P1224" s="28" t="n">
        <f aca="false">ROUNDDOWN(($B1224-$O1224)/30,0)</f>
        <v>24</v>
      </c>
      <c r="Q1224" s="28" t="str">
        <f aca="false">TEXT($B1224,"yyyy-mm")</f>
        <v>2024-11</v>
      </c>
      <c r="R1224" s="28" t="n">
        <f aca="false">IF(AND($O1224&gt;=DATE(2025,1,1),$O1224&lt;=DATE(2025,4,30)),1,0)</f>
        <v>0</v>
      </c>
    </row>
    <row r="1225" customFormat="false" ht="15" hidden="false" customHeight="false" outlineLevel="0" collapsed="false">
      <c r="A1225" s="28" t="n">
        <v>130</v>
      </c>
      <c r="B1225" s="29" t="n">
        <v>45657</v>
      </c>
      <c r="C1225" s="28" t="n">
        <v>109633.25</v>
      </c>
      <c r="D1225" s="28" t="n">
        <v>0</v>
      </c>
      <c r="E1225" s="28" t="n">
        <v>0</v>
      </c>
      <c r="F1225" s="28" t="s">
        <v>345</v>
      </c>
      <c r="G1225" s="28" t="n">
        <v>0</v>
      </c>
      <c r="H1225" s="28" t="n">
        <v>0</v>
      </c>
      <c r="I1225" s="28" t="n">
        <v>0</v>
      </c>
      <c r="J1225" s="28" t="n">
        <v>336</v>
      </c>
      <c r="K1225" s="28" t="n">
        <v>12</v>
      </c>
      <c r="L1225" s="28" t="n">
        <v>1</v>
      </c>
      <c r="M1225" s="28" t="s">
        <v>145</v>
      </c>
      <c r="N1225" s="28" t="s">
        <v>138</v>
      </c>
      <c r="O1225" s="29" t="n">
        <v>44885</v>
      </c>
      <c r="P1225" s="28" t="n">
        <f aca="false">ROUNDDOWN(($B1225-$O1225)/30,0)</f>
        <v>25</v>
      </c>
      <c r="Q1225" s="28" t="str">
        <f aca="false">TEXT($B1225,"yyyy-mm")</f>
        <v>2024-12</v>
      </c>
      <c r="R1225" s="28" t="n">
        <f aca="false">IF(AND($O1225&gt;=DATE(2025,1,1),$O1225&lt;=DATE(2025,4,30)),1,0)</f>
        <v>0</v>
      </c>
    </row>
    <row r="1226" customFormat="false" ht="15" hidden="false" customHeight="false" outlineLevel="0" collapsed="false">
      <c r="A1226" s="28" t="n">
        <v>130</v>
      </c>
      <c r="B1226" s="29" t="n">
        <v>45688</v>
      </c>
      <c r="C1226" s="28" t="n">
        <v>104866.58</v>
      </c>
      <c r="D1226" s="28" t="n">
        <v>0</v>
      </c>
      <c r="E1226" s="28" t="n">
        <v>0</v>
      </c>
      <c r="F1226" s="28" t="s">
        <v>345</v>
      </c>
      <c r="G1226" s="28" t="n">
        <v>0</v>
      </c>
      <c r="H1226" s="28" t="n">
        <v>0</v>
      </c>
      <c r="I1226" s="28" t="n">
        <v>0</v>
      </c>
      <c r="J1226" s="28" t="n">
        <v>336</v>
      </c>
      <c r="K1226" s="28" t="n">
        <v>12</v>
      </c>
      <c r="L1226" s="28" t="n">
        <v>1</v>
      </c>
      <c r="M1226" s="28" t="s">
        <v>145</v>
      </c>
      <c r="N1226" s="28" t="s">
        <v>138</v>
      </c>
      <c r="O1226" s="29" t="n">
        <v>44885</v>
      </c>
      <c r="P1226" s="28" t="n">
        <f aca="false">ROUNDDOWN(($B1226-$O1226)/30,0)</f>
        <v>26</v>
      </c>
      <c r="Q1226" s="28" t="str">
        <f aca="false">TEXT($B1226,"yyyy-mm")</f>
        <v>2025-01</v>
      </c>
      <c r="R1226" s="28" t="n">
        <f aca="false">IF(AND($O1226&gt;=DATE(2025,1,1),$O1226&lt;=DATE(2025,4,30)),1,0)</f>
        <v>0</v>
      </c>
    </row>
    <row r="1227" customFormat="false" ht="15" hidden="false" customHeight="false" outlineLevel="0" collapsed="false">
      <c r="A1227" s="28" t="n">
        <v>130</v>
      </c>
      <c r="B1227" s="29" t="n">
        <v>45716</v>
      </c>
      <c r="C1227" s="28" t="n">
        <v>100099.91</v>
      </c>
      <c r="D1227" s="28" t="n">
        <v>0</v>
      </c>
      <c r="E1227" s="28" t="n">
        <v>0</v>
      </c>
      <c r="F1227" s="28" t="s">
        <v>345</v>
      </c>
      <c r="G1227" s="28" t="n">
        <v>0</v>
      </c>
      <c r="H1227" s="28" t="n">
        <v>0</v>
      </c>
      <c r="I1227" s="28" t="n">
        <v>0</v>
      </c>
      <c r="J1227" s="28" t="n">
        <v>336</v>
      </c>
      <c r="K1227" s="28" t="n">
        <v>12</v>
      </c>
      <c r="L1227" s="28" t="n">
        <v>1</v>
      </c>
      <c r="M1227" s="28" t="s">
        <v>145</v>
      </c>
      <c r="N1227" s="28" t="s">
        <v>138</v>
      </c>
      <c r="O1227" s="29" t="n">
        <v>44885</v>
      </c>
      <c r="P1227" s="28" t="n">
        <f aca="false">ROUNDDOWN(($B1227-$O1227)/30,0)</f>
        <v>27</v>
      </c>
      <c r="Q1227" s="28" t="str">
        <f aca="false">TEXT($B1227,"yyyy-mm")</f>
        <v>2025-02</v>
      </c>
      <c r="R1227" s="28" t="n">
        <f aca="false">IF(AND($O1227&gt;=DATE(2025,1,1),$O1227&lt;=DATE(2025,4,30)),1,0)</f>
        <v>0</v>
      </c>
    </row>
    <row r="1228" customFormat="false" ht="15" hidden="false" customHeight="false" outlineLevel="0" collapsed="false">
      <c r="A1228" s="28" t="n">
        <v>130</v>
      </c>
      <c r="B1228" s="29" t="n">
        <v>45747</v>
      </c>
      <c r="C1228" s="28" t="n">
        <v>95333.24</v>
      </c>
      <c r="D1228" s="28" t="n">
        <v>0</v>
      </c>
      <c r="E1228" s="28" t="n">
        <v>0</v>
      </c>
      <c r="F1228" s="28" t="s">
        <v>345</v>
      </c>
      <c r="G1228" s="28" t="n">
        <v>0</v>
      </c>
      <c r="H1228" s="28" t="n">
        <v>0</v>
      </c>
      <c r="I1228" s="28" t="n">
        <v>0</v>
      </c>
      <c r="J1228" s="28" t="n">
        <v>336</v>
      </c>
      <c r="K1228" s="28" t="n">
        <v>12</v>
      </c>
      <c r="L1228" s="28" t="n">
        <v>1</v>
      </c>
      <c r="M1228" s="28" t="s">
        <v>145</v>
      </c>
      <c r="N1228" s="28" t="s">
        <v>138</v>
      </c>
      <c r="O1228" s="29" t="n">
        <v>44885</v>
      </c>
      <c r="P1228" s="28" t="n">
        <f aca="false">ROUNDDOWN(($B1228-$O1228)/30,0)</f>
        <v>28</v>
      </c>
      <c r="Q1228" s="28" t="str">
        <f aca="false">TEXT($B1228,"yyyy-mm")</f>
        <v>2025-03</v>
      </c>
      <c r="R1228" s="28" t="n">
        <f aca="false">IF(AND($O1228&gt;=DATE(2025,1,1),$O1228&lt;=DATE(2025,4,30)),1,0)</f>
        <v>0</v>
      </c>
    </row>
    <row r="1229" customFormat="false" ht="15" hidden="false" customHeight="false" outlineLevel="0" collapsed="false">
      <c r="A1229" s="28" t="n">
        <v>130</v>
      </c>
      <c r="B1229" s="29" t="n">
        <v>45777</v>
      </c>
      <c r="C1229" s="28" t="n">
        <v>90566.57</v>
      </c>
      <c r="D1229" s="28" t="n">
        <v>0</v>
      </c>
      <c r="E1229" s="28" t="n">
        <v>0</v>
      </c>
      <c r="F1229" s="28" t="s">
        <v>345</v>
      </c>
      <c r="G1229" s="28" t="n">
        <v>0</v>
      </c>
      <c r="H1229" s="28" t="n">
        <v>0</v>
      </c>
      <c r="I1229" s="28" t="n">
        <v>0</v>
      </c>
      <c r="J1229" s="28" t="n">
        <v>336</v>
      </c>
      <c r="K1229" s="28" t="n">
        <v>12</v>
      </c>
      <c r="L1229" s="28" t="n">
        <v>1</v>
      </c>
      <c r="M1229" s="28" t="s">
        <v>145</v>
      </c>
      <c r="N1229" s="28" t="s">
        <v>138</v>
      </c>
      <c r="O1229" s="29" t="n">
        <v>44885</v>
      </c>
      <c r="P1229" s="28" t="n">
        <f aca="false">ROUNDDOWN(($B1229-$O1229)/30,0)</f>
        <v>29</v>
      </c>
      <c r="Q1229" s="28" t="str">
        <f aca="false">TEXT($B1229,"yyyy-mm")</f>
        <v>2025-04</v>
      </c>
      <c r="R1229" s="28" t="n">
        <f aca="false">IF(AND($O1229&gt;=DATE(2025,1,1),$O1229&lt;=DATE(2025,4,30)),1,0)</f>
        <v>0</v>
      </c>
    </row>
    <row r="1230" customFormat="false" ht="15" hidden="false" customHeight="false" outlineLevel="0" collapsed="false">
      <c r="A1230" s="28" t="n">
        <v>130</v>
      </c>
      <c r="B1230" s="29" t="n">
        <v>45808</v>
      </c>
      <c r="C1230" s="28" t="n">
        <v>85799.9</v>
      </c>
      <c r="D1230" s="28" t="n">
        <v>0</v>
      </c>
      <c r="E1230" s="28" t="n">
        <v>0</v>
      </c>
      <c r="F1230" s="28" t="s">
        <v>345</v>
      </c>
      <c r="G1230" s="28" t="n">
        <v>0</v>
      </c>
      <c r="H1230" s="28" t="n">
        <v>0</v>
      </c>
      <c r="I1230" s="28" t="n">
        <v>0</v>
      </c>
      <c r="J1230" s="28" t="n">
        <v>336</v>
      </c>
      <c r="K1230" s="28" t="n">
        <v>12</v>
      </c>
      <c r="L1230" s="28" t="n">
        <v>1</v>
      </c>
      <c r="M1230" s="28" t="s">
        <v>145</v>
      </c>
      <c r="N1230" s="28" t="s">
        <v>138</v>
      </c>
      <c r="O1230" s="29" t="n">
        <v>44885</v>
      </c>
      <c r="P1230" s="28" t="n">
        <f aca="false">ROUNDDOWN(($B1230-$O1230)/30,0)</f>
        <v>30</v>
      </c>
      <c r="Q1230" s="28" t="str">
        <f aca="false">TEXT($B1230,"yyyy-mm")</f>
        <v>2025-05</v>
      </c>
      <c r="R1230" s="28" t="n">
        <f aca="false">IF(AND($O1230&gt;=DATE(2025,1,1),$O1230&lt;=DATE(2025,4,30)),1,0)</f>
        <v>0</v>
      </c>
    </row>
    <row r="1231" customFormat="false" ht="15" hidden="false" customHeight="false" outlineLevel="0" collapsed="false">
      <c r="A1231" s="28" t="n">
        <v>130</v>
      </c>
      <c r="B1231" s="29" t="n">
        <v>45838</v>
      </c>
      <c r="C1231" s="28" t="n">
        <v>81033.23</v>
      </c>
      <c r="D1231" s="28" t="n">
        <v>0</v>
      </c>
      <c r="E1231" s="28" t="n">
        <v>0</v>
      </c>
      <c r="F1231" s="28" t="s">
        <v>345</v>
      </c>
      <c r="G1231" s="28" t="n">
        <v>0</v>
      </c>
      <c r="H1231" s="28" t="n">
        <v>0</v>
      </c>
      <c r="I1231" s="28" t="n">
        <v>0</v>
      </c>
      <c r="J1231" s="28" t="n">
        <v>336</v>
      </c>
      <c r="K1231" s="28" t="n">
        <v>12</v>
      </c>
      <c r="L1231" s="28" t="n">
        <v>1</v>
      </c>
      <c r="M1231" s="28" t="s">
        <v>145</v>
      </c>
      <c r="N1231" s="28" t="s">
        <v>138</v>
      </c>
      <c r="O1231" s="29" t="n">
        <v>44885</v>
      </c>
      <c r="P1231" s="28" t="n">
        <f aca="false">ROUNDDOWN(($B1231-$O1231)/30,0)</f>
        <v>31</v>
      </c>
      <c r="Q1231" s="28" t="str">
        <f aca="false">TEXT($B1231,"yyyy-mm")</f>
        <v>2025-06</v>
      </c>
      <c r="R1231" s="28" t="n">
        <f aca="false">IF(AND($O1231&gt;=DATE(2025,1,1),$O1231&lt;=DATE(2025,4,30)),1,0)</f>
        <v>0</v>
      </c>
    </row>
    <row r="1232" customFormat="false" ht="15" hidden="false" customHeight="false" outlineLevel="0" collapsed="false">
      <c r="A1232" s="28" t="n">
        <v>130</v>
      </c>
      <c r="B1232" s="29" t="n">
        <v>45869</v>
      </c>
      <c r="C1232" s="28" t="n">
        <v>76266.56</v>
      </c>
      <c r="D1232" s="28" t="n">
        <v>0</v>
      </c>
      <c r="E1232" s="28" t="n">
        <v>0</v>
      </c>
      <c r="F1232" s="28" t="s">
        <v>345</v>
      </c>
      <c r="G1232" s="28" t="n">
        <v>0</v>
      </c>
      <c r="H1232" s="28" t="n">
        <v>0</v>
      </c>
      <c r="I1232" s="28" t="n">
        <v>0</v>
      </c>
      <c r="J1232" s="28" t="n">
        <v>336</v>
      </c>
      <c r="K1232" s="28" t="n">
        <v>12</v>
      </c>
      <c r="L1232" s="28" t="n">
        <v>1</v>
      </c>
      <c r="M1232" s="28" t="s">
        <v>145</v>
      </c>
      <c r="N1232" s="28" t="s">
        <v>138</v>
      </c>
      <c r="O1232" s="29" t="n">
        <v>44885</v>
      </c>
      <c r="P1232" s="28" t="n">
        <f aca="false">ROUNDDOWN(($B1232-$O1232)/30,0)</f>
        <v>32</v>
      </c>
      <c r="Q1232" s="28" t="str">
        <f aca="false">TEXT($B1232,"yyyy-mm")</f>
        <v>2025-07</v>
      </c>
      <c r="R1232" s="28" t="n">
        <f aca="false">IF(AND($O1232&gt;=DATE(2025,1,1),$O1232&lt;=DATE(2025,4,30)),1,0)</f>
        <v>0</v>
      </c>
    </row>
    <row r="1233" customFormat="false" ht="15" hidden="false" customHeight="false" outlineLevel="0" collapsed="false">
      <c r="A1233" s="28" t="n">
        <v>130</v>
      </c>
      <c r="B1233" s="29" t="n">
        <v>45900</v>
      </c>
      <c r="C1233" s="28" t="n">
        <v>71499.89</v>
      </c>
      <c r="D1233" s="28" t="n">
        <v>0</v>
      </c>
      <c r="E1233" s="28" t="n">
        <v>0</v>
      </c>
      <c r="F1233" s="28" t="s">
        <v>345</v>
      </c>
      <c r="G1233" s="28" t="n">
        <v>0</v>
      </c>
      <c r="H1233" s="28" t="n">
        <v>0</v>
      </c>
      <c r="I1233" s="28" t="n">
        <v>0</v>
      </c>
      <c r="J1233" s="28" t="n">
        <v>336</v>
      </c>
      <c r="K1233" s="28" t="n">
        <v>12</v>
      </c>
      <c r="L1233" s="28" t="n">
        <v>1</v>
      </c>
      <c r="M1233" s="28" t="s">
        <v>145</v>
      </c>
      <c r="N1233" s="28" t="s">
        <v>138</v>
      </c>
      <c r="O1233" s="29" t="n">
        <v>44885</v>
      </c>
      <c r="P1233" s="28" t="n">
        <f aca="false">ROUNDDOWN(($B1233-$O1233)/30,0)</f>
        <v>33</v>
      </c>
      <c r="Q1233" s="28" t="str">
        <f aca="false">TEXT($B1233,"yyyy-mm")</f>
        <v>2025-08</v>
      </c>
      <c r="R1233" s="28" t="n">
        <f aca="false">IF(AND($O1233&gt;=DATE(2025,1,1),$O1233&lt;=DATE(2025,4,30)),1,0)</f>
        <v>0</v>
      </c>
    </row>
    <row r="1234" customFormat="false" ht="15" hidden="false" customHeight="false" outlineLevel="0" collapsed="false">
      <c r="A1234" s="28" t="n">
        <v>130</v>
      </c>
      <c r="B1234" s="29" t="n">
        <v>45930</v>
      </c>
      <c r="C1234" s="28" t="n">
        <v>66733.22</v>
      </c>
      <c r="D1234" s="28" t="n">
        <v>0</v>
      </c>
      <c r="E1234" s="28" t="n">
        <v>0</v>
      </c>
      <c r="F1234" s="28" t="s">
        <v>345</v>
      </c>
      <c r="G1234" s="28" t="n">
        <v>0</v>
      </c>
      <c r="H1234" s="28" t="n">
        <v>0</v>
      </c>
      <c r="I1234" s="28" t="n">
        <v>0</v>
      </c>
      <c r="J1234" s="28" t="n">
        <v>336</v>
      </c>
      <c r="K1234" s="28" t="n">
        <v>12</v>
      </c>
      <c r="L1234" s="28" t="n">
        <v>1</v>
      </c>
      <c r="M1234" s="28" t="s">
        <v>145</v>
      </c>
      <c r="N1234" s="28" t="s">
        <v>138</v>
      </c>
      <c r="O1234" s="29" t="n">
        <v>44885</v>
      </c>
      <c r="P1234" s="28" t="n">
        <f aca="false">ROUNDDOWN(($B1234-$O1234)/30,0)</f>
        <v>34</v>
      </c>
      <c r="Q1234" s="28" t="str">
        <f aca="false">TEXT($B1234,"yyyy-mm")</f>
        <v>2025-09</v>
      </c>
      <c r="R1234" s="28" t="n">
        <f aca="false">IF(AND($O1234&gt;=DATE(2025,1,1),$O1234&lt;=DATE(2025,4,30)),1,0)</f>
        <v>0</v>
      </c>
    </row>
    <row r="1235" customFormat="false" ht="15" hidden="false" customHeight="false" outlineLevel="0" collapsed="false">
      <c r="A1235" s="28" t="n">
        <v>130</v>
      </c>
      <c r="B1235" s="29" t="n">
        <v>45961</v>
      </c>
      <c r="C1235" s="28" t="n">
        <v>61966.55</v>
      </c>
      <c r="D1235" s="28" t="n">
        <v>0</v>
      </c>
      <c r="E1235" s="28" t="n">
        <v>0</v>
      </c>
      <c r="F1235" s="28" t="s">
        <v>345</v>
      </c>
      <c r="G1235" s="28" t="n">
        <v>0</v>
      </c>
      <c r="H1235" s="28" t="n">
        <v>0</v>
      </c>
      <c r="I1235" s="28" t="n">
        <v>0</v>
      </c>
      <c r="J1235" s="28" t="n">
        <v>336</v>
      </c>
      <c r="K1235" s="28" t="n">
        <v>12</v>
      </c>
      <c r="L1235" s="28" t="n">
        <v>1</v>
      </c>
      <c r="M1235" s="28" t="s">
        <v>145</v>
      </c>
      <c r="N1235" s="28" t="s">
        <v>138</v>
      </c>
      <c r="O1235" s="29" t="n">
        <v>44885</v>
      </c>
      <c r="P1235" s="28" t="n">
        <f aca="false">ROUNDDOWN(($B1235-$O1235)/30,0)</f>
        <v>35</v>
      </c>
      <c r="Q1235" s="28" t="str">
        <f aca="false">TEXT($B1235,"yyyy-mm")</f>
        <v>2025-10</v>
      </c>
      <c r="R1235" s="28" t="n">
        <f aca="false">IF(AND($O1235&gt;=DATE(2025,1,1),$O1235&lt;=DATE(2025,4,30)),1,0)</f>
        <v>0</v>
      </c>
    </row>
    <row r="1236" customFormat="false" ht="15" hidden="false" customHeight="false" outlineLevel="0" collapsed="false">
      <c r="A1236" s="28" t="n">
        <v>130</v>
      </c>
      <c r="B1236" s="29" t="n">
        <v>45991</v>
      </c>
      <c r="C1236" s="28" t="n">
        <v>57199.88</v>
      </c>
      <c r="D1236" s="28" t="n">
        <v>0</v>
      </c>
      <c r="E1236" s="28" t="n">
        <v>0</v>
      </c>
      <c r="F1236" s="28" t="s">
        <v>345</v>
      </c>
      <c r="G1236" s="28" t="n">
        <v>0</v>
      </c>
      <c r="H1236" s="28" t="n">
        <v>0</v>
      </c>
      <c r="I1236" s="28" t="n">
        <v>0</v>
      </c>
      <c r="J1236" s="28" t="n">
        <v>336</v>
      </c>
      <c r="K1236" s="28" t="n">
        <v>12</v>
      </c>
      <c r="L1236" s="28" t="n">
        <v>1</v>
      </c>
      <c r="M1236" s="28" t="s">
        <v>145</v>
      </c>
      <c r="N1236" s="28" t="s">
        <v>138</v>
      </c>
      <c r="O1236" s="29" t="n">
        <v>44885</v>
      </c>
      <c r="P1236" s="28" t="n">
        <f aca="false">ROUNDDOWN(($B1236-$O1236)/30,0)</f>
        <v>36</v>
      </c>
      <c r="Q1236" s="28" t="str">
        <f aca="false">TEXT($B1236,"yyyy-mm")</f>
        <v>2025-11</v>
      </c>
      <c r="R1236" s="28" t="n">
        <f aca="false">IF(AND($O1236&gt;=DATE(2025,1,1),$O1236&lt;=DATE(2025,4,30)),1,0)</f>
        <v>0</v>
      </c>
    </row>
    <row r="1237" customFormat="false" ht="15" hidden="false" customHeight="false" outlineLevel="0" collapsed="false">
      <c r="A1237" s="28" t="n">
        <v>130</v>
      </c>
      <c r="B1237" s="29" t="n">
        <v>46022</v>
      </c>
      <c r="C1237" s="28" t="n">
        <v>52433.21</v>
      </c>
      <c r="D1237" s="28" t="n">
        <v>0</v>
      </c>
      <c r="E1237" s="28" t="n">
        <v>0</v>
      </c>
      <c r="F1237" s="28" t="s">
        <v>345</v>
      </c>
      <c r="G1237" s="28" t="n">
        <v>0</v>
      </c>
      <c r="H1237" s="28" t="n">
        <v>0</v>
      </c>
      <c r="I1237" s="28" t="n">
        <v>0</v>
      </c>
      <c r="J1237" s="28" t="n">
        <v>336</v>
      </c>
      <c r="K1237" s="28" t="n">
        <v>12</v>
      </c>
      <c r="L1237" s="28" t="n">
        <v>1</v>
      </c>
      <c r="M1237" s="28" t="s">
        <v>145</v>
      </c>
      <c r="N1237" s="28" t="s">
        <v>138</v>
      </c>
      <c r="O1237" s="29" t="n">
        <v>44885</v>
      </c>
      <c r="P1237" s="28" t="n">
        <f aca="false">ROUNDDOWN(($B1237-$O1237)/30,0)</f>
        <v>37</v>
      </c>
      <c r="Q1237" s="28" t="str">
        <f aca="false">TEXT($B1237,"yyyy-mm")</f>
        <v>2025-12</v>
      </c>
      <c r="R1237" s="28" t="n">
        <f aca="false">IF(AND($O1237&gt;=DATE(2025,1,1),$O1237&lt;=DATE(2025,4,30)),1,0)</f>
        <v>0</v>
      </c>
    </row>
    <row r="1238" customFormat="false" ht="15" hidden="false" customHeight="false" outlineLevel="0" collapsed="false">
      <c r="A1238" s="28" t="n">
        <v>130</v>
      </c>
      <c r="B1238" s="29" t="n">
        <v>46053</v>
      </c>
      <c r="C1238" s="28" t="n">
        <v>47666.54</v>
      </c>
      <c r="D1238" s="28" t="n">
        <v>0</v>
      </c>
      <c r="E1238" s="28" t="n">
        <v>0</v>
      </c>
      <c r="F1238" s="28" t="s">
        <v>345</v>
      </c>
      <c r="G1238" s="28" t="n">
        <v>0</v>
      </c>
      <c r="H1238" s="28" t="n">
        <v>0</v>
      </c>
      <c r="I1238" s="28" t="n">
        <v>0</v>
      </c>
      <c r="J1238" s="28" t="n">
        <v>336</v>
      </c>
      <c r="K1238" s="28" t="n">
        <v>12</v>
      </c>
      <c r="L1238" s="28" t="n">
        <v>1</v>
      </c>
      <c r="M1238" s="28" t="s">
        <v>145</v>
      </c>
      <c r="N1238" s="28" t="s">
        <v>138</v>
      </c>
      <c r="O1238" s="29" t="n">
        <v>44885</v>
      </c>
      <c r="P1238" s="28" t="n">
        <f aca="false">ROUNDDOWN(($B1238-$O1238)/30,0)</f>
        <v>38</v>
      </c>
      <c r="Q1238" s="28" t="str">
        <f aca="false">TEXT($B1238,"yyyy-mm")</f>
        <v>2026-01</v>
      </c>
      <c r="R1238" s="28" t="n">
        <f aca="false">IF(AND($O1238&gt;=DATE(2025,1,1),$O1238&lt;=DATE(2025,4,30)),1,0)</f>
        <v>0</v>
      </c>
    </row>
    <row r="1239" customFormat="false" ht="15" hidden="false" customHeight="false" outlineLevel="0" collapsed="false">
      <c r="A1239" s="28" t="n">
        <v>130</v>
      </c>
      <c r="B1239" s="29" t="n">
        <v>46081</v>
      </c>
      <c r="C1239" s="28" t="n">
        <v>42899.87</v>
      </c>
      <c r="D1239" s="28" t="n">
        <v>0</v>
      </c>
      <c r="E1239" s="28" t="n">
        <v>0</v>
      </c>
      <c r="F1239" s="28" t="s">
        <v>345</v>
      </c>
      <c r="G1239" s="28" t="n">
        <v>0</v>
      </c>
      <c r="H1239" s="28" t="n">
        <v>0</v>
      </c>
      <c r="I1239" s="28" t="n">
        <v>0</v>
      </c>
      <c r="J1239" s="28" t="n">
        <v>336</v>
      </c>
      <c r="K1239" s="28" t="n">
        <v>12</v>
      </c>
      <c r="L1239" s="28" t="n">
        <v>1</v>
      </c>
      <c r="M1239" s="28" t="s">
        <v>145</v>
      </c>
      <c r="N1239" s="28" t="s">
        <v>138</v>
      </c>
      <c r="O1239" s="29" t="n">
        <v>44885</v>
      </c>
      <c r="P1239" s="28" t="n">
        <f aca="false">ROUNDDOWN(($B1239-$O1239)/30,0)</f>
        <v>39</v>
      </c>
      <c r="Q1239" s="28" t="str">
        <f aca="false">TEXT($B1239,"yyyy-mm")</f>
        <v>2026-02</v>
      </c>
      <c r="R1239" s="28" t="n">
        <f aca="false">IF(AND($O1239&gt;=DATE(2025,1,1),$O1239&lt;=DATE(2025,4,30)),1,0)</f>
        <v>0</v>
      </c>
    </row>
    <row r="1240" customFormat="false" ht="15" hidden="false" customHeight="false" outlineLevel="0" collapsed="false">
      <c r="A1240" s="28" t="n">
        <v>130</v>
      </c>
      <c r="B1240" s="29" t="n">
        <v>46112</v>
      </c>
      <c r="C1240" s="28" t="n">
        <v>38133.2</v>
      </c>
      <c r="D1240" s="28" t="n">
        <v>0</v>
      </c>
      <c r="E1240" s="28" t="n">
        <v>0</v>
      </c>
      <c r="F1240" s="28" t="s">
        <v>345</v>
      </c>
      <c r="G1240" s="28" t="n">
        <v>0</v>
      </c>
      <c r="H1240" s="28" t="n">
        <v>0</v>
      </c>
      <c r="I1240" s="28" t="n">
        <v>0</v>
      </c>
      <c r="J1240" s="28" t="n">
        <v>336</v>
      </c>
      <c r="K1240" s="28" t="n">
        <v>12</v>
      </c>
      <c r="L1240" s="28" t="n">
        <v>1</v>
      </c>
      <c r="M1240" s="28" t="s">
        <v>145</v>
      </c>
      <c r="N1240" s="28" t="s">
        <v>138</v>
      </c>
      <c r="O1240" s="29" t="n">
        <v>44885</v>
      </c>
      <c r="P1240" s="28" t="n">
        <f aca="false">ROUNDDOWN(($B1240-$O1240)/30,0)</f>
        <v>40</v>
      </c>
      <c r="Q1240" s="28" t="str">
        <f aca="false">TEXT($B1240,"yyyy-mm")</f>
        <v>2026-03</v>
      </c>
      <c r="R1240" s="28" t="n">
        <f aca="false">IF(AND($O1240&gt;=DATE(2025,1,1),$O1240&lt;=DATE(2025,4,30)),1,0)</f>
        <v>0</v>
      </c>
    </row>
    <row r="1241" customFormat="false" ht="15" hidden="false" customHeight="false" outlineLevel="0" collapsed="false">
      <c r="A1241" s="28" t="n">
        <v>130</v>
      </c>
      <c r="B1241" s="29" t="n">
        <v>46142</v>
      </c>
      <c r="C1241" s="28" t="n">
        <v>33366.53</v>
      </c>
      <c r="D1241" s="28" t="n">
        <v>0</v>
      </c>
      <c r="E1241" s="28" t="n">
        <v>0</v>
      </c>
      <c r="F1241" s="28" t="s">
        <v>345</v>
      </c>
      <c r="G1241" s="28" t="n">
        <v>0</v>
      </c>
      <c r="H1241" s="28" t="n">
        <v>0</v>
      </c>
      <c r="I1241" s="28" t="n">
        <v>0</v>
      </c>
      <c r="J1241" s="28" t="n">
        <v>336</v>
      </c>
      <c r="K1241" s="28" t="n">
        <v>12</v>
      </c>
      <c r="L1241" s="28" t="n">
        <v>1</v>
      </c>
      <c r="M1241" s="28" t="s">
        <v>145</v>
      </c>
      <c r="N1241" s="28" t="s">
        <v>138</v>
      </c>
      <c r="O1241" s="29" t="n">
        <v>44885</v>
      </c>
      <c r="P1241" s="28" t="n">
        <f aca="false">ROUNDDOWN(($B1241-$O1241)/30,0)</f>
        <v>41</v>
      </c>
      <c r="Q1241" s="28" t="str">
        <f aca="false">TEXT($B1241,"yyyy-mm")</f>
        <v>2026-04</v>
      </c>
      <c r="R1241" s="28" t="n">
        <f aca="false">IF(AND($O1241&gt;=DATE(2025,1,1),$O1241&lt;=DATE(2025,4,30)),1,0)</f>
        <v>0</v>
      </c>
    </row>
    <row r="1242" customFormat="false" ht="15" hidden="false" customHeight="false" outlineLevel="0" collapsed="false">
      <c r="A1242" s="28" t="n">
        <v>130</v>
      </c>
      <c r="B1242" s="29" t="n">
        <v>46173</v>
      </c>
      <c r="C1242" s="28" t="n">
        <v>28599.86</v>
      </c>
      <c r="D1242" s="28" t="n">
        <v>0</v>
      </c>
      <c r="E1242" s="28" t="n">
        <v>0</v>
      </c>
      <c r="F1242" s="28" t="s">
        <v>345</v>
      </c>
      <c r="G1242" s="28" t="n">
        <v>0</v>
      </c>
      <c r="H1242" s="28" t="n">
        <v>0</v>
      </c>
      <c r="I1242" s="28" t="n">
        <v>0</v>
      </c>
      <c r="J1242" s="28" t="n">
        <v>336</v>
      </c>
      <c r="K1242" s="28" t="n">
        <v>12</v>
      </c>
      <c r="L1242" s="28" t="n">
        <v>1</v>
      </c>
      <c r="M1242" s="28" t="s">
        <v>145</v>
      </c>
      <c r="N1242" s="28" t="s">
        <v>138</v>
      </c>
      <c r="O1242" s="29" t="n">
        <v>44885</v>
      </c>
      <c r="P1242" s="28" t="n">
        <f aca="false">ROUNDDOWN(($B1242-$O1242)/30,0)</f>
        <v>42</v>
      </c>
      <c r="Q1242" s="28" t="str">
        <f aca="false">TEXT($B1242,"yyyy-mm")</f>
        <v>2026-05</v>
      </c>
      <c r="R1242" s="28" t="n">
        <f aca="false">IF(AND($O1242&gt;=DATE(2025,1,1),$O1242&lt;=DATE(2025,4,30)),1,0)</f>
        <v>0</v>
      </c>
    </row>
    <row r="1243" customFormat="false" ht="15" hidden="false" customHeight="false" outlineLevel="0" collapsed="false">
      <c r="A1243" s="28" t="n">
        <v>130</v>
      </c>
      <c r="B1243" s="29" t="n">
        <v>46203</v>
      </c>
      <c r="C1243" s="28" t="n">
        <v>23833.19</v>
      </c>
      <c r="D1243" s="28" t="n">
        <v>0</v>
      </c>
      <c r="E1243" s="28" t="n">
        <v>0</v>
      </c>
      <c r="F1243" s="28" t="s">
        <v>345</v>
      </c>
      <c r="G1243" s="28" t="n">
        <v>0</v>
      </c>
      <c r="H1243" s="28" t="n">
        <v>0</v>
      </c>
      <c r="I1243" s="28" t="n">
        <v>0</v>
      </c>
      <c r="J1243" s="28" t="n">
        <v>336</v>
      </c>
      <c r="K1243" s="28" t="n">
        <v>12</v>
      </c>
      <c r="L1243" s="28" t="n">
        <v>1</v>
      </c>
      <c r="M1243" s="28" t="s">
        <v>145</v>
      </c>
      <c r="N1243" s="28" t="s">
        <v>138</v>
      </c>
      <c r="O1243" s="29" t="n">
        <v>44885</v>
      </c>
      <c r="P1243" s="28" t="n">
        <f aca="false">ROUNDDOWN(($B1243-$O1243)/30,0)</f>
        <v>43</v>
      </c>
      <c r="Q1243" s="28" t="str">
        <f aca="false">TEXT($B1243,"yyyy-mm")</f>
        <v>2026-06</v>
      </c>
      <c r="R1243" s="28" t="n">
        <f aca="false">IF(AND($O1243&gt;=DATE(2025,1,1),$O1243&lt;=DATE(2025,4,30)),1,0)</f>
        <v>0</v>
      </c>
    </row>
    <row r="1244" customFormat="false" ht="15" hidden="false" customHeight="false" outlineLevel="0" collapsed="false">
      <c r="A1244" s="28" t="n">
        <v>130</v>
      </c>
      <c r="B1244" s="29" t="n">
        <v>46234</v>
      </c>
      <c r="C1244" s="28" t="n">
        <v>19066.52</v>
      </c>
      <c r="D1244" s="28" t="n">
        <v>0</v>
      </c>
      <c r="E1244" s="28" t="n">
        <v>0</v>
      </c>
      <c r="F1244" s="28" t="s">
        <v>345</v>
      </c>
      <c r="G1244" s="28" t="n">
        <v>0</v>
      </c>
      <c r="H1244" s="28" t="n">
        <v>0</v>
      </c>
      <c r="I1244" s="28" t="n">
        <v>0</v>
      </c>
      <c r="J1244" s="28" t="n">
        <v>336</v>
      </c>
      <c r="K1244" s="28" t="n">
        <v>12</v>
      </c>
      <c r="L1244" s="28" t="n">
        <v>1</v>
      </c>
      <c r="M1244" s="28" t="s">
        <v>145</v>
      </c>
      <c r="N1244" s="28" t="s">
        <v>138</v>
      </c>
      <c r="O1244" s="29" t="n">
        <v>44885</v>
      </c>
      <c r="P1244" s="28" t="n">
        <f aca="false">ROUNDDOWN(($B1244-$O1244)/30,0)</f>
        <v>44</v>
      </c>
      <c r="Q1244" s="28" t="str">
        <f aca="false">TEXT($B1244,"yyyy-mm")</f>
        <v>2026-07</v>
      </c>
      <c r="R1244" s="28" t="n">
        <f aca="false">IF(AND($O1244&gt;=DATE(2025,1,1),$O1244&lt;=DATE(2025,4,30)),1,0)</f>
        <v>0</v>
      </c>
    </row>
    <row r="1245" customFormat="false" ht="15" hidden="false" customHeight="false" outlineLevel="0" collapsed="false">
      <c r="A1245" s="28" t="n">
        <v>130</v>
      </c>
      <c r="B1245" s="29" t="n">
        <v>46265</v>
      </c>
      <c r="C1245" s="28" t="n">
        <v>14299.85</v>
      </c>
      <c r="D1245" s="28" t="n">
        <v>0</v>
      </c>
      <c r="E1245" s="28" t="n">
        <v>0</v>
      </c>
      <c r="F1245" s="28" t="s">
        <v>345</v>
      </c>
      <c r="G1245" s="28" t="n">
        <v>0</v>
      </c>
      <c r="H1245" s="28" t="n">
        <v>0</v>
      </c>
      <c r="I1245" s="28" t="n">
        <v>0</v>
      </c>
      <c r="J1245" s="28" t="n">
        <v>336</v>
      </c>
      <c r="K1245" s="28" t="n">
        <v>12</v>
      </c>
      <c r="L1245" s="28" t="n">
        <v>1</v>
      </c>
      <c r="M1245" s="28" t="s">
        <v>145</v>
      </c>
      <c r="N1245" s="28" t="s">
        <v>138</v>
      </c>
      <c r="O1245" s="29" t="n">
        <v>44885</v>
      </c>
      <c r="P1245" s="28" t="n">
        <f aca="false">ROUNDDOWN(($B1245-$O1245)/30,0)</f>
        <v>46</v>
      </c>
      <c r="Q1245" s="28" t="str">
        <f aca="false">TEXT($B1245,"yyyy-mm")</f>
        <v>2026-08</v>
      </c>
      <c r="R1245" s="28" t="n">
        <f aca="false">IF(AND($O1245&gt;=DATE(2025,1,1),$O1245&lt;=DATE(2025,4,30)),1,0)</f>
        <v>0</v>
      </c>
    </row>
    <row r="1246" customFormat="false" ht="15" hidden="false" customHeight="false" outlineLevel="0" collapsed="false">
      <c r="A1246" s="28" t="n">
        <v>131</v>
      </c>
      <c r="B1246" s="29" t="n">
        <v>45351</v>
      </c>
      <c r="C1246" s="28" t="n">
        <v>7600</v>
      </c>
      <c r="D1246" s="28" t="n">
        <v>0</v>
      </c>
      <c r="E1246" s="28" t="n">
        <v>0</v>
      </c>
      <c r="F1246" s="28" t="s">
        <v>345</v>
      </c>
      <c r="G1246" s="28" t="n">
        <v>0</v>
      </c>
      <c r="H1246" s="28" t="n">
        <v>0</v>
      </c>
      <c r="I1246" s="28" t="n">
        <v>0</v>
      </c>
      <c r="J1246" s="28" t="n">
        <v>312</v>
      </c>
      <c r="K1246" s="28" t="n">
        <v>9</v>
      </c>
      <c r="L1246" s="28" t="n">
        <v>1</v>
      </c>
      <c r="M1246" s="28" t="s">
        <v>147</v>
      </c>
      <c r="N1246" s="28" t="s">
        <v>138</v>
      </c>
      <c r="O1246" s="29" t="n">
        <v>45341</v>
      </c>
      <c r="P1246" s="28" t="n">
        <f aca="false">ROUNDDOWN(($B1246-$O1246)/30,0)</f>
        <v>0</v>
      </c>
      <c r="Q1246" s="28" t="str">
        <f aca="false">TEXT($B1246,"yyyy-mm")</f>
        <v>2024-02</v>
      </c>
      <c r="R1246" s="28" t="n">
        <f aca="false">IF(AND($O1246&gt;=DATE(2025,1,1),$O1246&lt;=DATE(2025,4,30)),1,0)</f>
        <v>0</v>
      </c>
    </row>
    <row r="1247" customFormat="false" ht="15" hidden="false" customHeight="false" outlineLevel="0" collapsed="false">
      <c r="A1247" s="28" t="n">
        <v>131</v>
      </c>
      <c r="B1247" s="29" t="n">
        <v>45382</v>
      </c>
      <c r="C1247" s="28" t="n">
        <v>5700</v>
      </c>
      <c r="D1247" s="28" t="n">
        <v>0</v>
      </c>
      <c r="E1247" s="28" t="n">
        <v>0</v>
      </c>
      <c r="F1247" s="28" t="s">
        <v>345</v>
      </c>
      <c r="G1247" s="28" t="n">
        <v>0</v>
      </c>
      <c r="H1247" s="28" t="n">
        <v>0</v>
      </c>
      <c r="I1247" s="28" t="n">
        <v>0</v>
      </c>
      <c r="J1247" s="28" t="n">
        <v>312</v>
      </c>
      <c r="K1247" s="28" t="n">
        <v>9</v>
      </c>
      <c r="L1247" s="28" t="n">
        <v>1</v>
      </c>
      <c r="M1247" s="28" t="s">
        <v>147</v>
      </c>
      <c r="N1247" s="28" t="s">
        <v>138</v>
      </c>
      <c r="O1247" s="29" t="n">
        <v>45341</v>
      </c>
      <c r="P1247" s="28" t="n">
        <f aca="false">ROUNDDOWN(($B1247-$O1247)/30,0)</f>
        <v>1</v>
      </c>
      <c r="Q1247" s="28" t="str">
        <f aca="false">TEXT($B1247,"yyyy-mm")</f>
        <v>2024-03</v>
      </c>
      <c r="R1247" s="28" t="n">
        <f aca="false">IF(AND($O1247&gt;=DATE(2025,1,1),$O1247&lt;=DATE(2025,4,30)),1,0)</f>
        <v>0</v>
      </c>
    </row>
    <row r="1248" customFormat="false" ht="15" hidden="false" customHeight="false" outlineLevel="0" collapsed="false">
      <c r="A1248" s="28" t="n">
        <v>131</v>
      </c>
      <c r="B1248" s="29" t="n">
        <v>45412</v>
      </c>
      <c r="C1248" s="28" t="n">
        <v>3800</v>
      </c>
      <c r="D1248" s="28" t="n">
        <v>0</v>
      </c>
      <c r="E1248" s="28" t="n">
        <v>0</v>
      </c>
      <c r="F1248" s="28" t="s">
        <v>345</v>
      </c>
      <c r="G1248" s="28" t="n">
        <v>0</v>
      </c>
      <c r="H1248" s="28" t="n">
        <v>0</v>
      </c>
      <c r="I1248" s="28" t="n">
        <v>0</v>
      </c>
      <c r="J1248" s="28" t="n">
        <v>312</v>
      </c>
      <c r="K1248" s="28" t="n">
        <v>9</v>
      </c>
      <c r="L1248" s="28" t="n">
        <v>1</v>
      </c>
      <c r="M1248" s="28" t="s">
        <v>147</v>
      </c>
      <c r="N1248" s="28" t="s">
        <v>138</v>
      </c>
      <c r="O1248" s="29" t="n">
        <v>45341</v>
      </c>
      <c r="P1248" s="28" t="n">
        <f aca="false">ROUNDDOWN(($B1248-$O1248)/30,0)</f>
        <v>2</v>
      </c>
      <c r="Q1248" s="28" t="str">
        <f aca="false">TEXT($B1248,"yyyy-mm")</f>
        <v>2024-04</v>
      </c>
      <c r="R1248" s="28" t="n">
        <f aca="false">IF(AND($O1248&gt;=DATE(2025,1,1),$O1248&lt;=DATE(2025,4,30)),1,0)</f>
        <v>0</v>
      </c>
    </row>
    <row r="1249" customFormat="false" ht="15" hidden="false" customHeight="false" outlineLevel="0" collapsed="false">
      <c r="A1249" s="28" t="n">
        <v>131</v>
      </c>
      <c r="B1249" s="29" t="n">
        <v>45443</v>
      </c>
      <c r="C1249" s="28" t="n">
        <v>1900</v>
      </c>
      <c r="D1249" s="28" t="n">
        <v>0</v>
      </c>
      <c r="E1249" s="28" t="n">
        <v>0</v>
      </c>
      <c r="F1249" s="28" t="s">
        <v>345</v>
      </c>
      <c r="G1249" s="28" t="n">
        <v>0</v>
      </c>
      <c r="H1249" s="28" t="n">
        <v>0</v>
      </c>
      <c r="I1249" s="28" t="n">
        <v>0</v>
      </c>
      <c r="J1249" s="28" t="n">
        <v>312</v>
      </c>
      <c r="K1249" s="28" t="n">
        <v>9</v>
      </c>
      <c r="L1249" s="28" t="n">
        <v>1</v>
      </c>
      <c r="M1249" s="28" t="s">
        <v>147</v>
      </c>
      <c r="N1249" s="28" t="s">
        <v>138</v>
      </c>
      <c r="O1249" s="29" t="n">
        <v>45341</v>
      </c>
      <c r="P1249" s="28" t="n">
        <f aca="false">ROUNDDOWN(($B1249-$O1249)/30,0)</f>
        <v>3</v>
      </c>
      <c r="Q1249" s="28" t="str">
        <f aca="false">TEXT($B1249,"yyyy-mm")</f>
        <v>2024-05</v>
      </c>
      <c r="R1249" s="28" t="n">
        <f aca="false">IF(AND($O1249&gt;=DATE(2025,1,1),$O1249&lt;=DATE(2025,4,30)),1,0)</f>
        <v>0</v>
      </c>
    </row>
    <row r="1250" customFormat="false" ht="15" hidden="false" customHeight="false" outlineLevel="0" collapsed="false">
      <c r="A1250" s="28" t="n">
        <v>131</v>
      </c>
      <c r="B1250" s="29" t="n">
        <v>45473</v>
      </c>
      <c r="C1250" s="28" t="n">
        <v>0</v>
      </c>
      <c r="D1250" s="28" t="n">
        <v>0</v>
      </c>
      <c r="E1250" s="28" t="n">
        <v>0</v>
      </c>
      <c r="F1250" s="28" t="s">
        <v>345</v>
      </c>
      <c r="G1250" s="28" t="n">
        <v>0</v>
      </c>
      <c r="H1250" s="28" t="n">
        <v>0</v>
      </c>
      <c r="I1250" s="28" t="n">
        <v>0</v>
      </c>
      <c r="J1250" s="28" t="n">
        <v>312</v>
      </c>
      <c r="K1250" s="28" t="n">
        <v>9</v>
      </c>
      <c r="L1250" s="28" t="n">
        <v>1</v>
      </c>
      <c r="M1250" s="28" t="s">
        <v>147</v>
      </c>
      <c r="N1250" s="28" t="s">
        <v>138</v>
      </c>
      <c r="O1250" s="29" t="n">
        <v>45341</v>
      </c>
      <c r="P1250" s="28" t="n">
        <f aca="false">ROUNDDOWN(($B1250-$O1250)/30,0)</f>
        <v>4</v>
      </c>
      <c r="Q1250" s="28" t="str">
        <f aca="false">TEXT($B1250,"yyyy-mm")</f>
        <v>2024-06</v>
      </c>
      <c r="R1250" s="28" t="n">
        <f aca="false">IF(AND($O1250&gt;=DATE(2025,1,1),$O1250&lt;=DATE(2025,4,30)),1,0)</f>
        <v>0</v>
      </c>
    </row>
    <row r="1251" customFormat="false" ht="15" hidden="false" customHeight="false" outlineLevel="0" collapsed="false">
      <c r="A1251" s="28" t="n">
        <v>132</v>
      </c>
      <c r="B1251" s="29" t="n">
        <v>45961</v>
      </c>
      <c r="C1251" s="28" t="n">
        <v>88400</v>
      </c>
      <c r="D1251" s="28" t="n">
        <v>0</v>
      </c>
      <c r="E1251" s="28" t="n">
        <v>0</v>
      </c>
      <c r="F1251" s="28" t="s">
        <v>345</v>
      </c>
      <c r="G1251" s="28" t="n">
        <v>0</v>
      </c>
      <c r="H1251" s="28" t="n">
        <v>0</v>
      </c>
      <c r="I1251" s="28" t="n">
        <v>0</v>
      </c>
      <c r="J1251" s="28" t="n">
        <v>267</v>
      </c>
      <c r="K1251" s="28" t="n">
        <v>1</v>
      </c>
      <c r="L1251" s="28" t="n">
        <v>3</v>
      </c>
      <c r="M1251" s="28" t="s">
        <v>145</v>
      </c>
      <c r="N1251" s="28" t="s">
        <v>142</v>
      </c>
      <c r="O1251" s="29" t="n">
        <v>45950</v>
      </c>
      <c r="P1251" s="28" t="n">
        <f aca="false">ROUNDDOWN(($B1251-$O1251)/30,0)</f>
        <v>0</v>
      </c>
      <c r="Q1251" s="28" t="str">
        <f aca="false">TEXT($B1251,"yyyy-mm")</f>
        <v>2025-10</v>
      </c>
      <c r="R1251" s="28" t="n">
        <f aca="false">IF(AND($O1251&gt;=DATE(2025,1,1),$O1251&lt;=DATE(2025,4,30)),1,0)</f>
        <v>0</v>
      </c>
    </row>
    <row r="1252" customFormat="false" ht="15" hidden="false" customHeight="false" outlineLevel="0" collapsed="false">
      <c r="A1252" s="28" t="n">
        <v>132</v>
      </c>
      <c r="B1252" s="29" t="n">
        <v>45991</v>
      </c>
      <c r="C1252" s="28" t="n">
        <v>0</v>
      </c>
      <c r="D1252" s="28" t="n">
        <v>0</v>
      </c>
      <c r="E1252" s="28" t="n">
        <v>0</v>
      </c>
      <c r="F1252" s="28" t="s">
        <v>345</v>
      </c>
      <c r="G1252" s="28" t="n">
        <v>0</v>
      </c>
      <c r="H1252" s="28" t="n">
        <v>0</v>
      </c>
      <c r="I1252" s="28" t="n">
        <v>0</v>
      </c>
      <c r="J1252" s="28" t="n">
        <v>267</v>
      </c>
      <c r="K1252" s="28" t="n">
        <v>1</v>
      </c>
      <c r="L1252" s="28" t="n">
        <v>3</v>
      </c>
      <c r="M1252" s="28" t="s">
        <v>145</v>
      </c>
      <c r="N1252" s="28" t="s">
        <v>142</v>
      </c>
      <c r="O1252" s="29" t="n">
        <v>45950</v>
      </c>
      <c r="P1252" s="28" t="n">
        <f aca="false">ROUNDDOWN(($B1252-$O1252)/30,0)</f>
        <v>1</v>
      </c>
      <c r="Q1252" s="28" t="str">
        <f aca="false">TEXT($B1252,"yyyy-mm")</f>
        <v>2025-11</v>
      </c>
      <c r="R1252" s="28" t="n">
        <f aca="false">IF(AND($O1252&gt;=DATE(2025,1,1),$O1252&lt;=DATE(2025,4,30)),1,0)</f>
        <v>0</v>
      </c>
    </row>
    <row r="1253" customFormat="false" ht="15" hidden="false" customHeight="false" outlineLevel="0" collapsed="false">
      <c r="A1253" s="28" t="n">
        <v>133</v>
      </c>
      <c r="B1253" s="29" t="n">
        <v>45626</v>
      </c>
      <c r="C1253" s="28" t="n">
        <v>483200</v>
      </c>
      <c r="D1253" s="28" t="n">
        <v>0</v>
      </c>
      <c r="E1253" s="28" t="n">
        <v>0</v>
      </c>
      <c r="F1253" s="28" t="s">
        <v>345</v>
      </c>
      <c r="G1253" s="28" t="n">
        <v>0</v>
      </c>
      <c r="H1253" s="28" t="n">
        <v>0</v>
      </c>
      <c r="I1253" s="28" t="n">
        <v>0</v>
      </c>
      <c r="J1253" s="28" t="n">
        <v>21</v>
      </c>
      <c r="K1253" s="28" t="n">
        <v>7</v>
      </c>
      <c r="L1253" s="28" t="n">
        <v>2</v>
      </c>
      <c r="M1253" s="28" t="s">
        <v>145</v>
      </c>
      <c r="N1253" s="28" t="s">
        <v>139</v>
      </c>
      <c r="O1253" s="29" t="n">
        <v>45619</v>
      </c>
      <c r="P1253" s="28" t="n">
        <f aca="false">ROUNDDOWN(($B1253-$O1253)/30,0)</f>
        <v>0</v>
      </c>
      <c r="Q1253" s="28" t="str">
        <f aca="false">TEXT($B1253,"yyyy-mm")</f>
        <v>2024-11</v>
      </c>
      <c r="R1253" s="28" t="n">
        <f aca="false">IF(AND($O1253&gt;=DATE(2025,1,1),$O1253&lt;=DATE(2025,4,30)),1,0)</f>
        <v>0</v>
      </c>
    </row>
    <row r="1254" customFormat="false" ht="15" hidden="false" customHeight="false" outlineLevel="0" collapsed="false">
      <c r="A1254" s="28" t="n">
        <v>133</v>
      </c>
      <c r="B1254" s="29" t="n">
        <v>45657</v>
      </c>
      <c r="C1254" s="28" t="n">
        <v>470140.54</v>
      </c>
      <c r="D1254" s="28" t="n">
        <v>0</v>
      </c>
      <c r="E1254" s="28" t="n">
        <v>0</v>
      </c>
      <c r="F1254" s="28" t="s">
        <v>345</v>
      </c>
      <c r="G1254" s="28" t="n">
        <v>0</v>
      </c>
      <c r="H1254" s="28" t="n">
        <v>0</v>
      </c>
      <c r="I1254" s="28" t="n">
        <v>0</v>
      </c>
      <c r="J1254" s="28" t="n">
        <v>21</v>
      </c>
      <c r="K1254" s="28" t="n">
        <v>7</v>
      </c>
      <c r="L1254" s="28" t="n">
        <v>2</v>
      </c>
      <c r="M1254" s="28" t="s">
        <v>145</v>
      </c>
      <c r="N1254" s="28" t="s">
        <v>139</v>
      </c>
      <c r="O1254" s="29" t="n">
        <v>45619</v>
      </c>
      <c r="P1254" s="28" t="n">
        <f aca="false">ROUNDDOWN(($B1254-$O1254)/30,0)</f>
        <v>1</v>
      </c>
      <c r="Q1254" s="28" t="str">
        <f aca="false">TEXT($B1254,"yyyy-mm")</f>
        <v>2024-12</v>
      </c>
      <c r="R1254" s="28" t="n">
        <f aca="false">IF(AND($O1254&gt;=DATE(2025,1,1),$O1254&lt;=DATE(2025,4,30)),1,0)</f>
        <v>0</v>
      </c>
    </row>
    <row r="1255" customFormat="false" ht="15" hidden="false" customHeight="false" outlineLevel="0" collapsed="false">
      <c r="A1255" s="28" t="n">
        <v>133</v>
      </c>
      <c r="B1255" s="29" t="n">
        <v>45688</v>
      </c>
      <c r="C1255" s="28" t="n">
        <v>457081.08</v>
      </c>
      <c r="D1255" s="28" t="n">
        <v>0</v>
      </c>
      <c r="E1255" s="28" t="n">
        <v>0</v>
      </c>
      <c r="F1255" s="28" t="s">
        <v>345</v>
      </c>
      <c r="G1255" s="28" t="n">
        <v>0</v>
      </c>
      <c r="H1255" s="28" t="n">
        <v>0</v>
      </c>
      <c r="I1255" s="28" t="n">
        <v>0</v>
      </c>
      <c r="J1255" s="28" t="n">
        <v>21</v>
      </c>
      <c r="K1255" s="28" t="n">
        <v>7</v>
      </c>
      <c r="L1255" s="28" t="n">
        <v>2</v>
      </c>
      <c r="M1255" s="28" t="s">
        <v>145</v>
      </c>
      <c r="N1255" s="28" t="s">
        <v>139</v>
      </c>
      <c r="O1255" s="29" t="n">
        <v>45619</v>
      </c>
      <c r="P1255" s="28" t="n">
        <f aca="false">ROUNDDOWN(($B1255-$O1255)/30,0)</f>
        <v>2</v>
      </c>
      <c r="Q1255" s="28" t="str">
        <f aca="false">TEXT($B1255,"yyyy-mm")</f>
        <v>2025-01</v>
      </c>
      <c r="R1255" s="28" t="n">
        <f aca="false">IF(AND($O1255&gt;=DATE(2025,1,1),$O1255&lt;=DATE(2025,4,30)),1,0)</f>
        <v>0</v>
      </c>
    </row>
    <row r="1256" customFormat="false" ht="15" hidden="false" customHeight="false" outlineLevel="0" collapsed="false">
      <c r="A1256" s="28" t="n">
        <v>133</v>
      </c>
      <c r="B1256" s="29" t="n">
        <v>45716</v>
      </c>
      <c r="C1256" s="28" t="n">
        <v>444021.62</v>
      </c>
      <c r="D1256" s="28" t="n">
        <v>0</v>
      </c>
      <c r="E1256" s="28" t="n">
        <v>0</v>
      </c>
      <c r="F1256" s="28" t="s">
        <v>345</v>
      </c>
      <c r="G1256" s="28" t="n">
        <v>0</v>
      </c>
      <c r="H1256" s="28" t="n">
        <v>0</v>
      </c>
      <c r="I1256" s="28" t="n">
        <v>0</v>
      </c>
      <c r="J1256" s="28" t="n">
        <v>21</v>
      </c>
      <c r="K1256" s="28" t="n">
        <v>7</v>
      </c>
      <c r="L1256" s="28" t="n">
        <v>2</v>
      </c>
      <c r="M1256" s="28" t="s">
        <v>145</v>
      </c>
      <c r="N1256" s="28" t="s">
        <v>139</v>
      </c>
      <c r="O1256" s="29" t="n">
        <v>45619</v>
      </c>
      <c r="P1256" s="28" t="n">
        <f aca="false">ROUNDDOWN(($B1256-$O1256)/30,0)</f>
        <v>3</v>
      </c>
      <c r="Q1256" s="28" t="str">
        <f aca="false">TEXT($B1256,"yyyy-mm")</f>
        <v>2025-02</v>
      </c>
      <c r="R1256" s="28" t="n">
        <f aca="false">IF(AND($O1256&gt;=DATE(2025,1,1),$O1256&lt;=DATE(2025,4,30)),1,0)</f>
        <v>0</v>
      </c>
    </row>
    <row r="1257" customFormat="false" ht="15" hidden="false" customHeight="false" outlineLevel="0" collapsed="false">
      <c r="A1257" s="28" t="n">
        <v>133</v>
      </c>
      <c r="B1257" s="29" t="n">
        <v>45747</v>
      </c>
      <c r="C1257" s="28" t="n">
        <v>430962.16</v>
      </c>
      <c r="D1257" s="28" t="n">
        <v>0</v>
      </c>
      <c r="E1257" s="28" t="n">
        <v>0</v>
      </c>
      <c r="F1257" s="28" t="s">
        <v>345</v>
      </c>
      <c r="G1257" s="28" t="n">
        <v>0</v>
      </c>
      <c r="H1257" s="28" t="n">
        <v>0</v>
      </c>
      <c r="I1257" s="28" t="n">
        <v>0</v>
      </c>
      <c r="J1257" s="28" t="n">
        <v>21</v>
      </c>
      <c r="K1257" s="28" t="n">
        <v>7</v>
      </c>
      <c r="L1257" s="28" t="n">
        <v>2</v>
      </c>
      <c r="M1257" s="28" t="s">
        <v>145</v>
      </c>
      <c r="N1257" s="28" t="s">
        <v>139</v>
      </c>
      <c r="O1257" s="29" t="n">
        <v>45619</v>
      </c>
      <c r="P1257" s="28" t="n">
        <f aca="false">ROUNDDOWN(($B1257-$O1257)/30,0)</f>
        <v>4</v>
      </c>
      <c r="Q1257" s="28" t="str">
        <f aca="false">TEXT($B1257,"yyyy-mm")</f>
        <v>2025-03</v>
      </c>
      <c r="R1257" s="28" t="n">
        <f aca="false">IF(AND($O1257&gt;=DATE(2025,1,1),$O1257&lt;=DATE(2025,4,30)),1,0)</f>
        <v>0</v>
      </c>
    </row>
    <row r="1258" customFormat="false" ht="15" hidden="false" customHeight="false" outlineLevel="0" collapsed="false">
      <c r="A1258" s="28" t="n">
        <v>133</v>
      </c>
      <c r="B1258" s="29" t="n">
        <v>45777</v>
      </c>
      <c r="C1258" s="28" t="n">
        <v>417902.7</v>
      </c>
      <c r="D1258" s="28" t="n">
        <v>0</v>
      </c>
      <c r="E1258" s="28" t="n">
        <v>0</v>
      </c>
      <c r="F1258" s="28" t="s">
        <v>345</v>
      </c>
      <c r="G1258" s="28" t="n">
        <v>0</v>
      </c>
      <c r="H1258" s="28" t="n">
        <v>0</v>
      </c>
      <c r="I1258" s="28" t="n">
        <v>0</v>
      </c>
      <c r="J1258" s="28" t="n">
        <v>21</v>
      </c>
      <c r="K1258" s="28" t="n">
        <v>7</v>
      </c>
      <c r="L1258" s="28" t="n">
        <v>2</v>
      </c>
      <c r="M1258" s="28" t="s">
        <v>145</v>
      </c>
      <c r="N1258" s="28" t="s">
        <v>139</v>
      </c>
      <c r="O1258" s="29" t="n">
        <v>45619</v>
      </c>
      <c r="P1258" s="28" t="n">
        <f aca="false">ROUNDDOWN(($B1258-$O1258)/30,0)</f>
        <v>5</v>
      </c>
      <c r="Q1258" s="28" t="str">
        <f aca="false">TEXT($B1258,"yyyy-mm")</f>
        <v>2025-04</v>
      </c>
      <c r="R1258" s="28" t="n">
        <f aca="false">IF(AND($O1258&gt;=DATE(2025,1,1),$O1258&lt;=DATE(2025,4,30)),1,0)</f>
        <v>0</v>
      </c>
    </row>
    <row r="1259" customFormat="false" ht="15" hidden="false" customHeight="false" outlineLevel="0" collapsed="false">
      <c r="A1259" s="28" t="n">
        <v>133</v>
      </c>
      <c r="B1259" s="29" t="n">
        <v>45808</v>
      </c>
      <c r="C1259" s="28" t="n">
        <v>404843.24</v>
      </c>
      <c r="D1259" s="28" t="n">
        <v>0</v>
      </c>
      <c r="E1259" s="28" t="n">
        <v>0</v>
      </c>
      <c r="F1259" s="28" t="s">
        <v>345</v>
      </c>
      <c r="G1259" s="28" t="n">
        <v>0</v>
      </c>
      <c r="H1259" s="28" t="n">
        <v>0</v>
      </c>
      <c r="I1259" s="28" t="n">
        <v>0</v>
      </c>
      <c r="J1259" s="28" t="n">
        <v>21</v>
      </c>
      <c r="K1259" s="28" t="n">
        <v>7</v>
      </c>
      <c r="L1259" s="28" t="n">
        <v>2</v>
      </c>
      <c r="M1259" s="28" t="s">
        <v>145</v>
      </c>
      <c r="N1259" s="28" t="s">
        <v>139</v>
      </c>
      <c r="O1259" s="29" t="n">
        <v>45619</v>
      </c>
      <c r="P1259" s="28" t="n">
        <f aca="false">ROUNDDOWN(($B1259-$O1259)/30,0)</f>
        <v>6</v>
      </c>
      <c r="Q1259" s="28" t="str">
        <f aca="false">TEXT($B1259,"yyyy-mm")</f>
        <v>2025-05</v>
      </c>
      <c r="R1259" s="28" t="n">
        <f aca="false">IF(AND($O1259&gt;=DATE(2025,1,1),$O1259&lt;=DATE(2025,4,30)),1,0)</f>
        <v>0</v>
      </c>
    </row>
    <row r="1260" customFormat="false" ht="15" hidden="false" customHeight="false" outlineLevel="0" collapsed="false">
      <c r="A1260" s="28" t="n">
        <v>133</v>
      </c>
      <c r="B1260" s="29" t="n">
        <v>45838</v>
      </c>
      <c r="C1260" s="28" t="n">
        <v>391783.78</v>
      </c>
      <c r="D1260" s="28" t="n">
        <v>0</v>
      </c>
      <c r="E1260" s="28" t="n">
        <v>0</v>
      </c>
      <c r="F1260" s="28" t="s">
        <v>345</v>
      </c>
      <c r="G1260" s="28" t="n">
        <v>0</v>
      </c>
      <c r="H1260" s="28" t="n">
        <v>0</v>
      </c>
      <c r="I1260" s="28" t="n">
        <v>0</v>
      </c>
      <c r="J1260" s="28" t="n">
        <v>21</v>
      </c>
      <c r="K1260" s="28" t="n">
        <v>7</v>
      </c>
      <c r="L1260" s="28" t="n">
        <v>2</v>
      </c>
      <c r="M1260" s="28" t="s">
        <v>145</v>
      </c>
      <c r="N1260" s="28" t="s">
        <v>139</v>
      </c>
      <c r="O1260" s="29" t="n">
        <v>45619</v>
      </c>
      <c r="P1260" s="28" t="n">
        <f aca="false">ROUNDDOWN(($B1260-$O1260)/30,0)</f>
        <v>7</v>
      </c>
      <c r="Q1260" s="28" t="str">
        <f aca="false">TEXT($B1260,"yyyy-mm")</f>
        <v>2025-06</v>
      </c>
      <c r="R1260" s="28" t="n">
        <f aca="false">IF(AND($O1260&gt;=DATE(2025,1,1),$O1260&lt;=DATE(2025,4,30)),1,0)</f>
        <v>0</v>
      </c>
    </row>
    <row r="1261" customFormat="false" ht="15" hidden="false" customHeight="false" outlineLevel="0" collapsed="false">
      <c r="A1261" s="28" t="n">
        <v>133</v>
      </c>
      <c r="B1261" s="29" t="n">
        <v>45869</v>
      </c>
      <c r="C1261" s="28" t="n">
        <v>378724.32</v>
      </c>
      <c r="D1261" s="28" t="n">
        <v>0</v>
      </c>
      <c r="E1261" s="28" t="n">
        <v>0</v>
      </c>
      <c r="F1261" s="28" t="s">
        <v>345</v>
      </c>
      <c r="G1261" s="28" t="n">
        <v>0</v>
      </c>
      <c r="H1261" s="28" t="n">
        <v>0</v>
      </c>
      <c r="I1261" s="28" t="n">
        <v>0</v>
      </c>
      <c r="J1261" s="28" t="n">
        <v>21</v>
      </c>
      <c r="K1261" s="28" t="n">
        <v>7</v>
      </c>
      <c r="L1261" s="28" t="n">
        <v>2</v>
      </c>
      <c r="M1261" s="28" t="s">
        <v>145</v>
      </c>
      <c r="N1261" s="28" t="s">
        <v>139</v>
      </c>
      <c r="O1261" s="29" t="n">
        <v>45619</v>
      </c>
      <c r="P1261" s="28" t="n">
        <f aca="false">ROUNDDOWN(($B1261-$O1261)/30,0)</f>
        <v>8</v>
      </c>
      <c r="Q1261" s="28" t="str">
        <f aca="false">TEXT($B1261,"yyyy-mm")</f>
        <v>2025-07</v>
      </c>
      <c r="R1261" s="28" t="n">
        <f aca="false">IF(AND($O1261&gt;=DATE(2025,1,1),$O1261&lt;=DATE(2025,4,30)),1,0)</f>
        <v>0</v>
      </c>
    </row>
    <row r="1262" customFormat="false" ht="15" hidden="false" customHeight="false" outlineLevel="0" collapsed="false">
      <c r="A1262" s="28" t="n">
        <v>133</v>
      </c>
      <c r="B1262" s="29" t="n">
        <v>45900</v>
      </c>
      <c r="C1262" s="28" t="n">
        <v>365664.86</v>
      </c>
      <c r="D1262" s="28" t="n">
        <v>0</v>
      </c>
      <c r="E1262" s="28" t="n">
        <v>0</v>
      </c>
      <c r="F1262" s="28" t="s">
        <v>345</v>
      </c>
      <c r="G1262" s="28" t="n">
        <v>0</v>
      </c>
      <c r="H1262" s="28" t="n">
        <v>0</v>
      </c>
      <c r="I1262" s="28" t="n">
        <v>0</v>
      </c>
      <c r="J1262" s="28" t="n">
        <v>21</v>
      </c>
      <c r="K1262" s="28" t="n">
        <v>7</v>
      </c>
      <c r="L1262" s="28" t="n">
        <v>2</v>
      </c>
      <c r="M1262" s="28" t="s">
        <v>145</v>
      </c>
      <c r="N1262" s="28" t="s">
        <v>139</v>
      </c>
      <c r="O1262" s="29" t="n">
        <v>45619</v>
      </c>
      <c r="P1262" s="28" t="n">
        <f aca="false">ROUNDDOWN(($B1262-$O1262)/30,0)</f>
        <v>9</v>
      </c>
      <c r="Q1262" s="28" t="str">
        <f aca="false">TEXT($B1262,"yyyy-mm")</f>
        <v>2025-08</v>
      </c>
      <c r="R1262" s="28" t="n">
        <f aca="false">IF(AND($O1262&gt;=DATE(2025,1,1),$O1262&lt;=DATE(2025,4,30)),1,0)</f>
        <v>0</v>
      </c>
    </row>
    <row r="1263" customFormat="false" ht="15" hidden="false" customHeight="false" outlineLevel="0" collapsed="false">
      <c r="A1263" s="28" t="n">
        <v>133</v>
      </c>
      <c r="B1263" s="29" t="n">
        <v>45930</v>
      </c>
      <c r="C1263" s="28" t="n">
        <v>352605.4</v>
      </c>
      <c r="D1263" s="28" t="n">
        <v>0</v>
      </c>
      <c r="E1263" s="28" t="n">
        <v>0</v>
      </c>
      <c r="F1263" s="28" t="s">
        <v>345</v>
      </c>
      <c r="G1263" s="28" t="n">
        <v>0</v>
      </c>
      <c r="H1263" s="28" t="n">
        <v>0</v>
      </c>
      <c r="I1263" s="28" t="n">
        <v>0</v>
      </c>
      <c r="J1263" s="28" t="n">
        <v>21</v>
      </c>
      <c r="K1263" s="28" t="n">
        <v>7</v>
      </c>
      <c r="L1263" s="28" t="n">
        <v>2</v>
      </c>
      <c r="M1263" s="28" t="s">
        <v>145</v>
      </c>
      <c r="N1263" s="28" t="s">
        <v>139</v>
      </c>
      <c r="O1263" s="29" t="n">
        <v>45619</v>
      </c>
      <c r="P1263" s="28" t="n">
        <f aca="false">ROUNDDOWN(($B1263-$O1263)/30,0)</f>
        <v>10</v>
      </c>
      <c r="Q1263" s="28" t="str">
        <f aca="false">TEXT($B1263,"yyyy-mm")</f>
        <v>2025-09</v>
      </c>
      <c r="R1263" s="28" t="n">
        <f aca="false">IF(AND($O1263&gt;=DATE(2025,1,1),$O1263&lt;=DATE(2025,4,30)),1,0)</f>
        <v>0</v>
      </c>
    </row>
    <row r="1264" customFormat="false" ht="15" hidden="false" customHeight="false" outlineLevel="0" collapsed="false">
      <c r="A1264" s="28" t="n">
        <v>133</v>
      </c>
      <c r="B1264" s="29" t="n">
        <v>45961</v>
      </c>
      <c r="C1264" s="28" t="n">
        <v>339545.94</v>
      </c>
      <c r="D1264" s="28" t="n">
        <v>0</v>
      </c>
      <c r="E1264" s="28" t="n">
        <v>0</v>
      </c>
      <c r="F1264" s="28" t="s">
        <v>345</v>
      </c>
      <c r="G1264" s="28" t="n">
        <v>0</v>
      </c>
      <c r="H1264" s="28" t="n">
        <v>0</v>
      </c>
      <c r="I1264" s="28" t="n">
        <v>0</v>
      </c>
      <c r="J1264" s="28" t="n">
        <v>21</v>
      </c>
      <c r="K1264" s="28" t="n">
        <v>7</v>
      </c>
      <c r="L1264" s="28" t="n">
        <v>2</v>
      </c>
      <c r="M1264" s="28" t="s">
        <v>145</v>
      </c>
      <c r="N1264" s="28" t="s">
        <v>139</v>
      </c>
      <c r="O1264" s="29" t="n">
        <v>45619</v>
      </c>
      <c r="P1264" s="28" t="n">
        <f aca="false">ROUNDDOWN(($B1264-$O1264)/30,0)</f>
        <v>11</v>
      </c>
      <c r="Q1264" s="28" t="str">
        <f aca="false">TEXT($B1264,"yyyy-mm")</f>
        <v>2025-10</v>
      </c>
      <c r="R1264" s="28" t="n">
        <f aca="false">IF(AND($O1264&gt;=DATE(2025,1,1),$O1264&lt;=DATE(2025,4,30)),1,0)</f>
        <v>0</v>
      </c>
    </row>
    <row r="1265" customFormat="false" ht="15" hidden="false" customHeight="false" outlineLevel="0" collapsed="false">
      <c r="A1265" s="28" t="n">
        <v>133</v>
      </c>
      <c r="B1265" s="29" t="n">
        <v>45991</v>
      </c>
      <c r="C1265" s="28" t="n">
        <v>326486.48</v>
      </c>
      <c r="D1265" s="28" t="n">
        <v>0</v>
      </c>
      <c r="E1265" s="28" t="n">
        <v>0</v>
      </c>
      <c r="F1265" s="28" t="s">
        <v>345</v>
      </c>
      <c r="G1265" s="28" t="n">
        <v>0</v>
      </c>
      <c r="H1265" s="28" t="n">
        <v>0</v>
      </c>
      <c r="I1265" s="28" t="n">
        <v>0</v>
      </c>
      <c r="J1265" s="28" t="n">
        <v>21</v>
      </c>
      <c r="K1265" s="28" t="n">
        <v>7</v>
      </c>
      <c r="L1265" s="28" t="n">
        <v>2</v>
      </c>
      <c r="M1265" s="28" t="s">
        <v>145</v>
      </c>
      <c r="N1265" s="28" t="s">
        <v>139</v>
      </c>
      <c r="O1265" s="29" t="n">
        <v>45619</v>
      </c>
      <c r="P1265" s="28" t="n">
        <f aca="false">ROUNDDOWN(($B1265-$O1265)/30,0)</f>
        <v>12</v>
      </c>
      <c r="Q1265" s="28" t="str">
        <f aca="false">TEXT($B1265,"yyyy-mm")</f>
        <v>2025-11</v>
      </c>
      <c r="R1265" s="28" t="n">
        <f aca="false">IF(AND($O1265&gt;=DATE(2025,1,1),$O1265&lt;=DATE(2025,4,30)),1,0)</f>
        <v>0</v>
      </c>
    </row>
    <row r="1266" customFormat="false" ht="15" hidden="false" customHeight="false" outlineLevel="0" collapsed="false">
      <c r="A1266" s="28" t="n">
        <v>133</v>
      </c>
      <c r="B1266" s="29" t="n">
        <v>46022</v>
      </c>
      <c r="C1266" s="28" t="n">
        <v>313427.02</v>
      </c>
      <c r="D1266" s="28" t="n">
        <v>0</v>
      </c>
      <c r="E1266" s="28" t="n">
        <v>0</v>
      </c>
      <c r="F1266" s="28" t="s">
        <v>345</v>
      </c>
      <c r="G1266" s="28" t="n">
        <v>0</v>
      </c>
      <c r="H1266" s="28" t="n">
        <v>0</v>
      </c>
      <c r="I1266" s="28" t="n">
        <v>0</v>
      </c>
      <c r="J1266" s="28" t="n">
        <v>21</v>
      </c>
      <c r="K1266" s="28" t="n">
        <v>7</v>
      </c>
      <c r="L1266" s="28" t="n">
        <v>2</v>
      </c>
      <c r="M1266" s="28" t="s">
        <v>145</v>
      </c>
      <c r="N1266" s="28" t="s">
        <v>139</v>
      </c>
      <c r="O1266" s="29" t="n">
        <v>45619</v>
      </c>
      <c r="P1266" s="28" t="n">
        <f aca="false">ROUNDDOWN(($B1266-$O1266)/30,0)</f>
        <v>13</v>
      </c>
      <c r="Q1266" s="28" t="str">
        <f aca="false">TEXT($B1266,"yyyy-mm")</f>
        <v>2025-12</v>
      </c>
      <c r="R1266" s="28" t="n">
        <f aca="false">IF(AND($O1266&gt;=DATE(2025,1,1),$O1266&lt;=DATE(2025,4,30)),1,0)</f>
        <v>0</v>
      </c>
    </row>
    <row r="1267" customFormat="false" ht="15" hidden="false" customHeight="false" outlineLevel="0" collapsed="false">
      <c r="A1267" s="28" t="n">
        <v>133</v>
      </c>
      <c r="B1267" s="29" t="n">
        <v>46053</v>
      </c>
      <c r="C1267" s="28" t="n">
        <v>300367.56</v>
      </c>
      <c r="D1267" s="28" t="n">
        <v>0</v>
      </c>
      <c r="E1267" s="28" t="n">
        <v>0</v>
      </c>
      <c r="F1267" s="28" t="s">
        <v>345</v>
      </c>
      <c r="G1267" s="28" t="n">
        <v>0</v>
      </c>
      <c r="H1267" s="28" t="n">
        <v>0</v>
      </c>
      <c r="I1267" s="28" t="n">
        <v>0</v>
      </c>
      <c r="J1267" s="28" t="n">
        <v>21</v>
      </c>
      <c r="K1267" s="28" t="n">
        <v>7</v>
      </c>
      <c r="L1267" s="28" t="n">
        <v>2</v>
      </c>
      <c r="M1267" s="28" t="s">
        <v>145</v>
      </c>
      <c r="N1267" s="28" t="s">
        <v>139</v>
      </c>
      <c r="O1267" s="29" t="n">
        <v>45619</v>
      </c>
      <c r="P1267" s="28" t="n">
        <f aca="false">ROUNDDOWN(($B1267-$O1267)/30,0)</f>
        <v>14</v>
      </c>
      <c r="Q1267" s="28" t="str">
        <f aca="false">TEXT($B1267,"yyyy-mm")</f>
        <v>2026-01</v>
      </c>
      <c r="R1267" s="28" t="n">
        <f aca="false">IF(AND($O1267&gt;=DATE(2025,1,1),$O1267&lt;=DATE(2025,4,30)),1,0)</f>
        <v>0</v>
      </c>
    </row>
    <row r="1268" customFormat="false" ht="15" hidden="false" customHeight="false" outlineLevel="0" collapsed="false">
      <c r="A1268" s="28" t="n">
        <v>133</v>
      </c>
      <c r="B1268" s="29" t="n">
        <v>46081</v>
      </c>
      <c r="C1268" s="28" t="n">
        <v>287308.1</v>
      </c>
      <c r="D1268" s="28" t="n">
        <v>0</v>
      </c>
      <c r="E1268" s="28" t="n">
        <v>0</v>
      </c>
      <c r="F1268" s="28" t="s">
        <v>345</v>
      </c>
      <c r="G1268" s="28" t="n">
        <v>0</v>
      </c>
      <c r="H1268" s="28" t="n">
        <v>0</v>
      </c>
      <c r="I1268" s="28" t="n">
        <v>0</v>
      </c>
      <c r="J1268" s="28" t="n">
        <v>21</v>
      </c>
      <c r="K1268" s="28" t="n">
        <v>7</v>
      </c>
      <c r="L1268" s="28" t="n">
        <v>2</v>
      </c>
      <c r="M1268" s="28" t="s">
        <v>145</v>
      </c>
      <c r="N1268" s="28" t="s">
        <v>139</v>
      </c>
      <c r="O1268" s="29" t="n">
        <v>45619</v>
      </c>
      <c r="P1268" s="28" t="n">
        <f aca="false">ROUNDDOWN(($B1268-$O1268)/30,0)</f>
        <v>15</v>
      </c>
      <c r="Q1268" s="28" t="str">
        <f aca="false">TEXT($B1268,"yyyy-mm")</f>
        <v>2026-02</v>
      </c>
      <c r="R1268" s="28" t="n">
        <f aca="false">IF(AND($O1268&gt;=DATE(2025,1,1),$O1268&lt;=DATE(2025,4,30)),1,0)</f>
        <v>0</v>
      </c>
    </row>
    <row r="1269" customFormat="false" ht="15" hidden="false" customHeight="false" outlineLevel="0" collapsed="false">
      <c r="A1269" s="28" t="n">
        <v>133</v>
      </c>
      <c r="B1269" s="29" t="n">
        <v>46112</v>
      </c>
      <c r="C1269" s="28" t="n">
        <v>274248.64</v>
      </c>
      <c r="D1269" s="28" t="n">
        <v>0</v>
      </c>
      <c r="E1269" s="28" t="n">
        <v>0</v>
      </c>
      <c r="F1269" s="28" t="s">
        <v>345</v>
      </c>
      <c r="G1269" s="28" t="n">
        <v>0</v>
      </c>
      <c r="H1269" s="28" t="n">
        <v>0</v>
      </c>
      <c r="I1269" s="28" t="n">
        <v>0</v>
      </c>
      <c r="J1269" s="28" t="n">
        <v>21</v>
      </c>
      <c r="K1269" s="28" t="n">
        <v>7</v>
      </c>
      <c r="L1269" s="28" t="n">
        <v>2</v>
      </c>
      <c r="M1269" s="28" t="s">
        <v>145</v>
      </c>
      <c r="N1269" s="28" t="s">
        <v>139</v>
      </c>
      <c r="O1269" s="29" t="n">
        <v>45619</v>
      </c>
      <c r="P1269" s="28" t="n">
        <f aca="false">ROUNDDOWN(($B1269-$O1269)/30,0)</f>
        <v>16</v>
      </c>
      <c r="Q1269" s="28" t="str">
        <f aca="false">TEXT($B1269,"yyyy-mm")</f>
        <v>2026-03</v>
      </c>
      <c r="R1269" s="28" t="n">
        <f aca="false">IF(AND($O1269&gt;=DATE(2025,1,1),$O1269&lt;=DATE(2025,4,30)),1,0)</f>
        <v>0</v>
      </c>
    </row>
    <row r="1270" customFormat="false" ht="15" hidden="false" customHeight="false" outlineLevel="0" collapsed="false">
      <c r="A1270" s="28" t="n">
        <v>133</v>
      </c>
      <c r="B1270" s="29" t="n">
        <v>46142</v>
      </c>
      <c r="C1270" s="28" t="n">
        <v>261189.18</v>
      </c>
      <c r="D1270" s="28" t="n">
        <v>0</v>
      </c>
      <c r="E1270" s="28" t="n">
        <v>0</v>
      </c>
      <c r="F1270" s="28" t="s">
        <v>345</v>
      </c>
      <c r="G1270" s="28" t="n">
        <v>0</v>
      </c>
      <c r="H1270" s="28" t="n">
        <v>0</v>
      </c>
      <c r="I1270" s="28" t="n">
        <v>0</v>
      </c>
      <c r="J1270" s="28" t="n">
        <v>21</v>
      </c>
      <c r="K1270" s="28" t="n">
        <v>7</v>
      </c>
      <c r="L1270" s="28" t="n">
        <v>2</v>
      </c>
      <c r="M1270" s="28" t="s">
        <v>145</v>
      </c>
      <c r="N1270" s="28" t="s">
        <v>139</v>
      </c>
      <c r="O1270" s="29" t="n">
        <v>45619</v>
      </c>
      <c r="P1270" s="28" t="n">
        <f aca="false">ROUNDDOWN(($B1270-$O1270)/30,0)</f>
        <v>17</v>
      </c>
      <c r="Q1270" s="28" t="str">
        <f aca="false">TEXT($B1270,"yyyy-mm")</f>
        <v>2026-04</v>
      </c>
      <c r="R1270" s="28" t="n">
        <f aca="false">IF(AND($O1270&gt;=DATE(2025,1,1),$O1270&lt;=DATE(2025,4,30)),1,0)</f>
        <v>0</v>
      </c>
    </row>
    <row r="1271" customFormat="false" ht="15" hidden="false" customHeight="false" outlineLevel="0" collapsed="false">
      <c r="A1271" s="28" t="n">
        <v>133</v>
      </c>
      <c r="B1271" s="29" t="n">
        <v>46173</v>
      </c>
      <c r="C1271" s="28" t="n">
        <v>248129.72</v>
      </c>
      <c r="D1271" s="28" t="n">
        <v>0</v>
      </c>
      <c r="E1271" s="28" t="n">
        <v>0</v>
      </c>
      <c r="F1271" s="28" t="s">
        <v>345</v>
      </c>
      <c r="G1271" s="28" t="n">
        <v>0</v>
      </c>
      <c r="H1271" s="28" t="n">
        <v>0</v>
      </c>
      <c r="I1271" s="28" t="n">
        <v>0</v>
      </c>
      <c r="J1271" s="28" t="n">
        <v>21</v>
      </c>
      <c r="K1271" s="28" t="n">
        <v>7</v>
      </c>
      <c r="L1271" s="28" t="n">
        <v>2</v>
      </c>
      <c r="M1271" s="28" t="s">
        <v>145</v>
      </c>
      <c r="N1271" s="28" t="s">
        <v>139</v>
      </c>
      <c r="O1271" s="29" t="n">
        <v>45619</v>
      </c>
      <c r="P1271" s="28" t="n">
        <f aca="false">ROUNDDOWN(($B1271-$O1271)/30,0)</f>
        <v>18</v>
      </c>
      <c r="Q1271" s="28" t="str">
        <f aca="false">TEXT($B1271,"yyyy-mm")</f>
        <v>2026-05</v>
      </c>
      <c r="R1271" s="28" t="n">
        <f aca="false">IF(AND($O1271&gt;=DATE(2025,1,1),$O1271&lt;=DATE(2025,4,30)),1,0)</f>
        <v>0</v>
      </c>
    </row>
    <row r="1272" customFormat="false" ht="15" hidden="false" customHeight="false" outlineLevel="0" collapsed="false">
      <c r="A1272" s="28" t="n">
        <v>133</v>
      </c>
      <c r="B1272" s="29" t="n">
        <v>46203</v>
      </c>
      <c r="C1272" s="28" t="n">
        <v>235070.26</v>
      </c>
      <c r="D1272" s="28" t="n">
        <v>0</v>
      </c>
      <c r="E1272" s="28" t="n">
        <v>0</v>
      </c>
      <c r="F1272" s="28" t="s">
        <v>345</v>
      </c>
      <c r="G1272" s="28" t="n">
        <v>0</v>
      </c>
      <c r="H1272" s="28" t="n">
        <v>0</v>
      </c>
      <c r="I1272" s="28" t="n">
        <v>0</v>
      </c>
      <c r="J1272" s="28" t="n">
        <v>21</v>
      </c>
      <c r="K1272" s="28" t="n">
        <v>7</v>
      </c>
      <c r="L1272" s="28" t="n">
        <v>2</v>
      </c>
      <c r="M1272" s="28" t="s">
        <v>145</v>
      </c>
      <c r="N1272" s="28" t="s">
        <v>139</v>
      </c>
      <c r="O1272" s="29" t="n">
        <v>45619</v>
      </c>
      <c r="P1272" s="28" t="n">
        <f aca="false">ROUNDDOWN(($B1272-$O1272)/30,0)</f>
        <v>19</v>
      </c>
      <c r="Q1272" s="28" t="str">
        <f aca="false">TEXT($B1272,"yyyy-mm")</f>
        <v>2026-06</v>
      </c>
      <c r="R1272" s="28" t="n">
        <f aca="false">IF(AND($O1272&gt;=DATE(2025,1,1),$O1272&lt;=DATE(2025,4,30)),1,0)</f>
        <v>0</v>
      </c>
    </row>
    <row r="1273" customFormat="false" ht="15" hidden="false" customHeight="false" outlineLevel="0" collapsed="false">
      <c r="A1273" s="28" t="n">
        <v>133</v>
      </c>
      <c r="B1273" s="29" t="n">
        <v>46234</v>
      </c>
      <c r="C1273" s="28" t="n">
        <v>222010.8</v>
      </c>
      <c r="D1273" s="28" t="n">
        <v>0</v>
      </c>
      <c r="E1273" s="28" t="n">
        <v>0</v>
      </c>
      <c r="F1273" s="28" t="s">
        <v>345</v>
      </c>
      <c r="G1273" s="28" t="n">
        <v>0</v>
      </c>
      <c r="H1273" s="28" t="n">
        <v>0</v>
      </c>
      <c r="I1273" s="28" t="n">
        <v>0</v>
      </c>
      <c r="J1273" s="28" t="n">
        <v>21</v>
      </c>
      <c r="K1273" s="28" t="n">
        <v>7</v>
      </c>
      <c r="L1273" s="28" t="n">
        <v>2</v>
      </c>
      <c r="M1273" s="28" t="s">
        <v>145</v>
      </c>
      <c r="N1273" s="28" t="s">
        <v>139</v>
      </c>
      <c r="O1273" s="29" t="n">
        <v>45619</v>
      </c>
      <c r="P1273" s="28" t="n">
        <f aca="false">ROUNDDOWN(($B1273-$O1273)/30,0)</f>
        <v>20</v>
      </c>
      <c r="Q1273" s="28" t="str">
        <f aca="false">TEXT($B1273,"yyyy-mm")</f>
        <v>2026-07</v>
      </c>
      <c r="R1273" s="28" t="n">
        <f aca="false">IF(AND($O1273&gt;=DATE(2025,1,1),$O1273&lt;=DATE(2025,4,30)),1,0)</f>
        <v>0</v>
      </c>
    </row>
    <row r="1274" customFormat="false" ht="15" hidden="false" customHeight="false" outlineLevel="0" collapsed="false">
      <c r="A1274" s="28" t="n">
        <v>133</v>
      </c>
      <c r="B1274" s="29" t="n">
        <v>46265</v>
      </c>
      <c r="C1274" s="28" t="n">
        <v>208951.34</v>
      </c>
      <c r="D1274" s="28" t="n">
        <v>0</v>
      </c>
      <c r="E1274" s="28" t="n">
        <v>0</v>
      </c>
      <c r="F1274" s="28" t="s">
        <v>345</v>
      </c>
      <c r="G1274" s="28" t="n">
        <v>0</v>
      </c>
      <c r="H1274" s="28" t="n">
        <v>0</v>
      </c>
      <c r="I1274" s="28" t="n">
        <v>0</v>
      </c>
      <c r="J1274" s="28" t="n">
        <v>21</v>
      </c>
      <c r="K1274" s="28" t="n">
        <v>7</v>
      </c>
      <c r="L1274" s="28" t="n">
        <v>2</v>
      </c>
      <c r="M1274" s="28" t="s">
        <v>145</v>
      </c>
      <c r="N1274" s="28" t="s">
        <v>139</v>
      </c>
      <c r="O1274" s="29" t="n">
        <v>45619</v>
      </c>
      <c r="P1274" s="28" t="n">
        <f aca="false">ROUNDDOWN(($B1274-$O1274)/30,0)</f>
        <v>21</v>
      </c>
      <c r="Q1274" s="28" t="str">
        <f aca="false">TEXT($B1274,"yyyy-mm")</f>
        <v>2026-08</v>
      </c>
      <c r="R1274" s="28" t="n">
        <f aca="false">IF(AND($O1274&gt;=DATE(2025,1,1),$O1274&lt;=DATE(2025,4,30)),1,0)</f>
        <v>0</v>
      </c>
    </row>
    <row r="1275" customFormat="false" ht="15" hidden="false" customHeight="false" outlineLevel="0" collapsed="false">
      <c r="A1275" s="28" t="n">
        <v>134</v>
      </c>
      <c r="B1275" s="29" t="n">
        <v>46203</v>
      </c>
      <c r="C1275" s="28" t="n">
        <v>1133900</v>
      </c>
      <c r="D1275" s="28" t="n">
        <v>0</v>
      </c>
      <c r="E1275" s="28" t="n">
        <v>0</v>
      </c>
      <c r="F1275" s="28" t="s">
        <v>345</v>
      </c>
      <c r="G1275" s="28" t="n">
        <v>0</v>
      </c>
      <c r="H1275" s="28" t="n">
        <v>0</v>
      </c>
      <c r="I1275" s="28" t="n">
        <v>0</v>
      </c>
      <c r="J1275" s="28" t="n">
        <v>333</v>
      </c>
      <c r="K1275" s="28" t="n">
        <v>11</v>
      </c>
      <c r="L1275" s="28" t="n">
        <v>2</v>
      </c>
      <c r="M1275" s="28" t="s">
        <v>145</v>
      </c>
      <c r="N1275" s="28" t="s">
        <v>138</v>
      </c>
      <c r="O1275" s="29" t="n">
        <v>46193</v>
      </c>
      <c r="P1275" s="28" t="n">
        <f aca="false">ROUNDDOWN(($B1275-$O1275)/30,0)</f>
        <v>0</v>
      </c>
      <c r="Q1275" s="28" t="str">
        <f aca="false">TEXT($B1275,"yyyy-mm")</f>
        <v>2026-06</v>
      </c>
      <c r="R1275" s="28" t="n">
        <f aca="false">IF(AND($O1275&gt;=DATE(2025,1,1),$O1275&lt;=DATE(2025,4,30)),1,0)</f>
        <v>0</v>
      </c>
    </row>
    <row r="1276" customFormat="false" ht="15" hidden="false" customHeight="false" outlineLevel="0" collapsed="false">
      <c r="A1276" s="28" t="n">
        <v>134</v>
      </c>
      <c r="B1276" s="29" t="n">
        <v>46234</v>
      </c>
      <c r="C1276" s="28" t="n">
        <v>1109774.47</v>
      </c>
      <c r="D1276" s="28" t="n">
        <v>0</v>
      </c>
      <c r="E1276" s="28" t="n">
        <v>0</v>
      </c>
      <c r="F1276" s="28" t="s">
        <v>345</v>
      </c>
      <c r="G1276" s="28" t="n">
        <v>0</v>
      </c>
      <c r="H1276" s="28" t="n">
        <v>0</v>
      </c>
      <c r="I1276" s="28" t="n">
        <v>0</v>
      </c>
      <c r="J1276" s="28" t="n">
        <v>333</v>
      </c>
      <c r="K1276" s="28" t="n">
        <v>11</v>
      </c>
      <c r="L1276" s="28" t="n">
        <v>2</v>
      </c>
      <c r="M1276" s="28" t="s">
        <v>145</v>
      </c>
      <c r="N1276" s="28" t="s">
        <v>138</v>
      </c>
      <c r="O1276" s="29" t="n">
        <v>46193</v>
      </c>
      <c r="P1276" s="28" t="n">
        <f aca="false">ROUNDDOWN(($B1276-$O1276)/30,0)</f>
        <v>1</v>
      </c>
      <c r="Q1276" s="28" t="str">
        <f aca="false">TEXT($B1276,"yyyy-mm")</f>
        <v>2026-07</v>
      </c>
      <c r="R1276" s="28" t="n">
        <f aca="false">IF(AND($O1276&gt;=DATE(2025,1,1),$O1276&lt;=DATE(2025,4,30)),1,0)</f>
        <v>0</v>
      </c>
    </row>
    <row r="1277" customFormat="false" ht="15" hidden="false" customHeight="false" outlineLevel="0" collapsed="false">
      <c r="A1277" s="28" t="n">
        <v>134</v>
      </c>
      <c r="B1277" s="29" t="n">
        <v>46265</v>
      </c>
      <c r="C1277" s="28" t="n">
        <v>1085648.94</v>
      </c>
      <c r="D1277" s="28" t="n">
        <v>0</v>
      </c>
      <c r="E1277" s="28" t="n">
        <v>0</v>
      </c>
      <c r="F1277" s="28" t="s">
        <v>345</v>
      </c>
      <c r="G1277" s="28" t="n">
        <v>0</v>
      </c>
      <c r="H1277" s="28" t="n">
        <v>0</v>
      </c>
      <c r="I1277" s="28" t="n">
        <v>0</v>
      </c>
      <c r="J1277" s="28" t="n">
        <v>333</v>
      </c>
      <c r="K1277" s="28" t="n">
        <v>11</v>
      </c>
      <c r="L1277" s="28" t="n">
        <v>2</v>
      </c>
      <c r="M1277" s="28" t="s">
        <v>145</v>
      </c>
      <c r="N1277" s="28" t="s">
        <v>138</v>
      </c>
      <c r="O1277" s="29" t="n">
        <v>46193</v>
      </c>
      <c r="P1277" s="28" t="n">
        <f aca="false">ROUNDDOWN(($B1277-$O1277)/30,0)</f>
        <v>2</v>
      </c>
      <c r="Q1277" s="28" t="str">
        <f aca="false">TEXT($B1277,"yyyy-mm")</f>
        <v>2026-08</v>
      </c>
      <c r="R1277" s="28" t="n">
        <f aca="false">IF(AND($O1277&gt;=DATE(2025,1,1),$O1277&lt;=DATE(2025,4,30)),1,0)</f>
        <v>0</v>
      </c>
    </row>
    <row r="1278" customFormat="false" ht="15" hidden="false" customHeight="false" outlineLevel="0" collapsed="false">
      <c r="A1278" s="28" t="n">
        <v>135</v>
      </c>
      <c r="B1278" s="29" t="n">
        <v>44895</v>
      </c>
      <c r="C1278" s="28" t="n">
        <v>17900</v>
      </c>
      <c r="D1278" s="28" t="n">
        <v>0</v>
      </c>
      <c r="E1278" s="28" t="n">
        <v>0</v>
      </c>
      <c r="F1278" s="28" t="s">
        <v>345</v>
      </c>
      <c r="G1278" s="28" t="n">
        <v>0</v>
      </c>
      <c r="H1278" s="28" t="n">
        <v>0</v>
      </c>
      <c r="I1278" s="28" t="n">
        <v>0</v>
      </c>
      <c r="J1278" s="28" t="n">
        <v>262</v>
      </c>
      <c r="K1278" s="28" t="n">
        <v>8</v>
      </c>
      <c r="L1278" s="28" t="n">
        <v>2</v>
      </c>
      <c r="M1278" s="28" t="s">
        <v>145</v>
      </c>
      <c r="N1278" s="28" t="s">
        <v>139</v>
      </c>
      <c r="O1278" s="29" t="n">
        <v>44889</v>
      </c>
      <c r="P1278" s="28" t="n">
        <f aca="false">ROUNDDOWN(($B1278-$O1278)/30,0)</f>
        <v>0</v>
      </c>
      <c r="Q1278" s="28" t="str">
        <f aca="false">TEXT($B1278,"yyyy-mm")</f>
        <v>2022-11</v>
      </c>
      <c r="R1278" s="28" t="n">
        <f aca="false">IF(AND($O1278&gt;=DATE(2025,1,1),$O1278&lt;=DATE(2025,4,30)),1,0)</f>
        <v>0</v>
      </c>
    </row>
    <row r="1279" customFormat="false" ht="15" hidden="false" customHeight="false" outlineLevel="0" collapsed="false">
      <c r="A1279" s="28" t="n">
        <v>135</v>
      </c>
      <c r="B1279" s="29" t="n">
        <v>44926</v>
      </c>
      <c r="C1279" s="28" t="n">
        <v>14916.67</v>
      </c>
      <c r="D1279" s="28" t="n">
        <v>0</v>
      </c>
      <c r="E1279" s="28" t="n">
        <v>0</v>
      </c>
      <c r="F1279" s="28" t="s">
        <v>345</v>
      </c>
      <c r="G1279" s="28" t="n">
        <v>0</v>
      </c>
      <c r="H1279" s="28" t="n">
        <v>0</v>
      </c>
      <c r="I1279" s="28" t="n">
        <v>0</v>
      </c>
      <c r="J1279" s="28" t="n">
        <v>262</v>
      </c>
      <c r="K1279" s="28" t="n">
        <v>8</v>
      </c>
      <c r="L1279" s="28" t="n">
        <v>2</v>
      </c>
      <c r="M1279" s="28" t="s">
        <v>145</v>
      </c>
      <c r="N1279" s="28" t="s">
        <v>139</v>
      </c>
      <c r="O1279" s="29" t="n">
        <v>44889</v>
      </c>
      <c r="P1279" s="28" t="n">
        <f aca="false">ROUNDDOWN(($B1279-$O1279)/30,0)</f>
        <v>1</v>
      </c>
      <c r="Q1279" s="28" t="str">
        <f aca="false">TEXT($B1279,"yyyy-mm")</f>
        <v>2022-12</v>
      </c>
      <c r="R1279" s="28" t="n">
        <f aca="false">IF(AND($O1279&gt;=DATE(2025,1,1),$O1279&lt;=DATE(2025,4,30)),1,0)</f>
        <v>0</v>
      </c>
    </row>
    <row r="1280" customFormat="false" ht="15" hidden="false" customHeight="false" outlineLevel="0" collapsed="false">
      <c r="A1280" s="28" t="n">
        <v>135</v>
      </c>
      <c r="B1280" s="29" t="n">
        <v>44957</v>
      </c>
      <c r="C1280" s="28" t="n">
        <v>11933.34</v>
      </c>
      <c r="D1280" s="28" t="n">
        <v>0</v>
      </c>
      <c r="E1280" s="28" t="n">
        <v>0</v>
      </c>
      <c r="F1280" s="28" t="s">
        <v>345</v>
      </c>
      <c r="G1280" s="28" t="n">
        <v>0</v>
      </c>
      <c r="H1280" s="28" t="n">
        <v>0</v>
      </c>
      <c r="I1280" s="28" t="n">
        <v>0</v>
      </c>
      <c r="J1280" s="28" t="n">
        <v>262</v>
      </c>
      <c r="K1280" s="28" t="n">
        <v>8</v>
      </c>
      <c r="L1280" s="28" t="n">
        <v>2</v>
      </c>
      <c r="M1280" s="28" t="s">
        <v>145</v>
      </c>
      <c r="N1280" s="28" t="s">
        <v>139</v>
      </c>
      <c r="O1280" s="29" t="n">
        <v>44889</v>
      </c>
      <c r="P1280" s="28" t="n">
        <f aca="false">ROUNDDOWN(($B1280-$O1280)/30,0)</f>
        <v>2</v>
      </c>
      <c r="Q1280" s="28" t="str">
        <f aca="false">TEXT($B1280,"yyyy-mm")</f>
        <v>2023-01</v>
      </c>
      <c r="R1280" s="28" t="n">
        <f aca="false">IF(AND($O1280&gt;=DATE(2025,1,1),$O1280&lt;=DATE(2025,4,30)),1,0)</f>
        <v>0</v>
      </c>
    </row>
    <row r="1281" customFormat="false" ht="15" hidden="false" customHeight="false" outlineLevel="0" collapsed="false">
      <c r="A1281" s="28" t="n">
        <v>135</v>
      </c>
      <c r="B1281" s="29" t="n">
        <v>44985</v>
      </c>
      <c r="C1281" s="28" t="n">
        <v>8950.01</v>
      </c>
      <c r="D1281" s="28" t="n">
        <v>0</v>
      </c>
      <c r="E1281" s="28" t="n">
        <v>0</v>
      </c>
      <c r="F1281" s="28" t="s">
        <v>345</v>
      </c>
      <c r="G1281" s="28" t="n">
        <v>0</v>
      </c>
      <c r="H1281" s="28" t="n">
        <v>0</v>
      </c>
      <c r="I1281" s="28" t="n">
        <v>0</v>
      </c>
      <c r="J1281" s="28" t="n">
        <v>262</v>
      </c>
      <c r="K1281" s="28" t="n">
        <v>8</v>
      </c>
      <c r="L1281" s="28" t="n">
        <v>2</v>
      </c>
      <c r="M1281" s="28" t="s">
        <v>145</v>
      </c>
      <c r="N1281" s="28" t="s">
        <v>139</v>
      </c>
      <c r="O1281" s="29" t="n">
        <v>44889</v>
      </c>
      <c r="P1281" s="28" t="n">
        <f aca="false">ROUNDDOWN(($B1281-$O1281)/30,0)</f>
        <v>3</v>
      </c>
      <c r="Q1281" s="28" t="str">
        <f aca="false">TEXT($B1281,"yyyy-mm")</f>
        <v>2023-02</v>
      </c>
      <c r="R1281" s="28" t="n">
        <f aca="false">IF(AND($O1281&gt;=DATE(2025,1,1),$O1281&lt;=DATE(2025,4,30)),1,0)</f>
        <v>0</v>
      </c>
    </row>
    <row r="1282" customFormat="false" ht="15" hidden="false" customHeight="false" outlineLevel="0" collapsed="false">
      <c r="A1282" s="28" t="n">
        <v>135</v>
      </c>
      <c r="B1282" s="29" t="n">
        <v>45016</v>
      </c>
      <c r="C1282" s="28" t="n">
        <v>8276.81</v>
      </c>
      <c r="D1282" s="28" t="n">
        <v>2310.13</v>
      </c>
      <c r="E1282" s="28" t="n">
        <v>7</v>
      </c>
      <c r="F1282" s="28" t="s">
        <v>346</v>
      </c>
      <c r="G1282" s="28" t="n">
        <v>0</v>
      </c>
      <c r="H1282" s="28" t="n">
        <v>0</v>
      </c>
      <c r="I1282" s="28" t="n">
        <v>0</v>
      </c>
      <c r="J1282" s="28" t="n">
        <v>262</v>
      </c>
      <c r="K1282" s="28" t="n">
        <v>8</v>
      </c>
      <c r="L1282" s="28" t="n">
        <v>2</v>
      </c>
      <c r="M1282" s="28" t="s">
        <v>145</v>
      </c>
      <c r="N1282" s="28" t="s">
        <v>139</v>
      </c>
      <c r="O1282" s="29" t="n">
        <v>44889</v>
      </c>
      <c r="P1282" s="28" t="n">
        <f aca="false">ROUNDDOWN(($B1282-$O1282)/30,0)</f>
        <v>4</v>
      </c>
      <c r="Q1282" s="28" t="str">
        <f aca="false">TEXT($B1282,"yyyy-mm")</f>
        <v>2023-03</v>
      </c>
      <c r="R1282" s="28" t="n">
        <f aca="false">IF(AND($O1282&gt;=DATE(2025,1,1),$O1282&lt;=DATE(2025,4,30)),1,0)</f>
        <v>0</v>
      </c>
    </row>
    <row r="1283" customFormat="false" ht="15" hidden="false" customHeight="false" outlineLevel="0" collapsed="false">
      <c r="A1283" s="28" t="n">
        <v>135</v>
      </c>
      <c r="B1283" s="29" t="n">
        <v>45046</v>
      </c>
      <c r="C1283" s="28" t="n">
        <v>6247.5</v>
      </c>
      <c r="D1283" s="28" t="n">
        <v>3264.15</v>
      </c>
      <c r="E1283" s="28" t="n">
        <v>37</v>
      </c>
      <c r="F1283" s="28" t="s">
        <v>347</v>
      </c>
      <c r="G1283" s="28" t="n">
        <v>1</v>
      </c>
      <c r="H1283" s="28" t="n">
        <v>0</v>
      </c>
      <c r="I1283" s="28" t="n">
        <v>0</v>
      </c>
      <c r="J1283" s="28" t="n">
        <v>262</v>
      </c>
      <c r="K1283" s="28" t="n">
        <v>8</v>
      </c>
      <c r="L1283" s="28" t="n">
        <v>2</v>
      </c>
      <c r="M1283" s="28" t="s">
        <v>145</v>
      </c>
      <c r="N1283" s="28" t="s">
        <v>139</v>
      </c>
      <c r="O1283" s="29" t="n">
        <v>44889</v>
      </c>
      <c r="P1283" s="28" t="n">
        <f aca="false">ROUNDDOWN(($B1283-$O1283)/30,0)</f>
        <v>5</v>
      </c>
      <c r="Q1283" s="28" t="str">
        <f aca="false">TEXT($B1283,"yyyy-mm")</f>
        <v>2023-04</v>
      </c>
      <c r="R1283" s="28" t="n">
        <f aca="false">IF(AND($O1283&gt;=DATE(2025,1,1),$O1283&lt;=DATE(2025,4,30)),1,0)</f>
        <v>0</v>
      </c>
    </row>
    <row r="1284" customFormat="false" ht="15" hidden="false" customHeight="false" outlineLevel="0" collapsed="false">
      <c r="A1284" s="28" t="n">
        <v>135</v>
      </c>
      <c r="B1284" s="29" t="n">
        <v>45077</v>
      </c>
      <c r="C1284" s="28" t="n">
        <v>6247.5</v>
      </c>
      <c r="D1284" s="28" t="n">
        <v>6247.48</v>
      </c>
      <c r="E1284" s="28" t="n">
        <v>68</v>
      </c>
      <c r="F1284" s="28" t="s">
        <v>348</v>
      </c>
      <c r="G1284" s="28" t="n">
        <v>1</v>
      </c>
      <c r="H1284" s="28" t="n">
        <v>1</v>
      </c>
      <c r="I1284" s="28" t="n">
        <v>0</v>
      </c>
      <c r="J1284" s="28" t="n">
        <v>262</v>
      </c>
      <c r="K1284" s="28" t="n">
        <v>8</v>
      </c>
      <c r="L1284" s="28" t="n">
        <v>2</v>
      </c>
      <c r="M1284" s="28" t="s">
        <v>145</v>
      </c>
      <c r="N1284" s="28" t="s">
        <v>139</v>
      </c>
      <c r="O1284" s="29" t="n">
        <v>44889</v>
      </c>
      <c r="P1284" s="28" t="n">
        <f aca="false">ROUNDDOWN(($B1284-$O1284)/30,0)</f>
        <v>6</v>
      </c>
      <c r="Q1284" s="28" t="str">
        <f aca="false">TEXT($B1284,"yyyy-mm")</f>
        <v>2023-05</v>
      </c>
      <c r="R1284" s="28" t="n">
        <f aca="false">IF(AND($O1284&gt;=DATE(2025,1,1),$O1284&lt;=DATE(2025,4,30)),1,0)</f>
        <v>0</v>
      </c>
    </row>
    <row r="1285" customFormat="false" ht="15" hidden="false" customHeight="false" outlineLevel="0" collapsed="false">
      <c r="A1285" s="28" t="n">
        <v>136</v>
      </c>
      <c r="B1285" s="29" t="n">
        <v>45777</v>
      </c>
      <c r="C1285" s="28" t="n">
        <v>43300</v>
      </c>
      <c r="D1285" s="28" t="n">
        <v>0</v>
      </c>
      <c r="E1285" s="28" t="n">
        <v>0</v>
      </c>
      <c r="F1285" s="28" t="s">
        <v>345</v>
      </c>
      <c r="G1285" s="28" t="n">
        <v>0</v>
      </c>
      <c r="H1285" s="28" t="n">
        <v>0</v>
      </c>
      <c r="I1285" s="28" t="n">
        <v>0</v>
      </c>
      <c r="J1285" s="28" t="n">
        <v>253</v>
      </c>
      <c r="K1285" s="28" t="n">
        <v>3</v>
      </c>
      <c r="L1285" s="28" t="n">
        <v>3</v>
      </c>
      <c r="M1285" s="28" t="s">
        <v>146</v>
      </c>
      <c r="N1285" s="28" t="s">
        <v>138</v>
      </c>
      <c r="O1285" s="29" t="n">
        <v>45767</v>
      </c>
      <c r="P1285" s="28" t="n">
        <f aca="false">ROUNDDOWN(($B1285-$O1285)/30,0)</f>
        <v>0</v>
      </c>
      <c r="Q1285" s="28" t="str">
        <f aca="false">TEXT($B1285,"yyyy-mm")</f>
        <v>2025-04</v>
      </c>
      <c r="R1285" s="28" t="n">
        <f aca="false">IF(AND($O1285&gt;=DATE(2025,1,1),$O1285&lt;=DATE(2025,4,30)),1,0)</f>
        <v>1</v>
      </c>
    </row>
    <row r="1286" customFormat="false" ht="15" hidden="false" customHeight="false" outlineLevel="0" collapsed="false">
      <c r="A1286" s="28" t="n">
        <v>136</v>
      </c>
      <c r="B1286" s="29" t="n">
        <v>45808</v>
      </c>
      <c r="C1286" s="28" t="n">
        <v>39969.23</v>
      </c>
      <c r="D1286" s="28" t="n">
        <v>0</v>
      </c>
      <c r="E1286" s="28" t="n">
        <v>0</v>
      </c>
      <c r="F1286" s="28" t="s">
        <v>345</v>
      </c>
      <c r="G1286" s="28" t="n">
        <v>0</v>
      </c>
      <c r="H1286" s="28" t="n">
        <v>0</v>
      </c>
      <c r="I1286" s="28" t="n">
        <v>0</v>
      </c>
      <c r="J1286" s="28" t="n">
        <v>253</v>
      </c>
      <c r="K1286" s="28" t="n">
        <v>3</v>
      </c>
      <c r="L1286" s="28" t="n">
        <v>3</v>
      </c>
      <c r="M1286" s="28" t="s">
        <v>146</v>
      </c>
      <c r="N1286" s="28" t="s">
        <v>138</v>
      </c>
      <c r="O1286" s="29" t="n">
        <v>45767</v>
      </c>
      <c r="P1286" s="28" t="n">
        <f aca="false">ROUNDDOWN(($B1286-$O1286)/30,0)</f>
        <v>1</v>
      </c>
      <c r="Q1286" s="28" t="str">
        <f aca="false">TEXT($B1286,"yyyy-mm")</f>
        <v>2025-05</v>
      </c>
      <c r="R1286" s="28" t="n">
        <f aca="false">IF(AND($O1286&gt;=DATE(2025,1,1),$O1286&lt;=DATE(2025,4,30)),1,0)</f>
        <v>1</v>
      </c>
    </row>
    <row r="1287" customFormat="false" ht="15" hidden="false" customHeight="false" outlineLevel="0" collapsed="false">
      <c r="A1287" s="28" t="n">
        <v>136</v>
      </c>
      <c r="B1287" s="29" t="n">
        <v>45838</v>
      </c>
      <c r="C1287" s="28" t="n">
        <v>36638.46</v>
      </c>
      <c r="D1287" s="28" t="n">
        <v>0</v>
      </c>
      <c r="E1287" s="28" t="n">
        <v>0</v>
      </c>
      <c r="F1287" s="28" t="s">
        <v>345</v>
      </c>
      <c r="G1287" s="28" t="n">
        <v>0</v>
      </c>
      <c r="H1287" s="28" t="n">
        <v>0</v>
      </c>
      <c r="I1287" s="28" t="n">
        <v>0</v>
      </c>
      <c r="J1287" s="28" t="n">
        <v>253</v>
      </c>
      <c r="K1287" s="28" t="n">
        <v>3</v>
      </c>
      <c r="L1287" s="28" t="n">
        <v>3</v>
      </c>
      <c r="M1287" s="28" t="s">
        <v>146</v>
      </c>
      <c r="N1287" s="28" t="s">
        <v>138</v>
      </c>
      <c r="O1287" s="29" t="n">
        <v>45767</v>
      </c>
      <c r="P1287" s="28" t="n">
        <f aca="false">ROUNDDOWN(($B1287-$O1287)/30,0)</f>
        <v>2</v>
      </c>
      <c r="Q1287" s="28" t="str">
        <f aca="false">TEXT($B1287,"yyyy-mm")</f>
        <v>2025-06</v>
      </c>
      <c r="R1287" s="28" t="n">
        <f aca="false">IF(AND($O1287&gt;=DATE(2025,1,1),$O1287&lt;=DATE(2025,4,30)),1,0)</f>
        <v>1</v>
      </c>
    </row>
    <row r="1288" customFormat="false" ht="15" hidden="false" customHeight="false" outlineLevel="0" collapsed="false">
      <c r="A1288" s="28" t="n">
        <v>136</v>
      </c>
      <c r="B1288" s="29" t="n">
        <v>45869</v>
      </c>
      <c r="C1288" s="28" t="n">
        <v>33307.69</v>
      </c>
      <c r="D1288" s="28" t="n">
        <v>0</v>
      </c>
      <c r="E1288" s="28" t="n">
        <v>0</v>
      </c>
      <c r="F1288" s="28" t="s">
        <v>345</v>
      </c>
      <c r="G1288" s="28" t="n">
        <v>0</v>
      </c>
      <c r="H1288" s="28" t="n">
        <v>0</v>
      </c>
      <c r="I1288" s="28" t="n">
        <v>0</v>
      </c>
      <c r="J1288" s="28" t="n">
        <v>253</v>
      </c>
      <c r="K1288" s="28" t="n">
        <v>3</v>
      </c>
      <c r="L1288" s="28" t="n">
        <v>3</v>
      </c>
      <c r="M1288" s="28" t="s">
        <v>146</v>
      </c>
      <c r="N1288" s="28" t="s">
        <v>138</v>
      </c>
      <c r="O1288" s="29" t="n">
        <v>45767</v>
      </c>
      <c r="P1288" s="28" t="n">
        <f aca="false">ROUNDDOWN(($B1288-$O1288)/30,0)</f>
        <v>3</v>
      </c>
      <c r="Q1288" s="28" t="str">
        <f aca="false">TEXT($B1288,"yyyy-mm")</f>
        <v>2025-07</v>
      </c>
      <c r="R1288" s="28" t="n">
        <f aca="false">IF(AND($O1288&gt;=DATE(2025,1,1),$O1288&lt;=DATE(2025,4,30)),1,0)</f>
        <v>1</v>
      </c>
    </row>
    <row r="1289" customFormat="false" ht="15" hidden="false" customHeight="false" outlineLevel="0" collapsed="false">
      <c r="A1289" s="28" t="n">
        <v>136</v>
      </c>
      <c r="B1289" s="29" t="n">
        <v>45900</v>
      </c>
      <c r="C1289" s="28" t="n">
        <v>29976.92</v>
      </c>
      <c r="D1289" s="28" t="n">
        <v>0</v>
      </c>
      <c r="E1289" s="28" t="n">
        <v>0</v>
      </c>
      <c r="F1289" s="28" t="s">
        <v>345</v>
      </c>
      <c r="G1289" s="28" t="n">
        <v>0</v>
      </c>
      <c r="H1289" s="28" t="n">
        <v>0</v>
      </c>
      <c r="I1289" s="28" t="n">
        <v>0</v>
      </c>
      <c r="J1289" s="28" t="n">
        <v>253</v>
      </c>
      <c r="K1289" s="28" t="n">
        <v>3</v>
      </c>
      <c r="L1289" s="28" t="n">
        <v>3</v>
      </c>
      <c r="M1289" s="28" t="s">
        <v>146</v>
      </c>
      <c r="N1289" s="28" t="s">
        <v>138</v>
      </c>
      <c r="O1289" s="29" t="n">
        <v>45767</v>
      </c>
      <c r="P1289" s="28" t="n">
        <f aca="false">ROUNDDOWN(($B1289-$O1289)/30,0)</f>
        <v>4</v>
      </c>
      <c r="Q1289" s="28" t="str">
        <f aca="false">TEXT($B1289,"yyyy-mm")</f>
        <v>2025-08</v>
      </c>
      <c r="R1289" s="28" t="n">
        <f aca="false">IF(AND($O1289&gt;=DATE(2025,1,1),$O1289&lt;=DATE(2025,4,30)),1,0)</f>
        <v>1</v>
      </c>
    </row>
    <row r="1290" customFormat="false" ht="15" hidden="false" customHeight="false" outlineLevel="0" collapsed="false">
      <c r="A1290" s="28" t="n">
        <v>136</v>
      </c>
      <c r="B1290" s="29" t="n">
        <v>45930</v>
      </c>
      <c r="C1290" s="28" t="n">
        <v>26646.15</v>
      </c>
      <c r="D1290" s="28" t="n">
        <v>0</v>
      </c>
      <c r="E1290" s="28" t="n">
        <v>0</v>
      </c>
      <c r="F1290" s="28" t="s">
        <v>345</v>
      </c>
      <c r="G1290" s="28" t="n">
        <v>0</v>
      </c>
      <c r="H1290" s="28" t="n">
        <v>0</v>
      </c>
      <c r="I1290" s="28" t="n">
        <v>0</v>
      </c>
      <c r="J1290" s="28" t="n">
        <v>253</v>
      </c>
      <c r="K1290" s="28" t="n">
        <v>3</v>
      </c>
      <c r="L1290" s="28" t="n">
        <v>3</v>
      </c>
      <c r="M1290" s="28" t="s">
        <v>146</v>
      </c>
      <c r="N1290" s="28" t="s">
        <v>138</v>
      </c>
      <c r="O1290" s="29" t="n">
        <v>45767</v>
      </c>
      <c r="P1290" s="28" t="n">
        <f aca="false">ROUNDDOWN(($B1290-$O1290)/30,0)</f>
        <v>5</v>
      </c>
      <c r="Q1290" s="28" t="str">
        <f aca="false">TEXT($B1290,"yyyy-mm")</f>
        <v>2025-09</v>
      </c>
      <c r="R1290" s="28" t="n">
        <f aca="false">IF(AND($O1290&gt;=DATE(2025,1,1),$O1290&lt;=DATE(2025,4,30)),1,0)</f>
        <v>1</v>
      </c>
    </row>
    <row r="1291" customFormat="false" ht="15" hidden="false" customHeight="false" outlineLevel="0" collapsed="false">
      <c r="A1291" s="28" t="n">
        <v>136</v>
      </c>
      <c r="B1291" s="29" t="n">
        <v>45961</v>
      </c>
      <c r="C1291" s="28" t="n">
        <v>23315.38</v>
      </c>
      <c r="D1291" s="28" t="n">
        <v>0</v>
      </c>
      <c r="E1291" s="28" t="n">
        <v>0</v>
      </c>
      <c r="F1291" s="28" t="s">
        <v>345</v>
      </c>
      <c r="G1291" s="28" t="n">
        <v>0</v>
      </c>
      <c r="H1291" s="28" t="n">
        <v>0</v>
      </c>
      <c r="I1291" s="28" t="n">
        <v>0</v>
      </c>
      <c r="J1291" s="28" t="n">
        <v>253</v>
      </c>
      <c r="K1291" s="28" t="n">
        <v>3</v>
      </c>
      <c r="L1291" s="28" t="n">
        <v>3</v>
      </c>
      <c r="M1291" s="28" t="s">
        <v>146</v>
      </c>
      <c r="N1291" s="28" t="s">
        <v>138</v>
      </c>
      <c r="O1291" s="29" t="n">
        <v>45767</v>
      </c>
      <c r="P1291" s="28" t="n">
        <f aca="false">ROUNDDOWN(($B1291-$O1291)/30,0)</f>
        <v>6</v>
      </c>
      <c r="Q1291" s="28" t="str">
        <f aca="false">TEXT($B1291,"yyyy-mm")</f>
        <v>2025-10</v>
      </c>
      <c r="R1291" s="28" t="n">
        <f aca="false">IF(AND($O1291&gt;=DATE(2025,1,1),$O1291&lt;=DATE(2025,4,30)),1,0)</f>
        <v>1</v>
      </c>
    </row>
    <row r="1292" customFormat="false" ht="15" hidden="false" customHeight="false" outlineLevel="0" collapsed="false">
      <c r="A1292" s="28" t="n">
        <v>136</v>
      </c>
      <c r="B1292" s="29" t="n">
        <v>45991</v>
      </c>
      <c r="C1292" s="28" t="n">
        <v>19984.61</v>
      </c>
      <c r="D1292" s="28" t="n">
        <v>0</v>
      </c>
      <c r="E1292" s="28" t="n">
        <v>0</v>
      </c>
      <c r="F1292" s="28" t="s">
        <v>345</v>
      </c>
      <c r="G1292" s="28" t="n">
        <v>0</v>
      </c>
      <c r="H1292" s="28" t="n">
        <v>0</v>
      </c>
      <c r="I1292" s="28" t="n">
        <v>0</v>
      </c>
      <c r="J1292" s="28" t="n">
        <v>253</v>
      </c>
      <c r="K1292" s="28" t="n">
        <v>3</v>
      </c>
      <c r="L1292" s="28" t="n">
        <v>3</v>
      </c>
      <c r="M1292" s="28" t="s">
        <v>146</v>
      </c>
      <c r="N1292" s="28" t="s">
        <v>138</v>
      </c>
      <c r="O1292" s="29" t="n">
        <v>45767</v>
      </c>
      <c r="P1292" s="28" t="n">
        <f aca="false">ROUNDDOWN(($B1292-$O1292)/30,0)</f>
        <v>7</v>
      </c>
      <c r="Q1292" s="28" t="str">
        <f aca="false">TEXT($B1292,"yyyy-mm")</f>
        <v>2025-11</v>
      </c>
      <c r="R1292" s="28" t="n">
        <f aca="false">IF(AND($O1292&gt;=DATE(2025,1,1),$O1292&lt;=DATE(2025,4,30)),1,0)</f>
        <v>1</v>
      </c>
    </row>
    <row r="1293" customFormat="false" ht="15" hidden="false" customHeight="false" outlineLevel="0" collapsed="false">
      <c r="A1293" s="28" t="n">
        <v>136</v>
      </c>
      <c r="B1293" s="29" t="n">
        <v>46022</v>
      </c>
      <c r="C1293" s="28" t="n">
        <v>16653.84</v>
      </c>
      <c r="D1293" s="28" t="n">
        <v>0</v>
      </c>
      <c r="E1293" s="28" t="n">
        <v>0</v>
      </c>
      <c r="F1293" s="28" t="s">
        <v>345</v>
      </c>
      <c r="G1293" s="28" t="n">
        <v>0</v>
      </c>
      <c r="H1293" s="28" t="n">
        <v>0</v>
      </c>
      <c r="I1293" s="28" t="n">
        <v>0</v>
      </c>
      <c r="J1293" s="28" t="n">
        <v>253</v>
      </c>
      <c r="K1293" s="28" t="n">
        <v>3</v>
      </c>
      <c r="L1293" s="28" t="n">
        <v>3</v>
      </c>
      <c r="M1293" s="28" t="s">
        <v>146</v>
      </c>
      <c r="N1293" s="28" t="s">
        <v>138</v>
      </c>
      <c r="O1293" s="29" t="n">
        <v>45767</v>
      </c>
      <c r="P1293" s="28" t="n">
        <f aca="false">ROUNDDOWN(($B1293-$O1293)/30,0)</f>
        <v>8</v>
      </c>
      <c r="Q1293" s="28" t="str">
        <f aca="false">TEXT($B1293,"yyyy-mm")</f>
        <v>2025-12</v>
      </c>
      <c r="R1293" s="28" t="n">
        <f aca="false">IF(AND($O1293&gt;=DATE(2025,1,1),$O1293&lt;=DATE(2025,4,30)),1,0)</f>
        <v>1</v>
      </c>
    </row>
    <row r="1294" customFormat="false" ht="15" hidden="false" customHeight="false" outlineLevel="0" collapsed="false">
      <c r="A1294" s="28" t="n">
        <v>136</v>
      </c>
      <c r="B1294" s="29" t="n">
        <v>46053</v>
      </c>
      <c r="C1294" s="28" t="n">
        <v>13323.07</v>
      </c>
      <c r="D1294" s="28" t="n">
        <v>0</v>
      </c>
      <c r="E1294" s="28" t="n">
        <v>0</v>
      </c>
      <c r="F1294" s="28" t="s">
        <v>345</v>
      </c>
      <c r="G1294" s="28" t="n">
        <v>0</v>
      </c>
      <c r="H1294" s="28" t="n">
        <v>0</v>
      </c>
      <c r="I1294" s="28" t="n">
        <v>0</v>
      </c>
      <c r="J1294" s="28" t="n">
        <v>253</v>
      </c>
      <c r="K1294" s="28" t="n">
        <v>3</v>
      </c>
      <c r="L1294" s="28" t="n">
        <v>3</v>
      </c>
      <c r="M1294" s="28" t="s">
        <v>146</v>
      </c>
      <c r="N1294" s="28" t="s">
        <v>138</v>
      </c>
      <c r="O1294" s="29" t="n">
        <v>45767</v>
      </c>
      <c r="P1294" s="28" t="n">
        <f aca="false">ROUNDDOWN(($B1294-$O1294)/30,0)</f>
        <v>9</v>
      </c>
      <c r="Q1294" s="28" t="str">
        <f aca="false">TEXT($B1294,"yyyy-mm")</f>
        <v>2026-01</v>
      </c>
      <c r="R1294" s="28" t="n">
        <f aca="false">IF(AND($O1294&gt;=DATE(2025,1,1),$O1294&lt;=DATE(2025,4,30)),1,0)</f>
        <v>1</v>
      </c>
    </row>
    <row r="1295" customFormat="false" ht="15" hidden="false" customHeight="false" outlineLevel="0" collapsed="false">
      <c r="A1295" s="28" t="n">
        <v>136</v>
      </c>
      <c r="B1295" s="29" t="n">
        <v>46081</v>
      </c>
      <c r="C1295" s="28" t="n">
        <v>9992.3</v>
      </c>
      <c r="D1295" s="28" t="n">
        <v>0</v>
      </c>
      <c r="E1295" s="28" t="n">
        <v>0</v>
      </c>
      <c r="F1295" s="28" t="s">
        <v>345</v>
      </c>
      <c r="G1295" s="28" t="n">
        <v>0</v>
      </c>
      <c r="H1295" s="28" t="n">
        <v>0</v>
      </c>
      <c r="I1295" s="28" t="n">
        <v>0</v>
      </c>
      <c r="J1295" s="28" t="n">
        <v>253</v>
      </c>
      <c r="K1295" s="28" t="n">
        <v>3</v>
      </c>
      <c r="L1295" s="28" t="n">
        <v>3</v>
      </c>
      <c r="M1295" s="28" t="s">
        <v>146</v>
      </c>
      <c r="N1295" s="28" t="s">
        <v>138</v>
      </c>
      <c r="O1295" s="29" t="n">
        <v>45767</v>
      </c>
      <c r="P1295" s="28" t="n">
        <f aca="false">ROUNDDOWN(($B1295-$O1295)/30,0)</f>
        <v>10</v>
      </c>
      <c r="Q1295" s="28" t="str">
        <f aca="false">TEXT($B1295,"yyyy-mm")</f>
        <v>2026-02</v>
      </c>
      <c r="R1295" s="28" t="n">
        <f aca="false">IF(AND($O1295&gt;=DATE(2025,1,1),$O1295&lt;=DATE(2025,4,30)),1,0)</f>
        <v>1</v>
      </c>
    </row>
    <row r="1296" customFormat="false" ht="15" hidden="false" customHeight="false" outlineLevel="0" collapsed="false">
      <c r="A1296" s="28" t="n">
        <v>136</v>
      </c>
      <c r="B1296" s="29" t="n">
        <v>46112</v>
      </c>
      <c r="C1296" s="28" t="n">
        <v>9992.3</v>
      </c>
      <c r="D1296" s="28" t="n">
        <v>3330.77</v>
      </c>
      <c r="E1296" s="28" t="n">
        <v>11</v>
      </c>
      <c r="F1296" s="28" t="s">
        <v>346</v>
      </c>
      <c r="G1296" s="28" t="n">
        <v>0</v>
      </c>
      <c r="H1296" s="28" t="n">
        <v>0</v>
      </c>
      <c r="I1296" s="28" t="n">
        <v>0</v>
      </c>
      <c r="J1296" s="28" t="n">
        <v>253</v>
      </c>
      <c r="K1296" s="28" t="n">
        <v>3</v>
      </c>
      <c r="L1296" s="28" t="n">
        <v>3</v>
      </c>
      <c r="M1296" s="28" t="s">
        <v>146</v>
      </c>
      <c r="N1296" s="28" t="s">
        <v>138</v>
      </c>
      <c r="O1296" s="29" t="n">
        <v>45767</v>
      </c>
      <c r="P1296" s="28" t="n">
        <f aca="false">ROUNDDOWN(($B1296-$O1296)/30,0)</f>
        <v>11</v>
      </c>
      <c r="Q1296" s="28" t="str">
        <f aca="false">TEXT($B1296,"yyyy-mm")</f>
        <v>2026-03</v>
      </c>
      <c r="R1296" s="28" t="n">
        <f aca="false">IF(AND($O1296&gt;=DATE(2025,1,1),$O1296&lt;=DATE(2025,4,30)),1,0)</f>
        <v>1</v>
      </c>
    </row>
    <row r="1297" customFormat="false" ht="15" hidden="false" customHeight="false" outlineLevel="0" collapsed="false">
      <c r="A1297" s="28" t="n">
        <v>136</v>
      </c>
      <c r="B1297" s="29" t="n">
        <v>46142</v>
      </c>
      <c r="C1297" s="28" t="n">
        <v>9992.3</v>
      </c>
      <c r="D1297" s="28" t="n">
        <v>6661.54</v>
      </c>
      <c r="E1297" s="28" t="n">
        <v>41</v>
      </c>
      <c r="F1297" s="28" t="s">
        <v>347</v>
      </c>
      <c r="G1297" s="28" t="n">
        <v>1</v>
      </c>
      <c r="H1297" s="28" t="n">
        <v>0</v>
      </c>
      <c r="I1297" s="28" t="n">
        <v>0</v>
      </c>
      <c r="J1297" s="28" t="n">
        <v>253</v>
      </c>
      <c r="K1297" s="28" t="n">
        <v>3</v>
      </c>
      <c r="L1297" s="28" t="n">
        <v>3</v>
      </c>
      <c r="M1297" s="28" t="s">
        <v>146</v>
      </c>
      <c r="N1297" s="28" t="s">
        <v>138</v>
      </c>
      <c r="O1297" s="29" t="n">
        <v>45767</v>
      </c>
      <c r="P1297" s="28" t="n">
        <f aca="false">ROUNDDOWN(($B1297-$O1297)/30,0)</f>
        <v>12</v>
      </c>
      <c r="Q1297" s="28" t="str">
        <f aca="false">TEXT($B1297,"yyyy-mm")</f>
        <v>2026-04</v>
      </c>
      <c r="R1297" s="28" t="n">
        <f aca="false">IF(AND($O1297&gt;=DATE(2025,1,1),$O1297&lt;=DATE(2025,4,30)),1,0)</f>
        <v>1</v>
      </c>
    </row>
    <row r="1298" customFormat="false" ht="15" hidden="false" customHeight="false" outlineLevel="0" collapsed="false">
      <c r="A1298" s="28" t="n">
        <v>136</v>
      </c>
      <c r="B1298" s="29" t="n">
        <v>46173</v>
      </c>
      <c r="C1298" s="28" t="n">
        <v>0</v>
      </c>
      <c r="D1298" s="28" t="n">
        <v>0</v>
      </c>
      <c r="E1298" s="28" t="n">
        <v>0</v>
      </c>
      <c r="F1298" s="28" t="s">
        <v>345</v>
      </c>
      <c r="G1298" s="28" t="n">
        <v>0</v>
      </c>
      <c r="H1298" s="28" t="n">
        <v>0</v>
      </c>
      <c r="I1298" s="28" t="n">
        <v>0</v>
      </c>
      <c r="J1298" s="28" t="n">
        <v>253</v>
      </c>
      <c r="K1298" s="28" t="n">
        <v>3</v>
      </c>
      <c r="L1298" s="28" t="n">
        <v>3</v>
      </c>
      <c r="M1298" s="28" t="s">
        <v>146</v>
      </c>
      <c r="N1298" s="28" t="s">
        <v>138</v>
      </c>
      <c r="O1298" s="29" t="n">
        <v>45767</v>
      </c>
      <c r="P1298" s="28" t="n">
        <f aca="false">ROUNDDOWN(($B1298-$O1298)/30,0)</f>
        <v>13</v>
      </c>
      <c r="Q1298" s="28" t="str">
        <f aca="false">TEXT($B1298,"yyyy-mm")</f>
        <v>2026-05</v>
      </c>
      <c r="R1298" s="28" t="n">
        <f aca="false">IF(AND($O1298&gt;=DATE(2025,1,1),$O1298&lt;=DATE(2025,4,30)),1,0)</f>
        <v>1</v>
      </c>
    </row>
    <row r="1299" customFormat="false" ht="15" hidden="false" customHeight="false" outlineLevel="0" collapsed="false">
      <c r="A1299" s="28" t="n">
        <v>137</v>
      </c>
      <c r="B1299" s="29" t="n">
        <v>45351</v>
      </c>
      <c r="C1299" s="28" t="n">
        <v>46700</v>
      </c>
      <c r="D1299" s="28" t="n">
        <v>0</v>
      </c>
      <c r="E1299" s="28" t="n">
        <v>0</v>
      </c>
      <c r="F1299" s="28" t="s">
        <v>345</v>
      </c>
      <c r="G1299" s="28" t="n">
        <v>0</v>
      </c>
      <c r="H1299" s="28" t="n">
        <v>0</v>
      </c>
      <c r="I1299" s="28" t="n">
        <v>0</v>
      </c>
      <c r="J1299" s="28" t="n">
        <v>166</v>
      </c>
      <c r="K1299" s="28" t="n">
        <v>5</v>
      </c>
      <c r="L1299" s="28" t="n">
        <v>1</v>
      </c>
      <c r="M1299" s="28" t="s">
        <v>145</v>
      </c>
      <c r="N1299" s="28" t="s">
        <v>139</v>
      </c>
      <c r="O1299" s="29" t="n">
        <v>45338</v>
      </c>
      <c r="P1299" s="28" t="n">
        <f aca="false">ROUNDDOWN(($B1299-$O1299)/30,0)</f>
        <v>0</v>
      </c>
      <c r="Q1299" s="28" t="str">
        <f aca="false">TEXT($B1299,"yyyy-mm")</f>
        <v>2024-02</v>
      </c>
      <c r="R1299" s="28" t="n">
        <f aca="false">IF(AND($O1299&gt;=DATE(2025,1,1),$O1299&lt;=DATE(2025,4,30)),1,0)</f>
        <v>0</v>
      </c>
    </row>
    <row r="1300" customFormat="false" ht="15" hidden="false" customHeight="false" outlineLevel="0" collapsed="false">
      <c r="A1300" s="28" t="n">
        <v>137</v>
      </c>
      <c r="B1300" s="29" t="n">
        <v>45382</v>
      </c>
      <c r="C1300" s="28" t="n">
        <v>31133.33</v>
      </c>
      <c r="D1300" s="28" t="n">
        <v>0</v>
      </c>
      <c r="E1300" s="28" t="n">
        <v>0</v>
      </c>
      <c r="F1300" s="28" t="s">
        <v>345</v>
      </c>
      <c r="G1300" s="28" t="n">
        <v>0</v>
      </c>
      <c r="H1300" s="28" t="n">
        <v>0</v>
      </c>
      <c r="I1300" s="28" t="n">
        <v>0</v>
      </c>
      <c r="J1300" s="28" t="n">
        <v>166</v>
      </c>
      <c r="K1300" s="28" t="n">
        <v>5</v>
      </c>
      <c r="L1300" s="28" t="n">
        <v>1</v>
      </c>
      <c r="M1300" s="28" t="s">
        <v>145</v>
      </c>
      <c r="N1300" s="28" t="s">
        <v>139</v>
      </c>
      <c r="O1300" s="29" t="n">
        <v>45338</v>
      </c>
      <c r="P1300" s="28" t="n">
        <f aca="false">ROUNDDOWN(($B1300-$O1300)/30,0)</f>
        <v>1</v>
      </c>
      <c r="Q1300" s="28" t="str">
        <f aca="false">TEXT($B1300,"yyyy-mm")</f>
        <v>2024-03</v>
      </c>
      <c r="R1300" s="28" t="n">
        <f aca="false">IF(AND($O1300&gt;=DATE(2025,1,1),$O1300&lt;=DATE(2025,4,30)),1,0)</f>
        <v>0</v>
      </c>
    </row>
    <row r="1301" customFormat="false" ht="15" hidden="false" customHeight="false" outlineLevel="0" collapsed="false">
      <c r="A1301" s="28" t="n">
        <v>137</v>
      </c>
      <c r="B1301" s="29" t="n">
        <v>45412</v>
      </c>
      <c r="C1301" s="28" t="n">
        <v>31133.33</v>
      </c>
      <c r="D1301" s="28" t="n">
        <v>15566.67</v>
      </c>
      <c r="E1301" s="28" t="n">
        <v>14</v>
      </c>
      <c r="F1301" s="28" t="s">
        <v>346</v>
      </c>
      <c r="G1301" s="28" t="n">
        <v>0</v>
      </c>
      <c r="H1301" s="28" t="n">
        <v>0</v>
      </c>
      <c r="I1301" s="28" t="n">
        <v>0</v>
      </c>
      <c r="J1301" s="28" t="n">
        <v>166</v>
      </c>
      <c r="K1301" s="28" t="n">
        <v>5</v>
      </c>
      <c r="L1301" s="28" t="n">
        <v>1</v>
      </c>
      <c r="M1301" s="28" t="s">
        <v>145</v>
      </c>
      <c r="N1301" s="28" t="s">
        <v>139</v>
      </c>
      <c r="O1301" s="29" t="n">
        <v>45338</v>
      </c>
      <c r="P1301" s="28" t="n">
        <f aca="false">ROUNDDOWN(($B1301-$O1301)/30,0)</f>
        <v>2</v>
      </c>
      <c r="Q1301" s="28" t="str">
        <f aca="false">TEXT($B1301,"yyyy-mm")</f>
        <v>2024-04</v>
      </c>
      <c r="R1301" s="28" t="n">
        <f aca="false">IF(AND($O1301&gt;=DATE(2025,1,1),$O1301&lt;=DATE(2025,4,30)),1,0)</f>
        <v>0</v>
      </c>
    </row>
    <row r="1302" customFormat="false" ht="15" hidden="false" customHeight="false" outlineLevel="0" collapsed="false">
      <c r="A1302" s="28" t="n">
        <v>137</v>
      </c>
      <c r="B1302" s="29" t="n">
        <v>45443</v>
      </c>
      <c r="C1302" s="28" t="n">
        <v>23124.44</v>
      </c>
      <c r="D1302" s="28" t="n">
        <v>23124.45</v>
      </c>
      <c r="E1302" s="28" t="n">
        <v>45</v>
      </c>
      <c r="F1302" s="28" t="s">
        <v>347</v>
      </c>
      <c r="G1302" s="28" t="n">
        <v>1</v>
      </c>
      <c r="H1302" s="28" t="n">
        <v>0</v>
      </c>
      <c r="I1302" s="28" t="n">
        <v>0</v>
      </c>
      <c r="J1302" s="28" t="n">
        <v>166</v>
      </c>
      <c r="K1302" s="28" t="n">
        <v>5</v>
      </c>
      <c r="L1302" s="28" t="n">
        <v>1</v>
      </c>
      <c r="M1302" s="28" t="s">
        <v>145</v>
      </c>
      <c r="N1302" s="28" t="s">
        <v>139</v>
      </c>
      <c r="O1302" s="29" t="n">
        <v>45338</v>
      </c>
      <c r="P1302" s="28" t="n">
        <f aca="false">ROUNDDOWN(($B1302-$O1302)/30,0)</f>
        <v>3</v>
      </c>
      <c r="Q1302" s="28" t="str">
        <f aca="false">TEXT($B1302,"yyyy-mm")</f>
        <v>2024-05</v>
      </c>
      <c r="R1302" s="28" t="n">
        <f aca="false">IF(AND($O1302&gt;=DATE(2025,1,1),$O1302&lt;=DATE(2025,4,30)),1,0)</f>
        <v>0</v>
      </c>
    </row>
    <row r="1303" customFormat="false" ht="15" hidden="false" customHeight="false" outlineLevel="0" collapsed="false">
      <c r="A1303" s="28" t="n">
        <v>138</v>
      </c>
      <c r="B1303" s="29" t="n">
        <v>45838</v>
      </c>
      <c r="C1303" s="28" t="n">
        <v>28000</v>
      </c>
      <c r="D1303" s="28" t="n">
        <v>0</v>
      </c>
      <c r="E1303" s="28" t="n">
        <v>0</v>
      </c>
      <c r="F1303" s="28" t="s">
        <v>345</v>
      </c>
      <c r="G1303" s="28" t="n">
        <v>0</v>
      </c>
      <c r="H1303" s="28" t="n">
        <v>0</v>
      </c>
      <c r="I1303" s="28" t="n">
        <v>0</v>
      </c>
      <c r="J1303" s="28" t="n">
        <v>270</v>
      </c>
      <c r="K1303" s="28" t="n">
        <v>8</v>
      </c>
      <c r="L1303" s="28" t="n">
        <v>2</v>
      </c>
      <c r="M1303" s="28" t="s">
        <v>147</v>
      </c>
      <c r="N1303" s="28" t="s">
        <v>138</v>
      </c>
      <c r="O1303" s="29" t="n">
        <v>45838</v>
      </c>
      <c r="P1303" s="28" t="n">
        <f aca="false">ROUNDDOWN(($B1303-$O1303)/30,0)</f>
        <v>0</v>
      </c>
      <c r="Q1303" s="28" t="str">
        <f aca="false">TEXT($B1303,"yyyy-mm")</f>
        <v>2025-06</v>
      </c>
      <c r="R1303" s="28" t="n">
        <f aca="false">IF(AND($O1303&gt;=DATE(2025,1,1),$O1303&lt;=DATE(2025,4,30)),1,0)</f>
        <v>0</v>
      </c>
    </row>
    <row r="1304" customFormat="false" ht="15" hidden="false" customHeight="false" outlineLevel="0" collapsed="false">
      <c r="A1304" s="28" t="n">
        <v>138</v>
      </c>
      <c r="B1304" s="29" t="n">
        <v>45869</v>
      </c>
      <c r="C1304" s="28" t="n">
        <v>23333.33</v>
      </c>
      <c r="D1304" s="28" t="n">
        <v>0</v>
      </c>
      <c r="E1304" s="28" t="n">
        <v>0</v>
      </c>
      <c r="F1304" s="28" t="s">
        <v>345</v>
      </c>
      <c r="G1304" s="28" t="n">
        <v>0</v>
      </c>
      <c r="H1304" s="28" t="n">
        <v>0</v>
      </c>
      <c r="I1304" s="28" t="n">
        <v>0</v>
      </c>
      <c r="J1304" s="28" t="n">
        <v>270</v>
      </c>
      <c r="K1304" s="28" t="n">
        <v>8</v>
      </c>
      <c r="L1304" s="28" t="n">
        <v>2</v>
      </c>
      <c r="M1304" s="28" t="s">
        <v>147</v>
      </c>
      <c r="N1304" s="28" t="s">
        <v>138</v>
      </c>
      <c r="O1304" s="29" t="n">
        <v>45838</v>
      </c>
      <c r="P1304" s="28" t="n">
        <f aca="false">ROUNDDOWN(($B1304-$O1304)/30,0)</f>
        <v>1</v>
      </c>
      <c r="Q1304" s="28" t="str">
        <f aca="false">TEXT($B1304,"yyyy-mm")</f>
        <v>2025-07</v>
      </c>
      <c r="R1304" s="28" t="n">
        <f aca="false">IF(AND($O1304&gt;=DATE(2025,1,1),$O1304&lt;=DATE(2025,4,30)),1,0)</f>
        <v>0</v>
      </c>
    </row>
    <row r="1305" customFormat="false" ht="15" hidden="false" customHeight="false" outlineLevel="0" collapsed="false">
      <c r="A1305" s="28" t="n">
        <v>138</v>
      </c>
      <c r="B1305" s="29" t="n">
        <v>45900</v>
      </c>
      <c r="C1305" s="28" t="n">
        <v>18666.66</v>
      </c>
      <c r="D1305" s="28" t="n">
        <v>0</v>
      </c>
      <c r="E1305" s="28" t="n">
        <v>0</v>
      </c>
      <c r="F1305" s="28" t="s">
        <v>345</v>
      </c>
      <c r="G1305" s="28" t="n">
        <v>0</v>
      </c>
      <c r="H1305" s="28" t="n">
        <v>0</v>
      </c>
      <c r="I1305" s="28" t="n">
        <v>0</v>
      </c>
      <c r="J1305" s="28" t="n">
        <v>270</v>
      </c>
      <c r="K1305" s="28" t="n">
        <v>8</v>
      </c>
      <c r="L1305" s="28" t="n">
        <v>2</v>
      </c>
      <c r="M1305" s="28" t="s">
        <v>147</v>
      </c>
      <c r="N1305" s="28" t="s">
        <v>138</v>
      </c>
      <c r="O1305" s="29" t="n">
        <v>45838</v>
      </c>
      <c r="P1305" s="28" t="n">
        <f aca="false">ROUNDDOWN(($B1305-$O1305)/30,0)</f>
        <v>2</v>
      </c>
      <c r="Q1305" s="28" t="str">
        <f aca="false">TEXT($B1305,"yyyy-mm")</f>
        <v>2025-08</v>
      </c>
      <c r="R1305" s="28" t="n">
        <f aca="false">IF(AND($O1305&gt;=DATE(2025,1,1),$O1305&lt;=DATE(2025,4,30)),1,0)</f>
        <v>0</v>
      </c>
    </row>
    <row r="1306" customFormat="false" ht="15" hidden="false" customHeight="false" outlineLevel="0" collapsed="false">
      <c r="A1306" s="28" t="n">
        <v>138</v>
      </c>
      <c r="B1306" s="29" t="n">
        <v>45930</v>
      </c>
      <c r="C1306" s="28" t="n">
        <v>13999.99</v>
      </c>
      <c r="D1306" s="28" t="n">
        <v>0</v>
      </c>
      <c r="E1306" s="28" t="n">
        <v>0</v>
      </c>
      <c r="F1306" s="28" t="s">
        <v>345</v>
      </c>
      <c r="G1306" s="28" t="n">
        <v>0</v>
      </c>
      <c r="H1306" s="28" t="n">
        <v>0</v>
      </c>
      <c r="I1306" s="28" t="n">
        <v>0</v>
      </c>
      <c r="J1306" s="28" t="n">
        <v>270</v>
      </c>
      <c r="K1306" s="28" t="n">
        <v>8</v>
      </c>
      <c r="L1306" s="28" t="n">
        <v>2</v>
      </c>
      <c r="M1306" s="28" t="s">
        <v>147</v>
      </c>
      <c r="N1306" s="28" t="s">
        <v>138</v>
      </c>
      <c r="O1306" s="29" t="n">
        <v>45838</v>
      </c>
      <c r="P1306" s="28" t="n">
        <f aca="false">ROUNDDOWN(($B1306-$O1306)/30,0)</f>
        <v>3</v>
      </c>
      <c r="Q1306" s="28" t="str">
        <f aca="false">TEXT($B1306,"yyyy-mm")</f>
        <v>2025-09</v>
      </c>
      <c r="R1306" s="28" t="n">
        <f aca="false">IF(AND($O1306&gt;=DATE(2025,1,1),$O1306&lt;=DATE(2025,4,30)),1,0)</f>
        <v>0</v>
      </c>
    </row>
    <row r="1307" customFormat="false" ht="15" hidden="false" customHeight="false" outlineLevel="0" collapsed="false">
      <c r="A1307" s="28" t="n">
        <v>138</v>
      </c>
      <c r="B1307" s="29" t="n">
        <v>45961</v>
      </c>
      <c r="C1307" s="28" t="n">
        <v>9333.32</v>
      </c>
      <c r="D1307" s="28" t="n">
        <v>0</v>
      </c>
      <c r="E1307" s="28" t="n">
        <v>0</v>
      </c>
      <c r="F1307" s="28" t="s">
        <v>345</v>
      </c>
      <c r="G1307" s="28" t="n">
        <v>0</v>
      </c>
      <c r="H1307" s="28" t="n">
        <v>0</v>
      </c>
      <c r="I1307" s="28" t="n">
        <v>0</v>
      </c>
      <c r="J1307" s="28" t="n">
        <v>270</v>
      </c>
      <c r="K1307" s="28" t="n">
        <v>8</v>
      </c>
      <c r="L1307" s="28" t="n">
        <v>2</v>
      </c>
      <c r="M1307" s="28" t="s">
        <v>147</v>
      </c>
      <c r="N1307" s="28" t="s">
        <v>138</v>
      </c>
      <c r="O1307" s="29" t="n">
        <v>45838</v>
      </c>
      <c r="P1307" s="28" t="n">
        <f aca="false">ROUNDDOWN(($B1307-$O1307)/30,0)</f>
        <v>4</v>
      </c>
      <c r="Q1307" s="28" t="str">
        <f aca="false">TEXT($B1307,"yyyy-mm")</f>
        <v>2025-10</v>
      </c>
      <c r="R1307" s="28" t="n">
        <f aca="false">IF(AND($O1307&gt;=DATE(2025,1,1),$O1307&lt;=DATE(2025,4,30)),1,0)</f>
        <v>0</v>
      </c>
    </row>
    <row r="1308" customFormat="false" ht="15" hidden="false" customHeight="false" outlineLevel="0" collapsed="false">
      <c r="A1308" s="28" t="n">
        <v>138</v>
      </c>
      <c r="B1308" s="29" t="n">
        <v>45991</v>
      </c>
      <c r="C1308" s="28" t="n">
        <v>4666.65</v>
      </c>
      <c r="D1308" s="28" t="n">
        <v>0</v>
      </c>
      <c r="E1308" s="28" t="n">
        <v>0</v>
      </c>
      <c r="F1308" s="28" t="s">
        <v>345</v>
      </c>
      <c r="G1308" s="28" t="n">
        <v>0</v>
      </c>
      <c r="H1308" s="28" t="n">
        <v>0</v>
      </c>
      <c r="I1308" s="28" t="n">
        <v>0</v>
      </c>
      <c r="J1308" s="28" t="n">
        <v>270</v>
      </c>
      <c r="K1308" s="28" t="n">
        <v>8</v>
      </c>
      <c r="L1308" s="28" t="n">
        <v>2</v>
      </c>
      <c r="M1308" s="28" t="s">
        <v>147</v>
      </c>
      <c r="N1308" s="28" t="s">
        <v>138</v>
      </c>
      <c r="O1308" s="29" t="n">
        <v>45838</v>
      </c>
      <c r="P1308" s="28" t="n">
        <f aca="false">ROUNDDOWN(($B1308-$O1308)/30,0)</f>
        <v>5</v>
      </c>
      <c r="Q1308" s="28" t="str">
        <f aca="false">TEXT($B1308,"yyyy-mm")</f>
        <v>2025-11</v>
      </c>
      <c r="R1308" s="28" t="n">
        <f aca="false">IF(AND($O1308&gt;=DATE(2025,1,1),$O1308&lt;=DATE(2025,4,30)),1,0)</f>
        <v>0</v>
      </c>
    </row>
    <row r="1309" customFormat="false" ht="15" hidden="false" customHeight="false" outlineLevel="0" collapsed="false">
      <c r="A1309" s="28" t="n">
        <v>138</v>
      </c>
      <c r="B1309" s="29" t="n">
        <v>46022</v>
      </c>
      <c r="C1309" s="28" t="n">
        <v>0</v>
      </c>
      <c r="D1309" s="28" t="n">
        <v>0</v>
      </c>
      <c r="E1309" s="28" t="n">
        <v>0</v>
      </c>
      <c r="F1309" s="28" t="s">
        <v>345</v>
      </c>
      <c r="G1309" s="28" t="n">
        <v>0</v>
      </c>
      <c r="H1309" s="28" t="n">
        <v>0</v>
      </c>
      <c r="I1309" s="28" t="n">
        <v>0</v>
      </c>
      <c r="J1309" s="28" t="n">
        <v>270</v>
      </c>
      <c r="K1309" s="28" t="n">
        <v>8</v>
      </c>
      <c r="L1309" s="28" t="n">
        <v>2</v>
      </c>
      <c r="M1309" s="28" t="s">
        <v>147</v>
      </c>
      <c r="N1309" s="28" t="s">
        <v>138</v>
      </c>
      <c r="O1309" s="29" t="n">
        <v>45838</v>
      </c>
      <c r="P1309" s="28" t="n">
        <f aca="false">ROUNDDOWN(($B1309-$O1309)/30,0)</f>
        <v>6</v>
      </c>
      <c r="Q1309" s="28" t="str">
        <f aca="false">TEXT($B1309,"yyyy-mm")</f>
        <v>2025-12</v>
      </c>
      <c r="R1309" s="28" t="n">
        <f aca="false">IF(AND($O1309&gt;=DATE(2025,1,1),$O1309&lt;=DATE(2025,4,30)),1,0)</f>
        <v>0</v>
      </c>
    </row>
    <row r="1310" customFormat="false" ht="15" hidden="false" customHeight="false" outlineLevel="0" collapsed="false">
      <c r="A1310" s="28" t="n">
        <v>139</v>
      </c>
      <c r="B1310" s="29" t="n">
        <v>44620</v>
      </c>
      <c r="C1310" s="28" t="n">
        <v>64400</v>
      </c>
      <c r="D1310" s="28" t="n">
        <v>0</v>
      </c>
      <c r="E1310" s="28" t="n">
        <v>0</v>
      </c>
      <c r="F1310" s="28" t="s">
        <v>345</v>
      </c>
      <c r="G1310" s="28" t="n">
        <v>0</v>
      </c>
      <c r="H1310" s="28" t="n">
        <v>0</v>
      </c>
      <c r="I1310" s="28" t="n">
        <v>0</v>
      </c>
      <c r="J1310" s="28" t="n">
        <v>100</v>
      </c>
      <c r="K1310" s="28" t="n">
        <v>1</v>
      </c>
      <c r="L1310" s="28" t="n">
        <v>1</v>
      </c>
      <c r="M1310" s="28" t="s">
        <v>145</v>
      </c>
      <c r="N1310" s="28" t="s">
        <v>138</v>
      </c>
      <c r="O1310" s="29" t="n">
        <v>44611</v>
      </c>
      <c r="P1310" s="28" t="n">
        <f aca="false">ROUNDDOWN(($B1310-$O1310)/30,0)</f>
        <v>0</v>
      </c>
      <c r="Q1310" s="28" t="str">
        <f aca="false">TEXT($B1310,"yyyy-mm")</f>
        <v>2022-02</v>
      </c>
      <c r="R1310" s="28" t="n">
        <f aca="false">IF(AND($O1310&gt;=DATE(2025,1,1),$O1310&lt;=DATE(2025,4,30)),1,0)</f>
        <v>0</v>
      </c>
    </row>
    <row r="1311" customFormat="false" ht="15" hidden="false" customHeight="false" outlineLevel="0" collapsed="false">
      <c r="A1311" s="28" t="n">
        <v>139</v>
      </c>
      <c r="B1311" s="29" t="n">
        <v>44651</v>
      </c>
      <c r="C1311" s="28" t="n">
        <v>32200</v>
      </c>
      <c r="D1311" s="28" t="n">
        <v>0</v>
      </c>
      <c r="E1311" s="28" t="n">
        <v>0</v>
      </c>
      <c r="F1311" s="28" t="s">
        <v>345</v>
      </c>
      <c r="G1311" s="28" t="n">
        <v>0</v>
      </c>
      <c r="H1311" s="28" t="n">
        <v>0</v>
      </c>
      <c r="I1311" s="28" t="n">
        <v>0</v>
      </c>
      <c r="J1311" s="28" t="n">
        <v>100</v>
      </c>
      <c r="K1311" s="28" t="n">
        <v>1</v>
      </c>
      <c r="L1311" s="28" t="n">
        <v>1</v>
      </c>
      <c r="M1311" s="28" t="s">
        <v>145</v>
      </c>
      <c r="N1311" s="28" t="s">
        <v>138</v>
      </c>
      <c r="O1311" s="29" t="n">
        <v>44611</v>
      </c>
      <c r="P1311" s="28" t="n">
        <f aca="false">ROUNDDOWN(($B1311-$O1311)/30,0)</f>
        <v>1</v>
      </c>
      <c r="Q1311" s="28" t="str">
        <f aca="false">TEXT($B1311,"yyyy-mm")</f>
        <v>2022-03</v>
      </c>
      <c r="R1311" s="28" t="n">
        <f aca="false">IF(AND($O1311&gt;=DATE(2025,1,1),$O1311&lt;=DATE(2025,4,30)),1,0)</f>
        <v>0</v>
      </c>
    </row>
    <row r="1312" customFormat="false" ht="15" hidden="false" customHeight="false" outlineLevel="0" collapsed="false">
      <c r="A1312" s="28" t="n">
        <v>139</v>
      </c>
      <c r="B1312" s="29" t="n">
        <v>44681</v>
      </c>
      <c r="C1312" s="28" t="n">
        <v>0</v>
      </c>
      <c r="D1312" s="28" t="n">
        <v>0</v>
      </c>
      <c r="E1312" s="28" t="n">
        <v>0</v>
      </c>
      <c r="F1312" s="28" t="s">
        <v>345</v>
      </c>
      <c r="G1312" s="28" t="n">
        <v>0</v>
      </c>
      <c r="H1312" s="28" t="n">
        <v>0</v>
      </c>
      <c r="I1312" s="28" t="n">
        <v>0</v>
      </c>
      <c r="J1312" s="28" t="n">
        <v>100</v>
      </c>
      <c r="K1312" s="28" t="n">
        <v>1</v>
      </c>
      <c r="L1312" s="28" t="n">
        <v>1</v>
      </c>
      <c r="M1312" s="28" t="s">
        <v>145</v>
      </c>
      <c r="N1312" s="28" t="s">
        <v>138</v>
      </c>
      <c r="O1312" s="29" t="n">
        <v>44611</v>
      </c>
      <c r="P1312" s="28" t="n">
        <f aca="false">ROUNDDOWN(($B1312-$O1312)/30,0)</f>
        <v>2</v>
      </c>
      <c r="Q1312" s="28" t="str">
        <f aca="false">TEXT($B1312,"yyyy-mm")</f>
        <v>2022-04</v>
      </c>
      <c r="R1312" s="28" t="n">
        <f aca="false">IF(AND($O1312&gt;=DATE(2025,1,1),$O1312&lt;=DATE(2025,4,30)),1,0)</f>
        <v>0</v>
      </c>
    </row>
    <row r="1313" customFormat="false" ht="15" hidden="false" customHeight="false" outlineLevel="0" collapsed="false">
      <c r="A1313" s="28" t="n">
        <v>140</v>
      </c>
      <c r="B1313" s="29" t="n">
        <v>45260</v>
      </c>
      <c r="C1313" s="28" t="n">
        <v>35800</v>
      </c>
      <c r="D1313" s="28" t="n">
        <v>0</v>
      </c>
      <c r="E1313" s="28" t="n">
        <v>0</v>
      </c>
      <c r="F1313" s="28" t="s">
        <v>345</v>
      </c>
      <c r="G1313" s="28" t="n">
        <v>0</v>
      </c>
      <c r="H1313" s="28" t="n">
        <v>0</v>
      </c>
      <c r="I1313" s="28" t="n">
        <v>0</v>
      </c>
      <c r="J1313" s="28" t="n">
        <v>213</v>
      </c>
      <c r="K1313" s="28" t="n">
        <v>5</v>
      </c>
      <c r="L1313" s="28" t="n">
        <v>2</v>
      </c>
      <c r="M1313" s="28" t="s">
        <v>147</v>
      </c>
      <c r="N1313" s="28" t="s">
        <v>140</v>
      </c>
      <c r="O1313" s="29" t="n">
        <v>45245</v>
      </c>
      <c r="P1313" s="28" t="n">
        <f aca="false">ROUNDDOWN(($B1313-$O1313)/30,0)</f>
        <v>0</v>
      </c>
      <c r="Q1313" s="28" t="str">
        <f aca="false">TEXT($B1313,"yyyy-mm")</f>
        <v>2023-11</v>
      </c>
      <c r="R1313" s="28" t="n">
        <f aca="false">IF(AND($O1313&gt;=DATE(2025,1,1),$O1313&lt;=DATE(2025,4,30)),1,0)</f>
        <v>0</v>
      </c>
    </row>
    <row r="1314" customFormat="false" ht="15" hidden="false" customHeight="false" outlineLevel="0" collapsed="false">
      <c r="A1314" s="28" t="n">
        <v>140</v>
      </c>
      <c r="B1314" s="29" t="n">
        <v>45291</v>
      </c>
      <c r="C1314" s="28" t="n">
        <v>26850</v>
      </c>
      <c r="D1314" s="28" t="n">
        <v>0</v>
      </c>
      <c r="E1314" s="28" t="n">
        <v>0</v>
      </c>
      <c r="F1314" s="28" t="s">
        <v>345</v>
      </c>
      <c r="G1314" s="28" t="n">
        <v>0</v>
      </c>
      <c r="H1314" s="28" t="n">
        <v>0</v>
      </c>
      <c r="I1314" s="28" t="n">
        <v>0</v>
      </c>
      <c r="J1314" s="28" t="n">
        <v>213</v>
      </c>
      <c r="K1314" s="28" t="n">
        <v>5</v>
      </c>
      <c r="L1314" s="28" t="n">
        <v>2</v>
      </c>
      <c r="M1314" s="28" t="s">
        <v>147</v>
      </c>
      <c r="N1314" s="28" t="s">
        <v>140</v>
      </c>
      <c r="O1314" s="29" t="n">
        <v>45245</v>
      </c>
      <c r="P1314" s="28" t="n">
        <f aca="false">ROUNDDOWN(($B1314-$O1314)/30,0)</f>
        <v>1</v>
      </c>
      <c r="Q1314" s="28" t="str">
        <f aca="false">TEXT($B1314,"yyyy-mm")</f>
        <v>2023-12</v>
      </c>
      <c r="R1314" s="28" t="n">
        <f aca="false">IF(AND($O1314&gt;=DATE(2025,1,1),$O1314&lt;=DATE(2025,4,30)),1,0)</f>
        <v>0</v>
      </c>
    </row>
    <row r="1315" customFormat="false" ht="15" hidden="false" customHeight="false" outlineLevel="0" collapsed="false">
      <c r="A1315" s="28" t="n">
        <v>140</v>
      </c>
      <c r="B1315" s="29" t="n">
        <v>45322</v>
      </c>
      <c r="C1315" s="28" t="n">
        <v>26850</v>
      </c>
      <c r="D1315" s="28" t="n">
        <v>8950</v>
      </c>
      <c r="E1315" s="28" t="n">
        <v>16</v>
      </c>
      <c r="F1315" s="28" t="s">
        <v>346</v>
      </c>
      <c r="G1315" s="28" t="n">
        <v>0</v>
      </c>
      <c r="H1315" s="28" t="n">
        <v>0</v>
      </c>
      <c r="I1315" s="28" t="n">
        <v>0</v>
      </c>
      <c r="J1315" s="28" t="n">
        <v>213</v>
      </c>
      <c r="K1315" s="28" t="n">
        <v>5</v>
      </c>
      <c r="L1315" s="28" t="n">
        <v>2</v>
      </c>
      <c r="M1315" s="28" t="s">
        <v>147</v>
      </c>
      <c r="N1315" s="28" t="s">
        <v>140</v>
      </c>
      <c r="O1315" s="29" t="n">
        <v>45245</v>
      </c>
      <c r="P1315" s="28" t="n">
        <f aca="false">ROUNDDOWN(($B1315-$O1315)/30,0)</f>
        <v>2</v>
      </c>
      <c r="Q1315" s="28" t="str">
        <f aca="false">TEXT($B1315,"yyyy-mm")</f>
        <v>2024-01</v>
      </c>
      <c r="R1315" s="28" t="n">
        <f aca="false">IF(AND($O1315&gt;=DATE(2025,1,1),$O1315&lt;=DATE(2025,4,30)),1,0)</f>
        <v>0</v>
      </c>
    </row>
    <row r="1316" customFormat="false" ht="15" hidden="false" customHeight="false" outlineLevel="0" collapsed="false">
      <c r="A1316" s="28" t="n">
        <v>140</v>
      </c>
      <c r="B1316" s="29" t="n">
        <v>45351</v>
      </c>
      <c r="C1316" s="28" t="n">
        <v>26850</v>
      </c>
      <c r="D1316" s="28" t="n">
        <v>17900</v>
      </c>
      <c r="E1316" s="28" t="n">
        <v>45</v>
      </c>
      <c r="F1316" s="28" t="s">
        <v>347</v>
      </c>
      <c r="G1316" s="28" t="n">
        <v>1</v>
      </c>
      <c r="H1316" s="28" t="n">
        <v>0</v>
      </c>
      <c r="I1316" s="28" t="n">
        <v>0</v>
      </c>
      <c r="J1316" s="28" t="n">
        <v>213</v>
      </c>
      <c r="K1316" s="28" t="n">
        <v>5</v>
      </c>
      <c r="L1316" s="28" t="n">
        <v>2</v>
      </c>
      <c r="M1316" s="28" t="s">
        <v>147</v>
      </c>
      <c r="N1316" s="28" t="s">
        <v>140</v>
      </c>
      <c r="O1316" s="29" t="n">
        <v>45245</v>
      </c>
      <c r="P1316" s="28" t="n">
        <f aca="false">ROUNDDOWN(($B1316-$O1316)/30,0)</f>
        <v>3</v>
      </c>
      <c r="Q1316" s="28" t="str">
        <f aca="false">TEXT($B1316,"yyyy-mm")</f>
        <v>2024-02</v>
      </c>
      <c r="R1316" s="28" t="n">
        <f aca="false">IF(AND($O1316&gt;=DATE(2025,1,1),$O1316&lt;=DATE(2025,4,30)),1,0)</f>
        <v>0</v>
      </c>
    </row>
    <row r="1317" customFormat="false" ht="15" hidden="false" customHeight="false" outlineLevel="0" collapsed="false">
      <c r="A1317" s="28" t="n">
        <v>140</v>
      </c>
      <c r="B1317" s="29" t="n">
        <v>45382</v>
      </c>
      <c r="C1317" s="28" t="n">
        <v>21336.61</v>
      </c>
      <c r="D1317" s="28" t="n">
        <v>21336.61</v>
      </c>
      <c r="E1317" s="28" t="n">
        <v>76</v>
      </c>
      <c r="F1317" s="28" t="s">
        <v>348</v>
      </c>
      <c r="G1317" s="28" t="n">
        <v>1</v>
      </c>
      <c r="H1317" s="28" t="n">
        <v>1</v>
      </c>
      <c r="I1317" s="28" t="n">
        <v>0</v>
      </c>
      <c r="J1317" s="28" t="n">
        <v>213</v>
      </c>
      <c r="K1317" s="28" t="n">
        <v>5</v>
      </c>
      <c r="L1317" s="28" t="n">
        <v>2</v>
      </c>
      <c r="M1317" s="28" t="s">
        <v>147</v>
      </c>
      <c r="N1317" s="28" t="s">
        <v>140</v>
      </c>
      <c r="O1317" s="29" t="n">
        <v>45245</v>
      </c>
      <c r="P1317" s="28" t="n">
        <f aca="false">ROUNDDOWN(($B1317-$O1317)/30,0)</f>
        <v>4</v>
      </c>
      <c r="Q1317" s="28" t="str">
        <f aca="false">TEXT($B1317,"yyyy-mm")</f>
        <v>2024-03</v>
      </c>
      <c r="R1317" s="28" t="n">
        <f aca="false">IF(AND($O1317&gt;=DATE(2025,1,1),$O1317&lt;=DATE(2025,4,30)),1,0)</f>
        <v>0</v>
      </c>
    </row>
    <row r="1318" customFormat="false" ht="15" hidden="false" customHeight="false" outlineLevel="0" collapsed="false">
      <c r="A1318" s="28" t="n">
        <v>141</v>
      </c>
      <c r="B1318" s="29" t="n">
        <v>45900</v>
      </c>
      <c r="C1318" s="28" t="n">
        <v>10700</v>
      </c>
      <c r="D1318" s="28" t="n">
        <v>0</v>
      </c>
      <c r="E1318" s="28" t="n">
        <v>0</v>
      </c>
      <c r="F1318" s="28" t="s">
        <v>345</v>
      </c>
      <c r="G1318" s="28" t="n">
        <v>0</v>
      </c>
      <c r="H1318" s="28" t="n">
        <v>0</v>
      </c>
      <c r="I1318" s="28" t="n">
        <v>0</v>
      </c>
      <c r="J1318" s="28" t="n">
        <v>243</v>
      </c>
      <c r="K1318" s="28" t="n">
        <v>9</v>
      </c>
      <c r="L1318" s="28" t="n">
        <v>1</v>
      </c>
      <c r="M1318" s="28" t="s">
        <v>145</v>
      </c>
      <c r="N1318" s="28" t="s">
        <v>138</v>
      </c>
      <c r="O1318" s="29" t="n">
        <v>45884</v>
      </c>
      <c r="P1318" s="28" t="n">
        <f aca="false">ROUNDDOWN(($B1318-$O1318)/30,0)</f>
        <v>0</v>
      </c>
      <c r="Q1318" s="28" t="str">
        <f aca="false">TEXT($B1318,"yyyy-mm")</f>
        <v>2025-08</v>
      </c>
      <c r="R1318" s="28" t="n">
        <f aca="false">IF(AND($O1318&gt;=DATE(2025,1,1),$O1318&lt;=DATE(2025,4,30)),1,0)</f>
        <v>0</v>
      </c>
    </row>
    <row r="1319" customFormat="false" ht="15" hidden="false" customHeight="false" outlineLevel="0" collapsed="false">
      <c r="A1319" s="28" t="n">
        <v>141</v>
      </c>
      <c r="B1319" s="29" t="n">
        <v>45930</v>
      </c>
      <c r="C1319" s="28" t="n">
        <v>5350</v>
      </c>
      <c r="D1319" s="28" t="n">
        <v>0</v>
      </c>
      <c r="E1319" s="28" t="n">
        <v>0</v>
      </c>
      <c r="F1319" s="28" t="s">
        <v>345</v>
      </c>
      <c r="G1319" s="28" t="n">
        <v>0</v>
      </c>
      <c r="H1319" s="28" t="n">
        <v>0</v>
      </c>
      <c r="I1319" s="28" t="n">
        <v>0</v>
      </c>
      <c r="J1319" s="28" t="n">
        <v>243</v>
      </c>
      <c r="K1319" s="28" t="n">
        <v>9</v>
      </c>
      <c r="L1319" s="28" t="n">
        <v>1</v>
      </c>
      <c r="M1319" s="28" t="s">
        <v>145</v>
      </c>
      <c r="N1319" s="28" t="s">
        <v>138</v>
      </c>
      <c r="O1319" s="29" t="n">
        <v>45884</v>
      </c>
      <c r="P1319" s="28" t="n">
        <f aca="false">ROUNDDOWN(($B1319-$O1319)/30,0)</f>
        <v>1</v>
      </c>
      <c r="Q1319" s="28" t="str">
        <f aca="false">TEXT($B1319,"yyyy-mm")</f>
        <v>2025-09</v>
      </c>
      <c r="R1319" s="28" t="n">
        <f aca="false">IF(AND($O1319&gt;=DATE(2025,1,1),$O1319&lt;=DATE(2025,4,30)),1,0)</f>
        <v>0</v>
      </c>
    </row>
    <row r="1320" customFormat="false" ht="15" hidden="false" customHeight="false" outlineLevel="0" collapsed="false">
      <c r="A1320" s="28" t="n">
        <v>141</v>
      </c>
      <c r="B1320" s="29" t="n">
        <v>45961</v>
      </c>
      <c r="C1320" s="28" t="n">
        <v>0</v>
      </c>
      <c r="D1320" s="28" t="n">
        <v>0</v>
      </c>
      <c r="E1320" s="28" t="n">
        <v>0</v>
      </c>
      <c r="F1320" s="28" t="s">
        <v>345</v>
      </c>
      <c r="G1320" s="28" t="n">
        <v>0</v>
      </c>
      <c r="H1320" s="28" t="n">
        <v>0</v>
      </c>
      <c r="I1320" s="28" t="n">
        <v>0</v>
      </c>
      <c r="J1320" s="28" t="n">
        <v>243</v>
      </c>
      <c r="K1320" s="28" t="n">
        <v>9</v>
      </c>
      <c r="L1320" s="28" t="n">
        <v>1</v>
      </c>
      <c r="M1320" s="28" t="s">
        <v>145</v>
      </c>
      <c r="N1320" s="28" t="s">
        <v>138</v>
      </c>
      <c r="O1320" s="29" t="n">
        <v>45884</v>
      </c>
      <c r="P1320" s="28" t="n">
        <f aca="false">ROUNDDOWN(($B1320-$O1320)/30,0)</f>
        <v>2</v>
      </c>
      <c r="Q1320" s="28" t="str">
        <f aca="false">TEXT($B1320,"yyyy-mm")</f>
        <v>2025-10</v>
      </c>
      <c r="R1320" s="28" t="n">
        <f aca="false">IF(AND($O1320&gt;=DATE(2025,1,1),$O1320&lt;=DATE(2025,4,30)),1,0)</f>
        <v>0</v>
      </c>
    </row>
    <row r="1321" customFormat="false" ht="15" hidden="false" customHeight="false" outlineLevel="0" collapsed="false">
      <c r="A1321" s="28" t="n">
        <v>142</v>
      </c>
      <c r="B1321" s="29" t="n">
        <v>46234</v>
      </c>
      <c r="C1321" s="28" t="n">
        <v>37500</v>
      </c>
      <c r="D1321" s="28" t="n">
        <v>0</v>
      </c>
      <c r="E1321" s="28" t="n">
        <v>0</v>
      </c>
      <c r="F1321" s="28" t="s">
        <v>345</v>
      </c>
      <c r="G1321" s="28" t="n">
        <v>0</v>
      </c>
      <c r="H1321" s="28" t="n">
        <v>0</v>
      </c>
      <c r="I1321" s="28" t="n">
        <v>0</v>
      </c>
      <c r="J1321" s="28" t="n">
        <v>172</v>
      </c>
      <c r="K1321" s="28" t="n">
        <v>6</v>
      </c>
      <c r="L1321" s="28" t="n">
        <v>2</v>
      </c>
      <c r="M1321" s="28" t="s">
        <v>146</v>
      </c>
      <c r="N1321" s="28" t="s">
        <v>138</v>
      </c>
      <c r="O1321" s="29" t="n">
        <v>46229</v>
      </c>
      <c r="P1321" s="28" t="n">
        <f aca="false">ROUNDDOWN(($B1321-$O1321)/30,0)</f>
        <v>0</v>
      </c>
      <c r="Q1321" s="28" t="str">
        <f aca="false">TEXT($B1321,"yyyy-mm")</f>
        <v>2026-07</v>
      </c>
      <c r="R1321" s="28" t="n">
        <f aca="false">IF(AND($O1321&gt;=DATE(2025,1,1),$O1321&lt;=DATE(2025,4,30)),1,0)</f>
        <v>0</v>
      </c>
    </row>
    <row r="1322" customFormat="false" ht="15" hidden="false" customHeight="false" outlineLevel="0" collapsed="false">
      <c r="A1322" s="28" t="n">
        <v>142</v>
      </c>
      <c r="B1322" s="29" t="n">
        <v>46265</v>
      </c>
      <c r="C1322" s="28" t="n">
        <v>34375</v>
      </c>
      <c r="D1322" s="28" t="n">
        <v>0</v>
      </c>
      <c r="E1322" s="28" t="n">
        <v>0</v>
      </c>
      <c r="F1322" s="28" t="s">
        <v>345</v>
      </c>
      <c r="G1322" s="28" t="n">
        <v>0</v>
      </c>
      <c r="H1322" s="28" t="n">
        <v>0</v>
      </c>
      <c r="I1322" s="28" t="n">
        <v>0</v>
      </c>
      <c r="J1322" s="28" t="n">
        <v>172</v>
      </c>
      <c r="K1322" s="28" t="n">
        <v>6</v>
      </c>
      <c r="L1322" s="28" t="n">
        <v>2</v>
      </c>
      <c r="M1322" s="28" t="s">
        <v>146</v>
      </c>
      <c r="N1322" s="28" t="s">
        <v>138</v>
      </c>
      <c r="O1322" s="29" t="n">
        <v>46229</v>
      </c>
      <c r="P1322" s="28" t="n">
        <f aca="false">ROUNDDOWN(($B1322-$O1322)/30,0)</f>
        <v>1</v>
      </c>
      <c r="Q1322" s="28" t="str">
        <f aca="false">TEXT($B1322,"yyyy-mm")</f>
        <v>2026-08</v>
      </c>
      <c r="R1322" s="28" t="n">
        <f aca="false">IF(AND($O1322&gt;=DATE(2025,1,1),$O1322&lt;=DATE(2025,4,30)),1,0)</f>
        <v>0</v>
      </c>
    </row>
    <row r="1323" customFormat="false" ht="15" hidden="false" customHeight="false" outlineLevel="0" collapsed="false">
      <c r="A1323" s="28" t="n">
        <v>143</v>
      </c>
      <c r="B1323" s="29" t="n">
        <v>45230</v>
      </c>
      <c r="C1323" s="28" t="n">
        <v>11600</v>
      </c>
      <c r="D1323" s="28" t="n">
        <v>0</v>
      </c>
      <c r="E1323" s="28" t="n">
        <v>0</v>
      </c>
      <c r="F1323" s="28" t="s">
        <v>345</v>
      </c>
      <c r="G1323" s="28" t="n">
        <v>0</v>
      </c>
      <c r="H1323" s="28" t="n">
        <v>0</v>
      </c>
      <c r="I1323" s="28" t="n">
        <v>0</v>
      </c>
      <c r="J1323" s="28" t="n">
        <v>290</v>
      </c>
      <c r="K1323" s="28" t="n">
        <v>9</v>
      </c>
      <c r="L1323" s="28" t="n">
        <v>2</v>
      </c>
      <c r="M1323" s="28" t="s">
        <v>145</v>
      </c>
      <c r="N1323" s="28" t="s">
        <v>138</v>
      </c>
      <c r="O1323" s="29" t="n">
        <v>45208</v>
      </c>
      <c r="P1323" s="28" t="n">
        <f aca="false">ROUNDDOWN(($B1323-$O1323)/30,0)</f>
        <v>0</v>
      </c>
      <c r="Q1323" s="28" t="str">
        <f aca="false">TEXT($B1323,"yyyy-mm")</f>
        <v>2023-10</v>
      </c>
      <c r="R1323" s="28" t="n">
        <f aca="false">IF(AND($O1323&gt;=DATE(2025,1,1),$O1323&lt;=DATE(2025,4,30)),1,0)</f>
        <v>0</v>
      </c>
    </row>
    <row r="1324" customFormat="false" ht="15" hidden="false" customHeight="false" outlineLevel="0" collapsed="false">
      <c r="A1324" s="28" t="n">
        <v>143</v>
      </c>
      <c r="B1324" s="29" t="n">
        <v>45260</v>
      </c>
      <c r="C1324" s="28" t="n">
        <v>8700</v>
      </c>
      <c r="D1324" s="28" t="n">
        <v>0</v>
      </c>
      <c r="E1324" s="28" t="n">
        <v>0</v>
      </c>
      <c r="F1324" s="28" t="s">
        <v>345</v>
      </c>
      <c r="G1324" s="28" t="n">
        <v>0</v>
      </c>
      <c r="H1324" s="28" t="n">
        <v>0</v>
      </c>
      <c r="I1324" s="28" t="n">
        <v>0</v>
      </c>
      <c r="J1324" s="28" t="n">
        <v>290</v>
      </c>
      <c r="K1324" s="28" t="n">
        <v>9</v>
      </c>
      <c r="L1324" s="28" t="n">
        <v>2</v>
      </c>
      <c r="M1324" s="28" t="s">
        <v>145</v>
      </c>
      <c r="N1324" s="28" t="s">
        <v>138</v>
      </c>
      <c r="O1324" s="29" t="n">
        <v>45208</v>
      </c>
      <c r="P1324" s="28" t="n">
        <f aca="false">ROUNDDOWN(($B1324-$O1324)/30,0)</f>
        <v>1</v>
      </c>
      <c r="Q1324" s="28" t="str">
        <f aca="false">TEXT($B1324,"yyyy-mm")</f>
        <v>2023-11</v>
      </c>
      <c r="R1324" s="28" t="n">
        <f aca="false">IF(AND($O1324&gt;=DATE(2025,1,1),$O1324&lt;=DATE(2025,4,30)),1,0)</f>
        <v>0</v>
      </c>
    </row>
    <row r="1325" customFormat="false" ht="15" hidden="false" customHeight="false" outlineLevel="0" collapsed="false">
      <c r="A1325" s="28" t="n">
        <v>143</v>
      </c>
      <c r="B1325" s="29" t="n">
        <v>45291</v>
      </c>
      <c r="C1325" s="28" t="n">
        <v>5800</v>
      </c>
      <c r="D1325" s="28" t="n">
        <v>0</v>
      </c>
      <c r="E1325" s="28" t="n">
        <v>0</v>
      </c>
      <c r="F1325" s="28" t="s">
        <v>345</v>
      </c>
      <c r="G1325" s="28" t="n">
        <v>0</v>
      </c>
      <c r="H1325" s="28" t="n">
        <v>0</v>
      </c>
      <c r="I1325" s="28" t="n">
        <v>0</v>
      </c>
      <c r="J1325" s="28" t="n">
        <v>290</v>
      </c>
      <c r="K1325" s="28" t="n">
        <v>9</v>
      </c>
      <c r="L1325" s="28" t="n">
        <v>2</v>
      </c>
      <c r="M1325" s="28" t="s">
        <v>145</v>
      </c>
      <c r="N1325" s="28" t="s">
        <v>138</v>
      </c>
      <c r="O1325" s="29" t="n">
        <v>45208</v>
      </c>
      <c r="P1325" s="28" t="n">
        <f aca="false">ROUNDDOWN(($B1325-$O1325)/30,0)</f>
        <v>2</v>
      </c>
      <c r="Q1325" s="28" t="str">
        <f aca="false">TEXT($B1325,"yyyy-mm")</f>
        <v>2023-12</v>
      </c>
      <c r="R1325" s="28" t="n">
        <f aca="false">IF(AND($O1325&gt;=DATE(2025,1,1),$O1325&lt;=DATE(2025,4,30)),1,0)</f>
        <v>0</v>
      </c>
    </row>
    <row r="1326" customFormat="false" ht="15" hidden="false" customHeight="false" outlineLevel="0" collapsed="false">
      <c r="A1326" s="28" t="n">
        <v>143</v>
      </c>
      <c r="B1326" s="29" t="n">
        <v>45322</v>
      </c>
      <c r="C1326" s="28" t="n">
        <v>2900</v>
      </c>
      <c r="D1326" s="28" t="n">
        <v>0</v>
      </c>
      <c r="E1326" s="28" t="n">
        <v>0</v>
      </c>
      <c r="F1326" s="28" t="s">
        <v>345</v>
      </c>
      <c r="G1326" s="28" t="n">
        <v>0</v>
      </c>
      <c r="H1326" s="28" t="n">
        <v>0</v>
      </c>
      <c r="I1326" s="28" t="n">
        <v>0</v>
      </c>
      <c r="J1326" s="28" t="n">
        <v>290</v>
      </c>
      <c r="K1326" s="28" t="n">
        <v>9</v>
      </c>
      <c r="L1326" s="28" t="n">
        <v>2</v>
      </c>
      <c r="M1326" s="28" t="s">
        <v>145</v>
      </c>
      <c r="N1326" s="28" t="s">
        <v>138</v>
      </c>
      <c r="O1326" s="29" t="n">
        <v>45208</v>
      </c>
      <c r="P1326" s="28" t="n">
        <f aca="false">ROUNDDOWN(($B1326-$O1326)/30,0)</f>
        <v>3</v>
      </c>
      <c r="Q1326" s="28" t="str">
        <f aca="false">TEXT($B1326,"yyyy-mm")</f>
        <v>2024-01</v>
      </c>
      <c r="R1326" s="28" t="n">
        <f aca="false">IF(AND($O1326&gt;=DATE(2025,1,1),$O1326&lt;=DATE(2025,4,30)),1,0)</f>
        <v>0</v>
      </c>
    </row>
    <row r="1327" customFormat="false" ht="15" hidden="false" customHeight="false" outlineLevel="0" collapsed="false">
      <c r="A1327" s="28" t="n">
        <v>143</v>
      </c>
      <c r="B1327" s="29" t="n">
        <v>45351</v>
      </c>
      <c r="C1327" s="28" t="n">
        <v>0</v>
      </c>
      <c r="D1327" s="28" t="n">
        <v>0</v>
      </c>
      <c r="E1327" s="28" t="n">
        <v>0</v>
      </c>
      <c r="F1327" s="28" t="s">
        <v>345</v>
      </c>
      <c r="G1327" s="28" t="n">
        <v>0</v>
      </c>
      <c r="H1327" s="28" t="n">
        <v>0</v>
      </c>
      <c r="I1327" s="28" t="n">
        <v>0</v>
      </c>
      <c r="J1327" s="28" t="n">
        <v>290</v>
      </c>
      <c r="K1327" s="28" t="n">
        <v>9</v>
      </c>
      <c r="L1327" s="28" t="n">
        <v>2</v>
      </c>
      <c r="M1327" s="28" t="s">
        <v>145</v>
      </c>
      <c r="N1327" s="28" t="s">
        <v>138</v>
      </c>
      <c r="O1327" s="29" t="n">
        <v>45208</v>
      </c>
      <c r="P1327" s="28" t="n">
        <f aca="false">ROUNDDOWN(($B1327-$O1327)/30,0)</f>
        <v>4</v>
      </c>
      <c r="Q1327" s="28" t="str">
        <f aca="false">TEXT($B1327,"yyyy-mm")</f>
        <v>2024-02</v>
      </c>
      <c r="R1327" s="28" t="n">
        <f aca="false">IF(AND($O1327&gt;=DATE(2025,1,1),$O1327&lt;=DATE(2025,4,30)),1,0)</f>
        <v>0</v>
      </c>
    </row>
    <row r="1328" customFormat="false" ht="15" hidden="false" customHeight="false" outlineLevel="0" collapsed="false">
      <c r="A1328" s="28" t="n">
        <v>144</v>
      </c>
      <c r="B1328" s="29" t="n">
        <v>45260</v>
      </c>
      <c r="C1328" s="28" t="n">
        <v>33200</v>
      </c>
      <c r="D1328" s="28" t="n">
        <v>0</v>
      </c>
      <c r="E1328" s="28" t="n">
        <v>0</v>
      </c>
      <c r="F1328" s="28" t="s">
        <v>345</v>
      </c>
      <c r="G1328" s="28" t="n">
        <v>0</v>
      </c>
      <c r="H1328" s="28" t="n">
        <v>0</v>
      </c>
      <c r="I1328" s="28" t="n">
        <v>0</v>
      </c>
      <c r="J1328" s="28" t="n">
        <v>144</v>
      </c>
      <c r="K1328" s="28" t="n">
        <v>10</v>
      </c>
      <c r="L1328" s="28" t="n">
        <v>2</v>
      </c>
      <c r="M1328" s="28" t="s">
        <v>145</v>
      </c>
      <c r="N1328" s="28" t="s">
        <v>139</v>
      </c>
      <c r="O1328" s="29" t="n">
        <v>45256</v>
      </c>
      <c r="P1328" s="28" t="n">
        <f aca="false">ROUNDDOWN(($B1328-$O1328)/30,0)</f>
        <v>0</v>
      </c>
      <c r="Q1328" s="28" t="str">
        <f aca="false">TEXT($B1328,"yyyy-mm")</f>
        <v>2023-11</v>
      </c>
      <c r="R1328" s="28" t="n">
        <f aca="false">IF(AND($O1328&gt;=DATE(2025,1,1),$O1328&lt;=DATE(2025,4,30)),1,0)</f>
        <v>0</v>
      </c>
    </row>
    <row r="1329" customFormat="false" ht="15" hidden="false" customHeight="false" outlineLevel="0" collapsed="false">
      <c r="A1329" s="28" t="n">
        <v>144</v>
      </c>
      <c r="B1329" s="29" t="n">
        <v>45291</v>
      </c>
      <c r="C1329" s="28" t="n">
        <v>27666.67</v>
      </c>
      <c r="D1329" s="28" t="n">
        <v>0</v>
      </c>
      <c r="E1329" s="28" t="n">
        <v>0</v>
      </c>
      <c r="F1329" s="28" t="s">
        <v>345</v>
      </c>
      <c r="G1329" s="28" t="n">
        <v>0</v>
      </c>
      <c r="H1329" s="28" t="n">
        <v>0</v>
      </c>
      <c r="I1329" s="28" t="n">
        <v>0</v>
      </c>
      <c r="J1329" s="28" t="n">
        <v>144</v>
      </c>
      <c r="K1329" s="28" t="n">
        <v>10</v>
      </c>
      <c r="L1329" s="28" t="n">
        <v>2</v>
      </c>
      <c r="M1329" s="28" t="s">
        <v>145</v>
      </c>
      <c r="N1329" s="28" t="s">
        <v>139</v>
      </c>
      <c r="O1329" s="29" t="n">
        <v>45256</v>
      </c>
      <c r="P1329" s="28" t="n">
        <f aca="false">ROUNDDOWN(($B1329-$O1329)/30,0)</f>
        <v>1</v>
      </c>
      <c r="Q1329" s="28" t="str">
        <f aca="false">TEXT($B1329,"yyyy-mm")</f>
        <v>2023-12</v>
      </c>
      <c r="R1329" s="28" t="n">
        <f aca="false">IF(AND($O1329&gt;=DATE(2025,1,1),$O1329&lt;=DATE(2025,4,30)),1,0)</f>
        <v>0</v>
      </c>
    </row>
    <row r="1330" customFormat="false" ht="15" hidden="false" customHeight="false" outlineLevel="0" collapsed="false">
      <c r="A1330" s="28" t="n">
        <v>144</v>
      </c>
      <c r="B1330" s="29" t="n">
        <v>45322</v>
      </c>
      <c r="C1330" s="28" t="n">
        <v>22133.34</v>
      </c>
      <c r="D1330" s="28" t="n">
        <v>0</v>
      </c>
      <c r="E1330" s="28" t="n">
        <v>0</v>
      </c>
      <c r="F1330" s="28" t="s">
        <v>345</v>
      </c>
      <c r="G1330" s="28" t="n">
        <v>0</v>
      </c>
      <c r="H1330" s="28" t="n">
        <v>0</v>
      </c>
      <c r="I1330" s="28" t="n">
        <v>0</v>
      </c>
      <c r="J1330" s="28" t="n">
        <v>144</v>
      </c>
      <c r="K1330" s="28" t="n">
        <v>10</v>
      </c>
      <c r="L1330" s="28" t="n">
        <v>2</v>
      </c>
      <c r="M1330" s="28" t="s">
        <v>145</v>
      </c>
      <c r="N1330" s="28" t="s">
        <v>139</v>
      </c>
      <c r="O1330" s="29" t="n">
        <v>45256</v>
      </c>
      <c r="P1330" s="28" t="n">
        <f aca="false">ROUNDDOWN(($B1330-$O1330)/30,0)</f>
        <v>2</v>
      </c>
      <c r="Q1330" s="28" t="str">
        <f aca="false">TEXT($B1330,"yyyy-mm")</f>
        <v>2024-01</v>
      </c>
      <c r="R1330" s="28" t="n">
        <f aca="false">IF(AND($O1330&gt;=DATE(2025,1,1),$O1330&lt;=DATE(2025,4,30)),1,0)</f>
        <v>0</v>
      </c>
    </row>
    <row r="1331" customFormat="false" ht="15" hidden="false" customHeight="false" outlineLevel="0" collapsed="false">
      <c r="A1331" s="28" t="n">
        <v>144</v>
      </c>
      <c r="B1331" s="29" t="n">
        <v>45351</v>
      </c>
      <c r="C1331" s="28" t="n">
        <v>16600.01</v>
      </c>
      <c r="D1331" s="28" t="n">
        <v>0</v>
      </c>
      <c r="E1331" s="28" t="n">
        <v>0</v>
      </c>
      <c r="F1331" s="28" t="s">
        <v>345</v>
      </c>
      <c r="G1331" s="28" t="n">
        <v>0</v>
      </c>
      <c r="H1331" s="28" t="n">
        <v>0</v>
      </c>
      <c r="I1331" s="28" t="n">
        <v>0</v>
      </c>
      <c r="J1331" s="28" t="n">
        <v>144</v>
      </c>
      <c r="K1331" s="28" t="n">
        <v>10</v>
      </c>
      <c r="L1331" s="28" t="n">
        <v>2</v>
      </c>
      <c r="M1331" s="28" t="s">
        <v>145</v>
      </c>
      <c r="N1331" s="28" t="s">
        <v>139</v>
      </c>
      <c r="O1331" s="29" t="n">
        <v>45256</v>
      </c>
      <c r="P1331" s="28" t="n">
        <f aca="false">ROUNDDOWN(($B1331-$O1331)/30,0)</f>
        <v>3</v>
      </c>
      <c r="Q1331" s="28" t="str">
        <f aca="false">TEXT($B1331,"yyyy-mm")</f>
        <v>2024-02</v>
      </c>
      <c r="R1331" s="28" t="n">
        <f aca="false">IF(AND($O1331&gt;=DATE(2025,1,1),$O1331&lt;=DATE(2025,4,30)),1,0)</f>
        <v>0</v>
      </c>
    </row>
    <row r="1332" customFormat="false" ht="15" hidden="false" customHeight="false" outlineLevel="0" collapsed="false">
      <c r="A1332" s="28" t="n">
        <v>144</v>
      </c>
      <c r="B1332" s="29" t="n">
        <v>45382</v>
      </c>
      <c r="C1332" s="28" t="n">
        <v>11066.68</v>
      </c>
      <c r="D1332" s="28" t="n">
        <v>0</v>
      </c>
      <c r="E1332" s="28" t="n">
        <v>0</v>
      </c>
      <c r="F1332" s="28" t="s">
        <v>345</v>
      </c>
      <c r="G1332" s="28" t="n">
        <v>0</v>
      </c>
      <c r="H1332" s="28" t="n">
        <v>0</v>
      </c>
      <c r="I1332" s="28" t="n">
        <v>0</v>
      </c>
      <c r="J1332" s="28" t="n">
        <v>144</v>
      </c>
      <c r="K1332" s="28" t="n">
        <v>10</v>
      </c>
      <c r="L1332" s="28" t="n">
        <v>2</v>
      </c>
      <c r="M1332" s="28" t="s">
        <v>145</v>
      </c>
      <c r="N1332" s="28" t="s">
        <v>139</v>
      </c>
      <c r="O1332" s="29" t="n">
        <v>45256</v>
      </c>
      <c r="P1332" s="28" t="n">
        <f aca="false">ROUNDDOWN(($B1332-$O1332)/30,0)</f>
        <v>4</v>
      </c>
      <c r="Q1332" s="28" t="str">
        <f aca="false">TEXT($B1332,"yyyy-mm")</f>
        <v>2024-03</v>
      </c>
      <c r="R1332" s="28" t="n">
        <f aca="false">IF(AND($O1332&gt;=DATE(2025,1,1),$O1332&lt;=DATE(2025,4,30)),1,0)</f>
        <v>0</v>
      </c>
    </row>
    <row r="1333" customFormat="false" ht="15" hidden="false" customHeight="false" outlineLevel="0" collapsed="false">
      <c r="A1333" s="28" t="n">
        <v>144</v>
      </c>
      <c r="B1333" s="29" t="n">
        <v>45412</v>
      </c>
      <c r="C1333" s="28" t="n">
        <v>5533.35</v>
      </c>
      <c r="D1333" s="28" t="n">
        <v>0</v>
      </c>
      <c r="E1333" s="28" t="n">
        <v>0</v>
      </c>
      <c r="F1333" s="28" t="s">
        <v>345</v>
      </c>
      <c r="G1333" s="28" t="n">
        <v>0</v>
      </c>
      <c r="H1333" s="28" t="n">
        <v>0</v>
      </c>
      <c r="I1333" s="28" t="n">
        <v>0</v>
      </c>
      <c r="J1333" s="28" t="n">
        <v>144</v>
      </c>
      <c r="K1333" s="28" t="n">
        <v>10</v>
      </c>
      <c r="L1333" s="28" t="n">
        <v>2</v>
      </c>
      <c r="M1333" s="28" t="s">
        <v>145</v>
      </c>
      <c r="N1333" s="28" t="s">
        <v>139</v>
      </c>
      <c r="O1333" s="29" t="n">
        <v>45256</v>
      </c>
      <c r="P1333" s="28" t="n">
        <f aca="false">ROUNDDOWN(($B1333-$O1333)/30,0)</f>
        <v>5</v>
      </c>
      <c r="Q1333" s="28" t="str">
        <f aca="false">TEXT($B1333,"yyyy-mm")</f>
        <v>2024-04</v>
      </c>
      <c r="R1333" s="28" t="n">
        <f aca="false">IF(AND($O1333&gt;=DATE(2025,1,1),$O1333&lt;=DATE(2025,4,30)),1,0)</f>
        <v>0</v>
      </c>
    </row>
    <row r="1334" customFormat="false" ht="15" hidden="false" customHeight="false" outlineLevel="0" collapsed="false">
      <c r="A1334" s="28" t="n">
        <v>144</v>
      </c>
      <c r="B1334" s="29" t="n">
        <v>45443</v>
      </c>
      <c r="C1334" s="28" t="n">
        <v>0.02</v>
      </c>
      <c r="D1334" s="28" t="n">
        <v>0</v>
      </c>
      <c r="E1334" s="28" t="n">
        <v>0</v>
      </c>
      <c r="F1334" s="28" t="s">
        <v>345</v>
      </c>
      <c r="G1334" s="28" t="n">
        <v>0</v>
      </c>
      <c r="H1334" s="28" t="n">
        <v>0</v>
      </c>
      <c r="I1334" s="28" t="n">
        <v>0</v>
      </c>
      <c r="J1334" s="28" t="n">
        <v>144</v>
      </c>
      <c r="K1334" s="28" t="n">
        <v>10</v>
      </c>
      <c r="L1334" s="28" t="n">
        <v>2</v>
      </c>
      <c r="M1334" s="28" t="s">
        <v>145</v>
      </c>
      <c r="N1334" s="28" t="s">
        <v>139</v>
      </c>
      <c r="O1334" s="29" t="n">
        <v>45256</v>
      </c>
      <c r="P1334" s="28" t="n">
        <f aca="false">ROUNDDOWN(($B1334-$O1334)/30,0)</f>
        <v>6</v>
      </c>
      <c r="Q1334" s="28" t="str">
        <f aca="false">TEXT($B1334,"yyyy-mm")</f>
        <v>2024-05</v>
      </c>
      <c r="R1334" s="28" t="n">
        <f aca="false">IF(AND($O1334&gt;=DATE(2025,1,1),$O1334&lt;=DATE(2025,4,30)),1,0)</f>
        <v>0</v>
      </c>
    </row>
    <row r="1335" customFormat="false" ht="15" hidden="false" customHeight="false" outlineLevel="0" collapsed="false">
      <c r="A1335" s="28" t="n">
        <v>145</v>
      </c>
      <c r="B1335" s="29" t="n">
        <v>44742</v>
      </c>
      <c r="C1335" s="28" t="n">
        <v>71400</v>
      </c>
      <c r="D1335" s="28" t="n">
        <v>0</v>
      </c>
      <c r="E1335" s="28" t="n">
        <v>0</v>
      </c>
      <c r="F1335" s="28" t="s">
        <v>345</v>
      </c>
      <c r="G1335" s="28" t="n">
        <v>0</v>
      </c>
      <c r="H1335" s="28" t="n">
        <v>0</v>
      </c>
      <c r="I1335" s="28" t="n">
        <v>0</v>
      </c>
      <c r="J1335" s="28" t="n">
        <v>17</v>
      </c>
      <c r="K1335" s="28" t="n">
        <v>3</v>
      </c>
      <c r="L1335" s="28" t="n">
        <v>1</v>
      </c>
      <c r="M1335" s="28" t="s">
        <v>146</v>
      </c>
      <c r="N1335" s="28" t="s">
        <v>138</v>
      </c>
      <c r="O1335" s="29" t="n">
        <v>44739</v>
      </c>
      <c r="P1335" s="28" t="n">
        <f aca="false">ROUNDDOWN(($B1335-$O1335)/30,0)</f>
        <v>0</v>
      </c>
      <c r="Q1335" s="28" t="str">
        <f aca="false">TEXT($B1335,"yyyy-mm")</f>
        <v>2022-06</v>
      </c>
      <c r="R1335" s="28" t="n">
        <f aca="false">IF(AND($O1335&gt;=DATE(2025,1,1),$O1335&lt;=DATE(2025,4,30)),1,0)</f>
        <v>0</v>
      </c>
    </row>
    <row r="1336" customFormat="false" ht="15" hidden="false" customHeight="false" outlineLevel="0" collapsed="false">
      <c r="A1336" s="28" t="n">
        <v>145</v>
      </c>
      <c r="B1336" s="29" t="n">
        <v>44773</v>
      </c>
      <c r="C1336" s="28" t="n">
        <v>65450</v>
      </c>
      <c r="D1336" s="28" t="n">
        <v>0</v>
      </c>
      <c r="E1336" s="28" t="n">
        <v>0</v>
      </c>
      <c r="F1336" s="28" t="s">
        <v>345</v>
      </c>
      <c r="G1336" s="28" t="n">
        <v>0</v>
      </c>
      <c r="H1336" s="28" t="n">
        <v>0</v>
      </c>
      <c r="I1336" s="28" t="n">
        <v>0</v>
      </c>
      <c r="J1336" s="28" t="n">
        <v>17</v>
      </c>
      <c r="K1336" s="28" t="n">
        <v>3</v>
      </c>
      <c r="L1336" s="28" t="n">
        <v>1</v>
      </c>
      <c r="M1336" s="28" t="s">
        <v>146</v>
      </c>
      <c r="N1336" s="28" t="s">
        <v>138</v>
      </c>
      <c r="O1336" s="29" t="n">
        <v>44739</v>
      </c>
      <c r="P1336" s="28" t="n">
        <f aca="false">ROUNDDOWN(($B1336-$O1336)/30,0)</f>
        <v>1</v>
      </c>
      <c r="Q1336" s="28" t="str">
        <f aca="false">TEXT($B1336,"yyyy-mm")</f>
        <v>2022-07</v>
      </c>
      <c r="R1336" s="28" t="n">
        <f aca="false">IF(AND($O1336&gt;=DATE(2025,1,1),$O1336&lt;=DATE(2025,4,30)),1,0)</f>
        <v>0</v>
      </c>
    </row>
    <row r="1337" customFormat="false" ht="15" hidden="false" customHeight="false" outlineLevel="0" collapsed="false">
      <c r="A1337" s="28" t="n">
        <v>145</v>
      </c>
      <c r="B1337" s="29" t="n">
        <v>44804</v>
      </c>
      <c r="C1337" s="28" t="n">
        <v>59500</v>
      </c>
      <c r="D1337" s="28" t="n">
        <v>0</v>
      </c>
      <c r="E1337" s="28" t="n">
        <v>0</v>
      </c>
      <c r="F1337" s="28" t="s">
        <v>345</v>
      </c>
      <c r="G1337" s="28" t="n">
        <v>0</v>
      </c>
      <c r="H1337" s="28" t="n">
        <v>0</v>
      </c>
      <c r="I1337" s="28" t="n">
        <v>0</v>
      </c>
      <c r="J1337" s="28" t="n">
        <v>17</v>
      </c>
      <c r="K1337" s="28" t="n">
        <v>3</v>
      </c>
      <c r="L1337" s="28" t="n">
        <v>1</v>
      </c>
      <c r="M1337" s="28" t="s">
        <v>146</v>
      </c>
      <c r="N1337" s="28" t="s">
        <v>138</v>
      </c>
      <c r="O1337" s="29" t="n">
        <v>44739</v>
      </c>
      <c r="P1337" s="28" t="n">
        <f aca="false">ROUNDDOWN(($B1337-$O1337)/30,0)</f>
        <v>2</v>
      </c>
      <c r="Q1337" s="28" t="str">
        <f aca="false">TEXT($B1337,"yyyy-mm")</f>
        <v>2022-08</v>
      </c>
      <c r="R1337" s="28" t="n">
        <f aca="false">IF(AND($O1337&gt;=DATE(2025,1,1),$O1337&lt;=DATE(2025,4,30)),1,0)</f>
        <v>0</v>
      </c>
    </row>
    <row r="1338" customFormat="false" ht="15" hidden="false" customHeight="false" outlineLevel="0" collapsed="false">
      <c r="A1338" s="28" t="n">
        <v>145</v>
      </c>
      <c r="B1338" s="29" t="n">
        <v>44834</v>
      </c>
      <c r="C1338" s="28" t="n">
        <v>53550</v>
      </c>
      <c r="D1338" s="28" t="n">
        <v>0</v>
      </c>
      <c r="E1338" s="28" t="n">
        <v>0</v>
      </c>
      <c r="F1338" s="28" t="s">
        <v>345</v>
      </c>
      <c r="G1338" s="28" t="n">
        <v>0</v>
      </c>
      <c r="H1338" s="28" t="n">
        <v>0</v>
      </c>
      <c r="I1338" s="28" t="n">
        <v>0</v>
      </c>
      <c r="J1338" s="28" t="n">
        <v>17</v>
      </c>
      <c r="K1338" s="28" t="n">
        <v>3</v>
      </c>
      <c r="L1338" s="28" t="n">
        <v>1</v>
      </c>
      <c r="M1338" s="28" t="s">
        <v>146</v>
      </c>
      <c r="N1338" s="28" t="s">
        <v>138</v>
      </c>
      <c r="O1338" s="29" t="n">
        <v>44739</v>
      </c>
      <c r="P1338" s="28" t="n">
        <f aca="false">ROUNDDOWN(($B1338-$O1338)/30,0)</f>
        <v>3</v>
      </c>
      <c r="Q1338" s="28" t="str">
        <f aca="false">TEXT($B1338,"yyyy-mm")</f>
        <v>2022-09</v>
      </c>
      <c r="R1338" s="28" t="n">
        <f aca="false">IF(AND($O1338&gt;=DATE(2025,1,1),$O1338&lt;=DATE(2025,4,30)),1,0)</f>
        <v>0</v>
      </c>
    </row>
    <row r="1339" customFormat="false" ht="15" hidden="false" customHeight="false" outlineLevel="0" collapsed="false">
      <c r="A1339" s="28" t="n">
        <v>145</v>
      </c>
      <c r="B1339" s="29" t="n">
        <v>44865</v>
      </c>
      <c r="C1339" s="28" t="n">
        <v>47600</v>
      </c>
      <c r="D1339" s="28" t="n">
        <v>0</v>
      </c>
      <c r="E1339" s="28" t="n">
        <v>0</v>
      </c>
      <c r="F1339" s="28" t="s">
        <v>345</v>
      </c>
      <c r="G1339" s="28" t="n">
        <v>0</v>
      </c>
      <c r="H1339" s="28" t="n">
        <v>0</v>
      </c>
      <c r="I1339" s="28" t="n">
        <v>0</v>
      </c>
      <c r="J1339" s="28" t="n">
        <v>17</v>
      </c>
      <c r="K1339" s="28" t="n">
        <v>3</v>
      </c>
      <c r="L1339" s="28" t="n">
        <v>1</v>
      </c>
      <c r="M1339" s="28" t="s">
        <v>146</v>
      </c>
      <c r="N1339" s="28" t="s">
        <v>138</v>
      </c>
      <c r="O1339" s="29" t="n">
        <v>44739</v>
      </c>
      <c r="P1339" s="28" t="n">
        <f aca="false">ROUNDDOWN(($B1339-$O1339)/30,0)</f>
        <v>4</v>
      </c>
      <c r="Q1339" s="28" t="str">
        <f aca="false">TEXT($B1339,"yyyy-mm")</f>
        <v>2022-10</v>
      </c>
      <c r="R1339" s="28" t="n">
        <f aca="false">IF(AND($O1339&gt;=DATE(2025,1,1),$O1339&lt;=DATE(2025,4,30)),1,0)</f>
        <v>0</v>
      </c>
    </row>
    <row r="1340" customFormat="false" ht="15" hidden="false" customHeight="false" outlineLevel="0" collapsed="false">
      <c r="A1340" s="28" t="n">
        <v>145</v>
      </c>
      <c r="B1340" s="29" t="n">
        <v>44895</v>
      </c>
      <c r="C1340" s="28" t="n">
        <v>41650</v>
      </c>
      <c r="D1340" s="28" t="n">
        <v>0</v>
      </c>
      <c r="E1340" s="28" t="n">
        <v>0</v>
      </c>
      <c r="F1340" s="28" t="s">
        <v>345</v>
      </c>
      <c r="G1340" s="28" t="n">
        <v>0</v>
      </c>
      <c r="H1340" s="28" t="n">
        <v>0</v>
      </c>
      <c r="I1340" s="28" t="n">
        <v>0</v>
      </c>
      <c r="J1340" s="28" t="n">
        <v>17</v>
      </c>
      <c r="K1340" s="28" t="n">
        <v>3</v>
      </c>
      <c r="L1340" s="28" t="n">
        <v>1</v>
      </c>
      <c r="M1340" s="28" t="s">
        <v>146</v>
      </c>
      <c r="N1340" s="28" t="s">
        <v>138</v>
      </c>
      <c r="O1340" s="29" t="n">
        <v>44739</v>
      </c>
      <c r="P1340" s="28" t="n">
        <f aca="false">ROUNDDOWN(($B1340-$O1340)/30,0)</f>
        <v>5</v>
      </c>
      <c r="Q1340" s="28" t="str">
        <f aca="false">TEXT($B1340,"yyyy-mm")</f>
        <v>2022-11</v>
      </c>
      <c r="R1340" s="28" t="n">
        <f aca="false">IF(AND($O1340&gt;=DATE(2025,1,1),$O1340&lt;=DATE(2025,4,30)),1,0)</f>
        <v>0</v>
      </c>
    </row>
    <row r="1341" customFormat="false" ht="15" hidden="false" customHeight="false" outlineLevel="0" collapsed="false">
      <c r="A1341" s="28" t="n">
        <v>145</v>
      </c>
      <c r="B1341" s="29" t="n">
        <v>44926</v>
      </c>
      <c r="C1341" s="28" t="n">
        <v>35700</v>
      </c>
      <c r="D1341" s="28" t="n">
        <v>0</v>
      </c>
      <c r="E1341" s="28" t="n">
        <v>0</v>
      </c>
      <c r="F1341" s="28" t="s">
        <v>345</v>
      </c>
      <c r="G1341" s="28" t="n">
        <v>0</v>
      </c>
      <c r="H1341" s="28" t="n">
        <v>0</v>
      </c>
      <c r="I1341" s="28" t="n">
        <v>0</v>
      </c>
      <c r="J1341" s="28" t="n">
        <v>17</v>
      </c>
      <c r="K1341" s="28" t="n">
        <v>3</v>
      </c>
      <c r="L1341" s="28" t="n">
        <v>1</v>
      </c>
      <c r="M1341" s="28" t="s">
        <v>146</v>
      </c>
      <c r="N1341" s="28" t="s">
        <v>138</v>
      </c>
      <c r="O1341" s="29" t="n">
        <v>44739</v>
      </c>
      <c r="P1341" s="28" t="n">
        <f aca="false">ROUNDDOWN(($B1341-$O1341)/30,0)</f>
        <v>6</v>
      </c>
      <c r="Q1341" s="28" t="str">
        <f aca="false">TEXT($B1341,"yyyy-mm")</f>
        <v>2022-12</v>
      </c>
      <c r="R1341" s="28" t="n">
        <f aca="false">IF(AND($O1341&gt;=DATE(2025,1,1),$O1341&lt;=DATE(2025,4,30)),1,0)</f>
        <v>0</v>
      </c>
    </row>
    <row r="1342" customFormat="false" ht="15" hidden="false" customHeight="false" outlineLevel="0" collapsed="false">
      <c r="A1342" s="28" t="n">
        <v>145</v>
      </c>
      <c r="B1342" s="29" t="n">
        <v>44957</v>
      </c>
      <c r="C1342" s="28" t="n">
        <v>29750</v>
      </c>
      <c r="D1342" s="28" t="n">
        <v>0</v>
      </c>
      <c r="E1342" s="28" t="n">
        <v>0</v>
      </c>
      <c r="F1342" s="28" t="s">
        <v>345</v>
      </c>
      <c r="G1342" s="28" t="n">
        <v>0</v>
      </c>
      <c r="H1342" s="28" t="n">
        <v>0</v>
      </c>
      <c r="I1342" s="28" t="n">
        <v>0</v>
      </c>
      <c r="J1342" s="28" t="n">
        <v>17</v>
      </c>
      <c r="K1342" s="28" t="n">
        <v>3</v>
      </c>
      <c r="L1342" s="28" t="n">
        <v>1</v>
      </c>
      <c r="M1342" s="28" t="s">
        <v>146</v>
      </c>
      <c r="N1342" s="28" t="s">
        <v>138</v>
      </c>
      <c r="O1342" s="29" t="n">
        <v>44739</v>
      </c>
      <c r="P1342" s="28" t="n">
        <f aca="false">ROUNDDOWN(($B1342-$O1342)/30,0)</f>
        <v>7</v>
      </c>
      <c r="Q1342" s="28" t="str">
        <f aca="false">TEXT($B1342,"yyyy-mm")</f>
        <v>2023-01</v>
      </c>
      <c r="R1342" s="28" t="n">
        <f aca="false">IF(AND($O1342&gt;=DATE(2025,1,1),$O1342&lt;=DATE(2025,4,30)),1,0)</f>
        <v>0</v>
      </c>
    </row>
    <row r="1343" customFormat="false" ht="15" hidden="false" customHeight="false" outlineLevel="0" collapsed="false">
      <c r="A1343" s="28" t="n">
        <v>145</v>
      </c>
      <c r="B1343" s="29" t="n">
        <v>44985</v>
      </c>
      <c r="C1343" s="28" t="n">
        <v>23800</v>
      </c>
      <c r="D1343" s="28" t="n">
        <v>0</v>
      </c>
      <c r="E1343" s="28" t="n">
        <v>0</v>
      </c>
      <c r="F1343" s="28" t="s">
        <v>345</v>
      </c>
      <c r="G1343" s="28" t="n">
        <v>0</v>
      </c>
      <c r="H1343" s="28" t="n">
        <v>0</v>
      </c>
      <c r="I1343" s="28" t="n">
        <v>0</v>
      </c>
      <c r="J1343" s="28" t="n">
        <v>17</v>
      </c>
      <c r="K1343" s="28" t="n">
        <v>3</v>
      </c>
      <c r="L1343" s="28" t="n">
        <v>1</v>
      </c>
      <c r="M1343" s="28" t="s">
        <v>146</v>
      </c>
      <c r="N1343" s="28" t="s">
        <v>138</v>
      </c>
      <c r="O1343" s="29" t="n">
        <v>44739</v>
      </c>
      <c r="P1343" s="28" t="n">
        <f aca="false">ROUNDDOWN(($B1343-$O1343)/30,0)</f>
        <v>8</v>
      </c>
      <c r="Q1343" s="28" t="str">
        <f aca="false">TEXT($B1343,"yyyy-mm")</f>
        <v>2023-02</v>
      </c>
      <c r="R1343" s="28" t="n">
        <f aca="false">IF(AND($O1343&gt;=DATE(2025,1,1),$O1343&lt;=DATE(2025,4,30)),1,0)</f>
        <v>0</v>
      </c>
    </row>
    <row r="1344" customFormat="false" ht="15" hidden="false" customHeight="false" outlineLevel="0" collapsed="false">
      <c r="A1344" s="28" t="n">
        <v>145</v>
      </c>
      <c r="B1344" s="29" t="n">
        <v>45016</v>
      </c>
      <c r="C1344" s="28" t="n">
        <v>17850</v>
      </c>
      <c r="D1344" s="28" t="n">
        <v>0</v>
      </c>
      <c r="E1344" s="28" t="n">
        <v>0</v>
      </c>
      <c r="F1344" s="28" t="s">
        <v>345</v>
      </c>
      <c r="G1344" s="28" t="n">
        <v>0</v>
      </c>
      <c r="H1344" s="28" t="n">
        <v>0</v>
      </c>
      <c r="I1344" s="28" t="n">
        <v>0</v>
      </c>
      <c r="J1344" s="28" t="n">
        <v>17</v>
      </c>
      <c r="K1344" s="28" t="n">
        <v>3</v>
      </c>
      <c r="L1344" s="28" t="n">
        <v>1</v>
      </c>
      <c r="M1344" s="28" t="s">
        <v>146</v>
      </c>
      <c r="N1344" s="28" t="s">
        <v>138</v>
      </c>
      <c r="O1344" s="29" t="n">
        <v>44739</v>
      </c>
      <c r="P1344" s="28" t="n">
        <f aca="false">ROUNDDOWN(($B1344-$O1344)/30,0)</f>
        <v>9</v>
      </c>
      <c r="Q1344" s="28" t="str">
        <f aca="false">TEXT($B1344,"yyyy-mm")</f>
        <v>2023-03</v>
      </c>
      <c r="R1344" s="28" t="n">
        <f aca="false">IF(AND($O1344&gt;=DATE(2025,1,1),$O1344&lt;=DATE(2025,4,30)),1,0)</f>
        <v>0</v>
      </c>
    </row>
    <row r="1345" customFormat="false" ht="15" hidden="false" customHeight="false" outlineLevel="0" collapsed="false">
      <c r="A1345" s="28" t="n">
        <v>145</v>
      </c>
      <c r="B1345" s="29" t="n">
        <v>45046</v>
      </c>
      <c r="C1345" s="28" t="n">
        <v>11900</v>
      </c>
      <c r="D1345" s="28" t="n">
        <v>0</v>
      </c>
      <c r="E1345" s="28" t="n">
        <v>0</v>
      </c>
      <c r="F1345" s="28" t="s">
        <v>345</v>
      </c>
      <c r="G1345" s="28" t="n">
        <v>0</v>
      </c>
      <c r="H1345" s="28" t="n">
        <v>0</v>
      </c>
      <c r="I1345" s="28" t="n">
        <v>0</v>
      </c>
      <c r="J1345" s="28" t="n">
        <v>17</v>
      </c>
      <c r="K1345" s="28" t="n">
        <v>3</v>
      </c>
      <c r="L1345" s="28" t="n">
        <v>1</v>
      </c>
      <c r="M1345" s="28" t="s">
        <v>146</v>
      </c>
      <c r="N1345" s="28" t="s">
        <v>138</v>
      </c>
      <c r="O1345" s="29" t="n">
        <v>44739</v>
      </c>
      <c r="P1345" s="28" t="n">
        <f aca="false">ROUNDDOWN(($B1345-$O1345)/30,0)</f>
        <v>10</v>
      </c>
      <c r="Q1345" s="28" t="str">
        <f aca="false">TEXT($B1345,"yyyy-mm")</f>
        <v>2023-04</v>
      </c>
      <c r="R1345" s="28" t="n">
        <f aca="false">IF(AND($O1345&gt;=DATE(2025,1,1),$O1345&lt;=DATE(2025,4,30)),1,0)</f>
        <v>0</v>
      </c>
    </row>
    <row r="1346" customFormat="false" ht="15" hidden="false" customHeight="false" outlineLevel="0" collapsed="false">
      <c r="A1346" s="28" t="n">
        <v>145</v>
      </c>
      <c r="B1346" s="29" t="n">
        <v>45077</v>
      </c>
      <c r="C1346" s="28" t="n">
        <v>5950</v>
      </c>
      <c r="D1346" s="28" t="n">
        <v>0</v>
      </c>
      <c r="E1346" s="28" t="n">
        <v>0</v>
      </c>
      <c r="F1346" s="28" t="s">
        <v>345</v>
      </c>
      <c r="G1346" s="28" t="n">
        <v>0</v>
      </c>
      <c r="H1346" s="28" t="n">
        <v>0</v>
      </c>
      <c r="I1346" s="28" t="n">
        <v>0</v>
      </c>
      <c r="J1346" s="28" t="n">
        <v>17</v>
      </c>
      <c r="K1346" s="28" t="n">
        <v>3</v>
      </c>
      <c r="L1346" s="28" t="n">
        <v>1</v>
      </c>
      <c r="M1346" s="28" t="s">
        <v>146</v>
      </c>
      <c r="N1346" s="28" t="s">
        <v>138</v>
      </c>
      <c r="O1346" s="29" t="n">
        <v>44739</v>
      </c>
      <c r="P1346" s="28" t="n">
        <f aca="false">ROUNDDOWN(($B1346-$O1346)/30,0)</f>
        <v>11</v>
      </c>
      <c r="Q1346" s="28" t="str">
        <f aca="false">TEXT($B1346,"yyyy-mm")</f>
        <v>2023-05</v>
      </c>
      <c r="R1346" s="28" t="n">
        <f aca="false">IF(AND($O1346&gt;=DATE(2025,1,1),$O1346&lt;=DATE(2025,4,30)),1,0)</f>
        <v>0</v>
      </c>
    </row>
    <row r="1347" customFormat="false" ht="15" hidden="false" customHeight="false" outlineLevel="0" collapsed="false">
      <c r="A1347" s="28" t="n">
        <v>145</v>
      </c>
      <c r="B1347" s="29" t="n">
        <v>45107</v>
      </c>
      <c r="C1347" s="28" t="n">
        <v>0</v>
      </c>
      <c r="D1347" s="28" t="n">
        <v>0</v>
      </c>
      <c r="E1347" s="28" t="n">
        <v>0</v>
      </c>
      <c r="F1347" s="28" t="s">
        <v>345</v>
      </c>
      <c r="G1347" s="28" t="n">
        <v>0</v>
      </c>
      <c r="H1347" s="28" t="n">
        <v>0</v>
      </c>
      <c r="I1347" s="28" t="n">
        <v>0</v>
      </c>
      <c r="J1347" s="28" t="n">
        <v>17</v>
      </c>
      <c r="K1347" s="28" t="n">
        <v>3</v>
      </c>
      <c r="L1347" s="28" t="n">
        <v>1</v>
      </c>
      <c r="M1347" s="28" t="s">
        <v>146</v>
      </c>
      <c r="N1347" s="28" t="s">
        <v>138</v>
      </c>
      <c r="O1347" s="29" t="n">
        <v>44739</v>
      </c>
      <c r="P1347" s="28" t="n">
        <f aca="false">ROUNDDOWN(($B1347-$O1347)/30,0)</f>
        <v>12</v>
      </c>
      <c r="Q1347" s="28" t="str">
        <f aca="false">TEXT($B1347,"yyyy-mm")</f>
        <v>2023-06</v>
      </c>
      <c r="R1347" s="28" t="n">
        <f aca="false">IF(AND($O1347&gt;=DATE(2025,1,1),$O1347&lt;=DATE(2025,4,30)),1,0)</f>
        <v>0</v>
      </c>
    </row>
    <row r="1348" customFormat="false" ht="15" hidden="false" customHeight="false" outlineLevel="0" collapsed="false">
      <c r="A1348" s="28" t="n">
        <v>146</v>
      </c>
      <c r="B1348" s="29" t="n">
        <v>45688</v>
      </c>
      <c r="C1348" s="28" t="n">
        <v>117700</v>
      </c>
      <c r="D1348" s="28" t="n">
        <v>0</v>
      </c>
      <c r="E1348" s="28" t="n">
        <v>0</v>
      </c>
      <c r="F1348" s="28" t="s">
        <v>345</v>
      </c>
      <c r="G1348" s="28" t="n">
        <v>0</v>
      </c>
      <c r="H1348" s="28" t="n">
        <v>0</v>
      </c>
      <c r="I1348" s="28" t="n">
        <v>0</v>
      </c>
      <c r="J1348" s="28" t="n">
        <v>269</v>
      </c>
      <c r="K1348" s="28" t="n">
        <v>4</v>
      </c>
      <c r="L1348" s="28" t="n">
        <v>2</v>
      </c>
      <c r="M1348" s="28" t="s">
        <v>146</v>
      </c>
      <c r="N1348" s="28" t="s">
        <v>142</v>
      </c>
      <c r="O1348" s="29" t="n">
        <v>45686</v>
      </c>
      <c r="P1348" s="28" t="n">
        <f aca="false">ROUNDDOWN(($B1348-$O1348)/30,0)</f>
        <v>0</v>
      </c>
      <c r="Q1348" s="28" t="str">
        <f aca="false">TEXT($B1348,"yyyy-mm")</f>
        <v>2025-01</v>
      </c>
      <c r="R1348" s="28" t="n">
        <f aca="false">IF(AND($O1348&gt;=DATE(2025,1,1),$O1348&lt;=DATE(2025,4,30)),1,0)</f>
        <v>1</v>
      </c>
    </row>
    <row r="1349" customFormat="false" ht="15" hidden="false" customHeight="false" outlineLevel="0" collapsed="false">
      <c r="A1349" s="28" t="n">
        <v>146</v>
      </c>
      <c r="B1349" s="29" t="n">
        <v>45716</v>
      </c>
      <c r="C1349" s="28" t="n">
        <v>112582.61</v>
      </c>
      <c r="D1349" s="28" t="n">
        <v>0</v>
      </c>
      <c r="E1349" s="28" t="n">
        <v>0</v>
      </c>
      <c r="F1349" s="28" t="s">
        <v>345</v>
      </c>
      <c r="G1349" s="28" t="n">
        <v>0</v>
      </c>
      <c r="H1349" s="28" t="n">
        <v>0</v>
      </c>
      <c r="I1349" s="28" t="n">
        <v>0</v>
      </c>
      <c r="J1349" s="28" t="n">
        <v>269</v>
      </c>
      <c r="K1349" s="28" t="n">
        <v>4</v>
      </c>
      <c r="L1349" s="28" t="n">
        <v>2</v>
      </c>
      <c r="M1349" s="28" t="s">
        <v>146</v>
      </c>
      <c r="N1349" s="28" t="s">
        <v>142</v>
      </c>
      <c r="O1349" s="29" t="n">
        <v>45686</v>
      </c>
      <c r="P1349" s="28" t="n">
        <f aca="false">ROUNDDOWN(($B1349-$O1349)/30,0)</f>
        <v>1</v>
      </c>
      <c r="Q1349" s="28" t="str">
        <f aca="false">TEXT($B1349,"yyyy-mm")</f>
        <v>2025-02</v>
      </c>
      <c r="R1349" s="28" t="n">
        <f aca="false">IF(AND($O1349&gt;=DATE(2025,1,1),$O1349&lt;=DATE(2025,4,30)),1,0)</f>
        <v>1</v>
      </c>
    </row>
    <row r="1350" customFormat="false" ht="15" hidden="false" customHeight="false" outlineLevel="0" collapsed="false">
      <c r="A1350" s="28" t="n">
        <v>146</v>
      </c>
      <c r="B1350" s="29" t="n">
        <v>45747</v>
      </c>
      <c r="C1350" s="28" t="n">
        <v>107465.22</v>
      </c>
      <c r="D1350" s="28" t="n">
        <v>0</v>
      </c>
      <c r="E1350" s="28" t="n">
        <v>0</v>
      </c>
      <c r="F1350" s="28" t="s">
        <v>345</v>
      </c>
      <c r="G1350" s="28" t="n">
        <v>0</v>
      </c>
      <c r="H1350" s="28" t="n">
        <v>0</v>
      </c>
      <c r="I1350" s="28" t="n">
        <v>0</v>
      </c>
      <c r="J1350" s="28" t="n">
        <v>269</v>
      </c>
      <c r="K1350" s="28" t="n">
        <v>4</v>
      </c>
      <c r="L1350" s="28" t="n">
        <v>2</v>
      </c>
      <c r="M1350" s="28" t="s">
        <v>146</v>
      </c>
      <c r="N1350" s="28" t="s">
        <v>142</v>
      </c>
      <c r="O1350" s="29" t="n">
        <v>45686</v>
      </c>
      <c r="P1350" s="28" t="n">
        <f aca="false">ROUNDDOWN(($B1350-$O1350)/30,0)</f>
        <v>2</v>
      </c>
      <c r="Q1350" s="28" t="str">
        <f aca="false">TEXT($B1350,"yyyy-mm")</f>
        <v>2025-03</v>
      </c>
      <c r="R1350" s="28" t="n">
        <f aca="false">IF(AND($O1350&gt;=DATE(2025,1,1),$O1350&lt;=DATE(2025,4,30)),1,0)</f>
        <v>1</v>
      </c>
    </row>
    <row r="1351" customFormat="false" ht="15" hidden="false" customHeight="false" outlineLevel="0" collapsed="false">
      <c r="A1351" s="28" t="n">
        <v>146</v>
      </c>
      <c r="B1351" s="29" t="n">
        <v>45777</v>
      </c>
      <c r="C1351" s="28" t="n">
        <v>102347.83</v>
      </c>
      <c r="D1351" s="28" t="n">
        <v>0</v>
      </c>
      <c r="E1351" s="28" t="n">
        <v>0</v>
      </c>
      <c r="F1351" s="28" t="s">
        <v>345</v>
      </c>
      <c r="G1351" s="28" t="n">
        <v>0</v>
      </c>
      <c r="H1351" s="28" t="n">
        <v>0</v>
      </c>
      <c r="I1351" s="28" t="n">
        <v>0</v>
      </c>
      <c r="J1351" s="28" t="n">
        <v>269</v>
      </c>
      <c r="K1351" s="28" t="n">
        <v>4</v>
      </c>
      <c r="L1351" s="28" t="n">
        <v>2</v>
      </c>
      <c r="M1351" s="28" t="s">
        <v>146</v>
      </c>
      <c r="N1351" s="28" t="s">
        <v>142</v>
      </c>
      <c r="O1351" s="29" t="n">
        <v>45686</v>
      </c>
      <c r="P1351" s="28" t="n">
        <f aca="false">ROUNDDOWN(($B1351-$O1351)/30,0)</f>
        <v>3</v>
      </c>
      <c r="Q1351" s="28" t="str">
        <f aca="false">TEXT($B1351,"yyyy-mm")</f>
        <v>2025-04</v>
      </c>
      <c r="R1351" s="28" t="n">
        <f aca="false">IF(AND($O1351&gt;=DATE(2025,1,1),$O1351&lt;=DATE(2025,4,30)),1,0)</f>
        <v>1</v>
      </c>
    </row>
    <row r="1352" customFormat="false" ht="15" hidden="false" customHeight="false" outlineLevel="0" collapsed="false">
      <c r="A1352" s="28" t="n">
        <v>146</v>
      </c>
      <c r="B1352" s="29" t="n">
        <v>45808</v>
      </c>
      <c r="C1352" s="28" t="n">
        <v>97230.44</v>
      </c>
      <c r="D1352" s="28" t="n">
        <v>0</v>
      </c>
      <c r="E1352" s="28" t="n">
        <v>0</v>
      </c>
      <c r="F1352" s="28" t="s">
        <v>345</v>
      </c>
      <c r="G1352" s="28" t="n">
        <v>0</v>
      </c>
      <c r="H1352" s="28" t="n">
        <v>0</v>
      </c>
      <c r="I1352" s="28" t="n">
        <v>0</v>
      </c>
      <c r="J1352" s="28" t="n">
        <v>269</v>
      </c>
      <c r="K1352" s="28" t="n">
        <v>4</v>
      </c>
      <c r="L1352" s="28" t="n">
        <v>2</v>
      </c>
      <c r="M1352" s="28" t="s">
        <v>146</v>
      </c>
      <c r="N1352" s="28" t="s">
        <v>142</v>
      </c>
      <c r="O1352" s="29" t="n">
        <v>45686</v>
      </c>
      <c r="P1352" s="28" t="n">
        <f aca="false">ROUNDDOWN(($B1352-$O1352)/30,0)</f>
        <v>4</v>
      </c>
      <c r="Q1352" s="28" t="str">
        <f aca="false">TEXT($B1352,"yyyy-mm")</f>
        <v>2025-05</v>
      </c>
      <c r="R1352" s="28" t="n">
        <f aca="false">IF(AND($O1352&gt;=DATE(2025,1,1),$O1352&lt;=DATE(2025,4,30)),1,0)</f>
        <v>1</v>
      </c>
    </row>
    <row r="1353" customFormat="false" ht="15" hidden="false" customHeight="false" outlineLevel="0" collapsed="false">
      <c r="A1353" s="28" t="n">
        <v>146</v>
      </c>
      <c r="B1353" s="29" t="n">
        <v>45838</v>
      </c>
      <c r="C1353" s="28" t="n">
        <v>92113.05</v>
      </c>
      <c r="D1353" s="28" t="n">
        <v>0</v>
      </c>
      <c r="E1353" s="28" t="n">
        <v>0</v>
      </c>
      <c r="F1353" s="28" t="s">
        <v>345</v>
      </c>
      <c r="G1353" s="28" t="n">
        <v>0</v>
      </c>
      <c r="H1353" s="28" t="n">
        <v>0</v>
      </c>
      <c r="I1353" s="28" t="n">
        <v>0</v>
      </c>
      <c r="J1353" s="28" t="n">
        <v>269</v>
      </c>
      <c r="K1353" s="28" t="n">
        <v>4</v>
      </c>
      <c r="L1353" s="28" t="n">
        <v>2</v>
      </c>
      <c r="M1353" s="28" t="s">
        <v>146</v>
      </c>
      <c r="N1353" s="28" t="s">
        <v>142</v>
      </c>
      <c r="O1353" s="29" t="n">
        <v>45686</v>
      </c>
      <c r="P1353" s="28" t="n">
        <f aca="false">ROUNDDOWN(($B1353-$O1353)/30,0)</f>
        <v>5</v>
      </c>
      <c r="Q1353" s="28" t="str">
        <f aca="false">TEXT($B1353,"yyyy-mm")</f>
        <v>2025-06</v>
      </c>
      <c r="R1353" s="28" t="n">
        <f aca="false">IF(AND($O1353&gt;=DATE(2025,1,1),$O1353&lt;=DATE(2025,4,30)),1,0)</f>
        <v>1</v>
      </c>
    </row>
    <row r="1354" customFormat="false" ht="15" hidden="false" customHeight="false" outlineLevel="0" collapsed="false">
      <c r="A1354" s="28" t="n">
        <v>146</v>
      </c>
      <c r="B1354" s="29" t="n">
        <v>45869</v>
      </c>
      <c r="C1354" s="28" t="n">
        <v>86995.66</v>
      </c>
      <c r="D1354" s="28" t="n">
        <v>0</v>
      </c>
      <c r="E1354" s="28" t="n">
        <v>0</v>
      </c>
      <c r="F1354" s="28" t="s">
        <v>345</v>
      </c>
      <c r="G1354" s="28" t="n">
        <v>0</v>
      </c>
      <c r="H1354" s="28" t="n">
        <v>0</v>
      </c>
      <c r="I1354" s="28" t="n">
        <v>0</v>
      </c>
      <c r="J1354" s="28" t="n">
        <v>269</v>
      </c>
      <c r="K1354" s="28" t="n">
        <v>4</v>
      </c>
      <c r="L1354" s="28" t="n">
        <v>2</v>
      </c>
      <c r="M1354" s="28" t="s">
        <v>146</v>
      </c>
      <c r="N1354" s="28" t="s">
        <v>142</v>
      </c>
      <c r="O1354" s="29" t="n">
        <v>45686</v>
      </c>
      <c r="P1354" s="28" t="n">
        <f aca="false">ROUNDDOWN(($B1354-$O1354)/30,0)</f>
        <v>6</v>
      </c>
      <c r="Q1354" s="28" t="str">
        <f aca="false">TEXT($B1354,"yyyy-mm")</f>
        <v>2025-07</v>
      </c>
      <c r="R1354" s="28" t="n">
        <f aca="false">IF(AND($O1354&gt;=DATE(2025,1,1),$O1354&lt;=DATE(2025,4,30)),1,0)</f>
        <v>1</v>
      </c>
    </row>
    <row r="1355" customFormat="false" ht="15" hidden="false" customHeight="false" outlineLevel="0" collapsed="false">
      <c r="A1355" s="28" t="n">
        <v>146</v>
      </c>
      <c r="B1355" s="29" t="n">
        <v>45900</v>
      </c>
      <c r="C1355" s="28" t="n">
        <v>81878.27</v>
      </c>
      <c r="D1355" s="28" t="n">
        <v>0</v>
      </c>
      <c r="E1355" s="28" t="n">
        <v>0</v>
      </c>
      <c r="F1355" s="28" t="s">
        <v>345</v>
      </c>
      <c r="G1355" s="28" t="n">
        <v>0</v>
      </c>
      <c r="H1355" s="28" t="n">
        <v>0</v>
      </c>
      <c r="I1355" s="28" t="n">
        <v>0</v>
      </c>
      <c r="J1355" s="28" t="n">
        <v>269</v>
      </c>
      <c r="K1355" s="28" t="n">
        <v>4</v>
      </c>
      <c r="L1355" s="28" t="n">
        <v>2</v>
      </c>
      <c r="M1355" s="28" t="s">
        <v>146</v>
      </c>
      <c r="N1355" s="28" t="s">
        <v>142</v>
      </c>
      <c r="O1355" s="29" t="n">
        <v>45686</v>
      </c>
      <c r="P1355" s="28" t="n">
        <f aca="false">ROUNDDOWN(($B1355-$O1355)/30,0)</f>
        <v>7</v>
      </c>
      <c r="Q1355" s="28" t="str">
        <f aca="false">TEXT($B1355,"yyyy-mm")</f>
        <v>2025-08</v>
      </c>
      <c r="R1355" s="28" t="n">
        <f aca="false">IF(AND($O1355&gt;=DATE(2025,1,1),$O1355&lt;=DATE(2025,4,30)),1,0)</f>
        <v>1</v>
      </c>
    </row>
    <row r="1356" customFormat="false" ht="15" hidden="false" customHeight="false" outlineLevel="0" collapsed="false">
      <c r="A1356" s="28" t="n">
        <v>146</v>
      </c>
      <c r="B1356" s="29" t="n">
        <v>45930</v>
      </c>
      <c r="C1356" s="28" t="n">
        <v>76760.88</v>
      </c>
      <c r="D1356" s="28" t="n">
        <v>0</v>
      </c>
      <c r="E1356" s="28" t="n">
        <v>0</v>
      </c>
      <c r="F1356" s="28" t="s">
        <v>345</v>
      </c>
      <c r="G1356" s="28" t="n">
        <v>0</v>
      </c>
      <c r="H1356" s="28" t="n">
        <v>0</v>
      </c>
      <c r="I1356" s="28" t="n">
        <v>0</v>
      </c>
      <c r="J1356" s="28" t="n">
        <v>269</v>
      </c>
      <c r="K1356" s="28" t="n">
        <v>4</v>
      </c>
      <c r="L1356" s="28" t="n">
        <v>2</v>
      </c>
      <c r="M1356" s="28" t="s">
        <v>146</v>
      </c>
      <c r="N1356" s="28" t="s">
        <v>142</v>
      </c>
      <c r="O1356" s="29" t="n">
        <v>45686</v>
      </c>
      <c r="P1356" s="28" t="n">
        <f aca="false">ROUNDDOWN(($B1356-$O1356)/30,0)</f>
        <v>8</v>
      </c>
      <c r="Q1356" s="28" t="str">
        <f aca="false">TEXT($B1356,"yyyy-mm")</f>
        <v>2025-09</v>
      </c>
      <c r="R1356" s="28" t="n">
        <f aca="false">IF(AND($O1356&gt;=DATE(2025,1,1),$O1356&lt;=DATE(2025,4,30)),1,0)</f>
        <v>1</v>
      </c>
    </row>
    <row r="1357" customFormat="false" ht="15" hidden="false" customHeight="false" outlineLevel="0" collapsed="false">
      <c r="A1357" s="28" t="n">
        <v>146</v>
      </c>
      <c r="B1357" s="29" t="n">
        <v>45961</v>
      </c>
      <c r="C1357" s="28" t="n">
        <v>71643.49</v>
      </c>
      <c r="D1357" s="28" t="n">
        <v>0</v>
      </c>
      <c r="E1357" s="28" t="n">
        <v>0</v>
      </c>
      <c r="F1357" s="28" t="s">
        <v>345</v>
      </c>
      <c r="G1357" s="28" t="n">
        <v>0</v>
      </c>
      <c r="H1357" s="28" t="n">
        <v>0</v>
      </c>
      <c r="I1357" s="28" t="n">
        <v>0</v>
      </c>
      <c r="J1357" s="28" t="n">
        <v>269</v>
      </c>
      <c r="K1357" s="28" t="n">
        <v>4</v>
      </c>
      <c r="L1357" s="28" t="n">
        <v>2</v>
      </c>
      <c r="M1357" s="28" t="s">
        <v>146</v>
      </c>
      <c r="N1357" s="28" t="s">
        <v>142</v>
      </c>
      <c r="O1357" s="29" t="n">
        <v>45686</v>
      </c>
      <c r="P1357" s="28" t="n">
        <f aca="false">ROUNDDOWN(($B1357-$O1357)/30,0)</f>
        <v>9</v>
      </c>
      <c r="Q1357" s="28" t="str">
        <f aca="false">TEXT($B1357,"yyyy-mm")</f>
        <v>2025-10</v>
      </c>
      <c r="R1357" s="28" t="n">
        <f aca="false">IF(AND($O1357&gt;=DATE(2025,1,1),$O1357&lt;=DATE(2025,4,30)),1,0)</f>
        <v>1</v>
      </c>
    </row>
    <row r="1358" customFormat="false" ht="15" hidden="false" customHeight="false" outlineLevel="0" collapsed="false">
      <c r="A1358" s="28" t="n">
        <v>146</v>
      </c>
      <c r="B1358" s="29" t="n">
        <v>45991</v>
      </c>
      <c r="C1358" s="28" t="n">
        <v>66526.1</v>
      </c>
      <c r="D1358" s="28" t="n">
        <v>0</v>
      </c>
      <c r="E1358" s="28" t="n">
        <v>0</v>
      </c>
      <c r="F1358" s="28" t="s">
        <v>345</v>
      </c>
      <c r="G1358" s="28" t="n">
        <v>0</v>
      </c>
      <c r="H1358" s="28" t="n">
        <v>0</v>
      </c>
      <c r="I1358" s="28" t="n">
        <v>0</v>
      </c>
      <c r="J1358" s="28" t="n">
        <v>269</v>
      </c>
      <c r="K1358" s="28" t="n">
        <v>4</v>
      </c>
      <c r="L1358" s="28" t="n">
        <v>2</v>
      </c>
      <c r="M1358" s="28" t="s">
        <v>146</v>
      </c>
      <c r="N1358" s="28" t="s">
        <v>142</v>
      </c>
      <c r="O1358" s="29" t="n">
        <v>45686</v>
      </c>
      <c r="P1358" s="28" t="n">
        <f aca="false">ROUNDDOWN(($B1358-$O1358)/30,0)</f>
        <v>10</v>
      </c>
      <c r="Q1358" s="28" t="str">
        <f aca="false">TEXT($B1358,"yyyy-mm")</f>
        <v>2025-11</v>
      </c>
      <c r="R1358" s="28" t="n">
        <f aca="false">IF(AND($O1358&gt;=DATE(2025,1,1),$O1358&lt;=DATE(2025,4,30)),1,0)</f>
        <v>1</v>
      </c>
    </row>
    <row r="1359" customFormat="false" ht="15" hidden="false" customHeight="false" outlineLevel="0" collapsed="false">
      <c r="A1359" s="28" t="n">
        <v>146</v>
      </c>
      <c r="B1359" s="29" t="n">
        <v>46022</v>
      </c>
      <c r="C1359" s="28" t="n">
        <v>61408.71</v>
      </c>
      <c r="D1359" s="28" t="n">
        <v>0</v>
      </c>
      <c r="E1359" s="28" t="n">
        <v>0</v>
      </c>
      <c r="F1359" s="28" t="s">
        <v>345</v>
      </c>
      <c r="G1359" s="28" t="n">
        <v>0</v>
      </c>
      <c r="H1359" s="28" t="n">
        <v>0</v>
      </c>
      <c r="I1359" s="28" t="n">
        <v>0</v>
      </c>
      <c r="J1359" s="28" t="n">
        <v>269</v>
      </c>
      <c r="K1359" s="28" t="n">
        <v>4</v>
      </c>
      <c r="L1359" s="28" t="n">
        <v>2</v>
      </c>
      <c r="M1359" s="28" t="s">
        <v>146</v>
      </c>
      <c r="N1359" s="28" t="s">
        <v>142</v>
      </c>
      <c r="O1359" s="29" t="n">
        <v>45686</v>
      </c>
      <c r="P1359" s="28" t="n">
        <f aca="false">ROUNDDOWN(($B1359-$O1359)/30,0)</f>
        <v>11</v>
      </c>
      <c r="Q1359" s="28" t="str">
        <f aca="false">TEXT($B1359,"yyyy-mm")</f>
        <v>2025-12</v>
      </c>
      <c r="R1359" s="28" t="n">
        <f aca="false">IF(AND($O1359&gt;=DATE(2025,1,1),$O1359&lt;=DATE(2025,4,30)),1,0)</f>
        <v>1</v>
      </c>
    </row>
    <row r="1360" customFormat="false" ht="15" hidden="false" customHeight="false" outlineLevel="0" collapsed="false">
      <c r="A1360" s="28" t="n">
        <v>146</v>
      </c>
      <c r="B1360" s="29" t="n">
        <v>46053</v>
      </c>
      <c r="C1360" s="28" t="n">
        <v>56291.32</v>
      </c>
      <c r="D1360" s="28" t="n">
        <v>0</v>
      </c>
      <c r="E1360" s="28" t="n">
        <v>0</v>
      </c>
      <c r="F1360" s="28" t="s">
        <v>345</v>
      </c>
      <c r="G1360" s="28" t="n">
        <v>0</v>
      </c>
      <c r="H1360" s="28" t="n">
        <v>0</v>
      </c>
      <c r="I1360" s="28" t="n">
        <v>0</v>
      </c>
      <c r="J1360" s="28" t="n">
        <v>269</v>
      </c>
      <c r="K1360" s="28" t="n">
        <v>4</v>
      </c>
      <c r="L1360" s="28" t="n">
        <v>2</v>
      </c>
      <c r="M1360" s="28" t="s">
        <v>146</v>
      </c>
      <c r="N1360" s="28" t="s">
        <v>142</v>
      </c>
      <c r="O1360" s="29" t="n">
        <v>45686</v>
      </c>
      <c r="P1360" s="28" t="n">
        <f aca="false">ROUNDDOWN(($B1360-$O1360)/30,0)</f>
        <v>12</v>
      </c>
      <c r="Q1360" s="28" t="str">
        <f aca="false">TEXT($B1360,"yyyy-mm")</f>
        <v>2026-01</v>
      </c>
      <c r="R1360" s="28" t="n">
        <f aca="false">IF(AND($O1360&gt;=DATE(2025,1,1),$O1360&lt;=DATE(2025,4,30)),1,0)</f>
        <v>1</v>
      </c>
    </row>
    <row r="1361" customFormat="false" ht="15" hidden="false" customHeight="false" outlineLevel="0" collapsed="false">
      <c r="A1361" s="28" t="n">
        <v>146</v>
      </c>
      <c r="B1361" s="29" t="n">
        <v>46081</v>
      </c>
      <c r="C1361" s="28" t="n">
        <v>51173.93</v>
      </c>
      <c r="D1361" s="28" t="n">
        <v>0</v>
      </c>
      <c r="E1361" s="28" t="n">
        <v>0</v>
      </c>
      <c r="F1361" s="28" t="s">
        <v>345</v>
      </c>
      <c r="G1361" s="28" t="n">
        <v>0</v>
      </c>
      <c r="H1361" s="28" t="n">
        <v>0</v>
      </c>
      <c r="I1361" s="28" t="n">
        <v>0</v>
      </c>
      <c r="J1361" s="28" t="n">
        <v>269</v>
      </c>
      <c r="K1361" s="28" t="n">
        <v>4</v>
      </c>
      <c r="L1361" s="28" t="n">
        <v>2</v>
      </c>
      <c r="M1361" s="28" t="s">
        <v>146</v>
      </c>
      <c r="N1361" s="28" t="s">
        <v>142</v>
      </c>
      <c r="O1361" s="29" t="n">
        <v>45686</v>
      </c>
      <c r="P1361" s="28" t="n">
        <f aca="false">ROUNDDOWN(($B1361-$O1361)/30,0)</f>
        <v>13</v>
      </c>
      <c r="Q1361" s="28" t="str">
        <f aca="false">TEXT($B1361,"yyyy-mm")</f>
        <v>2026-02</v>
      </c>
      <c r="R1361" s="28" t="n">
        <f aca="false">IF(AND($O1361&gt;=DATE(2025,1,1),$O1361&lt;=DATE(2025,4,30)),1,0)</f>
        <v>1</v>
      </c>
    </row>
    <row r="1362" customFormat="false" ht="15" hidden="false" customHeight="false" outlineLevel="0" collapsed="false">
      <c r="A1362" s="28" t="n">
        <v>146</v>
      </c>
      <c r="B1362" s="29" t="n">
        <v>46112</v>
      </c>
      <c r="C1362" s="28" t="n">
        <v>46056.54</v>
      </c>
      <c r="D1362" s="28" t="n">
        <v>0</v>
      </c>
      <c r="E1362" s="28" t="n">
        <v>0</v>
      </c>
      <c r="F1362" s="28" t="s">
        <v>345</v>
      </c>
      <c r="G1362" s="28" t="n">
        <v>0</v>
      </c>
      <c r="H1362" s="28" t="n">
        <v>0</v>
      </c>
      <c r="I1362" s="28" t="n">
        <v>0</v>
      </c>
      <c r="J1362" s="28" t="n">
        <v>269</v>
      </c>
      <c r="K1362" s="28" t="n">
        <v>4</v>
      </c>
      <c r="L1362" s="28" t="n">
        <v>2</v>
      </c>
      <c r="M1362" s="28" t="s">
        <v>146</v>
      </c>
      <c r="N1362" s="28" t="s">
        <v>142</v>
      </c>
      <c r="O1362" s="29" t="n">
        <v>45686</v>
      </c>
      <c r="P1362" s="28" t="n">
        <f aca="false">ROUNDDOWN(($B1362-$O1362)/30,0)</f>
        <v>14</v>
      </c>
      <c r="Q1362" s="28" t="str">
        <f aca="false">TEXT($B1362,"yyyy-mm")</f>
        <v>2026-03</v>
      </c>
      <c r="R1362" s="28" t="n">
        <f aca="false">IF(AND($O1362&gt;=DATE(2025,1,1),$O1362&lt;=DATE(2025,4,30)),1,0)</f>
        <v>1</v>
      </c>
    </row>
    <row r="1363" customFormat="false" ht="15" hidden="false" customHeight="false" outlineLevel="0" collapsed="false">
      <c r="A1363" s="28" t="n">
        <v>146</v>
      </c>
      <c r="B1363" s="29" t="n">
        <v>46142</v>
      </c>
      <c r="C1363" s="28" t="n">
        <v>40939.15</v>
      </c>
      <c r="D1363" s="28" t="n">
        <v>0</v>
      </c>
      <c r="E1363" s="28" t="n">
        <v>0</v>
      </c>
      <c r="F1363" s="28" t="s">
        <v>345</v>
      </c>
      <c r="G1363" s="28" t="n">
        <v>0</v>
      </c>
      <c r="H1363" s="28" t="n">
        <v>0</v>
      </c>
      <c r="I1363" s="28" t="n">
        <v>0</v>
      </c>
      <c r="J1363" s="28" t="n">
        <v>269</v>
      </c>
      <c r="K1363" s="28" t="n">
        <v>4</v>
      </c>
      <c r="L1363" s="28" t="n">
        <v>2</v>
      </c>
      <c r="M1363" s="28" t="s">
        <v>146</v>
      </c>
      <c r="N1363" s="28" t="s">
        <v>142</v>
      </c>
      <c r="O1363" s="29" t="n">
        <v>45686</v>
      </c>
      <c r="P1363" s="28" t="n">
        <f aca="false">ROUNDDOWN(($B1363-$O1363)/30,0)</f>
        <v>15</v>
      </c>
      <c r="Q1363" s="28" t="str">
        <f aca="false">TEXT($B1363,"yyyy-mm")</f>
        <v>2026-04</v>
      </c>
      <c r="R1363" s="28" t="n">
        <f aca="false">IF(AND($O1363&gt;=DATE(2025,1,1),$O1363&lt;=DATE(2025,4,30)),1,0)</f>
        <v>1</v>
      </c>
    </row>
    <row r="1364" customFormat="false" ht="15" hidden="false" customHeight="false" outlineLevel="0" collapsed="false">
      <c r="A1364" s="28" t="n">
        <v>146</v>
      </c>
      <c r="B1364" s="29" t="n">
        <v>46173</v>
      </c>
      <c r="C1364" s="28" t="n">
        <v>35821.76</v>
      </c>
      <c r="D1364" s="28" t="n">
        <v>0</v>
      </c>
      <c r="E1364" s="28" t="n">
        <v>0</v>
      </c>
      <c r="F1364" s="28" t="s">
        <v>345</v>
      </c>
      <c r="G1364" s="28" t="n">
        <v>0</v>
      </c>
      <c r="H1364" s="28" t="n">
        <v>0</v>
      </c>
      <c r="I1364" s="28" t="n">
        <v>0</v>
      </c>
      <c r="J1364" s="28" t="n">
        <v>269</v>
      </c>
      <c r="K1364" s="28" t="n">
        <v>4</v>
      </c>
      <c r="L1364" s="28" t="n">
        <v>2</v>
      </c>
      <c r="M1364" s="28" t="s">
        <v>146</v>
      </c>
      <c r="N1364" s="28" t="s">
        <v>142</v>
      </c>
      <c r="O1364" s="29" t="n">
        <v>45686</v>
      </c>
      <c r="P1364" s="28" t="n">
        <f aca="false">ROUNDDOWN(($B1364-$O1364)/30,0)</f>
        <v>16</v>
      </c>
      <c r="Q1364" s="28" t="str">
        <f aca="false">TEXT($B1364,"yyyy-mm")</f>
        <v>2026-05</v>
      </c>
      <c r="R1364" s="28" t="n">
        <f aca="false">IF(AND($O1364&gt;=DATE(2025,1,1),$O1364&lt;=DATE(2025,4,30)),1,0)</f>
        <v>1</v>
      </c>
    </row>
    <row r="1365" customFormat="false" ht="15" hidden="false" customHeight="false" outlineLevel="0" collapsed="false">
      <c r="A1365" s="28" t="n">
        <v>146</v>
      </c>
      <c r="B1365" s="29" t="n">
        <v>46203</v>
      </c>
      <c r="C1365" s="28" t="n">
        <v>30704.37</v>
      </c>
      <c r="D1365" s="28" t="n">
        <v>0</v>
      </c>
      <c r="E1365" s="28" t="n">
        <v>0</v>
      </c>
      <c r="F1365" s="28" t="s">
        <v>345</v>
      </c>
      <c r="G1365" s="28" t="n">
        <v>0</v>
      </c>
      <c r="H1365" s="28" t="n">
        <v>0</v>
      </c>
      <c r="I1365" s="28" t="n">
        <v>0</v>
      </c>
      <c r="J1365" s="28" t="n">
        <v>269</v>
      </c>
      <c r="K1365" s="28" t="n">
        <v>4</v>
      </c>
      <c r="L1365" s="28" t="n">
        <v>2</v>
      </c>
      <c r="M1365" s="28" t="s">
        <v>146</v>
      </c>
      <c r="N1365" s="28" t="s">
        <v>142</v>
      </c>
      <c r="O1365" s="29" t="n">
        <v>45686</v>
      </c>
      <c r="P1365" s="28" t="n">
        <f aca="false">ROUNDDOWN(($B1365-$O1365)/30,0)</f>
        <v>17</v>
      </c>
      <c r="Q1365" s="28" t="str">
        <f aca="false">TEXT($B1365,"yyyy-mm")</f>
        <v>2026-06</v>
      </c>
      <c r="R1365" s="28" t="n">
        <f aca="false">IF(AND($O1365&gt;=DATE(2025,1,1),$O1365&lt;=DATE(2025,4,30)),1,0)</f>
        <v>1</v>
      </c>
    </row>
    <row r="1366" customFormat="false" ht="15" hidden="false" customHeight="false" outlineLevel="0" collapsed="false">
      <c r="A1366" s="28" t="n">
        <v>146</v>
      </c>
      <c r="B1366" s="29" t="n">
        <v>46234</v>
      </c>
      <c r="C1366" s="28" t="n">
        <v>25586.98</v>
      </c>
      <c r="D1366" s="28" t="n">
        <v>0</v>
      </c>
      <c r="E1366" s="28" t="n">
        <v>0</v>
      </c>
      <c r="F1366" s="28" t="s">
        <v>345</v>
      </c>
      <c r="G1366" s="28" t="n">
        <v>0</v>
      </c>
      <c r="H1366" s="28" t="n">
        <v>0</v>
      </c>
      <c r="I1366" s="28" t="n">
        <v>0</v>
      </c>
      <c r="J1366" s="28" t="n">
        <v>269</v>
      </c>
      <c r="K1366" s="28" t="n">
        <v>4</v>
      </c>
      <c r="L1366" s="28" t="n">
        <v>2</v>
      </c>
      <c r="M1366" s="28" t="s">
        <v>146</v>
      </c>
      <c r="N1366" s="28" t="s">
        <v>142</v>
      </c>
      <c r="O1366" s="29" t="n">
        <v>45686</v>
      </c>
      <c r="P1366" s="28" t="n">
        <f aca="false">ROUNDDOWN(($B1366-$O1366)/30,0)</f>
        <v>18</v>
      </c>
      <c r="Q1366" s="28" t="str">
        <f aca="false">TEXT($B1366,"yyyy-mm")</f>
        <v>2026-07</v>
      </c>
      <c r="R1366" s="28" t="n">
        <f aca="false">IF(AND($O1366&gt;=DATE(2025,1,1),$O1366&lt;=DATE(2025,4,30)),1,0)</f>
        <v>1</v>
      </c>
    </row>
    <row r="1367" customFormat="false" ht="15" hidden="false" customHeight="false" outlineLevel="0" collapsed="false">
      <c r="A1367" s="28" t="n">
        <v>146</v>
      </c>
      <c r="B1367" s="29" t="n">
        <v>46265</v>
      </c>
      <c r="C1367" s="28" t="n">
        <v>20469.59</v>
      </c>
      <c r="D1367" s="28" t="n">
        <v>0</v>
      </c>
      <c r="E1367" s="28" t="n">
        <v>0</v>
      </c>
      <c r="F1367" s="28" t="s">
        <v>345</v>
      </c>
      <c r="G1367" s="28" t="n">
        <v>0</v>
      </c>
      <c r="H1367" s="28" t="n">
        <v>0</v>
      </c>
      <c r="I1367" s="28" t="n">
        <v>0</v>
      </c>
      <c r="J1367" s="28" t="n">
        <v>269</v>
      </c>
      <c r="K1367" s="28" t="n">
        <v>4</v>
      </c>
      <c r="L1367" s="28" t="n">
        <v>2</v>
      </c>
      <c r="M1367" s="28" t="s">
        <v>146</v>
      </c>
      <c r="N1367" s="28" t="s">
        <v>142</v>
      </c>
      <c r="O1367" s="29" t="n">
        <v>45686</v>
      </c>
      <c r="P1367" s="28" t="n">
        <f aca="false">ROUNDDOWN(($B1367-$O1367)/30,0)</f>
        <v>19</v>
      </c>
      <c r="Q1367" s="28" t="str">
        <f aca="false">TEXT($B1367,"yyyy-mm")</f>
        <v>2026-08</v>
      </c>
      <c r="R1367" s="28" t="n">
        <f aca="false">IF(AND($O1367&gt;=DATE(2025,1,1),$O1367&lt;=DATE(2025,4,30)),1,0)</f>
        <v>1</v>
      </c>
    </row>
    <row r="1368" customFormat="false" ht="15" hidden="false" customHeight="false" outlineLevel="0" collapsed="false">
      <c r="A1368" s="28" t="n">
        <v>147</v>
      </c>
      <c r="B1368" s="29" t="n">
        <v>45930</v>
      </c>
      <c r="C1368" s="28" t="n">
        <v>31000</v>
      </c>
      <c r="D1368" s="28" t="n">
        <v>0</v>
      </c>
      <c r="E1368" s="28" t="n">
        <v>0</v>
      </c>
      <c r="F1368" s="28" t="s">
        <v>345</v>
      </c>
      <c r="G1368" s="28" t="n">
        <v>0</v>
      </c>
      <c r="H1368" s="28" t="n">
        <v>0</v>
      </c>
      <c r="I1368" s="28" t="n">
        <v>0</v>
      </c>
      <c r="J1368" s="28" t="n">
        <v>344</v>
      </c>
      <c r="K1368" s="28" t="n">
        <v>1</v>
      </c>
      <c r="L1368" s="28" t="n">
        <v>1</v>
      </c>
      <c r="M1368" s="28" t="s">
        <v>145</v>
      </c>
      <c r="N1368" s="28" t="s">
        <v>139</v>
      </c>
      <c r="O1368" s="29" t="n">
        <v>45901</v>
      </c>
      <c r="P1368" s="28" t="n">
        <f aca="false">ROUNDDOWN(($B1368-$O1368)/30,0)</f>
        <v>0</v>
      </c>
      <c r="Q1368" s="28" t="str">
        <f aca="false">TEXT($B1368,"yyyy-mm")</f>
        <v>2025-09</v>
      </c>
      <c r="R1368" s="28" t="n">
        <f aca="false">IF(AND($O1368&gt;=DATE(2025,1,1),$O1368&lt;=DATE(2025,4,30)),1,0)</f>
        <v>0</v>
      </c>
    </row>
    <row r="1369" customFormat="false" ht="15" hidden="false" customHeight="false" outlineLevel="0" collapsed="false">
      <c r="A1369" s="28" t="n">
        <v>147</v>
      </c>
      <c r="B1369" s="29" t="n">
        <v>45961</v>
      </c>
      <c r="C1369" s="28" t="n">
        <v>0</v>
      </c>
      <c r="D1369" s="28" t="n">
        <v>0</v>
      </c>
      <c r="E1369" s="28" t="n">
        <v>0</v>
      </c>
      <c r="F1369" s="28" t="s">
        <v>345</v>
      </c>
      <c r="G1369" s="28" t="n">
        <v>0</v>
      </c>
      <c r="H1369" s="28" t="n">
        <v>0</v>
      </c>
      <c r="I1369" s="28" t="n">
        <v>0</v>
      </c>
      <c r="J1369" s="28" t="n">
        <v>344</v>
      </c>
      <c r="K1369" s="28" t="n">
        <v>1</v>
      </c>
      <c r="L1369" s="28" t="n">
        <v>1</v>
      </c>
      <c r="M1369" s="28" t="s">
        <v>145</v>
      </c>
      <c r="N1369" s="28" t="s">
        <v>139</v>
      </c>
      <c r="O1369" s="29" t="n">
        <v>45901</v>
      </c>
      <c r="P1369" s="28" t="n">
        <f aca="false">ROUNDDOWN(($B1369-$O1369)/30,0)</f>
        <v>2</v>
      </c>
      <c r="Q1369" s="28" t="str">
        <f aca="false">TEXT($B1369,"yyyy-mm")</f>
        <v>2025-10</v>
      </c>
      <c r="R1369" s="28" t="n">
        <f aca="false">IF(AND($O1369&gt;=DATE(2025,1,1),$O1369&lt;=DATE(2025,4,30)),1,0)</f>
        <v>0</v>
      </c>
    </row>
    <row r="1370" customFormat="false" ht="15" hidden="false" customHeight="false" outlineLevel="0" collapsed="false">
      <c r="A1370" s="28" t="n">
        <v>148</v>
      </c>
      <c r="B1370" s="29" t="n">
        <v>45688</v>
      </c>
      <c r="C1370" s="28" t="n">
        <v>57200</v>
      </c>
      <c r="D1370" s="28" t="n">
        <v>0</v>
      </c>
      <c r="E1370" s="28" t="n">
        <v>0</v>
      </c>
      <c r="F1370" s="28" t="s">
        <v>345</v>
      </c>
      <c r="G1370" s="28" t="n">
        <v>0</v>
      </c>
      <c r="H1370" s="28" t="n">
        <v>0</v>
      </c>
      <c r="I1370" s="28" t="n">
        <v>0</v>
      </c>
      <c r="J1370" s="28" t="n">
        <v>264</v>
      </c>
      <c r="K1370" s="28" t="n">
        <v>1</v>
      </c>
      <c r="L1370" s="28" t="n">
        <v>1</v>
      </c>
      <c r="M1370" s="28" t="s">
        <v>145</v>
      </c>
      <c r="N1370" s="28" t="s">
        <v>138</v>
      </c>
      <c r="O1370" s="29" t="n">
        <v>45673</v>
      </c>
      <c r="P1370" s="28" t="n">
        <f aca="false">ROUNDDOWN(($B1370-$O1370)/30,0)</f>
        <v>0</v>
      </c>
      <c r="Q1370" s="28" t="str">
        <f aca="false">TEXT($B1370,"yyyy-mm")</f>
        <v>2025-01</v>
      </c>
      <c r="R1370" s="28" t="n">
        <f aca="false">IF(AND($O1370&gt;=DATE(2025,1,1),$O1370&lt;=DATE(2025,4,30)),1,0)</f>
        <v>1</v>
      </c>
    </row>
    <row r="1371" customFormat="false" ht="15" hidden="false" customHeight="false" outlineLevel="0" collapsed="false">
      <c r="A1371" s="28" t="n">
        <v>148</v>
      </c>
      <c r="B1371" s="29" t="n">
        <v>45716</v>
      </c>
      <c r="C1371" s="28" t="n">
        <v>28600</v>
      </c>
      <c r="D1371" s="28" t="n">
        <v>0</v>
      </c>
      <c r="E1371" s="28" t="n">
        <v>0</v>
      </c>
      <c r="F1371" s="28" t="s">
        <v>345</v>
      </c>
      <c r="G1371" s="28" t="n">
        <v>0</v>
      </c>
      <c r="H1371" s="28" t="n">
        <v>0</v>
      </c>
      <c r="I1371" s="28" t="n">
        <v>0</v>
      </c>
      <c r="J1371" s="28" t="n">
        <v>264</v>
      </c>
      <c r="K1371" s="28" t="n">
        <v>1</v>
      </c>
      <c r="L1371" s="28" t="n">
        <v>1</v>
      </c>
      <c r="M1371" s="28" t="s">
        <v>145</v>
      </c>
      <c r="N1371" s="28" t="s">
        <v>138</v>
      </c>
      <c r="O1371" s="29" t="n">
        <v>45673</v>
      </c>
      <c r="P1371" s="28" t="n">
        <f aca="false">ROUNDDOWN(($B1371-$O1371)/30,0)</f>
        <v>1</v>
      </c>
      <c r="Q1371" s="28" t="str">
        <f aca="false">TEXT($B1371,"yyyy-mm")</f>
        <v>2025-02</v>
      </c>
      <c r="R1371" s="28" t="n">
        <f aca="false">IF(AND($O1371&gt;=DATE(2025,1,1),$O1371&lt;=DATE(2025,4,30)),1,0)</f>
        <v>1</v>
      </c>
    </row>
    <row r="1372" customFormat="false" ht="15" hidden="false" customHeight="false" outlineLevel="0" collapsed="false">
      <c r="A1372" s="28" t="n">
        <v>148</v>
      </c>
      <c r="B1372" s="29" t="n">
        <v>45747</v>
      </c>
      <c r="C1372" s="28" t="n">
        <v>0</v>
      </c>
      <c r="D1372" s="28" t="n">
        <v>0</v>
      </c>
      <c r="E1372" s="28" t="n">
        <v>0</v>
      </c>
      <c r="F1372" s="28" t="s">
        <v>345</v>
      </c>
      <c r="G1372" s="28" t="n">
        <v>0</v>
      </c>
      <c r="H1372" s="28" t="n">
        <v>0</v>
      </c>
      <c r="I1372" s="28" t="n">
        <v>0</v>
      </c>
      <c r="J1372" s="28" t="n">
        <v>264</v>
      </c>
      <c r="K1372" s="28" t="n">
        <v>1</v>
      </c>
      <c r="L1372" s="28" t="n">
        <v>1</v>
      </c>
      <c r="M1372" s="28" t="s">
        <v>145</v>
      </c>
      <c r="N1372" s="28" t="s">
        <v>138</v>
      </c>
      <c r="O1372" s="29" t="n">
        <v>45673</v>
      </c>
      <c r="P1372" s="28" t="n">
        <f aca="false">ROUNDDOWN(($B1372-$O1372)/30,0)</f>
        <v>2</v>
      </c>
      <c r="Q1372" s="28" t="str">
        <f aca="false">TEXT($B1372,"yyyy-mm")</f>
        <v>2025-03</v>
      </c>
      <c r="R1372" s="28" t="n">
        <f aca="false">IF(AND($O1372&gt;=DATE(2025,1,1),$O1372&lt;=DATE(2025,4,30)),1,0)</f>
        <v>1</v>
      </c>
    </row>
    <row r="1373" customFormat="false" ht="15" hidden="false" customHeight="false" outlineLevel="0" collapsed="false">
      <c r="A1373" s="28" t="n">
        <v>149</v>
      </c>
      <c r="B1373" s="29" t="n">
        <v>44834</v>
      </c>
      <c r="C1373" s="28" t="n">
        <v>52900</v>
      </c>
      <c r="D1373" s="28" t="n">
        <v>0</v>
      </c>
      <c r="E1373" s="28" t="n">
        <v>0</v>
      </c>
      <c r="F1373" s="28" t="s">
        <v>345</v>
      </c>
      <c r="G1373" s="28" t="n">
        <v>0</v>
      </c>
      <c r="H1373" s="28" t="n">
        <v>0</v>
      </c>
      <c r="I1373" s="28" t="n">
        <v>0</v>
      </c>
      <c r="J1373" s="28" t="n">
        <v>294</v>
      </c>
      <c r="K1373" s="28" t="n">
        <v>3</v>
      </c>
      <c r="L1373" s="28" t="n">
        <v>1</v>
      </c>
      <c r="M1373" s="28" t="s">
        <v>146</v>
      </c>
      <c r="N1373" s="28" t="s">
        <v>138</v>
      </c>
      <c r="O1373" s="29" t="n">
        <v>44829</v>
      </c>
      <c r="P1373" s="28" t="n">
        <f aca="false">ROUNDDOWN(($B1373-$O1373)/30,0)</f>
        <v>0</v>
      </c>
      <c r="Q1373" s="28" t="str">
        <f aca="false">TEXT($B1373,"yyyy-mm")</f>
        <v>2022-09</v>
      </c>
      <c r="R1373" s="28" t="n">
        <f aca="false">IF(AND($O1373&gt;=DATE(2025,1,1),$O1373&lt;=DATE(2025,4,30)),1,0)</f>
        <v>0</v>
      </c>
    </row>
    <row r="1374" customFormat="false" ht="15" hidden="false" customHeight="false" outlineLevel="0" collapsed="false">
      <c r="A1374" s="28" t="n">
        <v>149</v>
      </c>
      <c r="B1374" s="29" t="n">
        <v>44865</v>
      </c>
      <c r="C1374" s="28" t="n">
        <v>48491.67</v>
      </c>
      <c r="D1374" s="28" t="n">
        <v>0</v>
      </c>
      <c r="E1374" s="28" t="n">
        <v>0</v>
      </c>
      <c r="F1374" s="28" t="s">
        <v>345</v>
      </c>
      <c r="G1374" s="28" t="n">
        <v>0</v>
      </c>
      <c r="H1374" s="28" t="n">
        <v>0</v>
      </c>
      <c r="I1374" s="28" t="n">
        <v>0</v>
      </c>
      <c r="J1374" s="28" t="n">
        <v>294</v>
      </c>
      <c r="K1374" s="28" t="n">
        <v>3</v>
      </c>
      <c r="L1374" s="28" t="n">
        <v>1</v>
      </c>
      <c r="M1374" s="28" t="s">
        <v>146</v>
      </c>
      <c r="N1374" s="28" t="s">
        <v>138</v>
      </c>
      <c r="O1374" s="29" t="n">
        <v>44829</v>
      </c>
      <c r="P1374" s="28" t="n">
        <f aca="false">ROUNDDOWN(($B1374-$O1374)/30,0)</f>
        <v>1</v>
      </c>
      <c r="Q1374" s="28" t="str">
        <f aca="false">TEXT($B1374,"yyyy-mm")</f>
        <v>2022-10</v>
      </c>
      <c r="R1374" s="28" t="n">
        <f aca="false">IF(AND($O1374&gt;=DATE(2025,1,1),$O1374&lt;=DATE(2025,4,30)),1,0)</f>
        <v>0</v>
      </c>
    </row>
    <row r="1375" customFormat="false" ht="15" hidden="false" customHeight="false" outlineLevel="0" collapsed="false">
      <c r="A1375" s="28" t="n">
        <v>149</v>
      </c>
      <c r="B1375" s="29" t="n">
        <v>44895</v>
      </c>
      <c r="C1375" s="28" t="n">
        <v>44083.34</v>
      </c>
      <c r="D1375" s="28" t="n">
        <v>0</v>
      </c>
      <c r="E1375" s="28" t="n">
        <v>0</v>
      </c>
      <c r="F1375" s="28" t="s">
        <v>345</v>
      </c>
      <c r="G1375" s="28" t="n">
        <v>0</v>
      </c>
      <c r="H1375" s="28" t="n">
        <v>0</v>
      </c>
      <c r="I1375" s="28" t="n">
        <v>0</v>
      </c>
      <c r="J1375" s="28" t="n">
        <v>294</v>
      </c>
      <c r="K1375" s="28" t="n">
        <v>3</v>
      </c>
      <c r="L1375" s="28" t="n">
        <v>1</v>
      </c>
      <c r="M1375" s="28" t="s">
        <v>146</v>
      </c>
      <c r="N1375" s="28" t="s">
        <v>138</v>
      </c>
      <c r="O1375" s="29" t="n">
        <v>44829</v>
      </c>
      <c r="P1375" s="28" t="n">
        <f aca="false">ROUNDDOWN(($B1375-$O1375)/30,0)</f>
        <v>2</v>
      </c>
      <c r="Q1375" s="28" t="str">
        <f aca="false">TEXT($B1375,"yyyy-mm")</f>
        <v>2022-11</v>
      </c>
      <c r="R1375" s="28" t="n">
        <f aca="false">IF(AND($O1375&gt;=DATE(2025,1,1),$O1375&lt;=DATE(2025,4,30)),1,0)</f>
        <v>0</v>
      </c>
    </row>
    <row r="1376" customFormat="false" ht="15" hidden="false" customHeight="false" outlineLevel="0" collapsed="false">
      <c r="A1376" s="28" t="n">
        <v>149</v>
      </c>
      <c r="B1376" s="29" t="n">
        <v>44926</v>
      </c>
      <c r="C1376" s="28" t="n">
        <v>39675.01</v>
      </c>
      <c r="D1376" s="28" t="n">
        <v>0</v>
      </c>
      <c r="E1376" s="28" t="n">
        <v>0</v>
      </c>
      <c r="F1376" s="28" t="s">
        <v>345</v>
      </c>
      <c r="G1376" s="28" t="n">
        <v>0</v>
      </c>
      <c r="H1376" s="28" t="n">
        <v>0</v>
      </c>
      <c r="I1376" s="28" t="n">
        <v>0</v>
      </c>
      <c r="J1376" s="28" t="n">
        <v>294</v>
      </c>
      <c r="K1376" s="28" t="n">
        <v>3</v>
      </c>
      <c r="L1376" s="28" t="n">
        <v>1</v>
      </c>
      <c r="M1376" s="28" t="s">
        <v>146</v>
      </c>
      <c r="N1376" s="28" t="s">
        <v>138</v>
      </c>
      <c r="O1376" s="29" t="n">
        <v>44829</v>
      </c>
      <c r="P1376" s="28" t="n">
        <f aca="false">ROUNDDOWN(($B1376-$O1376)/30,0)</f>
        <v>3</v>
      </c>
      <c r="Q1376" s="28" t="str">
        <f aca="false">TEXT($B1376,"yyyy-mm")</f>
        <v>2022-12</v>
      </c>
      <c r="R1376" s="28" t="n">
        <f aca="false">IF(AND($O1376&gt;=DATE(2025,1,1),$O1376&lt;=DATE(2025,4,30)),1,0)</f>
        <v>0</v>
      </c>
    </row>
    <row r="1377" customFormat="false" ht="15" hidden="false" customHeight="false" outlineLevel="0" collapsed="false">
      <c r="A1377" s="28" t="n">
        <v>149</v>
      </c>
      <c r="B1377" s="29" t="n">
        <v>44957</v>
      </c>
      <c r="C1377" s="28" t="n">
        <v>35266.68</v>
      </c>
      <c r="D1377" s="28" t="n">
        <v>0</v>
      </c>
      <c r="E1377" s="28" t="n">
        <v>0</v>
      </c>
      <c r="F1377" s="28" t="s">
        <v>345</v>
      </c>
      <c r="G1377" s="28" t="n">
        <v>0</v>
      </c>
      <c r="H1377" s="28" t="n">
        <v>0</v>
      </c>
      <c r="I1377" s="28" t="n">
        <v>0</v>
      </c>
      <c r="J1377" s="28" t="n">
        <v>294</v>
      </c>
      <c r="K1377" s="28" t="n">
        <v>3</v>
      </c>
      <c r="L1377" s="28" t="n">
        <v>1</v>
      </c>
      <c r="M1377" s="28" t="s">
        <v>146</v>
      </c>
      <c r="N1377" s="28" t="s">
        <v>138</v>
      </c>
      <c r="O1377" s="29" t="n">
        <v>44829</v>
      </c>
      <c r="P1377" s="28" t="n">
        <f aca="false">ROUNDDOWN(($B1377-$O1377)/30,0)</f>
        <v>4</v>
      </c>
      <c r="Q1377" s="28" t="str">
        <f aca="false">TEXT($B1377,"yyyy-mm")</f>
        <v>2023-01</v>
      </c>
      <c r="R1377" s="28" t="n">
        <f aca="false">IF(AND($O1377&gt;=DATE(2025,1,1),$O1377&lt;=DATE(2025,4,30)),1,0)</f>
        <v>0</v>
      </c>
    </row>
    <row r="1378" customFormat="false" ht="15" hidden="false" customHeight="false" outlineLevel="0" collapsed="false">
      <c r="A1378" s="28" t="n">
        <v>149</v>
      </c>
      <c r="B1378" s="29" t="n">
        <v>44985</v>
      </c>
      <c r="C1378" s="28" t="n">
        <v>30858.35</v>
      </c>
      <c r="D1378" s="28" t="n">
        <v>0</v>
      </c>
      <c r="E1378" s="28" t="n">
        <v>0</v>
      </c>
      <c r="F1378" s="28" t="s">
        <v>345</v>
      </c>
      <c r="G1378" s="28" t="n">
        <v>0</v>
      </c>
      <c r="H1378" s="28" t="n">
        <v>0</v>
      </c>
      <c r="I1378" s="28" t="n">
        <v>0</v>
      </c>
      <c r="J1378" s="28" t="n">
        <v>294</v>
      </c>
      <c r="K1378" s="28" t="n">
        <v>3</v>
      </c>
      <c r="L1378" s="28" t="n">
        <v>1</v>
      </c>
      <c r="M1378" s="28" t="s">
        <v>146</v>
      </c>
      <c r="N1378" s="28" t="s">
        <v>138</v>
      </c>
      <c r="O1378" s="29" t="n">
        <v>44829</v>
      </c>
      <c r="P1378" s="28" t="n">
        <f aca="false">ROUNDDOWN(($B1378-$O1378)/30,0)</f>
        <v>5</v>
      </c>
      <c r="Q1378" s="28" t="str">
        <f aca="false">TEXT($B1378,"yyyy-mm")</f>
        <v>2023-02</v>
      </c>
      <c r="R1378" s="28" t="n">
        <f aca="false">IF(AND($O1378&gt;=DATE(2025,1,1),$O1378&lt;=DATE(2025,4,30)),1,0)</f>
        <v>0</v>
      </c>
    </row>
    <row r="1379" customFormat="false" ht="15" hidden="false" customHeight="false" outlineLevel="0" collapsed="false">
      <c r="A1379" s="28" t="n">
        <v>149</v>
      </c>
      <c r="B1379" s="29" t="n">
        <v>45016</v>
      </c>
      <c r="C1379" s="28" t="n">
        <v>26450.02</v>
      </c>
      <c r="D1379" s="28" t="n">
        <v>0</v>
      </c>
      <c r="E1379" s="28" t="n">
        <v>0</v>
      </c>
      <c r="F1379" s="28" t="s">
        <v>345</v>
      </c>
      <c r="G1379" s="28" t="n">
        <v>0</v>
      </c>
      <c r="H1379" s="28" t="n">
        <v>0</v>
      </c>
      <c r="I1379" s="28" t="n">
        <v>0</v>
      </c>
      <c r="J1379" s="28" t="n">
        <v>294</v>
      </c>
      <c r="K1379" s="28" t="n">
        <v>3</v>
      </c>
      <c r="L1379" s="28" t="n">
        <v>1</v>
      </c>
      <c r="M1379" s="28" t="s">
        <v>146</v>
      </c>
      <c r="N1379" s="28" t="s">
        <v>138</v>
      </c>
      <c r="O1379" s="29" t="n">
        <v>44829</v>
      </c>
      <c r="P1379" s="28" t="n">
        <f aca="false">ROUNDDOWN(($B1379-$O1379)/30,0)</f>
        <v>6</v>
      </c>
      <c r="Q1379" s="28" t="str">
        <f aca="false">TEXT($B1379,"yyyy-mm")</f>
        <v>2023-03</v>
      </c>
      <c r="R1379" s="28" t="n">
        <f aca="false">IF(AND($O1379&gt;=DATE(2025,1,1),$O1379&lt;=DATE(2025,4,30)),1,0)</f>
        <v>0</v>
      </c>
    </row>
    <row r="1380" customFormat="false" ht="15" hidden="false" customHeight="false" outlineLevel="0" collapsed="false">
      <c r="A1380" s="28" t="n">
        <v>149</v>
      </c>
      <c r="B1380" s="29" t="n">
        <v>45046</v>
      </c>
      <c r="C1380" s="28" t="n">
        <v>22041.69</v>
      </c>
      <c r="D1380" s="28" t="n">
        <v>0</v>
      </c>
      <c r="E1380" s="28" t="n">
        <v>0</v>
      </c>
      <c r="F1380" s="28" t="s">
        <v>345</v>
      </c>
      <c r="G1380" s="28" t="n">
        <v>0</v>
      </c>
      <c r="H1380" s="28" t="n">
        <v>0</v>
      </c>
      <c r="I1380" s="28" t="n">
        <v>0</v>
      </c>
      <c r="J1380" s="28" t="n">
        <v>294</v>
      </c>
      <c r="K1380" s="28" t="n">
        <v>3</v>
      </c>
      <c r="L1380" s="28" t="n">
        <v>1</v>
      </c>
      <c r="M1380" s="28" t="s">
        <v>146</v>
      </c>
      <c r="N1380" s="28" t="s">
        <v>138</v>
      </c>
      <c r="O1380" s="29" t="n">
        <v>44829</v>
      </c>
      <c r="P1380" s="28" t="n">
        <f aca="false">ROUNDDOWN(($B1380-$O1380)/30,0)</f>
        <v>7</v>
      </c>
      <c r="Q1380" s="28" t="str">
        <f aca="false">TEXT($B1380,"yyyy-mm")</f>
        <v>2023-04</v>
      </c>
      <c r="R1380" s="28" t="n">
        <f aca="false">IF(AND($O1380&gt;=DATE(2025,1,1),$O1380&lt;=DATE(2025,4,30)),1,0)</f>
        <v>0</v>
      </c>
    </row>
    <row r="1381" customFormat="false" ht="15" hidden="false" customHeight="false" outlineLevel="0" collapsed="false">
      <c r="A1381" s="28" t="n">
        <v>149</v>
      </c>
      <c r="B1381" s="29" t="n">
        <v>45077</v>
      </c>
      <c r="C1381" s="28" t="n">
        <v>17633.36</v>
      </c>
      <c r="D1381" s="28" t="n">
        <v>0</v>
      </c>
      <c r="E1381" s="28" t="n">
        <v>0</v>
      </c>
      <c r="F1381" s="28" t="s">
        <v>345</v>
      </c>
      <c r="G1381" s="28" t="n">
        <v>0</v>
      </c>
      <c r="H1381" s="28" t="n">
        <v>0</v>
      </c>
      <c r="I1381" s="28" t="n">
        <v>0</v>
      </c>
      <c r="J1381" s="28" t="n">
        <v>294</v>
      </c>
      <c r="K1381" s="28" t="n">
        <v>3</v>
      </c>
      <c r="L1381" s="28" t="n">
        <v>1</v>
      </c>
      <c r="M1381" s="28" t="s">
        <v>146</v>
      </c>
      <c r="N1381" s="28" t="s">
        <v>138</v>
      </c>
      <c r="O1381" s="29" t="n">
        <v>44829</v>
      </c>
      <c r="P1381" s="28" t="n">
        <f aca="false">ROUNDDOWN(($B1381-$O1381)/30,0)</f>
        <v>8</v>
      </c>
      <c r="Q1381" s="28" t="str">
        <f aca="false">TEXT($B1381,"yyyy-mm")</f>
        <v>2023-05</v>
      </c>
      <c r="R1381" s="28" t="n">
        <f aca="false">IF(AND($O1381&gt;=DATE(2025,1,1),$O1381&lt;=DATE(2025,4,30)),1,0)</f>
        <v>0</v>
      </c>
    </row>
    <row r="1382" customFormat="false" ht="15" hidden="false" customHeight="false" outlineLevel="0" collapsed="false">
      <c r="A1382" s="28" t="n">
        <v>149</v>
      </c>
      <c r="B1382" s="29" t="n">
        <v>45107</v>
      </c>
      <c r="C1382" s="28" t="n">
        <v>13225.03</v>
      </c>
      <c r="D1382" s="28" t="n">
        <v>0</v>
      </c>
      <c r="E1382" s="28" t="n">
        <v>0</v>
      </c>
      <c r="F1382" s="28" t="s">
        <v>345</v>
      </c>
      <c r="G1382" s="28" t="n">
        <v>0</v>
      </c>
      <c r="H1382" s="28" t="n">
        <v>0</v>
      </c>
      <c r="I1382" s="28" t="n">
        <v>0</v>
      </c>
      <c r="J1382" s="28" t="n">
        <v>294</v>
      </c>
      <c r="K1382" s="28" t="n">
        <v>3</v>
      </c>
      <c r="L1382" s="28" t="n">
        <v>1</v>
      </c>
      <c r="M1382" s="28" t="s">
        <v>146</v>
      </c>
      <c r="N1382" s="28" t="s">
        <v>138</v>
      </c>
      <c r="O1382" s="29" t="n">
        <v>44829</v>
      </c>
      <c r="P1382" s="28" t="n">
        <f aca="false">ROUNDDOWN(($B1382-$O1382)/30,0)</f>
        <v>9</v>
      </c>
      <c r="Q1382" s="28" t="str">
        <f aca="false">TEXT($B1382,"yyyy-mm")</f>
        <v>2023-06</v>
      </c>
      <c r="R1382" s="28" t="n">
        <f aca="false">IF(AND($O1382&gt;=DATE(2025,1,1),$O1382&lt;=DATE(2025,4,30)),1,0)</f>
        <v>0</v>
      </c>
    </row>
    <row r="1383" customFormat="false" ht="15" hidden="false" customHeight="false" outlineLevel="0" collapsed="false">
      <c r="A1383" s="28" t="n">
        <v>149</v>
      </c>
      <c r="B1383" s="29" t="n">
        <v>45138</v>
      </c>
      <c r="C1383" s="28" t="n">
        <v>8816.7</v>
      </c>
      <c r="D1383" s="28" t="n">
        <v>0</v>
      </c>
      <c r="E1383" s="28" t="n">
        <v>0</v>
      </c>
      <c r="F1383" s="28" t="s">
        <v>345</v>
      </c>
      <c r="G1383" s="28" t="n">
        <v>0</v>
      </c>
      <c r="H1383" s="28" t="n">
        <v>0</v>
      </c>
      <c r="I1383" s="28" t="n">
        <v>0</v>
      </c>
      <c r="J1383" s="28" t="n">
        <v>294</v>
      </c>
      <c r="K1383" s="28" t="n">
        <v>3</v>
      </c>
      <c r="L1383" s="28" t="n">
        <v>1</v>
      </c>
      <c r="M1383" s="28" t="s">
        <v>146</v>
      </c>
      <c r="N1383" s="28" t="s">
        <v>138</v>
      </c>
      <c r="O1383" s="29" t="n">
        <v>44829</v>
      </c>
      <c r="P1383" s="28" t="n">
        <f aca="false">ROUNDDOWN(($B1383-$O1383)/30,0)</f>
        <v>10</v>
      </c>
      <c r="Q1383" s="28" t="str">
        <f aca="false">TEXT($B1383,"yyyy-mm")</f>
        <v>2023-07</v>
      </c>
      <c r="R1383" s="28" t="n">
        <f aca="false">IF(AND($O1383&gt;=DATE(2025,1,1),$O1383&lt;=DATE(2025,4,30)),1,0)</f>
        <v>0</v>
      </c>
    </row>
    <row r="1384" customFormat="false" ht="15" hidden="false" customHeight="false" outlineLevel="0" collapsed="false">
      <c r="A1384" s="28" t="n">
        <v>149</v>
      </c>
      <c r="B1384" s="29" t="n">
        <v>45169</v>
      </c>
      <c r="C1384" s="28" t="n">
        <v>4408.37</v>
      </c>
      <c r="D1384" s="28" t="n">
        <v>0</v>
      </c>
      <c r="E1384" s="28" t="n">
        <v>0</v>
      </c>
      <c r="F1384" s="28" t="s">
        <v>345</v>
      </c>
      <c r="G1384" s="28" t="n">
        <v>0</v>
      </c>
      <c r="H1384" s="28" t="n">
        <v>0</v>
      </c>
      <c r="I1384" s="28" t="n">
        <v>0</v>
      </c>
      <c r="J1384" s="28" t="n">
        <v>294</v>
      </c>
      <c r="K1384" s="28" t="n">
        <v>3</v>
      </c>
      <c r="L1384" s="28" t="n">
        <v>1</v>
      </c>
      <c r="M1384" s="28" t="s">
        <v>146</v>
      </c>
      <c r="N1384" s="28" t="s">
        <v>138</v>
      </c>
      <c r="O1384" s="29" t="n">
        <v>44829</v>
      </c>
      <c r="P1384" s="28" t="n">
        <f aca="false">ROUNDDOWN(($B1384-$O1384)/30,0)</f>
        <v>11</v>
      </c>
      <c r="Q1384" s="28" t="str">
        <f aca="false">TEXT($B1384,"yyyy-mm")</f>
        <v>2023-08</v>
      </c>
      <c r="R1384" s="28" t="n">
        <f aca="false">IF(AND($O1384&gt;=DATE(2025,1,1),$O1384&lt;=DATE(2025,4,30)),1,0)</f>
        <v>0</v>
      </c>
    </row>
    <row r="1385" customFormat="false" ht="15" hidden="false" customHeight="false" outlineLevel="0" collapsed="false">
      <c r="A1385" s="28" t="n">
        <v>149</v>
      </c>
      <c r="B1385" s="29" t="n">
        <v>45199</v>
      </c>
      <c r="C1385" s="28" t="n">
        <v>0.04</v>
      </c>
      <c r="D1385" s="28" t="n">
        <v>0</v>
      </c>
      <c r="E1385" s="28" t="n">
        <v>0</v>
      </c>
      <c r="F1385" s="28" t="s">
        <v>345</v>
      </c>
      <c r="G1385" s="28" t="n">
        <v>0</v>
      </c>
      <c r="H1385" s="28" t="n">
        <v>0</v>
      </c>
      <c r="I1385" s="28" t="n">
        <v>0</v>
      </c>
      <c r="J1385" s="28" t="n">
        <v>294</v>
      </c>
      <c r="K1385" s="28" t="n">
        <v>3</v>
      </c>
      <c r="L1385" s="28" t="n">
        <v>1</v>
      </c>
      <c r="M1385" s="28" t="s">
        <v>146</v>
      </c>
      <c r="N1385" s="28" t="s">
        <v>138</v>
      </c>
      <c r="O1385" s="29" t="n">
        <v>44829</v>
      </c>
      <c r="P1385" s="28" t="n">
        <f aca="false">ROUNDDOWN(($B1385-$O1385)/30,0)</f>
        <v>12</v>
      </c>
      <c r="Q1385" s="28" t="str">
        <f aca="false">TEXT($B1385,"yyyy-mm")</f>
        <v>2023-09</v>
      </c>
      <c r="R1385" s="28" t="n">
        <f aca="false">IF(AND($O1385&gt;=DATE(2025,1,1),$O1385&lt;=DATE(2025,4,30)),1,0)</f>
        <v>0</v>
      </c>
    </row>
    <row r="1386" customFormat="false" ht="15" hidden="false" customHeight="false" outlineLevel="0" collapsed="false">
      <c r="A1386" s="28" t="n">
        <v>150</v>
      </c>
      <c r="B1386" s="29" t="n">
        <v>44985</v>
      </c>
      <c r="C1386" s="28" t="n">
        <v>116200</v>
      </c>
      <c r="D1386" s="28" t="n">
        <v>0</v>
      </c>
      <c r="E1386" s="28" t="n">
        <v>0</v>
      </c>
      <c r="F1386" s="28" t="s">
        <v>345</v>
      </c>
      <c r="G1386" s="28" t="n">
        <v>0</v>
      </c>
      <c r="H1386" s="28" t="n">
        <v>0</v>
      </c>
      <c r="I1386" s="28" t="n">
        <v>0</v>
      </c>
      <c r="J1386" s="28" t="n">
        <v>160</v>
      </c>
      <c r="K1386" s="28" t="n">
        <v>4</v>
      </c>
      <c r="L1386" s="28" t="n">
        <v>1</v>
      </c>
      <c r="M1386" s="28" t="s">
        <v>147</v>
      </c>
      <c r="N1386" s="28" t="s">
        <v>138</v>
      </c>
      <c r="O1386" s="29" t="n">
        <v>44967</v>
      </c>
      <c r="P1386" s="28" t="n">
        <f aca="false">ROUNDDOWN(($B1386-$O1386)/30,0)</f>
        <v>0</v>
      </c>
      <c r="Q1386" s="28" t="str">
        <f aca="false">TEXT($B1386,"yyyy-mm")</f>
        <v>2023-02</v>
      </c>
      <c r="R1386" s="28" t="n">
        <f aca="false">IF(AND($O1386&gt;=DATE(2025,1,1),$O1386&lt;=DATE(2025,4,30)),1,0)</f>
        <v>0</v>
      </c>
    </row>
    <row r="1387" customFormat="false" ht="15" hidden="false" customHeight="false" outlineLevel="0" collapsed="false">
      <c r="A1387" s="28" t="n">
        <v>150</v>
      </c>
      <c r="B1387" s="29" t="n">
        <v>45016</v>
      </c>
      <c r="C1387" s="28" t="n">
        <v>111552</v>
      </c>
      <c r="D1387" s="28" t="n">
        <v>0</v>
      </c>
      <c r="E1387" s="28" t="n">
        <v>0</v>
      </c>
      <c r="F1387" s="28" t="s">
        <v>345</v>
      </c>
      <c r="G1387" s="28" t="n">
        <v>0</v>
      </c>
      <c r="H1387" s="28" t="n">
        <v>0</v>
      </c>
      <c r="I1387" s="28" t="n">
        <v>0</v>
      </c>
      <c r="J1387" s="28" t="n">
        <v>160</v>
      </c>
      <c r="K1387" s="28" t="n">
        <v>4</v>
      </c>
      <c r="L1387" s="28" t="n">
        <v>1</v>
      </c>
      <c r="M1387" s="28" t="s">
        <v>147</v>
      </c>
      <c r="N1387" s="28" t="s">
        <v>138</v>
      </c>
      <c r="O1387" s="29" t="n">
        <v>44967</v>
      </c>
      <c r="P1387" s="28" t="n">
        <f aca="false">ROUNDDOWN(($B1387-$O1387)/30,0)</f>
        <v>1</v>
      </c>
      <c r="Q1387" s="28" t="str">
        <f aca="false">TEXT($B1387,"yyyy-mm")</f>
        <v>2023-03</v>
      </c>
      <c r="R1387" s="28" t="n">
        <f aca="false">IF(AND($O1387&gt;=DATE(2025,1,1),$O1387&lt;=DATE(2025,4,30)),1,0)</f>
        <v>0</v>
      </c>
    </row>
    <row r="1388" customFormat="false" ht="15" hidden="false" customHeight="false" outlineLevel="0" collapsed="false">
      <c r="A1388" s="28" t="n">
        <v>150</v>
      </c>
      <c r="B1388" s="29" t="n">
        <v>45046</v>
      </c>
      <c r="C1388" s="28" t="n">
        <v>106904</v>
      </c>
      <c r="D1388" s="28" t="n">
        <v>0</v>
      </c>
      <c r="E1388" s="28" t="n">
        <v>0</v>
      </c>
      <c r="F1388" s="28" t="s">
        <v>345</v>
      </c>
      <c r="G1388" s="28" t="n">
        <v>0</v>
      </c>
      <c r="H1388" s="28" t="n">
        <v>0</v>
      </c>
      <c r="I1388" s="28" t="n">
        <v>0</v>
      </c>
      <c r="J1388" s="28" t="n">
        <v>160</v>
      </c>
      <c r="K1388" s="28" t="n">
        <v>4</v>
      </c>
      <c r="L1388" s="28" t="n">
        <v>1</v>
      </c>
      <c r="M1388" s="28" t="s">
        <v>147</v>
      </c>
      <c r="N1388" s="28" t="s">
        <v>138</v>
      </c>
      <c r="O1388" s="29" t="n">
        <v>44967</v>
      </c>
      <c r="P1388" s="28" t="n">
        <f aca="false">ROUNDDOWN(($B1388-$O1388)/30,0)</f>
        <v>2</v>
      </c>
      <c r="Q1388" s="28" t="str">
        <f aca="false">TEXT($B1388,"yyyy-mm")</f>
        <v>2023-04</v>
      </c>
      <c r="R1388" s="28" t="n">
        <f aca="false">IF(AND($O1388&gt;=DATE(2025,1,1),$O1388&lt;=DATE(2025,4,30)),1,0)</f>
        <v>0</v>
      </c>
    </row>
    <row r="1389" customFormat="false" ht="15" hidden="false" customHeight="false" outlineLevel="0" collapsed="false">
      <c r="A1389" s="28" t="n">
        <v>150</v>
      </c>
      <c r="B1389" s="29" t="n">
        <v>45077</v>
      </c>
      <c r="C1389" s="28" t="n">
        <v>102256</v>
      </c>
      <c r="D1389" s="28" t="n">
        <v>0</v>
      </c>
      <c r="E1389" s="28" t="n">
        <v>0</v>
      </c>
      <c r="F1389" s="28" t="s">
        <v>345</v>
      </c>
      <c r="G1389" s="28" t="n">
        <v>0</v>
      </c>
      <c r="H1389" s="28" t="n">
        <v>0</v>
      </c>
      <c r="I1389" s="28" t="n">
        <v>0</v>
      </c>
      <c r="J1389" s="28" t="n">
        <v>160</v>
      </c>
      <c r="K1389" s="28" t="n">
        <v>4</v>
      </c>
      <c r="L1389" s="28" t="n">
        <v>1</v>
      </c>
      <c r="M1389" s="28" t="s">
        <v>147</v>
      </c>
      <c r="N1389" s="28" t="s">
        <v>138</v>
      </c>
      <c r="O1389" s="29" t="n">
        <v>44967</v>
      </c>
      <c r="P1389" s="28" t="n">
        <f aca="false">ROUNDDOWN(($B1389-$O1389)/30,0)</f>
        <v>3</v>
      </c>
      <c r="Q1389" s="28" t="str">
        <f aca="false">TEXT($B1389,"yyyy-mm")</f>
        <v>2023-05</v>
      </c>
      <c r="R1389" s="28" t="n">
        <f aca="false">IF(AND($O1389&gt;=DATE(2025,1,1),$O1389&lt;=DATE(2025,4,30)),1,0)</f>
        <v>0</v>
      </c>
    </row>
    <row r="1390" customFormat="false" ht="15" hidden="false" customHeight="false" outlineLevel="0" collapsed="false">
      <c r="A1390" s="28" t="n">
        <v>150</v>
      </c>
      <c r="B1390" s="29" t="n">
        <v>45107</v>
      </c>
      <c r="C1390" s="28" t="n">
        <v>97608</v>
      </c>
      <c r="D1390" s="28" t="n">
        <v>0</v>
      </c>
      <c r="E1390" s="28" t="n">
        <v>0</v>
      </c>
      <c r="F1390" s="28" t="s">
        <v>345</v>
      </c>
      <c r="G1390" s="28" t="n">
        <v>0</v>
      </c>
      <c r="H1390" s="28" t="n">
        <v>0</v>
      </c>
      <c r="I1390" s="28" t="n">
        <v>0</v>
      </c>
      <c r="J1390" s="28" t="n">
        <v>160</v>
      </c>
      <c r="K1390" s="28" t="n">
        <v>4</v>
      </c>
      <c r="L1390" s="28" t="n">
        <v>1</v>
      </c>
      <c r="M1390" s="28" t="s">
        <v>147</v>
      </c>
      <c r="N1390" s="28" t="s">
        <v>138</v>
      </c>
      <c r="O1390" s="29" t="n">
        <v>44967</v>
      </c>
      <c r="P1390" s="28" t="n">
        <f aca="false">ROUNDDOWN(($B1390-$O1390)/30,0)</f>
        <v>4</v>
      </c>
      <c r="Q1390" s="28" t="str">
        <f aca="false">TEXT($B1390,"yyyy-mm")</f>
        <v>2023-06</v>
      </c>
      <c r="R1390" s="28" t="n">
        <f aca="false">IF(AND($O1390&gt;=DATE(2025,1,1),$O1390&lt;=DATE(2025,4,30)),1,0)</f>
        <v>0</v>
      </c>
    </row>
    <row r="1391" customFormat="false" ht="15" hidden="false" customHeight="false" outlineLevel="0" collapsed="false">
      <c r="A1391" s="28" t="n">
        <v>150</v>
      </c>
      <c r="B1391" s="29" t="n">
        <v>45138</v>
      </c>
      <c r="C1391" s="28" t="n">
        <v>92960</v>
      </c>
      <c r="D1391" s="28" t="n">
        <v>0</v>
      </c>
      <c r="E1391" s="28" t="n">
        <v>0</v>
      </c>
      <c r="F1391" s="28" t="s">
        <v>345</v>
      </c>
      <c r="G1391" s="28" t="n">
        <v>0</v>
      </c>
      <c r="H1391" s="28" t="n">
        <v>0</v>
      </c>
      <c r="I1391" s="28" t="n">
        <v>0</v>
      </c>
      <c r="J1391" s="28" t="n">
        <v>160</v>
      </c>
      <c r="K1391" s="28" t="n">
        <v>4</v>
      </c>
      <c r="L1391" s="28" t="n">
        <v>1</v>
      </c>
      <c r="M1391" s="28" t="s">
        <v>147</v>
      </c>
      <c r="N1391" s="28" t="s">
        <v>138</v>
      </c>
      <c r="O1391" s="29" t="n">
        <v>44967</v>
      </c>
      <c r="P1391" s="28" t="n">
        <f aca="false">ROUNDDOWN(($B1391-$O1391)/30,0)</f>
        <v>5</v>
      </c>
      <c r="Q1391" s="28" t="str">
        <f aca="false">TEXT($B1391,"yyyy-mm")</f>
        <v>2023-07</v>
      </c>
      <c r="R1391" s="28" t="n">
        <f aca="false">IF(AND($O1391&gt;=DATE(2025,1,1),$O1391&lt;=DATE(2025,4,30)),1,0)</f>
        <v>0</v>
      </c>
    </row>
    <row r="1392" customFormat="false" ht="15" hidden="false" customHeight="false" outlineLevel="0" collapsed="false">
      <c r="A1392" s="28" t="n">
        <v>150</v>
      </c>
      <c r="B1392" s="29" t="n">
        <v>45169</v>
      </c>
      <c r="C1392" s="28" t="n">
        <v>88312</v>
      </c>
      <c r="D1392" s="28" t="n">
        <v>0</v>
      </c>
      <c r="E1392" s="28" t="n">
        <v>0</v>
      </c>
      <c r="F1392" s="28" t="s">
        <v>345</v>
      </c>
      <c r="G1392" s="28" t="n">
        <v>0</v>
      </c>
      <c r="H1392" s="28" t="n">
        <v>0</v>
      </c>
      <c r="I1392" s="28" t="n">
        <v>0</v>
      </c>
      <c r="J1392" s="28" t="n">
        <v>160</v>
      </c>
      <c r="K1392" s="28" t="n">
        <v>4</v>
      </c>
      <c r="L1392" s="28" t="n">
        <v>1</v>
      </c>
      <c r="M1392" s="28" t="s">
        <v>147</v>
      </c>
      <c r="N1392" s="28" t="s">
        <v>138</v>
      </c>
      <c r="O1392" s="29" t="n">
        <v>44967</v>
      </c>
      <c r="P1392" s="28" t="n">
        <f aca="false">ROUNDDOWN(($B1392-$O1392)/30,0)</f>
        <v>6</v>
      </c>
      <c r="Q1392" s="28" t="str">
        <f aca="false">TEXT($B1392,"yyyy-mm")</f>
        <v>2023-08</v>
      </c>
      <c r="R1392" s="28" t="n">
        <f aca="false">IF(AND($O1392&gt;=DATE(2025,1,1),$O1392&lt;=DATE(2025,4,30)),1,0)</f>
        <v>0</v>
      </c>
    </row>
    <row r="1393" customFormat="false" ht="15" hidden="false" customHeight="false" outlineLevel="0" collapsed="false">
      <c r="A1393" s="28" t="n">
        <v>150</v>
      </c>
      <c r="B1393" s="29" t="n">
        <v>45199</v>
      </c>
      <c r="C1393" s="28" t="n">
        <v>83664</v>
      </c>
      <c r="D1393" s="28" t="n">
        <v>0</v>
      </c>
      <c r="E1393" s="28" t="n">
        <v>0</v>
      </c>
      <c r="F1393" s="28" t="s">
        <v>345</v>
      </c>
      <c r="G1393" s="28" t="n">
        <v>0</v>
      </c>
      <c r="H1393" s="28" t="n">
        <v>0</v>
      </c>
      <c r="I1393" s="28" t="n">
        <v>0</v>
      </c>
      <c r="J1393" s="28" t="n">
        <v>160</v>
      </c>
      <c r="K1393" s="28" t="n">
        <v>4</v>
      </c>
      <c r="L1393" s="28" t="n">
        <v>1</v>
      </c>
      <c r="M1393" s="28" t="s">
        <v>147</v>
      </c>
      <c r="N1393" s="28" t="s">
        <v>138</v>
      </c>
      <c r="O1393" s="29" t="n">
        <v>44967</v>
      </c>
      <c r="P1393" s="28" t="n">
        <f aca="false">ROUNDDOWN(($B1393-$O1393)/30,0)</f>
        <v>7</v>
      </c>
      <c r="Q1393" s="28" t="str">
        <f aca="false">TEXT($B1393,"yyyy-mm")</f>
        <v>2023-09</v>
      </c>
      <c r="R1393" s="28" t="n">
        <f aca="false">IF(AND($O1393&gt;=DATE(2025,1,1),$O1393&lt;=DATE(2025,4,30)),1,0)</f>
        <v>0</v>
      </c>
    </row>
    <row r="1394" customFormat="false" ht="15" hidden="false" customHeight="false" outlineLevel="0" collapsed="false">
      <c r="A1394" s="28" t="n">
        <v>150</v>
      </c>
      <c r="B1394" s="29" t="n">
        <v>45230</v>
      </c>
      <c r="C1394" s="28" t="n">
        <v>79016</v>
      </c>
      <c r="D1394" s="28" t="n">
        <v>0</v>
      </c>
      <c r="E1394" s="28" t="n">
        <v>0</v>
      </c>
      <c r="F1394" s="28" t="s">
        <v>345</v>
      </c>
      <c r="G1394" s="28" t="n">
        <v>0</v>
      </c>
      <c r="H1394" s="28" t="n">
        <v>0</v>
      </c>
      <c r="I1394" s="28" t="n">
        <v>0</v>
      </c>
      <c r="J1394" s="28" t="n">
        <v>160</v>
      </c>
      <c r="K1394" s="28" t="n">
        <v>4</v>
      </c>
      <c r="L1394" s="28" t="n">
        <v>1</v>
      </c>
      <c r="M1394" s="28" t="s">
        <v>147</v>
      </c>
      <c r="N1394" s="28" t="s">
        <v>138</v>
      </c>
      <c r="O1394" s="29" t="n">
        <v>44967</v>
      </c>
      <c r="P1394" s="28" t="n">
        <f aca="false">ROUNDDOWN(($B1394-$O1394)/30,0)</f>
        <v>8</v>
      </c>
      <c r="Q1394" s="28" t="str">
        <f aca="false">TEXT($B1394,"yyyy-mm")</f>
        <v>2023-10</v>
      </c>
      <c r="R1394" s="28" t="n">
        <f aca="false">IF(AND($O1394&gt;=DATE(2025,1,1),$O1394&lt;=DATE(2025,4,30)),1,0)</f>
        <v>0</v>
      </c>
    </row>
    <row r="1395" customFormat="false" ht="15" hidden="false" customHeight="false" outlineLevel="0" collapsed="false">
      <c r="A1395" s="28" t="n">
        <v>150</v>
      </c>
      <c r="B1395" s="29" t="n">
        <v>45260</v>
      </c>
      <c r="C1395" s="28" t="n">
        <v>74368</v>
      </c>
      <c r="D1395" s="28" t="n">
        <v>0</v>
      </c>
      <c r="E1395" s="28" t="n">
        <v>0</v>
      </c>
      <c r="F1395" s="28" t="s">
        <v>345</v>
      </c>
      <c r="G1395" s="28" t="n">
        <v>0</v>
      </c>
      <c r="H1395" s="28" t="n">
        <v>0</v>
      </c>
      <c r="I1395" s="28" t="n">
        <v>0</v>
      </c>
      <c r="J1395" s="28" t="n">
        <v>160</v>
      </c>
      <c r="K1395" s="28" t="n">
        <v>4</v>
      </c>
      <c r="L1395" s="28" t="n">
        <v>1</v>
      </c>
      <c r="M1395" s="28" t="s">
        <v>147</v>
      </c>
      <c r="N1395" s="28" t="s">
        <v>138</v>
      </c>
      <c r="O1395" s="29" t="n">
        <v>44967</v>
      </c>
      <c r="P1395" s="28" t="n">
        <f aca="false">ROUNDDOWN(($B1395-$O1395)/30,0)</f>
        <v>9</v>
      </c>
      <c r="Q1395" s="28" t="str">
        <f aca="false">TEXT($B1395,"yyyy-mm")</f>
        <v>2023-11</v>
      </c>
      <c r="R1395" s="28" t="n">
        <f aca="false">IF(AND($O1395&gt;=DATE(2025,1,1),$O1395&lt;=DATE(2025,4,30)),1,0)</f>
        <v>0</v>
      </c>
    </row>
    <row r="1396" customFormat="false" ht="15" hidden="false" customHeight="false" outlineLevel="0" collapsed="false">
      <c r="A1396" s="28" t="n">
        <v>150</v>
      </c>
      <c r="B1396" s="29" t="n">
        <v>45291</v>
      </c>
      <c r="C1396" s="28" t="n">
        <v>69720</v>
      </c>
      <c r="D1396" s="28" t="n">
        <v>0</v>
      </c>
      <c r="E1396" s="28" t="n">
        <v>0</v>
      </c>
      <c r="F1396" s="28" t="s">
        <v>345</v>
      </c>
      <c r="G1396" s="28" t="n">
        <v>0</v>
      </c>
      <c r="H1396" s="28" t="n">
        <v>0</v>
      </c>
      <c r="I1396" s="28" t="n">
        <v>0</v>
      </c>
      <c r="J1396" s="28" t="n">
        <v>160</v>
      </c>
      <c r="K1396" s="28" t="n">
        <v>4</v>
      </c>
      <c r="L1396" s="28" t="n">
        <v>1</v>
      </c>
      <c r="M1396" s="28" t="s">
        <v>147</v>
      </c>
      <c r="N1396" s="28" t="s">
        <v>138</v>
      </c>
      <c r="O1396" s="29" t="n">
        <v>44967</v>
      </c>
      <c r="P1396" s="28" t="n">
        <f aca="false">ROUNDDOWN(($B1396-$O1396)/30,0)</f>
        <v>10</v>
      </c>
      <c r="Q1396" s="28" t="str">
        <f aca="false">TEXT($B1396,"yyyy-mm")</f>
        <v>2023-12</v>
      </c>
      <c r="R1396" s="28" t="n">
        <f aca="false">IF(AND($O1396&gt;=DATE(2025,1,1),$O1396&lt;=DATE(2025,4,30)),1,0)</f>
        <v>0</v>
      </c>
    </row>
    <row r="1397" customFormat="false" ht="15" hidden="false" customHeight="false" outlineLevel="0" collapsed="false">
      <c r="A1397" s="28" t="n">
        <v>150</v>
      </c>
      <c r="B1397" s="29" t="n">
        <v>45322</v>
      </c>
      <c r="C1397" s="28" t="n">
        <v>65072</v>
      </c>
      <c r="D1397" s="28" t="n">
        <v>0</v>
      </c>
      <c r="E1397" s="28" t="n">
        <v>0</v>
      </c>
      <c r="F1397" s="28" t="s">
        <v>345</v>
      </c>
      <c r="G1397" s="28" t="n">
        <v>0</v>
      </c>
      <c r="H1397" s="28" t="n">
        <v>0</v>
      </c>
      <c r="I1397" s="28" t="n">
        <v>0</v>
      </c>
      <c r="J1397" s="28" t="n">
        <v>160</v>
      </c>
      <c r="K1397" s="28" t="n">
        <v>4</v>
      </c>
      <c r="L1397" s="28" t="n">
        <v>1</v>
      </c>
      <c r="M1397" s="28" t="s">
        <v>147</v>
      </c>
      <c r="N1397" s="28" t="s">
        <v>138</v>
      </c>
      <c r="O1397" s="29" t="n">
        <v>44967</v>
      </c>
      <c r="P1397" s="28" t="n">
        <f aca="false">ROUNDDOWN(($B1397-$O1397)/30,0)</f>
        <v>11</v>
      </c>
      <c r="Q1397" s="28" t="str">
        <f aca="false">TEXT($B1397,"yyyy-mm")</f>
        <v>2024-01</v>
      </c>
      <c r="R1397" s="28" t="n">
        <f aca="false">IF(AND($O1397&gt;=DATE(2025,1,1),$O1397&lt;=DATE(2025,4,30)),1,0)</f>
        <v>0</v>
      </c>
    </row>
    <row r="1398" customFormat="false" ht="15" hidden="false" customHeight="false" outlineLevel="0" collapsed="false">
      <c r="A1398" s="28" t="n">
        <v>150</v>
      </c>
      <c r="B1398" s="29" t="n">
        <v>45351</v>
      </c>
      <c r="C1398" s="28" t="n">
        <v>60424</v>
      </c>
      <c r="D1398" s="28" t="n">
        <v>0</v>
      </c>
      <c r="E1398" s="28" t="n">
        <v>0</v>
      </c>
      <c r="F1398" s="28" t="s">
        <v>345</v>
      </c>
      <c r="G1398" s="28" t="n">
        <v>0</v>
      </c>
      <c r="H1398" s="28" t="n">
        <v>0</v>
      </c>
      <c r="I1398" s="28" t="n">
        <v>0</v>
      </c>
      <c r="J1398" s="28" t="n">
        <v>160</v>
      </c>
      <c r="K1398" s="28" t="n">
        <v>4</v>
      </c>
      <c r="L1398" s="28" t="n">
        <v>1</v>
      </c>
      <c r="M1398" s="28" t="s">
        <v>147</v>
      </c>
      <c r="N1398" s="28" t="s">
        <v>138</v>
      </c>
      <c r="O1398" s="29" t="n">
        <v>44967</v>
      </c>
      <c r="P1398" s="28" t="n">
        <f aca="false">ROUNDDOWN(($B1398-$O1398)/30,0)</f>
        <v>12</v>
      </c>
      <c r="Q1398" s="28" t="str">
        <f aca="false">TEXT($B1398,"yyyy-mm")</f>
        <v>2024-02</v>
      </c>
      <c r="R1398" s="28" t="n">
        <f aca="false">IF(AND($O1398&gt;=DATE(2025,1,1),$O1398&lt;=DATE(2025,4,30)),1,0)</f>
        <v>0</v>
      </c>
    </row>
    <row r="1399" customFormat="false" ht="15" hidden="false" customHeight="false" outlineLevel="0" collapsed="false">
      <c r="A1399" s="28" t="n">
        <v>150</v>
      </c>
      <c r="B1399" s="29" t="n">
        <v>45382</v>
      </c>
      <c r="C1399" s="28" t="n">
        <v>55776</v>
      </c>
      <c r="D1399" s="28" t="n">
        <v>0</v>
      </c>
      <c r="E1399" s="28" t="n">
        <v>0</v>
      </c>
      <c r="F1399" s="28" t="s">
        <v>345</v>
      </c>
      <c r="G1399" s="28" t="n">
        <v>0</v>
      </c>
      <c r="H1399" s="28" t="n">
        <v>0</v>
      </c>
      <c r="I1399" s="28" t="n">
        <v>0</v>
      </c>
      <c r="J1399" s="28" t="n">
        <v>160</v>
      </c>
      <c r="K1399" s="28" t="n">
        <v>4</v>
      </c>
      <c r="L1399" s="28" t="n">
        <v>1</v>
      </c>
      <c r="M1399" s="28" t="s">
        <v>147</v>
      </c>
      <c r="N1399" s="28" t="s">
        <v>138</v>
      </c>
      <c r="O1399" s="29" t="n">
        <v>44967</v>
      </c>
      <c r="P1399" s="28" t="n">
        <f aca="false">ROUNDDOWN(($B1399-$O1399)/30,0)</f>
        <v>13</v>
      </c>
      <c r="Q1399" s="28" t="str">
        <f aca="false">TEXT($B1399,"yyyy-mm")</f>
        <v>2024-03</v>
      </c>
      <c r="R1399" s="28" t="n">
        <f aca="false">IF(AND($O1399&gt;=DATE(2025,1,1),$O1399&lt;=DATE(2025,4,30)),1,0)</f>
        <v>0</v>
      </c>
    </row>
    <row r="1400" customFormat="false" ht="15" hidden="false" customHeight="false" outlineLevel="0" collapsed="false">
      <c r="A1400" s="28" t="n">
        <v>150</v>
      </c>
      <c r="B1400" s="29" t="n">
        <v>45412</v>
      </c>
      <c r="C1400" s="28" t="n">
        <v>51128</v>
      </c>
      <c r="D1400" s="28" t="n">
        <v>0</v>
      </c>
      <c r="E1400" s="28" t="n">
        <v>0</v>
      </c>
      <c r="F1400" s="28" t="s">
        <v>345</v>
      </c>
      <c r="G1400" s="28" t="n">
        <v>0</v>
      </c>
      <c r="H1400" s="28" t="n">
        <v>0</v>
      </c>
      <c r="I1400" s="28" t="n">
        <v>0</v>
      </c>
      <c r="J1400" s="28" t="n">
        <v>160</v>
      </c>
      <c r="K1400" s="28" t="n">
        <v>4</v>
      </c>
      <c r="L1400" s="28" t="n">
        <v>1</v>
      </c>
      <c r="M1400" s="28" t="s">
        <v>147</v>
      </c>
      <c r="N1400" s="28" t="s">
        <v>138</v>
      </c>
      <c r="O1400" s="29" t="n">
        <v>44967</v>
      </c>
      <c r="P1400" s="28" t="n">
        <f aca="false">ROUNDDOWN(($B1400-$O1400)/30,0)</f>
        <v>14</v>
      </c>
      <c r="Q1400" s="28" t="str">
        <f aca="false">TEXT($B1400,"yyyy-mm")</f>
        <v>2024-04</v>
      </c>
      <c r="R1400" s="28" t="n">
        <f aca="false">IF(AND($O1400&gt;=DATE(2025,1,1),$O1400&lt;=DATE(2025,4,30)),1,0)</f>
        <v>0</v>
      </c>
    </row>
    <row r="1401" customFormat="false" ht="15" hidden="false" customHeight="false" outlineLevel="0" collapsed="false">
      <c r="A1401" s="28" t="n">
        <v>150</v>
      </c>
      <c r="B1401" s="29" t="n">
        <v>45443</v>
      </c>
      <c r="C1401" s="28" t="n">
        <v>46480</v>
      </c>
      <c r="D1401" s="28" t="n">
        <v>0</v>
      </c>
      <c r="E1401" s="28" t="n">
        <v>0</v>
      </c>
      <c r="F1401" s="28" t="s">
        <v>345</v>
      </c>
      <c r="G1401" s="28" t="n">
        <v>0</v>
      </c>
      <c r="H1401" s="28" t="n">
        <v>0</v>
      </c>
      <c r="I1401" s="28" t="n">
        <v>0</v>
      </c>
      <c r="J1401" s="28" t="n">
        <v>160</v>
      </c>
      <c r="K1401" s="28" t="n">
        <v>4</v>
      </c>
      <c r="L1401" s="28" t="n">
        <v>1</v>
      </c>
      <c r="M1401" s="28" t="s">
        <v>147</v>
      </c>
      <c r="N1401" s="28" t="s">
        <v>138</v>
      </c>
      <c r="O1401" s="29" t="n">
        <v>44967</v>
      </c>
      <c r="P1401" s="28" t="n">
        <f aca="false">ROUNDDOWN(($B1401-$O1401)/30,0)</f>
        <v>15</v>
      </c>
      <c r="Q1401" s="28" t="str">
        <f aca="false">TEXT($B1401,"yyyy-mm")</f>
        <v>2024-05</v>
      </c>
      <c r="R1401" s="28" t="n">
        <f aca="false">IF(AND($O1401&gt;=DATE(2025,1,1),$O1401&lt;=DATE(2025,4,30)),1,0)</f>
        <v>0</v>
      </c>
    </row>
    <row r="1402" customFormat="false" ht="15" hidden="false" customHeight="false" outlineLevel="0" collapsed="false">
      <c r="A1402" s="28" t="n">
        <v>150</v>
      </c>
      <c r="B1402" s="29" t="n">
        <v>45473</v>
      </c>
      <c r="C1402" s="28" t="n">
        <v>46480</v>
      </c>
      <c r="D1402" s="28" t="n">
        <v>4648</v>
      </c>
      <c r="E1402" s="28" t="n">
        <v>20</v>
      </c>
      <c r="F1402" s="28" t="s">
        <v>346</v>
      </c>
      <c r="G1402" s="28" t="n">
        <v>0</v>
      </c>
      <c r="H1402" s="28" t="n">
        <v>0</v>
      </c>
      <c r="I1402" s="28" t="n">
        <v>0</v>
      </c>
      <c r="J1402" s="28" t="n">
        <v>160</v>
      </c>
      <c r="K1402" s="28" t="n">
        <v>4</v>
      </c>
      <c r="L1402" s="28" t="n">
        <v>1</v>
      </c>
      <c r="M1402" s="28" t="s">
        <v>147</v>
      </c>
      <c r="N1402" s="28" t="s">
        <v>138</v>
      </c>
      <c r="O1402" s="29" t="n">
        <v>44967</v>
      </c>
      <c r="P1402" s="28" t="n">
        <f aca="false">ROUNDDOWN(($B1402-$O1402)/30,0)</f>
        <v>16</v>
      </c>
      <c r="Q1402" s="28" t="str">
        <f aca="false">TEXT($B1402,"yyyy-mm")</f>
        <v>2024-06</v>
      </c>
      <c r="R1402" s="28" t="n">
        <f aca="false">IF(AND($O1402&gt;=DATE(2025,1,1),$O1402&lt;=DATE(2025,4,30)),1,0)</f>
        <v>0</v>
      </c>
    </row>
    <row r="1403" customFormat="false" ht="15" hidden="false" customHeight="false" outlineLevel="0" collapsed="false">
      <c r="A1403" s="28" t="n">
        <v>150</v>
      </c>
      <c r="B1403" s="29" t="n">
        <v>45504</v>
      </c>
      <c r="C1403" s="28" t="n">
        <v>44894.43</v>
      </c>
      <c r="D1403" s="28" t="n">
        <v>7710.43</v>
      </c>
      <c r="E1403" s="28" t="n">
        <v>51</v>
      </c>
      <c r="F1403" s="28" t="s">
        <v>347</v>
      </c>
      <c r="G1403" s="28" t="n">
        <v>1</v>
      </c>
      <c r="H1403" s="28" t="n">
        <v>0</v>
      </c>
      <c r="I1403" s="28" t="n">
        <v>0</v>
      </c>
      <c r="J1403" s="28" t="n">
        <v>160</v>
      </c>
      <c r="K1403" s="28" t="n">
        <v>4</v>
      </c>
      <c r="L1403" s="28" t="n">
        <v>1</v>
      </c>
      <c r="M1403" s="28" t="s">
        <v>147</v>
      </c>
      <c r="N1403" s="28" t="s">
        <v>138</v>
      </c>
      <c r="O1403" s="29" t="n">
        <v>44967</v>
      </c>
      <c r="P1403" s="28" t="n">
        <f aca="false">ROUNDDOWN(($B1403-$O1403)/30,0)</f>
        <v>17</v>
      </c>
      <c r="Q1403" s="28" t="str">
        <f aca="false">TEXT($B1403,"yyyy-mm")</f>
        <v>2024-07</v>
      </c>
      <c r="R1403" s="28" t="n">
        <f aca="false">IF(AND($O1403&gt;=DATE(2025,1,1),$O1403&lt;=DATE(2025,4,30)),1,0)</f>
        <v>0</v>
      </c>
    </row>
    <row r="1404" customFormat="false" ht="15" hidden="false" customHeight="false" outlineLevel="0" collapsed="false">
      <c r="A1404" s="28" t="n">
        <v>150</v>
      </c>
      <c r="B1404" s="29" t="n">
        <v>45535</v>
      </c>
      <c r="C1404" s="28" t="n">
        <v>44894.43</v>
      </c>
      <c r="D1404" s="28" t="n">
        <v>12358.43</v>
      </c>
      <c r="E1404" s="28" t="n">
        <v>82</v>
      </c>
      <c r="F1404" s="28" t="s">
        <v>348</v>
      </c>
      <c r="G1404" s="28" t="n">
        <v>1</v>
      </c>
      <c r="H1404" s="28" t="n">
        <v>1</v>
      </c>
      <c r="I1404" s="28" t="n">
        <v>0</v>
      </c>
      <c r="J1404" s="28" t="n">
        <v>160</v>
      </c>
      <c r="K1404" s="28" t="n">
        <v>4</v>
      </c>
      <c r="L1404" s="28" t="n">
        <v>1</v>
      </c>
      <c r="M1404" s="28" t="s">
        <v>147</v>
      </c>
      <c r="N1404" s="28" t="s">
        <v>138</v>
      </c>
      <c r="O1404" s="29" t="n">
        <v>44967</v>
      </c>
      <c r="P1404" s="28" t="n">
        <f aca="false">ROUNDDOWN(($B1404-$O1404)/30,0)</f>
        <v>18</v>
      </c>
      <c r="Q1404" s="28" t="str">
        <f aca="false">TEXT($B1404,"yyyy-mm")</f>
        <v>2024-08</v>
      </c>
      <c r="R1404" s="28" t="n">
        <f aca="false">IF(AND($O1404&gt;=DATE(2025,1,1),$O1404&lt;=DATE(2025,4,30)),1,0)</f>
        <v>0</v>
      </c>
    </row>
    <row r="1405" customFormat="false" ht="15" hidden="false" customHeight="false" outlineLevel="0" collapsed="false">
      <c r="A1405" s="28" t="n">
        <v>150</v>
      </c>
      <c r="B1405" s="29" t="n">
        <v>45565</v>
      </c>
      <c r="C1405" s="28" t="n">
        <v>42123.22</v>
      </c>
      <c r="D1405" s="28" t="n">
        <v>14235.22</v>
      </c>
      <c r="E1405" s="28" t="n">
        <v>112</v>
      </c>
      <c r="F1405" s="28" t="s">
        <v>349</v>
      </c>
      <c r="G1405" s="28" t="n">
        <v>1</v>
      </c>
      <c r="H1405" s="28" t="n">
        <v>1</v>
      </c>
      <c r="I1405" s="28" t="n">
        <v>1</v>
      </c>
      <c r="J1405" s="28" t="n">
        <v>160</v>
      </c>
      <c r="K1405" s="28" t="n">
        <v>4</v>
      </c>
      <c r="L1405" s="28" t="n">
        <v>1</v>
      </c>
      <c r="M1405" s="28" t="s">
        <v>147</v>
      </c>
      <c r="N1405" s="28" t="s">
        <v>138</v>
      </c>
      <c r="O1405" s="29" t="n">
        <v>44967</v>
      </c>
      <c r="P1405" s="28" t="n">
        <f aca="false">ROUNDDOWN(($B1405-$O1405)/30,0)</f>
        <v>19</v>
      </c>
      <c r="Q1405" s="28" t="str">
        <f aca="false">TEXT($B1405,"yyyy-mm")</f>
        <v>2024-09</v>
      </c>
      <c r="R1405" s="28" t="n">
        <f aca="false">IF(AND($O1405&gt;=DATE(2025,1,1),$O1405&lt;=DATE(2025,4,30)),1,0)</f>
        <v>0</v>
      </c>
    </row>
    <row r="1406" customFormat="false" ht="15" hidden="false" customHeight="false" outlineLevel="0" collapsed="false">
      <c r="A1406" s="28" t="n">
        <v>150</v>
      </c>
      <c r="B1406" s="29" t="n">
        <v>45596</v>
      </c>
      <c r="C1406" s="28" t="n">
        <v>42123.22</v>
      </c>
      <c r="D1406" s="28" t="n">
        <v>18883.22</v>
      </c>
      <c r="E1406" s="28" t="n">
        <v>143</v>
      </c>
      <c r="F1406" s="28" t="s">
        <v>349</v>
      </c>
      <c r="G1406" s="28" t="n">
        <v>1</v>
      </c>
      <c r="H1406" s="28" t="n">
        <v>1</v>
      </c>
      <c r="I1406" s="28" t="n">
        <v>1</v>
      </c>
      <c r="J1406" s="28" t="n">
        <v>160</v>
      </c>
      <c r="K1406" s="28" t="n">
        <v>4</v>
      </c>
      <c r="L1406" s="28" t="n">
        <v>1</v>
      </c>
      <c r="M1406" s="28" t="s">
        <v>147</v>
      </c>
      <c r="N1406" s="28" t="s">
        <v>138</v>
      </c>
      <c r="O1406" s="29" t="n">
        <v>44967</v>
      </c>
      <c r="P1406" s="28" t="n">
        <f aca="false">ROUNDDOWN(($B1406-$O1406)/30,0)</f>
        <v>20</v>
      </c>
      <c r="Q1406" s="28" t="str">
        <f aca="false">TEXT($B1406,"yyyy-mm")</f>
        <v>2024-10</v>
      </c>
      <c r="R1406" s="28" t="n">
        <f aca="false">IF(AND($O1406&gt;=DATE(2025,1,1),$O1406&lt;=DATE(2025,4,30)),1,0)</f>
        <v>0</v>
      </c>
    </row>
    <row r="1407" customFormat="false" ht="15" hidden="false" customHeight="false" outlineLevel="0" collapsed="false">
      <c r="A1407" s="28" t="n">
        <v>150</v>
      </c>
      <c r="B1407" s="29" t="n">
        <v>45626</v>
      </c>
      <c r="C1407" s="28" t="n">
        <v>42123.22</v>
      </c>
      <c r="D1407" s="28" t="n">
        <v>23531.22</v>
      </c>
      <c r="E1407" s="28" t="n">
        <v>173</v>
      </c>
      <c r="F1407" s="28" t="s">
        <v>349</v>
      </c>
      <c r="G1407" s="28" t="n">
        <v>1</v>
      </c>
      <c r="H1407" s="28" t="n">
        <v>1</v>
      </c>
      <c r="I1407" s="28" t="n">
        <v>1</v>
      </c>
      <c r="J1407" s="28" t="n">
        <v>160</v>
      </c>
      <c r="K1407" s="28" t="n">
        <v>4</v>
      </c>
      <c r="L1407" s="28" t="n">
        <v>1</v>
      </c>
      <c r="M1407" s="28" t="s">
        <v>147</v>
      </c>
      <c r="N1407" s="28" t="s">
        <v>138</v>
      </c>
      <c r="O1407" s="29" t="n">
        <v>44967</v>
      </c>
      <c r="P1407" s="28" t="n">
        <f aca="false">ROUNDDOWN(($B1407-$O1407)/30,0)</f>
        <v>21</v>
      </c>
      <c r="Q1407" s="28" t="str">
        <f aca="false">TEXT($B1407,"yyyy-mm")</f>
        <v>2024-11</v>
      </c>
      <c r="R1407" s="28" t="n">
        <f aca="false">IF(AND($O1407&gt;=DATE(2025,1,1),$O1407&lt;=DATE(2025,4,30)),1,0)</f>
        <v>0</v>
      </c>
    </row>
    <row r="1408" customFormat="false" ht="15" hidden="false" customHeight="false" outlineLevel="0" collapsed="false">
      <c r="A1408" s="28" t="n">
        <v>150</v>
      </c>
      <c r="B1408" s="29" t="n">
        <v>45657</v>
      </c>
      <c r="C1408" s="28" t="n">
        <v>13944</v>
      </c>
      <c r="D1408" s="28" t="n">
        <v>0</v>
      </c>
      <c r="E1408" s="28" t="n">
        <v>0</v>
      </c>
      <c r="F1408" s="28" t="s">
        <v>345</v>
      </c>
      <c r="G1408" s="28" t="n">
        <v>0</v>
      </c>
      <c r="H1408" s="28" t="n">
        <v>0</v>
      </c>
      <c r="I1408" s="28" t="n">
        <v>0</v>
      </c>
      <c r="J1408" s="28" t="n">
        <v>160</v>
      </c>
      <c r="K1408" s="28" t="n">
        <v>4</v>
      </c>
      <c r="L1408" s="28" t="n">
        <v>1</v>
      </c>
      <c r="M1408" s="28" t="s">
        <v>147</v>
      </c>
      <c r="N1408" s="28" t="s">
        <v>138</v>
      </c>
      <c r="O1408" s="29" t="n">
        <v>44967</v>
      </c>
      <c r="P1408" s="28" t="n">
        <f aca="false">ROUNDDOWN(($B1408-$O1408)/30,0)</f>
        <v>23</v>
      </c>
      <c r="Q1408" s="28" t="str">
        <f aca="false">TEXT($B1408,"yyyy-mm")</f>
        <v>2024-12</v>
      </c>
      <c r="R1408" s="28" t="n">
        <f aca="false">IF(AND($O1408&gt;=DATE(2025,1,1),$O1408&lt;=DATE(2025,4,30)),1,0)</f>
        <v>0</v>
      </c>
    </row>
    <row r="1409" customFormat="false" ht="15" hidden="false" customHeight="false" outlineLevel="0" collapsed="false">
      <c r="A1409" s="28" t="n">
        <v>150</v>
      </c>
      <c r="B1409" s="29" t="n">
        <v>45688</v>
      </c>
      <c r="C1409" s="28" t="n">
        <v>9296</v>
      </c>
      <c r="D1409" s="28" t="n">
        <v>0</v>
      </c>
      <c r="E1409" s="28" t="n">
        <v>0</v>
      </c>
      <c r="F1409" s="28" t="s">
        <v>345</v>
      </c>
      <c r="G1409" s="28" t="n">
        <v>0</v>
      </c>
      <c r="H1409" s="28" t="n">
        <v>0</v>
      </c>
      <c r="I1409" s="28" t="n">
        <v>0</v>
      </c>
      <c r="J1409" s="28" t="n">
        <v>160</v>
      </c>
      <c r="K1409" s="28" t="n">
        <v>4</v>
      </c>
      <c r="L1409" s="28" t="n">
        <v>1</v>
      </c>
      <c r="M1409" s="28" t="s">
        <v>147</v>
      </c>
      <c r="N1409" s="28" t="s">
        <v>138</v>
      </c>
      <c r="O1409" s="29" t="n">
        <v>44967</v>
      </c>
      <c r="P1409" s="28" t="n">
        <f aca="false">ROUNDDOWN(($B1409-$O1409)/30,0)</f>
        <v>24</v>
      </c>
      <c r="Q1409" s="28" t="str">
        <f aca="false">TEXT($B1409,"yyyy-mm")</f>
        <v>2025-01</v>
      </c>
      <c r="R1409" s="28" t="n">
        <f aca="false">IF(AND($O1409&gt;=DATE(2025,1,1),$O1409&lt;=DATE(2025,4,30)),1,0)</f>
        <v>0</v>
      </c>
    </row>
    <row r="1410" customFormat="false" ht="15" hidden="false" customHeight="false" outlineLevel="0" collapsed="false">
      <c r="A1410" s="28" t="n">
        <v>150</v>
      </c>
      <c r="B1410" s="29" t="n">
        <v>45716</v>
      </c>
      <c r="C1410" s="28" t="n">
        <v>4648</v>
      </c>
      <c r="D1410" s="28" t="n">
        <v>0</v>
      </c>
      <c r="E1410" s="28" t="n">
        <v>0</v>
      </c>
      <c r="F1410" s="28" t="s">
        <v>345</v>
      </c>
      <c r="G1410" s="28" t="n">
        <v>0</v>
      </c>
      <c r="H1410" s="28" t="n">
        <v>0</v>
      </c>
      <c r="I1410" s="28" t="n">
        <v>0</v>
      </c>
      <c r="J1410" s="28" t="n">
        <v>160</v>
      </c>
      <c r="K1410" s="28" t="n">
        <v>4</v>
      </c>
      <c r="L1410" s="28" t="n">
        <v>1</v>
      </c>
      <c r="M1410" s="28" t="s">
        <v>147</v>
      </c>
      <c r="N1410" s="28" t="s">
        <v>138</v>
      </c>
      <c r="O1410" s="29" t="n">
        <v>44967</v>
      </c>
      <c r="P1410" s="28" t="n">
        <f aca="false">ROUNDDOWN(($B1410-$O1410)/30,0)</f>
        <v>24</v>
      </c>
      <c r="Q1410" s="28" t="str">
        <f aca="false">TEXT($B1410,"yyyy-mm")</f>
        <v>2025-02</v>
      </c>
      <c r="R1410" s="28" t="n">
        <f aca="false">IF(AND($O1410&gt;=DATE(2025,1,1),$O1410&lt;=DATE(2025,4,30)),1,0)</f>
        <v>0</v>
      </c>
    </row>
    <row r="1411" customFormat="false" ht="15" hidden="false" customHeight="false" outlineLevel="0" collapsed="false">
      <c r="A1411" s="28" t="n">
        <v>150</v>
      </c>
      <c r="B1411" s="29" t="n">
        <v>45747</v>
      </c>
      <c r="C1411" s="28" t="n">
        <v>0</v>
      </c>
      <c r="D1411" s="28" t="n">
        <v>0</v>
      </c>
      <c r="E1411" s="28" t="n">
        <v>0</v>
      </c>
      <c r="F1411" s="28" t="s">
        <v>345</v>
      </c>
      <c r="G1411" s="28" t="n">
        <v>0</v>
      </c>
      <c r="H1411" s="28" t="n">
        <v>0</v>
      </c>
      <c r="I1411" s="28" t="n">
        <v>0</v>
      </c>
      <c r="J1411" s="28" t="n">
        <v>160</v>
      </c>
      <c r="K1411" s="28" t="n">
        <v>4</v>
      </c>
      <c r="L1411" s="28" t="n">
        <v>1</v>
      </c>
      <c r="M1411" s="28" t="s">
        <v>147</v>
      </c>
      <c r="N1411" s="28" t="s">
        <v>138</v>
      </c>
      <c r="O1411" s="29" t="n">
        <v>44967</v>
      </c>
      <c r="P1411" s="28" t="n">
        <f aca="false">ROUNDDOWN(($B1411-$O1411)/30,0)</f>
        <v>26</v>
      </c>
      <c r="Q1411" s="28" t="str">
        <f aca="false">TEXT($B1411,"yyyy-mm")</f>
        <v>2025-03</v>
      </c>
      <c r="R1411" s="28" t="n">
        <f aca="false">IF(AND($O1411&gt;=DATE(2025,1,1),$O1411&lt;=DATE(2025,4,30)),1,0)</f>
        <v>0</v>
      </c>
    </row>
    <row r="1412" customFormat="false" ht="15" hidden="false" customHeight="false" outlineLevel="0" collapsed="false">
      <c r="A1412" s="28" t="n">
        <v>151</v>
      </c>
      <c r="B1412" s="29" t="n">
        <v>44926</v>
      </c>
      <c r="C1412" s="28" t="n">
        <v>31800</v>
      </c>
      <c r="D1412" s="28" t="n">
        <v>0</v>
      </c>
      <c r="E1412" s="28" t="n">
        <v>0</v>
      </c>
      <c r="F1412" s="28" t="s">
        <v>345</v>
      </c>
      <c r="G1412" s="28" t="n">
        <v>0</v>
      </c>
      <c r="H1412" s="28" t="n">
        <v>0</v>
      </c>
      <c r="I1412" s="28" t="n">
        <v>0</v>
      </c>
      <c r="J1412" s="28" t="n">
        <v>294</v>
      </c>
      <c r="K1412" s="28" t="n">
        <v>10</v>
      </c>
      <c r="L1412" s="28" t="n">
        <v>1</v>
      </c>
      <c r="M1412" s="28" t="s">
        <v>146</v>
      </c>
      <c r="N1412" s="28" t="s">
        <v>138</v>
      </c>
      <c r="O1412" s="29" t="n">
        <v>44918</v>
      </c>
      <c r="P1412" s="28" t="n">
        <f aca="false">ROUNDDOWN(($B1412-$O1412)/30,0)</f>
        <v>0</v>
      </c>
      <c r="Q1412" s="28" t="str">
        <f aca="false">TEXT($B1412,"yyyy-mm")</f>
        <v>2022-12</v>
      </c>
      <c r="R1412" s="28" t="n">
        <f aca="false">IF(AND($O1412&gt;=DATE(2025,1,1),$O1412&lt;=DATE(2025,4,30)),1,0)</f>
        <v>0</v>
      </c>
    </row>
    <row r="1413" customFormat="false" ht="15" hidden="false" customHeight="false" outlineLevel="0" collapsed="false">
      <c r="A1413" s="28" t="n">
        <v>151</v>
      </c>
      <c r="B1413" s="29" t="n">
        <v>44957</v>
      </c>
      <c r="C1413" s="28" t="n">
        <v>27257.14</v>
      </c>
      <c r="D1413" s="28" t="n">
        <v>0</v>
      </c>
      <c r="E1413" s="28" t="n">
        <v>0</v>
      </c>
      <c r="F1413" s="28" t="s">
        <v>345</v>
      </c>
      <c r="G1413" s="28" t="n">
        <v>0</v>
      </c>
      <c r="H1413" s="28" t="n">
        <v>0</v>
      </c>
      <c r="I1413" s="28" t="n">
        <v>0</v>
      </c>
      <c r="J1413" s="28" t="n">
        <v>294</v>
      </c>
      <c r="K1413" s="28" t="n">
        <v>10</v>
      </c>
      <c r="L1413" s="28" t="n">
        <v>1</v>
      </c>
      <c r="M1413" s="28" t="s">
        <v>146</v>
      </c>
      <c r="N1413" s="28" t="s">
        <v>138</v>
      </c>
      <c r="O1413" s="29" t="n">
        <v>44918</v>
      </c>
      <c r="P1413" s="28" t="n">
        <f aca="false">ROUNDDOWN(($B1413-$O1413)/30,0)</f>
        <v>1</v>
      </c>
      <c r="Q1413" s="28" t="str">
        <f aca="false">TEXT($B1413,"yyyy-mm")</f>
        <v>2023-01</v>
      </c>
      <c r="R1413" s="28" t="n">
        <f aca="false">IF(AND($O1413&gt;=DATE(2025,1,1),$O1413&lt;=DATE(2025,4,30)),1,0)</f>
        <v>0</v>
      </c>
    </row>
    <row r="1414" customFormat="false" ht="15" hidden="false" customHeight="false" outlineLevel="0" collapsed="false">
      <c r="A1414" s="28" t="n">
        <v>151</v>
      </c>
      <c r="B1414" s="29" t="n">
        <v>44985</v>
      </c>
      <c r="C1414" s="28" t="n">
        <v>22714.28</v>
      </c>
      <c r="D1414" s="28" t="n">
        <v>0</v>
      </c>
      <c r="E1414" s="28" t="n">
        <v>0</v>
      </c>
      <c r="F1414" s="28" t="s">
        <v>345</v>
      </c>
      <c r="G1414" s="28" t="n">
        <v>0</v>
      </c>
      <c r="H1414" s="28" t="n">
        <v>0</v>
      </c>
      <c r="I1414" s="28" t="n">
        <v>0</v>
      </c>
      <c r="J1414" s="28" t="n">
        <v>294</v>
      </c>
      <c r="K1414" s="28" t="n">
        <v>10</v>
      </c>
      <c r="L1414" s="28" t="n">
        <v>1</v>
      </c>
      <c r="M1414" s="28" t="s">
        <v>146</v>
      </c>
      <c r="N1414" s="28" t="s">
        <v>138</v>
      </c>
      <c r="O1414" s="29" t="n">
        <v>44918</v>
      </c>
      <c r="P1414" s="28" t="n">
        <f aca="false">ROUNDDOWN(($B1414-$O1414)/30,0)</f>
        <v>2</v>
      </c>
      <c r="Q1414" s="28" t="str">
        <f aca="false">TEXT($B1414,"yyyy-mm")</f>
        <v>2023-02</v>
      </c>
      <c r="R1414" s="28" t="n">
        <f aca="false">IF(AND($O1414&gt;=DATE(2025,1,1),$O1414&lt;=DATE(2025,4,30)),1,0)</f>
        <v>0</v>
      </c>
    </row>
    <row r="1415" customFormat="false" ht="15" hidden="false" customHeight="false" outlineLevel="0" collapsed="false">
      <c r="A1415" s="28" t="n">
        <v>151</v>
      </c>
      <c r="B1415" s="29" t="n">
        <v>45016</v>
      </c>
      <c r="C1415" s="28" t="n">
        <v>18171.42</v>
      </c>
      <c r="D1415" s="28" t="n">
        <v>0</v>
      </c>
      <c r="E1415" s="28" t="n">
        <v>0</v>
      </c>
      <c r="F1415" s="28" t="s">
        <v>345</v>
      </c>
      <c r="G1415" s="28" t="n">
        <v>0</v>
      </c>
      <c r="H1415" s="28" t="n">
        <v>0</v>
      </c>
      <c r="I1415" s="28" t="n">
        <v>0</v>
      </c>
      <c r="J1415" s="28" t="n">
        <v>294</v>
      </c>
      <c r="K1415" s="28" t="n">
        <v>10</v>
      </c>
      <c r="L1415" s="28" t="n">
        <v>1</v>
      </c>
      <c r="M1415" s="28" t="s">
        <v>146</v>
      </c>
      <c r="N1415" s="28" t="s">
        <v>138</v>
      </c>
      <c r="O1415" s="29" t="n">
        <v>44918</v>
      </c>
      <c r="P1415" s="28" t="n">
        <f aca="false">ROUNDDOWN(($B1415-$O1415)/30,0)</f>
        <v>3</v>
      </c>
      <c r="Q1415" s="28" t="str">
        <f aca="false">TEXT($B1415,"yyyy-mm")</f>
        <v>2023-03</v>
      </c>
      <c r="R1415" s="28" t="n">
        <f aca="false">IF(AND($O1415&gt;=DATE(2025,1,1),$O1415&lt;=DATE(2025,4,30)),1,0)</f>
        <v>0</v>
      </c>
    </row>
    <row r="1416" customFormat="false" ht="15" hidden="false" customHeight="false" outlineLevel="0" collapsed="false">
      <c r="A1416" s="28" t="n">
        <v>151</v>
      </c>
      <c r="B1416" s="29" t="n">
        <v>45046</v>
      </c>
      <c r="C1416" s="28" t="n">
        <v>13628.56</v>
      </c>
      <c r="D1416" s="28" t="n">
        <v>0</v>
      </c>
      <c r="E1416" s="28" t="n">
        <v>0</v>
      </c>
      <c r="F1416" s="28" t="s">
        <v>345</v>
      </c>
      <c r="G1416" s="28" t="n">
        <v>0</v>
      </c>
      <c r="H1416" s="28" t="n">
        <v>0</v>
      </c>
      <c r="I1416" s="28" t="n">
        <v>0</v>
      </c>
      <c r="J1416" s="28" t="n">
        <v>294</v>
      </c>
      <c r="K1416" s="28" t="n">
        <v>10</v>
      </c>
      <c r="L1416" s="28" t="n">
        <v>1</v>
      </c>
      <c r="M1416" s="28" t="s">
        <v>146</v>
      </c>
      <c r="N1416" s="28" t="s">
        <v>138</v>
      </c>
      <c r="O1416" s="29" t="n">
        <v>44918</v>
      </c>
      <c r="P1416" s="28" t="n">
        <f aca="false">ROUNDDOWN(($B1416-$O1416)/30,0)</f>
        <v>4</v>
      </c>
      <c r="Q1416" s="28" t="str">
        <f aca="false">TEXT($B1416,"yyyy-mm")</f>
        <v>2023-04</v>
      </c>
      <c r="R1416" s="28" t="n">
        <f aca="false">IF(AND($O1416&gt;=DATE(2025,1,1),$O1416&lt;=DATE(2025,4,30)),1,0)</f>
        <v>0</v>
      </c>
    </row>
    <row r="1417" customFormat="false" ht="15" hidden="false" customHeight="false" outlineLevel="0" collapsed="false">
      <c r="A1417" s="28" t="n">
        <v>151</v>
      </c>
      <c r="B1417" s="29" t="n">
        <v>45077</v>
      </c>
      <c r="C1417" s="28" t="n">
        <v>13628.56</v>
      </c>
      <c r="D1417" s="28" t="n">
        <v>4542.86</v>
      </c>
      <c r="E1417" s="28" t="n">
        <v>8</v>
      </c>
      <c r="F1417" s="28" t="s">
        <v>346</v>
      </c>
      <c r="G1417" s="28" t="n">
        <v>0</v>
      </c>
      <c r="H1417" s="28" t="n">
        <v>0</v>
      </c>
      <c r="I1417" s="28" t="n">
        <v>0</v>
      </c>
      <c r="J1417" s="28" t="n">
        <v>294</v>
      </c>
      <c r="K1417" s="28" t="n">
        <v>10</v>
      </c>
      <c r="L1417" s="28" t="n">
        <v>1</v>
      </c>
      <c r="M1417" s="28" t="s">
        <v>146</v>
      </c>
      <c r="N1417" s="28" t="s">
        <v>138</v>
      </c>
      <c r="O1417" s="29" t="n">
        <v>44918</v>
      </c>
      <c r="P1417" s="28" t="n">
        <f aca="false">ROUNDDOWN(($B1417-$O1417)/30,0)</f>
        <v>5</v>
      </c>
      <c r="Q1417" s="28" t="str">
        <f aca="false">TEXT($B1417,"yyyy-mm")</f>
        <v>2023-05</v>
      </c>
      <c r="R1417" s="28" t="n">
        <f aca="false">IF(AND($O1417&gt;=DATE(2025,1,1),$O1417&lt;=DATE(2025,4,30)),1,0)</f>
        <v>0</v>
      </c>
    </row>
    <row r="1418" customFormat="false" ht="15" hidden="false" customHeight="false" outlineLevel="0" collapsed="false">
      <c r="A1418" s="28" t="n">
        <v>151</v>
      </c>
      <c r="B1418" s="29" t="n">
        <v>45107</v>
      </c>
      <c r="C1418" s="28" t="n">
        <v>13628.56</v>
      </c>
      <c r="D1418" s="28" t="n">
        <v>9085.72</v>
      </c>
      <c r="E1418" s="28" t="n">
        <v>38</v>
      </c>
      <c r="F1418" s="28" t="s">
        <v>347</v>
      </c>
      <c r="G1418" s="28" t="n">
        <v>1</v>
      </c>
      <c r="H1418" s="28" t="n">
        <v>0</v>
      </c>
      <c r="I1418" s="28" t="n">
        <v>0</v>
      </c>
      <c r="J1418" s="28" t="n">
        <v>294</v>
      </c>
      <c r="K1418" s="28" t="n">
        <v>10</v>
      </c>
      <c r="L1418" s="28" t="n">
        <v>1</v>
      </c>
      <c r="M1418" s="28" t="s">
        <v>146</v>
      </c>
      <c r="N1418" s="28" t="s">
        <v>138</v>
      </c>
      <c r="O1418" s="29" t="n">
        <v>44918</v>
      </c>
      <c r="P1418" s="28" t="n">
        <f aca="false">ROUNDDOWN(($B1418-$O1418)/30,0)</f>
        <v>6</v>
      </c>
      <c r="Q1418" s="28" t="str">
        <f aca="false">TEXT($B1418,"yyyy-mm")</f>
        <v>2023-06</v>
      </c>
      <c r="R1418" s="28" t="n">
        <f aca="false">IF(AND($O1418&gt;=DATE(2025,1,1),$O1418&lt;=DATE(2025,4,30)),1,0)</f>
        <v>0</v>
      </c>
    </row>
    <row r="1419" customFormat="false" ht="15" hidden="false" customHeight="false" outlineLevel="0" collapsed="false">
      <c r="A1419" s="28" t="n">
        <v>151</v>
      </c>
      <c r="B1419" s="29" t="n">
        <v>45138</v>
      </c>
      <c r="C1419" s="28" t="n">
        <v>0</v>
      </c>
      <c r="D1419" s="28" t="n">
        <v>0</v>
      </c>
      <c r="E1419" s="28" t="n">
        <v>0</v>
      </c>
      <c r="F1419" s="28" t="s">
        <v>345</v>
      </c>
      <c r="G1419" s="28" t="n">
        <v>0</v>
      </c>
      <c r="H1419" s="28" t="n">
        <v>0</v>
      </c>
      <c r="I1419" s="28" t="n">
        <v>0</v>
      </c>
      <c r="J1419" s="28" t="n">
        <v>294</v>
      </c>
      <c r="K1419" s="28" t="n">
        <v>10</v>
      </c>
      <c r="L1419" s="28" t="n">
        <v>1</v>
      </c>
      <c r="M1419" s="28" t="s">
        <v>146</v>
      </c>
      <c r="N1419" s="28" t="s">
        <v>138</v>
      </c>
      <c r="O1419" s="29" t="n">
        <v>44918</v>
      </c>
      <c r="P1419" s="28" t="n">
        <f aca="false">ROUNDDOWN(($B1419-$O1419)/30,0)</f>
        <v>7</v>
      </c>
      <c r="Q1419" s="28" t="str">
        <f aca="false">TEXT($B1419,"yyyy-mm")</f>
        <v>2023-07</v>
      </c>
      <c r="R1419" s="28" t="n">
        <f aca="false">IF(AND($O1419&gt;=DATE(2025,1,1),$O1419&lt;=DATE(2025,4,30)),1,0)</f>
        <v>0</v>
      </c>
    </row>
    <row r="1420" customFormat="false" ht="15" hidden="false" customHeight="false" outlineLevel="0" collapsed="false">
      <c r="A1420" s="28" t="n">
        <v>152</v>
      </c>
      <c r="B1420" s="29" t="n">
        <v>45626</v>
      </c>
      <c r="C1420" s="28" t="n">
        <v>21400</v>
      </c>
      <c r="D1420" s="28" t="n">
        <v>0</v>
      </c>
      <c r="E1420" s="28" t="n">
        <v>0</v>
      </c>
      <c r="F1420" s="28" t="s">
        <v>345</v>
      </c>
      <c r="G1420" s="28" t="n">
        <v>0</v>
      </c>
      <c r="H1420" s="28" t="n">
        <v>0</v>
      </c>
      <c r="I1420" s="28" t="n">
        <v>0</v>
      </c>
      <c r="J1420" s="28" t="n">
        <v>316</v>
      </c>
      <c r="K1420" s="28" t="n">
        <v>8</v>
      </c>
      <c r="L1420" s="28" t="n">
        <v>1</v>
      </c>
      <c r="M1420" s="28" t="s">
        <v>146</v>
      </c>
      <c r="N1420" s="28" t="s">
        <v>138</v>
      </c>
      <c r="O1420" s="29" t="n">
        <v>45607</v>
      </c>
      <c r="P1420" s="28" t="n">
        <f aca="false">ROUNDDOWN(($B1420-$O1420)/30,0)</f>
        <v>0</v>
      </c>
      <c r="Q1420" s="28" t="str">
        <f aca="false">TEXT($B1420,"yyyy-mm")</f>
        <v>2024-11</v>
      </c>
      <c r="R1420" s="28" t="n">
        <f aca="false">IF(AND($O1420&gt;=DATE(2025,1,1),$O1420&lt;=DATE(2025,4,30)),1,0)</f>
        <v>0</v>
      </c>
    </row>
    <row r="1421" customFormat="false" ht="15" hidden="false" customHeight="false" outlineLevel="0" collapsed="false">
      <c r="A1421" s="28" t="n">
        <v>152</v>
      </c>
      <c r="B1421" s="29" t="n">
        <v>45657</v>
      </c>
      <c r="C1421" s="28" t="n">
        <v>17120</v>
      </c>
      <c r="D1421" s="28" t="n">
        <v>0</v>
      </c>
      <c r="E1421" s="28" t="n">
        <v>0</v>
      </c>
      <c r="F1421" s="28" t="s">
        <v>345</v>
      </c>
      <c r="G1421" s="28" t="n">
        <v>0</v>
      </c>
      <c r="H1421" s="28" t="n">
        <v>0</v>
      </c>
      <c r="I1421" s="28" t="n">
        <v>0</v>
      </c>
      <c r="J1421" s="28" t="n">
        <v>316</v>
      </c>
      <c r="K1421" s="28" t="n">
        <v>8</v>
      </c>
      <c r="L1421" s="28" t="n">
        <v>1</v>
      </c>
      <c r="M1421" s="28" t="s">
        <v>146</v>
      </c>
      <c r="N1421" s="28" t="s">
        <v>138</v>
      </c>
      <c r="O1421" s="29" t="n">
        <v>45607</v>
      </c>
      <c r="P1421" s="28" t="n">
        <f aca="false">ROUNDDOWN(($B1421-$O1421)/30,0)</f>
        <v>1</v>
      </c>
      <c r="Q1421" s="28" t="str">
        <f aca="false">TEXT($B1421,"yyyy-mm")</f>
        <v>2024-12</v>
      </c>
      <c r="R1421" s="28" t="n">
        <f aca="false">IF(AND($O1421&gt;=DATE(2025,1,1),$O1421&lt;=DATE(2025,4,30)),1,0)</f>
        <v>0</v>
      </c>
    </row>
    <row r="1422" customFormat="false" ht="15" hidden="false" customHeight="false" outlineLevel="0" collapsed="false">
      <c r="A1422" s="28" t="n">
        <v>152</v>
      </c>
      <c r="B1422" s="29" t="n">
        <v>45688</v>
      </c>
      <c r="C1422" s="28" t="n">
        <v>12840</v>
      </c>
      <c r="D1422" s="28" t="n">
        <v>0</v>
      </c>
      <c r="E1422" s="28" t="n">
        <v>0</v>
      </c>
      <c r="F1422" s="28" t="s">
        <v>345</v>
      </c>
      <c r="G1422" s="28" t="n">
        <v>0</v>
      </c>
      <c r="H1422" s="28" t="n">
        <v>0</v>
      </c>
      <c r="I1422" s="28" t="n">
        <v>0</v>
      </c>
      <c r="J1422" s="28" t="n">
        <v>316</v>
      </c>
      <c r="K1422" s="28" t="n">
        <v>8</v>
      </c>
      <c r="L1422" s="28" t="n">
        <v>1</v>
      </c>
      <c r="M1422" s="28" t="s">
        <v>146</v>
      </c>
      <c r="N1422" s="28" t="s">
        <v>138</v>
      </c>
      <c r="O1422" s="29" t="n">
        <v>45607</v>
      </c>
      <c r="P1422" s="28" t="n">
        <f aca="false">ROUNDDOWN(($B1422-$O1422)/30,0)</f>
        <v>2</v>
      </c>
      <c r="Q1422" s="28" t="str">
        <f aca="false">TEXT($B1422,"yyyy-mm")</f>
        <v>2025-01</v>
      </c>
      <c r="R1422" s="28" t="n">
        <f aca="false">IF(AND($O1422&gt;=DATE(2025,1,1),$O1422&lt;=DATE(2025,4,30)),1,0)</f>
        <v>0</v>
      </c>
    </row>
    <row r="1423" customFormat="false" ht="15" hidden="false" customHeight="false" outlineLevel="0" collapsed="false">
      <c r="A1423" s="28" t="n">
        <v>152</v>
      </c>
      <c r="B1423" s="29" t="n">
        <v>45716</v>
      </c>
      <c r="C1423" s="28" t="n">
        <v>8560</v>
      </c>
      <c r="D1423" s="28" t="n">
        <v>0</v>
      </c>
      <c r="E1423" s="28" t="n">
        <v>0</v>
      </c>
      <c r="F1423" s="28" t="s">
        <v>345</v>
      </c>
      <c r="G1423" s="28" t="n">
        <v>0</v>
      </c>
      <c r="H1423" s="28" t="n">
        <v>0</v>
      </c>
      <c r="I1423" s="28" t="n">
        <v>0</v>
      </c>
      <c r="J1423" s="28" t="n">
        <v>316</v>
      </c>
      <c r="K1423" s="28" t="n">
        <v>8</v>
      </c>
      <c r="L1423" s="28" t="n">
        <v>1</v>
      </c>
      <c r="M1423" s="28" t="s">
        <v>146</v>
      </c>
      <c r="N1423" s="28" t="s">
        <v>138</v>
      </c>
      <c r="O1423" s="29" t="n">
        <v>45607</v>
      </c>
      <c r="P1423" s="28" t="n">
        <f aca="false">ROUNDDOWN(($B1423-$O1423)/30,0)</f>
        <v>3</v>
      </c>
      <c r="Q1423" s="28" t="str">
        <f aca="false">TEXT($B1423,"yyyy-mm")</f>
        <v>2025-02</v>
      </c>
      <c r="R1423" s="28" t="n">
        <f aca="false">IF(AND($O1423&gt;=DATE(2025,1,1),$O1423&lt;=DATE(2025,4,30)),1,0)</f>
        <v>0</v>
      </c>
    </row>
    <row r="1424" customFormat="false" ht="15" hidden="false" customHeight="false" outlineLevel="0" collapsed="false">
      <c r="A1424" s="28" t="n">
        <v>152</v>
      </c>
      <c r="B1424" s="29" t="n">
        <v>45747</v>
      </c>
      <c r="C1424" s="28" t="n">
        <v>4280</v>
      </c>
      <c r="D1424" s="28" t="n">
        <v>0</v>
      </c>
      <c r="E1424" s="28" t="n">
        <v>0</v>
      </c>
      <c r="F1424" s="28" t="s">
        <v>345</v>
      </c>
      <c r="G1424" s="28" t="n">
        <v>0</v>
      </c>
      <c r="H1424" s="28" t="n">
        <v>0</v>
      </c>
      <c r="I1424" s="28" t="n">
        <v>0</v>
      </c>
      <c r="J1424" s="28" t="n">
        <v>316</v>
      </c>
      <c r="K1424" s="28" t="n">
        <v>8</v>
      </c>
      <c r="L1424" s="28" t="n">
        <v>1</v>
      </c>
      <c r="M1424" s="28" t="s">
        <v>146</v>
      </c>
      <c r="N1424" s="28" t="s">
        <v>138</v>
      </c>
      <c r="O1424" s="29" t="n">
        <v>45607</v>
      </c>
      <c r="P1424" s="28" t="n">
        <f aca="false">ROUNDDOWN(($B1424-$O1424)/30,0)</f>
        <v>4</v>
      </c>
      <c r="Q1424" s="28" t="str">
        <f aca="false">TEXT($B1424,"yyyy-mm")</f>
        <v>2025-03</v>
      </c>
      <c r="R1424" s="28" t="n">
        <f aca="false">IF(AND($O1424&gt;=DATE(2025,1,1),$O1424&lt;=DATE(2025,4,30)),1,0)</f>
        <v>0</v>
      </c>
    </row>
    <row r="1425" customFormat="false" ht="15" hidden="false" customHeight="false" outlineLevel="0" collapsed="false">
      <c r="A1425" s="28" t="n">
        <v>152</v>
      </c>
      <c r="B1425" s="29" t="n">
        <v>45777</v>
      </c>
      <c r="C1425" s="28" t="n">
        <v>0</v>
      </c>
      <c r="D1425" s="28" t="n">
        <v>0</v>
      </c>
      <c r="E1425" s="28" t="n">
        <v>0</v>
      </c>
      <c r="F1425" s="28" t="s">
        <v>345</v>
      </c>
      <c r="G1425" s="28" t="n">
        <v>0</v>
      </c>
      <c r="H1425" s="28" t="n">
        <v>0</v>
      </c>
      <c r="I1425" s="28" t="n">
        <v>0</v>
      </c>
      <c r="J1425" s="28" t="n">
        <v>316</v>
      </c>
      <c r="K1425" s="28" t="n">
        <v>8</v>
      </c>
      <c r="L1425" s="28" t="n">
        <v>1</v>
      </c>
      <c r="M1425" s="28" t="s">
        <v>146</v>
      </c>
      <c r="N1425" s="28" t="s">
        <v>138</v>
      </c>
      <c r="O1425" s="29" t="n">
        <v>45607</v>
      </c>
      <c r="P1425" s="28" t="n">
        <f aca="false">ROUNDDOWN(($B1425-$O1425)/30,0)</f>
        <v>5</v>
      </c>
      <c r="Q1425" s="28" t="str">
        <f aca="false">TEXT($B1425,"yyyy-mm")</f>
        <v>2025-04</v>
      </c>
      <c r="R1425" s="28" t="n">
        <f aca="false">IF(AND($O1425&gt;=DATE(2025,1,1),$O1425&lt;=DATE(2025,4,30)),1,0)</f>
        <v>0</v>
      </c>
    </row>
    <row r="1426" customFormat="false" ht="15" hidden="false" customHeight="false" outlineLevel="0" collapsed="false">
      <c r="A1426" s="28" t="n">
        <v>153</v>
      </c>
      <c r="B1426" s="29" t="n">
        <v>45777</v>
      </c>
      <c r="C1426" s="28" t="n">
        <v>325200</v>
      </c>
      <c r="D1426" s="28" t="n">
        <v>0</v>
      </c>
      <c r="E1426" s="28" t="n">
        <v>0</v>
      </c>
      <c r="F1426" s="28" t="s">
        <v>345</v>
      </c>
      <c r="G1426" s="28" t="n">
        <v>0</v>
      </c>
      <c r="H1426" s="28" t="n">
        <v>0</v>
      </c>
      <c r="I1426" s="28" t="n">
        <v>0</v>
      </c>
      <c r="J1426" s="28" t="n">
        <v>177</v>
      </c>
      <c r="K1426" s="28" t="n">
        <v>13</v>
      </c>
      <c r="L1426" s="28" t="n">
        <v>3</v>
      </c>
      <c r="M1426" s="28" t="s">
        <v>146</v>
      </c>
      <c r="N1426" s="28" t="s">
        <v>138</v>
      </c>
      <c r="O1426" s="29" t="n">
        <v>45755</v>
      </c>
      <c r="P1426" s="28" t="n">
        <f aca="false">ROUNDDOWN(($B1426-$O1426)/30,0)</f>
        <v>0</v>
      </c>
      <c r="Q1426" s="28" t="str">
        <f aca="false">TEXT($B1426,"yyyy-mm")</f>
        <v>2025-04</v>
      </c>
      <c r="R1426" s="28" t="n">
        <f aca="false">IF(AND($O1426&gt;=DATE(2025,1,1),$O1426&lt;=DATE(2025,4,30)),1,0)</f>
        <v>1</v>
      </c>
    </row>
    <row r="1427" customFormat="false" ht="15" hidden="false" customHeight="false" outlineLevel="0" collapsed="false">
      <c r="A1427" s="28" t="n">
        <v>153</v>
      </c>
      <c r="B1427" s="29" t="n">
        <v>45808</v>
      </c>
      <c r="C1427" s="28" t="n">
        <v>319688.14</v>
      </c>
      <c r="D1427" s="28" t="n">
        <v>0</v>
      </c>
      <c r="E1427" s="28" t="n">
        <v>0</v>
      </c>
      <c r="F1427" s="28" t="s">
        <v>345</v>
      </c>
      <c r="G1427" s="28" t="n">
        <v>0</v>
      </c>
      <c r="H1427" s="28" t="n">
        <v>0</v>
      </c>
      <c r="I1427" s="28" t="n">
        <v>0</v>
      </c>
      <c r="J1427" s="28" t="n">
        <v>177</v>
      </c>
      <c r="K1427" s="28" t="n">
        <v>13</v>
      </c>
      <c r="L1427" s="28" t="n">
        <v>3</v>
      </c>
      <c r="M1427" s="28" t="s">
        <v>146</v>
      </c>
      <c r="N1427" s="28" t="s">
        <v>138</v>
      </c>
      <c r="O1427" s="29" t="n">
        <v>45755</v>
      </c>
      <c r="P1427" s="28" t="n">
        <f aca="false">ROUNDDOWN(($B1427-$O1427)/30,0)</f>
        <v>1</v>
      </c>
      <c r="Q1427" s="28" t="str">
        <f aca="false">TEXT($B1427,"yyyy-mm")</f>
        <v>2025-05</v>
      </c>
      <c r="R1427" s="28" t="n">
        <f aca="false">IF(AND($O1427&gt;=DATE(2025,1,1),$O1427&lt;=DATE(2025,4,30)),1,0)</f>
        <v>1</v>
      </c>
    </row>
    <row r="1428" customFormat="false" ht="15" hidden="false" customHeight="false" outlineLevel="0" collapsed="false">
      <c r="A1428" s="28" t="n">
        <v>153</v>
      </c>
      <c r="B1428" s="29" t="n">
        <v>45838</v>
      </c>
      <c r="C1428" s="28" t="n">
        <v>314176.28</v>
      </c>
      <c r="D1428" s="28" t="n">
        <v>0</v>
      </c>
      <c r="E1428" s="28" t="n">
        <v>0</v>
      </c>
      <c r="F1428" s="28" t="s">
        <v>345</v>
      </c>
      <c r="G1428" s="28" t="n">
        <v>0</v>
      </c>
      <c r="H1428" s="28" t="n">
        <v>0</v>
      </c>
      <c r="I1428" s="28" t="n">
        <v>0</v>
      </c>
      <c r="J1428" s="28" t="n">
        <v>177</v>
      </c>
      <c r="K1428" s="28" t="n">
        <v>13</v>
      </c>
      <c r="L1428" s="28" t="n">
        <v>3</v>
      </c>
      <c r="M1428" s="28" t="s">
        <v>146</v>
      </c>
      <c r="N1428" s="28" t="s">
        <v>138</v>
      </c>
      <c r="O1428" s="29" t="n">
        <v>45755</v>
      </c>
      <c r="P1428" s="28" t="n">
        <f aca="false">ROUNDDOWN(($B1428-$O1428)/30,0)</f>
        <v>2</v>
      </c>
      <c r="Q1428" s="28" t="str">
        <f aca="false">TEXT($B1428,"yyyy-mm")</f>
        <v>2025-06</v>
      </c>
      <c r="R1428" s="28" t="n">
        <f aca="false">IF(AND($O1428&gt;=DATE(2025,1,1),$O1428&lt;=DATE(2025,4,30)),1,0)</f>
        <v>1</v>
      </c>
    </row>
    <row r="1429" customFormat="false" ht="15" hidden="false" customHeight="false" outlineLevel="0" collapsed="false">
      <c r="A1429" s="28" t="n">
        <v>153</v>
      </c>
      <c r="B1429" s="29" t="n">
        <v>45869</v>
      </c>
      <c r="C1429" s="28" t="n">
        <v>308664.42</v>
      </c>
      <c r="D1429" s="28" t="n">
        <v>0</v>
      </c>
      <c r="E1429" s="28" t="n">
        <v>0</v>
      </c>
      <c r="F1429" s="28" t="s">
        <v>345</v>
      </c>
      <c r="G1429" s="28" t="n">
        <v>0</v>
      </c>
      <c r="H1429" s="28" t="n">
        <v>0</v>
      </c>
      <c r="I1429" s="28" t="n">
        <v>0</v>
      </c>
      <c r="J1429" s="28" t="n">
        <v>177</v>
      </c>
      <c r="K1429" s="28" t="n">
        <v>13</v>
      </c>
      <c r="L1429" s="28" t="n">
        <v>3</v>
      </c>
      <c r="M1429" s="28" t="s">
        <v>146</v>
      </c>
      <c r="N1429" s="28" t="s">
        <v>138</v>
      </c>
      <c r="O1429" s="29" t="n">
        <v>45755</v>
      </c>
      <c r="P1429" s="28" t="n">
        <f aca="false">ROUNDDOWN(($B1429-$O1429)/30,0)</f>
        <v>3</v>
      </c>
      <c r="Q1429" s="28" t="str">
        <f aca="false">TEXT($B1429,"yyyy-mm")</f>
        <v>2025-07</v>
      </c>
      <c r="R1429" s="28" t="n">
        <f aca="false">IF(AND($O1429&gt;=DATE(2025,1,1),$O1429&lt;=DATE(2025,4,30)),1,0)</f>
        <v>1</v>
      </c>
    </row>
    <row r="1430" customFormat="false" ht="15" hidden="false" customHeight="false" outlineLevel="0" collapsed="false">
      <c r="A1430" s="28" t="n">
        <v>153</v>
      </c>
      <c r="B1430" s="29" t="n">
        <v>45900</v>
      </c>
      <c r="C1430" s="28" t="n">
        <v>303152.56</v>
      </c>
      <c r="D1430" s="28" t="n">
        <v>0</v>
      </c>
      <c r="E1430" s="28" t="n">
        <v>0</v>
      </c>
      <c r="F1430" s="28" t="s">
        <v>345</v>
      </c>
      <c r="G1430" s="28" t="n">
        <v>0</v>
      </c>
      <c r="H1430" s="28" t="n">
        <v>0</v>
      </c>
      <c r="I1430" s="28" t="n">
        <v>0</v>
      </c>
      <c r="J1430" s="28" t="n">
        <v>177</v>
      </c>
      <c r="K1430" s="28" t="n">
        <v>13</v>
      </c>
      <c r="L1430" s="28" t="n">
        <v>3</v>
      </c>
      <c r="M1430" s="28" t="s">
        <v>146</v>
      </c>
      <c r="N1430" s="28" t="s">
        <v>138</v>
      </c>
      <c r="O1430" s="29" t="n">
        <v>45755</v>
      </c>
      <c r="P1430" s="28" t="n">
        <f aca="false">ROUNDDOWN(($B1430-$O1430)/30,0)</f>
        <v>4</v>
      </c>
      <c r="Q1430" s="28" t="str">
        <f aca="false">TEXT($B1430,"yyyy-mm")</f>
        <v>2025-08</v>
      </c>
      <c r="R1430" s="28" t="n">
        <f aca="false">IF(AND($O1430&gt;=DATE(2025,1,1),$O1430&lt;=DATE(2025,4,30)),1,0)</f>
        <v>1</v>
      </c>
    </row>
    <row r="1431" customFormat="false" ht="15" hidden="false" customHeight="false" outlineLevel="0" collapsed="false">
      <c r="A1431" s="28" t="n">
        <v>153</v>
      </c>
      <c r="B1431" s="29" t="n">
        <v>45930</v>
      </c>
      <c r="C1431" s="28" t="n">
        <v>297640.7</v>
      </c>
      <c r="D1431" s="28" t="n">
        <v>0</v>
      </c>
      <c r="E1431" s="28" t="n">
        <v>0</v>
      </c>
      <c r="F1431" s="28" t="s">
        <v>345</v>
      </c>
      <c r="G1431" s="28" t="n">
        <v>0</v>
      </c>
      <c r="H1431" s="28" t="n">
        <v>0</v>
      </c>
      <c r="I1431" s="28" t="n">
        <v>0</v>
      </c>
      <c r="J1431" s="28" t="n">
        <v>177</v>
      </c>
      <c r="K1431" s="28" t="n">
        <v>13</v>
      </c>
      <c r="L1431" s="28" t="n">
        <v>3</v>
      </c>
      <c r="M1431" s="28" t="s">
        <v>146</v>
      </c>
      <c r="N1431" s="28" t="s">
        <v>138</v>
      </c>
      <c r="O1431" s="29" t="n">
        <v>45755</v>
      </c>
      <c r="P1431" s="28" t="n">
        <f aca="false">ROUNDDOWN(($B1431-$O1431)/30,0)</f>
        <v>5</v>
      </c>
      <c r="Q1431" s="28" t="str">
        <f aca="false">TEXT($B1431,"yyyy-mm")</f>
        <v>2025-09</v>
      </c>
      <c r="R1431" s="28" t="n">
        <f aca="false">IF(AND($O1431&gt;=DATE(2025,1,1),$O1431&lt;=DATE(2025,4,30)),1,0)</f>
        <v>1</v>
      </c>
    </row>
    <row r="1432" customFormat="false" ht="15" hidden="false" customHeight="false" outlineLevel="0" collapsed="false">
      <c r="A1432" s="28" t="n">
        <v>153</v>
      </c>
      <c r="B1432" s="29" t="n">
        <v>45961</v>
      </c>
      <c r="C1432" s="28" t="n">
        <v>292128.84</v>
      </c>
      <c r="D1432" s="28" t="n">
        <v>0</v>
      </c>
      <c r="E1432" s="28" t="n">
        <v>0</v>
      </c>
      <c r="F1432" s="28" t="s">
        <v>345</v>
      </c>
      <c r="G1432" s="28" t="n">
        <v>0</v>
      </c>
      <c r="H1432" s="28" t="n">
        <v>0</v>
      </c>
      <c r="I1432" s="28" t="n">
        <v>0</v>
      </c>
      <c r="J1432" s="28" t="n">
        <v>177</v>
      </c>
      <c r="K1432" s="28" t="n">
        <v>13</v>
      </c>
      <c r="L1432" s="28" t="n">
        <v>3</v>
      </c>
      <c r="M1432" s="28" t="s">
        <v>146</v>
      </c>
      <c r="N1432" s="28" t="s">
        <v>138</v>
      </c>
      <c r="O1432" s="29" t="n">
        <v>45755</v>
      </c>
      <c r="P1432" s="28" t="n">
        <f aca="false">ROUNDDOWN(($B1432-$O1432)/30,0)</f>
        <v>6</v>
      </c>
      <c r="Q1432" s="28" t="str">
        <f aca="false">TEXT($B1432,"yyyy-mm")</f>
        <v>2025-10</v>
      </c>
      <c r="R1432" s="28" t="n">
        <f aca="false">IF(AND($O1432&gt;=DATE(2025,1,1),$O1432&lt;=DATE(2025,4,30)),1,0)</f>
        <v>1</v>
      </c>
    </row>
    <row r="1433" customFormat="false" ht="15" hidden="false" customHeight="false" outlineLevel="0" collapsed="false">
      <c r="A1433" s="28" t="n">
        <v>153</v>
      </c>
      <c r="B1433" s="29" t="n">
        <v>45991</v>
      </c>
      <c r="C1433" s="28" t="n">
        <v>286616.98</v>
      </c>
      <c r="D1433" s="28" t="n">
        <v>0</v>
      </c>
      <c r="E1433" s="28" t="n">
        <v>0</v>
      </c>
      <c r="F1433" s="28" t="s">
        <v>345</v>
      </c>
      <c r="G1433" s="28" t="n">
        <v>0</v>
      </c>
      <c r="H1433" s="28" t="n">
        <v>0</v>
      </c>
      <c r="I1433" s="28" t="n">
        <v>0</v>
      </c>
      <c r="J1433" s="28" t="n">
        <v>177</v>
      </c>
      <c r="K1433" s="28" t="n">
        <v>13</v>
      </c>
      <c r="L1433" s="28" t="n">
        <v>3</v>
      </c>
      <c r="M1433" s="28" t="s">
        <v>146</v>
      </c>
      <c r="N1433" s="28" t="s">
        <v>138</v>
      </c>
      <c r="O1433" s="29" t="n">
        <v>45755</v>
      </c>
      <c r="P1433" s="28" t="n">
        <f aca="false">ROUNDDOWN(($B1433-$O1433)/30,0)</f>
        <v>7</v>
      </c>
      <c r="Q1433" s="28" t="str">
        <f aca="false">TEXT($B1433,"yyyy-mm")</f>
        <v>2025-11</v>
      </c>
      <c r="R1433" s="28" t="n">
        <f aca="false">IF(AND($O1433&gt;=DATE(2025,1,1),$O1433&lt;=DATE(2025,4,30)),1,0)</f>
        <v>1</v>
      </c>
    </row>
    <row r="1434" customFormat="false" ht="15" hidden="false" customHeight="false" outlineLevel="0" collapsed="false">
      <c r="A1434" s="28" t="n">
        <v>153</v>
      </c>
      <c r="B1434" s="29" t="n">
        <v>46022</v>
      </c>
      <c r="C1434" s="28" t="n">
        <v>281105.12</v>
      </c>
      <c r="D1434" s="28" t="n">
        <v>0</v>
      </c>
      <c r="E1434" s="28" t="n">
        <v>0</v>
      </c>
      <c r="F1434" s="28" t="s">
        <v>345</v>
      </c>
      <c r="G1434" s="28" t="n">
        <v>0</v>
      </c>
      <c r="H1434" s="28" t="n">
        <v>0</v>
      </c>
      <c r="I1434" s="28" t="n">
        <v>0</v>
      </c>
      <c r="J1434" s="28" t="n">
        <v>177</v>
      </c>
      <c r="K1434" s="28" t="n">
        <v>13</v>
      </c>
      <c r="L1434" s="28" t="n">
        <v>3</v>
      </c>
      <c r="M1434" s="28" t="s">
        <v>146</v>
      </c>
      <c r="N1434" s="28" t="s">
        <v>138</v>
      </c>
      <c r="O1434" s="29" t="n">
        <v>45755</v>
      </c>
      <c r="P1434" s="28" t="n">
        <f aca="false">ROUNDDOWN(($B1434-$O1434)/30,0)</f>
        <v>8</v>
      </c>
      <c r="Q1434" s="28" t="str">
        <f aca="false">TEXT($B1434,"yyyy-mm")</f>
        <v>2025-12</v>
      </c>
      <c r="R1434" s="28" t="n">
        <f aca="false">IF(AND($O1434&gt;=DATE(2025,1,1),$O1434&lt;=DATE(2025,4,30)),1,0)</f>
        <v>1</v>
      </c>
    </row>
    <row r="1435" customFormat="false" ht="15" hidden="false" customHeight="false" outlineLevel="0" collapsed="false">
      <c r="A1435" s="28" t="n">
        <v>153</v>
      </c>
      <c r="B1435" s="29" t="n">
        <v>46053</v>
      </c>
      <c r="C1435" s="28" t="n">
        <v>275593.26</v>
      </c>
      <c r="D1435" s="28" t="n">
        <v>0</v>
      </c>
      <c r="E1435" s="28" t="n">
        <v>0</v>
      </c>
      <c r="F1435" s="28" t="s">
        <v>345</v>
      </c>
      <c r="G1435" s="28" t="n">
        <v>0</v>
      </c>
      <c r="H1435" s="28" t="n">
        <v>0</v>
      </c>
      <c r="I1435" s="28" t="n">
        <v>0</v>
      </c>
      <c r="J1435" s="28" t="n">
        <v>177</v>
      </c>
      <c r="K1435" s="28" t="n">
        <v>13</v>
      </c>
      <c r="L1435" s="28" t="n">
        <v>3</v>
      </c>
      <c r="M1435" s="28" t="s">
        <v>146</v>
      </c>
      <c r="N1435" s="28" t="s">
        <v>138</v>
      </c>
      <c r="O1435" s="29" t="n">
        <v>45755</v>
      </c>
      <c r="P1435" s="28" t="n">
        <f aca="false">ROUNDDOWN(($B1435-$O1435)/30,0)</f>
        <v>9</v>
      </c>
      <c r="Q1435" s="28" t="str">
        <f aca="false">TEXT($B1435,"yyyy-mm")</f>
        <v>2026-01</v>
      </c>
      <c r="R1435" s="28" t="n">
        <f aca="false">IF(AND($O1435&gt;=DATE(2025,1,1),$O1435&lt;=DATE(2025,4,30)),1,0)</f>
        <v>1</v>
      </c>
    </row>
    <row r="1436" customFormat="false" ht="15" hidden="false" customHeight="false" outlineLevel="0" collapsed="false">
      <c r="A1436" s="28" t="n">
        <v>153</v>
      </c>
      <c r="B1436" s="29" t="n">
        <v>46081</v>
      </c>
      <c r="C1436" s="28" t="n">
        <v>270081.4</v>
      </c>
      <c r="D1436" s="28" t="n">
        <v>0</v>
      </c>
      <c r="E1436" s="28" t="n">
        <v>0</v>
      </c>
      <c r="F1436" s="28" t="s">
        <v>345</v>
      </c>
      <c r="G1436" s="28" t="n">
        <v>0</v>
      </c>
      <c r="H1436" s="28" t="n">
        <v>0</v>
      </c>
      <c r="I1436" s="28" t="n">
        <v>0</v>
      </c>
      <c r="J1436" s="28" t="n">
        <v>177</v>
      </c>
      <c r="K1436" s="28" t="n">
        <v>13</v>
      </c>
      <c r="L1436" s="28" t="n">
        <v>3</v>
      </c>
      <c r="M1436" s="28" t="s">
        <v>146</v>
      </c>
      <c r="N1436" s="28" t="s">
        <v>138</v>
      </c>
      <c r="O1436" s="29" t="n">
        <v>45755</v>
      </c>
      <c r="P1436" s="28" t="n">
        <f aca="false">ROUNDDOWN(($B1436-$O1436)/30,0)</f>
        <v>10</v>
      </c>
      <c r="Q1436" s="28" t="str">
        <f aca="false">TEXT($B1436,"yyyy-mm")</f>
        <v>2026-02</v>
      </c>
      <c r="R1436" s="28" t="n">
        <f aca="false">IF(AND($O1436&gt;=DATE(2025,1,1),$O1436&lt;=DATE(2025,4,30)),1,0)</f>
        <v>1</v>
      </c>
    </row>
    <row r="1437" customFormat="false" ht="15" hidden="false" customHeight="false" outlineLevel="0" collapsed="false">
      <c r="A1437" s="28" t="n">
        <v>153</v>
      </c>
      <c r="B1437" s="29" t="n">
        <v>46112</v>
      </c>
      <c r="C1437" s="28" t="n">
        <v>264569.54</v>
      </c>
      <c r="D1437" s="28" t="n">
        <v>0</v>
      </c>
      <c r="E1437" s="28" t="n">
        <v>0</v>
      </c>
      <c r="F1437" s="28" t="s">
        <v>345</v>
      </c>
      <c r="G1437" s="28" t="n">
        <v>0</v>
      </c>
      <c r="H1437" s="28" t="n">
        <v>0</v>
      </c>
      <c r="I1437" s="28" t="n">
        <v>0</v>
      </c>
      <c r="J1437" s="28" t="n">
        <v>177</v>
      </c>
      <c r="K1437" s="28" t="n">
        <v>13</v>
      </c>
      <c r="L1437" s="28" t="n">
        <v>3</v>
      </c>
      <c r="M1437" s="28" t="s">
        <v>146</v>
      </c>
      <c r="N1437" s="28" t="s">
        <v>138</v>
      </c>
      <c r="O1437" s="29" t="n">
        <v>45755</v>
      </c>
      <c r="P1437" s="28" t="n">
        <f aca="false">ROUNDDOWN(($B1437-$O1437)/30,0)</f>
        <v>11</v>
      </c>
      <c r="Q1437" s="28" t="str">
        <f aca="false">TEXT($B1437,"yyyy-mm")</f>
        <v>2026-03</v>
      </c>
      <c r="R1437" s="28" t="n">
        <f aca="false">IF(AND($O1437&gt;=DATE(2025,1,1),$O1437&lt;=DATE(2025,4,30)),1,0)</f>
        <v>1</v>
      </c>
    </row>
    <row r="1438" customFormat="false" ht="15" hidden="false" customHeight="false" outlineLevel="0" collapsed="false">
      <c r="A1438" s="28" t="n">
        <v>153</v>
      </c>
      <c r="B1438" s="29" t="n">
        <v>46142</v>
      </c>
      <c r="C1438" s="28" t="n">
        <v>259057.68</v>
      </c>
      <c r="D1438" s="28" t="n">
        <v>0</v>
      </c>
      <c r="E1438" s="28" t="n">
        <v>0</v>
      </c>
      <c r="F1438" s="28" t="s">
        <v>345</v>
      </c>
      <c r="G1438" s="28" t="n">
        <v>0</v>
      </c>
      <c r="H1438" s="28" t="n">
        <v>0</v>
      </c>
      <c r="I1438" s="28" t="n">
        <v>0</v>
      </c>
      <c r="J1438" s="28" t="n">
        <v>177</v>
      </c>
      <c r="K1438" s="28" t="n">
        <v>13</v>
      </c>
      <c r="L1438" s="28" t="n">
        <v>3</v>
      </c>
      <c r="M1438" s="28" t="s">
        <v>146</v>
      </c>
      <c r="N1438" s="28" t="s">
        <v>138</v>
      </c>
      <c r="O1438" s="29" t="n">
        <v>45755</v>
      </c>
      <c r="P1438" s="28" t="n">
        <f aca="false">ROUNDDOWN(($B1438-$O1438)/30,0)</f>
        <v>12</v>
      </c>
      <c r="Q1438" s="28" t="str">
        <f aca="false">TEXT($B1438,"yyyy-mm")</f>
        <v>2026-04</v>
      </c>
      <c r="R1438" s="28" t="n">
        <f aca="false">IF(AND($O1438&gt;=DATE(2025,1,1),$O1438&lt;=DATE(2025,4,30)),1,0)</f>
        <v>1</v>
      </c>
    </row>
    <row r="1439" customFormat="false" ht="15" hidden="false" customHeight="false" outlineLevel="0" collapsed="false">
      <c r="A1439" s="28" t="n">
        <v>153</v>
      </c>
      <c r="B1439" s="29" t="n">
        <v>46173</v>
      </c>
      <c r="C1439" s="28" t="n">
        <v>253545.82</v>
      </c>
      <c r="D1439" s="28" t="n">
        <v>0</v>
      </c>
      <c r="E1439" s="28" t="n">
        <v>0</v>
      </c>
      <c r="F1439" s="28" t="s">
        <v>345</v>
      </c>
      <c r="G1439" s="28" t="n">
        <v>0</v>
      </c>
      <c r="H1439" s="28" t="n">
        <v>0</v>
      </c>
      <c r="I1439" s="28" t="n">
        <v>0</v>
      </c>
      <c r="J1439" s="28" t="n">
        <v>177</v>
      </c>
      <c r="K1439" s="28" t="n">
        <v>13</v>
      </c>
      <c r="L1439" s="28" t="n">
        <v>3</v>
      </c>
      <c r="M1439" s="28" t="s">
        <v>146</v>
      </c>
      <c r="N1439" s="28" t="s">
        <v>138</v>
      </c>
      <c r="O1439" s="29" t="n">
        <v>45755</v>
      </c>
      <c r="P1439" s="28" t="n">
        <f aca="false">ROUNDDOWN(($B1439-$O1439)/30,0)</f>
        <v>13</v>
      </c>
      <c r="Q1439" s="28" t="str">
        <f aca="false">TEXT($B1439,"yyyy-mm")</f>
        <v>2026-05</v>
      </c>
      <c r="R1439" s="28" t="n">
        <f aca="false">IF(AND($O1439&gt;=DATE(2025,1,1),$O1439&lt;=DATE(2025,4,30)),1,0)</f>
        <v>1</v>
      </c>
    </row>
    <row r="1440" customFormat="false" ht="15" hidden="false" customHeight="false" outlineLevel="0" collapsed="false">
      <c r="A1440" s="28" t="n">
        <v>153</v>
      </c>
      <c r="B1440" s="29" t="n">
        <v>46203</v>
      </c>
      <c r="C1440" s="28" t="n">
        <v>248033.96</v>
      </c>
      <c r="D1440" s="28" t="n">
        <v>0</v>
      </c>
      <c r="E1440" s="28" t="n">
        <v>0</v>
      </c>
      <c r="F1440" s="28" t="s">
        <v>345</v>
      </c>
      <c r="G1440" s="28" t="n">
        <v>0</v>
      </c>
      <c r="H1440" s="28" t="n">
        <v>0</v>
      </c>
      <c r="I1440" s="28" t="n">
        <v>0</v>
      </c>
      <c r="J1440" s="28" t="n">
        <v>177</v>
      </c>
      <c r="K1440" s="28" t="n">
        <v>13</v>
      </c>
      <c r="L1440" s="28" t="n">
        <v>3</v>
      </c>
      <c r="M1440" s="28" t="s">
        <v>146</v>
      </c>
      <c r="N1440" s="28" t="s">
        <v>138</v>
      </c>
      <c r="O1440" s="29" t="n">
        <v>45755</v>
      </c>
      <c r="P1440" s="28" t="n">
        <f aca="false">ROUNDDOWN(($B1440-$O1440)/30,0)</f>
        <v>14</v>
      </c>
      <c r="Q1440" s="28" t="str">
        <f aca="false">TEXT($B1440,"yyyy-mm")</f>
        <v>2026-06</v>
      </c>
      <c r="R1440" s="28" t="n">
        <f aca="false">IF(AND($O1440&gt;=DATE(2025,1,1),$O1440&lt;=DATE(2025,4,30)),1,0)</f>
        <v>1</v>
      </c>
    </row>
    <row r="1441" customFormat="false" ht="15" hidden="false" customHeight="false" outlineLevel="0" collapsed="false">
      <c r="A1441" s="28" t="n">
        <v>153</v>
      </c>
      <c r="B1441" s="29" t="n">
        <v>46234</v>
      </c>
      <c r="C1441" s="28" t="n">
        <v>242522.1</v>
      </c>
      <c r="D1441" s="28" t="n">
        <v>0</v>
      </c>
      <c r="E1441" s="28" t="n">
        <v>0</v>
      </c>
      <c r="F1441" s="28" t="s">
        <v>345</v>
      </c>
      <c r="G1441" s="28" t="n">
        <v>0</v>
      </c>
      <c r="H1441" s="28" t="n">
        <v>0</v>
      </c>
      <c r="I1441" s="28" t="n">
        <v>0</v>
      </c>
      <c r="J1441" s="28" t="n">
        <v>177</v>
      </c>
      <c r="K1441" s="28" t="n">
        <v>13</v>
      </c>
      <c r="L1441" s="28" t="n">
        <v>3</v>
      </c>
      <c r="M1441" s="28" t="s">
        <v>146</v>
      </c>
      <c r="N1441" s="28" t="s">
        <v>138</v>
      </c>
      <c r="O1441" s="29" t="n">
        <v>45755</v>
      </c>
      <c r="P1441" s="28" t="n">
        <f aca="false">ROUNDDOWN(($B1441-$O1441)/30,0)</f>
        <v>15</v>
      </c>
      <c r="Q1441" s="28" t="str">
        <f aca="false">TEXT($B1441,"yyyy-mm")</f>
        <v>2026-07</v>
      </c>
      <c r="R1441" s="28" t="n">
        <f aca="false">IF(AND($O1441&gt;=DATE(2025,1,1),$O1441&lt;=DATE(2025,4,30)),1,0)</f>
        <v>1</v>
      </c>
    </row>
    <row r="1442" customFormat="false" ht="15" hidden="false" customHeight="false" outlineLevel="0" collapsed="false">
      <c r="A1442" s="28" t="n">
        <v>153</v>
      </c>
      <c r="B1442" s="29" t="n">
        <v>46265</v>
      </c>
      <c r="C1442" s="28" t="n">
        <v>237010.24</v>
      </c>
      <c r="D1442" s="28" t="n">
        <v>0</v>
      </c>
      <c r="E1442" s="28" t="n">
        <v>0</v>
      </c>
      <c r="F1442" s="28" t="s">
        <v>345</v>
      </c>
      <c r="G1442" s="28" t="n">
        <v>0</v>
      </c>
      <c r="H1442" s="28" t="n">
        <v>0</v>
      </c>
      <c r="I1442" s="28" t="n">
        <v>0</v>
      </c>
      <c r="J1442" s="28" t="n">
        <v>177</v>
      </c>
      <c r="K1442" s="28" t="n">
        <v>13</v>
      </c>
      <c r="L1442" s="28" t="n">
        <v>3</v>
      </c>
      <c r="M1442" s="28" t="s">
        <v>146</v>
      </c>
      <c r="N1442" s="28" t="s">
        <v>138</v>
      </c>
      <c r="O1442" s="29" t="n">
        <v>45755</v>
      </c>
      <c r="P1442" s="28" t="n">
        <f aca="false">ROUNDDOWN(($B1442-$O1442)/30,0)</f>
        <v>17</v>
      </c>
      <c r="Q1442" s="28" t="str">
        <f aca="false">TEXT($B1442,"yyyy-mm")</f>
        <v>2026-08</v>
      </c>
      <c r="R1442" s="28" t="n">
        <f aca="false">IF(AND($O1442&gt;=DATE(2025,1,1),$O1442&lt;=DATE(2025,4,30)),1,0)</f>
        <v>1</v>
      </c>
    </row>
    <row r="1443" customFormat="false" ht="15" hidden="false" customHeight="false" outlineLevel="0" collapsed="false">
      <c r="A1443" s="28" t="n">
        <v>154</v>
      </c>
      <c r="B1443" s="29" t="n">
        <v>45961</v>
      </c>
      <c r="C1443" s="28" t="n">
        <v>11000</v>
      </c>
      <c r="D1443" s="28" t="n">
        <v>0</v>
      </c>
      <c r="E1443" s="28" t="n">
        <v>0</v>
      </c>
      <c r="F1443" s="28" t="s">
        <v>345</v>
      </c>
      <c r="G1443" s="28" t="n">
        <v>0</v>
      </c>
      <c r="H1443" s="28" t="n">
        <v>0</v>
      </c>
      <c r="I1443" s="28" t="n">
        <v>0</v>
      </c>
      <c r="J1443" s="28" t="n">
        <v>214</v>
      </c>
      <c r="K1443" s="28" t="n">
        <v>2</v>
      </c>
      <c r="L1443" s="28" t="n">
        <v>3</v>
      </c>
      <c r="M1443" s="28" t="s">
        <v>146</v>
      </c>
      <c r="N1443" s="28" t="s">
        <v>138</v>
      </c>
      <c r="O1443" s="29" t="n">
        <v>45934</v>
      </c>
      <c r="P1443" s="28" t="n">
        <f aca="false">ROUNDDOWN(($B1443-$O1443)/30,0)</f>
        <v>0</v>
      </c>
      <c r="Q1443" s="28" t="str">
        <f aca="false">TEXT($B1443,"yyyy-mm")</f>
        <v>2025-10</v>
      </c>
      <c r="R1443" s="28" t="n">
        <f aca="false">IF(AND($O1443&gt;=DATE(2025,1,1),$O1443&lt;=DATE(2025,4,30)),1,0)</f>
        <v>0</v>
      </c>
    </row>
    <row r="1444" customFormat="false" ht="15" hidden="false" customHeight="false" outlineLevel="0" collapsed="false">
      <c r="A1444" s="28" t="n">
        <v>154</v>
      </c>
      <c r="B1444" s="29" t="n">
        <v>45991</v>
      </c>
      <c r="C1444" s="28" t="n">
        <v>10000</v>
      </c>
      <c r="D1444" s="28" t="n">
        <v>0</v>
      </c>
      <c r="E1444" s="28" t="n">
        <v>0</v>
      </c>
      <c r="F1444" s="28" t="s">
        <v>345</v>
      </c>
      <c r="G1444" s="28" t="n">
        <v>0</v>
      </c>
      <c r="H1444" s="28" t="n">
        <v>0</v>
      </c>
      <c r="I1444" s="28" t="n">
        <v>0</v>
      </c>
      <c r="J1444" s="28" t="n">
        <v>214</v>
      </c>
      <c r="K1444" s="28" t="n">
        <v>2</v>
      </c>
      <c r="L1444" s="28" t="n">
        <v>3</v>
      </c>
      <c r="M1444" s="28" t="s">
        <v>146</v>
      </c>
      <c r="N1444" s="28" t="s">
        <v>138</v>
      </c>
      <c r="O1444" s="29" t="n">
        <v>45934</v>
      </c>
      <c r="P1444" s="28" t="n">
        <f aca="false">ROUNDDOWN(($B1444-$O1444)/30,0)</f>
        <v>1</v>
      </c>
      <c r="Q1444" s="28" t="str">
        <f aca="false">TEXT($B1444,"yyyy-mm")</f>
        <v>2025-11</v>
      </c>
      <c r="R1444" s="28" t="n">
        <f aca="false">IF(AND($O1444&gt;=DATE(2025,1,1),$O1444&lt;=DATE(2025,4,30)),1,0)</f>
        <v>0</v>
      </c>
    </row>
    <row r="1445" customFormat="false" ht="15" hidden="false" customHeight="false" outlineLevel="0" collapsed="false">
      <c r="A1445" s="28" t="n">
        <v>154</v>
      </c>
      <c r="B1445" s="29" t="n">
        <v>46022</v>
      </c>
      <c r="C1445" s="28" t="n">
        <v>9000</v>
      </c>
      <c r="D1445" s="28" t="n">
        <v>0</v>
      </c>
      <c r="E1445" s="28" t="n">
        <v>0</v>
      </c>
      <c r="F1445" s="28" t="s">
        <v>345</v>
      </c>
      <c r="G1445" s="28" t="n">
        <v>0</v>
      </c>
      <c r="H1445" s="28" t="n">
        <v>0</v>
      </c>
      <c r="I1445" s="28" t="n">
        <v>0</v>
      </c>
      <c r="J1445" s="28" t="n">
        <v>214</v>
      </c>
      <c r="K1445" s="28" t="n">
        <v>2</v>
      </c>
      <c r="L1445" s="28" t="n">
        <v>3</v>
      </c>
      <c r="M1445" s="28" t="s">
        <v>146</v>
      </c>
      <c r="N1445" s="28" t="s">
        <v>138</v>
      </c>
      <c r="O1445" s="29" t="n">
        <v>45934</v>
      </c>
      <c r="P1445" s="28" t="n">
        <f aca="false">ROUNDDOWN(($B1445-$O1445)/30,0)</f>
        <v>2</v>
      </c>
      <c r="Q1445" s="28" t="str">
        <f aca="false">TEXT($B1445,"yyyy-mm")</f>
        <v>2025-12</v>
      </c>
      <c r="R1445" s="28" t="n">
        <f aca="false">IF(AND($O1445&gt;=DATE(2025,1,1),$O1445&lt;=DATE(2025,4,30)),1,0)</f>
        <v>0</v>
      </c>
    </row>
    <row r="1446" customFormat="false" ht="15" hidden="false" customHeight="false" outlineLevel="0" collapsed="false">
      <c r="A1446" s="28" t="n">
        <v>154</v>
      </c>
      <c r="B1446" s="29" t="n">
        <v>46053</v>
      </c>
      <c r="C1446" s="28" t="n">
        <v>8000</v>
      </c>
      <c r="D1446" s="28" t="n">
        <v>0</v>
      </c>
      <c r="E1446" s="28" t="n">
        <v>0</v>
      </c>
      <c r="F1446" s="28" t="s">
        <v>345</v>
      </c>
      <c r="G1446" s="28" t="n">
        <v>0</v>
      </c>
      <c r="H1446" s="28" t="n">
        <v>0</v>
      </c>
      <c r="I1446" s="28" t="n">
        <v>0</v>
      </c>
      <c r="J1446" s="28" t="n">
        <v>214</v>
      </c>
      <c r="K1446" s="28" t="n">
        <v>2</v>
      </c>
      <c r="L1446" s="28" t="n">
        <v>3</v>
      </c>
      <c r="M1446" s="28" t="s">
        <v>146</v>
      </c>
      <c r="N1446" s="28" t="s">
        <v>138</v>
      </c>
      <c r="O1446" s="29" t="n">
        <v>45934</v>
      </c>
      <c r="P1446" s="28" t="n">
        <f aca="false">ROUNDDOWN(($B1446-$O1446)/30,0)</f>
        <v>3</v>
      </c>
      <c r="Q1446" s="28" t="str">
        <f aca="false">TEXT($B1446,"yyyy-mm")</f>
        <v>2026-01</v>
      </c>
      <c r="R1446" s="28" t="n">
        <f aca="false">IF(AND($O1446&gt;=DATE(2025,1,1),$O1446&lt;=DATE(2025,4,30)),1,0)</f>
        <v>0</v>
      </c>
    </row>
    <row r="1447" customFormat="false" ht="15" hidden="false" customHeight="false" outlineLevel="0" collapsed="false">
      <c r="A1447" s="28" t="n">
        <v>154</v>
      </c>
      <c r="B1447" s="29" t="n">
        <v>46081</v>
      </c>
      <c r="C1447" s="28" t="n">
        <v>7000</v>
      </c>
      <c r="D1447" s="28" t="n">
        <v>0</v>
      </c>
      <c r="E1447" s="28" t="n">
        <v>0</v>
      </c>
      <c r="F1447" s="28" t="s">
        <v>345</v>
      </c>
      <c r="G1447" s="28" t="n">
        <v>0</v>
      </c>
      <c r="H1447" s="28" t="n">
        <v>0</v>
      </c>
      <c r="I1447" s="28" t="n">
        <v>0</v>
      </c>
      <c r="J1447" s="28" t="n">
        <v>214</v>
      </c>
      <c r="K1447" s="28" t="n">
        <v>2</v>
      </c>
      <c r="L1447" s="28" t="n">
        <v>3</v>
      </c>
      <c r="M1447" s="28" t="s">
        <v>146</v>
      </c>
      <c r="N1447" s="28" t="s">
        <v>138</v>
      </c>
      <c r="O1447" s="29" t="n">
        <v>45934</v>
      </c>
      <c r="P1447" s="28" t="n">
        <f aca="false">ROUNDDOWN(($B1447-$O1447)/30,0)</f>
        <v>4</v>
      </c>
      <c r="Q1447" s="28" t="str">
        <f aca="false">TEXT($B1447,"yyyy-mm")</f>
        <v>2026-02</v>
      </c>
      <c r="R1447" s="28" t="n">
        <f aca="false">IF(AND($O1447&gt;=DATE(2025,1,1),$O1447&lt;=DATE(2025,4,30)),1,0)</f>
        <v>0</v>
      </c>
    </row>
    <row r="1448" customFormat="false" ht="15" hidden="false" customHeight="false" outlineLevel="0" collapsed="false">
      <c r="A1448" s="28" t="n">
        <v>154</v>
      </c>
      <c r="B1448" s="29" t="n">
        <v>46112</v>
      </c>
      <c r="C1448" s="28" t="n">
        <v>6000</v>
      </c>
      <c r="D1448" s="28" t="n">
        <v>0</v>
      </c>
      <c r="E1448" s="28" t="n">
        <v>0</v>
      </c>
      <c r="F1448" s="28" t="s">
        <v>345</v>
      </c>
      <c r="G1448" s="28" t="n">
        <v>0</v>
      </c>
      <c r="H1448" s="28" t="n">
        <v>0</v>
      </c>
      <c r="I1448" s="28" t="n">
        <v>0</v>
      </c>
      <c r="J1448" s="28" t="n">
        <v>214</v>
      </c>
      <c r="K1448" s="28" t="n">
        <v>2</v>
      </c>
      <c r="L1448" s="28" t="n">
        <v>3</v>
      </c>
      <c r="M1448" s="28" t="s">
        <v>146</v>
      </c>
      <c r="N1448" s="28" t="s">
        <v>138</v>
      </c>
      <c r="O1448" s="29" t="n">
        <v>45934</v>
      </c>
      <c r="P1448" s="28" t="n">
        <f aca="false">ROUNDDOWN(($B1448-$O1448)/30,0)</f>
        <v>5</v>
      </c>
      <c r="Q1448" s="28" t="str">
        <f aca="false">TEXT($B1448,"yyyy-mm")</f>
        <v>2026-03</v>
      </c>
      <c r="R1448" s="28" t="n">
        <f aca="false">IF(AND($O1448&gt;=DATE(2025,1,1),$O1448&lt;=DATE(2025,4,30)),1,0)</f>
        <v>0</v>
      </c>
    </row>
    <row r="1449" customFormat="false" ht="15" hidden="false" customHeight="false" outlineLevel="0" collapsed="false">
      <c r="A1449" s="28" t="n">
        <v>154</v>
      </c>
      <c r="B1449" s="29" t="n">
        <v>46142</v>
      </c>
      <c r="C1449" s="28" t="n">
        <v>5000</v>
      </c>
      <c r="D1449" s="28" t="n">
        <v>0</v>
      </c>
      <c r="E1449" s="28" t="n">
        <v>0</v>
      </c>
      <c r="F1449" s="28" t="s">
        <v>345</v>
      </c>
      <c r="G1449" s="28" t="n">
        <v>0</v>
      </c>
      <c r="H1449" s="28" t="n">
        <v>0</v>
      </c>
      <c r="I1449" s="28" t="n">
        <v>0</v>
      </c>
      <c r="J1449" s="28" t="n">
        <v>214</v>
      </c>
      <c r="K1449" s="28" t="n">
        <v>2</v>
      </c>
      <c r="L1449" s="28" t="n">
        <v>3</v>
      </c>
      <c r="M1449" s="28" t="s">
        <v>146</v>
      </c>
      <c r="N1449" s="28" t="s">
        <v>138</v>
      </c>
      <c r="O1449" s="29" t="n">
        <v>45934</v>
      </c>
      <c r="P1449" s="28" t="n">
        <f aca="false">ROUNDDOWN(($B1449-$O1449)/30,0)</f>
        <v>6</v>
      </c>
      <c r="Q1449" s="28" t="str">
        <f aca="false">TEXT($B1449,"yyyy-mm")</f>
        <v>2026-04</v>
      </c>
      <c r="R1449" s="28" t="n">
        <f aca="false">IF(AND($O1449&gt;=DATE(2025,1,1),$O1449&lt;=DATE(2025,4,30)),1,0)</f>
        <v>0</v>
      </c>
    </row>
    <row r="1450" customFormat="false" ht="15" hidden="false" customHeight="false" outlineLevel="0" collapsed="false">
      <c r="A1450" s="28" t="n">
        <v>154</v>
      </c>
      <c r="B1450" s="29" t="n">
        <v>46173</v>
      </c>
      <c r="C1450" s="28" t="n">
        <v>4000</v>
      </c>
      <c r="D1450" s="28" t="n">
        <v>0</v>
      </c>
      <c r="E1450" s="28" t="n">
        <v>0</v>
      </c>
      <c r="F1450" s="28" t="s">
        <v>345</v>
      </c>
      <c r="G1450" s="28" t="n">
        <v>0</v>
      </c>
      <c r="H1450" s="28" t="n">
        <v>0</v>
      </c>
      <c r="I1450" s="28" t="n">
        <v>0</v>
      </c>
      <c r="J1450" s="28" t="n">
        <v>214</v>
      </c>
      <c r="K1450" s="28" t="n">
        <v>2</v>
      </c>
      <c r="L1450" s="28" t="n">
        <v>3</v>
      </c>
      <c r="M1450" s="28" t="s">
        <v>146</v>
      </c>
      <c r="N1450" s="28" t="s">
        <v>138</v>
      </c>
      <c r="O1450" s="29" t="n">
        <v>45934</v>
      </c>
      <c r="P1450" s="28" t="n">
        <f aca="false">ROUNDDOWN(($B1450-$O1450)/30,0)</f>
        <v>7</v>
      </c>
      <c r="Q1450" s="28" t="str">
        <f aca="false">TEXT($B1450,"yyyy-mm")</f>
        <v>2026-05</v>
      </c>
      <c r="R1450" s="28" t="n">
        <f aca="false">IF(AND($O1450&gt;=DATE(2025,1,1),$O1450&lt;=DATE(2025,4,30)),1,0)</f>
        <v>0</v>
      </c>
    </row>
    <row r="1451" customFormat="false" ht="15" hidden="false" customHeight="false" outlineLevel="0" collapsed="false">
      <c r="A1451" s="28" t="n">
        <v>154</v>
      </c>
      <c r="B1451" s="29" t="n">
        <v>46203</v>
      </c>
      <c r="C1451" s="28" t="n">
        <v>3000</v>
      </c>
      <c r="D1451" s="28" t="n">
        <v>0</v>
      </c>
      <c r="E1451" s="28" t="n">
        <v>0</v>
      </c>
      <c r="F1451" s="28" t="s">
        <v>345</v>
      </c>
      <c r="G1451" s="28" t="n">
        <v>0</v>
      </c>
      <c r="H1451" s="28" t="n">
        <v>0</v>
      </c>
      <c r="I1451" s="28" t="n">
        <v>0</v>
      </c>
      <c r="J1451" s="28" t="n">
        <v>214</v>
      </c>
      <c r="K1451" s="28" t="n">
        <v>2</v>
      </c>
      <c r="L1451" s="28" t="n">
        <v>3</v>
      </c>
      <c r="M1451" s="28" t="s">
        <v>146</v>
      </c>
      <c r="N1451" s="28" t="s">
        <v>138</v>
      </c>
      <c r="O1451" s="29" t="n">
        <v>45934</v>
      </c>
      <c r="P1451" s="28" t="n">
        <f aca="false">ROUNDDOWN(($B1451-$O1451)/30,0)</f>
        <v>8</v>
      </c>
      <c r="Q1451" s="28" t="str">
        <f aca="false">TEXT($B1451,"yyyy-mm")</f>
        <v>2026-06</v>
      </c>
      <c r="R1451" s="28" t="n">
        <f aca="false">IF(AND($O1451&gt;=DATE(2025,1,1),$O1451&lt;=DATE(2025,4,30)),1,0)</f>
        <v>0</v>
      </c>
    </row>
    <row r="1452" customFormat="false" ht="15" hidden="false" customHeight="false" outlineLevel="0" collapsed="false">
      <c r="A1452" s="28" t="n">
        <v>154</v>
      </c>
      <c r="B1452" s="29" t="n">
        <v>46234</v>
      </c>
      <c r="C1452" s="28" t="n">
        <v>3000</v>
      </c>
      <c r="D1452" s="28" t="n">
        <v>1000</v>
      </c>
      <c r="E1452" s="28" t="n">
        <v>27</v>
      </c>
      <c r="F1452" s="28" t="s">
        <v>346</v>
      </c>
      <c r="G1452" s="28" t="n">
        <v>0</v>
      </c>
      <c r="H1452" s="28" t="n">
        <v>0</v>
      </c>
      <c r="I1452" s="28" t="n">
        <v>0</v>
      </c>
      <c r="J1452" s="28" t="n">
        <v>214</v>
      </c>
      <c r="K1452" s="28" t="n">
        <v>2</v>
      </c>
      <c r="L1452" s="28" t="n">
        <v>3</v>
      </c>
      <c r="M1452" s="28" t="s">
        <v>146</v>
      </c>
      <c r="N1452" s="28" t="s">
        <v>138</v>
      </c>
      <c r="O1452" s="29" t="n">
        <v>45934</v>
      </c>
      <c r="P1452" s="28" t="n">
        <f aca="false">ROUNDDOWN(($B1452-$O1452)/30,0)</f>
        <v>10</v>
      </c>
      <c r="Q1452" s="28" t="str">
        <f aca="false">TEXT($B1452,"yyyy-mm")</f>
        <v>2026-07</v>
      </c>
      <c r="R1452" s="28" t="n">
        <f aca="false">IF(AND($O1452&gt;=DATE(2025,1,1),$O1452&lt;=DATE(2025,4,30)),1,0)</f>
        <v>0</v>
      </c>
    </row>
    <row r="1453" customFormat="false" ht="15" hidden="false" customHeight="false" outlineLevel="0" collapsed="false">
      <c r="A1453" s="28" t="n">
        <v>154</v>
      </c>
      <c r="B1453" s="29" t="n">
        <v>46265</v>
      </c>
      <c r="C1453" s="28" t="n">
        <v>3000</v>
      </c>
      <c r="D1453" s="28" t="n">
        <v>2000</v>
      </c>
      <c r="E1453" s="28" t="n">
        <v>58</v>
      </c>
      <c r="F1453" s="28" t="s">
        <v>347</v>
      </c>
      <c r="G1453" s="28" t="n">
        <v>1</v>
      </c>
      <c r="H1453" s="28" t="n">
        <v>0</v>
      </c>
      <c r="I1453" s="28" t="n">
        <v>0</v>
      </c>
      <c r="J1453" s="28" t="n">
        <v>214</v>
      </c>
      <c r="K1453" s="28" t="n">
        <v>2</v>
      </c>
      <c r="L1453" s="28" t="n">
        <v>3</v>
      </c>
      <c r="M1453" s="28" t="s">
        <v>146</v>
      </c>
      <c r="N1453" s="28" t="s">
        <v>138</v>
      </c>
      <c r="O1453" s="29" t="n">
        <v>45934</v>
      </c>
      <c r="P1453" s="28" t="n">
        <f aca="false">ROUNDDOWN(($B1453-$O1453)/30,0)</f>
        <v>11</v>
      </c>
      <c r="Q1453" s="28" t="str">
        <f aca="false">TEXT($B1453,"yyyy-mm")</f>
        <v>2026-08</v>
      </c>
      <c r="R1453" s="28" t="n">
        <f aca="false">IF(AND($O1453&gt;=DATE(2025,1,1),$O1453&lt;=DATE(2025,4,30)),1,0)</f>
        <v>0</v>
      </c>
    </row>
    <row r="1454" customFormat="false" ht="15" hidden="false" customHeight="false" outlineLevel="0" collapsed="false">
      <c r="A1454" s="28" t="n">
        <v>155</v>
      </c>
      <c r="B1454" s="29" t="n">
        <v>45046</v>
      </c>
      <c r="C1454" s="28" t="n">
        <v>27600</v>
      </c>
      <c r="D1454" s="28" t="n">
        <v>0</v>
      </c>
      <c r="E1454" s="28" t="n">
        <v>0</v>
      </c>
      <c r="F1454" s="28" t="s">
        <v>345</v>
      </c>
      <c r="G1454" s="28" t="n">
        <v>0</v>
      </c>
      <c r="H1454" s="28" t="n">
        <v>0</v>
      </c>
      <c r="I1454" s="28" t="n">
        <v>0</v>
      </c>
      <c r="J1454" s="28" t="n">
        <v>256</v>
      </c>
      <c r="K1454" s="28" t="n">
        <v>10</v>
      </c>
      <c r="L1454" s="28" t="n">
        <v>3</v>
      </c>
      <c r="M1454" s="28" t="s">
        <v>145</v>
      </c>
      <c r="N1454" s="28" t="s">
        <v>138</v>
      </c>
      <c r="O1454" s="29" t="n">
        <v>45046</v>
      </c>
      <c r="P1454" s="28" t="n">
        <f aca="false">ROUNDDOWN(($B1454-$O1454)/30,0)</f>
        <v>0</v>
      </c>
      <c r="Q1454" s="28" t="str">
        <f aca="false">TEXT($B1454,"yyyy-mm")</f>
        <v>2023-04</v>
      </c>
      <c r="R1454" s="28" t="n">
        <f aca="false">IF(AND($O1454&gt;=DATE(2025,1,1),$O1454&lt;=DATE(2025,4,30)),1,0)</f>
        <v>0</v>
      </c>
    </row>
    <row r="1455" customFormat="false" ht="15" hidden="false" customHeight="false" outlineLevel="0" collapsed="false">
      <c r="A1455" s="28" t="n">
        <v>155</v>
      </c>
      <c r="B1455" s="29" t="n">
        <v>45077</v>
      </c>
      <c r="C1455" s="28" t="n">
        <v>23657.14</v>
      </c>
      <c r="D1455" s="28" t="n">
        <v>0</v>
      </c>
      <c r="E1455" s="28" t="n">
        <v>0</v>
      </c>
      <c r="F1455" s="28" t="s">
        <v>345</v>
      </c>
      <c r="G1455" s="28" t="n">
        <v>0</v>
      </c>
      <c r="H1455" s="28" t="n">
        <v>0</v>
      </c>
      <c r="I1455" s="28" t="n">
        <v>0</v>
      </c>
      <c r="J1455" s="28" t="n">
        <v>256</v>
      </c>
      <c r="K1455" s="28" t="n">
        <v>10</v>
      </c>
      <c r="L1455" s="28" t="n">
        <v>3</v>
      </c>
      <c r="M1455" s="28" t="s">
        <v>145</v>
      </c>
      <c r="N1455" s="28" t="s">
        <v>138</v>
      </c>
      <c r="O1455" s="29" t="n">
        <v>45046</v>
      </c>
      <c r="P1455" s="28" t="n">
        <f aca="false">ROUNDDOWN(($B1455-$O1455)/30,0)</f>
        <v>1</v>
      </c>
      <c r="Q1455" s="28" t="str">
        <f aca="false">TEXT($B1455,"yyyy-mm")</f>
        <v>2023-05</v>
      </c>
      <c r="R1455" s="28" t="n">
        <f aca="false">IF(AND($O1455&gt;=DATE(2025,1,1),$O1455&lt;=DATE(2025,4,30)),1,0)</f>
        <v>0</v>
      </c>
    </row>
    <row r="1456" customFormat="false" ht="15" hidden="false" customHeight="false" outlineLevel="0" collapsed="false">
      <c r="A1456" s="28" t="n">
        <v>155</v>
      </c>
      <c r="B1456" s="29" t="n">
        <v>45107</v>
      </c>
      <c r="C1456" s="28" t="n">
        <v>19714.28</v>
      </c>
      <c r="D1456" s="28" t="n">
        <v>0</v>
      </c>
      <c r="E1456" s="28" t="n">
        <v>0</v>
      </c>
      <c r="F1456" s="28" t="s">
        <v>345</v>
      </c>
      <c r="G1456" s="28" t="n">
        <v>0</v>
      </c>
      <c r="H1456" s="28" t="n">
        <v>0</v>
      </c>
      <c r="I1456" s="28" t="n">
        <v>0</v>
      </c>
      <c r="J1456" s="28" t="n">
        <v>256</v>
      </c>
      <c r="K1456" s="28" t="n">
        <v>10</v>
      </c>
      <c r="L1456" s="28" t="n">
        <v>3</v>
      </c>
      <c r="M1456" s="28" t="s">
        <v>145</v>
      </c>
      <c r="N1456" s="28" t="s">
        <v>138</v>
      </c>
      <c r="O1456" s="29" t="n">
        <v>45046</v>
      </c>
      <c r="P1456" s="28" t="n">
        <f aca="false">ROUNDDOWN(($B1456-$O1456)/30,0)</f>
        <v>2</v>
      </c>
      <c r="Q1456" s="28" t="str">
        <f aca="false">TEXT($B1456,"yyyy-mm")</f>
        <v>2023-06</v>
      </c>
      <c r="R1456" s="28" t="n">
        <f aca="false">IF(AND($O1456&gt;=DATE(2025,1,1),$O1456&lt;=DATE(2025,4,30)),1,0)</f>
        <v>0</v>
      </c>
    </row>
    <row r="1457" customFormat="false" ht="15" hidden="false" customHeight="false" outlineLevel="0" collapsed="false">
      <c r="A1457" s="28" t="n">
        <v>155</v>
      </c>
      <c r="B1457" s="29" t="n">
        <v>45138</v>
      </c>
      <c r="C1457" s="28" t="n">
        <v>15771.42</v>
      </c>
      <c r="D1457" s="28" t="n">
        <v>0</v>
      </c>
      <c r="E1457" s="28" t="n">
        <v>0</v>
      </c>
      <c r="F1457" s="28" t="s">
        <v>345</v>
      </c>
      <c r="G1457" s="28" t="n">
        <v>0</v>
      </c>
      <c r="H1457" s="28" t="n">
        <v>0</v>
      </c>
      <c r="I1457" s="28" t="n">
        <v>0</v>
      </c>
      <c r="J1457" s="28" t="n">
        <v>256</v>
      </c>
      <c r="K1457" s="28" t="n">
        <v>10</v>
      </c>
      <c r="L1457" s="28" t="n">
        <v>3</v>
      </c>
      <c r="M1457" s="28" t="s">
        <v>145</v>
      </c>
      <c r="N1457" s="28" t="s">
        <v>138</v>
      </c>
      <c r="O1457" s="29" t="n">
        <v>45046</v>
      </c>
      <c r="P1457" s="28" t="n">
        <f aca="false">ROUNDDOWN(($B1457-$O1457)/30,0)</f>
        <v>3</v>
      </c>
      <c r="Q1457" s="28" t="str">
        <f aca="false">TEXT($B1457,"yyyy-mm")</f>
        <v>2023-07</v>
      </c>
      <c r="R1457" s="28" t="n">
        <f aca="false">IF(AND($O1457&gt;=DATE(2025,1,1),$O1457&lt;=DATE(2025,4,30)),1,0)</f>
        <v>0</v>
      </c>
    </row>
    <row r="1458" customFormat="false" ht="15" hidden="false" customHeight="false" outlineLevel="0" collapsed="false">
      <c r="A1458" s="28" t="n">
        <v>155</v>
      </c>
      <c r="B1458" s="29" t="n">
        <v>45169</v>
      </c>
      <c r="C1458" s="28" t="n">
        <v>11828.56</v>
      </c>
      <c r="D1458" s="28" t="n">
        <v>0</v>
      </c>
      <c r="E1458" s="28" t="n">
        <v>0</v>
      </c>
      <c r="F1458" s="28" t="s">
        <v>345</v>
      </c>
      <c r="G1458" s="28" t="n">
        <v>0</v>
      </c>
      <c r="H1458" s="28" t="n">
        <v>0</v>
      </c>
      <c r="I1458" s="28" t="n">
        <v>0</v>
      </c>
      <c r="J1458" s="28" t="n">
        <v>256</v>
      </c>
      <c r="K1458" s="28" t="n">
        <v>10</v>
      </c>
      <c r="L1458" s="28" t="n">
        <v>3</v>
      </c>
      <c r="M1458" s="28" t="s">
        <v>145</v>
      </c>
      <c r="N1458" s="28" t="s">
        <v>138</v>
      </c>
      <c r="O1458" s="29" t="n">
        <v>45046</v>
      </c>
      <c r="P1458" s="28" t="n">
        <f aca="false">ROUNDDOWN(($B1458-$O1458)/30,0)</f>
        <v>4</v>
      </c>
      <c r="Q1458" s="28" t="str">
        <f aca="false">TEXT($B1458,"yyyy-mm")</f>
        <v>2023-08</v>
      </c>
      <c r="R1458" s="28" t="n">
        <f aca="false">IF(AND($O1458&gt;=DATE(2025,1,1),$O1458&lt;=DATE(2025,4,30)),1,0)</f>
        <v>0</v>
      </c>
    </row>
    <row r="1459" customFormat="false" ht="15" hidden="false" customHeight="false" outlineLevel="0" collapsed="false">
      <c r="A1459" s="28" t="n">
        <v>155</v>
      </c>
      <c r="B1459" s="29" t="n">
        <v>45199</v>
      </c>
      <c r="C1459" s="28" t="n">
        <v>7885.7</v>
      </c>
      <c r="D1459" s="28" t="n">
        <v>0</v>
      </c>
      <c r="E1459" s="28" t="n">
        <v>0</v>
      </c>
      <c r="F1459" s="28" t="s">
        <v>345</v>
      </c>
      <c r="G1459" s="28" t="n">
        <v>0</v>
      </c>
      <c r="H1459" s="28" t="n">
        <v>0</v>
      </c>
      <c r="I1459" s="28" t="n">
        <v>0</v>
      </c>
      <c r="J1459" s="28" t="n">
        <v>256</v>
      </c>
      <c r="K1459" s="28" t="n">
        <v>10</v>
      </c>
      <c r="L1459" s="28" t="n">
        <v>3</v>
      </c>
      <c r="M1459" s="28" t="s">
        <v>145</v>
      </c>
      <c r="N1459" s="28" t="s">
        <v>138</v>
      </c>
      <c r="O1459" s="29" t="n">
        <v>45046</v>
      </c>
      <c r="P1459" s="28" t="n">
        <f aca="false">ROUNDDOWN(($B1459-$O1459)/30,0)</f>
        <v>5</v>
      </c>
      <c r="Q1459" s="28" t="str">
        <f aca="false">TEXT($B1459,"yyyy-mm")</f>
        <v>2023-09</v>
      </c>
      <c r="R1459" s="28" t="n">
        <f aca="false">IF(AND($O1459&gt;=DATE(2025,1,1),$O1459&lt;=DATE(2025,4,30)),1,0)</f>
        <v>0</v>
      </c>
    </row>
    <row r="1460" customFormat="false" ht="15" hidden="false" customHeight="false" outlineLevel="0" collapsed="false">
      <c r="A1460" s="28" t="n">
        <v>155</v>
      </c>
      <c r="B1460" s="29" t="n">
        <v>45230</v>
      </c>
      <c r="C1460" s="28" t="n">
        <v>3942.84</v>
      </c>
      <c r="D1460" s="28" t="n">
        <v>0</v>
      </c>
      <c r="E1460" s="28" t="n">
        <v>0</v>
      </c>
      <c r="F1460" s="28" t="s">
        <v>345</v>
      </c>
      <c r="G1460" s="28" t="n">
        <v>0</v>
      </c>
      <c r="H1460" s="28" t="n">
        <v>0</v>
      </c>
      <c r="I1460" s="28" t="n">
        <v>0</v>
      </c>
      <c r="J1460" s="28" t="n">
        <v>256</v>
      </c>
      <c r="K1460" s="28" t="n">
        <v>10</v>
      </c>
      <c r="L1460" s="28" t="n">
        <v>3</v>
      </c>
      <c r="M1460" s="28" t="s">
        <v>145</v>
      </c>
      <c r="N1460" s="28" t="s">
        <v>138</v>
      </c>
      <c r="O1460" s="29" t="n">
        <v>45046</v>
      </c>
      <c r="P1460" s="28" t="n">
        <f aca="false">ROUNDDOWN(($B1460-$O1460)/30,0)</f>
        <v>6</v>
      </c>
      <c r="Q1460" s="28" t="str">
        <f aca="false">TEXT($B1460,"yyyy-mm")</f>
        <v>2023-10</v>
      </c>
      <c r="R1460" s="28" t="n">
        <f aca="false">IF(AND($O1460&gt;=DATE(2025,1,1),$O1460&lt;=DATE(2025,4,30)),1,0)</f>
        <v>0</v>
      </c>
    </row>
    <row r="1461" customFormat="false" ht="15" hidden="false" customHeight="false" outlineLevel="0" collapsed="false">
      <c r="A1461" s="28" t="n">
        <v>155</v>
      </c>
      <c r="B1461" s="29" t="n">
        <v>45260</v>
      </c>
      <c r="C1461" s="28" t="n">
        <v>0</v>
      </c>
      <c r="D1461" s="28" t="n">
        <v>0</v>
      </c>
      <c r="E1461" s="28" t="n">
        <v>0</v>
      </c>
      <c r="F1461" s="28" t="s">
        <v>345</v>
      </c>
      <c r="G1461" s="28" t="n">
        <v>0</v>
      </c>
      <c r="H1461" s="28" t="n">
        <v>0</v>
      </c>
      <c r="I1461" s="28" t="n">
        <v>0</v>
      </c>
      <c r="J1461" s="28" t="n">
        <v>256</v>
      </c>
      <c r="K1461" s="28" t="n">
        <v>10</v>
      </c>
      <c r="L1461" s="28" t="n">
        <v>3</v>
      </c>
      <c r="M1461" s="28" t="s">
        <v>145</v>
      </c>
      <c r="N1461" s="28" t="s">
        <v>138</v>
      </c>
      <c r="O1461" s="29" t="n">
        <v>45046</v>
      </c>
      <c r="P1461" s="28" t="n">
        <f aca="false">ROUNDDOWN(($B1461-$O1461)/30,0)</f>
        <v>7</v>
      </c>
      <c r="Q1461" s="28" t="str">
        <f aca="false">TEXT($B1461,"yyyy-mm")</f>
        <v>2023-11</v>
      </c>
      <c r="R1461" s="28" t="n">
        <f aca="false">IF(AND($O1461&gt;=DATE(2025,1,1),$O1461&lt;=DATE(2025,4,30)),1,0)</f>
        <v>0</v>
      </c>
    </row>
    <row r="1462" customFormat="false" ht="15" hidden="false" customHeight="false" outlineLevel="0" collapsed="false">
      <c r="A1462" s="28" t="n">
        <v>156</v>
      </c>
      <c r="B1462" s="29" t="n">
        <v>45657</v>
      </c>
      <c r="C1462" s="28" t="n">
        <v>10400</v>
      </c>
      <c r="D1462" s="28" t="n">
        <v>0</v>
      </c>
      <c r="E1462" s="28" t="n">
        <v>0</v>
      </c>
      <c r="F1462" s="28" t="s">
        <v>345</v>
      </c>
      <c r="G1462" s="28" t="n">
        <v>0</v>
      </c>
      <c r="H1462" s="28" t="n">
        <v>0</v>
      </c>
      <c r="I1462" s="28" t="n">
        <v>0</v>
      </c>
      <c r="J1462" s="28" t="n">
        <v>73</v>
      </c>
      <c r="K1462" s="28" t="n">
        <v>9</v>
      </c>
      <c r="L1462" s="28" t="n">
        <v>3</v>
      </c>
      <c r="M1462" s="28" t="s">
        <v>146</v>
      </c>
      <c r="N1462" s="28" t="s">
        <v>138</v>
      </c>
      <c r="O1462" s="29" t="n">
        <v>45640</v>
      </c>
      <c r="P1462" s="28" t="n">
        <f aca="false">ROUNDDOWN(($B1462-$O1462)/30,0)</f>
        <v>0</v>
      </c>
      <c r="Q1462" s="28" t="str">
        <f aca="false">TEXT($B1462,"yyyy-mm")</f>
        <v>2024-12</v>
      </c>
      <c r="R1462" s="28" t="n">
        <f aca="false">IF(AND($O1462&gt;=DATE(2025,1,1),$O1462&lt;=DATE(2025,4,30)),1,0)</f>
        <v>0</v>
      </c>
    </row>
    <row r="1463" customFormat="false" ht="15" hidden="false" customHeight="false" outlineLevel="0" collapsed="false">
      <c r="A1463" s="28" t="n">
        <v>156</v>
      </c>
      <c r="B1463" s="29" t="n">
        <v>45688</v>
      </c>
      <c r="C1463" s="28" t="n">
        <v>6933.33</v>
      </c>
      <c r="D1463" s="28" t="n">
        <v>0</v>
      </c>
      <c r="E1463" s="28" t="n">
        <v>0</v>
      </c>
      <c r="F1463" s="28" t="s">
        <v>345</v>
      </c>
      <c r="G1463" s="28" t="n">
        <v>0</v>
      </c>
      <c r="H1463" s="28" t="n">
        <v>0</v>
      </c>
      <c r="I1463" s="28" t="n">
        <v>0</v>
      </c>
      <c r="J1463" s="28" t="n">
        <v>73</v>
      </c>
      <c r="K1463" s="28" t="n">
        <v>9</v>
      </c>
      <c r="L1463" s="28" t="n">
        <v>3</v>
      </c>
      <c r="M1463" s="28" t="s">
        <v>146</v>
      </c>
      <c r="N1463" s="28" t="s">
        <v>138</v>
      </c>
      <c r="O1463" s="29" t="n">
        <v>45640</v>
      </c>
      <c r="P1463" s="28" t="n">
        <f aca="false">ROUNDDOWN(($B1463-$O1463)/30,0)</f>
        <v>1</v>
      </c>
      <c r="Q1463" s="28" t="str">
        <f aca="false">TEXT($B1463,"yyyy-mm")</f>
        <v>2025-01</v>
      </c>
      <c r="R1463" s="28" t="n">
        <f aca="false">IF(AND($O1463&gt;=DATE(2025,1,1),$O1463&lt;=DATE(2025,4,30)),1,0)</f>
        <v>0</v>
      </c>
    </row>
    <row r="1464" customFormat="false" ht="15" hidden="false" customHeight="false" outlineLevel="0" collapsed="false">
      <c r="A1464" s="28" t="n">
        <v>156</v>
      </c>
      <c r="B1464" s="29" t="n">
        <v>45716</v>
      </c>
      <c r="C1464" s="28" t="n">
        <v>3466.66</v>
      </c>
      <c r="D1464" s="28" t="n">
        <v>0</v>
      </c>
      <c r="E1464" s="28" t="n">
        <v>0</v>
      </c>
      <c r="F1464" s="28" t="s">
        <v>345</v>
      </c>
      <c r="G1464" s="28" t="n">
        <v>0</v>
      </c>
      <c r="H1464" s="28" t="n">
        <v>0</v>
      </c>
      <c r="I1464" s="28" t="n">
        <v>0</v>
      </c>
      <c r="J1464" s="28" t="n">
        <v>73</v>
      </c>
      <c r="K1464" s="28" t="n">
        <v>9</v>
      </c>
      <c r="L1464" s="28" t="n">
        <v>3</v>
      </c>
      <c r="M1464" s="28" t="s">
        <v>146</v>
      </c>
      <c r="N1464" s="28" t="s">
        <v>138</v>
      </c>
      <c r="O1464" s="29" t="n">
        <v>45640</v>
      </c>
      <c r="P1464" s="28" t="n">
        <f aca="false">ROUNDDOWN(($B1464-$O1464)/30,0)</f>
        <v>2</v>
      </c>
      <c r="Q1464" s="28" t="str">
        <f aca="false">TEXT($B1464,"yyyy-mm")</f>
        <v>2025-02</v>
      </c>
      <c r="R1464" s="28" t="n">
        <f aca="false">IF(AND($O1464&gt;=DATE(2025,1,1),$O1464&lt;=DATE(2025,4,30)),1,0)</f>
        <v>0</v>
      </c>
    </row>
    <row r="1465" customFormat="false" ht="15" hidden="false" customHeight="false" outlineLevel="0" collapsed="false">
      <c r="A1465" s="28" t="n">
        <v>156</v>
      </c>
      <c r="B1465" s="29" t="n">
        <v>45747</v>
      </c>
      <c r="C1465" s="28" t="n">
        <v>0</v>
      </c>
      <c r="D1465" s="28" t="n">
        <v>0</v>
      </c>
      <c r="E1465" s="28" t="n">
        <v>0</v>
      </c>
      <c r="F1465" s="28" t="s">
        <v>345</v>
      </c>
      <c r="G1465" s="28" t="n">
        <v>0</v>
      </c>
      <c r="H1465" s="28" t="n">
        <v>0</v>
      </c>
      <c r="I1465" s="28" t="n">
        <v>0</v>
      </c>
      <c r="J1465" s="28" t="n">
        <v>73</v>
      </c>
      <c r="K1465" s="28" t="n">
        <v>9</v>
      </c>
      <c r="L1465" s="28" t="n">
        <v>3</v>
      </c>
      <c r="M1465" s="28" t="s">
        <v>146</v>
      </c>
      <c r="N1465" s="28" t="s">
        <v>138</v>
      </c>
      <c r="O1465" s="29" t="n">
        <v>45640</v>
      </c>
      <c r="P1465" s="28" t="n">
        <f aca="false">ROUNDDOWN(($B1465-$O1465)/30,0)</f>
        <v>3</v>
      </c>
      <c r="Q1465" s="28" t="str">
        <f aca="false">TEXT($B1465,"yyyy-mm")</f>
        <v>2025-03</v>
      </c>
      <c r="R1465" s="28" t="n">
        <f aca="false">IF(AND($O1465&gt;=DATE(2025,1,1),$O1465&lt;=DATE(2025,4,30)),1,0)</f>
        <v>0</v>
      </c>
    </row>
    <row r="1466" customFormat="false" ht="15" hidden="false" customHeight="false" outlineLevel="0" collapsed="false">
      <c r="A1466" s="28" t="n">
        <v>157</v>
      </c>
      <c r="B1466" s="29" t="n">
        <v>46234</v>
      </c>
      <c r="C1466" s="28" t="n">
        <v>10000</v>
      </c>
      <c r="D1466" s="28" t="n">
        <v>0</v>
      </c>
      <c r="E1466" s="28" t="n">
        <v>0</v>
      </c>
      <c r="F1466" s="28" t="s">
        <v>345</v>
      </c>
      <c r="G1466" s="28" t="n">
        <v>0</v>
      </c>
      <c r="H1466" s="28" t="n">
        <v>0</v>
      </c>
      <c r="I1466" s="28" t="n">
        <v>0</v>
      </c>
      <c r="J1466" s="28" t="n">
        <v>343</v>
      </c>
      <c r="K1466" s="28" t="n">
        <v>1</v>
      </c>
      <c r="L1466" s="28" t="n">
        <v>3</v>
      </c>
      <c r="M1466" s="28" t="s">
        <v>145</v>
      </c>
      <c r="N1466" s="28" t="s">
        <v>138</v>
      </c>
      <c r="O1466" s="29" t="n">
        <v>46212</v>
      </c>
      <c r="P1466" s="28" t="n">
        <f aca="false">ROUNDDOWN(($B1466-$O1466)/30,0)</f>
        <v>0</v>
      </c>
      <c r="Q1466" s="28" t="str">
        <f aca="false">TEXT($B1466,"yyyy-mm")</f>
        <v>2026-07</v>
      </c>
      <c r="R1466" s="28" t="n">
        <f aca="false">IF(AND($O1466&gt;=DATE(2025,1,1),$O1466&lt;=DATE(2025,4,30)),1,0)</f>
        <v>0</v>
      </c>
    </row>
    <row r="1467" customFormat="false" ht="15" hidden="false" customHeight="false" outlineLevel="0" collapsed="false">
      <c r="A1467" s="28" t="n">
        <v>157</v>
      </c>
      <c r="B1467" s="29" t="n">
        <v>46265</v>
      </c>
      <c r="C1467" s="28" t="n">
        <v>6666.67</v>
      </c>
      <c r="D1467" s="28" t="n">
        <v>0</v>
      </c>
      <c r="E1467" s="28" t="n">
        <v>0</v>
      </c>
      <c r="F1467" s="28" t="s">
        <v>345</v>
      </c>
      <c r="G1467" s="28" t="n">
        <v>0</v>
      </c>
      <c r="H1467" s="28" t="n">
        <v>0</v>
      </c>
      <c r="I1467" s="28" t="n">
        <v>0</v>
      </c>
      <c r="J1467" s="28" t="n">
        <v>343</v>
      </c>
      <c r="K1467" s="28" t="n">
        <v>1</v>
      </c>
      <c r="L1467" s="28" t="n">
        <v>3</v>
      </c>
      <c r="M1467" s="28" t="s">
        <v>145</v>
      </c>
      <c r="N1467" s="28" t="s">
        <v>138</v>
      </c>
      <c r="O1467" s="29" t="n">
        <v>46212</v>
      </c>
      <c r="P1467" s="28" t="n">
        <f aca="false">ROUNDDOWN(($B1467-$O1467)/30,0)</f>
        <v>1</v>
      </c>
      <c r="Q1467" s="28" t="str">
        <f aca="false">TEXT($B1467,"yyyy-mm")</f>
        <v>2026-08</v>
      </c>
      <c r="R1467" s="28" t="n">
        <f aca="false">IF(AND($O1467&gt;=DATE(2025,1,1),$O1467&lt;=DATE(2025,4,30)),1,0)</f>
        <v>0</v>
      </c>
    </row>
    <row r="1468" customFormat="false" ht="15" hidden="false" customHeight="false" outlineLevel="0" collapsed="false">
      <c r="A1468" s="28" t="n">
        <v>158</v>
      </c>
      <c r="B1468" s="29" t="n">
        <v>45535</v>
      </c>
      <c r="C1468" s="28" t="n">
        <v>30700</v>
      </c>
      <c r="D1468" s="28" t="n">
        <v>0</v>
      </c>
      <c r="E1468" s="28" t="n">
        <v>0</v>
      </c>
      <c r="F1468" s="28" t="s">
        <v>345</v>
      </c>
      <c r="G1468" s="28" t="n">
        <v>0</v>
      </c>
      <c r="H1468" s="28" t="n">
        <v>0</v>
      </c>
      <c r="I1468" s="28" t="n">
        <v>0</v>
      </c>
      <c r="J1468" s="28" t="n">
        <v>241</v>
      </c>
      <c r="K1468" s="28" t="n">
        <v>6</v>
      </c>
      <c r="L1468" s="28" t="n">
        <v>1</v>
      </c>
      <c r="M1468" s="28" t="s">
        <v>146</v>
      </c>
      <c r="N1468" s="28" t="s">
        <v>138</v>
      </c>
      <c r="O1468" s="29" t="n">
        <v>45522</v>
      </c>
      <c r="P1468" s="28" t="n">
        <f aca="false">ROUNDDOWN(($B1468-$O1468)/30,0)</f>
        <v>0</v>
      </c>
      <c r="Q1468" s="28" t="str">
        <f aca="false">TEXT($B1468,"yyyy-mm")</f>
        <v>2024-08</v>
      </c>
      <c r="R1468" s="28" t="n">
        <f aca="false">IF(AND($O1468&gt;=DATE(2025,1,1),$O1468&lt;=DATE(2025,4,30)),1,0)</f>
        <v>0</v>
      </c>
    </row>
    <row r="1469" customFormat="false" ht="15" hidden="false" customHeight="false" outlineLevel="0" collapsed="false">
      <c r="A1469" s="28" t="n">
        <v>158</v>
      </c>
      <c r="B1469" s="29" t="n">
        <v>45565</v>
      </c>
      <c r="C1469" s="28" t="n">
        <v>28338.46</v>
      </c>
      <c r="D1469" s="28" t="n">
        <v>0</v>
      </c>
      <c r="E1469" s="28" t="n">
        <v>0</v>
      </c>
      <c r="F1469" s="28" t="s">
        <v>345</v>
      </c>
      <c r="G1469" s="28" t="n">
        <v>0</v>
      </c>
      <c r="H1469" s="28" t="n">
        <v>0</v>
      </c>
      <c r="I1469" s="28" t="n">
        <v>0</v>
      </c>
      <c r="J1469" s="28" t="n">
        <v>241</v>
      </c>
      <c r="K1469" s="28" t="n">
        <v>6</v>
      </c>
      <c r="L1469" s="28" t="n">
        <v>1</v>
      </c>
      <c r="M1469" s="28" t="s">
        <v>146</v>
      </c>
      <c r="N1469" s="28" t="s">
        <v>138</v>
      </c>
      <c r="O1469" s="29" t="n">
        <v>45522</v>
      </c>
      <c r="P1469" s="28" t="n">
        <f aca="false">ROUNDDOWN(($B1469-$O1469)/30,0)</f>
        <v>1</v>
      </c>
      <c r="Q1469" s="28" t="str">
        <f aca="false">TEXT($B1469,"yyyy-mm")</f>
        <v>2024-09</v>
      </c>
      <c r="R1469" s="28" t="n">
        <f aca="false">IF(AND($O1469&gt;=DATE(2025,1,1),$O1469&lt;=DATE(2025,4,30)),1,0)</f>
        <v>0</v>
      </c>
    </row>
    <row r="1470" customFormat="false" ht="15" hidden="false" customHeight="false" outlineLevel="0" collapsed="false">
      <c r="A1470" s="28" t="n">
        <v>158</v>
      </c>
      <c r="B1470" s="29" t="n">
        <v>45596</v>
      </c>
      <c r="C1470" s="28" t="n">
        <v>25976.92</v>
      </c>
      <c r="D1470" s="28" t="n">
        <v>0</v>
      </c>
      <c r="E1470" s="28" t="n">
        <v>0</v>
      </c>
      <c r="F1470" s="28" t="s">
        <v>345</v>
      </c>
      <c r="G1470" s="28" t="n">
        <v>0</v>
      </c>
      <c r="H1470" s="28" t="n">
        <v>0</v>
      </c>
      <c r="I1470" s="28" t="n">
        <v>0</v>
      </c>
      <c r="J1470" s="28" t="n">
        <v>241</v>
      </c>
      <c r="K1470" s="28" t="n">
        <v>6</v>
      </c>
      <c r="L1470" s="28" t="n">
        <v>1</v>
      </c>
      <c r="M1470" s="28" t="s">
        <v>146</v>
      </c>
      <c r="N1470" s="28" t="s">
        <v>138</v>
      </c>
      <c r="O1470" s="29" t="n">
        <v>45522</v>
      </c>
      <c r="P1470" s="28" t="n">
        <f aca="false">ROUNDDOWN(($B1470-$O1470)/30,0)</f>
        <v>2</v>
      </c>
      <c r="Q1470" s="28" t="str">
        <f aca="false">TEXT($B1470,"yyyy-mm")</f>
        <v>2024-10</v>
      </c>
      <c r="R1470" s="28" t="n">
        <f aca="false">IF(AND($O1470&gt;=DATE(2025,1,1),$O1470&lt;=DATE(2025,4,30)),1,0)</f>
        <v>0</v>
      </c>
    </row>
    <row r="1471" customFormat="false" ht="15" hidden="false" customHeight="false" outlineLevel="0" collapsed="false">
      <c r="A1471" s="28" t="n">
        <v>158</v>
      </c>
      <c r="B1471" s="29" t="n">
        <v>45626</v>
      </c>
      <c r="C1471" s="28" t="n">
        <v>23615.38</v>
      </c>
      <c r="D1471" s="28" t="n">
        <v>0</v>
      </c>
      <c r="E1471" s="28" t="n">
        <v>0</v>
      </c>
      <c r="F1471" s="28" t="s">
        <v>345</v>
      </c>
      <c r="G1471" s="28" t="n">
        <v>0</v>
      </c>
      <c r="H1471" s="28" t="n">
        <v>0</v>
      </c>
      <c r="I1471" s="28" t="n">
        <v>0</v>
      </c>
      <c r="J1471" s="28" t="n">
        <v>241</v>
      </c>
      <c r="K1471" s="28" t="n">
        <v>6</v>
      </c>
      <c r="L1471" s="28" t="n">
        <v>1</v>
      </c>
      <c r="M1471" s="28" t="s">
        <v>146</v>
      </c>
      <c r="N1471" s="28" t="s">
        <v>138</v>
      </c>
      <c r="O1471" s="29" t="n">
        <v>45522</v>
      </c>
      <c r="P1471" s="28" t="n">
        <f aca="false">ROUNDDOWN(($B1471-$O1471)/30,0)</f>
        <v>3</v>
      </c>
      <c r="Q1471" s="28" t="str">
        <f aca="false">TEXT($B1471,"yyyy-mm")</f>
        <v>2024-11</v>
      </c>
      <c r="R1471" s="28" t="n">
        <f aca="false">IF(AND($O1471&gt;=DATE(2025,1,1),$O1471&lt;=DATE(2025,4,30)),1,0)</f>
        <v>0</v>
      </c>
    </row>
    <row r="1472" customFormat="false" ht="15" hidden="false" customHeight="false" outlineLevel="0" collapsed="false">
      <c r="A1472" s="28" t="n">
        <v>158</v>
      </c>
      <c r="B1472" s="29" t="n">
        <v>45657</v>
      </c>
      <c r="C1472" s="28" t="n">
        <v>21253.84</v>
      </c>
      <c r="D1472" s="28" t="n">
        <v>0</v>
      </c>
      <c r="E1472" s="28" t="n">
        <v>0</v>
      </c>
      <c r="F1472" s="28" t="s">
        <v>345</v>
      </c>
      <c r="G1472" s="28" t="n">
        <v>0</v>
      </c>
      <c r="H1472" s="28" t="n">
        <v>0</v>
      </c>
      <c r="I1472" s="28" t="n">
        <v>0</v>
      </c>
      <c r="J1472" s="28" t="n">
        <v>241</v>
      </c>
      <c r="K1472" s="28" t="n">
        <v>6</v>
      </c>
      <c r="L1472" s="28" t="n">
        <v>1</v>
      </c>
      <c r="M1472" s="28" t="s">
        <v>146</v>
      </c>
      <c r="N1472" s="28" t="s">
        <v>138</v>
      </c>
      <c r="O1472" s="29" t="n">
        <v>45522</v>
      </c>
      <c r="P1472" s="28" t="n">
        <f aca="false">ROUNDDOWN(($B1472-$O1472)/30,0)</f>
        <v>4</v>
      </c>
      <c r="Q1472" s="28" t="str">
        <f aca="false">TEXT($B1472,"yyyy-mm")</f>
        <v>2024-12</v>
      </c>
      <c r="R1472" s="28" t="n">
        <f aca="false">IF(AND($O1472&gt;=DATE(2025,1,1),$O1472&lt;=DATE(2025,4,30)),1,0)</f>
        <v>0</v>
      </c>
    </row>
    <row r="1473" customFormat="false" ht="15" hidden="false" customHeight="false" outlineLevel="0" collapsed="false">
      <c r="A1473" s="28" t="n">
        <v>158</v>
      </c>
      <c r="B1473" s="29" t="n">
        <v>45688</v>
      </c>
      <c r="C1473" s="28" t="n">
        <v>18892.3</v>
      </c>
      <c r="D1473" s="28" t="n">
        <v>0</v>
      </c>
      <c r="E1473" s="28" t="n">
        <v>0</v>
      </c>
      <c r="F1473" s="28" t="s">
        <v>345</v>
      </c>
      <c r="G1473" s="28" t="n">
        <v>0</v>
      </c>
      <c r="H1473" s="28" t="n">
        <v>0</v>
      </c>
      <c r="I1473" s="28" t="n">
        <v>0</v>
      </c>
      <c r="J1473" s="28" t="n">
        <v>241</v>
      </c>
      <c r="K1473" s="28" t="n">
        <v>6</v>
      </c>
      <c r="L1473" s="28" t="n">
        <v>1</v>
      </c>
      <c r="M1473" s="28" t="s">
        <v>146</v>
      </c>
      <c r="N1473" s="28" t="s">
        <v>138</v>
      </c>
      <c r="O1473" s="29" t="n">
        <v>45522</v>
      </c>
      <c r="P1473" s="28" t="n">
        <f aca="false">ROUNDDOWN(($B1473-$O1473)/30,0)</f>
        <v>5</v>
      </c>
      <c r="Q1473" s="28" t="str">
        <f aca="false">TEXT($B1473,"yyyy-mm")</f>
        <v>2025-01</v>
      </c>
      <c r="R1473" s="28" t="n">
        <f aca="false">IF(AND($O1473&gt;=DATE(2025,1,1),$O1473&lt;=DATE(2025,4,30)),1,0)</f>
        <v>0</v>
      </c>
    </row>
    <row r="1474" customFormat="false" ht="15" hidden="false" customHeight="false" outlineLevel="0" collapsed="false">
      <c r="A1474" s="28" t="n">
        <v>158</v>
      </c>
      <c r="B1474" s="29" t="n">
        <v>45716</v>
      </c>
      <c r="C1474" s="28" t="n">
        <v>16530.76</v>
      </c>
      <c r="D1474" s="28" t="n">
        <v>0</v>
      </c>
      <c r="E1474" s="28" t="n">
        <v>0</v>
      </c>
      <c r="F1474" s="28" t="s">
        <v>345</v>
      </c>
      <c r="G1474" s="28" t="n">
        <v>0</v>
      </c>
      <c r="H1474" s="28" t="n">
        <v>0</v>
      </c>
      <c r="I1474" s="28" t="n">
        <v>0</v>
      </c>
      <c r="J1474" s="28" t="n">
        <v>241</v>
      </c>
      <c r="K1474" s="28" t="n">
        <v>6</v>
      </c>
      <c r="L1474" s="28" t="n">
        <v>1</v>
      </c>
      <c r="M1474" s="28" t="s">
        <v>146</v>
      </c>
      <c r="N1474" s="28" t="s">
        <v>138</v>
      </c>
      <c r="O1474" s="29" t="n">
        <v>45522</v>
      </c>
      <c r="P1474" s="28" t="n">
        <f aca="false">ROUNDDOWN(($B1474-$O1474)/30,0)</f>
        <v>6</v>
      </c>
      <c r="Q1474" s="28" t="str">
        <f aca="false">TEXT($B1474,"yyyy-mm")</f>
        <v>2025-02</v>
      </c>
      <c r="R1474" s="28" t="n">
        <f aca="false">IF(AND($O1474&gt;=DATE(2025,1,1),$O1474&lt;=DATE(2025,4,30)),1,0)</f>
        <v>0</v>
      </c>
    </row>
    <row r="1475" customFormat="false" ht="15" hidden="false" customHeight="false" outlineLevel="0" collapsed="false">
      <c r="A1475" s="28" t="n">
        <v>158</v>
      </c>
      <c r="B1475" s="29" t="n">
        <v>45747</v>
      </c>
      <c r="C1475" s="28" t="n">
        <v>14169.22</v>
      </c>
      <c r="D1475" s="28" t="n">
        <v>0</v>
      </c>
      <c r="E1475" s="28" t="n">
        <v>0</v>
      </c>
      <c r="F1475" s="28" t="s">
        <v>345</v>
      </c>
      <c r="G1475" s="28" t="n">
        <v>0</v>
      </c>
      <c r="H1475" s="28" t="n">
        <v>0</v>
      </c>
      <c r="I1475" s="28" t="n">
        <v>0</v>
      </c>
      <c r="J1475" s="28" t="n">
        <v>241</v>
      </c>
      <c r="K1475" s="28" t="n">
        <v>6</v>
      </c>
      <c r="L1475" s="28" t="n">
        <v>1</v>
      </c>
      <c r="M1475" s="28" t="s">
        <v>146</v>
      </c>
      <c r="N1475" s="28" t="s">
        <v>138</v>
      </c>
      <c r="O1475" s="29" t="n">
        <v>45522</v>
      </c>
      <c r="P1475" s="28" t="n">
        <f aca="false">ROUNDDOWN(($B1475-$O1475)/30,0)</f>
        <v>7</v>
      </c>
      <c r="Q1475" s="28" t="str">
        <f aca="false">TEXT($B1475,"yyyy-mm")</f>
        <v>2025-03</v>
      </c>
      <c r="R1475" s="28" t="n">
        <f aca="false">IF(AND($O1475&gt;=DATE(2025,1,1),$O1475&lt;=DATE(2025,4,30)),1,0)</f>
        <v>0</v>
      </c>
    </row>
    <row r="1476" customFormat="false" ht="15" hidden="false" customHeight="false" outlineLevel="0" collapsed="false">
      <c r="A1476" s="28" t="n">
        <v>158</v>
      </c>
      <c r="B1476" s="29" t="n">
        <v>45777</v>
      </c>
      <c r="C1476" s="28" t="n">
        <v>11807.68</v>
      </c>
      <c r="D1476" s="28" t="n">
        <v>0</v>
      </c>
      <c r="E1476" s="28" t="n">
        <v>0</v>
      </c>
      <c r="F1476" s="28" t="s">
        <v>345</v>
      </c>
      <c r="G1476" s="28" t="n">
        <v>0</v>
      </c>
      <c r="H1476" s="28" t="n">
        <v>0</v>
      </c>
      <c r="I1476" s="28" t="n">
        <v>0</v>
      </c>
      <c r="J1476" s="28" t="n">
        <v>241</v>
      </c>
      <c r="K1476" s="28" t="n">
        <v>6</v>
      </c>
      <c r="L1476" s="28" t="n">
        <v>1</v>
      </c>
      <c r="M1476" s="28" t="s">
        <v>146</v>
      </c>
      <c r="N1476" s="28" t="s">
        <v>138</v>
      </c>
      <c r="O1476" s="29" t="n">
        <v>45522</v>
      </c>
      <c r="P1476" s="28" t="n">
        <f aca="false">ROUNDDOWN(($B1476-$O1476)/30,0)</f>
        <v>8</v>
      </c>
      <c r="Q1476" s="28" t="str">
        <f aca="false">TEXT($B1476,"yyyy-mm")</f>
        <v>2025-04</v>
      </c>
      <c r="R1476" s="28" t="n">
        <f aca="false">IF(AND($O1476&gt;=DATE(2025,1,1),$O1476&lt;=DATE(2025,4,30)),1,0)</f>
        <v>0</v>
      </c>
    </row>
    <row r="1477" customFormat="false" ht="15" hidden="false" customHeight="false" outlineLevel="0" collapsed="false">
      <c r="A1477" s="28" t="n">
        <v>158</v>
      </c>
      <c r="B1477" s="29" t="n">
        <v>45808</v>
      </c>
      <c r="C1477" s="28" t="n">
        <v>9446.14</v>
      </c>
      <c r="D1477" s="28" t="n">
        <v>0</v>
      </c>
      <c r="E1477" s="28" t="n">
        <v>0</v>
      </c>
      <c r="F1477" s="28" t="s">
        <v>345</v>
      </c>
      <c r="G1477" s="28" t="n">
        <v>0</v>
      </c>
      <c r="H1477" s="28" t="n">
        <v>0</v>
      </c>
      <c r="I1477" s="28" t="n">
        <v>0</v>
      </c>
      <c r="J1477" s="28" t="n">
        <v>241</v>
      </c>
      <c r="K1477" s="28" t="n">
        <v>6</v>
      </c>
      <c r="L1477" s="28" t="n">
        <v>1</v>
      </c>
      <c r="M1477" s="28" t="s">
        <v>146</v>
      </c>
      <c r="N1477" s="28" t="s">
        <v>138</v>
      </c>
      <c r="O1477" s="29" t="n">
        <v>45522</v>
      </c>
      <c r="P1477" s="28" t="n">
        <f aca="false">ROUNDDOWN(($B1477-$O1477)/30,0)</f>
        <v>9</v>
      </c>
      <c r="Q1477" s="28" t="str">
        <f aca="false">TEXT($B1477,"yyyy-mm")</f>
        <v>2025-05</v>
      </c>
      <c r="R1477" s="28" t="n">
        <f aca="false">IF(AND($O1477&gt;=DATE(2025,1,1),$O1477&lt;=DATE(2025,4,30)),1,0)</f>
        <v>0</v>
      </c>
    </row>
    <row r="1478" customFormat="false" ht="15" hidden="false" customHeight="false" outlineLevel="0" collapsed="false">
      <c r="A1478" s="28" t="n">
        <v>158</v>
      </c>
      <c r="B1478" s="29" t="n">
        <v>45838</v>
      </c>
      <c r="C1478" s="28" t="n">
        <v>7084.6</v>
      </c>
      <c r="D1478" s="28" t="n">
        <v>0</v>
      </c>
      <c r="E1478" s="28" t="n">
        <v>0</v>
      </c>
      <c r="F1478" s="28" t="s">
        <v>345</v>
      </c>
      <c r="G1478" s="28" t="n">
        <v>0</v>
      </c>
      <c r="H1478" s="28" t="n">
        <v>0</v>
      </c>
      <c r="I1478" s="28" t="n">
        <v>0</v>
      </c>
      <c r="J1478" s="28" t="n">
        <v>241</v>
      </c>
      <c r="K1478" s="28" t="n">
        <v>6</v>
      </c>
      <c r="L1478" s="28" t="n">
        <v>1</v>
      </c>
      <c r="M1478" s="28" t="s">
        <v>146</v>
      </c>
      <c r="N1478" s="28" t="s">
        <v>138</v>
      </c>
      <c r="O1478" s="29" t="n">
        <v>45522</v>
      </c>
      <c r="P1478" s="28" t="n">
        <f aca="false">ROUNDDOWN(($B1478-$O1478)/30,0)</f>
        <v>10</v>
      </c>
      <c r="Q1478" s="28" t="str">
        <f aca="false">TEXT($B1478,"yyyy-mm")</f>
        <v>2025-06</v>
      </c>
      <c r="R1478" s="28" t="n">
        <f aca="false">IF(AND($O1478&gt;=DATE(2025,1,1),$O1478&lt;=DATE(2025,4,30)),1,0)</f>
        <v>0</v>
      </c>
    </row>
    <row r="1479" customFormat="false" ht="15" hidden="false" customHeight="false" outlineLevel="0" collapsed="false">
      <c r="A1479" s="28" t="n">
        <v>158</v>
      </c>
      <c r="B1479" s="29" t="n">
        <v>45869</v>
      </c>
      <c r="C1479" s="28" t="n">
        <v>4723.06</v>
      </c>
      <c r="D1479" s="28" t="n">
        <v>0</v>
      </c>
      <c r="E1479" s="28" t="n">
        <v>0</v>
      </c>
      <c r="F1479" s="28" t="s">
        <v>345</v>
      </c>
      <c r="G1479" s="28" t="n">
        <v>0</v>
      </c>
      <c r="H1479" s="28" t="n">
        <v>0</v>
      </c>
      <c r="I1479" s="28" t="n">
        <v>0</v>
      </c>
      <c r="J1479" s="28" t="n">
        <v>241</v>
      </c>
      <c r="K1479" s="28" t="n">
        <v>6</v>
      </c>
      <c r="L1479" s="28" t="n">
        <v>1</v>
      </c>
      <c r="M1479" s="28" t="s">
        <v>146</v>
      </c>
      <c r="N1479" s="28" t="s">
        <v>138</v>
      </c>
      <c r="O1479" s="29" t="n">
        <v>45522</v>
      </c>
      <c r="P1479" s="28" t="n">
        <f aca="false">ROUNDDOWN(($B1479-$O1479)/30,0)</f>
        <v>11</v>
      </c>
      <c r="Q1479" s="28" t="str">
        <f aca="false">TEXT($B1479,"yyyy-mm")</f>
        <v>2025-07</v>
      </c>
      <c r="R1479" s="28" t="n">
        <f aca="false">IF(AND($O1479&gt;=DATE(2025,1,1),$O1479&lt;=DATE(2025,4,30)),1,0)</f>
        <v>0</v>
      </c>
    </row>
    <row r="1480" customFormat="false" ht="15" hidden="false" customHeight="false" outlineLevel="0" collapsed="false">
      <c r="A1480" s="28" t="n">
        <v>158</v>
      </c>
      <c r="B1480" s="29" t="n">
        <v>45900</v>
      </c>
      <c r="C1480" s="28" t="n">
        <v>2361.52</v>
      </c>
      <c r="D1480" s="28" t="n">
        <v>0</v>
      </c>
      <c r="E1480" s="28" t="n">
        <v>0</v>
      </c>
      <c r="F1480" s="28" t="s">
        <v>345</v>
      </c>
      <c r="G1480" s="28" t="n">
        <v>0</v>
      </c>
      <c r="H1480" s="28" t="n">
        <v>0</v>
      </c>
      <c r="I1480" s="28" t="n">
        <v>0</v>
      </c>
      <c r="J1480" s="28" t="n">
        <v>241</v>
      </c>
      <c r="K1480" s="28" t="n">
        <v>6</v>
      </c>
      <c r="L1480" s="28" t="n">
        <v>1</v>
      </c>
      <c r="M1480" s="28" t="s">
        <v>146</v>
      </c>
      <c r="N1480" s="28" t="s">
        <v>138</v>
      </c>
      <c r="O1480" s="29" t="n">
        <v>45522</v>
      </c>
      <c r="P1480" s="28" t="n">
        <f aca="false">ROUNDDOWN(($B1480-$O1480)/30,0)</f>
        <v>12</v>
      </c>
      <c r="Q1480" s="28" t="str">
        <f aca="false">TEXT($B1480,"yyyy-mm")</f>
        <v>2025-08</v>
      </c>
      <c r="R1480" s="28" t="n">
        <f aca="false">IF(AND($O1480&gt;=DATE(2025,1,1),$O1480&lt;=DATE(2025,4,30)),1,0)</f>
        <v>0</v>
      </c>
    </row>
    <row r="1481" customFormat="false" ht="15" hidden="false" customHeight="false" outlineLevel="0" collapsed="false">
      <c r="A1481" s="28" t="n">
        <v>158</v>
      </c>
      <c r="B1481" s="29" t="n">
        <v>45930</v>
      </c>
      <c r="C1481" s="28" t="n">
        <v>0</v>
      </c>
      <c r="D1481" s="28" t="n">
        <v>0</v>
      </c>
      <c r="E1481" s="28" t="n">
        <v>0</v>
      </c>
      <c r="F1481" s="28" t="s">
        <v>345</v>
      </c>
      <c r="G1481" s="28" t="n">
        <v>0</v>
      </c>
      <c r="H1481" s="28" t="n">
        <v>0</v>
      </c>
      <c r="I1481" s="28" t="n">
        <v>0</v>
      </c>
      <c r="J1481" s="28" t="n">
        <v>241</v>
      </c>
      <c r="K1481" s="28" t="n">
        <v>6</v>
      </c>
      <c r="L1481" s="28" t="n">
        <v>1</v>
      </c>
      <c r="M1481" s="28" t="s">
        <v>146</v>
      </c>
      <c r="N1481" s="28" t="s">
        <v>138</v>
      </c>
      <c r="O1481" s="29" t="n">
        <v>45522</v>
      </c>
      <c r="P1481" s="28" t="n">
        <f aca="false">ROUNDDOWN(($B1481-$O1481)/30,0)</f>
        <v>13</v>
      </c>
      <c r="Q1481" s="28" t="str">
        <f aca="false">TEXT($B1481,"yyyy-mm")</f>
        <v>2025-09</v>
      </c>
      <c r="R1481" s="28" t="n">
        <f aca="false">IF(AND($O1481&gt;=DATE(2025,1,1),$O1481&lt;=DATE(2025,4,30)),1,0)</f>
        <v>0</v>
      </c>
    </row>
    <row r="1482" customFormat="false" ht="15" hidden="false" customHeight="false" outlineLevel="0" collapsed="false">
      <c r="A1482" s="28" t="n">
        <v>159</v>
      </c>
      <c r="B1482" s="29" t="n">
        <v>46112</v>
      </c>
      <c r="C1482" s="28" t="n">
        <v>28900</v>
      </c>
      <c r="D1482" s="28" t="n">
        <v>0</v>
      </c>
      <c r="E1482" s="28" t="n">
        <v>0</v>
      </c>
      <c r="F1482" s="28" t="s">
        <v>345</v>
      </c>
      <c r="G1482" s="28" t="n">
        <v>0</v>
      </c>
      <c r="H1482" s="28" t="n">
        <v>0</v>
      </c>
      <c r="I1482" s="28" t="n">
        <v>0</v>
      </c>
      <c r="J1482" s="28" t="n">
        <v>43</v>
      </c>
      <c r="K1482" s="28" t="n">
        <v>1</v>
      </c>
      <c r="L1482" s="28" t="n">
        <v>3</v>
      </c>
      <c r="M1482" s="28" t="s">
        <v>145</v>
      </c>
      <c r="N1482" s="28" t="s">
        <v>138</v>
      </c>
      <c r="O1482" s="29" t="n">
        <v>46091</v>
      </c>
      <c r="P1482" s="28" t="n">
        <f aca="false">ROUNDDOWN(($B1482-$O1482)/30,0)</f>
        <v>0</v>
      </c>
      <c r="Q1482" s="28" t="str">
        <f aca="false">TEXT($B1482,"yyyy-mm")</f>
        <v>2026-03</v>
      </c>
      <c r="R1482" s="28" t="n">
        <f aca="false">IF(AND($O1482&gt;=DATE(2025,1,1),$O1482&lt;=DATE(2025,4,30)),1,0)</f>
        <v>0</v>
      </c>
    </row>
    <row r="1483" customFormat="false" ht="15" hidden="false" customHeight="false" outlineLevel="0" collapsed="false">
      <c r="A1483" s="28" t="n">
        <v>159</v>
      </c>
      <c r="B1483" s="29" t="n">
        <v>46142</v>
      </c>
      <c r="C1483" s="28" t="n">
        <v>14450</v>
      </c>
      <c r="D1483" s="28" t="n">
        <v>0</v>
      </c>
      <c r="E1483" s="28" t="n">
        <v>0</v>
      </c>
      <c r="F1483" s="28" t="s">
        <v>345</v>
      </c>
      <c r="G1483" s="28" t="n">
        <v>0</v>
      </c>
      <c r="H1483" s="28" t="n">
        <v>0</v>
      </c>
      <c r="I1483" s="28" t="n">
        <v>0</v>
      </c>
      <c r="J1483" s="28" t="n">
        <v>43</v>
      </c>
      <c r="K1483" s="28" t="n">
        <v>1</v>
      </c>
      <c r="L1483" s="28" t="n">
        <v>3</v>
      </c>
      <c r="M1483" s="28" t="s">
        <v>145</v>
      </c>
      <c r="N1483" s="28" t="s">
        <v>138</v>
      </c>
      <c r="O1483" s="29" t="n">
        <v>46091</v>
      </c>
      <c r="P1483" s="28" t="n">
        <f aca="false">ROUNDDOWN(($B1483-$O1483)/30,0)</f>
        <v>1</v>
      </c>
      <c r="Q1483" s="28" t="str">
        <f aca="false">TEXT($B1483,"yyyy-mm")</f>
        <v>2026-04</v>
      </c>
      <c r="R1483" s="28" t="n">
        <f aca="false">IF(AND($O1483&gt;=DATE(2025,1,1),$O1483&lt;=DATE(2025,4,30)),1,0)</f>
        <v>0</v>
      </c>
    </row>
    <row r="1484" customFormat="false" ht="15" hidden="false" customHeight="false" outlineLevel="0" collapsed="false">
      <c r="A1484" s="28" t="n">
        <v>159</v>
      </c>
      <c r="B1484" s="29" t="n">
        <v>46173</v>
      </c>
      <c r="C1484" s="28" t="n">
        <v>0</v>
      </c>
      <c r="D1484" s="28" t="n">
        <v>0</v>
      </c>
      <c r="E1484" s="28" t="n">
        <v>0</v>
      </c>
      <c r="F1484" s="28" t="s">
        <v>345</v>
      </c>
      <c r="G1484" s="28" t="n">
        <v>0</v>
      </c>
      <c r="H1484" s="28" t="n">
        <v>0</v>
      </c>
      <c r="I1484" s="28" t="n">
        <v>0</v>
      </c>
      <c r="J1484" s="28" t="n">
        <v>43</v>
      </c>
      <c r="K1484" s="28" t="n">
        <v>1</v>
      </c>
      <c r="L1484" s="28" t="n">
        <v>3</v>
      </c>
      <c r="M1484" s="28" t="s">
        <v>145</v>
      </c>
      <c r="N1484" s="28" t="s">
        <v>138</v>
      </c>
      <c r="O1484" s="29" t="n">
        <v>46091</v>
      </c>
      <c r="P1484" s="28" t="n">
        <f aca="false">ROUNDDOWN(($B1484-$O1484)/30,0)</f>
        <v>2</v>
      </c>
      <c r="Q1484" s="28" t="str">
        <f aca="false">TEXT($B1484,"yyyy-mm")</f>
        <v>2026-05</v>
      </c>
      <c r="R1484" s="28" t="n">
        <f aca="false">IF(AND($O1484&gt;=DATE(2025,1,1),$O1484&lt;=DATE(2025,4,30)),1,0)</f>
        <v>0</v>
      </c>
    </row>
    <row r="1485" customFormat="false" ht="15" hidden="false" customHeight="false" outlineLevel="0" collapsed="false">
      <c r="A1485" s="28" t="n">
        <v>160</v>
      </c>
      <c r="B1485" s="29" t="n">
        <v>45777</v>
      </c>
      <c r="C1485" s="28" t="n">
        <v>7100</v>
      </c>
      <c r="D1485" s="28" t="n">
        <v>0</v>
      </c>
      <c r="E1485" s="28" t="n">
        <v>0</v>
      </c>
      <c r="F1485" s="28" t="s">
        <v>345</v>
      </c>
      <c r="G1485" s="28" t="n">
        <v>0</v>
      </c>
      <c r="H1485" s="28" t="n">
        <v>0</v>
      </c>
      <c r="I1485" s="28" t="n">
        <v>0</v>
      </c>
      <c r="J1485" s="28" t="n">
        <v>58</v>
      </c>
      <c r="K1485" s="28" t="n">
        <v>8</v>
      </c>
      <c r="L1485" s="28" t="n">
        <v>2</v>
      </c>
      <c r="M1485" s="28" t="s">
        <v>146</v>
      </c>
      <c r="N1485" s="28" t="s">
        <v>138</v>
      </c>
      <c r="O1485" s="29" t="n">
        <v>45773</v>
      </c>
      <c r="P1485" s="28" t="n">
        <f aca="false">ROUNDDOWN(($B1485-$O1485)/30,0)</f>
        <v>0</v>
      </c>
      <c r="Q1485" s="28" t="str">
        <f aca="false">TEXT($B1485,"yyyy-mm")</f>
        <v>2025-04</v>
      </c>
      <c r="R1485" s="28" t="n">
        <f aca="false">IF(AND($O1485&gt;=DATE(2025,1,1),$O1485&lt;=DATE(2025,4,30)),1,0)</f>
        <v>1</v>
      </c>
    </row>
    <row r="1486" customFormat="false" ht="15" hidden="false" customHeight="false" outlineLevel="0" collapsed="false">
      <c r="A1486" s="28" t="n">
        <v>160</v>
      </c>
      <c r="B1486" s="29" t="n">
        <v>45808</v>
      </c>
      <c r="C1486" s="28" t="n">
        <v>6085.71</v>
      </c>
      <c r="D1486" s="28" t="n">
        <v>0</v>
      </c>
      <c r="E1486" s="28" t="n">
        <v>0</v>
      </c>
      <c r="F1486" s="28" t="s">
        <v>345</v>
      </c>
      <c r="G1486" s="28" t="n">
        <v>0</v>
      </c>
      <c r="H1486" s="28" t="n">
        <v>0</v>
      </c>
      <c r="I1486" s="28" t="n">
        <v>0</v>
      </c>
      <c r="J1486" s="28" t="n">
        <v>58</v>
      </c>
      <c r="K1486" s="28" t="n">
        <v>8</v>
      </c>
      <c r="L1486" s="28" t="n">
        <v>2</v>
      </c>
      <c r="M1486" s="28" t="s">
        <v>146</v>
      </c>
      <c r="N1486" s="28" t="s">
        <v>138</v>
      </c>
      <c r="O1486" s="29" t="n">
        <v>45773</v>
      </c>
      <c r="P1486" s="28" t="n">
        <f aca="false">ROUNDDOWN(($B1486-$O1486)/30,0)</f>
        <v>1</v>
      </c>
      <c r="Q1486" s="28" t="str">
        <f aca="false">TEXT($B1486,"yyyy-mm")</f>
        <v>2025-05</v>
      </c>
      <c r="R1486" s="28" t="n">
        <f aca="false">IF(AND($O1486&gt;=DATE(2025,1,1),$O1486&lt;=DATE(2025,4,30)),1,0)</f>
        <v>1</v>
      </c>
    </row>
    <row r="1487" customFormat="false" ht="15" hidden="false" customHeight="false" outlineLevel="0" collapsed="false">
      <c r="A1487" s="28" t="n">
        <v>160</v>
      </c>
      <c r="B1487" s="29" t="n">
        <v>45838</v>
      </c>
      <c r="C1487" s="28" t="n">
        <v>5071.42</v>
      </c>
      <c r="D1487" s="28" t="n">
        <v>0</v>
      </c>
      <c r="E1487" s="28" t="n">
        <v>0</v>
      </c>
      <c r="F1487" s="28" t="s">
        <v>345</v>
      </c>
      <c r="G1487" s="28" t="n">
        <v>0</v>
      </c>
      <c r="H1487" s="28" t="n">
        <v>0</v>
      </c>
      <c r="I1487" s="28" t="n">
        <v>0</v>
      </c>
      <c r="J1487" s="28" t="n">
        <v>58</v>
      </c>
      <c r="K1487" s="28" t="n">
        <v>8</v>
      </c>
      <c r="L1487" s="28" t="n">
        <v>2</v>
      </c>
      <c r="M1487" s="28" t="s">
        <v>146</v>
      </c>
      <c r="N1487" s="28" t="s">
        <v>138</v>
      </c>
      <c r="O1487" s="29" t="n">
        <v>45773</v>
      </c>
      <c r="P1487" s="28" t="n">
        <f aca="false">ROUNDDOWN(($B1487-$O1487)/30,0)</f>
        <v>2</v>
      </c>
      <c r="Q1487" s="28" t="str">
        <f aca="false">TEXT($B1487,"yyyy-mm")</f>
        <v>2025-06</v>
      </c>
      <c r="R1487" s="28" t="n">
        <f aca="false">IF(AND($O1487&gt;=DATE(2025,1,1),$O1487&lt;=DATE(2025,4,30)),1,0)</f>
        <v>1</v>
      </c>
    </row>
    <row r="1488" customFormat="false" ht="15" hidden="false" customHeight="false" outlineLevel="0" collapsed="false">
      <c r="A1488" s="28" t="n">
        <v>160</v>
      </c>
      <c r="B1488" s="29" t="n">
        <v>45869</v>
      </c>
      <c r="C1488" s="28" t="n">
        <v>4057.13</v>
      </c>
      <c r="D1488" s="28" t="n">
        <v>0</v>
      </c>
      <c r="E1488" s="28" t="n">
        <v>0</v>
      </c>
      <c r="F1488" s="28" t="s">
        <v>345</v>
      </c>
      <c r="G1488" s="28" t="n">
        <v>0</v>
      </c>
      <c r="H1488" s="28" t="n">
        <v>0</v>
      </c>
      <c r="I1488" s="28" t="n">
        <v>0</v>
      </c>
      <c r="J1488" s="28" t="n">
        <v>58</v>
      </c>
      <c r="K1488" s="28" t="n">
        <v>8</v>
      </c>
      <c r="L1488" s="28" t="n">
        <v>2</v>
      </c>
      <c r="M1488" s="28" t="s">
        <v>146</v>
      </c>
      <c r="N1488" s="28" t="s">
        <v>138</v>
      </c>
      <c r="O1488" s="29" t="n">
        <v>45773</v>
      </c>
      <c r="P1488" s="28" t="n">
        <f aca="false">ROUNDDOWN(($B1488-$O1488)/30,0)</f>
        <v>3</v>
      </c>
      <c r="Q1488" s="28" t="str">
        <f aca="false">TEXT($B1488,"yyyy-mm")</f>
        <v>2025-07</v>
      </c>
      <c r="R1488" s="28" t="n">
        <f aca="false">IF(AND($O1488&gt;=DATE(2025,1,1),$O1488&lt;=DATE(2025,4,30)),1,0)</f>
        <v>1</v>
      </c>
    </row>
    <row r="1489" customFormat="false" ht="15" hidden="false" customHeight="false" outlineLevel="0" collapsed="false">
      <c r="A1489" s="28" t="n">
        <v>160</v>
      </c>
      <c r="B1489" s="29" t="n">
        <v>45900</v>
      </c>
      <c r="C1489" s="28" t="n">
        <v>3042.84</v>
      </c>
      <c r="D1489" s="28" t="n">
        <v>0</v>
      </c>
      <c r="E1489" s="28" t="n">
        <v>0</v>
      </c>
      <c r="F1489" s="28" t="s">
        <v>345</v>
      </c>
      <c r="G1489" s="28" t="n">
        <v>0</v>
      </c>
      <c r="H1489" s="28" t="n">
        <v>0</v>
      </c>
      <c r="I1489" s="28" t="n">
        <v>0</v>
      </c>
      <c r="J1489" s="28" t="n">
        <v>58</v>
      </c>
      <c r="K1489" s="28" t="n">
        <v>8</v>
      </c>
      <c r="L1489" s="28" t="n">
        <v>2</v>
      </c>
      <c r="M1489" s="28" t="s">
        <v>146</v>
      </c>
      <c r="N1489" s="28" t="s">
        <v>138</v>
      </c>
      <c r="O1489" s="29" t="n">
        <v>45773</v>
      </c>
      <c r="P1489" s="28" t="n">
        <f aca="false">ROUNDDOWN(($B1489-$O1489)/30,0)</f>
        <v>4</v>
      </c>
      <c r="Q1489" s="28" t="str">
        <f aca="false">TEXT($B1489,"yyyy-mm")</f>
        <v>2025-08</v>
      </c>
      <c r="R1489" s="28" t="n">
        <f aca="false">IF(AND($O1489&gt;=DATE(2025,1,1),$O1489&lt;=DATE(2025,4,30)),1,0)</f>
        <v>1</v>
      </c>
    </row>
    <row r="1490" customFormat="false" ht="15" hidden="false" customHeight="false" outlineLevel="0" collapsed="false">
      <c r="A1490" s="28" t="n">
        <v>160</v>
      </c>
      <c r="B1490" s="29" t="n">
        <v>45930</v>
      </c>
      <c r="C1490" s="28" t="n">
        <v>2028.55</v>
      </c>
      <c r="D1490" s="28" t="n">
        <v>0</v>
      </c>
      <c r="E1490" s="28" t="n">
        <v>0</v>
      </c>
      <c r="F1490" s="28" t="s">
        <v>345</v>
      </c>
      <c r="G1490" s="28" t="n">
        <v>0</v>
      </c>
      <c r="H1490" s="28" t="n">
        <v>0</v>
      </c>
      <c r="I1490" s="28" t="n">
        <v>0</v>
      </c>
      <c r="J1490" s="28" t="n">
        <v>58</v>
      </c>
      <c r="K1490" s="28" t="n">
        <v>8</v>
      </c>
      <c r="L1490" s="28" t="n">
        <v>2</v>
      </c>
      <c r="M1490" s="28" t="s">
        <v>146</v>
      </c>
      <c r="N1490" s="28" t="s">
        <v>138</v>
      </c>
      <c r="O1490" s="29" t="n">
        <v>45773</v>
      </c>
      <c r="P1490" s="28" t="n">
        <f aca="false">ROUNDDOWN(($B1490-$O1490)/30,0)</f>
        <v>5</v>
      </c>
      <c r="Q1490" s="28" t="str">
        <f aca="false">TEXT($B1490,"yyyy-mm")</f>
        <v>2025-09</v>
      </c>
      <c r="R1490" s="28" t="n">
        <f aca="false">IF(AND($O1490&gt;=DATE(2025,1,1),$O1490&lt;=DATE(2025,4,30)),1,0)</f>
        <v>1</v>
      </c>
    </row>
    <row r="1491" customFormat="false" ht="15" hidden="false" customHeight="false" outlineLevel="0" collapsed="false">
      <c r="A1491" s="28" t="n">
        <v>160</v>
      </c>
      <c r="B1491" s="29" t="n">
        <v>45961</v>
      </c>
      <c r="C1491" s="28" t="n">
        <v>1014.26</v>
      </c>
      <c r="D1491" s="28" t="n">
        <v>0</v>
      </c>
      <c r="E1491" s="28" t="n">
        <v>0</v>
      </c>
      <c r="F1491" s="28" t="s">
        <v>345</v>
      </c>
      <c r="G1491" s="28" t="n">
        <v>0</v>
      </c>
      <c r="H1491" s="28" t="n">
        <v>0</v>
      </c>
      <c r="I1491" s="28" t="n">
        <v>0</v>
      </c>
      <c r="J1491" s="28" t="n">
        <v>58</v>
      </c>
      <c r="K1491" s="28" t="n">
        <v>8</v>
      </c>
      <c r="L1491" s="28" t="n">
        <v>2</v>
      </c>
      <c r="M1491" s="28" t="s">
        <v>146</v>
      </c>
      <c r="N1491" s="28" t="s">
        <v>138</v>
      </c>
      <c r="O1491" s="29" t="n">
        <v>45773</v>
      </c>
      <c r="P1491" s="28" t="n">
        <f aca="false">ROUNDDOWN(($B1491-$O1491)/30,0)</f>
        <v>6</v>
      </c>
      <c r="Q1491" s="28" t="str">
        <f aca="false">TEXT($B1491,"yyyy-mm")</f>
        <v>2025-10</v>
      </c>
      <c r="R1491" s="28" t="n">
        <f aca="false">IF(AND($O1491&gt;=DATE(2025,1,1),$O1491&lt;=DATE(2025,4,30)),1,0)</f>
        <v>1</v>
      </c>
    </row>
    <row r="1492" customFormat="false" ht="15" hidden="false" customHeight="false" outlineLevel="0" collapsed="false">
      <c r="A1492" s="28" t="n">
        <v>160</v>
      </c>
      <c r="B1492" s="29" t="n">
        <v>45991</v>
      </c>
      <c r="C1492" s="28" t="n">
        <v>0</v>
      </c>
      <c r="D1492" s="28" t="n">
        <v>0</v>
      </c>
      <c r="E1492" s="28" t="n">
        <v>0</v>
      </c>
      <c r="F1492" s="28" t="s">
        <v>345</v>
      </c>
      <c r="G1492" s="28" t="n">
        <v>0</v>
      </c>
      <c r="H1492" s="28" t="n">
        <v>0</v>
      </c>
      <c r="I1492" s="28" t="n">
        <v>0</v>
      </c>
      <c r="J1492" s="28" t="n">
        <v>58</v>
      </c>
      <c r="K1492" s="28" t="n">
        <v>8</v>
      </c>
      <c r="L1492" s="28" t="n">
        <v>2</v>
      </c>
      <c r="M1492" s="28" t="s">
        <v>146</v>
      </c>
      <c r="N1492" s="28" t="s">
        <v>138</v>
      </c>
      <c r="O1492" s="29" t="n">
        <v>45773</v>
      </c>
      <c r="P1492" s="28" t="n">
        <f aca="false">ROUNDDOWN(($B1492-$O1492)/30,0)</f>
        <v>7</v>
      </c>
      <c r="Q1492" s="28" t="str">
        <f aca="false">TEXT($B1492,"yyyy-mm")</f>
        <v>2025-11</v>
      </c>
      <c r="R1492" s="28" t="n">
        <f aca="false">IF(AND($O1492&gt;=DATE(2025,1,1),$O1492&lt;=DATE(2025,4,30)),1,0)</f>
        <v>1</v>
      </c>
    </row>
    <row r="1493" customFormat="false" ht="15" hidden="false" customHeight="false" outlineLevel="0" collapsed="false">
      <c r="A1493" s="28" t="n">
        <v>161</v>
      </c>
      <c r="B1493" s="29" t="n">
        <v>45016</v>
      </c>
      <c r="C1493" s="28" t="n">
        <v>23300</v>
      </c>
      <c r="D1493" s="28" t="n">
        <v>0</v>
      </c>
      <c r="E1493" s="28" t="n">
        <v>0</v>
      </c>
      <c r="F1493" s="28" t="s">
        <v>345</v>
      </c>
      <c r="G1493" s="28" t="n">
        <v>0</v>
      </c>
      <c r="H1493" s="28" t="n">
        <v>0</v>
      </c>
      <c r="I1493" s="28" t="n">
        <v>0</v>
      </c>
      <c r="J1493" s="28" t="n">
        <v>75</v>
      </c>
      <c r="K1493" s="28" t="n">
        <v>8</v>
      </c>
      <c r="L1493" s="28" t="n">
        <v>2</v>
      </c>
      <c r="M1493" s="28" t="s">
        <v>145</v>
      </c>
      <c r="N1493" s="28" t="s">
        <v>141</v>
      </c>
      <c r="O1493" s="29" t="n">
        <v>44995</v>
      </c>
      <c r="P1493" s="28" t="n">
        <f aca="false">ROUNDDOWN(($B1493-$O1493)/30,0)</f>
        <v>0</v>
      </c>
      <c r="Q1493" s="28" t="str">
        <f aca="false">TEXT($B1493,"yyyy-mm")</f>
        <v>2023-03</v>
      </c>
      <c r="R1493" s="28" t="n">
        <f aca="false">IF(AND($O1493&gt;=DATE(2025,1,1),$O1493&lt;=DATE(2025,4,30)),1,0)</f>
        <v>0</v>
      </c>
    </row>
    <row r="1494" customFormat="false" ht="15" hidden="false" customHeight="false" outlineLevel="0" collapsed="false">
      <c r="A1494" s="28" t="n">
        <v>161</v>
      </c>
      <c r="B1494" s="29" t="n">
        <v>45046</v>
      </c>
      <c r="C1494" s="28" t="n">
        <v>19416.67</v>
      </c>
      <c r="D1494" s="28" t="n">
        <v>0</v>
      </c>
      <c r="E1494" s="28" t="n">
        <v>0</v>
      </c>
      <c r="F1494" s="28" t="s">
        <v>345</v>
      </c>
      <c r="G1494" s="28" t="n">
        <v>0</v>
      </c>
      <c r="H1494" s="28" t="n">
        <v>0</v>
      </c>
      <c r="I1494" s="28" t="n">
        <v>0</v>
      </c>
      <c r="J1494" s="28" t="n">
        <v>75</v>
      </c>
      <c r="K1494" s="28" t="n">
        <v>8</v>
      </c>
      <c r="L1494" s="28" t="n">
        <v>2</v>
      </c>
      <c r="M1494" s="28" t="s">
        <v>145</v>
      </c>
      <c r="N1494" s="28" t="s">
        <v>141</v>
      </c>
      <c r="O1494" s="29" t="n">
        <v>44995</v>
      </c>
      <c r="P1494" s="28" t="n">
        <f aca="false">ROUNDDOWN(($B1494-$O1494)/30,0)</f>
        <v>1</v>
      </c>
      <c r="Q1494" s="28" t="str">
        <f aca="false">TEXT($B1494,"yyyy-mm")</f>
        <v>2023-04</v>
      </c>
      <c r="R1494" s="28" t="n">
        <f aca="false">IF(AND($O1494&gt;=DATE(2025,1,1),$O1494&lt;=DATE(2025,4,30)),1,0)</f>
        <v>0</v>
      </c>
    </row>
    <row r="1495" customFormat="false" ht="15" hidden="false" customHeight="false" outlineLevel="0" collapsed="false">
      <c r="A1495" s="28" t="n">
        <v>161</v>
      </c>
      <c r="B1495" s="29" t="n">
        <v>45077</v>
      </c>
      <c r="C1495" s="28" t="n">
        <v>15533.34</v>
      </c>
      <c r="D1495" s="28" t="n">
        <v>0</v>
      </c>
      <c r="E1495" s="28" t="n">
        <v>0</v>
      </c>
      <c r="F1495" s="28" t="s">
        <v>345</v>
      </c>
      <c r="G1495" s="28" t="n">
        <v>0</v>
      </c>
      <c r="H1495" s="28" t="n">
        <v>0</v>
      </c>
      <c r="I1495" s="28" t="n">
        <v>0</v>
      </c>
      <c r="J1495" s="28" t="n">
        <v>75</v>
      </c>
      <c r="K1495" s="28" t="n">
        <v>8</v>
      </c>
      <c r="L1495" s="28" t="n">
        <v>2</v>
      </c>
      <c r="M1495" s="28" t="s">
        <v>145</v>
      </c>
      <c r="N1495" s="28" t="s">
        <v>141</v>
      </c>
      <c r="O1495" s="29" t="n">
        <v>44995</v>
      </c>
      <c r="P1495" s="28" t="n">
        <f aca="false">ROUNDDOWN(($B1495-$O1495)/30,0)</f>
        <v>2</v>
      </c>
      <c r="Q1495" s="28" t="str">
        <f aca="false">TEXT($B1495,"yyyy-mm")</f>
        <v>2023-05</v>
      </c>
      <c r="R1495" s="28" t="n">
        <f aca="false">IF(AND($O1495&gt;=DATE(2025,1,1),$O1495&lt;=DATE(2025,4,30)),1,0)</f>
        <v>0</v>
      </c>
    </row>
    <row r="1496" customFormat="false" ht="15" hidden="false" customHeight="false" outlineLevel="0" collapsed="false">
      <c r="A1496" s="28" t="n">
        <v>161</v>
      </c>
      <c r="B1496" s="29" t="n">
        <v>45107</v>
      </c>
      <c r="C1496" s="28" t="n">
        <v>11650.01</v>
      </c>
      <c r="D1496" s="28" t="n">
        <v>0</v>
      </c>
      <c r="E1496" s="28" t="n">
        <v>0</v>
      </c>
      <c r="F1496" s="28" t="s">
        <v>345</v>
      </c>
      <c r="G1496" s="28" t="n">
        <v>0</v>
      </c>
      <c r="H1496" s="28" t="n">
        <v>0</v>
      </c>
      <c r="I1496" s="28" t="n">
        <v>0</v>
      </c>
      <c r="J1496" s="28" t="n">
        <v>75</v>
      </c>
      <c r="K1496" s="28" t="n">
        <v>8</v>
      </c>
      <c r="L1496" s="28" t="n">
        <v>2</v>
      </c>
      <c r="M1496" s="28" t="s">
        <v>145</v>
      </c>
      <c r="N1496" s="28" t="s">
        <v>141</v>
      </c>
      <c r="O1496" s="29" t="n">
        <v>44995</v>
      </c>
      <c r="P1496" s="28" t="n">
        <f aca="false">ROUNDDOWN(($B1496-$O1496)/30,0)</f>
        <v>3</v>
      </c>
      <c r="Q1496" s="28" t="str">
        <f aca="false">TEXT($B1496,"yyyy-mm")</f>
        <v>2023-06</v>
      </c>
      <c r="R1496" s="28" t="n">
        <f aca="false">IF(AND($O1496&gt;=DATE(2025,1,1),$O1496&lt;=DATE(2025,4,30)),1,0)</f>
        <v>0</v>
      </c>
    </row>
    <row r="1497" customFormat="false" ht="15" hidden="false" customHeight="false" outlineLevel="0" collapsed="false">
      <c r="A1497" s="28" t="n">
        <v>161</v>
      </c>
      <c r="B1497" s="29" t="n">
        <v>45138</v>
      </c>
      <c r="C1497" s="28" t="n">
        <v>7766.68</v>
      </c>
      <c r="D1497" s="28" t="n">
        <v>0</v>
      </c>
      <c r="E1497" s="28" t="n">
        <v>0</v>
      </c>
      <c r="F1497" s="28" t="s">
        <v>345</v>
      </c>
      <c r="G1497" s="28" t="n">
        <v>0</v>
      </c>
      <c r="H1497" s="28" t="n">
        <v>0</v>
      </c>
      <c r="I1497" s="28" t="n">
        <v>0</v>
      </c>
      <c r="J1497" s="28" t="n">
        <v>75</v>
      </c>
      <c r="K1497" s="28" t="n">
        <v>8</v>
      </c>
      <c r="L1497" s="28" t="n">
        <v>2</v>
      </c>
      <c r="M1497" s="28" t="s">
        <v>145</v>
      </c>
      <c r="N1497" s="28" t="s">
        <v>141</v>
      </c>
      <c r="O1497" s="29" t="n">
        <v>44995</v>
      </c>
      <c r="P1497" s="28" t="n">
        <f aca="false">ROUNDDOWN(($B1497-$O1497)/30,0)</f>
        <v>4</v>
      </c>
      <c r="Q1497" s="28" t="str">
        <f aca="false">TEXT($B1497,"yyyy-mm")</f>
        <v>2023-07</v>
      </c>
      <c r="R1497" s="28" t="n">
        <f aca="false">IF(AND($O1497&gt;=DATE(2025,1,1),$O1497&lt;=DATE(2025,4,30)),1,0)</f>
        <v>0</v>
      </c>
    </row>
    <row r="1498" customFormat="false" ht="15" hidden="false" customHeight="false" outlineLevel="0" collapsed="false">
      <c r="A1498" s="28" t="n">
        <v>161</v>
      </c>
      <c r="B1498" s="29" t="n">
        <v>45169</v>
      </c>
      <c r="C1498" s="28" t="n">
        <v>3883.35</v>
      </c>
      <c r="D1498" s="28" t="n">
        <v>0</v>
      </c>
      <c r="E1498" s="28" t="n">
        <v>0</v>
      </c>
      <c r="F1498" s="28" t="s">
        <v>345</v>
      </c>
      <c r="G1498" s="28" t="n">
        <v>0</v>
      </c>
      <c r="H1498" s="28" t="n">
        <v>0</v>
      </c>
      <c r="I1498" s="28" t="n">
        <v>0</v>
      </c>
      <c r="J1498" s="28" t="n">
        <v>75</v>
      </c>
      <c r="K1498" s="28" t="n">
        <v>8</v>
      </c>
      <c r="L1498" s="28" t="n">
        <v>2</v>
      </c>
      <c r="M1498" s="28" t="s">
        <v>145</v>
      </c>
      <c r="N1498" s="28" t="s">
        <v>141</v>
      </c>
      <c r="O1498" s="29" t="n">
        <v>44995</v>
      </c>
      <c r="P1498" s="28" t="n">
        <f aca="false">ROUNDDOWN(($B1498-$O1498)/30,0)</f>
        <v>5</v>
      </c>
      <c r="Q1498" s="28" t="str">
        <f aca="false">TEXT($B1498,"yyyy-mm")</f>
        <v>2023-08</v>
      </c>
      <c r="R1498" s="28" t="n">
        <f aca="false">IF(AND($O1498&gt;=DATE(2025,1,1),$O1498&lt;=DATE(2025,4,30)),1,0)</f>
        <v>0</v>
      </c>
    </row>
    <row r="1499" customFormat="false" ht="15" hidden="false" customHeight="false" outlineLevel="0" collapsed="false">
      <c r="A1499" s="28" t="n">
        <v>161</v>
      </c>
      <c r="B1499" s="29" t="n">
        <v>45199</v>
      </c>
      <c r="C1499" s="28" t="n">
        <v>0.02</v>
      </c>
      <c r="D1499" s="28" t="n">
        <v>0</v>
      </c>
      <c r="E1499" s="28" t="n">
        <v>0</v>
      </c>
      <c r="F1499" s="28" t="s">
        <v>345</v>
      </c>
      <c r="G1499" s="28" t="n">
        <v>0</v>
      </c>
      <c r="H1499" s="28" t="n">
        <v>0</v>
      </c>
      <c r="I1499" s="28" t="n">
        <v>0</v>
      </c>
      <c r="J1499" s="28" t="n">
        <v>75</v>
      </c>
      <c r="K1499" s="28" t="n">
        <v>8</v>
      </c>
      <c r="L1499" s="28" t="n">
        <v>2</v>
      </c>
      <c r="M1499" s="28" t="s">
        <v>145</v>
      </c>
      <c r="N1499" s="28" t="s">
        <v>141</v>
      </c>
      <c r="O1499" s="29" t="n">
        <v>44995</v>
      </c>
      <c r="P1499" s="28" t="n">
        <f aca="false">ROUNDDOWN(($B1499-$O1499)/30,0)</f>
        <v>6</v>
      </c>
      <c r="Q1499" s="28" t="str">
        <f aca="false">TEXT($B1499,"yyyy-mm")</f>
        <v>2023-09</v>
      </c>
      <c r="R1499" s="28" t="n">
        <f aca="false">IF(AND($O1499&gt;=DATE(2025,1,1),$O1499&lt;=DATE(2025,4,30)),1,0)</f>
        <v>0</v>
      </c>
    </row>
    <row r="1500" customFormat="false" ht="15" hidden="false" customHeight="false" outlineLevel="0" collapsed="false">
      <c r="A1500" s="28" t="n">
        <v>162</v>
      </c>
      <c r="B1500" s="29" t="n">
        <v>44804</v>
      </c>
      <c r="C1500" s="28" t="n">
        <v>5000</v>
      </c>
      <c r="D1500" s="28" t="n">
        <v>0</v>
      </c>
      <c r="E1500" s="28" t="n">
        <v>0</v>
      </c>
      <c r="F1500" s="28" t="s">
        <v>345</v>
      </c>
      <c r="G1500" s="28" t="n">
        <v>0</v>
      </c>
      <c r="H1500" s="28" t="n">
        <v>0</v>
      </c>
      <c r="I1500" s="28" t="n">
        <v>0</v>
      </c>
      <c r="J1500" s="28" t="n">
        <v>136</v>
      </c>
      <c r="K1500" s="28" t="n">
        <v>9</v>
      </c>
      <c r="L1500" s="28" t="n">
        <v>3</v>
      </c>
      <c r="M1500" s="28" t="s">
        <v>145</v>
      </c>
      <c r="N1500" s="28" t="s">
        <v>138</v>
      </c>
      <c r="O1500" s="29" t="n">
        <v>44799</v>
      </c>
      <c r="P1500" s="28" t="n">
        <f aca="false">ROUNDDOWN(($B1500-$O1500)/30,0)</f>
        <v>0</v>
      </c>
      <c r="Q1500" s="28" t="str">
        <f aca="false">TEXT($B1500,"yyyy-mm")</f>
        <v>2022-08</v>
      </c>
      <c r="R1500" s="28" t="n">
        <f aca="false">IF(AND($O1500&gt;=DATE(2025,1,1),$O1500&lt;=DATE(2025,4,30)),1,0)</f>
        <v>0</v>
      </c>
    </row>
    <row r="1501" customFormat="false" ht="15" hidden="false" customHeight="false" outlineLevel="0" collapsed="false">
      <c r="A1501" s="28" t="n">
        <v>162</v>
      </c>
      <c r="B1501" s="29" t="n">
        <v>44834</v>
      </c>
      <c r="C1501" s="28" t="n">
        <v>2500</v>
      </c>
      <c r="D1501" s="28" t="n">
        <v>0</v>
      </c>
      <c r="E1501" s="28" t="n">
        <v>0</v>
      </c>
      <c r="F1501" s="28" t="s">
        <v>345</v>
      </c>
      <c r="G1501" s="28" t="n">
        <v>0</v>
      </c>
      <c r="H1501" s="28" t="n">
        <v>0</v>
      </c>
      <c r="I1501" s="28" t="n">
        <v>0</v>
      </c>
      <c r="J1501" s="28" t="n">
        <v>136</v>
      </c>
      <c r="K1501" s="28" t="n">
        <v>9</v>
      </c>
      <c r="L1501" s="28" t="n">
        <v>3</v>
      </c>
      <c r="M1501" s="28" t="s">
        <v>145</v>
      </c>
      <c r="N1501" s="28" t="s">
        <v>138</v>
      </c>
      <c r="O1501" s="29" t="n">
        <v>44799</v>
      </c>
      <c r="P1501" s="28" t="n">
        <f aca="false">ROUNDDOWN(($B1501-$O1501)/30,0)</f>
        <v>1</v>
      </c>
      <c r="Q1501" s="28" t="str">
        <f aca="false">TEXT($B1501,"yyyy-mm")</f>
        <v>2022-09</v>
      </c>
      <c r="R1501" s="28" t="n">
        <f aca="false">IF(AND($O1501&gt;=DATE(2025,1,1),$O1501&lt;=DATE(2025,4,30)),1,0)</f>
        <v>0</v>
      </c>
    </row>
    <row r="1502" customFormat="false" ht="15" hidden="false" customHeight="false" outlineLevel="0" collapsed="false">
      <c r="A1502" s="28" t="n">
        <v>162</v>
      </c>
      <c r="B1502" s="29" t="n">
        <v>44865</v>
      </c>
      <c r="C1502" s="28" t="n">
        <v>0</v>
      </c>
      <c r="D1502" s="28" t="n">
        <v>0</v>
      </c>
      <c r="E1502" s="28" t="n">
        <v>0</v>
      </c>
      <c r="F1502" s="28" t="s">
        <v>345</v>
      </c>
      <c r="G1502" s="28" t="n">
        <v>0</v>
      </c>
      <c r="H1502" s="28" t="n">
        <v>0</v>
      </c>
      <c r="I1502" s="28" t="n">
        <v>0</v>
      </c>
      <c r="J1502" s="28" t="n">
        <v>136</v>
      </c>
      <c r="K1502" s="28" t="n">
        <v>9</v>
      </c>
      <c r="L1502" s="28" t="n">
        <v>3</v>
      </c>
      <c r="M1502" s="28" t="s">
        <v>145</v>
      </c>
      <c r="N1502" s="28" t="s">
        <v>138</v>
      </c>
      <c r="O1502" s="29" t="n">
        <v>44799</v>
      </c>
      <c r="P1502" s="28" t="n">
        <f aca="false">ROUNDDOWN(($B1502-$O1502)/30,0)</f>
        <v>2</v>
      </c>
      <c r="Q1502" s="28" t="str">
        <f aca="false">TEXT($B1502,"yyyy-mm")</f>
        <v>2022-10</v>
      </c>
      <c r="R1502" s="28" t="n">
        <f aca="false">IF(AND($O1502&gt;=DATE(2025,1,1),$O1502&lt;=DATE(2025,4,30)),1,0)</f>
        <v>0</v>
      </c>
    </row>
    <row r="1503" customFormat="false" ht="15" hidden="false" customHeight="false" outlineLevel="0" collapsed="false">
      <c r="A1503" s="28" t="n">
        <v>163</v>
      </c>
      <c r="B1503" s="29" t="n">
        <v>45961</v>
      </c>
      <c r="C1503" s="28" t="n">
        <v>37300</v>
      </c>
      <c r="D1503" s="28" t="n">
        <v>0</v>
      </c>
      <c r="E1503" s="28" t="n">
        <v>0</v>
      </c>
      <c r="F1503" s="28" t="s">
        <v>345</v>
      </c>
      <c r="G1503" s="28" t="n">
        <v>0</v>
      </c>
      <c r="H1503" s="28" t="n">
        <v>0</v>
      </c>
      <c r="I1503" s="28" t="n">
        <v>0</v>
      </c>
      <c r="J1503" s="28" t="n">
        <v>273</v>
      </c>
      <c r="K1503" s="28" t="n">
        <v>3</v>
      </c>
      <c r="L1503" s="28" t="n">
        <v>1</v>
      </c>
      <c r="M1503" s="28" t="s">
        <v>146</v>
      </c>
      <c r="N1503" s="28" t="s">
        <v>138</v>
      </c>
      <c r="O1503" s="29" t="n">
        <v>45961</v>
      </c>
      <c r="P1503" s="28" t="n">
        <f aca="false">ROUNDDOWN(($B1503-$O1503)/30,0)</f>
        <v>0</v>
      </c>
      <c r="Q1503" s="28" t="str">
        <f aca="false">TEXT($B1503,"yyyy-mm")</f>
        <v>2025-10</v>
      </c>
      <c r="R1503" s="28" t="n">
        <f aca="false">IF(AND($O1503&gt;=DATE(2025,1,1),$O1503&lt;=DATE(2025,4,30)),1,0)</f>
        <v>0</v>
      </c>
    </row>
    <row r="1504" customFormat="false" ht="15" hidden="false" customHeight="false" outlineLevel="0" collapsed="false">
      <c r="A1504" s="28" t="n">
        <v>163</v>
      </c>
      <c r="B1504" s="29" t="n">
        <v>45991</v>
      </c>
      <c r="C1504" s="28" t="n">
        <v>34430.77</v>
      </c>
      <c r="D1504" s="28" t="n">
        <v>0</v>
      </c>
      <c r="E1504" s="28" t="n">
        <v>0</v>
      </c>
      <c r="F1504" s="28" t="s">
        <v>345</v>
      </c>
      <c r="G1504" s="28" t="n">
        <v>0</v>
      </c>
      <c r="H1504" s="28" t="n">
        <v>0</v>
      </c>
      <c r="I1504" s="28" t="n">
        <v>0</v>
      </c>
      <c r="J1504" s="28" t="n">
        <v>273</v>
      </c>
      <c r="K1504" s="28" t="n">
        <v>3</v>
      </c>
      <c r="L1504" s="28" t="n">
        <v>1</v>
      </c>
      <c r="M1504" s="28" t="s">
        <v>146</v>
      </c>
      <c r="N1504" s="28" t="s">
        <v>138</v>
      </c>
      <c r="O1504" s="29" t="n">
        <v>45961</v>
      </c>
      <c r="P1504" s="28" t="n">
        <f aca="false">ROUNDDOWN(($B1504-$O1504)/30,0)</f>
        <v>1</v>
      </c>
      <c r="Q1504" s="28" t="str">
        <f aca="false">TEXT($B1504,"yyyy-mm")</f>
        <v>2025-11</v>
      </c>
      <c r="R1504" s="28" t="n">
        <f aca="false">IF(AND($O1504&gt;=DATE(2025,1,1),$O1504&lt;=DATE(2025,4,30)),1,0)</f>
        <v>0</v>
      </c>
    </row>
    <row r="1505" customFormat="false" ht="15" hidden="false" customHeight="false" outlineLevel="0" collapsed="false">
      <c r="A1505" s="28" t="n">
        <v>163</v>
      </c>
      <c r="B1505" s="29" t="n">
        <v>46022</v>
      </c>
      <c r="C1505" s="28" t="n">
        <v>31561.54</v>
      </c>
      <c r="D1505" s="28" t="n">
        <v>0</v>
      </c>
      <c r="E1505" s="28" t="n">
        <v>0</v>
      </c>
      <c r="F1505" s="28" t="s">
        <v>345</v>
      </c>
      <c r="G1505" s="28" t="n">
        <v>0</v>
      </c>
      <c r="H1505" s="28" t="n">
        <v>0</v>
      </c>
      <c r="I1505" s="28" t="n">
        <v>0</v>
      </c>
      <c r="J1505" s="28" t="n">
        <v>273</v>
      </c>
      <c r="K1505" s="28" t="n">
        <v>3</v>
      </c>
      <c r="L1505" s="28" t="n">
        <v>1</v>
      </c>
      <c r="M1505" s="28" t="s">
        <v>146</v>
      </c>
      <c r="N1505" s="28" t="s">
        <v>138</v>
      </c>
      <c r="O1505" s="29" t="n">
        <v>45961</v>
      </c>
      <c r="P1505" s="28" t="n">
        <f aca="false">ROUNDDOWN(($B1505-$O1505)/30,0)</f>
        <v>2</v>
      </c>
      <c r="Q1505" s="28" t="str">
        <f aca="false">TEXT($B1505,"yyyy-mm")</f>
        <v>2025-12</v>
      </c>
      <c r="R1505" s="28" t="n">
        <f aca="false">IF(AND($O1505&gt;=DATE(2025,1,1),$O1505&lt;=DATE(2025,4,30)),1,0)</f>
        <v>0</v>
      </c>
    </row>
    <row r="1506" customFormat="false" ht="15" hidden="false" customHeight="false" outlineLevel="0" collapsed="false">
      <c r="A1506" s="28" t="n">
        <v>163</v>
      </c>
      <c r="B1506" s="29" t="n">
        <v>46053</v>
      </c>
      <c r="C1506" s="28" t="n">
        <v>28692.31</v>
      </c>
      <c r="D1506" s="28" t="n">
        <v>0</v>
      </c>
      <c r="E1506" s="28" t="n">
        <v>0</v>
      </c>
      <c r="F1506" s="28" t="s">
        <v>345</v>
      </c>
      <c r="G1506" s="28" t="n">
        <v>0</v>
      </c>
      <c r="H1506" s="28" t="n">
        <v>0</v>
      </c>
      <c r="I1506" s="28" t="n">
        <v>0</v>
      </c>
      <c r="J1506" s="28" t="n">
        <v>273</v>
      </c>
      <c r="K1506" s="28" t="n">
        <v>3</v>
      </c>
      <c r="L1506" s="28" t="n">
        <v>1</v>
      </c>
      <c r="M1506" s="28" t="s">
        <v>146</v>
      </c>
      <c r="N1506" s="28" t="s">
        <v>138</v>
      </c>
      <c r="O1506" s="29" t="n">
        <v>45961</v>
      </c>
      <c r="P1506" s="28" t="n">
        <f aca="false">ROUNDDOWN(($B1506-$O1506)/30,0)</f>
        <v>3</v>
      </c>
      <c r="Q1506" s="28" t="str">
        <f aca="false">TEXT($B1506,"yyyy-mm")</f>
        <v>2026-01</v>
      </c>
      <c r="R1506" s="28" t="n">
        <f aca="false">IF(AND($O1506&gt;=DATE(2025,1,1),$O1506&lt;=DATE(2025,4,30)),1,0)</f>
        <v>0</v>
      </c>
    </row>
    <row r="1507" customFormat="false" ht="15" hidden="false" customHeight="false" outlineLevel="0" collapsed="false">
      <c r="A1507" s="28" t="n">
        <v>163</v>
      </c>
      <c r="B1507" s="29" t="n">
        <v>46081</v>
      </c>
      <c r="C1507" s="28" t="n">
        <v>25823.08</v>
      </c>
      <c r="D1507" s="28" t="n">
        <v>0</v>
      </c>
      <c r="E1507" s="28" t="n">
        <v>0</v>
      </c>
      <c r="F1507" s="28" t="s">
        <v>345</v>
      </c>
      <c r="G1507" s="28" t="n">
        <v>0</v>
      </c>
      <c r="H1507" s="28" t="n">
        <v>0</v>
      </c>
      <c r="I1507" s="28" t="n">
        <v>0</v>
      </c>
      <c r="J1507" s="28" t="n">
        <v>273</v>
      </c>
      <c r="K1507" s="28" t="n">
        <v>3</v>
      </c>
      <c r="L1507" s="28" t="n">
        <v>1</v>
      </c>
      <c r="M1507" s="28" t="s">
        <v>146</v>
      </c>
      <c r="N1507" s="28" t="s">
        <v>138</v>
      </c>
      <c r="O1507" s="29" t="n">
        <v>45961</v>
      </c>
      <c r="P1507" s="28" t="n">
        <f aca="false">ROUNDDOWN(($B1507-$O1507)/30,0)</f>
        <v>4</v>
      </c>
      <c r="Q1507" s="28" t="str">
        <f aca="false">TEXT($B1507,"yyyy-mm")</f>
        <v>2026-02</v>
      </c>
      <c r="R1507" s="28" t="n">
        <f aca="false">IF(AND($O1507&gt;=DATE(2025,1,1),$O1507&lt;=DATE(2025,4,30)),1,0)</f>
        <v>0</v>
      </c>
    </row>
    <row r="1508" customFormat="false" ht="15" hidden="false" customHeight="false" outlineLevel="0" collapsed="false">
      <c r="A1508" s="28" t="n">
        <v>163</v>
      </c>
      <c r="B1508" s="29" t="n">
        <v>46112</v>
      </c>
      <c r="C1508" s="28" t="n">
        <v>22953.85</v>
      </c>
      <c r="D1508" s="28" t="n">
        <v>0</v>
      </c>
      <c r="E1508" s="28" t="n">
        <v>0</v>
      </c>
      <c r="F1508" s="28" t="s">
        <v>345</v>
      </c>
      <c r="G1508" s="28" t="n">
        <v>0</v>
      </c>
      <c r="H1508" s="28" t="n">
        <v>0</v>
      </c>
      <c r="I1508" s="28" t="n">
        <v>0</v>
      </c>
      <c r="J1508" s="28" t="n">
        <v>273</v>
      </c>
      <c r="K1508" s="28" t="n">
        <v>3</v>
      </c>
      <c r="L1508" s="28" t="n">
        <v>1</v>
      </c>
      <c r="M1508" s="28" t="s">
        <v>146</v>
      </c>
      <c r="N1508" s="28" t="s">
        <v>138</v>
      </c>
      <c r="O1508" s="29" t="n">
        <v>45961</v>
      </c>
      <c r="P1508" s="28" t="n">
        <f aca="false">ROUNDDOWN(($B1508-$O1508)/30,0)</f>
        <v>5</v>
      </c>
      <c r="Q1508" s="28" t="str">
        <f aca="false">TEXT($B1508,"yyyy-mm")</f>
        <v>2026-03</v>
      </c>
      <c r="R1508" s="28" t="n">
        <f aca="false">IF(AND($O1508&gt;=DATE(2025,1,1),$O1508&lt;=DATE(2025,4,30)),1,0)</f>
        <v>0</v>
      </c>
    </row>
    <row r="1509" customFormat="false" ht="15" hidden="false" customHeight="false" outlineLevel="0" collapsed="false">
      <c r="A1509" s="28" t="n">
        <v>163</v>
      </c>
      <c r="B1509" s="29" t="n">
        <v>46142</v>
      </c>
      <c r="C1509" s="28" t="n">
        <v>20084.62</v>
      </c>
      <c r="D1509" s="28" t="n">
        <v>0</v>
      </c>
      <c r="E1509" s="28" t="n">
        <v>0</v>
      </c>
      <c r="F1509" s="28" t="s">
        <v>345</v>
      </c>
      <c r="G1509" s="28" t="n">
        <v>0</v>
      </c>
      <c r="H1509" s="28" t="n">
        <v>0</v>
      </c>
      <c r="I1509" s="28" t="n">
        <v>0</v>
      </c>
      <c r="J1509" s="28" t="n">
        <v>273</v>
      </c>
      <c r="K1509" s="28" t="n">
        <v>3</v>
      </c>
      <c r="L1509" s="28" t="n">
        <v>1</v>
      </c>
      <c r="M1509" s="28" t="s">
        <v>146</v>
      </c>
      <c r="N1509" s="28" t="s">
        <v>138</v>
      </c>
      <c r="O1509" s="29" t="n">
        <v>45961</v>
      </c>
      <c r="P1509" s="28" t="n">
        <f aca="false">ROUNDDOWN(($B1509-$O1509)/30,0)</f>
        <v>6</v>
      </c>
      <c r="Q1509" s="28" t="str">
        <f aca="false">TEXT($B1509,"yyyy-mm")</f>
        <v>2026-04</v>
      </c>
      <c r="R1509" s="28" t="n">
        <f aca="false">IF(AND($O1509&gt;=DATE(2025,1,1),$O1509&lt;=DATE(2025,4,30)),1,0)</f>
        <v>0</v>
      </c>
    </row>
    <row r="1510" customFormat="false" ht="15" hidden="false" customHeight="false" outlineLevel="0" collapsed="false">
      <c r="A1510" s="28" t="n">
        <v>163</v>
      </c>
      <c r="B1510" s="29" t="n">
        <v>46173</v>
      </c>
      <c r="C1510" s="28" t="n">
        <v>17215.39</v>
      </c>
      <c r="D1510" s="28" t="n">
        <v>0</v>
      </c>
      <c r="E1510" s="28" t="n">
        <v>0</v>
      </c>
      <c r="F1510" s="28" t="s">
        <v>345</v>
      </c>
      <c r="G1510" s="28" t="n">
        <v>0</v>
      </c>
      <c r="H1510" s="28" t="n">
        <v>0</v>
      </c>
      <c r="I1510" s="28" t="n">
        <v>0</v>
      </c>
      <c r="J1510" s="28" t="n">
        <v>273</v>
      </c>
      <c r="K1510" s="28" t="n">
        <v>3</v>
      </c>
      <c r="L1510" s="28" t="n">
        <v>1</v>
      </c>
      <c r="M1510" s="28" t="s">
        <v>146</v>
      </c>
      <c r="N1510" s="28" t="s">
        <v>138</v>
      </c>
      <c r="O1510" s="29" t="n">
        <v>45961</v>
      </c>
      <c r="P1510" s="28" t="n">
        <f aca="false">ROUNDDOWN(($B1510-$O1510)/30,0)</f>
        <v>7</v>
      </c>
      <c r="Q1510" s="28" t="str">
        <f aca="false">TEXT($B1510,"yyyy-mm")</f>
        <v>2026-05</v>
      </c>
      <c r="R1510" s="28" t="n">
        <f aca="false">IF(AND($O1510&gt;=DATE(2025,1,1),$O1510&lt;=DATE(2025,4,30)),1,0)</f>
        <v>0</v>
      </c>
    </row>
    <row r="1511" customFormat="false" ht="15" hidden="false" customHeight="false" outlineLevel="0" collapsed="false">
      <c r="A1511" s="28" t="n">
        <v>163</v>
      </c>
      <c r="B1511" s="29" t="n">
        <v>46203</v>
      </c>
      <c r="C1511" s="28" t="n">
        <v>14346.16</v>
      </c>
      <c r="D1511" s="28" t="n">
        <v>0</v>
      </c>
      <c r="E1511" s="28" t="n">
        <v>0</v>
      </c>
      <c r="F1511" s="28" t="s">
        <v>345</v>
      </c>
      <c r="G1511" s="28" t="n">
        <v>0</v>
      </c>
      <c r="H1511" s="28" t="n">
        <v>0</v>
      </c>
      <c r="I1511" s="28" t="n">
        <v>0</v>
      </c>
      <c r="J1511" s="28" t="n">
        <v>273</v>
      </c>
      <c r="K1511" s="28" t="n">
        <v>3</v>
      </c>
      <c r="L1511" s="28" t="n">
        <v>1</v>
      </c>
      <c r="M1511" s="28" t="s">
        <v>146</v>
      </c>
      <c r="N1511" s="28" t="s">
        <v>138</v>
      </c>
      <c r="O1511" s="29" t="n">
        <v>45961</v>
      </c>
      <c r="P1511" s="28" t="n">
        <f aca="false">ROUNDDOWN(($B1511-$O1511)/30,0)</f>
        <v>8</v>
      </c>
      <c r="Q1511" s="28" t="str">
        <f aca="false">TEXT($B1511,"yyyy-mm")</f>
        <v>2026-06</v>
      </c>
      <c r="R1511" s="28" t="n">
        <f aca="false">IF(AND($O1511&gt;=DATE(2025,1,1),$O1511&lt;=DATE(2025,4,30)),1,0)</f>
        <v>0</v>
      </c>
    </row>
    <row r="1512" customFormat="false" ht="15" hidden="false" customHeight="false" outlineLevel="0" collapsed="false">
      <c r="A1512" s="28" t="n">
        <v>163</v>
      </c>
      <c r="B1512" s="29" t="n">
        <v>46234</v>
      </c>
      <c r="C1512" s="28" t="n">
        <v>11476.93</v>
      </c>
      <c r="D1512" s="28" t="n">
        <v>0</v>
      </c>
      <c r="E1512" s="28" t="n">
        <v>0</v>
      </c>
      <c r="F1512" s="28" t="s">
        <v>345</v>
      </c>
      <c r="G1512" s="28" t="n">
        <v>0</v>
      </c>
      <c r="H1512" s="28" t="n">
        <v>0</v>
      </c>
      <c r="I1512" s="28" t="n">
        <v>0</v>
      </c>
      <c r="J1512" s="28" t="n">
        <v>273</v>
      </c>
      <c r="K1512" s="28" t="n">
        <v>3</v>
      </c>
      <c r="L1512" s="28" t="n">
        <v>1</v>
      </c>
      <c r="M1512" s="28" t="s">
        <v>146</v>
      </c>
      <c r="N1512" s="28" t="s">
        <v>138</v>
      </c>
      <c r="O1512" s="29" t="n">
        <v>45961</v>
      </c>
      <c r="P1512" s="28" t="n">
        <f aca="false">ROUNDDOWN(($B1512-$O1512)/30,0)</f>
        <v>9</v>
      </c>
      <c r="Q1512" s="28" t="str">
        <f aca="false">TEXT($B1512,"yyyy-mm")</f>
        <v>2026-07</v>
      </c>
      <c r="R1512" s="28" t="n">
        <f aca="false">IF(AND($O1512&gt;=DATE(2025,1,1),$O1512&lt;=DATE(2025,4,30)),1,0)</f>
        <v>0</v>
      </c>
    </row>
    <row r="1513" customFormat="false" ht="15" hidden="false" customHeight="false" outlineLevel="0" collapsed="false">
      <c r="A1513" s="28" t="n">
        <v>163</v>
      </c>
      <c r="B1513" s="29" t="n">
        <v>46265</v>
      </c>
      <c r="C1513" s="28" t="n">
        <v>8607.7</v>
      </c>
      <c r="D1513" s="28" t="n">
        <v>0</v>
      </c>
      <c r="E1513" s="28" t="n">
        <v>0</v>
      </c>
      <c r="F1513" s="28" t="s">
        <v>345</v>
      </c>
      <c r="G1513" s="28" t="n">
        <v>0</v>
      </c>
      <c r="H1513" s="28" t="n">
        <v>0</v>
      </c>
      <c r="I1513" s="28" t="n">
        <v>0</v>
      </c>
      <c r="J1513" s="28" t="n">
        <v>273</v>
      </c>
      <c r="K1513" s="28" t="n">
        <v>3</v>
      </c>
      <c r="L1513" s="28" t="n">
        <v>1</v>
      </c>
      <c r="M1513" s="28" t="s">
        <v>146</v>
      </c>
      <c r="N1513" s="28" t="s">
        <v>138</v>
      </c>
      <c r="O1513" s="29" t="n">
        <v>45961</v>
      </c>
      <c r="P1513" s="28" t="n">
        <f aca="false">ROUNDDOWN(($B1513-$O1513)/30,0)</f>
        <v>10</v>
      </c>
      <c r="Q1513" s="28" t="str">
        <f aca="false">TEXT($B1513,"yyyy-mm")</f>
        <v>2026-08</v>
      </c>
      <c r="R1513" s="28" t="n">
        <f aca="false">IF(AND($O1513&gt;=DATE(2025,1,1),$O1513&lt;=DATE(2025,4,30)),1,0)</f>
        <v>0</v>
      </c>
    </row>
    <row r="1514" customFormat="false" ht="15" hidden="false" customHeight="false" outlineLevel="0" collapsed="false">
      <c r="A1514" s="28" t="n">
        <v>164</v>
      </c>
      <c r="B1514" s="29" t="n">
        <v>46081</v>
      </c>
      <c r="C1514" s="28" t="n">
        <v>12000</v>
      </c>
      <c r="D1514" s="28" t="n">
        <v>0</v>
      </c>
      <c r="E1514" s="28" t="n">
        <v>0</v>
      </c>
      <c r="F1514" s="28" t="s">
        <v>345</v>
      </c>
      <c r="G1514" s="28" t="n">
        <v>0</v>
      </c>
      <c r="H1514" s="28" t="n">
        <v>0</v>
      </c>
      <c r="I1514" s="28" t="n">
        <v>0</v>
      </c>
      <c r="J1514" s="28" t="n">
        <v>222</v>
      </c>
      <c r="K1514" s="28" t="n">
        <v>8</v>
      </c>
      <c r="L1514" s="28" t="n">
        <v>2</v>
      </c>
      <c r="M1514" s="28" t="s">
        <v>145</v>
      </c>
      <c r="N1514" s="28" t="s">
        <v>138</v>
      </c>
      <c r="O1514" s="29" t="n">
        <v>46067</v>
      </c>
      <c r="P1514" s="28" t="n">
        <f aca="false">ROUNDDOWN(($B1514-$O1514)/30,0)</f>
        <v>0</v>
      </c>
      <c r="Q1514" s="28" t="str">
        <f aca="false">TEXT($B1514,"yyyy-mm")</f>
        <v>2026-02</v>
      </c>
      <c r="R1514" s="28" t="n">
        <f aca="false">IF(AND($O1514&gt;=DATE(2025,1,1),$O1514&lt;=DATE(2025,4,30)),1,0)</f>
        <v>0</v>
      </c>
    </row>
    <row r="1515" customFormat="false" ht="15" hidden="false" customHeight="false" outlineLevel="0" collapsed="false">
      <c r="A1515" s="28" t="n">
        <v>164</v>
      </c>
      <c r="B1515" s="29" t="n">
        <v>46112</v>
      </c>
      <c r="C1515" s="28" t="n">
        <v>10000</v>
      </c>
      <c r="D1515" s="28" t="n">
        <v>0</v>
      </c>
      <c r="E1515" s="28" t="n">
        <v>0</v>
      </c>
      <c r="F1515" s="28" t="s">
        <v>345</v>
      </c>
      <c r="G1515" s="28" t="n">
        <v>0</v>
      </c>
      <c r="H1515" s="28" t="n">
        <v>0</v>
      </c>
      <c r="I1515" s="28" t="n">
        <v>0</v>
      </c>
      <c r="J1515" s="28" t="n">
        <v>222</v>
      </c>
      <c r="K1515" s="28" t="n">
        <v>8</v>
      </c>
      <c r="L1515" s="28" t="n">
        <v>2</v>
      </c>
      <c r="M1515" s="28" t="s">
        <v>145</v>
      </c>
      <c r="N1515" s="28" t="s">
        <v>138</v>
      </c>
      <c r="O1515" s="29" t="n">
        <v>46067</v>
      </c>
      <c r="P1515" s="28" t="n">
        <f aca="false">ROUNDDOWN(($B1515-$O1515)/30,0)</f>
        <v>1</v>
      </c>
      <c r="Q1515" s="28" t="str">
        <f aca="false">TEXT($B1515,"yyyy-mm")</f>
        <v>2026-03</v>
      </c>
      <c r="R1515" s="28" t="n">
        <f aca="false">IF(AND($O1515&gt;=DATE(2025,1,1),$O1515&lt;=DATE(2025,4,30)),1,0)</f>
        <v>0</v>
      </c>
    </row>
    <row r="1516" customFormat="false" ht="15" hidden="false" customHeight="false" outlineLevel="0" collapsed="false">
      <c r="A1516" s="28" t="n">
        <v>164</v>
      </c>
      <c r="B1516" s="29" t="n">
        <v>46142</v>
      </c>
      <c r="C1516" s="28" t="n">
        <v>8000</v>
      </c>
      <c r="D1516" s="28" t="n">
        <v>0</v>
      </c>
      <c r="E1516" s="28" t="n">
        <v>0</v>
      </c>
      <c r="F1516" s="28" t="s">
        <v>345</v>
      </c>
      <c r="G1516" s="28" t="n">
        <v>0</v>
      </c>
      <c r="H1516" s="28" t="n">
        <v>0</v>
      </c>
      <c r="I1516" s="28" t="n">
        <v>0</v>
      </c>
      <c r="J1516" s="28" t="n">
        <v>222</v>
      </c>
      <c r="K1516" s="28" t="n">
        <v>8</v>
      </c>
      <c r="L1516" s="28" t="n">
        <v>2</v>
      </c>
      <c r="M1516" s="28" t="s">
        <v>145</v>
      </c>
      <c r="N1516" s="28" t="s">
        <v>138</v>
      </c>
      <c r="O1516" s="29" t="n">
        <v>46067</v>
      </c>
      <c r="P1516" s="28" t="n">
        <f aca="false">ROUNDDOWN(($B1516-$O1516)/30,0)</f>
        <v>2</v>
      </c>
      <c r="Q1516" s="28" t="str">
        <f aca="false">TEXT($B1516,"yyyy-mm")</f>
        <v>2026-04</v>
      </c>
      <c r="R1516" s="28" t="n">
        <f aca="false">IF(AND($O1516&gt;=DATE(2025,1,1),$O1516&lt;=DATE(2025,4,30)),1,0)</f>
        <v>0</v>
      </c>
    </row>
    <row r="1517" customFormat="false" ht="15" hidden="false" customHeight="false" outlineLevel="0" collapsed="false">
      <c r="A1517" s="28" t="n">
        <v>164</v>
      </c>
      <c r="B1517" s="29" t="n">
        <v>46173</v>
      </c>
      <c r="C1517" s="28" t="n">
        <v>6000</v>
      </c>
      <c r="D1517" s="28" t="n">
        <v>0</v>
      </c>
      <c r="E1517" s="28" t="n">
        <v>0</v>
      </c>
      <c r="F1517" s="28" t="s">
        <v>345</v>
      </c>
      <c r="G1517" s="28" t="n">
        <v>0</v>
      </c>
      <c r="H1517" s="28" t="n">
        <v>0</v>
      </c>
      <c r="I1517" s="28" t="n">
        <v>0</v>
      </c>
      <c r="J1517" s="28" t="n">
        <v>222</v>
      </c>
      <c r="K1517" s="28" t="n">
        <v>8</v>
      </c>
      <c r="L1517" s="28" t="n">
        <v>2</v>
      </c>
      <c r="M1517" s="28" t="s">
        <v>145</v>
      </c>
      <c r="N1517" s="28" t="s">
        <v>138</v>
      </c>
      <c r="O1517" s="29" t="n">
        <v>46067</v>
      </c>
      <c r="P1517" s="28" t="n">
        <f aca="false">ROUNDDOWN(($B1517-$O1517)/30,0)</f>
        <v>3</v>
      </c>
      <c r="Q1517" s="28" t="str">
        <f aca="false">TEXT($B1517,"yyyy-mm")</f>
        <v>2026-05</v>
      </c>
      <c r="R1517" s="28" t="n">
        <f aca="false">IF(AND($O1517&gt;=DATE(2025,1,1),$O1517&lt;=DATE(2025,4,30)),1,0)</f>
        <v>0</v>
      </c>
    </row>
    <row r="1518" customFormat="false" ht="15" hidden="false" customHeight="false" outlineLevel="0" collapsed="false">
      <c r="A1518" s="28" t="n">
        <v>164</v>
      </c>
      <c r="B1518" s="29" t="n">
        <v>46203</v>
      </c>
      <c r="C1518" s="28" t="n">
        <v>4000</v>
      </c>
      <c r="D1518" s="28" t="n">
        <v>0</v>
      </c>
      <c r="E1518" s="28" t="n">
        <v>0</v>
      </c>
      <c r="F1518" s="28" t="s">
        <v>345</v>
      </c>
      <c r="G1518" s="28" t="n">
        <v>0</v>
      </c>
      <c r="H1518" s="28" t="n">
        <v>0</v>
      </c>
      <c r="I1518" s="28" t="n">
        <v>0</v>
      </c>
      <c r="J1518" s="28" t="n">
        <v>222</v>
      </c>
      <c r="K1518" s="28" t="n">
        <v>8</v>
      </c>
      <c r="L1518" s="28" t="n">
        <v>2</v>
      </c>
      <c r="M1518" s="28" t="s">
        <v>145</v>
      </c>
      <c r="N1518" s="28" t="s">
        <v>138</v>
      </c>
      <c r="O1518" s="29" t="n">
        <v>46067</v>
      </c>
      <c r="P1518" s="28" t="n">
        <f aca="false">ROUNDDOWN(($B1518-$O1518)/30,0)</f>
        <v>4</v>
      </c>
      <c r="Q1518" s="28" t="str">
        <f aca="false">TEXT($B1518,"yyyy-mm")</f>
        <v>2026-06</v>
      </c>
      <c r="R1518" s="28" t="n">
        <f aca="false">IF(AND($O1518&gt;=DATE(2025,1,1),$O1518&lt;=DATE(2025,4,30)),1,0)</f>
        <v>0</v>
      </c>
    </row>
    <row r="1519" customFormat="false" ht="15" hidden="false" customHeight="false" outlineLevel="0" collapsed="false">
      <c r="A1519" s="28" t="n">
        <v>164</v>
      </c>
      <c r="B1519" s="29" t="n">
        <v>46234</v>
      </c>
      <c r="C1519" s="28" t="n">
        <v>2000</v>
      </c>
      <c r="D1519" s="28" t="n">
        <v>0</v>
      </c>
      <c r="E1519" s="28" t="n">
        <v>0</v>
      </c>
      <c r="F1519" s="28" t="s">
        <v>345</v>
      </c>
      <c r="G1519" s="28" t="n">
        <v>0</v>
      </c>
      <c r="H1519" s="28" t="n">
        <v>0</v>
      </c>
      <c r="I1519" s="28" t="n">
        <v>0</v>
      </c>
      <c r="J1519" s="28" t="n">
        <v>222</v>
      </c>
      <c r="K1519" s="28" t="n">
        <v>8</v>
      </c>
      <c r="L1519" s="28" t="n">
        <v>2</v>
      </c>
      <c r="M1519" s="28" t="s">
        <v>145</v>
      </c>
      <c r="N1519" s="28" t="s">
        <v>138</v>
      </c>
      <c r="O1519" s="29" t="n">
        <v>46067</v>
      </c>
      <c r="P1519" s="28" t="n">
        <f aca="false">ROUNDDOWN(($B1519-$O1519)/30,0)</f>
        <v>5</v>
      </c>
      <c r="Q1519" s="28" t="str">
        <f aca="false">TEXT($B1519,"yyyy-mm")</f>
        <v>2026-07</v>
      </c>
      <c r="R1519" s="28" t="n">
        <f aca="false">IF(AND($O1519&gt;=DATE(2025,1,1),$O1519&lt;=DATE(2025,4,30)),1,0)</f>
        <v>0</v>
      </c>
    </row>
    <row r="1520" customFormat="false" ht="15" hidden="false" customHeight="false" outlineLevel="0" collapsed="false">
      <c r="A1520" s="28" t="n">
        <v>164</v>
      </c>
      <c r="B1520" s="29" t="n">
        <v>46265</v>
      </c>
      <c r="C1520" s="28" t="n">
        <v>0</v>
      </c>
      <c r="D1520" s="28" t="n">
        <v>0</v>
      </c>
      <c r="E1520" s="28" t="n">
        <v>0</v>
      </c>
      <c r="F1520" s="28" t="s">
        <v>345</v>
      </c>
      <c r="G1520" s="28" t="n">
        <v>0</v>
      </c>
      <c r="H1520" s="28" t="n">
        <v>0</v>
      </c>
      <c r="I1520" s="28" t="n">
        <v>0</v>
      </c>
      <c r="J1520" s="28" t="n">
        <v>222</v>
      </c>
      <c r="K1520" s="28" t="n">
        <v>8</v>
      </c>
      <c r="L1520" s="28" t="n">
        <v>2</v>
      </c>
      <c r="M1520" s="28" t="s">
        <v>145</v>
      </c>
      <c r="N1520" s="28" t="s">
        <v>138</v>
      </c>
      <c r="O1520" s="29" t="n">
        <v>46067</v>
      </c>
      <c r="P1520" s="28" t="n">
        <f aca="false">ROUNDDOWN(($B1520-$O1520)/30,0)</f>
        <v>6</v>
      </c>
      <c r="Q1520" s="28" t="str">
        <f aca="false">TEXT($B1520,"yyyy-mm")</f>
        <v>2026-08</v>
      </c>
      <c r="R1520" s="28" t="n">
        <f aca="false">IF(AND($O1520&gt;=DATE(2025,1,1),$O1520&lt;=DATE(2025,4,30)),1,0)</f>
        <v>0</v>
      </c>
    </row>
    <row r="1521" customFormat="false" ht="15" hidden="false" customHeight="false" outlineLevel="0" collapsed="false">
      <c r="A1521" s="28" t="n">
        <v>165</v>
      </c>
      <c r="B1521" s="29" t="n">
        <v>45961</v>
      </c>
      <c r="C1521" s="28" t="n">
        <v>39800</v>
      </c>
      <c r="D1521" s="28" t="n">
        <v>0</v>
      </c>
      <c r="E1521" s="28" t="n">
        <v>0</v>
      </c>
      <c r="F1521" s="28" t="s">
        <v>345</v>
      </c>
      <c r="G1521" s="28" t="n">
        <v>0</v>
      </c>
      <c r="H1521" s="28" t="n">
        <v>0</v>
      </c>
      <c r="I1521" s="28" t="n">
        <v>0</v>
      </c>
      <c r="J1521" s="28" t="n">
        <v>100</v>
      </c>
      <c r="K1521" s="28" t="n">
        <v>6</v>
      </c>
      <c r="L1521" s="28" t="n">
        <v>1</v>
      </c>
      <c r="M1521" s="28" t="s">
        <v>145</v>
      </c>
      <c r="N1521" s="28" t="s">
        <v>138</v>
      </c>
      <c r="O1521" s="29" t="n">
        <v>45949</v>
      </c>
      <c r="P1521" s="28" t="n">
        <f aca="false">ROUNDDOWN(($B1521-$O1521)/30,0)</f>
        <v>0</v>
      </c>
      <c r="Q1521" s="28" t="str">
        <f aca="false">TEXT($B1521,"yyyy-mm")</f>
        <v>2025-10</v>
      </c>
      <c r="R1521" s="28" t="n">
        <f aca="false">IF(AND($O1521&gt;=DATE(2025,1,1),$O1521&lt;=DATE(2025,4,30)),1,0)</f>
        <v>0</v>
      </c>
    </row>
    <row r="1522" customFormat="false" ht="15" hidden="false" customHeight="false" outlineLevel="0" collapsed="false">
      <c r="A1522" s="28" t="n">
        <v>165</v>
      </c>
      <c r="B1522" s="29" t="n">
        <v>45991</v>
      </c>
      <c r="C1522" s="28" t="n">
        <v>36738.46</v>
      </c>
      <c r="D1522" s="28" t="n">
        <v>0</v>
      </c>
      <c r="E1522" s="28" t="n">
        <v>0</v>
      </c>
      <c r="F1522" s="28" t="s">
        <v>345</v>
      </c>
      <c r="G1522" s="28" t="n">
        <v>0</v>
      </c>
      <c r="H1522" s="28" t="n">
        <v>0</v>
      </c>
      <c r="I1522" s="28" t="n">
        <v>0</v>
      </c>
      <c r="J1522" s="28" t="n">
        <v>100</v>
      </c>
      <c r="K1522" s="28" t="n">
        <v>6</v>
      </c>
      <c r="L1522" s="28" t="n">
        <v>1</v>
      </c>
      <c r="M1522" s="28" t="s">
        <v>145</v>
      </c>
      <c r="N1522" s="28" t="s">
        <v>138</v>
      </c>
      <c r="O1522" s="29" t="n">
        <v>45949</v>
      </c>
      <c r="P1522" s="28" t="n">
        <f aca="false">ROUNDDOWN(($B1522-$O1522)/30,0)</f>
        <v>1</v>
      </c>
      <c r="Q1522" s="28" t="str">
        <f aca="false">TEXT($B1522,"yyyy-mm")</f>
        <v>2025-11</v>
      </c>
      <c r="R1522" s="28" t="n">
        <f aca="false">IF(AND($O1522&gt;=DATE(2025,1,1),$O1522&lt;=DATE(2025,4,30)),1,0)</f>
        <v>0</v>
      </c>
    </row>
    <row r="1523" customFormat="false" ht="15" hidden="false" customHeight="false" outlineLevel="0" collapsed="false">
      <c r="A1523" s="28" t="n">
        <v>165</v>
      </c>
      <c r="B1523" s="29" t="n">
        <v>46022</v>
      </c>
      <c r="C1523" s="28" t="n">
        <v>35588.06</v>
      </c>
      <c r="D1523" s="28" t="n">
        <v>1911.14</v>
      </c>
      <c r="E1523" s="28" t="n">
        <v>12</v>
      </c>
      <c r="F1523" s="28" t="s">
        <v>346</v>
      </c>
      <c r="G1523" s="28" t="n">
        <v>0</v>
      </c>
      <c r="H1523" s="28" t="n">
        <v>0</v>
      </c>
      <c r="I1523" s="28" t="n">
        <v>0</v>
      </c>
      <c r="J1523" s="28" t="n">
        <v>100</v>
      </c>
      <c r="K1523" s="28" t="n">
        <v>6</v>
      </c>
      <c r="L1523" s="28" t="n">
        <v>1</v>
      </c>
      <c r="M1523" s="28" t="s">
        <v>145</v>
      </c>
      <c r="N1523" s="28" t="s">
        <v>138</v>
      </c>
      <c r="O1523" s="29" t="n">
        <v>45949</v>
      </c>
      <c r="P1523" s="28" t="n">
        <f aca="false">ROUNDDOWN(($B1523-$O1523)/30,0)</f>
        <v>2</v>
      </c>
      <c r="Q1523" s="28" t="str">
        <f aca="false">TEXT($B1523,"yyyy-mm")</f>
        <v>2025-12</v>
      </c>
      <c r="R1523" s="28" t="n">
        <f aca="false">IF(AND($O1523&gt;=DATE(2025,1,1),$O1523&lt;=DATE(2025,4,30)),1,0)</f>
        <v>0</v>
      </c>
    </row>
    <row r="1524" customFormat="false" ht="15" hidden="false" customHeight="false" outlineLevel="0" collapsed="false">
      <c r="A1524" s="28" t="n">
        <v>165</v>
      </c>
      <c r="B1524" s="29" t="n">
        <v>46053</v>
      </c>
      <c r="C1524" s="28" t="n">
        <v>30615.38</v>
      </c>
      <c r="D1524" s="28" t="n">
        <v>0</v>
      </c>
      <c r="E1524" s="28" t="n">
        <v>0</v>
      </c>
      <c r="F1524" s="28" t="s">
        <v>345</v>
      </c>
      <c r="G1524" s="28" t="n">
        <v>0</v>
      </c>
      <c r="H1524" s="28" t="n">
        <v>0</v>
      </c>
      <c r="I1524" s="28" t="n">
        <v>0</v>
      </c>
      <c r="J1524" s="28" t="n">
        <v>100</v>
      </c>
      <c r="K1524" s="28" t="n">
        <v>6</v>
      </c>
      <c r="L1524" s="28" t="n">
        <v>1</v>
      </c>
      <c r="M1524" s="28" t="s">
        <v>145</v>
      </c>
      <c r="N1524" s="28" t="s">
        <v>138</v>
      </c>
      <c r="O1524" s="29" t="n">
        <v>45949</v>
      </c>
      <c r="P1524" s="28" t="n">
        <f aca="false">ROUNDDOWN(($B1524-$O1524)/30,0)</f>
        <v>3</v>
      </c>
      <c r="Q1524" s="28" t="str">
        <f aca="false">TEXT($B1524,"yyyy-mm")</f>
        <v>2026-01</v>
      </c>
      <c r="R1524" s="28" t="n">
        <f aca="false">IF(AND($O1524&gt;=DATE(2025,1,1),$O1524&lt;=DATE(2025,4,30)),1,0)</f>
        <v>0</v>
      </c>
    </row>
    <row r="1525" customFormat="false" ht="15" hidden="false" customHeight="false" outlineLevel="0" collapsed="false">
      <c r="A1525" s="28" t="n">
        <v>165</v>
      </c>
      <c r="B1525" s="29" t="n">
        <v>46081</v>
      </c>
      <c r="C1525" s="28" t="n">
        <v>27553.84</v>
      </c>
      <c r="D1525" s="28" t="n">
        <v>0</v>
      </c>
      <c r="E1525" s="28" t="n">
        <v>0</v>
      </c>
      <c r="F1525" s="28" t="s">
        <v>345</v>
      </c>
      <c r="G1525" s="28" t="n">
        <v>0</v>
      </c>
      <c r="H1525" s="28" t="n">
        <v>0</v>
      </c>
      <c r="I1525" s="28" t="n">
        <v>0</v>
      </c>
      <c r="J1525" s="28" t="n">
        <v>100</v>
      </c>
      <c r="K1525" s="28" t="n">
        <v>6</v>
      </c>
      <c r="L1525" s="28" t="n">
        <v>1</v>
      </c>
      <c r="M1525" s="28" t="s">
        <v>145</v>
      </c>
      <c r="N1525" s="28" t="s">
        <v>138</v>
      </c>
      <c r="O1525" s="29" t="n">
        <v>45949</v>
      </c>
      <c r="P1525" s="28" t="n">
        <f aca="false">ROUNDDOWN(($B1525-$O1525)/30,0)</f>
        <v>4</v>
      </c>
      <c r="Q1525" s="28" t="str">
        <f aca="false">TEXT($B1525,"yyyy-mm")</f>
        <v>2026-02</v>
      </c>
      <c r="R1525" s="28" t="n">
        <f aca="false">IF(AND($O1525&gt;=DATE(2025,1,1),$O1525&lt;=DATE(2025,4,30)),1,0)</f>
        <v>0</v>
      </c>
    </row>
    <row r="1526" customFormat="false" ht="15" hidden="false" customHeight="false" outlineLevel="0" collapsed="false">
      <c r="A1526" s="28" t="n">
        <v>165</v>
      </c>
      <c r="B1526" s="29" t="n">
        <v>46112</v>
      </c>
      <c r="C1526" s="28" t="n">
        <v>24492.3</v>
      </c>
      <c r="D1526" s="28" t="n">
        <v>0</v>
      </c>
      <c r="E1526" s="28" t="n">
        <v>0</v>
      </c>
      <c r="F1526" s="28" t="s">
        <v>345</v>
      </c>
      <c r="G1526" s="28" t="n">
        <v>0</v>
      </c>
      <c r="H1526" s="28" t="n">
        <v>0</v>
      </c>
      <c r="I1526" s="28" t="n">
        <v>0</v>
      </c>
      <c r="J1526" s="28" t="n">
        <v>100</v>
      </c>
      <c r="K1526" s="28" t="n">
        <v>6</v>
      </c>
      <c r="L1526" s="28" t="n">
        <v>1</v>
      </c>
      <c r="M1526" s="28" t="s">
        <v>145</v>
      </c>
      <c r="N1526" s="28" t="s">
        <v>138</v>
      </c>
      <c r="O1526" s="29" t="n">
        <v>45949</v>
      </c>
      <c r="P1526" s="28" t="n">
        <f aca="false">ROUNDDOWN(($B1526-$O1526)/30,0)</f>
        <v>5</v>
      </c>
      <c r="Q1526" s="28" t="str">
        <f aca="false">TEXT($B1526,"yyyy-mm")</f>
        <v>2026-03</v>
      </c>
      <c r="R1526" s="28" t="n">
        <f aca="false">IF(AND($O1526&gt;=DATE(2025,1,1),$O1526&lt;=DATE(2025,4,30)),1,0)</f>
        <v>0</v>
      </c>
    </row>
    <row r="1527" customFormat="false" ht="15" hidden="false" customHeight="false" outlineLevel="0" collapsed="false">
      <c r="A1527" s="28" t="n">
        <v>165</v>
      </c>
      <c r="B1527" s="29" t="n">
        <v>46142</v>
      </c>
      <c r="C1527" s="28" t="n">
        <v>21430.76</v>
      </c>
      <c r="D1527" s="28" t="n">
        <v>0</v>
      </c>
      <c r="E1527" s="28" t="n">
        <v>0</v>
      </c>
      <c r="F1527" s="28" t="s">
        <v>345</v>
      </c>
      <c r="G1527" s="28" t="n">
        <v>0</v>
      </c>
      <c r="H1527" s="28" t="n">
        <v>0</v>
      </c>
      <c r="I1527" s="28" t="n">
        <v>0</v>
      </c>
      <c r="J1527" s="28" t="n">
        <v>100</v>
      </c>
      <c r="K1527" s="28" t="n">
        <v>6</v>
      </c>
      <c r="L1527" s="28" t="n">
        <v>1</v>
      </c>
      <c r="M1527" s="28" t="s">
        <v>145</v>
      </c>
      <c r="N1527" s="28" t="s">
        <v>138</v>
      </c>
      <c r="O1527" s="29" t="n">
        <v>45949</v>
      </c>
      <c r="P1527" s="28" t="n">
        <f aca="false">ROUNDDOWN(($B1527-$O1527)/30,0)</f>
        <v>6</v>
      </c>
      <c r="Q1527" s="28" t="str">
        <f aca="false">TEXT($B1527,"yyyy-mm")</f>
        <v>2026-04</v>
      </c>
      <c r="R1527" s="28" t="n">
        <f aca="false">IF(AND($O1527&gt;=DATE(2025,1,1),$O1527&lt;=DATE(2025,4,30)),1,0)</f>
        <v>0</v>
      </c>
    </row>
    <row r="1528" customFormat="false" ht="15" hidden="false" customHeight="false" outlineLevel="0" collapsed="false">
      <c r="A1528" s="28" t="n">
        <v>165</v>
      </c>
      <c r="B1528" s="29" t="n">
        <v>46173</v>
      </c>
      <c r="C1528" s="28" t="n">
        <v>18369.22</v>
      </c>
      <c r="D1528" s="28" t="n">
        <v>0</v>
      </c>
      <c r="E1528" s="28" t="n">
        <v>0</v>
      </c>
      <c r="F1528" s="28" t="s">
        <v>345</v>
      </c>
      <c r="G1528" s="28" t="n">
        <v>0</v>
      </c>
      <c r="H1528" s="28" t="n">
        <v>0</v>
      </c>
      <c r="I1528" s="28" t="n">
        <v>0</v>
      </c>
      <c r="J1528" s="28" t="n">
        <v>100</v>
      </c>
      <c r="K1528" s="28" t="n">
        <v>6</v>
      </c>
      <c r="L1528" s="28" t="n">
        <v>1</v>
      </c>
      <c r="M1528" s="28" t="s">
        <v>145</v>
      </c>
      <c r="N1528" s="28" t="s">
        <v>138</v>
      </c>
      <c r="O1528" s="29" t="n">
        <v>45949</v>
      </c>
      <c r="P1528" s="28" t="n">
        <f aca="false">ROUNDDOWN(($B1528-$O1528)/30,0)</f>
        <v>7</v>
      </c>
      <c r="Q1528" s="28" t="str">
        <f aca="false">TEXT($B1528,"yyyy-mm")</f>
        <v>2026-05</v>
      </c>
      <c r="R1528" s="28" t="n">
        <f aca="false">IF(AND($O1528&gt;=DATE(2025,1,1),$O1528&lt;=DATE(2025,4,30)),1,0)</f>
        <v>0</v>
      </c>
    </row>
    <row r="1529" customFormat="false" ht="15" hidden="false" customHeight="false" outlineLevel="0" collapsed="false">
      <c r="A1529" s="28" t="n">
        <v>165</v>
      </c>
      <c r="B1529" s="29" t="n">
        <v>46203</v>
      </c>
      <c r="C1529" s="28" t="n">
        <v>15307.68</v>
      </c>
      <c r="D1529" s="28" t="n">
        <v>0</v>
      </c>
      <c r="E1529" s="28" t="n">
        <v>0</v>
      </c>
      <c r="F1529" s="28" t="s">
        <v>345</v>
      </c>
      <c r="G1529" s="28" t="n">
        <v>0</v>
      </c>
      <c r="H1529" s="28" t="n">
        <v>0</v>
      </c>
      <c r="I1529" s="28" t="n">
        <v>0</v>
      </c>
      <c r="J1529" s="28" t="n">
        <v>100</v>
      </c>
      <c r="K1529" s="28" t="n">
        <v>6</v>
      </c>
      <c r="L1529" s="28" t="n">
        <v>1</v>
      </c>
      <c r="M1529" s="28" t="s">
        <v>145</v>
      </c>
      <c r="N1529" s="28" t="s">
        <v>138</v>
      </c>
      <c r="O1529" s="29" t="n">
        <v>45949</v>
      </c>
      <c r="P1529" s="28" t="n">
        <f aca="false">ROUNDDOWN(($B1529-$O1529)/30,0)</f>
        <v>8</v>
      </c>
      <c r="Q1529" s="28" t="str">
        <f aca="false">TEXT($B1529,"yyyy-mm")</f>
        <v>2026-06</v>
      </c>
      <c r="R1529" s="28" t="n">
        <f aca="false">IF(AND($O1529&gt;=DATE(2025,1,1),$O1529&lt;=DATE(2025,4,30)),1,0)</f>
        <v>0</v>
      </c>
    </row>
    <row r="1530" customFormat="false" ht="15" hidden="false" customHeight="false" outlineLevel="0" collapsed="false">
      <c r="A1530" s="28" t="n">
        <v>165</v>
      </c>
      <c r="B1530" s="29" t="n">
        <v>46234</v>
      </c>
      <c r="C1530" s="28" t="n">
        <v>12246.14</v>
      </c>
      <c r="D1530" s="28" t="n">
        <v>0</v>
      </c>
      <c r="E1530" s="28" t="n">
        <v>0</v>
      </c>
      <c r="F1530" s="28" t="s">
        <v>345</v>
      </c>
      <c r="G1530" s="28" t="n">
        <v>0</v>
      </c>
      <c r="H1530" s="28" t="n">
        <v>0</v>
      </c>
      <c r="I1530" s="28" t="n">
        <v>0</v>
      </c>
      <c r="J1530" s="28" t="n">
        <v>100</v>
      </c>
      <c r="K1530" s="28" t="n">
        <v>6</v>
      </c>
      <c r="L1530" s="28" t="n">
        <v>1</v>
      </c>
      <c r="M1530" s="28" t="s">
        <v>145</v>
      </c>
      <c r="N1530" s="28" t="s">
        <v>138</v>
      </c>
      <c r="O1530" s="29" t="n">
        <v>45949</v>
      </c>
      <c r="P1530" s="28" t="n">
        <f aca="false">ROUNDDOWN(($B1530-$O1530)/30,0)</f>
        <v>9</v>
      </c>
      <c r="Q1530" s="28" t="str">
        <f aca="false">TEXT($B1530,"yyyy-mm")</f>
        <v>2026-07</v>
      </c>
      <c r="R1530" s="28" t="n">
        <f aca="false">IF(AND($O1530&gt;=DATE(2025,1,1),$O1530&lt;=DATE(2025,4,30)),1,0)</f>
        <v>0</v>
      </c>
    </row>
    <row r="1531" customFormat="false" ht="15" hidden="false" customHeight="false" outlineLevel="0" collapsed="false">
      <c r="A1531" s="28" t="n">
        <v>165</v>
      </c>
      <c r="B1531" s="29" t="n">
        <v>46265</v>
      </c>
      <c r="C1531" s="28" t="n">
        <v>9184.6</v>
      </c>
      <c r="D1531" s="28" t="n">
        <v>0</v>
      </c>
      <c r="E1531" s="28" t="n">
        <v>0</v>
      </c>
      <c r="F1531" s="28" t="s">
        <v>345</v>
      </c>
      <c r="G1531" s="28" t="n">
        <v>0</v>
      </c>
      <c r="H1531" s="28" t="n">
        <v>0</v>
      </c>
      <c r="I1531" s="28" t="n">
        <v>0</v>
      </c>
      <c r="J1531" s="28" t="n">
        <v>100</v>
      </c>
      <c r="K1531" s="28" t="n">
        <v>6</v>
      </c>
      <c r="L1531" s="28" t="n">
        <v>1</v>
      </c>
      <c r="M1531" s="28" t="s">
        <v>145</v>
      </c>
      <c r="N1531" s="28" t="s">
        <v>138</v>
      </c>
      <c r="O1531" s="29" t="n">
        <v>45949</v>
      </c>
      <c r="P1531" s="28" t="n">
        <f aca="false">ROUNDDOWN(($B1531-$O1531)/30,0)</f>
        <v>10</v>
      </c>
      <c r="Q1531" s="28" t="str">
        <f aca="false">TEXT($B1531,"yyyy-mm")</f>
        <v>2026-08</v>
      </c>
      <c r="R1531" s="28" t="n">
        <f aca="false">IF(AND($O1531&gt;=DATE(2025,1,1),$O1531&lt;=DATE(2025,4,30)),1,0)</f>
        <v>0</v>
      </c>
    </row>
    <row r="1532" customFormat="false" ht="15" hidden="false" customHeight="false" outlineLevel="0" collapsed="false">
      <c r="A1532" s="28" t="n">
        <v>166</v>
      </c>
      <c r="B1532" s="29" t="n">
        <v>46265</v>
      </c>
      <c r="C1532" s="28" t="n">
        <v>16400</v>
      </c>
      <c r="D1532" s="28" t="n">
        <v>0</v>
      </c>
      <c r="E1532" s="28" t="n">
        <v>0</v>
      </c>
      <c r="F1532" s="28" t="s">
        <v>345</v>
      </c>
      <c r="G1532" s="28" t="n">
        <v>0</v>
      </c>
      <c r="H1532" s="28" t="n">
        <v>0</v>
      </c>
      <c r="I1532" s="28" t="n">
        <v>0</v>
      </c>
      <c r="J1532" s="28" t="n">
        <v>95</v>
      </c>
      <c r="K1532" s="28" t="n">
        <v>10</v>
      </c>
      <c r="L1532" s="28" t="n">
        <v>2</v>
      </c>
      <c r="M1532" s="28" t="s">
        <v>146</v>
      </c>
      <c r="N1532" s="28" t="s">
        <v>140</v>
      </c>
      <c r="O1532" s="29" t="n">
        <v>46262</v>
      </c>
      <c r="P1532" s="28" t="n">
        <f aca="false">ROUNDDOWN(($B1532-$O1532)/30,0)</f>
        <v>0</v>
      </c>
      <c r="Q1532" s="28" t="str">
        <f aca="false">TEXT($B1532,"yyyy-mm")</f>
        <v>2026-08</v>
      </c>
      <c r="R1532" s="28" t="n">
        <f aca="false">IF(AND($O1532&gt;=DATE(2025,1,1),$O1532&lt;=DATE(2025,4,30)),1,0)</f>
        <v>0</v>
      </c>
    </row>
    <row r="1533" customFormat="false" ht="15" hidden="false" customHeight="false" outlineLevel="0" collapsed="false">
      <c r="A1533" s="28" t="n">
        <v>167</v>
      </c>
      <c r="B1533" s="29" t="n">
        <v>45138</v>
      </c>
      <c r="C1533" s="28" t="n">
        <v>21700</v>
      </c>
      <c r="D1533" s="28" t="n">
        <v>0</v>
      </c>
      <c r="E1533" s="28" t="n">
        <v>0</v>
      </c>
      <c r="F1533" s="28" t="s">
        <v>345</v>
      </c>
      <c r="G1533" s="28" t="n">
        <v>0</v>
      </c>
      <c r="H1533" s="28" t="n">
        <v>0</v>
      </c>
      <c r="I1533" s="28" t="n">
        <v>0</v>
      </c>
      <c r="J1533" s="28" t="n">
        <v>39</v>
      </c>
      <c r="K1533" s="28" t="n">
        <v>8</v>
      </c>
      <c r="L1533" s="28" t="n">
        <v>3</v>
      </c>
      <c r="M1533" s="28" t="s">
        <v>145</v>
      </c>
      <c r="N1533" s="28" t="s">
        <v>141</v>
      </c>
      <c r="O1533" s="29" t="n">
        <v>45128</v>
      </c>
      <c r="P1533" s="28" t="n">
        <f aca="false">ROUNDDOWN(($B1533-$O1533)/30,0)</f>
        <v>0</v>
      </c>
      <c r="Q1533" s="28" t="str">
        <f aca="false">TEXT($B1533,"yyyy-mm")</f>
        <v>2023-07</v>
      </c>
      <c r="R1533" s="28" t="n">
        <f aca="false">IF(AND($O1533&gt;=DATE(2025,1,1),$O1533&lt;=DATE(2025,4,30)),1,0)</f>
        <v>0</v>
      </c>
    </row>
    <row r="1534" customFormat="false" ht="15" hidden="false" customHeight="false" outlineLevel="0" collapsed="false">
      <c r="A1534" s="28" t="n">
        <v>167</v>
      </c>
      <c r="B1534" s="29" t="n">
        <v>45169</v>
      </c>
      <c r="C1534" s="28" t="n">
        <v>18083.33</v>
      </c>
      <c r="D1534" s="28" t="n">
        <v>0</v>
      </c>
      <c r="E1534" s="28" t="n">
        <v>0</v>
      </c>
      <c r="F1534" s="28" t="s">
        <v>345</v>
      </c>
      <c r="G1534" s="28" t="n">
        <v>0</v>
      </c>
      <c r="H1534" s="28" t="n">
        <v>0</v>
      </c>
      <c r="I1534" s="28" t="n">
        <v>0</v>
      </c>
      <c r="J1534" s="28" t="n">
        <v>39</v>
      </c>
      <c r="K1534" s="28" t="n">
        <v>8</v>
      </c>
      <c r="L1534" s="28" t="n">
        <v>3</v>
      </c>
      <c r="M1534" s="28" t="s">
        <v>145</v>
      </c>
      <c r="N1534" s="28" t="s">
        <v>141</v>
      </c>
      <c r="O1534" s="29" t="n">
        <v>45128</v>
      </c>
      <c r="P1534" s="28" t="n">
        <f aca="false">ROUNDDOWN(($B1534-$O1534)/30,0)</f>
        <v>1</v>
      </c>
      <c r="Q1534" s="28" t="str">
        <f aca="false">TEXT($B1534,"yyyy-mm")</f>
        <v>2023-08</v>
      </c>
      <c r="R1534" s="28" t="n">
        <f aca="false">IF(AND($O1534&gt;=DATE(2025,1,1),$O1534&lt;=DATE(2025,4,30)),1,0)</f>
        <v>0</v>
      </c>
    </row>
    <row r="1535" customFormat="false" ht="15" hidden="false" customHeight="false" outlineLevel="0" collapsed="false">
      <c r="A1535" s="28" t="n">
        <v>167</v>
      </c>
      <c r="B1535" s="29" t="n">
        <v>45199</v>
      </c>
      <c r="C1535" s="28" t="n">
        <v>14466.66</v>
      </c>
      <c r="D1535" s="28" t="n">
        <v>0</v>
      </c>
      <c r="E1535" s="28" t="n">
        <v>0</v>
      </c>
      <c r="F1535" s="28" t="s">
        <v>345</v>
      </c>
      <c r="G1535" s="28" t="n">
        <v>0</v>
      </c>
      <c r="H1535" s="28" t="n">
        <v>0</v>
      </c>
      <c r="I1535" s="28" t="n">
        <v>0</v>
      </c>
      <c r="J1535" s="28" t="n">
        <v>39</v>
      </c>
      <c r="K1535" s="28" t="n">
        <v>8</v>
      </c>
      <c r="L1535" s="28" t="n">
        <v>3</v>
      </c>
      <c r="M1535" s="28" t="s">
        <v>145</v>
      </c>
      <c r="N1535" s="28" t="s">
        <v>141</v>
      </c>
      <c r="O1535" s="29" t="n">
        <v>45128</v>
      </c>
      <c r="P1535" s="28" t="n">
        <f aca="false">ROUNDDOWN(($B1535-$O1535)/30,0)</f>
        <v>2</v>
      </c>
      <c r="Q1535" s="28" t="str">
        <f aca="false">TEXT($B1535,"yyyy-mm")</f>
        <v>2023-09</v>
      </c>
      <c r="R1535" s="28" t="n">
        <f aca="false">IF(AND($O1535&gt;=DATE(2025,1,1),$O1535&lt;=DATE(2025,4,30)),1,0)</f>
        <v>0</v>
      </c>
    </row>
    <row r="1536" customFormat="false" ht="15" hidden="false" customHeight="false" outlineLevel="0" collapsed="false">
      <c r="A1536" s="28" t="n">
        <v>167</v>
      </c>
      <c r="B1536" s="29" t="n">
        <v>45230</v>
      </c>
      <c r="C1536" s="28" t="n">
        <v>10849.99</v>
      </c>
      <c r="D1536" s="28" t="n">
        <v>0</v>
      </c>
      <c r="E1536" s="28" t="n">
        <v>0</v>
      </c>
      <c r="F1536" s="28" t="s">
        <v>345</v>
      </c>
      <c r="G1536" s="28" t="n">
        <v>0</v>
      </c>
      <c r="H1536" s="28" t="n">
        <v>0</v>
      </c>
      <c r="I1536" s="28" t="n">
        <v>0</v>
      </c>
      <c r="J1536" s="28" t="n">
        <v>39</v>
      </c>
      <c r="K1536" s="28" t="n">
        <v>8</v>
      </c>
      <c r="L1536" s="28" t="n">
        <v>3</v>
      </c>
      <c r="M1536" s="28" t="s">
        <v>145</v>
      </c>
      <c r="N1536" s="28" t="s">
        <v>141</v>
      </c>
      <c r="O1536" s="29" t="n">
        <v>45128</v>
      </c>
      <c r="P1536" s="28" t="n">
        <f aca="false">ROUNDDOWN(($B1536-$O1536)/30,0)</f>
        <v>3</v>
      </c>
      <c r="Q1536" s="28" t="str">
        <f aca="false">TEXT($B1536,"yyyy-mm")</f>
        <v>2023-10</v>
      </c>
      <c r="R1536" s="28" t="n">
        <f aca="false">IF(AND($O1536&gt;=DATE(2025,1,1),$O1536&lt;=DATE(2025,4,30)),1,0)</f>
        <v>0</v>
      </c>
    </row>
    <row r="1537" customFormat="false" ht="15" hidden="false" customHeight="false" outlineLevel="0" collapsed="false">
      <c r="A1537" s="28" t="n">
        <v>167</v>
      </c>
      <c r="B1537" s="29" t="n">
        <v>45260</v>
      </c>
      <c r="C1537" s="28" t="n">
        <v>7233.32</v>
      </c>
      <c r="D1537" s="28" t="n">
        <v>0</v>
      </c>
      <c r="E1537" s="28" t="n">
        <v>0</v>
      </c>
      <c r="F1537" s="28" t="s">
        <v>345</v>
      </c>
      <c r="G1537" s="28" t="n">
        <v>0</v>
      </c>
      <c r="H1537" s="28" t="n">
        <v>0</v>
      </c>
      <c r="I1537" s="28" t="n">
        <v>0</v>
      </c>
      <c r="J1537" s="28" t="n">
        <v>39</v>
      </c>
      <c r="K1537" s="28" t="n">
        <v>8</v>
      </c>
      <c r="L1537" s="28" t="n">
        <v>3</v>
      </c>
      <c r="M1537" s="28" t="s">
        <v>145</v>
      </c>
      <c r="N1537" s="28" t="s">
        <v>141</v>
      </c>
      <c r="O1537" s="29" t="n">
        <v>45128</v>
      </c>
      <c r="P1537" s="28" t="n">
        <f aca="false">ROUNDDOWN(($B1537-$O1537)/30,0)</f>
        <v>4</v>
      </c>
      <c r="Q1537" s="28" t="str">
        <f aca="false">TEXT($B1537,"yyyy-mm")</f>
        <v>2023-11</v>
      </c>
      <c r="R1537" s="28" t="n">
        <f aca="false">IF(AND($O1537&gt;=DATE(2025,1,1),$O1537&lt;=DATE(2025,4,30)),1,0)</f>
        <v>0</v>
      </c>
    </row>
    <row r="1538" customFormat="false" ht="15" hidden="false" customHeight="false" outlineLevel="0" collapsed="false">
      <c r="A1538" s="28" t="n">
        <v>167</v>
      </c>
      <c r="B1538" s="29" t="n">
        <v>45291</v>
      </c>
      <c r="C1538" s="28" t="n">
        <v>3616.65</v>
      </c>
      <c r="D1538" s="28" t="n">
        <v>0</v>
      </c>
      <c r="E1538" s="28" t="n">
        <v>0</v>
      </c>
      <c r="F1538" s="28" t="s">
        <v>345</v>
      </c>
      <c r="G1538" s="28" t="n">
        <v>0</v>
      </c>
      <c r="H1538" s="28" t="n">
        <v>0</v>
      </c>
      <c r="I1538" s="28" t="n">
        <v>0</v>
      </c>
      <c r="J1538" s="28" t="n">
        <v>39</v>
      </c>
      <c r="K1538" s="28" t="n">
        <v>8</v>
      </c>
      <c r="L1538" s="28" t="n">
        <v>3</v>
      </c>
      <c r="M1538" s="28" t="s">
        <v>145</v>
      </c>
      <c r="N1538" s="28" t="s">
        <v>141</v>
      </c>
      <c r="O1538" s="29" t="n">
        <v>45128</v>
      </c>
      <c r="P1538" s="28" t="n">
        <f aca="false">ROUNDDOWN(($B1538-$O1538)/30,0)</f>
        <v>5</v>
      </c>
      <c r="Q1538" s="28" t="str">
        <f aca="false">TEXT($B1538,"yyyy-mm")</f>
        <v>2023-12</v>
      </c>
      <c r="R1538" s="28" t="n">
        <f aca="false">IF(AND($O1538&gt;=DATE(2025,1,1),$O1538&lt;=DATE(2025,4,30)),1,0)</f>
        <v>0</v>
      </c>
    </row>
    <row r="1539" customFormat="false" ht="15" hidden="false" customHeight="false" outlineLevel="0" collapsed="false">
      <c r="A1539" s="28" t="n">
        <v>167</v>
      </c>
      <c r="B1539" s="29" t="n">
        <v>45322</v>
      </c>
      <c r="C1539" s="28" t="n">
        <v>0</v>
      </c>
      <c r="D1539" s="28" t="n">
        <v>0</v>
      </c>
      <c r="E1539" s="28" t="n">
        <v>0</v>
      </c>
      <c r="F1539" s="28" t="s">
        <v>345</v>
      </c>
      <c r="G1539" s="28" t="n">
        <v>0</v>
      </c>
      <c r="H1539" s="28" t="n">
        <v>0</v>
      </c>
      <c r="I1539" s="28" t="n">
        <v>0</v>
      </c>
      <c r="J1539" s="28" t="n">
        <v>39</v>
      </c>
      <c r="K1539" s="28" t="n">
        <v>8</v>
      </c>
      <c r="L1539" s="28" t="n">
        <v>3</v>
      </c>
      <c r="M1539" s="28" t="s">
        <v>145</v>
      </c>
      <c r="N1539" s="28" t="s">
        <v>141</v>
      </c>
      <c r="O1539" s="29" t="n">
        <v>45128</v>
      </c>
      <c r="P1539" s="28" t="n">
        <f aca="false">ROUNDDOWN(($B1539-$O1539)/30,0)</f>
        <v>6</v>
      </c>
      <c r="Q1539" s="28" t="str">
        <f aca="false">TEXT($B1539,"yyyy-mm")</f>
        <v>2024-01</v>
      </c>
      <c r="R1539" s="28" t="n">
        <f aca="false">IF(AND($O1539&gt;=DATE(2025,1,1),$O1539&lt;=DATE(2025,4,30)),1,0)</f>
        <v>0</v>
      </c>
    </row>
    <row r="1540" customFormat="false" ht="15" hidden="false" customHeight="false" outlineLevel="0" collapsed="false">
      <c r="A1540" s="28" t="n">
        <v>168</v>
      </c>
      <c r="B1540" s="29" t="n">
        <v>45322</v>
      </c>
      <c r="C1540" s="28" t="n">
        <v>937100</v>
      </c>
      <c r="D1540" s="28" t="n">
        <v>0</v>
      </c>
      <c r="E1540" s="28" t="n">
        <v>0</v>
      </c>
      <c r="F1540" s="28" t="s">
        <v>345</v>
      </c>
      <c r="G1540" s="28" t="n">
        <v>0</v>
      </c>
      <c r="H1540" s="28" t="n">
        <v>0</v>
      </c>
      <c r="I1540" s="28" t="n">
        <v>0</v>
      </c>
      <c r="J1540" s="28" t="n">
        <v>133</v>
      </c>
      <c r="K1540" s="28" t="n">
        <v>12</v>
      </c>
      <c r="L1540" s="28" t="n">
        <v>2</v>
      </c>
      <c r="M1540" s="28" t="s">
        <v>146</v>
      </c>
      <c r="N1540" s="28" t="s">
        <v>138</v>
      </c>
      <c r="O1540" s="29" t="n">
        <v>45306</v>
      </c>
      <c r="P1540" s="28" t="n">
        <f aca="false">ROUNDDOWN(($B1540-$O1540)/30,0)</f>
        <v>0</v>
      </c>
      <c r="Q1540" s="28" t="str">
        <f aca="false">TEXT($B1540,"yyyy-mm")</f>
        <v>2024-01</v>
      </c>
      <c r="R1540" s="28" t="n">
        <f aca="false">IF(AND($O1540&gt;=DATE(2025,1,1),$O1540&lt;=DATE(2025,4,30)),1,0)</f>
        <v>0</v>
      </c>
    </row>
    <row r="1541" customFormat="false" ht="15" hidden="false" customHeight="false" outlineLevel="0" collapsed="false">
      <c r="A1541" s="28" t="n">
        <v>168</v>
      </c>
      <c r="B1541" s="29" t="n">
        <v>45351</v>
      </c>
      <c r="C1541" s="28" t="n">
        <v>917161.7</v>
      </c>
      <c r="D1541" s="28" t="n">
        <v>0</v>
      </c>
      <c r="E1541" s="28" t="n">
        <v>0</v>
      </c>
      <c r="F1541" s="28" t="s">
        <v>345</v>
      </c>
      <c r="G1541" s="28" t="n">
        <v>0</v>
      </c>
      <c r="H1541" s="28" t="n">
        <v>0</v>
      </c>
      <c r="I1541" s="28" t="n">
        <v>0</v>
      </c>
      <c r="J1541" s="28" t="n">
        <v>133</v>
      </c>
      <c r="K1541" s="28" t="n">
        <v>12</v>
      </c>
      <c r="L1541" s="28" t="n">
        <v>2</v>
      </c>
      <c r="M1541" s="28" t="s">
        <v>146</v>
      </c>
      <c r="N1541" s="28" t="s">
        <v>138</v>
      </c>
      <c r="O1541" s="29" t="n">
        <v>45306</v>
      </c>
      <c r="P1541" s="28" t="n">
        <f aca="false">ROUNDDOWN(($B1541-$O1541)/30,0)</f>
        <v>1</v>
      </c>
      <c r="Q1541" s="28" t="str">
        <f aca="false">TEXT($B1541,"yyyy-mm")</f>
        <v>2024-02</v>
      </c>
      <c r="R1541" s="28" t="n">
        <f aca="false">IF(AND($O1541&gt;=DATE(2025,1,1),$O1541&lt;=DATE(2025,4,30)),1,0)</f>
        <v>0</v>
      </c>
    </row>
    <row r="1542" customFormat="false" ht="15" hidden="false" customHeight="false" outlineLevel="0" collapsed="false">
      <c r="A1542" s="28" t="n">
        <v>168</v>
      </c>
      <c r="B1542" s="29" t="n">
        <v>45382</v>
      </c>
      <c r="C1542" s="28" t="n">
        <v>897223.4</v>
      </c>
      <c r="D1542" s="28" t="n">
        <v>0</v>
      </c>
      <c r="E1542" s="28" t="n">
        <v>0</v>
      </c>
      <c r="F1542" s="28" t="s">
        <v>345</v>
      </c>
      <c r="G1542" s="28" t="n">
        <v>0</v>
      </c>
      <c r="H1542" s="28" t="n">
        <v>0</v>
      </c>
      <c r="I1542" s="28" t="n">
        <v>0</v>
      </c>
      <c r="J1542" s="28" t="n">
        <v>133</v>
      </c>
      <c r="K1542" s="28" t="n">
        <v>12</v>
      </c>
      <c r="L1542" s="28" t="n">
        <v>2</v>
      </c>
      <c r="M1542" s="28" t="s">
        <v>146</v>
      </c>
      <c r="N1542" s="28" t="s">
        <v>138</v>
      </c>
      <c r="O1542" s="29" t="n">
        <v>45306</v>
      </c>
      <c r="P1542" s="28" t="n">
        <f aca="false">ROUNDDOWN(($B1542-$O1542)/30,0)</f>
        <v>2</v>
      </c>
      <c r="Q1542" s="28" t="str">
        <f aca="false">TEXT($B1542,"yyyy-mm")</f>
        <v>2024-03</v>
      </c>
      <c r="R1542" s="28" t="n">
        <f aca="false">IF(AND($O1542&gt;=DATE(2025,1,1),$O1542&lt;=DATE(2025,4,30)),1,0)</f>
        <v>0</v>
      </c>
    </row>
    <row r="1543" customFormat="false" ht="15" hidden="false" customHeight="false" outlineLevel="0" collapsed="false">
      <c r="A1543" s="28" t="n">
        <v>168</v>
      </c>
      <c r="B1543" s="29" t="n">
        <v>45412</v>
      </c>
      <c r="C1543" s="28" t="n">
        <v>877285.1</v>
      </c>
      <c r="D1543" s="28" t="n">
        <v>0</v>
      </c>
      <c r="E1543" s="28" t="n">
        <v>0</v>
      </c>
      <c r="F1543" s="28" t="s">
        <v>345</v>
      </c>
      <c r="G1543" s="28" t="n">
        <v>0</v>
      </c>
      <c r="H1543" s="28" t="n">
        <v>0</v>
      </c>
      <c r="I1543" s="28" t="n">
        <v>0</v>
      </c>
      <c r="J1543" s="28" t="n">
        <v>133</v>
      </c>
      <c r="K1543" s="28" t="n">
        <v>12</v>
      </c>
      <c r="L1543" s="28" t="n">
        <v>2</v>
      </c>
      <c r="M1543" s="28" t="s">
        <v>146</v>
      </c>
      <c r="N1543" s="28" t="s">
        <v>138</v>
      </c>
      <c r="O1543" s="29" t="n">
        <v>45306</v>
      </c>
      <c r="P1543" s="28" t="n">
        <f aca="false">ROUNDDOWN(($B1543-$O1543)/30,0)</f>
        <v>3</v>
      </c>
      <c r="Q1543" s="28" t="str">
        <f aca="false">TEXT($B1543,"yyyy-mm")</f>
        <v>2024-04</v>
      </c>
      <c r="R1543" s="28" t="n">
        <f aca="false">IF(AND($O1543&gt;=DATE(2025,1,1),$O1543&lt;=DATE(2025,4,30)),1,0)</f>
        <v>0</v>
      </c>
    </row>
    <row r="1544" customFormat="false" ht="15" hidden="false" customHeight="false" outlineLevel="0" collapsed="false">
      <c r="A1544" s="28" t="n">
        <v>168</v>
      </c>
      <c r="B1544" s="29" t="n">
        <v>45443</v>
      </c>
      <c r="C1544" s="28" t="n">
        <v>857346.8</v>
      </c>
      <c r="D1544" s="28" t="n">
        <v>0</v>
      </c>
      <c r="E1544" s="28" t="n">
        <v>0</v>
      </c>
      <c r="F1544" s="28" t="s">
        <v>345</v>
      </c>
      <c r="G1544" s="28" t="n">
        <v>0</v>
      </c>
      <c r="H1544" s="28" t="n">
        <v>0</v>
      </c>
      <c r="I1544" s="28" t="n">
        <v>0</v>
      </c>
      <c r="J1544" s="28" t="n">
        <v>133</v>
      </c>
      <c r="K1544" s="28" t="n">
        <v>12</v>
      </c>
      <c r="L1544" s="28" t="n">
        <v>2</v>
      </c>
      <c r="M1544" s="28" t="s">
        <v>146</v>
      </c>
      <c r="N1544" s="28" t="s">
        <v>138</v>
      </c>
      <c r="O1544" s="29" t="n">
        <v>45306</v>
      </c>
      <c r="P1544" s="28" t="n">
        <f aca="false">ROUNDDOWN(($B1544-$O1544)/30,0)</f>
        <v>4</v>
      </c>
      <c r="Q1544" s="28" t="str">
        <f aca="false">TEXT($B1544,"yyyy-mm")</f>
        <v>2024-05</v>
      </c>
      <c r="R1544" s="28" t="n">
        <f aca="false">IF(AND($O1544&gt;=DATE(2025,1,1),$O1544&lt;=DATE(2025,4,30)),1,0)</f>
        <v>0</v>
      </c>
    </row>
    <row r="1545" customFormat="false" ht="15" hidden="false" customHeight="false" outlineLevel="0" collapsed="false">
      <c r="A1545" s="28" t="n">
        <v>168</v>
      </c>
      <c r="B1545" s="29" t="n">
        <v>45473</v>
      </c>
      <c r="C1545" s="28" t="n">
        <v>837408.5</v>
      </c>
      <c r="D1545" s="28" t="n">
        <v>0</v>
      </c>
      <c r="E1545" s="28" t="n">
        <v>0</v>
      </c>
      <c r="F1545" s="28" t="s">
        <v>345</v>
      </c>
      <c r="G1545" s="28" t="n">
        <v>0</v>
      </c>
      <c r="H1545" s="28" t="n">
        <v>0</v>
      </c>
      <c r="I1545" s="28" t="n">
        <v>0</v>
      </c>
      <c r="J1545" s="28" t="n">
        <v>133</v>
      </c>
      <c r="K1545" s="28" t="n">
        <v>12</v>
      </c>
      <c r="L1545" s="28" t="n">
        <v>2</v>
      </c>
      <c r="M1545" s="28" t="s">
        <v>146</v>
      </c>
      <c r="N1545" s="28" t="s">
        <v>138</v>
      </c>
      <c r="O1545" s="29" t="n">
        <v>45306</v>
      </c>
      <c r="P1545" s="28" t="n">
        <f aca="false">ROUNDDOWN(($B1545-$O1545)/30,0)</f>
        <v>5</v>
      </c>
      <c r="Q1545" s="28" t="str">
        <f aca="false">TEXT($B1545,"yyyy-mm")</f>
        <v>2024-06</v>
      </c>
      <c r="R1545" s="28" t="n">
        <f aca="false">IF(AND($O1545&gt;=DATE(2025,1,1),$O1545&lt;=DATE(2025,4,30)),1,0)</f>
        <v>0</v>
      </c>
    </row>
    <row r="1546" customFormat="false" ht="15" hidden="false" customHeight="false" outlineLevel="0" collapsed="false">
      <c r="A1546" s="28" t="n">
        <v>168</v>
      </c>
      <c r="B1546" s="29" t="n">
        <v>45504</v>
      </c>
      <c r="C1546" s="28" t="n">
        <v>817470.2</v>
      </c>
      <c r="D1546" s="28" t="n">
        <v>0</v>
      </c>
      <c r="E1546" s="28" t="n">
        <v>0</v>
      </c>
      <c r="F1546" s="28" t="s">
        <v>345</v>
      </c>
      <c r="G1546" s="28" t="n">
        <v>0</v>
      </c>
      <c r="H1546" s="28" t="n">
        <v>0</v>
      </c>
      <c r="I1546" s="28" t="n">
        <v>0</v>
      </c>
      <c r="J1546" s="28" t="n">
        <v>133</v>
      </c>
      <c r="K1546" s="28" t="n">
        <v>12</v>
      </c>
      <c r="L1546" s="28" t="n">
        <v>2</v>
      </c>
      <c r="M1546" s="28" t="s">
        <v>146</v>
      </c>
      <c r="N1546" s="28" t="s">
        <v>138</v>
      </c>
      <c r="O1546" s="29" t="n">
        <v>45306</v>
      </c>
      <c r="P1546" s="28" t="n">
        <f aca="false">ROUNDDOWN(($B1546-$O1546)/30,0)</f>
        <v>6</v>
      </c>
      <c r="Q1546" s="28" t="str">
        <f aca="false">TEXT($B1546,"yyyy-mm")</f>
        <v>2024-07</v>
      </c>
      <c r="R1546" s="28" t="n">
        <f aca="false">IF(AND($O1546&gt;=DATE(2025,1,1),$O1546&lt;=DATE(2025,4,30)),1,0)</f>
        <v>0</v>
      </c>
    </row>
    <row r="1547" customFormat="false" ht="15" hidden="false" customHeight="false" outlineLevel="0" collapsed="false">
      <c r="A1547" s="28" t="n">
        <v>168</v>
      </c>
      <c r="B1547" s="29" t="n">
        <v>45535</v>
      </c>
      <c r="C1547" s="28" t="n">
        <v>797531.9</v>
      </c>
      <c r="D1547" s="28" t="n">
        <v>0</v>
      </c>
      <c r="E1547" s="28" t="n">
        <v>0</v>
      </c>
      <c r="F1547" s="28" t="s">
        <v>345</v>
      </c>
      <c r="G1547" s="28" t="n">
        <v>0</v>
      </c>
      <c r="H1547" s="28" t="n">
        <v>0</v>
      </c>
      <c r="I1547" s="28" t="n">
        <v>0</v>
      </c>
      <c r="J1547" s="28" t="n">
        <v>133</v>
      </c>
      <c r="K1547" s="28" t="n">
        <v>12</v>
      </c>
      <c r="L1547" s="28" t="n">
        <v>2</v>
      </c>
      <c r="M1547" s="28" t="s">
        <v>146</v>
      </c>
      <c r="N1547" s="28" t="s">
        <v>138</v>
      </c>
      <c r="O1547" s="29" t="n">
        <v>45306</v>
      </c>
      <c r="P1547" s="28" t="n">
        <f aca="false">ROUNDDOWN(($B1547-$O1547)/30,0)</f>
        <v>7</v>
      </c>
      <c r="Q1547" s="28" t="str">
        <f aca="false">TEXT($B1547,"yyyy-mm")</f>
        <v>2024-08</v>
      </c>
      <c r="R1547" s="28" t="n">
        <f aca="false">IF(AND($O1547&gt;=DATE(2025,1,1),$O1547&lt;=DATE(2025,4,30)),1,0)</f>
        <v>0</v>
      </c>
    </row>
    <row r="1548" customFormat="false" ht="15" hidden="false" customHeight="false" outlineLevel="0" collapsed="false">
      <c r="A1548" s="28" t="n">
        <v>168</v>
      </c>
      <c r="B1548" s="29" t="n">
        <v>45565</v>
      </c>
      <c r="C1548" s="28" t="n">
        <v>777593.6</v>
      </c>
      <c r="D1548" s="28" t="n">
        <v>0</v>
      </c>
      <c r="E1548" s="28" t="n">
        <v>0</v>
      </c>
      <c r="F1548" s="28" t="s">
        <v>345</v>
      </c>
      <c r="G1548" s="28" t="n">
        <v>0</v>
      </c>
      <c r="H1548" s="28" t="n">
        <v>0</v>
      </c>
      <c r="I1548" s="28" t="n">
        <v>0</v>
      </c>
      <c r="J1548" s="28" t="n">
        <v>133</v>
      </c>
      <c r="K1548" s="28" t="n">
        <v>12</v>
      </c>
      <c r="L1548" s="28" t="n">
        <v>2</v>
      </c>
      <c r="M1548" s="28" t="s">
        <v>146</v>
      </c>
      <c r="N1548" s="28" t="s">
        <v>138</v>
      </c>
      <c r="O1548" s="29" t="n">
        <v>45306</v>
      </c>
      <c r="P1548" s="28" t="n">
        <f aca="false">ROUNDDOWN(($B1548-$O1548)/30,0)</f>
        <v>8</v>
      </c>
      <c r="Q1548" s="28" t="str">
        <f aca="false">TEXT($B1548,"yyyy-mm")</f>
        <v>2024-09</v>
      </c>
      <c r="R1548" s="28" t="n">
        <f aca="false">IF(AND($O1548&gt;=DATE(2025,1,1),$O1548&lt;=DATE(2025,4,30)),1,0)</f>
        <v>0</v>
      </c>
    </row>
    <row r="1549" customFormat="false" ht="15" hidden="false" customHeight="false" outlineLevel="0" collapsed="false">
      <c r="A1549" s="28" t="n">
        <v>168</v>
      </c>
      <c r="B1549" s="29" t="n">
        <v>45596</v>
      </c>
      <c r="C1549" s="28" t="n">
        <v>757655.3</v>
      </c>
      <c r="D1549" s="28" t="n">
        <v>0</v>
      </c>
      <c r="E1549" s="28" t="n">
        <v>0</v>
      </c>
      <c r="F1549" s="28" t="s">
        <v>345</v>
      </c>
      <c r="G1549" s="28" t="n">
        <v>0</v>
      </c>
      <c r="H1549" s="28" t="n">
        <v>0</v>
      </c>
      <c r="I1549" s="28" t="n">
        <v>0</v>
      </c>
      <c r="J1549" s="28" t="n">
        <v>133</v>
      </c>
      <c r="K1549" s="28" t="n">
        <v>12</v>
      </c>
      <c r="L1549" s="28" t="n">
        <v>2</v>
      </c>
      <c r="M1549" s="28" t="s">
        <v>146</v>
      </c>
      <c r="N1549" s="28" t="s">
        <v>138</v>
      </c>
      <c r="O1549" s="29" t="n">
        <v>45306</v>
      </c>
      <c r="P1549" s="28" t="n">
        <f aca="false">ROUNDDOWN(($B1549-$O1549)/30,0)</f>
        <v>9</v>
      </c>
      <c r="Q1549" s="28" t="str">
        <f aca="false">TEXT($B1549,"yyyy-mm")</f>
        <v>2024-10</v>
      </c>
      <c r="R1549" s="28" t="n">
        <f aca="false">IF(AND($O1549&gt;=DATE(2025,1,1),$O1549&lt;=DATE(2025,4,30)),1,0)</f>
        <v>0</v>
      </c>
    </row>
    <row r="1550" customFormat="false" ht="15" hidden="false" customHeight="false" outlineLevel="0" collapsed="false">
      <c r="A1550" s="28" t="n">
        <v>168</v>
      </c>
      <c r="B1550" s="29" t="n">
        <v>45626</v>
      </c>
      <c r="C1550" s="28" t="n">
        <v>737717</v>
      </c>
      <c r="D1550" s="28" t="n">
        <v>0</v>
      </c>
      <c r="E1550" s="28" t="n">
        <v>0</v>
      </c>
      <c r="F1550" s="28" t="s">
        <v>345</v>
      </c>
      <c r="G1550" s="28" t="n">
        <v>0</v>
      </c>
      <c r="H1550" s="28" t="n">
        <v>0</v>
      </c>
      <c r="I1550" s="28" t="n">
        <v>0</v>
      </c>
      <c r="J1550" s="28" t="n">
        <v>133</v>
      </c>
      <c r="K1550" s="28" t="n">
        <v>12</v>
      </c>
      <c r="L1550" s="28" t="n">
        <v>2</v>
      </c>
      <c r="M1550" s="28" t="s">
        <v>146</v>
      </c>
      <c r="N1550" s="28" t="s">
        <v>138</v>
      </c>
      <c r="O1550" s="29" t="n">
        <v>45306</v>
      </c>
      <c r="P1550" s="28" t="n">
        <f aca="false">ROUNDDOWN(($B1550-$O1550)/30,0)</f>
        <v>10</v>
      </c>
      <c r="Q1550" s="28" t="str">
        <f aca="false">TEXT($B1550,"yyyy-mm")</f>
        <v>2024-11</v>
      </c>
      <c r="R1550" s="28" t="n">
        <f aca="false">IF(AND($O1550&gt;=DATE(2025,1,1),$O1550&lt;=DATE(2025,4,30)),1,0)</f>
        <v>0</v>
      </c>
    </row>
    <row r="1551" customFormat="false" ht="15" hidden="false" customHeight="false" outlineLevel="0" collapsed="false">
      <c r="A1551" s="28" t="n">
        <v>168</v>
      </c>
      <c r="B1551" s="29" t="n">
        <v>45657</v>
      </c>
      <c r="C1551" s="28" t="n">
        <v>717778.7</v>
      </c>
      <c r="D1551" s="28" t="n">
        <v>0</v>
      </c>
      <c r="E1551" s="28" t="n">
        <v>0</v>
      </c>
      <c r="F1551" s="28" t="s">
        <v>345</v>
      </c>
      <c r="G1551" s="28" t="n">
        <v>0</v>
      </c>
      <c r="H1551" s="28" t="n">
        <v>0</v>
      </c>
      <c r="I1551" s="28" t="n">
        <v>0</v>
      </c>
      <c r="J1551" s="28" t="n">
        <v>133</v>
      </c>
      <c r="K1551" s="28" t="n">
        <v>12</v>
      </c>
      <c r="L1551" s="28" t="n">
        <v>2</v>
      </c>
      <c r="M1551" s="28" t="s">
        <v>146</v>
      </c>
      <c r="N1551" s="28" t="s">
        <v>138</v>
      </c>
      <c r="O1551" s="29" t="n">
        <v>45306</v>
      </c>
      <c r="P1551" s="28" t="n">
        <f aca="false">ROUNDDOWN(($B1551-$O1551)/30,0)</f>
        <v>11</v>
      </c>
      <c r="Q1551" s="28" t="str">
        <f aca="false">TEXT($B1551,"yyyy-mm")</f>
        <v>2024-12</v>
      </c>
      <c r="R1551" s="28" t="n">
        <f aca="false">IF(AND($O1551&gt;=DATE(2025,1,1),$O1551&lt;=DATE(2025,4,30)),1,0)</f>
        <v>0</v>
      </c>
    </row>
    <row r="1552" customFormat="false" ht="15" hidden="false" customHeight="false" outlineLevel="0" collapsed="false">
      <c r="A1552" s="28" t="n">
        <v>168</v>
      </c>
      <c r="B1552" s="29" t="n">
        <v>45688</v>
      </c>
      <c r="C1552" s="28" t="n">
        <v>697840.4</v>
      </c>
      <c r="D1552" s="28" t="n">
        <v>0</v>
      </c>
      <c r="E1552" s="28" t="n">
        <v>0</v>
      </c>
      <c r="F1552" s="28" t="s">
        <v>345</v>
      </c>
      <c r="G1552" s="28" t="n">
        <v>0</v>
      </c>
      <c r="H1552" s="28" t="n">
        <v>0</v>
      </c>
      <c r="I1552" s="28" t="n">
        <v>0</v>
      </c>
      <c r="J1552" s="28" t="n">
        <v>133</v>
      </c>
      <c r="K1552" s="28" t="n">
        <v>12</v>
      </c>
      <c r="L1552" s="28" t="n">
        <v>2</v>
      </c>
      <c r="M1552" s="28" t="s">
        <v>146</v>
      </c>
      <c r="N1552" s="28" t="s">
        <v>138</v>
      </c>
      <c r="O1552" s="29" t="n">
        <v>45306</v>
      </c>
      <c r="P1552" s="28" t="n">
        <f aca="false">ROUNDDOWN(($B1552-$O1552)/30,0)</f>
        <v>12</v>
      </c>
      <c r="Q1552" s="28" t="str">
        <f aca="false">TEXT($B1552,"yyyy-mm")</f>
        <v>2025-01</v>
      </c>
      <c r="R1552" s="28" t="n">
        <f aca="false">IF(AND($O1552&gt;=DATE(2025,1,1),$O1552&lt;=DATE(2025,4,30)),1,0)</f>
        <v>0</v>
      </c>
    </row>
    <row r="1553" customFormat="false" ht="15" hidden="false" customHeight="false" outlineLevel="0" collapsed="false">
      <c r="A1553" s="28" t="n">
        <v>168</v>
      </c>
      <c r="B1553" s="29" t="n">
        <v>45716</v>
      </c>
      <c r="C1553" s="28" t="n">
        <v>677902.1</v>
      </c>
      <c r="D1553" s="28" t="n">
        <v>0</v>
      </c>
      <c r="E1553" s="28" t="n">
        <v>0</v>
      </c>
      <c r="F1553" s="28" t="s">
        <v>345</v>
      </c>
      <c r="G1553" s="28" t="n">
        <v>0</v>
      </c>
      <c r="H1553" s="28" t="n">
        <v>0</v>
      </c>
      <c r="I1553" s="28" t="n">
        <v>0</v>
      </c>
      <c r="J1553" s="28" t="n">
        <v>133</v>
      </c>
      <c r="K1553" s="28" t="n">
        <v>12</v>
      </c>
      <c r="L1553" s="28" t="n">
        <v>2</v>
      </c>
      <c r="M1553" s="28" t="s">
        <v>146</v>
      </c>
      <c r="N1553" s="28" t="s">
        <v>138</v>
      </c>
      <c r="O1553" s="29" t="n">
        <v>45306</v>
      </c>
      <c r="P1553" s="28" t="n">
        <f aca="false">ROUNDDOWN(($B1553-$O1553)/30,0)</f>
        <v>13</v>
      </c>
      <c r="Q1553" s="28" t="str">
        <f aca="false">TEXT($B1553,"yyyy-mm")</f>
        <v>2025-02</v>
      </c>
      <c r="R1553" s="28" t="n">
        <f aca="false">IF(AND($O1553&gt;=DATE(2025,1,1),$O1553&lt;=DATE(2025,4,30)),1,0)</f>
        <v>0</v>
      </c>
    </row>
    <row r="1554" customFormat="false" ht="15" hidden="false" customHeight="false" outlineLevel="0" collapsed="false">
      <c r="A1554" s="28" t="n">
        <v>168</v>
      </c>
      <c r="B1554" s="29" t="n">
        <v>45747</v>
      </c>
      <c r="C1554" s="28" t="n">
        <v>657963.8</v>
      </c>
      <c r="D1554" s="28" t="n">
        <v>0</v>
      </c>
      <c r="E1554" s="28" t="n">
        <v>0</v>
      </c>
      <c r="F1554" s="28" t="s">
        <v>345</v>
      </c>
      <c r="G1554" s="28" t="n">
        <v>0</v>
      </c>
      <c r="H1554" s="28" t="n">
        <v>0</v>
      </c>
      <c r="I1554" s="28" t="n">
        <v>0</v>
      </c>
      <c r="J1554" s="28" t="n">
        <v>133</v>
      </c>
      <c r="K1554" s="28" t="n">
        <v>12</v>
      </c>
      <c r="L1554" s="28" t="n">
        <v>2</v>
      </c>
      <c r="M1554" s="28" t="s">
        <v>146</v>
      </c>
      <c r="N1554" s="28" t="s">
        <v>138</v>
      </c>
      <c r="O1554" s="29" t="n">
        <v>45306</v>
      </c>
      <c r="P1554" s="28" t="n">
        <f aca="false">ROUNDDOWN(($B1554-$O1554)/30,0)</f>
        <v>14</v>
      </c>
      <c r="Q1554" s="28" t="str">
        <f aca="false">TEXT($B1554,"yyyy-mm")</f>
        <v>2025-03</v>
      </c>
      <c r="R1554" s="28" t="n">
        <f aca="false">IF(AND($O1554&gt;=DATE(2025,1,1),$O1554&lt;=DATE(2025,4,30)),1,0)</f>
        <v>0</v>
      </c>
    </row>
    <row r="1555" customFormat="false" ht="15" hidden="false" customHeight="false" outlineLevel="0" collapsed="false">
      <c r="A1555" s="28" t="n">
        <v>168</v>
      </c>
      <c r="B1555" s="29" t="n">
        <v>45777</v>
      </c>
      <c r="C1555" s="28" t="n">
        <v>638025.5</v>
      </c>
      <c r="D1555" s="28" t="n">
        <v>0</v>
      </c>
      <c r="E1555" s="28" t="n">
        <v>0</v>
      </c>
      <c r="F1555" s="28" t="s">
        <v>345</v>
      </c>
      <c r="G1555" s="28" t="n">
        <v>0</v>
      </c>
      <c r="H1555" s="28" t="n">
        <v>0</v>
      </c>
      <c r="I1555" s="28" t="n">
        <v>0</v>
      </c>
      <c r="J1555" s="28" t="n">
        <v>133</v>
      </c>
      <c r="K1555" s="28" t="n">
        <v>12</v>
      </c>
      <c r="L1555" s="28" t="n">
        <v>2</v>
      </c>
      <c r="M1555" s="28" t="s">
        <v>146</v>
      </c>
      <c r="N1555" s="28" t="s">
        <v>138</v>
      </c>
      <c r="O1555" s="29" t="n">
        <v>45306</v>
      </c>
      <c r="P1555" s="28" t="n">
        <f aca="false">ROUNDDOWN(($B1555-$O1555)/30,0)</f>
        <v>15</v>
      </c>
      <c r="Q1555" s="28" t="str">
        <f aca="false">TEXT($B1555,"yyyy-mm")</f>
        <v>2025-04</v>
      </c>
      <c r="R1555" s="28" t="n">
        <f aca="false">IF(AND($O1555&gt;=DATE(2025,1,1),$O1555&lt;=DATE(2025,4,30)),1,0)</f>
        <v>0</v>
      </c>
    </row>
    <row r="1556" customFormat="false" ht="15" hidden="false" customHeight="false" outlineLevel="0" collapsed="false">
      <c r="A1556" s="28" t="n">
        <v>168</v>
      </c>
      <c r="B1556" s="29" t="n">
        <v>45808</v>
      </c>
      <c r="C1556" s="28" t="n">
        <v>618087.2</v>
      </c>
      <c r="D1556" s="28" t="n">
        <v>0</v>
      </c>
      <c r="E1556" s="28" t="n">
        <v>0</v>
      </c>
      <c r="F1556" s="28" t="s">
        <v>345</v>
      </c>
      <c r="G1556" s="28" t="n">
        <v>0</v>
      </c>
      <c r="H1556" s="28" t="n">
        <v>0</v>
      </c>
      <c r="I1556" s="28" t="n">
        <v>0</v>
      </c>
      <c r="J1556" s="28" t="n">
        <v>133</v>
      </c>
      <c r="K1556" s="28" t="n">
        <v>12</v>
      </c>
      <c r="L1556" s="28" t="n">
        <v>2</v>
      </c>
      <c r="M1556" s="28" t="s">
        <v>146</v>
      </c>
      <c r="N1556" s="28" t="s">
        <v>138</v>
      </c>
      <c r="O1556" s="29" t="n">
        <v>45306</v>
      </c>
      <c r="P1556" s="28" t="n">
        <f aca="false">ROUNDDOWN(($B1556-$O1556)/30,0)</f>
        <v>16</v>
      </c>
      <c r="Q1556" s="28" t="str">
        <f aca="false">TEXT($B1556,"yyyy-mm")</f>
        <v>2025-05</v>
      </c>
      <c r="R1556" s="28" t="n">
        <f aca="false">IF(AND($O1556&gt;=DATE(2025,1,1),$O1556&lt;=DATE(2025,4,30)),1,0)</f>
        <v>0</v>
      </c>
    </row>
    <row r="1557" customFormat="false" ht="15" hidden="false" customHeight="false" outlineLevel="0" collapsed="false">
      <c r="A1557" s="28" t="n">
        <v>168</v>
      </c>
      <c r="B1557" s="29" t="n">
        <v>45838</v>
      </c>
      <c r="C1557" s="28" t="n">
        <v>598148.9</v>
      </c>
      <c r="D1557" s="28" t="n">
        <v>0</v>
      </c>
      <c r="E1557" s="28" t="n">
        <v>0</v>
      </c>
      <c r="F1557" s="28" t="s">
        <v>345</v>
      </c>
      <c r="G1557" s="28" t="n">
        <v>0</v>
      </c>
      <c r="H1557" s="28" t="n">
        <v>0</v>
      </c>
      <c r="I1557" s="28" t="n">
        <v>0</v>
      </c>
      <c r="J1557" s="28" t="n">
        <v>133</v>
      </c>
      <c r="K1557" s="28" t="n">
        <v>12</v>
      </c>
      <c r="L1557" s="28" t="n">
        <v>2</v>
      </c>
      <c r="M1557" s="28" t="s">
        <v>146</v>
      </c>
      <c r="N1557" s="28" t="s">
        <v>138</v>
      </c>
      <c r="O1557" s="29" t="n">
        <v>45306</v>
      </c>
      <c r="P1557" s="28" t="n">
        <f aca="false">ROUNDDOWN(($B1557-$O1557)/30,0)</f>
        <v>17</v>
      </c>
      <c r="Q1557" s="28" t="str">
        <f aca="false">TEXT($B1557,"yyyy-mm")</f>
        <v>2025-06</v>
      </c>
      <c r="R1557" s="28" t="n">
        <f aca="false">IF(AND($O1557&gt;=DATE(2025,1,1),$O1557&lt;=DATE(2025,4,30)),1,0)</f>
        <v>0</v>
      </c>
    </row>
    <row r="1558" customFormat="false" ht="15" hidden="false" customHeight="false" outlineLevel="0" collapsed="false">
      <c r="A1558" s="28" t="n">
        <v>168</v>
      </c>
      <c r="B1558" s="29" t="n">
        <v>45869</v>
      </c>
      <c r="C1558" s="28" t="n">
        <v>578210.6</v>
      </c>
      <c r="D1558" s="28" t="n">
        <v>0</v>
      </c>
      <c r="E1558" s="28" t="n">
        <v>0</v>
      </c>
      <c r="F1558" s="28" t="s">
        <v>345</v>
      </c>
      <c r="G1558" s="28" t="n">
        <v>0</v>
      </c>
      <c r="H1558" s="28" t="n">
        <v>0</v>
      </c>
      <c r="I1558" s="28" t="n">
        <v>0</v>
      </c>
      <c r="J1558" s="28" t="n">
        <v>133</v>
      </c>
      <c r="K1558" s="28" t="n">
        <v>12</v>
      </c>
      <c r="L1558" s="28" t="n">
        <v>2</v>
      </c>
      <c r="M1558" s="28" t="s">
        <v>146</v>
      </c>
      <c r="N1558" s="28" t="s">
        <v>138</v>
      </c>
      <c r="O1558" s="29" t="n">
        <v>45306</v>
      </c>
      <c r="P1558" s="28" t="n">
        <f aca="false">ROUNDDOWN(($B1558-$O1558)/30,0)</f>
        <v>18</v>
      </c>
      <c r="Q1558" s="28" t="str">
        <f aca="false">TEXT($B1558,"yyyy-mm")</f>
        <v>2025-07</v>
      </c>
      <c r="R1558" s="28" t="n">
        <f aca="false">IF(AND($O1558&gt;=DATE(2025,1,1),$O1558&lt;=DATE(2025,4,30)),1,0)</f>
        <v>0</v>
      </c>
    </row>
    <row r="1559" customFormat="false" ht="15" hidden="false" customHeight="false" outlineLevel="0" collapsed="false">
      <c r="A1559" s="28" t="n">
        <v>168</v>
      </c>
      <c r="B1559" s="29" t="n">
        <v>45900</v>
      </c>
      <c r="C1559" s="28" t="n">
        <v>558272.3</v>
      </c>
      <c r="D1559" s="28" t="n">
        <v>0</v>
      </c>
      <c r="E1559" s="28" t="n">
        <v>0</v>
      </c>
      <c r="F1559" s="28" t="s">
        <v>345</v>
      </c>
      <c r="G1559" s="28" t="n">
        <v>0</v>
      </c>
      <c r="H1559" s="28" t="n">
        <v>0</v>
      </c>
      <c r="I1559" s="28" t="n">
        <v>0</v>
      </c>
      <c r="J1559" s="28" t="n">
        <v>133</v>
      </c>
      <c r="K1559" s="28" t="n">
        <v>12</v>
      </c>
      <c r="L1559" s="28" t="n">
        <v>2</v>
      </c>
      <c r="M1559" s="28" t="s">
        <v>146</v>
      </c>
      <c r="N1559" s="28" t="s">
        <v>138</v>
      </c>
      <c r="O1559" s="29" t="n">
        <v>45306</v>
      </c>
      <c r="P1559" s="28" t="n">
        <f aca="false">ROUNDDOWN(($B1559-$O1559)/30,0)</f>
        <v>19</v>
      </c>
      <c r="Q1559" s="28" t="str">
        <f aca="false">TEXT($B1559,"yyyy-mm")</f>
        <v>2025-08</v>
      </c>
      <c r="R1559" s="28" t="n">
        <f aca="false">IF(AND($O1559&gt;=DATE(2025,1,1),$O1559&lt;=DATE(2025,4,30)),1,0)</f>
        <v>0</v>
      </c>
    </row>
    <row r="1560" customFormat="false" ht="15" hidden="false" customHeight="false" outlineLevel="0" collapsed="false">
      <c r="A1560" s="28" t="n">
        <v>168</v>
      </c>
      <c r="B1560" s="29" t="n">
        <v>45930</v>
      </c>
      <c r="C1560" s="28" t="n">
        <v>538334</v>
      </c>
      <c r="D1560" s="28" t="n">
        <v>0</v>
      </c>
      <c r="E1560" s="28" t="n">
        <v>0</v>
      </c>
      <c r="F1560" s="28" t="s">
        <v>345</v>
      </c>
      <c r="G1560" s="28" t="n">
        <v>0</v>
      </c>
      <c r="H1560" s="28" t="n">
        <v>0</v>
      </c>
      <c r="I1560" s="28" t="n">
        <v>0</v>
      </c>
      <c r="J1560" s="28" t="n">
        <v>133</v>
      </c>
      <c r="K1560" s="28" t="n">
        <v>12</v>
      </c>
      <c r="L1560" s="28" t="n">
        <v>2</v>
      </c>
      <c r="M1560" s="28" t="s">
        <v>146</v>
      </c>
      <c r="N1560" s="28" t="s">
        <v>138</v>
      </c>
      <c r="O1560" s="29" t="n">
        <v>45306</v>
      </c>
      <c r="P1560" s="28" t="n">
        <f aca="false">ROUNDDOWN(($B1560-$O1560)/30,0)</f>
        <v>20</v>
      </c>
      <c r="Q1560" s="28" t="str">
        <f aca="false">TEXT($B1560,"yyyy-mm")</f>
        <v>2025-09</v>
      </c>
      <c r="R1560" s="28" t="n">
        <f aca="false">IF(AND($O1560&gt;=DATE(2025,1,1),$O1560&lt;=DATE(2025,4,30)),1,0)</f>
        <v>0</v>
      </c>
    </row>
    <row r="1561" customFormat="false" ht="15" hidden="false" customHeight="false" outlineLevel="0" collapsed="false">
      <c r="A1561" s="28" t="n">
        <v>168</v>
      </c>
      <c r="B1561" s="29" t="n">
        <v>45961</v>
      </c>
      <c r="C1561" s="28" t="n">
        <v>518395.7</v>
      </c>
      <c r="D1561" s="28" t="n">
        <v>0</v>
      </c>
      <c r="E1561" s="28" t="n">
        <v>0</v>
      </c>
      <c r="F1561" s="28" t="s">
        <v>345</v>
      </c>
      <c r="G1561" s="28" t="n">
        <v>0</v>
      </c>
      <c r="H1561" s="28" t="n">
        <v>0</v>
      </c>
      <c r="I1561" s="28" t="n">
        <v>0</v>
      </c>
      <c r="J1561" s="28" t="n">
        <v>133</v>
      </c>
      <c r="K1561" s="28" t="n">
        <v>12</v>
      </c>
      <c r="L1561" s="28" t="n">
        <v>2</v>
      </c>
      <c r="M1561" s="28" t="s">
        <v>146</v>
      </c>
      <c r="N1561" s="28" t="s">
        <v>138</v>
      </c>
      <c r="O1561" s="29" t="n">
        <v>45306</v>
      </c>
      <c r="P1561" s="28" t="n">
        <f aca="false">ROUNDDOWN(($B1561-$O1561)/30,0)</f>
        <v>21</v>
      </c>
      <c r="Q1561" s="28" t="str">
        <f aca="false">TEXT($B1561,"yyyy-mm")</f>
        <v>2025-10</v>
      </c>
      <c r="R1561" s="28" t="n">
        <f aca="false">IF(AND($O1561&gt;=DATE(2025,1,1),$O1561&lt;=DATE(2025,4,30)),1,0)</f>
        <v>0</v>
      </c>
    </row>
    <row r="1562" customFormat="false" ht="15" hidden="false" customHeight="false" outlineLevel="0" collapsed="false">
      <c r="A1562" s="28" t="n">
        <v>168</v>
      </c>
      <c r="B1562" s="29" t="n">
        <v>45991</v>
      </c>
      <c r="C1562" s="28" t="n">
        <v>498457.4</v>
      </c>
      <c r="D1562" s="28" t="n">
        <v>0</v>
      </c>
      <c r="E1562" s="28" t="n">
        <v>0</v>
      </c>
      <c r="F1562" s="28" t="s">
        <v>345</v>
      </c>
      <c r="G1562" s="28" t="n">
        <v>0</v>
      </c>
      <c r="H1562" s="28" t="n">
        <v>0</v>
      </c>
      <c r="I1562" s="28" t="n">
        <v>0</v>
      </c>
      <c r="J1562" s="28" t="n">
        <v>133</v>
      </c>
      <c r="K1562" s="28" t="n">
        <v>12</v>
      </c>
      <c r="L1562" s="28" t="n">
        <v>2</v>
      </c>
      <c r="M1562" s="28" t="s">
        <v>146</v>
      </c>
      <c r="N1562" s="28" t="s">
        <v>138</v>
      </c>
      <c r="O1562" s="29" t="n">
        <v>45306</v>
      </c>
      <c r="P1562" s="28" t="n">
        <f aca="false">ROUNDDOWN(($B1562-$O1562)/30,0)</f>
        <v>22</v>
      </c>
      <c r="Q1562" s="28" t="str">
        <f aca="false">TEXT($B1562,"yyyy-mm")</f>
        <v>2025-11</v>
      </c>
      <c r="R1562" s="28" t="n">
        <f aca="false">IF(AND($O1562&gt;=DATE(2025,1,1),$O1562&lt;=DATE(2025,4,30)),1,0)</f>
        <v>0</v>
      </c>
    </row>
    <row r="1563" customFormat="false" ht="15" hidden="false" customHeight="false" outlineLevel="0" collapsed="false">
      <c r="A1563" s="28" t="n">
        <v>168</v>
      </c>
      <c r="B1563" s="29" t="n">
        <v>46022</v>
      </c>
      <c r="C1563" s="28" t="n">
        <v>478519.1</v>
      </c>
      <c r="D1563" s="28" t="n">
        <v>0</v>
      </c>
      <c r="E1563" s="28" t="n">
        <v>0</v>
      </c>
      <c r="F1563" s="28" t="s">
        <v>345</v>
      </c>
      <c r="G1563" s="28" t="n">
        <v>0</v>
      </c>
      <c r="H1563" s="28" t="n">
        <v>0</v>
      </c>
      <c r="I1563" s="28" t="n">
        <v>0</v>
      </c>
      <c r="J1563" s="28" t="n">
        <v>133</v>
      </c>
      <c r="K1563" s="28" t="n">
        <v>12</v>
      </c>
      <c r="L1563" s="28" t="n">
        <v>2</v>
      </c>
      <c r="M1563" s="28" t="s">
        <v>146</v>
      </c>
      <c r="N1563" s="28" t="s">
        <v>138</v>
      </c>
      <c r="O1563" s="29" t="n">
        <v>45306</v>
      </c>
      <c r="P1563" s="28" t="n">
        <f aca="false">ROUNDDOWN(($B1563-$O1563)/30,0)</f>
        <v>23</v>
      </c>
      <c r="Q1563" s="28" t="str">
        <f aca="false">TEXT($B1563,"yyyy-mm")</f>
        <v>2025-12</v>
      </c>
      <c r="R1563" s="28" t="n">
        <f aca="false">IF(AND($O1563&gt;=DATE(2025,1,1),$O1563&lt;=DATE(2025,4,30)),1,0)</f>
        <v>0</v>
      </c>
    </row>
    <row r="1564" customFormat="false" ht="15" hidden="false" customHeight="false" outlineLevel="0" collapsed="false">
      <c r="A1564" s="28" t="n">
        <v>168</v>
      </c>
      <c r="B1564" s="29" t="n">
        <v>46053</v>
      </c>
      <c r="C1564" s="28" t="n">
        <v>458580.8</v>
      </c>
      <c r="D1564" s="28" t="n">
        <v>0</v>
      </c>
      <c r="E1564" s="28" t="n">
        <v>0</v>
      </c>
      <c r="F1564" s="28" t="s">
        <v>345</v>
      </c>
      <c r="G1564" s="28" t="n">
        <v>0</v>
      </c>
      <c r="H1564" s="28" t="n">
        <v>0</v>
      </c>
      <c r="I1564" s="28" t="n">
        <v>0</v>
      </c>
      <c r="J1564" s="28" t="n">
        <v>133</v>
      </c>
      <c r="K1564" s="28" t="n">
        <v>12</v>
      </c>
      <c r="L1564" s="28" t="n">
        <v>2</v>
      </c>
      <c r="M1564" s="28" t="s">
        <v>146</v>
      </c>
      <c r="N1564" s="28" t="s">
        <v>138</v>
      </c>
      <c r="O1564" s="29" t="n">
        <v>45306</v>
      </c>
      <c r="P1564" s="28" t="n">
        <f aca="false">ROUNDDOWN(($B1564-$O1564)/30,0)</f>
        <v>24</v>
      </c>
      <c r="Q1564" s="28" t="str">
        <f aca="false">TEXT($B1564,"yyyy-mm")</f>
        <v>2026-01</v>
      </c>
      <c r="R1564" s="28" t="n">
        <f aca="false">IF(AND($O1564&gt;=DATE(2025,1,1),$O1564&lt;=DATE(2025,4,30)),1,0)</f>
        <v>0</v>
      </c>
    </row>
    <row r="1565" customFormat="false" ht="15" hidden="false" customHeight="false" outlineLevel="0" collapsed="false">
      <c r="A1565" s="28" t="n">
        <v>168</v>
      </c>
      <c r="B1565" s="29" t="n">
        <v>46081</v>
      </c>
      <c r="C1565" s="28" t="n">
        <v>438642.5</v>
      </c>
      <c r="D1565" s="28" t="n">
        <v>0</v>
      </c>
      <c r="E1565" s="28" t="n">
        <v>0</v>
      </c>
      <c r="F1565" s="28" t="s">
        <v>345</v>
      </c>
      <c r="G1565" s="28" t="n">
        <v>0</v>
      </c>
      <c r="H1565" s="28" t="n">
        <v>0</v>
      </c>
      <c r="I1565" s="28" t="n">
        <v>0</v>
      </c>
      <c r="J1565" s="28" t="n">
        <v>133</v>
      </c>
      <c r="K1565" s="28" t="n">
        <v>12</v>
      </c>
      <c r="L1565" s="28" t="n">
        <v>2</v>
      </c>
      <c r="M1565" s="28" t="s">
        <v>146</v>
      </c>
      <c r="N1565" s="28" t="s">
        <v>138</v>
      </c>
      <c r="O1565" s="29" t="n">
        <v>45306</v>
      </c>
      <c r="P1565" s="28" t="n">
        <f aca="false">ROUNDDOWN(($B1565-$O1565)/30,0)</f>
        <v>25</v>
      </c>
      <c r="Q1565" s="28" t="str">
        <f aca="false">TEXT($B1565,"yyyy-mm")</f>
        <v>2026-02</v>
      </c>
      <c r="R1565" s="28" t="n">
        <f aca="false">IF(AND($O1565&gt;=DATE(2025,1,1),$O1565&lt;=DATE(2025,4,30)),1,0)</f>
        <v>0</v>
      </c>
    </row>
    <row r="1566" customFormat="false" ht="15" hidden="false" customHeight="false" outlineLevel="0" collapsed="false">
      <c r="A1566" s="28" t="n">
        <v>168</v>
      </c>
      <c r="B1566" s="29" t="n">
        <v>46112</v>
      </c>
      <c r="C1566" s="28" t="n">
        <v>418704.2</v>
      </c>
      <c r="D1566" s="28" t="n">
        <v>0</v>
      </c>
      <c r="E1566" s="28" t="n">
        <v>0</v>
      </c>
      <c r="F1566" s="28" t="s">
        <v>345</v>
      </c>
      <c r="G1566" s="28" t="n">
        <v>0</v>
      </c>
      <c r="H1566" s="28" t="n">
        <v>0</v>
      </c>
      <c r="I1566" s="28" t="n">
        <v>0</v>
      </c>
      <c r="J1566" s="28" t="n">
        <v>133</v>
      </c>
      <c r="K1566" s="28" t="n">
        <v>12</v>
      </c>
      <c r="L1566" s="28" t="n">
        <v>2</v>
      </c>
      <c r="M1566" s="28" t="s">
        <v>146</v>
      </c>
      <c r="N1566" s="28" t="s">
        <v>138</v>
      </c>
      <c r="O1566" s="29" t="n">
        <v>45306</v>
      </c>
      <c r="P1566" s="28" t="n">
        <f aca="false">ROUNDDOWN(($B1566-$O1566)/30,0)</f>
        <v>26</v>
      </c>
      <c r="Q1566" s="28" t="str">
        <f aca="false">TEXT($B1566,"yyyy-mm")</f>
        <v>2026-03</v>
      </c>
      <c r="R1566" s="28" t="n">
        <f aca="false">IF(AND($O1566&gt;=DATE(2025,1,1),$O1566&lt;=DATE(2025,4,30)),1,0)</f>
        <v>0</v>
      </c>
    </row>
    <row r="1567" customFormat="false" ht="15" hidden="false" customHeight="false" outlineLevel="0" collapsed="false">
      <c r="A1567" s="28" t="n">
        <v>168</v>
      </c>
      <c r="B1567" s="29" t="n">
        <v>46142</v>
      </c>
      <c r="C1567" s="28" t="n">
        <v>398765.9</v>
      </c>
      <c r="D1567" s="28" t="n">
        <v>0</v>
      </c>
      <c r="E1567" s="28" t="n">
        <v>0</v>
      </c>
      <c r="F1567" s="28" t="s">
        <v>345</v>
      </c>
      <c r="G1567" s="28" t="n">
        <v>0</v>
      </c>
      <c r="H1567" s="28" t="n">
        <v>0</v>
      </c>
      <c r="I1567" s="28" t="n">
        <v>0</v>
      </c>
      <c r="J1567" s="28" t="n">
        <v>133</v>
      </c>
      <c r="K1567" s="28" t="n">
        <v>12</v>
      </c>
      <c r="L1567" s="28" t="n">
        <v>2</v>
      </c>
      <c r="M1567" s="28" t="s">
        <v>146</v>
      </c>
      <c r="N1567" s="28" t="s">
        <v>138</v>
      </c>
      <c r="O1567" s="29" t="n">
        <v>45306</v>
      </c>
      <c r="P1567" s="28" t="n">
        <f aca="false">ROUNDDOWN(($B1567-$O1567)/30,0)</f>
        <v>27</v>
      </c>
      <c r="Q1567" s="28" t="str">
        <f aca="false">TEXT($B1567,"yyyy-mm")</f>
        <v>2026-04</v>
      </c>
      <c r="R1567" s="28" t="n">
        <f aca="false">IF(AND($O1567&gt;=DATE(2025,1,1),$O1567&lt;=DATE(2025,4,30)),1,0)</f>
        <v>0</v>
      </c>
    </row>
    <row r="1568" customFormat="false" ht="15" hidden="false" customHeight="false" outlineLevel="0" collapsed="false">
      <c r="A1568" s="28" t="n">
        <v>168</v>
      </c>
      <c r="B1568" s="29" t="n">
        <v>46173</v>
      </c>
      <c r="C1568" s="28" t="n">
        <v>378827.6</v>
      </c>
      <c r="D1568" s="28" t="n">
        <v>0</v>
      </c>
      <c r="E1568" s="28" t="n">
        <v>0</v>
      </c>
      <c r="F1568" s="28" t="s">
        <v>345</v>
      </c>
      <c r="G1568" s="28" t="n">
        <v>0</v>
      </c>
      <c r="H1568" s="28" t="n">
        <v>0</v>
      </c>
      <c r="I1568" s="28" t="n">
        <v>0</v>
      </c>
      <c r="J1568" s="28" t="n">
        <v>133</v>
      </c>
      <c r="K1568" s="28" t="n">
        <v>12</v>
      </c>
      <c r="L1568" s="28" t="n">
        <v>2</v>
      </c>
      <c r="M1568" s="28" t="s">
        <v>146</v>
      </c>
      <c r="N1568" s="28" t="s">
        <v>138</v>
      </c>
      <c r="O1568" s="29" t="n">
        <v>45306</v>
      </c>
      <c r="P1568" s="28" t="n">
        <f aca="false">ROUNDDOWN(($B1568-$O1568)/30,0)</f>
        <v>28</v>
      </c>
      <c r="Q1568" s="28" t="str">
        <f aca="false">TEXT($B1568,"yyyy-mm")</f>
        <v>2026-05</v>
      </c>
      <c r="R1568" s="28" t="n">
        <f aca="false">IF(AND($O1568&gt;=DATE(2025,1,1),$O1568&lt;=DATE(2025,4,30)),1,0)</f>
        <v>0</v>
      </c>
    </row>
    <row r="1569" customFormat="false" ht="15" hidden="false" customHeight="false" outlineLevel="0" collapsed="false">
      <c r="A1569" s="28" t="n">
        <v>168</v>
      </c>
      <c r="B1569" s="29" t="n">
        <v>46203</v>
      </c>
      <c r="C1569" s="28" t="n">
        <v>358889.3</v>
      </c>
      <c r="D1569" s="28" t="n">
        <v>0</v>
      </c>
      <c r="E1569" s="28" t="n">
        <v>0</v>
      </c>
      <c r="F1569" s="28" t="s">
        <v>345</v>
      </c>
      <c r="G1569" s="28" t="n">
        <v>0</v>
      </c>
      <c r="H1569" s="28" t="n">
        <v>0</v>
      </c>
      <c r="I1569" s="28" t="n">
        <v>0</v>
      </c>
      <c r="J1569" s="28" t="n">
        <v>133</v>
      </c>
      <c r="K1569" s="28" t="n">
        <v>12</v>
      </c>
      <c r="L1569" s="28" t="n">
        <v>2</v>
      </c>
      <c r="M1569" s="28" t="s">
        <v>146</v>
      </c>
      <c r="N1569" s="28" t="s">
        <v>138</v>
      </c>
      <c r="O1569" s="29" t="n">
        <v>45306</v>
      </c>
      <c r="P1569" s="28" t="n">
        <f aca="false">ROUNDDOWN(($B1569-$O1569)/30,0)</f>
        <v>29</v>
      </c>
      <c r="Q1569" s="28" t="str">
        <f aca="false">TEXT($B1569,"yyyy-mm")</f>
        <v>2026-06</v>
      </c>
      <c r="R1569" s="28" t="n">
        <f aca="false">IF(AND($O1569&gt;=DATE(2025,1,1),$O1569&lt;=DATE(2025,4,30)),1,0)</f>
        <v>0</v>
      </c>
    </row>
    <row r="1570" customFormat="false" ht="15" hidden="false" customHeight="false" outlineLevel="0" collapsed="false">
      <c r="A1570" s="28" t="n">
        <v>168</v>
      </c>
      <c r="B1570" s="29" t="n">
        <v>46234</v>
      </c>
      <c r="C1570" s="28" t="n">
        <v>338951</v>
      </c>
      <c r="D1570" s="28" t="n">
        <v>0</v>
      </c>
      <c r="E1570" s="28" t="n">
        <v>0</v>
      </c>
      <c r="F1570" s="28" t="s">
        <v>345</v>
      </c>
      <c r="G1570" s="28" t="n">
        <v>0</v>
      </c>
      <c r="H1570" s="28" t="n">
        <v>0</v>
      </c>
      <c r="I1570" s="28" t="n">
        <v>0</v>
      </c>
      <c r="J1570" s="28" t="n">
        <v>133</v>
      </c>
      <c r="K1570" s="28" t="n">
        <v>12</v>
      </c>
      <c r="L1570" s="28" t="n">
        <v>2</v>
      </c>
      <c r="M1570" s="28" t="s">
        <v>146</v>
      </c>
      <c r="N1570" s="28" t="s">
        <v>138</v>
      </c>
      <c r="O1570" s="29" t="n">
        <v>45306</v>
      </c>
      <c r="P1570" s="28" t="n">
        <f aca="false">ROUNDDOWN(($B1570-$O1570)/30,0)</f>
        <v>30</v>
      </c>
      <c r="Q1570" s="28" t="str">
        <f aca="false">TEXT($B1570,"yyyy-mm")</f>
        <v>2026-07</v>
      </c>
      <c r="R1570" s="28" t="n">
        <f aca="false">IF(AND($O1570&gt;=DATE(2025,1,1),$O1570&lt;=DATE(2025,4,30)),1,0)</f>
        <v>0</v>
      </c>
    </row>
    <row r="1571" customFormat="false" ht="15" hidden="false" customHeight="false" outlineLevel="0" collapsed="false">
      <c r="A1571" s="28" t="n">
        <v>168</v>
      </c>
      <c r="B1571" s="29" t="n">
        <v>46265</v>
      </c>
      <c r="C1571" s="28" t="n">
        <v>319012.7</v>
      </c>
      <c r="D1571" s="28" t="n">
        <v>0</v>
      </c>
      <c r="E1571" s="28" t="n">
        <v>0</v>
      </c>
      <c r="F1571" s="28" t="s">
        <v>345</v>
      </c>
      <c r="G1571" s="28" t="n">
        <v>0</v>
      </c>
      <c r="H1571" s="28" t="n">
        <v>0</v>
      </c>
      <c r="I1571" s="28" t="n">
        <v>0</v>
      </c>
      <c r="J1571" s="28" t="n">
        <v>133</v>
      </c>
      <c r="K1571" s="28" t="n">
        <v>12</v>
      </c>
      <c r="L1571" s="28" t="n">
        <v>2</v>
      </c>
      <c r="M1571" s="28" t="s">
        <v>146</v>
      </c>
      <c r="N1571" s="28" t="s">
        <v>138</v>
      </c>
      <c r="O1571" s="29" t="n">
        <v>45306</v>
      </c>
      <c r="P1571" s="28" t="n">
        <f aca="false">ROUNDDOWN(($B1571-$O1571)/30,0)</f>
        <v>31</v>
      </c>
      <c r="Q1571" s="28" t="str">
        <f aca="false">TEXT($B1571,"yyyy-mm")</f>
        <v>2026-08</v>
      </c>
      <c r="R1571" s="28" t="n">
        <f aca="false">IF(AND($O1571&gt;=DATE(2025,1,1),$O1571&lt;=DATE(2025,4,30)),1,0)</f>
        <v>0</v>
      </c>
    </row>
    <row r="1572" customFormat="false" ht="15" hidden="false" customHeight="false" outlineLevel="0" collapsed="false">
      <c r="A1572" s="28" t="n">
        <v>169</v>
      </c>
      <c r="B1572" s="29" t="n">
        <v>45777</v>
      </c>
      <c r="C1572" s="28" t="n">
        <v>36700</v>
      </c>
      <c r="D1572" s="28" t="n">
        <v>0</v>
      </c>
      <c r="E1572" s="28" t="n">
        <v>0</v>
      </c>
      <c r="F1572" s="28" t="s">
        <v>345</v>
      </c>
      <c r="G1572" s="28" t="n">
        <v>0</v>
      </c>
      <c r="H1572" s="28" t="n">
        <v>0</v>
      </c>
      <c r="I1572" s="28" t="n">
        <v>0</v>
      </c>
      <c r="J1572" s="28" t="n">
        <v>247</v>
      </c>
      <c r="K1572" s="28" t="n">
        <v>1</v>
      </c>
      <c r="L1572" s="28" t="n">
        <v>1</v>
      </c>
      <c r="M1572" s="28" t="s">
        <v>145</v>
      </c>
      <c r="N1572" s="28" t="s">
        <v>139</v>
      </c>
      <c r="O1572" s="29" t="n">
        <v>45768</v>
      </c>
      <c r="P1572" s="28" t="n">
        <f aca="false">ROUNDDOWN(($B1572-$O1572)/30,0)</f>
        <v>0</v>
      </c>
      <c r="Q1572" s="28" t="str">
        <f aca="false">TEXT($B1572,"yyyy-mm")</f>
        <v>2025-04</v>
      </c>
      <c r="R1572" s="28" t="n">
        <f aca="false">IF(AND($O1572&gt;=DATE(2025,1,1),$O1572&lt;=DATE(2025,4,30)),1,0)</f>
        <v>1</v>
      </c>
    </row>
    <row r="1573" customFormat="false" ht="15" hidden="false" customHeight="false" outlineLevel="0" collapsed="false">
      <c r="A1573" s="28" t="n">
        <v>169</v>
      </c>
      <c r="B1573" s="29" t="n">
        <v>45808</v>
      </c>
      <c r="C1573" s="28" t="n">
        <v>18350</v>
      </c>
      <c r="D1573" s="28" t="n">
        <v>0</v>
      </c>
      <c r="E1573" s="28" t="n">
        <v>0</v>
      </c>
      <c r="F1573" s="28" t="s">
        <v>345</v>
      </c>
      <c r="G1573" s="28" t="n">
        <v>0</v>
      </c>
      <c r="H1573" s="28" t="n">
        <v>0</v>
      </c>
      <c r="I1573" s="28" t="n">
        <v>0</v>
      </c>
      <c r="J1573" s="28" t="n">
        <v>247</v>
      </c>
      <c r="K1573" s="28" t="n">
        <v>1</v>
      </c>
      <c r="L1573" s="28" t="n">
        <v>1</v>
      </c>
      <c r="M1573" s="28" t="s">
        <v>145</v>
      </c>
      <c r="N1573" s="28" t="s">
        <v>139</v>
      </c>
      <c r="O1573" s="29" t="n">
        <v>45768</v>
      </c>
      <c r="P1573" s="28" t="n">
        <f aca="false">ROUNDDOWN(($B1573-$O1573)/30,0)</f>
        <v>1</v>
      </c>
      <c r="Q1573" s="28" t="str">
        <f aca="false">TEXT($B1573,"yyyy-mm")</f>
        <v>2025-05</v>
      </c>
      <c r="R1573" s="28" t="n">
        <f aca="false">IF(AND($O1573&gt;=DATE(2025,1,1),$O1573&lt;=DATE(2025,4,30)),1,0)</f>
        <v>1</v>
      </c>
    </row>
    <row r="1574" customFormat="false" ht="15" hidden="false" customHeight="false" outlineLevel="0" collapsed="false">
      <c r="A1574" s="28" t="n">
        <v>169</v>
      </c>
      <c r="B1574" s="29" t="n">
        <v>45838</v>
      </c>
      <c r="C1574" s="28" t="n">
        <v>0</v>
      </c>
      <c r="D1574" s="28" t="n">
        <v>0</v>
      </c>
      <c r="E1574" s="28" t="n">
        <v>0</v>
      </c>
      <c r="F1574" s="28" t="s">
        <v>345</v>
      </c>
      <c r="G1574" s="28" t="n">
        <v>0</v>
      </c>
      <c r="H1574" s="28" t="n">
        <v>0</v>
      </c>
      <c r="I1574" s="28" t="n">
        <v>0</v>
      </c>
      <c r="J1574" s="28" t="n">
        <v>247</v>
      </c>
      <c r="K1574" s="28" t="n">
        <v>1</v>
      </c>
      <c r="L1574" s="28" t="n">
        <v>1</v>
      </c>
      <c r="M1574" s="28" t="s">
        <v>145</v>
      </c>
      <c r="N1574" s="28" t="s">
        <v>139</v>
      </c>
      <c r="O1574" s="29" t="n">
        <v>45768</v>
      </c>
      <c r="P1574" s="28" t="n">
        <f aca="false">ROUNDDOWN(($B1574-$O1574)/30,0)</f>
        <v>2</v>
      </c>
      <c r="Q1574" s="28" t="str">
        <f aca="false">TEXT($B1574,"yyyy-mm")</f>
        <v>2025-06</v>
      </c>
      <c r="R1574" s="28" t="n">
        <f aca="false">IF(AND($O1574&gt;=DATE(2025,1,1),$O1574&lt;=DATE(2025,4,30)),1,0)</f>
        <v>1</v>
      </c>
    </row>
    <row r="1575" customFormat="false" ht="15" hidden="false" customHeight="false" outlineLevel="0" collapsed="false">
      <c r="A1575" s="28" t="n">
        <v>170</v>
      </c>
      <c r="B1575" s="29" t="n">
        <v>45657</v>
      </c>
      <c r="C1575" s="28" t="n">
        <v>12600</v>
      </c>
      <c r="D1575" s="28" t="n">
        <v>0</v>
      </c>
      <c r="E1575" s="28" t="n">
        <v>0</v>
      </c>
      <c r="F1575" s="28" t="s">
        <v>345</v>
      </c>
      <c r="G1575" s="28" t="n">
        <v>0</v>
      </c>
      <c r="H1575" s="28" t="n">
        <v>0</v>
      </c>
      <c r="I1575" s="28" t="n">
        <v>0</v>
      </c>
      <c r="J1575" s="28" t="n">
        <v>332</v>
      </c>
      <c r="K1575" s="28" t="n">
        <v>1</v>
      </c>
      <c r="L1575" s="28" t="n">
        <v>1</v>
      </c>
      <c r="M1575" s="28" t="s">
        <v>145</v>
      </c>
      <c r="N1575" s="28" t="s">
        <v>139</v>
      </c>
      <c r="O1575" s="29" t="n">
        <v>45656</v>
      </c>
      <c r="P1575" s="28" t="n">
        <f aca="false">ROUNDDOWN(($B1575-$O1575)/30,0)</f>
        <v>0</v>
      </c>
      <c r="Q1575" s="28" t="str">
        <f aca="false">TEXT($B1575,"yyyy-mm")</f>
        <v>2024-12</v>
      </c>
      <c r="R1575" s="28" t="n">
        <f aca="false">IF(AND($O1575&gt;=DATE(2025,1,1),$O1575&lt;=DATE(2025,4,30)),1,0)</f>
        <v>0</v>
      </c>
    </row>
    <row r="1576" customFormat="false" ht="15" hidden="false" customHeight="false" outlineLevel="0" collapsed="false">
      <c r="A1576" s="28" t="n">
        <v>170</v>
      </c>
      <c r="B1576" s="29" t="n">
        <v>45688</v>
      </c>
      <c r="C1576" s="28" t="n">
        <v>6300</v>
      </c>
      <c r="D1576" s="28" t="n">
        <v>0</v>
      </c>
      <c r="E1576" s="28" t="n">
        <v>0</v>
      </c>
      <c r="F1576" s="28" t="s">
        <v>345</v>
      </c>
      <c r="G1576" s="28" t="n">
        <v>0</v>
      </c>
      <c r="H1576" s="28" t="n">
        <v>0</v>
      </c>
      <c r="I1576" s="28" t="n">
        <v>0</v>
      </c>
      <c r="J1576" s="28" t="n">
        <v>332</v>
      </c>
      <c r="K1576" s="28" t="n">
        <v>1</v>
      </c>
      <c r="L1576" s="28" t="n">
        <v>1</v>
      </c>
      <c r="M1576" s="28" t="s">
        <v>145</v>
      </c>
      <c r="N1576" s="28" t="s">
        <v>139</v>
      </c>
      <c r="O1576" s="29" t="n">
        <v>45656</v>
      </c>
      <c r="P1576" s="28" t="n">
        <f aca="false">ROUNDDOWN(($B1576-$O1576)/30,0)</f>
        <v>1</v>
      </c>
      <c r="Q1576" s="28" t="str">
        <f aca="false">TEXT($B1576,"yyyy-mm")</f>
        <v>2025-01</v>
      </c>
      <c r="R1576" s="28" t="n">
        <f aca="false">IF(AND($O1576&gt;=DATE(2025,1,1),$O1576&lt;=DATE(2025,4,30)),1,0)</f>
        <v>0</v>
      </c>
    </row>
    <row r="1577" customFormat="false" ht="15" hidden="false" customHeight="false" outlineLevel="0" collapsed="false">
      <c r="A1577" s="28" t="n">
        <v>170</v>
      </c>
      <c r="B1577" s="29" t="n">
        <v>45716</v>
      </c>
      <c r="C1577" s="28" t="n">
        <v>0</v>
      </c>
      <c r="D1577" s="28" t="n">
        <v>0</v>
      </c>
      <c r="E1577" s="28" t="n">
        <v>0</v>
      </c>
      <c r="F1577" s="28" t="s">
        <v>345</v>
      </c>
      <c r="G1577" s="28" t="n">
        <v>0</v>
      </c>
      <c r="H1577" s="28" t="n">
        <v>0</v>
      </c>
      <c r="I1577" s="28" t="n">
        <v>0</v>
      </c>
      <c r="J1577" s="28" t="n">
        <v>332</v>
      </c>
      <c r="K1577" s="28" t="n">
        <v>1</v>
      </c>
      <c r="L1577" s="28" t="n">
        <v>1</v>
      </c>
      <c r="M1577" s="28" t="s">
        <v>145</v>
      </c>
      <c r="N1577" s="28" t="s">
        <v>139</v>
      </c>
      <c r="O1577" s="29" t="n">
        <v>45656</v>
      </c>
      <c r="P1577" s="28" t="n">
        <f aca="false">ROUNDDOWN(($B1577-$O1577)/30,0)</f>
        <v>2</v>
      </c>
      <c r="Q1577" s="28" t="str">
        <f aca="false">TEXT($B1577,"yyyy-mm")</f>
        <v>2025-02</v>
      </c>
      <c r="R1577" s="28" t="n">
        <f aca="false">IF(AND($O1577&gt;=DATE(2025,1,1),$O1577&lt;=DATE(2025,4,30)),1,0)</f>
        <v>0</v>
      </c>
    </row>
    <row r="1578" customFormat="false" ht="15" hidden="false" customHeight="false" outlineLevel="0" collapsed="false">
      <c r="A1578" s="28" t="n">
        <v>171</v>
      </c>
      <c r="B1578" s="29" t="n">
        <v>45351</v>
      </c>
      <c r="C1578" s="28" t="n">
        <v>136000</v>
      </c>
      <c r="D1578" s="28" t="n">
        <v>0</v>
      </c>
      <c r="E1578" s="28" t="n">
        <v>0</v>
      </c>
      <c r="F1578" s="28" t="s">
        <v>345</v>
      </c>
      <c r="G1578" s="28" t="n">
        <v>0</v>
      </c>
      <c r="H1578" s="28" t="n">
        <v>0</v>
      </c>
      <c r="I1578" s="28" t="n">
        <v>0</v>
      </c>
      <c r="J1578" s="28" t="n">
        <v>91</v>
      </c>
      <c r="K1578" s="28" t="n">
        <v>7</v>
      </c>
      <c r="L1578" s="28" t="n">
        <v>2</v>
      </c>
      <c r="M1578" s="28" t="s">
        <v>147</v>
      </c>
      <c r="N1578" s="28" t="s">
        <v>138</v>
      </c>
      <c r="O1578" s="29" t="n">
        <v>45348</v>
      </c>
      <c r="P1578" s="28" t="n">
        <f aca="false">ROUNDDOWN(($B1578-$O1578)/30,0)</f>
        <v>0</v>
      </c>
      <c r="Q1578" s="28" t="str">
        <f aca="false">TEXT($B1578,"yyyy-mm")</f>
        <v>2024-02</v>
      </c>
      <c r="R1578" s="28" t="n">
        <f aca="false">IF(AND($O1578&gt;=DATE(2025,1,1),$O1578&lt;=DATE(2025,4,30)),1,0)</f>
        <v>0</v>
      </c>
    </row>
    <row r="1579" customFormat="false" ht="15" hidden="false" customHeight="false" outlineLevel="0" collapsed="false">
      <c r="A1579" s="28" t="n">
        <v>171</v>
      </c>
      <c r="B1579" s="29" t="n">
        <v>45382</v>
      </c>
      <c r="C1579" s="28" t="n">
        <v>132324.32</v>
      </c>
      <c r="D1579" s="28" t="n">
        <v>0</v>
      </c>
      <c r="E1579" s="28" t="n">
        <v>0</v>
      </c>
      <c r="F1579" s="28" t="s">
        <v>345</v>
      </c>
      <c r="G1579" s="28" t="n">
        <v>0</v>
      </c>
      <c r="H1579" s="28" t="n">
        <v>0</v>
      </c>
      <c r="I1579" s="28" t="n">
        <v>0</v>
      </c>
      <c r="J1579" s="28" t="n">
        <v>91</v>
      </c>
      <c r="K1579" s="28" t="n">
        <v>7</v>
      </c>
      <c r="L1579" s="28" t="n">
        <v>2</v>
      </c>
      <c r="M1579" s="28" t="s">
        <v>147</v>
      </c>
      <c r="N1579" s="28" t="s">
        <v>138</v>
      </c>
      <c r="O1579" s="29" t="n">
        <v>45348</v>
      </c>
      <c r="P1579" s="28" t="n">
        <f aca="false">ROUNDDOWN(($B1579-$O1579)/30,0)</f>
        <v>1</v>
      </c>
      <c r="Q1579" s="28" t="str">
        <f aca="false">TEXT($B1579,"yyyy-mm")</f>
        <v>2024-03</v>
      </c>
      <c r="R1579" s="28" t="n">
        <f aca="false">IF(AND($O1579&gt;=DATE(2025,1,1),$O1579&lt;=DATE(2025,4,30)),1,0)</f>
        <v>0</v>
      </c>
    </row>
    <row r="1580" customFormat="false" ht="15" hidden="false" customHeight="false" outlineLevel="0" collapsed="false">
      <c r="A1580" s="28" t="n">
        <v>171</v>
      </c>
      <c r="B1580" s="29" t="n">
        <v>45412</v>
      </c>
      <c r="C1580" s="28" t="n">
        <v>128648.64</v>
      </c>
      <c r="D1580" s="28" t="n">
        <v>0</v>
      </c>
      <c r="E1580" s="28" t="n">
        <v>0</v>
      </c>
      <c r="F1580" s="28" t="s">
        <v>345</v>
      </c>
      <c r="G1580" s="28" t="n">
        <v>0</v>
      </c>
      <c r="H1580" s="28" t="n">
        <v>0</v>
      </c>
      <c r="I1580" s="28" t="n">
        <v>0</v>
      </c>
      <c r="J1580" s="28" t="n">
        <v>91</v>
      </c>
      <c r="K1580" s="28" t="n">
        <v>7</v>
      </c>
      <c r="L1580" s="28" t="n">
        <v>2</v>
      </c>
      <c r="M1580" s="28" t="s">
        <v>147</v>
      </c>
      <c r="N1580" s="28" t="s">
        <v>138</v>
      </c>
      <c r="O1580" s="29" t="n">
        <v>45348</v>
      </c>
      <c r="P1580" s="28" t="n">
        <f aca="false">ROUNDDOWN(($B1580-$O1580)/30,0)</f>
        <v>2</v>
      </c>
      <c r="Q1580" s="28" t="str">
        <f aca="false">TEXT($B1580,"yyyy-mm")</f>
        <v>2024-04</v>
      </c>
      <c r="R1580" s="28" t="n">
        <f aca="false">IF(AND($O1580&gt;=DATE(2025,1,1),$O1580&lt;=DATE(2025,4,30)),1,0)</f>
        <v>0</v>
      </c>
    </row>
    <row r="1581" customFormat="false" ht="15" hidden="false" customHeight="false" outlineLevel="0" collapsed="false">
      <c r="A1581" s="28" t="n">
        <v>171</v>
      </c>
      <c r="B1581" s="29" t="n">
        <v>45443</v>
      </c>
      <c r="C1581" s="28" t="n">
        <v>124972.96</v>
      </c>
      <c r="D1581" s="28" t="n">
        <v>0</v>
      </c>
      <c r="E1581" s="28" t="n">
        <v>0</v>
      </c>
      <c r="F1581" s="28" t="s">
        <v>345</v>
      </c>
      <c r="G1581" s="28" t="n">
        <v>0</v>
      </c>
      <c r="H1581" s="28" t="n">
        <v>0</v>
      </c>
      <c r="I1581" s="28" t="n">
        <v>0</v>
      </c>
      <c r="J1581" s="28" t="n">
        <v>91</v>
      </c>
      <c r="K1581" s="28" t="n">
        <v>7</v>
      </c>
      <c r="L1581" s="28" t="n">
        <v>2</v>
      </c>
      <c r="M1581" s="28" t="s">
        <v>147</v>
      </c>
      <c r="N1581" s="28" t="s">
        <v>138</v>
      </c>
      <c r="O1581" s="29" t="n">
        <v>45348</v>
      </c>
      <c r="P1581" s="28" t="n">
        <f aca="false">ROUNDDOWN(($B1581-$O1581)/30,0)</f>
        <v>3</v>
      </c>
      <c r="Q1581" s="28" t="str">
        <f aca="false">TEXT($B1581,"yyyy-mm")</f>
        <v>2024-05</v>
      </c>
      <c r="R1581" s="28" t="n">
        <f aca="false">IF(AND($O1581&gt;=DATE(2025,1,1),$O1581&lt;=DATE(2025,4,30)),1,0)</f>
        <v>0</v>
      </c>
    </row>
    <row r="1582" customFormat="false" ht="15" hidden="false" customHeight="false" outlineLevel="0" collapsed="false">
      <c r="A1582" s="28" t="n">
        <v>171</v>
      </c>
      <c r="B1582" s="29" t="n">
        <v>45473</v>
      </c>
      <c r="C1582" s="28" t="n">
        <v>121297.28</v>
      </c>
      <c r="D1582" s="28" t="n">
        <v>0</v>
      </c>
      <c r="E1582" s="28" t="n">
        <v>0</v>
      </c>
      <c r="F1582" s="28" t="s">
        <v>345</v>
      </c>
      <c r="G1582" s="28" t="n">
        <v>0</v>
      </c>
      <c r="H1582" s="28" t="n">
        <v>0</v>
      </c>
      <c r="I1582" s="28" t="n">
        <v>0</v>
      </c>
      <c r="J1582" s="28" t="n">
        <v>91</v>
      </c>
      <c r="K1582" s="28" t="n">
        <v>7</v>
      </c>
      <c r="L1582" s="28" t="n">
        <v>2</v>
      </c>
      <c r="M1582" s="28" t="s">
        <v>147</v>
      </c>
      <c r="N1582" s="28" t="s">
        <v>138</v>
      </c>
      <c r="O1582" s="29" t="n">
        <v>45348</v>
      </c>
      <c r="P1582" s="28" t="n">
        <f aca="false">ROUNDDOWN(($B1582-$O1582)/30,0)</f>
        <v>4</v>
      </c>
      <c r="Q1582" s="28" t="str">
        <f aca="false">TEXT($B1582,"yyyy-mm")</f>
        <v>2024-06</v>
      </c>
      <c r="R1582" s="28" t="n">
        <f aca="false">IF(AND($O1582&gt;=DATE(2025,1,1),$O1582&lt;=DATE(2025,4,30)),1,0)</f>
        <v>0</v>
      </c>
    </row>
    <row r="1583" customFormat="false" ht="15" hidden="false" customHeight="false" outlineLevel="0" collapsed="false">
      <c r="A1583" s="28" t="n">
        <v>171</v>
      </c>
      <c r="B1583" s="29" t="n">
        <v>45504</v>
      </c>
      <c r="C1583" s="28" t="n">
        <v>117621.6</v>
      </c>
      <c r="D1583" s="28" t="n">
        <v>0</v>
      </c>
      <c r="E1583" s="28" t="n">
        <v>0</v>
      </c>
      <c r="F1583" s="28" t="s">
        <v>345</v>
      </c>
      <c r="G1583" s="28" t="n">
        <v>0</v>
      </c>
      <c r="H1583" s="28" t="n">
        <v>0</v>
      </c>
      <c r="I1583" s="28" t="n">
        <v>0</v>
      </c>
      <c r="J1583" s="28" t="n">
        <v>91</v>
      </c>
      <c r="K1583" s="28" t="n">
        <v>7</v>
      </c>
      <c r="L1583" s="28" t="n">
        <v>2</v>
      </c>
      <c r="M1583" s="28" t="s">
        <v>147</v>
      </c>
      <c r="N1583" s="28" t="s">
        <v>138</v>
      </c>
      <c r="O1583" s="29" t="n">
        <v>45348</v>
      </c>
      <c r="P1583" s="28" t="n">
        <f aca="false">ROUNDDOWN(($B1583-$O1583)/30,0)</f>
        <v>5</v>
      </c>
      <c r="Q1583" s="28" t="str">
        <f aca="false">TEXT($B1583,"yyyy-mm")</f>
        <v>2024-07</v>
      </c>
      <c r="R1583" s="28" t="n">
        <f aca="false">IF(AND($O1583&gt;=DATE(2025,1,1),$O1583&lt;=DATE(2025,4,30)),1,0)</f>
        <v>0</v>
      </c>
    </row>
    <row r="1584" customFormat="false" ht="15" hidden="false" customHeight="false" outlineLevel="0" collapsed="false">
      <c r="A1584" s="28" t="n">
        <v>171</v>
      </c>
      <c r="B1584" s="29" t="n">
        <v>45535</v>
      </c>
      <c r="C1584" s="28" t="n">
        <v>113945.92</v>
      </c>
      <c r="D1584" s="28" t="n">
        <v>0</v>
      </c>
      <c r="E1584" s="28" t="n">
        <v>0</v>
      </c>
      <c r="F1584" s="28" t="s">
        <v>345</v>
      </c>
      <c r="G1584" s="28" t="n">
        <v>0</v>
      </c>
      <c r="H1584" s="28" t="n">
        <v>0</v>
      </c>
      <c r="I1584" s="28" t="n">
        <v>0</v>
      </c>
      <c r="J1584" s="28" t="n">
        <v>91</v>
      </c>
      <c r="K1584" s="28" t="n">
        <v>7</v>
      </c>
      <c r="L1584" s="28" t="n">
        <v>2</v>
      </c>
      <c r="M1584" s="28" t="s">
        <v>147</v>
      </c>
      <c r="N1584" s="28" t="s">
        <v>138</v>
      </c>
      <c r="O1584" s="29" t="n">
        <v>45348</v>
      </c>
      <c r="P1584" s="28" t="n">
        <f aca="false">ROUNDDOWN(($B1584-$O1584)/30,0)</f>
        <v>6</v>
      </c>
      <c r="Q1584" s="28" t="str">
        <f aca="false">TEXT($B1584,"yyyy-mm")</f>
        <v>2024-08</v>
      </c>
      <c r="R1584" s="28" t="n">
        <f aca="false">IF(AND($O1584&gt;=DATE(2025,1,1),$O1584&lt;=DATE(2025,4,30)),1,0)</f>
        <v>0</v>
      </c>
    </row>
    <row r="1585" customFormat="false" ht="15" hidden="false" customHeight="false" outlineLevel="0" collapsed="false">
      <c r="A1585" s="28" t="n">
        <v>171</v>
      </c>
      <c r="B1585" s="29" t="n">
        <v>45565</v>
      </c>
      <c r="C1585" s="28" t="n">
        <v>110270.24</v>
      </c>
      <c r="D1585" s="28" t="n">
        <v>0</v>
      </c>
      <c r="E1585" s="28" t="n">
        <v>0</v>
      </c>
      <c r="F1585" s="28" t="s">
        <v>345</v>
      </c>
      <c r="G1585" s="28" t="n">
        <v>0</v>
      </c>
      <c r="H1585" s="28" t="n">
        <v>0</v>
      </c>
      <c r="I1585" s="28" t="n">
        <v>0</v>
      </c>
      <c r="J1585" s="28" t="n">
        <v>91</v>
      </c>
      <c r="K1585" s="28" t="n">
        <v>7</v>
      </c>
      <c r="L1585" s="28" t="n">
        <v>2</v>
      </c>
      <c r="M1585" s="28" t="s">
        <v>147</v>
      </c>
      <c r="N1585" s="28" t="s">
        <v>138</v>
      </c>
      <c r="O1585" s="29" t="n">
        <v>45348</v>
      </c>
      <c r="P1585" s="28" t="n">
        <f aca="false">ROUNDDOWN(($B1585-$O1585)/30,0)</f>
        <v>7</v>
      </c>
      <c r="Q1585" s="28" t="str">
        <f aca="false">TEXT($B1585,"yyyy-mm")</f>
        <v>2024-09</v>
      </c>
      <c r="R1585" s="28" t="n">
        <f aca="false">IF(AND($O1585&gt;=DATE(2025,1,1),$O1585&lt;=DATE(2025,4,30)),1,0)</f>
        <v>0</v>
      </c>
    </row>
    <row r="1586" customFormat="false" ht="15" hidden="false" customHeight="false" outlineLevel="0" collapsed="false">
      <c r="A1586" s="28" t="n">
        <v>171</v>
      </c>
      <c r="B1586" s="29" t="n">
        <v>45596</v>
      </c>
      <c r="C1586" s="28" t="n">
        <v>106594.56</v>
      </c>
      <c r="D1586" s="28" t="n">
        <v>0</v>
      </c>
      <c r="E1586" s="28" t="n">
        <v>0</v>
      </c>
      <c r="F1586" s="28" t="s">
        <v>345</v>
      </c>
      <c r="G1586" s="28" t="n">
        <v>0</v>
      </c>
      <c r="H1586" s="28" t="n">
        <v>0</v>
      </c>
      <c r="I1586" s="28" t="n">
        <v>0</v>
      </c>
      <c r="J1586" s="28" t="n">
        <v>91</v>
      </c>
      <c r="K1586" s="28" t="n">
        <v>7</v>
      </c>
      <c r="L1586" s="28" t="n">
        <v>2</v>
      </c>
      <c r="M1586" s="28" t="s">
        <v>147</v>
      </c>
      <c r="N1586" s="28" t="s">
        <v>138</v>
      </c>
      <c r="O1586" s="29" t="n">
        <v>45348</v>
      </c>
      <c r="P1586" s="28" t="n">
        <f aca="false">ROUNDDOWN(($B1586-$O1586)/30,0)</f>
        <v>8</v>
      </c>
      <c r="Q1586" s="28" t="str">
        <f aca="false">TEXT($B1586,"yyyy-mm")</f>
        <v>2024-10</v>
      </c>
      <c r="R1586" s="28" t="n">
        <f aca="false">IF(AND($O1586&gt;=DATE(2025,1,1),$O1586&lt;=DATE(2025,4,30)),1,0)</f>
        <v>0</v>
      </c>
    </row>
    <row r="1587" customFormat="false" ht="15" hidden="false" customHeight="false" outlineLevel="0" collapsed="false">
      <c r="A1587" s="28" t="n">
        <v>171</v>
      </c>
      <c r="B1587" s="29" t="n">
        <v>45626</v>
      </c>
      <c r="C1587" s="28" t="n">
        <v>102918.88</v>
      </c>
      <c r="D1587" s="28" t="n">
        <v>0</v>
      </c>
      <c r="E1587" s="28" t="n">
        <v>0</v>
      </c>
      <c r="F1587" s="28" t="s">
        <v>345</v>
      </c>
      <c r="G1587" s="28" t="n">
        <v>0</v>
      </c>
      <c r="H1587" s="28" t="n">
        <v>0</v>
      </c>
      <c r="I1587" s="28" t="n">
        <v>0</v>
      </c>
      <c r="J1587" s="28" t="n">
        <v>91</v>
      </c>
      <c r="K1587" s="28" t="n">
        <v>7</v>
      </c>
      <c r="L1587" s="28" t="n">
        <v>2</v>
      </c>
      <c r="M1587" s="28" t="s">
        <v>147</v>
      </c>
      <c r="N1587" s="28" t="s">
        <v>138</v>
      </c>
      <c r="O1587" s="29" t="n">
        <v>45348</v>
      </c>
      <c r="P1587" s="28" t="n">
        <f aca="false">ROUNDDOWN(($B1587-$O1587)/30,0)</f>
        <v>9</v>
      </c>
      <c r="Q1587" s="28" t="str">
        <f aca="false">TEXT($B1587,"yyyy-mm")</f>
        <v>2024-11</v>
      </c>
      <c r="R1587" s="28" t="n">
        <f aca="false">IF(AND($O1587&gt;=DATE(2025,1,1),$O1587&lt;=DATE(2025,4,30)),1,0)</f>
        <v>0</v>
      </c>
    </row>
    <row r="1588" customFormat="false" ht="15" hidden="false" customHeight="false" outlineLevel="0" collapsed="false">
      <c r="A1588" s="28" t="n">
        <v>171</v>
      </c>
      <c r="B1588" s="29" t="n">
        <v>45657</v>
      </c>
      <c r="C1588" s="28" t="n">
        <v>99243.2</v>
      </c>
      <c r="D1588" s="28" t="n">
        <v>0</v>
      </c>
      <c r="E1588" s="28" t="n">
        <v>0</v>
      </c>
      <c r="F1588" s="28" t="s">
        <v>345</v>
      </c>
      <c r="G1588" s="28" t="n">
        <v>0</v>
      </c>
      <c r="H1588" s="28" t="n">
        <v>0</v>
      </c>
      <c r="I1588" s="28" t="n">
        <v>0</v>
      </c>
      <c r="J1588" s="28" t="n">
        <v>91</v>
      </c>
      <c r="K1588" s="28" t="n">
        <v>7</v>
      </c>
      <c r="L1588" s="28" t="n">
        <v>2</v>
      </c>
      <c r="M1588" s="28" t="s">
        <v>147</v>
      </c>
      <c r="N1588" s="28" t="s">
        <v>138</v>
      </c>
      <c r="O1588" s="29" t="n">
        <v>45348</v>
      </c>
      <c r="P1588" s="28" t="n">
        <f aca="false">ROUNDDOWN(($B1588-$O1588)/30,0)</f>
        <v>10</v>
      </c>
      <c r="Q1588" s="28" t="str">
        <f aca="false">TEXT($B1588,"yyyy-mm")</f>
        <v>2024-12</v>
      </c>
      <c r="R1588" s="28" t="n">
        <f aca="false">IF(AND($O1588&gt;=DATE(2025,1,1),$O1588&lt;=DATE(2025,4,30)),1,0)</f>
        <v>0</v>
      </c>
    </row>
    <row r="1589" customFormat="false" ht="15" hidden="false" customHeight="false" outlineLevel="0" collapsed="false">
      <c r="A1589" s="28" t="n">
        <v>171</v>
      </c>
      <c r="B1589" s="29" t="n">
        <v>45688</v>
      </c>
      <c r="C1589" s="28" t="n">
        <v>95567.52</v>
      </c>
      <c r="D1589" s="28" t="n">
        <v>0</v>
      </c>
      <c r="E1589" s="28" t="n">
        <v>0</v>
      </c>
      <c r="F1589" s="28" t="s">
        <v>345</v>
      </c>
      <c r="G1589" s="28" t="n">
        <v>0</v>
      </c>
      <c r="H1589" s="28" t="n">
        <v>0</v>
      </c>
      <c r="I1589" s="28" t="n">
        <v>0</v>
      </c>
      <c r="J1589" s="28" t="n">
        <v>91</v>
      </c>
      <c r="K1589" s="28" t="n">
        <v>7</v>
      </c>
      <c r="L1589" s="28" t="n">
        <v>2</v>
      </c>
      <c r="M1589" s="28" t="s">
        <v>147</v>
      </c>
      <c r="N1589" s="28" t="s">
        <v>138</v>
      </c>
      <c r="O1589" s="29" t="n">
        <v>45348</v>
      </c>
      <c r="P1589" s="28" t="n">
        <f aca="false">ROUNDDOWN(($B1589-$O1589)/30,0)</f>
        <v>11</v>
      </c>
      <c r="Q1589" s="28" t="str">
        <f aca="false">TEXT($B1589,"yyyy-mm")</f>
        <v>2025-01</v>
      </c>
      <c r="R1589" s="28" t="n">
        <f aca="false">IF(AND($O1589&gt;=DATE(2025,1,1),$O1589&lt;=DATE(2025,4,30)),1,0)</f>
        <v>0</v>
      </c>
    </row>
    <row r="1590" customFormat="false" ht="15" hidden="false" customHeight="false" outlineLevel="0" collapsed="false">
      <c r="A1590" s="28" t="n">
        <v>171</v>
      </c>
      <c r="B1590" s="29" t="n">
        <v>45716</v>
      </c>
      <c r="C1590" s="28" t="n">
        <v>91891.84</v>
      </c>
      <c r="D1590" s="28" t="n">
        <v>0</v>
      </c>
      <c r="E1590" s="28" t="n">
        <v>0</v>
      </c>
      <c r="F1590" s="28" t="s">
        <v>345</v>
      </c>
      <c r="G1590" s="28" t="n">
        <v>0</v>
      </c>
      <c r="H1590" s="28" t="n">
        <v>0</v>
      </c>
      <c r="I1590" s="28" t="n">
        <v>0</v>
      </c>
      <c r="J1590" s="28" t="n">
        <v>91</v>
      </c>
      <c r="K1590" s="28" t="n">
        <v>7</v>
      </c>
      <c r="L1590" s="28" t="n">
        <v>2</v>
      </c>
      <c r="M1590" s="28" t="s">
        <v>147</v>
      </c>
      <c r="N1590" s="28" t="s">
        <v>138</v>
      </c>
      <c r="O1590" s="29" t="n">
        <v>45348</v>
      </c>
      <c r="P1590" s="28" t="n">
        <f aca="false">ROUNDDOWN(($B1590-$O1590)/30,0)</f>
        <v>12</v>
      </c>
      <c r="Q1590" s="28" t="str">
        <f aca="false">TEXT($B1590,"yyyy-mm")</f>
        <v>2025-02</v>
      </c>
      <c r="R1590" s="28" t="n">
        <f aca="false">IF(AND($O1590&gt;=DATE(2025,1,1),$O1590&lt;=DATE(2025,4,30)),1,0)</f>
        <v>0</v>
      </c>
    </row>
    <row r="1591" customFormat="false" ht="15" hidden="false" customHeight="false" outlineLevel="0" collapsed="false">
      <c r="A1591" s="28" t="n">
        <v>171</v>
      </c>
      <c r="B1591" s="29" t="n">
        <v>45747</v>
      </c>
      <c r="C1591" s="28" t="n">
        <v>88216.16</v>
      </c>
      <c r="D1591" s="28" t="n">
        <v>0</v>
      </c>
      <c r="E1591" s="28" t="n">
        <v>0</v>
      </c>
      <c r="F1591" s="28" t="s">
        <v>345</v>
      </c>
      <c r="G1591" s="28" t="n">
        <v>0</v>
      </c>
      <c r="H1591" s="28" t="n">
        <v>0</v>
      </c>
      <c r="I1591" s="28" t="n">
        <v>0</v>
      </c>
      <c r="J1591" s="28" t="n">
        <v>91</v>
      </c>
      <c r="K1591" s="28" t="n">
        <v>7</v>
      </c>
      <c r="L1591" s="28" t="n">
        <v>2</v>
      </c>
      <c r="M1591" s="28" t="s">
        <v>147</v>
      </c>
      <c r="N1591" s="28" t="s">
        <v>138</v>
      </c>
      <c r="O1591" s="29" t="n">
        <v>45348</v>
      </c>
      <c r="P1591" s="28" t="n">
        <f aca="false">ROUNDDOWN(($B1591-$O1591)/30,0)</f>
        <v>13</v>
      </c>
      <c r="Q1591" s="28" t="str">
        <f aca="false">TEXT($B1591,"yyyy-mm")</f>
        <v>2025-03</v>
      </c>
      <c r="R1591" s="28" t="n">
        <f aca="false">IF(AND($O1591&gt;=DATE(2025,1,1),$O1591&lt;=DATE(2025,4,30)),1,0)</f>
        <v>0</v>
      </c>
    </row>
    <row r="1592" customFormat="false" ht="15" hidden="false" customHeight="false" outlineLevel="0" collapsed="false">
      <c r="A1592" s="28" t="n">
        <v>171</v>
      </c>
      <c r="B1592" s="29" t="n">
        <v>45777</v>
      </c>
      <c r="C1592" s="28" t="n">
        <v>84540.48</v>
      </c>
      <c r="D1592" s="28" t="n">
        <v>0</v>
      </c>
      <c r="E1592" s="28" t="n">
        <v>0</v>
      </c>
      <c r="F1592" s="28" t="s">
        <v>345</v>
      </c>
      <c r="G1592" s="28" t="n">
        <v>0</v>
      </c>
      <c r="H1592" s="28" t="n">
        <v>0</v>
      </c>
      <c r="I1592" s="28" t="n">
        <v>0</v>
      </c>
      <c r="J1592" s="28" t="n">
        <v>91</v>
      </c>
      <c r="K1592" s="28" t="n">
        <v>7</v>
      </c>
      <c r="L1592" s="28" t="n">
        <v>2</v>
      </c>
      <c r="M1592" s="28" t="s">
        <v>147</v>
      </c>
      <c r="N1592" s="28" t="s">
        <v>138</v>
      </c>
      <c r="O1592" s="29" t="n">
        <v>45348</v>
      </c>
      <c r="P1592" s="28" t="n">
        <f aca="false">ROUNDDOWN(($B1592-$O1592)/30,0)</f>
        <v>14</v>
      </c>
      <c r="Q1592" s="28" t="str">
        <f aca="false">TEXT($B1592,"yyyy-mm")</f>
        <v>2025-04</v>
      </c>
      <c r="R1592" s="28" t="n">
        <f aca="false">IF(AND($O1592&gt;=DATE(2025,1,1),$O1592&lt;=DATE(2025,4,30)),1,0)</f>
        <v>0</v>
      </c>
    </row>
    <row r="1593" customFormat="false" ht="15" hidden="false" customHeight="false" outlineLevel="0" collapsed="false">
      <c r="A1593" s="28" t="n">
        <v>171</v>
      </c>
      <c r="B1593" s="29" t="n">
        <v>45808</v>
      </c>
      <c r="C1593" s="28" t="n">
        <v>80864.8</v>
      </c>
      <c r="D1593" s="28" t="n">
        <v>0</v>
      </c>
      <c r="E1593" s="28" t="n">
        <v>0</v>
      </c>
      <c r="F1593" s="28" t="s">
        <v>345</v>
      </c>
      <c r="G1593" s="28" t="n">
        <v>0</v>
      </c>
      <c r="H1593" s="28" t="n">
        <v>0</v>
      </c>
      <c r="I1593" s="28" t="n">
        <v>0</v>
      </c>
      <c r="J1593" s="28" t="n">
        <v>91</v>
      </c>
      <c r="K1593" s="28" t="n">
        <v>7</v>
      </c>
      <c r="L1593" s="28" t="n">
        <v>2</v>
      </c>
      <c r="M1593" s="28" t="s">
        <v>147</v>
      </c>
      <c r="N1593" s="28" t="s">
        <v>138</v>
      </c>
      <c r="O1593" s="29" t="n">
        <v>45348</v>
      </c>
      <c r="P1593" s="28" t="n">
        <f aca="false">ROUNDDOWN(($B1593-$O1593)/30,0)</f>
        <v>15</v>
      </c>
      <c r="Q1593" s="28" t="str">
        <f aca="false">TEXT($B1593,"yyyy-mm")</f>
        <v>2025-05</v>
      </c>
      <c r="R1593" s="28" t="n">
        <f aca="false">IF(AND($O1593&gt;=DATE(2025,1,1),$O1593&lt;=DATE(2025,4,30)),1,0)</f>
        <v>0</v>
      </c>
    </row>
    <row r="1594" customFormat="false" ht="15" hidden="false" customHeight="false" outlineLevel="0" collapsed="false">
      <c r="A1594" s="28" t="n">
        <v>171</v>
      </c>
      <c r="B1594" s="29" t="n">
        <v>45838</v>
      </c>
      <c r="C1594" s="28" t="n">
        <v>77189.12</v>
      </c>
      <c r="D1594" s="28" t="n">
        <v>0</v>
      </c>
      <c r="E1594" s="28" t="n">
        <v>0</v>
      </c>
      <c r="F1594" s="28" t="s">
        <v>345</v>
      </c>
      <c r="G1594" s="28" t="n">
        <v>0</v>
      </c>
      <c r="H1594" s="28" t="n">
        <v>0</v>
      </c>
      <c r="I1594" s="28" t="n">
        <v>0</v>
      </c>
      <c r="J1594" s="28" t="n">
        <v>91</v>
      </c>
      <c r="K1594" s="28" t="n">
        <v>7</v>
      </c>
      <c r="L1594" s="28" t="n">
        <v>2</v>
      </c>
      <c r="M1594" s="28" t="s">
        <v>147</v>
      </c>
      <c r="N1594" s="28" t="s">
        <v>138</v>
      </c>
      <c r="O1594" s="29" t="n">
        <v>45348</v>
      </c>
      <c r="P1594" s="28" t="n">
        <f aca="false">ROUNDDOWN(($B1594-$O1594)/30,0)</f>
        <v>16</v>
      </c>
      <c r="Q1594" s="28" t="str">
        <f aca="false">TEXT($B1594,"yyyy-mm")</f>
        <v>2025-06</v>
      </c>
      <c r="R1594" s="28" t="n">
        <f aca="false">IF(AND($O1594&gt;=DATE(2025,1,1),$O1594&lt;=DATE(2025,4,30)),1,0)</f>
        <v>0</v>
      </c>
    </row>
    <row r="1595" customFormat="false" ht="15" hidden="false" customHeight="false" outlineLevel="0" collapsed="false">
      <c r="A1595" s="28" t="n">
        <v>171</v>
      </c>
      <c r="B1595" s="29" t="n">
        <v>45869</v>
      </c>
      <c r="C1595" s="28" t="n">
        <v>73513.44</v>
      </c>
      <c r="D1595" s="28" t="n">
        <v>0</v>
      </c>
      <c r="E1595" s="28" t="n">
        <v>0</v>
      </c>
      <c r="F1595" s="28" t="s">
        <v>345</v>
      </c>
      <c r="G1595" s="28" t="n">
        <v>0</v>
      </c>
      <c r="H1595" s="28" t="n">
        <v>0</v>
      </c>
      <c r="I1595" s="28" t="n">
        <v>0</v>
      </c>
      <c r="J1595" s="28" t="n">
        <v>91</v>
      </c>
      <c r="K1595" s="28" t="n">
        <v>7</v>
      </c>
      <c r="L1595" s="28" t="n">
        <v>2</v>
      </c>
      <c r="M1595" s="28" t="s">
        <v>147</v>
      </c>
      <c r="N1595" s="28" t="s">
        <v>138</v>
      </c>
      <c r="O1595" s="29" t="n">
        <v>45348</v>
      </c>
      <c r="P1595" s="28" t="n">
        <f aca="false">ROUNDDOWN(($B1595-$O1595)/30,0)</f>
        <v>17</v>
      </c>
      <c r="Q1595" s="28" t="str">
        <f aca="false">TEXT($B1595,"yyyy-mm")</f>
        <v>2025-07</v>
      </c>
      <c r="R1595" s="28" t="n">
        <f aca="false">IF(AND($O1595&gt;=DATE(2025,1,1),$O1595&lt;=DATE(2025,4,30)),1,0)</f>
        <v>0</v>
      </c>
    </row>
    <row r="1596" customFormat="false" ht="15" hidden="false" customHeight="false" outlineLevel="0" collapsed="false">
      <c r="A1596" s="28" t="n">
        <v>171</v>
      </c>
      <c r="B1596" s="29" t="n">
        <v>45900</v>
      </c>
      <c r="C1596" s="28" t="n">
        <v>69837.76</v>
      </c>
      <c r="D1596" s="28" t="n">
        <v>0</v>
      </c>
      <c r="E1596" s="28" t="n">
        <v>0</v>
      </c>
      <c r="F1596" s="28" t="s">
        <v>345</v>
      </c>
      <c r="G1596" s="28" t="n">
        <v>0</v>
      </c>
      <c r="H1596" s="28" t="n">
        <v>0</v>
      </c>
      <c r="I1596" s="28" t="n">
        <v>0</v>
      </c>
      <c r="J1596" s="28" t="n">
        <v>91</v>
      </c>
      <c r="K1596" s="28" t="n">
        <v>7</v>
      </c>
      <c r="L1596" s="28" t="n">
        <v>2</v>
      </c>
      <c r="M1596" s="28" t="s">
        <v>147</v>
      </c>
      <c r="N1596" s="28" t="s">
        <v>138</v>
      </c>
      <c r="O1596" s="29" t="n">
        <v>45348</v>
      </c>
      <c r="P1596" s="28" t="n">
        <f aca="false">ROUNDDOWN(($B1596-$O1596)/30,0)</f>
        <v>18</v>
      </c>
      <c r="Q1596" s="28" t="str">
        <f aca="false">TEXT($B1596,"yyyy-mm")</f>
        <v>2025-08</v>
      </c>
      <c r="R1596" s="28" t="n">
        <f aca="false">IF(AND($O1596&gt;=DATE(2025,1,1),$O1596&lt;=DATE(2025,4,30)),1,0)</f>
        <v>0</v>
      </c>
    </row>
    <row r="1597" customFormat="false" ht="15" hidden="false" customHeight="false" outlineLevel="0" collapsed="false">
      <c r="A1597" s="28" t="n">
        <v>171</v>
      </c>
      <c r="B1597" s="29" t="n">
        <v>45930</v>
      </c>
      <c r="C1597" s="28" t="n">
        <v>66162.08</v>
      </c>
      <c r="D1597" s="28" t="n">
        <v>0</v>
      </c>
      <c r="E1597" s="28" t="n">
        <v>0</v>
      </c>
      <c r="F1597" s="28" t="s">
        <v>345</v>
      </c>
      <c r="G1597" s="28" t="n">
        <v>0</v>
      </c>
      <c r="H1597" s="28" t="n">
        <v>0</v>
      </c>
      <c r="I1597" s="28" t="n">
        <v>0</v>
      </c>
      <c r="J1597" s="28" t="n">
        <v>91</v>
      </c>
      <c r="K1597" s="28" t="n">
        <v>7</v>
      </c>
      <c r="L1597" s="28" t="n">
        <v>2</v>
      </c>
      <c r="M1597" s="28" t="s">
        <v>147</v>
      </c>
      <c r="N1597" s="28" t="s">
        <v>138</v>
      </c>
      <c r="O1597" s="29" t="n">
        <v>45348</v>
      </c>
      <c r="P1597" s="28" t="n">
        <f aca="false">ROUNDDOWN(($B1597-$O1597)/30,0)</f>
        <v>19</v>
      </c>
      <c r="Q1597" s="28" t="str">
        <f aca="false">TEXT($B1597,"yyyy-mm")</f>
        <v>2025-09</v>
      </c>
      <c r="R1597" s="28" t="n">
        <f aca="false">IF(AND($O1597&gt;=DATE(2025,1,1),$O1597&lt;=DATE(2025,4,30)),1,0)</f>
        <v>0</v>
      </c>
    </row>
    <row r="1598" customFormat="false" ht="15" hidden="false" customHeight="false" outlineLevel="0" collapsed="false">
      <c r="A1598" s="28" t="n">
        <v>171</v>
      </c>
      <c r="B1598" s="29" t="n">
        <v>45961</v>
      </c>
      <c r="C1598" s="28" t="n">
        <v>62486.4</v>
      </c>
      <c r="D1598" s="28" t="n">
        <v>0</v>
      </c>
      <c r="E1598" s="28" t="n">
        <v>0</v>
      </c>
      <c r="F1598" s="28" t="s">
        <v>345</v>
      </c>
      <c r="G1598" s="28" t="n">
        <v>0</v>
      </c>
      <c r="H1598" s="28" t="n">
        <v>0</v>
      </c>
      <c r="I1598" s="28" t="n">
        <v>0</v>
      </c>
      <c r="J1598" s="28" t="n">
        <v>91</v>
      </c>
      <c r="K1598" s="28" t="n">
        <v>7</v>
      </c>
      <c r="L1598" s="28" t="n">
        <v>2</v>
      </c>
      <c r="M1598" s="28" t="s">
        <v>147</v>
      </c>
      <c r="N1598" s="28" t="s">
        <v>138</v>
      </c>
      <c r="O1598" s="29" t="n">
        <v>45348</v>
      </c>
      <c r="P1598" s="28" t="n">
        <f aca="false">ROUNDDOWN(($B1598-$O1598)/30,0)</f>
        <v>20</v>
      </c>
      <c r="Q1598" s="28" t="str">
        <f aca="false">TEXT($B1598,"yyyy-mm")</f>
        <v>2025-10</v>
      </c>
      <c r="R1598" s="28" t="n">
        <f aca="false">IF(AND($O1598&gt;=DATE(2025,1,1),$O1598&lt;=DATE(2025,4,30)),1,0)</f>
        <v>0</v>
      </c>
    </row>
    <row r="1599" customFormat="false" ht="15" hidden="false" customHeight="false" outlineLevel="0" collapsed="false">
      <c r="A1599" s="28" t="n">
        <v>171</v>
      </c>
      <c r="B1599" s="29" t="n">
        <v>45991</v>
      </c>
      <c r="C1599" s="28" t="n">
        <v>58810.72</v>
      </c>
      <c r="D1599" s="28" t="n">
        <v>0</v>
      </c>
      <c r="E1599" s="28" t="n">
        <v>0</v>
      </c>
      <c r="F1599" s="28" t="s">
        <v>345</v>
      </c>
      <c r="G1599" s="28" t="n">
        <v>0</v>
      </c>
      <c r="H1599" s="28" t="n">
        <v>0</v>
      </c>
      <c r="I1599" s="28" t="n">
        <v>0</v>
      </c>
      <c r="J1599" s="28" t="n">
        <v>91</v>
      </c>
      <c r="K1599" s="28" t="n">
        <v>7</v>
      </c>
      <c r="L1599" s="28" t="n">
        <v>2</v>
      </c>
      <c r="M1599" s="28" t="s">
        <v>147</v>
      </c>
      <c r="N1599" s="28" t="s">
        <v>138</v>
      </c>
      <c r="O1599" s="29" t="n">
        <v>45348</v>
      </c>
      <c r="P1599" s="28" t="n">
        <f aca="false">ROUNDDOWN(($B1599-$O1599)/30,0)</f>
        <v>21</v>
      </c>
      <c r="Q1599" s="28" t="str">
        <f aca="false">TEXT($B1599,"yyyy-mm")</f>
        <v>2025-11</v>
      </c>
      <c r="R1599" s="28" t="n">
        <f aca="false">IF(AND($O1599&gt;=DATE(2025,1,1),$O1599&lt;=DATE(2025,4,30)),1,0)</f>
        <v>0</v>
      </c>
    </row>
    <row r="1600" customFormat="false" ht="15" hidden="false" customHeight="false" outlineLevel="0" collapsed="false">
      <c r="A1600" s="28" t="n">
        <v>171</v>
      </c>
      <c r="B1600" s="29" t="n">
        <v>46022</v>
      </c>
      <c r="C1600" s="28" t="n">
        <v>55135.04</v>
      </c>
      <c r="D1600" s="28" t="n">
        <v>0</v>
      </c>
      <c r="E1600" s="28" t="n">
        <v>0</v>
      </c>
      <c r="F1600" s="28" t="s">
        <v>345</v>
      </c>
      <c r="G1600" s="28" t="n">
        <v>0</v>
      </c>
      <c r="H1600" s="28" t="n">
        <v>0</v>
      </c>
      <c r="I1600" s="28" t="n">
        <v>0</v>
      </c>
      <c r="J1600" s="28" t="n">
        <v>91</v>
      </c>
      <c r="K1600" s="28" t="n">
        <v>7</v>
      </c>
      <c r="L1600" s="28" t="n">
        <v>2</v>
      </c>
      <c r="M1600" s="28" t="s">
        <v>147</v>
      </c>
      <c r="N1600" s="28" t="s">
        <v>138</v>
      </c>
      <c r="O1600" s="29" t="n">
        <v>45348</v>
      </c>
      <c r="P1600" s="28" t="n">
        <f aca="false">ROUNDDOWN(($B1600-$O1600)/30,0)</f>
        <v>22</v>
      </c>
      <c r="Q1600" s="28" t="str">
        <f aca="false">TEXT($B1600,"yyyy-mm")</f>
        <v>2025-12</v>
      </c>
      <c r="R1600" s="28" t="n">
        <f aca="false">IF(AND($O1600&gt;=DATE(2025,1,1),$O1600&lt;=DATE(2025,4,30)),1,0)</f>
        <v>0</v>
      </c>
    </row>
    <row r="1601" customFormat="false" ht="15" hidden="false" customHeight="false" outlineLevel="0" collapsed="false">
      <c r="A1601" s="28" t="n">
        <v>171</v>
      </c>
      <c r="B1601" s="29" t="n">
        <v>46053</v>
      </c>
      <c r="C1601" s="28" t="n">
        <v>51459.36</v>
      </c>
      <c r="D1601" s="28" t="n">
        <v>0</v>
      </c>
      <c r="E1601" s="28" t="n">
        <v>0</v>
      </c>
      <c r="F1601" s="28" t="s">
        <v>345</v>
      </c>
      <c r="G1601" s="28" t="n">
        <v>0</v>
      </c>
      <c r="H1601" s="28" t="n">
        <v>0</v>
      </c>
      <c r="I1601" s="28" t="n">
        <v>0</v>
      </c>
      <c r="J1601" s="28" t="n">
        <v>91</v>
      </c>
      <c r="K1601" s="28" t="n">
        <v>7</v>
      </c>
      <c r="L1601" s="28" t="n">
        <v>2</v>
      </c>
      <c r="M1601" s="28" t="s">
        <v>147</v>
      </c>
      <c r="N1601" s="28" t="s">
        <v>138</v>
      </c>
      <c r="O1601" s="29" t="n">
        <v>45348</v>
      </c>
      <c r="P1601" s="28" t="n">
        <f aca="false">ROUNDDOWN(($B1601-$O1601)/30,0)</f>
        <v>23</v>
      </c>
      <c r="Q1601" s="28" t="str">
        <f aca="false">TEXT($B1601,"yyyy-mm")</f>
        <v>2026-01</v>
      </c>
      <c r="R1601" s="28" t="n">
        <f aca="false">IF(AND($O1601&gt;=DATE(2025,1,1),$O1601&lt;=DATE(2025,4,30)),1,0)</f>
        <v>0</v>
      </c>
    </row>
    <row r="1602" customFormat="false" ht="15" hidden="false" customHeight="false" outlineLevel="0" collapsed="false">
      <c r="A1602" s="28" t="n">
        <v>171</v>
      </c>
      <c r="B1602" s="29" t="n">
        <v>46081</v>
      </c>
      <c r="C1602" s="28" t="n">
        <v>47783.68</v>
      </c>
      <c r="D1602" s="28" t="n">
        <v>0</v>
      </c>
      <c r="E1602" s="28" t="n">
        <v>0</v>
      </c>
      <c r="F1602" s="28" t="s">
        <v>345</v>
      </c>
      <c r="G1602" s="28" t="n">
        <v>0</v>
      </c>
      <c r="H1602" s="28" t="n">
        <v>0</v>
      </c>
      <c r="I1602" s="28" t="n">
        <v>0</v>
      </c>
      <c r="J1602" s="28" t="n">
        <v>91</v>
      </c>
      <c r="K1602" s="28" t="n">
        <v>7</v>
      </c>
      <c r="L1602" s="28" t="n">
        <v>2</v>
      </c>
      <c r="M1602" s="28" t="s">
        <v>147</v>
      </c>
      <c r="N1602" s="28" t="s">
        <v>138</v>
      </c>
      <c r="O1602" s="29" t="n">
        <v>45348</v>
      </c>
      <c r="P1602" s="28" t="n">
        <f aca="false">ROUNDDOWN(($B1602-$O1602)/30,0)</f>
        <v>24</v>
      </c>
      <c r="Q1602" s="28" t="str">
        <f aca="false">TEXT($B1602,"yyyy-mm")</f>
        <v>2026-02</v>
      </c>
      <c r="R1602" s="28" t="n">
        <f aca="false">IF(AND($O1602&gt;=DATE(2025,1,1),$O1602&lt;=DATE(2025,4,30)),1,0)</f>
        <v>0</v>
      </c>
    </row>
    <row r="1603" customFormat="false" ht="15" hidden="false" customHeight="false" outlineLevel="0" collapsed="false">
      <c r="A1603" s="28" t="n">
        <v>171</v>
      </c>
      <c r="B1603" s="29" t="n">
        <v>46112</v>
      </c>
      <c r="C1603" s="28" t="n">
        <v>44108</v>
      </c>
      <c r="D1603" s="28" t="n">
        <v>0</v>
      </c>
      <c r="E1603" s="28" t="n">
        <v>0</v>
      </c>
      <c r="F1603" s="28" t="s">
        <v>345</v>
      </c>
      <c r="G1603" s="28" t="n">
        <v>0</v>
      </c>
      <c r="H1603" s="28" t="n">
        <v>0</v>
      </c>
      <c r="I1603" s="28" t="n">
        <v>0</v>
      </c>
      <c r="J1603" s="28" t="n">
        <v>91</v>
      </c>
      <c r="K1603" s="28" t="n">
        <v>7</v>
      </c>
      <c r="L1603" s="28" t="n">
        <v>2</v>
      </c>
      <c r="M1603" s="28" t="s">
        <v>147</v>
      </c>
      <c r="N1603" s="28" t="s">
        <v>138</v>
      </c>
      <c r="O1603" s="29" t="n">
        <v>45348</v>
      </c>
      <c r="P1603" s="28" t="n">
        <f aca="false">ROUNDDOWN(($B1603-$O1603)/30,0)</f>
        <v>25</v>
      </c>
      <c r="Q1603" s="28" t="str">
        <f aca="false">TEXT($B1603,"yyyy-mm")</f>
        <v>2026-03</v>
      </c>
      <c r="R1603" s="28" t="n">
        <f aca="false">IF(AND($O1603&gt;=DATE(2025,1,1),$O1603&lt;=DATE(2025,4,30)),1,0)</f>
        <v>0</v>
      </c>
    </row>
    <row r="1604" customFormat="false" ht="15" hidden="false" customHeight="false" outlineLevel="0" collapsed="false">
      <c r="A1604" s="28" t="n">
        <v>171</v>
      </c>
      <c r="B1604" s="29" t="n">
        <v>46142</v>
      </c>
      <c r="C1604" s="28" t="n">
        <v>40432.32</v>
      </c>
      <c r="D1604" s="28" t="n">
        <v>0</v>
      </c>
      <c r="E1604" s="28" t="n">
        <v>0</v>
      </c>
      <c r="F1604" s="28" t="s">
        <v>345</v>
      </c>
      <c r="G1604" s="28" t="n">
        <v>0</v>
      </c>
      <c r="H1604" s="28" t="n">
        <v>0</v>
      </c>
      <c r="I1604" s="28" t="n">
        <v>0</v>
      </c>
      <c r="J1604" s="28" t="n">
        <v>91</v>
      </c>
      <c r="K1604" s="28" t="n">
        <v>7</v>
      </c>
      <c r="L1604" s="28" t="n">
        <v>2</v>
      </c>
      <c r="M1604" s="28" t="s">
        <v>147</v>
      </c>
      <c r="N1604" s="28" t="s">
        <v>138</v>
      </c>
      <c r="O1604" s="29" t="n">
        <v>45348</v>
      </c>
      <c r="P1604" s="28" t="n">
        <f aca="false">ROUNDDOWN(($B1604-$O1604)/30,0)</f>
        <v>26</v>
      </c>
      <c r="Q1604" s="28" t="str">
        <f aca="false">TEXT($B1604,"yyyy-mm")</f>
        <v>2026-04</v>
      </c>
      <c r="R1604" s="28" t="n">
        <f aca="false">IF(AND($O1604&gt;=DATE(2025,1,1),$O1604&lt;=DATE(2025,4,30)),1,0)</f>
        <v>0</v>
      </c>
    </row>
    <row r="1605" customFormat="false" ht="15" hidden="false" customHeight="false" outlineLevel="0" collapsed="false">
      <c r="A1605" s="28" t="n">
        <v>171</v>
      </c>
      <c r="B1605" s="29" t="n">
        <v>46173</v>
      </c>
      <c r="C1605" s="28" t="n">
        <v>36756.64</v>
      </c>
      <c r="D1605" s="28" t="n">
        <v>0</v>
      </c>
      <c r="E1605" s="28" t="n">
        <v>0</v>
      </c>
      <c r="F1605" s="28" t="s">
        <v>345</v>
      </c>
      <c r="G1605" s="28" t="n">
        <v>0</v>
      </c>
      <c r="H1605" s="28" t="n">
        <v>0</v>
      </c>
      <c r="I1605" s="28" t="n">
        <v>0</v>
      </c>
      <c r="J1605" s="28" t="n">
        <v>91</v>
      </c>
      <c r="K1605" s="28" t="n">
        <v>7</v>
      </c>
      <c r="L1605" s="28" t="n">
        <v>2</v>
      </c>
      <c r="M1605" s="28" t="s">
        <v>147</v>
      </c>
      <c r="N1605" s="28" t="s">
        <v>138</v>
      </c>
      <c r="O1605" s="29" t="n">
        <v>45348</v>
      </c>
      <c r="P1605" s="28" t="n">
        <f aca="false">ROUNDDOWN(($B1605-$O1605)/30,0)</f>
        <v>27</v>
      </c>
      <c r="Q1605" s="28" t="str">
        <f aca="false">TEXT($B1605,"yyyy-mm")</f>
        <v>2026-05</v>
      </c>
      <c r="R1605" s="28" t="n">
        <f aca="false">IF(AND($O1605&gt;=DATE(2025,1,1),$O1605&lt;=DATE(2025,4,30)),1,0)</f>
        <v>0</v>
      </c>
    </row>
    <row r="1606" customFormat="false" ht="15" hidden="false" customHeight="false" outlineLevel="0" collapsed="false">
      <c r="A1606" s="28" t="n">
        <v>171</v>
      </c>
      <c r="B1606" s="29" t="n">
        <v>46203</v>
      </c>
      <c r="C1606" s="28" t="n">
        <v>33080.96</v>
      </c>
      <c r="D1606" s="28" t="n">
        <v>0</v>
      </c>
      <c r="E1606" s="28" t="n">
        <v>0</v>
      </c>
      <c r="F1606" s="28" t="s">
        <v>345</v>
      </c>
      <c r="G1606" s="28" t="n">
        <v>0</v>
      </c>
      <c r="H1606" s="28" t="n">
        <v>0</v>
      </c>
      <c r="I1606" s="28" t="n">
        <v>0</v>
      </c>
      <c r="J1606" s="28" t="n">
        <v>91</v>
      </c>
      <c r="K1606" s="28" t="n">
        <v>7</v>
      </c>
      <c r="L1606" s="28" t="n">
        <v>2</v>
      </c>
      <c r="M1606" s="28" t="s">
        <v>147</v>
      </c>
      <c r="N1606" s="28" t="s">
        <v>138</v>
      </c>
      <c r="O1606" s="29" t="n">
        <v>45348</v>
      </c>
      <c r="P1606" s="28" t="n">
        <f aca="false">ROUNDDOWN(($B1606-$O1606)/30,0)</f>
        <v>28</v>
      </c>
      <c r="Q1606" s="28" t="str">
        <f aca="false">TEXT($B1606,"yyyy-mm")</f>
        <v>2026-06</v>
      </c>
      <c r="R1606" s="28" t="n">
        <f aca="false">IF(AND($O1606&gt;=DATE(2025,1,1),$O1606&lt;=DATE(2025,4,30)),1,0)</f>
        <v>0</v>
      </c>
    </row>
    <row r="1607" customFormat="false" ht="15" hidden="false" customHeight="false" outlineLevel="0" collapsed="false">
      <c r="A1607" s="28" t="n">
        <v>171</v>
      </c>
      <c r="B1607" s="29" t="n">
        <v>46234</v>
      </c>
      <c r="C1607" s="28" t="n">
        <v>29405.28</v>
      </c>
      <c r="D1607" s="28" t="n">
        <v>0</v>
      </c>
      <c r="E1607" s="28" t="n">
        <v>0</v>
      </c>
      <c r="F1607" s="28" t="s">
        <v>345</v>
      </c>
      <c r="G1607" s="28" t="n">
        <v>0</v>
      </c>
      <c r="H1607" s="28" t="n">
        <v>0</v>
      </c>
      <c r="I1607" s="28" t="n">
        <v>0</v>
      </c>
      <c r="J1607" s="28" t="n">
        <v>91</v>
      </c>
      <c r="K1607" s="28" t="n">
        <v>7</v>
      </c>
      <c r="L1607" s="28" t="n">
        <v>2</v>
      </c>
      <c r="M1607" s="28" t="s">
        <v>147</v>
      </c>
      <c r="N1607" s="28" t="s">
        <v>138</v>
      </c>
      <c r="O1607" s="29" t="n">
        <v>45348</v>
      </c>
      <c r="P1607" s="28" t="n">
        <f aca="false">ROUNDDOWN(($B1607-$O1607)/30,0)</f>
        <v>29</v>
      </c>
      <c r="Q1607" s="28" t="str">
        <f aca="false">TEXT($B1607,"yyyy-mm")</f>
        <v>2026-07</v>
      </c>
      <c r="R1607" s="28" t="n">
        <f aca="false">IF(AND($O1607&gt;=DATE(2025,1,1),$O1607&lt;=DATE(2025,4,30)),1,0)</f>
        <v>0</v>
      </c>
    </row>
    <row r="1608" customFormat="false" ht="15" hidden="false" customHeight="false" outlineLevel="0" collapsed="false">
      <c r="A1608" s="28" t="n">
        <v>171</v>
      </c>
      <c r="B1608" s="29" t="n">
        <v>46265</v>
      </c>
      <c r="C1608" s="28" t="n">
        <v>25729.6</v>
      </c>
      <c r="D1608" s="28" t="n">
        <v>0</v>
      </c>
      <c r="E1608" s="28" t="n">
        <v>0</v>
      </c>
      <c r="F1608" s="28" t="s">
        <v>345</v>
      </c>
      <c r="G1608" s="28" t="n">
        <v>0</v>
      </c>
      <c r="H1608" s="28" t="n">
        <v>0</v>
      </c>
      <c r="I1608" s="28" t="n">
        <v>0</v>
      </c>
      <c r="J1608" s="28" t="n">
        <v>91</v>
      </c>
      <c r="K1608" s="28" t="n">
        <v>7</v>
      </c>
      <c r="L1608" s="28" t="n">
        <v>2</v>
      </c>
      <c r="M1608" s="28" t="s">
        <v>147</v>
      </c>
      <c r="N1608" s="28" t="s">
        <v>138</v>
      </c>
      <c r="O1608" s="29" t="n">
        <v>45348</v>
      </c>
      <c r="P1608" s="28" t="n">
        <f aca="false">ROUNDDOWN(($B1608-$O1608)/30,0)</f>
        <v>30</v>
      </c>
      <c r="Q1608" s="28" t="str">
        <f aca="false">TEXT($B1608,"yyyy-mm")</f>
        <v>2026-08</v>
      </c>
      <c r="R1608" s="28" t="n">
        <f aca="false">IF(AND($O1608&gt;=DATE(2025,1,1),$O1608&lt;=DATE(2025,4,30)),1,0)</f>
        <v>0</v>
      </c>
    </row>
    <row r="1609" customFormat="false" ht="15" hidden="false" customHeight="false" outlineLevel="0" collapsed="false">
      <c r="A1609" s="28" t="n">
        <v>172</v>
      </c>
      <c r="B1609" s="29" t="n">
        <v>46022</v>
      </c>
      <c r="C1609" s="28" t="n">
        <v>17400</v>
      </c>
      <c r="D1609" s="28" t="n">
        <v>0</v>
      </c>
      <c r="E1609" s="28" t="n">
        <v>0</v>
      </c>
      <c r="F1609" s="28" t="s">
        <v>345</v>
      </c>
      <c r="G1609" s="28" t="n">
        <v>0</v>
      </c>
      <c r="H1609" s="28" t="n">
        <v>0</v>
      </c>
      <c r="I1609" s="28" t="n">
        <v>0</v>
      </c>
      <c r="J1609" s="28" t="n">
        <v>317</v>
      </c>
      <c r="K1609" s="28" t="n">
        <v>1</v>
      </c>
      <c r="L1609" s="28" t="n">
        <v>1</v>
      </c>
      <c r="M1609" s="28" t="s">
        <v>146</v>
      </c>
      <c r="N1609" s="28" t="s">
        <v>139</v>
      </c>
      <c r="O1609" s="29" t="n">
        <v>45998</v>
      </c>
      <c r="P1609" s="28" t="n">
        <f aca="false">ROUNDDOWN(($B1609-$O1609)/30,0)</f>
        <v>0</v>
      </c>
      <c r="Q1609" s="28" t="str">
        <f aca="false">TEXT($B1609,"yyyy-mm")</f>
        <v>2025-12</v>
      </c>
      <c r="R1609" s="28" t="n">
        <f aca="false">IF(AND($O1609&gt;=DATE(2025,1,1),$O1609&lt;=DATE(2025,4,30)),1,0)</f>
        <v>0</v>
      </c>
    </row>
    <row r="1610" customFormat="false" ht="15" hidden="false" customHeight="false" outlineLevel="0" collapsed="false">
      <c r="A1610" s="28" t="n">
        <v>172</v>
      </c>
      <c r="B1610" s="29" t="n">
        <v>46053</v>
      </c>
      <c r="C1610" s="28" t="n">
        <v>11600</v>
      </c>
      <c r="D1610" s="28" t="n">
        <v>0</v>
      </c>
      <c r="E1610" s="28" t="n">
        <v>0</v>
      </c>
      <c r="F1610" s="28" t="s">
        <v>345</v>
      </c>
      <c r="G1610" s="28" t="n">
        <v>0</v>
      </c>
      <c r="H1610" s="28" t="n">
        <v>0</v>
      </c>
      <c r="I1610" s="28" t="n">
        <v>0</v>
      </c>
      <c r="J1610" s="28" t="n">
        <v>317</v>
      </c>
      <c r="K1610" s="28" t="n">
        <v>1</v>
      </c>
      <c r="L1610" s="28" t="n">
        <v>1</v>
      </c>
      <c r="M1610" s="28" t="s">
        <v>146</v>
      </c>
      <c r="N1610" s="28" t="s">
        <v>139</v>
      </c>
      <c r="O1610" s="29" t="n">
        <v>45998</v>
      </c>
      <c r="P1610" s="28" t="n">
        <f aca="false">ROUNDDOWN(($B1610-$O1610)/30,0)</f>
        <v>1</v>
      </c>
      <c r="Q1610" s="28" t="str">
        <f aca="false">TEXT($B1610,"yyyy-mm")</f>
        <v>2026-01</v>
      </c>
      <c r="R1610" s="28" t="n">
        <f aca="false">IF(AND($O1610&gt;=DATE(2025,1,1),$O1610&lt;=DATE(2025,4,30)),1,0)</f>
        <v>0</v>
      </c>
    </row>
    <row r="1611" customFormat="false" ht="15" hidden="false" customHeight="false" outlineLevel="0" collapsed="false">
      <c r="A1611" s="28" t="n">
        <v>172</v>
      </c>
      <c r="B1611" s="29" t="n">
        <v>46081</v>
      </c>
      <c r="C1611" s="28" t="n">
        <v>11600</v>
      </c>
      <c r="D1611" s="28" t="n">
        <v>5800</v>
      </c>
      <c r="E1611" s="28" t="n">
        <v>21</v>
      </c>
      <c r="F1611" s="28" t="s">
        <v>346</v>
      </c>
      <c r="G1611" s="28" t="n">
        <v>0</v>
      </c>
      <c r="H1611" s="28" t="n">
        <v>0</v>
      </c>
      <c r="I1611" s="28" t="n">
        <v>0</v>
      </c>
      <c r="J1611" s="28" t="n">
        <v>317</v>
      </c>
      <c r="K1611" s="28" t="n">
        <v>1</v>
      </c>
      <c r="L1611" s="28" t="n">
        <v>1</v>
      </c>
      <c r="M1611" s="28" t="s">
        <v>146</v>
      </c>
      <c r="N1611" s="28" t="s">
        <v>139</v>
      </c>
      <c r="O1611" s="29" t="n">
        <v>45998</v>
      </c>
      <c r="P1611" s="28" t="n">
        <f aca="false">ROUNDDOWN(($B1611-$O1611)/30,0)</f>
        <v>2</v>
      </c>
      <c r="Q1611" s="28" t="str">
        <f aca="false">TEXT($B1611,"yyyy-mm")</f>
        <v>2026-02</v>
      </c>
      <c r="R1611" s="28" t="n">
        <f aca="false">IF(AND($O1611&gt;=DATE(2025,1,1),$O1611&lt;=DATE(2025,4,30)),1,0)</f>
        <v>0</v>
      </c>
    </row>
    <row r="1612" customFormat="false" ht="15" hidden="false" customHeight="false" outlineLevel="0" collapsed="false">
      <c r="A1612" s="28" t="n">
        <v>172</v>
      </c>
      <c r="B1612" s="29" t="n">
        <v>46112</v>
      </c>
      <c r="C1612" s="28" t="n">
        <v>0</v>
      </c>
      <c r="D1612" s="28" t="n">
        <v>0</v>
      </c>
      <c r="E1612" s="28" t="n">
        <v>0</v>
      </c>
      <c r="F1612" s="28" t="s">
        <v>345</v>
      </c>
      <c r="G1612" s="28" t="n">
        <v>0</v>
      </c>
      <c r="H1612" s="28" t="n">
        <v>0</v>
      </c>
      <c r="I1612" s="28" t="n">
        <v>0</v>
      </c>
      <c r="J1612" s="28" t="n">
        <v>317</v>
      </c>
      <c r="K1612" s="28" t="n">
        <v>1</v>
      </c>
      <c r="L1612" s="28" t="n">
        <v>1</v>
      </c>
      <c r="M1612" s="28" t="s">
        <v>146</v>
      </c>
      <c r="N1612" s="28" t="s">
        <v>139</v>
      </c>
      <c r="O1612" s="29" t="n">
        <v>45998</v>
      </c>
      <c r="P1612" s="28" t="n">
        <f aca="false">ROUNDDOWN(($B1612-$O1612)/30,0)</f>
        <v>3</v>
      </c>
      <c r="Q1612" s="28" t="str">
        <f aca="false">TEXT($B1612,"yyyy-mm")</f>
        <v>2026-03</v>
      </c>
      <c r="R1612" s="28" t="n">
        <f aca="false">IF(AND($O1612&gt;=DATE(2025,1,1),$O1612&lt;=DATE(2025,4,30)),1,0)</f>
        <v>0</v>
      </c>
    </row>
    <row r="1613" customFormat="false" ht="15" hidden="false" customHeight="false" outlineLevel="0" collapsed="false">
      <c r="A1613" s="28" t="n">
        <v>173</v>
      </c>
      <c r="B1613" s="29" t="n">
        <v>45443</v>
      </c>
      <c r="C1613" s="28" t="n">
        <v>16600</v>
      </c>
      <c r="D1613" s="28" t="n">
        <v>0</v>
      </c>
      <c r="E1613" s="28" t="n">
        <v>0</v>
      </c>
      <c r="F1613" s="28" t="s">
        <v>345</v>
      </c>
      <c r="G1613" s="28" t="n">
        <v>0</v>
      </c>
      <c r="H1613" s="28" t="n">
        <v>0</v>
      </c>
      <c r="I1613" s="28" t="n">
        <v>0</v>
      </c>
      <c r="J1613" s="28" t="n">
        <v>33</v>
      </c>
      <c r="K1613" s="28" t="n">
        <v>9</v>
      </c>
      <c r="L1613" s="28" t="n">
        <v>3</v>
      </c>
      <c r="M1613" s="28" t="s">
        <v>147</v>
      </c>
      <c r="N1613" s="28" t="s">
        <v>139</v>
      </c>
      <c r="O1613" s="29" t="n">
        <v>45434</v>
      </c>
      <c r="P1613" s="28" t="n">
        <f aca="false">ROUNDDOWN(($B1613-$O1613)/30,0)</f>
        <v>0</v>
      </c>
      <c r="Q1613" s="28" t="str">
        <f aca="false">TEXT($B1613,"yyyy-mm")</f>
        <v>2024-05</v>
      </c>
      <c r="R1613" s="28" t="n">
        <f aca="false">IF(AND($O1613&gt;=DATE(2025,1,1),$O1613&lt;=DATE(2025,4,30)),1,0)</f>
        <v>0</v>
      </c>
    </row>
    <row r="1614" customFormat="false" ht="15" hidden="false" customHeight="false" outlineLevel="0" collapsed="false">
      <c r="A1614" s="28" t="n">
        <v>173</v>
      </c>
      <c r="B1614" s="29" t="n">
        <v>45473</v>
      </c>
      <c r="C1614" s="28" t="n">
        <v>11066.67</v>
      </c>
      <c r="D1614" s="28" t="n">
        <v>0</v>
      </c>
      <c r="E1614" s="28" t="n">
        <v>0</v>
      </c>
      <c r="F1614" s="28" t="s">
        <v>345</v>
      </c>
      <c r="G1614" s="28" t="n">
        <v>0</v>
      </c>
      <c r="H1614" s="28" t="n">
        <v>0</v>
      </c>
      <c r="I1614" s="28" t="n">
        <v>0</v>
      </c>
      <c r="J1614" s="28" t="n">
        <v>33</v>
      </c>
      <c r="K1614" s="28" t="n">
        <v>9</v>
      </c>
      <c r="L1614" s="28" t="n">
        <v>3</v>
      </c>
      <c r="M1614" s="28" t="s">
        <v>147</v>
      </c>
      <c r="N1614" s="28" t="s">
        <v>139</v>
      </c>
      <c r="O1614" s="29" t="n">
        <v>45434</v>
      </c>
      <c r="P1614" s="28" t="n">
        <f aca="false">ROUNDDOWN(($B1614-$O1614)/30,0)</f>
        <v>1</v>
      </c>
      <c r="Q1614" s="28" t="str">
        <f aca="false">TEXT($B1614,"yyyy-mm")</f>
        <v>2024-06</v>
      </c>
      <c r="R1614" s="28" t="n">
        <f aca="false">IF(AND($O1614&gt;=DATE(2025,1,1),$O1614&lt;=DATE(2025,4,30)),1,0)</f>
        <v>0</v>
      </c>
    </row>
    <row r="1615" customFormat="false" ht="15" hidden="false" customHeight="false" outlineLevel="0" collapsed="false">
      <c r="A1615" s="28" t="n">
        <v>173</v>
      </c>
      <c r="B1615" s="29" t="n">
        <v>45504</v>
      </c>
      <c r="C1615" s="28" t="n">
        <v>5533.34</v>
      </c>
      <c r="D1615" s="28" t="n">
        <v>0</v>
      </c>
      <c r="E1615" s="28" t="n">
        <v>0</v>
      </c>
      <c r="F1615" s="28" t="s">
        <v>345</v>
      </c>
      <c r="G1615" s="28" t="n">
        <v>0</v>
      </c>
      <c r="H1615" s="28" t="n">
        <v>0</v>
      </c>
      <c r="I1615" s="28" t="n">
        <v>0</v>
      </c>
      <c r="J1615" s="28" t="n">
        <v>33</v>
      </c>
      <c r="K1615" s="28" t="n">
        <v>9</v>
      </c>
      <c r="L1615" s="28" t="n">
        <v>3</v>
      </c>
      <c r="M1615" s="28" t="s">
        <v>147</v>
      </c>
      <c r="N1615" s="28" t="s">
        <v>139</v>
      </c>
      <c r="O1615" s="29" t="n">
        <v>45434</v>
      </c>
      <c r="P1615" s="28" t="n">
        <f aca="false">ROUNDDOWN(($B1615-$O1615)/30,0)</f>
        <v>2</v>
      </c>
      <c r="Q1615" s="28" t="str">
        <f aca="false">TEXT($B1615,"yyyy-mm")</f>
        <v>2024-07</v>
      </c>
      <c r="R1615" s="28" t="n">
        <f aca="false">IF(AND($O1615&gt;=DATE(2025,1,1),$O1615&lt;=DATE(2025,4,30)),1,0)</f>
        <v>0</v>
      </c>
    </row>
    <row r="1616" customFormat="false" ht="15" hidden="false" customHeight="false" outlineLevel="0" collapsed="false">
      <c r="A1616" s="28" t="n">
        <v>173</v>
      </c>
      <c r="B1616" s="29" t="n">
        <v>45535</v>
      </c>
      <c r="C1616" s="28" t="n">
        <v>0.01</v>
      </c>
      <c r="D1616" s="28" t="n">
        <v>0</v>
      </c>
      <c r="E1616" s="28" t="n">
        <v>0</v>
      </c>
      <c r="F1616" s="28" t="s">
        <v>345</v>
      </c>
      <c r="G1616" s="28" t="n">
        <v>0</v>
      </c>
      <c r="H1616" s="28" t="n">
        <v>0</v>
      </c>
      <c r="I1616" s="28" t="n">
        <v>0</v>
      </c>
      <c r="J1616" s="28" t="n">
        <v>33</v>
      </c>
      <c r="K1616" s="28" t="n">
        <v>9</v>
      </c>
      <c r="L1616" s="28" t="n">
        <v>3</v>
      </c>
      <c r="M1616" s="28" t="s">
        <v>147</v>
      </c>
      <c r="N1616" s="28" t="s">
        <v>139</v>
      </c>
      <c r="O1616" s="29" t="n">
        <v>45434</v>
      </c>
      <c r="P1616" s="28" t="n">
        <f aca="false">ROUNDDOWN(($B1616-$O1616)/30,0)</f>
        <v>3</v>
      </c>
      <c r="Q1616" s="28" t="str">
        <f aca="false">TEXT($B1616,"yyyy-mm")</f>
        <v>2024-08</v>
      </c>
      <c r="R1616" s="28" t="n">
        <f aca="false">IF(AND($O1616&gt;=DATE(2025,1,1),$O1616&lt;=DATE(2025,4,30)),1,0)</f>
        <v>0</v>
      </c>
    </row>
    <row r="1617" customFormat="false" ht="15" hidden="false" customHeight="false" outlineLevel="0" collapsed="false">
      <c r="A1617" s="28" t="n">
        <v>174</v>
      </c>
      <c r="B1617" s="29" t="n">
        <v>45230</v>
      </c>
      <c r="C1617" s="28" t="n">
        <v>93000</v>
      </c>
      <c r="D1617" s="28" t="n">
        <v>0</v>
      </c>
      <c r="E1617" s="28" t="n">
        <v>0</v>
      </c>
      <c r="F1617" s="28" t="s">
        <v>345</v>
      </c>
      <c r="G1617" s="28" t="n">
        <v>0</v>
      </c>
      <c r="H1617" s="28" t="n">
        <v>0</v>
      </c>
      <c r="I1617" s="28" t="n">
        <v>0</v>
      </c>
      <c r="J1617" s="28" t="n">
        <v>71</v>
      </c>
      <c r="K1617" s="28" t="n">
        <v>4</v>
      </c>
      <c r="L1617" s="28" t="n">
        <v>3</v>
      </c>
      <c r="M1617" s="28" t="s">
        <v>145</v>
      </c>
      <c r="N1617" s="28" t="s">
        <v>139</v>
      </c>
      <c r="O1617" s="29" t="n">
        <v>45230</v>
      </c>
      <c r="P1617" s="28" t="n">
        <f aca="false">ROUNDDOWN(($B1617-$O1617)/30,0)</f>
        <v>0</v>
      </c>
      <c r="Q1617" s="28" t="str">
        <f aca="false">TEXT($B1617,"yyyy-mm")</f>
        <v>2023-10</v>
      </c>
      <c r="R1617" s="28" t="n">
        <f aca="false">IF(AND($O1617&gt;=DATE(2025,1,1),$O1617&lt;=DATE(2025,4,30)),1,0)</f>
        <v>0</v>
      </c>
    </row>
    <row r="1618" customFormat="false" ht="15" hidden="false" customHeight="false" outlineLevel="0" collapsed="false">
      <c r="A1618" s="28" t="n">
        <v>174</v>
      </c>
      <c r="B1618" s="29" t="n">
        <v>45260</v>
      </c>
      <c r="C1618" s="28" t="n">
        <v>88956.52</v>
      </c>
      <c r="D1618" s="28" t="n">
        <v>0</v>
      </c>
      <c r="E1618" s="28" t="n">
        <v>0</v>
      </c>
      <c r="F1618" s="28" t="s">
        <v>345</v>
      </c>
      <c r="G1618" s="28" t="n">
        <v>0</v>
      </c>
      <c r="H1618" s="28" t="n">
        <v>0</v>
      </c>
      <c r="I1618" s="28" t="n">
        <v>0</v>
      </c>
      <c r="J1618" s="28" t="n">
        <v>71</v>
      </c>
      <c r="K1618" s="28" t="n">
        <v>4</v>
      </c>
      <c r="L1618" s="28" t="n">
        <v>3</v>
      </c>
      <c r="M1618" s="28" t="s">
        <v>145</v>
      </c>
      <c r="N1618" s="28" t="s">
        <v>139</v>
      </c>
      <c r="O1618" s="29" t="n">
        <v>45230</v>
      </c>
      <c r="P1618" s="28" t="n">
        <f aca="false">ROUNDDOWN(($B1618-$O1618)/30,0)</f>
        <v>1</v>
      </c>
      <c r="Q1618" s="28" t="str">
        <f aca="false">TEXT($B1618,"yyyy-mm")</f>
        <v>2023-11</v>
      </c>
      <c r="R1618" s="28" t="n">
        <f aca="false">IF(AND($O1618&gt;=DATE(2025,1,1),$O1618&lt;=DATE(2025,4,30)),1,0)</f>
        <v>0</v>
      </c>
    </row>
    <row r="1619" customFormat="false" ht="15" hidden="false" customHeight="false" outlineLevel="0" collapsed="false">
      <c r="A1619" s="28" t="n">
        <v>174</v>
      </c>
      <c r="B1619" s="29" t="n">
        <v>45291</v>
      </c>
      <c r="C1619" s="28" t="n">
        <v>84913.04</v>
      </c>
      <c r="D1619" s="28" t="n">
        <v>0</v>
      </c>
      <c r="E1619" s="28" t="n">
        <v>0</v>
      </c>
      <c r="F1619" s="28" t="s">
        <v>345</v>
      </c>
      <c r="G1619" s="28" t="n">
        <v>0</v>
      </c>
      <c r="H1619" s="28" t="n">
        <v>0</v>
      </c>
      <c r="I1619" s="28" t="n">
        <v>0</v>
      </c>
      <c r="J1619" s="28" t="n">
        <v>71</v>
      </c>
      <c r="K1619" s="28" t="n">
        <v>4</v>
      </c>
      <c r="L1619" s="28" t="n">
        <v>3</v>
      </c>
      <c r="M1619" s="28" t="s">
        <v>145</v>
      </c>
      <c r="N1619" s="28" t="s">
        <v>139</v>
      </c>
      <c r="O1619" s="29" t="n">
        <v>45230</v>
      </c>
      <c r="P1619" s="28" t="n">
        <f aca="false">ROUNDDOWN(($B1619-$O1619)/30,0)</f>
        <v>2</v>
      </c>
      <c r="Q1619" s="28" t="str">
        <f aca="false">TEXT($B1619,"yyyy-mm")</f>
        <v>2023-12</v>
      </c>
      <c r="R1619" s="28" t="n">
        <f aca="false">IF(AND($O1619&gt;=DATE(2025,1,1),$O1619&lt;=DATE(2025,4,30)),1,0)</f>
        <v>0</v>
      </c>
    </row>
    <row r="1620" customFormat="false" ht="15" hidden="false" customHeight="false" outlineLevel="0" collapsed="false">
      <c r="A1620" s="28" t="n">
        <v>174</v>
      </c>
      <c r="B1620" s="29" t="n">
        <v>45322</v>
      </c>
      <c r="C1620" s="28" t="n">
        <v>80869.56</v>
      </c>
      <c r="D1620" s="28" t="n">
        <v>0</v>
      </c>
      <c r="E1620" s="28" t="n">
        <v>0</v>
      </c>
      <c r="F1620" s="28" t="s">
        <v>345</v>
      </c>
      <c r="G1620" s="28" t="n">
        <v>0</v>
      </c>
      <c r="H1620" s="28" t="n">
        <v>0</v>
      </c>
      <c r="I1620" s="28" t="n">
        <v>0</v>
      </c>
      <c r="J1620" s="28" t="n">
        <v>71</v>
      </c>
      <c r="K1620" s="28" t="n">
        <v>4</v>
      </c>
      <c r="L1620" s="28" t="n">
        <v>3</v>
      </c>
      <c r="M1620" s="28" t="s">
        <v>145</v>
      </c>
      <c r="N1620" s="28" t="s">
        <v>139</v>
      </c>
      <c r="O1620" s="29" t="n">
        <v>45230</v>
      </c>
      <c r="P1620" s="28" t="n">
        <f aca="false">ROUNDDOWN(($B1620-$O1620)/30,0)</f>
        <v>3</v>
      </c>
      <c r="Q1620" s="28" t="str">
        <f aca="false">TEXT($B1620,"yyyy-mm")</f>
        <v>2024-01</v>
      </c>
      <c r="R1620" s="28" t="n">
        <f aca="false">IF(AND($O1620&gt;=DATE(2025,1,1),$O1620&lt;=DATE(2025,4,30)),1,0)</f>
        <v>0</v>
      </c>
    </row>
    <row r="1621" customFormat="false" ht="15" hidden="false" customHeight="false" outlineLevel="0" collapsed="false">
      <c r="A1621" s="28" t="n">
        <v>174</v>
      </c>
      <c r="B1621" s="29" t="n">
        <v>45351</v>
      </c>
      <c r="C1621" s="28" t="n">
        <v>76826.08</v>
      </c>
      <c r="D1621" s="28" t="n">
        <v>0</v>
      </c>
      <c r="E1621" s="28" t="n">
        <v>0</v>
      </c>
      <c r="F1621" s="28" t="s">
        <v>345</v>
      </c>
      <c r="G1621" s="28" t="n">
        <v>0</v>
      </c>
      <c r="H1621" s="28" t="n">
        <v>0</v>
      </c>
      <c r="I1621" s="28" t="n">
        <v>0</v>
      </c>
      <c r="J1621" s="28" t="n">
        <v>71</v>
      </c>
      <c r="K1621" s="28" t="n">
        <v>4</v>
      </c>
      <c r="L1621" s="28" t="n">
        <v>3</v>
      </c>
      <c r="M1621" s="28" t="s">
        <v>145</v>
      </c>
      <c r="N1621" s="28" t="s">
        <v>139</v>
      </c>
      <c r="O1621" s="29" t="n">
        <v>45230</v>
      </c>
      <c r="P1621" s="28" t="n">
        <f aca="false">ROUNDDOWN(($B1621-$O1621)/30,0)</f>
        <v>4</v>
      </c>
      <c r="Q1621" s="28" t="str">
        <f aca="false">TEXT($B1621,"yyyy-mm")</f>
        <v>2024-02</v>
      </c>
      <c r="R1621" s="28" t="n">
        <f aca="false">IF(AND($O1621&gt;=DATE(2025,1,1),$O1621&lt;=DATE(2025,4,30)),1,0)</f>
        <v>0</v>
      </c>
    </row>
    <row r="1622" customFormat="false" ht="15" hidden="false" customHeight="false" outlineLevel="0" collapsed="false">
      <c r="A1622" s="28" t="n">
        <v>174</v>
      </c>
      <c r="B1622" s="29" t="n">
        <v>45382</v>
      </c>
      <c r="C1622" s="28" t="n">
        <v>72782.6</v>
      </c>
      <c r="D1622" s="28" t="n">
        <v>0</v>
      </c>
      <c r="E1622" s="28" t="n">
        <v>0</v>
      </c>
      <c r="F1622" s="28" t="s">
        <v>345</v>
      </c>
      <c r="G1622" s="28" t="n">
        <v>0</v>
      </c>
      <c r="H1622" s="28" t="n">
        <v>0</v>
      </c>
      <c r="I1622" s="28" t="n">
        <v>0</v>
      </c>
      <c r="J1622" s="28" t="n">
        <v>71</v>
      </c>
      <c r="K1622" s="28" t="n">
        <v>4</v>
      </c>
      <c r="L1622" s="28" t="n">
        <v>3</v>
      </c>
      <c r="M1622" s="28" t="s">
        <v>145</v>
      </c>
      <c r="N1622" s="28" t="s">
        <v>139</v>
      </c>
      <c r="O1622" s="29" t="n">
        <v>45230</v>
      </c>
      <c r="P1622" s="28" t="n">
        <f aca="false">ROUNDDOWN(($B1622-$O1622)/30,0)</f>
        <v>5</v>
      </c>
      <c r="Q1622" s="28" t="str">
        <f aca="false">TEXT($B1622,"yyyy-mm")</f>
        <v>2024-03</v>
      </c>
      <c r="R1622" s="28" t="n">
        <f aca="false">IF(AND($O1622&gt;=DATE(2025,1,1),$O1622&lt;=DATE(2025,4,30)),1,0)</f>
        <v>0</v>
      </c>
    </row>
    <row r="1623" customFormat="false" ht="15" hidden="false" customHeight="false" outlineLevel="0" collapsed="false">
      <c r="A1623" s="28" t="n">
        <v>174</v>
      </c>
      <c r="B1623" s="29" t="n">
        <v>45412</v>
      </c>
      <c r="C1623" s="28" t="n">
        <v>71213.46</v>
      </c>
      <c r="D1623" s="28" t="n">
        <v>2474.34</v>
      </c>
      <c r="E1623" s="28" t="n">
        <v>2</v>
      </c>
      <c r="F1623" s="28" t="s">
        <v>346</v>
      </c>
      <c r="G1623" s="28" t="n">
        <v>0</v>
      </c>
      <c r="H1623" s="28" t="n">
        <v>0</v>
      </c>
      <c r="I1623" s="28" t="n">
        <v>0</v>
      </c>
      <c r="J1623" s="28" t="n">
        <v>71</v>
      </c>
      <c r="K1623" s="28" t="n">
        <v>4</v>
      </c>
      <c r="L1623" s="28" t="n">
        <v>3</v>
      </c>
      <c r="M1623" s="28" t="s">
        <v>145</v>
      </c>
      <c r="N1623" s="28" t="s">
        <v>139</v>
      </c>
      <c r="O1623" s="29" t="n">
        <v>45230</v>
      </c>
      <c r="P1623" s="28" t="n">
        <f aca="false">ROUNDDOWN(($B1623-$O1623)/30,0)</f>
        <v>6</v>
      </c>
      <c r="Q1623" s="28" t="str">
        <f aca="false">TEXT($B1623,"yyyy-mm")</f>
        <v>2024-04</v>
      </c>
      <c r="R1623" s="28" t="n">
        <f aca="false">IF(AND($O1623&gt;=DATE(2025,1,1),$O1623&lt;=DATE(2025,4,30)),1,0)</f>
        <v>0</v>
      </c>
    </row>
    <row r="1624" customFormat="false" ht="15" hidden="false" customHeight="false" outlineLevel="0" collapsed="false">
      <c r="A1624" s="28" t="n">
        <v>174</v>
      </c>
      <c r="B1624" s="29" t="n">
        <v>45443</v>
      </c>
      <c r="C1624" s="28" t="n">
        <v>68975.92</v>
      </c>
      <c r="D1624" s="28" t="n">
        <v>4280.28</v>
      </c>
      <c r="E1624" s="28" t="n">
        <v>33</v>
      </c>
      <c r="F1624" s="28" t="s">
        <v>347</v>
      </c>
      <c r="G1624" s="28" t="n">
        <v>1</v>
      </c>
      <c r="H1624" s="28" t="n">
        <v>0</v>
      </c>
      <c r="I1624" s="28" t="n">
        <v>0</v>
      </c>
      <c r="J1624" s="28" t="n">
        <v>71</v>
      </c>
      <c r="K1624" s="28" t="n">
        <v>4</v>
      </c>
      <c r="L1624" s="28" t="n">
        <v>3</v>
      </c>
      <c r="M1624" s="28" t="s">
        <v>145</v>
      </c>
      <c r="N1624" s="28" t="s">
        <v>139</v>
      </c>
      <c r="O1624" s="29" t="n">
        <v>45230</v>
      </c>
      <c r="P1624" s="28" t="n">
        <f aca="false">ROUNDDOWN(($B1624-$O1624)/30,0)</f>
        <v>7</v>
      </c>
      <c r="Q1624" s="28" t="str">
        <f aca="false">TEXT($B1624,"yyyy-mm")</f>
        <v>2024-05</v>
      </c>
      <c r="R1624" s="28" t="n">
        <f aca="false">IF(AND($O1624&gt;=DATE(2025,1,1),$O1624&lt;=DATE(2025,4,30)),1,0)</f>
        <v>0</v>
      </c>
    </row>
    <row r="1625" customFormat="false" ht="15" hidden="false" customHeight="false" outlineLevel="0" collapsed="false">
      <c r="A1625" s="28" t="n">
        <v>174</v>
      </c>
      <c r="B1625" s="29" t="n">
        <v>45473</v>
      </c>
      <c r="C1625" s="28" t="n">
        <v>68975.92</v>
      </c>
      <c r="D1625" s="28" t="n">
        <v>8323.76</v>
      </c>
      <c r="E1625" s="28" t="n">
        <v>63</v>
      </c>
      <c r="F1625" s="28" t="s">
        <v>348</v>
      </c>
      <c r="G1625" s="28" t="n">
        <v>1</v>
      </c>
      <c r="H1625" s="28" t="n">
        <v>1</v>
      </c>
      <c r="I1625" s="28" t="n">
        <v>0</v>
      </c>
      <c r="J1625" s="28" t="n">
        <v>71</v>
      </c>
      <c r="K1625" s="28" t="n">
        <v>4</v>
      </c>
      <c r="L1625" s="28" t="n">
        <v>3</v>
      </c>
      <c r="M1625" s="28" t="s">
        <v>145</v>
      </c>
      <c r="N1625" s="28" t="s">
        <v>139</v>
      </c>
      <c r="O1625" s="29" t="n">
        <v>45230</v>
      </c>
      <c r="P1625" s="28" t="n">
        <f aca="false">ROUNDDOWN(($B1625-$O1625)/30,0)</f>
        <v>8</v>
      </c>
      <c r="Q1625" s="28" t="str">
        <f aca="false">TEXT($B1625,"yyyy-mm")</f>
        <v>2024-06</v>
      </c>
      <c r="R1625" s="28" t="n">
        <f aca="false">IF(AND($O1625&gt;=DATE(2025,1,1),$O1625&lt;=DATE(2025,4,30)),1,0)</f>
        <v>0</v>
      </c>
    </row>
    <row r="1626" customFormat="false" ht="15" hidden="false" customHeight="false" outlineLevel="0" collapsed="false">
      <c r="A1626" s="28" t="n">
        <v>174</v>
      </c>
      <c r="B1626" s="29" t="n">
        <v>45504</v>
      </c>
      <c r="C1626" s="28" t="n">
        <v>56608.68</v>
      </c>
      <c r="D1626" s="28" t="n">
        <v>0</v>
      </c>
      <c r="E1626" s="28" t="n">
        <v>0</v>
      </c>
      <c r="F1626" s="28" t="s">
        <v>345</v>
      </c>
      <c r="G1626" s="28" t="n">
        <v>0</v>
      </c>
      <c r="H1626" s="28" t="n">
        <v>0</v>
      </c>
      <c r="I1626" s="28" t="n">
        <v>0</v>
      </c>
      <c r="J1626" s="28" t="n">
        <v>71</v>
      </c>
      <c r="K1626" s="28" t="n">
        <v>4</v>
      </c>
      <c r="L1626" s="28" t="n">
        <v>3</v>
      </c>
      <c r="M1626" s="28" t="s">
        <v>145</v>
      </c>
      <c r="N1626" s="28" t="s">
        <v>139</v>
      </c>
      <c r="O1626" s="29" t="n">
        <v>45230</v>
      </c>
      <c r="P1626" s="28" t="n">
        <f aca="false">ROUNDDOWN(($B1626-$O1626)/30,0)</f>
        <v>9</v>
      </c>
      <c r="Q1626" s="28" t="str">
        <f aca="false">TEXT($B1626,"yyyy-mm")</f>
        <v>2024-07</v>
      </c>
      <c r="R1626" s="28" t="n">
        <f aca="false">IF(AND($O1626&gt;=DATE(2025,1,1),$O1626&lt;=DATE(2025,4,30)),1,0)</f>
        <v>0</v>
      </c>
    </row>
    <row r="1627" customFormat="false" ht="15" hidden="false" customHeight="false" outlineLevel="0" collapsed="false">
      <c r="A1627" s="28" t="n">
        <v>174</v>
      </c>
      <c r="B1627" s="29" t="n">
        <v>45535</v>
      </c>
      <c r="C1627" s="28" t="n">
        <v>52565.2</v>
      </c>
      <c r="D1627" s="28" t="n">
        <v>0</v>
      </c>
      <c r="E1627" s="28" t="n">
        <v>0</v>
      </c>
      <c r="F1627" s="28" t="s">
        <v>345</v>
      </c>
      <c r="G1627" s="28" t="n">
        <v>0</v>
      </c>
      <c r="H1627" s="28" t="n">
        <v>0</v>
      </c>
      <c r="I1627" s="28" t="n">
        <v>0</v>
      </c>
      <c r="J1627" s="28" t="n">
        <v>71</v>
      </c>
      <c r="K1627" s="28" t="n">
        <v>4</v>
      </c>
      <c r="L1627" s="28" t="n">
        <v>3</v>
      </c>
      <c r="M1627" s="28" t="s">
        <v>145</v>
      </c>
      <c r="N1627" s="28" t="s">
        <v>139</v>
      </c>
      <c r="O1627" s="29" t="n">
        <v>45230</v>
      </c>
      <c r="P1627" s="28" t="n">
        <f aca="false">ROUNDDOWN(($B1627-$O1627)/30,0)</f>
        <v>10</v>
      </c>
      <c r="Q1627" s="28" t="str">
        <f aca="false">TEXT($B1627,"yyyy-mm")</f>
        <v>2024-08</v>
      </c>
      <c r="R1627" s="28" t="n">
        <f aca="false">IF(AND($O1627&gt;=DATE(2025,1,1),$O1627&lt;=DATE(2025,4,30)),1,0)</f>
        <v>0</v>
      </c>
    </row>
    <row r="1628" customFormat="false" ht="15" hidden="false" customHeight="false" outlineLevel="0" collapsed="false">
      <c r="A1628" s="28" t="n">
        <v>174</v>
      </c>
      <c r="B1628" s="29" t="n">
        <v>45565</v>
      </c>
      <c r="C1628" s="28" t="n">
        <v>48521.72</v>
      </c>
      <c r="D1628" s="28" t="n">
        <v>0</v>
      </c>
      <c r="E1628" s="28" t="n">
        <v>0</v>
      </c>
      <c r="F1628" s="28" t="s">
        <v>345</v>
      </c>
      <c r="G1628" s="28" t="n">
        <v>0</v>
      </c>
      <c r="H1628" s="28" t="n">
        <v>0</v>
      </c>
      <c r="I1628" s="28" t="n">
        <v>0</v>
      </c>
      <c r="J1628" s="28" t="n">
        <v>71</v>
      </c>
      <c r="K1628" s="28" t="n">
        <v>4</v>
      </c>
      <c r="L1628" s="28" t="n">
        <v>3</v>
      </c>
      <c r="M1628" s="28" t="s">
        <v>145</v>
      </c>
      <c r="N1628" s="28" t="s">
        <v>139</v>
      </c>
      <c r="O1628" s="29" t="n">
        <v>45230</v>
      </c>
      <c r="P1628" s="28" t="n">
        <f aca="false">ROUNDDOWN(($B1628-$O1628)/30,0)</f>
        <v>11</v>
      </c>
      <c r="Q1628" s="28" t="str">
        <f aca="false">TEXT($B1628,"yyyy-mm")</f>
        <v>2024-09</v>
      </c>
      <c r="R1628" s="28" t="n">
        <f aca="false">IF(AND($O1628&gt;=DATE(2025,1,1),$O1628&lt;=DATE(2025,4,30)),1,0)</f>
        <v>0</v>
      </c>
    </row>
    <row r="1629" customFormat="false" ht="15" hidden="false" customHeight="false" outlineLevel="0" collapsed="false">
      <c r="A1629" s="28" t="n">
        <v>174</v>
      </c>
      <c r="B1629" s="29" t="n">
        <v>45596</v>
      </c>
      <c r="C1629" s="28" t="n">
        <v>44478.24</v>
      </c>
      <c r="D1629" s="28" t="n">
        <v>0</v>
      </c>
      <c r="E1629" s="28" t="n">
        <v>0</v>
      </c>
      <c r="F1629" s="28" t="s">
        <v>345</v>
      </c>
      <c r="G1629" s="28" t="n">
        <v>0</v>
      </c>
      <c r="H1629" s="28" t="n">
        <v>0</v>
      </c>
      <c r="I1629" s="28" t="n">
        <v>0</v>
      </c>
      <c r="J1629" s="28" t="n">
        <v>71</v>
      </c>
      <c r="K1629" s="28" t="n">
        <v>4</v>
      </c>
      <c r="L1629" s="28" t="n">
        <v>3</v>
      </c>
      <c r="M1629" s="28" t="s">
        <v>145</v>
      </c>
      <c r="N1629" s="28" t="s">
        <v>139</v>
      </c>
      <c r="O1629" s="29" t="n">
        <v>45230</v>
      </c>
      <c r="P1629" s="28" t="n">
        <f aca="false">ROUNDDOWN(($B1629-$O1629)/30,0)</f>
        <v>12</v>
      </c>
      <c r="Q1629" s="28" t="str">
        <f aca="false">TEXT($B1629,"yyyy-mm")</f>
        <v>2024-10</v>
      </c>
      <c r="R1629" s="28" t="n">
        <f aca="false">IF(AND($O1629&gt;=DATE(2025,1,1),$O1629&lt;=DATE(2025,4,30)),1,0)</f>
        <v>0</v>
      </c>
    </row>
    <row r="1630" customFormat="false" ht="15" hidden="false" customHeight="false" outlineLevel="0" collapsed="false">
      <c r="A1630" s="28" t="n">
        <v>174</v>
      </c>
      <c r="B1630" s="29" t="n">
        <v>45626</v>
      </c>
      <c r="C1630" s="28" t="n">
        <v>40434.76</v>
      </c>
      <c r="D1630" s="28" t="n">
        <v>0</v>
      </c>
      <c r="E1630" s="28" t="n">
        <v>0</v>
      </c>
      <c r="F1630" s="28" t="s">
        <v>345</v>
      </c>
      <c r="G1630" s="28" t="n">
        <v>0</v>
      </c>
      <c r="H1630" s="28" t="n">
        <v>0</v>
      </c>
      <c r="I1630" s="28" t="n">
        <v>0</v>
      </c>
      <c r="J1630" s="28" t="n">
        <v>71</v>
      </c>
      <c r="K1630" s="28" t="n">
        <v>4</v>
      </c>
      <c r="L1630" s="28" t="n">
        <v>3</v>
      </c>
      <c r="M1630" s="28" t="s">
        <v>145</v>
      </c>
      <c r="N1630" s="28" t="s">
        <v>139</v>
      </c>
      <c r="O1630" s="29" t="n">
        <v>45230</v>
      </c>
      <c r="P1630" s="28" t="n">
        <f aca="false">ROUNDDOWN(($B1630-$O1630)/30,0)</f>
        <v>13</v>
      </c>
      <c r="Q1630" s="28" t="str">
        <f aca="false">TEXT($B1630,"yyyy-mm")</f>
        <v>2024-11</v>
      </c>
      <c r="R1630" s="28" t="n">
        <f aca="false">IF(AND($O1630&gt;=DATE(2025,1,1),$O1630&lt;=DATE(2025,4,30)),1,0)</f>
        <v>0</v>
      </c>
    </row>
    <row r="1631" customFormat="false" ht="15" hidden="false" customHeight="false" outlineLevel="0" collapsed="false">
      <c r="A1631" s="28" t="n">
        <v>174</v>
      </c>
      <c r="B1631" s="29" t="n">
        <v>45657</v>
      </c>
      <c r="C1631" s="28" t="n">
        <v>36391.28</v>
      </c>
      <c r="D1631" s="28" t="n">
        <v>0</v>
      </c>
      <c r="E1631" s="28" t="n">
        <v>0</v>
      </c>
      <c r="F1631" s="28" t="s">
        <v>345</v>
      </c>
      <c r="G1631" s="28" t="n">
        <v>0</v>
      </c>
      <c r="H1631" s="28" t="n">
        <v>0</v>
      </c>
      <c r="I1631" s="28" t="n">
        <v>0</v>
      </c>
      <c r="J1631" s="28" t="n">
        <v>71</v>
      </c>
      <c r="K1631" s="28" t="n">
        <v>4</v>
      </c>
      <c r="L1631" s="28" t="n">
        <v>3</v>
      </c>
      <c r="M1631" s="28" t="s">
        <v>145</v>
      </c>
      <c r="N1631" s="28" t="s">
        <v>139</v>
      </c>
      <c r="O1631" s="29" t="n">
        <v>45230</v>
      </c>
      <c r="P1631" s="28" t="n">
        <f aca="false">ROUNDDOWN(($B1631-$O1631)/30,0)</f>
        <v>14</v>
      </c>
      <c r="Q1631" s="28" t="str">
        <f aca="false">TEXT($B1631,"yyyy-mm")</f>
        <v>2024-12</v>
      </c>
      <c r="R1631" s="28" t="n">
        <f aca="false">IF(AND($O1631&gt;=DATE(2025,1,1),$O1631&lt;=DATE(2025,4,30)),1,0)</f>
        <v>0</v>
      </c>
    </row>
    <row r="1632" customFormat="false" ht="15" hidden="false" customHeight="false" outlineLevel="0" collapsed="false">
      <c r="A1632" s="28" t="n">
        <v>174</v>
      </c>
      <c r="B1632" s="29" t="n">
        <v>45688</v>
      </c>
      <c r="C1632" s="28" t="n">
        <v>32347.8</v>
      </c>
      <c r="D1632" s="28" t="n">
        <v>0</v>
      </c>
      <c r="E1632" s="28" t="n">
        <v>0</v>
      </c>
      <c r="F1632" s="28" t="s">
        <v>345</v>
      </c>
      <c r="G1632" s="28" t="n">
        <v>0</v>
      </c>
      <c r="H1632" s="28" t="n">
        <v>0</v>
      </c>
      <c r="I1632" s="28" t="n">
        <v>0</v>
      </c>
      <c r="J1632" s="28" t="n">
        <v>71</v>
      </c>
      <c r="K1632" s="28" t="n">
        <v>4</v>
      </c>
      <c r="L1632" s="28" t="n">
        <v>3</v>
      </c>
      <c r="M1632" s="28" t="s">
        <v>145</v>
      </c>
      <c r="N1632" s="28" t="s">
        <v>139</v>
      </c>
      <c r="O1632" s="29" t="n">
        <v>45230</v>
      </c>
      <c r="P1632" s="28" t="n">
        <f aca="false">ROUNDDOWN(($B1632-$O1632)/30,0)</f>
        <v>15</v>
      </c>
      <c r="Q1632" s="28" t="str">
        <f aca="false">TEXT($B1632,"yyyy-mm")</f>
        <v>2025-01</v>
      </c>
      <c r="R1632" s="28" t="n">
        <f aca="false">IF(AND($O1632&gt;=DATE(2025,1,1),$O1632&lt;=DATE(2025,4,30)),1,0)</f>
        <v>0</v>
      </c>
    </row>
    <row r="1633" customFormat="false" ht="15" hidden="false" customHeight="false" outlineLevel="0" collapsed="false">
      <c r="A1633" s="28" t="n">
        <v>174</v>
      </c>
      <c r="B1633" s="29" t="n">
        <v>45716</v>
      </c>
      <c r="C1633" s="28" t="n">
        <v>28304.32</v>
      </c>
      <c r="D1633" s="28" t="n">
        <v>0</v>
      </c>
      <c r="E1633" s="28" t="n">
        <v>0</v>
      </c>
      <c r="F1633" s="28" t="s">
        <v>345</v>
      </c>
      <c r="G1633" s="28" t="n">
        <v>0</v>
      </c>
      <c r="H1633" s="28" t="n">
        <v>0</v>
      </c>
      <c r="I1633" s="28" t="n">
        <v>0</v>
      </c>
      <c r="J1633" s="28" t="n">
        <v>71</v>
      </c>
      <c r="K1633" s="28" t="n">
        <v>4</v>
      </c>
      <c r="L1633" s="28" t="n">
        <v>3</v>
      </c>
      <c r="M1633" s="28" t="s">
        <v>145</v>
      </c>
      <c r="N1633" s="28" t="s">
        <v>139</v>
      </c>
      <c r="O1633" s="29" t="n">
        <v>45230</v>
      </c>
      <c r="P1633" s="28" t="n">
        <f aca="false">ROUNDDOWN(($B1633-$O1633)/30,0)</f>
        <v>16</v>
      </c>
      <c r="Q1633" s="28" t="str">
        <f aca="false">TEXT($B1633,"yyyy-mm")</f>
        <v>2025-02</v>
      </c>
      <c r="R1633" s="28" t="n">
        <f aca="false">IF(AND($O1633&gt;=DATE(2025,1,1),$O1633&lt;=DATE(2025,4,30)),1,0)</f>
        <v>0</v>
      </c>
    </row>
    <row r="1634" customFormat="false" ht="15" hidden="false" customHeight="false" outlineLevel="0" collapsed="false">
      <c r="A1634" s="28" t="n">
        <v>174</v>
      </c>
      <c r="B1634" s="29" t="n">
        <v>45747</v>
      </c>
      <c r="C1634" s="28" t="n">
        <v>24260.84</v>
      </c>
      <c r="D1634" s="28" t="n">
        <v>0</v>
      </c>
      <c r="E1634" s="28" t="n">
        <v>0</v>
      </c>
      <c r="F1634" s="28" t="s">
        <v>345</v>
      </c>
      <c r="G1634" s="28" t="n">
        <v>0</v>
      </c>
      <c r="H1634" s="28" t="n">
        <v>0</v>
      </c>
      <c r="I1634" s="28" t="n">
        <v>0</v>
      </c>
      <c r="J1634" s="28" t="n">
        <v>71</v>
      </c>
      <c r="K1634" s="28" t="n">
        <v>4</v>
      </c>
      <c r="L1634" s="28" t="n">
        <v>3</v>
      </c>
      <c r="M1634" s="28" t="s">
        <v>145</v>
      </c>
      <c r="N1634" s="28" t="s">
        <v>139</v>
      </c>
      <c r="O1634" s="29" t="n">
        <v>45230</v>
      </c>
      <c r="P1634" s="28" t="n">
        <f aca="false">ROUNDDOWN(($B1634-$O1634)/30,0)</f>
        <v>17</v>
      </c>
      <c r="Q1634" s="28" t="str">
        <f aca="false">TEXT($B1634,"yyyy-mm")</f>
        <v>2025-03</v>
      </c>
      <c r="R1634" s="28" t="n">
        <f aca="false">IF(AND($O1634&gt;=DATE(2025,1,1),$O1634&lt;=DATE(2025,4,30)),1,0)</f>
        <v>0</v>
      </c>
    </row>
    <row r="1635" customFormat="false" ht="15" hidden="false" customHeight="false" outlineLevel="0" collapsed="false">
      <c r="A1635" s="28" t="n">
        <v>174</v>
      </c>
      <c r="B1635" s="29" t="n">
        <v>45777</v>
      </c>
      <c r="C1635" s="28" t="n">
        <v>20217.36</v>
      </c>
      <c r="D1635" s="28" t="n">
        <v>0</v>
      </c>
      <c r="E1635" s="28" t="n">
        <v>0</v>
      </c>
      <c r="F1635" s="28" t="s">
        <v>345</v>
      </c>
      <c r="G1635" s="28" t="n">
        <v>0</v>
      </c>
      <c r="H1635" s="28" t="n">
        <v>0</v>
      </c>
      <c r="I1635" s="28" t="n">
        <v>0</v>
      </c>
      <c r="J1635" s="28" t="n">
        <v>71</v>
      </c>
      <c r="K1635" s="28" t="n">
        <v>4</v>
      </c>
      <c r="L1635" s="28" t="n">
        <v>3</v>
      </c>
      <c r="M1635" s="28" t="s">
        <v>145</v>
      </c>
      <c r="N1635" s="28" t="s">
        <v>139</v>
      </c>
      <c r="O1635" s="29" t="n">
        <v>45230</v>
      </c>
      <c r="P1635" s="28" t="n">
        <f aca="false">ROUNDDOWN(($B1635-$O1635)/30,0)</f>
        <v>18</v>
      </c>
      <c r="Q1635" s="28" t="str">
        <f aca="false">TEXT($B1635,"yyyy-mm")</f>
        <v>2025-04</v>
      </c>
      <c r="R1635" s="28" t="n">
        <f aca="false">IF(AND($O1635&gt;=DATE(2025,1,1),$O1635&lt;=DATE(2025,4,30)),1,0)</f>
        <v>0</v>
      </c>
    </row>
    <row r="1636" customFormat="false" ht="15" hidden="false" customHeight="false" outlineLevel="0" collapsed="false">
      <c r="A1636" s="28" t="n">
        <v>174</v>
      </c>
      <c r="B1636" s="29" t="n">
        <v>45808</v>
      </c>
      <c r="C1636" s="28" t="n">
        <v>16173.88</v>
      </c>
      <c r="D1636" s="28" t="n">
        <v>0</v>
      </c>
      <c r="E1636" s="28" t="n">
        <v>0</v>
      </c>
      <c r="F1636" s="28" t="s">
        <v>345</v>
      </c>
      <c r="G1636" s="28" t="n">
        <v>0</v>
      </c>
      <c r="H1636" s="28" t="n">
        <v>0</v>
      </c>
      <c r="I1636" s="28" t="n">
        <v>0</v>
      </c>
      <c r="J1636" s="28" t="n">
        <v>71</v>
      </c>
      <c r="K1636" s="28" t="n">
        <v>4</v>
      </c>
      <c r="L1636" s="28" t="n">
        <v>3</v>
      </c>
      <c r="M1636" s="28" t="s">
        <v>145</v>
      </c>
      <c r="N1636" s="28" t="s">
        <v>139</v>
      </c>
      <c r="O1636" s="29" t="n">
        <v>45230</v>
      </c>
      <c r="P1636" s="28" t="n">
        <f aca="false">ROUNDDOWN(($B1636-$O1636)/30,0)</f>
        <v>19</v>
      </c>
      <c r="Q1636" s="28" t="str">
        <f aca="false">TEXT($B1636,"yyyy-mm")</f>
        <v>2025-05</v>
      </c>
      <c r="R1636" s="28" t="n">
        <f aca="false">IF(AND($O1636&gt;=DATE(2025,1,1),$O1636&lt;=DATE(2025,4,30)),1,0)</f>
        <v>0</v>
      </c>
    </row>
    <row r="1637" customFormat="false" ht="15" hidden="false" customHeight="false" outlineLevel="0" collapsed="false">
      <c r="A1637" s="28" t="n">
        <v>174</v>
      </c>
      <c r="B1637" s="29" t="n">
        <v>45838</v>
      </c>
      <c r="C1637" s="28" t="n">
        <v>12130.4</v>
      </c>
      <c r="D1637" s="28" t="n">
        <v>0</v>
      </c>
      <c r="E1637" s="28" t="n">
        <v>0</v>
      </c>
      <c r="F1637" s="28" t="s">
        <v>345</v>
      </c>
      <c r="G1637" s="28" t="n">
        <v>0</v>
      </c>
      <c r="H1637" s="28" t="n">
        <v>0</v>
      </c>
      <c r="I1637" s="28" t="n">
        <v>0</v>
      </c>
      <c r="J1637" s="28" t="n">
        <v>71</v>
      </c>
      <c r="K1637" s="28" t="n">
        <v>4</v>
      </c>
      <c r="L1637" s="28" t="n">
        <v>3</v>
      </c>
      <c r="M1637" s="28" t="s">
        <v>145</v>
      </c>
      <c r="N1637" s="28" t="s">
        <v>139</v>
      </c>
      <c r="O1637" s="29" t="n">
        <v>45230</v>
      </c>
      <c r="P1637" s="28" t="n">
        <f aca="false">ROUNDDOWN(($B1637-$O1637)/30,0)</f>
        <v>20</v>
      </c>
      <c r="Q1637" s="28" t="str">
        <f aca="false">TEXT($B1637,"yyyy-mm")</f>
        <v>2025-06</v>
      </c>
      <c r="R1637" s="28" t="n">
        <f aca="false">IF(AND($O1637&gt;=DATE(2025,1,1),$O1637&lt;=DATE(2025,4,30)),1,0)</f>
        <v>0</v>
      </c>
    </row>
    <row r="1638" customFormat="false" ht="15" hidden="false" customHeight="false" outlineLevel="0" collapsed="false">
      <c r="A1638" s="28" t="n">
        <v>174</v>
      </c>
      <c r="B1638" s="29" t="n">
        <v>45869</v>
      </c>
      <c r="C1638" s="28" t="n">
        <v>8086.92</v>
      </c>
      <c r="D1638" s="28" t="n">
        <v>0</v>
      </c>
      <c r="E1638" s="28" t="n">
        <v>0</v>
      </c>
      <c r="F1638" s="28" t="s">
        <v>345</v>
      </c>
      <c r="G1638" s="28" t="n">
        <v>0</v>
      </c>
      <c r="H1638" s="28" t="n">
        <v>0</v>
      </c>
      <c r="I1638" s="28" t="n">
        <v>0</v>
      </c>
      <c r="J1638" s="28" t="n">
        <v>71</v>
      </c>
      <c r="K1638" s="28" t="n">
        <v>4</v>
      </c>
      <c r="L1638" s="28" t="n">
        <v>3</v>
      </c>
      <c r="M1638" s="28" t="s">
        <v>145</v>
      </c>
      <c r="N1638" s="28" t="s">
        <v>139</v>
      </c>
      <c r="O1638" s="29" t="n">
        <v>45230</v>
      </c>
      <c r="P1638" s="28" t="n">
        <f aca="false">ROUNDDOWN(($B1638-$O1638)/30,0)</f>
        <v>21</v>
      </c>
      <c r="Q1638" s="28" t="str">
        <f aca="false">TEXT($B1638,"yyyy-mm")</f>
        <v>2025-07</v>
      </c>
      <c r="R1638" s="28" t="n">
        <f aca="false">IF(AND($O1638&gt;=DATE(2025,1,1),$O1638&lt;=DATE(2025,4,30)),1,0)</f>
        <v>0</v>
      </c>
    </row>
    <row r="1639" customFormat="false" ht="15" hidden="false" customHeight="false" outlineLevel="0" collapsed="false">
      <c r="A1639" s="28" t="n">
        <v>174</v>
      </c>
      <c r="B1639" s="29" t="n">
        <v>45900</v>
      </c>
      <c r="C1639" s="28" t="n">
        <v>4043.44</v>
      </c>
      <c r="D1639" s="28" t="n">
        <v>0</v>
      </c>
      <c r="E1639" s="28" t="n">
        <v>0</v>
      </c>
      <c r="F1639" s="28" t="s">
        <v>345</v>
      </c>
      <c r="G1639" s="28" t="n">
        <v>0</v>
      </c>
      <c r="H1639" s="28" t="n">
        <v>0</v>
      </c>
      <c r="I1639" s="28" t="n">
        <v>0</v>
      </c>
      <c r="J1639" s="28" t="n">
        <v>71</v>
      </c>
      <c r="K1639" s="28" t="n">
        <v>4</v>
      </c>
      <c r="L1639" s="28" t="n">
        <v>3</v>
      </c>
      <c r="M1639" s="28" t="s">
        <v>145</v>
      </c>
      <c r="N1639" s="28" t="s">
        <v>139</v>
      </c>
      <c r="O1639" s="29" t="n">
        <v>45230</v>
      </c>
      <c r="P1639" s="28" t="n">
        <f aca="false">ROUNDDOWN(($B1639-$O1639)/30,0)</f>
        <v>22</v>
      </c>
      <c r="Q1639" s="28" t="str">
        <f aca="false">TEXT($B1639,"yyyy-mm")</f>
        <v>2025-08</v>
      </c>
      <c r="R1639" s="28" t="n">
        <f aca="false">IF(AND($O1639&gt;=DATE(2025,1,1),$O1639&lt;=DATE(2025,4,30)),1,0)</f>
        <v>0</v>
      </c>
    </row>
    <row r="1640" customFormat="false" ht="15" hidden="false" customHeight="false" outlineLevel="0" collapsed="false">
      <c r="A1640" s="28" t="n">
        <v>174</v>
      </c>
      <c r="B1640" s="29" t="n">
        <v>45930</v>
      </c>
      <c r="C1640" s="28" t="n">
        <v>0</v>
      </c>
      <c r="D1640" s="28" t="n">
        <v>0</v>
      </c>
      <c r="E1640" s="28" t="n">
        <v>0</v>
      </c>
      <c r="F1640" s="28" t="s">
        <v>345</v>
      </c>
      <c r="G1640" s="28" t="n">
        <v>0</v>
      </c>
      <c r="H1640" s="28" t="n">
        <v>0</v>
      </c>
      <c r="I1640" s="28" t="n">
        <v>0</v>
      </c>
      <c r="J1640" s="28" t="n">
        <v>71</v>
      </c>
      <c r="K1640" s="28" t="n">
        <v>4</v>
      </c>
      <c r="L1640" s="28" t="n">
        <v>3</v>
      </c>
      <c r="M1640" s="28" t="s">
        <v>145</v>
      </c>
      <c r="N1640" s="28" t="s">
        <v>139</v>
      </c>
      <c r="O1640" s="29" t="n">
        <v>45230</v>
      </c>
      <c r="P1640" s="28" t="n">
        <f aca="false">ROUNDDOWN(($B1640-$O1640)/30,0)</f>
        <v>23</v>
      </c>
      <c r="Q1640" s="28" t="str">
        <f aca="false">TEXT($B1640,"yyyy-mm")</f>
        <v>2025-09</v>
      </c>
      <c r="R1640" s="28" t="n">
        <f aca="false">IF(AND($O1640&gt;=DATE(2025,1,1),$O1640&lt;=DATE(2025,4,30)),1,0)</f>
        <v>0</v>
      </c>
    </row>
    <row r="1641" customFormat="false" ht="15" hidden="false" customHeight="false" outlineLevel="0" collapsed="false">
      <c r="A1641" s="28" t="n">
        <v>175</v>
      </c>
      <c r="B1641" s="29" t="n">
        <v>46142</v>
      </c>
      <c r="C1641" s="28" t="n">
        <v>34700</v>
      </c>
      <c r="D1641" s="28" t="n">
        <v>0</v>
      </c>
      <c r="E1641" s="28" t="n">
        <v>0</v>
      </c>
      <c r="F1641" s="28" t="s">
        <v>345</v>
      </c>
      <c r="G1641" s="28" t="n">
        <v>0</v>
      </c>
      <c r="H1641" s="28" t="n">
        <v>0</v>
      </c>
      <c r="I1641" s="28" t="n">
        <v>0</v>
      </c>
      <c r="J1641" s="28" t="n">
        <v>260</v>
      </c>
      <c r="K1641" s="28" t="n">
        <v>2</v>
      </c>
      <c r="L1641" s="28" t="n">
        <v>2</v>
      </c>
      <c r="M1641" s="28" t="s">
        <v>146</v>
      </c>
      <c r="N1641" s="28" t="s">
        <v>139</v>
      </c>
      <c r="O1641" s="29" t="n">
        <v>46139</v>
      </c>
      <c r="P1641" s="28" t="n">
        <f aca="false">ROUNDDOWN(($B1641-$O1641)/30,0)</f>
        <v>0</v>
      </c>
      <c r="Q1641" s="28" t="str">
        <f aca="false">TEXT($B1641,"yyyy-mm")</f>
        <v>2026-04</v>
      </c>
      <c r="R1641" s="28" t="n">
        <f aca="false">IF(AND($O1641&gt;=DATE(2025,1,1),$O1641&lt;=DATE(2025,4,30)),1,0)</f>
        <v>0</v>
      </c>
    </row>
    <row r="1642" customFormat="false" ht="15" hidden="false" customHeight="false" outlineLevel="0" collapsed="false">
      <c r="A1642" s="28" t="n">
        <v>175</v>
      </c>
      <c r="B1642" s="29" t="n">
        <v>46173</v>
      </c>
      <c r="C1642" s="28" t="n">
        <v>32030.77</v>
      </c>
      <c r="D1642" s="28" t="n">
        <v>0</v>
      </c>
      <c r="E1642" s="28" t="n">
        <v>0</v>
      </c>
      <c r="F1642" s="28" t="s">
        <v>345</v>
      </c>
      <c r="G1642" s="28" t="n">
        <v>0</v>
      </c>
      <c r="H1642" s="28" t="n">
        <v>0</v>
      </c>
      <c r="I1642" s="28" t="n">
        <v>0</v>
      </c>
      <c r="J1642" s="28" t="n">
        <v>260</v>
      </c>
      <c r="K1642" s="28" t="n">
        <v>2</v>
      </c>
      <c r="L1642" s="28" t="n">
        <v>2</v>
      </c>
      <c r="M1642" s="28" t="s">
        <v>146</v>
      </c>
      <c r="N1642" s="28" t="s">
        <v>139</v>
      </c>
      <c r="O1642" s="29" t="n">
        <v>46139</v>
      </c>
      <c r="P1642" s="28" t="n">
        <f aca="false">ROUNDDOWN(($B1642-$O1642)/30,0)</f>
        <v>1</v>
      </c>
      <c r="Q1642" s="28" t="str">
        <f aca="false">TEXT($B1642,"yyyy-mm")</f>
        <v>2026-05</v>
      </c>
      <c r="R1642" s="28" t="n">
        <f aca="false">IF(AND($O1642&gt;=DATE(2025,1,1),$O1642&lt;=DATE(2025,4,30)),1,0)</f>
        <v>0</v>
      </c>
    </row>
    <row r="1643" customFormat="false" ht="15" hidden="false" customHeight="false" outlineLevel="0" collapsed="false">
      <c r="A1643" s="28" t="n">
        <v>175</v>
      </c>
      <c r="B1643" s="29" t="n">
        <v>46203</v>
      </c>
      <c r="C1643" s="28" t="n">
        <v>32030.77</v>
      </c>
      <c r="D1643" s="28" t="n">
        <v>2669.23</v>
      </c>
      <c r="E1643" s="28" t="n">
        <v>3</v>
      </c>
      <c r="F1643" s="28" t="s">
        <v>346</v>
      </c>
      <c r="G1643" s="28" t="n">
        <v>0</v>
      </c>
      <c r="H1643" s="28" t="n">
        <v>0</v>
      </c>
      <c r="I1643" s="28" t="n">
        <v>0</v>
      </c>
      <c r="J1643" s="28" t="n">
        <v>260</v>
      </c>
      <c r="K1643" s="28" t="n">
        <v>2</v>
      </c>
      <c r="L1643" s="28" t="n">
        <v>2</v>
      </c>
      <c r="M1643" s="28" t="s">
        <v>146</v>
      </c>
      <c r="N1643" s="28" t="s">
        <v>139</v>
      </c>
      <c r="O1643" s="29" t="n">
        <v>46139</v>
      </c>
      <c r="P1643" s="28" t="n">
        <f aca="false">ROUNDDOWN(($B1643-$O1643)/30,0)</f>
        <v>2</v>
      </c>
      <c r="Q1643" s="28" t="str">
        <f aca="false">TEXT($B1643,"yyyy-mm")</f>
        <v>2026-06</v>
      </c>
      <c r="R1643" s="28" t="n">
        <f aca="false">IF(AND($O1643&gt;=DATE(2025,1,1),$O1643&lt;=DATE(2025,4,30)),1,0)</f>
        <v>0</v>
      </c>
    </row>
    <row r="1644" customFormat="false" ht="15" hidden="false" customHeight="false" outlineLevel="0" collapsed="false">
      <c r="A1644" s="28" t="n">
        <v>175</v>
      </c>
      <c r="B1644" s="29" t="n">
        <v>46234</v>
      </c>
      <c r="C1644" s="28" t="n">
        <v>32030.77</v>
      </c>
      <c r="D1644" s="28" t="n">
        <v>5338.46</v>
      </c>
      <c r="E1644" s="28" t="n">
        <v>34</v>
      </c>
      <c r="F1644" s="28" t="s">
        <v>347</v>
      </c>
      <c r="G1644" s="28" t="n">
        <v>1</v>
      </c>
      <c r="H1644" s="28" t="n">
        <v>0</v>
      </c>
      <c r="I1644" s="28" t="n">
        <v>0</v>
      </c>
      <c r="J1644" s="28" t="n">
        <v>260</v>
      </c>
      <c r="K1644" s="28" t="n">
        <v>2</v>
      </c>
      <c r="L1644" s="28" t="n">
        <v>2</v>
      </c>
      <c r="M1644" s="28" t="s">
        <v>146</v>
      </c>
      <c r="N1644" s="28" t="s">
        <v>139</v>
      </c>
      <c r="O1644" s="29" t="n">
        <v>46139</v>
      </c>
      <c r="P1644" s="28" t="n">
        <f aca="false">ROUNDDOWN(($B1644-$O1644)/30,0)</f>
        <v>3</v>
      </c>
      <c r="Q1644" s="28" t="str">
        <f aca="false">TEXT($B1644,"yyyy-mm")</f>
        <v>2026-07</v>
      </c>
      <c r="R1644" s="28" t="n">
        <f aca="false">IF(AND($O1644&gt;=DATE(2025,1,1),$O1644&lt;=DATE(2025,4,30)),1,0)</f>
        <v>0</v>
      </c>
    </row>
    <row r="1645" customFormat="false" ht="15" hidden="false" customHeight="false" outlineLevel="0" collapsed="false">
      <c r="A1645" s="28" t="n">
        <v>175</v>
      </c>
      <c r="B1645" s="29" t="n">
        <v>46265</v>
      </c>
      <c r="C1645" s="28" t="n">
        <v>31262.18</v>
      </c>
      <c r="D1645" s="28" t="n">
        <v>7239.1</v>
      </c>
      <c r="E1645" s="28" t="n">
        <v>65</v>
      </c>
      <c r="F1645" s="28" t="s">
        <v>348</v>
      </c>
      <c r="G1645" s="28" t="n">
        <v>1</v>
      </c>
      <c r="H1645" s="28" t="n">
        <v>1</v>
      </c>
      <c r="I1645" s="28" t="n">
        <v>0</v>
      </c>
      <c r="J1645" s="28" t="n">
        <v>260</v>
      </c>
      <c r="K1645" s="28" t="n">
        <v>2</v>
      </c>
      <c r="L1645" s="28" t="n">
        <v>2</v>
      </c>
      <c r="M1645" s="28" t="s">
        <v>146</v>
      </c>
      <c r="N1645" s="28" t="s">
        <v>139</v>
      </c>
      <c r="O1645" s="29" t="n">
        <v>46139</v>
      </c>
      <c r="P1645" s="28" t="n">
        <f aca="false">ROUNDDOWN(($B1645-$O1645)/30,0)</f>
        <v>4</v>
      </c>
      <c r="Q1645" s="28" t="str">
        <f aca="false">TEXT($B1645,"yyyy-mm")</f>
        <v>2026-08</v>
      </c>
      <c r="R1645" s="28" t="n">
        <f aca="false">IF(AND($O1645&gt;=DATE(2025,1,1),$O1645&lt;=DATE(2025,4,30)),1,0)</f>
        <v>0</v>
      </c>
    </row>
    <row r="1646" customFormat="false" ht="15" hidden="false" customHeight="false" outlineLevel="0" collapsed="false">
      <c r="A1646" s="28" t="n">
        <v>176</v>
      </c>
      <c r="B1646" s="29" t="n">
        <v>45230</v>
      </c>
      <c r="C1646" s="28" t="n">
        <v>8400</v>
      </c>
      <c r="D1646" s="28" t="n">
        <v>0</v>
      </c>
      <c r="E1646" s="28" t="n">
        <v>0</v>
      </c>
      <c r="F1646" s="28" t="s">
        <v>345</v>
      </c>
      <c r="G1646" s="28" t="n">
        <v>0</v>
      </c>
      <c r="H1646" s="28" t="n">
        <v>0</v>
      </c>
      <c r="I1646" s="28" t="n">
        <v>0</v>
      </c>
      <c r="J1646" s="28" t="n">
        <v>228</v>
      </c>
      <c r="K1646" s="28" t="n">
        <v>8</v>
      </c>
      <c r="L1646" s="28" t="n">
        <v>1</v>
      </c>
      <c r="M1646" s="28" t="s">
        <v>145</v>
      </c>
      <c r="N1646" s="28" t="s">
        <v>138</v>
      </c>
      <c r="O1646" s="29" t="n">
        <v>45229</v>
      </c>
      <c r="P1646" s="28" t="n">
        <f aca="false">ROUNDDOWN(($B1646-$O1646)/30,0)</f>
        <v>0</v>
      </c>
      <c r="Q1646" s="28" t="str">
        <f aca="false">TEXT($B1646,"yyyy-mm")</f>
        <v>2023-10</v>
      </c>
      <c r="R1646" s="28" t="n">
        <f aca="false">IF(AND($O1646&gt;=DATE(2025,1,1),$O1646&lt;=DATE(2025,4,30)),1,0)</f>
        <v>0</v>
      </c>
    </row>
    <row r="1647" customFormat="false" ht="15" hidden="false" customHeight="false" outlineLevel="0" collapsed="false">
      <c r="A1647" s="28" t="n">
        <v>176</v>
      </c>
      <c r="B1647" s="29" t="n">
        <v>45260</v>
      </c>
      <c r="C1647" s="28" t="n">
        <v>7000</v>
      </c>
      <c r="D1647" s="28" t="n">
        <v>0</v>
      </c>
      <c r="E1647" s="28" t="n">
        <v>0</v>
      </c>
      <c r="F1647" s="28" t="s">
        <v>345</v>
      </c>
      <c r="G1647" s="28" t="n">
        <v>0</v>
      </c>
      <c r="H1647" s="28" t="n">
        <v>0</v>
      </c>
      <c r="I1647" s="28" t="n">
        <v>0</v>
      </c>
      <c r="J1647" s="28" t="n">
        <v>228</v>
      </c>
      <c r="K1647" s="28" t="n">
        <v>8</v>
      </c>
      <c r="L1647" s="28" t="n">
        <v>1</v>
      </c>
      <c r="M1647" s="28" t="s">
        <v>145</v>
      </c>
      <c r="N1647" s="28" t="s">
        <v>138</v>
      </c>
      <c r="O1647" s="29" t="n">
        <v>45229</v>
      </c>
      <c r="P1647" s="28" t="n">
        <f aca="false">ROUNDDOWN(($B1647-$O1647)/30,0)</f>
        <v>1</v>
      </c>
      <c r="Q1647" s="28" t="str">
        <f aca="false">TEXT($B1647,"yyyy-mm")</f>
        <v>2023-11</v>
      </c>
      <c r="R1647" s="28" t="n">
        <f aca="false">IF(AND($O1647&gt;=DATE(2025,1,1),$O1647&lt;=DATE(2025,4,30)),1,0)</f>
        <v>0</v>
      </c>
    </row>
    <row r="1648" customFormat="false" ht="15" hidden="false" customHeight="false" outlineLevel="0" collapsed="false">
      <c r="A1648" s="28" t="n">
        <v>176</v>
      </c>
      <c r="B1648" s="29" t="n">
        <v>45291</v>
      </c>
      <c r="C1648" s="28" t="n">
        <v>5600</v>
      </c>
      <c r="D1648" s="28" t="n">
        <v>0</v>
      </c>
      <c r="E1648" s="28" t="n">
        <v>0</v>
      </c>
      <c r="F1648" s="28" t="s">
        <v>345</v>
      </c>
      <c r="G1648" s="28" t="n">
        <v>0</v>
      </c>
      <c r="H1648" s="28" t="n">
        <v>0</v>
      </c>
      <c r="I1648" s="28" t="n">
        <v>0</v>
      </c>
      <c r="J1648" s="28" t="n">
        <v>228</v>
      </c>
      <c r="K1648" s="28" t="n">
        <v>8</v>
      </c>
      <c r="L1648" s="28" t="n">
        <v>1</v>
      </c>
      <c r="M1648" s="28" t="s">
        <v>145</v>
      </c>
      <c r="N1648" s="28" t="s">
        <v>138</v>
      </c>
      <c r="O1648" s="29" t="n">
        <v>45229</v>
      </c>
      <c r="P1648" s="28" t="n">
        <f aca="false">ROUNDDOWN(($B1648-$O1648)/30,0)</f>
        <v>2</v>
      </c>
      <c r="Q1648" s="28" t="str">
        <f aca="false">TEXT($B1648,"yyyy-mm")</f>
        <v>2023-12</v>
      </c>
      <c r="R1648" s="28" t="n">
        <f aca="false">IF(AND($O1648&gt;=DATE(2025,1,1),$O1648&lt;=DATE(2025,4,30)),1,0)</f>
        <v>0</v>
      </c>
    </row>
    <row r="1649" customFormat="false" ht="15" hidden="false" customHeight="false" outlineLevel="0" collapsed="false">
      <c r="A1649" s="28" t="n">
        <v>176</v>
      </c>
      <c r="B1649" s="29" t="n">
        <v>45322</v>
      </c>
      <c r="C1649" s="28" t="n">
        <v>4200</v>
      </c>
      <c r="D1649" s="28" t="n">
        <v>0</v>
      </c>
      <c r="E1649" s="28" t="n">
        <v>0</v>
      </c>
      <c r="F1649" s="28" t="s">
        <v>345</v>
      </c>
      <c r="G1649" s="28" t="n">
        <v>0</v>
      </c>
      <c r="H1649" s="28" t="n">
        <v>0</v>
      </c>
      <c r="I1649" s="28" t="n">
        <v>0</v>
      </c>
      <c r="J1649" s="28" t="n">
        <v>228</v>
      </c>
      <c r="K1649" s="28" t="n">
        <v>8</v>
      </c>
      <c r="L1649" s="28" t="n">
        <v>1</v>
      </c>
      <c r="M1649" s="28" t="s">
        <v>145</v>
      </c>
      <c r="N1649" s="28" t="s">
        <v>138</v>
      </c>
      <c r="O1649" s="29" t="n">
        <v>45229</v>
      </c>
      <c r="P1649" s="28" t="n">
        <f aca="false">ROUNDDOWN(($B1649-$O1649)/30,0)</f>
        <v>3</v>
      </c>
      <c r="Q1649" s="28" t="str">
        <f aca="false">TEXT($B1649,"yyyy-mm")</f>
        <v>2024-01</v>
      </c>
      <c r="R1649" s="28" t="n">
        <f aca="false">IF(AND($O1649&gt;=DATE(2025,1,1),$O1649&lt;=DATE(2025,4,30)),1,0)</f>
        <v>0</v>
      </c>
    </row>
    <row r="1650" customFormat="false" ht="15" hidden="false" customHeight="false" outlineLevel="0" collapsed="false">
      <c r="A1650" s="28" t="n">
        <v>176</v>
      </c>
      <c r="B1650" s="29" t="n">
        <v>45351</v>
      </c>
      <c r="C1650" s="28" t="n">
        <v>2800</v>
      </c>
      <c r="D1650" s="28" t="n">
        <v>0</v>
      </c>
      <c r="E1650" s="28" t="n">
        <v>0</v>
      </c>
      <c r="F1650" s="28" t="s">
        <v>345</v>
      </c>
      <c r="G1650" s="28" t="n">
        <v>0</v>
      </c>
      <c r="H1650" s="28" t="n">
        <v>0</v>
      </c>
      <c r="I1650" s="28" t="n">
        <v>0</v>
      </c>
      <c r="J1650" s="28" t="n">
        <v>228</v>
      </c>
      <c r="K1650" s="28" t="n">
        <v>8</v>
      </c>
      <c r="L1650" s="28" t="n">
        <v>1</v>
      </c>
      <c r="M1650" s="28" t="s">
        <v>145</v>
      </c>
      <c r="N1650" s="28" t="s">
        <v>138</v>
      </c>
      <c r="O1650" s="29" t="n">
        <v>45229</v>
      </c>
      <c r="P1650" s="28" t="n">
        <f aca="false">ROUNDDOWN(($B1650-$O1650)/30,0)</f>
        <v>4</v>
      </c>
      <c r="Q1650" s="28" t="str">
        <f aca="false">TEXT($B1650,"yyyy-mm")</f>
        <v>2024-02</v>
      </c>
      <c r="R1650" s="28" t="n">
        <f aca="false">IF(AND($O1650&gt;=DATE(2025,1,1),$O1650&lt;=DATE(2025,4,30)),1,0)</f>
        <v>0</v>
      </c>
    </row>
    <row r="1651" customFormat="false" ht="15" hidden="false" customHeight="false" outlineLevel="0" collapsed="false">
      <c r="A1651" s="28" t="n">
        <v>176</v>
      </c>
      <c r="B1651" s="29" t="n">
        <v>45382</v>
      </c>
      <c r="C1651" s="28" t="n">
        <v>1400</v>
      </c>
      <c r="D1651" s="28" t="n">
        <v>0</v>
      </c>
      <c r="E1651" s="28" t="n">
        <v>0</v>
      </c>
      <c r="F1651" s="28" t="s">
        <v>345</v>
      </c>
      <c r="G1651" s="28" t="n">
        <v>0</v>
      </c>
      <c r="H1651" s="28" t="n">
        <v>0</v>
      </c>
      <c r="I1651" s="28" t="n">
        <v>0</v>
      </c>
      <c r="J1651" s="28" t="n">
        <v>228</v>
      </c>
      <c r="K1651" s="28" t="n">
        <v>8</v>
      </c>
      <c r="L1651" s="28" t="n">
        <v>1</v>
      </c>
      <c r="M1651" s="28" t="s">
        <v>145</v>
      </c>
      <c r="N1651" s="28" t="s">
        <v>138</v>
      </c>
      <c r="O1651" s="29" t="n">
        <v>45229</v>
      </c>
      <c r="P1651" s="28" t="n">
        <f aca="false">ROUNDDOWN(($B1651-$O1651)/30,0)</f>
        <v>5</v>
      </c>
      <c r="Q1651" s="28" t="str">
        <f aca="false">TEXT($B1651,"yyyy-mm")</f>
        <v>2024-03</v>
      </c>
      <c r="R1651" s="28" t="n">
        <f aca="false">IF(AND($O1651&gt;=DATE(2025,1,1),$O1651&lt;=DATE(2025,4,30)),1,0)</f>
        <v>0</v>
      </c>
    </row>
    <row r="1652" customFormat="false" ht="15" hidden="false" customHeight="false" outlineLevel="0" collapsed="false">
      <c r="A1652" s="28" t="n">
        <v>176</v>
      </c>
      <c r="B1652" s="29" t="n">
        <v>45412</v>
      </c>
      <c r="C1652" s="28" t="n">
        <v>0</v>
      </c>
      <c r="D1652" s="28" t="n">
        <v>0</v>
      </c>
      <c r="E1652" s="28" t="n">
        <v>0</v>
      </c>
      <c r="F1652" s="28" t="s">
        <v>345</v>
      </c>
      <c r="G1652" s="28" t="n">
        <v>0</v>
      </c>
      <c r="H1652" s="28" t="n">
        <v>0</v>
      </c>
      <c r="I1652" s="28" t="n">
        <v>0</v>
      </c>
      <c r="J1652" s="28" t="n">
        <v>228</v>
      </c>
      <c r="K1652" s="28" t="n">
        <v>8</v>
      </c>
      <c r="L1652" s="28" t="n">
        <v>1</v>
      </c>
      <c r="M1652" s="28" t="s">
        <v>145</v>
      </c>
      <c r="N1652" s="28" t="s">
        <v>138</v>
      </c>
      <c r="O1652" s="29" t="n">
        <v>45229</v>
      </c>
      <c r="P1652" s="28" t="n">
        <f aca="false">ROUNDDOWN(($B1652-$O1652)/30,0)</f>
        <v>6</v>
      </c>
      <c r="Q1652" s="28" t="str">
        <f aca="false">TEXT($B1652,"yyyy-mm")</f>
        <v>2024-04</v>
      </c>
      <c r="R1652" s="28" t="n">
        <f aca="false">IF(AND($O1652&gt;=DATE(2025,1,1),$O1652&lt;=DATE(2025,4,30)),1,0)</f>
        <v>0</v>
      </c>
    </row>
    <row r="1653" customFormat="false" ht="15" hidden="false" customHeight="false" outlineLevel="0" collapsed="false">
      <c r="A1653" s="28" t="n">
        <v>177</v>
      </c>
      <c r="B1653" s="29" t="n">
        <v>45777</v>
      </c>
      <c r="C1653" s="28" t="n">
        <v>10200</v>
      </c>
      <c r="D1653" s="28" t="n">
        <v>0</v>
      </c>
      <c r="E1653" s="28" t="n">
        <v>0</v>
      </c>
      <c r="F1653" s="28" t="s">
        <v>345</v>
      </c>
      <c r="G1653" s="28" t="n">
        <v>0</v>
      </c>
      <c r="H1653" s="28" t="n">
        <v>0</v>
      </c>
      <c r="I1653" s="28" t="n">
        <v>0</v>
      </c>
      <c r="J1653" s="28" t="n">
        <v>113</v>
      </c>
      <c r="K1653" s="28" t="n">
        <v>1</v>
      </c>
      <c r="L1653" s="28" t="n">
        <v>3</v>
      </c>
      <c r="M1653" s="28" t="s">
        <v>145</v>
      </c>
      <c r="N1653" s="28" t="s">
        <v>139</v>
      </c>
      <c r="O1653" s="29" t="n">
        <v>45760</v>
      </c>
      <c r="P1653" s="28" t="n">
        <f aca="false">ROUNDDOWN(($B1653-$O1653)/30,0)</f>
        <v>0</v>
      </c>
      <c r="Q1653" s="28" t="str">
        <f aca="false">TEXT($B1653,"yyyy-mm")</f>
        <v>2025-04</v>
      </c>
      <c r="R1653" s="28" t="n">
        <f aca="false">IF(AND($O1653&gt;=DATE(2025,1,1),$O1653&lt;=DATE(2025,4,30)),1,0)</f>
        <v>1</v>
      </c>
    </row>
    <row r="1654" customFormat="false" ht="15" hidden="false" customHeight="false" outlineLevel="0" collapsed="false">
      <c r="A1654" s="28" t="n">
        <v>177</v>
      </c>
      <c r="B1654" s="29" t="n">
        <v>45808</v>
      </c>
      <c r="C1654" s="28" t="n">
        <v>5100</v>
      </c>
      <c r="D1654" s="28" t="n">
        <v>0</v>
      </c>
      <c r="E1654" s="28" t="n">
        <v>0</v>
      </c>
      <c r="F1654" s="28" t="s">
        <v>345</v>
      </c>
      <c r="G1654" s="28" t="n">
        <v>0</v>
      </c>
      <c r="H1654" s="28" t="n">
        <v>0</v>
      </c>
      <c r="I1654" s="28" t="n">
        <v>0</v>
      </c>
      <c r="J1654" s="28" t="n">
        <v>113</v>
      </c>
      <c r="K1654" s="28" t="n">
        <v>1</v>
      </c>
      <c r="L1654" s="28" t="n">
        <v>3</v>
      </c>
      <c r="M1654" s="28" t="s">
        <v>145</v>
      </c>
      <c r="N1654" s="28" t="s">
        <v>139</v>
      </c>
      <c r="O1654" s="29" t="n">
        <v>45760</v>
      </c>
      <c r="P1654" s="28" t="n">
        <f aca="false">ROUNDDOWN(($B1654-$O1654)/30,0)</f>
        <v>1</v>
      </c>
      <c r="Q1654" s="28" t="str">
        <f aca="false">TEXT($B1654,"yyyy-mm")</f>
        <v>2025-05</v>
      </c>
      <c r="R1654" s="28" t="n">
        <f aca="false">IF(AND($O1654&gt;=DATE(2025,1,1),$O1654&lt;=DATE(2025,4,30)),1,0)</f>
        <v>1</v>
      </c>
    </row>
    <row r="1655" customFormat="false" ht="15" hidden="false" customHeight="false" outlineLevel="0" collapsed="false">
      <c r="A1655" s="28" t="n">
        <v>177</v>
      </c>
      <c r="B1655" s="29" t="n">
        <v>45838</v>
      </c>
      <c r="C1655" s="28" t="n">
        <v>0</v>
      </c>
      <c r="D1655" s="28" t="n">
        <v>0</v>
      </c>
      <c r="E1655" s="28" t="n">
        <v>0</v>
      </c>
      <c r="F1655" s="28" t="s">
        <v>345</v>
      </c>
      <c r="G1655" s="28" t="n">
        <v>0</v>
      </c>
      <c r="H1655" s="28" t="n">
        <v>0</v>
      </c>
      <c r="I1655" s="28" t="n">
        <v>0</v>
      </c>
      <c r="J1655" s="28" t="n">
        <v>113</v>
      </c>
      <c r="K1655" s="28" t="n">
        <v>1</v>
      </c>
      <c r="L1655" s="28" t="n">
        <v>3</v>
      </c>
      <c r="M1655" s="28" t="s">
        <v>145</v>
      </c>
      <c r="N1655" s="28" t="s">
        <v>139</v>
      </c>
      <c r="O1655" s="29" t="n">
        <v>45760</v>
      </c>
      <c r="P1655" s="28" t="n">
        <f aca="false">ROUNDDOWN(($B1655-$O1655)/30,0)</f>
        <v>2</v>
      </c>
      <c r="Q1655" s="28" t="str">
        <f aca="false">TEXT($B1655,"yyyy-mm")</f>
        <v>2025-06</v>
      </c>
      <c r="R1655" s="28" t="n">
        <f aca="false">IF(AND($O1655&gt;=DATE(2025,1,1),$O1655&lt;=DATE(2025,4,30)),1,0)</f>
        <v>1</v>
      </c>
    </row>
    <row r="1656" customFormat="false" ht="15" hidden="false" customHeight="false" outlineLevel="0" collapsed="false">
      <c r="A1656" s="28" t="n">
        <v>178</v>
      </c>
      <c r="B1656" s="29" t="n">
        <v>44865</v>
      </c>
      <c r="C1656" s="28" t="n">
        <v>44600</v>
      </c>
      <c r="D1656" s="28" t="n">
        <v>0</v>
      </c>
      <c r="E1656" s="28" t="n">
        <v>0</v>
      </c>
      <c r="F1656" s="28" t="s">
        <v>345</v>
      </c>
      <c r="G1656" s="28" t="n">
        <v>0</v>
      </c>
      <c r="H1656" s="28" t="n">
        <v>0</v>
      </c>
      <c r="I1656" s="28" t="n">
        <v>0</v>
      </c>
      <c r="J1656" s="28" t="n">
        <v>92</v>
      </c>
      <c r="K1656" s="28" t="n">
        <v>5</v>
      </c>
      <c r="L1656" s="28" t="n">
        <v>1</v>
      </c>
      <c r="M1656" s="28" t="s">
        <v>147</v>
      </c>
      <c r="N1656" s="28" t="s">
        <v>138</v>
      </c>
      <c r="O1656" s="29" t="n">
        <v>44841</v>
      </c>
      <c r="P1656" s="28" t="n">
        <f aca="false">ROUNDDOWN(($B1656-$O1656)/30,0)</f>
        <v>0</v>
      </c>
      <c r="Q1656" s="28" t="str">
        <f aca="false">TEXT($B1656,"yyyy-mm")</f>
        <v>2022-10</v>
      </c>
      <c r="R1656" s="28" t="n">
        <f aca="false">IF(AND($O1656&gt;=DATE(2025,1,1),$O1656&lt;=DATE(2025,4,30)),1,0)</f>
        <v>0</v>
      </c>
    </row>
    <row r="1657" customFormat="false" ht="15" hidden="false" customHeight="false" outlineLevel="0" collapsed="false">
      <c r="A1657" s="28" t="n">
        <v>178</v>
      </c>
      <c r="B1657" s="29" t="n">
        <v>44895</v>
      </c>
      <c r="C1657" s="28" t="n">
        <v>33450</v>
      </c>
      <c r="D1657" s="28" t="n">
        <v>0</v>
      </c>
      <c r="E1657" s="28" t="n">
        <v>0</v>
      </c>
      <c r="F1657" s="28" t="s">
        <v>345</v>
      </c>
      <c r="G1657" s="28" t="n">
        <v>0</v>
      </c>
      <c r="H1657" s="28" t="n">
        <v>0</v>
      </c>
      <c r="I1657" s="28" t="n">
        <v>0</v>
      </c>
      <c r="J1657" s="28" t="n">
        <v>92</v>
      </c>
      <c r="K1657" s="28" t="n">
        <v>5</v>
      </c>
      <c r="L1657" s="28" t="n">
        <v>1</v>
      </c>
      <c r="M1657" s="28" t="s">
        <v>147</v>
      </c>
      <c r="N1657" s="28" t="s">
        <v>138</v>
      </c>
      <c r="O1657" s="29" t="n">
        <v>44841</v>
      </c>
      <c r="P1657" s="28" t="n">
        <f aca="false">ROUNDDOWN(($B1657-$O1657)/30,0)</f>
        <v>1</v>
      </c>
      <c r="Q1657" s="28" t="str">
        <f aca="false">TEXT($B1657,"yyyy-mm")</f>
        <v>2022-11</v>
      </c>
      <c r="R1657" s="28" t="n">
        <f aca="false">IF(AND($O1657&gt;=DATE(2025,1,1),$O1657&lt;=DATE(2025,4,30)),1,0)</f>
        <v>0</v>
      </c>
    </row>
    <row r="1658" customFormat="false" ht="15" hidden="false" customHeight="false" outlineLevel="0" collapsed="false">
      <c r="A1658" s="28" t="n">
        <v>178</v>
      </c>
      <c r="B1658" s="29" t="n">
        <v>44926</v>
      </c>
      <c r="C1658" s="28" t="n">
        <v>22300</v>
      </c>
      <c r="D1658" s="28" t="n">
        <v>0</v>
      </c>
      <c r="E1658" s="28" t="n">
        <v>0</v>
      </c>
      <c r="F1658" s="28" t="s">
        <v>345</v>
      </c>
      <c r="G1658" s="28" t="n">
        <v>0</v>
      </c>
      <c r="H1658" s="28" t="n">
        <v>0</v>
      </c>
      <c r="I1658" s="28" t="n">
        <v>0</v>
      </c>
      <c r="J1658" s="28" t="n">
        <v>92</v>
      </c>
      <c r="K1658" s="28" t="n">
        <v>5</v>
      </c>
      <c r="L1658" s="28" t="n">
        <v>1</v>
      </c>
      <c r="M1658" s="28" t="s">
        <v>147</v>
      </c>
      <c r="N1658" s="28" t="s">
        <v>138</v>
      </c>
      <c r="O1658" s="29" t="n">
        <v>44841</v>
      </c>
      <c r="P1658" s="28" t="n">
        <f aca="false">ROUNDDOWN(($B1658-$O1658)/30,0)</f>
        <v>2</v>
      </c>
      <c r="Q1658" s="28" t="str">
        <f aca="false">TEXT($B1658,"yyyy-mm")</f>
        <v>2022-12</v>
      </c>
      <c r="R1658" s="28" t="n">
        <f aca="false">IF(AND($O1658&gt;=DATE(2025,1,1),$O1658&lt;=DATE(2025,4,30)),1,0)</f>
        <v>0</v>
      </c>
    </row>
    <row r="1659" customFormat="false" ht="15" hidden="false" customHeight="false" outlineLevel="0" collapsed="false">
      <c r="A1659" s="28" t="n">
        <v>178</v>
      </c>
      <c r="B1659" s="29" t="n">
        <v>44957</v>
      </c>
      <c r="C1659" s="28" t="n">
        <v>11150</v>
      </c>
      <c r="D1659" s="28" t="n">
        <v>0</v>
      </c>
      <c r="E1659" s="28" t="n">
        <v>0</v>
      </c>
      <c r="F1659" s="28" t="s">
        <v>345</v>
      </c>
      <c r="G1659" s="28" t="n">
        <v>0</v>
      </c>
      <c r="H1659" s="28" t="n">
        <v>0</v>
      </c>
      <c r="I1659" s="28" t="n">
        <v>0</v>
      </c>
      <c r="J1659" s="28" t="n">
        <v>92</v>
      </c>
      <c r="K1659" s="28" t="n">
        <v>5</v>
      </c>
      <c r="L1659" s="28" t="n">
        <v>1</v>
      </c>
      <c r="M1659" s="28" t="s">
        <v>147</v>
      </c>
      <c r="N1659" s="28" t="s">
        <v>138</v>
      </c>
      <c r="O1659" s="29" t="n">
        <v>44841</v>
      </c>
      <c r="P1659" s="28" t="n">
        <f aca="false">ROUNDDOWN(($B1659-$O1659)/30,0)</f>
        <v>3</v>
      </c>
      <c r="Q1659" s="28" t="str">
        <f aca="false">TEXT($B1659,"yyyy-mm")</f>
        <v>2023-01</v>
      </c>
      <c r="R1659" s="28" t="n">
        <f aca="false">IF(AND($O1659&gt;=DATE(2025,1,1),$O1659&lt;=DATE(2025,4,30)),1,0)</f>
        <v>0</v>
      </c>
    </row>
    <row r="1660" customFormat="false" ht="15" hidden="false" customHeight="false" outlineLevel="0" collapsed="false">
      <c r="A1660" s="28" t="n">
        <v>178</v>
      </c>
      <c r="B1660" s="29" t="n">
        <v>44985</v>
      </c>
      <c r="C1660" s="28" t="n">
        <v>0</v>
      </c>
      <c r="D1660" s="28" t="n">
        <v>0</v>
      </c>
      <c r="E1660" s="28" t="n">
        <v>0</v>
      </c>
      <c r="F1660" s="28" t="s">
        <v>345</v>
      </c>
      <c r="G1660" s="28" t="n">
        <v>0</v>
      </c>
      <c r="H1660" s="28" t="n">
        <v>0</v>
      </c>
      <c r="I1660" s="28" t="n">
        <v>0</v>
      </c>
      <c r="J1660" s="28" t="n">
        <v>92</v>
      </c>
      <c r="K1660" s="28" t="n">
        <v>5</v>
      </c>
      <c r="L1660" s="28" t="n">
        <v>1</v>
      </c>
      <c r="M1660" s="28" t="s">
        <v>147</v>
      </c>
      <c r="N1660" s="28" t="s">
        <v>138</v>
      </c>
      <c r="O1660" s="29" t="n">
        <v>44841</v>
      </c>
      <c r="P1660" s="28" t="n">
        <f aca="false">ROUNDDOWN(($B1660-$O1660)/30,0)</f>
        <v>4</v>
      </c>
      <c r="Q1660" s="28" t="str">
        <f aca="false">TEXT($B1660,"yyyy-mm")</f>
        <v>2023-02</v>
      </c>
      <c r="R1660" s="28" t="n">
        <f aca="false">IF(AND($O1660&gt;=DATE(2025,1,1),$O1660&lt;=DATE(2025,4,30)),1,0)</f>
        <v>0</v>
      </c>
    </row>
    <row r="1661" customFormat="false" ht="15" hidden="false" customHeight="false" outlineLevel="0" collapsed="false">
      <c r="A1661" s="28" t="n">
        <v>179</v>
      </c>
      <c r="B1661" s="29" t="n">
        <v>45260</v>
      </c>
      <c r="C1661" s="28" t="n">
        <v>12900</v>
      </c>
      <c r="D1661" s="28" t="n">
        <v>0</v>
      </c>
      <c r="E1661" s="28" t="n">
        <v>0</v>
      </c>
      <c r="F1661" s="28" t="s">
        <v>345</v>
      </c>
      <c r="G1661" s="28" t="n">
        <v>0</v>
      </c>
      <c r="H1661" s="28" t="n">
        <v>0</v>
      </c>
      <c r="I1661" s="28" t="n">
        <v>0</v>
      </c>
      <c r="J1661" s="28" t="n">
        <v>88</v>
      </c>
      <c r="K1661" s="28" t="n">
        <v>9</v>
      </c>
      <c r="L1661" s="28" t="n">
        <v>1</v>
      </c>
      <c r="M1661" s="28" t="s">
        <v>147</v>
      </c>
      <c r="N1661" s="28" t="s">
        <v>142</v>
      </c>
      <c r="O1661" s="29" t="n">
        <v>45234</v>
      </c>
      <c r="P1661" s="28" t="n">
        <f aca="false">ROUNDDOWN(($B1661-$O1661)/30,0)</f>
        <v>0</v>
      </c>
      <c r="Q1661" s="28" t="str">
        <f aca="false">TEXT($B1661,"yyyy-mm")</f>
        <v>2023-11</v>
      </c>
      <c r="R1661" s="28" t="n">
        <f aca="false">IF(AND($O1661&gt;=DATE(2025,1,1),$O1661&lt;=DATE(2025,4,30)),1,0)</f>
        <v>0</v>
      </c>
    </row>
    <row r="1662" customFormat="false" ht="15" hidden="false" customHeight="false" outlineLevel="0" collapsed="false">
      <c r="A1662" s="28" t="n">
        <v>179</v>
      </c>
      <c r="B1662" s="29" t="n">
        <v>45291</v>
      </c>
      <c r="C1662" s="28" t="n">
        <v>8600</v>
      </c>
      <c r="D1662" s="28" t="n">
        <v>0</v>
      </c>
      <c r="E1662" s="28" t="n">
        <v>0</v>
      </c>
      <c r="F1662" s="28" t="s">
        <v>345</v>
      </c>
      <c r="G1662" s="28" t="n">
        <v>0</v>
      </c>
      <c r="H1662" s="28" t="n">
        <v>0</v>
      </c>
      <c r="I1662" s="28" t="n">
        <v>0</v>
      </c>
      <c r="J1662" s="28" t="n">
        <v>88</v>
      </c>
      <c r="K1662" s="28" t="n">
        <v>9</v>
      </c>
      <c r="L1662" s="28" t="n">
        <v>1</v>
      </c>
      <c r="M1662" s="28" t="s">
        <v>147</v>
      </c>
      <c r="N1662" s="28" t="s">
        <v>142</v>
      </c>
      <c r="O1662" s="29" t="n">
        <v>45234</v>
      </c>
      <c r="P1662" s="28" t="n">
        <f aca="false">ROUNDDOWN(($B1662-$O1662)/30,0)</f>
        <v>1</v>
      </c>
      <c r="Q1662" s="28" t="str">
        <f aca="false">TEXT($B1662,"yyyy-mm")</f>
        <v>2023-12</v>
      </c>
      <c r="R1662" s="28" t="n">
        <f aca="false">IF(AND($O1662&gt;=DATE(2025,1,1),$O1662&lt;=DATE(2025,4,30)),1,0)</f>
        <v>0</v>
      </c>
    </row>
    <row r="1663" customFormat="false" ht="15" hidden="false" customHeight="false" outlineLevel="0" collapsed="false">
      <c r="A1663" s="28" t="n">
        <v>179</v>
      </c>
      <c r="B1663" s="29" t="n">
        <v>45322</v>
      </c>
      <c r="C1663" s="28" t="n">
        <v>4300</v>
      </c>
      <c r="D1663" s="28" t="n">
        <v>0</v>
      </c>
      <c r="E1663" s="28" t="n">
        <v>0</v>
      </c>
      <c r="F1663" s="28" t="s">
        <v>345</v>
      </c>
      <c r="G1663" s="28" t="n">
        <v>0</v>
      </c>
      <c r="H1663" s="28" t="n">
        <v>0</v>
      </c>
      <c r="I1663" s="28" t="n">
        <v>0</v>
      </c>
      <c r="J1663" s="28" t="n">
        <v>88</v>
      </c>
      <c r="K1663" s="28" t="n">
        <v>9</v>
      </c>
      <c r="L1663" s="28" t="n">
        <v>1</v>
      </c>
      <c r="M1663" s="28" t="s">
        <v>147</v>
      </c>
      <c r="N1663" s="28" t="s">
        <v>142</v>
      </c>
      <c r="O1663" s="29" t="n">
        <v>45234</v>
      </c>
      <c r="P1663" s="28" t="n">
        <f aca="false">ROUNDDOWN(($B1663-$O1663)/30,0)</f>
        <v>2</v>
      </c>
      <c r="Q1663" s="28" t="str">
        <f aca="false">TEXT($B1663,"yyyy-mm")</f>
        <v>2024-01</v>
      </c>
      <c r="R1663" s="28" t="n">
        <f aca="false">IF(AND($O1663&gt;=DATE(2025,1,1),$O1663&lt;=DATE(2025,4,30)),1,0)</f>
        <v>0</v>
      </c>
    </row>
    <row r="1664" customFormat="false" ht="15" hidden="false" customHeight="false" outlineLevel="0" collapsed="false">
      <c r="A1664" s="28" t="n">
        <v>179</v>
      </c>
      <c r="B1664" s="29" t="n">
        <v>45351</v>
      </c>
      <c r="C1664" s="28" t="n">
        <v>0</v>
      </c>
      <c r="D1664" s="28" t="n">
        <v>0</v>
      </c>
      <c r="E1664" s="28" t="n">
        <v>0</v>
      </c>
      <c r="F1664" s="28" t="s">
        <v>345</v>
      </c>
      <c r="G1664" s="28" t="n">
        <v>0</v>
      </c>
      <c r="H1664" s="28" t="n">
        <v>0</v>
      </c>
      <c r="I1664" s="28" t="n">
        <v>0</v>
      </c>
      <c r="J1664" s="28" t="n">
        <v>88</v>
      </c>
      <c r="K1664" s="28" t="n">
        <v>9</v>
      </c>
      <c r="L1664" s="28" t="n">
        <v>1</v>
      </c>
      <c r="M1664" s="28" t="s">
        <v>147</v>
      </c>
      <c r="N1664" s="28" t="s">
        <v>142</v>
      </c>
      <c r="O1664" s="29" t="n">
        <v>45234</v>
      </c>
      <c r="P1664" s="28" t="n">
        <f aca="false">ROUNDDOWN(($B1664-$O1664)/30,0)</f>
        <v>3</v>
      </c>
      <c r="Q1664" s="28" t="str">
        <f aca="false">TEXT($B1664,"yyyy-mm")</f>
        <v>2024-02</v>
      </c>
      <c r="R1664" s="28" t="n">
        <f aca="false">IF(AND($O1664&gt;=DATE(2025,1,1),$O1664&lt;=DATE(2025,4,30)),1,0)</f>
        <v>0</v>
      </c>
    </row>
    <row r="1665" customFormat="false" ht="15" hidden="false" customHeight="false" outlineLevel="0" collapsed="false">
      <c r="A1665" s="28" t="n">
        <v>180</v>
      </c>
      <c r="B1665" s="29" t="n">
        <v>46203</v>
      </c>
      <c r="C1665" s="28" t="n">
        <v>51500</v>
      </c>
      <c r="D1665" s="28" t="n">
        <v>0</v>
      </c>
      <c r="E1665" s="28" t="n">
        <v>0</v>
      </c>
      <c r="F1665" s="28" t="s">
        <v>345</v>
      </c>
      <c r="G1665" s="28" t="n">
        <v>0</v>
      </c>
      <c r="H1665" s="28" t="n">
        <v>0</v>
      </c>
      <c r="I1665" s="28" t="n">
        <v>0</v>
      </c>
      <c r="J1665" s="28" t="n">
        <v>118</v>
      </c>
      <c r="K1665" s="28" t="n">
        <v>1</v>
      </c>
      <c r="L1665" s="28" t="n">
        <v>1</v>
      </c>
      <c r="M1665" s="28" t="s">
        <v>147</v>
      </c>
      <c r="N1665" s="28" t="s">
        <v>141</v>
      </c>
      <c r="O1665" s="29" t="n">
        <v>46190</v>
      </c>
      <c r="P1665" s="28" t="n">
        <f aca="false">ROUNDDOWN(($B1665-$O1665)/30,0)</f>
        <v>0</v>
      </c>
      <c r="Q1665" s="28" t="str">
        <f aca="false">TEXT($B1665,"yyyy-mm")</f>
        <v>2026-06</v>
      </c>
      <c r="R1665" s="28" t="n">
        <f aca="false">IF(AND($O1665&gt;=DATE(2025,1,1),$O1665&lt;=DATE(2025,4,30)),1,0)</f>
        <v>0</v>
      </c>
    </row>
    <row r="1666" customFormat="false" ht="15" hidden="false" customHeight="false" outlineLevel="0" collapsed="false">
      <c r="A1666" s="28" t="n">
        <v>180</v>
      </c>
      <c r="B1666" s="29" t="n">
        <v>46234</v>
      </c>
      <c r="C1666" s="28" t="n">
        <v>34333.33</v>
      </c>
      <c r="D1666" s="28" t="n">
        <v>0</v>
      </c>
      <c r="E1666" s="28" t="n">
        <v>0</v>
      </c>
      <c r="F1666" s="28" t="s">
        <v>345</v>
      </c>
      <c r="G1666" s="28" t="n">
        <v>0</v>
      </c>
      <c r="H1666" s="28" t="n">
        <v>0</v>
      </c>
      <c r="I1666" s="28" t="n">
        <v>0</v>
      </c>
      <c r="J1666" s="28" t="n">
        <v>118</v>
      </c>
      <c r="K1666" s="28" t="n">
        <v>1</v>
      </c>
      <c r="L1666" s="28" t="n">
        <v>1</v>
      </c>
      <c r="M1666" s="28" t="s">
        <v>147</v>
      </c>
      <c r="N1666" s="28" t="s">
        <v>141</v>
      </c>
      <c r="O1666" s="29" t="n">
        <v>46190</v>
      </c>
      <c r="P1666" s="28" t="n">
        <f aca="false">ROUNDDOWN(($B1666-$O1666)/30,0)</f>
        <v>1</v>
      </c>
      <c r="Q1666" s="28" t="str">
        <f aca="false">TEXT($B1666,"yyyy-mm")</f>
        <v>2026-07</v>
      </c>
      <c r="R1666" s="28" t="n">
        <f aca="false">IF(AND($O1666&gt;=DATE(2025,1,1),$O1666&lt;=DATE(2025,4,30)),1,0)</f>
        <v>0</v>
      </c>
    </row>
    <row r="1667" customFormat="false" ht="15" hidden="false" customHeight="false" outlineLevel="0" collapsed="false">
      <c r="A1667" s="28" t="n">
        <v>180</v>
      </c>
      <c r="B1667" s="29" t="n">
        <v>46265</v>
      </c>
      <c r="C1667" s="28" t="n">
        <v>17166.66</v>
      </c>
      <c r="D1667" s="28" t="n">
        <v>0</v>
      </c>
      <c r="E1667" s="28" t="n">
        <v>0</v>
      </c>
      <c r="F1667" s="28" t="s">
        <v>345</v>
      </c>
      <c r="G1667" s="28" t="n">
        <v>0</v>
      </c>
      <c r="H1667" s="28" t="n">
        <v>0</v>
      </c>
      <c r="I1667" s="28" t="n">
        <v>0</v>
      </c>
      <c r="J1667" s="28" t="n">
        <v>118</v>
      </c>
      <c r="K1667" s="28" t="n">
        <v>1</v>
      </c>
      <c r="L1667" s="28" t="n">
        <v>1</v>
      </c>
      <c r="M1667" s="28" t="s">
        <v>147</v>
      </c>
      <c r="N1667" s="28" t="s">
        <v>141</v>
      </c>
      <c r="O1667" s="29" t="n">
        <v>46190</v>
      </c>
      <c r="P1667" s="28" t="n">
        <f aca="false">ROUNDDOWN(($B1667-$O1667)/30,0)</f>
        <v>2</v>
      </c>
      <c r="Q1667" s="28" t="str">
        <f aca="false">TEXT($B1667,"yyyy-mm")</f>
        <v>2026-08</v>
      </c>
      <c r="R1667" s="28" t="n">
        <f aca="false">IF(AND($O1667&gt;=DATE(2025,1,1),$O1667&lt;=DATE(2025,4,30)),1,0)</f>
        <v>0</v>
      </c>
    </row>
    <row r="1668" customFormat="false" ht="15" hidden="false" customHeight="false" outlineLevel="0" collapsed="false">
      <c r="A1668" s="28" t="n">
        <v>181</v>
      </c>
      <c r="B1668" s="29" t="n">
        <v>45443</v>
      </c>
      <c r="C1668" s="28" t="n">
        <v>87900</v>
      </c>
      <c r="D1668" s="28" t="n">
        <v>0</v>
      </c>
      <c r="E1668" s="28" t="n">
        <v>0</v>
      </c>
      <c r="F1668" s="28" t="s">
        <v>345</v>
      </c>
      <c r="G1668" s="28" t="n">
        <v>0</v>
      </c>
      <c r="H1668" s="28" t="n">
        <v>0</v>
      </c>
      <c r="I1668" s="28" t="n">
        <v>0</v>
      </c>
      <c r="J1668" s="28" t="n">
        <v>143</v>
      </c>
      <c r="K1668" s="28" t="n">
        <v>1</v>
      </c>
      <c r="L1668" s="28" t="n">
        <v>1</v>
      </c>
      <c r="M1668" s="28" t="s">
        <v>146</v>
      </c>
      <c r="N1668" s="28" t="s">
        <v>138</v>
      </c>
      <c r="O1668" s="29" t="n">
        <v>45438</v>
      </c>
      <c r="P1668" s="28" t="n">
        <f aca="false">ROUNDDOWN(($B1668-$O1668)/30,0)</f>
        <v>0</v>
      </c>
      <c r="Q1668" s="28" t="str">
        <f aca="false">TEXT($B1668,"yyyy-mm")</f>
        <v>2024-05</v>
      </c>
      <c r="R1668" s="28" t="n">
        <f aca="false">IF(AND($O1668&gt;=DATE(2025,1,1),$O1668&lt;=DATE(2025,4,30)),1,0)</f>
        <v>0</v>
      </c>
    </row>
    <row r="1669" customFormat="false" ht="15" hidden="false" customHeight="false" outlineLevel="0" collapsed="false">
      <c r="A1669" s="28" t="n">
        <v>181</v>
      </c>
      <c r="B1669" s="29" t="n">
        <v>45473</v>
      </c>
      <c r="C1669" s="28" t="n">
        <v>58600</v>
      </c>
      <c r="D1669" s="28" t="n">
        <v>0</v>
      </c>
      <c r="E1669" s="28" t="n">
        <v>0</v>
      </c>
      <c r="F1669" s="28" t="s">
        <v>345</v>
      </c>
      <c r="G1669" s="28" t="n">
        <v>0</v>
      </c>
      <c r="H1669" s="28" t="n">
        <v>0</v>
      </c>
      <c r="I1669" s="28" t="n">
        <v>0</v>
      </c>
      <c r="J1669" s="28" t="n">
        <v>143</v>
      </c>
      <c r="K1669" s="28" t="n">
        <v>1</v>
      </c>
      <c r="L1669" s="28" t="n">
        <v>1</v>
      </c>
      <c r="M1669" s="28" t="s">
        <v>146</v>
      </c>
      <c r="N1669" s="28" t="s">
        <v>138</v>
      </c>
      <c r="O1669" s="29" t="n">
        <v>45438</v>
      </c>
      <c r="P1669" s="28" t="n">
        <f aca="false">ROUNDDOWN(($B1669-$O1669)/30,0)</f>
        <v>1</v>
      </c>
      <c r="Q1669" s="28" t="str">
        <f aca="false">TEXT($B1669,"yyyy-mm")</f>
        <v>2024-06</v>
      </c>
      <c r="R1669" s="28" t="n">
        <f aca="false">IF(AND($O1669&gt;=DATE(2025,1,1),$O1669&lt;=DATE(2025,4,30)),1,0)</f>
        <v>0</v>
      </c>
    </row>
    <row r="1670" customFormat="false" ht="15" hidden="false" customHeight="false" outlineLevel="0" collapsed="false">
      <c r="A1670" s="28" t="n">
        <v>181</v>
      </c>
      <c r="B1670" s="29" t="n">
        <v>45504</v>
      </c>
      <c r="C1670" s="28" t="n">
        <v>29300</v>
      </c>
      <c r="D1670" s="28" t="n">
        <v>0</v>
      </c>
      <c r="E1670" s="28" t="n">
        <v>0</v>
      </c>
      <c r="F1670" s="28" t="s">
        <v>345</v>
      </c>
      <c r="G1670" s="28" t="n">
        <v>0</v>
      </c>
      <c r="H1670" s="28" t="n">
        <v>0</v>
      </c>
      <c r="I1670" s="28" t="n">
        <v>0</v>
      </c>
      <c r="J1670" s="28" t="n">
        <v>143</v>
      </c>
      <c r="K1670" s="28" t="n">
        <v>1</v>
      </c>
      <c r="L1670" s="28" t="n">
        <v>1</v>
      </c>
      <c r="M1670" s="28" t="s">
        <v>146</v>
      </c>
      <c r="N1670" s="28" t="s">
        <v>138</v>
      </c>
      <c r="O1670" s="29" t="n">
        <v>45438</v>
      </c>
      <c r="P1670" s="28" t="n">
        <f aca="false">ROUNDDOWN(($B1670-$O1670)/30,0)</f>
        <v>2</v>
      </c>
      <c r="Q1670" s="28" t="str">
        <f aca="false">TEXT($B1670,"yyyy-mm")</f>
        <v>2024-07</v>
      </c>
      <c r="R1670" s="28" t="n">
        <f aca="false">IF(AND($O1670&gt;=DATE(2025,1,1),$O1670&lt;=DATE(2025,4,30)),1,0)</f>
        <v>0</v>
      </c>
    </row>
    <row r="1671" customFormat="false" ht="15" hidden="false" customHeight="false" outlineLevel="0" collapsed="false">
      <c r="A1671" s="28" t="n">
        <v>181</v>
      </c>
      <c r="B1671" s="29" t="n">
        <v>45535</v>
      </c>
      <c r="C1671" s="28" t="n">
        <v>0</v>
      </c>
      <c r="D1671" s="28" t="n">
        <v>0</v>
      </c>
      <c r="E1671" s="28" t="n">
        <v>0</v>
      </c>
      <c r="F1671" s="28" t="s">
        <v>345</v>
      </c>
      <c r="G1671" s="28" t="n">
        <v>0</v>
      </c>
      <c r="H1671" s="28" t="n">
        <v>0</v>
      </c>
      <c r="I1671" s="28" t="n">
        <v>0</v>
      </c>
      <c r="J1671" s="28" t="n">
        <v>143</v>
      </c>
      <c r="K1671" s="28" t="n">
        <v>1</v>
      </c>
      <c r="L1671" s="28" t="n">
        <v>1</v>
      </c>
      <c r="M1671" s="28" t="s">
        <v>146</v>
      </c>
      <c r="N1671" s="28" t="s">
        <v>138</v>
      </c>
      <c r="O1671" s="29" t="n">
        <v>45438</v>
      </c>
      <c r="P1671" s="28" t="n">
        <f aca="false">ROUNDDOWN(($B1671-$O1671)/30,0)</f>
        <v>3</v>
      </c>
      <c r="Q1671" s="28" t="str">
        <f aca="false">TEXT($B1671,"yyyy-mm")</f>
        <v>2024-08</v>
      </c>
      <c r="R1671" s="28" t="n">
        <f aca="false">IF(AND($O1671&gt;=DATE(2025,1,1),$O1671&lt;=DATE(2025,4,30)),1,0)</f>
        <v>0</v>
      </c>
    </row>
    <row r="1672" customFormat="false" ht="15" hidden="false" customHeight="false" outlineLevel="0" collapsed="false">
      <c r="A1672" s="28" t="n">
        <v>182</v>
      </c>
      <c r="B1672" s="29" t="n">
        <v>45565</v>
      </c>
      <c r="C1672" s="28" t="n">
        <v>6800</v>
      </c>
      <c r="D1672" s="28" t="n">
        <v>0</v>
      </c>
      <c r="E1672" s="28" t="n">
        <v>0</v>
      </c>
      <c r="F1672" s="28" t="s">
        <v>345</v>
      </c>
      <c r="G1672" s="28" t="n">
        <v>0</v>
      </c>
      <c r="H1672" s="28" t="n">
        <v>0</v>
      </c>
      <c r="I1672" s="28" t="n">
        <v>0</v>
      </c>
      <c r="J1672" s="28" t="n">
        <v>294</v>
      </c>
      <c r="K1672" s="28" t="n">
        <v>10</v>
      </c>
      <c r="L1672" s="28" t="n">
        <v>1</v>
      </c>
      <c r="M1672" s="28" t="s">
        <v>146</v>
      </c>
      <c r="N1672" s="28" t="s">
        <v>138</v>
      </c>
      <c r="O1672" s="29" t="n">
        <v>45539</v>
      </c>
      <c r="P1672" s="28" t="n">
        <f aca="false">ROUNDDOWN(($B1672-$O1672)/30,0)</f>
        <v>0</v>
      </c>
      <c r="Q1672" s="28" t="str">
        <f aca="false">TEXT($B1672,"yyyy-mm")</f>
        <v>2024-09</v>
      </c>
      <c r="R1672" s="28" t="n">
        <f aca="false">IF(AND($O1672&gt;=DATE(2025,1,1),$O1672&lt;=DATE(2025,4,30)),1,0)</f>
        <v>0</v>
      </c>
    </row>
    <row r="1673" customFormat="false" ht="15" hidden="false" customHeight="false" outlineLevel="0" collapsed="false">
      <c r="A1673" s="28" t="n">
        <v>182</v>
      </c>
      <c r="B1673" s="29" t="n">
        <v>45596</v>
      </c>
      <c r="C1673" s="28" t="n">
        <v>5440</v>
      </c>
      <c r="D1673" s="28" t="n">
        <v>0</v>
      </c>
      <c r="E1673" s="28" t="n">
        <v>0</v>
      </c>
      <c r="F1673" s="28" t="s">
        <v>345</v>
      </c>
      <c r="G1673" s="28" t="n">
        <v>0</v>
      </c>
      <c r="H1673" s="28" t="n">
        <v>0</v>
      </c>
      <c r="I1673" s="28" t="n">
        <v>0</v>
      </c>
      <c r="J1673" s="28" t="n">
        <v>294</v>
      </c>
      <c r="K1673" s="28" t="n">
        <v>10</v>
      </c>
      <c r="L1673" s="28" t="n">
        <v>1</v>
      </c>
      <c r="M1673" s="28" t="s">
        <v>146</v>
      </c>
      <c r="N1673" s="28" t="s">
        <v>138</v>
      </c>
      <c r="O1673" s="29" t="n">
        <v>45539</v>
      </c>
      <c r="P1673" s="28" t="n">
        <f aca="false">ROUNDDOWN(($B1673-$O1673)/30,0)</f>
        <v>1</v>
      </c>
      <c r="Q1673" s="28" t="str">
        <f aca="false">TEXT($B1673,"yyyy-mm")</f>
        <v>2024-10</v>
      </c>
      <c r="R1673" s="28" t="n">
        <f aca="false">IF(AND($O1673&gt;=DATE(2025,1,1),$O1673&lt;=DATE(2025,4,30)),1,0)</f>
        <v>0</v>
      </c>
    </row>
    <row r="1674" customFormat="false" ht="15" hidden="false" customHeight="false" outlineLevel="0" collapsed="false">
      <c r="A1674" s="28" t="n">
        <v>182</v>
      </c>
      <c r="B1674" s="29" t="n">
        <v>45626</v>
      </c>
      <c r="C1674" s="28" t="n">
        <v>4080</v>
      </c>
      <c r="D1674" s="28" t="n">
        <v>0</v>
      </c>
      <c r="E1674" s="28" t="n">
        <v>0</v>
      </c>
      <c r="F1674" s="28" t="s">
        <v>345</v>
      </c>
      <c r="G1674" s="28" t="n">
        <v>0</v>
      </c>
      <c r="H1674" s="28" t="n">
        <v>0</v>
      </c>
      <c r="I1674" s="28" t="n">
        <v>0</v>
      </c>
      <c r="J1674" s="28" t="n">
        <v>294</v>
      </c>
      <c r="K1674" s="28" t="n">
        <v>10</v>
      </c>
      <c r="L1674" s="28" t="n">
        <v>1</v>
      </c>
      <c r="M1674" s="28" t="s">
        <v>146</v>
      </c>
      <c r="N1674" s="28" t="s">
        <v>138</v>
      </c>
      <c r="O1674" s="29" t="n">
        <v>45539</v>
      </c>
      <c r="P1674" s="28" t="n">
        <f aca="false">ROUNDDOWN(($B1674-$O1674)/30,0)</f>
        <v>2</v>
      </c>
      <c r="Q1674" s="28" t="str">
        <f aca="false">TEXT($B1674,"yyyy-mm")</f>
        <v>2024-11</v>
      </c>
      <c r="R1674" s="28" t="n">
        <f aca="false">IF(AND($O1674&gt;=DATE(2025,1,1),$O1674&lt;=DATE(2025,4,30)),1,0)</f>
        <v>0</v>
      </c>
    </row>
    <row r="1675" customFormat="false" ht="15" hidden="false" customHeight="false" outlineLevel="0" collapsed="false">
      <c r="A1675" s="28" t="n">
        <v>182</v>
      </c>
      <c r="B1675" s="29" t="n">
        <v>45657</v>
      </c>
      <c r="C1675" s="28" t="n">
        <v>2720</v>
      </c>
      <c r="D1675" s="28" t="n">
        <v>0</v>
      </c>
      <c r="E1675" s="28" t="n">
        <v>0</v>
      </c>
      <c r="F1675" s="28" t="s">
        <v>345</v>
      </c>
      <c r="G1675" s="28" t="n">
        <v>0</v>
      </c>
      <c r="H1675" s="28" t="n">
        <v>0</v>
      </c>
      <c r="I1675" s="28" t="n">
        <v>0</v>
      </c>
      <c r="J1675" s="28" t="n">
        <v>294</v>
      </c>
      <c r="K1675" s="28" t="n">
        <v>10</v>
      </c>
      <c r="L1675" s="28" t="n">
        <v>1</v>
      </c>
      <c r="M1675" s="28" t="s">
        <v>146</v>
      </c>
      <c r="N1675" s="28" t="s">
        <v>138</v>
      </c>
      <c r="O1675" s="29" t="n">
        <v>45539</v>
      </c>
      <c r="P1675" s="28" t="n">
        <f aca="false">ROUNDDOWN(($B1675-$O1675)/30,0)</f>
        <v>3</v>
      </c>
      <c r="Q1675" s="28" t="str">
        <f aca="false">TEXT($B1675,"yyyy-mm")</f>
        <v>2024-12</v>
      </c>
      <c r="R1675" s="28" t="n">
        <f aca="false">IF(AND($O1675&gt;=DATE(2025,1,1),$O1675&lt;=DATE(2025,4,30)),1,0)</f>
        <v>0</v>
      </c>
    </row>
    <row r="1676" customFormat="false" ht="15" hidden="false" customHeight="false" outlineLevel="0" collapsed="false">
      <c r="A1676" s="28" t="n">
        <v>182</v>
      </c>
      <c r="B1676" s="29" t="n">
        <v>45688</v>
      </c>
      <c r="C1676" s="28" t="n">
        <v>1360</v>
      </c>
      <c r="D1676" s="28" t="n">
        <v>0</v>
      </c>
      <c r="E1676" s="28" t="n">
        <v>0</v>
      </c>
      <c r="F1676" s="28" t="s">
        <v>345</v>
      </c>
      <c r="G1676" s="28" t="n">
        <v>0</v>
      </c>
      <c r="H1676" s="28" t="n">
        <v>0</v>
      </c>
      <c r="I1676" s="28" t="n">
        <v>0</v>
      </c>
      <c r="J1676" s="28" t="n">
        <v>294</v>
      </c>
      <c r="K1676" s="28" t="n">
        <v>10</v>
      </c>
      <c r="L1676" s="28" t="n">
        <v>1</v>
      </c>
      <c r="M1676" s="28" t="s">
        <v>146</v>
      </c>
      <c r="N1676" s="28" t="s">
        <v>138</v>
      </c>
      <c r="O1676" s="29" t="n">
        <v>45539</v>
      </c>
      <c r="P1676" s="28" t="n">
        <f aca="false">ROUNDDOWN(($B1676-$O1676)/30,0)</f>
        <v>4</v>
      </c>
      <c r="Q1676" s="28" t="str">
        <f aca="false">TEXT($B1676,"yyyy-mm")</f>
        <v>2025-01</v>
      </c>
      <c r="R1676" s="28" t="n">
        <f aca="false">IF(AND($O1676&gt;=DATE(2025,1,1),$O1676&lt;=DATE(2025,4,30)),1,0)</f>
        <v>0</v>
      </c>
    </row>
    <row r="1677" customFormat="false" ht="15" hidden="false" customHeight="false" outlineLevel="0" collapsed="false">
      <c r="A1677" s="28" t="n">
        <v>182</v>
      </c>
      <c r="B1677" s="29" t="n">
        <v>45716</v>
      </c>
      <c r="C1677" s="28" t="n">
        <v>0</v>
      </c>
      <c r="D1677" s="28" t="n">
        <v>0</v>
      </c>
      <c r="E1677" s="28" t="n">
        <v>0</v>
      </c>
      <c r="F1677" s="28" t="s">
        <v>345</v>
      </c>
      <c r="G1677" s="28" t="n">
        <v>0</v>
      </c>
      <c r="H1677" s="28" t="n">
        <v>0</v>
      </c>
      <c r="I1677" s="28" t="n">
        <v>0</v>
      </c>
      <c r="J1677" s="28" t="n">
        <v>294</v>
      </c>
      <c r="K1677" s="28" t="n">
        <v>10</v>
      </c>
      <c r="L1677" s="28" t="n">
        <v>1</v>
      </c>
      <c r="M1677" s="28" t="s">
        <v>146</v>
      </c>
      <c r="N1677" s="28" t="s">
        <v>138</v>
      </c>
      <c r="O1677" s="29" t="n">
        <v>45539</v>
      </c>
      <c r="P1677" s="28" t="n">
        <f aca="false">ROUNDDOWN(($B1677-$O1677)/30,0)</f>
        <v>5</v>
      </c>
      <c r="Q1677" s="28" t="str">
        <f aca="false">TEXT($B1677,"yyyy-mm")</f>
        <v>2025-02</v>
      </c>
      <c r="R1677" s="28" t="n">
        <f aca="false">IF(AND($O1677&gt;=DATE(2025,1,1),$O1677&lt;=DATE(2025,4,30)),1,0)</f>
        <v>0</v>
      </c>
    </row>
    <row r="1678" customFormat="false" ht="15" hidden="false" customHeight="false" outlineLevel="0" collapsed="false">
      <c r="A1678" s="28" t="n">
        <v>183</v>
      </c>
      <c r="B1678" s="29" t="n">
        <v>46112</v>
      </c>
      <c r="C1678" s="28" t="n">
        <v>70900</v>
      </c>
      <c r="D1678" s="28" t="n">
        <v>0</v>
      </c>
      <c r="E1678" s="28" t="n">
        <v>0</v>
      </c>
      <c r="F1678" s="28" t="s">
        <v>345</v>
      </c>
      <c r="G1678" s="28" t="n">
        <v>0</v>
      </c>
      <c r="H1678" s="28" t="n">
        <v>0</v>
      </c>
      <c r="I1678" s="28" t="n">
        <v>0</v>
      </c>
      <c r="J1678" s="28" t="n">
        <v>124</v>
      </c>
      <c r="K1678" s="28" t="n">
        <v>1</v>
      </c>
      <c r="L1678" s="28" t="n">
        <v>3</v>
      </c>
      <c r="M1678" s="28" t="s">
        <v>146</v>
      </c>
      <c r="N1678" s="28" t="s">
        <v>142</v>
      </c>
      <c r="O1678" s="29" t="n">
        <v>46104</v>
      </c>
      <c r="P1678" s="28" t="n">
        <f aca="false">ROUNDDOWN(($B1678-$O1678)/30,0)</f>
        <v>0</v>
      </c>
      <c r="Q1678" s="28" t="str">
        <f aca="false">TEXT($B1678,"yyyy-mm")</f>
        <v>2026-03</v>
      </c>
      <c r="R1678" s="28" t="n">
        <f aca="false">IF(AND($O1678&gt;=DATE(2025,1,1),$O1678&lt;=DATE(2025,4,30)),1,0)</f>
        <v>0</v>
      </c>
    </row>
    <row r="1679" customFormat="false" ht="15" hidden="false" customHeight="false" outlineLevel="0" collapsed="false">
      <c r="A1679" s="28" t="n">
        <v>183</v>
      </c>
      <c r="B1679" s="29" t="n">
        <v>46142</v>
      </c>
      <c r="C1679" s="28" t="n">
        <v>0</v>
      </c>
      <c r="D1679" s="28" t="n">
        <v>0</v>
      </c>
      <c r="E1679" s="28" t="n">
        <v>0</v>
      </c>
      <c r="F1679" s="28" t="s">
        <v>345</v>
      </c>
      <c r="G1679" s="28" t="n">
        <v>0</v>
      </c>
      <c r="H1679" s="28" t="n">
        <v>0</v>
      </c>
      <c r="I1679" s="28" t="n">
        <v>0</v>
      </c>
      <c r="J1679" s="28" t="n">
        <v>124</v>
      </c>
      <c r="K1679" s="28" t="n">
        <v>1</v>
      </c>
      <c r="L1679" s="28" t="n">
        <v>3</v>
      </c>
      <c r="M1679" s="28" t="s">
        <v>146</v>
      </c>
      <c r="N1679" s="28" t="s">
        <v>142</v>
      </c>
      <c r="O1679" s="29" t="n">
        <v>46104</v>
      </c>
      <c r="P1679" s="28" t="n">
        <f aca="false">ROUNDDOWN(($B1679-$O1679)/30,0)</f>
        <v>1</v>
      </c>
      <c r="Q1679" s="28" t="str">
        <f aca="false">TEXT($B1679,"yyyy-mm")</f>
        <v>2026-04</v>
      </c>
      <c r="R1679" s="28" t="n">
        <f aca="false">IF(AND($O1679&gt;=DATE(2025,1,1),$O1679&lt;=DATE(2025,4,30)),1,0)</f>
        <v>0</v>
      </c>
    </row>
    <row r="1680" customFormat="false" ht="15" hidden="false" customHeight="false" outlineLevel="0" collapsed="false">
      <c r="A1680" s="28" t="n">
        <v>184</v>
      </c>
      <c r="B1680" s="29" t="n">
        <v>45900</v>
      </c>
      <c r="C1680" s="28" t="n">
        <v>12200</v>
      </c>
      <c r="D1680" s="28" t="n">
        <v>0</v>
      </c>
      <c r="E1680" s="28" t="n">
        <v>0</v>
      </c>
      <c r="F1680" s="28" t="s">
        <v>345</v>
      </c>
      <c r="G1680" s="28" t="n">
        <v>0</v>
      </c>
      <c r="H1680" s="28" t="n">
        <v>0</v>
      </c>
      <c r="I1680" s="28" t="n">
        <v>0</v>
      </c>
      <c r="J1680" s="28" t="n">
        <v>184</v>
      </c>
      <c r="K1680" s="28" t="n">
        <v>4</v>
      </c>
      <c r="L1680" s="28" t="n">
        <v>2</v>
      </c>
      <c r="M1680" s="28" t="s">
        <v>147</v>
      </c>
      <c r="N1680" s="28" t="s">
        <v>142</v>
      </c>
      <c r="O1680" s="29" t="n">
        <v>45888</v>
      </c>
      <c r="P1680" s="28" t="n">
        <f aca="false">ROUNDDOWN(($B1680-$O1680)/30,0)</f>
        <v>0</v>
      </c>
      <c r="Q1680" s="28" t="str">
        <f aca="false">TEXT($B1680,"yyyy-mm")</f>
        <v>2025-08</v>
      </c>
      <c r="R1680" s="28" t="n">
        <f aca="false">IF(AND($O1680&gt;=DATE(2025,1,1),$O1680&lt;=DATE(2025,4,30)),1,0)</f>
        <v>0</v>
      </c>
    </row>
    <row r="1681" customFormat="false" ht="15" hidden="false" customHeight="false" outlineLevel="0" collapsed="false">
      <c r="A1681" s="28" t="n">
        <v>184</v>
      </c>
      <c r="B1681" s="29" t="n">
        <v>45930</v>
      </c>
      <c r="C1681" s="28" t="n">
        <v>11669.57</v>
      </c>
      <c r="D1681" s="28" t="n">
        <v>0</v>
      </c>
      <c r="E1681" s="28" t="n">
        <v>0</v>
      </c>
      <c r="F1681" s="28" t="s">
        <v>345</v>
      </c>
      <c r="G1681" s="28" t="n">
        <v>0</v>
      </c>
      <c r="H1681" s="28" t="n">
        <v>0</v>
      </c>
      <c r="I1681" s="28" t="n">
        <v>0</v>
      </c>
      <c r="J1681" s="28" t="n">
        <v>184</v>
      </c>
      <c r="K1681" s="28" t="n">
        <v>4</v>
      </c>
      <c r="L1681" s="28" t="n">
        <v>2</v>
      </c>
      <c r="M1681" s="28" t="s">
        <v>147</v>
      </c>
      <c r="N1681" s="28" t="s">
        <v>142</v>
      </c>
      <c r="O1681" s="29" t="n">
        <v>45888</v>
      </c>
      <c r="P1681" s="28" t="n">
        <f aca="false">ROUNDDOWN(($B1681-$O1681)/30,0)</f>
        <v>1</v>
      </c>
      <c r="Q1681" s="28" t="str">
        <f aca="false">TEXT($B1681,"yyyy-mm")</f>
        <v>2025-09</v>
      </c>
      <c r="R1681" s="28" t="n">
        <f aca="false">IF(AND($O1681&gt;=DATE(2025,1,1),$O1681&lt;=DATE(2025,4,30)),1,0)</f>
        <v>0</v>
      </c>
    </row>
    <row r="1682" customFormat="false" ht="15" hidden="false" customHeight="false" outlineLevel="0" collapsed="false">
      <c r="A1682" s="28" t="n">
        <v>184</v>
      </c>
      <c r="B1682" s="29" t="n">
        <v>45961</v>
      </c>
      <c r="C1682" s="28" t="n">
        <v>11139.14</v>
      </c>
      <c r="D1682" s="28" t="n">
        <v>0</v>
      </c>
      <c r="E1682" s="28" t="n">
        <v>0</v>
      </c>
      <c r="F1682" s="28" t="s">
        <v>345</v>
      </c>
      <c r="G1682" s="28" t="n">
        <v>0</v>
      </c>
      <c r="H1682" s="28" t="n">
        <v>0</v>
      </c>
      <c r="I1682" s="28" t="n">
        <v>0</v>
      </c>
      <c r="J1682" s="28" t="n">
        <v>184</v>
      </c>
      <c r="K1682" s="28" t="n">
        <v>4</v>
      </c>
      <c r="L1682" s="28" t="n">
        <v>2</v>
      </c>
      <c r="M1682" s="28" t="s">
        <v>147</v>
      </c>
      <c r="N1682" s="28" t="s">
        <v>142</v>
      </c>
      <c r="O1682" s="29" t="n">
        <v>45888</v>
      </c>
      <c r="P1682" s="28" t="n">
        <f aca="false">ROUNDDOWN(($B1682-$O1682)/30,0)</f>
        <v>2</v>
      </c>
      <c r="Q1682" s="28" t="str">
        <f aca="false">TEXT($B1682,"yyyy-mm")</f>
        <v>2025-10</v>
      </c>
      <c r="R1682" s="28" t="n">
        <f aca="false">IF(AND($O1682&gt;=DATE(2025,1,1),$O1682&lt;=DATE(2025,4,30)),1,0)</f>
        <v>0</v>
      </c>
    </row>
    <row r="1683" customFormat="false" ht="15" hidden="false" customHeight="false" outlineLevel="0" collapsed="false">
      <c r="A1683" s="28" t="n">
        <v>184</v>
      </c>
      <c r="B1683" s="29" t="n">
        <v>45991</v>
      </c>
      <c r="C1683" s="28" t="n">
        <v>10608.71</v>
      </c>
      <c r="D1683" s="28" t="n">
        <v>0</v>
      </c>
      <c r="E1683" s="28" t="n">
        <v>0</v>
      </c>
      <c r="F1683" s="28" t="s">
        <v>345</v>
      </c>
      <c r="G1683" s="28" t="n">
        <v>0</v>
      </c>
      <c r="H1683" s="28" t="n">
        <v>0</v>
      </c>
      <c r="I1683" s="28" t="n">
        <v>0</v>
      </c>
      <c r="J1683" s="28" t="n">
        <v>184</v>
      </c>
      <c r="K1683" s="28" t="n">
        <v>4</v>
      </c>
      <c r="L1683" s="28" t="n">
        <v>2</v>
      </c>
      <c r="M1683" s="28" t="s">
        <v>147</v>
      </c>
      <c r="N1683" s="28" t="s">
        <v>142</v>
      </c>
      <c r="O1683" s="29" t="n">
        <v>45888</v>
      </c>
      <c r="P1683" s="28" t="n">
        <f aca="false">ROUNDDOWN(($B1683-$O1683)/30,0)</f>
        <v>3</v>
      </c>
      <c r="Q1683" s="28" t="str">
        <f aca="false">TEXT($B1683,"yyyy-mm")</f>
        <v>2025-11</v>
      </c>
      <c r="R1683" s="28" t="n">
        <f aca="false">IF(AND($O1683&gt;=DATE(2025,1,1),$O1683&lt;=DATE(2025,4,30)),1,0)</f>
        <v>0</v>
      </c>
    </row>
    <row r="1684" customFormat="false" ht="15" hidden="false" customHeight="false" outlineLevel="0" collapsed="false">
      <c r="A1684" s="28" t="n">
        <v>184</v>
      </c>
      <c r="B1684" s="29" t="n">
        <v>46022</v>
      </c>
      <c r="C1684" s="28" t="n">
        <v>10078.28</v>
      </c>
      <c r="D1684" s="28" t="n">
        <v>0</v>
      </c>
      <c r="E1684" s="28" t="n">
        <v>0</v>
      </c>
      <c r="F1684" s="28" t="s">
        <v>345</v>
      </c>
      <c r="G1684" s="28" t="n">
        <v>0</v>
      </c>
      <c r="H1684" s="28" t="n">
        <v>0</v>
      </c>
      <c r="I1684" s="28" t="n">
        <v>0</v>
      </c>
      <c r="J1684" s="28" t="n">
        <v>184</v>
      </c>
      <c r="K1684" s="28" t="n">
        <v>4</v>
      </c>
      <c r="L1684" s="28" t="n">
        <v>2</v>
      </c>
      <c r="M1684" s="28" t="s">
        <v>147</v>
      </c>
      <c r="N1684" s="28" t="s">
        <v>142</v>
      </c>
      <c r="O1684" s="29" t="n">
        <v>45888</v>
      </c>
      <c r="P1684" s="28" t="n">
        <f aca="false">ROUNDDOWN(($B1684-$O1684)/30,0)</f>
        <v>4</v>
      </c>
      <c r="Q1684" s="28" t="str">
        <f aca="false">TEXT($B1684,"yyyy-mm")</f>
        <v>2025-12</v>
      </c>
      <c r="R1684" s="28" t="n">
        <f aca="false">IF(AND($O1684&gt;=DATE(2025,1,1),$O1684&lt;=DATE(2025,4,30)),1,0)</f>
        <v>0</v>
      </c>
    </row>
    <row r="1685" customFormat="false" ht="15" hidden="false" customHeight="false" outlineLevel="0" collapsed="false">
      <c r="A1685" s="28" t="n">
        <v>184</v>
      </c>
      <c r="B1685" s="29" t="n">
        <v>46053</v>
      </c>
      <c r="C1685" s="28" t="n">
        <v>9547.85</v>
      </c>
      <c r="D1685" s="28" t="n">
        <v>0</v>
      </c>
      <c r="E1685" s="28" t="n">
        <v>0</v>
      </c>
      <c r="F1685" s="28" t="s">
        <v>345</v>
      </c>
      <c r="G1685" s="28" t="n">
        <v>0</v>
      </c>
      <c r="H1685" s="28" t="n">
        <v>0</v>
      </c>
      <c r="I1685" s="28" t="n">
        <v>0</v>
      </c>
      <c r="J1685" s="28" t="n">
        <v>184</v>
      </c>
      <c r="K1685" s="28" t="n">
        <v>4</v>
      </c>
      <c r="L1685" s="28" t="n">
        <v>2</v>
      </c>
      <c r="M1685" s="28" t="s">
        <v>147</v>
      </c>
      <c r="N1685" s="28" t="s">
        <v>142</v>
      </c>
      <c r="O1685" s="29" t="n">
        <v>45888</v>
      </c>
      <c r="P1685" s="28" t="n">
        <f aca="false">ROUNDDOWN(($B1685-$O1685)/30,0)</f>
        <v>5</v>
      </c>
      <c r="Q1685" s="28" t="str">
        <f aca="false">TEXT($B1685,"yyyy-mm")</f>
        <v>2026-01</v>
      </c>
      <c r="R1685" s="28" t="n">
        <f aca="false">IF(AND($O1685&gt;=DATE(2025,1,1),$O1685&lt;=DATE(2025,4,30)),1,0)</f>
        <v>0</v>
      </c>
    </row>
    <row r="1686" customFormat="false" ht="15" hidden="false" customHeight="false" outlineLevel="0" collapsed="false">
      <c r="A1686" s="28" t="n">
        <v>184</v>
      </c>
      <c r="B1686" s="29" t="n">
        <v>46081</v>
      </c>
      <c r="C1686" s="28" t="n">
        <v>9017.42</v>
      </c>
      <c r="D1686" s="28" t="n">
        <v>0</v>
      </c>
      <c r="E1686" s="28" t="n">
        <v>0</v>
      </c>
      <c r="F1686" s="28" t="s">
        <v>345</v>
      </c>
      <c r="G1686" s="28" t="n">
        <v>0</v>
      </c>
      <c r="H1686" s="28" t="n">
        <v>0</v>
      </c>
      <c r="I1686" s="28" t="n">
        <v>0</v>
      </c>
      <c r="J1686" s="28" t="n">
        <v>184</v>
      </c>
      <c r="K1686" s="28" t="n">
        <v>4</v>
      </c>
      <c r="L1686" s="28" t="n">
        <v>2</v>
      </c>
      <c r="M1686" s="28" t="s">
        <v>147</v>
      </c>
      <c r="N1686" s="28" t="s">
        <v>142</v>
      </c>
      <c r="O1686" s="29" t="n">
        <v>45888</v>
      </c>
      <c r="P1686" s="28" t="n">
        <f aca="false">ROUNDDOWN(($B1686-$O1686)/30,0)</f>
        <v>6</v>
      </c>
      <c r="Q1686" s="28" t="str">
        <f aca="false">TEXT($B1686,"yyyy-mm")</f>
        <v>2026-02</v>
      </c>
      <c r="R1686" s="28" t="n">
        <f aca="false">IF(AND($O1686&gt;=DATE(2025,1,1),$O1686&lt;=DATE(2025,4,30)),1,0)</f>
        <v>0</v>
      </c>
    </row>
    <row r="1687" customFormat="false" ht="15" hidden="false" customHeight="false" outlineLevel="0" collapsed="false">
      <c r="A1687" s="28" t="n">
        <v>184</v>
      </c>
      <c r="B1687" s="29" t="n">
        <v>46112</v>
      </c>
      <c r="C1687" s="28" t="n">
        <v>8486.99</v>
      </c>
      <c r="D1687" s="28" t="n">
        <v>0</v>
      </c>
      <c r="E1687" s="28" t="n">
        <v>0</v>
      </c>
      <c r="F1687" s="28" t="s">
        <v>345</v>
      </c>
      <c r="G1687" s="28" t="n">
        <v>0</v>
      </c>
      <c r="H1687" s="28" t="n">
        <v>0</v>
      </c>
      <c r="I1687" s="28" t="n">
        <v>0</v>
      </c>
      <c r="J1687" s="28" t="n">
        <v>184</v>
      </c>
      <c r="K1687" s="28" t="n">
        <v>4</v>
      </c>
      <c r="L1687" s="28" t="n">
        <v>2</v>
      </c>
      <c r="M1687" s="28" t="s">
        <v>147</v>
      </c>
      <c r="N1687" s="28" t="s">
        <v>142</v>
      </c>
      <c r="O1687" s="29" t="n">
        <v>45888</v>
      </c>
      <c r="P1687" s="28" t="n">
        <f aca="false">ROUNDDOWN(($B1687-$O1687)/30,0)</f>
        <v>7</v>
      </c>
      <c r="Q1687" s="28" t="str">
        <f aca="false">TEXT($B1687,"yyyy-mm")</f>
        <v>2026-03</v>
      </c>
      <c r="R1687" s="28" t="n">
        <f aca="false">IF(AND($O1687&gt;=DATE(2025,1,1),$O1687&lt;=DATE(2025,4,30)),1,0)</f>
        <v>0</v>
      </c>
    </row>
    <row r="1688" customFormat="false" ht="15" hidden="false" customHeight="false" outlineLevel="0" collapsed="false">
      <c r="A1688" s="28" t="n">
        <v>184</v>
      </c>
      <c r="B1688" s="29" t="n">
        <v>46142</v>
      </c>
      <c r="C1688" s="28" t="n">
        <v>7956.56</v>
      </c>
      <c r="D1688" s="28" t="n">
        <v>0</v>
      </c>
      <c r="E1688" s="28" t="n">
        <v>0</v>
      </c>
      <c r="F1688" s="28" t="s">
        <v>345</v>
      </c>
      <c r="G1688" s="28" t="n">
        <v>0</v>
      </c>
      <c r="H1688" s="28" t="n">
        <v>0</v>
      </c>
      <c r="I1688" s="28" t="n">
        <v>0</v>
      </c>
      <c r="J1688" s="28" t="n">
        <v>184</v>
      </c>
      <c r="K1688" s="28" t="n">
        <v>4</v>
      </c>
      <c r="L1688" s="28" t="n">
        <v>2</v>
      </c>
      <c r="M1688" s="28" t="s">
        <v>147</v>
      </c>
      <c r="N1688" s="28" t="s">
        <v>142</v>
      </c>
      <c r="O1688" s="29" t="n">
        <v>45888</v>
      </c>
      <c r="P1688" s="28" t="n">
        <f aca="false">ROUNDDOWN(($B1688-$O1688)/30,0)</f>
        <v>8</v>
      </c>
      <c r="Q1688" s="28" t="str">
        <f aca="false">TEXT($B1688,"yyyy-mm")</f>
        <v>2026-04</v>
      </c>
      <c r="R1688" s="28" t="n">
        <f aca="false">IF(AND($O1688&gt;=DATE(2025,1,1),$O1688&lt;=DATE(2025,4,30)),1,0)</f>
        <v>0</v>
      </c>
    </row>
    <row r="1689" customFormat="false" ht="15" hidden="false" customHeight="false" outlineLevel="0" collapsed="false">
      <c r="A1689" s="28" t="n">
        <v>184</v>
      </c>
      <c r="B1689" s="29" t="n">
        <v>46173</v>
      </c>
      <c r="C1689" s="28" t="n">
        <v>7426.13</v>
      </c>
      <c r="D1689" s="28" t="n">
        <v>0</v>
      </c>
      <c r="E1689" s="28" t="n">
        <v>0</v>
      </c>
      <c r="F1689" s="28" t="s">
        <v>345</v>
      </c>
      <c r="G1689" s="28" t="n">
        <v>0</v>
      </c>
      <c r="H1689" s="28" t="n">
        <v>0</v>
      </c>
      <c r="I1689" s="28" t="n">
        <v>0</v>
      </c>
      <c r="J1689" s="28" t="n">
        <v>184</v>
      </c>
      <c r="K1689" s="28" t="n">
        <v>4</v>
      </c>
      <c r="L1689" s="28" t="n">
        <v>2</v>
      </c>
      <c r="M1689" s="28" t="s">
        <v>147</v>
      </c>
      <c r="N1689" s="28" t="s">
        <v>142</v>
      </c>
      <c r="O1689" s="29" t="n">
        <v>45888</v>
      </c>
      <c r="P1689" s="28" t="n">
        <f aca="false">ROUNDDOWN(($B1689-$O1689)/30,0)</f>
        <v>9</v>
      </c>
      <c r="Q1689" s="28" t="str">
        <f aca="false">TEXT($B1689,"yyyy-mm")</f>
        <v>2026-05</v>
      </c>
      <c r="R1689" s="28" t="n">
        <f aca="false">IF(AND($O1689&gt;=DATE(2025,1,1),$O1689&lt;=DATE(2025,4,30)),1,0)</f>
        <v>0</v>
      </c>
    </row>
    <row r="1690" customFormat="false" ht="15" hidden="false" customHeight="false" outlineLevel="0" collapsed="false">
      <c r="A1690" s="28" t="n">
        <v>184</v>
      </c>
      <c r="B1690" s="29" t="n">
        <v>46203</v>
      </c>
      <c r="C1690" s="28" t="n">
        <v>6895.7</v>
      </c>
      <c r="D1690" s="28" t="n">
        <v>0</v>
      </c>
      <c r="E1690" s="28" t="n">
        <v>0</v>
      </c>
      <c r="F1690" s="28" t="s">
        <v>345</v>
      </c>
      <c r="G1690" s="28" t="n">
        <v>0</v>
      </c>
      <c r="H1690" s="28" t="n">
        <v>0</v>
      </c>
      <c r="I1690" s="28" t="n">
        <v>0</v>
      </c>
      <c r="J1690" s="28" t="n">
        <v>184</v>
      </c>
      <c r="K1690" s="28" t="n">
        <v>4</v>
      </c>
      <c r="L1690" s="28" t="n">
        <v>2</v>
      </c>
      <c r="M1690" s="28" t="s">
        <v>147</v>
      </c>
      <c r="N1690" s="28" t="s">
        <v>142</v>
      </c>
      <c r="O1690" s="29" t="n">
        <v>45888</v>
      </c>
      <c r="P1690" s="28" t="n">
        <f aca="false">ROUNDDOWN(($B1690-$O1690)/30,0)</f>
        <v>10</v>
      </c>
      <c r="Q1690" s="28" t="str">
        <f aca="false">TEXT($B1690,"yyyy-mm")</f>
        <v>2026-06</v>
      </c>
      <c r="R1690" s="28" t="n">
        <f aca="false">IF(AND($O1690&gt;=DATE(2025,1,1),$O1690&lt;=DATE(2025,4,30)),1,0)</f>
        <v>0</v>
      </c>
    </row>
    <row r="1691" customFormat="false" ht="15" hidden="false" customHeight="false" outlineLevel="0" collapsed="false">
      <c r="A1691" s="28" t="n">
        <v>184</v>
      </c>
      <c r="B1691" s="29" t="n">
        <v>46234</v>
      </c>
      <c r="C1691" s="28" t="n">
        <v>6365.27</v>
      </c>
      <c r="D1691" s="28" t="n">
        <v>0</v>
      </c>
      <c r="E1691" s="28" t="n">
        <v>0</v>
      </c>
      <c r="F1691" s="28" t="s">
        <v>345</v>
      </c>
      <c r="G1691" s="28" t="n">
        <v>0</v>
      </c>
      <c r="H1691" s="28" t="n">
        <v>0</v>
      </c>
      <c r="I1691" s="28" t="n">
        <v>0</v>
      </c>
      <c r="J1691" s="28" t="n">
        <v>184</v>
      </c>
      <c r="K1691" s="28" t="n">
        <v>4</v>
      </c>
      <c r="L1691" s="28" t="n">
        <v>2</v>
      </c>
      <c r="M1691" s="28" t="s">
        <v>147</v>
      </c>
      <c r="N1691" s="28" t="s">
        <v>142</v>
      </c>
      <c r="O1691" s="29" t="n">
        <v>45888</v>
      </c>
      <c r="P1691" s="28" t="n">
        <f aca="false">ROUNDDOWN(($B1691-$O1691)/30,0)</f>
        <v>11</v>
      </c>
      <c r="Q1691" s="28" t="str">
        <f aca="false">TEXT($B1691,"yyyy-mm")</f>
        <v>2026-07</v>
      </c>
      <c r="R1691" s="28" t="n">
        <f aca="false">IF(AND($O1691&gt;=DATE(2025,1,1),$O1691&lt;=DATE(2025,4,30)),1,0)</f>
        <v>0</v>
      </c>
    </row>
    <row r="1692" customFormat="false" ht="15" hidden="false" customHeight="false" outlineLevel="0" collapsed="false">
      <c r="A1692" s="28" t="n">
        <v>184</v>
      </c>
      <c r="B1692" s="29" t="n">
        <v>46265</v>
      </c>
      <c r="C1692" s="28" t="n">
        <v>5834.84</v>
      </c>
      <c r="D1692" s="28" t="n">
        <v>0</v>
      </c>
      <c r="E1692" s="28" t="n">
        <v>0</v>
      </c>
      <c r="F1692" s="28" t="s">
        <v>345</v>
      </c>
      <c r="G1692" s="28" t="n">
        <v>0</v>
      </c>
      <c r="H1692" s="28" t="n">
        <v>0</v>
      </c>
      <c r="I1692" s="28" t="n">
        <v>0</v>
      </c>
      <c r="J1692" s="28" t="n">
        <v>184</v>
      </c>
      <c r="K1692" s="28" t="n">
        <v>4</v>
      </c>
      <c r="L1692" s="28" t="n">
        <v>2</v>
      </c>
      <c r="M1692" s="28" t="s">
        <v>147</v>
      </c>
      <c r="N1692" s="28" t="s">
        <v>142</v>
      </c>
      <c r="O1692" s="29" t="n">
        <v>45888</v>
      </c>
      <c r="P1692" s="28" t="n">
        <f aca="false">ROUNDDOWN(($B1692-$O1692)/30,0)</f>
        <v>12</v>
      </c>
      <c r="Q1692" s="28" t="str">
        <f aca="false">TEXT($B1692,"yyyy-mm")</f>
        <v>2026-08</v>
      </c>
      <c r="R1692" s="28" t="n">
        <f aca="false">IF(AND($O1692&gt;=DATE(2025,1,1),$O1692&lt;=DATE(2025,4,30)),1,0)</f>
        <v>0</v>
      </c>
    </row>
    <row r="1693" customFormat="false" ht="15" hidden="false" customHeight="false" outlineLevel="0" collapsed="false">
      <c r="A1693" s="28" t="n">
        <v>185</v>
      </c>
      <c r="B1693" s="29" t="n">
        <v>45260</v>
      </c>
      <c r="C1693" s="28" t="n">
        <v>6500</v>
      </c>
      <c r="D1693" s="28" t="n">
        <v>0</v>
      </c>
      <c r="E1693" s="28" t="n">
        <v>0</v>
      </c>
      <c r="F1693" s="28" t="s">
        <v>345</v>
      </c>
      <c r="G1693" s="28" t="n">
        <v>0</v>
      </c>
      <c r="H1693" s="28" t="n">
        <v>0</v>
      </c>
      <c r="I1693" s="28" t="n">
        <v>0</v>
      </c>
      <c r="J1693" s="28" t="n">
        <v>198</v>
      </c>
      <c r="K1693" s="28" t="n">
        <v>10</v>
      </c>
      <c r="L1693" s="28" t="n">
        <v>1</v>
      </c>
      <c r="M1693" s="28" t="s">
        <v>145</v>
      </c>
      <c r="N1693" s="28" t="s">
        <v>138</v>
      </c>
      <c r="O1693" s="29" t="n">
        <v>45243</v>
      </c>
      <c r="P1693" s="28" t="n">
        <f aca="false">ROUNDDOWN(($B1693-$O1693)/30,0)</f>
        <v>0</v>
      </c>
      <c r="Q1693" s="28" t="str">
        <f aca="false">TEXT($B1693,"yyyy-mm")</f>
        <v>2023-11</v>
      </c>
      <c r="R1693" s="28" t="n">
        <f aca="false">IF(AND($O1693&gt;=DATE(2025,1,1),$O1693&lt;=DATE(2025,4,30)),1,0)</f>
        <v>0</v>
      </c>
    </row>
    <row r="1694" customFormat="false" ht="15" hidden="false" customHeight="false" outlineLevel="0" collapsed="false">
      <c r="A1694" s="28" t="n">
        <v>185</v>
      </c>
      <c r="B1694" s="29" t="n">
        <v>45291</v>
      </c>
      <c r="C1694" s="28" t="n">
        <v>5571.43</v>
      </c>
      <c r="D1694" s="28" t="n">
        <v>0</v>
      </c>
      <c r="E1694" s="28" t="n">
        <v>0</v>
      </c>
      <c r="F1694" s="28" t="s">
        <v>345</v>
      </c>
      <c r="G1694" s="28" t="n">
        <v>0</v>
      </c>
      <c r="H1694" s="28" t="n">
        <v>0</v>
      </c>
      <c r="I1694" s="28" t="n">
        <v>0</v>
      </c>
      <c r="J1694" s="28" t="n">
        <v>198</v>
      </c>
      <c r="K1694" s="28" t="n">
        <v>10</v>
      </c>
      <c r="L1694" s="28" t="n">
        <v>1</v>
      </c>
      <c r="M1694" s="28" t="s">
        <v>145</v>
      </c>
      <c r="N1694" s="28" t="s">
        <v>138</v>
      </c>
      <c r="O1694" s="29" t="n">
        <v>45243</v>
      </c>
      <c r="P1694" s="28" t="n">
        <f aca="false">ROUNDDOWN(($B1694-$O1694)/30,0)</f>
        <v>1</v>
      </c>
      <c r="Q1694" s="28" t="str">
        <f aca="false">TEXT($B1694,"yyyy-mm")</f>
        <v>2023-12</v>
      </c>
      <c r="R1694" s="28" t="n">
        <f aca="false">IF(AND($O1694&gt;=DATE(2025,1,1),$O1694&lt;=DATE(2025,4,30)),1,0)</f>
        <v>0</v>
      </c>
    </row>
    <row r="1695" customFormat="false" ht="15" hidden="false" customHeight="false" outlineLevel="0" collapsed="false">
      <c r="A1695" s="28" t="n">
        <v>185</v>
      </c>
      <c r="B1695" s="29" t="n">
        <v>45322</v>
      </c>
      <c r="C1695" s="28" t="n">
        <v>4642.86</v>
      </c>
      <c r="D1695" s="28" t="n">
        <v>0</v>
      </c>
      <c r="E1695" s="28" t="n">
        <v>0</v>
      </c>
      <c r="F1695" s="28" t="s">
        <v>345</v>
      </c>
      <c r="G1695" s="28" t="n">
        <v>0</v>
      </c>
      <c r="H1695" s="28" t="n">
        <v>0</v>
      </c>
      <c r="I1695" s="28" t="n">
        <v>0</v>
      </c>
      <c r="J1695" s="28" t="n">
        <v>198</v>
      </c>
      <c r="K1695" s="28" t="n">
        <v>10</v>
      </c>
      <c r="L1695" s="28" t="n">
        <v>1</v>
      </c>
      <c r="M1695" s="28" t="s">
        <v>145</v>
      </c>
      <c r="N1695" s="28" t="s">
        <v>138</v>
      </c>
      <c r="O1695" s="29" t="n">
        <v>45243</v>
      </c>
      <c r="P1695" s="28" t="n">
        <f aca="false">ROUNDDOWN(($B1695-$O1695)/30,0)</f>
        <v>2</v>
      </c>
      <c r="Q1695" s="28" t="str">
        <f aca="false">TEXT($B1695,"yyyy-mm")</f>
        <v>2024-01</v>
      </c>
      <c r="R1695" s="28" t="n">
        <f aca="false">IF(AND($O1695&gt;=DATE(2025,1,1),$O1695&lt;=DATE(2025,4,30)),1,0)</f>
        <v>0</v>
      </c>
    </row>
    <row r="1696" customFormat="false" ht="15" hidden="false" customHeight="false" outlineLevel="0" collapsed="false">
      <c r="A1696" s="28" t="n">
        <v>185</v>
      </c>
      <c r="B1696" s="29" t="n">
        <v>45351</v>
      </c>
      <c r="C1696" s="28" t="n">
        <v>3714.29</v>
      </c>
      <c r="D1696" s="28" t="n">
        <v>0</v>
      </c>
      <c r="E1696" s="28" t="n">
        <v>0</v>
      </c>
      <c r="F1696" s="28" t="s">
        <v>345</v>
      </c>
      <c r="G1696" s="28" t="n">
        <v>0</v>
      </c>
      <c r="H1696" s="28" t="n">
        <v>0</v>
      </c>
      <c r="I1696" s="28" t="n">
        <v>0</v>
      </c>
      <c r="J1696" s="28" t="n">
        <v>198</v>
      </c>
      <c r="K1696" s="28" t="n">
        <v>10</v>
      </c>
      <c r="L1696" s="28" t="n">
        <v>1</v>
      </c>
      <c r="M1696" s="28" t="s">
        <v>145</v>
      </c>
      <c r="N1696" s="28" t="s">
        <v>138</v>
      </c>
      <c r="O1696" s="29" t="n">
        <v>45243</v>
      </c>
      <c r="P1696" s="28" t="n">
        <f aca="false">ROUNDDOWN(($B1696-$O1696)/30,0)</f>
        <v>3</v>
      </c>
      <c r="Q1696" s="28" t="str">
        <f aca="false">TEXT($B1696,"yyyy-mm")</f>
        <v>2024-02</v>
      </c>
      <c r="R1696" s="28" t="n">
        <f aca="false">IF(AND($O1696&gt;=DATE(2025,1,1),$O1696&lt;=DATE(2025,4,30)),1,0)</f>
        <v>0</v>
      </c>
    </row>
    <row r="1697" customFormat="false" ht="15" hidden="false" customHeight="false" outlineLevel="0" collapsed="false">
      <c r="A1697" s="28" t="n">
        <v>185</v>
      </c>
      <c r="B1697" s="29" t="n">
        <v>45382</v>
      </c>
      <c r="C1697" s="28" t="n">
        <v>2785.72</v>
      </c>
      <c r="D1697" s="28" t="n">
        <v>0</v>
      </c>
      <c r="E1697" s="28" t="n">
        <v>0</v>
      </c>
      <c r="F1697" s="28" t="s">
        <v>345</v>
      </c>
      <c r="G1697" s="28" t="n">
        <v>0</v>
      </c>
      <c r="H1697" s="28" t="n">
        <v>0</v>
      </c>
      <c r="I1697" s="28" t="n">
        <v>0</v>
      </c>
      <c r="J1697" s="28" t="n">
        <v>198</v>
      </c>
      <c r="K1697" s="28" t="n">
        <v>10</v>
      </c>
      <c r="L1697" s="28" t="n">
        <v>1</v>
      </c>
      <c r="M1697" s="28" t="s">
        <v>145</v>
      </c>
      <c r="N1697" s="28" t="s">
        <v>138</v>
      </c>
      <c r="O1697" s="29" t="n">
        <v>45243</v>
      </c>
      <c r="P1697" s="28" t="n">
        <f aca="false">ROUNDDOWN(($B1697-$O1697)/30,0)</f>
        <v>4</v>
      </c>
      <c r="Q1697" s="28" t="str">
        <f aca="false">TEXT($B1697,"yyyy-mm")</f>
        <v>2024-03</v>
      </c>
      <c r="R1697" s="28" t="n">
        <f aca="false">IF(AND($O1697&gt;=DATE(2025,1,1),$O1697&lt;=DATE(2025,4,30)),1,0)</f>
        <v>0</v>
      </c>
    </row>
    <row r="1698" customFormat="false" ht="15" hidden="false" customHeight="false" outlineLevel="0" collapsed="false">
      <c r="A1698" s="28" t="n">
        <v>185</v>
      </c>
      <c r="B1698" s="29" t="n">
        <v>45412</v>
      </c>
      <c r="C1698" s="28" t="n">
        <v>1857.15</v>
      </c>
      <c r="D1698" s="28" t="n">
        <v>0</v>
      </c>
      <c r="E1698" s="28" t="n">
        <v>0</v>
      </c>
      <c r="F1698" s="28" t="s">
        <v>345</v>
      </c>
      <c r="G1698" s="28" t="n">
        <v>0</v>
      </c>
      <c r="H1698" s="28" t="n">
        <v>0</v>
      </c>
      <c r="I1698" s="28" t="n">
        <v>0</v>
      </c>
      <c r="J1698" s="28" t="n">
        <v>198</v>
      </c>
      <c r="K1698" s="28" t="n">
        <v>10</v>
      </c>
      <c r="L1698" s="28" t="n">
        <v>1</v>
      </c>
      <c r="M1698" s="28" t="s">
        <v>145</v>
      </c>
      <c r="N1698" s="28" t="s">
        <v>138</v>
      </c>
      <c r="O1698" s="29" t="n">
        <v>45243</v>
      </c>
      <c r="P1698" s="28" t="n">
        <f aca="false">ROUNDDOWN(($B1698-$O1698)/30,0)</f>
        <v>5</v>
      </c>
      <c r="Q1698" s="28" t="str">
        <f aca="false">TEXT($B1698,"yyyy-mm")</f>
        <v>2024-04</v>
      </c>
      <c r="R1698" s="28" t="n">
        <f aca="false">IF(AND($O1698&gt;=DATE(2025,1,1),$O1698&lt;=DATE(2025,4,30)),1,0)</f>
        <v>0</v>
      </c>
    </row>
    <row r="1699" customFormat="false" ht="15" hidden="false" customHeight="false" outlineLevel="0" collapsed="false">
      <c r="A1699" s="28" t="n">
        <v>185</v>
      </c>
      <c r="B1699" s="29" t="n">
        <v>45443</v>
      </c>
      <c r="C1699" s="28" t="n">
        <v>928.58</v>
      </c>
      <c r="D1699" s="28" t="n">
        <v>0</v>
      </c>
      <c r="E1699" s="28" t="n">
        <v>0</v>
      </c>
      <c r="F1699" s="28" t="s">
        <v>345</v>
      </c>
      <c r="G1699" s="28" t="n">
        <v>0</v>
      </c>
      <c r="H1699" s="28" t="n">
        <v>0</v>
      </c>
      <c r="I1699" s="28" t="n">
        <v>0</v>
      </c>
      <c r="J1699" s="28" t="n">
        <v>198</v>
      </c>
      <c r="K1699" s="28" t="n">
        <v>10</v>
      </c>
      <c r="L1699" s="28" t="n">
        <v>1</v>
      </c>
      <c r="M1699" s="28" t="s">
        <v>145</v>
      </c>
      <c r="N1699" s="28" t="s">
        <v>138</v>
      </c>
      <c r="O1699" s="29" t="n">
        <v>45243</v>
      </c>
      <c r="P1699" s="28" t="n">
        <f aca="false">ROUNDDOWN(($B1699-$O1699)/30,0)</f>
        <v>6</v>
      </c>
      <c r="Q1699" s="28" t="str">
        <f aca="false">TEXT($B1699,"yyyy-mm")</f>
        <v>2024-05</v>
      </c>
      <c r="R1699" s="28" t="n">
        <f aca="false">IF(AND($O1699&gt;=DATE(2025,1,1),$O1699&lt;=DATE(2025,4,30)),1,0)</f>
        <v>0</v>
      </c>
    </row>
    <row r="1700" customFormat="false" ht="15" hidden="false" customHeight="false" outlineLevel="0" collapsed="false">
      <c r="A1700" s="28" t="n">
        <v>185</v>
      </c>
      <c r="B1700" s="29" t="n">
        <v>45473</v>
      </c>
      <c r="C1700" s="28" t="n">
        <v>0.01</v>
      </c>
      <c r="D1700" s="28" t="n">
        <v>0</v>
      </c>
      <c r="E1700" s="28" t="n">
        <v>0</v>
      </c>
      <c r="F1700" s="28" t="s">
        <v>345</v>
      </c>
      <c r="G1700" s="28" t="n">
        <v>0</v>
      </c>
      <c r="H1700" s="28" t="n">
        <v>0</v>
      </c>
      <c r="I1700" s="28" t="n">
        <v>0</v>
      </c>
      <c r="J1700" s="28" t="n">
        <v>198</v>
      </c>
      <c r="K1700" s="28" t="n">
        <v>10</v>
      </c>
      <c r="L1700" s="28" t="n">
        <v>1</v>
      </c>
      <c r="M1700" s="28" t="s">
        <v>145</v>
      </c>
      <c r="N1700" s="28" t="s">
        <v>138</v>
      </c>
      <c r="O1700" s="29" t="n">
        <v>45243</v>
      </c>
      <c r="P1700" s="28" t="n">
        <f aca="false">ROUNDDOWN(($B1700-$O1700)/30,0)</f>
        <v>7</v>
      </c>
      <c r="Q1700" s="28" t="str">
        <f aca="false">TEXT($B1700,"yyyy-mm")</f>
        <v>2024-06</v>
      </c>
      <c r="R1700" s="28" t="n">
        <f aca="false">IF(AND($O1700&gt;=DATE(2025,1,1),$O1700&lt;=DATE(2025,4,30)),1,0)</f>
        <v>0</v>
      </c>
    </row>
    <row r="1701" customFormat="false" ht="15" hidden="false" customHeight="false" outlineLevel="0" collapsed="false">
      <c r="A1701" s="28" t="n">
        <v>186</v>
      </c>
      <c r="B1701" s="29" t="n">
        <v>45961</v>
      </c>
      <c r="C1701" s="28" t="n">
        <v>36100</v>
      </c>
      <c r="D1701" s="28" t="n">
        <v>0</v>
      </c>
      <c r="E1701" s="28" t="n">
        <v>0</v>
      </c>
      <c r="F1701" s="28" t="s">
        <v>345</v>
      </c>
      <c r="G1701" s="28" t="n">
        <v>0</v>
      </c>
      <c r="H1701" s="28" t="n">
        <v>0</v>
      </c>
      <c r="I1701" s="28" t="n">
        <v>0</v>
      </c>
      <c r="J1701" s="28" t="n">
        <v>29</v>
      </c>
      <c r="K1701" s="28" t="n">
        <v>6</v>
      </c>
      <c r="L1701" s="28" t="n">
        <v>1</v>
      </c>
      <c r="M1701" s="28" t="s">
        <v>146</v>
      </c>
      <c r="N1701" s="28" t="s">
        <v>138</v>
      </c>
      <c r="O1701" s="29" t="n">
        <v>45943</v>
      </c>
      <c r="P1701" s="28" t="n">
        <f aca="false">ROUNDDOWN(($B1701-$O1701)/30,0)</f>
        <v>0</v>
      </c>
      <c r="Q1701" s="28" t="str">
        <f aca="false">TEXT($B1701,"yyyy-mm")</f>
        <v>2025-10</v>
      </c>
      <c r="R1701" s="28" t="n">
        <f aca="false">IF(AND($O1701&gt;=DATE(2025,1,1),$O1701&lt;=DATE(2025,4,30)),1,0)</f>
        <v>0</v>
      </c>
    </row>
    <row r="1702" customFormat="false" ht="15" hidden="false" customHeight="false" outlineLevel="0" collapsed="false">
      <c r="A1702" s="28" t="n">
        <v>186</v>
      </c>
      <c r="B1702" s="29" t="n">
        <v>45991</v>
      </c>
      <c r="C1702" s="28" t="n">
        <v>33091.67</v>
      </c>
      <c r="D1702" s="28" t="n">
        <v>0</v>
      </c>
      <c r="E1702" s="28" t="n">
        <v>0</v>
      </c>
      <c r="F1702" s="28" t="s">
        <v>345</v>
      </c>
      <c r="G1702" s="28" t="n">
        <v>0</v>
      </c>
      <c r="H1702" s="28" t="n">
        <v>0</v>
      </c>
      <c r="I1702" s="28" t="n">
        <v>0</v>
      </c>
      <c r="J1702" s="28" t="n">
        <v>29</v>
      </c>
      <c r="K1702" s="28" t="n">
        <v>6</v>
      </c>
      <c r="L1702" s="28" t="n">
        <v>1</v>
      </c>
      <c r="M1702" s="28" t="s">
        <v>146</v>
      </c>
      <c r="N1702" s="28" t="s">
        <v>138</v>
      </c>
      <c r="O1702" s="29" t="n">
        <v>45943</v>
      </c>
      <c r="P1702" s="28" t="n">
        <f aca="false">ROUNDDOWN(($B1702-$O1702)/30,0)</f>
        <v>1</v>
      </c>
      <c r="Q1702" s="28" t="str">
        <f aca="false">TEXT($B1702,"yyyy-mm")</f>
        <v>2025-11</v>
      </c>
      <c r="R1702" s="28" t="n">
        <f aca="false">IF(AND($O1702&gt;=DATE(2025,1,1),$O1702&lt;=DATE(2025,4,30)),1,0)</f>
        <v>0</v>
      </c>
    </row>
    <row r="1703" customFormat="false" ht="15" hidden="false" customHeight="false" outlineLevel="0" collapsed="false">
      <c r="A1703" s="28" t="n">
        <v>186</v>
      </c>
      <c r="B1703" s="29" t="n">
        <v>46022</v>
      </c>
      <c r="C1703" s="28" t="n">
        <v>30083.34</v>
      </c>
      <c r="D1703" s="28" t="n">
        <v>0</v>
      </c>
      <c r="E1703" s="28" t="n">
        <v>0</v>
      </c>
      <c r="F1703" s="28" t="s">
        <v>345</v>
      </c>
      <c r="G1703" s="28" t="n">
        <v>0</v>
      </c>
      <c r="H1703" s="28" t="n">
        <v>0</v>
      </c>
      <c r="I1703" s="28" t="n">
        <v>0</v>
      </c>
      <c r="J1703" s="28" t="n">
        <v>29</v>
      </c>
      <c r="K1703" s="28" t="n">
        <v>6</v>
      </c>
      <c r="L1703" s="28" t="n">
        <v>1</v>
      </c>
      <c r="M1703" s="28" t="s">
        <v>146</v>
      </c>
      <c r="N1703" s="28" t="s">
        <v>138</v>
      </c>
      <c r="O1703" s="29" t="n">
        <v>45943</v>
      </c>
      <c r="P1703" s="28" t="n">
        <f aca="false">ROUNDDOWN(($B1703-$O1703)/30,0)</f>
        <v>2</v>
      </c>
      <c r="Q1703" s="28" t="str">
        <f aca="false">TEXT($B1703,"yyyy-mm")</f>
        <v>2025-12</v>
      </c>
      <c r="R1703" s="28" t="n">
        <f aca="false">IF(AND($O1703&gt;=DATE(2025,1,1),$O1703&lt;=DATE(2025,4,30)),1,0)</f>
        <v>0</v>
      </c>
    </row>
    <row r="1704" customFormat="false" ht="15" hidden="false" customHeight="false" outlineLevel="0" collapsed="false">
      <c r="A1704" s="28" t="n">
        <v>186</v>
      </c>
      <c r="B1704" s="29" t="n">
        <v>46053</v>
      </c>
      <c r="C1704" s="28" t="n">
        <v>27075.01</v>
      </c>
      <c r="D1704" s="28" t="n">
        <v>0</v>
      </c>
      <c r="E1704" s="28" t="n">
        <v>0</v>
      </c>
      <c r="F1704" s="28" t="s">
        <v>345</v>
      </c>
      <c r="G1704" s="28" t="n">
        <v>0</v>
      </c>
      <c r="H1704" s="28" t="n">
        <v>0</v>
      </c>
      <c r="I1704" s="28" t="n">
        <v>0</v>
      </c>
      <c r="J1704" s="28" t="n">
        <v>29</v>
      </c>
      <c r="K1704" s="28" t="n">
        <v>6</v>
      </c>
      <c r="L1704" s="28" t="n">
        <v>1</v>
      </c>
      <c r="M1704" s="28" t="s">
        <v>146</v>
      </c>
      <c r="N1704" s="28" t="s">
        <v>138</v>
      </c>
      <c r="O1704" s="29" t="n">
        <v>45943</v>
      </c>
      <c r="P1704" s="28" t="n">
        <f aca="false">ROUNDDOWN(($B1704-$O1704)/30,0)</f>
        <v>3</v>
      </c>
      <c r="Q1704" s="28" t="str">
        <f aca="false">TEXT($B1704,"yyyy-mm")</f>
        <v>2026-01</v>
      </c>
      <c r="R1704" s="28" t="n">
        <f aca="false">IF(AND($O1704&gt;=DATE(2025,1,1),$O1704&lt;=DATE(2025,4,30)),1,0)</f>
        <v>0</v>
      </c>
    </row>
    <row r="1705" customFormat="false" ht="15" hidden="false" customHeight="false" outlineLevel="0" collapsed="false">
      <c r="A1705" s="28" t="n">
        <v>186</v>
      </c>
      <c r="B1705" s="29" t="n">
        <v>46081</v>
      </c>
      <c r="C1705" s="28" t="n">
        <v>24066.68</v>
      </c>
      <c r="D1705" s="28" t="n">
        <v>0</v>
      </c>
      <c r="E1705" s="28" t="n">
        <v>0</v>
      </c>
      <c r="F1705" s="28" t="s">
        <v>345</v>
      </c>
      <c r="G1705" s="28" t="n">
        <v>0</v>
      </c>
      <c r="H1705" s="28" t="n">
        <v>0</v>
      </c>
      <c r="I1705" s="28" t="n">
        <v>0</v>
      </c>
      <c r="J1705" s="28" t="n">
        <v>29</v>
      </c>
      <c r="K1705" s="28" t="n">
        <v>6</v>
      </c>
      <c r="L1705" s="28" t="n">
        <v>1</v>
      </c>
      <c r="M1705" s="28" t="s">
        <v>146</v>
      </c>
      <c r="N1705" s="28" t="s">
        <v>138</v>
      </c>
      <c r="O1705" s="29" t="n">
        <v>45943</v>
      </c>
      <c r="P1705" s="28" t="n">
        <f aca="false">ROUNDDOWN(($B1705-$O1705)/30,0)</f>
        <v>4</v>
      </c>
      <c r="Q1705" s="28" t="str">
        <f aca="false">TEXT($B1705,"yyyy-mm")</f>
        <v>2026-02</v>
      </c>
      <c r="R1705" s="28" t="n">
        <f aca="false">IF(AND($O1705&gt;=DATE(2025,1,1),$O1705&lt;=DATE(2025,4,30)),1,0)</f>
        <v>0</v>
      </c>
    </row>
    <row r="1706" customFormat="false" ht="15" hidden="false" customHeight="false" outlineLevel="0" collapsed="false">
      <c r="A1706" s="28" t="n">
        <v>186</v>
      </c>
      <c r="B1706" s="29" t="n">
        <v>46112</v>
      </c>
      <c r="C1706" s="28" t="n">
        <v>21058.35</v>
      </c>
      <c r="D1706" s="28" t="n">
        <v>0</v>
      </c>
      <c r="E1706" s="28" t="n">
        <v>0</v>
      </c>
      <c r="F1706" s="28" t="s">
        <v>345</v>
      </c>
      <c r="G1706" s="28" t="n">
        <v>0</v>
      </c>
      <c r="H1706" s="28" t="n">
        <v>0</v>
      </c>
      <c r="I1706" s="28" t="n">
        <v>0</v>
      </c>
      <c r="J1706" s="28" t="n">
        <v>29</v>
      </c>
      <c r="K1706" s="28" t="n">
        <v>6</v>
      </c>
      <c r="L1706" s="28" t="n">
        <v>1</v>
      </c>
      <c r="M1706" s="28" t="s">
        <v>146</v>
      </c>
      <c r="N1706" s="28" t="s">
        <v>138</v>
      </c>
      <c r="O1706" s="29" t="n">
        <v>45943</v>
      </c>
      <c r="P1706" s="28" t="n">
        <f aca="false">ROUNDDOWN(($B1706-$O1706)/30,0)</f>
        <v>5</v>
      </c>
      <c r="Q1706" s="28" t="str">
        <f aca="false">TEXT($B1706,"yyyy-mm")</f>
        <v>2026-03</v>
      </c>
      <c r="R1706" s="28" t="n">
        <f aca="false">IF(AND($O1706&gt;=DATE(2025,1,1),$O1706&lt;=DATE(2025,4,30)),1,0)</f>
        <v>0</v>
      </c>
    </row>
    <row r="1707" customFormat="false" ht="15" hidden="false" customHeight="false" outlineLevel="0" collapsed="false">
      <c r="A1707" s="28" t="n">
        <v>186</v>
      </c>
      <c r="B1707" s="29" t="n">
        <v>46142</v>
      </c>
      <c r="C1707" s="28" t="n">
        <v>18050.02</v>
      </c>
      <c r="D1707" s="28" t="n">
        <v>0</v>
      </c>
      <c r="E1707" s="28" t="n">
        <v>0</v>
      </c>
      <c r="F1707" s="28" t="s">
        <v>345</v>
      </c>
      <c r="G1707" s="28" t="n">
        <v>0</v>
      </c>
      <c r="H1707" s="28" t="n">
        <v>0</v>
      </c>
      <c r="I1707" s="28" t="n">
        <v>0</v>
      </c>
      <c r="J1707" s="28" t="n">
        <v>29</v>
      </c>
      <c r="K1707" s="28" t="n">
        <v>6</v>
      </c>
      <c r="L1707" s="28" t="n">
        <v>1</v>
      </c>
      <c r="M1707" s="28" t="s">
        <v>146</v>
      </c>
      <c r="N1707" s="28" t="s">
        <v>138</v>
      </c>
      <c r="O1707" s="29" t="n">
        <v>45943</v>
      </c>
      <c r="P1707" s="28" t="n">
        <f aca="false">ROUNDDOWN(($B1707-$O1707)/30,0)</f>
        <v>6</v>
      </c>
      <c r="Q1707" s="28" t="str">
        <f aca="false">TEXT($B1707,"yyyy-mm")</f>
        <v>2026-04</v>
      </c>
      <c r="R1707" s="28" t="n">
        <f aca="false">IF(AND($O1707&gt;=DATE(2025,1,1),$O1707&lt;=DATE(2025,4,30)),1,0)</f>
        <v>0</v>
      </c>
    </row>
    <row r="1708" customFormat="false" ht="15" hidden="false" customHeight="false" outlineLevel="0" collapsed="false">
      <c r="A1708" s="28" t="n">
        <v>186</v>
      </c>
      <c r="B1708" s="29" t="n">
        <v>46173</v>
      </c>
      <c r="C1708" s="28" t="n">
        <v>15041.69</v>
      </c>
      <c r="D1708" s="28" t="n">
        <v>0</v>
      </c>
      <c r="E1708" s="28" t="n">
        <v>0</v>
      </c>
      <c r="F1708" s="28" t="s">
        <v>345</v>
      </c>
      <c r="G1708" s="28" t="n">
        <v>0</v>
      </c>
      <c r="H1708" s="28" t="n">
        <v>0</v>
      </c>
      <c r="I1708" s="28" t="n">
        <v>0</v>
      </c>
      <c r="J1708" s="28" t="n">
        <v>29</v>
      </c>
      <c r="K1708" s="28" t="n">
        <v>6</v>
      </c>
      <c r="L1708" s="28" t="n">
        <v>1</v>
      </c>
      <c r="M1708" s="28" t="s">
        <v>146</v>
      </c>
      <c r="N1708" s="28" t="s">
        <v>138</v>
      </c>
      <c r="O1708" s="29" t="n">
        <v>45943</v>
      </c>
      <c r="P1708" s="28" t="n">
        <f aca="false">ROUNDDOWN(($B1708-$O1708)/30,0)</f>
        <v>7</v>
      </c>
      <c r="Q1708" s="28" t="str">
        <f aca="false">TEXT($B1708,"yyyy-mm")</f>
        <v>2026-05</v>
      </c>
      <c r="R1708" s="28" t="n">
        <f aca="false">IF(AND($O1708&gt;=DATE(2025,1,1),$O1708&lt;=DATE(2025,4,30)),1,0)</f>
        <v>0</v>
      </c>
    </row>
    <row r="1709" customFormat="false" ht="15" hidden="false" customHeight="false" outlineLevel="0" collapsed="false">
      <c r="A1709" s="28" t="n">
        <v>186</v>
      </c>
      <c r="B1709" s="29" t="n">
        <v>46203</v>
      </c>
      <c r="C1709" s="28" t="n">
        <v>12033.36</v>
      </c>
      <c r="D1709" s="28" t="n">
        <v>0</v>
      </c>
      <c r="E1709" s="28" t="n">
        <v>0</v>
      </c>
      <c r="F1709" s="28" t="s">
        <v>345</v>
      </c>
      <c r="G1709" s="28" t="n">
        <v>0</v>
      </c>
      <c r="H1709" s="28" t="n">
        <v>0</v>
      </c>
      <c r="I1709" s="28" t="n">
        <v>0</v>
      </c>
      <c r="J1709" s="28" t="n">
        <v>29</v>
      </c>
      <c r="K1709" s="28" t="n">
        <v>6</v>
      </c>
      <c r="L1709" s="28" t="n">
        <v>1</v>
      </c>
      <c r="M1709" s="28" t="s">
        <v>146</v>
      </c>
      <c r="N1709" s="28" t="s">
        <v>138</v>
      </c>
      <c r="O1709" s="29" t="n">
        <v>45943</v>
      </c>
      <c r="P1709" s="28" t="n">
        <f aca="false">ROUNDDOWN(($B1709-$O1709)/30,0)</f>
        <v>8</v>
      </c>
      <c r="Q1709" s="28" t="str">
        <f aca="false">TEXT($B1709,"yyyy-mm")</f>
        <v>2026-06</v>
      </c>
      <c r="R1709" s="28" t="n">
        <f aca="false">IF(AND($O1709&gt;=DATE(2025,1,1),$O1709&lt;=DATE(2025,4,30)),1,0)</f>
        <v>0</v>
      </c>
    </row>
    <row r="1710" customFormat="false" ht="15" hidden="false" customHeight="false" outlineLevel="0" collapsed="false">
      <c r="A1710" s="28" t="n">
        <v>186</v>
      </c>
      <c r="B1710" s="29" t="n">
        <v>46234</v>
      </c>
      <c r="C1710" s="28" t="n">
        <v>9025.03</v>
      </c>
      <c r="D1710" s="28" t="n">
        <v>0</v>
      </c>
      <c r="E1710" s="28" t="n">
        <v>0</v>
      </c>
      <c r="F1710" s="28" t="s">
        <v>345</v>
      </c>
      <c r="G1710" s="28" t="n">
        <v>0</v>
      </c>
      <c r="H1710" s="28" t="n">
        <v>0</v>
      </c>
      <c r="I1710" s="28" t="n">
        <v>0</v>
      </c>
      <c r="J1710" s="28" t="n">
        <v>29</v>
      </c>
      <c r="K1710" s="28" t="n">
        <v>6</v>
      </c>
      <c r="L1710" s="28" t="n">
        <v>1</v>
      </c>
      <c r="M1710" s="28" t="s">
        <v>146</v>
      </c>
      <c r="N1710" s="28" t="s">
        <v>138</v>
      </c>
      <c r="O1710" s="29" t="n">
        <v>45943</v>
      </c>
      <c r="P1710" s="28" t="n">
        <f aca="false">ROUNDDOWN(($B1710-$O1710)/30,0)</f>
        <v>9</v>
      </c>
      <c r="Q1710" s="28" t="str">
        <f aca="false">TEXT($B1710,"yyyy-mm")</f>
        <v>2026-07</v>
      </c>
      <c r="R1710" s="28" t="n">
        <f aca="false">IF(AND($O1710&gt;=DATE(2025,1,1),$O1710&lt;=DATE(2025,4,30)),1,0)</f>
        <v>0</v>
      </c>
    </row>
    <row r="1711" customFormat="false" ht="15" hidden="false" customHeight="false" outlineLevel="0" collapsed="false">
      <c r="A1711" s="28" t="n">
        <v>186</v>
      </c>
      <c r="B1711" s="29" t="n">
        <v>46265</v>
      </c>
      <c r="C1711" s="28" t="n">
        <v>6016.7</v>
      </c>
      <c r="D1711" s="28" t="n">
        <v>0</v>
      </c>
      <c r="E1711" s="28" t="n">
        <v>0</v>
      </c>
      <c r="F1711" s="28" t="s">
        <v>345</v>
      </c>
      <c r="G1711" s="28" t="n">
        <v>0</v>
      </c>
      <c r="H1711" s="28" t="n">
        <v>0</v>
      </c>
      <c r="I1711" s="28" t="n">
        <v>0</v>
      </c>
      <c r="J1711" s="28" t="n">
        <v>29</v>
      </c>
      <c r="K1711" s="28" t="n">
        <v>6</v>
      </c>
      <c r="L1711" s="28" t="n">
        <v>1</v>
      </c>
      <c r="M1711" s="28" t="s">
        <v>146</v>
      </c>
      <c r="N1711" s="28" t="s">
        <v>138</v>
      </c>
      <c r="O1711" s="29" t="n">
        <v>45943</v>
      </c>
      <c r="P1711" s="28" t="n">
        <f aca="false">ROUNDDOWN(($B1711-$O1711)/30,0)</f>
        <v>10</v>
      </c>
      <c r="Q1711" s="28" t="str">
        <f aca="false">TEXT($B1711,"yyyy-mm")</f>
        <v>2026-08</v>
      </c>
      <c r="R1711" s="28" t="n">
        <f aca="false">IF(AND($O1711&gt;=DATE(2025,1,1),$O1711&lt;=DATE(2025,4,30)),1,0)</f>
        <v>0</v>
      </c>
    </row>
    <row r="1712" customFormat="false" ht="15" hidden="false" customHeight="false" outlineLevel="0" collapsed="false">
      <c r="A1712" s="28" t="n">
        <v>187</v>
      </c>
      <c r="B1712" s="29" t="n">
        <v>46142</v>
      </c>
      <c r="C1712" s="28" t="n">
        <v>17700</v>
      </c>
      <c r="D1712" s="28" t="n">
        <v>0</v>
      </c>
      <c r="E1712" s="28" t="n">
        <v>0</v>
      </c>
      <c r="F1712" s="28" t="s">
        <v>345</v>
      </c>
      <c r="G1712" s="28" t="n">
        <v>0</v>
      </c>
      <c r="H1712" s="28" t="n">
        <v>0</v>
      </c>
      <c r="I1712" s="28" t="n">
        <v>0</v>
      </c>
      <c r="J1712" s="28" t="n">
        <v>245</v>
      </c>
      <c r="K1712" s="28" t="n">
        <v>9</v>
      </c>
      <c r="L1712" s="28" t="n">
        <v>2</v>
      </c>
      <c r="M1712" s="28" t="s">
        <v>147</v>
      </c>
      <c r="N1712" s="28" t="s">
        <v>138</v>
      </c>
      <c r="O1712" s="29" t="n">
        <v>46134</v>
      </c>
      <c r="P1712" s="28" t="n">
        <f aca="false">ROUNDDOWN(($B1712-$O1712)/30,0)</f>
        <v>0</v>
      </c>
      <c r="Q1712" s="28" t="str">
        <f aca="false">TEXT($B1712,"yyyy-mm")</f>
        <v>2026-04</v>
      </c>
      <c r="R1712" s="28" t="n">
        <f aca="false">IF(AND($O1712&gt;=DATE(2025,1,1),$O1712&lt;=DATE(2025,4,30)),1,0)</f>
        <v>0</v>
      </c>
    </row>
    <row r="1713" customFormat="false" ht="15" hidden="false" customHeight="false" outlineLevel="0" collapsed="false">
      <c r="A1713" s="28" t="n">
        <v>187</v>
      </c>
      <c r="B1713" s="29" t="n">
        <v>46173</v>
      </c>
      <c r="C1713" s="28" t="n">
        <v>13275</v>
      </c>
      <c r="D1713" s="28" t="n">
        <v>0</v>
      </c>
      <c r="E1713" s="28" t="n">
        <v>0</v>
      </c>
      <c r="F1713" s="28" t="s">
        <v>345</v>
      </c>
      <c r="G1713" s="28" t="n">
        <v>0</v>
      </c>
      <c r="H1713" s="28" t="n">
        <v>0</v>
      </c>
      <c r="I1713" s="28" t="n">
        <v>0</v>
      </c>
      <c r="J1713" s="28" t="n">
        <v>245</v>
      </c>
      <c r="K1713" s="28" t="n">
        <v>9</v>
      </c>
      <c r="L1713" s="28" t="n">
        <v>2</v>
      </c>
      <c r="M1713" s="28" t="s">
        <v>147</v>
      </c>
      <c r="N1713" s="28" t="s">
        <v>138</v>
      </c>
      <c r="O1713" s="29" t="n">
        <v>46134</v>
      </c>
      <c r="P1713" s="28" t="n">
        <f aca="false">ROUNDDOWN(($B1713-$O1713)/30,0)</f>
        <v>1</v>
      </c>
      <c r="Q1713" s="28" t="str">
        <f aca="false">TEXT($B1713,"yyyy-mm")</f>
        <v>2026-05</v>
      </c>
      <c r="R1713" s="28" t="n">
        <f aca="false">IF(AND($O1713&gt;=DATE(2025,1,1),$O1713&lt;=DATE(2025,4,30)),1,0)</f>
        <v>0</v>
      </c>
    </row>
    <row r="1714" customFormat="false" ht="15" hidden="false" customHeight="false" outlineLevel="0" collapsed="false">
      <c r="A1714" s="28" t="n">
        <v>187</v>
      </c>
      <c r="B1714" s="29" t="n">
        <v>46203</v>
      </c>
      <c r="C1714" s="28" t="n">
        <v>8850</v>
      </c>
      <c r="D1714" s="28" t="n">
        <v>0</v>
      </c>
      <c r="E1714" s="28" t="n">
        <v>0</v>
      </c>
      <c r="F1714" s="28" t="s">
        <v>345</v>
      </c>
      <c r="G1714" s="28" t="n">
        <v>0</v>
      </c>
      <c r="H1714" s="28" t="n">
        <v>0</v>
      </c>
      <c r="I1714" s="28" t="n">
        <v>0</v>
      </c>
      <c r="J1714" s="28" t="n">
        <v>245</v>
      </c>
      <c r="K1714" s="28" t="n">
        <v>9</v>
      </c>
      <c r="L1714" s="28" t="n">
        <v>2</v>
      </c>
      <c r="M1714" s="28" t="s">
        <v>147</v>
      </c>
      <c r="N1714" s="28" t="s">
        <v>138</v>
      </c>
      <c r="O1714" s="29" t="n">
        <v>46134</v>
      </c>
      <c r="P1714" s="28" t="n">
        <f aca="false">ROUNDDOWN(($B1714-$O1714)/30,0)</f>
        <v>2</v>
      </c>
      <c r="Q1714" s="28" t="str">
        <f aca="false">TEXT($B1714,"yyyy-mm")</f>
        <v>2026-06</v>
      </c>
      <c r="R1714" s="28" t="n">
        <f aca="false">IF(AND($O1714&gt;=DATE(2025,1,1),$O1714&lt;=DATE(2025,4,30)),1,0)</f>
        <v>0</v>
      </c>
    </row>
    <row r="1715" customFormat="false" ht="15" hidden="false" customHeight="false" outlineLevel="0" collapsed="false">
      <c r="A1715" s="28" t="n">
        <v>187</v>
      </c>
      <c r="B1715" s="29" t="n">
        <v>46234</v>
      </c>
      <c r="C1715" s="28" t="n">
        <v>4425</v>
      </c>
      <c r="D1715" s="28" t="n">
        <v>0</v>
      </c>
      <c r="E1715" s="28" t="n">
        <v>0</v>
      </c>
      <c r="F1715" s="28" t="s">
        <v>345</v>
      </c>
      <c r="G1715" s="28" t="n">
        <v>0</v>
      </c>
      <c r="H1715" s="28" t="n">
        <v>0</v>
      </c>
      <c r="I1715" s="28" t="n">
        <v>0</v>
      </c>
      <c r="J1715" s="28" t="n">
        <v>245</v>
      </c>
      <c r="K1715" s="28" t="n">
        <v>9</v>
      </c>
      <c r="L1715" s="28" t="n">
        <v>2</v>
      </c>
      <c r="M1715" s="28" t="s">
        <v>147</v>
      </c>
      <c r="N1715" s="28" t="s">
        <v>138</v>
      </c>
      <c r="O1715" s="29" t="n">
        <v>46134</v>
      </c>
      <c r="P1715" s="28" t="n">
        <f aca="false">ROUNDDOWN(($B1715-$O1715)/30,0)</f>
        <v>3</v>
      </c>
      <c r="Q1715" s="28" t="str">
        <f aca="false">TEXT($B1715,"yyyy-mm")</f>
        <v>2026-07</v>
      </c>
      <c r="R1715" s="28" t="n">
        <f aca="false">IF(AND($O1715&gt;=DATE(2025,1,1),$O1715&lt;=DATE(2025,4,30)),1,0)</f>
        <v>0</v>
      </c>
    </row>
    <row r="1716" customFormat="false" ht="15" hidden="false" customHeight="false" outlineLevel="0" collapsed="false">
      <c r="A1716" s="28" t="n">
        <v>187</v>
      </c>
      <c r="B1716" s="29" t="n">
        <v>46265</v>
      </c>
      <c r="C1716" s="28" t="n">
        <v>0</v>
      </c>
      <c r="D1716" s="28" t="n">
        <v>0</v>
      </c>
      <c r="E1716" s="28" t="n">
        <v>0</v>
      </c>
      <c r="F1716" s="28" t="s">
        <v>345</v>
      </c>
      <c r="G1716" s="28" t="n">
        <v>0</v>
      </c>
      <c r="H1716" s="28" t="n">
        <v>0</v>
      </c>
      <c r="I1716" s="28" t="n">
        <v>0</v>
      </c>
      <c r="J1716" s="28" t="n">
        <v>245</v>
      </c>
      <c r="K1716" s="28" t="n">
        <v>9</v>
      </c>
      <c r="L1716" s="28" t="n">
        <v>2</v>
      </c>
      <c r="M1716" s="28" t="s">
        <v>147</v>
      </c>
      <c r="N1716" s="28" t="s">
        <v>138</v>
      </c>
      <c r="O1716" s="29" t="n">
        <v>46134</v>
      </c>
      <c r="P1716" s="28" t="n">
        <f aca="false">ROUNDDOWN(($B1716-$O1716)/30,0)</f>
        <v>4</v>
      </c>
      <c r="Q1716" s="28" t="str">
        <f aca="false">TEXT($B1716,"yyyy-mm")</f>
        <v>2026-08</v>
      </c>
      <c r="R1716" s="28" t="n">
        <f aca="false">IF(AND($O1716&gt;=DATE(2025,1,1),$O1716&lt;=DATE(2025,4,30)),1,0)</f>
        <v>0</v>
      </c>
    </row>
    <row r="1717" customFormat="false" ht="15" hidden="false" customHeight="false" outlineLevel="0" collapsed="false">
      <c r="A1717" s="28" t="n">
        <v>188</v>
      </c>
      <c r="B1717" s="29" t="n">
        <v>45138</v>
      </c>
      <c r="C1717" s="28" t="n">
        <v>34200</v>
      </c>
      <c r="D1717" s="28" t="n">
        <v>0</v>
      </c>
      <c r="E1717" s="28" t="n">
        <v>0</v>
      </c>
      <c r="F1717" s="28" t="s">
        <v>345</v>
      </c>
      <c r="G1717" s="28" t="n">
        <v>0</v>
      </c>
      <c r="H1717" s="28" t="n">
        <v>0</v>
      </c>
      <c r="I1717" s="28" t="n">
        <v>0</v>
      </c>
      <c r="J1717" s="28" t="n">
        <v>217</v>
      </c>
      <c r="K1717" s="28" t="n">
        <v>3</v>
      </c>
      <c r="L1717" s="28" t="n">
        <v>3</v>
      </c>
      <c r="M1717" s="28" t="s">
        <v>146</v>
      </c>
      <c r="N1717" s="28" t="s">
        <v>139</v>
      </c>
      <c r="O1717" s="29" t="n">
        <v>45119</v>
      </c>
      <c r="P1717" s="28" t="n">
        <f aca="false">ROUNDDOWN(($B1717-$O1717)/30,0)</f>
        <v>0</v>
      </c>
      <c r="Q1717" s="28" t="str">
        <f aca="false">TEXT($B1717,"yyyy-mm")</f>
        <v>2023-07</v>
      </c>
      <c r="R1717" s="28" t="n">
        <f aca="false">IF(AND($O1717&gt;=DATE(2025,1,1),$O1717&lt;=DATE(2025,4,30)),1,0)</f>
        <v>0</v>
      </c>
    </row>
    <row r="1718" customFormat="false" ht="15" hidden="false" customHeight="false" outlineLevel="0" collapsed="false">
      <c r="A1718" s="28" t="n">
        <v>188</v>
      </c>
      <c r="B1718" s="29" t="n">
        <v>45169</v>
      </c>
      <c r="C1718" s="28" t="n">
        <v>31350</v>
      </c>
      <c r="D1718" s="28" t="n">
        <v>0</v>
      </c>
      <c r="E1718" s="28" t="n">
        <v>0</v>
      </c>
      <c r="F1718" s="28" t="s">
        <v>345</v>
      </c>
      <c r="G1718" s="28" t="n">
        <v>0</v>
      </c>
      <c r="H1718" s="28" t="n">
        <v>0</v>
      </c>
      <c r="I1718" s="28" t="n">
        <v>0</v>
      </c>
      <c r="J1718" s="28" t="n">
        <v>217</v>
      </c>
      <c r="K1718" s="28" t="n">
        <v>3</v>
      </c>
      <c r="L1718" s="28" t="n">
        <v>3</v>
      </c>
      <c r="M1718" s="28" t="s">
        <v>146</v>
      </c>
      <c r="N1718" s="28" t="s">
        <v>139</v>
      </c>
      <c r="O1718" s="29" t="n">
        <v>45119</v>
      </c>
      <c r="P1718" s="28" t="n">
        <f aca="false">ROUNDDOWN(($B1718-$O1718)/30,0)</f>
        <v>1</v>
      </c>
      <c r="Q1718" s="28" t="str">
        <f aca="false">TEXT($B1718,"yyyy-mm")</f>
        <v>2023-08</v>
      </c>
      <c r="R1718" s="28" t="n">
        <f aca="false">IF(AND($O1718&gt;=DATE(2025,1,1),$O1718&lt;=DATE(2025,4,30)),1,0)</f>
        <v>0</v>
      </c>
    </row>
    <row r="1719" customFormat="false" ht="15" hidden="false" customHeight="false" outlineLevel="0" collapsed="false">
      <c r="A1719" s="28" t="n">
        <v>188</v>
      </c>
      <c r="B1719" s="29" t="n">
        <v>45199</v>
      </c>
      <c r="C1719" s="28" t="n">
        <v>28500</v>
      </c>
      <c r="D1719" s="28" t="n">
        <v>0</v>
      </c>
      <c r="E1719" s="28" t="n">
        <v>0</v>
      </c>
      <c r="F1719" s="28" t="s">
        <v>345</v>
      </c>
      <c r="G1719" s="28" t="n">
        <v>0</v>
      </c>
      <c r="H1719" s="28" t="n">
        <v>0</v>
      </c>
      <c r="I1719" s="28" t="n">
        <v>0</v>
      </c>
      <c r="J1719" s="28" t="n">
        <v>217</v>
      </c>
      <c r="K1719" s="28" t="n">
        <v>3</v>
      </c>
      <c r="L1719" s="28" t="n">
        <v>3</v>
      </c>
      <c r="M1719" s="28" t="s">
        <v>146</v>
      </c>
      <c r="N1719" s="28" t="s">
        <v>139</v>
      </c>
      <c r="O1719" s="29" t="n">
        <v>45119</v>
      </c>
      <c r="P1719" s="28" t="n">
        <f aca="false">ROUNDDOWN(($B1719-$O1719)/30,0)</f>
        <v>2</v>
      </c>
      <c r="Q1719" s="28" t="str">
        <f aca="false">TEXT($B1719,"yyyy-mm")</f>
        <v>2023-09</v>
      </c>
      <c r="R1719" s="28" t="n">
        <f aca="false">IF(AND($O1719&gt;=DATE(2025,1,1),$O1719&lt;=DATE(2025,4,30)),1,0)</f>
        <v>0</v>
      </c>
    </row>
    <row r="1720" customFormat="false" ht="15" hidden="false" customHeight="false" outlineLevel="0" collapsed="false">
      <c r="A1720" s="28" t="n">
        <v>188</v>
      </c>
      <c r="B1720" s="29" t="n">
        <v>45230</v>
      </c>
      <c r="C1720" s="28" t="n">
        <v>25650</v>
      </c>
      <c r="D1720" s="28" t="n">
        <v>0</v>
      </c>
      <c r="E1720" s="28" t="n">
        <v>0</v>
      </c>
      <c r="F1720" s="28" t="s">
        <v>345</v>
      </c>
      <c r="G1720" s="28" t="n">
        <v>0</v>
      </c>
      <c r="H1720" s="28" t="n">
        <v>0</v>
      </c>
      <c r="I1720" s="28" t="n">
        <v>0</v>
      </c>
      <c r="J1720" s="28" t="n">
        <v>217</v>
      </c>
      <c r="K1720" s="28" t="n">
        <v>3</v>
      </c>
      <c r="L1720" s="28" t="n">
        <v>3</v>
      </c>
      <c r="M1720" s="28" t="s">
        <v>146</v>
      </c>
      <c r="N1720" s="28" t="s">
        <v>139</v>
      </c>
      <c r="O1720" s="29" t="n">
        <v>45119</v>
      </c>
      <c r="P1720" s="28" t="n">
        <f aca="false">ROUNDDOWN(($B1720-$O1720)/30,0)</f>
        <v>3</v>
      </c>
      <c r="Q1720" s="28" t="str">
        <f aca="false">TEXT($B1720,"yyyy-mm")</f>
        <v>2023-10</v>
      </c>
      <c r="R1720" s="28" t="n">
        <f aca="false">IF(AND($O1720&gt;=DATE(2025,1,1),$O1720&lt;=DATE(2025,4,30)),1,0)</f>
        <v>0</v>
      </c>
    </row>
    <row r="1721" customFormat="false" ht="15" hidden="false" customHeight="false" outlineLevel="0" collapsed="false">
      <c r="A1721" s="28" t="n">
        <v>188</v>
      </c>
      <c r="B1721" s="29" t="n">
        <v>45260</v>
      </c>
      <c r="C1721" s="28" t="n">
        <v>22800</v>
      </c>
      <c r="D1721" s="28" t="n">
        <v>0</v>
      </c>
      <c r="E1721" s="28" t="n">
        <v>0</v>
      </c>
      <c r="F1721" s="28" t="s">
        <v>345</v>
      </c>
      <c r="G1721" s="28" t="n">
        <v>0</v>
      </c>
      <c r="H1721" s="28" t="n">
        <v>0</v>
      </c>
      <c r="I1721" s="28" t="n">
        <v>0</v>
      </c>
      <c r="J1721" s="28" t="n">
        <v>217</v>
      </c>
      <c r="K1721" s="28" t="n">
        <v>3</v>
      </c>
      <c r="L1721" s="28" t="n">
        <v>3</v>
      </c>
      <c r="M1721" s="28" t="s">
        <v>146</v>
      </c>
      <c r="N1721" s="28" t="s">
        <v>139</v>
      </c>
      <c r="O1721" s="29" t="n">
        <v>45119</v>
      </c>
      <c r="P1721" s="28" t="n">
        <f aca="false">ROUNDDOWN(($B1721-$O1721)/30,0)</f>
        <v>4</v>
      </c>
      <c r="Q1721" s="28" t="str">
        <f aca="false">TEXT($B1721,"yyyy-mm")</f>
        <v>2023-11</v>
      </c>
      <c r="R1721" s="28" t="n">
        <f aca="false">IF(AND($O1721&gt;=DATE(2025,1,1),$O1721&lt;=DATE(2025,4,30)),1,0)</f>
        <v>0</v>
      </c>
    </row>
    <row r="1722" customFormat="false" ht="15" hidden="false" customHeight="false" outlineLevel="0" collapsed="false">
      <c r="A1722" s="28" t="n">
        <v>188</v>
      </c>
      <c r="B1722" s="29" t="n">
        <v>45291</v>
      </c>
      <c r="C1722" s="28" t="n">
        <v>19950</v>
      </c>
      <c r="D1722" s="28" t="n">
        <v>0</v>
      </c>
      <c r="E1722" s="28" t="n">
        <v>0</v>
      </c>
      <c r="F1722" s="28" t="s">
        <v>345</v>
      </c>
      <c r="G1722" s="28" t="n">
        <v>0</v>
      </c>
      <c r="H1722" s="28" t="n">
        <v>0</v>
      </c>
      <c r="I1722" s="28" t="n">
        <v>0</v>
      </c>
      <c r="J1722" s="28" t="n">
        <v>217</v>
      </c>
      <c r="K1722" s="28" t="n">
        <v>3</v>
      </c>
      <c r="L1722" s="28" t="n">
        <v>3</v>
      </c>
      <c r="M1722" s="28" t="s">
        <v>146</v>
      </c>
      <c r="N1722" s="28" t="s">
        <v>139</v>
      </c>
      <c r="O1722" s="29" t="n">
        <v>45119</v>
      </c>
      <c r="P1722" s="28" t="n">
        <f aca="false">ROUNDDOWN(($B1722-$O1722)/30,0)</f>
        <v>5</v>
      </c>
      <c r="Q1722" s="28" t="str">
        <f aca="false">TEXT($B1722,"yyyy-mm")</f>
        <v>2023-12</v>
      </c>
      <c r="R1722" s="28" t="n">
        <f aca="false">IF(AND($O1722&gt;=DATE(2025,1,1),$O1722&lt;=DATE(2025,4,30)),1,0)</f>
        <v>0</v>
      </c>
    </row>
    <row r="1723" customFormat="false" ht="15" hidden="false" customHeight="false" outlineLevel="0" collapsed="false">
      <c r="A1723" s="28" t="n">
        <v>188</v>
      </c>
      <c r="B1723" s="29" t="n">
        <v>45322</v>
      </c>
      <c r="C1723" s="28" t="n">
        <v>17100</v>
      </c>
      <c r="D1723" s="28" t="n">
        <v>0</v>
      </c>
      <c r="E1723" s="28" t="n">
        <v>0</v>
      </c>
      <c r="F1723" s="28" t="s">
        <v>345</v>
      </c>
      <c r="G1723" s="28" t="n">
        <v>0</v>
      </c>
      <c r="H1723" s="28" t="n">
        <v>0</v>
      </c>
      <c r="I1723" s="28" t="n">
        <v>0</v>
      </c>
      <c r="J1723" s="28" t="n">
        <v>217</v>
      </c>
      <c r="K1723" s="28" t="n">
        <v>3</v>
      </c>
      <c r="L1723" s="28" t="n">
        <v>3</v>
      </c>
      <c r="M1723" s="28" t="s">
        <v>146</v>
      </c>
      <c r="N1723" s="28" t="s">
        <v>139</v>
      </c>
      <c r="O1723" s="29" t="n">
        <v>45119</v>
      </c>
      <c r="P1723" s="28" t="n">
        <f aca="false">ROUNDDOWN(($B1723-$O1723)/30,0)</f>
        <v>6</v>
      </c>
      <c r="Q1723" s="28" t="str">
        <f aca="false">TEXT($B1723,"yyyy-mm")</f>
        <v>2024-01</v>
      </c>
      <c r="R1723" s="28" t="n">
        <f aca="false">IF(AND($O1723&gt;=DATE(2025,1,1),$O1723&lt;=DATE(2025,4,30)),1,0)</f>
        <v>0</v>
      </c>
    </row>
    <row r="1724" customFormat="false" ht="15" hidden="false" customHeight="false" outlineLevel="0" collapsed="false">
      <c r="A1724" s="28" t="n">
        <v>188</v>
      </c>
      <c r="B1724" s="29" t="n">
        <v>45351</v>
      </c>
      <c r="C1724" s="28" t="n">
        <v>14250</v>
      </c>
      <c r="D1724" s="28" t="n">
        <v>0</v>
      </c>
      <c r="E1724" s="28" t="n">
        <v>0</v>
      </c>
      <c r="F1724" s="28" t="s">
        <v>345</v>
      </c>
      <c r="G1724" s="28" t="n">
        <v>0</v>
      </c>
      <c r="H1724" s="28" t="n">
        <v>0</v>
      </c>
      <c r="I1724" s="28" t="n">
        <v>0</v>
      </c>
      <c r="J1724" s="28" t="n">
        <v>217</v>
      </c>
      <c r="K1724" s="28" t="n">
        <v>3</v>
      </c>
      <c r="L1724" s="28" t="n">
        <v>3</v>
      </c>
      <c r="M1724" s="28" t="s">
        <v>146</v>
      </c>
      <c r="N1724" s="28" t="s">
        <v>139</v>
      </c>
      <c r="O1724" s="29" t="n">
        <v>45119</v>
      </c>
      <c r="P1724" s="28" t="n">
        <f aca="false">ROUNDDOWN(($B1724-$O1724)/30,0)</f>
        <v>7</v>
      </c>
      <c r="Q1724" s="28" t="str">
        <f aca="false">TEXT($B1724,"yyyy-mm")</f>
        <v>2024-02</v>
      </c>
      <c r="R1724" s="28" t="n">
        <f aca="false">IF(AND($O1724&gt;=DATE(2025,1,1),$O1724&lt;=DATE(2025,4,30)),1,0)</f>
        <v>0</v>
      </c>
    </row>
    <row r="1725" customFormat="false" ht="15" hidden="false" customHeight="false" outlineLevel="0" collapsed="false">
      <c r="A1725" s="28" t="n">
        <v>188</v>
      </c>
      <c r="B1725" s="29" t="n">
        <v>45382</v>
      </c>
      <c r="C1725" s="28" t="n">
        <v>11400</v>
      </c>
      <c r="D1725" s="28" t="n">
        <v>0</v>
      </c>
      <c r="E1725" s="28" t="n">
        <v>0</v>
      </c>
      <c r="F1725" s="28" t="s">
        <v>345</v>
      </c>
      <c r="G1725" s="28" t="n">
        <v>0</v>
      </c>
      <c r="H1725" s="28" t="n">
        <v>0</v>
      </c>
      <c r="I1725" s="28" t="n">
        <v>0</v>
      </c>
      <c r="J1725" s="28" t="n">
        <v>217</v>
      </c>
      <c r="K1725" s="28" t="n">
        <v>3</v>
      </c>
      <c r="L1725" s="28" t="n">
        <v>3</v>
      </c>
      <c r="M1725" s="28" t="s">
        <v>146</v>
      </c>
      <c r="N1725" s="28" t="s">
        <v>139</v>
      </c>
      <c r="O1725" s="29" t="n">
        <v>45119</v>
      </c>
      <c r="P1725" s="28" t="n">
        <f aca="false">ROUNDDOWN(($B1725-$O1725)/30,0)</f>
        <v>8</v>
      </c>
      <c r="Q1725" s="28" t="str">
        <f aca="false">TEXT($B1725,"yyyy-mm")</f>
        <v>2024-03</v>
      </c>
      <c r="R1725" s="28" t="n">
        <f aca="false">IF(AND($O1725&gt;=DATE(2025,1,1),$O1725&lt;=DATE(2025,4,30)),1,0)</f>
        <v>0</v>
      </c>
    </row>
    <row r="1726" customFormat="false" ht="15" hidden="false" customHeight="false" outlineLevel="0" collapsed="false">
      <c r="A1726" s="28" t="n">
        <v>188</v>
      </c>
      <c r="B1726" s="29" t="n">
        <v>45412</v>
      </c>
      <c r="C1726" s="28" t="n">
        <v>8550</v>
      </c>
      <c r="D1726" s="28" t="n">
        <v>0</v>
      </c>
      <c r="E1726" s="28" t="n">
        <v>0</v>
      </c>
      <c r="F1726" s="28" t="s">
        <v>345</v>
      </c>
      <c r="G1726" s="28" t="n">
        <v>0</v>
      </c>
      <c r="H1726" s="28" t="n">
        <v>0</v>
      </c>
      <c r="I1726" s="28" t="n">
        <v>0</v>
      </c>
      <c r="J1726" s="28" t="n">
        <v>217</v>
      </c>
      <c r="K1726" s="28" t="n">
        <v>3</v>
      </c>
      <c r="L1726" s="28" t="n">
        <v>3</v>
      </c>
      <c r="M1726" s="28" t="s">
        <v>146</v>
      </c>
      <c r="N1726" s="28" t="s">
        <v>139</v>
      </c>
      <c r="O1726" s="29" t="n">
        <v>45119</v>
      </c>
      <c r="P1726" s="28" t="n">
        <f aca="false">ROUNDDOWN(($B1726-$O1726)/30,0)</f>
        <v>9</v>
      </c>
      <c r="Q1726" s="28" t="str">
        <f aca="false">TEXT($B1726,"yyyy-mm")</f>
        <v>2024-04</v>
      </c>
      <c r="R1726" s="28" t="n">
        <f aca="false">IF(AND($O1726&gt;=DATE(2025,1,1),$O1726&lt;=DATE(2025,4,30)),1,0)</f>
        <v>0</v>
      </c>
    </row>
    <row r="1727" customFormat="false" ht="15" hidden="false" customHeight="false" outlineLevel="0" collapsed="false">
      <c r="A1727" s="28" t="n">
        <v>188</v>
      </c>
      <c r="B1727" s="29" t="n">
        <v>45443</v>
      </c>
      <c r="C1727" s="28" t="n">
        <v>5700</v>
      </c>
      <c r="D1727" s="28" t="n">
        <v>0</v>
      </c>
      <c r="E1727" s="28" t="n">
        <v>0</v>
      </c>
      <c r="F1727" s="28" t="s">
        <v>345</v>
      </c>
      <c r="G1727" s="28" t="n">
        <v>0</v>
      </c>
      <c r="H1727" s="28" t="n">
        <v>0</v>
      </c>
      <c r="I1727" s="28" t="n">
        <v>0</v>
      </c>
      <c r="J1727" s="28" t="n">
        <v>217</v>
      </c>
      <c r="K1727" s="28" t="n">
        <v>3</v>
      </c>
      <c r="L1727" s="28" t="n">
        <v>3</v>
      </c>
      <c r="M1727" s="28" t="s">
        <v>146</v>
      </c>
      <c r="N1727" s="28" t="s">
        <v>139</v>
      </c>
      <c r="O1727" s="29" t="n">
        <v>45119</v>
      </c>
      <c r="P1727" s="28" t="n">
        <f aca="false">ROUNDDOWN(($B1727-$O1727)/30,0)</f>
        <v>10</v>
      </c>
      <c r="Q1727" s="28" t="str">
        <f aca="false">TEXT($B1727,"yyyy-mm")</f>
        <v>2024-05</v>
      </c>
      <c r="R1727" s="28" t="n">
        <f aca="false">IF(AND($O1727&gt;=DATE(2025,1,1),$O1727&lt;=DATE(2025,4,30)),1,0)</f>
        <v>0</v>
      </c>
    </row>
    <row r="1728" customFormat="false" ht="15" hidden="false" customHeight="false" outlineLevel="0" collapsed="false">
      <c r="A1728" s="28" t="n">
        <v>188</v>
      </c>
      <c r="B1728" s="29" t="n">
        <v>45473</v>
      </c>
      <c r="C1728" s="28" t="n">
        <v>2850</v>
      </c>
      <c r="D1728" s="28" t="n">
        <v>0</v>
      </c>
      <c r="E1728" s="28" t="n">
        <v>0</v>
      </c>
      <c r="F1728" s="28" t="s">
        <v>345</v>
      </c>
      <c r="G1728" s="28" t="n">
        <v>0</v>
      </c>
      <c r="H1728" s="28" t="n">
        <v>0</v>
      </c>
      <c r="I1728" s="28" t="n">
        <v>0</v>
      </c>
      <c r="J1728" s="28" t="n">
        <v>217</v>
      </c>
      <c r="K1728" s="28" t="n">
        <v>3</v>
      </c>
      <c r="L1728" s="28" t="n">
        <v>3</v>
      </c>
      <c r="M1728" s="28" t="s">
        <v>146</v>
      </c>
      <c r="N1728" s="28" t="s">
        <v>139</v>
      </c>
      <c r="O1728" s="29" t="n">
        <v>45119</v>
      </c>
      <c r="P1728" s="28" t="n">
        <f aca="false">ROUNDDOWN(($B1728-$O1728)/30,0)</f>
        <v>11</v>
      </c>
      <c r="Q1728" s="28" t="str">
        <f aca="false">TEXT($B1728,"yyyy-mm")</f>
        <v>2024-06</v>
      </c>
      <c r="R1728" s="28" t="n">
        <f aca="false">IF(AND($O1728&gt;=DATE(2025,1,1),$O1728&lt;=DATE(2025,4,30)),1,0)</f>
        <v>0</v>
      </c>
    </row>
    <row r="1729" customFormat="false" ht="15" hidden="false" customHeight="false" outlineLevel="0" collapsed="false">
      <c r="A1729" s="28" t="n">
        <v>188</v>
      </c>
      <c r="B1729" s="29" t="n">
        <v>45504</v>
      </c>
      <c r="C1729" s="28" t="n">
        <v>0</v>
      </c>
      <c r="D1729" s="28" t="n">
        <v>0</v>
      </c>
      <c r="E1729" s="28" t="n">
        <v>0</v>
      </c>
      <c r="F1729" s="28" t="s">
        <v>345</v>
      </c>
      <c r="G1729" s="28" t="n">
        <v>0</v>
      </c>
      <c r="H1729" s="28" t="n">
        <v>0</v>
      </c>
      <c r="I1729" s="28" t="n">
        <v>0</v>
      </c>
      <c r="J1729" s="28" t="n">
        <v>217</v>
      </c>
      <c r="K1729" s="28" t="n">
        <v>3</v>
      </c>
      <c r="L1729" s="28" t="n">
        <v>3</v>
      </c>
      <c r="M1729" s="28" t="s">
        <v>146</v>
      </c>
      <c r="N1729" s="28" t="s">
        <v>139</v>
      </c>
      <c r="O1729" s="29" t="n">
        <v>45119</v>
      </c>
      <c r="P1729" s="28" t="n">
        <f aca="false">ROUNDDOWN(($B1729-$O1729)/30,0)</f>
        <v>12</v>
      </c>
      <c r="Q1729" s="28" t="str">
        <f aca="false">TEXT($B1729,"yyyy-mm")</f>
        <v>2024-07</v>
      </c>
      <c r="R1729" s="28" t="n">
        <f aca="false">IF(AND($O1729&gt;=DATE(2025,1,1),$O1729&lt;=DATE(2025,4,30)),1,0)</f>
        <v>0</v>
      </c>
    </row>
    <row r="1730" customFormat="false" ht="15" hidden="false" customHeight="false" outlineLevel="0" collapsed="false">
      <c r="A1730" s="28" t="n">
        <v>189</v>
      </c>
      <c r="B1730" s="29" t="n">
        <v>45626</v>
      </c>
      <c r="C1730" s="28" t="n">
        <v>32400</v>
      </c>
      <c r="D1730" s="28" t="n">
        <v>0</v>
      </c>
      <c r="E1730" s="28" t="n">
        <v>0</v>
      </c>
      <c r="F1730" s="28" t="s">
        <v>345</v>
      </c>
      <c r="G1730" s="28" t="n">
        <v>0</v>
      </c>
      <c r="H1730" s="28" t="n">
        <v>0</v>
      </c>
      <c r="I1730" s="28" t="n">
        <v>0</v>
      </c>
      <c r="J1730" s="28" t="n">
        <v>235</v>
      </c>
      <c r="K1730" s="28" t="n">
        <v>1</v>
      </c>
      <c r="L1730" s="28" t="n">
        <v>3</v>
      </c>
      <c r="M1730" s="28" t="s">
        <v>147</v>
      </c>
      <c r="N1730" s="28" t="s">
        <v>138</v>
      </c>
      <c r="O1730" s="29" t="n">
        <v>45601</v>
      </c>
      <c r="P1730" s="28" t="n">
        <f aca="false">ROUNDDOWN(($B1730-$O1730)/30,0)</f>
        <v>0</v>
      </c>
      <c r="Q1730" s="28" t="str">
        <f aca="false">TEXT($B1730,"yyyy-mm")</f>
        <v>2024-11</v>
      </c>
      <c r="R1730" s="28" t="n">
        <f aca="false">IF(AND($O1730&gt;=DATE(2025,1,1),$O1730&lt;=DATE(2025,4,30)),1,0)</f>
        <v>0</v>
      </c>
    </row>
    <row r="1731" customFormat="false" ht="15" hidden="false" customHeight="false" outlineLevel="0" collapsed="false">
      <c r="A1731" s="28" t="n">
        <v>189</v>
      </c>
      <c r="B1731" s="29" t="n">
        <v>45657</v>
      </c>
      <c r="C1731" s="28" t="n">
        <v>0</v>
      </c>
      <c r="D1731" s="28" t="n">
        <v>0</v>
      </c>
      <c r="E1731" s="28" t="n">
        <v>0</v>
      </c>
      <c r="F1731" s="28" t="s">
        <v>345</v>
      </c>
      <c r="G1731" s="28" t="n">
        <v>0</v>
      </c>
      <c r="H1731" s="28" t="n">
        <v>0</v>
      </c>
      <c r="I1731" s="28" t="n">
        <v>0</v>
      </c>
      <c r="J1731" s="28" t="n">
        <v>235</v>
      </c>
      <c r="K1731" s="28" t="n">
        <v>1</v>
      </c>
      <c r="L1731" s="28" t="n">
        <v>3</v>
      </c>
      <c r="M1731" s="28" t="s">
        <v>147</v>
      </c>
      <c r="N1731" s="28" t="s">
        <v>138</v>
      </c>
      <c r="O1731" s="29" t="n">
        <v>45601</v>
      </c>
      <c r="P1731" s="28" t="n">
        <f aca="false">ROUNDDOWN(($B1731-$O1731)/30,0)</f>
        <v>1</v>
      </c>
      <c r="Q1731" s="28" t="str">
        <f aca="false">TEXT($B1731,"yyyy-mm")</f>
        <v>2024-12</v>
      </c>
      <c r="R1731" s="28" t="n">
        <f aca="false">IF(AND($O1731&gt;=DATE(2025,1,1),$O1731&lt;=DATE(2025,4,30)),1,0)</f>
        <v>0</v>
      </c>
    </row>
    <row r="1732" customFormat="false" ht="15" hidden="false" customHeight="false" outlineLevel="0" collapsed="false">
      <c r="A1732" s="28" t="n">
        <v>190</v>
      </c>
      <c r="B1732" s="29" t="n">
        <v>44895</v>
      </c>
      <c r="C1732" s="28" t="n">
        <v>19300</v>
      </c>
      <c r="D1732" s="28" t="n">
        <v>0</v>
      </c>
      <c r="E1732" s="28" t="n">
        <v>0</v>
      </c>
      <c r="F1732" s="28" t="s">
        <v>345</v>
      </c>
      <c r="G1732" s="28" t="n">
        <v>0</v>
      </c>
      <c r="H1732" s="28" t="n">
        <v>0</v>
      </c>
      <c r="I1732" s="28" t="n">
        <v>0</v>
      </c>
      <c r="J1732" s="28" t="n">
        <v>142</v>
      </c>
      <c r="K1732" s="28" t="n">
        <v>1</v>
      </c>
      <c r="L1732" s="28" t="n">
        <v>3</v>
      </c>
      <c r="M1732" s="28" t="s">
        <v>145</v>
      </c>
      <c r="N1732" s="28" t="s">
        <v>138</v>
      </c>
      <c r="O1732" s="29" t="n">
        <v>44885</v>
      </c>
      <c r="P1732" s="28" t="n">
        <f aca="false">ROUNDDOWN(($B1732-$O1732)/30,0)</f>
        <v>0</v>
      </c>
      <c r="Q1732" s="28" t="str">
        <f aca="false">TEXT($B1732,"yyyy-mm")</f>
        <v>2022-11</v>
      </c>
      <c r="R1732" s="28" t="n">
        <f aca="false">IF(AND($O1732&gt;=DATE(2025,1,1),$O1732&lt;=DATE(2025,4,30)),1,0)</f>
        <v>0</v>
      </c>
    </row>
    <row r="1733" customFormat="false" ht="15" hidden="false" customHeight="false" outlineLevel="0" collapsed="false">
      <c r="A1733" s="28" t="n">
        <v>190</v>
      </c>
      <c r="B1733" s="29" t="n">
        <v>44926</v>
      </c>
      <c r="C1733" s="28" t="n">
        <v>9650</v>
      </c>
      <c r="D1733" s="28" t="n">
        <v>0</v>
      </c>
      <c r="E1733" s="28" t="n">
        <v>0</v>
      </c>
      <c r="F1733" s="28" t="s">
        <v>345</v>
      </c>
      <c r="G1733" s="28" t="n">
        <v>0</v>
      </c>
      <c r="H1733" s="28" t="n">
        <v>0</v>
      </c>
      <c r="I1733" s="28" t="n">
        <v>0</v>
      </c>
      <c r="J1733" s="28" t="n">
        <v>142</v>
      </c>
      <c r="K1733" s="28" t="n">
        <v>1</v>
      </c>
      <c r="L1733" s="28" t="n">
        <v>3</v>
      </c>
      <c r="M1733" s="28" t="s">
        <v>145</v>
      </c>
      <c r="N1733" s="28" t="s">
        <v>138</v>
      </c>
      <c r="O1733" s="29" t="n">
        <v>44885</v>
      </c>
      <c r="P1733" s="28" t="n">
        <f aca="false">ROUNDDOWN(($B1733-$O1733)/30,0)</f>
        <v>1</v>
      </c>
      <c r="Q1733" s="28" t="str">
        <f aca="false">TEXT($B1733,"yyyy-mm")</f>
        <v>2022-12</v>
      </c>
      <c r="R1733" s="28" t="n">
        <f aca="false">IF(AND($O1733&gt;=DATE(2025,1,1),$O1733&lt;=DATE(2025,4,30)),1,0)</f>
        <v>0</v>
      </c>
    </row>
    <row r="1734" customFormat="false" ht="15" hidden="false" customHeight="false" outlineLevel="0" collapsed="false">
      <c r="A1734" s="28" t="n">
        <v>190</v>
      </c>
      <c r="B1734" s="29" t="n">
        <v>44957</v>
      </c>
      <c r="C1734" s="28" t="n">
        <v>0</v>
      </c>
      <c r="D1734" s="28" t="n">
        <v>0</v>
      </c>
      <c r="E1734" s="28" t="n">
        <v>0</v>
      </c>
      <c r="F1734" s="28" t="s">
        <v>345</v>
      </c>
      <c r="G1734" s="28" t="n">
        <v>0</v>
      </c>
      <c r="H1734" s="28" t="n">
        <v>0</v>
      </c>
      <c r="I1734" s="28" t="n">
        <v>0</v>
      </c>
      <c r="J1734" s="28" t="n">
        <v>142</v>
      </c>
      <c r="K1734" s="28" t="n">
        <v>1</v>
      </c>
      <c r="L1734" s="28" t="n">
        <v>3</v>
      </c>
      <c r="M1734" s="28" t="s">
        <v>145</v>
      </c>
      <c r="N1734" s="28" t="s">
        <v>138</v>
      </c>
      <c r="O1734" s="29" t="n">
        <v>44885</v>
      </c>
      <c r="P1734" s="28" t="n">
        <f aca="false">ROUNDDOWN(($B1734-$O1734)/30,0)</f>
        <v>2</v>
      </c>
      <c r="Q1734" s="28" t="str">
        <f aca="false">TEXT($B1734,"yyyy-mm")</f>
        <v>2023-01</v>
      </c>
      <c r="R1734" s="28" t="n">
        <f aca="false">IF(AND($O1734&gt;=DATE(2025,1,1),$O1734&lt;=DATE(2025,4,30)),1,0)</f>
        <v>0</v>
      </c>
    </row>
    <row r="1735" customFormat="false" ht="15" hidden="false" customHeight="false" outlineLevel="0" collapsed="false">
      <c r="A1735" s="28" t="n">
        <v>191</v>
      </c>
      <c r="B1735" s="29" t="n">
        <v>44834</v>
      </c>
      <c r="C1735" s="28" t="n">
        <v>206000</v>
      </c>
      <c r="D1735" s="28" t="n">
        <v>0</v>
      </c>
      <c r="E1735" s="28" t="n">
        <v>0</v>
      </c>
      <c r="F1735" s="28" t="s">
        <v>345</v>
      </c>
      <c r="G1735" s="28" t="n">
        <v>0</v>
      </c>
      <c r="H1735" s="28" t="n">
        <v>0</v>
      </c>
      <c r="I1735" s="28" t="n">
        <v>0</v>
      </c>
      <c r="J1735" s="28" t="n">
        <v>350</v>
      </c>
      <c r="K1735" s="28" t="n">
        <v>7</v>
      </c>
      <c r="L1735" s="28" t="n">
        <v>1</v>
      </c>
      <c r="M1735" s="28" t="s">
        <v>146</v>
      </c>
      <c r="N1735" s="28" t="s">
        <v>138</v>
      </c>
      <c r="O1735" s="29" t="n">
        <v>44832</v>
      </c>
      <c r="P1735" s="28" t="n">
        <f aca="false">ROUNDDOWN(($B1735-$O1735)/30,0)</f>
        <v>0</v>
      </c>
      <c r="Q1735" s="28" t="str">
        <f aca="false">TEXT($B1735,"yyyy-mm")</f>
        <v>2022-09</v>
      </c>
      <c r="R1735" s="28" t="n">
        <f aca="false">IF(AND($O1735&gt;=DATE(2025,1,1),$O1735&lt;=DATE(2025,4,30)),1,0)</f>
        <v>0</v>
      </c>
    </row>
    <row r="1736" customFormat="false" ht="15" hidden="false" customHeight="false" outlineLevel="0" collapsed="false">
      <c r="A1736" s="28" t="n">
        <v>191</v>
      </c>
      <c r="B1736" s="29" t="n">
        <v>44865</v>
      </c>
      <c r="C1736" s="28" t="n">
        <v>200277.78</v>
      </c>
      <c r="D1736" s="28" t="n">
        <v>0</v>
      </c>
      <c r="E1736" s="28" t="n">
        <v>0</v>
      </c>
      <c r="F1736" s="28" t="s">
        <v>345</v>
      </c>
      <c r="G1736" s="28" t="n">
        <v>0</v>
      </c>
      <c r="H1736" s="28" t="n">
        <v>0</v>
      </c>
      <c r="I1736" s="28" t="n">
        <v>0</v>
      </c>
      <c r="J1736" s="28" t="n">
        <v>350</v>
      </c>
      <c r="K1736" s="28" t="n">
        <v>7</v>
      </c>
      <c r="L1736" s="28" t="n">
        <v>1</v>
      </c>
      <c r="M1736" s="28" t="s">
        <v>146</v>
      </c>
      <c r="N1736" s="28" t="s">
        <v>138</v>
      </c>
      <c r="O1736" s="29" t="n">
        <v>44832</v>
      </c>
      <c r="P1736" s="28" t="n">
        <f aca="false">ROUNDDOWN(($B1736-$O1736)/30,0)</f>
        <v>1</v>
      </c>
      <c r="Q1736" s="28" t="str">
        <f aca="false">TEXT($B1736,"yyyy-mm")</f>
        <v>2022-10</v>
      </c>
      <c r="R1736" s="28" t="n">
        <f aca="false">IF(AND($O1736&gt;=DATE(2025,1,1),$O1736&lt;=DATE(2025,4,30)),1,0)</f>
        <v>0</v>
      </c>
    </row>
    <row r="1737" customFormat="false" ht="15" hidden="false" customHeight="false" outlineLevel="0" collapsed="false">
      <c r="A1737" s="28" t="n">
        <v>191</v>
      </c>
      <c r="B1737" s="29" t="n">
        <v>44895</v>
      </c>
      <c r="C1737" s="28" t="n">
        <v>194555.56</v>
      </c>
      <c r="D1737" s="28" t="n">
        <v>0</v>
      </c>
      <c r="E1737" s="28" t="n">
        <v>0</v>
      </c>
      <c r="F1737" s="28" t="s">
        <v>345</v>
      </c>
      <c r="G1737" s="28" t="n">
        <v>0</v>
      </c>
      <c r="H1737" s="28" t="n">
        <v>0</v>
      </c>
      <c r="I1737" s="28" t="n">
        <v>0</v>
      </c>
      <c r="J1737" s="28" t="n">
        <v>350</v>
      </c>
      <c r="K1737" s="28" t="n">
        <v>7</v>
      </c>
      <c r="L1737" s="28" t="n">
        <v>1</v>
      </c>
      <c r="M1737" s="28" t="s">
        <v>146</v>
      </c>
      <c r="N1737" s="28" t="s">
        <v>138</v>
      </c>
      <c r="O1737" s="29" t="n">
        <v>44832</v>
      </c>
      <c r="P1737" s="28" t="n">
        <f aca="false">ROUNDDOWN(($B1737-$O1737)/30,0)</f>
        <v>2</v>
      </c>
      <c r="Q1737" s="28" t="str">
        <f aca="false">TEXT($B1737,"yyyy-mm")</f>
        <v>2022-11</v>
      </c>
      <c r="R1737" s="28" t="n">
        <f aca="false">IF(AND($O1737&gt;=DATE(2025,1,1),$O1737&lt;=DATE(2025,4,30)),1,0)</f>
        <v>0</v>
      </c>
    </row>
    <row r="1738" customFormat="false" ht="15" hidden="false" customHeight="false" outlineLevel="0" collapsed="false">
      <c r="A1738" s="28" t="n">
        <v>191</v>
      </c>
      <c r="B1738" s="29" t="n">
        <v>44926</v>
      </c>
      <c r="C1738" s="28" t="n">
        <v>188833.34</v>
      </c>
      <c r="D1738" s="28" t="n">
        <v>0</v>
      </c>
      <c r="E1738" s="28" t="n">
        <v>0</v>
      </c>
      <c r="F1738" s="28" t="s">
        <v>345</v>
      </c>
      <c r="G1738" s="28" t="n">
        <v>0</v>
      </c>
      <c r="H1738" s="28" t="n">
        <v>0</v>
      </c>
      <c r="I1738" s="28" t="n">
        <v>0</v>
      </c>
      <c r="J1738" s="28" t="n">
        <v>350</v>
      </c>
      <c r="K1738" s="28" t="n">
        <v>7</v>
      </c>
      <c r="L1738" s="28" t="n">
        <v>1</v>
      </c>
      <c r="M1738" s="28" t="s">
        <v>146</v>
      </c>
      <c r="N1738" s="28" t="s">
        <v>138</v>
      </c>
      <c r="O1738" s="29" t="n">
        <v>44832</v>
      </c>
      <c r="P1738" s="28" t="n">
        <f aca="false">ROUNDDOWN(($B1738-$O1738)/30,0)</f>
        <v>3</v>
      </c>
      <c r="Q1738" s="28" t="str">
        <f aca="false">TEXT($B1738,"yyyy-mm")</f>
        <v>2022-12</v>
      </c>
      <c r="R1738" s="28" t="n">
        <f aca="false">IF(AND($O1738&gt;=DATE(2025,1,1),$O1738&lt;=DATE(2025,4,30)),1,0)</f>
        <v>0</v>
      </c>
    </row>
    <row r="1739" customFormat="false" ht="15" hidden="false" customHeight="false" outlineLevel="0" collapsed="false">
      <c r="A1739" s="28" t="n">
        <v>191</v>
      </c>
      <c r="B1739" s="29" t="n">
        <v>44957</v>
      </c>
      <c r="C1739" s="28" t="n">
        <v>183111.12</v>
      </c>
      <c r="D1739" s="28" t="n">
        <v>0</v>
      </c>
      <c r="E1739" s="28" t="n">
        <v>0</v>
      </c>
      <c r="F1739" s="28" t="s">
        <v>345</v>
      </c>
      <c r="G1739" s="28" t="n">
        <v>0</v>
      </c>
      <c r="H1739" s="28" t="n">
        <v>0</v>
      </c>
      <c r="I1739" s="28" t="n">
        <v>0</v>
      </c>
      <c r="J1739" s="28" t="n">
        <v>350</v>
      </c>
      <c r="K1739" s="28" t="n">
        <v>7</v>
      </c>
      <c r="L1739" s="28" t="n">
        <v>1</v>
      </c>
      <c r="M1739" s="28" t="s">
        <v>146</v>
      </c>
      <c r="N1739" s="28" t="s">
        <v>138</v>
      </c>
      <c r="O1739" s="29" t="n">
        <v>44832</v>
      </c>
      <c r="P1739" s="28" t="n">
        <f aca="false">ROUNDDOWN(($B1739-$O1739)/30,0)</f>
        <v>4</v>
      </c>
      <c r="Q1739" s="28" t="str">
        <f aca="false">TEXT($B1739,"yyyy-mm")</f>
        <v>2023-01</v>
      </c>
      <c r="R1739" s="28" t="n">
        <f aca="false">IF(AND($O1739&gt;=DATE(2025,1,1),$O1739&lt;=DATE(2025,4,30)),1,0)</f>
        <v>0</v>
      </c>
    </row>
    <row r="1740" customFormat="false" ht="15" hidden="false" customHeight="false" outlineLevel="0" collapsed="false">
      <c r="A1740" s="28" t="n">
        <v>191</v>
      </c>
      <c r="B1740" s="29" t="n">
        <v>44985</v>
      </c>
      <c r="C1740" s="28" t="n">
        <v>177388.9</v>
      </c>
      <c r="D1740" s="28" t="n">
        <v>0</v>
      </c>
      <c r="E1740" s="28" t="n">
        <v>0</v>
      </c>
      <c r="F1740" s="28" t="s">
        <v>345</v>
      </c>
      <c r="G1740" s="28" t="n">
        <v>0</v>
      </c>
      <c r="H1740" s="28" t="n">
        <v>0</v>
      </c>
      <c r="I1740" s="28" t="n">
        <v>0</v>
      </c>
      <c r="J1740" s="28" t="n">
        <v>350</v>
      </c>
      <c r="K1740" s="28" t="n">
        <v>7</v>
      </c>
      <c r="L1740" s="28" t="n">
        <v>1</v>
      </c>
      <c r="M1740" s="28" t="s">
        <v>146</v>
      </c>
      <c r="N1740" s="28" t="s">
        <v>138</v>
      </c>
      <c r="O1740" s="29" t="n">
        <v>44832</v>
      </c>
      <c r="P1740" s="28" t="n">
        <f aca="false">ROUNDDOWN(($B1740-$O1740)/30,0)</f>
        <v>5</v>
      </c>
      <c r="Q1740" s="28" t="str">
        <f aca="false">TEXT($B1740,"yyyy-mm")</f>
        <v>2023-02</v>
      </c>
      <c r="R1740" s="28" t="n">
        <f aca="false">IF(AND($O1740&gt;=DATE(2025,1,1),$O1740&lt;=DATE(2025,4,30)),1,0)</f>
        <v>0</v>
      </c>
    </row>
    <row r="1741" customFormat="false" ht="15" hidden="false" customHeight="false" outlineLevel="0" collapsed="false">
      <c r="A1741" s="28" t="n">
        <v>191</v>
      </c>
      <c r="B1741" s="29" t="n">
        <v>45016</v>
      </c>
      <c r="C1741" s="28" t="n">
        <v>171666.68</v>
      </c>
      <c r="D1741" s="28" t="n">
        <v>0</v>
      </c>
      <c r="E1741" s="28" t="n">
        <v>0</v>
      </c>
      <c r="F1741" s="28" t="s">
        <v>345</v>
      </c>
      <c r="G1741" s="28" t="n">
        <v>0</v>
      </c>
      <c r="H1741" s="28" t="n">
        <v>0</v>
      </c>
      <c r="I1741" s="28" t="n">
        <v>0</v>
      </c>
      <c r="J1741" s="28" t="n">
        <v>350</v>
      </c>
      <c r="K1741" s="28" t="n">
        <v>7</v>
      </c>
      <c r="L1741" s="28" t="n">
        <v>1</v>
      </c>
      <c r="M1741" s="28" t="s">
        <v>146</v>
      </c>
      <c r="N1741" s="28" t="s">
        <v>138</v>
      </c>
      <c r="O1741" s="29" t="n">
        <v>44832</v>
      </c>
      <c r="P1741" s="28" t="n">
        <f aca="false">ROUNDDOWN(($B1741-$O1741)/30,0)</f>
        <v>6</v>
      </c>
      <c r="Q1741" s="28" t="str">
        <f aca="false">TEXT($B1741,"yyyy-mm")</f>
        <v>2023-03</v>
      </c>
      <c r="R1741" s="28" t="n">
        <f aca="false">IF(AND($O1741&gt;=DATE(2025,1,1),$O1741&lt;=DATE(2025,4,30)),1,0)</f>
        <v>0</v>
      </c>
    </row>
    <row r="1742" customFormat="false" ht="15" hidden="false" customHeight="false" outlineLevel="0" collapsed="false">
      <c r="A1742" s="28" t="n">
        <v>191</v>
      </c>
      <c r="B1742" s="29" t="n">
        <v>45046</v>
      </c>
      <c r="C1742" s="28" t="n">
        <v>165944.46</v>
      </c>
      <c r="D1742" s="28" t="n">
        <v>0</v>
      </c>
      <c r="E1742" s="28" t="n">
        <v>0</v>
      </c>
      <c r="F1742" s="28" t="s">
        <v>345</v>
      </c>
      <c r="G1742" s="28" t="n">
        <v>0</v>
      </c>
      <c r="H1742" s="28" t="n">
        <v>0</v>
      </c>
      <c r="I1742" s="28" t="n">
        <v>0</v>
      </c>
      <c r="J1742" s="28" t="n">
        <v>350</v>
      </c>
      <c r="K1742" s="28" t="n">
        <v>7</v>
      </c>
      <c r="L1742" s="28" t="n">
        <v>1</v>
      </c>
      <c r="M1742" s="28" t="s">
        <v>146</v>
      </c>
      <c r="N1742" s="28" t="s">
        <v>138</v>
      </c>
      <c r="O1742" s="29" t="n">
        <v>44832</v>
      </c>
      <c r="P1742" s="28" t="n">
        <f aca="false">ROUNDDOWN(($B1742-$O1742)/30,0)</f>
        <v>7</v>
      </c>
      <c r="Q1742" s="28" t="str">
        <f aca="false">TEXT($B1742,"yyyy-mm")</f>
        <v>2023-04</v>
      </c>
      <c r="R1742" s="28" t="n">
        <f aca="false">IF(AND($O1742&gt;=DATE(2025,1,1),$O1742&lt;=DATE(2025,4,30)),1,0)</f>
        <v>0</v>
      </c>
    </row>
    <row r="1743" customFormat="false" ht="15" hidden="false" customHeight="false" outlineLevel="0" collapsed="false">
      <c r="A1743" s="28" t="n">
        <v>191</v>
      </c>
      <c r="B1743" s="29" t="n">
        <v>45077</v>
      </c>
      <c r="C1743" s="28" t="n">
        <v>160222.24</v>
      </c>
      <c r="D1743" s="28" t="n">
        <v>0</v>
      </c>
      <c r="E1743" s="28" t="n">
        <v>0</v>
      </c>
      <c r="F1743" s="28" t="s">
        <v>345</v>
      </c>
      <c r="G1743" s="28" t="n">
        <v>0</v>
      </c>
      <c r="H1743" s="28" t="n">
        <v>0</v>
      </c>
      <c r="I1743" s="28" t="n">
        <v>0</v>
      </c>
      <c r="J1743" s="28" t="n">
        <v>350</v>
      </c>
      <c r="K1743" s="28" t="n">
        <v>7</v>
      </c>
      <c r="L1743" s="28" t="n">
        <v>1</v>
      </c>
      <c r="M1743" s="28" t="s">
        <v>146</v>
      </c>
      <c r="N1743" s="28" t="s">
        <v>138</v>
      </c>
      <c r="O1743" s="29" t="n">
        <v>44832</v>
      </c>
      <c r="P1743" s="28" t="n">
        <f aca="false">ROUNDDOWN(($B1743-$O1743)/30,0)</f>
        <v>8</v>
      </c>
      <c r="Q1743" s="28" t="str">
        <f aca="false">TEXT($B1743,"yyyy-mm")</f>
        <v>2023-05</v>
      </c>
      <c r="R1743" s="28" t="n">
        <f aca="false">IF(AND($O1743&gt;=DATE(2025,1,1),$O1743&lt;=DATE(2025,4,30)),1,0)</f>
        <v>0</v>
      </c>
    </row>
    <row r="1744" customFormat="false" ht="15" hidden="false" customHeight="false" outlineLevel="0" collapsed="false">
      <c r="A1744" s="28" t="n">
        <v>191</v>
      </c>
      <c r="B1744" s="29" t="n">
        <v>45107</v>
      </c>
      <c r="C1744" s="28" t="n">
        <v>154500.02</v>
      </c>
      <c r="D1744" s="28" t="n">
        <v>0</v>
      </c>
      <c r="E1744" s="28" t="n">
        <v>0</v>
      </c>
      <c r="F1744" s="28" t="s">
        <v>345</v>
      </c>
      <c r="G1744" s="28" t="n">
        <v>0</v>
      </c>
      <c r="H1744" s="28" t="n">
        <v>0</v>
      </c>
      <c r="I1744" s="28" t="n">
        <v>0</v>
      </c>
      <c r="J1744" s="28" t="n">
        <v>350</v>
      </c>
      <c r="K1744" s="28" t="n">
        <v>7</v>
      </c>
      <c r="L1744" s="28" t="n">
        <v>1</v>
      </c>
      <c r="M1744" s="28" t="s">
        <v>146</v>
      </c>
      <c r="N1744" s="28" t="s">
        <v>138</v>
      </c>
      <c r="O1744" s="29" t="n">
        <v>44832</v>
      </c>
      <c r="P1744" s="28" t="n">
        <f aca="false">ROUNDDOWN(($B1744-$O1744)/30,0)</f>
        <v>9</v>
      </c>
      <c r="Q1744" s="28" t="str">
        <f aca="false">TEXT($B1744,"yyyy-mm")</f>
        <v>2023-06</v>
      </c>
      <c r="R1744" s="28" t="n">
        <f aca="false">IF(AND($O1744&gt;=DATE(2025,1,1),$O1744&lt;=DATE(2025,4,30)),1,0)</f>
        <v>0</v>
      </c>
    </row>
    <row r="1745" customFormat="false" ht="15" hidden="false" customHeight="false" outlineLevel="0" collapsed="false">
      <c r="A1745" s="28" t="n">
        <v>191</v>
      </c>
      <c r="B1745" s="29" t="n">
        <v>45138</v>
      </c>
      <c r="C1745" s="28" t="n">
        <v>148777.8</v>
      </c>
      <c r="D1745" s="28" t="n">
        <v>0</v>
      </c>
      <c r="E1745" s="28" t="n">
        <v>0</v>
      </c>
      <c r="F1745" s="28" t="s">
        <v>345</v>
      </c>
      <c r="G1745" s="28" t="n">
        <v>0</v>
      </c>
      <c r="H1745" s="28" t="n">
        <v>0</v>
      </c>
      <c r="I1745" s="28" t="n">
        <v>0</v>
      </c>
      <c r="J1745" s="28" t="n">
        <v>350</v>
      </c>
      <c r="K1745" s="28" t="n">
        <v>7</v>
      </c>
      <c r="L1745" s="28" t="n">
        <v>1</v>
      </c>
      <c r="M1745" s="28" t="s">
        <v>146</v>
      </c>
      <c r="N1745" s="28" t="s">
        <v>138</v>
      </c>
      <c r="O1745" s="29" t="n">
        <v>44832</v>
      </c>
      <c r="P1745" s="28" t="n">
        <f aca="false">ROUNDDOWN(($B1745-$O1745)/30,0)</f>
        <v>10</v>
      </c>
      <c r="Q1745" s="28" t="str">
        <f aca="false">TEXT($B1745,"yyyy-mm")</f>
        <v>2023-07</v>
      </c>
      <c r="R1745" s="28" t="n">
        <f aca="false">IF(AND($O1745&gt;=DATE(2025,1,1),$O1745&lt;=DATE(2025,4,30)),1,0)</f>
        <v>0</v>
      </c>
    </row>
    <row r="1746" customFormat="false" ht="15" hidden="false" customHeight="false" outlineLevel="0" collapsed="false">
      <c r="A1746" s="28" t="n">
        <v>191</v>
      </c>
      <c r="B1746" s="29" t="n">
        <v>45169</v>
      </c>
      <c r="C1746" s="28" t="n">
        <v>143055.58</v>
      </c>
      <c r="D1746" s="28" t="n">
        <v>0</v>
      </c>
      <c r="E1746" s="28" t="n">
        <v>0</v>
      </c>
      <c r="F1746" s="28" t="s">
        <v>345</v>
      </c>
      <c r="G1746" s="28" t="n">
        <v>0</v>
      </c>
      <c r="H1746" s="28" t="n">
        <v>0</v>
      </c>
      <c r="I1746" s="28" t="n">
        <v>0</v>
      </c>
      <c r="J1746" s="28" t="n">
        <v>350</v>
      </c>
      <c r="K1746" s="28" t="n">
        <v>7</v>
      </c>
      <c r="L1746" s="28" t="n">
        <v>1</v>
      </c>
      <c r="M1746" s="28" t="s">
        <v>146</v>
      </c>
      <c r="N1746" s="28" t="s">
        <v>138</v>
      </c>
      <c r="O1746" s="29" t="n">
        <v>44832</v>
      </c>
      <c r="P1746" s="28" t="n">
        <f aca="false">ROUNDDOWN(($B1746-$O1746)/30,0)</f>
        <v>11</v>
      </c>
      <c r="Q1746" s="28" t="str">
        <f aca="false">TEXT($B1746,"yyyy-mm")</f>
        <v>2023-08</v>
      </c>
      <c r="R1746" s="28" t="n">
        <f aca="false">IF(AND($O1746&gt;=DATE(2025,1,1),$O1746&lt;=DATE(2025,4,30)),1,0)</f>
        <v>0</v>
      </c>
    </row>
    <row r="1747" customFormat="false" ht="15" hidden="false" customHeight="false" outlineLevel="0" collapsed="false">
      <c r="A1747" s="28" t="n">
        <v>191</v>
      </c>
      <c r="B1747" s="29" t="n">
        <v>45199</v>
      </c>
      <c r="C1747" s="28" t="n">
        <v>137333.36</v>
      </c>
      <c r="D1747" s="28" t="n">
        <v>0</v>
      </c>
      <c r="E1747" s="28" t="n">
        <v>0</v>
      </c>
      <c r="F1747" s="28" t="s">
        <v>345</v>
      </c>
      <c r="G1747" s="28" t="n">
        <v>0</v>
      </c>
      <c r="H1747" s="28" t="n">
        <v>0</v>
      </c>
      <c r="I1747" s="28" t="n">
        <v>0</v>
      </c>
      <c r="J1747" s="28" t="n">
        <v>350</v>
      </c>
      <c r="K1747" s="28" t="n">
        <v>7</v>
      </c>
      <c r="L1747" s="28" t="n">
        <v>1</v>
      </c>
      <c r="M1747" s="28" t="s">
        <v>146</v>
      </c>
      <c r="N1747" s="28" t="s">
        <v>138</v>
      </c>
      <c r="O1747" s="29" t="n">
        <v>44832</v>
      </c>
      <c r="P1747" s="28" t="n">
        <f aca="false">ROUNDDOWN(($B1747-$O1747)/30,0)</f>
        <v>12</v>
      </c>
      <c r="Q1747" s="28" t="str">
        <f aca="false">TEXT($B1747,"yyyy-mm")</f>
        <v>2023-09</v>
      </c>
      <c r="R1747" s="28" t="n">
        <f aca="false">IF(AND($O1747&gt;=DATE(2025,1,1),$O1747&lt;=DATE(2025,4,30)),1,0)</f>
        <v>0</v>
      </c>
    </row>
    <row r="1748" customFormat="false" ht="15" hidden="false" customHeight="false" outlineLevel="0" collapsed="false">
      <c r="A1748" s="28" t="n">
        <v>191</v>
      </c>
      <c r="B1748" s="29" t="n">
        <v>45230</v>
      </c>
      <c r="C1748" s="28" t="n">
        <v>131611.14</v>
      </c>
      <c r="D1748" s="28" t="n">
        <v>0</v>
      </c>
      <c r="E1748" s="28" t="n">
        <v>0</v>
      </c>
      <c r="F1748" s="28" t="s">
        <v>345</v>
      </c>
      <c r="G1748" s="28" t="n">
        <v>0</v>
      </c>
      <c r="H1748" s="28" t="n">
        <v>0</v>
      </c>
      <c r="I1748" s="28" t="n">
        <v>0</v>
      </c>
      <c r="J1748" s="28" t="n">
        <v>350</v>
      </c>
      <c r="K1748" s="28" t="n">
        <v>7</v>
      </c>
      <c r="L1748" s="28" t="n">
        <v>1</v>
      </c>
      <c r="M1748" s="28" t="s">
        <v>146</v>
      </c>
      <c r="N1748" s="28" t="s">
        <v>138</v>
      </c>
      <c r="O1748" s="29" t="n">
        <v>44832</v>
      </c>
      <c r="P1748" s="28" t="n">
        <f aca="false">ROUNDDOWN(($B1748-$O1748)/30,0)</f>
        <v>13</v>
      </c>
      <c r="Q1748" s="28" t="str">
        <f aca="false">TEXT($B1748,"yyyy-mm")</f>
        <v>2023-10</v>
      </c>
      <c r="R1748" s="28" t="n">
        <f aca="false">IF(AND($O1748&gt;=DATE(2025,1,1),$O1748&lt;=DATE(2025,4,30)),1,0)</f>
        <v>0</v>
      </c>
    </row>
    <row r="1749" customFormat="false" ht="15" hidden="false" customHeight="false" outlineLevel="0" collapsed="false">
      <c r="A1749" s="28" t="n">
        <v>191</v>
      </c>
      <c r="B1749" s="29" t="n">
        <v>45260</v>
      </c>
      <c r="C1749" s="28" t="n">
        <v>125888.92</v>
      </c>
      <c r="D1749" s="28" t="n">
        <v>0</v>
      </c>
      <c r="E1749" s="28" t="n">
        <v>0</v>
      </c>
      <c r="F1749" s="28" t="s">
        <v>345</v>
      </c>
      <c r="G1749" s="28" t="n">
        <v>0</v>
      </c>
      <c r="H1749" s="28" t="n">
        <v>0</v>
      </c>
      <c r="I1749" s="28" t="n">
        <v>0</v>
      </c>
      <c r="J1749" s="28" t="n">
        <v>350</v>
      </c>
      <c r="K1749" s="28" t="n">
        <v>7</v>
      </c>
      <c r="L1749" s="28" t="n">
        <v>1</v>
      </c>
      <c r="M1749" s="28" t="s">
        <v>146</v>
      </c>
      <c r="N1749" s="28" t="s">
        <v>138</v>
      </c>
      <c r="O1749" s="29" t="n">
        <v>44832</v>
      </c>
      <c r="P1749" s="28" t="n">
        <f aca="false">ROUNDDOWN(($B1749-$O1749)/30,0)</f>
        <v>14</v>
      </c>
      <c r="Q1749" s="28" t="str">
        <f aca="false">TEXT($B1749,"yyyy-mm")</f>
        <v>2023-11</v>
      </c>
      <c r="R1749" s="28" t="n">
        <f aca="false">IF(AND($O1749&gt;=DATE(2025,1,1),$O1749&lt;=DATE(2025,4,30)),1,0)</f>
        <v>0</v>
      </c>
    </row>
    <row r="1750" customFormat="false" ht="15" hidden="false" customHeight="false" outlineLevel="0" collapsed="false">
      <c r="A1750" s="28" t="n">
        <v>191</v>
      </c>
      <c r="B1750" s="29" t="n">
        <v>45291</v>
      </c>
      <c r="C1750" s="28" t="n">
        <v>120166.7</v>
      </c>
      <c r="D1750" s="28" t="n">
        <v>0</v>
      </c>
      <c r="E1750" s="28" t="n">
        <v>0</v>
      </c>
      <c r="F1750" s="28" t="s">
        <v>345</v>
      </c>
      <c r="G1750" s="28" t="n">
        <v>0</v>
      </c>
      <c r="H1750" s="28" t="n">
        <v>0</v>
      </c>
      <c r="I1750" s="28" t="n">
        <v>0</v>
      </c>
      <c r="J1750" s="28" t="n">
        <v>350</v>
      </c>
      <c r="K1750" s="28" t="n">
        <v>7</v>
      </c>
      <c r="L1750" s="28" t="n">
        <v>1</v>
      </c>
      <c r="M1750" s="28" t="s">
        <v>146</v>
      </c>
      <c r="N1750" s="28" t="s">
        <v>138</v>
      </c>
      <c r="O1750" s="29" t="n">
        <v>44832</v>
      </c>
      <c r="P1750" s="28" t="n">
        <f aca="false">ROUNDDOWN(($B1750-$O1750)/30,0)</f>
        <v>15</v>
      </c>
      <c r="Q1750" s="28" t="str">
        <f aca="false">TEXT($B1750,"yyyy-mm")</f>
        <v>2023-12</v>
      </c>
      <c r="R1750" s="28" t="n">
        <f aca="false">IF(AND($O1750&gt;=DATE(2025,1,1),$O1750&lt;=DATE(2025,4,30)),1,0)</f>
        <v>0</v>
      </c>
    </row>
    <row r="1751" customFormat="false" ht="15" hidden="false" customHeight="false" outlineLevel="0" collapsed="false">
      <c r="A1751" s="28" t="n">
        <v>191</v>
      </c>
      <c r="B1751" s="29" t="n">
        <v>45322</v>
      </c>
      <c r="C1751" s="28" t="n">
        <v>114444.48</v>
      </c>
      <c r="D1751" s="28" t="n">
        <v>0</v>
      </c>
      <c r="E1751" s="28" t="n">
        <v>0</v>
      </c>
      <c r="F1751" s="28" t="s">
        <v>345</v>
      </c>
      <c r="G1751" s="28" t="n">
        <v>0</v>
      </c>
      <c r="H1751" s="28" t="n">
        <v>0</v>
      </c>
      <c r="I1751" s="28" t="n">
        <v>0</v>
      </c>
      <c r="J1751" s="28" t="n">
        <v>350</v>
      </c>
      <c r="K1751" s="28" t="n">
        <v>7</v>
      </c>
      <c r="L1751" s="28" t="n">
        <v>1</v>
      </c>
      <c r="M1751" s="28" t="s">
        <v>146</v>
      </c>
      <c r="N1751" s="28" t="s">
        <v>138</v>
      </c>
      <c r="O1751" s="29" t="n">
        <v>44832</v>
      </c>
      <c r="P1751" s="28" t="n">
        <f aca="false">ROUNDDOWN(($B1751-$O1751)/30,0)</f>
        <v>16</v>
      </c>
      <c r="Q1751" s="28" t="str">
        <f aca="false">TEXT($B1751,"yyyy-mm")</f>
        <v>2024-01</v>
      </c>
      <c r="R1751" s="28" t="n">
        <f aca="false">IF(AND($O1751&gt;=DATE(2025,1,1),$O1751&lt;=DATE(2025,4,30)),1,0)</f>
        <v>0</v>
      </c>
    </row>
    <row r="1752" customFormat="false" ht="15" hidden="false" customHeight="false" outlineLevel="0" collapsed="false">
      <c r="A1752" s="28" t="n">
        <v>191</v>
      </c>
      <c r="B1752" s="29" t="n">
        <v>45351</v>
      </c>
      <c r="C1752" s="28" t="n">
        <v>108722.26</v>
      </c>
      <c r="D1752" s="28" t="n">
        <v>0</v>
      </c>
      <c r="E1752" s="28" t="n">
        <v>0</v>
      </c>
      <c r="F1752" s="28" t="s">
        <v>345</v>
      </c>
      <c r="G1752" s="28" t="n">
        <v>0</v>
      </c>
      <c r="H1752" s="28" t="n">
        <v>0</v>
      </c>
      <c r="I1752" s="28" t="n">
        <v>0</v>
      </c>
      <c r="J1752" s="28" t="n">
        <v>350</v>
      </c>
      <c r="K1752" s="28" t="n">
        <v>7</v>
      </c>
      <c r="L1752" s="28" t="n">
        <v>1</v>
      </c>
      <c r="M1752" s="28" t="s">
        <v>146</v>
      </c>
      <c r="N1752" s="28" t="s">
        <v>138</v>
      </c>
      <c r="O1752" s="29" t="n">
        <v>44832</v>
      </c>
      <c r="P1752" s="28" t="n">
        <f aca="false">ROUNDDOWN(($B1752-$O1752)/30,0)</f>
        <v>17</v>
      </c>
      <c r="Q1752" s="28" t="str">
        <f aca="false">TEXT($B1752,"yyyy-mm")</f>
        <v>2024-02</v>
      </c>
      <c r="R1752" s="28" t="n">
        <f aca="false">IF(AND($O1752&gt;=DATE(2025,1,1),$O1752&lt;=DATE(2025,4,30)),1,0)</f>
        <v>0</v>
      </c>
    </row>
    <row r="1753" customFormat="false" ht="15" hidden="false" customHeight="false" outlineLevel="0" collapsed="false">
      <c r="A1753" s="28" t="n">
        <v>191</v>
      </c>
      <c r="B1753" s="29" t="n">
        <v>45382</v>
      </c>
      <c r="C1753" s="28" t="n">
        <v>103000.04</v>
      </c>
      <c r="D1753" s="28" t="n">
        <v>0</v>
      </c>
      <c r="E1753" s="28" t="n">
        <v>0</v>
      </c>
      <c r="F1753" s="28" t="s">
        <v>345</v>
      </c>
      <c r="G1753" s="28" t="n">
        <v>0</v>
      </c>
      <c r="H1753" s="28" t="n">
        <v>0</v>
      </c>
      <c r="I1753" s="28" t="n">
        <v>0</v>
      </c>
      <c r="J1753" s="28" t="n">
        <v>350</v>
      </c>
      <c r="K1753" s="28" t="n">
        <v>7</v>
      </c>
      <c r="L1753" s="28" t="n">
        <v>1</v>
      </c>
      <c r="M1753" s="28" t="s">
        <v>146</v>
      </c>
      <c r="N1753" s="28" t="s">
        <v>138</v>
      </c>
      <c r="O1753" s="29" t="n">
        <v>44832</v>
      </c>
      <c r="P1753" s="28" t="n">
        <f aca="false">ROUNDDOWN(($B1753-$O1753)/30,0)</f>
        <v>18</v>
      </c>
      <c r="Q1753" s="28" t="str">
        <f aca="false">TEXT($B1753,"yyyy-mm")</f>
        <v>2024-03</v>
      </c>
      <c r="R1753" s="28" t="n">
        <f aca="false">IF(AND($O1753&gt;=DATE(2025,1,1),$O1753&lt;=DATE(2025,4,30)),1,0)</f>
        <v>0</v>
      </c>
    </row>
    <row r="1754" customFormat="false" ht="15" hidden="false" customHeight="false" outlineLevel="0" collapsed="false">
      <c r="A1754" s="28" t="n">
        <v>191</v>
      </c>
      <c r="B1754" s="29" t="n">
        <v>45412</v>
      </c>
      <c r="C1754" s="28" t="n">
        <v>97277.82</v>
      </c>
      <c r="D1754" s="28" t="n">
        <v>0</v>
      </c>
      <c r="E1754" s="28" t="n">
        <v>0</v>
      </c>
      <c r="F1754" s="28" t="s">
        <v>345</v>
      </c>
      <c r="G1754" s="28" t="n">
        <v>0</v>
      </c>
      <c r="H1754" s="28" t="n">
        <v>0</v>
      </c>
      <c r="I1754" s="28" t="n">
        <v>0</v>
      </c>
      <c r="J1754" s="28" t="n">
        <v>350</v>
      </c>
      <c r="K1754" s="28" t="n">
        <v>7</v>
      </c>
      <c r="L1754" s="28" t="n">
        <v>1</v>
      </c>
      <c r="M1754" s="28" t="s">
        <v>146</v>
      </c>
      <c r="N1754" s="28" t="s">
        <v>138</v>
      </c>
      <c r="O1754" s="29" t="n">
        <v>44832</v>
      </c>
      <c r="P1754" s="28" t="n">
        <f aca="false">ROUNDDOWN(($B1754-$O1754)/30,0)</f>
        <v>19</v>
      </c>
      <c r="Q1754" s="28" t="str">
        <f aca="false">TEXT($B1754,"yyyy-mm")</f>
        <v>2024-04</v>
      </c>
      <c r="R1754" s="28" t="n">
        <f aca="false">IF(AND($O1754&gt;=DATE(2025,1,1),$O1754&lt;=DATE(2025,4,30)),1,0)</f>
        <v>0</v>
      </c>
    </row>
    <row r="1755" customFormat="false" ht="15" hidden="false" customHeight="false" outlineLevel="0" collapsed="false">
      <c r="A1755" s="28" t="n">
        <v>191</v>
      </c>
      <c r="B1755" s="29" t="n">
        <v>45443</v>
      </c>
      <c r="C1755" s="28" t="n">
        <v>91555.6</v>
      </c>
      <c r="D1755" s="28" t="n">
        <v>0</v>
      </c>
      <c r="E1755" s="28" t="n">
        <v>0</v>
      </c>
      <c r="F1755" s="28" t="s">
        <v>345</v>
      </c>
      <c r="G1755" s="28" t="n">
        <v>0</v>
      </c>
      <c r="H1755" s="28" t="n">
        <v>0</v>
      </c>
      <c r="I1755" s="28" t="n">
        <v>0</v>
      </c>
      <c r="J1755" s="28" t="n">
        <v>350</v>
      </c>
      <c r="K1755" s="28" t="n">
        <v>7</v>
      </c>
      <c r="L1755" s="28" t="n">
        <v>1</v>
      </c>
      <c r="M1755" s="28" t="s">
        <v>146</v>
      </c>
      <c r="N1755" s="28" t="s">
        <v>138</v>
      </c>
      <c r="O1755" s="29" t="n">
        <v>44832</v>
      </c>
      <c r="P1755" s="28" t="n">
        <f aca="false">ROUNDDOWN(($B1755-$O1755)/30,0)</f>
        <v>20</v>
      </c>
      <c r="Q1755" s="28" t="str">
        <f aca="false">TEXT($B1755,"yyyy-mm")</f>
        <v>2024-05</v>
      </c>
      <c r="R1755" s="28" t="n">
        <f aca="false">IF(AND($O1755&gt;=DATE(2025,1,1),$O1755&lt;=DATE(2025,4,30)),1,0)</f>
        <v>0</v>
      </c>
    </row>
    <row r="1756" customFormat="false" ht="15" hidden="false" customHeight="false" outlineLevel="0" collapsed="false">
      <c r="A1756" s="28" t="n">
        <v>191</v>
      </c>
      <c r="B1756" s="29" t="n">
        <v>45473</v>
      </c>
      <c r="C1756" s="28" t="n">
        <v>85833.38</v>
      </c>
      <c r="D1756" s="28" t="n">
        <v>0</v>
      </c>
      <c r="E1756" s="28" t="n">
        <v>0</v>
      </c>
      <c r="F1756" s="28" t="s">
        <v>345</v>
      </c>
      <c r="G1756" s="28" t="n">
        <v>0</v>
      </c>
      <c r="H1756" s="28" t="n">
        <v>0</v>
      </c>
      <c r="I1756" s="28" t="n">
        <v>0</v>
      </c>
      <c r="J1756" s="28" t="n">
        <v>350</v>
      </c>
      <c r="K1756" s="28" t="n">
        <v>7</v>
      </c>
      <c r="L1756" s="28" t="n">
        <v>1</v>
      </c>
      <c r="M1756" s="28" t="s">
        <v>146</v>
      </c>
      <c r="N1756" s="28" t="s">
        <v>138</v>
      </c>
      <c r="O1756" s="29" t="n">
        <v>44832</v>
      </c>
      <c r="P1756" s="28" t="n">
        <f aca="false">ROUNDDOWN(($B1756-$O1756)/30,0)</f>
        <v>21</v>
      </c>
      <c r="Q1756" s="28" t="str">
        <f aca="false">TEXT($B1756,"yyyy-mm")</f>
        <v>2024-06</v>
      </c>
      <c r="R1756" s="28" t="n">
        <f aca="false">IF(AND($O1756&gt;=DATE(2025,1,1),$O1756&lt;=DATE(2025,4,30)),1,0)</f>
        <v>0</v>
      </c>
    </row>
    <row r="1757" customFormat="false" ht="15" hidden="false" customHeight="false" outlineLevel="0" collapsed="false">
      <c r="A1757" s="28" t="n">
        <v>191</v>
      </c>
      <c r="B1757" s="29" t="n">
        <v>45504</v>
      </c>
      <c r="C1757" s="28" t="n">
        <v>80111.16</v>
      </c>
      <c r="D1757" s="28" t="n">
        <v>0</v>
      </c>
      <c r="E1757" s="28" t="n">
        <v>0</v>
      </c>
      <c r="F1757" s="28" t="s">
        <v>345</v>
      </c>
      <c r="G1757" s="28" t="n">
        <v>0</v>
      </c>
      <c r="H1757" s="28" t="n">
        <v>0</v>
      </c>
      <c r="I1757" s="28" t="n">
        <v>0</v>
      </c>
      <c r="J1757" s="28" t="n">
        <v>350</v>
      </c>
      <c r="K1757" s="28" t="n">
        <v>7</v>
      </c>
      <c r="L1757" s="28" t="n">
        <v>1</v>
      </c>
      <c r="M1757" s="28" t="s">
        <v>146</v>
      </c>
      <c r="N1757" s="28" t="s">
        <v>138</v>
      </c>
      <c r="O1757" s="29" t="n">
        <v>44832</v>
      </c>
      <c r="P1757" s="28" t="n">
        <f aca="false">ROUNDDOWN(($B1757-$O1757)/30,0)</f>
        <v>22</v>
      </c>
      <c r="Q1757" s="28" t="str">
        <f aca="false">TEXT($B1757,"yyyy-mm")</f>
        <v>2024-07</v>
      </c>
      <c r="R1757" s="28" t="n">
        <f aca="false">IF(AND($O1757&gt;=DATE(2025,1,1),$O1757&lt;=DATE(2025,4,30)),1,0)</f>
        <v>0</v>
      </c>
    </row>
    <row r="1758" customFormat="false" ht="15" hidden="false" customHeight="false" outlineLevel="0" collapsed="false">
      <c r="A1758" s="28" t="n">
        <v>191</v>
      </c>
      <c r="B1758" s="29" t="n">
        <v>45535</v>
      </c>
      <c r="C1758" s="28" t="n">
        <v>74388.94</v>
      </c>
      <c r="D1758" s="28" t="n">
        <v>0</v>
      </c>
      <c r="E1758" s="28" t="n">
        <v>0</v>
      </c>
      <c r="F1758" s="28" t="s">
        <v>345</v>
      </c>
      <c r="G1758" s="28" t="n">
        <v>0</v>
      </c>
      <c r="H1758" s="28" t="n">
        <v>0</v>
      </c>
      <c r="I1758" s="28" t="n">
        <v>0</v>
      </c>
      <c r="J1758" s="28" t="n">
        <v>350</v>
      </c>
      <c r="K1758" s="28" t="n">
        <v>7</v>
      </c>
      <c r="L1758" s="28" t="n">
        <v>1</v>
      </c>
      <c r="M1758" s="28" t="s">
        <v>146</v>
      </c>
      <c r="N1758" s="28" t="s">
        <v>138</v>
      </c>
      <c r="O1758" s="29" t="n">
        <v>44832</v>
      </c>
      <c r="P1758" s="28" t="n">
        <f aca="false">ROUNDDOWN(($B1758-$O1758)/30,0)</f>
        <v>23</v>
      </c>
      <c r="Q1758" s="28" t="str">
        <f aca="false">TEXT($B1758,"yyyy-mm")</f>
        <v>2024-08</v>
      </c>
      <c r="R1758" s="28" t="n">
        <f aca="false">IF(AND($O1758&gt;=DATE(2025,1,1),$O1758&lt;=DATE(2025,4,30)),1,0)</f>
        <v>0</v>
      </c>
    </row>
    <row r="1759" customFormat="false" ht="15" hidden="false" customHeight="false" outlineLevel="0" collapsed="false">
      <c r="A1759" s="28" t="n">
        <v>191</v>
      </c>
      <c r="B1759" s="29" t="n">
        <v>45565</v>
      </c>
      <c r="C1759" s="28" t="n">
        <v>68666.72</v>
      </c>
      <c r="D1759" s="28" t="n">
        <v>0</v>
      </c>
      <c r="E1759" s="28" t="n">
        <v>0</v>
      </c>
      <c r="F1759" s="28" t="s">
        <v>345</v>
      </c>
      <c r="G1759" s="28" t="n">
        <v>0</v>
      </c>
      <c r="H1759" s="28" t="n">
        <v>0</v>
      </c>
      <c r="I1759" s="28" t="n">
        <v>0</v>
      </c>
      <c r="J1759" s="28" t="n">
        <v>350</v>
      </c>
      <c r="K1759" s="28" t="n">
        <v>7</v>
      </c>
      <c r="L1759" s="28" t="n">
        <v>1</v>
      </c>
      <c r="M1759" s="28" t="s">
        <v>146</v>
      </c>
      <c r="N1759" s="28" t="s">
        <v>138</v>
      </c>
      <c r="O1759" s="29" t="n">
        <v>44832</v>
      </c>
      <c r="P1759" s="28" t="n">
        <f aca="false">ROUNDDOWN(($B1759-$O1759)/30,0)</f>
        <v>24</v>
      </c>
      <c r="Q1759" s="28" t="str">
        <f aca="false">TEXT($B1759,"yyyy-mm")</f>
        <v>2024-09</v>
      </c>
      <c r="R1759" s="28" t="n">
        <f aca="false">IF(AND($O1759&gt;=DATE(2025,1,1),$O1759&lt;=DATE(2025,4,30)),1,0)</f>
        <v>0</v>
      </c>
    </row>
    <row r="1760" customFormat="false" ht="15" hidden="false" customHeight="false" outlineLevel="0" collapsed="false">
      <c r="A1760" s="28" t="n">
        <v>191</v>
      </c>
      <c r="B1760" s="29" t="n">
        <v>45596</v>
      </c>
      <c r="C1760" s="28" t="n">
        <v>62944.5</v>
      </c>
      <c r="D1760" s="28" t="n">
        <v>0</v>
      </c>
      <c r="E1760" s="28" t="n">
        <v>0</v>
      </c>
      <c r="F1760" s="28" t="s">
        <v>345</v>
      </c>
      <c r="G1760" s="28" t="n">
        <v>0</v>
      </c>
      <c r="H1760" s="28" t="n">
        <v>0</v>
      </c>
      <c r="I1760" s="28" t="n">
        <v>0</v>
      </c>
      <c r="J1760" s="28" t="n">
        <v>350</v>
      </c>
      <c r="K1760" s="28" t="n">
        <v>7</v>
      </c>
      <c r="L1760" s="28" t="n">
        <v>1</v>
      </c>
      <c r="M1760" s="28" t="s">
        <v>146</v>
      </c>
      <c r="N1760" s="28" t="s">
        <v>138</v>
      </c>
      <c r="O1760" s="29" t="n">
        <v>44832</v>
      </c>
      <c r="P1760" s="28" t="n">
        <f aca="false">ROUNDDOWN(($B1760-$O1760)/30,0)</f>
        <v>25</v>
      </c>
      <c r="Q1760" s="28" t="str">
        <f aca="false">TEXT($B1760,"yyyy-mm")</f>
        <v>2024-10</v>
      </c>
      <c r="R1760" s="28" t="n">
        <f aca="false">IF(AND($O1760&gt;=DATE(2025,1,1),$O1760&lt;=DATE(2025,4,30)),1,0)</f>
        <v>0</v>
      </c>
    </row>
    <row r="1761" customFormat="false" ht="15" hidden="false" customHeight="false" outlineLevel="0" collapsed="false">
      <c r="A1761" s="28" t="n">
        <v>191</v>
      </c>
      <c r="B1761" s="29" t="n">
        <v>45626</v>
      </c>
      <c r="C1761" s="28" t="n">
        <v>57222.28</v>
      </c>
      <c r="D1761" s="28" t="n">
        <v>0</v>
      </c>
      <c r="E1761" s="28" t="n">
        <v>0</v>
      </c>
      <c r="F1761" s="28" t="s">
        <v>345</v>
      </c>
      <c r="G1761" s="28" t="n">
        <v>0</v>
      </c>
      <c r="H1761" s="28" t="n">
        <v>0</v>
      </c>
      <c r="I1761" s="28" t="n">
        <v>0</v>
      </c>
      <c r="J1761" s="28" t="n">
        <v>350</v>
      </c>
      <c r="K1761" s="28" t="n">
        <v>7</v>
      </c>
      <c r="L1761" s="28" t="n">
        <v>1</v>
      </c>
      <c r="M1761" s="28" t="s">
        <v>146</v>
      </c>
      <c r="N1761" s="28" t="s">
        <v>138</v>
      </c>
      <c r="O1761" s="29" t="n">
        <v>44832</v>
      </c>
      <c r="P1761" s="28" t="n">
        <f aca="false">ROUNDDOWN(($B1761-$O1761)/30,0)</f>
        <v>26</v>
      </c>
      <c r="Q1761" s="28" t="str">
        <f aca="false">TEXT($B1761,"yyyy-mm")</f>
        <v>2024-11</v>
      </c>
      <c r="R1761" s="28" t="n">
        <f aca="false">IF(AND($O1761&gt;=DATE(2025,1,1),$O1761&lt;=DATE(2025,4,30)),1,0)</f>
        <v>0</v>
      </c>
    </row>
    <row r="1762" customFormat="false" ht="15" hidden="false" customHeight="false" outlineLevel="0" collapsed="false">
      <c r="A1762" s="28" t="n">
        <v>191</v>
      </c>
      <c r="B1762" s="29" t="n">
        <v>45657</v>
      </c>
      <c r="C1762" s="28" t="n">
        <v>51500.06</v>
      </c>
      <c r="D1762" s="28" t="n">
        <v>0</v>
      </c>
      <c r="E1762" s="28" t="n">
        <v>0</v>
      </c>
      <c r="F1762" s="28" t="s">
        <v>345</v>
      </c>
      <c r="G1762" s="28" t="n">
        <v>0</v>
      </c>
      <c r="H1762" s="28" t="n">
        <v>0</v>
      </c>
      <c r="I1762" s="28" t="n">
        <v>0</v>
      </c>
      <c r="J1762" s="28" t="n">
        <v>350</v>
      </c>
      <c r="K1762" s="28" t="n">
        <v>7</v>
      </c>
      <c r="L1762" s="28" t="n">
        <v>1</v>
      </c>
      <c r="M1762" s="28" t="s">
        <v>146</v>
      </c>
      <c r="N1762" s="28" t="s">
        <v>138</v>
      </c>
      <c r="O1762" s="29" t="n">
        <v>44832</v>
      </c>
      <c r="P1762" s="28" t="n">
        <f aca="false">ROUNDDOWN(($B1762-$O1762)/30,0)</f>
        <v>27</v>
      </c>
      <c r="Q1762" s="28" t="str">
        <f aca="false">TEXT($B1762,"yyyy-mm")</f>
        <v>2024-12</v>
      </c>
      <c r="R1762" s="28" t="n">
        <f aca="false">IF(AND($O1762&gt;=DATE(2025,1,1),$O1762&lt;=DATE(2025,4,30)),1,0)</f>
        <v>0</v>
      </c>
    </row>
    <row r="1763" customFormat="false" ht="15" hidden="false" customHeight="false" outlineLevel="0" collapsed="false">
      <c r="A1763" s="28" t="n">
        <v>191</v>
      </c>
      <c r="B1763" s="29" t="n">
        <v>45688</v>
      </c>
      <c r="C1763" s="28" t="n">
        <v>45777.84</v>
      </c>
      <c r="D1763" s="28" t="n">
        <v>0</v>
      </c>
      <c r="E1763" s="28" t="n">
        <v>0</v>
      </c>
      <c r="F1763" s="28" t="s">
        <v>345</v>
      </c>
      <c r="G1763" s="28" t="n">
        <v>0</v>
      </c>
      <c r="H1763" s="28" t="n">
        <v>0</v>
      </c>
      <c r="I1763" s="28" t="n">
        <v>0</v>
      </c>
      <c r="J1763" s="28" t="n">
        <v>350</v>
      </c>
      <c r="K1763" s="28" t="n">
        <v>7</v>
      </c>
      <c r="L1763" s="28" t="n">
        <v>1</v>
      </c>
      <c r="M1763" s="28" t="s">
        <v>146</v>
      </c>
      <c r="N1763" s="28" t="s">
        <v>138</v>
      </c>
      <c r="O1763" s="29" t="n">
        <v>44832</v>
      </c>
      <c r="P1763" s="28" t="n">
        <f aca="false">ROUNDDOWN(($B1763-$O1763)/30,0)</f>
        <v>28</v>
      </c>
      <c r="Q1763" s="28" t="str">
        <f aca="false">TEXT($B1763,"yyyy-mm")</f>
        <v>2025-01</v>
      </c>
      <c r="R1763" s="28" t="n">
        <f aca="false">IF(AND($O1763&gt;=DATE(2025,1,1),$O1763&lt;=DATE(2025,4,30)),1,0)</f>
        <v>0</v>
      </c>
    </row>
    <row r="1764" customFormat="false" ht="15" hidden="false" customHeight="false" outlineLevel="0" collapsed="false">
      <c r="A1764" s="28" t="n">
        <v>191</v>
      </c>
      <c r="B1764" s="29" t="n">
        <v>45716</v>
      </c>
      <c r="C1764" s="28" t="n">
        <v>40055.62</v>
      </c>
      <c r="D1764" s="28" t="n">
        <v>0</v>
      </c>
      <c r="E1764" s="28" t="n">
        <v>0</v>
      </c>
      <c r="F1764" s="28" t="s">
        <v>345</v>
      </c>
      <c r="G1764" s="28" t="n">
        <v>0</v>
      </c>
      <c r="H1764" s="28" t="n">
        <v>0</v>
      </c>
      <c r="I1764" s="28" t="n">
        <v>0</v>
      </c>
      <c r="J1764" s="28" t="n">
        <v>350</v>
      </c>
      <c r="K1764" s="28" t="n">
        <v>7</v>
      </c>
      <c r="L1764" s="28" t="n">
        <v>1</v>
      </c>
      <c r="M1764" s="28" t="s">
        <v>146</v>
      </c>
      <c r="N1764" s="28" t="s">
        <v>138</v>
      </c>
      <c r="O1764" s="29" t="n">
        <v>44832</v>
      </c>
      <c r="P1764" s="28" t="n">
        <f aca="false">ROUNDDOWN(($B1764-$O1764)/30,0)</f>
        <v>29</v>
      </c>
      <c r="Q1764" s="28" t="str">
        <f aca="false">TEXT($B1764,"yyyy-mm")</f>
        <v>2025-02</v>
      </c>
      <c r="R1764" s="28" t="n">
        <f aca="false">IF(AND($O1764&gt;=DATE(2025,1,1),$O1764&lt;=DATE(2025,4,30)),1,0)</f>
        <v>0</v>
      </c>
    </row>
    <row r="1765" customFormat="false" ht="15" hidden="false" customHeight="false" outlineLevel="0" collapsed="false">
      <c r="A1765" s="28" t="n">
        <v>191</v>
      </c>
      <c r="B1765" s="29" t="n">
        <v>45747</v>
      </c>
      <c r="C1765" s="28" t="n">
        <v>34333.4</v>
      </c>
      <c r="D1765" s="28" t="n">
        <v>0</v>
      </c>
      <c r="E1765" s="28" t="n">
        <v>0</v>
      </c>
      <c r="F1765" s="28" t="s">
        <v>345</v>
      </c>
      <c r="G1765" s="28" t="n">
        <v>0</v>
      </c>
      <c r="H1765" s="28" t="n">
        <v>0</v>
      </c>
      <c r="I1765" s="28" t="n">
        <v>0</v>
      </c>
      <c r="J1765" s="28" t="n">
        <v>350</v>
      </c>
      <c r="K1765" s="28" t="n">
        <v>7</v>
      </c>
      <c r="L1765" s="28" t="n">
        <v>1</v>
      </c>
      <c r="M1765" s="28" t="s">
        <v>146</v>
      </c>
      <c r="N1765" s="28" t="s">
        <v>138</v>
      </c>
      <c r="O1765" s="29" t="n">
        <v>44832</v>
      </c>
      <c r="P1765" s="28" t="n">
        <f aca="false">ROUNDDOWN(($B1765-$O1765)/30,0)</f>
        <v>30</v>
      </c>
      <c r="Q1765" s="28" t="str">
        <f aca="false">TEXT($B1765,"yyyy-mm")</f>
        <v>2025-03</v>
      </c>
      <c r="R1765" s="28" t="n">
        <f aca="false">IF(AND($O1765&gt;=DATE(2025,1,1),$O1765&lt;=DATE(2025,4,30)),1,0)</f>
        <v>0</v>
      </c>
    </row>
    <row r="1766" customFormat="false" ht="15" hidden="false" customHeight="false" outlineLevel="0" collapsed="false">
      <c r="A1766" s="28" t="n">
        <v>191</v>
      </c>
      <c r="B1766" s="29" t="n">
        <v>45777</v>
      </c>
      <c r="C1766" s="28" t="n">
        <v>28611.18</v>
      </c>
      <c r="D1766" s="28" t="n">
        <v>0</v>
      </c>
      <c r="E1766" s="28" t="n">
        <v>0</v>
      </c>
      <c r="F1766" s="28" t="s">
        <v>345</v>
      </c>
      <c r="G1766" s="28" t="n">
        <v>0</v>
      </c>
      <c r="H1766" s="28" t="n">
        <v>0</v>
      </c>
      <c r="I1766" s="28" t="n">
        <v>0</v>
      </c>
      <c r="J1766" s="28" t="n">
        <v>350</v>
      </c>
      <c r="K1766" s="28" t="n">
        <v>7</v>
      </c>
      <c r="L1766" s="28" t="n">
        <v>1</v>
      </c>
      <c r="M1766" s="28" t="s">
        <v>146</v>
      </c>
      <c r="N1766" s="28" t="s">
        <v>138</v>
      </c>
      <c r="O1766" s="29" t="n">
        <v>44832</v>
      </c>
      <c r="P1766" s="28" t="n">
        <f aca="false">ROUNDDOWN(($B1766-$O1766)/30,0)</f>
        <v>31</v>
      </c>
      <c r="Q1766" s="28" t="str">
        <f aca="false">TEXT($B1766,"yyyy-mm")</f>
        <v>2025-04</v>
      </c>
      <c r="R1766" s="28" t="n">
        <f aca="false">IF(AND($O1766&gt;=DATE(2025,1,1),$O1766&lt;=DATE(2025,4,30)),1,0)</f>
        <v>0</v>
      </c>
    </row>
    <row r="1767" customFormat="false" ht="15" hidden="false" customHeight="false" outlineLevel="0" collapsed="false">
      <c r="A1767" s="28" t="n">
        <v>191</v>
      </c>
      <c r="B1767" s="29" t="n">
        <v>45808</v>
      </c>
      <c r="C1767" s="28" t="n">
        <v>22888.96</v>
      </c>
      <c r="D1767" s="28" t="n">
        <v>0</v>
      </c>
      <c r="E1767" s="28" t="n">
        <v>0</v>
      </c>
      <c r="F1767" s="28" t="s">
        <v>345</v>
      </c>
      <c r="G1767" s="28" t="n">
        <v>0</v>
      </c>
      <c r="H1767" s="28" t="n">
        <v>0</v>
      </c>
      <c r="I1767" s="28" t="n">
        <v>0</v>
      </c>
      <c r="J1767" s="28" t="n">
        <v>350</v>
      </c>
      <c r="K1767" s="28" t="n">
        <v>7</v>
      </c>
      <c r="L1767" s="28" t="n">
        <v>1</v>
      </c>
      <c r="M1767" s="28" t="s">
        <v>146</v>
      </c>
      <c r="N1767" s="28" t="s">
        <v>138</v>
      </c>
      <c r="O1767" s="29" t="n">
        <v>44832</v>
      </c>
      <c r="P1767" s="28" t="n">
        <f aca="false">ROUNDDOWN(($B1767-$O1767)/30,0)</f>
        <v>32</v>
      </c>
      <c r="Q1767" s="28" t="str">
        <f aca="false">TEXT($B1767,"yyyy-mm")</f>
        <v>2025-05</v>
      </c>
      <c r="R1767" s="28" t="n">
        <f aca="false">IF(AND($O1767&gt;=DATE(2025,1,1),$O1767&lt;=DATE(2025,4,30)),1,0)</f>
        <v>0</v>
      </c>
    </row>
    <row r="1768" customFormat="false" ht="15" hidden="false" customHeight="false" outlineLevel="0" collapsed="false">
      <c r="A1768" s="28" t="n">
        <v>191</v>
      </c>
      <c r="B1768" s="29" t="n">
        <v>45838</v>
      </c>
      <c r="C1768" s="28" t="n">
        <v>17166.74</v>
      </c>
      <c r="D1768" s="28" t="n">
        <v>0</v>
      </c>
      <c r="E1768" s="28" t="n">
        <v>0</v>
      </c>
      <c r="F1768" s="28" t="s">
        <v>345</v>
      </c>
      <c r="G1768" s="28" t="n">
        <v>0</v>
      </c>
      <c r="H1768" s="28" t="n">
        <v>0</v>
      </c>
      <c r="I1768" s="28" t="n">
        <v>0</v>
      </c>
      <c r="J1768" s="28" t="n">
        <v>350</v>
      </c>
      <c r="K1768" s="28" t="n">
        <v>7</v>
      </c>
      <c r="L1768" s="28" t="n">
        <v>1</v>
      </c>
      <c r="M1768" s="28" t="s">
        <v>146</v>
      </c>
      <c r="N1768" s="28" t="s">
        <v>138</v>
      </c>
      <c r="O1768" s="29" t="n">
        <v>44832</v>
      </c>
      <c r="P1768" s="28" t="n">
        <f aca="false">ROUNDDOWN(($B1768-$O1768)/30,0)</f>
        <v>33</v>
      </c>
      <c r="Q1768" s="28" t="str">
        <f aca="false">TEXT($B1768,"yyyy-mm")</f>
        <v>2025-06</v>
      </c>
      <c r="R1768" s="28" t="n">
        <f aca="false">IF(AND($O1768&gt;=DATE(2025,1,1),$O1768&lt;=DATE(2025,4,30)),1,0)</f>
        <v>0</v>
      </c>
    </row>
    <row r="1769" customFormat="false" ht="15" hidden="false" customHeight="false" outlineLevel="0" collapsed="false">
      <c r="A1769" s="28" t="n">
        <v>191</v>
      </c>
      <c r="B1769" s="29" t="n">
        <v>45869</v>
      </c>
      <c r="C1769" s="28" t="n">
        <v>11444.52</v>
      </c>
      <c r="D1769" s="28" t="n">
        <v>0</v>
      </c>
      <c r="E1769" s="28" t="n">
        <v>0</v>
      </c>
      <c r="F1769" s="28" t="s">
        <v>345</v>
      </c>
      <c r="G1769" s="28" t="n">
        <v>0</v>
      </c>
      <c r="H1769" s="28" t="n">
        <v>0</v>
      </c>
      <c r="I1769" s="28" t="n">
        <v>0</v>
      </c>
      <c r="J1769" s="28" t="n">
        <v>350</v>
      </c>
      <c r="K1769" s="28" t="n">
        <v>7</v>
      </c>
      <c r="L1769" s="28" t="n">
        <v>1</v>
      </c>
      <c r="M1769" s="28" t="s">
        <v>146</v>
      </c>
      <c r="N1769" s="28" t="s">
        <v>138</v>
      </c>
      <c r="O1769" s="29" t="n">
        <v>44832</v>
      </c>
      <c r="P1769" s="28" t="n">
        <f aca="false">ROUNDDOWN(($B1769-$O1769)/30,0)</f>
        <v>34</v>
      </c>
      <c r="Q1769" s="28" t="str">
        <f aca="false">TEXT($B1769,"yyyy-mm")</f>
        <v>2025-07</v>
      </c>
      <c r="R1769" s="28" t="n">
        <f aca="false">IF(AND($O1769&gt;=DATE(2025,1,1),$O1769&lt;=DATE(2025,4,30)),1,0)</f>
        <v>0</v>
      </c>
    </row>
    <row r="1770" customFormat="false" ht="15" hidden="false" customHeight="false" outlineLevel="0" collapsed="false">
      <c r="A1770" s="28" t="n">
        <v>191</v>
      </c>
      <c r="B1770" s="29" t="n">
        <v>45900</v>
      </c>
      <c r="C1770" s="28" t="n">
        <v>5722.3</v>
      </c>
      <c r="D1770" s="28" t="n">
        <v>0</v>
      </c>
      <c r="E1770" s="28" t="n">
        <v>0</v>
      </c>
      <c r="F1770" s="28" t="s">
        <v>345</v>
      </c>
      <c r="G1770" s="28" t="n">
        <v>0</v>
      </c>
      <c r="H1770" s="28" t="n">
        <v>0</v>
      </c>
      <c r="I1770" s="28" t="n">
        <v>0</v>
      </c>
      <c r="J1770" s="28" t="n">
        <v>350</v>
      </c>
      <c r="K1770" s="28" t="n">
        <v>7</v>
      </c>
      <c r="L1770" s="28" t="n">
        <v>1</v>
      </c>
      <c r="M1770" s="28" t="s">
        <v>146</v>
      </c>
      <c r="N1770" s="28" t="s">
        <v>138</v>
      </c>
      <c r="O1770" s="29" t="n">
        <v>44832</v>
      </c>
      <c r="P1770" s="28" t="n">
        <f aca="false">ROUNDDOWN(($B1770-$O1770)/30,0)</f>
        <v>35</v>
      </c>
      <c r="Q1770" s="28" t="str">
        <f aca="false">TEXT($B1770,"yyyy-mm")</f>
        <v>2025-08</v>
      </c>
      <c r="R1770" s="28" t="n">
        <f aca="false">IF(AND($O1770&gt;=DATE(2025,1,1),$O1770&lt;=DATE(2025,4,30)),1,0)</f>
        <v>0</v>
      </c>
    </row>
    <row r="1771" customFormat="false" ht="15" hidden="false" customHeight="false" outlineLevel="0" collapsed="false">
      <c r="A1771" s="28" t="n">
        <v>191</v>
      </c>
      <c r="B1771" s="29" t="n">
        <v>45930</v>
      </c>
      <c r="C1771" s="28" t="n">
        <v>0.08</v>
      </c>
      <c r="D1771" s="28" t="n">
        <v>0</v>
      </c>
      <c r="E1771" s="28" t="n">
        <v>0</v>
      </c>
      <c r="F1771" s="28" t="s">
        <v>345</v>
      </c>
      <c r="G1771" s="28" t="n">
        <v>0</v>
      </c>
      <c r="H1771" s="28" t="n">
        <v>0</v>
      </c>
      <c r="I1771" s="28" t="n">
        <v>0</v>
      </c>
      <c r="J1771" s="28" t="n">
        <v>350</v>
      </c>
      <c r="K1771" s="28" t="n">
        <v>7</v>
      </c>
      <c r="L1771" s="28" t="n">
        <v>1</v>
      </c>
      <c r="M1771" s="28" t="s">
        <v>146</v>
      </c>
      <c r="N1771" s="28" t="s">
        <v>138</v>
      </c>
      <c r="O1771" s="29" t="n">
        <v>44832</v>
      </c>
      <c r="P1771" s="28" t="n">
        <f aca="false">ROUNDDOWN(($B1771-$O1771)/30,0)</f>
        <v>36</v>
      </c>
      <c r="Q1771" s="28" t="str">
        <f aca="false">TEXT($B1771,"yyyy-mm")</f>
        <v>2025-09</v>
      </c>
      <c r="R1771" s="28" t="n">
        <f aca="false">IF(AND($O1771&gt;=DATE(2025,1,1),$O1771&lt;=DATE(2025,4,30)),1,0)</f>
        <v>0</v>
      </c>
    </row>
    <row r="1772" customFormat="false" ht="15" hidden="false" customHeight="false" outlineLevel="0" collapsed="false">
      <c r="A1772" s="28" t="n">
        <v>192</v>
      </c>
      <c r="B1772" s="29" t="n">
        <v>44651</v>
      </c>
      <c r="C1772" s="28" t="n">
        <v>11600</v>
      </c>
      <c r="D1772" s="28" t="n">
        <v>0</v>
      </c>
      <c r="E1772" s="28" t="n">
        <v>0</v>
      </c>
      <c r="F1772" s="28" t="s">
        <v>345</v>
      </c>
      <c r="G1772" s="28" t="n">
        <v>0</v>
      </c>
      <c r="H1772" s="28" t="n">
        <v>0</v>
      </c>
      <c r="I1772" s="28" t="n">
        <v>0</v>
      </c>
      <c r="J1772" s="28" t="n">
        <v>106</v>
      </c>
      <c r="K1772" s="28" t="n">
        <v>8</v>
      </c>
      <c r="L1772" s="28" t="n">
        <v>2</v>
      </c>
      <c r="M1772" s="28" t="s">
        <v>145</v>
      </c>
      <c r="N1772" s="28" t="s">
        <v>138</v>
      </c>
      <c r="O1772" s="29" t="n">
        <v>44633</v>
      </c>
      <c r="P1772" s="28" t="n">
        <f aca="false">ROUNDDOWN(($B1772-$O1772)/30,0)</f>
        <v>0</v>
      </c>
      <c r="Q1772" s="28" t="str">
        <f aca="false">TEXT($B1772,"yyyy-mm")</f>
        <v>2022-03</v>
      </c>
      <c r="R1772" s="28" t="n">
        <f aca="false">IF(AND($O1772&gt;=DATE(2025,1,1),$O1772&lt;=DATE(2025,4,30)),1,0)</f>
        <v>0</v>
      </c>
    </row>
    <row r="1773" customFormat="false" ht="15" hidden="false" customHeight="false" outlineLevel="0" collapsed="false">
      <c r="A1773" s="28" t="n">
        <v>192</v>
      </c>
      <c r="B1773" s="29" t="n">
        <v>44681</v>
      </c>
      <c r="C1773" s="28" t="n">
        <v>9942.86</v>
      </c>
      <c r="D1773" s="28" t="n">
        <v>0</v>
      </c>
      <c r="E1773" s="28" t="n">
        <v>0</v>
      </c>
      <c r="F1773" s="28" t="s">
        <v>345</v>
      </c>
      <c r="G1773" s="28" t="n">
        <v>0</v>
      </c>
      <c r="H1773" s="28" t="n">
        <v>0</v>
      </c>
      <c r="I1773" s="28" t="n">
        <v>0</v>
      </c>
      <c r="J1773" s="28" t="n">
        <v>106</v>
      </c>
      <c r="K1773" s="28" t="n">
        <v>8</v>
      </c>
      <c r="L1773" s="28" t="n">
        <v>2</v>
      </c>
      <c r="M1773" s="28" t="s">
        <v>145</v>
      </c>
      <c r="N1773" s="28" t="s">
        <v>138</v>
      </c>
      <c r="O1773" s="29" t="n">
        <v>44633</v>
      </c>
      <c r="P1773" s="28" t="n">
        <f aca="false">ROUNDDOWN(($B1773-$O1773)/30,0)</f>
        <v>1</v>
      </c>
      <c r="Q1773" s="28" t="str">
        <f aca="false">TEXT($B1773,"yyyy-mm")</f>
        <v>2022-04</v>
      </c>
      <c r="R1773" s="28" t="n">
        <f aca="false">IF(AND($O1773&gt;=DATE(2025,1,1),$O1773&lt;=DATE(2025,4,30)),1,0)</f>
        <v>0</v>
      </c>
    </row>
    <row r="1774" customFormat="false" ht="15" hidden="false" customHeight="false" outlineLevel="0" collapsed="false">
      <c r="A1774" s="28" t="n">
        <v>192</v>
      </c>
      <c r="B1774" s="29" t="n">
        <v>44712</v>
      </c>
      <c r="C1774" s="28" t="n">
        <v>8285.72</v>
      </c>
      <c r="D1774" s="28" t="n">
        <v>0</v>
      </c>
      <c r="E1774" s="28" t="n">
        <v>0</v>
      </c>
      <c r="F1774" s="28" t="s">
        <v>345</v>
      </c>
      <c r="G1774" s="28" t="n">
        <v>0</v>
      </c>
      <c r="H1774" s="28" t="n">
        <v>0</v>
      </c>
      <c r="I1774" s="28" t="n">
        <v>0</v>
      </c>
      <c r="J1774" s="28" t="n">
        <v>106</v>
      </c>
      <c r="K1774" s="28" t="n">
        <v>8</v>
      </c>
      <c r="L1774" s="28" t="n">
        <v>2</v>
      </c>
      <c r="M1774" s="28" t="s">
        <v>145</v>
      </c>
      <c r="N1774" s="28" t="s">
        <v>138</v>
      </c>
      <c r="O1774" s="29" t="n">
        <v>44633</v>
      </c>
      <c r="P1774" s="28" t="n">
        <f aca="false">ROUNDDOWN(($B1774-$O1774)/30,0)</f>
        <v>2</v>
      </c>
      <c r="Q1774" s="28" t="str">
        <f aca="false">TEXT($B1774,"yyyy-mm")</f>
        <v>2022-05</v>
      </c>
      <c r="R1774" s="28" t="n">
        <f aca="false">IF(AND($O1774&gt;=DATE(2025,1,1),$O1774&lt;=DATE(2025,4,30)),1,0)</f>
        <v>0</v>
      </c>
    </row>
    <row r="1775" customFormat="false" ht="15" hidden="false" customHeight="false" outlineLevel="0" collapsed="false">
      <c r="A1775" s="28" t="n">
        <v>192</v>
      </c>
      <c r="B1775" s="29" t="n">
        <v>44742</v>
      </c>
      <c r="C1775" s="28" t="n">
        <v>6628.58</v>
      </c>
      <c r="D1775" s="28" t="n">
        <v>0</v>
      </c>
      <c r="E1775" s="28" t="n">
        <v>0</v>
      </c>
      <c r="F1775" s="28" t="s">
        <v>345</v>
      </c>
      <c r="G1775" s="28" t="n">
        <v>0</v>
      </c>
      <c r="H1775" s="28" t="n">
        <v>0</v>
      </c>
      <c r="I1775" s="28" t="n">
        <v>0</v>
      </c>
      <c r="J1775" s="28" t="n">
        <v>106</v>
      </c>
      <c r="K1775" s="28" t="n">
        <v>8</v>
      </c>
      <c r="L1775" s="28" t="n">
        <v>2</v>
      </c>
      <c r="M1775" s="28" t="s">
        <v>145</v>
      </c>
      <c r="N1775" s="28" t="s">
        <v>138</v>
      </c>
      <c r="O1775" s="29" t="n">
        <v>44633</v>
      </c>
      <c r="P1775" s="28" t="n">
        <f aca="false">ROUNDDOWN(($B1775-$O1775)/30,0)</f>
        <v>3</v>
      </c>
      <c r="Q1775" s="28" t="str">
        <f aca="false">TEXT($B1775,"yyyy-mm")</f>
        <v>2022-06</v>
      </c>
      <c r="R1775" s="28" t="n">
        <f aca="false">IF(AND($O1775&gt;=DATE(2025,1,1),$O1775&lt;=DATE(2025,4,30)),1,0)</f>
        <v>0</v>
      </c>
    </row>
    <row r="1776" customFormat="false" ht="15" hidden="false" customHeight="false" outlineLevel="0" collapsed="false">
      <c r="A1776" s="28" t="n">
        <v>192</v>
      </c>
      <c r="B1776" s="29" t="n">
        <v>44773</v>
      </c>
      <c r="C1776" s="28" t="n">
        <v>4971.44</v>
      </c>
      <c r="D1776" s="28" t="n">
        <v>0</v>
      </c>
      <c r="E1776" s="28" t="n">
        <v>0</v>
      </c>
      <c r="F1776" s="28" t="s">
        <v>345</v>
      </c>
      <c r="G1776" s="28" t="n">
        <v>0</v>
      </c>
      <c r="H1776" s="28" t="n">
        <v>0</v>
      </c>
      <c r="I1776" s="28" t="n">
        <v>0</v>
      </c>
      <c r="J1776" s="28" t="n">
        <v>106</v>
      </c>
      <c r="K1776" s="28" t="n">
        <v>8</v>
      </c>
      <c r="L1776" s="28" t="n">
        <v>2</v>
      </c>
      <c r="M1776" s="28" t="s">
        <v>145</v>
      </c>
      <c r="N1776" s="28" t="s">
        <v>138</v>
      </c>
      <c r="O1776" s="29" t="n">
        <v>44633</v>
      </c>
      <c r="P1776" s="28" t="n">
        <f aca="false">ROUNDDOWN(($B1776-$O1776)/30,0)</f>
        <v>4</v>
      </c>
      <c r="Q1776" s="28" t="str">
        <f aca="false">TEXT($B1776,"yyyy-mm")</f>
        <v>2022-07</v>
      </c>
      <c r="R1776" s="28" t="n">
        <f aca="false">IF(AND($O1776&gt;=DATE(2025,1,1),$O1776&lt;=DATE(2025,4,30)),1,0)</f>
        <v>0</v>
      </c>
    </row>
    <row r="1777" customFormat="false" ht="15" hidden="false" customHeight="false" outlineLevel="0" collapsed="false">
      <c r="A1777" s="28" t="n">
        <v>192</v>
      </c>
      <c r="B1777" s="29" t="n">
        <v>44804</v>
      </c>
      <c r="C1777" s="28" t="n">
        <v>3314.3</v>
      </c>
      <c r="D1777" s="28" t="n">
        <v>0</v>
      </c>
      <c r="E1777" s="28" t="n">
        <v>0</v>
      </c>
      <c r="F1777" s="28" t="s">
        <v>345</v>
      </c>
      <c r="G1777" s="28" t="n">
        <v>0</v>
      </c>
      <c r="H1777" s="28" t="n">
        <v>0</v>
      </c>
      <c r="I1777" s="28" t="n">
        <v>0</v>
      </c>
      <c r="J1777" s="28" t="n">
        <v>106</v>
      </c>
      <c r="K1777" s="28" t="n">
        <v>8</v>
      </c>
      <c r="L1777" s="28" t="n">
        <v>2</v>
      </c>
      <c r="M1777" s="28" t="s">
        <v>145</v>
      </c>
      <c r="N1777" s="28" t="s">
        <v>138</v>
      </c>
      <c r="O1777" s="29" t="n">
        <v>44633</v>
      </c>
      <c r="P1777" s="28" t="n">
        <f aca="false">ROUNDDOWN(($B1777-$O1777)/30,0)</f>
        <v>5</v>
      </c>
      <c r="Q1777" s="28" t="str">
        <f aca="false">TEXT($B1777,"yyyy-mm")</f>
        <v>2022-08</v>
      </c>
      <c r="R1777" s="28" t="n">
        <f aca="false">IF(AND($O1777&gt;=DATE(2025,1,1),$O1777&lt;=DATE(2025,4,30)),1,0)</f>
        <v>0</v>
      </c>
    </row>
    <row r="1778" customFormat="false" ht="15" hidden="false" customHeight="false" outlineLevel="0" collapsed="false">
      <c r="A1778" s="28" t="n">
        <v>192</v>
      </c>
      <c r="B1778" s="29" t="n">
        <v>44834</v>
      </c>
      <c r="C1778" s="28" t="n">
        <v>1657.16</v>
      </c>
      <c r="D1778" s="28" t="n">
        <v>0</v>
      </c>
      <c r="E1778" s="28" t="n">
        <v>0</v>
      </c>
      <c r="F1778" s="28" t="s">
        <v>345</v>
      </c>
      <c r="G1778" s="28" t="n">
        <v>0</v>
      </c>
      <c r="H1778" s="28" t="n">
        <v>0</v>
      </c>
      <c r="I1778" s="28" t="n">
        <v>0</v>
      </c>
      <c r="J1778" s="28" t="n">
        <v>106</v>
      </c>
      <c r="K1778" s="28" t="n">
        <v>8</v>
      </c>
      <c r="L1778" s="28" t="n">
        <v>2</v>
      </c>
      <c r="M1778" s="28" t="s">
        <v>145</v>
      </c>
      <c r="N1778" s="28" t="s">
        <v>138</v>
      </c>
      <c r="O1778" s="29" t="n">
        <v>44633</v>
      </c>
      <c r="P1778" s="28" t="n">
        <f aca="false">ROUNDDOWN(($B1778-$O1778)/30,0)</f>
        <v>6</v>
      </c>
      <c r="Q1778" s="28" t="str">
        <f aca="false">TEXT($B1778,"yyyy-mm")</f>
        <v>2022-09</v>
      </c>
      <c r="R1778" s="28" t="n">
        <f aca="false">IF(AND($O1778&gt;=DATE(2025,1,1),$O1778&lt;=DATE(2025,4,30)),1,0)</f>
        <v>0</v>
      </c>
    </row>
    <row r="1779" customFormat="false" ht="15" hidden="false" customHeight="false" outlineLevel="0" collapsed="false">
      <c r="A1779" s="28" t="n">
        <v>192</v>
      </c>
      <c r="B1779" s="29" t="n">
        <v>44865</v>
      </c>
      <c r="C1779" s="28" t="n">
        <v>0.02</v>
      </c>
      <c r="D1779" s="28" t="n">
        <v>0</v>
      </c>
      <c r="E1779" s="28" t="n">
        <v>0</v>
      </c>
      <c r="F1779" s="28" t="s">
        <v>345</v>
      </c>
      <c r="G1779" s="28" t="n">
        <v>0</v>
      </c>
      <c r="H1779" s="28" t="n">
        <v>0</v>
      </c>
      <c r="I1779" s="28" t="n">
        <v>0</v>
      </c>
      <c r="J1779" s="28" t="n">
        <v>106</v>
      </c>
      <c r="K1779" s="28" t="n">
        <v>8</v>
      </c>
      <c r="L1779" s="28" t="n">
        <v>2</v>
      </c>
      <c r="M1779" s="28" t="s">
        <v>145</v>
      </c>
      <c r="N1779" s="28" t="s">
        <v>138</v>
      </c>
      <c r="O1779" s="29" t="n">
        <v>44633</v>
      </c>
      <c r="P1779" s="28" t="n">
        <f aca="false">ROUNDDOWN(($B1779-$O1779)/30,0)</f>
        <v>7</v>
      </c>
      <c r="Q1779" s="28" t="str">
        <f aca="false">TEXT($B1779,"yyyy-mm")</f>
        <v>2022-10</v>
      </c>
      <c r="R1779" s="28" t="n">
        <f aca="false">IF(AND($O1779&gt;=DATE(2025,1,1),$O1779&lt;=DATE(2025,4,30)),1,0)</f>
        <v>0</v>
      </c>
    </row>
    <row r="1780" customFormat="false" ht="15" hidden="false" customHeight="false" outlineLevel="0" collapsed="false">
      <c r="A1780" s="28" t="n">
        <v>193</v>
      </c>
      <c r="B1780" s="29" t="n">
        <v>45138</v>
      </c>
      <c r="C1780" s="28" t="n">
        <v>1461200</v>
      </c>
      <c r="D1780" s="28" t="n">
        <v>0</v>
      </c>
      <c r="E1780" s="28" t="n">
        <v>0</v>
      </c>
      <c r="F1780" s="28" t="s">
        <v>345</v>
      </c>
      <c r="G1780" s="28" t="n">
        <v>0</v>
      </c>
      <c r="H1780" s="28" t="n">
        <v>0</v>
      </c>
      <c r="I1780" s="28" t="n">
        <v>0</v>
      </c>
      <c r="J1780" s="28" t="n">
        <v>235</v>
      </c>
      <c r="K1780" s="28" t="n">
        <v>11</v>
      </c>
      <c r="L1780" s="28" t="n">
        <v>3</v>
      </c>
      <c r="M1780" s="28" t="s">
        <v>146</v>
      </c>
      <c r="N1780" s="28" t="s">
        <v>138</v>
      </c>
      <c r="O1780" s="29" t="n">
        <v>45120</v>
      </c>
      <c r="P1780" s="28" t="n">
        <f aca="false">ROUNDDOWN(($B1780-$O1780)/30,0)</f>
        <v>0</v>
      </c>
      <c r="Q1780" s="28" t="str">
        <f aca="false">TEXT($B1780,"yyyy-mm")</f>
        <v>2023-07</v>
      </c>
      <c r="R1780" s="28" t="n">
        <f aca="false">IF(AND($O1780&gt;=DATE(2025,1,1),$O1780&lt;=DATE(2025,4,30)),1,0)</f>
        <v>0</v>
      </c>
    </row>
    <row r="1781" customFormat="false" ht="15" hidden="false" customHeight="false" outlineLevel="0" collapsed="false">
      <c r="A1781" s="28" t="n">
        <v>193</v>
      </c>
      <c r="B1781" s="29" t="n">
        <v>45169</v>
      </c>
      <c r="C1781" s="28" t="n">
        <v>1430110.64</v>
      </c>
      <c r="D1781" s="28" t="n">
        <v>0</v>
      </c>
      <c r="E1781" s="28" t="n">
        <v>0</v>
      </c>
      <c r="F1781" s="28" t="s">
        <v>345</v>
      </c>
      <c r="G1781" s="28" t="n">
        <v>0</v>
      </c>
      <c r="H1781" s="28" t="n">
        <v>0</v>
      </c>
      <c r="I1781" s="28" t="n">
        <v>0</v>
      </c>
      <c r="J1781" s="28" t="n">
        <v>235</v>
      </c>
      <c r="K1781" s="28" t="n">
        <v>11</v>
      </c>
      <c r="L1781" s="28" t="n">
        <v>3</v>
      </c>
      <c r="M1781" s="28" t="s">
        <v>146</v>
      </c>
      <c r="N1781" s="28" t="s">
        <v>138</v>
      </c>
      <c r="O1781" s="29" t="n">
        <v>45120</v>
      </c>
      <c r="P1781" s="28" t="n">
        <f aca="false">ROUNDDOWN(($B1781-$O1781)/30,0)</f>
        <v>1</v>
      </c>
      <c r="Q1781" s="28" t="str">
        <f aca="false">TEXT($B1781,"yyyy-mm")</f>
        <v>2023-08</v>
      </c>
      <c r="R1781" s="28" t="n">
        <f aca="false">IF(AND($O1781&gt;=DATE(2025,1,1),$O1781&lt;=DATE(2025,4,30)),1,0)</f>
        <v>0</v>
      </c>
    </row>
    <row r="1782" customFormat="false" ht="15" hidden="false" customHeight="false" outlineLevel="0" collapsed="false">
      <c r="A1782" s="28" t="n">
        <v>193</v>
      </c>
      <c r="B1782" s="29" t="n">
        <v>45199</v>
      </c>
      <c r="C1782" s="28" t="n">
        <v>1399021.28</v>
      </c>
      <c r="D1782" s="28" t="n">
        <v>0</v>
      </c>
      <c r="E1782" s="28" t="n">
        <v>0</v>
      </c>
      <c r="F1782" s="28" t="s">
        <v>345</v>
      </c>
      <c r="G1782" s="28" t="n">
        <v>0</v>
      </c>
      <c r="H1782" s="28" t="n">
        <v>0</v>
      </c>
      <c r="I1782" s="28" t="n">
        <v>0</v>
      </c>
      <c r="J1782" s="28" t="n">
        <v>235</v>
      </c>
      <c r="K1782" s="28" t="n">
        <v>11</v>
      </c>
      <c r="L1782" s="28" t="n">
        <v>3</v>
      </c>
      <c r="M1782" s="28" t="s">
        <v>146</v>
      </c>
      <c r="N1782" s="28" t="s">
        <v>138</v>
      </c>
      <c r="O1782" s="29" t="n">
        <v>45120</v>
      </c>
      <c r="P1782" s="28" t="n">
        <f aca="false">ROUNDDOWN(($B1782-$O1782)/30,0)</f>
        <v>2</v>
      </c>
      <c r="Q1782" s="28" t="str">
        <f aca="false">TEXT($B1782,"yyyy-mm")</f>
        <v>2023-09</v>
      </c>
      <c r="R1782" s="28" t="n">
        <f aca="false">IF(AND($O1782&gt;=DATE(2025,1,1),$O1782&lt;=DATE(2025,4,30)),1,0)</f>
        <v>0</v>
      </c>
    </row>
    <row r="1783" customFormat="false" ht="15" hidden="false" customHeight="false" outlineLevel="0" collapsed="false">
      <c r="A1783" s="28" t="n">
        <v>193</v>
      </c>
      <c r="B1783" s="29" t="n">
        <v>45230</v>
      </c>
      <c r="C1783" s="28" t="n">
        <v>1367931.92</v>
      </c>
      <c r="D1783" s="28" t="n">
        <v>0</v>
      </c>
      <c r="E1783" s="28" t="n">
        <v>0</v>
      </c>
      <c r="F1783" s="28" t="s">
        <v>345</v>
      </c>
      <c r="G1783" s="28" t="n">
        <v>0</v>
      </c>
      <c r="H1783" s="28" t="n">
        <v>0</v>
      </c>
      <c r="I1783" s="28" t="n">
        <v>0</v>
      </c>
      <c r="J1783" s="28" t="n">
        <v>235</v>
      </c>
      <c r="K1783" s="28" t="n">
        <v>11</v>
      </c>
      <c r="L1783" s="28" t="n">
        <v>3</v>
      </c>
      <c r="M1783" s="28" t="s">
        <v>146</v>
      </c>
      <c r="N1783" s="28" t="s">
        <v>138</v>
      </c>
      <c r="O1783" s="29" t="n">
        <v>45120</v>
      </c>
      <c r="P1783" s="28" t="n">
        <f aca="false">ROUNDDOWN(($B1783-$O1783)/30,0)</f>
        <v>3</v>
      </c>
      <c r="Q1783" s="28" t="str">
        <f aca="false">TEXT($B1783,"yyyy-mm")</f>
        <v>2023-10</v>
      </c>
      <c r="R1783" s="28" t="n">
        <f aca="false">IF(AND($O1783&gt;=DATE(2025,1,1),$O1783&lt;=DATE(2025,4,30)),1,0)</f>
        <v>0</v>
      </c>
    </row>
    <row r="1784" customFormat="false" ht="15" hidden="false" customHeight="false" outlineLevel="0" collapsed="false">
      <c r="A1784" s="28" t="n">
        <v>193</v>
      </c>
      <c r="B1784" s="29" t="n">
        <v>45260</v>
      </c>
      <c r="C1784" s="28" t="n">
        <v>1336842.56</v>
      </c>
      <c r="D1784" s="28" t="n">
        <v>0</v>
      </c>
      <c r="E1784" s="28" t="n">
        <v>0</v>
      </c>
      <c r="F1784" s="28" t="s">
        <v>345</v>
      </c>
      <c r="G1784" s="28" t="n">
        <v>0</v>
      </c>
      <c r="H1784" s="28" t="n">
        <v>0</v>
      </c>
      <c r="I1784" s="28" t="n">
        <v>0</v>
      </c>
      <c r="J1784" s="28" t="n">
        <v>235</v>
      </c>
      <c r="K1784" s="28" t="n">
        <v>11</v>
      </c>
      <c r="L1784" s="28" t="n">
        <v>3</v>
      </c>
      <c r="M1784" s="28" t="s">
        <v>146</v>
      </c>
      <c r="N1784" s="28" t="s">
        <v>138</v>
      </c>
      <c r="O1784" s="29" t="n">
        <v>45120</v>
      </c>
      <c r="P1784" s="28" t="n">
        <f aca="false">ROUNDDOWN(($B1784-$O1784)/30,0)</f>
        <v>4</v>
      </c>
      <c r="Q1784" s="28" t="str">
        <f aca="false">TEXT($B1784,"yyyy-mm")</f>
        <v>2023-11</v>
      </c>
      <c r="R1784" s="28" t="n">
        <f aca="false">IF(AND($O1784&gt;=DATE(2025,1,1),$O1784&lt;=DATE(2025,4,30)),1,0)</f>
        <v>0</v>
      </c>
    </row>
    <row r="1785" customFormat="false" ht="15" hidden="false" customHeight="false" outlineLevel="0" collapsed="false">
      <c r="A1785" s="28" t="n">
        <v>193</v>
      </c>
      <c r="B1785" s="29" t="n">
        <v>45291</v>
      </c>
      <c r="C1785" s="28" t="n">
        <v>1305753.2</v>
      </c>
      <c r="D1785" s="28" t="n">
        <v>0</v>
      </c>
      <c r="E1785" s="28" t="n">
        <v>0</v>
      </c>
      <c r="F1785" s="28" t="s">
        <v>345</v>
      </c>
      <c r="G1785" s="28" t="n">
        <v>0</v>
      </c>
      <c r="H1785" s="28" t="n">
        <v>0</v>
      </c>
      <c r="I1785" s="28" t="n">
        <v>0</v>
      </c>
      <c r="J1785" s="28" t="n">
        <v>235</v>
      </c>
      <c r="K1785" s="28" t="n">
        <v>11</v>
      </c>
      <c r="L1785" s="28" t="n">
        <v>3</v>
      </c>
      <c r="M1785" s="28" t="s">
        <v>146</v>
      </c>
      <c r="N1785" s="28" t="s">
        <v>138</v>
      </c>
      <c r="O1785" s="29" t="n">
        <v>45120</v>
      </c>
      <c r="P1785" s="28" t="n">
        <f aca="false">ROUNDDOWN(($B1785-$O1785)/30,0)</f>
        <v>5</v>
      </c>
      <c r="Q1785" s="28" t="str">
        <f aca="false">TEXT($B1785,"yyyy-mm")</f>
        <v>2023-12</v>
      </c>
      <c r="R1785" s="28" t="n">
        <f aca="false">IF(AND($O1785&gt;=DATE(2025,1,1),$O1785&lt;=DATE(2025,4,30)),1,0)</f>
        <v>0</v>
      </c>
    </row>
    <row r="1786" customFormat="false" ht="15" hidden="false" customHeight="false" outlineLevel="0" collapsed="false">
      <c r="A1786" s="28" t="n">
        <v>193</v>
      </c>
      <c r="B1786" s="29" t="n">
        <v>45322</v>
      </c>
      <c r="C1786" s="28" t="n">
        <v>1274663.84</v>
      </c>
      <c r="D1786" s="28" t="n">
        <v>0</v>
      </c>
      <c r="E1786" s="28" t="n">
        <v>0</v>
      </c>
      <c r="F1786" s="28" t="s">
        <v>345</v>
      </c>
      <c r="G1786" s="28" t="n">
        <v>0</v>
      </c>
      <c r="H1786" s="28" t="n">
        <v>0</v>
      </c>
      <c r="I1786" s="28" t="n">
        <v>0</v>
      </c>
      <c r="J1786" s="28" t="n">
        <v>235</v>
      </c>
      <c r="K1786" s="28" t="n">
        <v>11</v>
      </c>
      <c r="L1786" s="28" t="n">
        <v>3</v>
      </c>
      <c r="M1786" s="28" t="s">
        <v>146</v>
      </c>
      <c r="N1786" s="28" t="s">
        <v>138</v>
      </c>
      <c r="O1786" s="29" t="n">
        <v>45120</v>
      </c>
      <c r="P1786" s="28" t="n">
        <f aca="false">ROUNDDOWN(($B1786-$O1786)/30,0)</f>
        <v>6</v>
      </c>
      <c r="Q1786" s="28" t="str">
        <f aca="false">TEXT($B1786,"yyyy-mm")</f>
        <v>2024-01</v>
      </c>
      <c r="R1786" s="28" t="n">
        <f aca="false">IF(AND($O1786&gt;=DATE(2025,1,1),$O1786&lt;=DATE(2025,4,30)),1,0)</f>
        <v>0</v>
      </c>
    </row>
    <row r="1787" customFormat="false" ht="15" hidden="false" customHeight="false" outlineLevel="0" collapsed="false">
      <c r="A1787" s="28" t="n">
        <v>193</v>
      </c>
      <c r="B1787" s="29" t="n">
        <v>45351</v>
      </c>
      <c r="C1787" s="28" t="n">
        <v>1243574.48</v>
      </c>
      <c r="D1787" s="28" t="n">
        <v>0</v>
      </c>
      <c r="E1787" s="28" t="n">
        <v>0</v>
      </c>
      <c r="F1787" s="28" t="s">
        <v>345</v>
      </c>
      <c r="G1787" s="28" t="n">
        <v>0</v>
      </c>
      <c r="H1787" s="28" t="n">
        <v>0</v>
      </c>
      <c r="I1787" s="28" t="n">
        <v>0</v>
      </c>
      <c r="J1787" s="28" t="n">
        <v>235</v>
      </c>
      <c r="K1787" s="28" t="n">
        <v>11</v>
      </c>
      <c r="L1787" s="28" t="n">
        <v>3</v>
      </c>
      <c r="M1787" s="28" t="s">
        <v>146</v>
      </c>
      <c r="N1787" s="28" t="s">
        <v>138</v>
      </c>
      <c r="O1787" s="29" t="n">
        <v>45120</v>
      </c>
      <c r="P1787" s="28" t="n">
        <f aca="false">ROUNDDOWN(($B1787-$O1787)/30,0)</f>
        <v>7</v>
      </c>
      <c r="Q1787" s="28" t="str">
        <f aca="false">TEXT($B1787,"yyyy-mm")</f>
        <v>2024-02</v>
      </c>
      <c r="R1787" s="28" t="n">
        <f aca="false">IF(AND($O1787&gt;=DATE(2025,1,1),$O1787&lt;=DATE(2025,4,30)),1,0)</f>
        <v>0</v>
      </c>
    </row>
    <row r="1788" customFormat="false" ht="15" hidden="false" customHeight="false" outlineLevel="0" collapsed="false">
      <c r="A1788" s="28" t="n">
        <v>193</v>
      </c>
      <c r="B1788" s="29" t="n">
        <v>45382</v>
      </c>
      <c r="C1788" s="28" t="n">
        <v>1212485.12</v>
      </c>
      <c r="D1788" s="28" t="n">
        <v>0</v>
      </c>
      <c r="E1788" s="28" t="n">
        <v>0</v>
      </c>
      <c r="F1788" s="28" t="s">
        <v>345</v>
      </c>
      <c r="G1788" s="28" t="n">
        <v>0</v>
      </c>
      <c r="H1788" s="28" t="n">
        <v>0</v>
      </c>
      <c r="I1788" s="28" t="n">
        <v>0</v>
      </c>
      <c r="J1788" s="28" t="n">
        <v>235</v>
      </c>
      <c r="K1788" s="28" t="n">
        <v>11</v>
      </c>
      <c r="L1788" s="28" t="n">
        <v>3</v>
      </c>
      <c r="M1788" s="28" t="s">
        <v>146</v>
      </c>
      <c r="N1788" s="28" t="s">
        <v>138</v>
      </c>
      <c r="O1788" s="29" t="n">
        <v>45120</v>
      </c>
      <c r="P1788" s="28" t="n">
        <f aca="false">ROUNDDOWN(($B1788-$O1788)/30,0)</f>
        <v>8</v>
      </c>
      <c r="Q1788" s="28" t="str">
        <f aca="false">TEXT($B1788,"yyyy-mm")</f>
        <v>2024-03</v>
      </c>
      <c r="R1788" s="28" t="n">
        <f aca="false">IF(AND($O1788&gt;=DATE(2025,1,1),$O1788&lt;=DATE(2025,4,30)),1,0)</f>
        <v>0</v>
      </c>
    </row>
    <row r="1789" customFormat="false" ht="15" hidden="false" customHeight="false" outlineLevel="0" collapsed="false">
      <c r="A1789" s="28" t="n">
        <v>193</v>
      </c>
      <c r="B1789" s="29" t="n">
        <v>45412</v>
      </c>
      <c r="C1789" s="28" t="n">
        <v>1181395.76</v>
      </c>
      <c r="D1789" s="28" t="n">
        <v>0</v>
      </c>
      <c r="E1789" s="28" t="n">
        <v>0</v>
      </c>
      <c r="F1789" s="28" t="s">
        <v>345</v>
      </c>
      <c r="G1789" s="28" t="n">
        <v>0</v>
      </c>
      <c r="H1789" s="28" t="n">
        <v>0</v>
      </c>
      <c r="I1789" s="28" t="n">
        <v>0</v>
      </c>
      <c r="J1789" s="28" t="n">
        <v>235</v>
      </c>
      <c r="K1789" s="28" t="n">
        <v>11</v>
      </c>
      <c r="L1789" s="28" t="n">
        <v>3</v>
      </c>
      <c r="M1789" s="28" t="s">
        <v>146</v>
      </c>
      <c r="N1789" s="28" t="s">
        <v>138</v>
      </c>
      <c r="O1789" s="29" t="n">
        <v>45120</v>
      </c>
      <c r="P1789" s="28" t="n">
        <f aca="false">ROUNDDOWN(($B1789-$O1789)/30,0)</f>
        <v>9</v>
      </c>
      <c r="Q1789" s="28" t="str">
        <f aca="false">TEXT($B1789,"yyyy-mm")</f>
        <v>2024-04</v>
      </c>
      <c r="R1789" s="28" t="n">
        <f aca="false">IF(AND($O1789&gt;=DATE(2025,1,1),$O1789&lt;=DATE(2025,4,30)),1,0)</f>
        <v>0</v>
      </c>
    </row>
    <row r="1790" customFormat="false" ht="15" hidden="false" customHeight="false" outlineLevel="0" collapsed="false">
      <c r="A1790" s="28" t="n">
        <v>193</v>
      </c>
      <c r="B1790" s="29" t="n">
        <v>45443</v>
      </c>
      <c r="C1790" s="28" t="n">
        <v>1150306.4</v>
      </c>
      <c r="D1790" s="28" t="n">
        <v>0</v>
      </c>
      <c r="E1790" s="28" t="n">
        <v>0</v>
      </c>
      <c r="F1790" s="28" t="s">
        <v>345</v>
      </c>
      <c r="G1790" s="28" t="n">
        <v>0</v>
      </c>
      <c r="H1790" s="28" t="n">
        <v>0</v>
      </c>
      <c r="I1790" s="28" t="n">
        <v>0</v>
      </c>
      <c r="J1790" s="28" t="n">
        <v>235</v>
      </c>
      <c r="K1790" s="28" t="n">
        <v>11</v>
      </c>
      <c r="L1790" s="28" t="n">
        <v>3</v>
      </c>
      <c r="M1790" s="28" t="s">
        <v>146</v>
      </c>
      <c r="N1790" s="28" t="s">
        <v>138</v>
      </c>
      <c r="O1790" s="29" t="n">
        <v>45120</v>
      </c>
      <c r="P1790" s="28" t="n">
        <f aca="false">ROUNDDOWN(($B1790-$O1790)/30,0)</f>
        <v>10</v>
      </c>
      <c r="Q1790" s="28" t="str">
        <f aca="false">TEXT($B1790,"yyyy-mm")</f>
        <v>2024-05</v>
      </c>
      <c r="R1790" s="28" t="n">
        <f aca="false">IF(AND($O1790&gt;=DATE(2025,1,1),$O1790&lt;=DATE(2025,4,30)),1,0)</f>
        <v>0</v>
      </c>
    </row>
    <row r="1791" customFormat="false" ht="15" hidden="false" customHeight="false" outlineLevel="0" collapsed="false">
      <c r="A1791" s="28" t="n">
        <v>193</v>
      </c>
      <c r="B1791" s="29" t="n">
        <v>45473</v>
      </c>
      <c r="C1791" s="28" t="n">
        <v>1119217.04</v>
      </c>
      <c r="D1791" s="28" t="n">
        <v>0</v>
      </c>
      <c r="E1791" s="28" t="n">
        <v>0</v>
      </c>
      <c r="F1791" s="28" t="s">
        <v>345</v>
      </c>
      <c r="G1791" s="28" t="n">
        <v>0</v>
      </c>
      <c r="H1791" s="28" t="n">
        <v>0</v>
      </c>
      <c r="I1791" s="28" t="n">
        <v>0</v>
      </c>
      <c r="J1791" s="28" t="n">
        <v>235</v>
      </c>
      <c r="K1791" s="28" t="n">
        <v>11</v>
      </c>
      <c r="L1791" s="28" t="n">
        <v>3</v>
      </c>
      <c r="M1791" s="28" t="s">
        <v>146</v>
      </c>
      <c r="N1791" s="28" t="s">
        <v>138</v>
      </c>
      <c r="O1791" s="29" t="n">
        <v>45120</v>
      </c>
      <c r="P1791" s="28" t="n">
        <f aca="false">ROUNDDOWN(($B1791-$O1791)/30,0)</f>
        <v>11</v>
      </c>
      <c r="Q1791" s="28" t="str">
        <f aca="false">TEXT($B1791,"yyyy-mm")</f>
        <v>2024-06</v>
      </c>
      <c r="R1791" s="28" t="n">
        <f aca="false">IF(AND($O1791&gt;=DATE(2025,1,1),$O1791&lt;=DATE(2025,4,30)),1,0)</f>
        <v>0</v>
      </c>
    </row>
    <row r="1792" customFormat="false" ht="15" hidden="false" customHeight="false" outlineLevel="0" collapsed="false">
      <c r="A1792" s="28" t="n">
        <v>193</v>
      </c>
      <c r="B1792" s="29" t="n">
        <v>45504</v>
      </c>
      <c r="C1792" s="28" t="n">
        <v>1088127.68</v>
      </c>
      <c r="D1792" s="28" t="n">
        <v>0</v>
      </c>
      <c r="E1792" s="28" t="n">
        <v>0</v>
      </c>
      <c r="F1792" s="28" t="s">
        <v>345</v>
      </c>
      <c r="G1792" s="28" t="n">
        <v>0</v>
      </c>
      <c r="H1792" s="28" t="n">
        <v>0</v>
      </c>
      <c r="I1792" s="28" t="n">
        <v>0</v>
      </c>
      <c r="J1792" s="28" t="n">
        <v>235</v>
      </c>
      <c r="K1792" s="28" t="n">
        <v>11</v>
      </c>
      <c r="L1792" s="28" t="n">
        <v>3</v>
      </c>
      <c r="M1792" s="28" t="s">
        <v>146</v>
      </c>
      <c r="N1792" s="28" t="s">
        <v>138</v>
      </c>
      <c r="O1792" s="29" t="n">
        <v>45120</v>
      </c>
      <c r="P1792" s="28" t="n">
        <f aca="false">ROUNDDOWN(($B1792-$O1792)/30,0)</f>
        <v>12</v>
      </c>
      <c r="Q1792" s="28" t="str">
        <f aca="false">TEXT($B1792,"yyyy-mm")</f>
        <v>2024-07</v>
      </c>
      <c r="R1792" s="28" t="n">
        <f aca="false">IF(AND($O1792&gt;=DATE(2025,1,1),$O1792&lt;=DATE(2025,4,30)),1,0)</f>
        <v>0</v>
      </c>
    </row>
    <row r="1793" customFormat="false" ht="15" hidden="false" customHeight="false" outlineLevel="0" collapsed="false">
      <c r="A1793" s="28" t="n">
        <v>193</v>
      </c>
      <c r="B1793" s="29" t="n">
        <v>45535</v>
      </c>
      <c r="C1793" s="28" t="n">
        <v>1057038.32</v>
      </c>
      <c r="D1793" s="28" t="n">
        <v>0</v>
      </c>
      <c r="E1793" s="28" t="n">
        <v>0</v>
      </c>
      <c r="F1793" s="28" t="s">
        <v>345</v>
      </c>
      <c r="G1793" s="28" t="n">
        <v>0</v>
      </c>
      <c r="H1793" s="28" t="n">
        <v>0</v>
      </c>
      <c r="I1793" s="28" t="n">
        <v>0</v>
      </c>
      <c r="J1793" s="28" t="n">
        <v>235</v>
      </c>
      <c r="K1793" s="28" t="n">
        <v>11</v>
      </c>
      <c r="L1793" s="28" t="n">
        <v>3</v>
      </c>
      <c r="M1793" s="28" t="s">
        <v>146</v>
      </c>
      <c r="N1793" s="28" t="s">
        <v>138</v>
      </c>
      <c r="O1793" s="29" t="n">
        <v>45120</v>
      </c>
      <c r="P1793" s="28" t="n">
        <f aca="false">ROUNDDOWN(($B1793-$O1793)/30,0)</f>
        <v>13</v>
      </c>
      <c r="Q1793" s="28" t="str">
        <f aca="false">TEXT($B1793,"yyyy-mm")</f>
        <v>2024-08</v>
      </c>
      <c r="R1793" s="28" t="n">
        <f aca="false">IF(AND($O1793&gt;=DATE(2025,1,1),$O1793&lt;=DATE(2025,4,30)),1,0)</f>
        <v>0</v>
      </c>
    </row>
    <row r="1794" customFormat="false" ht="15" hidden="false" customHeight="false" outlineLevel="0" collapsed="false">
      <c r="A1794" s="28" t="n">
        <v>193</v>
      </c>
      <c r="B1794" s="29" t="n">
        <v>45565</v>
      </c>
      <c r="C1794" s="28" t="n">
        <v>1025948.96</v>
      </c>
      <c r="D1794" s="28" t="n">
        <v>0</v>
      </c>
      <c r="E1794" s="28" t="n">
        <v>0</v>
      </c>
      <c r="F1794" s="28" t="s">
        <v>345</v>
      </c>
      <c r="G1794" s="28" t="n">
        <v>0</v>
      </c>
      <c r="H1794" s="28" t="n">
        <v>0</v>
      </c>
      <c r="I1794" s="28" t="n">
        <v>0</v>
      </c>
      <c r="J1794" s="28" t="n">
        <v>235</v>
      </c>
      <c r="K1794" s="28" t="n">
        <v>11</v>
      </c>
      <c r="L1794" s="28" t="n">
        <v>3</v>
      </c>
      <c r="M1794" s="28" t="s">
        <v>146</v>
      </c>
      <c r="N1794" s="28" t="s">
        <v>138</v>
      </c>
      <c r="O1794" s="29" t="n">
        <v>45120</v>
      </c>
      <c r="P1794" s="28" t="n">
        <f aca="false">ROUNDDOWN(($B1794-$O1794)/30,0)</f>
        <v>14</v>
      </c>
      <c r="Q1794" s="28" t="str">
        <f aca="false">TEXT($B1794,"yyyy-mm")</f>
        <v>2024-09</v>
      </c>
      <c r="R1794" s="28" t="n">
        <f aca="false">IF(AND($O1794&gt;=DATE(2025,1,1),$O1794&lt;=DATE(2025,4,30)),1,0)</f>
        <v>0</v>
      </c>
    </row>
    <row r="1795" customFormat="false" ht="15" hidden="false" customHeight="false" outlineLevel="0" collapsed="false">
      <c r="A1795" s="28" t="n">
        <v>193</v>
      </c>
      <c r="B1795" s="29" t="n">
        <v>45596</v>
      </c>
      <c r="C1795" s="28" t="n">
        <v>994859.6</v>
      </c>
      <c r="D1795" s="28" t="n">
        <v>0</v>
      </c>
      <c r="E1795" s="28" t="n">
        <v>0</v>
      </c>
      <c r="F1795" s="28" t="s">
        <v>345</v>
      </c>
      <c r="G1795" s="28" t="n">
        <v>0</v>
      </c>
      <c r="H1795" s="28" t="n">
        <v>0</v>
      </c>
      <c r="I1795" s="28" t="n">
        <v>0</v>
      </c>
      <c r="J1795" s="28" t="n">
        <v>235</v>
      </c>
      <c r="K1795" s="28" t="n">
        <v>11</v>
      </c>
      <c r="L1795" s="28" t="n">
        <v>3</v>
      </c>
      <c r="M1795" s="28" t="s">
        <v>146</v>
      </c>
      <c r="N1795" s="28" t="s">
        <v>138</v>
      </c>
      <c r="O1795" s="29" t="n">
        <v>45120</v>
      </c>
      <c r="P1795" s="28" t="n">
        <f aca="false">ROUNDDOWN(($B1795-$O1795)/30,0)</f>
        <v>15</v>
      </c>
      <c r="Q1795" s="28" t="str">
        <f aca="false">TEXT($B1795,"yyyy-mm")</f>
        <v>2024-10</v>
      </c>
      <c r="R1795" s="28" t="n">
        <f aca="false">IF(AND($O1795&gt;=DATE(2025,1,1),$O1795&lt;=DATE(2025,4,30)),1,0)</f>
        <v>0</v>
      </c>
    </row>
    <row r="1796" customFormat="false" ht="15" hidden="false" customHeight="false" outlineLevel="0" collapsed="false">
      <c r="A1796" s="28" t="n">
        <v>193</v>
      </c>
      <c r="B1796" s="29" t="n">
        <v>45626</v>
      </c>
      <c r="C1796" s="28" t="n">
        <v>963770.24</v>
      </c>
      <c r="D1796" s="28" t="n">
        <v>0</v>
      </c>
      <c r="E1796" s="28" t="n">
        <v>0</v>
      </c>
      <c r="F1796" s="28" t="s">
        <v>345</v>
      </c>
      <c r="G1796" s="28" t="n">
        <v>0</v>
      </c>
      <c r="H1796" s="28" t="n">
        <v>0</v>
      </c>
      <c r="I1796" s="28" t="n">
        <v>0</v>
      </c>
      <c r="J1796" s="28" t="n">
        <v>235</v>
      </c>
      <c r="K1796" s="28" t="n">
        <v>11</v>
      </c>
      <c r="L1796" s="28" t="n">
        <v>3</v>
      </c>
      <c r="M1796" s="28" t="s">
        <v>146</v>
      </c>
      <c r="N1796" s="28" t="s">
        <v>138</v>
      </c>
      <c r="O1796" s="29" t="n">
        <v>45120</v>
      </c>
      <c r="P1796" s="28" t="n">
        <f aca="false">ROUNDDOWN(($B1796-$O1796)/30,0)</f>
        <v>16</v>
      </c>
      <c r="Q1796" s="28" t="str">
        <f aca="false">TEXT($B1796,"yyyy-mm")</f>
        <v>2024-11</v>
      </c>
      <c r="R1796" s="28" t="n">
        <f aca="false">IF(AND($O1796&gt;=DATE(2025,1,1),$O1796&lt;=DATE(2025,4,30)),1,0)</f>
        <v>0</v>
      </c>
    </row>
    <row r="1797" customFormat="false" ht="15" hidden="false" customHeight="false" outlineLevel="0" collapsed="false">
      <c r="A1797" s="28" t="n">
        <v>193</v>
      </c>
      <c r="B1797" s="29" t="n">
        <v>45657</v>
      </c>
      <c r="C1797" s="28" t="n">
        <v>932680.88</v>
      </c>
      <c r="D1797" s="28" t="n">
        <v>0</v>
      </c>
      <c r="E1797" s="28" t="n">
        <v>0</v>
      </c>
      <c r="F1797" s="28" t="s">
        <v>345</v>
      </c>
      <c r="G1797" s="28" t="n">
        <v>0</v>
      </c>
      <c r="H1797" s="28" t="n">
        <v>0</v>
      </c>
      <c r="I1797" s="28" t="n">
        <v>0</v>
      </c>
      <c r="J1797" s="28" t="n">
        <v>235</v>
      </c>
      <c r="K1797" s="28" t="n">
        <v>11</v>
      </c>
      <c r="L1797" s="28" t="n">
        <v>3</v>
      </c>
      <c r="M1797" s="28" t="s">
        <v>146</v>
      </c>
      <c r="N1797" s="28" t="s">
        <v>138</v>
      </c>
      <c r="O1797" s="29" t="n">
        <v>45120</v>
      </c>
      <c r="P1797" s="28" t="n">
        <f aca="false">ROUNDDOWN(($B1797-$O1797)/30,0)</f>
        <v>17</v>
      </c>
      <c r="Q1797" s="28" t="str">
        <f aca="false">TEXT($B1797,"yyyy-mm")</f>
        <v>2024-12</v>
      </c>
      <c r="R1797" s="28" t="n">
        <f aca="false">IF(AND($O1797&gt;=DATE(2025,1,1),$O1797&lt;=DATE(2025,4,30)),1,0)</f>
        <v>0</v>
      </c>
    </row>
    <row r="1798" customFormat="false" ht="15" hidden="false" customHeight="false" outlineLevel="0" collapsed="false">
      <c r="A1798" s="28" t="n">
        <v>193</v>
      </c>
      <c r="B1798" s="29" t="n">
        <v>45688</v>
      </c>
      <c r="C1798" s="28" t="n">
        <v>901591.52</v>
      </c>
      <c r="D1798" s="28" t="n">
        <v>0</v>
      </c>
      <c r="E1798" s="28" t="n">
        <v>0</v>
      </c>
      <c r="F1798" s="28" t="s">
        <v>345</v>
      </c>
      <c r="G1798" s="28" t="n">
        <v>0</v>
      </c>
      <c r="H1798" s="28" t="n">
        <v>0</v>
      </c>
      <c r="I1798" s="28" t="n">
        <v>0</v>
      </c>
      <c r="J1798" s="28" t="n">
        <v>235</v>
      </c>
      <c r="K1798" s="28" t="n">
        <v>11</v>
      </c>
      <c r="L1798" s="28" t="n">
        <v>3</v>
      </c>
      <c r="M1798" s="28" t="s">
        <v>146</v>
      </c>
      <c r="N1798" s="28" t="s">
        <v>138</v>
      </c>
      <c r="O1798" s="29" t="n">
        <v>45120</v>
      </c>
      <c r="P1798" s="28" t="n">
        <f aca="false">ROUNDDOWN(($B1798-$O1798)/30,0)</f>
        <v>18</v>
      </c>
      <c r="Q1798" s="28" t="str">
        <f aca="false">TEXT($B1798,"yyyy-mm")</f>
        <v>2025-01</v>
      </c>
      <c r="R1798" s="28" t="n">
        <f aca="false">IF(AND($O1798&gt;=DATE(2025,1,1),$O1798&lt;=DATE(2025,4,30)),1,0)</f>
        <v>0</v>
      </c>
    </row>
    <row r="1799" customFormat="false" ht="15" hidden="false" customHeight="false" outlineLevel="0" collapsed="false">
      <c r="A1799" s="28" t="n">
        <v>193</v>
      </c>
      <c r="B1799" s="29" t="n">
        <v>45716</v>
      </c>
      <c r="C1799" s="28" t="n">
        <v>870502.16</v>
      </c>
      <c r="D1799" s="28" t="n">
        <v>0</v>
      </c>
      <c r="E1799" s="28" t="n">
        <v>0</v>
      </c>
      <c r="F1799" s="28" t="s">
        <v>345</v>
      </c>
      <c r="G1799" s="28" t="n">
        <v>0</v>
      </c>
      <c r="H1799" s="28" t="n">
        <v>0</v>
      </c>
      <c r="I1799" s="28" t="n">
        <v>0</v>
      </c>
      <c r="J1799" s="28" t="n">
        <v>235</v>
      </c>
      <c r="K1799" s="28" t="n">
        <v>11</v>
      </c>
      <c r="L1799" s="28" t="n">
        <v>3</v>
      </c>
      <c r="M1799" s="28" t="s">
        <v>146</v>
      </c>
      <c r="N1799" s="28" t="s">
        <v>138</v>
      </c>
      <c r="O1799" s="29" t="n">
        <v>45120</v>
      </c>
      <c r="P1799" s="28" t="n">
        <f aca="false">ROUNDDOWN(($B1799-$O1799)/30,0)</f>
        <v>19</v>
      </c>
      <c r="Q1799" s="28" t="str">
        <f aca="false">TEXT($B1799,"yyyy-mm")</f>
        <v>2025-02</v>
      </c>
      <c r="R1799" s="28" t="n">
        <f aca="false">IF(AND($O1799&gt;=DATE(2025,1,1),$O1799&lt;=DATE(2025,4,30)),1,0)</f>
        <v>0</v>
      </c>
    </row>
    <row r="1800" customFormat="false" ht="15" hidden="false" customHeight="false" outlineLevel="0" collapsed="false">
      <c r="A1800" s="28" t="n">
        <v>193</v>
      </c>
      <c r="B1800" s="29" t="n">
        <v>45747</v>
      </c>
      <c r="C1800" s="28" t="n">
        <v>839412.8</v>
      </c>
      <c r="D1800" s="28" t="n">
        <v>0</v>
      </c>
      <c r="E1800" s="28" t="n">
        <v>0</v>
      </c>
      <c r="F1800" s="28" t="s">
        <v>345</v>
      </c>
      <c r="G1800" s="28" t="n">
        <v>0</v>
      </c>
      <c r="H1800" s="28" t="n">
        <v>0</v>
      </c>
      <c r="I1800" s="28" t="n">
        <v>0</v>
      </c>
      <c r="J1800" s="28" t="n">
        <v>235</v>
      </c>
      <c r="K1800" s="28" t="n">
        <v>11</v>
      </c>
      <c r="L1800" s="28" t="n">
        <v>3</v>
      </c>
      <c r="M1800" s="28" t="s">
        <v>146</v>
      </c>
      <c r="N1800" s="28" t="s">
        <v>138</v>
      </c>
      <c r="O1800" s="29" t="n">
        <v>45120</v>
      </c>
      <c r="P1800" s="28" t="n">
        <f aca="false">ROUNDDOWN(($B1800-$O1800)/30,0)</f>
        <v>20</v>
      </c>
      <c r="Q1800" s="28" t="str">
        <f aca="false">TEXT($B1800,"yyyy-mm")</f>
        <v>2025-03</v>
      </c>
      <c r="R1800" s="28" t="n">
        <f aca="false">IF(AND($O1800&gt;=DATE(2025,1,1),$O1800&lt;=DATE(2025,4,30)),1,0)</f>
        <v>0</v>
      </c>
    </row>
    <row r="1801" customFormat="false" ht="15" hidden="false" customHeight="false" outlineLevel="0" collapsed="false">
      <c r="A1801" s="28" t="n">
        <v>193</v>
      </c>
      <c r="B1801" s="29" t="n">
        <v>45777</v>
      </c>
      <c r="C1801" s="28" t="n">
        <v>808323.44</v>
      </c>
      <c r="D1801" s="28" t="n">
        <v>0</v>
      </c>
      <c r="E1801" s="28" t="n">
        <v>0</v>
      </c>
      <c r="F1801" s="28" t="s">
        <v>345</v>
      </c>
      <c r="G1801" s="28" t="n">
        <v>0</v>
      </c>
      <c r="H1801" s="28" t="n">
        <v>0</v>
      </c>
      <c r="I1801" s="28" t="n">
        <v>0</v>
      </c>
      <c r="J1801" s="28" t="n">
        <v>235</v>
      </c>
      <c r="K1801" s="28" t="n">
        <v>11</v>
      </c>
      <c r="L1801" s="28" t="n">
        <v>3</v>
      </c>
      <c r="M1801" s="28" t="s">
        <v>146</v>
      </c>
      <c r="N1801" s="28" t="s">
        <v>138</v>
      </c>
      <c r="O1801" s="29" t="n">
        <v>45120</v>
      </c>
      <c r="P1801" s="28" t="n">
        <f aca="false">ROUNDDOWN(($B1801-$O1801)/30,0)</f>
        <v>21</v>
      </c>
      <c r="Q1801" s="28" t="str">
        <f aca="false">TEXT($B1801,"yyyy-mm")</f>
        <v>2025-04</v>
      </c>
      <c r="R1801" s="28" t="n">
        <f aca="false">IF(AND($O1801&gt;=DATE(2025,1,1),$O1801&lt;=DATE(2025,4,30)),1,0)</f>
        <v>0</v>
      </c>
    </row>
    <row r="1802" customFormat="false" ht="15" hidden="false" customHeight="false" outlineLevel="0" collapsed="false">
      <c r="A1802" s="28" t="n">
        <v>193</v>
      </c>
      <c r="B1802" s="29" t="n">
        <v>45808</v>
      </c>
      <c r="C1802" s="28" t="n">
        <v>777234.08</v>
      </c>
      <c r="D1802" s="28" t="n">
        <v>0</v>
      </c>
      <c r="E1802" s="28" t="n">
        <v>0</v>
      </c>
      <c r="F1802" s="28" t="s">
        <v>345</v>
      </c>
      <c r="G1802" s="28" t="n">
        <v>0</v>
      </c>
      <c r="H1802" s="28" t="n">
        <v>0</v>
      </c>
      <c r="I1802" s="28" t="n">
        <v>0</v>
      </c>
      <c r="J1802" s="28" t="n">
        <v>235</v>
      </c>
      <c r="K1802" s="28" t="n">
        <v>11</v>
      </c>
      <c r="L1802" s="28" t="n">
        <v>3</v>
      </c>
      <c r="M1802" s="28" t="s">
        <v>146</v>
      </c>
      <c r="N1802" s="28" t="s">
        <v>138</v>
      </c>
      <c r="O1802" s="29" t="n">
        <v>45120</v>
      </c>
      <c r="P1802" s="28" t="n">
        <f aca="false">ROUNDDOWN(($B1802-$O1802)/30,0)</f>
        <v>22</v>
      </c>
      <c r="Q1802" s="28" t="str">
        <f aca="false">TEXT($B1802,"yyyy-mm")</f>
        <v>2025-05</v>
      </c>
      <c r="R1802" s="28" t="n">
        <f aca="false">IF(AND($O1802&gt;=DATE(2025,1,1),$O1802&lt;=DATE(2025,4,30)),1,0)</f>
        <v>0</v>
      </c>
    </row>
    <row r="1803" customFormat="false" ht="15" hidden="false" customHeight="false" outlineLevel="0" collapsed="false">
      <c r="A1803" s="28" t="n">
        <v>193</v>
      </c>
      <c r="B1803" s="29" t="n">
        <v>45838</v>
      </c>
      <c r="C1803" s="28" t="n">
        <v>746144.72</v>
      </c>
      <c r="D1803" s="28" t="n">
        <v>0</v>
      </c>
      <c r="E1803" s="28" t="n">
        <v>0</v>
      </c>
      <c r="F1803" s="28" t="s">
        <v>345</v>
      </c>
      <c r="G1803" s="28" t="n">
        <v>0</v>
      </c>
      <c r="H1803" s="28" t="n">
        <v>0</v>
      </c>
      <c r="I1803" s="28" t="n">
        <v>0</v>
      </c>
      <c r="J1803" s="28" t="n">
        <v>235</v>
      </c>
      <c r="K1803" s="28" t="n">
        <v>11</v>
      </c>
      <c r="L1803" s="28" t="n">
        <v>3</v>
      </c>
      <c r="M1803" s="28" t="s">
        <v>146</v>
      </c>
      <c r="N1803" s="28" t="s">
        <v>138</v>
      </c>
      <c r="O1803" s="29" t="n">
        <v>45120</v>
      </c>
      <c r="P1803" s="28" t="n">
        <f aca="false">ROUNDDOWN(($B1803-$O1803)/30,0)</f>
        <v>23</v>
      </c>
      <c r="Q1803" s="28" t="str">
        <f aca="false">TEXT($B1803,"yyyy-mm")</f>
        <v>2025-06</v>
      </c>
      <c r="R1803" s="28" t="n">
        <f aca="false">IF(AND($O1803&gt;=DATE(2025,1,1),$O1803&lt;=DATE(2025,4,30)),1,0)</f>
        <v>0</v>
      </c>
    </row>
    <row r="1804" customFormat="false" ht="15" hidden="false" customHeight="false" outlineLevel="0" collapsed="false">
      <c r="A1804" s="28" t="n">
        <v>193</v>
      </c>
      <c r="B1804" s="29" t="n">
        <v>45869</v>
      </c>
      <c r="C1804" s="28" t="n">
        <v>715055.36</v>
      </c>
      <c r="D1804" s="28" t="n">
        <v>0</v>
      </c>
      <c r="E1804" s="28" t="n">
        <v>0</v>
      </c>
      <c r="F1804" s="28" t="s">
        <v>345</v>
      </c>
      <c r="G1804" s="28" t="n">
        <v>0</v>
      </c>
      <c r="H1804" s="28" t="n">
        <v>0</v>
      </c>
      <c r="I1804" s="28" t="n">
        <v>0</v>
      </c>
      <c r="J1804" s="28" t="n">
        <v>235</v>
      </c>
      <c r="K1804" s="28" t="n">
        <v>11</v>
      </c>
      <c r="L1804" s="28" t="n">
        <v>3</v>
      </c>
      <c r="M1804" s="28" t="s">
        <v>146</v>
      </c>
      <c r="N1804" s="28" t="s">
        <v>138</v>
      </c>
      <c r="O1804" s="29" t="n">
        <v>45120</v>
      </c>
      <c r="P1804" s="28" t="n">
        <f aca="false">ROUNDDOWN(($B1804-$O1804)/30,0)</f>
        <v>24</v>
      </c>
      <c r="Q1804" s="28" t="str">
        <f aca="false">TEXT($B1804,"yyyy-mm")</f>
        <v>2025-07</v>
      </c>
      <c r="R1804" s="28" t="n">
        <f aca="false">IF(AND($O1804&gt;=DATE(2025,1,1),$O1804&lt;=DATE(2025,4,30)),1,0)</f>
        <v>0</v>
      </c>
    </row>
    <row r="1805" customFormat="false" ht="15" hidden="false" customHeight="false" outlineLevel="0" collapsed="false">
      <c r="A1805" s="28" t="n">
        <v>193</v>
      </c>
      <c r="B1805" s="29" t="n">
        <v>45900</v>
      </c>
      <c r="C1805" s="28" t="n">
        <v>683966</v>
      </c>
      <c r="D1805" s="28" t="n">
        <v>0</v>
      </c>
      <c r="E1805" s="28" t="n">
        <v>0</v>
      </c>
      <c r="F1805" s="28" t="s">
        <v>345</v>
      </c>
      <c r="G1805" s="28" t="n">
        <v>0</v>
      </c>
      <c r="H1805" s="28" t="n">
        <v>0</v>
      </c>
      <c r="I1805" s="28" t="n">
        <v>0</v>
      </c>
      <c r="J1805" s="28" t="n">
        <v>235</v>
      </c>
      <c r="K1805" s="28" t="n">
        <v>11</v>
      </c>
      <c r="L1805" s="28" t="n">
        <v>3</v>
      </c>
      <c r="M1805" s="28" t="s">
        <v>146</v>
      </c>
      <c r="N1805" s="28" t="s">
        <v>138</v>
      </c>
      <c r="O1805" s="29" t="n">
        <v>45120</v>
      </c>
      <c r="P1805" s="28" t="n">
        <f aca="false">ROUNDDOWN(($B1805-$O1805)/30,0)</f>
        <v>26</v>
      </c>
      <c r="Q1805" s="28" t="str">
        <f aca="false">TEXT($B1805,"yyyy-mm")</f>
        <v>2025-08</v>
      </c>
      <c r="R1805" s="28" t="n">
        <f aca="false">IF(AND($O1805&gt;=DATE(2025,1,1),$O1805&lt;=DATE(2025,4,30)),1,0)</f>
        <v>0</v>
      </c>
    </row>
    <row r="1806" customFormat="false" ht="15" hidden="false" customHeight="false" outlineLevel="0" collapsed="false">
      <c r="A1806" s="28" t="n">
        <v>193</v>
      </c>
      <c r="B1806" s="29" t="n">
        <v>45930</v>
      </c>
      <c r="C1806" s="28" t="n">
        <v>652876.64</v>
      </c>
      <c r="D1806" s="28" t="n">
        <v>0</v>
      </c>
      <c r="E1806" s="28" t="n">
        <v>0</v>
      </c>
      <c r="F1806" s="28" t="s">
        <v>345</v>
      </c>
      <c r="G1806" s="28" t="n">
        <v>0</v>
      </c>
      <c r="H1806" s="28" t="n">
        <v>0</v>
      </c>
      <c r="I1806" s="28" t="n">
        <v>0</v>
      </c>
      <c r="J1806" s="28" t="n">
        <v>235</v>
      </c>
      <c r="K1806" s="28" t="n">
        <v>11</v>
      </c>
      <c r="L1806" s="28" t="n">
        <v>3</v>
      </c>
      <c r="M1806" s="28" t="s">
        <v>146</v>
      </c>
      <c r="N1806" s="28" t="s">
        <v>138</v>
      </c>
      <c r="O1806" s="29" t="n">
        <v>45120</v>
      </c>
      <c r="P1806" s="28" t="n">
        <f aca="false">ROUNDDOWN(($B1806-$O1806)/30,0)</f>
        <v>27</v>
      </c>
      <c r="Q1806" s="28" t="str">
        <f aca="false">TEXT($B1806,"yyyy-mm")</f>
        <v>2025-09</v>
      </c>
      <c r="R1806" s="28" t="n">
        <f aca="false">IF(AND($O1806&gt;=DATE(2025,1,1),$O1806&lt;=DATE(2025,4,30)),1,0)</f>
        <v>0</v>
      </c>
    </row>
    <row r="1807" customFormat="false" ht="15" hidden="false" customHeight="false" outlineLevel="0" collapsed="false">
      <c r="A1807" s="28" t="n">
        <v>193</v>
      </c>
      <c r="B1807" s="29" t="n">
        <v>45961</v>
      </c>
      <c r="C1807" s="28" t="n">
        <v>621787.28</v>
      </c>
      <c r="D1807" s="28" t="n">
        <v>0</v>
      </c>
      <c r="E1807" s="28" t="n">
        <v>0</v>
      </c>
      <c r="F1807" s="28" t="s">
        <v>345</v>
      </c>
      <c r="G1807" s="28" t="n">
        <v>0</v>
      </c>
      <c r="H1807" s="28" t="n">
        <v>0</v>
      </c>
      <c r="I1807" s="28" t="n">
        <v>0</v>
      </c>
      <c r="J1807" s="28" t="n">
        <v>235</v>
      </c>
      <c r="K1807" s="28" t="n">
        <v>11</v>
      </c>
      <c r="L1807" s="28" t="n">
        <v>3</v>
      </c>
      <c r="M1807" s="28" t="s">
        <v>146</v>
      </c>
      <c r="N1807" s="28" t="s">
        <v>138</v>
      </c>
      <c r="O1807" s="29" t="n">
        <v>45120</v>
      </c>
      <c r="P1807" s="28" t="n">
        <f aca="false">ROUNDDOWN(($B1807-$O1807)/30,0)</f>
        <v>28</v>
      </c>
      <c r="Q1807" s="28" t="str">
        <f aca="false">TEXT($B1807,"yyyy-mm")</f>
        <v>2025-10</v>
      </c>
      <c r="R1807" s="28" t="n">
        <f aca="false">IF(AND($O1807&gt;=DATE(2025,1,1),$O1807&lt;=DATE(2025,4,30)),1,0)</f>
        <v>0</v>
      </c>
    </row>
    <row r="1808" customFormat="false" ht="15" hidden="false" customHeight="false" outlineLevel="0" collapsed="false">
      <c r="A1808" s="28" t="n">
        <v>193</v>
      </c>
      <c r="B1808" s="29" t="n">
        <v>45991</v>
      </c>
      <c r="C1808" s="28" t="n">
        <v>590697.92</v>
      </c>
      <c r="D1808" s="28" t="n">
        <v>0</v>
      </c>
      <c r="E1808" s="28" t="n">
        <v>0</v>
      </c>
      <c r="F1808" s="28" t="s">
        <v>345</v>
      </c>
      <c r="G1808" s="28" t="n">
        <v>0</v>
      </c>
      <c r="H1808" s="28" t="n">
        <v>0</v>
      </c>
      <c r="I1808" s="28" t="n">
        <v>0</v>
      </c>
      <c r="J1808" s="28" t="n">
        <v>235</v>
      </c>
      <c r="K1808" s="28" t="n">
        <v>11</v>
      </c>
      <c r="L1808" s="28" t="n">
        <v>3</v>
      </c>
      <c r="M1808" s="28" t="s">
        <v>146</v>
      </c>
      <c r="N1808" s="28" t="s">
        <v>138</v>
      </c>
      <c r="O1808" s="29" t="n">
        <v>45120</v>
      </c>
      <c r="P1808" s="28" t="n">
        <f aca="false">ROUNDDOWN(($B1808-$O1808)/30,0)</f>
        <v>29</v>
      </c>
      <c r="Q1808" s="28" t="str">
        <f aca="false">TEXT($B1808,"yyyy-mm")</f>
        <v>2025-11</v>
      </c>
      <c r="R1808" s="28" t="n">
        <f aca="false">IF(AND($O1808&gt;=DATE(2025,1,1),$O1808&lt;=DATE(2025,4,30)),1,0)</f>
        <v>0</v>
      </c>
    </row>
    <row r="1809" customFormat="false" ht="15" hidden="false" customHeight="false" outlineLevel="0" collapsed="false">
      <c r="A1809" s="28" t="n">
        <v>193</v>
      </c>
      <c r="B1809" s="29" t="n">
        <v>46022</v>
      </c>
      <c r="C1809" s="28" t="n">
        <v>559608.56</v>
      </c>
      <c r="D1809" s="28" t="n">
        <v>0</v>
      </c>
      <c r="E1809" s="28" t="n">
        <v>0</v>
      </c>
      <c r="F1809" s="28" t="s">
        <v>345</v>
      </c>
      <c r="G1809" s="28" t="n">
        <v>0</v>
      </c>
      <c r="H1809" s="28" t="n">
        <v>0</v>
      </c>
      <c r="I1809" s="28" t="n">
        <v>0</v>
      </c>
      <c r="J1809" s="28" t="n">
        <v>235</v>
      </c>
      <c r="K1809" s="28" t="n">
        <v>11</v>
      </c>
      <c r="L1809" s="28" t="n">
        <v>3</v>
      </c>
      <c r="M1809" s="28" t="s">
        <v>146</v>
      </c>
      <c r="N1809" s="28" t="s">
        <v>138</v>
      </c>
      <c r="O1809" s="29" t="n">
        <v>45120</v>
      </c>
      <c r="P1809" s="28" t="n">
        <f aca="false">ROUNDDOWN(($B1809-$O1809)/30,0)</f>
        <v>30</v>
      </c>
      <c r="Q1809" s="28" t="str">
        <f aca="false">TEXT($B1809,"yyyy-mm")</f>
        <v>2025-12</v>
      </c>
      <c r="R1809" s="28" t="n">
        <f aca="false">IF(AND($O1809&gt;=DATE(2025,1,1),$O1809&lt;=DATE(2025,4,30)),1,0)</f>
        <v>0</v>
      </c>
    </row>
    <row r="1810" customFormat="false" ht="15" hidden="false" customHeight="false" outlineLevel="0" collapsed="false">
      <c r="A1810" s="28" t="n">
        <v>193</v>
      </c>
      <c r="B1810" s="29" t="n">
        <v>46053</v>
      </c>
      <c r="C1810" s="28" t="n">
        <v>528519.2</v>
      </c>
      <c r="D1810" s="28" t="n">
        <v>0</v>
      </c>
      <c r="E1810" s="28" t="n">
        <v>0</v>
      </c>
      <c r="F1810" s="28" t="s">
        <v>345</v>
      </c>
      <c r="G1810" s="28" t="n">
        <v>0</v>
      </c>
      <c r="H1810" s="28" t="n">
        <v>0</v>
      </c>
      <c r="I1810" s="28" t="n">
        <v>0</v>
      </c>
      <c r="J1810" s="28" t="n">
        <v>235</v>
      </c>
      <c r="K1810" s="28" t="n">
        <v>11</v>
      </c>
      <c r="L1810" s="28" t="n">
        <v>3</v>
      </c>
      <c r="M1810" s="28" t="s">
        <v>146</v>
      </c>
      <c r="N1810" s="28" t="s">
        <v>138</v>
      </c>
      <c r="O1810" s="29" t="n">
        <v>45120</v>
      </c>
      <c r="P1810" s="28" t="n">
        <f aca="false">ROUNDDOWN(($B1810-$O1810)/30,0)</f>
        <v>31</v>
      </c>
      <c r="Q1810" s="28" t="str">
        <f aca="false">TEXT($B1810,"yyyy-mm")</f>
        <v>2026-01</v>
      </c>
      <c r="R1810" s="28" t="n">
        <f aca="false">IF(AND($O1810&gt;=DATE(2025,1,1),$O1810&lt;=DATE(2025,4,30)),1,0)</f>
        <v>0</v>
      </c>
    </row>
    <row r="1811" customFormat="false" ht="15" hidden="false" customHeight="false" outlineLevel="0" collapsed="false">
      <c r="A1811" s="28" t="n">
        <v>193</v>
      </c>
      <c r="B1811" s="29" t="n">
        <v>46081</v>
      </c>
      <c r="C1811" s="28" t="n">
        <v>497429.84</v>
      </c>
      <c r="D1811" s="28" t="n">
        <v>0</v>
      </c>
      <c r="E1811" s="28" t="n">
        <v>0</v>
      </c>
      <c r="F1811" s="28" t="s">
        <v>345</v>
      </c>
      <c r="G1811" s="28" t="n">
        <v>0</v>
      </c>
      <c r="H1811" s="28" t="n">
        <v>0</v>
      </c>
      <c r="I1811" s="28" t="n">
        <v>0</v>
      </c>
      <c r="J1811" s="28" t="n">
        <v>235</v>
      </c>
      <c r="K1811" s="28" t="n">
        <v>11</v>
      </c>
      <c r="L1811" s="28" t="n">
        <v>3</v>
      </c>
      <c r="M1811" s="28" t="s">
        <v>146</v>
      </c>
      <c r="N1811" s="28" t="s">
        <v>138</v>
      </c>
      <c r="O1811" s="29" t="n">
        <v>45120</v>
      </c>
      <c r="P1811" s="28" t="n">
        <f aca="false">ROUNDDOWN(($B1811-$O1811)/30,0)</f>
        <v>32</v>
      </c>
      <c r="Q1811" s="28" t="str">
        <f aca="false">TEXT($B1811,"yyyy-mm")</f>
        <v>2026-02</v>
      </c>
      <c r="R1811" s="28" t="n">
        <f aca="false">IF(AND($O1811&gt;=DATE(2025,1,1),$O1811&lt;=DATE(2025,4,30)),1,0)</f>
        <v>0</v>
      </c>
    </row>
    <row r="1812" customFormat="false" ht="15" hidden="false" customHeight="false" outlineLevel="0" collapsed="false">
      <c r="A1812" s="28" t="n">
        <v>193</v>
      </c>
      <c r="B1812" s="29" t="n">
        <v>46112</v>
      </c>
      <c r="C1812" s="28" t="n">
        <v>466340.48</v>
      </c>
      <c r="D1812" s="28" t="n">
        <v>0</v>
      </c>
      <c r="E1812" s="28" t="n">
        <v>0</v>
      </c>
      <c r="F1812" s="28" t="s">
        <v>345</v>
      </c>
      <c r="G1812" s="28" t="n">
        <v>0</v>
      </c>
      <c r="H1812" s="28" t="n">
        <v>0</v>
      </c>
      <c r="I1812" s="28" t="n">
        <v>0</v>
      </c>
      <c r="J1812" s="28" t="n">
        <v>235</v>
      </c>
      <c r="K1812" s="28" t="n">
        <v>11</v>
      </c>
      <c r="L1812" s="28" t="n">
        <v>3</v>
      </c>
      <c r="M1812" s="28" t="s">
        <v>146</v>
      </c>
      <c r="N1812" s="28" t="s">
        <v>138</v>
      </c>
      <c r="O1812" s="29" t="n">
        <v>45120</v>
      </c>
      <c r="P1812" s="28" t="n">
        <f aca="false">ROUNDDOWN(($B1812-$O1812)/30,0)</f>
        <v>33</v>
      </c>
      <c r="Q1812" s="28" t="str">
        <f aca="false">TEXT($B1812,"yyyy-mm")</f>
        <v>2026-03</v>
      </c>
      <c r="R1812" s="28" t="n">
        <f aca="false">IF(AND($O1812&gt;=DATE(2025,1,1),$O1812&lt;=DATE(2025,4,30)),1,0)</f>
        <v>0</v>
      </c>
    </row>
    <row r="1813" customFormat="false" ht="15" hidden="false" customHeight="false" outlineLevel="0" collapsed="false">
      <c r="A1813" s="28" t="n">
        <v>193</v>
      </c>
      <c r="B1813" s="29" t="n">
        <v>46142</v>
      </c>
      <c r="C1813" s="28" t="n">
        <v>435251.12</v>
      </c>
      <c r="D1813" s="28" t="n">
        <v>0</v>
      </c>
      <c r="E1813" s="28" t="n">
        <v>0</v>
      </c>
      <c r="F1813" s="28" t="s">
        <v>345</v>
      </c>
      <c r="G1813" s="28" t="n">
        <v>0</v>
      </c>
      <c r="H1813" s="28" t="n">
        <v>0</v>
      </c>
      <c r="I1813" s="28" t="n">
        <v>0</v>
      </c>
      <c r="J1813" s="28" t="n">
        <v>235</v>
      </c>
      <c r="K1813" s="28" t="n">
        <v>11</v>
      </c>
      <c r="L1813" s="28" t="n">
        <v>3</v>
      </c>
      <c r="M1813" s="28" t="s">
        <v>146</v>
      </c>
      <c r="N1813" s="28" t="s">
        <v>138</v>
      </c>
      <c r="O1813" s="29" t="n">
        <v>45120</v>
      </c>
      <c r="P1813" s="28" t="n">
        <f aca="false">ROUNDDOWN(($B1813-$O1813)/30,0)</f>
        <v>34</v>
      </c>
      <c r="Q1813" s="28" t="str">
        <f aca="false">TEXT($B1813,"yyyy-mm")</f>
        <v>2026-04</v>
      </c>
      <c r="R1813" s="28" t="n">
        <f aca="false">IF(AND($O1813&gt;=DATE(2025,1,1),$O1813&lt;=DATE(2025,4,30)),1,0)</f>
        <v>0</v>
      </c>
    </row>
    <row r="1814" customFormat="false" ht="15" hidden="false" customHeight="false" outlineLevel="0" collapsed="false">
      <c r="A1814" s="28" t="n">
        <v>193</v>
      </c>
      <c r="B1814" s="29" t="n">
        <v>46173</v>
      </c>
      <c r="C1814" s="28" t="n">
        <v>404161.76</v>
      </c>
      <c r="D1814" s="28" t="n">
        <v>0</v>
      </c>
      <c r="E1814" s="28" t="n">
        <v>0</v>
      </c>
      <c r="F1814" s="28" t="s">
        <v>345</v>
      </c>
      <c r="G1814" s="28" t="n">
        <v>0</v>
      </c>
      <c r="H1814" s="28" t="n">
        <v>0</v>
      </c>
      <c r="I1814" s="28" t="n">
        <v>0</v>
      </c>
      <c r="J1814" s="28" t="n">
        <v>235</v>
      </c>
      <c r="K1814" s="28" t="n">
        <v>11</v>
      </c>
      <c r="L1814" s="28" t="n">
        <v>3</v>
      </c>
      <c r="M1814" s="28" t="s">
        <v>146</v>
      </c>
      <c r="N1814" s="28" t="s">
        <v>138</v>
      </c>
      <c r="O1814" s="29" t="n">
        <v>45120</v>
      </c>
      <c r="P1814" s="28" t="n">
        <f aca="false">ROUNDDOWN(($B1814-$O1814)/30,0)</f>
        <v>35</v>
      </c>
      <c r="Q1814" s="28" t="str">
        <f aca="false">TEXT($B1814,"yyyy-mm")</f>
        <v>2026-05</v>
      </c>
      <c r="R1814" s="28" t="n">
        <f aca="false">IF(AND($O1814&gt;=DATE(2025,1,1),$O1814&lt;=DATE(2025,4,30)),1,0)</f>
        <v>0</v>
      </c>
    </row>
    <row r="1815" customFormat="false" ht="15" hidden="false" customHeight="false" outlineLevel="0" collapsed="false">
      <c r="A1815" s="28" t="n">
        <v>193</v>
      </c>
      <c r="B1815" s="29" t="n">
        <v>46203</v>
      </c>
      <c r="C1815" s="28" t="n">
        <v>373072.4</v>
      </c>
      <c r="D1815" s="28" t="n">
        <v>0</v>
      </c>
      <c r="E1815" s="28" t="n">
        <v>0</v>
      </c>
      <c r="F1815" s="28" t="s">
        <v>345</v>
      </c>
      <c r="G1815" s="28" t="n">
        <v>0</v>
      </c>
      <c r="H1815" s="28" t="n">
        <v>0</v>
      </c>
      <c r="I1815" s="28" t="n">
        <v>0</v>
      </c>
      <c r="J1815" s="28" t="n">
        <v>235</v>
      </c>
      <c r="K1815" s="28" t="n">
        <v>11</v>
      </c>
      <c r="L1815" s="28" t="n">
        <v>3</v>
      </c>
      <c r="M1815" s="28" t="s">
        <v>146</v>
      </c>
      <c r="N1815" s="28" t="s">
        <v>138</v>
      </c>
      <c r="O1815" s="29" t="n">
        <v>45120</v>
      </c>
      <c r="P1815" s="28" t="n">
        <f aca="false">ROUNDDOWN(($B1815-$O1815)/30,0)</f>
        <v>36</v>
      </c>
      <c r="Q1815" s="28" t="str">
        <f aca="false">TEXT($B1815,"yyyy-mm")</f>
        <v>2026-06</v>
      </c>
      <c r="R1815" s="28" t="n">
        <f aca="false">IF(AND($O1815&gt;=DATE(2025,1,1),$O1815&lt;=DATE(2025,4,30)),1,0)</f>
        <v>0</v>
      </c>
    </row>
    <row r="1816" customFormat="false" ht="15" hidden="false" customHeight="false" outlineLevel="0" collapsed="false">
      <c r="A1816" s="28" t="n">
        <v>193</v>
      </c>
      <c r="B1816" s="29" t="n">
        <v>46234</v>
      </c>
      <c r="C1816" s="28" t="n">
        <v>341983.04</v>
      </c>
      <c r="D1816" s="28" t="n">
        <v>0</v>
      </c>
      <c r="E1816" s="28" t="n">
        <v>0</v>
      </c>
      <c r="F1816" s="28" t="s">
        <v>345</v>
      </c>
      <c r="G1816" s="28" t="n">
        <v>0</v>
      </c>
      <c r="H1816" s="28" t="n">
        <v>0</v>
      </c>
      <c r="I1816" s="28" t="n">
        <v>0</v>
      </c>
      <c r="J1816" s="28" t="n">
        <v>235</v>
      </c>
      <c r="K1816" s="28" t="n">
        <v>11</v>
      </c>
      <c r="L1816" s="28" t="n">
        <v>3</v>
      </c>
      <c r="M1816" s="28" t="s">
        <v>146</v>
      </c>
      <c r="N1816" s="28" t="s">
        <v>138</v>
      </c>
      <c r="O1816" s="29" t="n">
        <v>45120</v>
      </c>
      <c r="P1816" s="28" t="n">
        <f aca="false">ROUNDDOWN(($B1816-$O1816)/30,0)</f>
        <v>37</v>
      </c>
      <c r="Q1816" s="28" t="str">
        <f aca="false">TEXT($B1816,"yyyy-mm")</f>
        <v>2026-07</v>
      </c>
      <c r="R1816" s="28" t="n">
        <f aca="false">IF(AND($O1816&gt;=DATE(2025,1,1),$O1816&lt;=DATE(2025,4,30)),1,0)</f>
        <v>0</v>
      </c>
    </row>
    <row r="1817" customFormat="false" ht="15" hidden="false" customHeight="false" outlineLevel="0" collapsed="false">
      <c r="A1817" s="28" t="n">
        <v>193</v>
      </c>
      <c r="B1817" s="29" t="n">
        <v>46265</v>
      </c>
      <c r="C1817" s="28" t="n">
        <v>310893.68</v>
      </c>
      <c r="D1817" s="28" t="n">
        <v>0</v>
      </c>
      <c r="E1817" s="28" t="n">
        <v>0</v>
      </c>
      <c r="F1817" s="28" t="s">
        <v>345</v>
      </c>
      <c r="G1817" s="28" t="n">
        <v>0</v>
      </c>
      <c r="H1817" s="28" t="n">
        <v>0</v>
      </c>
      <c r="I1817" s="28" t="n">
        <v>0</v>
      </c>
      <c r="J1817" s="28" t="n">
        <v>235</v>
      </c>
      <c r="K1817" s="28" t="n">
        <v>11</v>
      </c>
      <c r="L1817" s="28" t="n">
        <v>3</v>
      </c>
      <c r="M1817" s="28" t="s">
        <v>146</v>
      </c>
      <c r="N1817" s="28" t="s">
        <v>138</v>
      </c>
      <c r="O1817" s="29" t="n">
        <v>45120</v>
      </c>
      <c r="P1817" s="28" t="n">
        <f aca="false">ROUNDDOWN(($B1817-$O1817)/30,0)</f>
        <v>38</v>
      </c>
      <c r="Q1817" s="28" t="str">
        <f aca="false">TEXT($B1817,"yyyy-mm")</f>
        <v>2026-08</v>
      </c>
      <c r="R1817" s="28" t="n">
        <f aca="false">IF(AND($O1817&gt;=DATE(2025,1,1),$O1817&lt;=DATE(2025,4,30)),1,0)</f>
        <v>0</v>
      </c>
    </row>
    <row r="1818" customFormat="false" ht="15" hidden="false" customHeight="false" outlineLevel="0" collapsed="false">
      <c r="A1818" s="28" t="n">
        <v>194</v>
      </c>
      <c r="B1818" s="29" t="n">
        <v>45504</v>
      </c>
      <c r="C1818" s="28" t="n">
        <v>9800</v>
      </c>
      <c r="D1818" s="28" t="n">
        <v>0</v>
      </c>
      <c r="E1818" s="28" t="n">
        <v>0</v>
      </c>
      <c r="F1818" s="28" t="s">
        <v>345</v>
      </c>
      <c r="G1818" s="28" t="n">
        <v>0</v>
      </c>
      <c r="H1818" s="28" t="n">
        <v>0</v>
      </c>
      <c r="I1818" s="28" t="n">
        <v>0</v>
      </c>
      <c r="J1818" s="28" t="n">
        <v>177</v>
      </c>
      <c r="K1818" s="28" t="n">
        <v>5</v>
      </c>
      <c r="L1818" s="28" t="n">
        <v>3</v>
      </c>
      <c r="M1818" s="28" t="s">
        <v>147</v>
      </c>
      <c r="N1818" s="28" t="s">
        <v>138</v>
      </c>
      <c r="O1818" s="29" t="n">
        <v>45474</v>
      </c>
      <c r="P1818" s="28" t="n">
        <f aca="false">ROUNDDOWN(($B1818-$O1818)/30,0)</f>
        <v>1</v>
      </c>
      <c r="Q1818" s="28" t="str">
        <f aca="false">TEXT($B1818,"yyyy-mm")</f>
        <v>2024-07</v>
      </c>
      <c r="R1818" s="28" t="n">
        <f aca="false">IF(AND($O1818&gt;=DATE(2025,1,1),$O1818&lt;=DATE(2025,4,30)),1,0)</f>
        <v>0</v>
      </c>
    </row>
    <row r="1819" customFormat="false" ht="15" hidden="false" customHeight="false" outlineLevel="0" collapsed="false">
      <c r="A1819" s="28" t="n">
        <v>194</v>
      </c>
      <c r="B1819" s="29" t="n">
        <v>45535</v>
      </c>
      <c r="C1819" s="28" t="n">
        <v>7840</v>
      </c>
      <c r="D1819" s="28" t="n">
        <v>0</v>
      </c>
      <c r="E1819" s="28" t="n">
        <v>0</v>
      </c>
      <c r="F1819" s="28" t="s">
        <v>345</v>
      </c>
      <c r="G1819" s="28" t="n">
        <v>0</v>
      </c>
      <c r="H1819" s="28" t="n">
        <v>0</v>
      </c>
      <c r="I1819" s="28" t="n">
        <v>0</v>
      </c>
      <c r="J1819" s="28" t="n">
        <v>177</v>
      </c>
      <c r="K1819" s="28" t="n">
        <v>5</v>
      </c>
      <c r="L1819" s="28" t="n">
        <v>3</v>
      </c>
      <c r="M1819" s="28" t="s">
        <v>147</v>
      </c>
      <c r="N1819" s="28" t="s">
        <v>138</v>
      </c>
      <c r="O1819" s="29" t="n">
        <v>45474</v>
      </c>
      <c r="P1819" s="28" t="n">
        <f aca="false">ROUNDDOWN(($B1819-$O1819)/30,0)</f>
        <v>2</v>
      </c>
      <c r="Q1819" s="28" t="str">
        <f aca="false">TEXT($B1819,"yyyy-mm")</f>
        <v>2024-08</v>
      </c>
      <c r="R1819" s="28" t="n">
        <f aca="false">IF(AND($O1819&gt;=DATE(2025,1,1),$O1819&lt;=DATE(2025,4,30)),1,0)</f>
        <v>0</v>
      </c>
    </row>
    <row r="1820" customFormat="false" ht="15" hidden="false" customHeight="false" outlineLevel="0" collapsed="false">
      <c r="A1820" s="28" t="n">
        <v>194</v>
      </c>
      <c r="B1820" s="29" t="n">
        <v>45565</v>
      </c>
      <c r="C1820" s="28" t="n">
        <v>5880</v>
      </c>
      <c r="D1820" s="28" t="n">
        <v>0</v>
      </c>
      <c r="E1820" s="28" t="n">
        <v>0</v>
      </c>
      <c r="F1820" s="28" t="s">
        <v>345</v>
      </c>
      <c r="G1820" s="28" t="n">
        <v>0</v>
      </c>
      <c r="H1820" s="28" t="n">
        <v>0</v>
      </c>
      <c r="I1820" s="28" t="n">
        <v>0</v>
      </c>
      <c r="J1820" s="28" t="n">
        <v>177</v>
      </c>
      <c r="K1820" s="28" t="n">
        <v>5</v>
      </c>
      <c r="L1820" s="28" t="n">
        <v>3</v>
      </c>
      <c r="M1820" s="28" t="s">
        <v>147</v>
      </c>
      <c r="N1820" s="28" t="s">
        <v>138</v>
      </c>
      <c r="O1820" s="29" t="n">
        <v>45474</v>
      </c>
      <c r="P1820" s="28" t="n">
        <f aca="false">ROUNDDOWN(($B1820-$O1820)/30,0)</f>
        <v>3</v>
      </c>
      <c r="Q1820" s="28" t="str">
        <f aca="false">TEXT($B1820,"yyyy-mm")</f>
        <v>2024-09</v>
      </c>
      <c r="R1820" s="28" t="n">
        <f aca="false">IF(AND($O1820&gt;=DATE(2025,1,1),$O1820&lt;=DATE(2025,4,30)),1,0)</f>
        <v>0</v>
      </c>
    </row>
    <row r="1821" customFormat="false" ht="15" hidden="false" customHeight="false" outlineLevel="0" collapsed="false">
      <c r="A1821" s="28" t="n">
        <v>194</v>
      </c>
      <c r="B1821" s="29" t="n">
        <v>45596</v>
      </c>
      <c r="C1821" s="28" t="n">
        <v>3920</v>
      </c>
      <c r="D1821" s="28" t="n">
        <v>0</v>
      </c>
      <c r="E1821" s="28" t="n">
        <v>0</v>
      </c>
      <c r="F1821" s="28" t="s">
        <v>345</v>
      </c>
      <c r="G1821" s="28" t="n">
        <v>0</v>
      </c>
      <c r="H1821" s="28" t="n">
        <v>0</v>
      </c>
      <c r="I1821" s="28" t="n">
        <v>0</v>
      </c>
      <c r="J1821" s="28" t="n">
        <v>177</v>
      </c>
      <c r="K1821" s="28" t="n">
        <v>5</v>
      </c>
      <c r="L1821" s="28" t="n">
        <v>3</v>
      </c>
      <c r="M1821" s="28" t="s">
        <v>147</v>
      </c>
      <c r="N1821" s="28" t="s">
        <v>138</v>
      </c>
      <c r="O1821" s="29" t="n">
        <v>45474</v>
      </c>
      <c r="P1821" s="28" t="n">
        <f aca="false">ROUNDDOWN(($B1821-$O1821)/30,0)</f>
        <v>4</v>
      </c>
      <c r="Q1821" s="28" t="str">
        <f aca="false">TEXT($B1821,"yyyy-mm")</f>
        <v>2024-10</v>
      </c>
      <c r="R1821" s="28" t="n">
        <f aca="false">IF(AND($O1821&gt;=DATE(2025,1,1),$O1821&lt;=DATE(2025,4,30)),1,0)</f>
        <v>0</v>
      </c>
    </row>
    <row r="1822" customFormat="false" ht="15" hidden="false" customHeight="false" outlineLevel="0" collapsed="false">
      <c r="A1822" s="28" t="n">
        <v>194</v>
      </c>
      <c r="B1822" s="29" t="n">
        <v>45626</v>
      </c>
      <c r="C1822" s="28" t="n">
        <v>1960</v>
      </c>
      <c r="D1822" s="28" t="n">
        <v>0</v>
      </c>
      <c r="E1822" s="28" t="n">
        <v>0</v>
      </c>
      <c r="F1822" s="28" t="s">
        <v>345</v>
      </c>
      <c r="G1822" s="28" t="n">
        <v>0</v>
      </c>
      <c r="H1822" s="28" t="n">
        <v>0</v>
      </c>
      <c r="I1822" s="28" t="n">
        <v>0</v>
      </c>
      <c r="J1822" s="28" t="n">
        <v>177</v>
      </c>
      <c r="K1822" s="28" t="n">
        <v>5</v>
      </c>
      <c r="L1822" s="28" t="n">
        <v>3</v>
      </c>
      <c r="M1822" s="28" t="s">
        <v>147</v>
      </c>
      <c r="N1822" s="28" t="s">
        <v>138</v>
      </c>
      <c r="O1822" s="29" t="n">
        <v>45474</v>
      </c>
      <c r="P1822" s="28" t="n">
        <f aca="false">ROUNDDOWN(($B1822-$O1822)/30,0)</f>
        <v>5</v>
      </c>
      <c r="Q1822" s="28" t="str">
        <f aca="false">TEXT($B1822,"yyyy-mm")</f>
        <v>2024-11</v>
      </c>
      <c r="R1822" s="28" t="n">
        <f aca="false">IF(AND($O1822&gt;=DATE(2025,1,1),$O1822&lt;=DATE(2025,4,30)),1,0)</f>
        <v>0</v>
      </c>
    </row>
    <row r="1823" customFormat="false" ht="15" hidden="false" customHeight="false" outlineLevel="0" collapsed="false">
      <c r="A1823" s="28" t="n">
        <v>194</v>
      </c>
      <c r="B1823" s="29" t="n">
        <v>45657</v>
      </c>
      <c r="C1823" s="28" t="n">
        <v>0</v>
      </c>
      <c r="D1823" s="28" t="n">
        <v>0</v>
      </c>
      <c r="E1823" s="28" t="n">
        <v>0</v>
      </c>
      <c r="F1823" s="28" t="s">
        <v>345</v>
      </c>
      <c r="G1823" s="28" t="n">
        <v>0</v>
      </c>
      <c r="H1823" s="28" t="n">
        <v>0</v>
      </c>
      <c r="I1823" s="28" t="n">
        <v>0</v>
      </c>
      <c r="J1823" s="28" t="n">
        <v>177</v>
      </c>
      <c r="K1823" s="28" t="n">
        <v>5</v>
      </c>
      <c r="L1823" s="28" t="n">
        <v>3</v>
      </c>
      <c r="M1823" s="28" t="s">
        <v>147</v>
      </c>
      <c r="N1823" s="28" t="s">
        <v>138</v>
      </c>
      <c r="O1823" s="29" t="n">
        <v>45474</v>
      </c>
      <c r="P1823" s="28" t="n">
        <f aca="false">ROUNDDOWN(($B1823-$O1823)/30,0)</f>
        <v>6</v>
      </c>
      <c r="Q1823" s="28" t="str">
        <f aca="false">TEXT($B1823,"yyyy-mm")</f>
        <v>2024-12</v>
      </c>
      <c r="R1823" s="28" t="n">
        <f aca="false">IF(AND($O1823&gt;=DATE(2025,1,1),$O1823&lt;=DATE(2025,4,30)),1,0)</f>
        <v>0</v>
      </c>
    </row>
    <row r="1824" customFormat="false" ht="15" hidden="false" customHeight="false" outlineLevel="0" collapsed="false">
      <c r="A1824" s="28" t="n">
        <v>195</v>
      </c>
      <c r="B1824" s="29" t="n">
        <v>45412</v>
      </c>
      <c r="C1824" s="28" t="n">
        <v>17000</v>
      </c>
      <c r="D1824" s="28" t="n">
        <v>0</v>
      </c>
      <c r="E1824" s="28" t="n">
        <v>0</v>
      </c>
      <c r="F1824" s="28" t="s">
        <v>345</v>
      </c>
      <c r="G1824" s="28" t="n">
        <v>0</v>
      </c>
      <c r="H1824" s="28" t="n">
        <v>0</v>
      </c>
      <c r="I1824" s="28" t="n">
        <v>0</v>
      </c>
      <c r="J1824" s="28" t="n">
        <v>218</v>
      </c>
      <c r="K1824" s="28" t="n">
        <v>9</v>
      </c>
      <c r="L1824" s="28" t="n">
        <v>3</v>
      </c>
      <c r="M1824" s="28" t="s">
        <v>145</v>
      </c>
      <c r="N1824" s="28" t="s">
        <v>138</v>
      </c>
      <c r="O1824" s="29" t="n">
        <v>45410</v>
      </c>
      <c r="P1824" s="28" t="n">
        <f aca="false">ROUNDDOWN(($B1824-$O1824)/30,0)</f>
        <v>0</v>
      </c>
      <c r="Q1824" s="28" t="str">
        <f aca="false">TEXT($B1824,"yyyy-mm")</f>
        <v>2024-04</v>
      </c>
      <c r="R1824" s="28" t="n">
        <f aca="false">IF(AND($O1824&gt;=DATE(2025,1,1),$O1824&lt;=DATE(2025,4,30)),1,0)</f>
        <v>0</v>
      </c>
    </row>
    <row r="1825" customFormat="false" ht="15" hidden="false" customHeight="false" outlineLevel="0" collapsed="false">
      <c r="A1825" s="28" t="n">
        <v>195</v>
      </c>
      <c r="B1825" s="29" t="n">
        <v>45443</v>
      </c>
      <c r="C1825" s="28" t="n">
        <v>8500</v>
      </c>
      <c r="D1825" s="28" t="n">
        <v>0</v>
      </c>
      <c r="E1825" s="28" t="n">
        <v>0</v>
      </c>
      <c r="F1825" s="28" t="s">
        <v>345</v>
      </c>
      <c r="G1825" s="28" t="n">
        <v>0</v>
      </c>
      <c r="H1825" s="28" t="n">
        <v>0</v>
      </c>
      <c r="I1825" s="28" t="n">
        <v>0</v>
      </c>
      <c r="J1825" s="28" t="n">
        <v>218</v>
      </c>
      <c r="K1825" s="28" t="n">
        <v>9</v>
      </c>
      <c r="L1825" s="28" t="n">
        <v>3</v>
      </c>
      <c r="M1825" s="28" t="s">
        <v>145</v>
      </c>
      <c r="N1825" s="28" t="s">
        <v>138</v>
      </c>
      <c r="O1825" s="29" t="n">
        <v>45410</v>
      </c>
      <c r="P1825" s="28" t="n">
        <f aca="false">ROUNDDOWN(($B1825-$O1825)/30,0)</f>
        <v>1</v>
      </c>
      <c r="Q1825" s="28" t="str">
        <f aca="false">TEXT($B1825,"yyyy-mm")</f>
        <v>2024-05</v>
      </c>
      <c r="R1825" s="28" t="n">
        <f aca="false">IF(AND($O1825&gt;=DATE(2025,1,1),$O1825&lt;=DATE(2025,4,30)),1,0)</f>
        <v>0</v>
      </c>
    </row>
    <row r="1826" customFormat="false" ht="15" hidden="false" customHeight="false" outlineLevel="0" collapsed="false">
      <c r="A1826" s="28" t="n">
        <v>195</v>
      </c>
      <c r="B1826" s="29" t="n">
        <v>45473</v>
      </c>
      <c r="C1826" s="28" t="n">
        <v>0</v>
      </c>
      <c r="D1826" s="28" t="n">
        <v>0</v>
      </c>
      <c r="E1826" s="28" t="n">
        <v>0</v>
      </c>
      <c r="F1826" s="28" t="s">
        <v>345</v>
      </c>
      <c r="G1826" s="28" t="n">
        <v>0</v>
      </c>
      <c r="H1826" s="28" t="n">
        <v>0</v>
      </c>
      <c r="I1826" s="28" t="n">
        <v>0</v>
      </c>
      <c r="J1826" s="28" t="n">
        <v>218</v>
      </c>
      <c r="K1826" s="28" t="n">
        <v>9</v>
      </c>
      <c r="L1826" s="28" t="n">
        <v>3</v>
      </c>
      <c r="M1826" s="28" t="s">
        <v>145</v>
      </c>
      <c r="N1826" s="28" t="s">
        <v>138</v>
      </c>
      <c r="O1826" s="29" t="n">
        <v>45410</v>
      </c>
      <c r="P1826" s="28" t="n">
        <f aca="false">ROUNDDOWN(($B1826-$O1826)/30,0)</f>
        <v>2</v>
      </c>
      <c r="Q1826" s="28" t="str">
        <f aca="false">TEXT($B1826,"yyyy-mm")</f>
        <v>2024-06</v>
      </c>
      <c r="R1826" s="28" t="n">
        <f aca="false">IF(AND($O1826&gt;=DATE(2025,1,1),$O1826&lt;=DATE(2025,4,30)),1,0)</f>
        <v>0</v>
      </c>
    </row>
    <row r="1827" customFormat="false" ht="15" hidden="false" customHeight="false" outlineLevel="0" collapsed="false">
      <c r="A1827" s="28" t="n">
        <v>196</v>
      </c>
      <c r="B1827" s="29" t="n">
        <v>45443</v>
      </c>
      <c r="C1827" s="28" t="n">
        <v>390300</v>
      </c>
      <c r="D1827" s="28" t="n">
        <v>0</v>
      </c>
      <c r="E1827" s="28" t="n">
        <v>0</v>
      </c>
      <c r="F1827" s="28" t="s">
        <v>345</v>
      </c>
      <c r="G1827" s="28" t="n">
        <v>0</v>
      </c>
      <c r="H1827" s="28" t="n">
        <v>0</v>
      </c>
      <c r="I1827" s="28" t="n">
        <v>0</v>
      </c>
      <c r="J1827" s="28" t="n">
        <v>269</v>
      </c>
      <c r="K1827" s="28" t="n">
        <v>13</v>
      </c>
      <c r="L1827" s="28" t="n">
        <v>2</v>
      </c>
      <c r="M1827" s="28" t="s">
        <v>146</v>
      </c>
      <c r="N1827" s="28" t="s">
        <v>142</v>
      </c>
      <c r="O1827" s="29" t="n">
        <v>45418</v>
      </c>
      <c r="P1827" s="28" t="n">
        <f aca="false">ROUNDDOWN(($B1827-$O1827)/30,0)</f>
        <v>0</v>
      </c>
      <c r="Q1827" s="28" t="str">
        <f aca="false">TEXT($B1827,"yyyy-mm")</f>
        <v>2024-05</v>
      </c>
      <c r="R1827" s="28" t="n">
        <f aca="false">IF(AND($O1827&gt;=DATE(2025,1,1),$O1827&lt;=DATE(2025,4,30)),1,0)</f>
        <v>0</v>
      </c>
    </row>
    <row r="1828" customFormat="false" ht="15" hidden="false" customHeight="false" outlineLevel="0" collapsed="false">
      <c r="A1828" s="28" t="n">
        <v>196</v>
      </c>
      <c r="B1828" s="29" t="n">
        <v>45473</v>
      </c>
      <c r="C1828" s="28" t="n">
        <v>383901.64</v>
      </c>
      <c r="D1828" s="28" t="n">
        <v>0</v>
      </c>
      <c r="E1828" s="28" t="n">
        <v>0</v>
      </c>
      <c r="F1828" s="28" t="s">
        <v>345</v>
      </c>
      <c r="G1828" s="28" t="n">
        <v>0</v>
      </c>
      <c r="H1828" s="28" t="n">
        <v>0</v>
      </c>
      <c r="I1828" s="28" t="n">
        <v>0</v>
      </c>
      <c r="J1828" s="28" t="n">
        <v>269</v>
      </c>
      <c r="K1828" s="28" t="n">
        <v>13</v>
      </c>
      <c r="L1828" s="28" t="n">
        <v>2</v>
      </c>
      <c r="M1828" s="28" t="s">
        <v>146</v>
      </c>
      <c r="N1828" s="28" t="s">
        <v>142</v>
      </c>
      <c r="O1828" s="29" t="n">
        <v>45418</v>
      </c>
      <c r="P1828" s="28" t="n">
        <f aca="false">ROUNDDOWN(($B1828-$O1828)/30,0)</f>
        <v>1</v>
      </c>
      <c r="Q1828" s="28" t="str">
        <f aca="false">TEXT($B1828,"yyyy-mm")</f>
        <v>2024-06</v>
      </c>
      <c r="R1828" s="28" t="n">
        <f aca="false">IF(AND($O1828&gt;=DATE(2025,1,1),$O1828&lt;=DATE(2025,4,30)),1,0)</f>
        <v>0</v>
      </c>
    </row>
    <row r="1829" customFormat="false" ht="15" hidden="false" customHeight="false" outlineLevel="0" collapsed="false">
      <c r="A1829" s="28" t="n">
        <v>196</v>
      </c>
      <c r="B1829" s="29" t="n">
        <v>45504</v>
      </c>
      <c r="C1829" s="28" t="n">
        <v>377503.28</v>
      </c>
      <c r="D1829" s="28" t="n">
        <v>0</v>
      </c>
      <c r="E1829" s="28" t="n">
        <v>0</v>
      </c>
      <c r="F1829" s="28" t="s">
        <v>345</v>
      </c>
      <c r="G1829" s="28" t="n">
        <v>0</v>
      </c>
      <c r="H1829" s="28" t="n">
        <v>0</v>
      </c>
      <c r="I1829" s="28" t="n">
        <v>0</v>
      </c>
      <c r="J1829" s="28" t="n">
        <v>269</v>
      </c>
      <c r="K1829" s="28" t="n">
        <v>13</v>
      </c>
      <c r="L1829" s="28" t="n">
        <v>2</v>
      </c>
      <c r="M1829" s="28" t="s">
        <v>146</v>
      </c>
      <c r="N1829" s="28" t="s">
        <v>142</v>
      </c>
      <c r="O1829" s="29" t="n">
        <v>45418</v>
      </c>
      <c r="P1829" s="28" t="n">
        <f aca="false">ROUNDDOWN(($B1829-$O1829)/30,0)</f>
        <v>2</v>
      </c>
      <c r="Q1829" s="28" t="str">
        <f aca="false">TEXT($B1829,"yyyy-mm")</f>
        <v>2024-07</v>
      </c>
      <c r="R1829" s="28" t="n">
        <f aca="false">IF(AND($O1829&gt;=DATE(2025,1,1),$O1829&lt;=DATE(2025,4,30)),1,0)</f>
        <v>0</v>
      </c>
    </row>
    <row r="1830" customFormat="false" ht="15" hidden="false" customHeight="false" outlineLevel="0" collapsed="false">
      <c r="A1830" s="28" t="n">
        <v>196</v>
      </c>
      <c r="B1830" s="29" t="n">
        <v>45535</v>
      </c>
      <c r="C1830" s="28" t="n">
        <v>371104.92</v>
      </c>
      <c r="D1830" s="28" t="n">
        <v>0</v>
      </c>
      <c r="E1830" s="28" t="n">
        <v>0</v>
      </c>
      <c r="F1830" s="28" t="s">
        <v>345</v>
      </c>
      <c r="G1830" s="28" t="n">
        <v>0</v>
      </c>
      <c r="H1830" s="28" t="n">
        <v>0</v>
      </c>
      <c r="I1830" s="28" t="n">
        <v>0</v>
      </c>
      <c r="J1830" s="28" t="n">
        <v>269</v>
      </c>
      <c r="K1830" s="28" t="n">
        <v>13</v>
      </c>
      <c r="L1830" s="28" t="n">
        <v>2</v>
      </c>
      <c r="M1830" s="28" t="s">
        <v>146</v>
      </c>
      <c r="N1830" s="28" t="s">
        <v>142</v>
      </c>
      <c r="O1830" s="29" t="n">
        <v>45418</v>
      </c>
      <c r="P1830" s="28" t="n">
        <f aca="false">ROUNDDOWN(($B1830-$O1830)/30,0)</f>
        <v>3</v>
      </c>
      <c r="Q1830" s="28" t="str">
        <f aca="false">TEXT($B1830,"yyyy-mm")</f>
        <v>2024-08</v>
      </c>
      <c r="R1830" s="28" t="n">
        <f aca="false">IF(AND($O1830&gt;=DATE(2025,1,1),$O1830&lt;=DATE(2025,4,30)),1,0)</f>
        <v>0</v>
      </c>
    </row>
    <row r="1831" customFormat="false" ht="15" hidden="false" customHeight="false" outlineLevel="0" collapsed="false">
      <c r="A1831" s="28" t="n">
        <v>196</v>
      </c>
      <c r="B1831" s="29" t="n">
        <v>45565</v>
      </c>
      <c r="C1831" s="28" t="n">
        <v>364706.56</v>
      </c>
      <c r="D1831" s="28" t="n">
        <v>0</v>
      </c>
      <c r="E1831" s="28" t="n">
        <v>0</v>
      </c>
      <c r="F1831" s="28" t="s">
        <v>345</v>
      </c>
      <c r="G1831" s="28" t="n">
        <v>0</v>
      </c>
      <c r="H1831" s="28" t="n">
        <v>0</v>
      </c>
      <c r="I1831" s="28" t="n">
        <v>0</v>
      </c>
      <c r="J1831" s="28" t="n">
        <v>269</v>
      </c>
      <c r="K1831" s="28" t="n">
        <v>13</v>
      </c>
      <c r="L1831" s="28" t="n">
        <v>2</v>
      </c>
      <c r="M1831" s="28" t="s">
        <v>146</v>
      </c>
      <c r="N1831" s="28" t="s">
        <v>142</v>
      </c>
      <c r="O1831" s="29" t="n">
        <v>45418</v>
      </c>
      <c r="P1831" s="28" t="n">
        <f aca="false">ROUNDDOWN(($B1831-$O1831)/30,0)</f>
        <v>4</v>
      </c>
      <c r="Q1831" s="28" t="str">
        <f aca="false">TEXT($B1831,"yyyy-mm")</f>
        <v>2024-09</v>
      </c>
      <c r="R1831" s="28" t="n">
        <f aca="false">IF(AND($O1831&gt;=DATE(2025,1,1),$O1831&lt;=DATE(2025,4,30)),1,0)</f>
        <v>0</v>
      </c>
    </row>
    <row r="1832" customFormat="false" ht="15" hidden="false" customHeight="false" outlineLevel="0" collapsed="false">
      <c r="A1832" s="28" t="n">
        <v>196</v>
      </c>
      <c r="B1832" s="29" t="n">
        <v>45596</v>
      </c>
      <c r="C1832" s="28" t="n">
        <v>358308.2</v>
      </c>
      <c r="D1832" s="28" t="n">
        <v>0</v>
      </c>
      <c r="E1832" s="28" t="n">
        <v>0</v>
      </c>
      <c r="F1832" s="28" t="s">
        <v>345</v>
      </c>
      <c r="G1832" s="28" t="n">
        <v>0</v>
      </c>
      <c r="H1832" s="28" t="n">
        <v>0</v>
      </c>
      <c r="I1832" s="28" t="n">
        <v>0</v>
      </c>
      <c r="J1832" s="28" t="n">
        <v>269</v>
      </c>
      <c r="K1832" s="28" t="n">
        <v>13</v>
      </c>
      <c r="L1832" s="28" t="n">
        <v>2</v>
      </c>
      <c r="M1832" s="28" t="s">
        <v>146</v>
      </c>
      <c r="N1832" s="28" t="s">
        <v>142</v>
      </c>
      <c r="O1832" s="29" t="n">
        <v>45418</v>
      </c>
      <c r="P1832" s="28" t="n">
        <f aca="false">ROUNDDOWN(($B1832-$O1832)/30,0)</f>
        <v>5</v>
      </c>
      <c r="Q1832" s="28" t="str">
        <f aca="false">TEXT($B1832,"yyyy-mm")</f>
        <v>2024-10</v>
      </c>
      <c r="R1832" s="28" t="n">
        <f aca="false">IF(AND($O1832&gt;=DATE(2025,1,1),$O1832&lt;=DATE(2025,4,30)),1,0)</f>
        <v>0</v>
      </c>
    </row>
    <row r="1833" customFormat="false" ht="15" hidden="false" customHeight="false" outlineLevel="0" collapsed="false">
      <c r="A1833" s="28" t="n">
        <v>196</v>
      </c>
      <c r="B1833" s="29" t="n">
        <v>45626</v>
      </c>
      <c r="C1833" s="28" t="n">
        <v>351909.84</v>
      </c>
      <c r="D1833" s="28" t="n">
        <v>0</v>
      </c>
      <c r="E1833" s="28" t="n">
        <v>0</v>
      </c>
      <c r="F1833" s="28" t="s">
        <v>345</v>
      </c>
      <c r="G1833" s="28" t="n">
        <v>0</v>
      </c>
      <c r="H1833" s="28" t="n">
        <v>0</v>
      </c>
      <c r="I1833" s="28" t="n">
        <v>0</v>
      </c>
      <c r="J1833" s="28" t="n">
        <v>269</v>
      </c>
      <c r="K1833" s="28" t="n">
        <v>13</v>
      </c>
      <c r="L1833" s="28" t="n">
        <v>2</v>
      </c>
      <c r="M1833" s="28" t="s">
        <v>146</v>
      </c>
      <c r="N1833" s="28" t="s">
        <v>142</v>
      </c>
      <c r="O1833" s="29" t="n">
        <v>45418</v>
      </c>
      <c r="P1833" s="28" t="n">
        <f aca="false">ROUNDDOWN(($B1833-$O1833)/30,0)</f>
        <v>6</v>
      </c>
      <c r="Q1833" s="28" t="str">
        <f aca="false">TEXT($B1833,"yyyy-mm")</f>
        <v>2024-11</v>
      </c>
      <c r="R1833" s="28" t="n">
        <f aca="false">IF(AND($O1833&gt;=DATE(2025,1,1),$O1833&lt;=DATE(2025,4,30)),1,0)</f>
        <v>0</v>
      </c>
    </row>
    <row r="1834" customFormat="false" ht="15" hidden="false" customHeight="false" outlineLevel="0" collapsed="false">
      <c r="A1834" s="28" t="n">
        <v>196</v>
      </c>
      <c r="B1834" s="29" t="n">
        <v>45657</v>
      </c>
      <c r="C1834" s="28" t="n">
        <v>345511.48</v>
      </c>
      <c r="D1834" s="28" t="n">
        <v>0</v>
      </c>
      <c r="E1834" s="28" t="n">
        <v>0</v>
      </c>
      <c r="F1834" s="28" t="s">
        <v>345</v>
      </c>
      <c r="G1834" s="28" t="n">
        <v>0</v>
      </c>
      <c r="H1834" s="28" t="n">
        <v>0</v>
      </c>
      <c r="I1834" s="28" t="n">
        <v>0</v>
      </c>
      <c r="J1834" s="28" t="n">
        <v>269</v>
      </c>
      <c r="K1834" s="28" t="n">
        <v>13</v>
      </c>
      <c r="L1834" s="28" t="n">
        <v>2</v>
      </c>
      <c r="M1834" s="28" t="s">
        <v>146</v>
      </c>
      <c r="N1834" s="28" t="s">
        <v>142</v>
      </c>
      <c r="O1834" s="29" t="n">
        <v>45418</v>
      </c>
      <c r="P1834" s="28" t="n">
        <f aca="false">ROUNDDOWN(($B1834-$O1834)/30,0)</f>
        <v>7</v>
      </c>
      <c r="Q1834" s="28" t="str">
        <f aca="false">TEXT($B1834,"yyyy-mm")</f>
        <v>2024-12</v>
      </c>
      <c r="R1834" s="28" t="n">
        <f aca="false">IF(AND($O1834&gt;=DATE(2025,1,1),$O1834&lt;=DATE(2025,4,30)),1,0)</f>
        <v>0</v>
      </c>
    </row>
    <row r="1835" customFormat="false" ht="15" hidden="false" customHeight="false" outlineLevel="0" collapsed="false">
      <c r="A1835" s="28" t="n">
        <v>196</v>
      </c>
      <c r="B1835" s="29" t="n">
        <v>45688</v>
      </c>
      <c r="C1835" s="28" t="n">
        <v>339113.12</v>
      </c>
      <c r="D1835" s="28" t="n">
        <v>0</v>
      </c>
      <c r="E1835" s="28" t="n">
        <v>0</v>
      </c>
      <c r="F1835" s="28" t="s">
        <v>345</v>
      </c>
      <c r="G1835" s="28" t="n">
        <v>0</v>
      </c>
      <c r="H1835" s="28" t="n">
        <v>0</v>
      </c>
      <c r="I1835" s="28" t="n">
        <v>0</v>
      </c>
      <c r="J1835" s="28" t="n">
        <v>269</v>
      </c>
      <c r="K1835" s="28" t="n">
        <v>13</v>
      </c>
      <c r="L1835" s="28" t="n">
        <v>2</v>
      </c>
      <c r="M1835" s="28" t="s">
        <v>146</v>
      </c>
      <c r="N1835" s="28" t="s">
        <v>142</v>
      </c>
      <c r="O1835" s="29" t="n">
        <v>45418</v>
      </c>
      <c r="P1835" s="28" t="n">
        <f aca="false">ROUNDDOWN(($B1835-$O1835)/30,0)</f>
        <v>9</v>
      </c>
      <c r="Q1835" s="28" t="str">
        <f aca="false">TEXT($B1835,"yyyy-mm")</f>
        <v>2025-01</v>
      </c>
      <c r="R1835" s="28" t="n">
        <f aca="false">IF(AND($O1835&gt;=DATE(2025,1,1),$O1835&lt;=DATE(2025,4,30)),1,0)</f>
        <v>0</v>
      </c>
    </row>
    <row r="1836" customFormat="false" ht="15" hidden="false" customHeight="false" outlineLevel="0" collapsed="false">
      <c r="A1836" s="28" t="n">
        <v>196</v>
      </c>
      <c r="B1836" s="29" t="n">
        <v>45716</v>
      </c>
      <c r="C1836" s="28" t="n">
        <v>332714.76</v>
      </c>
      <c r="D1836" s="28" t="n">
        <v>0</v>
      </c>
      <c r="E1836" s="28" t="n">
        <v>0</v>
      </c>
      <c r="F1836" s="28" t="s">
        <v>345</v>
      </c>
      <c r="G1836" s="28" t="n">
        <v>0</v>
      </c>
      <c r="H1836" s="28" t="n">
        <v>0</v>
      </c>
      <c r="I1836" s="28" t="n">
        <v>0</v>
      </c>
      <c r="J1836" s="28" t="n">
        <v>269</v>
      </c>
      <c r="K1836" s="28" t="n">
        <v>13</v>
      </c>
      <c r="L1836" s="28" t="n">
        <v>2</v>
      </c>
      <c r="M1836" s="28" t="s">
        <v>146</v>
      </c>
      <c r="N1836" s="28" t="s">
        <v>142</v>
      </c>
      <c r="O1836" s="29" t="n">
        <v>45418</v>
      </c>
      <c r="P1836" s="28" t="n">
        <f aca="false">ROUNDDOWN(($B1836-$O1836)/30,0)</f>
        <v>9</v>
      </c>
      <c r="Q1836" s="28" t="str">
        <f aca="false">TEXT($B1836,"yyyy-mm")</f>
        <v>2025-02</v>
      </c>
      <c r="R1836" s="28" t="n">
        <f aca="false">IF(AND($O1836&gt;=DATE(2025,1,1),$O1836&lt;=DATE(2025,4,30)),1,0)</f>
        <v>0</v>
      </c>
    </row>
    <row r="1837" customFormat="false" ht="15" hidden="false" customHeight="false" outlineLevel="0" collapsed="false">
      <c r="A1837" s="28" t="n">
        <v>196</v>
      </c>
      <c r="B1837" s="29" t="n">
        <v>45747</v>
      </c>
      <c r="C1837" s="28" t="n">
        <v>326316.4</v>
      </c>
      <c r="D1837" s="28" t="n">
        <v>0</v>
      </c>
      <c r="E1837" s="28" t="n">
        <v>0</v>
      </c>
      <c r="F1837" s="28" t="s">
        <v>345</v>
      </c>
      <c r="G1837" s="28" t="n">
        <v>0</v>
      </c>
      <c r="H1837" s="28" t="n">
        <v>0</v>
      </c>
      <c r="I1837" s="28" t="n">
        <v>0</v>
      </c>
      <c r="J1837" s="28" t="n">
        <v>269</v>
      </c>
      <c r="K1837" s="28" t="n">
        <v>13</v>
      </c>
      <c r="L1837" s="28" t="n">
        <v>2</v>
      </c>
      <c r="M1837" s="28" t="s">
        <v>146</v>
      </c>
      <c r="N1837" s="28" t="s">
        <v>142</v>
      </c>
      <c r="O1837" s="29" t="n">
        <v>45418</v>
      </c>
      <c r="P1837" s="28" t="n">
        <f aca="false">ROUNDDOWN(($B1837-$O1837)/30,0)</f>
        <v>10</v>
      </c>
      <c r="Q1837" s="28" t="str">
        <f aca="false">TEXT($B1837,"yyyy-mm")</f>
        <v>2025-03</v>
      </c>
      <c r="R1837" s="28" t="n">
        <f aca="false">IF(AND($O1837&gt;=DATE(2025,1,1),$O1837&lt;=DATE(2025,4,30)),1,0)</f>
        <v>0</v>
      </c>
    </row>
    <row r="1838" customFormat="false" ht="15" hidden="false" customHeight="false" outlineLevel="0" collapsed="false">
      <c r="A1838" s="28" t="n">
        <v>196</v>
      </c>
      <c r="B1838" s="29" t="n">
        <v>45777</v>
      </c>
      <c r="C1838" s="28" t="n">
        <v>319918.04</v>
      </c>
      <c r="D1838" s="28" t="n">
        <v>0</v>
      </c>
      <c r="E1838" s="28" t="n">
        <v>0</v>
      </c>
      <c r="F1838" s="28" t="s">
        <v>345</v>
      </c>
      <c r="G1838" s="28" t="n">
        <v>0</v>
      </c>
      <c r="H1838" s="28" t="n">
        <v>0</v>
      </c>
      <c r="I1838" s="28" t="n">
        <v>0</v>
      </c>
      <c r="J1838" s="28" t="n">
        <v>269</v>
      </c>
      <c r="K1838" s="28" t="n">
        <v>13</v>
      </c>
      <c r="L1838" s="28" t="n">
        <v>2</v>
      </c>
      <c r="M1838" s="28" t="s">
        <v>146</v>
      </c>
      <c r="N1838" s="28" t="s">
        <v>142</v>
      </c>
      <c r="O1838" s="29" t="n">
        <v>45418</v>
      </c>
      <c r="P1838" s="28" t="n">
        <f aca="false">ROUNDDOWN(($B1838-$O1838)/30,0)</f>
        <v>11</v>
      </c>
      <c r="Q1838" s="28" t="str">
        <f aca="false">TEXT($B1838,"yyyy-mm")</f>
        <v>2025-04</v>
      </c>
      <c r="R1838" s="28" t="n">
        <f aca="false">IF(AND($O1838&gt;=DATE(2025,1,1),$O1838&lt;=DATE(2025,4,30)),1,0)</f>
        <v>0</v>
      </c>
    </row>
    <row r="1839" customFormat="false" ht="15" hidden="false" customHeight="false" outlineLevel="0" collapsed="false">
      <c r="A1839" s="28" t="n">
        <v>196</v>
      </c>
      <c r="B1839" s="29" t="n">
        <v>45808</v>
      </c>
      <c r="C1839" s="28" t="n">
        <v>313519.68</v>
      </c>
      <c r="D1839" s="28" t="n">
        <v>0</v>
      </c>
      <c r="E1839" s="28" t="n">
        <v>0</v>
      </c>
      <c r="F1839" s="28" t="s">
        <v>345</v>
      </c>
      <c r="G1839" s="28" t="n">
        <v>0</v>
      </c>
      <c r="H1839" s="28" t="n">
        <v>0</v>
      </c>
      <c r="I1839" s="28" t="n">
        <v>0</v>
      </c>
      <c r="J1839" s="28" t="n">
        <v>269</v>
      </c>
      <c r="K1839" s="28" t="n">
        <v>13</v>
      </c>
      <c r="L1839" s="28" t="n">
        <v>2</v>
      </c>
      <c r="M1839" s="28" t="s">
        <v>146</v>
      </c>
      <c r="N1839" s="28" t="s">
        <v>142</v>
      </c>
      <c r="O1839" s="29" t="n">
        <v>45418</v>
      </c>
      <c r="P1839" s="28" t="n">
        <f aca="false">ROUNDDOWN(($B1839-$O1839)/30,0)</f>
        <v>13</v>
      </c>
      <c r="Q1839" s="28" t="str">
        <f aca="false">TEXT($B1839,"yyyy-mm")</f>
        <v>2025-05</v>
      </c>
      <c r="R1839" s="28" t="n">
        <f aca="false">IF(AND($O1839&gt;=DATE(2025,1,1),$O1839&lt;=DATE(2025,4,30)),1,0)</f>
        <v>0</v>
      </c>
    </row>
    <row r="1840" customFormat="false" ht="15" hidden="false" customHeight="false" outlineLevel="0" collapsed="false">
      <c r="A1840" s="28" t="n">
        <v>196</v>
      </c>
      <c r="B1840" s="29" t="n">
        <v>45838</v>
      </c>
      <c r="C1840" s="28" t="n">
        <v>307121.32</v>
      </c>
      <c r="D1840" s="28" t="n">
        <v>0</v>
      </c>
      <c r="E1840" s="28" t="n">
        <v>0</v>
      </c>
      <c r="F1840" s="28" t="s">
        <v>345</v>
      </c>
      <c r="G1840" s="28" t="n">
        <v>0</v>
      </c>
      <c r="H1840" s="28" t="n">
        <v>0</v>
      </c>
      <c r="I1840" s="28" t="n">
        <v>0</v>
      </c>
      <c r="J1840" s="28" t="n">
        <v>269</v>
      </c>
      <c r="K1840" s="28" t="n">
        <v>13</v>
      </c>
      <c r="L1840" s="28" t="n">
        <v>2</v>
      </c>
      <c r="M1840" s="28" t="s">
        <v>146</v>
      </c>
      <c r="N1840" s="28" t="s">
        <v>142</v>
      </c>
      <c r="O1840" s="29" t="n">
        <v>45418</v>
      </c>
      <c r="P1840" s="28" t="n">
        <f aca="false">ROUNDDOWN(($B1840-$O1840)/30,0)</f>
        <v>14</v>
      </c>
      <c r="Q1840" s="28" t="str">
        <f aca="false">TEXT($B1840,"yyyy-mm")</f>
        <v>2025-06</v>
      </c>
      <c r="R1840" s="28" t="n">
        <f aca="false">IF(AND($O1840&gt;=DATE(2025,1,1),$O1840&lt;=DATE(2025,4,30)),1,0)</f>
        <v>0</v>
      </c>
    </row>
    <row r="1841" customFormat="false" ht="15" hidden="false" customHeight="false" outlineLevel="0" collapsed="false">
      <c r="A1841" s="28" t="n">
        <v>196</v>
      </c>
      <c r="B1841" s="29" t="n">
        <v>45869</v>
      </c>
      <c r="C1841" s="28" t="n">
        <v>300722.96</v>
      </c>
      <c r="D1841" s="28" t="n">
        <v>0</v>
      </c>
      <c r="E1841" s="28" t="n">
        <v>0</v>
      </c>
      <c r="F1841" s="28" t="s">
        <v>345</v>
      </c>
      <c r="G1841" s="28" t="n">
        <v>0</v>
      </c>
      <c r="H1841" s="28" t="n">
        <v>0</v>
      </c>
      <c r="I1841" s="28" t="n">
        <v>0</v>
      </c>
      <c r="J1841" s="28" t="n">
        <v>269</v>
      </c>
      <c r="K1841" s="28" t="n">
        <v>13</v>
      </c>
      <c r="L1841" s="28" t="n">
        <v>2</v>
      </c>
      <c r="M1841" s="28" t="s">
        <v>146</v>
      </c>
      <c r="N1841" s="28" t="s">
        <v>142</v>
      </c>
      <c r="O1841" s="29" t="n">
        <v>45418</v>
      </c>
      <c r="P1841" s="28" t="n">
        <f aca="false">ROUNDDOWN(($B1841-$O1841)/30,0)</f>
        <v>15</v>
      </c>
      <c r="Q1841" s="28" t="str">
        <f aca="false">TEXT($B1841,"yyyy-mm")</f>
        <v>2025-07</v>
      </c>
      <c r="R1841" s="28" t="n">
        <f aca="false">IF(AND($O1841&gt;=DATE(2025,1,1),$O1841&lt;=DATE(2025,4,30)),1,0)</f>
        <v>0</v>
      </c>
    </row>
    <row r="1842" customFormat="false" ht="15" hidden="false" customHeight="false" outlineLevel="0" collapsed="false">
      <c r="A1842" s="28" t="n">
        <v>196</v>
      </c>
      <c r="B1842" s="29" t="n">
        <v>45900</v>
      </c>
      <c r="C1842" s="28" t="n">
        <v>294324.6</v>
      </c>
      <c r="D1842" s="28" t="n">
        <v>0</v>
      </c>
      <c r="E1842" s="28" t="n">
        <v>0</v>
      </c>
      <c r="F1842" s="28" t="s">
        <v>345</v>
      </c>
      <c r="G1842" s="28" t="n">
        <v>0</v>
      </c>
      <c r="H1842" s="28" t="n">
        <v>0</v>
      </c>
      <c r="I1842" s="28" t="n">
        <v>0</v>
      </c>
      <c r="J1842" s="28" t="n">
        <v>269</v>
      </c>
      <c r="K1842" s="28" t="n">
        <v>13</v>
      </c>
      <c r="L1842" s="28" t="n">
        <v>2</v>
      </c>
      <c r="M1842" s="28" t="s">
        <v>146</v>
      </c>
      <c r="N1842" s="28" t="s">
        <v>142</v>
      </c>
      <c r="O1842" s="29" t="n">
        <v>45418</v>
      </c>
      <c r="P1842" s="28" t="n">
        <f aca="false">ROUNDDOWN(($B1842-$O1842)/30,0)</f>
        <v>16</v>
      </c>
      <c r="Q1842" s="28" t="str">
        <f aca="false">TEXT($B1842,"yyyy-mm")</f>
        <v>2025-08</v>
      </c>
      <c r="R1842" s="28" t="n">
        <f aca="false">IF(AND($O1842&gt;=DATE(2025,1,1),$O1842&lt;=DATE(2025,4,30)),1,0)</f>
        <v>0</v>
      </c>
    </row>
    <row r="1843" customFormat="false" ht="15" hidden="false" customHeight="false" outlineLevel="0" collapsed="false">
      <c r="A1843" s="28" t="n">
        <v>196</v>
      </c>
      <c r="B1843" s="29" t="n">
        <v>45930</v>
      </c>
      <c r="C1843" s="28" t="n">
        <v>287926.24</v>
      </c>
      <c r="D1843" s="28" t="n">
        <v>0</v>
      </c>
      <c r="E1843" s="28" t="n">
        <v>0</v>
      </c>
      <c r="F1843" s="28" t="s">
        <v>345</v>
      </c>
      <c r="G1843" s="28" t="n">
        <v>0</v>
      </c>
      <c r="H1843" s="28" t="n">
        <v>0</v>
      </c>
      <c r="I1843" s="28" t="n">
        <v>0</v>
      </c>
      <c r="J1843" s="28" t="n">
        <v>269</v>
      </c>
      <c r="K1843" s="28" t="n">
        <v>13</v>
      </c>
      <c r="L1843" s="28" t="n">
        <v>2</v>
      </c>
      <c r="M1843" s="28" t="s">
        <v>146</v>
      </c>
      <c r="N1843" s="28" t="s">
        <v>142</v>
      </c>
      <c r="O1843" s="29" t="n">
        <v>45418</v>
      </c>
      <c r="P1843" s="28" t="n">
        <f aca="false">ROUNDDOWN(($B1843-$O1843)/30,0)</f>
        <v>17</v>
      </c>
      <c r="Q1843" s="28" t="str">
        <f aca="false">TEXT($B1843,"yyyy-mm")</f>
        <v>2025-09</v>
      </c>
      <c r="R1843" s="28" t="n">
        <f aca="false">IF(AND($O1843&gt;=DATE(2025,1,1),$O1843&lt;=DATE(2025,4,30)),1,0)</f>
        <v>0</v>
      </c>
    </row>
    <row r="1844" customFormat="false" ht="15" hidden="false" customHeight="false" outlineLevel="0" collapsed="false">
      <c r="A1844" s="28" t="n">
        <v>196</v>
      </c>
      <c r="B1844" s="29" t="n">
        <v>45961</v>
      </c>
      <c r="C1844" s="28" t="n">
        <v>281527.88</v>
      </c>
      <c r="D1844" s="28" t="n">
        <v>0</v>
      </c>
      <c r="E1844" s="28" t="n">
        <v>0</v>
      </c>
      <c r="F1844" s="28" t="s">
        <v>345</v>
      </c>
      <c r="G1844" s="28" t="n">
        <v>0</v>
      </c>
      <c r="H1844" s="28" t="n">
        <v>0</v>
      </c>
      <c r="I1844" s="28" t="n">
        <v>0</v>
      </c>
      <c r="J1844" s="28" t="n">
        <v>269</v>
      </c>
      <c r="K1844" s="28" t="n">
        <v>13</v>
      </c>
      <c r="L1844" s="28" t="n">
        <v>2</v>
      </c>
      <c r="M1844" s="28" t="s">
        <v>146</v>
      </c>
      <c r="N1844" s="28" t="s">
        <v>142</v>
      </c>
      <c r="O1844" s="29" t="n">
        <v>45418</v>
      </c>
      <c r="P1844" s="28" t="n">
        <f aca="false">ROUNDDOWN(($B1844-$O1844)/30,0)</f>
        <v>18</v>
      </c>
      <c r="Q1844" s="28" t="str">
        <f aca="false">TEXT($B1844,"yyyy-mm")</f>
        <v>2025-10</v>
      </c>
      <c r="R1844" s="28" t="n">
        <f aca="false">IF(AND($O1844&gt;=DATE(2025,1,1),$O1844&lt;=DATE(2025,4,30)),1,0)</f>
        <v>0</v>
      </c>
    </row>
    <row r="1845" customFormat="false" ht="15" hidden="false" customHeight="false" outlineLevel="0" collapsed="false">
      <c r="A1845" s="28" t="n">
        <v>196</v>
      </c>
      <c r="B1845" s="29" t="n">
        <v>45991</v>
      </c>
      <c r="C1845" s="28" t="n">
        <v>275129.52</v>
      </c>
      <c r="D1845" s="28" t="n">
        <v>0</v>
      </c>
      <c r="E1845" s="28" t="n">
        <v>0</v>
      </c>
      <c r="F1845" s="28" t="s">
        <v>345</v>
      </c>
      <c r="G1845" s="28" t="n">
        <v>0</v>
      </c>
      <c r="H1845" s="28" t="n">
        <v>0</v>
      </c>
      <c r="I1845" s="28" t="n">
        <v>0</v>
      </c>
      <c r="J1845" s="28" t="n">
        <v>269</v>
      </c>
      <c r="K1845" s="28" t="n">
        <v>13</v>
      </c>
      <c r="L1845" s="28" t="n">
        <v>2</v>
      </c>
      <c r="M1845" s="28" t="s">
        <v>146</v>
      </c>
      <c r="N1845" s="28" t="s">
        <v>142</v>
      </c>
      <c r="O1845" s="29" t="n">
        <v>45418</v>
      </c>
      <c r="P1845" s="28" t="n">
        <f aca="false">ROUNDDOWN(($B1845-$O1845)/30,0)</f>
        <v>19</v>
      </c>
      <c r="Q1845" s="28" t="str">
        <f aca="false">TEXT($B1845,"yyyy-mm")</f>
        <v>2025-11</v>
      </c>
      <c r="R1845" s="28" t="n">
        <f aca="false">IF(AND($O1845&gt;=DATE(2025,1,1),$O1845&lt;=DATE(2025,4,30)),1,0)</f>
        <v>0</v>
      </c>
    </row>
    <row r="1846" customFormat="false" ht="15" hidden="false" customHeight="false" outlineLevel="0" collapsed="false">
      <c r="A1846" s="28" t="n">
        <v>196</v>
      </c>
      <c r="B1846" s="29" t="n">
        <v>46022</v>
      </c>
      <c r="C1846" s="28" t="n">
        <v>268731.16</v>
      </c>
      <c r="D1846" s="28" t="n">
        <v>0</v>
      </c>
      <c r="E1846" s="28" t="n">
        <v>0</v>
      </c>
      <c r="F1846" s="28" t="s">
        <v>345</v>
      </c>
      <c r="G1846" s="28" t="n">
        <v>0</v>
      </c>
      <c r="H1846" s="28" t="n">
        <v>0</v>
      </c>
      <c r="I1846" s="28" t="n">
        <v>0</v>
      </c>
      <c r="J1846" s="28" t="n">
        <v>269</v>
      </c>
      <c r="K1846" s="28" t="n">
        <v>13</v>
      </c>
      <c r="L1846" s="28" t="n">
        <v>2</v>
      </c>
      <c r="M1846" s="28" t="s">
        <v>146</v>
      </c>
      <c r="N1846" s="28" t="s">
        <v>142</v>
      </c>
      <c r="O1846" s="29" t="n">
        <v>45418</v>
      </c>
      <c r="P1846" s="28" t="n">
        <f aca="false">ROUNDDOWN(($B1846-$O1846)/30,0)</f>
        <v>20</v>
      </c>
      <c r="Q1846" s="28" t="str">
        <f aca="false">TEXT($B1846,"yyyy-mm")</f>
        <v>2025-12</v>
      </c>
      <c r="R1846" s="28" t="n">
        <f aca="false">IF(AND($O1846&gt;=DATE(2025,1,1),$O1846&lt;=DATE(2025,4,30)),1,0)</f>
        <v>0</v>
      </c>
    </row>
    <row r="1847" customFormat="false" ht="15" hidden="false" customHeight="false" outlineLevel="0" collapsed="false">
      <c r="A1847" s="28" t="n">
        <v>196</v>
      </c>
      <c r="B1847" s="29" t="n">
        <v>46053</v>
      </c>
      <c r="C1847" s="28" t="n">
        <v>262332.8</v>
      </c>
      <c r="D1847" s="28" t="n">
        <v>0</v>
      </c>
      <c r="E1847" s="28" t="n">
        <v>0</v>
      </c>
      <c r="F1847" s="28" t="s">
        <v>345</v>
      </c>
      <c r="G1847" s="28" t="n">
        <v>0</v>
      </c>
      <c r="H1847" s="28" t="n">
        <v>0</v>
      </c>
      <c r="I1847" s="28" t="n">
        <v>0</v>
      </c>
      <c r="J1847" s="28" t="n">
        <v>269</v>
      </c>
      <c r="K1847" s="28" t="n">
        <v>13</v>
      </c>
      <c r="L1847" s="28" t="n">
        <v>2</v>
      </c>
      <c r="M1847" s="28" t="s">
        <v>146</v>
      </c>
      <c r="N1847" s="28" t="s">
        <v>142</v>
      </c>
      <c r="O1847" s="29" t="n">
        <v>45418</v>
      </c>
      <c r="P1847" s="28" t="n">
        <f aca="false">ROUNDDOWN(($B1847-$O1847)/30,0)</f>
        <v>21</v>
      </c>
      <c r="Q1847" s="28" t="str">
        <f aca="false">TEXT($B1847,"yyyy-mm")</f>
        <v>2026-01</v>
      </c>
      <c r="R1847" s="28" t="n">
        <f aca="false">IF(AND($O1847&gt;=DATE(2025,1,1),$O1847&lt;=DATE(2025,4,30)),1,0)</f>
        <v>0</v>
      </c>
    </row>
    <row r="1848" customFormat="false" ht="15" hidden="false" customHeight="false" outlineLevel="0" collapsed="false">
      <c r="A1848" s="28" t="n">
        <v>196</v>
      </c>
      <c r="B1848" s="29" t="n">
        <v>46081</v>
      </c>
      <c r="C1848" s="28" t="n">
        <v>255934.44</v>
      </c>
      <c r="D1848" s="28" t="n">
        <v>0</v>
      </c>
      <c r="E1848" s="28" t="n">
        <v>0</v>
      </c>
      <c r="F1848" s="28" t="s">
        <v>345</v>
      </c>
      <c r="G1848" s="28" t="n">
        <v>0</v>
      </c>
      <c r="H1848" s="28" t="n">
        <v>0</v>
      </c>
      <c r="I1848" s="28" t="n">
        <v>0</v>
      </c>
      <c r="J1848" s="28" t="n">
        <v>269</v>
      </c>
      <c r="K1848" s="28" t="n">
        <v>13</v>
      </c>
      <c r="L1848" s="28" t="n">
        <v>2</v>
      </c>
      <c r="M1848" s="28" t="s">
        <v>146</v>
      </c>
      <c r="N1848" s="28" t="s">
        <v>142</v>
      </c>
      <c r="O1848" s="29" t="n">
        <v>45418</v>
      </c>
      <c r="P1848" s="28" t="n">
        <f aca="false">ROUNDDOWN(($B1848-$O1848)/30,0)</f>
        <v>22</v>
      </c>
      <c r="Q1848" s="28" t="str">
        <f aca="false">TEXT($B1848,"yyyy-mm")</f>
        <v>2026-02</v>
      </c>
      <c r="R1848" s="28" t="n">
        <f aca="false">IF(AND($O1848&gt;=DATE(2025,1,1),$O1848&lt;=DATE(2025,4,30)),1,0)</f>
        <v>0</v>
      </c>
    </row>
    <row r="1849" customFormat="false" ht="15" hidden="false" customHeight="false" outlineLevel="0" collapsed="false">
      <c r="A1849" s="28" t="n">
        <v>196</v>
      </c>
      <c r="B1849" s="29" t="n">
        <v>46112</v>
      </c>
      <c r="C1849" s="28" t="n">
        <v>249536.08</v>
      </c>
      <c r="D1849" s="28" t="n">
        <v>0</v>
      </c>
      <c r="E1849" s="28" t="n">
        <v>0</v>
      </c>
      <c r="F1849" s="28" t="s">
        <v>345</v>
      </c>
      <c r="G1849" s="28" t="n">
        <v>0</v>
      </c>
      <c r="H1849" s="28" t="n">
        <v>0</v>
      </c>
      <c r="I1849" s="28" t="n">
        <v>0</v>
      </c>
      <c r="J1849" s="28" t="n">
        <v>269</v>
      </c>
      <c r="K1849" s="28" t="n">
        <v>13</v>
      </c>
      <c r="L1849" s="28" t="n">
        <v>2</v>
      </c>
      <c r="M1849" s="28" t="s">
        <v>146</v>
      </c>
      <c r="N1849" s="28" t="s">
        <v>142</v>
      </c>
      <c r="O1849" s="29" t="n">
        <v>45418</v>
      </c>
      <c r="P1849" s="28" t="n">
        <f aca="false">ROUNDDOWN(($B1849-$O1849)/30,0)</f>
        <v>23</v>
      </c>
      <c r="Q1849" s="28" t="str">
        <f aca="false">TEXT($B1849,"yyyy-mm")</f>
        <v>2026-03</v>
      </c>
      <c r="R1849" s="28" t="n">
        <f aca="false">IF(AND($O1849&gt;=DATE(2025,1,1),$O1849&lt;=DATE(2025,4,30)),1,0)</f>
        <v>0</v>
      </c>
    </row>
    <row r="1850" customFormat="false" ht="15" hidden="false" customHeight="false" outlineLevel="0" collapsed="false">
      <c r="A1850" s="28" t="n">
        <v>196</v>
      </c>
      <c r="B1850" s="29" t="n">
        <v>46142</v>
      </c>
      <c r="C1850" s="28" t="n">
        <v>243137.72</v>
      </c>
      <c r="D1850" s="28" t="n">
        <v>0</v>
      </c>
      <c r="E1850" s="28" t="n">
        <v>0</v>
      </c>
      <c r="F1850" s="28" t="s">
        <v>345</v>
      </c>
      <c r="G1850" s="28" t="n">
        <v>0</v>
      </c>
      <c r="H1850" s="28" t="n">
        <v>0</v>
      </c>
      <c r="I1850" s="28" t="n">
        <v>0</v>
      </c>
      <c r="J1850" s="28" t="n">
        <v>269</v>
      </c>
      <c r="K1850" s="28" t="n">
        <v>13</v>
      </c>
      <c r="L1850" s="28" t="n">
        <v>2</v>
      </c>
      <c r="M1850" s="28" t="s">
        <v>146</v>
      </c>
      <c r="N1850" s="28" t="s">
        <v>142</v>
      </c>
      <c r="O1850" s="29" t="n">
        <v>45418</v>
      </c>
      <c r="P1850" s="28" t="n">
        <f aca="false">ROUNDDOWN(($B1850-$O1850)/30,0)</f>
        <v>24</v>
      </c>
      <c r="Q1850" s="28" t="str">
        <f aca="false">TEXT($B1850,"yyyy-mm")</f>
        <v>2026-04</v>
      </c>
      <c r="R1850" s="28" t="n">
        <f aca="false">IF(AND($O1850&gt;=DATE(2025,1,1),$O1850&lt;=DATE(2025,4,30)),1,0)</f>
        <v>0</v>
      </c>
    </row>
    <row r="1851" customFormat="false" ht="15" hidden="false" customHeight="false" outlineLevel="0" collapsed="false">
      <c r="A1851" s="28" t="n">
        <v>196</v>
      </c>
      <c r="B1851" s="29" t="n">
        <v>46173</v>
      </c>
      <c r="C1851" s="28" t="n">
        <v>236739.36</v>
      </c>
      <c r="D1851" s="28" t="n">
        <v>0</v>
      </c>
      <c r="E1851" s="28" t="n">
        <v>0</v>
      </c>
      <c r="F1851" s="28" t="s">
        <v>345</v>
      </c>
      <c r="G1851" s="28" t="n">
        <v>0</v>
      </c>
      <c r="H1851" s="28" t="n">
        <v>0</v>
      </c>
      <c r="I1851" s="28" t="n">
        <v>0</v>
      </c>
      <c r="J1851" s="28" t="n">
        <v>269</v>
      </c>
      <c r="K1851" s="28" t="n">
        <v>13</v>
      </c>
      <c r="L1851" s="28" t="n">
        <v>2</v>
      </c>
      <c r="M1851" s="28" t="s">
        <v>146</v>
      </c>
      <c r="N1851" s="28" t="s">
        <v>142</v>
      </c>
      <c r="O1851" s="29" t="n">
        <v>45418</v>
      </c>
      <c r="P1851" s="28" t="n">
        <f aca="false">ROUNDDOWN(($B1851-$O1851)/30,0)</f>
        <v>25</v>
      </c>
      <c r="Q1851" s="28" t="str">
        <f aca="false">TEXT($B1851,"yyyy-mm")</f>
        <v>2026-05</v>
      </c>
      <c r="R1851" s="28" t="n">
        <f aca="false">IF(AND($O1851&gt;=DATE(2025,1,1),$O1851&lt;=DATE(2025,4,30)),1,0)</f>
        <v>0</v>
      </c>
    </row>
    <row r="1852" customFormat="false" ht="15" hidden="false" customHeight="false" outlineLevel="0" collapsed="false">
      <c r="A1852" s="28" t="n">
        <v>196</v>
      </c>
      <c r="B1852" s="29" t="n">
        <v>46203</v>
      </c>
      <c r="C1852" s="28" t="n">
        <v>230341</v>
      </c>
      <c r="D1852" s="28" t="n">
        <v>0</v>
      </c>
      <c r="E1852" s="28" t="n">
        <v>0</v>
      </c>
      <c r="F1852" s="28" t="s">
        <v>345</v>
      </c>
      <c r="G1852" s="28" t="n">
        <v>0</v>
      </c>
      <c r="H1852" s="28" t="n">
        <v>0</v>
      </c>
      <c r="I1852" s="28" t="n">
        <v>0</v>
      </c>
      <c r="J1852" s="28" t="n">
        <v>269</v>
      </c>
      <c r="K1852" s="28" t="n">
        <v>13</v>
      </c>
      <c r="L1852" s="28" t="n">
        <v>2</v>
      </c>
      <c r="M1852" s="28" t="s">
        <v>146</v>
      </c>
      <c r="N1852" s="28" t="s">
        <v>142</v>
      </c>
      <c r="O1852" s="29" t="n">
        <v>45418</v>
      </c>
      <c r="P1852" s="28" t="n">
        <f aca="false">ROUNDDOWN(($B1852-$O1852)/30,0)</f>
        <v>26</v>
      </c>
      <c r="Q1852" s="28" t="str">
        <f aca="false">TEXT($B1852,"yyyy-mm")</f>
        <v>2026-06</v>
      </c>
      <c r="R1852" s="28" t="n">
        <f aca="false">IF(AND($O1852&gt;=DATE(2025,1,1),$O1852&lt;=DATE(2025,4,30)),1,0)</f>
        <v>0</v>
      </c>
    </row>
    <row r="1853" customFormat="false" ht="15" hidden="false" customHeight="false" outlineLevel="0" collapsed="false">
      <c r="A1853" s="28" t="n">
        <v>196</v>
      </c>
      <c r="B1853" s="29" t="n">
        <v>46234</v>
      </c>
      <c r="C1853" s="28" t="n">
        <v>223942.64</v>
      </c>
      <c r="D1853" s="28" t="n">
        <v>0</v>
      </c>
      <c r="E1853" s="28" t="n">
        <v>0</v>
      </c>
      <c r="F1853" s="28" t="s">
        <v>345</v>
      </c>
      <c r="G1853" s="28" t="n">
        <v>0</v>
      </c>
      <c r="H1853" s="28" t="n">
        <v>0</v>
      </c>
      <c r="I1853" s="28" t="n">
        <v>0</v>
      </c>
      <c r="J1853" s="28" t="n">
        <v>269</v>
      </c>
      <c r="K1853" s="28" t="n">
        <v>13</v>
      </c>
      <c r="L1853" s="28" t="n">
        <v>2</v>
      </c>
      <c r="M1853" s="28" t="s">
        <v>146</v>
      </c>
      <c r="N1853" s="28" t="s">
        <v>142</v>
      </c>
      <c r="O1853" s="29" t="n">
        <v>45418</v>
      </c>
      <c r="P1853" s="28" t="n">
        <f aca="false">ROUNDDOWN(($B1853-$O1853)/30,0)</f>
        <v>27</v>
      </c>
      <c r="Q1853" s="28" t="str">
        <f aca="false">TEXT($B1853,"yyyy-mm")</f>
        <v>2026-07</v>
      </c>
      <c r="R1853" s="28" t="n">
        <f aca="false">IF(AND($O1853&gt;=DATE(2025,1,1),$O1853&lt;=DATE(2025,4,30)),1,0)</f>
        <v>0</v>
      </c>
    </row>
    <row r="1854" customFormat="false" ht="15" hidden="false" customHeight="false" outlineLevel="0" collapsed="false">
      <c r="A1854" s="28" t="n">
        <v>196</v>
      </c>
      <c r="B1854" s="29" t="n">
        <v>46265</v>
      </c>
      <c r="C1854" s="28" t="n">
        <v>217544.28</v>
      </c>
      <c r="D1854" s="28" t="n">
        <v>0</v>
      </c>
      <c r="E1854" s="28" t="n">
        <v>0</v>
      </c>
      <c r="F1854" s="28" t="s">
        <v>345</v>
      </c>
      <c r="G1854" s="28" t="n">
        <v>0</v>
      </c>
      <c r="H1854" s="28" t="n">
        <v>0</v>
      </c>
      <c r="I1854" s="28" t="n">
        <v>0</v>
      </c>
      <c r="J1854" s="28" t="n">
        <v>269</v>
      </c>
      <c r="K1854" s="28" t="n">
        <v>13</v>
      </c>
      <c r="L1854" s="28" t="n">
        <v>2</v>
      </c>
      <c r="M1854" s="28" t="s">
        <v>146</v>
      </c>
      <c r="N1854" s="28" t="s">
        <v>142</v>
      </c>
      <c r="O1854" s="29" t="n">
        <v>45418</v>
      </c>
      <c r="P1854" s="28" t="n">
        <f aca="false">ROUNDDOWN(($B1854-$O1854)/30,0)</f>
        <v>28</v>
      </c>
      <c r="Q1854" s="28" t="str">
        <f aca="false">TEXT($B1854,"yyyy-mm")</f>
        <v>2026-08</v>
      </c>
      <c r="R1854" s="28" t="n">
        <f aca="false">IF(AND($O1854&gt;=DATE(2025,1,1),$O1854&lt;=DATE(2025,4,30)),1,0)</f>
        <v>0</v>
      </c>
    </row>
    <row r="1855" customFormat="false" ht="15" hidden="false" customHeight="false" outlineLevel="0" collapsed="false">
      <c r="A1855" s="28" t="n">
        <v>197</v>
      </c>
      <c r="B1855" s="29" t="n">
        <v>45107</v>
      </c>
      <c r="C1855" s="28" t="n">
        <v>42700</v>
      </c>
      <c r="D1855" s="28" t="n">
        <v>0</v>
      </c>
      <c r="E1855" s="28" t="n">
        <v>0</v>
      </c>
      <c r="F1855" s="28" t="s">
        <v>345</v>
      </c>
      <c r="G1855" s="28" t="n">
        <v>0</v>
      </c>
      <c r="H1855" s="28" t="n">
        <v>0</v>
      </c>
      <c r="I1855" s="28" t="n">
        <v>0</v>
      </c>
      <c r="J1855" s="28" t="n">
        <v>290</v>
      </c>
      <c r="K1855" s="28" t="n">
        <v>5</v>
      </c>
      <c r="L1855" s="28" t="n">
        <v>2</v>
      </c>
      <c r="M1855" s="28" t="s">
        <v>147</v>
      </c>
      <c r="N1855" s="28" t="s">
        <v>138</v>
      </c>
      <c r="O1855" s="29" t="n">
        <v>45090</v>
      </c>
      <c r="P1855" s="28" t="n">
        <f aca="false">ROUNDDOWN(($B1855-$O1855)/30,0)</f>
        <v>0</v>
      </c>
      <c r="Q1855" s="28" t="str">
        <f aca="false">TEXT($B1855,"yyyy-mm")</f>
        <v>2023-06</v>
      </c>
      <c r="R1855" s="28" t="n">
        <f aca="false">IF(AND($O1855&gt;=DATE(2025,1,1),$O1855&lt;=DATE(2025,4,30)),1,0)</f>
        <v>0</v>
      </c>
    </row>
    <row r="1856" customFormat="false" ht="15" hidden="false" customHeight="false" outlineLevel="0" collapsed="false">
      <c r="A1856" s="28" t="n">
        <v>197</v>
      </c>
      <c r="B1856" s="29" t="n">
        <v>45138</v>
      </c>
      <c r="C1856" s="28" t="n">
        <v>34160</v>
      </c>
      <c r="D1856" s="28" t="n">
        <v>0</v>
      </c>
      <c r="E1856" s="28" t="n">
        <v>0</v>
      </c>
      <c r="F1856" s="28" t="s">
        <v>345</v>
      </c>
      <c r="G1856" s="28" t="n">
        <v>0</v>
      </c>
      <c r="H1856" s="28" t="n">
        <v>0</v>
      </c>
      <c r="I1856" s="28" t="n">
        <v>0</v>
      </c>
      <c r="J1856" s="28" t="n">
        <v>290</v>
      </c>
      <c r="K1856" s="28" t="n">
        <v>5</v>
      </c>
      <c r="L1856" s="28" t="n">
        <v>2</v>
      </c>
      <c r="M1856" s="28" t="s">
        <v>147</v>
      </c>
      <c r="N1856" s="28" t="s">
        <v>138</v>
      </c>
      <c r="O1856" s="29" t="n">
        <v>45090</v>
      </c>
      <c r="P1856" s="28" t="n">
        <f aca="false">ROUNDDOWN(($B1856-$O1856)/30,0)</f>
        <v>1</v>
      </c>
      <c r="Q1856" s="28" t="str">
        <f aca="false">TEXT($B1856,"yyyy-mm")</f>
        <v>2023-07</v>
      </c>
      <c r="R1856" s="28" t="n">
        <f aca="false">IF(AND($O1856&gt;=DATE(2025,1,1),$O1856&lt;=DATE(2025,4,30)),1,0)</f>
        <v>0</v>
      </c>
    </row>
    <row r="1857" customFormat="false" ht="15" hidden="false" customHeight="false" outlineLevel="0" collapsed="false">
      <c r="A1857" s="28" t="n">
        <v>197</v>
      </c>
      <c r="B1857" s="29" t="n">
        <v>45169</v>
      </c>
      <c r="C1857" s="28" t="n">
        <v>25620</v>
      </c>
      <c r="D1857" s="28" t="n">
        <v>0</v>
      </c>
      <c r="E1857" s="28" t="n">
        <v>0</v>
      </c>
      <c r="F1857" s="28" t="s">
        <v>345</v>
      </c>
      <c r="G1857" s="28" t="n">
        <v>0</v>
      </c>
      <c r="H1857" s="28" t="n">
        <v>0</v>
      </c>
      <c r="I1857" s="28" t="n">
        <v>0</v>
      </c>
      <c r="J1857" s="28" t="n">
        <v>290</v>
      </c>
      <c r="K1857" s="28" t="n">
        <v>5</v>
      </c>
      <c r="L1857" s="28" t="n">
        <v>2</v>
      </c>
      <c r="M1857" s="28" t="s">
        <v>147</v>
      </c>
      <c r="N1857" s="28" t="s">
        <v>138</v>
      </c>
      <c r="O1857" s="29" t="n">
        <v>45090</v>
      </c>
      <c r="P1857" s="28" t="n">
        <f aca="false">ROUNDDOWN(($B1857-$O1857)/30,0)</f>
        <v>2</v>
      </c>
      <c r="Q1857" s="28" t="str">
        <f aca="false">TEXT($B1857,"yyyy-mm")</f>
        <v>2023-08</v>
      </c>
      <c r="R1857" s="28" t="n">
        <f aca="false">IF(AND($O1857&gt;=DATE(2025,1,1),$O1857&lt;=DATE(2025,4,30)),1,0)</f>
        <v>0</v>
      </c>
    </row>
    <row r="1858" customFormat="false" ht="15" hidden="false" customHeight="false" outlineLevel="0" collapsed="false">
      <c r="A1858" s="28" t="n">
        <v>197</v>
      </c>
      <c r="B1858" s="29" t="n">
        <v>45199</v>
      </c>
      <c r="C1858" s="28" t="n">
        <v>17080</v>
      </c>
      <c r="D1858" s="28" t="n">
        <v>0</v>
      </c>
      <c r="E1858" s="28" t="n">
        <v>0</v>
      </c>
      <c r="F1858" s="28" t="s">
        <v>345</v>
      </c>
      <c r="G1858" s="28" t="n">
        <v>0</v>
      </c>
      <c r="H1858" s="28" t="n">
        <v>0</v>
      </c>
      <c r="I1858" s="28" t="n">
        <v>0</v>
      </c>
      <c r="J1858" s="28" t="n">
        <v>290</v>
      </c>
      <c r="K1858" s="28" t="n">
        <v>5</v>
      </c>
      <c r="L1858" s="28" t="n">
        <v>2</v>
      </c>
      <c r="M1858" s="28" t="s">
        <v>147</v>
      </c>
      <c r="N1858" s="28" t="s">
        <v>138</v>
      </c>
      <c r="O1858" s="29" t="n">
        <v>45090</v>
      </c>
      <c r="P1858" s="28" t="n">
        <f aca="false">ROUNDDOWN(($B1858-$O1858)/30,0)</f>
        <v>3</v>
      </c>
      <c r="Q1858" s="28" t="str">
        <f aca="false">TEXT($B1858,"yyyy-mm")</f>
        <v>2023-09</v>
      </c>
      <c r="R1858" s="28" t="n">
        <f aca="false">IF(AND($O1858&gt;=DATE(2025,1,1),$O1858&lt;=DATE(2025,4,30)),1,0)</f>
        <v>0</v>
      </c>
    </row>
    <row r="1859" customFormat="false" ht="15" hidden="false" customHeight="false" outlineLevel="0" collapsed="false">
      <c r="A1859" s="28" t="n">
        <v>197</v>
      </c>
      <c r="B1859" s="29" t="n">
        <v>45230</v>
      </c>
      <c r="C1859" s="28" t="n">
        <v>8540</v>
      </c>
      <c r="D1859" s="28" t="n">
        <v>0</v>
      </c>
      <c r="E1859" s="28" t="n">
        <v>0</v>
      </c>
      <c r="F1859" s="28" t="s">
        <v>345</v>
      </c>
      <c r="G1859" s="28" t="n">
        <v>0</v>
      </c>
      <c r="H1859" s="28" t="n">
        <v>0</v>
      </c>
      <c r="I1859" s="28" t="n">
        <v>0</v>
      </c>
      <c r="J1859" s="28" t="n">
        <v>290</v>
      </c>
      <c r="K1859" s="28" t="n">
        <v>5</v>
      </c>
      <c r="L1859" s="28" t="n">
        <v>2</v>
      </c>
      <c r="M1859" s="28" t="s">
        <v>147</v>
      </c>
      <c r="N1859" s="28" t="s">
        <v>138</v>
      </c>
      <c r="O1859" s="29" t="n">
        <v>45090</v>
      </c>
      <c r="P1859" s="28" t="n">
        <f aca="false">ROUNDDOWN(($B1859-$O1859)/30,0)</f>
        <v>4</v>
      </c>
      <c r="Q1859" s="28" t="str">
        <f aca="false">TEXT($B1859,"yyyy-mm")</f>
        <v>2023-10</v>
      </c>
      <c r="R1859" s="28" t="n">
        <f aca="false">IF(AND($O1859&gt;=DATE(2025,1,1),$O1859&lt;=DATE(2025,4,30)),1,0)</f>
        <v>0</v>
      </c>
    </row>
    <row r="1860" customFormat="false" ht="15" hidden="false" customHeight="false" outlineLevel="0" collapsed="false">
      <c r="A1860" s="28" t="n">
        <v>197</v>
      </c>
      <c r="B1860" s="29" t="n">
        <v>45260</v>
      </c>
      <c r="C1860" s="28" t="n">
        <v>0</v>
      </c>
      <c r="D1860" s="28" t="n">
        <v>0</v>
      </c>
      <c r="E1860" s="28" t="n">
        <v>0</v>
      </c>
      <c r="F1860" s="28" t="s">
        <v>345</v>
      </c>
      <c r="G1860" s="28" t="n">
        <v>0</v>
      </c>
      <c r="H1860" s="28" t="n">
        <v>0</v>
      </c>
      <c r="I1860" s="28" t="n">
        <v>0</v>
      </c>
      <c r="J1860" s="28" t="n">
        <v>290</v>
      </c>
      <c r="K1860" s="28" t="n">
        <v>5</v>
      </c>
      <c r="L1860" s="28" t="n">
        <v>2</v>
      </c>
      <c r="M1860" s="28" t="s">
        <v>147</v>
      </c>
      <c r="N1860" s="28" t="s">
        <v>138</v>
      </c>
      <c r="O1860" s="29" t="n">
        <v>45090</v>
      </c>
      <c r="P1860" s="28" t="n">
        <f aca="false">ROUNDDOWN(($B1860-$O1860)/30,0)</f>
        <v>5</v>
      </c>
      <c r="Q1860" s="28" t="str">
        <f aca="false">TEXT($B1860,"yyyy-mm")</f>
        <v>2023-11</v>
      </c>
      <c r="R1860" s="28" t="n">
        <f aca="false">IF(AND($O1860&gt;=DATE(2025,1,1),$O1860&lt;=DATE(2025,4,30)),1,0)</f>
        <v>0</v>
      </c>
    </row>
    <row r="1861" customFormat="false" ht="15" hidden="false" customHeight="false" outlineLevel="0" collapsed="false">
      <c r="A1861" s="28" t="n">
        <v>198</v>
      </c>
      <c r="B1861" s="29" t="n">
        <v>46265</v>
      </c>
      <c r="C1861" s="28" t="n">
        <v>65400</v>
      </c>
      <c r="D1861" s="28" t="n">
        <v>0</v>
      </c>
      <c r="E1861" s="28" t="n">
        <v>0</v>
      </c>
      <c r="F1861" s="28" t="s">
        <v>345</v>
      </c>
      <c r="G1861" s="28" t="n">
        <v>0</v>
      </c>
      <c r="H1861" s="28" t="n">
        <v>0</v>
      </c>
      <c r="I1861" s="28" t="n">
        <v>0</v>
      </c>
      <c r="J1861" s="28" t="n">
        <v>84</v>
      </c>
      <c r="K1861" s="28" t="n">
        <v>1</v>
      </c>
      <c r="L1861" s="28" t="n">
        <v>1</v>
      </c>
      <c r="M1861" s="28" t="s">
        <v>147</v>
      </c>
      <c r="N1861" s="28" t="s">
        <v>138</v>
      </c>
      <c r="O1861" s="29" t="n">
        <v>46258</v>
      </c>
      <c r="P1861" s="28" t="n">
        <f aca="false">ROUNDDOWN(($B1861-$O1861)/30,0)</f>
        <v>0</v>
      </c>
      <c r="Q1861" s="28" t="str">
        <f aca="false">TEXT($B1861,"yyyy-mm")</f>
        <v>2026-08</v>
      </c>
      <c r="R1861" s="28" t="n">
        <f aca="false">IF(AND($O1861&gt;=DATE(2025,1,1),$O1861&lt;=DATE(2025,4,30)),1,0)</f>
        <v>0</v>
      </c>
    </row>
    <row r="1862" customFormat="false" ht="15" hidden="false" customHeight="false" outlineLevel="0" collapsed="false">
      <c r="A1862" s="28" t="n">
        <v>199</v>
      </c>
      <c r="B1862" s="29" t="n">
        <v>45657</v>
      </c>
      <c r="C1862" s="28" t="n">
        <v>75500</v>
      </c>
      <c r="D1862" s="28" t="n">
        <v>0</v>
      </c>
      <c r="E1862" s="28" t="n">
        <v>0</v>
      </c>
      <c r="F1862" s="28" t="s">
        <v>345</v>
      </c>
      <c r="G1862" s="28" t="n">
        <v>0</v>
      </c>
      <c r="H1862" s="28" t="n">
        <v>0</v>
      </c>
      <c r="I1862" s="28" t="n">
        <v>0</v>
      </c>
      <c r="J1862" s="28" t="n">
        <v>25</v>
      </c>
      <c r="K1862" s="28" t="n">
        <v>3</v>
      </c>
      <c r="L1862" s="28" t="n">
        <v>1</v>
      </c>
      <c r="M1862" s="28" t="s">
        <v>146</v>
      </c>
      <c r="N1862" s="28" t="s">
        <v>138</v>
      </c>
      <c r="O1862" s="29" t="n">
        <v>45646</v>
      </c>
      <c r="P1862" s="28" t="n">
        <f aca="false">ROUNDDOWN(($B1862-$O1862)/30,0)</f>
        <v>0</v>
      </c>
      <c r="Q1862" s="28" t="str">
        <f aca="false">TEXT($B1862,"yyyy-mm")</f>
        <v>2024-12</v>
      </c>
      <c r="R1862" s="28" t="n">
        <f aca="false">IF(AND($O1862&gt;=DATE(2025,1,1),$O1862&lt;=DATE(2025,4,30)),1,0)</f>
        <v>0</v>
      </c>
    </row>
    <row r="1863" customFormat="false" ht="15" hidden="false" customHeight="false" outlineLevel="0" collapsed="false">
      <c r="A1863" s="28" t="n">
        <v>199</v>
      </c>
      <c r="B1863" s="29" t="n">
        <v>45688</v>
      </c>
      <c r="C1863" s="28" t="n">
        <v>69692.31</v>
      </c>
      <c r="D1863" s="28" t="n">
        <v>0</v>
      </c>
      <c r="E1863" s="28" t="n">
        <v>0</v>
      </c>
      <c r="F1863" s="28" t="s">
        <v>345</v>
      </c>
      <c r="G1863" s="28" t="n">
        <v>0</v>
      </c>
      <c r="H1863" s="28" t="n">
        <v>0</v>
      </c>
      <c r="I1863" s="28" t="n">
        <v>0</v>
      </c>
      <c r="J1863" s="28" t="n">
        <v>25</v>
      </c>
      <c r="K1863" s="28" t="n">
        <v>3</v>
      </c>
      <c r="L1863" s="28" t="n">
        <v>1</v>
      </c>
      <c r="M1863" s="28" t="s">
        <v>146</v>
      </c>
      <c r="N1863" s="28" t="s">
        <v>138</v>
      </c>
      <c r="O1863" s="29" t="n">
        <v>45646</v>
      </c>
      <c r="P1863" s="28" t="n">
        <f aca="false">ROUNDDOWN(($B1863-$O1863)/30,0)</f>
        <v>1</v>
      </c>
      <c r="Q1863" s="28" t="str">
        <f aca="false">TEXT($B1863,"yyyy-mm")</f>
        <v>2025-01</v>
      </c>
      <c r="R1863" s="28" t="n">
        <f aca="false">IF(AND($O1863&gt;=DATE(2025,1,1),$O1863&lt;=DATE(2025,4,30)),1,0)</f>
        <v>0</v>
      </c>
    </row>
    <row r="1864" customFormat="false" ht="15" hidden="false" customHeight="false" outlineLevel="0" collapsed="false">
      <c r="A1864" s="28" t="n">
        <v>199</v>
      </c>
      <c r="B1864" s="29" t="n">
        <v>45716</v>
      </c>
      <c r="C1864" s="28" t="n">
        <v>63884.62</v>
      </c>
      <c r="D1864" s="28" t="n">
        <v>0</v>
      </c>
      <c r="E1864" s="28" t="n">
        <v>0</v>
      </c>
      <c r="F1864" s="28" t="s">
        <v>345</v>
      </c>
      <c r="G1864" s="28" t="n">
        <v>0</v>
      </c>
      <c r="H1864" s="28" t="n">
        <v>0</v>
      </c>
      <c r="I1864" s="28" t="n">
        <v>0</v>
      </c>
      <c r="J1864" s="28" t="n">
        <v>25</v>
      </c>
      <c r="K1864" s="28" t="n">
        <v>3</v>
      </c>
      <c r="L1864" s="28" t="n">
        <v>1</v>
      </c>
      <c r="M1864" s="28" t="s">
        <v>146</v>
      </c>
      <c r="N1864" s="28" t="s">
        <v>138</v>
      </c>
      <c r="O1864" s="29" t="n">
        <v>45646</v>
      </c>
      <c r="P1864" s="28" t="n">
        <f aca="false">ROUNDDOWN(($B1864-$O1864)/30,0)</f>
        <v>2</v>
      </c>
      <c r="Q1864" s="28" t="str">
        <f aca="false">TEXT($B1864,"yyyy-mm")</f>
        <v>2025-02</v>
      </c>
      <c r="R1864" s="28" t="n">
        <f aca="false">IF(AND($O1864&gt;=DATE(2025,1,1),$O1864&lt;=DATE(2025,4,30)),1,0)</f>
        <v>0</v>
      </c>
    </row>
    <row r="1865" customFormat="false" ht="15" hidden="false" customHeight="false" outlineLevel="0" collapsed="false">
      <c r="A1865" s="28" t="n">
        <v>199</v>
      </c>
      <c r="B1865" s="29" t="n">
        <v>45747</v>
      </c>
      <c r="C1865" s="28" t="n">
        <v>58076.93</v>
      </c>
      <c r="D1865" s="28" t="n">
        <v>0</v>
      </c>
      <c r="E1865" s="28" t="n">
        <v>0</v>
      </c>
      <c r="F1865" s="28" t="s">
        <v>345</v>
      </c>
      <c r="G1865" s="28" t="n">
        <v>0</v>
      </c>
      <c r="H1865" s="28" t="n">
        <v>0</v>
      </c>
      <c r="I1865" s="28" t="n">
        <v>0</v>
      </c>
      <c r="J1865" s="28" t="n">
        <v>25</v>
      </c>
      <c r="K1865" s="28" t="n">
        <v>3</v>
      </c>
      <c r="L1865" s="28" t="n">
        <v>1</v>
      </c>
      <c r="M1865" s="28" t="s">
        <v>146</v>
      </c>
      <c r="N1865" s="28" t="s">
        <v>138</v>
      </c>
      <c r="O1865" s="29" t="n">
        <v>45646</v>
      </c>
      <c r="P1865" s="28" t="n">
        <f aca="false">ROUNDDOWN(($B1865-$O1865)/30,0)</f>
        <v>3</v>
      </c>
      <c r="Q1865" s="28" t="str">
        <f aca="false">TEXT($B1865,"yyyy-mm")</f>
        <v>2025-03</v>
      </c>
      <c r="R1865" s="28" t="n">
        <f aca="false">IF(AND($O1865&gt;=DATE(2025,1,1),$O1865&lt;=DATE(2025,4,30)),1,0)</f>
        <v>0</v>
      </c>
    </row>
    <row r="1866" customFormat="false" ht="15" hidden="false" customHeight="false" outlineLevel="0" collapsed="false">
      <c r="A1866" s="28" t="n">
        <v>199</v>
      </c>
      <c r="B1866" s="29" t="n">
        <v>45777</v>
      </c>
      <c r="C1866" s="28" t="n">
        <v>52269.24</v>
      </c>
      <c r="D1866" s="28" t="n">
        <v>0</v>
      </c>
      <c r="E1866" s="28" t="n">
        <v>0</v>
      </c>
      <c r="F1866" s="28" t="s">
        <v>345</v>
      </c>
      <c r="G1866" s="28" t="n">
        <v>0</v>
      </c>
      <c r="H1866" s="28" t="n">
        <v>0</v>
      </c>
      <c r="I1866" s="28" t="n">
        <v>0</v>
      </c>
      <c r="J1866" s="28" t="n">
        <v>25</v>
      </c>
      <c r="K1866" s="28" t="n">
        <v>3</v>
      </c>
      <c r="L1866" s="28" t="n">
        <v>1</v>
      </c>
      <c r="M1866" s="28" t="s">
        <v>146</v>
      </c>
      <c r="N1866" s="28" t="s">
        <v>138</v>
      </c>
      <c r="O1866" s="29" t="n">
        <v>45646</v>
      </c>
      <c r="P1866" s="28" t="n">
        <f aca="false">ROUNDDOWN(($B1866-$O1866)/30,0)</f>
        <v>4</v>
      </c>
      <c r="Q1866" s="28" t="str">
        <f aca="false">TEXT($B1866,"yyyy-mm")</f>
        <v>2025-04</v>
      </c>
      <c r="R1866" s="28" t="n">
        <f aca="false">IF(AND($O1866&gt;=DATE(2025,1,1),$O1866&lt;=DATE(2025,4,30)),1,0)</f>
        <v>0</v>
      </c>
    </row>
    <row r="1867" customFormat="false" ht="15" hidden="false" customHeight="false" outlineLevel="0" collapsed="false">
      <c r="A1867" s="28" t="n">
        <v>199</v>
      </c>
      <c r="B1867" s="29" t="n">
        <v>45808</v>
      </c>
      <c r="C1867" s="28" t="n">
        <v>46461.55</v>
      </c>
      <c r="D1867" s="28" t="n">
        <v>0</v>
      </c>
      <c r="E1867" s="28" t="n">
        <v>0</v>
      </c>
      <c r="F1867" s="28" t="s">
        <v>345</v>
      </c>
      <c r="G1867" s="28" t="n">
        <v>0</v>
      </c>
      <c r="H1867" s="28" t="n">
        <v>0</v>
      </c>
      <c r="I1867" s="28" t="n">
        <v>0</v>
      </c>
      <c r="J1867" s="28" t="n">
        <v>25</v>
      </c>
      <c r="K1867" s="28" t="n">
        <v>3</v>
      </c>
      <c r="L1867" s="28" t="n">
        <v>1</v>
      </c>
      <c r="M1867" s="28" t="s">
        <v>146</v>
      </c>
      <c r="N1867" s="28" t="s">
        <v>138</v>
      </c>
      <c r="O1867" s="29" t="n">
        <v>45646</v>
      </c>
      <c r="P1867" s="28" t="n">
        <f aca="false">ROUNDDOWN(($B1867-$O1867)/30,0)</f>
        <v>5</v>
      </c>
      <c r="Q1867" s="28" t="str">
        <f aca="false">TEXT($B1867,"yyyy-mm")</f>
        <v>2025-05</v>
      </c>
      <c r="R1867" s="28" t="n">
        <f aca="false">IF(AND($O1867&gt;=DATE(2025,1,1),$O1867&lt;=DATE(2025,4,30)),1,0)</f>
        <v>0</v>
      </c>
    </row>
    <row r="1868" customFormat="false" ht="15" hidden="false" customHeight="false" outlineLevel="0" collapsed="false">
      <c r="A1868" s="28" t="n">
        <v>199</v>
      </c>
      <c r="B1868" s="29" t="n">
        <v>45838</v>
      </c>
      <c r="C1868" s="28" t="n">
        <v>40653.86</v>
      </c>
      <c r="D1868" s="28" t="n">
        <v>0</v>
      </c>
      <c r="E1868" s="28" t="n">
        <v>0</v>
      </c>
      <c r="F1868" s="28" t="s">
        <v>345</v>
      </c>
      <c r="G1868" s="28" t="n">
        <v>0</v>
      </c>
      <c r="H1868" s="28" t="n">
        <v>0</v>
      </c>
      <c r="I1868" s="28" t="n">
        <v>0</v>
      </c>
      <c r="J1868" s="28" t="n">
        <v>25</v>
      </c>
      <c r="K1868" s="28" t="n">
        <v>3</v>
      </c>
      <c r="L1868" s="28" t="n">
        <v>1</v>
      </c>
      <c r="M1868" s="28" t="s">
        <v>146</v>
      </c>
      <c r="N1868" s="28" t="s">
        <v>138</v>
      </c>
      <c r="O1868" s="29" t="n">
        <v>45646</v>
      </c>
      <c r="P1868" s="28" t="n">
        <f aca="false">ROUNDDOWN(($B1868-$O1868)/30,0)</f>
        <v>6</v>
      </c>
      <c r="Q1868" s="28" t="str">
        <f aca="false">TEXT($B1868,"yyyy-mm")</f>
        <v>2025-06</v>
      </c>
      <c r="R1868" s="28" t="n">
        <f aca="false">IF(AND($O1868&gt;=DATE(2025,1,1),$O1868&lt;=DATE(2025,4,30)),1,0)</f>
        <v>0</v>
      </c>
    </row>
    <row r="1869" customFormat="false" ht="15" hidden="false" customHeight="false" outlineLevel="0" collapsed="false">
      <c r="A1869" s="28" t="n">
        <v>199</v>
      </c>
      <c r="B1869" s="29" t="n">
        <v>45869</v>
      </c>
      <c r="C1869" s="28" t="n">
        <v>34846.17</v>
      </c>
      <c r="D1869" s="28" t="n">
        <v>0</v>
      </c>
      <c r="E1869" s="28" t="n">
        <v>0</v>
      </c>
      <c r="F1869" s="28" t="s">
        <v>345</v>
      </c>
      <c r="G1869" s="28" t="n">
        <v>0</v>
      </c>
      <c r="H1869" s="28" t="n">
        <v>0</v>
      </c>
      <c r="I1869" s="28" t="n">
        <v>0</v>
      </c>
      <c r="J1869" s="28" t="n">
        <v>25</v>
      </c>
      <c r="K1869" s="28" t="n">
        <v>3</v>
      </c>
      <c r="L1869" s="28" t="n">
        <v>1</v>
      </c>
      <c r="M1869" s="28" t="s">
        <v>146</v>
      </c>
      <c r="N1869" s="28" t="s">
        <v>138</v>
      </c>
      <c r="O1869" s="29" t="n">
        <v>45646</v>
      </c>
      <c r="P1869" s="28" t="n">
        <f aca="false">ROUNDDOWN(($B1869-$O1869)/30,0)</f>
        <v>7</v>
      </c>
      <c r="Q1869" s="28" t="str">
        <f aca="false">TEXT($B1869,"yyyy-mm")</f>
        <v>2025-07</v>
      </c>
      <c r="R1869" s="28" t="n">
        <f aca="false">IF(AND($O1869&gt;=DATE(2025,1,1),$O1869&lt;=DATE(2025,4,30)),1,0)</f>
        <v>0</v>
      </c>
    </row>
    <row r="1870" customFormat="false" ht="15" hidden="false" customHeight="false" outlineLevel="0" collapsed="false">
      <c r="A1870" s="28" t="n">
        <v>199</v>
      </c>
      <c r="B1870" s="29" t="n">
        <v>45900</v>
      </c>
      <c r="C1870" s="28" t="n">
        <v>29038.48</v>
      </c>
      <c r="D1870" s="28" t="n">
        <v>0</v>
      </c>
      <c r="E1870" s="28" t="n">
        <v>0</v>
      </c>
      <c r="F1870" s="28" t="s">
        <v>345</v>
      </c>
      <c r="G1870" s="28" t="n">
        <v>0</v>
      </c>
      <c r="H1870" s="28" t="n">
        <v>0</v>
      </c>
      <c r="I1870" s="28" t="n">
        <v>0</v>
      </c>
      <c r="J1870" s="28" t="n">
        <v>25</v>
      </c>
      <c r="K1870" s="28" t="n">
        <v>3</v>
      </c>
      <c r="L1870" s="28" t="n">
        <v>1</v>
      </c>
      <c r="M1870" s="28" t="s">
        <v>146</v>
      </c>
      <c r="N1870" s="28" t="s">
        <v>138</v>
      </c>
      <c r="O1870" s="29" t="n">
        <v>45646</v>
      </c>
      <c r="P1870" s="28" t="n">
        <f aca="false">ROUNDDOWN(($B1870-$O1870)/30,0)</f>
        <v>8</v>
      </c>
      <c r="Q1870" s="28" t="str">
        <f aca="false">TEXT($B1870,"yyyy-mm")</f>
        <v>2025-08</v>
      </c>
      <c r="R1870" s="28" t="n">
        <f aca="false">IF(AND($O1870&gt;=DATE(2025,1,1),$O1870&lt;=DATE(2025,4,30)),1,0)</f>
        <v>0</v>
      </c>
    </row>
    <row r="1871" customFormat="false" ht="15" hidden="false" customHeight="false" outlineLevel="0" collapsed="false">
      <c r="A1871" s="28" t="n">
        <v>199</v>
      </c>
      <c r="B1871" s="29" t="n">
        <v>45930</v>
      </c>
      <c r="C1871" s="28" t="n">
        <v>23230.79</v>
      </c>
      <c r="D1871" s="28" t="n">
        <v>0</v>
      </c>
      <c r="E1871" s="28" t="n">
        <v>0</v>
      </c>
      <c r="F1871" s="28" t="s">
        <v>345</v>
      </c>
      <c r="G1871" s="28" t="n">
        <v>0</v>
      </c>
      <c r="H1871" s="28" t="n">
        <v>0</v>
      </c>
      <c r="I1871" s="28" t="n">
        <v>0</v>
      </c>
      <c r="J1871" s="28" t="n">
        <v>25</v>
      </c>
      <c r="K1871" s="28" t="n">
        <v>3</v>
      </c>
      <c r="L1871" s="28" t="n">
        <v>1</v>
      </c>
      <c r="M1871" s="28" t="s">
        <v>146</v>
      </c>
      <c r="N1871" s="28" t="s">
        <v>138</v>
      </c>
      <c r="O1871" s="29" t="n">
        <v>45646</v>
      </c>
      <c r="P1871" s="28" t="n">
        <f aca="false">ROUNDDOWN(($B1871-$O1871)/30,0)</f>
        <v>9</v>
      </c>
      <c r="Q1871" s="28" t="str">
        <f aca="false">TEXT($B1871,"yyyy-mm")</f>
        <v>2025-09</v>
      </c>
      <c r="R1871" s="28" t="n">
        <f aca="false">IF(AND($O1871&gt;=DATE(2025,1,1),$O1871&lt;=DATE(2025,4,30)),1,0)</f>
        <v>0</v>
      </c>
    </row>
    <row r="1872" customFormat="false" ht="15" hidden="false" customHeight="false" outlineLevel="0" collapsed="false">
      <c r="A1872" s="28" t="n">
        <v>199</v>
      </c>
      <c r="B1872" s="29" t="n">
        <v>45961</v>
      </c>
      <c r="C1872" s="28" t="n">
        <v>17423.1</v>
      </c>
      <c r="D1872" s="28" t="n">
        <v>0</v>
      </c>
      <c r="E1872" s="28" t="n">
        <v>0</v>
      </c>
      <c r="F1872" s="28" t="s">
        <v>345</v>
      </c>
      <c r="G1872" s="28" t="n">
        <v>0</v>
      </c>
      <c r="H1872" s="28" t="n">
        <v>0</v>
      </c>
      <c r="I1872" s="28" t="n">
        <v>0</v>
      </c>
      <c r="J1872" s="28" t="n">
        <v>25</v>
      </c>
      <c r="K1872" s="28" t="n">
        <v>3</v>
      </c>
      <c r="L1872" s="28" t="n">
        <v>1</v>
      </c>
      <c r="M1872" s="28" t="s">
        <v>146</v>
      </c>
      <c r="N1872" s="28" t="s">
        <v>138</v>
      </c>
      <c r="O1872" s="29" t="n">
        <v>45646</v>
      </c>
      <c r="P1872" s="28" t="n">
        <f aca="false">ROUNDDOWN(($B1872-$O1872)/30,0)</f>
        <v>10</v>
      </c>
      <c r="Q1872" s="28" t="str">
        <f aca="false">TEXT($B1872,"yyyy-mm")</f>
        <v>2025-10</v>
      </c>
      <c r="R1872" s="28" t="n">
        <f aca="false">IF(AND($O1872&gt;=DATE(2025,1,1),$O1872&lt;=DATE(2025,4,30)),1,0)</f>
        <v>0</v>
      </c>
    </row>
    <row r="1873" customFormat="false" ht="15" hidden="false" customHeight="false" outlineLevel="0" collapsed="false">
      <c r="A1873" s="28" t="n">
        <v>199</v>
      </c>
      <c r="B1873" s="29" t="n">
        <v>45991</v>
      </c>
      <c r="C1873" s="28" t="n">
        <v>11615.41</v>
      </c>
      <c r="D1873" s="28" t="n">
        <v>0</v>
      </c>
      <c r="E1873" s="28" t="n">
        <v>0</v>
      </c>
      <c r="F1873" s="28" t="s">
        <v>345</v>
      </c>
      <c r="G1873" s="28" t="n">
        <v>0</v>
      </c>
      <c r="H1873" s="28" t="n">
        <v>0</v>
      </c>
      <c r="I1873" s="28" t="n">
        <v>0</v>
      </c>
      <c r="J1873" s="28" t="n">
        <v>25</v>
      </c>
      <c r="K1873" s="28" t="n">
        <v>3</v>
      </c>
      <c r="L1873" s="28" t="n">
        <v>1</v>
      </c>
      <c r="M1873" s="28" t="s">
        <v>146</v>
      </c>
      <c r="N1873" s="28" t="s">
        <v>138</v>
      </c>
      <c r="O1873" s="29" t="n">
        <v>45646</v>
      </c>
      <c r="P1873" s="28" t="n">
        <f aca="false">ROUNDDOWN(($B1873-$O1873)/30,0)</f>
        <v>11</v>
      </c>
      <c r="Q1873" s="28" t="str">
        <f aca="false">TEXT($B1873,"yyyy-mm")</f>
        <v>2025-11</v>
      </c>
      <c r="R1873" s="28" t="n">
        <f aca="false">IF(AND($O1873&gt;=DATE(2025,1,1),$O1873&lt;=DATE(2025,4,30)),1,0)</f>
        <v>0</v>
      </c>
    </row>
    <row r="1874" customFormat="false" ht="15" hidden="false" customHeight="false" outlineLevel="0" collapsed="false">
      <c r="A1874" s="28" t="n">
        <v>199</v>
      </c>
      <c r="B1874" s="29" t="n">
        <v>46022</v>
      </c>
      <c r="C1874" s="28" t="n">
        <v>5807.72</v>
      </c>
      <c r="D1874" s="28" t="n">
        <v>0</v>
      </c>
      <c r="E1874" s="28" t="n">
        <v>0</v>
      </c>
      <c r="F1874" s="28" t="s">
        <v>345</v>
      </c>
      <c r="G1874" s="28" t="n">
        <v>0</v>
      </c>
      <c r="H1874" s="28" t="n">
        <v>0</v>
      </c>
      <c r="I1874" s="28" t="n">
        <v>0</v>
      </c>
      <c r="J1874" s="28" t="n">
        <v>25</v>
      </c>
      <c r="K1874" s="28" t="n">
        <v>3</v>
      </c>
      <c r="L1874" s="28" t="n">
        <v>1</v>
      </c>
      <c r="M1874" s="28" t="s">
        <v>146</v>
      </c>
      <c r="N1874" s="28" t="s">
        <v>138</v>
      </c>
      <c r="O1874" s="29" t="n">
        <v>45646</v>
      </c>
      <c r="P1874" s="28" t="n">
        <f aca="false">ROUNDDOWN(($B1874-$O1874)/30,0)</f>
        <v>12</v>
      </c>
      <c r="Q1874" s="28" t="str">
        <f aca="false">TEXT($B1874,"yyyy-mm")</f>
        <v>2025-12</v>
      </c>
      <c r="R1874" s="28" t="n">
        <f aca="false">IF(AND($O1874&gt;=DATE(2025,1,1),$O1874&lt;=DATE(2025,4,30)),1,0)</f>
        <v>0</v>
      </c>
    </row>
    <row r="1875" customFormat="false" ht="15" hidden="false" customHeight="false" outlineLevel="0" collapsed="false">
      <c r="A1875" s="28" t="n">
        <v>199</v>
      </c>
      <c r="B1875" s="29" t="n">
        <v>46053</v>
      </c>
      <c r="C1875" s="28" t="n">
        <v>0.03</v>
      </c>
      <c r="D1875" s="28" t="n">
        <v>0</v>
      </c>
      <c r="E1875" s="28" t="n">
        <v>0</v>
      </c>
      <c r="F1875" s="28" t="s">
        <v>345</v>
      </c>
      <c r="G1875" s="28" t="n">
        <v>0</v>
      </c>
      <c r="H1875" s="28" t="n">
        <v>0</v>
      </c>
      <c r="I1875" s="28" t="n">
        <v>0</v>
      </c>
      <c r="J1875" s="28" t="n">
        <v>25</v>
      </c>
      <c r="K1875" s="28" t="n">
        <v>3</v>
      </c>
      <c r="L1875" s="28" t="n">
        <v>1</v>
      </c>
      <c r="M1875" s="28" t="s">
        <v>146</v>
      </c>
      <c r="N1875" s="28" t="s">
        <v>138</v>
      </c>
      <c r="O1875" s="29" t="n">
        <v>45646</v>
      </c>
      <c r="P1875" s="28" t="n">
        <f aca="false">ROUNDDOWN(($B1875-$O1875)/30,0)</f>
        <v>13</v>
      </c>
      <c r="Q1875" s="28" t="str">
        <f aca="false">TEXT($B1875,"yyyy-mm")</f>
        <v>2026-01</v>
      </c>
      <c r="R1875" s="28" t="n">
        <f aca="false">IF(AND($O1875&gt;=DATE(2025,1,1),$O1875&lt;=DATE(2025,4,30)),1,0)</f>
        <v>0</v>
      </c>
    </row>
    <row r="1876" customFormat="false" ht="15" hidden="false" customHeight="false" outlineLevel="0" collapsed="false">
      <c r="A1876" s="28" t="n">
        <v>200</v>
      </c>
      <c r="B1876" s="29" t="n">
        <v>45138</v>
      </c>
      <c r="C1876" s="28" t="n">
        <v>79000</v>
      </c>
      <c r="D1876" s="28" t="n">
        <v>0</v>
      </c>
      <c r="E1876" s="28" t="n">
        <v>0</v>
      </c>
      <c r="F1876" s="28" t="s">
        <v>345</v>
      </c>
      <c r="G1876" s="28" t="n">
        <v>0</v>
      </c>
      <c r="H1876" s="28" t="n">
        <v>0</v>
      </c>
      <c r="I1876" s="28" t="n">
        <v>0</v>
      </c>
      <c r="J1876" s="28" t="n">
        <v>7</v>
      </c>
      <c r="K1876" s="28" t="n">
        <v>1</v>
      </c>
      <c r="L1876" s="28" t="n">
        <v>3</v>
      </c>
      <c r="M1876" s="28" t="s">
        <v>146</v>
      </c>
      <c r="N1876" s="28" t="s">
        <v>138</v>
      </c>
      <c r="O1876" s="29" t="n">
        <v>45138</v>
      </c>
      <c r="P1876" s="28" t="n">
        <f aca="false">ROUNDDOWN(($B1876-$O1876)/30,0)</f>
        <v>0</v>
      </c>
      <c r="Q1876" s="28" t="str">
        <f aca="false">TEXT($B1876,"yyyy-mm")</f>
        <v>2023-07</v>
      </c>
      <c r="R1876" s="28" t="n">
        <f aca="false">IF(AND($O1876&gt;=DATE(2025,1,1),$O1876&lt;=DATE(2025,4,30)),1,0)</f>
        <v>0</v>
      </c>
    </row>
    <row r="1877" customFormat="false" ht="15" hidden="false" customHeight="false" outlineLevel="0" collapsed="false">
      <c r="A1877" s="28" t="n">
        <v>200</v>
      </c>
      <c r="B1877" s="29" t="n">
        <v>45169</v>
      </c>
      <c r="C1877" s="28" t="n">
        <v>39500</v>
      </c>
      <c r="D1877" s="28" t="n">
        <v>0</v>
      </c>
      <c r="E1877" s="28" t="n">
        <v>0</v>
      </c>
      <c r="F1877" s="28" t="s">
        <v>345</v>
      </c>
      <c r="G1877" s="28" t="n">
        <v>0</v>
      </c>
      <c r="H1877" s="28" t="n">
        <v>0</v>
      </c>
      <c r="I1877" s="28" t="n">
        <v>0</v>
      </c>
      <c r="J1877" s="28" t="n">
        <v>7</v>
      </c>
      <c r="K1877" s="28" t="n">
        <v>1</v>
      </c>
      <c r="L1877" s="28" t="n">
        <v>3</v>
      </c>
      <c r="M1877" s="28" t="s">
        <v>146</v>
      </c>
      <c r="N1877" s="28" t="s">
        <v>138</v>
      </c>
      <c r="O1877" s="29" t="n">
        <v>45138</v>
      </c>
      <c r="P1877" s="28" t="n">
        <f aca="false">ROUNDDOWN(($B1877-$O1877)/30,0)</f>
        <v>1</v>
      </c>
      <c r="Q1877" s="28" t="str">
        <f aca="false">TEXT($B1877,"yyyy-mm")</f>
        <v>2023-08</v>
      </c>
      <c r="R1877" s="28" t="n">
        <f aca="false">IF(AND($O1877&gt;=DATE(2025,1,1),$O1877&lt;=DATE(2025,4,30)),1,0)</f>
        <v>0</v>
      </c>
    </row>
    <row r="1878" customFormat="false" ht="15" hidden="false" customHeight="false" outlineLevel="0" collapsed="false">
      <c r="A1878" s="28" t="n">
        <v>200</v>
      </c>
      <c r="B1878" s="29" t="n">
        <v>45199</v>
      </c>
      <c r="C1878" s="28" t="n">
        <v>0</v>
      </c>
      <c r="D1878" s="28" t="n">
        <v>0</v>
      </c>
      <c r="E1878" s="28" t="n">
        <v>0</v>
      </c>
      <c r="F1878" s="28" t="s">
        <v>345</v>
      </c>
      <c r="G1878" s="28" t="n">
        <v>0</v>
      </c>
      <c r="H1878" s="28" t="n">
        <v>0</v>
      </c>
      <c r="I1878" s="28" t="n">
        <v>0</v>
      </c>
      <c r="J1878" s="28" t="n">
        <v>7</v>
      </c>
      <c r="K1878" s="28" t="n">
        <v>1</v>
      </c>
      <c r="L1878" s="28" t="n">
        <v>3</v>
      </c>
      <c r="M1878" s="28" t="s">
        <v>146</v>
      </c>
      <c r="N1878" s="28" t="s">
        <v>138</v>
      </c>
      <c r="O1878" s="29" t="n">
        <v>45138</v>
      </c>
      <c r="P1878" s="28" t="n">
        <f aca="false">ROUNDDOWN(($B1878-$O1878)/30,0)</f>
        <v>2</v>
      </c>
      <c r="Q1878" s="28" t="str">
        <f aca="false">TEXT($B1878,"yyyy-mm")</f>
        <v>2023-09</v>
      </c>
      <c r="R1878" s="28" t="n">
        <f aca="false">IF(AND($O1878&gt;=DATE(2025,1,1),$O1878&lt;=DATE(2025,4,30)),1,0)</f>
        <v>0</v>
      </c>
    </row>
    <row r="1879" customFormat="false" ht="15" hidden="false" customHeight="false" outlineLevel="0" collapsed="false">
      <c r="A1879" s="28" t="n">
        <v>201</v>
      </c>
      <c r="B1879" s="29" t="n">
        <v>45016</v>
      </c>
      <c r="C1879" s="28" t="n">
        <v>40800</v>
      </c>
      <c r="D1879" s="28" t="n">
        <v>0</v>
      </c>
      <c r="E1879" s="28" t="n">
        <v>0</v>
      </c>
      <c r="F1879" s="28" t="s">
        <v>345</v>
      </c>
      <c r="G1879" s="28" t="n">
        <v>0</v>
      </c>
      <c r="H1879" s="28" t="n">
        <v>0</v>
      </c>
      <c r="I1879" s="28" t="n">
        <v>0</v>
      </c>
      <c r="J1879" s="28" t="n">
        <v>112</v>
      </c>
      <c r="K1879" s="28" t="n">
        <v>2</v>
      </c>
      <c r="L1879" s="28" t="n">
        <v>3</v>
      </c>
      <c r="M1879" s="28" t="s">
        <v>145</v>
      </c>
      <c r="N1879" s="28" t="s">
        <v>138</v>
      </c>
      <c r="O1879" s="29" t="n">
        <v>45014</v>
      </c>
      <c r="P1879" s="28" t="n">
        <f aca="false">ROUNDDOWN(($B1879-$O1879)/30,0)</f>
        <v>0</v>
      </c>
      <c r="Q1879" s="28" t="str">
        <f aca="false">TEXT($B1879,"yyyy-mm")</f>
        <v>2023-03</v>
      </c>
      <c r="R1879" s="28" t="n">
        <f aca="false">IF(AND($O1879&gt;=DATE(2025,1,1),$O1879&lt;=DATE(2025,4,30)),1,0)</f>
        <v>0</v>
      </c>
    </row>
    <row r="1880" customFormat="false" ht="15" hidden="false" customHeight="false" outlineLevel="0" collapsed="false">
      <c r="A1880" s="28" t="n">
        <v>201</v>
      </c>
      <c r="B1880" s="29" t="n">
        <v>45046</v>
      </c>
      <c r="C1880" s="28" t="n">
        <v>37090.91</v>
      </c>
      <c r="D1880" s="28" t="n">
        <v>0</v>
      </c>
      <c r="E1880" s="28" t="n">
        <v>0</v>
      </c>
      <c r="F1880" s="28" t="s">
        <v>345</v>
      </c>
      <c r="G1880" s="28" t="n">
        <v>0</v>
      </c>
      <c r="H1880" s="28" t="n">
        <v>0</v>
      </c>
      <c r="I1880" s="28" t="n">
        <v>0</v>
      </c>
      <c r="J1880" s="28" t="n">
        <v>112</v>
      </c>
      <c r="K1880" s="28" t="n">
        <v>2</v>
      </c>
      <c r="L1880" s="28" t="n">
        <v>3</v>
      </c>
      <c r="M1880" s="28" t="s">
        <v>145</v>
      </c>
      <c r="N1880" s="28" t="s">
        <v>138</v>
      </c>
      <c r="O1880" s="29" t="n">
        <v>45014</v>
      </c>
      <c r="P1880" s="28" t="n">
        <f aca="false">ROUNDDOWN(($B1880-$O1880)/30,0)</f>
        <v>1</v>
      </c>
      <c r="Q1880" s="28" t="str">
        <f aca="false">TEXT($B1880,"yyyy-mm")</f>
        <v>2023-04</v>
      </c>
      <c r="R1880" s="28" t="n">
        <f aca="false">IF(AND($O1880&gt;=DATE(2025,1,1),$O1880&lt;=DATE(2025,4,30)),1,0)</f>
        <v>0</v>
      </c>
    </row>
    <row r="1881" customFormat="false" ht="15" hidden="false" customHeight="false" outlineLevel="0" collapsed="false">
      <c r="A1881" s="28" t="n">
        <v>201</v>
      </c>
      <c r="B1881" s="29" t="n">
        <v>45077</v>
      </c>
      <c r="C1881" s="28" t="n">
        <v>33381.82</v>
      </c>
      <c r="D1881" s="28" t="n">
        <v>0</v>
      </c>
      <c r="E1881" s="28" t="n">
        <v>0</v>
      </c>
      <c r="F1881" s="28" t="s">
        <v>345</v>
      </c>
      <c r="G1881" s="28" t="n">
        <v>0</v>
      </c>
      <c r="H1881" s="28" t="n">
        <v>0</v>
      </c>
      <c r="I1881" s="28" t="n">
        <v>0</v>
      </c>
      <c r="J1881" s="28" t="n">
        <v>112</v>
      </c>
      <c r="K1881" s="28" t="n">
        <v>2</v>
      </c>
      <c r="L1881" s="28" t="n">
        <v>3</v>
      </c>
      <c r="M1881" s="28" t="s">
        <v>145</v>
      </c>
      <c r="N1881" s="28" t="s">
        <v>138</v>
      </c>
      <c r="O1881" s="29" t="n">
        <v>45014</v>
      </c>
      <c r="P1881" s="28" t="n">
        <f aca="false">ROUNDDOWN(($B1881-$O1881)/30,0)</f>
        <v>2</v>
      </c>
      <c r="Q1881" s="28" t="str">
        <f aca="false">TEXT($B1881,"yyyy-mm")</f>
        <v>2023-05</v>
      </c>
      <c r="R1881" s="28" t="n">
        <f aca="false">IF(AND($O1881&gt;=DATE(2025,1,1),$O1881&lt;=DATE(2025,4,30)),1,0)</f>
        <v>0</v>
      </c>
    </row>
    <row r="1882" customFormat="false" ht="15" hidden="false" customHeight="false" outlineLevel="0" collapsed="false">
      <c r="A1882" s="28" t="n">
        <v>201</v>
      </c>
      <c r="B1882" s="29" t="n">
        <v>45107</v>
      </c>
      <c r="C1882" s="28" t="n">
        <v>29672.73</v>
      </c>
      <c r="D1882" s="28" t="n">
        <v>0</v>
      </c>
      <c r="E1882" s="28" t="n">
        <v>0</v>
      </c>
      <c r="F1882" s="28" t="s">
        <v>345</v>
      </c>
      <c r="G1882" s="28" t="n">
        <v>0</v>
      </c>
      <c r="H1882" s="28" t="n">
        <v>0</v>
      </c>
      <c r="I1882" s="28" t="n">
        <v>0</v>
      </c>
      <c r="J1882" s="28" t="n">
        <v>112</v>
      </c>
      <c r="K1882" s="28" t="n">
        <v>2</v>
      </c>
      <c r="L1882" s="28" t="n">
        <v>3</v>
      </c>
      <c r="M1882" s="28" t="s">
        <v>145</v>
      </c>
      <c r="N1882" s="28" t="s">
        <v>138</v>
      </c>
      <c r="O1882" s="29" t="n">
        <v>45014</v>
      </c>
      <c r="P1882" s="28" t="n">
        <f aca="false">ROUNDDOWN(($B1882-$O1882)/30,0)</f>
        <v>3</v>
      </c>
      <c r="Q1882" s="28" t="str">
        <f aca="false">TEXT($B1882,"yyyy-mm")</f>
        <v>2023-06</v>
      </c>
      <c r="R1882" s="28" t="n">
        <f aca="false">IF(AND($O1882&gt;=DATE(2025,1,1),$O1882&lt;=DATE(2025,4,30)),1,0)</f>
        <v>0</v>
      </c>
    </row>
    <row r="1883" customFormat="false" ht="15" hidden="false" customHeight="false" outlineLevel="0" collapsed="false">
      <c r="A1883" s="28" t="n">
        <v>201</v>
      </c>
      <c r="B1883" s="29" t="n">
        <v>45138</v>
      </c>
      <c r="C1883" s="28" t="n">
        <v>25963.64</v>
      </c>
      <c r="D1883" s="28" t="n">
        <v>0</v>
      </c>
      <c r="E1883" s="28" t="n">
        <v>0</v>
      </c>
      <c r="F1883" s="28" t="s">
        <v>345</v>
      </c>
      <c r="G1883" s="28" t="n">
        <v>0</v>
      </c>
      <c r="H1883" s="28" t="n">
        <v>0</v>
      </c>
      <c r="I1883" s="28" t="n">
        <v>0</v>
      </c>
      <c r="J1883" s="28" t="n">
        <v>112</v>
      </c>
      <c r="K1883" s="28" t="n">
        <v>2</v>
      </c>
      <c r="L1883" s="28" t="n">
        <v>3</v>
      </c>
      <c r="M1883" s="28" t="s">
        <v>145</v>
      </c>
      <c r="N1883" s="28" t="s">
        <v>138</v>
      </c>
      <c r="O1883" s="29" t="n">
        <v>45014</v>
      </c>
      <c r="P1883" s="28" t="n">
        <f aca="false">ROUNDDOWN(($B1883-$O1883)/30,0)</f>
        <v>4</v>
      </c>
      <c r="Q1883" s="28" t="str">
        <f aca="false">TEXT($B1883,"yyyy-mm")</f>
        <v>2023-07</v>
      </c>
      <c r="R1883" s="28" t="n">
        <f aca="false">IF(AND($O1883&gt;=DATE(2025,1,1),$O1883&lt;=DATE(2025,4,30)),1,0)</f>
        <v>0</v>
      </c>
    </row>
    <row r="1884" customFormat="false" ht="15" hidden="false" customHeight="false" outlineLevel="0" collapsed="false">
      <c r="A1884" s="28" t="n">
        <v>201</v>
      </c>
      <c r="B1884" s="29" t="n">
        <v>45169</v>
      </c>
      <c r="C1884" s="28" t="n">
        <v>22254.55</v>
      </c>
      <c r="D1884" s="28" t="n">
        <v>0</v>
      </c>
      <c r="E1884" s="28" t="n">
        <v>0</v>
      </c>
      <c r="F1884" s="28" t="s">
        <v>345</v>
      </c>
      <c r="G1884" s="28" t="n">
        <v>0</v>
      </c>
      <c r="H1884" s="28" t="n">
        <v>0</v>
      </c>
      <c r="I1884" s="28" t="n">
        <v>0</v>
      </c>
      <c r="J1884" s="28" t="n">
        <v>112</v>
      </c>
      <c r="K1884" s="28" t="n">
        <v>2</v>
      </c>
      <c r="L1884" s="28" t="n">
        <v>3</v>
      </c>
      <c r="M1884" s="28" t="s">
        <v>145</v>
      </c>
      <c r="N1884" s="28" t="s">
        <v>138</v>
      </c>
      <c r="O1884" s="29" t="n">
        <v>45014</v>
      </c>
      <c r="P1884" s="28" t="n">
        <f aca="false">ROUNDDOWN(($B1884-$O1884)/30,0)</f>
        <v>5</v>
      </c>
      <c r="Q1884" s="28" t="str">
        <f aca="false">TEXT($B1884,"yyyy-mm")</f>
        <v>2023-08</v>
      </c>
      <c r="R1884" s="28" t="n">
        <f aca="false">IF(AND($O1884&gt;=DATE(2025,1,1),$O1884&lt;=DATE(2025,4,30)),1,0)</f>
        <v>0</v>
      </c>
    </row>
    <row r="1885" customFormat="false" ht="15" hidden="false" customHeight="false" outlineLevel="0" collapsed="false">
      <c r="A1885" s="28" t="n">
        <v>201</v>
      </c>
      <c r="B1885" s="29" t="n">
        <v>45199</v>
      </c>
      <c r="C1885" s="28" t="n">
        <v>18545.46</v>
      </c>
      <c r="D1885" s="28" t="n">
        <v>0</v>
      </c>
      <c r="E1885" s="28" t="n">
        <v>0</v>
      </c>
      <c r="F1885" s="28" t="s">
        <v>345</v>
      </c>
      <c r="G1885" s="28" t="n">
        <v>0</v>
      </c>
      <c r="H1885" s="28" t="n">
        <v>0</v>
      </c>
      <c r="I1885" s="28" t="n">
        <v>0</v>
      </c>
      <c r="J1885" s="28" t="n">
        <v>112</v>
      </c>
      <c r="K1885" s="28" t="n">
        <v>2</v>
      </c>
      <c r="L1885" s="28" t="n">
        <v>3</v>
      </c>
      <c r="M1885" s="28" t="s">
        <v>145</v>
      </c>
      <c r="N1885" s="28" t="s">
        <v>138</v>
      </c>
      <c r="O1885" s="29" t="n">
        <v>45014</v>
      </c>
      <c r="P1885" s="28" t="n">
        <f aca="false">ROUNDDOWN(($B1885-$O1885)/30,0)</f>
        <v>6</v>
      </c>
      <c r="Q1885" s="28" t="str">
        <f aca="false">TEXT($B1885,"yyyy-mm")</f>
        <v>2023-09</v>
      </c>
      <c r="R1885" s="28" t="n">
        <f aca="false">IF(AND($O1885&gt;=DATE(2025,1,1),$O1885&lt;=DATE(2025,4,30)),1,0)</f>
        <v>0</v>
      </c>
    </row>
    <row r="1886" customFormat="false" ht="15" hidden="false" customHeight="false" outlineLevel="0" collapsed="false">
      <c r="A1886" s="28" t="n">
        <v>201</v>
      </c>
      <c r="B1886" s="29" t="n">
        <v>45230</v>
      </c>
      <c r="C1886" s="28" t="n">
        <v>14836.37</v>
      </c>
      <c r="D1886" s="28" t="n">
        <v>0</v>
      </c>
      <c r="E1886" s="28" t="n">
        <v>0</v>
      </c>
      <c r="F1886" s="28" t="s">
        <v>345</v>
      </c>
      <c r="G1886" s="28" t="n">
        <v>0</v>
      </c>
      <c r="H1886" s="28" t="n">
        <v>0</v>
      </c>
      <c r="I1886" s="28" t="n">
        <v>0</v>
      </c>
      <c r="J1886" s="28" t="n">
        <v>112</v>
      </c>
      <c r="K1886" s="28" t="n">
        <v>2</v>
      </c>
      <c r="L1886" s="28" t="n">
        <v>3</v>
      </c>
      <c r="M1886" s="28" t="s">
        <v>145</v>
      </c>
      <c r="N1886" s="28" t="s">
        <v>138</v>
      </c>
      <c r="O1886" s="29" t="n">
        <v>45014</v>
      </c>
      <c r="P1886" s="28" t="n">
        <f aca="false">ROUNDDOWN(($B1886-$O1886)/30,0)</f>
        <v>7</v>
      </c>
      <c r="Q1886" s="28" t="str">
        <f aca="false">TEXT($B1886,"yyyy-mm")</f>
        <v>2023-10</v>
      </c>
      <c r="R1886" s="28" t="n">
        <f aca="false">IF(AND($O1886&gt;=DATE(2025,1,1),$O1886&lt;=DATE(2025,4,30)),1,0)</f>
        <v>0</v>
      </c>
    </row>
    <row r="1887" customFormat="false" ht="15" hidden="false" customHeight="false" outlineLevel="0" collapsed="false">
      <c r="A1887" s="28" t="n">
        <v>201</v>
      </c>
      <c r="B1887" s="29" t="n">
        <v>45260</v>
      </c>
      <c r="C1887" s="28" t="n">
        <v>11127.28</v>
      </c>
      <c r="D1887" s="28" t="n">
        <v>0</v>
      </c>
      <c r="E1887" s="28" t="n">
        <v>0</v>
      </c>
      <c r="F1887" s="28" t="s">
        <v>345</v>
      </c>
      <c r="G1887" s="28" t="n">
        <v>0</v>
      </c>
      <c r="H1887" s="28" t="n">
        <v>0</v>
      </c>
      <c r="I1887" s="28" t="n">
        <v>0</v>
      </c>
      <c r="J1887" s="28" t="n">
        <v>112</v>
      </c>
      <c r="K1887" s="28" t="n">
        <v>2</v>
      </c>
      <c r="L1887" s="28" t="n">
        <v>3</v>
      </c>
      <c r="M1887" s="28" t="s">
        <v>145</v>
      </c>
      <c r="N1887" s="28" t="s">
        <v>138</v>
      </c>
      <c r="O1887" s="29" t="n">
        <v>45014</v>
      </c>
      <c r="P1887" s="28" t="n">
        <f aca="false">ROUNDDOWN(($B1887-$O1887)/30,0)</f>
        <v>8</v>
      </c>
      <c r="Q1887" s="28" t="str">
        <f aca="false">TEXT($B1887,"yyyy-mm")</f>
        <v>2023-11</v>
      </c>
      <c r="R1887" s="28" t="n">
        <f aca="false">IF(AND($O1887&gt;=DATE(2025,1,1),$O1887&lt;=DATE(2025,4,30)),1,0)</f>
        <v>0</v>
      </c>
    </row>
    <row r="1888" customFormat="false" ht="15" hidden="false" customHeight="false" outlineLevel="0" collapsed="false">
      <c r="A1888" s="28" t="n">
        <v>201</v>
      </c>
      <c r="B1888" s="29" t="n">
        <v>45291</v>
      </c>
      <c r="C1888" s="28" t="n">
        <v>7418.19</v>
      </c>
      <c r="D1888" s="28" t="n">
        <v>0</v>
      </c>
      <c r="E1888" s="28" t="n">
        <v>0</v>
      </c>
      <c r="F1888" s="28" t="s">
        <v>345</v>
      </c>
      <c r="G1888" s="28" t="n">
        <v>0</v>
      </c>
      <c r="H1888" s="28" t="n">
        <v>0</v>
      </c>
      <c r="I1888" s="28" t="n">
        <v>0</v>
      </c>
      <c r="J1888" s="28" t="n">
        <v>112</v>
      </c>
      <c r="K1888" s="28" t="n">
        <v>2</v>
      </c>
      <c r="L1888" s="28" t="n">
        <v>3</v>
      </c>
      <c r="M1888" s="28" t="s">
        <v>145</v>
      </c>
      <c r="N1888" s="28" t="s">
        <v>138</v>
      </c>
      <c r="O1888" s="29" t="n">
        <v>45014</v>
      </c>
      <c r="P1888" s="28" t="n">
        <f aca="false">ROUNDDOWN(($B1888-$O1888)/30,0)</f>
        <v>9</v>
      </c>
      <c r="Q1888" s="28" t="str">
        <f aca="false">TEXT($B1888,"yyyy-mm")</f>
        <v>2023-12</v>
      </c>
      <c r="R1888" s="28" t="n">
        <f aca="false">IF(AND($O1888&gt;=DATE(2025,1,1),$O1888&lt;=DATE(2025,4,30)),1,0)</f>
        <v>0</v>
      </c>
    </row>
    <row r="1889" customFormat="false" ht="15" hidden="false" customHeight="false" outlineLevel="0" collapsed="false">
      <c r="A1889" s="28" t="n">
        <v>201</v>
      </c>
      <c r="B1889" s="29" t="n">
        <v>45322</v>
      </c>
      <c r="C1889" s="28" t="n">
        <v>3709.1</v>
      </c>
      <c r="D1889" s="28" t="n">
        <v>0</v>
      </c>
      <c r="E1889" s="28" t="n">
        <v>0</v>
      </c>
      <c r="F1889" s="28" t="s">
        <v>345</v>
      </c>
      <c r="G1889" s="28" t="n">
        <v>0</v>
      </c>
      <c r="H1889" s="28" t="n">
        <v>0</v>
      </c>
      <c r="I1889" s="28" t="n">
        <v>0</v>
      </c>
      <c r="J1889" s="28" t="n">
        <v>112</v>
      </c>
      <c r="K1889" s="28" t="n">
        <v>2</v>
      </c>
      <c r="L1889" s="28" t="n">
        <v>3</v>
      </c>
      <c r="M1889" s="28" t="s">
        <v>145</v>
      </c>
      <c r="N1889" s="28" t="s">
        <v>138</v>
      </c>
      <c r="O1889" s="29" t="n">
        <v>45014</v>
      </c>
      <c r="P1889" s="28" t="n">
        <f aca="false">ROUNDDOWN(($B1889-$O1889)/30,0)</f>
        <v>10</v>
      </c>
      <c r="Q1889" s="28" t="str">
        <f aca="false">TEXT($B1889,"yyyy-mm")</f>
        <v>2024-01</v>
      </c>
      <c r="R1889" s="28" t="n">
        <f aca="false">IF(AND($O1889&gt;=DATE(2025,1,1),$O1889&lt;=DATE(2025,4,30)),1,0)</f>
        <v>0</v>
      </c>
    </row>
    <row r="1890" customFormat="false" ht="15" hidden="false" customHeight="false" outlineLevel="0" collapsed="false">
      <c r="A1890" s="28" t="n">
        <v>201</v>
      </c>
      <c r="B1890" s="29" t="n">
        <v>45351</v>
      </c>
      <c r="C1890" s="28" t="n">
        <v>0.01</v>
      </c>
      <c r="D1890" s="28" t="n">
        <v>0</v>
      </c>
      <c r="E1890" s="28" t="n">
        <v>0</v>
      </c>
      <c r="F1890" s="28" t="s">
        <v>345</v>
      </c>
      <c r="G1890" s="28" t="n">
        <v>0</v>
      </c>
      <c r="H1890" s="28" t="n">
        <v>0</v>
      </c>
      <c r="I1890" s="28" t="n">
        <v>0</v>
      </c>
      <c r="J1890" s="28" t="n">
        <v>112</v>
      </c>
      <c r="K1890" s="28" t="n">
        <v>2</v>
      </c>
      <c r="L1890" s="28" t="n">
        <v>3</v>
      </c>
      <c r="M1890" s="28" t="s">
        <v>145</v>
      </c>
      <c r="N1890" s="28" t="s">
        <v>138</v>
      </c>
      <c r="O1890" s="29" t="n">
        <v>45014</v>
      </c>
      <c r="P1890" s="28" t="n">
        <f aca="false">ROUNDDOWN(($B1890-$O1890)/30,0)</f>
        <v>11</v>
      </c>
      <c r="Q1890" s="28" t="str">
        <f aca="false">TEXT($B1890,"yyyy-mm")</f>
        <v>2024-02</v>
      </c>
      <c r="R1890" s="28" t="n">
        <f aca="false">IF(AND($O1890&gt;=DATE(2025,1,1),$O1890&lt;=DATE(2025,4,30)),1,0)</f>
        <v>0</v>
      </c>
    </row>
    <row r="1891" customFormat="false" ht="15" hidden="false" customHeight="false" outlineLevel="0" collapsed="false">
      <c r="A1891" s="28" t="n">
        <v>202</v>
      </c>
      <c r="B1891" s="29" t="n">
        <v>45991</v>
      </c>
      <c r="C1891" s="28" t="n">
        <v>54700</v>
      </c>
      <c r="D1891" s="28" t="n">
        <v>0</v>
      </c>
      <c r="E1891" s="28" t="n">
        <v>0</v>
      </c>
      <c r="F1891" s="28" t="s">
        <v>345</v>
      </c>
      <c r="G1891" s="28" t="n">
        <v>0</v>
      </c>
      <c r="H1891" s="28" t="n">
        <v>0</v>
      </c>
      <c r="I1891" s="28" t="n">
        <v>0</v>
      </c>
      <c r="J1891" s="28" t="n">
        <v>186</v>
      </c>
      <c r="K1891" s="28" t="n">
        <v>1</v>
      </c>
      <c r="L1891" s="28" t="n">
        <v>1</v>
      </c>
      <c r="M1891" s="28" t="s">
        <v>147</v>
      </c>
      <c r="N1891" s="28" t="s">
        <v>138</v>
      </c>
      <c r="O1891" s="29" t="n">
        <v>45973</v>
      </c>
      <c r="P1891" s="28" t="n">
        <f aca="false">ROUNDDOWN(($B1891-$O1891)/30,0)</f>
        <v>0</v>
      </c>
      <c r="Q1891" s="28" t="str">
        <f aca="false">TEXT($B1891,"yyyy-mm")</f>
        <v>2025-11</v>
      </c>
      <c r="R1891" s="28" t="n">
        <f aca="false">IF(AND($O1891&gt;=DATE(2025,1,1),$O1891&lt;=DATE(2025,4,30)),1,0)</f>
        <v>0</v>
      </c>
    </row>
    <row r="1892" customFormat="false" ht="15" hidden="false" customHeight="false" outlineLevel="0" collapsed="false">
      <c r="A1892" s="28" t="n">
        <v>202</v>
      </c>
      <c r="B1892" s="29" t="n">
        <v>46022</v>
      </c>
      <c r="C1892" s="28" t="n">
        <v>36466.67</v>
      </c>
      <c r="D1892" s="28" t="n">
        <v>0</v>
      </c>
      <c r="E1892" s="28" t="n">
        <v>0</v>
      </c>
      <c r="F1892" s="28" t="s">
        <v>345</v>
      </c>
      <c r="G1892" s="28" t="n">
        <v>0</v>
      </c>
      <c r="H1892" s="28" t="n">
        <v>0</v>
      </c>
      <c r="I1892" s="28" t="n">
        <v>0</v>
      </c>
      <c r="J1892" s="28" t="n">
        <v>186</v>
      </c>
      <c r="K1892" s="28" t="n">
        <v>1</v>
      </c>
      <c r="L1892" s="28" t="n">
        <v>1</v>
      </c>
      <c r="M1892" s="28" t="s">
        <v>147</v>
      </c>
      <c r="N1892" s="28" t="s">
        <v>138</v>
      </c>
      <c r="O1892" s="29" t="n">
        <v>45973</v>
      </c>
      <c r="P1892" s="28" t="n">
        <f aca="false">ROUNDDOWN(($B1892-$O1892)/30,0)</f>
        <v>1</v>
      </c>
      <c r="Q1892" s="28" t="str">
        <f aca="false">TEXT($B1892,"yyyy-mm")</f>
        <v>2025-12</v>
      </c>
      <c r="R1892" s="28" t="n">
        <f aca="false">IF(AND($O1892&gt;=DATE(2025,1,1),$O1892&lt;=DATE(2025,4,30)),1,0)</f>
        <v>0</v>
      </c>
    </row>
    <row r="1893" customFormat="false" ht="15" hidden="false" customHeight="false" outlineLevel="0" collapsed="false">
      <c r="A1893" s="28" t="n">
        <v>202</v>
      </c>
      <c r="B1893" s="29" t="n">
        <v>46053</v>
      </c>
      <c r="C1893" s="28" t="n">
        <v>36466.67</v>
      </c>
      <c r="D1893" s="28" t="n">
        <v>18233.33</v>
      </c>
      <c r="E1893" s="28" t="n">
        <v>19</v>
      </c>
      <c r="F1893" s="28" t="s">
        <v>346</v>
      </c>
      <c r="G1893" s="28" t="n">
        <v>0</v>
      </c>
      <c r="H1893" s="28" t="n">
        <v>0</v>
      </c>
      <c r="I1893" s="28" t="n">
        <v>0</v>
      </c>
      <c r="J1893" s="28" t="n">
        <v>186</v>
      </c>
      <c r="K1893" s="28" t="n">
        <v>1</v>
      </c>
      <c r="L1893" s="28" t="n">
        <v>1</v>
      </c>
      <c r="M1893" s="28" t="s">
        <v>147</v>
      </c>
      <c r="N1893" s="28" t="s">
        <v>138</v>
      </c>
      <c r="O1893" s="29" t="n">
        <v>45973</v>
      </c>
      <c r="P1893" s="28" t="n">
        <f aca="false">ROUNDDOWN(($B1893-$O1893)/30,0)</f>
        <v>2</v>
      </c>
      <c r="Q1893" s="28" t="str">
        <f aca="false">TEXT($B1893,"yyyy-mm")</f>
        <v>2026-01</v>
      </c>
      <c r="R1893" s="28" t="n">
        <f aca="false">IF(AND($O1893&gt;=DATE(2025,1,1),$O1893&lt;=DATE(2025,4,30)),1,0)</f>
        <v>0</v>
      </c>
    </row>
    <row r="1894" customFormat="false" ht="15" hidden="false" customHeight="false" outlineLevel="0" collapsed="false">
      <c r="A1894" s="28" t="n">
        <v>202</v>
      </c>
      <c r="B1894" s="29" t="n">
        <v>46081</v>
      </c>
      <c r="C1894" s="28" t="n">
        <v>30017.28</v>
      </c>
      <c r="D1894" s="28" t="n">
        <v>30017.27</v>
      </c>
      <c r="E1894" s="28" t="n">
        <v>47</v>
      </c>
      <c r="F1894" s="28" t="s">
        <v>347</v>
      </c>
      <c r="G1894" s="28" t="n">
        <v>1</v>
      </c>
      <c r="H1894" s="28" t="n">
        <v>0</v>
      </c>
      <c r="I1894" s="28" t="n">
        <v>0</v>
      </c>
      <c r="J1894" s="28" t="n">
        <v>186</v>
      </c>
      <c r="K1894" s="28" t="n">
        <v>1</v>
      </c>
      <c r="L1894" s="28" t="n">
        <v>1</v>
      </c>
      <c r="M1894" s="28" t="s">
        <v>147</v>
      </c>
      <c r="N1894" s="28" t="s">
        <v>138</v>
      </c>
      <c r="O1894" s="29" t="n">
        <v>45973</v>
      </c>
      <c r="P1894" s="28" t="n">
        <f aca="false">ROUNDDOWN(($B1894-$O1894)/30,0)</f>
        <v>3</v>
      </c>
      <c r="Q1894" s="28" t="str">
        <f aca="false">TEXT($B1894,"yyyy-mm")</f>
        <v>2026-02</v>
      </c>
      <c r="R1894" s="28" t="n">
        <f aca="false">IF(AND($O1894&gt;=DATE(2025,1,1),$O1894&lt;=DATE(2025,4,30)),1,0)</f>
        <v>0</v>
      </c>
    </row>
    <row r="1895" customFormat="false" ht="15" hidden="false" customHeight="false" outlineLevel="0" collapsed="false">
      <c r="A1895" s="28" t="n">
        <v>203</v>
      </c>
      <c r="B1895" s="29" t="n">
        <v>46173</v>
      </c>
      <c r="C1895" s="28" t="n">
        <v>76900</v>
      </c>
      <c r="D1895" s="28" t="n">
        <v>0</v>
      </c>
      <c r="E1895" s="28" t="n">
        <v>0</v>
      </c>
      <c r="F1895" s="28" t="s">
        <v>345</v>
      </c>
      <c r="G1895" s="28" t="n">
        <v>0</v>
      </c>
      <c r="H1895" s="28" t="n">
        <v>0</v>
      </c>
      <c r="I1895" s="28" t="n">
        <v>0</v>
      </c>
      <c r="J1895" s="28" t="n">
        <v>58</v>
      </c>
      <c r="K1895" s="28" t="n">
        <v>1</v>
      </c>
      <c r="L1895" s="28" t="n">
        <v>2</v>
      </c>
      <c r="M1895" s="28" t="s">
        <v>145</v>
      </c>
      <c r="N1895" s="28" t="s">
        <v>138</v>
      </c>
      <c r="O1895" s="29" t="n">
        <v>46148</v>
      </c>
      <c r="P1895" s="28" t="n">
        <f aca="false">ROUNDDOWN(($B1895-$O1895)/30,0)</f>
        <v>0</v>
      </c>
      <c r="Q1895" s="28" t="str">
        <f aca="false">TEXT($B1895,"yyyy-mm")</f>
        <v>2026-05</v>
      </c>
      <c r="R1895" s="28" t="n">
        <f aca="false">IF(AND($O1895&gt;=DATE(2025,1,1),$O1895&lt;=DATE(2025,4,30)),1,0)</f>
        <v>0</v>
      </c>
    </row>
    <row r="1896" customFormat="false" ht="15" hidden="false" customHeight="false" outlineLevel="0" collapsed="false">
      <c r="A1896" s="28" t="n">
        <v>203</v>
      </c>
      <c r="B1896" s="29" t="n">
        <v>46203</v>
      </c>
      <c r="C1896" s="28" t="n">
        <v>38450</v>
      </c>
      <c r="D1896" s="28" t="n">
        <v>0</v>
      </c>
      <c r="E1896" s="28" t="n">
        <v>0</v>
      </c>
      <c r="F1896" s="28" t="s">
        <v>345</v>
      </c>
      <c r="G1896" s="28" t="n">
        <v>0</v>
      </c>
      <c r="H1896" s="28" t="n">
        <v>0</v>
      </c>
      <c r="I1896" s="28" t="n">
        <v>0</v>
      </c>
      <c r="J1896" s="28" t="n">
        <v>58</v>
      </c>
      <c r="K1896" s="28" t="n">
        <v>1</v>
      </c>
      <c r="L1896" s="28" t="n">
        <v>2</v>
      </c>
      <c r="M1896" s="28" t="s">
        <v>145</v>
      </c>
      <c r="N1896" s="28" t="s">
        <v>138</v>
      </c>
      <c r="O1896" s="29" t="n">
        <v>46148</v>
      </c>
      <c r="P1896" s="28" t="n">
        <f aca="false">ROUNDDOWN(($B1896-$O1896)/30,0)</f>
        <v>1</v>
      </c>
      <c r="Q1896" s="28" t="str">
        <f aca="false">TEXT($B1896,"yyyy-mm")</f>
        <v>2026-06</v>
      </c>
      <c r="R1896" s="28" t="n">
        <f aca="false">IF(AND($O1896&gt;=DATE(2025,1,1),$O1896&lt;=DATE(2025,4,30)),1,0)</f>
        <v>0</v>
      </c>
    </row>
    <row r="1897" customFormat="false" ht="15" hidden="false" customHeight="false" outlineLevel="0" collapsed="false">
      <c r="A1897" s="28" t="n">
        <v>203</v>
      </c>
      <c r="B1897" s="29" t="n">
        <v>46234</v>
      </c>
      <c r="C1897" s="28" t="n">
        <v>0</v>
      </c>
      <c r="D1897" s="28" t="n">
        <v>0</v>
      </c>
      <c r="E1897" s="28" t="n">
        <v>0</v>
      </c>
      <c r="F1897" s="28" t="s">
        <v>345</v>
      </c>
      <c r="G1897" s="28" t="n">
        <v>0</v>
      </c>
      <c r="H1897" s="28" t="n">
        <v>0</v>
      </c>
      <c r="I1897" s="28" t="n">
        <v>0</v>
      </c>
      <c r="J1897" s="28" t="n">
        <v>58</v>
      </c>
      <c r="K1897" s="28" t="n">
        <v>1</v>
      </c>
      <c r="L1897" s="28" t="n">
        <v>2</v>
      </c>
      <c r="M1897" s="28" t="s">
        <v>145</v>
      </c>
      <c r="N1897" s="28" t="s">
        <v>138</v>
      </c>
      <c r="O1897" s="29" t="n">
        <v>46148</v>
      </c>
      <c r="P1897" s="28" t="n">
        <f aca="false">ROUNDDOWN(($B1897-$O1897)/30,0)</f>
        <v>2</v>
      </c>
      <c r="Q1897" s="28" t="str">
        <f aca="false">TEXT($B1897,"yyyy-mm")</f>
        <v>2026-07</v>
      </c>
      <c r="R1897" s="28" t="n">
        <f aca="false">IF(AND($O1897&gt;=DATE(2025,1,1),$O1897&lt;=DATE(2025,4,30)),1,0)</f>
        <v>0</v>
      </c>
    </row>
    <row r="1898" customFormat="false" ht="15" hidden="false" customHeight="false" outlineLevel="0" collapsed="false">
      <c r="A1898" s="28" t="n">
        <v>204</v>
      </c>
      <c r="B1898" s="29" t="n">
        <v>45535</v>
      </c>
      <c r="C1898" s="28" t="n">
        <v>27500</v>
      </c>
      <c r="D1898" s="28" t="n">
        <v>0</v>
      </c>
      <c r="E1898" s="28" t="n">
        <v>0</v>
      </c>
      <c r="F1898" s="28" t="s">
        <v>345</v>
      </c>
      <c r="G1898" s="28" t="n">
        <v>0</v>
      </c>
      <c r="H1898" s="28" t="n">
        <v>0</v>
      </c>
      <c r="I1898" s="28" t="n">
        <v>0</v>
      </c>
      <c r="J1898" s="28" t="n">
        <v>263</v>
      </c>
      <c r="K1898" s="28" t="n">
        <v>8</v>
      </c>
      <c r="L1898" s="28" t="n">
        <v>2</v>
      </c>
      <c r="M1898" s="28" t="s">
        <v>145</v>
      </c>
      <c r="N1898" s="28" t="s">
        <v>138</v>
      </c>
      <c r="O1898" s="29" t="n">
        <v>45522</v>
      </c>
      <c r="P1898" s="28" t="n">
        <f aca="false">ROUNDDOWN(($B1898-$O1898)/30,0)</f>
        <v>0</v>
      </c>
      <c r="Q1898" s="28" t="str">
        <f aca="false">TEXT($B1898,"yyyy-mm")</f>
        <v>2024-08</v>
      </c>
      <c r="R1898" s="28" t="n">
        <f aca="false">IF(AND($O1898&gt;=DATE(2025,1,1),$O1898&lt;=DATE(2025,4,30)),1,0)</f>
        <v>0</v>
      </c>
    </row>
    <row r="1899" customFormat="false" ht="15" hidden="false" customHeight="false" outlineLevel="0" collapsed="false">
      <c r="A1899" s="28" t="n">
        <v>204</v>
      </c>
      <c r="B1899" s="29" t="n">
        <v>45565</v>
      </c>
      <c r="C1899" s="28" t="n">
        <v>22000</v>
      </c>
      <c r="D1899" s="28" t="n">
        <v>0</v>
      </c>
      <c r="E1899" s="28" t="n">
        <v>0</v>
      </c>
      <c r="F1899" s="28" t="s">
        <v>345</v>
      </c>
      <c r="G1899" s="28" t="n">
        <v>0</v>
      </c>
      <c r="H1899" s="28" t="n">
        <v>0</v>
      </c>
      <c r="I1899" s="28" t="n">
        <v>0</v>
      </c>
      <c r="J1899" s="28" t="n">
        <v>263</v>
      </c>
      <c r="K1899" s="28" t="n">
        <v>8</v>
      </c>
      <c r="L1899" s="28" t="n">
        <v>2</v>
      </c>
      <c r="M1899" s="28" t="s">
        <v>145</v>
      </c>
      <c r="N1899" s="28" t="s">
        <v>138</v>
      </c>
      <c r="O1899" s="29" t="n">
        <v>45522</v>
      </c>
      <c r="P1899" s="28" t="n">
        <f aca="false">ROUNDDOWN(($B1899-$O1899)/30,0)</f>
        <v>1</v>
      </c>
      <c r="Q1899" s="28" t="str">
        <f aca="false">TEXT($B1899,"yyyy-mm")</f>
        <v>2024-09</v>
      </c>
      <c r="R1899" s="28" t="n">
        <f aca="false">IF(AND($O1899&gt;=DATE(2025,1,1),$O1899&lt;=DATE(2025,4,30)),1,0)</f>
        <v>0</v>
      </c>
    </row>
    <row r="1900" customFormat="false" ht="15" hidden="false" customHeight="false" outlineLevel="0" collapsed="false">
      <c r="A1900" s="28" t="n">
        <v>204</v>
      </c>
      <c r="B1900" s="29" t="n">
        <v>45596</v>
      </c>
      <c r="C1900" s="28" t="n">
        <v>16500</v>
      </c>
      <c r="D1900" s="28" t="n">
        <v>0</v>
      </c>
      <c r="E1900" s="28" t="n">
        <v>0</v>
      </c>
      <c r="F1900" s="28" t="s">
        <v>345</v>
      </c>
      <c r="G1900" s="28" t="n">
        <v>0</v>
      </c>
      <c r="H1900" s="28" t="n">
        <v>0</v>
      </c>
      <c r="I1900" s="28" t="n">
        <v>0</v>
      </c>
      <c r="J1900" s="28" t="n">
        <v>263</v>
      </c>
      <c r="K1900" s="28" t="n">
        <v>8</v>
      </c>
      <c r="L1900" s="28" t="n">
        <v>2</v>
      </c>
      <c r="M1900" s="28" t="s">
        <v>145</v>
      </c>
      <c r="N1900" s="28" t="s">
        <v>138</v>
      </c>
      <c r="O1900" s="29" t="n">
        <v>45522</v>
      </c>
      <c r="P1900" s="28" t="n">
        <f aca="false">ROUNDDOWN(($B1900-$O1900)/30,0)</f>
        <v>2</v>
      </c>
      <c r="Q1900" s="28" t="str">
        <f aca="false">TEXT($B1900,"yyyy-mm")</f>
        <v>2024-10</v>
      </c>
      <c r="R1900" s="28" t="n">
        <f aca="false">IF(AND($O1900&gt;=DATE(2025,1,1),$O1900&lt;=DATE(2025,4,30)),1,0)</f>
        <v>0</v>
      </c>
    </row>
    <row r="1901" customFormat="false" ht="15" hidden="false" customHeight="false" outlineLevel="0" collapsed="false">
      <c r="A1901" s="28" t="n">
        <v>204</v>
      </c>
      <c r="B1901" s="29" t="n">
        <v>45626</v>
      </c>
      <c r="C1901" s="28" t="n">
        <v>11000</v>
      </c>
      <c r="D1901" s="28" t="n">
        <v>0</v>
      </c>
      <c r="E1901" s="28" t="n">
        <v>0</v>
      </c>
      <c r="F1901" s="28" t="s">
        <v>345</v>
      </c>
      <c r="G1901" s="28" t="n">
        <v>0</v>
      </c>
      <c r="H1901" s="28" t="n">
        <v>0</v>
      </c>
      <c r="I1901" s="28" t="n">
        <v>0</v>
      </c>
      <c r="J1901" s="28" t="n">
        <v>263</v>
      </c>
      <c r="K1901" s="28" t="n">
        <v>8</v>
      </c>
      <c r="L1901" s="28" t="n">
        <v>2</v>
      </c>
      <c r="M1901" s="28" t="s">
        <v>145</v>
      </c>
      <c r="N1901" s="28" t="s">
        <v>138</v>
      </c>
      <c r="O1901" s="29" t="n">
        <v>45522</v>
      </c>
      <c r="P1901" s="28" t="n">
        <f aca="false">ROUNDDOWN(($B1901-$O1901)/30,0)</f>
        <v>3</v>
      </c>
      <c r="Q1901" s="28" t="str">
        <f aca="false">TEXT($B1901,"yyyy-mm")</f>
        <v>2024-11</v>
      </c>
      <c r="R1901" s="28" t="n">
        <f aca="false">IF(AND($O1901&gt;=DATE(2025,1,1),$O1901&lt;=DATE(2025,4,30)),1,0)</f>
        <v>0</v>
      </c>
    </row>
    <row r="1902" customFormat="false" ht="15" hidden="false" customHeight="false" outlineLevel="0" collapsed="false">
      <c r="A1902" s="28" t="n">
        <v>204</v>
      </c>
      <c r="B1902" s="29" t="n">
        <v>45657</v>
      </c>
      <c r="C1902" s="28" t="n">
        <v>5500</v>
      </c>
      <c r="D1902" s="28" t="n">
        <v>0</v>
      </c>
      <c r="E1902" s="28" t="n">
        <v>0</v>
      </c>
      <c r="F1902" s="28" t="s">
        <v>345</v>
      </c>
      <c r="G1902" s="28" t="n">
        <v>0</v>
      </c>
      <c r="H1902" s="28" t="n">
        <v>0</v>
      </c>
      <c r="I1902" s="28" t="n">
        <v>0</v>
      </c>
      <c r="J1902" s="28" t="n">
        <v>263</v>
      </c>
      <c r="K1902" s="28" t="n">
        <v>8</v>
      </c>
      <c r="L1902" s="28" t="n">
        <v>2</v>
      </c>
      <c r="M1902" s="28" t="s">
        <v>145</v>
      </c>
      <c r="N1902" s="28" t="s">
        <v>138</v>
      </c>
      <c r="O1902" s="29" t="n">
        <v>45522</v>
      </c>
      <c r="P1902" s="28" t="n">
        <f aca="false">ROUNDDOWN(($B1902-$O1902)/30,0)</f>
        <v>4</v>
      </c>
      <c r="Q1902" s="28" t="str">
        <f aca="false">TEXT($B1902,"yyyy-mm")</f>
        <v>2024-12</v>
      </c>
      <c r="R1902" s="28" t="n">
        <f aca="false">IF(AND($O1902&gt;=DATE(2025,1,1),$O1902&lt;=DATE(2025,4,30)),1,0)</f>
        <v>0</v>
      </c>
    </row>
    <row r="1903" customFormat="false" ht="15" hidden="false" customHeight="false" outlineLevel="0" collapsed="false">
      <c r="A1903" s="28" t="n">
        <v>204</v>
      </c>
      <c r="B1903" s="29" t="n">
        <v>45688</v>
      </c>
      <c r="C1903" s="28" t="n">
        <v>0</v>
      </c>
      <c r="D1903" s="28" t="n">
        <v>0</v>
      </c>
      <c r="E1903" s="28" t="n">
        <v>0</v>
      </c>
      <c r="F1903" s="28" t="s">
        <v>345</v>
      </c>
      <c r="G1903" s="28" t="n">
        <v>0</v>
      </c>
      <c r="H1903" s="28" t="n">
        <v>0</v>
      </c>
      <c r="I1903" s="28" t="n">
        <v>0</v>
      </c>
      <c r="J1903" s="28" t="n">
        <v>263</v>
      </c>
      <c r="K1903" s="28" t="n">
        <v>8</v>
      </c>
      <c r="L1903" s="28" t="n">
        <v>2</v>
      </c>
      <c r="M1903" s="28" t="s">
        <v>145</v>
      </c>
      <c r="N1903" s="28" t="s">
        <v>138</v>
      </c>
      <c r="O1903" s="29" t="n">
        <v>45522</v>
      </c>
      <c r="P1903" s="28" t="n">
        <f aca="false">ROUNDDOWN(($B1903-$O1903)/30,0)</f>
        <v>5</v>
      </c>
      <c r="Q1903" s="28" t="str">
        <f aca="false">TEXT($B1903,"yyyy-mm")</f>
        <v>2025-01</v>
      </c>
      <c r="R1903" s="28" t="n">
        <f aca="false">IF(AND($O1903&gt;=DATE(2025,1,1),$O1903&lt;=DATE(2025,4,30)),1,0)</f>
        <v>0</v>
      </c>
    </row>
    <row r="1904" customFormat="false" ht="15" hidden="false" customHeight="false" outlineLevel="0" collapsed="false">
      <c r="A1904" s="28" t="n">
        <v>205</v>
      </c>
      <c r="B1904" s="29" t="n">
        <v>46265</v>
      </c>
      <c r="C1904" s="28" t="n">
        <v>6900</v>
      </c>
      <c r="D1904" s="28" t="n">
        <v>0</v>
      </c>
      <c r="E1904" s="28" t="n">
        <v>0</v>
      </c>
      <c r="F1904" s="28" t="s">
        <v>345</v>
      </c>
      <c r="G1904" s="28" t="n">
        <v>0</v>
      </c>
      <c r="H1904" s="28" t="n">
        <v>0</v>
      </c>
      <c r="I1904" s="28" t="n">
        <v>0</v>
      </c>
      <c r="J1904" s="28" t="n">
        <v>95</v>
      </c>
      <c r="K1904" s="28" t="n">
        <v>8</v>
      </c>
      <c r="L1904" s="28" t="n">
        <v>2</v>
      </c>
      <c r="M1904" s="28" t="s">
        <v>147</v>
      </c>
      <c r="N1904" s="28" t="s">
        <v>140</v>
      </c>
      <c r="O1904" s="29" t="n">
        <v>46251</v>
      </c>
      <c r="P1904" s="28" t="n">
        <f aca="false">ROUNDDOWN(($B1904-$O1904)/30,0)</f>
        <v>0</v>
      </c>
      <c r="Q1904" s="28" t="str">
        <f aca="false">TEXT($B1904,"yyyy-mm")</f>
        <v>2026-08</v>
      </c>
      <c r="R1904" s="28" t="n">
        <f aca="false">IF(AND($O1904&gt;=DATE(2025,1,1),$O1904&lt;=DATE(2025,4,30)),1,0)</f>
        <v>0</v>
      </c>
    </row>
    <row r="1905" customFormat="false" ht="15" hidden="false" customHeight="false" outlineLevel="0" collapsed="false">
      <c r="A1905" s="28" t="n">
        <v>206</v>
      </c>
      <c r="B1905" s="29" t="n">
        <v>45291</v>
      </c>
      <c r="C1905" s="28" t="n">
        <v>405100</v>
      </c>
      <c r="D1905" s="28" t="n">
        <v>0</v>
      </c>
      <c r="E1905" s="28" t="n">
        <v>0</v>
      </c>
      <c r="F1905" s="28" t="s">
        <v>345</v>
      </c>
      <c r="G1905" s="28" t="n">
        <v>0</v>
      </c>
      <c r="H1905" s="28" t="n">
        <v>0</v>
      </c>
      <c r="I1905" s="28" t="n">
        <v>0</v>
      </c>
      <c r="J1905" s="28" t="n">
        <v>143</v>
      </c>
      <c r="K1905" s="28" t="n">
        <v>12</v>
      </c>
      <c r="L1905" s="28" t="n">
        <v>1</v>
      </c>
      <c r="M1905" s="28" t="s">
        <v>146</v>
      </c>
      <c r="N1905" s="28" t="s">
        <v>138</v>
      </c>
      <c r="O1905" s="29" t="n">
        <v>45274</v>
      </c>
      <c r="P1905" s="28" t="n">
        <f aca="false">ROUNDDOWN(($B1905-$O1905)/30,0)</f>
        <v>0</v>
      </c>
      <c r="Q1905" s="28" t="str">
        <f aca="false">TEXT($B1905,"yyyy-mm")</f>
        <v>2023-12</v>
      </c>
      <c r="R1905" s="28" t="n">
        <f aca="false">IF(AND($O1905&gt;=DATE(2025,1,1),$O1905&lt;=DATE(2025,4,30)),1,0)</f>
        <v>0</v>
      </c>
    </row>
    <row r="1906" customFormat="false" ht="15" hidden="false" customHeight="false" outlineLevel="0" collapsed="false">
      <c r="A1906" s="28" t="n">
        <v>206</v>
      </c>
      <c r="B1906" s="29" t="n">
        <v>45322</v>
      </c>
      <c r="C1906" s="28" t="n">
        <v>396660.42</v>
      </c>
      <c r="D1906" s="28" t="n">
        <v>0</v>
      </c>
      <c r="E1906" s="28" t="n">
        <v>0</v>
      </c>
      <c r="F1906" s="28" t="s">
        <v>345</v>
      </c>
      <c r="G1906" s="28" t="n">
        <v>0</v>
      </c>
      <c r="H1906" s="28" t="n">
        <v>0</v>
      </c>
      <c r="I1906" s="28" t="n">
        <v>0</v>
      </c>
      <c r="J1906" s="28" t="n">
        <v>143</v>
      </c>
      <c r="K1906" s="28" t="n">
        <v>12</v>
      </c>
      <c r="L1906" s="28" t="n">
        <v>1</v>
      </c>
      <c r="M1906" s="28" t="s">
        <v>146</v>
      </c>
      <c r="N1906" s="28" t="s">
        <v>138</v>
      </c>
      <c r="O1906" s="29" t="n">
        <v>45274</v>
      </c>
      <c r="P1906" s="28" t="n">
        <f aca="false">ROUNDDOWN(($B1906-$O1906)/30,0)</f>
        <v>1</v>
      </c>
      <c r="Q1906" s="28" t="str">
        <f aca="false">TEXT($B1906,"yyyy-mm")</f>
        <v>2024-01</v>
      </c>
      <c r="R1906" s="28" t="n">
        <f aca="false">IF(AND($O1906&gt;=DATE(2025,1,1),$O1906&lt;=DATE(2025,4,30)),1,0)</f>
        <v>0</v>
      </c>
    </row>
    <row r="1907" customFormat="false" ht="15" hidden="false" customHeight="false" outlineLevel="0" collapsed="false">
      <c r="A1907" s="28" t="n">
        <v>206</v>
      </c>
      <c r="B1907" s="29" t="n">
        <v>45351</v>
      </c>
      <c r="C1907" s="28" t="n">
        <v>388220.84</v>
      </c>
      <c r="D1907" s="28" t="n">
        <v>0</v>
      </c>
      <c r="E1907" s="28" t="n">
        <v>0</v>
      </c>
      <c r="F1907" s="28" t="s">
        <v>345</v>
      </c>
      <c r="G1907" s="28" t="n">
        <v>0</v>
      </c>
      <c r="H1907" s="28" t="n">
        <v>0</v>
      </c>
      <c r="I1907" s="28" t="n">
        <v>0</v>
      </c>
      <c r="J1907" s="28" t="n">
        <v>143</v>
      </c>
      <c r="K1907" s="28" t="n">
        <v>12</v>
      </c>
      <c r="L1907" s="28" t="n">
        <v>1</v>
      </c>
      <c r="M1907" s="28" t="s">
        <v>146</v>
      </c>
      <c r="N1907" s="28" t="s">
        <v>138</v>
      </c>
      <c r="O1907" s="29" t="n">
        <v>45274</v>
      </c>
      <c r="P1907" s="28" t="n">
        <f aca="false">ROUNDDOWN(($B1907-$O1907)/30,0)</f>
        <v>2</v>
      </c>
      <c r="Q1907" s="28" t="str">
        <f aca="false">TEXT($B1907,"yyyy-mm")</f>
        <v>2024-02</v>
      </c>
      <c r="R1907" s="28" t="n">
        <f aca="false">IF(AND($O1907&gt;=DATE(2025,1,1),$O1907&lt;=DATE(2025,4,30)),1,0)</f>
        <v>0</v>
      </c>
    </row>
    <row r="1908" customFormat="false" ht="15" hidden="false" customHeight="false" outlineLevel="0" collapsed="false">
      <c r="A1908" s="28" t="n">
        <v>206</v>
      </c>
      <c r="B1908" s="29" t="n">
        <v>45382</v>
      </c>
      <c r="C1908" s="28" t="n">
        <v>379781.26</v>
      </c>
      <c r="D1908" s="28" t="n">
        <v>0</v>
      </c>
      <c r="E1908" s="28" t="n">
        <v>0</v>
      </c>
      <c r="F1908" s="28" t="s">
        <v>345</v>
      </c>
      <c r="G1908" s="28" t="n">
        <v>0</v>
      </c>
      <c r="H1908" s="28" t="n">
        <v>0</v>
      </c>
      <c r="I1908" s="28" t="n">
        <v>0</v>
      </c>
      <c r="J1908" s="28" t="n">
        <v>143</v>
      </c>
      <c r="K1908" s="28" t="n">
        <v>12</v>
      </c>
      <c r="L1908" s="28" t="n">
        <v>1</v>
      </c>
      <c r="M1908" s="28" t="s">
        <v>146</v>
      </c>
      <c r="N1908" s="28" t="s">
        <v>138</v>
      </c>
      <c r="O1908" s="29" t="n">
        <v>45274</v>
      </c>
      <c r="P1908" s="28" t="n">
        <f aca="false">ROUNDDOWN(($B1908-$O1908)/30,0)</f>
        <v>3</v>
      </c>
      <c r="Q1908" s="28" t="str">
        <f aca="false">TEXT($B1908,"yyyy-mm")</f>
        <v>2024-03</v>
      </c>
      <c r="R1908" s="28" t="n">
        <f aca="false">IF(AND($O1908&gt;=DATE(2025,1,1),$O1908&lt;=DATE(2025,4,30)),1,0)</f>
        <v>0</v>
      </c>
    </row>
    <row r="1909" customFormat="false" ht="15" hidden="false" customHeight="false" outlineLevel="0" collapsed="false">
      <c r="A1909" s="28" t="n">
        <v>206</v>
      </c>
      <c r="B1909" s="29" t="n">
        <v>45412</v>
      </c>
      <c r="C1909" s="28" t="n">
        <v>371341.68</v>
      </c>
      <c r="D1909" s="28" t="n">
        <v>0</v>
      </c>
      <c r="E1909" s="28" t="n">
        <v>0</v>
      </c>
      <c r="F1909" s="28" t="s">
        <v>345</v>
      </c>
      <c r="G1909" s="28" t="n">
        <v>0</v>
      </c>
      <c r="H1909" s="28" t="n">
        <v>0</v>
      </c>
      <c r="I1909" s="28" t="n">
        <v>0</v>
      </c>
      <c r="J1909" s="28" t="n">
        <v>143</v>
      </c>
      <c r="K1909" s="28" t="n">
        <v>12</v>
      </c>
      <c r="L1909" s="28" t="n">
        <v>1</v>
      </c>
      <c r="M1909" s="28" t="s">
        <v>146</v>
      </c>
      <c r="N1909" s="28" t="s">
        <v>138</v>
      </c>
      <c r="O1909" s="29" t="n">
        <v>45274</v>
      </c>
      <c r="P1909" s="28" t="n">
        <f aca="false">ROUNDDOWN(($B1909-$O1909)/30,0)</f>
        <v>4</v>
      </c>
      <c r="Q1909" s="28" t="str">
        <f aca="false">TEXT($B1909,"yyyy-mm")</f>
        <v>2024-04</v>
      </c>
      <c r="R1909" s="28" t="n">
        <f aca="false">IF(AND($O1909&gt;=DATE(2025,1,1),$O1909&lt;=DATE(2025,4,30)),1,0)</f>
        <v>0</v>
      </c>
    </row>
    <row r="1910" customFormat="false" ht="15" hidden="false" customHeight="false" outlineLevel="0" collapsed="false">
      <c r="A1910" s="28" t="n">
        <v>206</v>
      </c>
      <c r="B1910" s="29" t="n">
        <v>45443</v>
      </c>
      <c r="C1910" s="28" t="n">
        <v>362902.1</v>
      </c>
      <c r="D1910" s="28" t="n">
        <v>0</v>
      </c>
      <c r="E1910" s="28" t="n">
        <v>0</v>
      </c>
      <c r="F1910" s="28" t="s">
        <v>345</v>
      </c>
      <c r="G1910" s="28" t="n">
        <v>0</v>
      </c>
      <c r="H1910" s="28" t="n">
        <v>0</v>
      </c>
      <c r="I1910" s="28" t="n">
        <v>0</v>
      </c>
      <c r="J1910" s="28" t="n">
        <v>143</v>
      </c>
      <c r="K1910" s="28" t="n">
        <v>12</v>
      </c>
      <c r="L1910" s="28" t="n">
        <v>1</v>
      </c>
      <c r="M1910" s="28" t="s">
        <v>146</v>
      </c>
      <c r="N1910" s="28" t="s">
        <v>138</v>
      </c>
      <c r="O1910" s="29" t="n">
        <v>45274</v>
      </c>
      <c r="P1910" s="28" t="n">
        <f aca="false">ROUNDDOWN(($B1910-$O1910)/30,0)</f>
        <v>5</v>
      </c>
      <c r="Q1910" s="28" t="str">
        <f aca="false">TEXT($B1910,"yyyy-mm")</f>
        <v>2024-05</v>
      </c>
      <c r="R1910" s="28" t="n">
        <f aca="false">IF(AND($O1910&gt;=DATE(2025,1,1),$O1910&lt;=DATE(2025,4,30)),1,0)</f>
        <v>0</v>
      </c>
    </row>
    <row r="1911" customFormat="false" ht="15" hidden="false" customHeight="false" outlineLevel="0" collapsed="false">
      <c r="A1911" s="28" t="n">
        <v>206</v>
      </c>
      <c r="B1911" s="29" t="n">
        <v>45473</v>
      </c>
      <c r="C1911" s="28" t="n">
        <v>354462.52</v>
      </c>
      <c r="D1911" s="28" t="n">
        <v>0</v>
      </c>
      <c r="E1911" s="28" t="n">
        <v>0</v>
      </c>
      <c r="F1911" s="28" t="s">
        <v>345</v>
      </c>
      <c r="G1911" s="28" t="n">
        <v>0</v>
      </c>
      <c r="H1911" s="28" t="n">
        <v>0</v>
      </c>
      <c r="I1911" s="28" t="n">
        <v>0</v>
      </c>
      <c r="J1911" s="28" t="n">
        <v>143</v>
      </c>
      <c r="K1911" s="28" t="n">
        <v>12</v>
      </c>
      <c r="L1911" s="28" t="n">
        <v>1</v>
      </c>
      <c r="M1911" s="28" t="s">
        <v>146</v>
      </c>
      <c r="N1911" s="28" t="s">
        <v>138</v>
      </c>
      <c r="O1911" s="29" t="n">
        <v>45274</v>
      </c>
      <c r="P1911" s="28" t="n">
        <f aca="false">ROUNDDOWN(($B1911-$O1911)/30,0)</f>
        <v>6</v>
      </c>
      <c r="Q1911" s="28" t="str">
        <f aca="false">TEXT($B1911,"yyyy-mm")</f>
        <v>2024-06</v>
      </c>
      <c r="R1911" s="28" t="n">
        <f aca="false">IF(AND($O1911&gt;=DATE(2025,1,1),$O1911&lt;=DATE(2025,4,30)),1,0)</f>
        <v>0</v>
      </c>
    </row>
    <row r="1912" customFormat="false" ht="15" hidden="false" customHeight="false" outlineLevel="0" collapsed="false">
      <c r="A1912" s="28" t="n">
        <v>206</v>
      </c>
      <c r="B1912" s="29" t="n">
        <v>45504</v>
      </c>
      <c r="C1912" s="28" t="n">
        <v>346022.94</v>
      </c>
      <c r="D1912" s="28" t="n">
        <v>0</v>
      </c>
      <c r="E1912" s="28" t="n">
        <v>0</v>
      </c>
      <c r="F1912" s="28" t="s">
        <v>345</v>
      </c>
      <c r="G1912" s="28" t="n">
        <v>0</v>
      </c>
      <c r="H1912" s="28" t="n">
        <v>0</v>
      </c>
      <c r="I1912" s="28" t="n">
        <v>0</v>
      </c>
      <c r="J1912" s="28" t="n">
        <v>143</v>
      </c>
      <c r="K1912" s="28" t="n">
        <v>12</v>
      </c>
      <c r="L1912" s="28" t="n">
        <v>1</v>
      </c>
      <c r="M1912" s="28" t="s">
        <v>146</v>
      </c>
      <c r="N1912" s="28" t="s">
        <v>138</v>
      </c>
      <c r="O1912" s="29" t="n">
        <v>45274</v>
      </c>
      <c r="P1912" s="28" t="n">
        <f aca="false">ROUNDDOWN(($B1912-$O1912)/30,0)</f>
        <v>7</v>
      </c>
      <c r="Q1912" s="28" t="str">
        <f aca="false">TEXT($B1912,"yyyy-mm")</f>
        <v>2024-07</v>
      </c>
      <c r="R1912" s="28" t="n">
        <f aca="false">IF(AND($O1912&gt;=DATE(2025,1,1),$O1912&lt;=DATE(2025,4,30)),1,0)</f>
        <v>0</v>
      </c>
    </row>
    <row r="1913" customFormat="false" ht="15" hidden="false" customHeight="false" outlineLevel="0" collapsed="false">
      <c r="A1913" s="28" t="n">
        <v>206</v>
      </c>
      <c r="B1913" s="29" t="n">
        <v>45535</v>
      </c>
      <c r="C1913" s="28" t="n">
        <v>337583.36</v>
      </c>
      <c r="D1913" s="28" t="n">
        <v>0</v>
      </c>
      <c r="E1913" s="28" t="n">
        <v>0</v>
      </c>
      <c r="F1913" s="28" t="s">
        <v>345</v>
      </c>
      <c r="G1913" s="28" t="n">
        <v>0</v>
      </c>
      <c r="H1913" s="28" t="n">
        <v>0</v>
      </c>
      <c r="I1913" s="28" t="n">
        <v>0</v>
      </c>
      <c r="J1913" s="28" t="n">
        <v>143</v>
      </c>
      <c r="K1913" s="28" t="n">
        <v>12</v>
      </c>
      <c r="L1913" s="28" t="n">
        <v>1</v>
      </c>
      <c r="M1913" s="28" t="s">
        <v>146</v>
      </c>
      <c r="N1913" s="28" t="s">
        <v>138</v>
      </c>
      <c r="O1913" s="29" t="n">
        <v>45274</v>
      </c>
      <c r="P1913" s="28" t="n">
        <f aca="false">ROUNDDOWN(($B1913-$O1913)/30,0)</f>
        <v>8</v>
      </c>
      <c r="Q1913" s="28" t="str">
        <f aca="false">TEXT($B1913,"yyyy-mm")</f>
        <v>2024-08</v>
      </c>
      <c r="R1913" s="28" t="n">
        <f aca="false">IF(AND($O1913&gt;=DATE(2025,1,1),$O1913&lt;=DATE(2025,4,30)),1,0)</f>
        <v>0</v>
      </c>
    </row>
    <row r="1914" customFormat="false" ht="15" hidden="false" customHeight="false" outlineLevel="0" collapsed="false">
      <c r="A1914" s="28" t="n">
        <v>206</v>
      </c>
      <c r="B1914" s="29" t="n">
        <v>45565</v>
      </c>
      <c r="C1914" s="28" t="n">
        <v>329143.78</v>
      </c>
      <c r="D1914" s="28" t="n">
        <v>0</v>
      </c>
      <c r="E1914" s="28" t="n">
        <v>0</v>
      </c>
      <c r="F1914" s="28" t="s">
        <v>345</v>
      </c>
      <c r="G1914" s="28" t="n">
        <v>0</v>
      </c>
      <c r="H1914" s="28" t="n">
        <v>0</v>
      </c>
      <c r="I1914" s="28" t="n">
        <v>0</v>
      </c>
      <c r="J1914" s="28" t="n">
        <v>143</v>
      </c>
      <c r="K1914" s="28" t="n">
        <v>12</v>
      </c>
      <c r="L1914" s="28" t="n">
        <v>1</v>
      </c>
      <c r="M1914" s="28" t="s">
        <v>146</v>
      </c>
      <c r="N1914" s="28" t="s">
        <v>138</v>
      </c>
      <c r="O1914" s="29" t="n">
        <v>45274</v>
      </c>
      <c r="P1914" s="28" t="n">
        <f aca="false">ROUNDDOWN(($B1914-$O1914)/30,0)</f>
        <v>9</v>
      </c>
      <c r="Q1914" s="28" t="str">
        <f aca="false">TEXT($B1914,"yyyy-mm")</f>
        <v>2024-09</v>
      </c>
      <c r="R1914" s="28" t="n">
        <f aca="false">IF(AND($O1914&gt;=DATE(2025,1,1),$O1914&lt;=DATE(2025,4,30)),1,0)</f>
        <v>0</v>
      </c>
    </row>
    <row r="1915" customFormat="false" ht="15" hidden="false" customHeight="false" outlineLevel="0" collapsed="false">
      <c r="A1915" s="28" t="n">
        <v>206</v>
      </c>
      <c r="B1915" s="29" t="n">
        <v>45596</v>
      </c>
      <c r="C1915" s="28" t="n">
        <v>320704.2</v>
      </c>
      <c r="D1915" s="28" t="n">
        <v>0</v>
      </c>
      <c r="E1915" s="28" t="n">
        <v>0</v>
      </c>
      <c r="F1915" s="28" t="s">
        <v>345</v>
      </c>
      <c r="G1915" s="28" t="n">
        <v>0</v>
      </c>
      <c r="H1915" s="28" t="n">
        <v>0</v>
      </c>
      <c r="I1915" s="28" t="n">
        <v>0</v>
      </c>
      <c r="J1915" s="28" t="n">
        <v>143</v>
      </c>
      <c r="K1915" s="28" t="n">
        <v>12</v>
      </c>
      <c r="L1915" s="28" t="n">
        <v>1</v>
      </c>
      <c r="M1915" s="28" t="s">
        <v>146</v>
      </c>
      <c r="N1915" s="28" t="s">
        <v>138</v>
      </c>
      <c r="O1915" s="29" t="n">
        <v>45274</v>
      </c>
      <c r="P1915" s="28" t="n">
        <f aca="false">ROUNDDOWN(($B1915-$O1915)/30,0)</f>
        <v>10</v>
      </c>
      <c r="Q1915" s="28" t="str">
        <f aca="false">TEXT($B1915,"yyyy-mm")</f>
        <v>2024-10</v>
      </c>
      <c r="R1915" s="28" t="n">
        <f aca="false">IF(AND($O1915&gt;=DATE(2025,1,1),$O1915&lt;=DATE(2025,4,30)),1,0)</f>
        <v>0</v>
      </c>
    </row>
    <row r="1916" customFormat="false" ht="15" hidden="false" customHeight="false" outlineLevel="0" collapsed="false">
      <c r="A1916" s="28" t="n">
        <v>206</v>
      </c>
      <c r="B1916" s="29" t="n">
        <v>45626</v>
      </c>
      <c r="C1916" s="28" t="n">
        <v>312264.62</v>
      </c>
      <c r="D1916" s="28" t="n">
        <v>0</v>
      </c>
      <c r="E1916" s="28" t="n">
        <v>0</v>
      </c>
      <c r="F1916" s="28" t="s">
        <v>345</v>
      </c>
      <c r="G1916" s="28" t="n">
        <v>0</v>
      </c>
      <c r="H1916" s="28" t="n">
        <v>0</v>
      </c>
      <c r="I1916" s="28" t="n">
        <v>0</v>
      </c>
      <c r="J1916" s="28" t="n">
        <v>143</v>
      </c>
      <c r="K1916" s="28" t="n">
        <v>12</v>
      </c>
      <c r="L1916" s="28" t="n">
        <v>1</v>
      </c>
      <c r="M1916" s="28" t="s">
        <v>146</v>
      </c>
      <c r="N1916" s="28" t="s">
        <v>138</v>
      </c>
      <c r="O1916" s="29" t="n">
        <v>45274</v>
      </c>
      <c r="P1916" s="28" t="n">
        <f aca="false">ROUNDDOWN(($B1916-$O1916)/30,0)</f>
        <v>11</v>
      </c>
      <c r="Q1916" s="28" t="str">
        <f aca="false">TEXT($B1916,"yyyy-mm")</f>
        <v>2024-11</v>
      </c>
      <c r="R1916" s="28" t="n">
        <f aca="false">IF(AND($O1916&gt;=DATE(2025,1,1),$O1916&lt;=DATE(2025,4,30)),1,0)</f>
        <v>0</v>
      </c>
    </row>
    <row r="1917" customFormat="false" ht="15" hidden="false" customHeight="false" outlineLevel="0" collapsed="false">
      <c r="A1917" s="28" t="n">
        <v>206</v>
      </c>
      <c r="B1917" s="29" t="n">
        <v>45657</v>
      </c>
      <c r="C1917" s="28" t="n">
        <v>303825.04</v>
      </c>
      <c r="D1917" s="28" t="n">
        <v>0</v>
      </c>
      <c r="E1917" s="28" t="n">
        <v>0</v>
      </c>
      <c r="F1917" s="28" t="s">
        <v>345</v>
      </c>
      <c r="G1917" s="28" t="n">
        <v>0</v>
      </c>
      <c r="H1917" s="28" t="n">
        <v>0</v>
      </c>
      <c r="I1917" s="28" t="n">
        <v>0</v>
      </c>
      <c r="J1917" s="28" t="n">
        <v>143</v>
      </c>
      <c r="K1917" s="28" t="n">
        <v>12</v>
      </c>
      <c r="L1917" s="28" t="n">
        <v>1</v>
      </c>
      <c r="M1917" s="28" t="s">
        <v>146</v>
      </c>
      <c r="N1917" s="28" t="s">
        <v>138</v>
      </c>
      <c r="O1917" s="29" t="n">
        <v>45274</v>
      </c>
      <c r="P1917" s="28" t="n">
        <f aca="false">ROUNDDOWN(($B1917-$O1917)/30,0)</f>
        <v>12</v>
      </c>
      <c r="Q1917" s="28" t="str">
        <f aca="false">TEXT($B1917,"yyyy-mm")</f>
        <v>2024-12</v>
      </c>
      <c r="R1917" s="28" t="n">
        <f aca="false">IF(AND($O1917&gt;=DATE(2025,1,1),$O1917&lt;=DATE(2025,4,30)),1,0)</f>
        <v>0</v>
      </c>
    </row>
    <row r="1918" customFormat="false" ht="15" hidden="false" customHeight="false" outlineLevel="0" collapsed="false">
      <c r="A1918" s="28" t="n">
        <v>206</v>
      </c>
      <c r="B1918" s="29" t="n">
        <v>45688</v>
      </c>
      <c r="C1918" s="28" t="n">
        <v>295385.46</v>
      </c>
      <c r="D1918" s="28" t="n">
        <v>0</v>
      </c>
      <c r="E1918" s="28" t="n">
        <v>0</v>
      </c>
      <c r="F1918" s="28" t="s">
        <v>345</v>
      </c>
      <c r="G1918" s="28" t="n">
        <v>0</v>
      </c>
      <c r="H1918" s="28" t="n">
        <v>0</v>
      </c>
      <c r="I1918" s="28" t="n">
        <v>0</v>
      </c>
      <c r="J1918" s="28" t="n">
        <v>143</v>
      </c>
      <c r="K1918" s="28" t="n">
        <v>12</v>
      </c>
      <c r="L1918" s="28" t="n">
        <v>1</v>
      </c>
      <c r="M1918" s="28" t="s">
        <v>146</v>
      </c>
      <c r="N1918" s="28" t="s">
        <v>138</v>
      </c>
      <c r="O1918" s="29" t="n">
        <v>45274</v>
      </c>
      <c r="P1918" s="28" t="n">
        <f aca="false">ROUNDDOWN(($B1918-$O1918)/30,0)</f>
        <v>13</v>
      </c>
      <c r="Q1918" s="28" t="str">
        <f aca="false">TEXT($B1918,"yyyy-mm")</f>
        <v>2025-01</v>
      </c>
      <c r="R1918" s="28" t="n">
        <f aca="false">IF(AND($O1918&gt;=DATE(2025,1,1),$O1918&lt;=DATE(2025,4,30)),1,0)</f>
        <v>0</v>
      </c>
    </row>
    <row r="1919" customFormat="false" ht="15" hidden="false" customHeight="false" outlineLevel="0" collapsed="false">
      <c r="A1919" s="28" t="n">
        <v>206</v>
      </c>
      <c r="B1919" s="29" t="n">
        <v>45716</v>
      </c>
      <c r="C1919" s="28" t="n">
        <v>286945.88</v>
      </c>
      <c r="D1919" s="28" t="n">
        <v>0</v>
      </c>
      <c r="E1919" s="28" t="n">
        <v>0</v>
      </c>
      <c r="F1919" s="28" t="s">
        <v>345</v>
      </c>
      <c r="G1919" s="28" t="n">
        <v>0</v>
      </c>
      <c r="H1919" s="28" t="n">
        <v>0</v>
      </c>
      <c r="I1919" s="28" t="n">
        <v>0</v>
      </c>
      <c r="J1919" s="28" t="n">
        <v>143</v>
      </c>
      <c r="K1919" s="28" t="n">
        <v>12</v>
      </c>
      <c r="L1919" s="28" t="n">
        <v>1</v>
      </c>
      <c r="M1919" s="28" t="s">
        <v>146</v>
      </c>
      <c r="N1919" s="28" t="s">
        <v>138</v>
      </c>
      <c r="O1919" s="29" t="n">
        <v>45274</v>
      </c>
      <c r="P1919" s="28" t="n">
        <f aca="false">ROUNDDOWN(($B1919-$O1919)/30,0)</f>
        <v>14</v>
      </c>
      <c r="Q1919" s="28" t="str">
        <f aca="false">TEXT($B1919,"yyyy-mm")</f>
        <v>2025-02</v>
      </c>
      <c r="R1919" s="28" t="n">
        <f aca="false">IF(AND($O1919&gt;=DATE(2025,1,1),$O1919&lt;=DATE(2025,4,30)),1,0)</f>
        <v>0</v>
      </c>
    </row>
    <row r="1920" customFormat="false" ht="15" hidden="false" customHeight="false" outlineLevel="0" collapsed="false">
      <c r="A1920" s="28" t="n">
        <v>206</v>
      </c>
      <c r="B1920" s="29" t="n">
        <v>45747</v>
      </c>
      <c r="C1920" s="28" t="n">
        <v>278506.3</v>
      </c>
      <c r="D1920" s="28" t="n">
        <v>0</v>
      </c>
      <c r="E1920" s="28" t="n">
        <v>0</v>
      </c>
      <c r="F1920" s="28" t="s">
        <v>345</v>
      </c>
      <c r="G1920" s="28" t="n">
        <v>0</v>
      </c>
      <c r="H1920" s="28" t="n">
        <v>0</v>
      </c>
      <c r="I1920" s="28" t="n">
        <v>0</v>
      </c>
      <c r="J1920" s="28" t="n">
        <v>143</v>
      </c>
      <c r="K1920" s="28" t="n">
        <v>12</v>
      </c>
      <c r="L1920" s="28" t="n">
        <v>1</v>
      </c>
      <c r="M1920" s="28" t="s">
        <v>146</v>
      </c>
      <c r="N1920" s="28" t="s">
        <v>138</v>
      </c>
      <c r="O1920" s="29" t="n">
        <v>45274</v>
      </c>
      <c r="P1920" s="28" t="n">
        <f aca="false">ROUNDDOWN(($B1920-$O1920)/30,0)</f>
        <v>15</v>
      </c>
      <c r="Q1920" s="28" t="str">
        <f aca="false">TEXT($B1920,"yyyy-mm")</f>
        <v>2025-03</v>
      </c>
      <c r="R1920" s="28" t="n">
        <f aca="false">IF(AND($O1920&gt;=DATE(2025,1,1),$O1920&lt;=DATE(2025,4,30)),1,0)</f>
        <v>0</v>
      </c>
    </row>
    <row r="1921" customFormat="false" ht="15" hidden="false" customHeight="false" outlineLevel="0" collapsed="false">
      <c r="A1921" s="28" t="n">
        <v>206</v>
      </c>
      <c r="B1921" s="29" t="n">
        <v>45777</v>
      </c>
      <c r="C1921" s="28" t="n">
        <v>270066.72</v>
      </c>
      <c r="D1921" s="28" t="n">
        <v>0</v>
      </c>
      <c r="E1921" s="28" t="n">
        <v>0</v>
      </c>
      <c r="F1921" s="28" t="s">
        <v>345</v>
      </c>
      <c r="G1921" s="28" t="n">
        <v>0</v>
      </c>
      <c r="H1921" s="28" t="n">
        <v>0</v>
      </c>
      <c r="I1921" s="28" t="n">
        <v>0</v>
      </c>
      <c r="J1921" s="28" t="n">
        <v>143</v>
      </c>
      <c r="K1921" s="28" t="n">
        <v>12</v>
      </c>
      <c r="L1921" s="28" t="n">
        <v>1</v>
      </c>
      <c r="M1921" s="28" t="s">
        <v>146</v>
      </c>
      <c r="N1921" s="28" t="s">
        <v>138</v>
      </c>
      <c r="O1921" s="29" t="n">
        <v>45274</v>
      </c>
      <c r="P1921" s="28" t="n">
        <f aca="false">ROUNDDOWN(($B1921-$O1921)/30,0)</f>
        <v>16</v>
      </c>
      <c r="Q1921" s="28" t="str">
        <f aca="false">TEXT($B1921,"yyyy-mm")</f>
        <v>2025-04</v>
      </c>
      <c r="R1921" s="28" t="n">
        <f aca="false">IF(AND($O1921&gt;=DATE(2025,1,1),$O1921&lt;=DATE(2025,4,30)),1,0)</f>
        <v>0</v>
      </c>
    </row>
    <row r="1922" customFormat="false" ht="15" hidden="false" customHeight="false" outlineLevel="0" collapsed="false">
      <c r="A1922" s="28" t="n">
        <v>206</v>
      </c>
      <c r="B1922" s="29" t="n">
        <v>45808</v>
      </c>
      <c r="C1922" s="28" t="n">
        <v>261627.14</v>
      </c>
      <c r="D1922" s="28" t="n">
        <v>0</v>
      </c>
      <c r="E1922" s="28" t="n">
        <v>0</v>
      </c>
      <c r="F1922" s="28" t="s">
        <v>345</v>
      </c>
      <c r="G1922" s="28" t="n">
        <v>0</v>
      </c>
      <c r="H1922" s="28" t="n">
        <v>0</v>
      </c>
      <c r="I1922" s="28" t="n">
        <v>0</v>
      </c>
      <c r="J1922" s="28" t="n">
        <v>143</v>
      </c>
      <c r="K1922" s="28" t="n">
        <v>12</v>
      </c>
      <c r="L1922" s="28" t="n">
        <v>1</v>
      </c>
      <c r="M1922" s="28" t="s">
        <v>146</v>
      </c>
      <c r="N1922" s="28" t="s">
        <v>138</v>
      </c>
      <c r="O1922" s="29" t="n">
        <v>45274</v>
      </c>
      <c r="P1922" s="28" t="n">
        <f aca="false">ROUNDDOWN(($B1922-$O1922)/30,0)</f>
        <v>17</v>
      </c>
      <c r="Q1922" s="28" t="str">
        <f aca="false">TEXT($B1922,"yyyy-mm")</f>
        <v>2025-05</v>
      </c>
      <c r="R1922" s="28" t="n">
        <f aca="false">IF(AND($O1922&gt;=DATE(2025,1,1),$O1922&lt;=DATE(2025,4,30)),1,0)</f>
        <v>0</v>
      </c>
    </row>
    <row r="1923" customFormat="false" ht="15" hidden="false" customHeight="false" outlineLevel="0" collapsed="false">
      <c r="A1923" s="28" t="n">
        <v>206</v>
      </c>
      <c r="B1923" s="29" t="n">
        <v>45838</v>
      </c>
      <c r="C1923" s="28" t="n">
        <v>253187.56</v>
      </c>
      <c r="D1923" s="28" t="n">
        <v>0</v>
      </c>
      <c r="E1923" s="28" t="n">
        <v>0</v>
      </c>
      <c r="F1923" s="28" t="s">
        <v>345</v>
      </c>
      <c r="G1923" s="28" t="n">
        <v>0</v>
      </c>
      <c r="H1923" s="28" t="n">
        <v>0</v>
      </c>
      <c r="I1923" s="28" t="n">
        <v>0</v>
      </c>
      <c r="J1923" s="28" t="n">
        <v>143</v>
      </c>
      <c r="K1923" s="28" t="n">
        <v>12</v>
      </c>
      <c r="L1923" s="28" t="n">
        <v>1</v>
      </c>
      <c r="M1923" s="28" t="s">
        <v>146</v>
      </c>
      <c r="N1923" s="28" t="s">
        <v>138</v>
      </c>
      <c r="O1923" s="29" t="n">
        <v>45274</v>
      </c>
      <c r="P1923" s="28" t="n">
        <f aca="false">ROUNDDOWN(($B1923-$O1923)/30,0)</f>
        <v>18</v>
      </c>
      <c r="Q1923" s="28" t="str">
        <f aca="false">TEXT($B1923,"yyyy-mm")</f>
        <v>2025-06</v>
      </c>
      <c r="R1923" s="28" t="n">
        <f aca="false">IF(AND($O1923&gt;=DATE(2025,1,1),$O1923&lt;=DATE(2025,4,30)),1,0)</f>
        <v>0</v>
      </c>
    </row>
    <row r="1924" customFormat="false" ht="15" hidden="false" customHeight="false" outlineLevel="0" collapsed="false">
      <c r="A1924" s="28" t="n">
        <v>206</v>
      </c>
      <c r="B1924" s="29" t="n">
        <v>45869</v>
      </c>
      <c r="C1924" s="28" t="n">
        <v>244747.98</v>
      </c>
      <c r="D1924" s="28" t="n">
        <v>0</v>
      </c>
      <c r="E1924" s="28" t="n">
        <v>0</v>
      </c>
      <c r="F1924" s="28" t="s">
        <v>345</v>
      </c>
      <c r="G1924" s="28" t="n">
        <v>0</v>
      </c>
      <c r="H1924" s="28" t="n">
        <v>0</v>
      </c>
      <c r="I1924" s="28" t="n">
        <v>0</v>
      </c>
      <c r="J1924" s="28" t="n">
        <v>143</v>
      </c>
      <c r="K1924" s="28" t="n">
        <v>12</v>
      </c>
      <c r="L1924" s="28" t="n">
        <v>1</v>
      </c>
      <c r="M1924" s="28" t="s">
        <v>146</v>
      </c>
      <c r="N1924" s="28" t="s">
        <v>138</v>
      </c>
      <c r="O1924" s="29" t="n">
        <v>45274</v>
      </c>
      <c r="P1924" s="28" t="n">
        <f aca="false">ROUNDDOWN(($B1924-$O1924)/30,0)</f>
        <v>19</v>
      </c>
      <c r="Q1924" s="28" t="str">
        <f aca="false">TEXT($B1924,"yyyy-mm")</f>
        <v>2025-07</v>
      </c>
      <c r="R1924" s="28" t="n">
        <f aca="false">IF(AND($O1924&gt;=DATE(2025,1,1),$O1924&lt;=DATE(2025,4,30)),1,0)</f>
        <v>0</v>
      </c>
    </row>
    <row r="1925" customFormat="false" ht="15" hidden="false" customHeight="false" outlineLevel="0" collapsed="false">
      <c r="A1925" s="28" t="n">
        <v>206</v>
      </c>
      <c r="B1925" s="29" t="n">
        <v>45900</v>
      </c>
      <c r="C1925" s="28" t="n">
        <v>236308.4</v>
      </c>
      <c r="D1925" s="28" t="n">
        <v>0</v>
      </c>
      <c r="E1925" s="28" t="n">
        <v>0</v>
      </c>
      <c r="F1925" s="28" t="s">
        <v>345</v>
      </c>
      <c r="G1925" s="28" t="n">
        <v>0</v>
      </c>
      <c r="H1925" s="28" t="n">
        <v>0</v>
      </c>
      <c r="I1925" s="28" t="n">
        <v>0</v>
      </c>
      <c r="J1925" s="28" t="n">
        <v>143</v>
      </c>
      <c r="K1925" s="28" t="n">
        <v>12</v>
      </c>
      <c r="L1925" s="28" t="n">
        <v>1</v>
      </c>
      <c r="M1925" s="28" t="s">
        <v>146</v>
      </c>
      <c r="N1925" s="28" t="s">
        <v>138</v>
      </c>
      <c r="O1925" s="29" t="n">
        <v>45274</v>
      </c>
      <c r="P1925" s="28" t="n">
        <f aca="false">ROUNDDOWN(($B1925-$O1925)/30,0)</f>
        <v>20</v>
      </c>
      <c r="Q1925" s="28" t="str">
        <f aca="false">TEXT($B1925,"yyyy-mm")</f>
        <v>2025-08</v>
      </c>
      <c r="R1925" s="28" t="n">
        <f aca="false">IF(AND($O1925&gt;=DATE(2025,1,1),$O1925&lt;=DATE(2025,4,30)),1,0)</f>
        <v>0</v>
      </c>
    </row>
    <row r="1926" customFormat="false" ht="15" hidden="false" customHeight="false" outlineLevel="0" collapsed="false">
      <c r="A1926" s="28" t="n">
        <v>206</v>
      </c>
      <c r="B1926" s="29" t="n">
        <v>45930</v>
      </c>
      <c r="C1926" s="28" t="n">
        <v>227868.82</v>
      </c>
      <c r="D1926" s="28" t="n">
        <v>0</v>
      </c>
      <c r="E1926" s="28" t="n">
        <v>0</v>
      </c>
      <c r="F1926" s="28" t="s">
        <v>345</v>
      </c>
      <c r="G1926" s="28" t="n">
        <v>0</v>
      </c>
      <c r="H1926" s="28" t="n">
        <v>0</v>
      </c>
      <c r="I1926" s="28" t="n">
        <v>0</v>
      </c>
      <c r="J1926" s="28" t="n">
        <v>143</v>
      </c>
      <c r="K1926" s="28" t="n">
        <v>12</v>
      </c>
      <c r="L1926" s="28" t="n">
        <v>1</v>
      </c>
      <c r="M1926" s="28" t="s">
        <v>146</v>
      </c>
      <c r="N1926" s="28" t="s">
        <v>138</v>
      </c>
      <c r="O1926" s="29" t="n">
        <v>45274</v>
      </c>
      <c r="P1926" s="28" t="n">
        <f aca="false">ROUNDDOWN(($B1926-$O1926)/30,0)</f>
        <v>21</v>
      </c>
      <c r="Q1926" s="28" t="str">
        <f aca="false">TEXT($B1926,"yyyy-mm")</f>
        <v>2025-09</v>
      </c>
      <c r="R1926" s="28" t="n">
        <f aca="false">IF(AND($O1926&gt;=DATE(2025,1,1),$O1926&lt;=DATE(2025,4,30)),1,0)</f>
        <v>0</v>
      </c>
    </row>
    <row r="1927" customFormat="false" ht="15" hidden="false" customHeight="false" outlineLevel="0" collapsed="false">
      <c r="A1927" s="28" t="n">
        <v>206</v>
      </c>
      <c r="B1927" s="29" t="n">
        <v>45961</v>
      </c>
      <c r="C1927" s="28" t="n">
        <v>219429.24</v>
      </c>
      <c r="D1927" s="28" t="n">
        <v>0</v>
      </c>
      <c r="E1927" s="28" t="n">
        <v>0</v>
      </c>
      <c r="F1927" s="28" t="s">
        <v>345</v>
      </c>
      <c r="G1927" s="28" t="n">
        <v>0</v>
      </c>
      <c r="H1927" s="28" t="n">
        <v>0</v>
      </c>
      <c r="I1927" s="28" t="n">
        <v>0</v>
      </c>
      <c r="J1927" s="28" t="n">
        <v>143</v>
      </c>
      <c r="K1927" s="28" t="n">
        <v>12</v>
      </c>
      <c r="L1927" s="28" t="n">
        <v>1</v>
      </c>
      <c r="M1927" s="28" t="s">
        <v>146</v>
      </c>
      <c r="N1927" s="28" t="s">
        <v>138</v>
      </c>
      <c r="O1927" s="29" t="n">
        <v>45274</v>
      </c>
      <c r="P1927" s="28" t="n">
        <f aca="false">ROUNDDOWN(($B1927-$O1927)/30,0)</f>
        <v>22</v>
      </c>
      <c r="Q1927" s="28" t="str">
        <f aca="false">TEXT($B1927,"yyyy-mm")</f>
        <v>2025-10</v>
      </c>
      <c r="R1927" s="28" t="n">
        <f aca="false">IF(AND($O1927&gt;=DATE(2025,1,1),$O1927&lt;=DATE(2025,4,30)),1,0)</f>
        <v>0</v>
      </c>
    </row>
    <row r="1928" customFormat="false" ht="15" hidden="false" customHeight="false" outlineLevel="0" collapsed="false">
      <c r="A1928" s="28" t="n">
        <v>206</v>
      </c>
      <c r="B1928" s="29" t="n">
        <v>45991</v>
      </c>
      <c r="C1928" s="28" t="n">
        <v>210989.66</v>
      </c>
      <c r="D1928" s="28" t="n">
        <v>0</v>
      </c>
      <c r="E1928" s="28" t="n">
        <v>0</v>
      </c>
      <c r="F1928" s="28" t="s">
        <v>345</v>
      </c>
      <c r="G1928" s="28" t="n">
        <v>0</v>
      </c>
      <c r="H1928" s="28" t="n">
        <v>0</v>
      </c>
      <c r="I1928" s="28" t="n">
        <v>0</v>
      </c>
      <c r="J1928" s="28" t="n">
        <v>143</v>
      </c>
      <c r="K1928" s="28" t="n">
        <v>12</v>
      </c>
      <c r="L1928" s="28" t="n">
        <v>1</v>
      </c>
      <c r="M1928" s="28" t="s">
        <v>146</v>
      </c>
      <c r="N1928" s="28" t="s">
        <v>138</v>
      </c>
      <c r="O1928" s="29" t="n">
        <v>45274</v>
      </c>
      <c r="P1928" s="28" t="n">
        <f aca="false">ROUNDDOWN(($B1928-$O1928)/30,0)</f>
        <v>23</v>
      </c>
      <c r="Q1928" s="28" t="str">
        <f aca="false">TEXT($B1928,"yyyy-mm")</f>
        <v>2025-11</v>
      </c>
      <c r="R1928" s="28" t="n">
        <f aca="false">IF(AND($O1928&gt;=DATE(2025,1,1),$O1928&lt;=DATE(2025,4,30)),1,0)</f>
        <v>0</v>
      </c>
    </row>
    <row r="1929" customFormat="false" ht="15" hidden="false" customHeight="false" outlineLevel="0" collapsed="false">
      <c r="A1929" s="28" t="n">
        <v>206</v>
      </c>
      <c r="B1929" s="29" t="n">
        <v>46022</v>
      </c>
      <c r="C1929" s="28" t="n">
        <v>202550.08</v>
      </c>
      <c r="D1929" s="28" t="n">
        <v>0</v>
      </c>
      <c r="E1929" s="28" t="n">
        <v>0</v>
      </c>
      <c r="F1929" s="28" t="s">
        <v>345</v>
      </c>
      <c r="G1929" s="28" t="n">
        <v>0</v>
      </c>
      <c r="H1929" s="28" t="n">
        <v>0</v>
      </c>
      <c r="I1929" s="28" t="n">
        <v>0</v>
      </c>
      <c r="J1929" s="28" t="n">
        <v>143</v>
      </c>
      <c r="K1929" s="28" t="n">
        <v>12</v>
      </c>
      <c r="L1929" s="28" t="n">
        <v>1</v>
      </c>
      <c r="M1929" s="28" t="s">
        <v>146</v>
      </c>
      <c r="N1929" s="28" t="s">
        <v>138</v>
      </c>
      <c r="O1929" s="29" t="n">
        <v>45274</v>
      </c>
      <c r="P1929" s="28" t="n">
        <f aca="false">ROUNDDOWN(($B1929-$O1929)/30,0)</f>
        <v>24</v>
      </c>
      <c r="Q1929" s="28" t="str">
        <f aca="false">TEXT($B1929,"yyyy-mm")</f>
        <v>2025-12</v>
      </c>
      <c r="R1929" s="28" t="n">
        <f aca="false">IF(AND($O1929&gt;=DATE(2025,1,1),$O1929&lt;=DATE(2025,4,30)),1,0)</f>
        <v>0</v>
      </c>
    </row>
    <row r="1930" customFormat="false" ht="15" hidden="false" customHeight="false" outlineLevel="0" collapsed="false">
      <c r="A1930" s="28" t="n">
        <v>206</v>
      </c>
      <c r="B1930" s="29" t="n">
        <v>46053</v>
      </c>
      <c r="C1930" s="28" t="n">
        <v>194110.5</v>
      </c>
      <c r="D1930" s="28" t="n">
        <v>0</v>
      </c>
      <c r="E1930" s="28" t="n">
        <v>0</v>
      </c>
      <c r="F1930" s="28" t="s">
        <v>345</v>
      </c>
      <c r="G1930" s="28" t="n">
        <v>0</v>
      </c>
      <c r="H1930" s="28" t="n">
        <v>0</v>
      </c>
      <c r="I1930" s="28" t="n">
        <v>0</v>
      </c>
      <c r="J1930" s="28" t="n">
        <v>143</v>
      </c>
      <c r="K1930" s="28" t="n">
        <v>12</v>
      </c>
      <c r="L1930" s="28" t="n">
        <v>1</v>
      </c>
      <c r="M1930" s="28" t="s">
        <v>146</v>
      </c>
      <c r="N1930" s="28" t="s">
        <v>138</v>
      </c>
      <c r="O1930" s="29" t="n">
        <v>45274</v>
      </c>
      <c r="P1930" s="28" t="n">
        <f aca="false">ROUNDDOWN(($B1930-$O1930)/30,0)</f>
        <v>25</v>
      </c>
      <c r="Q1930" s="28" t="str">
        <f aca="false">TEXT($B1930,"yyyy-mm")</f>
        <v>2026-01</v>
      </c>
      <c r="R1930" s="28" t="n">
        <f aca="false">IF(AND($O1930&gt;=DATE(2025,1,1),$O1930&lt;=DATE(2025,4,30)),1,0)</f>
        <v>0</v>
      </c>
    </row>
    <row r="1931" customFormat="false" ht="15" hidden="false" customHeight="false" outlineLevel="0" collapsed="false">
      <c r="A1931" s="28" t="n">
        <v>206</v>
      </c>
      <c r="B1931" s="29" t="n">
        <v>46081</v>
      </c>
      <c r="C1931" s="28" t="n">
        <v>185670.92</v>
      </c>
      <c r="D1931" s="28" t="n">
        <v>0</v>
      </c>
      <c r="E1931" s="28" t="n">
        <v>0</v>
      </c>
      <c r="F1931" s="28" t="s">
        <v>345</v>
      </c>
      <c r="G1931" s="28" t="n">
        <v>0</v>
      </c>
      <c r="H1931" s="28" t="n">
        <v>0</v>
      </c>
      <c r="I1931" s="28" t="n">
        <v>0</v>
      </c>
      <c r="J1931" s="28" t="n">
        <v>143</v>
      </c>
      <c r="K1931" s="28" t="n">
        <v>12</v>
      </c>
      <c r="L1931" s="28" t="n">
        <v>1</v>
      </c>
      <c r="M1931" s="28" t="s">
        <v>146</v>
      </c>
      <c r="N1931" s="28" t="s">
        <v>138</v>
      </c>
      <c r="O1931" s="29" t="n">
        <v>45274</v>
      </c>
      <c r="P1931" s="28" t="n">
        <f aca="false">ROUNDDOWN(($B1931-$O1931)/30,0)</f>
        <v>26</v>
      </c>
      <c r="Q1931" s="28" t="str">
        <f aca="false">TEXT($B1931,"yyyy-mm")</f>
        <v>2026-02</v>
      </c>
      <c r="R1931" s="28" t="n">
        <f aca="false">IF(AND($O1931&gt;=DATE(2025,1,1),$O1931&lt;=DATE(2025,4,30)),1,0)</f>
        <v>0</v>
      </c>
    </row>
    <row r="1932" customFormat="false" ht="15" hidden="false" customHeight="false" outlineLevel="0" collapsed="false">
      <c r="A1932" s="28" t="n">
        <v>206</v>
      </c>
      <c r="B1932" s="29" t="n">
        <v>46112</v>
      </c>
      <c r="C1932" s="28" t="n">
        <v>177231.34</v>
      </c>
      <c r="D1932" s="28" t="n">
        <v>0</v>
      </c>
      <c r="E1932" s="28" t="n">
        <v>0</v>
      </c>
      <c r="F1932" s="28" t="s">
        <v>345</v>
      </c>
      <c r="G1932" s="28" t="n">
        <v>0</v>
      </c>
      <c r="H1932" s="28" t="n">
        <v>0</v>
      </c>
      <c r="I1932" s="28" t="n">
        <v>0</v>
      </c>
      <c r="J1932" s="28" t="n">
        <v>143</v>
      </c>
      <c r="K1932" s="28" t="n">
        <v>12</v>
      </c>
      <c r="L1932" s="28" t="n">
        <v>1</v>
      </c>
      <c r="M1932" s="28" t="s">
        <v>146</v>
      </c>
      <c r="N1932" s="28" t="s">
        <v>138</v>
      </c>
      <c r="O1932" s="29" t="n">
        <v>45274</v>
      </c>
      <c r="P1932" s="28" t="n">
        <f aca="false">ROUNDDOWN(($B1932-$O1932)/30,0)</f>
        <v>27</v>
      </c>
      <c r="Q1932" s="28" t="str">
        <f aca="false">TEXT($B1932,"yyyy-mm")</f>
        <v>2026-03</v>
      </c>
      <c r="R1932" s="28" t="n">
        <f aca="false">IF(AND($O1932&gt;=DATE(2025,1,1),$O1932&lt;=DATE(2025,4,30)),1,0)</f>
        <v>0</v>
      </c>
    </row>
    <row r="1933" customFormat="false" ht="15" hidden="false" customHeight="false" outlineLevel="0" collapsed="false">
      <c r="A1933" s="28" t="n">
        <v>206</v>
      </c>
      <c r="B1933" s="29" t="n">
        <v>46142</v>
      </c>
      <c r="C1933" s="28" t="n">
        <v>168791.76</v>
      </c>
      <c r="D1933" s="28" t="n">
        <v>0</v>
      </c>
      <c r="E1933" s="28" t="n">
        <v>0</v>
      </c>
      <c r="F1933" s="28" t="s">
        <v>345</v>
      </c>
      <c r="G1933" s="28" t="n">
        <v>0</v>
      </c>
      <c r="H1933" s="28" t="n">
        <v>0</v>
      </c>
      <c r="I1933" s="28" t="n">
        <v>0</v>
      </c>
      <c r="J1933" s="28" t="n">
        <v>143</v>
      </c>
      <c r="K1933" s="28" t="n">
        <v>12</v>
      </c>
      <c r="L1933" s="28" t="n">
        <v>1</v>
      </c>
      <c r="M1933" s="28" t="s">
        <v>146</v>
      </c>
      <c r="N1933" s="28" t="s">
        <v>138</v>
      </c>
      <c r="O1933" s="29" t="n">
        <v>45274</v>
      </c>
      <c r="P1933" s="28" t="n">
        <f aca="false">ROUNDDOWN(($B1933-$O1933)/30,0)</f>
        <v>28</v>
      </c>
      <c r="Q1933" s="28" t="str">
        <f aca="false">TEXT($B1933,"yyyy-mm")</f>
        <v>2026-04</v>
      </c>
      <c r="R1933" s="28" t="n">
        <f aca="false">IF(AND($O1933&gt;=DATE(2025,1,1),$O1933&lt;=DATE(2025,4,30)),1,0)</f>
        <v>0</v>
      </c>
    </row>
    <row r="1934" customFormat="false" ht="15" hidden="false" customHeight="false" outlineLevel="0" collapsed="false">
      <c r="A1934" s="28" t="n">
        <v>206</v>
      </c>
      <c r="B1934" s="29" t="n">
        <v>46173</v>
      </c>
      <c r="C1934" s="28" t="n">
        <v>160352.18</v>
      </c>
      <c r="D1934" s="28" t="n">
        <v>0</v>
      </c>
      <c r="E1934" s="28" t="n">
        <v>0</v>
      </c>
      <c r="F1934" s="28" t="s">
        <v>345</v>
      </c>
      <c r="G1934" s="28" t="n">
        <v>0</v>
      </c>
      <c r="H1934" s="28" t="n">
        <v>0</v>
      </c>
      <c r="I1934" s="28" t="n">
        <v>0</v>
      </c>
      <c r="J1934" s="28" t="n">
        <v>143</v>
      </c>
      <c r="K1934" s="28" t="n">
        <v>12</v>
      </c>
      <c r="L1934" s="28" t="n">
        <v>1</v>
      </c>
      <c r="M1934" s="28" t="s">
        <v>146</v>
      </c>
      <c r="N1934" s="28" t="s">
        <v>138</v>
      </c>
      <c r="O1934" s="29" t="n">
        <v>45274</v>
      </c>
      <c r="P1934" s="28" t="n">
        <f aca="false">ROUNDDOWN(($B1934-$O1934)/30,0)</f>
        <v>29</v>
      </c>
      <c r="Q1934" s="28" t="str">
        <f aca="false">TEXT($B1934,"yyyy-mm")</f>
        <v>2026-05</v>
      </c>
      <c r="R1934" s="28" t="n">
        <f aca="false">IF(AND($O1934&gt;=DATE(2025,1,1),$O1934&lt;=DATE(2025,4,30)),1,0)</f>
        <v>0</v>
      </c>
    </row>
    <row r="1935" customFormat="false" ht="15" hidden="false" customHeight="false" outlineLevel="0" collapsed="false">
      <c r="A1935" s="28" t="n">
        <v>206</v>
      </c>
      <c r="B1935" s="29" t="n">
        <v>46203</v>
      </c>
      <c r="C1935" s="28" t="n">
        <v>151912.6</v>
      </c>
      <c r="D1935" s="28" t="n">
        <v>0</v>
      </c>
      <c r="E1935" s="28" t="n">
        <v>0</v>
      </c>
      <c r="F1935" s="28" t="s">
        <v>345</v>
      </c>
      <c r="G1935" s="28" t="n">
        <v>0</v>
      </c>
      <c r="H1935" s="28" t="n">
        <v>0</v>
      </c>
      <c r="I1935" s="28" t="n">
        <v>0</v>
      </c>
      <c r="J1935" s="28" t="n">
        <v>143</v>
      </c>
      <c r="K1935" s="28" t="n">
        <v>12</v>
      </c>
      <c r="L1935" s="28" t="n">
        <v>1</v>
      </c>
      <c r="M1935" s="28" t="s">
        <v>146</v>
      </c>
      <c r="N1935" s="28" t="s">
        <v>138</v>
      </c>
      <c r="O1935" s="29" t="n">
        <v>45274</v>
      </c>
      <c r="P1935" s="28" t="n">
        <f aca="false">ROUNDDOWN(($B1935-$O1935)/30,0)</f>
        <v>30</v>
      </c>
      <c r="Q1935" s="28" t="str">
        <f aca="false">TEXT($B1935,"yyyy-mm")</f>
        <v>2026-06</v>
      </c>
      <c r="R1935" s="28" t="n">
        <f aca="false">IF(AND($O1935&gt;=DATE(2025,1,1),$O1935&lt;=DATE(2025,4,30)),1,0)</f>
        <v>0</v>
      </c>
    </row>
    <row r="1936" customFormat="false" ht="15" hidden="false" customHeight="false" outlineLevel="0" collapsed="false">
      <c r="A1936" s="28" t="n">
        <v>206</v>
      </c>
      <c r="B1936" s="29" t="n">
        <v>46234</v>
      </c>
      <c r="C1936" s="28" t="n">
        <v>143473.02</v>
      </c>
      <c r="D1936" s="28" t="n">
        <v>0</v>
      </c>
      <c r="E1936" s="28" t="n">
        <v>0</v>
      </c>
      <c r="F1936" s="28" t="s">
        <v>345</v>
      </c>
      <c r="G1936" s="28" t="n">
        <v>0</v>
      </c>
      <c r="H1936" s="28" t="n">
        <v>0</v>
      </c>
      <c r="I1936" s="28" t="n">
        <v>0</v>
      </c>
      <c r="J1936" s="28" t="n">
        <v>143</v>
      </c>
      <c r="K1936" s="28" t="n">
        <v>12</v>
      </c>
      <c r="L1936" s="28" t="n">
        <v>1</v>
      </c>
      <c r="M1936" s="28" t="s">
        <v>146</v>
      </c>
      <c r="N1936" s="28" t="s">
        <v>138</v>
      </c>
      <c r="O1936" s="29" t="n">
        <v>45274</v>
      </c>
      <c r="P1936" s="28" t="n">
        <f aca="false">ROUNDDOWN(($B1936-$O1936)/30,0)</f>
        <v>32</v>
      </c>
      <c r="Q1936" s="28" t="str">
        <f aca="false">TEXT($B1936,"yyyy-mm")</f>
        <v>2026-07</v>
      </c>
      <c r="R1936" s="28" t="n">
        <f aca="false">IF(AND($O1936&gt;=DATE(2025,1,1),$O1936&lt;=DATE(2025,4,30)),1,0)</f>
        <v>0</v>
      </c>
    </row>
    <row r="1937" customFormat="false" ht="15" hidden="false" customHeight="false" outlineLevel="0" collapsed="false">
      <c r="A1937" s="28" t="n">
        <v>206</v>
      </c>
      <c r="B1937" s="29" t="n">
        <v>46265</v>
      </c>
      <c r="C1937" s="28" t="n">
        <v>135033.44</v>
      </c>
      <c r="D1937" s="28" t="n">
        <v>0</v>
      </c>
      <c r="E1937" s="28" t="n">
        <v>0</v>
      </c>
      <c r="F1937" s="28" t="s">
        <v>345</v>
      </c>
      <c r="G1937" s="28" t="n">
        <v>0</v>
      </c>
      <c r="H1937" s="28" t="n">
        <v>0</v>
      </c>
      <c r="I1937" s="28" t="n">
        <v>0</v>
      </c>
      <c r="J1937" s="28" t="n">
        <v>143</v>
      </c>
      <c r="K1937" s="28" t="n">
        <v>12</v>
      </c>
      <c r="L1937" s="28" t="n">
        <v>1</v>
      </c>
      <c r="M1937" s="28" t="s">
        <v>146</v>
      </c>
      <c r="N1937" s="28" t="s">
        <v>138</v>
      </c>
      <c r="O1937" s="29" t="n">
        <v>45274</v>
      </c>
      <c r="P1937" s="28" t="n">
        <f aca="false">ROUNDDOWN(($B1937-$O1937)/30,0)</f>
        <v>33</v>
      </c>
      <c r="Q1937" s="28" t="str">
        <f aca="false">TEXT($B1937,"yyyy-mm")</f>
        <v>2026-08</v>
      </c>
      <c r="R1937" s="28" t="n">
        <f aca="false">IF(AND($O1937&gt;=DATE(2025,1,1),$O1937&lt;=DATE(2025,4,30)),1,0)</f>
        <v>0</v>
      </c>
    </row>
    <row r="1938" customFormat="false" ht="15" hidden="false" customHeight="false" outlineLevel="0" collapsed="false">
      <c r="A1938" s="28" t="n">
        <v>207</v>
      </c>
      <c r="B1938" s="29" t="n">
        <v>45473</v>
      </c>
      <c r="C1938" s="28" t="n">
        <v>18000</v>
      </c>
      <c r="D1938" s="28" t="n">
        <v>0</v>
      </c>
      <c r="E1938" s="28" t="n">
        <v>0</v>
      </c>
      <c r="F1938" s="28" t="s">
        <v>345</v>
      </c>
      <c r="G1938" s="28" t="n">
        <v>0</v>
      </c>
      <c r="H1938" s="28" t="n">
        <v>0</v>
      </c>
      <c r="I1938" s="28" t="n">
        <v>0</v>
      </c>
      <c r="J1938" s="28" t="n">
        <v>160</v>
      </c>
      <c r="K1938" s="28" t="n">
        <v>8</v>
      </c>
      <c r="L1938" s="28" t="n">
        <v>1</v>
      </c>
      <c r="M1938" s="28" t="s">
        <v>146</v>
      </c>
      <c r="N1938" s="28" t="s">
        <v>138</v>
      </c>
      <c r="O1938" s="29" t="n">
        <v>45471</v>
      </c>
      <c r="P1938" s="28" t="n">
        <f aca="false">ROUNDDOWN(($B1938-$O1938)/30,0)</f>
        <v>0</v>
      </c>
      <c r="Q1938" s="28" t="str">
        <f aca="false">TEXT($B1938,"yyyy-mm")</f>
        <v>2024-06</v>
      </c>
      <c r="R1938" s="28" t="n">
        <f aca="false">IF(AND($O1938&gt;=DATE(2025,1,1),$O1938&lt;=DATE(2025,4,30)),1,0)</f>
        <v>0</v>
      </c>
    </row>
    <row r="1939" customFormat="false" ht="15" hidden="false" customHeight="false" outlineLevel="0" collapsed="false">
      <c r="A1939" s="28" t="n">
        <v>207</v>
      </c>
      <c r="B1939" s="29" t="n">
        <v>45504</v>
      </c>
      <c r="C1939" s="28" t="n">
        <v>14400</v>
      </c>
      <c r="D1939" s="28" t="n">
        <v>0</v>
      </c>
      <c r="E1939" s="28" t="n">
        <v>0</v>
      </c>
      <c r="F1939" s="28" t="s">
        <v>345</v>
      </c>
      <c r="G1939" s="28" t="n">
        <v>0</v>
      </c>
      <c r="H1939" s="28" t="n">
        <v>0</v>
      </c>
      <c r="I1939" s="28" t="n">
        <v>0</v>
      </c>
      <c r="J1939" s="28" t="n">
        <v>160</v>
      </c>
      <c r="K1939" s="28" t="n">
        <v>8</v>
      </c>
      <c r="L1939" s="28" t="n">
        <v>1</v>
      </c>
      <c r="M1939" s="28" t="s">
        <v>146</v>
      </c>
      <c r="N1939" s="28" t="s">
        <v>138</v>
      </c>
      <c r="O1939" s="29" t="n">
        <v>45471</v>
      </c>
      <c r="P1939" s="28" t="n">
        <f aca="false">ROUNDDOWN(($B1939-$O1939)/30,0)</f>
        <v>1</v>
      </c>
      <c r="Q1939" s="28" t="str">
        <f aca="false">TEXT($B1939,"yyyy-mm")</f>
        <v>2024-07</v>
      </c>
      <c r="R1939" s="28" t="n">
        <f aca="false">IF(AND($O1939&gt;=DATE(2025,1,1),$O1939&lt;=DATE(2025,4,30)),1,0)</f>
        <v>0</v>
      </c>
    </row>
    <row r="1940" customFormat="false" ht="15" hidden="false" customHeight="false" outlineLevel="0" collapsed="false">
      <c r="A1940" s="28" t="n">
        <v>207</v>
      </c>
      <c r="B1940" s="29" t="n">
        <v>45535</v>
      </c>
      <c r="C1940" s="28" t="n">
        <v>10800</v>
      </c>
      <c r="D1940" s="28" t="n">
        <v>0</v>
      </c>
      <c r="E1940" s="28" t="n">
        <v>0</v>
      </c>
      <c r="F1940" s="28" t="s">
        <v>345</v>
      </c>
      <c r="G1940" s="28" t="n">
        <v>0</v>
      </c>
      <c r="H1940" s="28" t="n">
        <v>0</v>
      </c>
      <c r="I1940" s="28" t="n">
        <v>0</v>
      </c>
      <c r="J1940" s="28" t="n">
        <v>160</v>
      </c>
      <c r="K1940" s="28" t="n">
        <v>8</v>
      </c>
      <c r="L1940" s="28" t="n">
        <v>1</v>
      </c>
      <c r="M1940" s="28" t="s">
        <v>146</v>
      </c>
      <c r="N1940" s="28" t="s">
        <v>138</v>
      </c>
      <c r="O1940" s="29" t="n">
        <v>45471</v>
      </c>
      <c r="P1940" s="28" t="n">
        <f aca="false">ROUNDDOWN(($B1940-$O1940)/30,0)</f>
        <v>2</v>
      </c>
      <c r="Q1940" s="28" t="str">
        <f aca="false">TEXT($B1940,"yyyy-mm")</f>
        <v>2024-08</v>
      </c>
      <c r="R1940" s="28" t="n">
        <f aca="false">IF(AND($O1940&gt;=DATE(2025,1,1),$O1940&lt;=DATE(2025,4,30)),1,0)</f>
        <v>0</v>
      </c>
    </row>
    <row r="1941" customFormat="false" ht="15" hidden="false" customHeight="false" outlineLevel="0" collapsed="false">
      <c r="A1941" s="28" t="n">
        <v>207</v>
      </c>
      <c r="B1941" s="29" t="n">
        <v>45565</v>
      </c>
      <c r="C1941" s="28" t="n">
        <v>7200</v>
      </c>
      <c r="D1941" s="28" t="n">
        <v>0</v>
      </c>
      <c r="E1941" s="28" t="n">
        <v>0</v>
      </c>
      <c r="F1941" s="28" t="s">
        <v>345</v>
      </c>
      <c r="G1941" s="28" t="n">
        <v>0</v>
      </c>
      <c r="H1941" s="28" t="n">
        <v>0</v>
      </c>
      <c r="I1941" s="28" t="n">
        <v>0</v>
      </c>
      <c r="J1941" s="28" t="n">
        <v>160</v>
      </c>
      <c r="K1941" s="28" t="n">
        <v>8</v>
      </c>
      <c r="L1941" s="28" t="n">
        <v>1</v>
      </c>
      <c r="M1941" s="28" t="s">
        <v>146</v>
      </c>
      <c r="N1941" s="28" t="s">
        <v>138</v>
      </c>
      <c r="O1941" s="29" t="n">
        <v>45471</v>
      </c>
      <c r="P1941" s="28" t="n">
        <f aca="false">ROUNDDOWN(($B1941-$O1941)/30,0)</f>
        <v>3</v>
      </c>
      <c r="Q1941" s="28" t="str">
        <f aca="false">TEXT($B1941,"yyyy-mm")</f>
        <v>2024-09</v>
      </c>
      <c r="R1941" s="28" t="n">
        <f aca="false">IF(AND($O1941&gt;=DATE(2025,1,1),$O1941&lt;=DATE(2025,4,30)),1,0)</f>
        <v>0</v>
      </c>
    </row>
    <row r="1942" customFormat="false" ht="15" hidden="false" customHeight="false" outlineLevel="0" collapsed="false">
      <c r="A1942" s="28" t="n">
        <v>207</v>
      </c>
      <c r="B1942" s="29" t="n">
        <v>45596</v>
      </c>
      <c r="C1942" s="28" t="n">
        <v>3600</v>
      </c>
      <c r="D1942" s="28" t="n">
        <v>0</v>
      </c>
      <c r="E1942" s="28" t="n">
        <v>0</v>
      </c>
      <c r="F1942" s="28" t="s">
        <v>345</v>
      </c>
      <c r="G1942" s="28" t="n">
        <v>0</v>
      </c>
      <c r="H1942" s="28" t="n">
        <v>0</v>
      </c>
      <c r="I1942" s="28" t="n">
        <v>0</v>
      </c>
      <c r="J1942" s="28" t="n">
        <v>160</v>
      </c>
      <c r="K1942" s="28" t="n">
        <v>8</v>
      </c>
      <c r="L1942" s="28" t="n">
        <v>1</v>
      </c>
      <c r="M1942" s="28" t="s">
        <v>146</v>
      </c>
      <c r="N1942" s="28" t="s">
        <v>138</v>
      </c>
      <c r="O1942" s="29" t="n">
        <v>45471</v>
      </c>
      <c r="P1942" s="28" t="n">
        <f aca="false">ROUNDDOWN(($B1942-$O1942)/30,0)</f>
        <v>4</v>
      </c>
      <c r="Q1942" s="28" t="str">
        <f aca="false">TEXT($B1942,"yyyy-mm")</f>
        <v>2024-10</v>
      </c>
      <c r="R1942" s="28" t="n">
        <f aca="false">IF(AND($O1942&gt;=DATE(2025,1,1),$O1942&lt;=DATE(2025,4,30)),1,0)</f>
        <v>0</v>
      </c>
    </row>
    <row r="1943" customFormat="false" ht="15" hidden="false" customHeight="false" outlineLevel="0" collapsed="false">
      <c r="A1943" s="28" t="n">
        <v>207</v>
      </c>
      <c r="B1943" s="29" t="n">
        <v>45626</v>
      </c>
      <c r="C1943" s="28" t="n">
        <v>0</v>
      </c>
      <c r="D1943" s="28" t="n">
        <v>0</v>
      </c>
      <c r="E1943" s="28" t="n">
        <v>0</v>
      </c>
      <c r="F1943" s="28" t="s">
        <v>345</v>
      </c>
      <c r="G1943" s="28" t="n">
        <v>0</v>
      </c>
      <c r="H1943" s="28" t="n">
        <v>0</v>
      </c>
      <c r="I1943" s="28" t="n">
        <v>0</v>
      </c>
      <c r="J1943" s="28" t="n">
        <v>160</v>
      </c>
      <c r="K1943" s="28" t="n">
        <v>8</v>
      </c>
      <c r="L1943" s="28" t="n">
        <v>1</v>
      </c>
      <c r="M1943" s="28" t="s">
        <v>146</v>
      </c>
      <c r="N1943" s="28" t="s">
        <v>138</v>
      </c>
      <c r="O1943" s="29" t="n">
        <v>45471</v>
      </c>
      <c r="P1943" s="28" t="n">
        <f aca="false">ROUNDDOWN(($B1943-$O1943)/30,0)</f>
        <v>5</v>
      </c>
      <c r="Q1943" s="28" t="str">
        <f aca="false">TEXT($B1943,"yyyy-mm")</f>
        <v>2024-11</v>
      </c>
      <c r="R1943" s="28" t="n">
        <f aca="false">IF(AND($O1943&gt;=DATE(2025,1,1),$O1943&lt;=DATE(2025,4,30)),1,0)</f>
        <v>0</v>
      </c>
    </row>
    <row r="1944" customFormat="false" ht="15" hidden="false" customHeight="false" outlineLevel="0" collapsed="false">
      <c r="A1944" s="28" t="n">
        <v>208</v>
      </c>
      <c r="B1944" s="29" t="n">
        <v>45961</v>
      </c>
      <c r="C1944" s="28" t="n">
        <v>68800</v>
      </c>
      <c r="D1944" s="28" t="n">
        <v>0</v>
      </c>
      <c r="E1944" s="28" t="n">
        <v>0</v>
      </c>
      <c r="F1944" s="28" t="s">
        <v>345</v>
      </c>
      <c r="G1944" s="28" t="n">
        <v>0</v>
      </c>
      <c r="H1944" s="28" t="n">
        <v>0</v>
      </c>
      <c r="I1944" s="28" t="n">
        <v>0</v>
      </c>
      <c r="J1944" s="28" t="n">
        <v>92</v>
      </c>
      <c r="K1944" s="28" t="n">
        <v>1</v>
      </c>
      <c r="L1944" s="28" t="n">
        <v>1</v>
      </c>
      <c r="M1944" s="28" t="s">
        <v>146</v>
      </c>
      <c r="N1944" s="28" t="s">
        <v>138</v>
      </c>
      <c r="O1944" s="29" t="n">
        <v>45942</v>
      </c>
      <c r="P1944" s="28" t="n">
        <f aca="false">ROUNDDOWN(($B1944-$O1944)/30,0)</f>
        <v>0</v>
      </c>
      <c r="Q1944" s="28" t="str">
        <f aca="false">TEXT($B1944,"yyyy-mm")</f>
        <v>2025-10</v>
      </c>
      <c r="R1944" s="28" t="n">
        <f aca="false">IF(AND($O1944&gt;=DATE(2025,1,1),$O1944&lt;=DATE(2025,4,30)),1,0)</f>
        <v>0</v>
      </c>
    </row>
    <row r="1945" customFormat="false" ht="15" hidden="false" customHeight="false" outlineLevel="0" collapsed="false">
      <c r="A1945" s="28" t="n">
        <v>208</v>
      </c>
      <c r="B1945" s="29" t="n">
        <v>45991</v>
      </c>
      <c r="C1945" s="28" t="n">
        <v>34400</v>
      </c>
      <c r="D1945" s="28" t="n">
        <v>0</v>
      </c>
      <c r="E1945" s="28" t="n">
        <v>0</v>
      </c>
      <c r="F1945" s="28" t="s">
        <v>345</v>
      </c>
      <c r="G1945" s="28" t="n">
        <v>0</v>
      </c>
      <c r="H1945" s="28" t="n">
        <v>0</v>
      </c>
      <c r="I1945" s="28" t="n">
        <v>0</v>
      </c>
      <c r="J1945" s="28" t="n">
        <v>92</v>
      </c>
      <c r="K1945" s="28" t="n">
        <v>1</v>
      </c>
      <c r="L1945" s="28" t="n">
        <v>1</v>
      </c>
      <c r="M1945" s="28" t="s">
        <v>146</v>
      </c>
      <c r="N1945" s="28" t="s">
        <v>138</v>
      </c>
      <c r="O1945" s="29" t="n">
        <v>45942</v>
      </c>
      <c r="P1945" s="28" t="n">
        <f aca="false">ROUNDDOWN(($B1945-$O1945)/30,0)</f>
        <v>1</v>
      </c>
      <c r="Q1945" s="28" t="str">
        <f aca="false">TEXT($B1945,"yyyy-mm")</f>
        <v>2025-11</v>
      </c>
      <c r="R1945" s="28" t="n">
        <f aca="false">IF(AND($O1945&gt;=DATE(2025,1,1),$O1945&lt;=DATE(2025,4,30)),1,0)</f>
        <v>0</v>
      </c>
    </row>
    <row r="1946" customFormat="false" ht="15" hidden="false" customHeight="false" outlineLevel="0" collapsed="false">
      <c r="A1946" s="28" t="n">
        <v>208</v>
      </c>
      <c r="B1946" s="29" t="n">
        <v>46022</v>
      </c>
      <c r="C1946" s="28" t="n">
        <v>0</v>
      </c>
      <c r="D1946" s="28" t="n">
        <v>0</v>
      </c>
      <c r="E1946" s="28" t="n">
        <v>0</v>
      </c>
      <c r="F1946" s="28" t="s">
        <v>345</v>
      </c>
      <c r="G1946" s="28" t="n">
        <v>0</v>
      </c>
      <c r="H1946" s="28" t="n">
        <v>0</v>
      </c>
      <c r="I1946" s="28" t="n">
        <v>0</v>
      </c>
      <c r="J1946" s="28" t="n">
        <v>92</v>
      </c>
      <c r="K1946" s="28" t="n">
        <v>1</v>
      </c>
      <c r="L1946" s="28" t="n">
        <v>1</v>
      </c>
      <c r="M1946" s="28" t="s">
        <v>146</v>
      </c>
      <c r="N1946" s="28" t="s">
        <v>138</v>
      </c>
      <c r="O1946" s="29" t="n">
        <v>45942</v>
      </c>
      <c r="P1946" s="28" t="n">
        <f aca="false">ROUNDDOWN(($B1946-$O1946)/30,0)</f>
        <v>2</v>
      </c>
      <c r="Q1946" s="28" t="str">
        <f aca="false">TEXT($B1946,"yyyy-mm")</f>
        <v>2025-12</v>
      </c>
      <c r="R1946" s="28" t="n">
        <f aca="false">IF(AND($O1946&gt;=DATE(2025,1,1),$O1946&lt;=DATE(2025,4,30)),1,0)</f>
        <v>0</v>
      </c>
    </row>
    <row r="1947" customFormat="false" ht="15" hidden="false" customHeight="false" outlineLevel="0" collapsed="false">
      <c r="A1947" s="28" t="n">
        <v>209</v>
      </c>
      <c r="B1947" s="29" t="n">
        <v>45382</v>
      </c>
      <c r="C1947" s="28" t="n">
        <v>31600</v>
      </c>
      <c r="D1947" s="28" t="n">
        <v>0</v>
      </c>
      <c r="E1947" s="28" t="n">
        <v>0</v>
      </c>
      <c r="F1947" s="28" t="s">
        <v>345</v>
      </c>
      <c r="G1947" s="28" t="n">
        <v>0</v>
      </c>
      <c r="H1947" s="28" t="n">
        <v>0</v>
      </c>
      <c r="I1947" s="28" t="n">
        <v>0</v>
      </c>
      <c r="J1947" s="28" t="n">
        <v>62</v>
      </c>
      <c r="K1947" s="28" t="n">
        <v>2</v>
      </c>
      <c r="L1947" s="28" t="n">
        <v>3</v>
      </c>
      <c r="M1947" s="28" t="s">
        <v>146</v>
      </c>
      <c r="N1947" s="28" t="s">
        <v>138</v>
      </c>
      <c r="O1947" s="29" t="n">
        <v>45382</v>
      </c>
      <c r="P1947" s="28" t="n">
        <f aca="false">ROUNDDOWN(($B1947-$O1947)/30,0)</f>
        <v>0</v>
      </c>
      <c r="Q1947" s="28" t="str">
        <f aca="false">TEXT($B1947,"yyyy-mm")</f>
        <v>2024-03</v>
      </c>
      <c r="R1947" s="28" t="n">
        <f aca="false">IF(AND($O1947&gt;=DATE(2025,1,1),$O1947&lt;=DATE(2025,4,30)),1,0)</f>
        <v>0</v>
      </c>
    </row>
    <row r="1948" customFormat="false" ht="15" hidden="false" customHeight="false" outlineLevel="0" collapsed="false">
      <c r="A1948" s="28" t="n">
        <v>209</v>
      </c>
      <c r="B1948" s="29" t="n">
        <v>45412</v>
      </c>
      <c r="C1948" s="28" t="n">
        <v>29169.23</v>
      </c>
      <c r="D1948" s="28" t="n">
        <v>0</v>
      </c>
      <c r="E1948" s="28" t="n">
        <v>0</v>
      </c>
      <c r="F1948" s="28" t="s">
        <v>345</v>
      </c>
      <c r="G1948" s="28" t="n">
        <v>0</v>
      </c>
      <c r="H1948" s="28" t="n">
        <v>0</v>
      </c>
      <c r="I1948" s="28" t="n">
        <v>0</v>
      </c>
      <c r="J1948" s="28" t="n">
        <v>62</v>
      </c>
      <c r="K1948" s="28" t="n">
        <v>2</v>
      </c>
      <c r="L1948" s="28" t="n">
        <v>3</v>
      </c>
      <c r="M1948" s="28" t="s">
        <v>146</v>
      </c>
      <c r="N1948" s="28" t="s">
        <v>138</v>
      </c>
      <c r="O1948" s="29" t="n">
        <v>45382</v>
      </c>
      <c r="P1948" s="28" t="n">
        <f aca="false">ROUNDDOWN(($B1948-$O1948)/30,0)</f>
        <v>1</v>
      </c>
      <c r="Q1948" s="28" t="str">
        <f aca="false">TEXT($B1948,"yyyy-mm")</f>
        <v>2024-04</v>
      </c>
      <c r="R1948" s="28" t="n">
        <f aca="false">IF(AND($O1948&gt;=DATE(2025,1,1),$O1948&lt;=DATE(2025,4,30)),1,0)</f>
        <v>0</v>
      </c>
    </row>
    <row r="1949" customFormat="false" ht="15" hidden="false" customHeight="false" outlineLevel="0" collapsed="false">
      <c r="A1949" s="28" t="n">
        <v>209</v>
      </c>
      <c r="B1949" s="29" t="n">
        <v>45443</v>
      </c>
      <c r="C1949" s="28" t="n">
        <v>26738.46</v>
      </c>
      <c r="D1949" s="28" t="n">
        <v>0</v>
      </c>
      <c r="E1949" s="28" t="n">
        <v>0</v>
      </c>
      <c r="F1949" s="28" t="s">
        <v>345</v>
      </c>
      <c r="G1949" s="28" t="n">
        <v>0</v>
      </c>
      <c r="H1949" s="28" t="n">
        <v>0</v>
      </c>
      <c r="I1949" s="28" t="n">
        <v>0</v>
      </c>
      <c r="J1949" s="28" t="n">
        <v>62</v>
      </c>
      <c r="K1949" s="28" t="n">
        <v>2</v>
      </c>
      <c r="L1949" s="28" t="n">
        <v>3</v>
      </c>
      <c r="M1949" s="28" t="s">
        <v>146</v>
      </c>
      <c r="N1949" s="28" t="s">
        <v>138</v>
      </c>
      <c r="O1949" s="29" t="n">
        <v>45382</v>
      </c>
      <c r="P1949" s="28" t="n">
        <f aca="false">ROUNDDOWN(($B1949-$O1949)/30,0)</f>
        <v>2</v>
      </c>
      <c r="Q1949" s="28" t="str">
        <f aca="false">TEXT($B1949,"yyyy-mm")</f>
        <v>2024-05</v>
      </c>
      <c r="R1949" s="28" t="n">
        <f aca="false">IF(AND($O1949&gt;=DATE(2025,1,1),$O1949&lt;=DATE(2025,4,30)),1,0)</f>
        <v>0</v>
      </c>
    </row>
    <row r="1950" customFormat="false" ht="15" hidden="false" customHeight="false" outlineLevel="0" collapsed="false">
      <c r="A1950" s="28" t="n">
        <v>209</v>
      </c>
      <c r="B1950" s="29" t="n">
        <v>45473</v>
      </c>
      <c r="C1950" s="28" t="n">
        <v>24307.69</v>
      </c>
      <c r="D1950" s="28" t="n">
        <v>0</v>
      </c>
      <c r="E1950" s="28" t="n">
        <v>0</v>
      </c>
      <c r="F1950" s="28" t="s">
        <v>345</v>
      </c>
      <c r="G1950" s="28" t="n">
        <v>0</v>
      </c>
      <c r="H1950" s="28" t="n">
        <v>0</v>
      </c>
      <c r="I1950" s="28" t="n">
        <v>0</v>
      </c>
      <c r="J1950" s="28" t="n">
        <v>62</v>
      </c>
      <c r="K1950" s="28" t="n">
        <v>2</v>
      </c>
      <c r="L1950" s="28" t="n">
        <v>3</v>
      </c>
      <c r="M1950" s="28" t="s">
        <v>146</v>
      </c>
      <c r="N1950" s="28" t="s">
        <v>138</v>
      </c>
      <c r="O1950" s="29" t="n">
        <v>45382</v>
      </c>
      <c r="P1950" s="28" t="n">
        <f aca="false">ROUNDDOWN(($B1950-$O1950)/30,0)</f>
        <v>3</v>
      </c>
      <c r="Q1950" s="28" t="str">
        <f aca="false">TEXT($B1950,"yyyy-mm")</f>
        <v>2024-06</v>
      </c>
      <c r="R1950" s="28" t="n">
        <f aca="false">IF(AND($O1950&gt;=DATE(2025,1,1),$O1950&lt;=DATE(2025,4,30)),1,0)</f>
        <v>0</v>
      </c>
    </row>
    <row r="1951" customFormat="false" ht="15" hidden="false" customHeight="false" outlineLevel="0" collapsed="false">
      <c r="A1951" s="28" t="n">
        <v>209</v>
      </c>
      <c r="B1951" s="29" t="n">
        <v>45504</v>
      </c>
      <c r="C1951" s="28" t="n">
        <v>21876.92</v>
      </c>
      <c r="D1951" s="28" t="n">
        <v>0</v>
      </c>
      <c r="E1951" s="28" t="n">
        <v>0</v>
      </c>
      <c r="F1951" s="28" t="s">
        <v>345</v>
      </c>
      <c r="G1951" s="28" t="n">
        <v>0</v>
      </c>
      <c r="H1951" s="28" t="n">
        <v>0</v>
      </c>
      <c r="I1951" s="28" t="n">
        <v>0</v>
      </c>
      <c r="J1951" s="28" t="n">
        <v>62</v>
      </c>
      <c r="K1951" s="28" t="n">
        <v>2</v>
      </c>
      <c r="L1951" s="28" t="n">
        <v>3</v>
      </c>
      <c r="M1951" s="28" t="s">
        <v>146</v>
      </c>
      <c r="N1951" s="28" t="s">
        <v>138</v>
      </c>
      <c r="O1951" s="29" t="n">
        <v>45382</v>
      </c>
      <c r="P1951" s="28" t="n">
        <f aca="false">ROUNDDOWN(($B1951-$O1951)/30,0)</f>
        <v>4</v>
      </c>
      <c r="Q1951" s="28" t="str">
        <f aca="false">TEXT($B1951,"yyyy-mm")</f>
        <v>2024-07</v>
      </c>
      <c r="R1951" s="28" t="n">
        <f aca="false">IF(AND($O1951&gt;=DATE(2025,1,1),$O1951&lt;=DATE(2025,4,30)),1,0)</f>
        <v>0</v>
      </c>
    </row>
    <row r="1952" customFormat="false" ht="15" hidden="false" customHeight="false" outlineLevel="0" collapsed="false">
      <c r="A1952" s="28" t="n">
        <v>209</v>
      </c>
      <c r="B1952" s="29" t="n">
        <v>45535</v>
      </c>
      <c r="C1952" s="28" t="n">
        <v>19446.15</v>
      </c>
      <c r="D1952" s="28" t="n">
        <v>0</v>
      </c>
      <c r="E1952" s="28" t="n">
        <v>0</v>
      </c>
      <c r="F1952" s="28" t="s">
        <v>345</v>
      </c>
      <c r="G1952" s="28" t="n">
        <v>0</v>
      </c>
      <c r="H1952" s="28" t="n">
        <v>0</v>
      </c>
      <c r="I1952" s="28" t="n">
        <v>0</v>
      </c>
      <c r="J1952" s="28" t="n">
        <v>62</v>
      </c>
      <c r="K1952" s="28" t="n">
        <v>2</v>
      </c>
      <c r="L1952" s="28" t="n">
        <v>3</v>
      </c>
      <c r="M1952" s="28" t="s">
        <v>146</v>
      </c>
      <c r="N1952" s="28" t="s">
        <v>138</v>
      </c>
      <c r="O1952" s="29" t="n">
        <v>45382</v>
      </c>
      <c r="P1952" s="28" t="n">
        <f aca="false">ROUNDDOWN(($B1952-$O1952)/30,0)</f>
        <v>5</v>
      </c>
      <c r="Q1952" s="28" t="str">
        <f aca="false">TEXT($B1952,"yyyy-mm")</f>
        <v>2024-08</v>
      </c>
      <c r="R1952" s="28" t="n">
        <f aca="false">IF(AND($O1952&gt;=DATE(2025,1,1),$O1952&lt;=DATE(2025,4,30)),1,0)</f>
        <v>0</v>
      </c>
    </row>
    <row r="1953" customFormat="false" ht="15" hidden="false" customHeight="false" outlineLevel="0" collapsed="false">
      <c r="A1953" s="28" t="n">
        <v>209</v>
      </c>
      <c r="B1953" s="29" t="n">
        <v>45565</v>
      </c>
      <c r="C1953" s="28" t="n">
        <v>17015.38</v>
      </c>
      <c r="D1953" s="28" t="n">
        <v>0</v>
      </c>
      <c r="E1953" s="28" t="n">
        <v>0</v>
      </c>
      <c r="F1953" s="28" t="s">
        <v>345</v>
      </c>
      <c r="G1953" s="28" t="n">
        <v>0</v>
      </c>
      <c r="H1953" s="28" t="n">
        <v>0</v>
      </c>
      <c r="I1953" s="28" t="n">
        <v>0</v>
      </c>
      <c r="J1953" s="28" t="n">
        <v>62</v>
      </c>
      <c r="K1953" s="28" t="n">
        <v>2</v>
      </c>
      <c r="L1953" s="28" t="n">
        <v>3</v>
      </c>
      <c r="M1953" s="28" t="s">
        <v>146</v>
      </c>
      <c r="N1953" s="28" t="s">
        <v>138</v>
      </c>
      <c r="O1953" s="29" t="n">
        <v>45382</v>
      </c>
      <c r="P1953" s="28" t="n">
        <f aca="false">ROUNDDOWN(($B1953-$O1953)/30,0)</f>
        <v>6</v>
      </c>
      <c r="Q1953" s="28" t="str">
        <f aca="false">TEXT($B1953,"yyyy-mm")</f>
        <v>2024-09</v>
      </c>
      <c r="R1953" s="28" t="n">
        <f aca="false">IF(AND($O1953&gt;=DATE(2025,1,1),$O1953&lt;=DATE(2025,4,30)),1,0)</f>
        <v>0</v>
      </c>
    </row>
    <row r="1954" customFormat="false" ht="15" hidden="false" customHeight="false" outlineLevel="0" collapsed="false">
      <c r="A1954" s="28" t="n">
        <v>209</v>
      </c>
      <c r="B1954" s="29" t="n">
        <v>45596</v>
      </c>
      <c r="C1954" s="28" t="n">
        <v>14584.61</v>
      </c>
      <c r="D1954" s="28" t="n">
        <v>0</v>
      </c>
      <c r="E1954" s="28" t="n">
        <v>0</v>
      </c>
      <c r="F1954" s="28" t="s">
        <v>345</v>
      </c>
      <c r="G1954" s="28" t="n">
        <v>0</v>
      </c>
      <c r="H1954" s="28" t="n">
        <v>0</v>
      </c>
      <c r="I1954" s="28" t="n">
        <v>0</v>
      </c>
      <c r="J1954" s="28" t="n">
        <v>62</v>
      </c>
      <c r="K1954" s="28" t="n">
        <v>2</v>
      </c>
      <c r="L1954" s="28" t="n">
        <v>3</v>
      </c>
      <c r="M1954" s="28" t="s">
        <v>146</v>
      </c>
      <c r="N1954" s="28" t="s">
        <v>138</v>
      </c>
      <c r="O1954" s="29" t="n">
        <v>45382</v>
      </c>
      <c r="P1954" s="28" t="n">
        <f aca="false">ROUNDDOWN(($B1954-$O1954)/30,0)</f>
        <v>7</v>
      </c>
      <c r="Q1954" s="28" t="str">
        <f aca="false">TEXT($B1954,"yyyy-mm")</f>
        <v>2024-10</v>
      </c>
      <c r="R1954" s="28" t="n">
        <f aca="false">IF(AND($O1954&gt;=DATE(2025,1,1),$O1954&lt;=DATE(2025,4,30)),1,0)</f>
        <v>0</v>
      </c>
    </row>
    <row r="1955" customFormat="false" ht="15" hidden="false" customHeight="false" outlineLevel="0" collapsed="false">
      <c r="A1955" s="28" t="n">
        <v>209</v>
      </c>
      <c r="B1955" s="29" t="n">
        <v>45626</v>
      </c>
      <c r="C1955" s="28" t="n">
        <v>12153.84</v>
      </c>
      <c r="D1955" s="28" t="n">
        <v>0</v>
      </c>
      <c r="E1955" s="28" t="n">
        <v>0</v>
      </c>
      <c r="F1955" s="28" t="s">
        <v>345</v>
      </c>
      <c r="G1955" s="28" t="n">
        <v>0</v>
      </c>
      <c r="H1955" s="28" t="n">
        <v>0</v>
      </c>
      <c r="I1955" s="28" t="n">
        <v>0</v>
      </c>
      <c r="J1955" s="28" t="n">
        <v>62</v>
      </c>
      <c r="K1955" s="28" t="n">
        <v>2</v>
      </c>
      <c r="L1955" s="28" t="n">
        <v>3</v>
      </c>
      <c r="M1955" s="28" t="s">
        <v>146</v>
      </c>
      <c r="N1955" s="28" t="s">
        <v>138</v>
      </c>
      <c r="O1955" s="29" t="n">
        <v>45382</v>
      </c>
      <c r="P1955" s="28" t="n">
        <f aca="false">ROUNDDOWN(($B1955-$O1955)/30,0)</f>
        <v>8</v>
      </c>
      <c r="Q1955" s="28" t="str">
        <f aca="false">TEXT($B1955,"yyyy-mm")</f>
        <v>2024-11</v>
      </c>
      <c r="R1955" s="28" t="n">
        <f aca="false">IF(AND($O1955&gt;=DATE(2025,1,1),$O1955&lt;=DATE(2025,4,30)),1,0)</f>
        <v>0</v>
      </c>
    </row>
    <row r="1956" customFormat="false" ht="15" hidden="false" customHeight="false" outlineLevel="0" collapsed="false">
      <c r="A1956" s="28" t="n">
        <v>209</v>
      </c>
      <c r="B1956" s="29" t="n">
        <v>45657</v>
      </c>
      <c r="C1956" s="28" t="n">
        <v>9723.07</v>
      </c>
      <c r="D1956" s="28" t="n">
        <v>0</v>
      </c>
      <c r="E1956" s="28" t="n">
        <v>0</v>
      </c>
      <c r="F1956" s="28" t="s">
        <v>345</v>
      </c>
      <c r="G1956" s="28" t="n">
        <v>0</v>
      </c>
      <c r="H1956" s="28" t="n">
        <v>0</v>
      </c>
      <c r="I1956" s="28" t="n">
        <v>0</v>
      </c>
      <c r="J1956" s="28" t="n">
        <v>62</v>
      </c>
      <c r="K1956" s="28" t="n">
        <v>2</v>
      </c>
      <c r="L1956" s="28" t="n">
        <v>3</v>
      </c>
      <c r="M1956" s="28" t="s">
        <v>146</v>
      </c>
      <c r="N1956" s="28" t="s">
        <v>138</v>
      </c>
      <c r="O1956" s="29" t="n">
        <v>45382</v>
      </c>
      <c r="P1956" s="28" t="n">
        <f aca="false">ROUNDDOWN(($B1956-$O1956)/30,0)</f>
        <v>9</v>
      </c>
      <c r="Q1956" s="28" t="str">
        <f aca="false">TEXT($B1956,"yyyy-mm")</f>
        <v>2024-12</v>
      </c>
      <c r="R1956" s="28" t="n">
        <f aca="false">IF(AND($O1956&gt;=DATE(2025,1,1),$O1956&lt;=DATE(2025,4,30)),1,0)</f>
        <v>0</v>
      </c>
    </row>
    <row r="1957" customFormat="false" ht="15" hidden="false" customHeight="false" outlineLevel="0" collapsed="false">
      <c r="A1957" s="28" t="n">
        <v>209</v>
      </c>
      <c r="B1957" s="29" t="n">
        <v>45688</v>
      </c>
      <c r="C1957" s="28" t="n">
        <v>7292.3</v>
      </c>
      <c r="D1957" s="28" t="n">
        <v>0</v>
      </c>
      <c r="E1957" s="28" t="n">
        <v>0</v>
      </c>
      <c r="F1957" s="28" t="s">
        <v>345</v>
      </c>
      <c r="G1957" s="28" t="n">
        <v>0</v>
      </c>
      <c r="H1957" s="28" t="n">
        <v>0</v>
      </c>
      <c r="I1957" s="28" t="n">
        <v>0</v>
      </c>
      <c r="J1957" s="28" t="n">
        <v>62</v>
      </c>
      <c r="K1957" s="28" t="n">
        <v>2</v>
      </c>
      <c r="L1957" s="28" t="n">
        <v>3</v>
      </c>
      <c r="M1957" s="28" t="s">
        <v>146</v>
      </c>
      <c r="N1957" s="28" t="s">
        <v>138</v>
      </c>
      <c r="O1957" s="29" t="n">
        <v>45382</v>
      </c>
      <c r="P1957" s="28" t="n">
        <f aca="false">ROUNDDOWN(($B1957-$O1957)/30,0)</f>
        <v>10</v>
      </c>
      <c r="Q1957" s="28" t="str">
        <f aca="false">TEXT($B1957,"yyyy-mm")</f>
        <v>2025-01</v>
      </c>
      <c r="R1957" s="28" t="n">
        <f aca="false">IF(AND($O1957&gt;=DATE(2025,1,1),$O1957&lt;=DATE(2025,4,30)),1,0)</f>
        <v>0</v>
      </c>
    </row>
    <row r="1958" customFormat="false" ht="15" hidden="false" customHeight="false" outlineLevel="0" collapsed="false">
      <c r="A1958" s="28" t="n">
        <v>209</v>
      </c>
      <c r="B1958" s="29" t="n">
        <v>45716</v>
      </c>
      <c r="C1958" s="28" t="n">
        <v>4861.53</v>
      </c>
      <c r="D1958" s="28" t="n">
        <v>0</v>
      </c>
      <c r="E1958" s="28" t="n">
        <v>0</v>
      </c>
      <c r="F1958" s="28" t="s">
        <v>345</v>
      </c>
      <c r="G1958" s="28" t="n">
        <v>0</v>
      </c>
      <c r="H1958" s="28" t="n">
        <v>0</v>
      </c>
      <c r="I1958" s="28" t="n">
        <v>0</v>
      </c>
      <c r="J1958" s="28" t="n">
        <v>62</v>
      </c>
      <c r="K1958" s="28" t="n">
        <v>2</v>
      </c>
      <c r="L1958" s="28" t="n">
        <v>3</v>
      </c>
      <c r="M1958" s="28" t="s">
        <v>146</v>
      </c>
      <c r="N1958" s="28" t="s">
        <v>138</v>
      </c>
      <c r="O1958" s="29" t="n">
        <v>45382</v>
      </c>
      <c r="P1958" s="28" t="n">
        <f aca="false">ROUNDDOWN(($B1958-$O1958)/30,0)</f>
        <v>11</v>
      </c>
      <c r="Q1958" s="28" t="str">
        <f aca="false">TEXT($B1958,"yyyy-mm")</f>
        <v>2025-02</v>
      </c>
      <c r="R1958" s="28" t="n">
        <f aca="false">IF(AND($O1958&gt;=DATE(2025,1,1),$O1958&lt;=DATE(2025,4,30)),1,0)</f>
        <v>0</v>
      </c>
    </row>
    <row r="1959" customFormat="false" ht="15" hidden="false" customHeight="false" outlineLevel="0" collapsed="false">
      <c r="A1959" s="28" t="n">
        <v>209</v>
      </c>
      <c r="B1959" s="29" t="n">
        <v>45747</v>
      </c>
      <c r="C1959" s="28" t="n">
        <v>2430.76</v>
      </c>
      <c r="D1959" s="28" t="n">
        <v>0</v>
      </c>
      <c r="E1959" s="28" t="n">
        <v>0</v>
      </c>
      <c r="F1959" s="28" t="s">
        <v>345</v>
      </c>
      <c r="G1959" s="28" t="n">
        <v>0</v>
      </c>
      <c r="H1959" s="28" t="n">
        <v>0</v>
      </c>
      <c r="I1959" s="28" t="n">
        <v>0</v>
      </c>
      <c r="J1959" s="28" t="n">
        <v>62</v>
      </c>
      <c r="K1959" s="28" t="n">
        <v>2</v>
      </c>
      <c r="L1959" s="28" t="n">
        <v>3</v>
      </c>
      <c r="M1959" s="28" t="s">
        <v>146</v>
      </c>
      <c r="N1959" s="28" t="s">
        <v>138</v>
      </c>
      <c r="O1959" s="29" t="n">
        <v>45382</v>
      </c>
      <c r="P1959" s="28" t="n">
        <f aca="false">ROUNDDOWN(($B1959-$O1959)/30,0)</f>
        <v>12</v>
      </c>
      <c r="Q1959" s="28" t="str">
        <f aca="false">TEXT($B1959,"yyyy-mm")</f>
        <v>2025-03</v>
      </c>
      <c r="R1959" s="28" t="n">
        <f aca="false">IF(AND($O1959&gt;=DATE(2025,1,1),$O1959&lt;=DATE(2025,4,30)),1,0)</f>
        <v>0</v>
      </c>
    </row>
    <row r="1960" customFormat="false" ht="15" hidden="false" customHeight="false" outlineLevel="0" collapsed="false">
      <c r="A1960" s="28" t="n">
        <v>209</v>
      </c>
      <c r="B1960" s="29" t="n">
        <v>45777</v>
      </c>
      <c r="C1960" s="28" t="n">
        <v>0</v>
      </c>
      <c r="D1960" s="28" t="n">
        <v>0</v>
      </c>
      <c r="E1960" s="28" t="n">
        <v>0</v>
      </c>
      <c r="F1960" s="28" t="s">
        <v>345</v>
      </c>
      <c r="G1960" s="28" t="n">
        <v>0</v>
      </c>
      <c r="H1960" s="28" t="n">
        <v>0</v>
      </c>
      <c r="I1960" s="28" t="n">
        <v>0</v>
      </c>
      <c r="J1960" s="28" t="n">
        <v>62</v>
      </c>
      <c r="K1960" s="28" t="n">
        <v>2</v>
      </c>
      <c r="L1960" s="28" t="n">
        <v>3</v>
      </c>
      <c r="M1960" s="28" t="s">
        <v>146</v>
      </c>
      <c r="N1960" s="28" t="s">
        <v>138</v>
      </c>
      <c r="O1960" s="29" t="n">
        <v>45382</v>
      </c>
      <c r="P1960" s="28" t="n">
        <f aca="false">ROUNDDOWN(($B1960-$O1960)/30,0)</f>
        <v>13</v>
      </c>
      <c r="Q1960" s="28" t="str">
        <f aca="false">TEXT($B1960,"yyyy-mm")</f>
        <v>2025-04</v>
      </c>
      <c r="R1960" s="28" t="n">
        <f aca="false">IF(AND($O1960&gt;=DATE(2025,1,1),$O1960&lt;=DATE(2025,4,30)),1,0)</f>
        <v>0</v>
      </c>
    </row>
    <row r="1961" customFormat="false" ht="15" hidden="false" customHeight="false" outlineLevel="0" collapsed="false">
      <c r="A1961" s="28" t="n">
        <v>210</v>
      </c>
      <c r="B1961" s="29" t="n">
        <v>45504</v>
      </c>
      <c r="C1961" s="28" t="n">
        <v>1366700</v>
      </c>
      <c r="D1961" s="28" t="n">
        <v>0</v>
      </c>
      <c r="E1961" s="28" t="n">
        <v>0</v>
      </c>
      <c r="F1961" s="28" t="s">
        <v>345</v>
      </c>
      <c r="G1961" s="28" t="n">
        <v>0</v>
      </c>
      <c r="H1961" s="28" t="n">
        <v>0</v>
      </c>
      <c r="I1961" s="28" t="n">
        <v>0</v>
      </c>
      <c r="J1961" s="28" t="n">
        <v>330</v>
      </c>
      <c r="K1961" s="28" t="n">
        <v>12</v>
      </c>
      <c r="L1961" s="28" t="n">
        <v>2</v>
      </c>
      <c r="M1961" s="28" t="s">
        <v>147</v>
      </c>
      <c r="N1961" s="28" t="s">
        <v>138</v>
      </c>
      <c r="O1961" s="29" t="n">
        <v>45503</v>
      </c>
      <c r="P1961" s="28" t="n">
        <f aca="false">ROUNDDOWN(($B1961-$O1961)/30,0)</f>
        <v>0</v>
      </c>
      <c r="Q1961" s="28" t="str">
        <f aca="false">TEXT($B1961,"yyyy-mm")</f>
        <v>2024-07</v>
      </c>
      <c r="R1961" s="28" t="n">
        <f aca="false">IF(AND($O1961&gt;=DATE(2025,1,1),$O1961&lt;=DATE(2025,4,30)),1,0)</f>
        <v>0</v>
      </c>
    </row>
    <row r="1962" customFormat="false" ht="15" hidden="false" customHeight="false" outlineLevel="0" collapsed="false">
      <c r="A1962" s="28" t="n">
        <v>210</v>
      </c>
      <c r="B1962" s="29" t="n">
        <v>45535</v>
      </c>
      <c r="C1962" s="28" t="n">
        <v>1338227.08</v>
      </c>
      <c r="D1962" s="28" t="n">
        <v>0</v>
      </c>
      <c r="E1962" s="28" t="n">
        <v>0</v>
      </c>
      <c r="F1962" s="28" t="s">
        <v>345</v>
      </c>
      <c r="G1962" s="28" t="n">
        <v>0</v>
      </c>
      <c r="H1962" s="28" t="n">
        <v>0</v>
      </c>
      <c r="I1962" s="28" t="n">
        <v>0</v>
      </c>
      <c r="J1962" s="28" t="n">
        <v>330</v>
      </c>
      <c r="K1962" s="28" t="n">
        <v>12</v>
      </c>
      <c r="L1962" s="28" t="n">
        <v>2</v>
      </c>
      <c r="M1962" s="28" t="s">
        <v>147</v>
      </c>
      <c r="N1962" s="28" t="s">
        <v>138</v>
      </c>
      <c r="O1962" s="29" t="n">
        <v>45503</v>
      </c>
      <c r="P1962" s="28" t="n">
        <f aca="false">ROUNDDOWN(($B1962-$O1962)/30,0)</f>
        <v>1</v>
      </c>
      <c r="Q1962" s="28" t="str">
        <f aca="false">TEXT($B1962,"yyyy-mm")</f>
        <v>2024-08</v>
      </c>
      <c r="R1962" s="28" t="n">
        <f aca="false">IF(AND($O1962&gt;=DATE(2025,1,1),$O1962&lt;=DATE(2025,4,30)),1,0)</f>
        <v>0</v>
      </c>
    </row>
    <row r="1963" customFormat="false" ht="15" hidden="false" customHeight="false" outlineLevel="0" collapsed="false">
      <c r="A1963" s="28" t="n">
        <v>210</v>
      </c>
      <c r="B1963" s="29" t="n">
        <v>45565</v>
      </c>
      <c r="C1963" s="28" t="n">
        <v>1309754.16</v>
      </c>
      <c r="D1963" s="28" t="n">
        <v>0</v>
      </c>
      <c r="E1963" s="28" t="n">
        <v>0</v>
      </c>
      <c r="F1963" s="28" t="s">
        <v>345</v>
      </c>
      <c r="G1963" s="28" t="n">
        <v>0</v>
      </c>
      <c r="H1963" s="28" t="n">
        <v>0</v>
      </c>
      <c r="I1963" s="28" t="n">
        <v>0</v>
      </c>
      <c r="J1963" s="28" t="n">
        <v>330</v>
      </c>
      <c r="K1963" s="28" t="n">
        <v>12</v>
      </c>
      <c r="L1963" s="28" t="n">
        <v>2</v>
      </c>
      <c r="M1963" s="28" t="s">
        <v>147</v>
      </c>
      <c r="N1963" s="28" t="s">
        <v>138</v>
      </c>
      <c r="O1963" s="29" t="n">
        <v>45503</v>
      </c>
      <c r="P1963" s="28" t="n">
        <f aca="false">ROUNDDOWN(($B1963-$O1963)/30,0)</f>
        <v>2</v>
      </c>
      <c r="Q1963" s="28" t="str">
        <f aca="false">TEXT($B1963,"yyyy-mm")</f>
        <v>2024-09</v>
      </c>
      <c r="R1963" s="28" t="n">
        <f aca="false">IF(AND($O1963&gt;=DATE(2025,1,1),$O1963&lt;=DATE(2025,4,30)),1,0)</f>
        <v>0</v>
      </c>
    </row>
    <row r="1964" customFormat="false" ht="15" hidden="false" customHeight="false" outlineLevel="0" collapsed="false">
      <c r="A1964" s="28" t="n">
        <v>210</v>
      </c>
      <c r="B1964" s="29" t="n">
        <v>45596</v>
      </c>
      <c r="C1964" s="28" t="n">
        <v>1281281.24</v>
      </c>
      <c r="D1964" s="28" t="n">
        <v>0</v>
      </c>
      <c r="E1964" s="28" t="n">
        <v>0</v>
      </c>
      <c r="F1964" s="28" t="s">
        <v>345</v>
      </c>
      <c r="G1964" s="28" t="n">
        <v>0</v>
      </c>
      <c r="H1964" s="28" t="n">
        <v>0</v>
      </c>
      <c r="I1964" s="28" t="n">
        <v>0</v>
      </c>
      <c r="J1964" s="28" t="n">
        <v>330</v>
      </c>
      <c r="K1964" s="28" t="n">
        <v>12</v>
      </c>
      <c r="L1964" s="28" t="n">
        <v>2</v>
      </c>
      <c r="M1964" s="28" t="s">
        <v>147</v>
      </c>
      <c r="N1964" s="28" t="s">
        <v>138</v>
      </c>
      <c r="O1964" s="29" t="n">
        <v>45503</v>
      </c>
      <c r="P1964" s="28" t="n">
        <f aca="false">ROUNDDOWN(($B1964-$O1964)/30,0)</f>
        <v>3</v>
      </c>
      <c r="Q1964" s="28" t="str">
        <f aca="false">TEXT($B1964,"yyyy-mm")</f>
        <v>2024-10</v>
      </c>
      <c r="R1964" s="28" t="n">
        <f aca="false">IF(AND($O1964&gt;=DATE(2025,1,1),$O1964&lt;=DATE(2025,4,30)),1,0)</f>
        <v>0</v>
      </c>
    </row>
    <row r="1965" customFormat="false" ht="15" hidden="false" customHeight="false" outlineLevel="0" collapsed="false">
      <c r="A1965" s="28" t="n">
        <v>210</v>
      </c>
      <c r="B1965" s="29" t="n">
        <v>45626</v>
      </c>
      <c r="C1965" s="28" t="n">
        <v>1252808.32</v>
      </c>
      <c r="D1965" s="28" t="n">
        <v>0</v>
      </c>
      <c r="E1965" s="28" t="n">
        <v>0</v>
      </c>
      <c r="F1965" s="28" t="s">
        <v>345</v>
      </c>
      <c r="G1965" s="28" t="n">
        <v>0</v>
      </c>
      <c r="H1965" s="28" t="n">
        <v>0</v>
      </c>
      <c r="I1965" s="28" t="n">
        <v>0</v>
      </c>
      <c r="J1965" s="28" t="n">
        <v>330</v>
      </c>
      <c r="K1965" s="28" t="n">
        <v>12</v>
      </c>
      <c r="L1965" s="28" t="n">
        <v>2</v>
      </c>
      <c r="M1965" s="28" t="s">
        <v>147</v>
      </c>
      <c r="N1965" s="28" t="s">
        <v>138</v>
      </c>
      <c r="O1965" s="29" t="n">
        <v>45503</v>
      </c>
      <c r="P1965" s="28" t="n">
        <f aca="false">ROUNDDOWN(($B1965-$O1965)/30,0)</f>
        <v>4</v>
      </c>
      <c r="Q1965" s="28" t="str">
        <f aca="false">TEXT($B1965,"yyyy-mm")</f>
        <v>2024-11</v>
      </c>
      <c r="R1965" s="28" t="n">
        <f aca="false">IF(AND($O1965&gt;=DATE(2025,1,1),$O1965&lt;=DATE(2025,4,30)),1,0)</f>
        <v>0</v>
      </c>
    </row>
    <row r="1966" customFormat="false" ht="15" hidden="false" customHeight="false" outlineLevel="0" collapsed="false">
      <c r="A1966" s="28" t="n">
        <v>210</v>
      </c>
      <c r="B1966" s="29" t="n">
        <v>45657</v>
      </c>
      <c r="C1966" s="28" t="n">
        <v>1224335.4</v>
      </c>
      <c r="D1966" s="28" t="n">
        <v>0</v>
      </c>
      <c r="E1966" s="28" t="n">
        <v>0</v>
      </c>
      <c r="F1966" s="28" t="s">
        <v>345</v>
      </c>
      <c r="G1966" s="28" t="n">
        <v>0</v>
      </c>
      <c r="H1966" s="28" t="n">
        <v>0</v>
      </c>
      <c r="I1966" s="28" t="n">
        <v>0</v>
      </c>
      <c r="J1966" s="28" t="n">
        <v>330</v>
      </c>
      <c r="K1966" s="28" t="n">
        <v>12</v>
      </c>
      <c r="L1966" s="28" t="n">
        <v>2</v>
      </c>
      <c r="M1966" s="28" t="s">
        <v>147</v>
      </c>
      <c r="N1966" s="28" t="s">
        <v>138</v>
      </c>
      <c r="O1966" s="29" t="n">
        <v>45503</v>
      </c>
      <c r="P1966" s="28" t="n">
        <f aca="false">ROUNDDOWN(($B1966-$O1966)/30,0)</f>
        <v>5</v>
      </c>
      <c r="Q1966" s="28" t="str">
        <f aca="false">TEXT($B1966,"yyyy-mm")</f>
        <v>2024-12</v>
      </c>
      <c r="R1966" s="28" t="n">
        <f aca="false">IF(AND($O1966&gt;=DATE(2025,1,1),$O1966&lt;=DATE(2025,4,30)),1,0)</f>
        <v>0</v>
      </c>
    </row>
    <row r="1967" customFormat="false" ht="15" hidden="false" customHeight="false" outlineLevel="0" collapsed="false">
      <c r="A1967" s="28" t="n">
        <v>210</v>
      </c>
      <c r="B1967" s="29" t="n">
        <v>45688</v>
      </c>
      <c r="C1967" s="28" t="n">
        <v>1195862.48</v>
      </c>
      <c r="D1967" s="28" t="n">
        <v>0</v>
      </c>
      <c r="E1967" s="28" t="n">
        <v>0</v>
      </c>
      <c r="F1967" s="28" t="s">
        <v>345</v>
      </c>
      <c r="G1967" s="28" t="n">
        <v>0</v>
      </c>
      <c r="H1967" s="28" t="n">
        <v>0</v>
      </c>
      <c r="I1967" s="28" t="n">
        <v>0</v>
      </c>
      <c r="J1967" s="28" t="n">
        <v>330</v>
      </c>
      <c r="K1967" s="28" t="n">
        <v>12</v>
      </c>
      <c r="L1967" s="28" t="n">
        <v>2</v>
      </c>
      <c r="M1967" s="28" t="s">
        <v>147</v>
      </c>
      <c r="N1967" s="28" t="s">
        <v>138</v>
      </c>
      <c r="O1967" s="29" t="n">
        <v>45503</v>
      </c>
      <c r="P1967" s="28" t="n">
        <f aca="false">ROUNDDOWN(($B1967-$O1967)/30,0)</f>
        <v>6</v>
      </c>
      <c r="Q1967" s="28" t="str">
        <f aca="false">TEXT($B1967,"yyyy-mm")</f>
        <v>2025-01</v>
      </c>
      <c r="R1967" s="28" t="n">
        <f aca="false">IF(AND($O1967&gt;=DATE(2025,1,1),$O1967&lt;=DATE(2025,4,30)),1,0)</f>
        <v>0</v>
      </c>
    </row>
    <row r="1968" customFormat="false" ht="15" hidden="false" customHeight="false" outlineLevel="0" collapsed="false">
      <c r="A1968" s="28" t="n">
        <v>210</v>
      </c>
      <c r="B1968" s="29" t="n">
        <v>45716</v>
      </c>
      <c r="C1968" s="28" t="n">
        <v>1167389.56</v>
      </c>
      <c r="D1968" s="28" t="n">
        <v>0</v>
      </c>
      <c r="E1968" s="28" t="n">
        <v>0</v>
      </c>
      <c r="F1968" s="28" t="s">
        <v>345</v>
      </c>
      <c r="G1968" s="28" t="n">
        <v>0</v>
      </c>
      <c r="H1968" s="28" t="n">
        <v>0</v>
      </c>
      <c r="I1968" s="28" t="n">
        <v>0</v>
      </c>
      <c r="J1968" s="28" t="n">
        <v>330</v>
      </c>
      <c r="K1968" s="28" t="n">
        <v>12</v>
      </c>
      <c r="L1968" s="28" t="n">
        <v>2</v>
      </c>
      <c r="M1968" s="28" t="s">
        <v>147</v>
      </c>
      <c r="N1968" s="28" t="s">
        <v>138</v>
      </c>
      <c r="O1968" s="29" t="n">
        <v>45503</v>
      </c>
      <c r="P1968" s="28" t="n">
        <f aca="false">ROUNDDOWN(($B1968-$O1968)/30,0)</f>
        <v>7</v>
      </c>
      <c r="Q1968" s="28" t="str">
        <f aca="false">TEXT($B1968,"yyyy-mm")</f>
        <v>2025-02</v>
      </c>
      <c r="R1968" s="28" t="n">
        <f aca="false">IF(AND($O1968&gt;=DATE(2025,1,1),$O1968&lt;=DATE(2025,4,30)),1,0)</f>
        <v>0</v>
      </c>
    </row>
    <row r="1969" customFormat="false" ht="15" hidden="false" customHeight="false" outlineLevel="0" collapsed="false">
      <c r="A1969" s="28" t="n">
        <v>210</v>
      </c>
      <c r="B1969" s="29" t="n">
        <v>45747</v>
      </c>
      <c r="C1969" s="28" t="n">
        <v>1138916.64</v>
      </c>
      <c r="D1969" s="28" t="n">
        <v>0</v>
      </c>
      <c r="E1969" s="28" t="n">
        <v>0</v>
      </c>
      <c r="F1969" s="28" t="s">
        <v>345</v>
      </c>
      <c r="G1969" s="28" t="n">
        <v>0</v>
      </c>
      <c r="H1969" s="28" t="n">
        <v>0</v>
      </c>
      <c r="I1969" s="28" t="n">
        <v>0</v>
      </c>
      <c r="J1969" s="28" t="n">
        <v>330</v>
      </c>
      <c r="K1969" s="28" t="n">
        <v>12</v>
      </c>
      <c r="L1969" s="28" t="n">
        <v>2</v>
      </c>
      <c r="M1969" s="28" t="s">
        <v>147</v>
      </c>
      <c r="N1969" s="28" t="s">
        <v>138</v>
      </c>
      <c r="O1969" s="29" t="n">
        <v>45503</v>
      </c>
      <c r="P1969" s="28" t="n">
        <f aca="false">ROUNDDOWN(($B1969-$O1969)/30,0)</f>
        <v>8</v>
      </c>
      <c r="Q1969" s="28" t="str">
        <f aca="false">TEXT($B1969,"yyyy-mm")</f>
        <v>2025-03</v>
      </c>
      <c r="R1969" s="28" t="n">
        <f aca="false">IF(AND($O1969&gt;=DATE(2025,1,1),$O1969&lt;=DATE(2025,4,30)),1,0)</f>
        <v>0</v>
      </c>
    </row>
    <row r="1970" customFormat="false" ht="15" hidden="false" customHeight="false" outlineLevel="0" collapsed="false">
      <c r="A1970" s="28" t="n">
        <v>210</v>
      </c>
      <c r="B1970" s="29" t="n">
        <v>45777</v>
      </c>
      <c r="C1970" s="28" t="n">
        <v>1110443.72</v>
      </c>
      <c r="D1970" s="28" t="n">
        <v>0</v>
      </c>
      <c r="E1970" s="28" t="n">
        <v>0</v>
      </c>
      <c r="F1970" s="28" t="s">
        <v>345</v>
      </c>
      <c r="G1970" s="28" t="n">
        <v>0</v>
      </c>
      <c r="H1970" s="28" t="n">
        <v>0</v>
      </c>
      <c r="I1970" s="28" t="n">
        <v>0</v>
      </c>
      <c r="J1970" s="28" t="n">
        <v>330</v>
      </c>
      <c r="K1970" s="28" t="n">
        <v>12</v>
      </c>
      <c r="L1970" s="28" t="n">
        <v>2</v>
      </c>
      <c r="M1970" s="28" t="s">
        <v>147</v>
      </c>
      <c r="N1970" s="28" t="s">
        <v>138</v>
      </c>
      <c r="O1970" s="29" t="n">
        <v>45503</v>
      </c>
      <c r="P1970" s="28" t="n">
        <f aca="false">ROUNDDOWN(($B1970-$O1970)/30,0)</f>
        <v>9</v>
      </c>
      <c r="Q1970" s="28" t="str">
        <f aca="false">TEXT($B1970,"yyyy-mm")</f>
        <v>2025-04</v>
      </c>
      <c r="R1970" s="28" t="n">
        <f aca="false">IF(AND($O1970&gt;=DATE(2025,1,1),$O1970&lt;=DATE(2025,4,30)),1,0)</f>
        <v>0</v>
      </c>
    </row>
    <row r="1971" customFormat="false" ht="15" hidden="false" customHeight="false" outlineLevel="0" collapsed="false">
      <c r="A1971" s="28" t="n">
        <v>210</v>
      </c>
      <c r="B1971" s="29" t="n">
        <v>45808</v>
      </c>
      <c r="C1971" s="28" t="n">
        <v>1081970.8</v>
      </c>
      <c r="D1971" s="28" t="n">
        <v>0</v>
      </c>
      <c r="E1971" s="28" t="n">
        <v>0</v>
      </c>
      <c r="F1971" s="28" t="s">
        <v>345</v>
      </c>
      <c r="G1971" s="28" t="n">
        <v>0</v>
      </c>
      <c r="H1971" s="28" t="n">
        <v>0</v>
      </c>
      <c r="I1971" s="28" t="n">
        <v>0</v>
      </c>
      <c r="J1971" s="28" t="n">
        <v>330</v>
      </c>
      <c r="K1971" s="28" t="n">
        <v>12</v>
      </c>
      <c r="L1971" s="28" t="n">
        <v>2</v>
      </c>
      <c r="M1971" s="28" t="s">
        <v>147</v>
      </c>
      <c r="N1971" s="28" t="s">
        <v>138</v>
      </c>
      <c r="O1971" s="29" t="n">
        <v>45503</v>
      </c>
      <c r="P1971" s="28" t="n">
        <f aca="false">ROUNDDOWN(($B1971-$O1971)/30,0)</f>
        <v>10</v>
      </c>
      <c r="Q1971" s="28" t="str">
        <f aca="false">TEXT($B1971,"yyyy-mm")</f>
        <v>2025-05</v>
      </c>
      <c r="R1971" s="28" t="n">
        <f aca="false">IF(AND($O1971&gt;=DATE(2025,1,1),$O1971&lt;=DATE(2025,4,30)),1,0)</f>
        <v>0</v>
      </c>
    </row>
    <row r="1972" customFormat="false" ht="15" hidden="false" customHeight="false" outlineLevel="0" collapsed="false">
      <c r="A1972" s="28" t="n">
        <v>210</v>
      </c>
      <c r="B1972" s="29" t="n">
        <v>45838</v>
      </c>
      <c r="C1972" s="28" t="n">
        <v>1053497.88</v>
      </c>
      <c r="D1972" s="28" t="n">
        <v>0</v>
      </c>
      <c r="E1972" s="28" t="n">
        <v>0</v>
      </c>
      <c r="F1972" s="28" t="s">
        <v>345</v>
      </c>
      <c r="G1972" s="28" t="n">
        <v>0</v>
      </c>
      <c r="H1972" s="28" t="n">
        <v>0</v>
      </c>
      <c r="I1972" s="28" t="n">
        <v>0</v>
      </c>
      <c r="J1972" s="28" t="n">
        <v>330</v>
      </c>
      <c r="K1972" s="28" t="n">
        <v>12</v>
      </c>
      <c r="L1972" s="28" t="n">
        <v>2</v>
      </c>
      <c r="M1972" s="28" t="s">
        <v>147</v>
      </c>
      <c r="N1972" s="28" t="s">
        <v>138</v>
      </c>
      <c r="O1972" s="29" t="n">
        <v>45503</v>
      </c>
      <c r="P1972" s="28" t="n">
        <f aca="false">ROUNDDOWN(($B1972-$O1972)/30,0)</f>
        <v>11</v>
      </c>
      <c r="Q1972" s="28" t="str">
        <f aca="false">TEXT($B1972,"yyyy-mm")</f>
        <v>2025-06</v>
      </c>
      <c r="R1972" s="28" t="n">
        <f aca="false">IF(AND($O1972&gt;=DATE(2025,1,1),$O1972&lt;=DATE(2025,4,30)),1,0)</f>
        <v>0</v>
      </c>
    </row>
    <row r="1973" customFormat="false" ht="15" hidden="false" customHeight="false" outlineLevel="0" collapsed="false">
      <c r="A1973" s="28" t="n">
        <v>210</v>
      </c>
      <c r="B1973" s="29" t="n">
        <v>45869</v>
      </c>
      <c r="C1973" s="28" t="n">
        <v>1025024.96</v>
      </c>
      <c r="D1973" s="28" t="n">
        <v>0</v>
      </c>
      <c r="E1973" s="28" t="n">
        <v>0</v>
      </c>
      <c r="F1973" s="28" t="s">
        <v>345</v>
      </c>
      <c r="G1973" s="28" t="n">
        <v>0</v>
      </c>
      <c r="H1973" s="28" t="n">
        <v>0</v>
      </c>
      <c r="I1973" s="28" t="n">
        <v>0</v>
      </c>
      <c r="J1973" s="28" t="n">
        <v>330</v>
      </c>
      <c r="K1973" s="28" t="n">
        <v>12</v>
      </c>
      <c r="L1973" s="28" t="n">
        <v>2</v>
      </c>
      <c r="M1973" s="28" t="s">
        <v>147</v>
      </c>
      <c r="N1973" s="28" t="s">
        <v>138</v>
      </c>
      <c r="O1973" s="29" t="n">
        <v>45503</v>
      </c>
      <c r="P1973" s="28" t="n">
        <f aca="false">ROUNDDOWN(($B1973-$O1973)/30,0)</f>
        <v>12</v>
      </c>
      <c r="Q1973" s="28" t="str">
        <f aca="false">TEXT($B1973,"yyyy-mm")</f>
        <v>2025-07</v>
      </c>
      <c r="R1973" s="28" t="n">
        <f aca="false">IF(AND($O1973&gt;=DATE(2025,1,1),$O1973&lt;=DATE(2025,4,30)),1,0)</f>
        <v>0</v>
      </c>
    </row>
    <row r="1974" customFormat="false" ht="15" hidden="false" customHeight="false" outlineLevel="0" collapsed="false">
      <c r="A1974" s="28" t="n">
        <v>210</v>
      </c>
      <c r="B1974" s="29" t="n">
        <v>45900</v>
      </c>
      <c r="C1974" s="28" t="n">
        <v>996552.04</v>
      </c>
      <c r="D1974" s="28" t="n">
        <v>0</v>
      </c>
      <c r="E1974" s="28" t="n">
        <v>0</v>
      </c>
      <c r="F1974" s="28" t="s">
        <v>345</v>
      </c>
      <c r="G1974" s="28" t="n">
        <v>0</v>
      </c>
      <c r="H1974" s="28" t="n">
        <v>0</v>
      </c>
      <c r="I1974" s="28" t="n">
        <v>0</v>
      </c>
      <c r="J1974" s="28" t="n">
        <v>330</v>
      </c>
      <c r="K1974" s="28" t="n">
        <v>12</v>
      </c>
      <c r="L1974" s="28" t="n">
        <v>2</v>
      </c>
      <c r="M1974" s="28" t="s">
        <v>147</v>
      </c>
      <c r="N1974" s="28" t="s">
        <v>138</v>
      </c>
      <c r="O1974" s="29" t="n">
        <v>45503</v>
      </c>
      <c r="P1974" s="28" t="n">
        <f aca="false">ROUNDDOWN(($B1974-$O1974)/30,0)</f>
        <v>13</v>
      </c>
      <c r="Q1974" s="28" t="str">
        <f aca="false">TEXT($B1974,"yyyy-mm")</f>
        <v>2025-08</v>
      </c>
      <c r="R1974" s="28" t="n">
        <f aca="false">IF(AND($O1974&gt;=DATE(2025,1,1),$O1974&lt;=DATE(2025,4,30)),1,0)</f>
        <v>0</v>
      </c>
    </row>
    <row r="1975" customFormat="false" ht="15" hidden="false" customHeight="false" outlineLevel="0" collapsed="false">
      <c r="A1975" s="28" t="n">
        <v>210</v>
      </c>
      <c r="B1975" s="29" t="n">
        <v>45930</v>
      </c>
      <c r="C1975" s="28" t="n">
        <v>968079.12</v>
      </c>
      <c r="D1975" s="28" t="n">
        <v>0</v>
      </c>
      <c r="E1975" s="28" t="n">
        <v>0</v>
      </c>
      <c r="F1975" s="28" t="s">
        <v>345</v>
      </c>
      <c r="G1975" s="28" t="n">
        <v>0</v>
      </c>
      <c r="H1975" s="28" t="n">
        <v>0</v>
      </c>
      <c r="I1975" s="28" t="n">
        <v>0</v>
      </c>
      <c r="J1975" s="28" t="n">
        <v>330</v>
      </c>
      <c r="K1975" s="28" t="n">
        <v>12</v>
      </c>
      <c r="L1975" s="28" t="n">
        <v>2</v>
      </c>
      <c r="M1975" s="28" t="s">
        <v>147</v>
      </c>
      <c r="N1975" s="28" t="s">
        <v>138</v>
      </c>
      <c r="O1975" s="29" t="n">
        <v>45503</v>
      </c>
      <c r="P1975" s="28" t="n">
        <f aca="false">ROUNDDOWN(($B1975-$O1975)/30,0)</f>
        <v>14</v>
      </c>
      <c r="Q1975" s="28" t="str">
        <f aca="false">TEXT($B1975,"yyyy-mm")</f>
        <v>2025-09</v>
      </c>
      <c r="R1975" s="28" t="n">
        <f aca="false">IF(AND($O1975&gt;=DATE(2025,1,1),$O1975&lt;=DATE(2025,4,30)),1,0)</f>
        <v>0</v>
      </c>
    </row>
    <row r="1976" customFormat="false" ht="15" hidden="false" customHeight="false" outlineLevel="0" collapsed="false">
      <c r="A1976" s="28" t="n">
        <v>210</v>
      </c>
      <c r="B1976" s="29" t="n">
        <v>45961</v>
      </c>
      <c r="C1976" s="28" t="n">
        <v>939606.2</v>
      </c>
      <c r="D1976" s="28" t="n">
        <v>0</v>
      </c>
      <c r="E1976" s="28" t="n">
        <v>0</v>
      </c>
      <c r="F1976" s="28" t="s">
        <v>345</v>
      </c>
      <c r="G1976" s="28" t="n">
        <v>0</v>
      </c>
      <c r="H1976" s="28" t="n">
        <v>0</v>
      </c>
      <c r="I1976" s="28" t="n">
        <v>0</v>
      </c>
      <c r="J1976" s="28" t="n">
        <v>330</v>
      </c>
      <c r="K1976" s="28" t="n">
        <v>12</v>
      </c>
      <c r="L1976" s="28" t="n">
        <v>2</v>
      </c>
      <c r="M1976" s="28" t="s">
        <v>147</v>
      </c>
      <c r="N1976" s="28" t="s">
        <v>138</v>
      </c>
      <c r="O1976" s="29" t="n">
        <v>45503</v>
      </c>
      <c r="P1976" s="28" t="n">
        <f aca="false">ROUNDDOWN(($B1976-$O1976)/30,0)</f>
        <v>15</v>
      </c>
      <c r="Q1976" s="28" t="str">
        <f aca="false">TEXT($B1976,"yyyy-mm")</f>
        <v>2025-10</v>
      </c>
      <c r="R1976" s="28" t="n">
        <f aca="false">IF(AND($O1976&gt;=DATE(2025,1,1),$O1976&lt;=DATE(2025,4,30)),1,0)</f>
        <v>0</v>
      </c>
    </row>
    <row r="1977" customFormat="false" ht="15" hidden="false" customHeight="false" outlineLevel="0" collapsed="false">
      <c r="A1977" s="28" t="n">
        <v>210</v>
      </c>
      <c r="B1977" s="29" t="n">
        <v>45991</v>
      </c>
      <c r="C1977" s="28" t="n">
        <v>911133.28</v>
      </c>
      <c r="D1977" s="28" t="n">
        <v>0</v>
      </c>
      <c r="E1977" s="28" t="n">
        <v>0</v>
      </c>
      <c r="F1977" s="28" t="s">
        <v>345</v>
      </c>
      <c r="G1977" s="28" t="n">
        <v>0</v>
      </c>
      <c r="H1977" s="28" t="n">
        <v>0</v>
      </c>
      <c r="I1977" s="28" t="n">
        <v>0</v>
      </c>
      <c r="J1977" s="28" t="n">
        <v>330</v>
      </c>
      <c r="K1977" s="28" t="n">
        <v>12</v>
      </c>
      <c r="L1977" s="28" t="n">
        <v>2</v>
      </c>
      <c r="M1977" s="28" t="s">
        <v>147</v>
      </c>
      <c r="N1977" s="28" t="s">
        <v>138</v>
      </c>
      <c r="O1977" s="29" t="n">
        <v>45503</v>
      </c>
      <c r="P1977" s="28" t="n">
        <f aca="false">ROUNDDOWN(($B1977-$O1977)/30,0)</f>
        <v>16</v>
      </c>
      <c r="Q1977" s="28" t="str">
        <f aca="false">TEXT($B1977,"yyyy-mm")</f>
        <v>2025-11</v>
      </c>
      <c r="R1977" s="28" t="n">
        <f aca="false">IF(AND($O1977&gt;=DATE(2025,1,1),$O1977&lt;=DATE(2025,4,30)),1,0)</f>
        <v>0</v>
      </c>
    </row>
    <row r="1978" customFormat="false" ht="15" hidden="false" customHeight="false" outlineLevel="0" collapsed="false">
      <c r="A1978" s="28" t="n">
        <v>210</v>
      </c>
      <c r="B1978" s="29" t="n">
        <v>46022</v>
      </c>
      <c r="C1978" s="28" t="n">
        <v>882660.36</v>
      </c>
      <c r="D1978" s="28" t="n">
        <v>0</v>
      </c>
      <c r="E1978" s="28" t="n">
        <v>0</v>
      </c>
      <c r="F1978" s="28" t="s">
        <v>345</v>
      </c>
      <c r="G1978" s="28" t="n">
        <v>0</v>
      </c>
      <c r="H1978" s="28" t="n">
        <v>0</v>
      </c>
      <c r="I1978" s="28" t="n">
        <v>0</v>
      </c>
      <c r="J1978" s="28" t="n">
        <v>330</v>
      </c>
      <c r="K1978" s="28" t="n">
        <v>12</v>
      </c>
      <c r="L1978" s="28" t="n">
        <v>2</v>
      </c>
      <c r="M1978" s="28" t="s">
        <v>147</v>
      </c>
      <c r="N1978" s="28" t="s">
        <v>138</v>
      </c>
      <c r="O1978" s="29" t="n">
        <v>45503</v>
      </c>
      <c r="P1978" s="28" t="n">
        <f aca="false">ROUNDDOWN(($B1978-$O1978)/30,0)</f>
        <v>17</v>
      </c>
      <c r="Q1978" s="28" t="str">
        <f aca="false">TEXT($B1978,"yyyy-mm")</f>
        <v>2025-12</v>
      </c>
      <c r="R1978" s="28" t="n">
        <f aca="false">IF(AND($O1978&gt;=DATE(2025,1,1),$O1978&lt;=DATE(2025,4,30)),1,0)</f>
        <v>0</v>
      </c>
    </row>
    <row r="1979" customFormat="false" ht="15" hidden="false" customHeight="false" outlineLevel="0" collapsed="false">
      <c r="A1979" s="28" t="n">
        <v>210</v>
      </c>
      <c r="B1979" s="29" t="n">
        <v>46053</v>
      </c>
      <c r="C1979" s="28" t="n">
        <v>854187.44</v>
      </c>
      <c r="D1979" s="28" t="n">
        <v>0</v>
      </c>
      <c r="E1979" s="28" t="n">
        <v>0</v>
      </c>
      <c r="F1979" s="28" t="s">
        <v>345</v>
      </c>
      <c r="G1979" s="28" t="n">
        <v>0</v>
      </c>
      <c r="H1979" s="28" t="n">
        <v>0</v>
      </c>
      <c r="I1979" s="28" t="n">
        <v>0</v>
      </c>
      <c r="J1979" s="28" t="n">
        <v>330</v>
      </c>
      <c r="K1979" s="28" t="n">
        <v>12</v>
      </c>
      <c r="L1979" s="28" t="n">
        <v>2</v>
      </c>
      <c r="M1979" s="28" t="s">
        <v>147</v>
      </c>
      <c r="N1979" s="28" t="s">
        <v>138</v>
      </c>
      <c r="O1979" s="29" t="n">
        <v>45503</v>
      </c>
      <c r="P1979" s="28" t="n">
        <f aca="false">ROUNDDOWN(($B1979-$O1979)/30,0)</f>
        <v>18</v>
      </c>
      <c r="Q1979" s="28" t="str">
        <f aca="false">TEXT($B1979,"yyyy-mm")</f>
        <v>2026-01</v>
      </c>
      <c r="R1979" s="28" t="n">
        <f aca="false">IF(AND($O1979&gt;=DATE(2025,1,1),$O1979&lt;=DATE(2025,4,30)),1,0)</f>
        <v>0</v>
      </c>
    </row>
    <row r="1980" customFormat="false" ht="15" hidden="false" customHeight="false" outlineLevel="0" collapsed="false">
      <c r="A1980" s="28" t="n">
        <v>210</v>
      </c>
      <c r="B1980" s="29" t="n">
        <v>46081</v>
      </c>
      <c r="C1980" s="28" t="n">
        <v>825714.52</v>
      </c>
      <c r="D1980" s="28" t="n">
        <v>0</v>
      </c>
      <c r="E1980" s="28" t="n">
        <v>0</v>
      </c>
      <c r="F1980" s="28" t="s">
        <v>345</v>
      </c>
      <c r="G1980" s="28" t="n">
        <v>0</v>
      </c>
      <c r="H1980" s="28" t="n">
        <v>0</v>
      </c>
      <c r="I1980" s="28" t="n">
        <v>0</v>
      </c>
      <c r="J1980" s="28" t="n">
        <v>330</v>
      </c>
      <c r="K1980" s="28" t="n">
        <v>12</v>
      </c>
      <c r="L1980" s="28" t="n">
        <v>2</v>
      </c>
      <c r="M1980" s="28" t="s">
        <v>147</v>
      </c>
      <c r="N1980" s="28" t="s">
        <v>138</v>
      </c>
      <c r="O1980" s="29" t="n">
        <v>45503</v>
      </c>
      <c r="P1980" s="28" t="n">
        <f aca="false">ROUNDDOWN(($B1980-$O1980)/30,0)</f>
        <v>19</v>
      </c>
      <c r="Q1980" s="28" t="str">
        <f aca="false">TEXT($B1980,"yyyy-mm")</f>
        <v>2026-02</v>
      </c>
      <c r="R1980" s="28" t="n">
        <f aca="false">IF(AND($O1980&gt;=DATE(2025,1,1),$O1980&lt;=DATE(2025,4,30)),1,0)</f>
        <v>0</v>
      </c>
    </row>
    <row r="1981" customFormat="false" ht="15" hidden="false" customHeight="false" outlineLevel="0" collapsed="false">
      <c r="A1981" s="28" t="n">
        <v>210</v>
      </c>
      <c r="B1981" s="29" t="n">
        <v>46112</v>
      </c>
      <c r="C1981" s="28" t="n">
        <v>797241.6</v>
      </c>
      <c r="D1981" s="28" t="n">
        <v>0</v>
      </c>
      <c r="E1981" s="28" t="n">
        <v>0</v>
      </c>
      <c r="F1981" s="28" t="s">
        <v>345</v>
      </c>
      <c r="G1981" s="28" t="n">
        <v>0</v>
      </c>
      <c r="H1981" s="28" t="n">
        <v>0</v>
      </c>
      <c r="I1981" s="28" t="n">
        <v>0</v>
      </c>
      <c r="J1981" s="28" t="n">
        <v>330</v>
      </c>
      <c r="K1981" s="28" t="n">
        <v>12</v>
      </c>
      <c r="L1981" s="28" t="n">
        <v>2</v>
      </c>
      <c r="M1981" s="28" t="s">
        <v>147</v>
      </c>
      <c r="N1981" s="28" t="s">
        <v>138</v>
      </c>
      <c r="O1981" s="29" t="n">
        <v>45503</v>
      </c>
      <c r="P1981" s="28" t="n">
        <f aca="false">ROUNDDOWN(($B1981-$O1981)/30,0)</f>
        <v>20</v>
      </c>
      <c r="Q1981" s="28" t="str">
        <f aca="false">TEXT($B1981,"yyyy-mm")</f>
        <v>2026-03</v>
      </c>
      <c r="R1981" s="28" t="n">
        <f aca="false">IF(AND($O1981&gt;=DATE(2025,1,1),$O1981&lt;=DATE(2025,4,30)),1,0)</f>
        <v>0</v>
      </c>
    </row>
    <row r="1982" customFormat="false" ht="15" hidden="false" customHeight="false" outlineLevel="0" collapsed="false">
      <c r="A1982" s="28" t="n">
        <v>210</v>
      </c>
      <c r="B1982" s="29" t="n">
        <v>46142</v>
      </c>
      <c r="C1982" s="28" t="n">
        <v>768768.68</v>
      </c>
      <c r="D1982" s="28" t="n">
        <v>0</v>
      </c>
      <c r="E1982" s="28" t="n">
        <v>0</v>
      </c>
      <c r="F1982" s="28" t="s">
        <v>345</v>
      </c>
      <c r="G1982" s="28" t="n">
        <v>0</v>
      </c>
      <c r="H1982" s="28" t="n">
        <v>0</v>
      </c>
      <c r="I1982" s="28" t="n">
        <v>0</v>
      </c>
      <c r="J1982" s="28" t="n">
        <v>330</v>
      </c>
      <c r="K1982" s="28" t="n">
        <v>12</v>
      </c>
      <c r="L1982" s="28" t="n">
        <v>2</v>
      </c>
      <c r="M1982" s="28" t="s">
        <v>147</v>
      </c>
      <c r="N1982" s="28" t="s">
        <v>138</v>
      </c>
      <c r="O1982" s="29" t="n">
        <v>45503</v>
      </c>
      <c r="P1982" s="28" t="n">
        <f aca="false">ROUNDDOWN(($B1982-$O1982)/30,0)</f>
        <v>21</v>
      </c>
      <c r="Q1982" s="28" t="str">
        <f aca="false">TEXT($B1982,"yyyy-mm")</f>
        <v>2026-04</v>
      </c>
      <c r="R1982" s="28" t="n">
        <f aca="false">IF(AND($O1982&gt;=DATE(2025,1,1),$O1982&lt;=DATE(2025,4,30)),1,0)</f>
        <v>0</v>
      </c>
    </row>
    <row r="1983" customFormat="false" ht="15" hidden="false" customHeight="false" outlineLevel="0" collapsed="false">
      <c r="A1983" s="28" t="n">
        <v>210</v>
      </c>
      <c r="B1983" s="29" t="n">
        <v>46173</v>
      </c>
      <c r="C1983" s="28" t="n">
        <v>740295.76</v>
      </c>
      <c r="D1983" s="28" t="n">
        <v>0</v>
      </c>
      <c r="E1983" s="28" t="n">
        <v>0</v>
      </c>
      <c r="F1983" s="28" t="s">
        <v>345</v>
      </c>
      <c r="G1983" s="28" t="n">
        <v>0</v>
      </c>
      <c r="H1983" s="28" t="n">
        <v>0</v>
      </c>
      <c r="I1983" s="28" t="n">
        <v>0</v>
      </c>
      <c r="J1983" s="28" t="n">
        <v>330</v>
      </c>
      <c r="K1983" s="28" t="n">
        <v>12</v>
      </c>
      <c r="L1983" s="28" t="n">
        <v>2</v>
      </c>
      <c r="M1983" s="28" t="s">
        <v>147</v>
      </c>
      <c r="N1983" s="28" t="s">
        <v>138</v>
      </c>
      <c r="O1983" s="29" t="n">
        <v>45503</v>
      </c>
      <c r="P1983" s="28" t="n">
        <f aca="false">ROUNDDOWN(($B1983-$O1983)/30,0)</f>
        <v>22</v>
      </c>
      <c r="Q1983" s="28" t="str">
        <f aca="false">TEXT($B1983,"yyyy-mm")</f>
        <v>2026-05</v>
      </c>
      <c r="R1983" s="28" t="n">
        <f aca="false">IF(AND($O1983&gt;=DATE(2025,1,1),$O1983&lt;=DATE(2025,4,30)),1,0)</f>
        <v>0</v>
      </c>
    </row>
    <row r="1984" customFormat="false" ht="15" hidden="false" customHeight="false" outlineLevel="0" collapsed="false">
      <c r="A1984" s="28" t="n">
        <v>210</v>
      </c>
      <c r="B1984" s="29" t="n">
        <v>46203</v>
      </c>
      <c r="C1984" s="28" t="n">
        <v>711822.84</v>
      </c>
      <c r="D1984" s="28" t="n">
        <v>0</v>
      </c>
      <c r="E1984" s="28" t="n">
        <v>0</v>
      </c>
      <c r="F1984" s="28" t="s">
        <v>345</v>
      </c>
      <c r="G1984" s="28" t="n">
        <v>0</v>
      </c>
      <c r="H1984" s="28" t="n">
        <v>0</v>
      </c>
      <c r="I1984" s="28" t="n">
        <v>0</v>
      </c>
      <c r="J1984" s="28" t="n">
        <v>330</v>
      </c>
      <c r="K1984" s="28" t="n">
        <v>12</v>
      </c>
      <c r="L1984" s="28" t="n">
        <v>2</v>
      </c>
      <c r="M1984" s="28" t="s">
        <v>147</v>
      </c>
      <c r="N1984" s="28" t="s">
        <v>138</v>
      </c>
      <c r="O1984" s="29" t="n">
        <v>45503</v>
      </c>
      <c r="P1984" s="28" t="n">
        <f aca="false">ROUNDDOWN(($B1984-$O1984)/30,0)</f>
        <v>23</v>
      </c>
      <c r="Q1984" s="28" t="str">
        <f aca="false">TEXT($B1984,"yyyy-mm")</f>
        <v>2026-06</v>
      </c>
      <c r="R1984" s="28" t="n">
        <f aca="false">IF(AND($O1984&gt;=DATE(2025,1,1),$O1984&lt;=DATE(2025,4,30)),1,0)</f>
        <v>0</v>
      </c>
    </row>
    <row r="1985" customFormat="false" ht="15" hidden="false" customHeight="false" outlineLevel="0" collapsed="false">
      <c r="A1985" s="28" t="n">
        <v>210</v>
      </c>
      <c r="B1985" s="29" t="n">
        <v>46234</v>
      </c>
      <c r="C1985" s="28" t="n">
        <v>683349.92</v>
      </c>
      <c r="D1985" s="28" t="n">
        <v>0</v>
      </c>
      <c r="E1985" s="28" t="n">
        <v>0</v>
      </c>
      <c r="F1985" s="28" t="s">
        <v>345</v>
      </c>
      <c r="G1985" s="28" t="n">
        <v>0</v>
      </c>
      <c r="H1985" s="28" t="n">
        <v>0</v>
      </c>
      <c r="I1985" s="28" t="n">
        <v>0</v>
      </c>
      <c r="J1985" s="28" t="n">
        <v>330</v>
      </c>
      <c r="K1985" s="28" t="n">
        <v>12</v>
      </c>
      <c r="L1985" s="28" t="n">
        <v>2</v>
      </c>
      <c r="M1985" s="28" t="s">
        <v>147</v>
      </c>
      <c r="N1985" s="28" t="s">
        <v>138</v>
      </c>
      <c r="O1985" s="29" t="n">
        <v>45503</v>
      </c>
      <c r="P1985" s="28" t="n">
        <f aca="false">ROUNDDOWN(($B1985-$O1985)/30,0)</f>
        <v>24</v>
      </c>
      <c r="Q1985" s="28" t="str">
        <f aca="false">TEXT($B1985,"yyyy-mm")</f>
        <v>2026-07</v>
      </c>
      <c r="R1985" s="28" t="n">
        <f aca="false">IF(AND($O1985&gt;=DATE(2025,1,1),$O1985&lt;=DATE(2025,4,30)),1,0)</f>
        <v>0</v>
      </c>
    </row>
    <row r="1986" customFormat="false" ht="15" hidden="false" customHeight="false" outlineLevel="0" collapsed="false">
      <c r="A1986" s="28" t="n">
        <v>210</v>
      </c>
      <c r="B1986" s="29" t="n">
        <v>46265</v>
      </c>
      <c r="C1986" s="28" t="n">
        <v>654877</v>
      </c>
      <c r="D1986" s="28" t="n">
        <v>0</v>
      </c>
      <c r="E1986" s="28" t="n">
        <v>0</v>
      </c>
      <c r="F1986" s="28" t="s">
        <v>345</v>
      </c>
      <c r="G1986" s="28" t="n">
        <v>0</v>
      </c>
      <c r="H1986" s="28" t="n">
        <v>0</v>
      </c>
      <c r="I1986" s="28" t="n">
        <v>0</v>
      </c>
      <c r="J1986" s="28" t="n">
        <v>330</v>
      </c>
      <c r="K1986" s="28" t="n">
        <v>12</v>
      </c>
      <c r="L1986" s="28" t="n">
        <v>2</v>
      </c>
      <c r="M1986" s="28" t="s">
        <v>147</v>
      </c>
      <c r="N1986" s="28" t="s">
        <v>138</v>
      </c>
      <c r="O1986" s="29" t="n">
        <v>45503</v>
      </c>
      <c r="P1986" s="28" t="n">
        <f aca="false">ROUNDDOWN(($B1986-$O1986)/30,0)</f>
        <v>25</v>
      </c>
      <c r="Q1986" s="28" t="str">
        <f aca="false">TEXT($B1986,"yyyy-mm")</f>
        <v>2026-08</v>
      </c>
      <c r="R1986" s="28" t="n">
        <f aca="false">IF(AND($O1986&gt;=DATE(2025,1,1),$O1986&lt;=DATE(2025,4,30)),1,0)</f>
        <v>0</v>
      </c>
    </row>
    <row r="1987" customFormat="false" ht="15" hidden="false" customHeight="false" outlineLevel="0" collapsed="false">
      <c r="A1987" s="28" t="n">
        <v>211</v>
      </c>
      <c r="B1987" s="29" t="n">
        <v>44834</v>
      </c>
      <c r="C1987" s="28" t="n">
        <v>25300</v>
      </c>
      <c r="D1987" s="28" t="n">
        <v>0</v>
      </c>
      <c r="E1987" s="28" t="n">
        <v>0</v>
      </c>
      <c r="F1987" s="28" t="s">
        <v>345</v>
      </c>
      <c r="G1987" s="28" t="n">
        <v>0</v>
      </c>
      <c r="H1987" s="28" t="n">
        <v>0</v>
      </c>
      <c r="I1987" s="28" t="n">
        <v>0</v>
      </c>
      <c r="J1987" s="28" t="n">
        <v>221</v>
      </c>
      <c r="K1987" s="28" t="n">
        <v>10</v>
      </c>
      <c r="L1987" s="28" t="n">
        <v>3</v>
      </c>
      <c r="M1987" s="28" t="s">
        <v>147</v>
      </c>
      <c r="N1987" s="28" t="s">
        <v>140</v>
      </c>
      <c r="O1987" s="29" t="n">
        <v>44805</v>
      </c>
      <c r="P1987" s="28" t="n">
        <f aca="false">ROUNDDOWN(($B1987-$O1987)/30,0)</f>
        <v>0</v>
      </c>
      <c r="Q1987" s="28" t="str">
        <f aca="false">TEXT($B1987,"yyyy-mm")</f>
        <v>2022-09</v>
      </c>
      <c r="R1987" s="28" t="n">
        <f aca="false">IF(AND($O1987&gt;=DATE(2025,1,1),$O1987&lt;=DATE(2025,4,30)),1,0)</f>
        <v>0</v>
      </c>
    </row>
    <row r="1988" customFormat="false" ht="15" hidden="false" customHeight="false" outlineLevel="0" collapsed="false">
      <c r="A1988" s="28" t="n">
        <v>211</v>
      </c>
      <c r="B1988" s="29" t="n">
        <v>44865</v>
      </c>
      <c r="C1988" s="28" t="n">
        <v>21083.33</v>
      </c>
      <c r="D1988" s="28" t="n">
        <v>0</v>
      </c>
      <c r="E1988" s="28" t="n">
        <v>0</v>
      </c>
      <c r="F1988" s="28" t="s">
        <v>345</v>
      </c>
      <c r="G1988" s="28" t="n">
        <v>0</v>
      </c>
      <c r="H1988" s="28" t="n">
        <v>0</v>
      </c>
      <c r="I1988" s="28" t="n">
        <v>0</v>
      </c>
      <c r="J1988" s="28" t="n">
        <v>221</v>
      </c>
      <c r="K1988" s="28" t="n">
        <v>10</v>
      </c>
      <c r="L1988" s="28" t="n">
        <v>3</v>
      </c>
      <c r="M1988" s="28" t="s">
        <v>147</v>
      </c>
      <c r="N1988" s="28" t="s">
        <v>140</v>
      </c>
      <c r="O1988" s="29" t="n">
        <v>44805</v>
      </c>
      <c r="P1988" s="28" t="n">
        <f aca="false">ROUNDDOWN(($B1988-$O1988)/30,0)</f>
        <v>2</v>
      </c>
      <c r="Q1988" s="28" t="str">
        <f aca="false">TEXT($B1988,"yyyy-mm")</f>
        <v>2022-10</v>
      </c>
      <c r="R1988" s="28" t="n">
        <f aca="false">IF(AND($O1988&gt;=DATE(2025,1,1),$O1988&lt;=DATE(2025,4,30)),1,0)</f>
        <v>0</v>
      </c>
    </row>
    <row r="1989" customFormat="false" ht="15" hidden="false" customHeight="false" outlineLevel="0" collapsed="false">
      <c r="A1989" s="28" t="n">
        <v>211</v>
      </c>
      <c r="B1989" s="29" t="n">
        <v>44895</v>
      </c>
      <c r="C1989" s="28" t="n">
        <v>16866.66</v>
      </c>
      <c r="D1989" s="28" t="n">
        <v>0</v>
      </c>
      <c r="E1989" s="28" t="n">
        <v>0</v>
      </c>
      <c r="F1989" s="28" t="s">
        <v>345</v>
      </c>
      <c r="G1989" s="28" t="n">
        <v>0</v>
      </c>
      <c r="H1989" s="28" t="n">
        <v>0</v>
      </c>
      <c r="I1989" s="28" t="n">
        <v>0</v>
      </c>
      <c r="J1989" s="28" t="n">
        <v>221</v>
      </c>
      <c r="K1989" s="28" t="n">
        <v>10</v>
      </c>
      <c r="L1989" s="28" t="n">
        <v>3</v>
      </c>
      <c r="M1989" s="28" t="s">
        <v>147</v>
      </c>
      <c r="N1989" s="28" t="s">
        <v>140</v>
      </c>
      <c r="O1989" s="29" t="n">
        <v>44805</v>
      </c>
      <c r="P1989" s="28" t="n">
        <f aca="false">ROUNDDOWN(($B1989-$O1989)/30,0)</f>
        <v>3</v>
      </c>
      <c r="Q1989" s="28" t="str">
        <f aca="false">TEXT($B1989,"yyyy-mm")</f>
        <v>2022-11</v>
      </c>
      <c r="R1989" s="28" t="n">
        <f aca="false">IF(AND($O1989&gt;=DATE(2025,1,1),$O1989&lt;=DATE(2025,4,30)),1,0)</f>
        <v>0</v>
      </c>
    </row>
    <row r="1990" customFormat="false" ht="15" hidden="false" customHeight="false" outlineLevel="0" collapsed="false">
      <c r="A1990" s="28" t="n">
        <v>211</v>
      </c>
      <c r="B1990" s="29" t="n">
        <v>44926</v>
      </c>
      <c r="C1990" s="28" t="n">
        <v>12649.99</v>
      </c>
      <c r="D1990" s="28" t="n">
        <v>0</v>
      </c>
      <c r="E1990" s="28" t="n">
        <v>0</v>
      </c>
      <c r="F1990" s="28" t="s">
        <v>345</v>
      </c>
      <c r="G1990" s="28" t="n">
        <v>0</v>
      </c>
      <c r="H1990" s="28" t="n">
        <v>0</v>
      </c>
      <c r="I1990" s="28" t="n">
        <v>0</v>
      </c>
      <c r="J1990" s="28" t="n">
        <v>221</v>
      </c>
      <c r="K1990" s="28" t="n">
        <v>10</v>
      </c>
      <c r="L1990" s="28" t="n">
        <v>3</v>
      </c>
      <c r="M1990" s="28" t="s">
        <v>147</v>
      </c>
      <c r="N1990" s="28" t="s">
        <v>140</v>
      </c>
      <c r="O1990" s="29" t="n">
        <v>44805</v>
      </c>
      <c r="P1990" s="28" t="n">
        <f aca="false">ROUNDDOWN(($B1990-$O1990)/30,0)</f>
        <v>4</v>
      </c>
      <c r="Q1990" s="28" t="str">
        <f aca="false">TEXT($B1990,"yyyy-mm")</f>
        <v>2022-12</v>
      </c>
      <c r="R1990" s="28" t="n">
        <f aca="false">IF(AND($O1990&gt;=DATE(2025,1,1),$O1990&lt;=DATE(2025,4,30)),1,0)</f>
        <v>0</v>
      </c>
    </row>
    <row r="1991" customFormat="false" ht="15" hidden="false" customHeight="false" outlineLevel="0" collapsed="false">
      <c r="A1991" s="28" t="n">
        <v>211</v>
      </c>
      <c r="B1991" s="29" t="n">
        <v>44957</v>
      </c>
      <c r="C1991" s="28" t="n">
        <v>8433.32</v>
      </c>
      <c r="D1991" s="28" t="n">
        <v>0</v>
      </c>
      <c r="E1991" s="28" t="n">
        <v>0</v>
      </c>
      <c r="F1991" s="28" t="s">
        <v>345</v>
      </c>
      <c r="G1991" s="28" t="n">
        <v>0</v>
      </c>
      <c r="H1991" s="28" t="n">
        <v>0</v>
      </c>
      <c r="I1991" s="28" t="n">
        <v>0</v>
      </c>
      <c r="J1991" s="28" t="n">
        <v>221</v>
      </c>
      <c r="K1991" s="28" t="n">
        <v>10</v>
      </c>
      <c r="L1991" s="28" t="n">
        <v>3</v>
      </c>
      <c r="M1991" s="28" t="s">
        <v>147</v>
      </c>
      <c r="N1991" s="28" t="s">
        <v>140</v>
      </c>
      <c r="O1991" s="29" t="n">
        <v>44805</v>
      </c>
      <c r="P1991" s="28" t="n">
        <f aca="false">ROUNDDOWN(($B1991-$O1991)/30,0)</f>
        <v>5</v>
      </c>
      <c r="Q1991" s="28" t="str">
        <f aca="false">TEXT($B1991,"yyyy-mm")</f>
        <v>2023-01</v>
      </c>
      <c r="R1991" s="28" t="n">
        <f aca="false">IF(AND($O1991&gt;=DATE(2025,1,1),$O1991&lt;=DATE(2025,4,30)),1,0)</f>
        <v>0</v>
      </c>
    </row>
    <row r="1992" customFormat="false" ht="15" hidden="false" customHeight="false" outlineLevel="0" collapsed="false">
      <c r="A1992" s="28" t="n">
        <v>211</v>
      </c>
      <c r="B1992" s="29" t="n">
        <v>44985</v>
      </c>
      <c r="C1992" s="28" t="n">
        <v>4216.65</v>
      </c>
      <c r="D1992" s="28" t="n">
        <v>0</v>
      </c>
      <c r="E1992" s="28" t="n">
        <v>0</v>
      </c>
      <c r="F1992" s="28" t="s">
        <v>345</v>
      </c>
      <c r="G1992" s="28" t="n">
        <v>0</v>
      </c>
      <c r="H1992" s="28" t="n">
        <v>0</v>
      </c>
      <c r="I1992" s="28" t="n">
        <v>0</v>
      </c>
      <c r="J1992" s="28" t="n">
        <v>221</v>
      </c>
      <c r="K1992" s="28" t="n">
        <v>10</v>
      </c>
      <c r="L1992" s="28" t="n">
        <v>3</v>
      </c>
      <c r="M1992" s="28" t="s">
        <v>147</v>
      </c>
      <c r="N1992" s="28" t="s">
        <v>140</v>
      </c>
      <c r="O1992" s="29" t="n">
        <v>44805</v>
      </c>
      <c r="P1992" s="28" t="n">
        <f aca="false">ROUNDDOWN(($B1992-$O1992)/30,0)</f>
        <v>6</v>
      </c>
      <c r="Q1992" s="28" t="str">
        <f aca="false">TEXT($B1992,"yyyy-mm")</f>
        <v>2023-02</v>
      </c>
      <c r="R1992" s="28" t="n">
        <f aca="false">IF(AND($O1992&gt;=DATE(2025,1,1),$O1992&lt;=DATE(2025,4,30)),1,0)</f>
        <v>0</v>
      </c>
    </row>
    <row r="1993" customFormat="false" ht="15" hidden="false" customHeight="false" outlineLevel="0" collapsed="false">
      <c r="A1993" s="28" t="n">
        <v>211</v>
      </c>
      <c r="B1993" s="29" t="n">
        <v>45016</v>
      </c>
      <c r="C1993" s="28" t="n">
        <v>0</v>
      </c>
      <c r="D1993" s="28" t="n">
        <v>0</v>
      </c>
      <c r="E1993" s="28" t="n">
        <v>0</v>
      </c>
      <c r="F1993" s="28" t="s">
        <v>345</v>
      </c>
      <c r="G1993" s="28" t="n">
        <v>0</v>
      </c>
      <c r="H1993" s="28" t="n">
        <v>0</v>
      </c>
      <c r="I1993" s="28" t="n">
        <v>0</v>
      </c>
      <c r="J1993" s="28" t="n">
        <v>221</v>
      </c>
      <c r="K1993" s="28" t="n">
        <v>10</v>
      </c>
      <c r="L1993" s="28" t="n">
        <v>3</v>
      </c>
      <c r="M1993" s="28" t="s">
        <v>147</v>
      </c>
      <c r="N1993" s="28" t="s">
        <v>140</v>
      </c>
      <c r="O1993" s="29" t="n">
        <v>44805</v>
      </c>
      <c r="P1993" s="28" t="n">
        <f aca="false">ROUNDDOWN(($B1993-$O1993)/30,0)</f>
        <v>7</v>
      </c>
      <c r="Q1993" s="28" t="str">
        <f aca="false">TEXT($B1993,"yyyy-mm")</f>
        <v>2023-03</v>
      </c>
      <c r="R1993" s="28" t="n">
        <f aca="false">IF(AND($O1993&gt;=DATE(2025,1,1),$O1993&lt;=DATE(2025,4,30)),1,0)</f>
        <v>0</v>
      </c>
    </row>
    <row r="1994" customFormat="false" ht="15" hidden="false" customHeight="false" outlineLevel="0" collapsed="false">
      <c r="A1994" s="28" t="n">
        <v>212</v>
      </c>
      <c r="B1994" s="29" t="n">
        <v>45412</v>
      </c>
      <c r="C1994" s="28" t="n">
        <v>117000</v>
      </c>
      <c r="D1994" s="28" t="n">
        <v>0</v>
      </c>
      <c r="E1994" s="28" t="n">
        <v>0</v>
      </c>
      <c r="F1994" s="28" t="s">
        <v>345</v>
      </c>
      <c r="G1994" s="28" t="n">
        <v>0</v>
      </c>
      <c r="H1994" s="28" t="n">
        <v>0</v>
      </c>
      <c r="I1994" s="28" t="n">
        <v>0</v>
      </c>
      <c r="J1994" s="28" t="n">
        <v>69</v>
      </c>
      <c r="K1994" s="28" t="n">
        <v>4</v>
      </c>
      <c r="L1994" s="28" t="n">
        <v>2</v>
      </c>
      <c r="M1994" s="28" t="s">
        <v>146</v>
      </c>
      <c r="N1994" s="28" t="s">
        <v>140</v>
      </c>
      <c r="O1994" s="29" t="n">
        <v>45402</v>
      </c>
      <c r="P1994" s="28" t="n">
        <f aca="false">ROUNDDOWN(($B1994-$O1994)/30,0)</f>
        <v>0</v>
      </c>
      <c r="Q1994" s="28" t="str">
        <f aca="false">TEXT($B1994,"yyyy-mm")</f>
        <v>2024-04</v>
      </c>
      <c r="R1994" s="28" t="n">
        <f aca="false">IF(AND($O1994&gt;=DATE(2025,1,1),$O1994&lt;=DATE(2025,4,30)),1,0)</f>
        <v>0</v>
      </c>
    </row>
    <row r="1995" customFormat="false" ht="15" hidden="false" customHeight="false" outlineLevel="0" collapsed="false">
      <c r="A1995" s="28" t="n">
        <v>212</v>
      </c>
      <c r="B1995" s="29" t="n">
        <v>45443</v>
      </c>
      <c r="C1995" s="28" t="n">
        <v>112125</v>
      </c>
      <c r="D1995" s="28" t="n">
        <v>0</v>
      </c>
      <c r="E1995" s="28" t="n">
        <v>0</v>
      </c>
      <c r="F1995" s="28" t="s">
        <v>345</v>
      </c>
      <c r="G1995" s="28" t="n">
        <v>0</v>
      </c>
      <c r="H1995" s="28" t="n">
        <v>0</v>
      </c>
      <c r="I1995" s="28" t="n">
        <v>0</v>
      </c>
      <c r="J1995" s="28" t="n">
        <v>69</v>
      </c>
      <c r="K1995" s="28" t="n">
        <v>4</v>
      </c>
      <c r="L1995" s="28" t="n">
        <v>2</v>
      </c>
      <c r="M1995" s="28" t="s">
        <v>146</v>
      </c>
      <c r="N1995" s="28" t="s">
        <v>140</v>
      </c>
      <c r="O1995" s="29" t="n">
        <v>45402</v>
      </c>
      <c r="P1995" s="28" t="n">
        <f aca="false">ROUNDDOWN(($B1995-$O1995)/30,0)</f>
        <v>1</v>
      </c>
      <c r="Q1995" s="28" t="str">
        <f aca="false">TEXT($B1995,"yyyy-mm")</f>
        <v>2024-05</v>
      </c>
      <c r="R1995" s="28" t="n">
        <f aca="false">IF(AND($O1995&gt;=DATE(2025,1,1),$O1995&lt;=DATE(2025,4,30)),1,0)</f>
        <v>0</v>
      </c>
    </row>
    <row r="1996" customFormat="false" ht="15" hidden="false" customHeight="false" outlineLevel="0" collapsed="false">
      <c r="A1996" s="28" t="n">
        <v>212</v>
      </c>
      <c r="B1996" s="29" t="n">
        <v>45473</v>
      </c>
      <c r="C1996" s="28" t="n">
        <v>107250</v>
      </c>
      <c r="D1996" s="28" t="n">
        <v>0</v>
      </c>
      <c r="E1996" s="28" t="n">
        <v>0</v>
      </c>
      <c r="F1996" s="28" t="s">
        <v>345</v>
      </c>
      <c r="G1996" s="28" t="n">
        <v>0</v>
      </c>
      <c r="H1996" s="28" t="n">
        <v>0</v>
      </c>
      <c r="I1996" s="28" t="n">
        <v>0</v>
      </c>
      <c r="J1996" s="28" t="n">
        <v>69</v>
      </c>
      <c r="K1996" s="28" t="n">
        <v>4</v>
      </c>
      <c r="L1996" s="28" t="n">
        <v>2</v>
      </c>
      <c r="M1996" s="28" t="s">
        <v>146</v>
      </c>
      <c r="N1996" s="28" t="s">
        <v>140</v>
      </c>
      <c r="O1996" s="29" t="n">
        <v>45402</v>
      </c>
      <c r="P1996" s="28" t="n">
        <f aca="false">ROUNDDOWN(($B1996-$O1996)/30,0)</f>
        <v>2</v>
      </c>
      <c r="Q1996" s="28" t="str">
        <f aca="false">TEXT($B1996,"yyyy-mm")</f>
        <v>2024-06</v>
      </c>
      <c r="R1996" s="28" t="n">
        <f aca="false">IF(AND($O1996&gt;=DATE(2025,1,1),$O1996&lt;=DATE(2025,4,30)),1,0)</f>
        <v>0</v>
      </c>
    </row>
    <row r="1997" customFormat="false" ht="15" hidden="false" customHeight="false" outlineLevel="0" collapsed="false">
      <c r="A1997" s="28" t="n">
        <v>212</v>
      </c>
      <c r="B1997" s="29" t="n">
        <v>45504</v>
      </c>
      <c r="C1997" s="28" t="n">
        <v>102375</v>
      </c>
      <c r="D1997" s="28" t="n">
        <v>0</v>
      </c>
      <c r="E1997" s="28" t="n">
        <v>0</v>
      </c>
      <c r="F1997" s="28" t="s">
        <v>345</v>
      </c>
      <c r="G1997" s="28" t="n">
        <v>0</v>
      </c>
      <c r="H1997" s="28" t="n">
        <v>0</v>
      </c>
      <c r="I1997" s="28" t="n">
        <v>0</v>
      </c>
      <c r="J1997" s="28" t="n">
        <v>69</v>
      </c>
      <c r="K1997" s="28" t="n">
        <v>4</v>
      </c>
      <c r="L1997" s="28" t="n">
        <v>2</v>
      </c>
      <c r="M1997" s="28" t="s">
        <v>146</v>
      </c>
      <c r="N1997" s="28" t="s">
        <v>140</v>
      </c>
      <c r="O1997" s="29" t="n">
        <v>45402</v>
      </c>
      <c r="P1997" s="28" t="n">
        <f aca="false">ROUNDDOWN(($B1997-$O1997)/30,0)</f>
        <v>3</v>
      </c>
      <c r="Q1997" s="28" t="str">
        <f aca="false">TEXT($B1997,"yyyy-mm")</f>
        <v>2024-07</v>
      </c>
      <c r="R1997" s="28" t="n">
        <f aca="false">IF(AND($O1997&gt;=DATE(2025,1,1),$O1997&lt;=DATE(2025,4,30)),1,0)</f>
        <v>0</v>
      </c>
    </row>
    <row r="1998" customFormat="false" ht="15" hidden="false" customHeight="false" outlineLevel="0" collapsed="false">
      <c r="A1998" s="28" t="n">
        <v>212</v>
      </c>
      <c r="B1998" s="29" t="n">
        <v>45535</v>
      </c>
      <c r="C1998" s="28" t="n">
        <v>97500</v>
      </c>
      <c r="D1998" s="28" t="n">
        <v>0</v>
      </c>
      <c r="E1998" s="28" t="n">
        <v>0</v>
      </c>
      <c r="F1998" s="28" t="s">
        <v>345</v>
      </c>
      <c r="G1998" s="28" t="n">
        <v>0</v>
      </c>
      <c r="H1998" s="28" t="n">
        <v>0</v>
      </c>
      <c r="I1998" s="28" t="n">
        <v>0</v>
      </c>
      <c r="J1998" s="28" t="n">
        <v>69</v>
      </c>
      <c r="K1998" s="28" t="n">
        <v>4</v>
      </c>
      <c r="L1998" s="28" t="n">
        <v>2</v>
      </c>
      <c r="M1998" s="28" t="s">
        <v>146</v>
      </c>
      <c r="N1998" s="28" t="s">
        <v>140</v>
      </c>
      <c r="O1998" s="29" t="n">
        <v>45402</v>
      </c>
      <c r="P1998" s="28" t="n">
        <f aca="false">ROUNDDOWN(($B1998-$O1998)/30,0)</f>
        <v>4</v>
      </c>
      <c r="Q1998" s="28" t="str">
        <f aca="false">TEXT($B1998,"yyyy-mm")</f>
        <v>2024-08</v>
      </c>
      <c r="R1998" s="28" t="n">
        <f aca="false">IF(AND($O1998&gt;=DATE(2025,1,1),$O1998&lt;=DATE(2025,4,30)),1,0)</f>
        <v>0</v>
      </c>
    </row>
    <row r="1999" customFormat="false" ht="15" hidden="false" customHeight="false" outlineLevel="0" collapsed="false">
      <c r="A1999" s="28" t="n">
        <v>212</v>
      </c>
      <c r="B1999" s="29" t="n">
        <v>45565</v>
      </c>
      <c r="C1999" s="28" t="n">
        <v>92625</v>
      </c>
      <c r="D1999" s="28" t="n">
        <v>0</v>
      </c>
      <c r="E1999" s="28" t="n">
        <v>0</v>
      </c>
      <c r="F1999" s="28" t="s">
        <v>345</v>
      </c>
      <c r="G1999" s="28" t="n">
        <v>0</v>
      </c>
      <c r="H1999" s="28" t="n">
        <v>0</v>
      </c>
      <c r="I1999" s="28" t="n">
        <v>0</v>
      </c>
      <c r="J1999" s="28" t="n">
        <v>69</v>
      </c>
      <c r="K1999" s="28" t="n">
        <v>4</v>
      </c>
      <c r="L1999" s="28" t="n">
        <v>2</v>
      </c>
      <c r="M1999" s="28" t="s">
        <v>146</v>
      </c>
      <c r="N1999" s="28" t="s">
        <v>140</v>
      </c>
      <c r="O1999" s="29" t="n">
        <v>45402</v>
      </c>
      <c r="P1999" s="28" t="n">
        <f aca="false">ROUNDDOWN(($B1999-$O1999)/30,0)</f>
        <v>5</v>
      </c>
      <c r="Q1999" s="28" t="str">
        <f aca="false">TEXT($B1999,"yyyy-mm")</f>
        <v>2024-09</v>
      </c>
      <c r="R1999" s="28" t="n">
        <f aca="false">IF(AND($O1999&gt;=DATE(2025,1,1),$O1999&lt;=DATE(2025,4,30)),1,0)</f>
        <v>0</v>
      </c>
    </row>
    <row r="2000" customFormat="false" ht="15" hidden="false" customHeight="false" outlineLevel="0" collapsed="false">
      <c r="A2000" s="28" t="n">
        <v>212</v>
      </c>
      <c r="B2000" s="29" t="n">
        <v>45596</v>
      </c>
      <c r="C2000" s="28" t="n">
        <v>87750</v>
      </c>
      <c r="D2000" s="28" t="n">
        <v>0</v>
      </c>
      <c r="E2000" s="28" t="n">
        <v>0</v>
      </c>
      <c r="F2000" s="28" t="s">
        <v>345</v>
      </c>
      <c r="G2000" s="28" t="n">
        <v>0</v>
      </c>
      <c r="H2000" s="28" t="n">
        <v>0</v>
      </c>
      <c r="I2000" s="28" t="n">
        <v>0</v>
      </c>
      <c r="J2000" s="28" t="n">
        <v>69</v>
      </c>
      <c r="K2000" s="28" t="n">
        <v>4</v>
      </c>
      <c r="L2000" s="28" t="n">
        <v>2</v>
      </c>
      <c r="M2000" s="28" t="s">
        <v>146</v>
      </c>
      <c r="N2000" s="28" t="s">
        <v>140</v>
      </c>
      <c r="O2000" s="29" t="n">
        <v>45402</v>
      </c>
      <c r="P2000" s="28" t="n">
        <f aca="false">ROUNDDOWN(($B2000-$O2000)/30,0)</f>
        <v>6</v>
      </c>
      <c r="Q2000" s="28" t="str">
        <f aca="false">TEXT($B2000,"yyyy-mm")</f>
        <v>2024-10</v>
      </c>
      <c r="R2000" s="28" t="n">
        <f aca="false">IF(AND($O2000&gt;=DATE(2025,1,1),$O2000&lt;=DATE(2025,4,30)),1,0)</f>
        <v>0</v>
      </c>
    </row>
    <row r="2001" customFormat="false" ht="15" hidden="false" customHeight="false" outlineLevel="0" collapsed="false">
      <c r="A2001" s="28" t="n">
        <v>212</v>
      </c>
      <c r="B2001" s="29" t="n">
        <v>45626</v>
      </c>
      <c r="C2001" s="28" t="n">
        <v>82875</v>
      </c>
      <c r="D2001" s="28" t="n">
        <v>0</v>
      </c>
      <c r="E2001" s="28" t="n">
        <v>0</v>
      </c>
      <c r="F2001" s="28" t="s">
        <v>345</v>
      </c>
      <c r="G2001" s="28" t="n">
        <v>0</v>
      </c>
      <c r="H2001" s="28" t="n">
        <v>0</v>
      </c>
      <c r="I2001" s="28" t="n">
        <v>0</v>
      </c>
      <c r="J2001" s="28" t="n">
        <v>69</v>
      </c>
      <c r="K2001" s="28" t="n">
        <v>4</v>
      </c>
      <c r="L2001" s="28" t="n">
        <v>2</v>
      </c>
      <c r="M2001" s="28" t="s">
        <v>146</v>
      </c>
      <c r="N2001" s="28" t="s">
        <v>140</v>
      </c>
      <c r="O2001" s="29" t="n">
        <v>45402</v>
      </c>
      <c r="P2001" s="28" t="n">
        <f aca="false">ROUNDDOWN(($B2001-$O2001)/30,0)</f>
        <v>7</v>
      </c>
      <c r="Q2001" s="28" t="str">
        <f aca="false">TEXT($B2001,"yyyy-mm")</f>
        <v>2024-11</v>
      </c>
      <c r="R2001" s="28" t="n">
        <f aca="false">IF(AND($O2001&gt;=DATE(2025,1,1),$O2001&lt;=DATE(2025,4,30)),1,0)</f>
        <v>0</v>
      </c>
    </row>
    <row r="2002" customFormat="false" ht="15" hidden="false" customHeight="false" outlineLevel="0" collapsed="false">
      <c r="A2002" s="28" t="n">
        <v>212</v>
      </c>
      <c r="B2002" s="29" t="n">
        <v>45657</v>
      </c>
      <c r="C2002" s="28" t="n">
        <v>78000</v>
      </c>
      <c r="D2002" s="28" t="n">
        <v>0</v>
      </c>
      <c r="E2002" s="28" t="n">
        <v>0</v>
      </c>
      <c r="F2002" s="28" t="s">
        <v>345</v>
      </c>
      <c r="G2002" s="28" t="n">
        <v>0</v>
      </c>
      <c r="H2002" s="28" t="n">
        <v>0</v>
      </c>
      <c r="I2002" s="28" t="n">
        <v>0</v>
      </c>
      <c r="J2002" s="28" t="n">
        <v>69</v>
      </c>
      <c r="K2002" s="28" t="n">
        <v>4</v>
      </c>
      <c r="L2002" s="28" t="n">
        <v>2</v>
      </c>
      <c r="M2002" s="28" t="s">
        <v>146</v>
      </c>
      <c r="N2002" s="28" t="s">
        <v>140</v>
      </c>
      <c r="O2002" s="29" t="n">
        <v>45402</v>
      </c>
      <c r="P2002" s="28" t="n">
        <f aca="false">ROUNDDOWN(($B2002-$O2002)/30,0)</f>
        <v>8</v>
      </c>
      <c r="Q2002" s="28" t="str">
        <f aca="false">TEXT($B2002,"yyyy-mm")</f>
        <v>2024-12</v>
      </c>
      <c r="R2002" s="28" t="n">
        <f aca="false">IF(AND($O2002&gt;=DATE(2025,1,1),$O2002&lt;=DATE(2025,4,30)),1,0)</f>
        <v>0</v>
      </c>
    </row>
    <row r="2003" customFormat="false" ht="15" hidden="false" customHeight="false" outlineLevel="0" collapsed="false">
      <c r="A2003" s="28" t="n">
        <v>212</v>
      </c>
      <c r="B2003" s="29" t="n">
        <v>45688</v>
      </c>
      <c r="C2003" s="28" t="n">
        <v>73125</v>
      </c>
      <c r="D2003" s="28" t="n">
        <v>0</v>
      </c>
      <c r="E2003" s="28" t="n">
        <v>0</v>
      </c>
      <c r="F2003" s="28" t="s">
        <v>345</v>
      </c>
      <c r="G2003" s="28" t="n">
        <v>0</v>
      </c>
      <c r="H2003" s="28" t="n">
        <v>0</v>
      </c>
      <c r="I2003" s="28" t="n">
        <v>0</v>
      </c>
      <c r="J2003" s="28" t="n">
        <v>69</v>
      </c>
      <c r="K2003" s="28" t="n">
        <v>4</v>
      </c>
      <c r="L2003" s="28" t="n">
        <v>2</v>
      </c>
      <c r="M2003" s="28" t="s">
        <v>146</v>
      </c>
      <c r="N2003" s="28" t="s">
        <v>140</v>
      </c>
      <c r="O2003" s="29" t="n">
        <v>45402</v>
      </c>
      <c r="P2003" s="28" t="n">
        <f aca="false">ROUNDDOWN(($B2003-$O2003)/30,0)</f>
        <v>9</v>
      </c>
      <c r="Q2003" s="28" t="str">
        <f aca="false">TEXT($B2003,"yyyy-mm")</f>
        <v>2025-01</v>
      </c>
      <c r="R2003" s="28" t="n">
        <f aca="false">IF(AND($O2003&gt;=DATE(2025,1,1),$O2003&lt;=DATE(2025,4,30)),1,0)</f>
        <v>0</v>
      </c>
    </row>
    <row r="2004" customFormat="false" ht="15" hidden="false" customHeight="false" outlineLevel="0" collapsed="false">
      <c r="A2004" s="28" t="n">
        <v>212</v>
      </c>
      <c r="B2004" s="29" t="n">
        <v>45716</v>
      </c>
      <c r="C2004" s="28" t="n">
        <v>68250</v>
      </c>
      <c r="D2004" s="28" t="n">
        <v>0</v>
      </c>
      <c r="E2004" s="28" t="n">
        <v>0</v>
      </c>
      <c r="F2004" s="28" t="s">
        <v>345</v>
      </c>
      <c r="G2004" s="28" t="n">
        <v>0</v>
      </c>
      <c r="H2004" s="28" t="n">
        <v>0</v>
      </c>
      <c r="I2004" s="28" t="n">
        <v>0</v>
      </c>
      <c r="J2004" s="28" t="n">
        <v>69</v>
      </c>
      <c r="K2004" s="28" t="n">
        <v>4</v>
      </c>
      <c r="L2004" s="28" t="n">
        <v>2</v>
      </c>
      <c r="M2004" s="28" t="s">
        <v>146</v>
      </c>
      <c r="N2004" s="28" t="s">
        <v>140</v>
      </c>
      <c r="O2004" s="29" t="n">
        <v>45402</v>
      </c>
      <c r="P2004" s="28" t="n">
        <f aca="false">ROUNDDOWN(($B2004-$O2004)/30,0)</f>
        <v>10</v>
      </c>
      <c r="Q2004" s="28" t="str">
        <f aca="false">TEXT($B2004,"yyyy-mm")</f>
        <v>2025-02</v>
      </c>
      <c r="R2004" s="28" t="n">
        <f aca="false">IF(AND($O2004&gt;=DATE(2025,1,1),$O2004&lt;=DATE(2025,4,30)),1,0)</f>
        <v>0</v>
      </c>
    </row>
    <row r="2005" customFormat="false" ht="15" hidden="false" customHeight="false" outlineLevel="0" collapsed="false">
      <c r="A2005" s="28" t="n">
        <v>212</v>
      </c>
      <c r="B2005" s="29" t="n">
        <v>45747</v>
      </c>
      <c r="C2005" s="28" t="n">
        <v>63375</v>
      </c>
      <c r="D2005" s="28" t="n">
        <v>0</v>
      </c>
      <c r="E2005" s="28" t="n">
        <v>0</v>
      </c>
      <c r="F2005" s="28" t="s">
        <v>345</v>
      </c>
      <c r="G2005" s="28" t="n">
        <v>0</v>
      </c>
      <c r="H2005" s="28" t="n">
        <v>0</v>
      </c>
      <c r="I2005" s="28" t="n">
        <v>0</v>
      </c>
      <c r="J2005" s="28" t="n">
        <v>69</v>
      </c>
      <c r="K2005" s="28" t="n">
        <v>4</v>
      </c>
      <c r="L2005" s="28" t="n">
        <v>2</v>
      </c>
      <c r="M2005" s="28" t="s">
        <v>146</v>
      </c>
      <c r="N2005" s="28" t="s">
        <v>140</v>
      </c>
      <c r="O2005" s="29" t="n">
        <v>45402</v>
      </c>
      <c r="P2005" s="28" t="n">
        <f aca="false">ROUNDDOWN(($B2005-$O2005)/30,0)</f>
        <v>11</v>
      </c>
      <c r="Q2005" s="28" t="str">
        <f aca="false">TEXT($B2005,"yyyy-mm")</f>
        <v>2025-03</v>
      </c>
      <c r="R2005" s="28" t="n">
        <f aca="false">IF(AND($O2005&gt;=DATE(2025,1,1),$O2005&lt;=DATE(2025,4,30)),1,0)</f>
        <v>0</v>
      </c>
    </row>
    <row r="2006" customFormat="false" ht="15" hidden="false" customHeight="false" outlineLevel="0" collapsed="false">
      <c r="A2006" s="28" t="n">
        <v>212</v>
      </c>
      <c r="B2006" s="29" t="n">
        <v>45777</v>
      </c>
      <c r="C2006" s="28" t="n">
        <v>58500</v>
      </c>
      <c r="D2006" s="28" t="n">
        <v>0</v>
      </c>
      <c r="E2006" s="28" t="n">
        <v>0</v>
      </c>
      <c r="F2006" s="28" t="s">
        <v>345</v>
      </c>
      <c r="G2006" s="28" t="n">
        <v>0</v>
      </c>
      <c r="H2006" s="28" t="n">
        <v>0</v>
      </c>
      <c r="I2006" s="28" t="n">
        <v>0</v>
      </c>
      <c r="J2006" s="28" t="n">
        <v>69</v>
      </c>
      <c r="K2006" s="28" t="n">
        <v>4</v>
      </c>
      <c r="L2006" s="28" t="n">
        <v>2</v>
      </c>
      <c r="M2006" s="28" t="s">
        <v>146</v>
      </c>
      <c r="N2006" s="28" t="s">
        <v>140</v>
      </c>
      <c r="O2006" s="29" t="n">
        <v>45402</v>
      </c>
      <c r="P2006" s="28" t="n">
        <f aca="false">ROUNDDOWN(($B2006-$O2006)/30,0)</f>
        <v>12</v>
      </c>
      <c r="Q2006" s="28" t="str">
        <f aca="false">TEXT($B2006,"yyyy-mm")</f>
        <v>2025-04</v>
      </c>
      <c r="R2006" s="28" t="n">
        <f aca="false">IF(AND($O2006&gt;=DATE(2025,1,1),$O2006&lt;=DATE(2025,4,30)),1,0)</f>
        <v>0</v>
      </c>
    </row>
    <row r="2007" customFormat="false" ht="15" hidden="false" customHeight="false" outlineLevel="0" collapsed="false">
      <c r="A2007" s="28" t="n">
        <v>212</v>
      </c>
      <c r="B2007" s="29" t="n">
        <v>45808</v>
      </c>
      <c r="C2007" s="28" t="n">
        <v>53625</v>
      </c>
      <c r="D2007" s="28" t="n">
        <v>0</v>
      </c>
      <c r="E2007" s="28" t="n">
        <v>0</v>
      </c>
      <c r="F2007" s="28" t="s">
        <v>345</v>
      </c>
      <c r="G2007" s="28" t="n">
        <v>0</v>
      </c>
      <c r="H2007" s="28" t="n">
        <v>0</v>
      </c>
      <c r="I2007" s="28" t="n">
        <v>0</v>
      </c>
      <c r="J2007" s="28" t="n">
        <v>69</v>
      </c>
      <c r="K2007" s="28" t="n">
        <v>4</v>
      </c>
      <c r="L2007" s="28" t="n">
        <v>2</v>
      </c>
      <c r="M2007" s="28" t="s">
        <v>146</v>
      </c>
      <c r="N2007" s="28" t="s">
        <v>140</v>
      </c>
      <c r="O2007" s="29" t="n">
        <v>45402</v>
      </c>
      <c r="P2007" s="28" t="n">
        <f aca="false">ROUNDDOWN(($B2007-$O2007)/30,0)</f>
        <v>13</v>
      </c>
      <c r="Q2007" s="28" t="str">
        <f aca="false">TEXT($B2007,"yyyy-mm")</f>
        <v>2025-05</v>
      </c>
      <c r="R2007" s="28" t="n">
        <f aca="false">IF(AND($O2007&gt;=DATE(2025,1,1),$O2007&lt;=DATE(2025,4,30)),1,0)</f>
        <v>0</v>
      </c>
    </row>
    <row r="2008" customFormat="false" ht="15" hidden="false" customHeight="false" outlineLevel="0" collapsed="false">
      <c r="A2008" s="28" t="n">
        <v>212</v>
      </c>
      <c r="B2008" s="29" t="n">
        <v>45838</v>
      </c>
      <c r="C2008" s="28" t="n">
        <v>48750</v>
      </c>
      <c r="D2008" s="28" t="n">
        <v>0</v>
      </c>
      <c r="E2008" s="28" t="n">
        <v>0</v>
      </c>
      <c r="F2008" s="28" t="s">
        <v>345</v>
      </c>
      <c r="G2008" s="28" t="n">
        <v>0</v>
      </c>
      <c r="H2008" s="28" t="n">
        <v>0</v>
      </c>
      <c r="I2008" s="28" t="n">
        <v>0</v>
      </c>
      <c r="J2008" s="28" t="n">
        <v>69</v>
      </c>
      <c r="K2008" s="28" t="n">
        <v>4</v>
      </c>
      <c r="L2008" s="28" t="n">
        <v>2</v>
      </c>
      <c r="M2008" s="28" t="s">
        <v>146</v>
      </c>
      <c r="N2008" s="28" t="s">
        <v>140</v>
      </c>
      <c r="O2008" s="29" t="n">
        <v>45402</v>
      </c>
      <c r="P2008" s="28" t="n">
        <f aca="false">ROUNDDOWN(($B2008-$O2008)/30,0)</f>
        <v>14</v>
      </c>
      <c r="Q2008" s="28" t="str">
        <f aca="false">TEXT($B2008,"yyyy-mm")</f>
        <v>2025-06</v>
      </c>
      <c r="R2008" s="28" t="n">
        <f aca="false">IF(AND($O2008&gt;=DATE(2025,1,1),$O2008&lt;=DATE(2025,4,30)),1,0)</f>
        <v>0</v>
      </c>
    </row>
    <row r="2009" customFormat="false" ht="15" hidden="false" customHeight="false" outlineLevel="0" collapsed="false">
      <c r="A2009" s="28" t="n">
        <v>212</v>
      </c>
      <c r="B2009" s="29" t="n">
        <v>45869</v>
      </c>
      <c r="C2009" s="28" t="n">
        <v>43875</v>
      </c>
      <c r="D2009" s="28" t="n">
        <v>0</v>
      </c>
      <c r="E2009" s="28" t="n">
        <v>0</v>
      </c>
      <c r="F2009" s="28" t="s">
        <v>345</v>
      </c>
      <c r="G2009" s="28" t="n">
        <v>0</v>
      </c>
      <c r="H2009" s="28" t="n">
        <v>0</v>
      </c>
      <c r="I2009" s="28" t="n">
        <v>0</v>
      </c>
      <c r="J2009" s="28" t="n">
        <v>69</v>
      </c>
      <c r="K2009" s="28" t="n">
        <v>4</v>
      </c>
      <c r="L2009" s="28" t="n">
        <v>2</v>
      </c>
      <c r="M2009" s="28" t="s">
        <v>146</v>
      </c>
      <c r="N2009" s="28" t="s">
        <v>140</v>
      </c>
      <c r="O2009" s="29" t="n">
        <v>45402</v>
      </c>
      <c r="P2009" s="28" t="n">
        <f aca="false">ROUNDDOWN(($B2009-$O2009)/30,0)</f>
        <v>15</v>
      </c>
      <c r="Q2009" s="28" t="str">
        <f aca="false">TEXT($B2009,"yyyy-mm")</f>
        <v>2025-07</v>
      </c>
      <c r="R2009" s="28" t="n">
        <f aca="false">IF(AND($O2009&gt;=DATE(2025,1,1),$O2009&lt;=DATE(2025,4,30)),1,0)</f>
        <v>0</v>
      </c>
    </row>
    <row r="2010" customFormat="false" ht="15" hidden="false" customHeight="false" outlineLevel="0" collapsed="false">
      <c r="A2010" s="28" t="n">
        <v>212</v>
      </c>
      <c r="B2010" s="29" t="n">
        <v>45900</v>
      </c>
      <c r="C2010" s="28" t="n">
        <v>39000</v>
      </c>
      <c r="D2010" s="28" t="n">
        <v>0</v>
      </c>
      <c r="E2010" s="28" t="n">
        <v>0</v>
      </c>
      <c r="F2010" s="28" t="s">
        <v>345</v>
      </c>
      <c r="G2010" s="28" t="n">
        <v>0</v>
      </c>
      <c r="H2010" s="28" t="n">
        <v>0</v>
      </c>
      <c r="I2010" s="28" t="n">
        <v>0</v>
      </c>
      <c r="J2010" s="28" t="n">
        <v>69</v>
      </c>
      <c r="K2010" s="28" t="n">
        <v>4</v>
      </c>
      <c r="L2010" s="28" t="n">
        <v>2</v>
      </c>
      <c r="M2010" s="28" t="s">
        <v>146</v>
      </c>
      <c r="N2010" s="28" t="s">
        <v>140</v>
      </c>
      <c r="O2010" s="29" t="n">
        <v>45402</v>
      </c>
      <c r="P2010" s="28" t="n">
        <f aca="false">ROUNDDOWN(($B2010-$O2010)/30,0)</f>
        <v>16</v>
      </c>
      <c r="Q2010" s="28" t="str">
        <f aca="false">TEXT($B2010,"yyyy-mm")</f>
        <v>2025-08</v>
      </c>
      <c r="R2010" s="28" t="n">
        <f aca="false">IF(AND($O2010&gt;=DATE(2025,1,1),$O2010&lt;=DATE(2025,4,30)),1,0)</f>
        <v>0</v>
      </c>
    </row>
    <row r="2011" customFormat="false" ht="15" hidden="false" customHeight="false" outlineLevel="0" collapsed="false">
      <c r="A2011" s="28" t="n">
        <v>212</v>
      </c>
      <c r="B2011" s="29" t="n">
        <v>45930</v>
      </c>
      <c r="C2011" s="28" t="n">
        <v>34125</v>
      </c>
      <c r="D2011" s="28" t="n">
        <v>0</v>
      </c>
      <c r="E2011" s="28" t="n">
        <v>0</v>
      </c>
      <c r="F2011" s="28" t="s">
        <v>345</v>
      </c>
      <c r="G2011" s="28" t="n">
        <v>0</v>
      </c>
      <c r="H2011" s="28" t="n">
        <v>0</v>
      </c>
      <c r="I2011" s="28" t="n">
        <v>0</v>
      </c>
      <c r="J2011" s="28" t="n">
        <v>69</v>
      </c>
      <c r="K2011" s="28" t="n">
        <v>4</v>
      </c>
      <c r="L2011" s="28" t="n">
        <v>2</v>
      </c>
      <c r="M2011" s="28" t="s">
        <v>146</v>
      </c>
      <c r="N2011" s="28" t="s">
        <v>140</v>
      </c>
      <c r="O2011" s="29" t="n">
        <v>45402</v>
      </c>
      <c r="P2011" s="28" t="n">
        <f aca="false">ROUNDDOWN(($B2011-$O2011)/30,0)</f>
        <v>17</v>
      </c>
      <c r="Q2011" s="28" t="str">
        <f aca="false">TEXT($B2011,"yyyy-mm")</f>
        <v>2025-09</v>
      </c>
      <c r="R2011" s="28" t="n">
        <f aca="false">IF(AND($O2011&gt;=DATE(2025,1,1),$O2011&lt;=DATE(2025,4,30)),1,0)</f>
        <v>0</v>
      </c>
    </row>
    <row r="2012" customFormat="false" ht="15" hidden="false" customHeight="false" outlineLevel="0" collapsed="false">
      <c r="A2012" s="28" t="n">
        <v>212</v>
      </c>
      <c r="B2012" s="29" t="n">
        <v>45961</v>
      </c>
      <c r="C2012" s="28" t="n">
        <v>29250</v>
      </c>
      <c r="D2012" s="28" t="n">
        <v>0</v>
      </c>
      <c r="E2012" s="28" t="n">
        <v>0</v>
      </c>
      <c r="F2012" s="28" t="s">
        <v>345</v>
      </c>
      <c r="G2012" s="28" t="n">
        <v>0</v>
      </c>
      <c r="H2012" s="28" t="n">
        <v>0</v>
      </c>
      <c r="I2012" s="28" t="n">
        <v>0</v>
      </c>
      <c r="J2012" s="28" t="n">
        <v>69</v>
      </c>
      <c r="K2012" s="28" t="n">
        <v>4</v>
      </c>
      <c r="L2012" s="28" t="n">
        <v>2</v>
      </c>
      <c r="M2012" s="28" t="s">
        <v>146</v>
      </c>
      <c r="N2012" s="28" t="s">
        <v>140</v>
      </c>
      <c r="O2012" s="29" t="n">
        <v>45402</v>
      </c>
      <c r="P2012" s="28" t="n">
        <f aca="false">ROUNDDOWN(($B2012-$O2012)/30,0)</f>
        <v>18</v>
      </c>
      <c r="Q2012" s="28" t="str">
        <f aca="false">TEXT($B2012,"yyyy-mm")</f>
        <v>2025-10</v>
      </c>
      <c r="R2012" s="28" t="n">
        <f aca="false">IF(AND($O2012&gt;=DATE(2025,1,1),$O2012&lt;=DATE(2025,4,30)),1,0)</f>
        <v>0</v>
      </c>
    </row>
    <row r="2013" customFormat="false" ht="15" hidden="false" customHeight="false" outlineLevel="0" collapsed="false">
      <c r="A2013" s="28" t="n">
        <v>212</v>
      </c>
      <c r="B2013" s="29" t="n">
        <v>45991</v>
      </c>
      <c r="C2013" s="28" t="n">
        <v>24375</v>
      </c>
      <c r="D2013" s="28" t="n">
        <v>0</v>
      </c>
      <c r="E2013" s="28" t="n">
        <v>0</v>
      </c>
      <c r="F2013" s="28" t="s">
        <v>345</v>
      </c>
      <c r="G2013" s="28" t="n">
        <v>0</v>
      </c>
      <c r="H2013" s="28" t="n">
        <v>0</v>
      </c>
      <c r="I2013" s="28" t="n">
        <v>0</v>
      </c>
      <c r="J2013" s="28" t="n">
        <v>69</v>
      </c>
      <c r="K2013" s="28" t="n">
        <v>4</v>
      </c>
      <c r="L2013" s="28" t="n">
        <v>2</v>
      </c>
      <c r="M2013" s="28" t="s">
        <v>146</v>
      </c>
      <c r="N2013" s="28" t="s">
        <v>140</v>
      </c>
      <c r="O2013" s="29" t="n">
        <v>45402</v>
      </c>
      <c r="P2013" s="28" t="n">
        <f aca="false">ROUNDDOWN(($B2013-$O2013)/30,0)</f>
        <v>19</v>
      </c>
      <c r="Q2013" s="28" t="str">
        <f aca="false">TEXT($B2013,"yyyy-mm")</f>
        <v>2025-11</v>
      </c>
      <c r="R2013" s="28" t="n">
        <f aca="false">IF(AND($O2013&gt;=DATE(2025,1,1),$O2013&lt;=DATE(2025,4,30)),1,0)</f>
        <v>0</v>
      </c>
    </row>
    <row r="2014" customFormat="false" ht="15" hidden="false" customHeight="false" outlineLevel="0" collapsed="false">
      <c r="A2014" s="28" t="n">
        <v>212</v>
      </c>
      <c r="B2014" s="29" t="n">
        <v>46022</v>
      </c>
      <c r="C2014" s="28" t="n">
        <v>19500</v>
      </c>
      <c r="D2014" s="28" t="n">
        <v>0</v>
      </c>
      <c r="E2014" s="28" t="n">
        <v>0</v>
      </c>
      <c r="F2014" s="28" t="s">
        <v>345</v>
      </c>
      <c r="G2014" s="28" t="n">
        <v>0</v>
      </c>
      <c r="H2014" s="28" t="n">
        <v>0</v>
      </c>
      <c r="I2014" s="28" t="n">
        <v>0</v>
      </c>
      <c r="J2014" s="28" t="n">
        <v>69</v>
      </c>
      <c r="K2014" s="28" t="n">
        <v>4</v>
      </c>
      <c r="L2014" s="28" t="n">
        <v>2</v>
      </c>
      <c r="M2014" s="28" t="s">
        <v>146</v>
      </c>
      <c r="N2014" s="28" t="s">
        <v>140</v>
      </c>
      <c r="O2014" s="29" t="n">
        <v>45402</v>
      </c>
      <c r="P2014" s="28" t="n">
        <f aca="false">ROUNDDOWN(($B2014-$O2014)/30,0)</f>
        <v>20</v>
      </c>
      <c r="Q2014" s="28" t="str">
        <f aca="false">TEXT($B2014,"yyyy-mm")</f>
        <v>2025-12</v>
      </c>
      <c r="R2014" s="28" t="n">
        <f aca="false">IF(AND($O2014&gt;=DATE(2025,1,1),$O2014&lt;=DATE(2025,4,30)),1,0)</f>
        <v>0</v>
      </c>
    </row>
    <row r="2015" customFormat="false" ht="15" hidden="false" customHeight="false" outlineLevel="0" collapsed="false">
      <c r="A2015" s="28" t="n">
        <v>212</v>
      </c>
      <c r="B2015" s="29" t="n">
        <v>46053</v>
      </c>
      <c r="C2015" s="28" t="n">
        <v>14625</v>
      </c>
      <c r="D2015" s="28" t="n">
        <v>0</v>
      </c>
      <c r="E2015" s="28" t="n">
        <v>0</v>
      </c>
      <c r="F2015" s="28" t="s">
        <v>345</v>
      </c>
      <c r="G2015" s="28" t="n">
        <v>0</v>
      </c>
      <c r="H2015" s="28" t="n">
        <v>0</v>
      </c>
      <c r="I2015" s="28" t="n">
        <v>0</v>
      </c>
      <c r="J2015" s="28" t="n">
        <v>69</v>
      </c>
      <c r="K2015" s="28" t="n">
        <v>4</v>
      </c>
      <c r="L2015" s="28" t="n">
        <v>2</v>
      </c>
      <c r="M2015" s="28" t="s">
        <v>146</v>
      </c>
      <c r="N2015" s="28" t="s">
        <v>140</v>
      </c>
      <c r="O2015" s="29" t="n">
        <v>45402</v>
      </c>
      <c r="P2015" s="28" t="n">
        <f aca="false">ROUNDDOWN(($B2015-$O2015)/30,0)</f>
        <v>21</v>
      </c>
      <c r="Q2015" s="28" t="str">
        <f aca="false">TEXT($B2015,"yyyy-mm")</f>
        <v>2026-01</v>
      </c>
      <c r="R2015" s="28" t="n">
        <f aca="false">IF(AND($O2015&gt;=DATE(2025,1,1),$O2015&lt;=DATE(2025,4,30)),1,0)</f>
        <v>0</v>
      </c>
    </row>
    <row r="2016" customFormat="false" ht="15" hidden="false" customHeight="false" outlineLevel="0" collapsed="false">
      <c r="A2016" s="28" t="n">
        <v>212</v>
      </c>
      <c r="B2016" s="29" t="n">
        <v>46081</v>
      </c>
      <c r="C2016" s="28" t="n">
        <v>9750</v>
      </c>
      <c r="D2016" s="28" t="n">
        <v>0</v>
      </c>
      <c r="E2016" s="28" t="n">
        <v>0</v>
      </c>
      <c r="F2016" s="28" t="s">
        <v>345</v>
      </c>
      <c r="G2016" s="28" t="n">
        <v>0</v>
      </c>
      <c r="H2016" s="28" t="n">
        <v>0</v>
      </c>
      <c r="I2016" s="28" t="n">
        <v>0</v>
      </c>
      <c r="J2016" s="28" t="n">
        <v>69</v>
      </c>
      <c r="K2016" s="28" t="n">
        <v>4</v>
      </c>
      <c r="L2016" s="28" t="n">
        <v>2</v>
      </c>
      <c r="M2016" s="28" t="s">
        <v>146</v>
      </c>
      <c r="N2016" s="28" t="s">
        <v>140</v>
      </c>
      <c r="O2016" s="29" t="n">
        <v>45402</v>
      </c>
      <c r="P2016" s="28" t="n">
        <f aca="false">ROUNDDOWN(($B2016-$O2016)/30,0)</f>
        <v>22</v>
      </c>
      <c r="Q2016" s="28" t="str">
        <f aca="false">TEXT($B2016,"yyyy-mm")</f>
        <v>2026-02</v>
      </c>
      <c r="R2016" s="28" t="n">
        <f aca="false">IF(AND($O2016&gt;=DATE(2025,1,1),$O2016&lt;=DATE(2025,4,30)),1,0)</f>
        <v>0</v>
      </c>
    </row>
    <row r="2017" customFormat="false" ht="15" hidden="false" customHeight="false" outlineLevel="0" collapsed="false">
      <c r="A2017" s="28" t="n">
        <v>212</v>
      </c>
      <c r="B2017" s="29" t="n">
        <v>46112</v>
      </c>
      <c r="C2017" s="28" t="n">
        <v>4875</v>
      </c>
      <c r="D2017" s="28" t="n">
        <v>0</v>
      </c>
      <c r="E2017" s="28" t="n">
        <v>0</v>
      </c>
      <c r="F2017" s="28" t="s">
        <v>345</v>
      </c>
      <c r="G2017" s="28" t="n">
        <v>0</v>
      </c>
      <c r="H2017" s="28" t="n">
        <v>0</v>
      </c>
      <c r="I2017" s="28" t="n">
        <v>0</v>
      </c>
      <c r="J2017" s="28" t="n">
        <v>69</v>
      </c>
      <c r="K2017" s="28" t="n">
        <v>4</v>
      </c>
      <c r="L2017" s="28" t="n">
        <v>2</v>
      </c>
      <c r="M2017" s="28" t="s">
        <v>146</v>
      </c>
      <c r="N2017" s="28" t="s">
        <v>140</v>
      </c>
      <c r="O2017" s="29" t="n">
        <v>45402</v>
      </c>
      <c r="P2017" s="28" t="n">
        <f aca="false">ROUNDDOWN(($B2017-$O2017)/30,0)</f>
        <v>23</v>
      </c>
      <c r="Q2017" s="28" t="str">
        <f aca="false">TEXT($B2017,"yyyy-mm")</f>
        <v>2026-03</v>
      </c>
      <c r="R2017" s="28" t="n">
        <f aca="false">IF(AND($O2017&gt;=DATE(2025,1,1),$O2017&lt;=DATE(2025,4,30)),1,0)</f>
        <v>0</v>
      </c>
    </row>
    <row r="2018" customFormat="false" ht="15" hidden="false" customHeight="false" outlineLevel="0" collapsed="false">
      <c r="A2018" s="28" t="n">
        <v>212</v>
      </c>
      <c r="B2018" s="29" t="n">
        <v>46142</v>
      </c>
      <c r="C2018" s="28" t="n">
        <v>0</v>
      </c>
      <c r="D2018" s="28" t="n">
        <v>0</v>
      </c>
      <c r="E2018" s="28" t="n">
        <v>0</v>
      </c>
      <c r="F2018" s="28" t="s">
        <v>345</v>
      </c>
      <c r="G2018" s="28" t="n">
        <v>0</v>
      </c>
      <c r="H2018" s="28" t="n">
        <v>0</v>
      </c>
      <c r="I2018" s="28" t="n">
        <v>0</v>
      </c>
      <c r="J2018" s="28" t="n">
        <v>69</v>
      </c>
      <c r="K2018" s="28" t="n">
        <v>4</v>
      </c>
      <c r="L2018" s="28" t="n">
        <v>2</v>
      </c>
      <c r="M2018" s="28" t="s">
        <v>146</v>
      </c>
      <c r="N2018" s="28" t="s">
        <v>140</v>
      </c>
      <c r="O2018" s="29" t="n">
        <v>45402</v>
      </c>
      <c r="P2018" s="28" t="n">
        <f aca="false">ROUNDDOWN(($B2018-$O2018)/30,0)</f>
        <v>24</v>
      </c>
      <c r="Q2018" s="28" t="str">
        <f aca="false">TEXT($B2018,"yyyy-mm")</f>
        <v>2026-04</v>
      </c>
      <c r="R2018" s="28" t="n">
        <f aca="false">IF(AND($O2018&gt;=DATE(2025,1,1),$O2018&lt;=DATE(2025,4,30)),1,0)</f>
        <v>0</v>
      </c>
    </row>
    <row r="2019" customFormat="false" ht="15" hidden="false" customHeight="false" outlineLevel="0" collapsed="false">
      <c r="A2019" s="28" t="n">
        <v>213</v>
      </c>
      <c r="B2019" s="29" t="n">
        <v>45077</v>
      </c>
      <c r="C2019" s="28" t="n">
        <v>20500</v>
      </c>
      <c r="D2019" s="28" t="n">
        <v>0</v>
      </c>
      <c r="E2019" s="28" t="n">
        <v>0</v>
      </c>
      <c r="F2019" s="28" t="s">
        <v>345</v>
      </c>
      <c r="G2019" s="28" t="n">
        <v>0</v>
      </c>
      <c r="H2019" s="28" t="n">
        <v>0</v>
      </c>
      <c r="I2019" s="28" t="n">
        <v>0</v>
      </c>
      <c r="J2019" s="28" t="n">
        <v>29</v>
      </c>
      <c r="K2019" s="28" t="n">
        <v>8</v>
      </c>
      <c r="L2019" s="28" t="n">
        <v>1</v>
      </c>
      <c r="M2019" s="28" t="s">
        <v>146</v>
      </c>
      <c r="N2019" s="28" t="s">
        <v>138</v>
      </c>
      <c r="O2019" s="29" t="n">
        <v>45069</v>
      </c>
      <c r="P2019" s="28" t="n">
        <f aca="false">ROUNDDOWN(($B2019-$O2019)/30,0)</f>
        <v>0</v>
      </c>
      <c r="Q2019" s="28" t="str">
        <f aca="false">TEXT($B2019,"yyyy-mm")</f>
        <v>2023-05</v>
      </c>
      <c r="R2019" s="28" t="n">
        <f aca="false">IF(AND($O2019&gt;=DATE(2025,1,1),$O2019&lt;=DATE(2025,4,30)),1,0)</f>
        <v>0</v>
      </c>
    </row>
    <row r="2020" customFormat="false" ht="15" hidden="false" customHeight="false" outlineLevel="0" collapsed="false">
      <c r="A2020" s="28" t="n">
        <v>213</v>
      </c>
      <c r="B2020" s="29" t="n">
        <v>45107</v>
      </c>
      <c r="C2020" s="28" t="n">
        <v>16400</v>
      </c>
      <c r="D2020" s="28" t="n">
        <v>0</v>
      </c>
      <c r="E2020" s="28" t="n">
        <v>0</v>
      </c>
      <c r="F2020" s="28" t="s">
        <v>345</v>
      </c>
      <c r="G2020" s="28" t="n">
        <v>0</v>
      </c>
      <c r="H2020" s="28" t="n">
        <v>0</v>
      </c>
      <c r="I2020" s="28" t="n">
        <v>0</v>
      </c>
      <c r="J2020" s="28" t="n">
        <v>29</v>
      </c>
      <c r="K2020" s="28" t="n">
        <v>8</v>
      </c>
      <c r="L2020" s="28" t="n">
        <v>1</v>
      </c>
      <c r="M2020" s="28" t="s">
        <v>146</v>
      </c>
      <c r="N2020" s="28" t="s">
        <v>138</v>
      </c>
      <c r="O2020" s="29" t="n">
        <v>45069</v>
      </c>
      <c r="P2020" s="28" t="n">
        <f aca="false">ROUNDDOWN(($B2020-$O2020)/30,0)</f>
        <v>1</v>
      </c>
      <c r="Q2020" s="28" t="str">
        <f aca="false">TEXT($B2020,"yyyy-mm")</f>
        <v>2023-06</v>
      </c>
      <c r="R2020" s="28" t="n">
        <f aca="false">IF(AND($O2020&gt;=DATE(2025,1,1),$O2020&lt;=DATE(2025,4,30)),1,0)</f>
        <v>0</v>
      </c>
    </row>
    <row r="2021" customFormat="false" ht="15" hidden="false" customHeight="false" outlineLevel="0" collapsed="false">
      <c r="A2021" s="28" t="n">
        <v>213</v>
      </c>
      <c r="B2021" s="29" t="n">
        <v>45138</v>
      </c>
      <c r="C2021" s="28" t="n">
        <v>12300</v>
      </c>
      <c r="D2021" s="28" t="n">
        <v>0</v>
      </c>
      <c r="E2021" s="28" t="n">
        <v>0</v>
      </c>
      <c r="F2021" s="28" t="s">
        <v>345</v>
      </c>
      <c r="G2021" s="28" t="n">
        <v>0</v>
      </c>
      <c r="H2021" s="28" t="n">
        <v>0</v>
      </c>
      <c r="I2021" s="28" t="n">
        <v>0</v>
      </c>
      <c r="J2021" s="28" t="n">
        <v>29</v>
      </c>
      <c r="K2021" s="28" t="n">
        <v>8</v>
      </c>
      <c r="L2021" s="28" t="n">
        <v>1</v>
      </c>
      <c r="M2021" s="28" t="s">
        <v>146</v>
      </c>
      <c r="N2021" s="28" t="s">
        <v>138</v>
      </c>
      <c r="O2021" s="29" t="n">
        <v>45069</v>
      </c>
      <c r="P2021" s="28" t="n">
        <f aca="false">ROUNDDOWN(($B2021-$O2021)/30,0)</f>
        <v>2</v>
      </c>
      <c r="Q2021" s="28" t="str">
        <f aca="false">TEXT($B2021,"yyyy-mm")</f>
        <v>2023-07</v>
      </c>
      <c r="R2021" s="28" t="n">
        <f aca="false">IF(AND($O2021&gt;=DATE(2025,1,1),$O2021&lt;=DATE(2025,4,30)),1,0)</f>
        <v>0</v>
      </c>
    </row>
    <row r="2022" customFormat="false" ht="15" hidden="false" customHeight="false" outlineLevel="0" collapsed="false">
      <c r="A2022" s="28" t="n">
        <v>213</v>
      </c>
      <c r="B2022" s="29" t="n">
        <v>45169</v>
      </c>
      <c r="C2022" s="28" t="n">
        <v>8200</v>
      </c>
      <c r="D2022" s="28" t="n">
        <v>0</v>
      </c>
      <c r="E2022" s="28" t="n">
        <v>0</v>
      </c>
      <c r="F2022" s="28" t="s">
        <v>345</v>
      </c>
      <c r="G2022" s="28" t="n">
        <v>0</v>
      </c>
      <c r="H2022" s="28" t="n">
        <v>0</v>
      </c>
      <c r="I2022" s="28" t="n">
        <v>0</v>
      </c>
      <c r="J2022" s="28" t="n">
        <v>29</v>
      </c>
      <c r="K2022" s="28" t="n">
        <v>8</v>
      </c>
      <c r="L2022" s="28" t="n">
        <v>1</v>
      </c>
      <c r="M2022" s="28" t="s">
        <v>146</v>
      </c>
      <c r="N2022" s="28" t="s">
        <v>138</v>
      </c>
      <c r="O2022" s="29" t="n">
        <v>45069</v>
      </c>
      <c r="P2022" s="28" t="n">
        <f aca="false">ROUNDDOWN(($B2022-$O2022)/30,0)</f>
        <v>3</v>
      </c>
      <c r="Q2022" s="28" t="str">
        <f aca="false">TEXT($B2022,"yyyy-mm")</f>
        <v>2023-08</v>
      </c>
      <c r="R2022" s="28" t="n">
        <f aca="false">IF(AND($O2022&gt;=DATE(2025,1,1),$O2022&lt;=DATE(2025,4,30)),1,0)</f>
        <v>0</v>
      </c>
    </row>
    <row r="2023" customFormat="false" ht="15" hidden="false" customHeight="false" outlineLevel="0" collapsed="false">
      <c r="A2023" s="28" t="n">
        <v>213</v>
      </c>
      <c r="B2023" s="29" t="n">
        <v>45199</v>
      </c>
      <c r="C2023" s="28" t="n">
        <v>4100</v>
      </c>
      <c r="D2023" s="28" t="n">
        <v>0</v>
      </c>
      <c r="E2023" s="28" t="n">
        <v>0</v>
      </c>
      <c r="F2023" s="28" t="s">
        <v>345</v>
      </c>
      <c r="G2023" s="28" t="n">
        <v>0</v>
      </c>
      <c r="H2023" s="28" t="n">
        <v>0</v>
      </c>
      <c r="I2023" s="28" t="n">
        <v>0</v>
      </c>
      <c r="J2023" s="28" t="n">
        <v>29</v>
      </c>
      <c r="K2023" s="28" t="n">
        <v>8</v>
      </c>
      <c r="L2023" s="28" t="n">
        <v>1</v>
      </c>
      <c r="M2023" s="28" t="s">
        <v>146</v>
      </c>
      <c r="N2023" s="28" t="s">
        <v>138</v>
      </c>
      <c r="O2023" s="29" t="n">
        <v>45069</v>
      </c>
      <c r="P2023" s="28" t="n">
        <f aca="false">ROUNDDOWN(($B2023-$O2023)/30,0)</f>
        <v>4</v>
      </c>
      <c r="Q2023" s="28" t="str">
        <f aca="false">TEXT($B2023,"yyyy-mm")</f>
        <v>2023-09</v>
      </c>
      <c r="R2023" s="28" t="n">
        <f aca="false">IF(AND($O2023&gt;=DATE(2025,1,1),$O2023&lt;=DATE(2025,4,30)),1,0)</f>
        <v>0</v>
      </c>
    </row>
    <row r="2024" customFormat="false" ht="15" hidden="false" customHeight="false" outlineLevel="0" collapsed="false">
      <c r="A2024" s="28" t="n">
        <v>213</v>
      </c>
      <c r="B2024" s="29" t="n">
        <v>45230</v>
      </c>
      <c r="C2024" s="28" t="n">
        <v>0</v>
      </c>
      <c r="D2024" s="28" t="n">
        <v>0</v>
      </c>
      <c r="E2024" s="28" t="n">
        <v>0</v>
      </c>
      <c r="F2024" s="28" t="s">
        <v>345</v>
      </c>
      <c r="G2024" s="28" t="n">
        <v>0</v>
      </c>
      <c r="H2024" s="28" t="n">
        <v>0</v>
      </c>
      <c r="I2024" s="28" t="n">
        <v>0</v>
      </c>
      <c r="J2024" s="28" t="n">
        <v>29</v>
      </c>
      <c r="K2024" s="28" t="n">
        <v>8</v>
      </c>
      <c r="L2024" s="28" t="n">
        <v>1</v>
      </c>
      <c r="M2024" s="28" t="s">
        <v>146</v>
      </c>
      <c r="N2024" s="28" t="s">
        <v>138</v>
      </c>
      <c r="O2024" s="29" t="n">
        <v>45069</v>
      </c>
      <c r="P2024" s="28" t="n">
        <f aca="false">ROUNDDOWN(($B2024-$O2024)/30,0)</f>
        <v>5</v>
      </c>
      <c r="Q2024" s="28" t="str">
        <f aca="false">TEXT($B2024,"yyyy-mm")</f>
        <v>2023-10</v>
      </c>
      <c r="R2024" s="28" t="n">
        <f aca="false">IF(AND($O2024&gt;=DATE(2025,1,1),$O2024&lt;=DATE(2025,4,30)),1,0)</f>
        <v>0</v>
      </c>
    </row>
    <row r="2025" customFormat="false" ht="15" hidden="false" customHeight="false" outlineLevel="0" collapsed="false">
      <c r="A2025" s="28" t="n">
        <v>214</v>
      </c>
      <c r="B2025" s="29" t="n">
        <v>45443</v>
      </c>
      <c r="C2025" s="28" t="n">
        <v>5700</v>
      </c>
      <c r="D2025" s="28" t="n">
        <v>0</v>
      </c>
      <c r="E2025" s="28" t="n">
        <v>0</v>
      </c>
      <c r="F2025" s="28" t="s">
        <v>345</v>
      </c>
      <c r="G2025" s="28" t="n">
        <v>0</v>
      </c>
      <c r="H2025" s="28" t="n">
        <v>0</v>
      </c>
      <c r="I2025" s="28" t="n">
        <v>0</v>
      </c>
      <c r="J2025" s="28" t="n">
        <v>291</v>
      </c>
      <c r="K2025" s="28" t="n">
        <v>6</v>
      </c>
      <c r="L2025" s="28" t="n">
        <v>2</v>
      </c>
      <c r="M2025" s="28" t="s">
        <v>145</v>
      </c>
      <c r="N2025" s="28" t="s">
        <v>138</v>
      </c>
      <c r="O2025" s="29" t="n">
        <v>45424</v>
      </c>
      <c r="P2025" s="28" t="n">
        <f aca="false">ROUNDDOWN(($B2025-$O2025)/30,0)</f>
        <v>0</v>
      </c>
      <c r="Q2025" s="28" t="str">
        <f aca="false">TEXT($B2025,"yyyy-mm")</f>
        <v>2024-05</v>
      </c>
      <c r="R2025" s="28" t="n">
        <f aca="false">IF(AND($O2025&gt;=DATE(2025,1,1),$O2025&lt;=DATE(2025,4,30)),1,0)</f>
        <v>0</v>
      </c>
    </row>
    <row r="2026" customFormat="false" ht="15" hidden="false" customHeight="false" outlineLevel="0" collapsed="false">
      <c r="A2026" s="28" t="n">
        <v>214</v>
      </c>
      <c r="B2026" s="29" t="n">
        <v>45473</v>
      </c>
      <c r="C2026" s="28" t="n">
        <v>5225</v>
      </c>
      <c r="D2026" s="28" t="n">
        <v>0</v>
      </c>
      <c r="E2026" s="28" t="n">
        <v>0</v>
      </c>
      <c r="F2026" s="28" t="s">
        <v>345</v>
      </c>
      <c r="G2026" s="28" t="n">
        <v>0</v>
      </c>
      <c r="H2026" s="28" t="n">
        <v>0</v>
      </c>
      <c r="I2026" s="28" t="n">
        <v>0</v>
      </c>
      <c r="J2026" s="28" t="n">
        <v>291</v>
      </c>
      <c r="K2026" s="28" t="n">
        <v>6</v>
      </c>
      <c r="L2026" s="28" t="n">
        <v>2</v>
      </c>
      <c r="M2026" s="28" t="s">
        <v>145</v>
      </c>
      <c r="N2026" s="28" t="s">
        <v>138</v>
      </c>
      <c r="O2026" s="29" t="n">
        <v>45424</v>
      </c>
      <c r="P2026" s="28" t="n">
        <f aca="false">ROUNDDOWN(($B2026-$O2026)/30,0)</f>
        <v>1</v>
      </c>
      <c r="Q2026" s="28" t="str">
        <f aca="false">TEXT($B2026,"yyyy-mm")</f>
        <v>2024-06</v>
      </c>
      <c r="R2026" s="28" t="n">
        <f aca="false">IF(AND($O2026&gt;=DATE(2025,1,1),$O2026&lt;=DATE(2025,4,30)),1,0)</f>
        <v>0</v>
      </c>
    </row>
    <row r="2027" customFormat="false" ht="15" hidden="false" customHeight="false" outlineLevel="0" collapsed="false">
      <c r="A2027" s="28" t="n">
        <v>214</v>
      </c>
      <c r="B2027" s="29" t="n">
        <v>45504</v>
      </c>
      <c r="C2027" s="28" t="n">
        <v>4750</v>
      </c>
      <c r="D2027" s="28" t="n">
        <v>0</v>
      </c>
      <c r="E2027" s="28" t="n">
        <v>0</v>
      </c>
      <c r="F2027" s="28" t="s">
        <v>345</v>
      </c>
      <c r="G2027" s="28" t="n">
        <v>0</v>
      </c>
      <c r="H2027" s="28" t="n">
        <v>0</v>
      </c>
      <c r="I2027" s="28" t="n">
        <v>0</v>
      </c>
      <c r="J2027" s="28" t="n">
        <v>291</v>
      </c>
      <c r="K2027" s="28" t="n">
        <v>6</v>
      </c>
      <c r="L2027" s="28" t="n">
        <v>2</v>
      </c>
      <c r="M2027" s="28" t="s">
        <v>145</v>
      </c>
      <c r="N2027" s="28" t="s">
        <v>138</v>
      </c>
      <c r="O2027" s="29" t="n">
        <v>45424</v>
      </c>
      <c r="P2027" s="28" t="n">
        <f aca="false">ROUNDDOWN(($B2027-$O2027)/30,0)</f>
        <v>2</v>
      </c>
      <c r="Q2027" s="28" t="str">
        <f aca="false">TEXT($B2027,"yyyy-mm")</f>
        <v>2024-07</v>
      </c>
      <c r="R2027" s="28" t="n">
        <f aca="false">IF(AND($O2027&gt;=DATE(2025,1,1),$O2027&lt;=DATE(2025,4,30)),1,0)</f>
        <v>0</v>
      </c>
    </row>
    <row r="2028" customFormat="false" ht="15" hidden="false" customHeight="false" outlineLevel="0" collapsed="false">
      <c r="A2028" s="28" t="n">
        <v>214</v>
      </c>
      <c r="B2028" s="29" t="n">
        <v>45535</v>
      </c>
      <c r="C2028" s="28" t="n">
        <v>4275</v>
      </c>
      <c r="D2028" s="28" t="n">
        <v>0</v>
      </c>
      <c r="E2028" s="28" t="n">
        <v>0</v>
      </c>
      <c r="F2028" s="28" t="s">
        <v>345</v>
      </c>
      <c r="G2028" s="28" t="n">
        <v>0</v>
      </c>
      <c r="H2028" s="28" t="n">
        <v>0</v>
      </c>
      <c r="I2028" s="28" t="n">
        <v>0</v>
      </c>
      <c r="J2028" s="28" t="n">
        <v>291</v>
      </c>
      <c r="K2028" s="28" t="n">
        <v>6</v>
      </c>
      <c r="L2028" s="28" t="n">
        <v>2</v>
      </c>
      <c r="M2028" s="28" t="s">
        <v>145</v>
      </c>
      <c r="N2028" s="28" t="s">
        <v>138</v>
      </c>
      <c r="O2028" s="29" t="n">
        <v>45424</v>
      </c>
      <c r="P2028" s="28" t="n">
        <f aca="false">ROUNDDOWN(($B2028-$O2028)/30,0)</f>
        <v>3</v>
      </c>
      <c r="Q2028" s="28" t="str">
        <f aca="false">TEXT($B2028,"yyyy-mm")</f>
        <v>2024-08</v>
      </c>
      <c r="R2028" s="28" t="n">
        <f aca="false">IF(AND($O2028&gt;=DATE(2025,1,1),$O2028&lt;=DATE(2025,4,30)),1,0)</f>
        <v>0</v>
      </c>
    </row>
    <row r="2029" customFormat="false" ht="15" hidden="false" customHeight="false" outlineLevel="0" collapsed="false">
      <c r="A2029" s="28" t="n">
        <v>214</v>
      </c>
      <c r="B2029" s="29" t="n">
        <v>45565</v>
      </c>
      <c r="C2029" s="28" t="n">
        <v>3800</v>
      </c>
      <c r="D2029" s="28" t="n">
        <v>0</v>
      </c>
      <c r="E2029" s="28" t="n">
        <v>0</v>
      </c>
      <c r="F2029" s="28" t="s">
        <v>345</v>
      </c>
      <c r="G2029" s="28" t="n">
        <v>0</v>
      </c>
      <c r="H2029" s="28" t="n">
        <v>0</v>
      </c>
      <c r="I2029" s="28" t="n">
        <v>0</v>
      </c>
      <c r="J2029" s="28" t="n">
        <v>291</v>
      </c>
      <c r="K2029" s="28" t="n">
        <v>6</v>
      </c>
      <c r="L2029" s="28" t="n">
        <v>2</v>
      </c>
      <c r="M2029" s="28" t="s">
        <v>145</v>
      </c>
      <c r="N2029" s="28" t="s">
        <v>138</v>
      </c>
      <c r="O2029" s="29" t="n">
        <v>45424</v>
      </c>
      <c r="P2029" s="28" t="n">
        <f aca="false">ROUNDDOWN(($B2029-$O2029)/30,0)</f>
        <v>4</v>
      </c>
      <c r="Q2029" s="28" t="str">
        <f aca="false">TEXT($B2029,"yyyy-mm")</f>
        <v>2024-09</v>
      </c>
      <c r="R2029" s="28" t="n">
        <f aca="false">IF(AND($O2029&gt;=DATE(2025,1,1),$O2029&lt;=DATE(2025,4,30)),1,0)</f>
        <v>0</v>
      </c>
    </row>
    <row r="2030" customFormat="false" ht="15" hidden="false" customHeight="false" outlineLevel="0" collapsed="false">
      <c r="A2030" s="28" t="n">
        <v>214</v>
      </c>
      <c r="B2030" s="29" t="n">
        <v>45596</v>
      </c>
      <c r="C2030" s="28" t="n">
        <v>3325</v>
      </c>
      <c r="D2030" s="28" t="n">
        <v>0</v>
      </c>
      <c r="E2030" s="28" t="n">
        <v>0</v>
      </c>
      <c r="F2030" s="28" t="s">
        <v>345</v>
      </c>
      <c r="G2030" s="28" t="n">
        <v>0</v>
      </c>
      <c r="H2030" s="28" t="n">
        <v>0</v>
      </c>
      <c r="I2030" s="28" t="n">
        <v>0</v>
      </c>
      <c r="J2030" s="28" t="n">
        <v>291</v>
      </c>
      <c r="K2030" s="28" t="n">
        <v>6</v>
      </c>
      <c r="L2030" s="28" t="n">
        <v>2</v>
      </c>
      <c r="M2030" s="28" t="s">
        <v>145</v>
      </c>
      <c r="N2030" s="28" t="s">
        <v>138</v>
      </c>
      <c r="O2030" s="29" t="n">
        <v>45424</v>
      </c>
      <c r="P2030" s="28" t="n">
        <f aca="false">ROUNDDOWN(($B2030-$O2030)/30,0)</f>
        <v>5</v>
      </c>
      <c r="Q2030" s="28" t="str">
        <f aca="false">TEXT($B2030,"yyyy-mm")</f>
        <v>2024-10</v>
      </c>
      <c r="R2030" s="28" t="n">
        <f aca="false">IF(AND($O2030&gt;=DATE(2025,1,1),$O2030&lt;=DATE(2025,4,30)),1,0)</f>
        <v>0</v>
      </c>
    </row>
    <row r="2031" customFormat="false" ht="15" hidden="false" customHeight="false" outlineLevel="0" collapsed="false">
      <c r="A2031" s="28" t="n">
        <v>214</v>
      </c>
      <c r="B2031" s="29" t="n">
        <v>45626</v>
      </c>
      <c r="C2031" s="28" t="n">
        <v>2850</v>
      </c>
      <c r="D2031" s="28" t="n">
        <v>0</v>
      </c>
      <c r="E2031" s="28" t="n">
        <v>0</v>
      </c>
      <c r="F2031" s="28" t="s">
        <v>345</v>
      </c>
      <c r="G2031" s="28" t="n">
        <v>0</v>
      </c>
      <c r="H2031" s="28" t="n">
        <v>0</v>
      </c>
      <c r="I2031" s="28" t="n">
        <v>0</v>
      </c>
      <c r="J2031" s="28" t="n">
        <v>291</v>
      </c>
      <c r="K2031" s="28" t="n">
        <v>6</v>
      </c>
      <c r="L2031" s="28" t="n">
        <v>2</v>
      </c>
      <c r="M2031" s="28" t="s">
        <v>145</v>
      </c>
      <c r="N2031" s="28" t="s">
        <v>138</v>
      </c>
      <c r="O2031" s="29" t="n">
        <v>45424</v>
      </c>
      <c r="P2031" s="28" t="n">
        <f aca="false">ROUNDDOWN(($B2031-$O2031)/30,0)</f>
        <v>6</v>
      </c>
      <c r="Q2031" s="28" t="str">
        <f aca="false">TEXT($B2031,"yyyy-mm")</f>
        <v>2024-11</v>
      </c>
      <c r="R2031" s="28" t="n">
        <f aca="false">IF(AND($O2031&gt;=DATE(2025,1,1),$O2031&lt;=DATE(2025,4,30)),1,0)</f>
        <v>0</v>
      </c>
    </row>
    <row r="2032" customFormat="false" ht="15" hidden="false" customHeight="false" outlineLevel="0" collapsed="false">
      <c r="A2032" s="28" t="n">
        <v>214</v>
      </c>
      <c r="B2032" s="29" t="n">
        <v>45657</v>
      </c>
      <c r="C2032" s="28" t="n">
        <v>2674.36</v>
      </c>
      <c r="D2032" s="28" t="n">
        <v>299.36</v>
      </c>
      <c r="E2032" s="28" t="n">
        <v>19</v>
      </c>
      <c r="F2032" s="28" t="s">
        <v>346</v>
      </c>
      <c r="G2032" s="28" t="n">
        <v>0</v>
      </c>
      <c r="H2032" s="28" t="n">
        <v>0</v>
      </c>
      <c r="I2032" s="28" t="n">
        <v>0</v>
      </c>
      <c r="J2032" s="28" t="n">
        <v>291</v>
      </c>
      <c r="K2032" s="28" t="n">
        <v>6</v>
      </c>
      <c r="L2032" s="28" t="n">
        <v>2</v>
      </c>
      <c r="M2032" s="28" t="s">
        <v>145</v>
      </c>
      <c r="N2032" s="28" t="s">
        <v>138</v>
      </c>
      <c r="O2032" s="29" t="n">
        <v>45424</v>
      </c>
      <c r="P2032" s="28" t="n">
        <f aca="false">ROUNDDOWN(($B2032-$O2032)/30,0)</f>
        <v>7</v>
      </c>
      <c r="Q2032" s="28" t="str">
        <f aca="false">TEXT($B2032,"yyyy-mm")</f>
        <v>2024-12</v>
      </c>
      <c r="R2032" s="28" t="n">
        <f aca="false">IF(AND($O2032&gt;=DATE(2025,1,1),$O2032&lt;=DATE(2025,4,30)),1,0)</f>
        <v>0</v>
      </c>
    </row>
    <row r="2033" customFormat="false" ht="15" hidden="false" customHeight="false" outlineLevel="0" collapsed="false">
      <c r="A2033" s="28" t="n">
        <v>214</v>
      </c>
      <c r="B2033" s="29" t="n">
        <v>45688</v>
      </c>
      <c r="C2033" s="28" t="n">
        <v>2561.47</v>
      </c>
      <c r="D2033" s="28" t="n">
        <v>661.47</v>
      </c>
      <c r="E2033" s="28" t="n">
        <v>50</v>
      </c>
      <c r="F2033" s="28" t="s">
        <v>347</v>
      </c>
      <c r="G2033" s="28" t="n">
        <v>1</v>
      </c>
      <c r="H2033" s="28" t="n">
        <v>0</v>
      </c>
      <c r="I2033" s="28" t="n">
        <v>0</v>
      </c>
      <c r="J2033" s="28" t="n">
        <v>291</v>
      </c>
      <c r="K2033" s="28" t="n">
        <v>6</v>
      </c>
      <c r="L2033" s="28" t="n">
        <v>2</v>
      </c>
      <c r="M2033" s="28" t="s">
        <v>145</v>
      </c>
      <c r="N2033" s="28" t="s">
        <v>138</v>
      </c>
      <c r="O2033" s="29" t="n">
        <v>45424</v>
      </c>
      <c r="P2033" s="28" t="n">
        <f aca="false">ROUNDDOWN(($B2033-$O2033)/30,0)</f>
        <v>8</v>
      </c>
      <c r="Q2033" s="28" t="str">
        <f aca="false">TEXT($B2033,"yyyy-mm")</f>
        <v>2025-01</v>
      </c>
      <c r="R2033" s="28" t="n">
        <f aca="false">IF(AND($O2033&gt;=DATE(2025,1,1),$O2033&lt;=DATE(2025,4,30)),1,0)</f>
        <v>0</v>
      </c>
    </row>
    <row r="2034" customFormat="false" ht="15" hidden="false" customHeight="false" outlineLevel="0" collapsed="false">
      <c r="A2034" s="28" t="n">
        <v>214</v>
      </c>
      <c r="B2034" s="29" t="n">
        <v>45716</v>
      </c>
      <c r="C2034" s="28" t="n">
        <v>2561.47</v>
      </c>
      <c r="D2034" s="28" t="n">
        <v>1136.47</v>
      </c>
      <c r="E2034" s="28" t="n">
        <v>78</v>
      </c>
      <c r="F2034" s="28" t="s">
        <v>348</v>
      </c>
      <c r="G2034" s="28" t="n">
        <v>1</v>
      </c>
      <c r="H2034" s="28" t="n">
        <v>1</v>
      </c>
      <c r="I2034" s="28" t="n">
        <v>0</v>
      </c>
      <c r="J2034" s="28" t="n">
        <v>291</v>
      </c>
      <c r="K2034" s="28" t="n">
        <v>6</v>
      </c>
      <c r="L2034" s="28" t="n">
        <v>2</v>
      </c>
      <c r="M2034" s="28" t="s">
        <v>145</v>
      </c>
      <c r="N2034" s="28" t="s">
        <v>138</v>
      </c>
      <c r="O2034" s="29" t="n">
        <v>45424</v>
      </c>
      <c r="P2034" s="28" t="n">
        <f aca="false">ROUNDDOWN(($B2034-$O2034)/30,0)</f>
        <v>9</v>
      </c>
      <c r="Q2034" s="28" t="str">
        <f aca="false">TEXT($B2034,"yyyy-mm")</f>
        <v>2025-02</v>
      </c>
      <c r="R2034" s="28" t="n">
        <f aca="false">IF(AND($O2034&gt;=DATE(2025,1,1),$O2034&lt;=DATE(2025,4,30)),1,0)</f>
        <v>0</v>
      </c>
    </row>
    <row r="2035" customFormat="false" ht="15" hidden="false" customHeight="false" outlineLevel="0" collapsed="false">
      <c r="A2035" s="28" t="n">
        <v>214</v>
      </c>
      <c r="B2035" s="29" t="n">
        <v>45747</v>
      </c>
      <c r="C2035" s="28" t="n">
        <v>950</v>
      </c>
      <c r="D2035" s="28" t="n">
        <v>0</v>
      </c>
      <c r="E2035" s="28" t="n">
        <v>0</v>
      </c>
      <c r="F2035" s="28" t="s">
        <v>345</v>
      </c>
      <c r="G2035" s="28" t="n">
        <v>0</v>
      </c>
      <c r="H2035" s="28" t="n">
        <v>0</v>
      </c>
      <c r="I2035" s="28" t="n">
        <v>0</v>
      </c>
      <c r="J2035" s="28" t="n">
        <v>291</v>
      </c>
      <c r="K2035" s="28" t="n">
        <v>6</v>
      </c>
      <c r="L2035" s="28" t="n">
        <v>2</v>
      </c>
      <c r="M2035" s="28" t="s">
        <v>145</v>
      </c>
      <c r="N2035" s="28" t="s">
        <v>138</v>
      </c>
      <c r="O2035" s="29" t="n">
        <v>45424</v>
      </c>
      <c r="P2035" s="28" t="n">
        <f aca="false">ROUNDDOWN(($B2035-$O2035)/30,0)</f>
        <v>10</v>
      </c>
      <c r="Q2035" s="28" t="str">
        <f aca="false">TEXT($B2035,"yyyy-mm")</f>
        <v>2025-03</v>
      </c>
      <c r="R2035" s="28" t="n">
        <f aca="false">IF(AND($O2035&gt;=DATE(2025,1,1),$O2035&lt;=DATE(2025,4,30)),1,0)</f>
        <v>0</v>
      </c>
    </row>
    <row r="2036" customFormat="false" ht="15" hidden="false" customHeight="false" outlineLevel="0" collapsed="false">
      <c r="A2036" s="28" t="n">
        <v>214</v>
      </c>
      <c r="B2036" s="29" t="n">
        <v>45777</v>
      </c>
      <c r="C2036" s="28" t="n">
        <v>475</v>
      </c>
      <c r="D2036" s="28" t="n">
        <v>0</v>
      </c>
      <c r="E2036" s="28" t="n">
        <v>0</v>
      </c>
      <c r="F2036" s="28" t="s">
        <v>345</v>
      </c>
      <c r="G2036" s="28" t="n">
        <v>0</v>
      </c>
      <c r="H2036" s="28" t="n">
        <v>0</v>
      </c>
      <c r="I2036" s="28" t="n">
        <v>0</v>
      </c>
      <c r="J2036" s="28" t="n">
        <v>291</v>
      </c>
      <c r="K2036" s="28" t="n">
        <v>6</v>
      </c>
      <c r="L2036" s="28" t="n">
        <v>2</v>
      </c>
      <c r="M2036" s="28" t="s">
        <v>145</v>
      </c>
      <c r="N2036" s="28" t="s">
        <v>138</v>
      </c>
      <c r="O2036" s="29" t="n">
        <v>45424</v>
      </c>
      <c r="P2036" s="28" t="n">
        <f aca="false">ROUNDDOWN(($B2036-$O2036)/30,0)</f>
        <v>11</v>
      </c>
      <c r="Q2036" s="28" t="str">
        <f aca="false">TEXT($B2036,"yyyy-mm")</f>
        <v>2025-04</v>
      </c>
      <c r="R2036" s="28" t="n">
        <f aca="false">IF(AND($O2036&gt;=DATE(2025,1,1),$O2036&lt;=DATE(2025,4,30)),1,0)</f>
        <v>0</v>
      </c>
    </row>
    <row r="2037" customFormat="false" ht="15" hidden="false" customHeight="false" outlineLevel="0" collapsed="false">
      <c r="A2037" s="28" t="n">
        <v>214</v>
      </c>
      <c r="B2037" s="29" t="n">
        <v>45808</v>
      </c>
      <c r="C2037" s="28" t="n">
        <v>0</v>
      </c>
      <c r="D2037" s="28" t="n">
        <v>0</v>
      </c>
      <c r="E2037" s="28" t="n">
        <v>0</v>
      </c>
      <c r="F2037" s="28" t="s">
        <v>345</v>
      </c>
      <c r="G2037" s="28" t="n">
        <v>0</v>
      </c>
      <c r="H2037" s="28" t="n">
        <v>0</v>
      </c>
      <c r="I2037" s="28" t="n">
        <v>0</v>
      </c>
      <c r="J2037" s="28" t="n">
        <v>291</v>
      </c>
      <c r="K2037" s="28" t="n">
        <v>6</v>
      </c>
      <c r="L2037" s="28" t="n">
        <v>2</v>
      </c>
      <c r="M2037" s="28" t="s">
        <v>145</v>
      </c>
      <c r="N2037" s="28" t="s">
        <v>138</v>
      </c>
      <c r="O2037" s="29" t="n">
        <v>45424</v>
      </c>
      <c r="P2037" s="28" t="n">
        <f aca="false">ROUNDDOWN(($B2037-$O2037)/30,0)</f>
        <v>12</v>
      </c>
      <c r="Q2037" s="28" t="str">
        <f aca="false">TEXT($B2037,"yyyy-mm")</f>
        <v>2025-05</v>
      </c>
      <c r="R2037" s="28" t="n">
        <f aca="false">IF(AND($O2037&gt;=DATE(2025,1,1),$O2037&lt;=DATE(2025,4,30)),1,0)</f>
        <v>0</v>
      </c>
    </row>
    <row r="2038" customFormat="false" ht="15" hidden="false" customHeight="false" outlineLevel="0" collapsed="false">
      <c r="A2038" s="28" t="n">
        <v>215</v>
      </c>
      <c r="B2038" s="29" t="n">
        <v>45626</v>
      </c>
      <c r="C2038" s="28" t="n">
        <v>231000</v>
      </c>
      <c r="D2038" s="28" t="n">
        <v>0</v>
      </c>
      <c r="E2038" s="28" t="n">
        <v>0</v>
      </c>
      <c r="F2038" s="28" t="s">
        <v>345</v>
      </c>
      <c r="G2038" s="28" t="n">
        <v>0</v>
      </c>
      <c r="H2038" s="28" t="n">
        <v>0</v>
      </c>
      <c r="I2038" s="28" t="n">
        <v>0</v>
      </c>
      <c r="J2038" s="28" t="n">
        <v>340</v>
      </c>
      <c r="K2038" s="28" t="n">
        <v>7</v>
      </c>
      <c r="L2038" s="28" t="n">
        <v>2</v>
      </c>
      <c r="M2038" s="28" t="s">
        <v>147</v>
      </c>
      <c r="N2038" s="28" t="s">
        <v>138</v>
      </c>
      <c r="O2038" s="29" t="n">
        <v>45601</v>
      </c>
      <c r="P2038" s="28" t="n">
        <f aca="false">ROUNDDOWN(($B2038-$O2038)/30,0)</f>
        <v>0</v>
      </c>
      <c r="Q2038" s="28" t="str">
        <f aca="false">TEXT($B2038,"yyyy-mm")</f>
        <v>2024-11</v>
      </c>
      <c r="R2038" s="28" t="n">
        <f aca="false">IF(AND($O2038&gt;=DATE(2025,1,1),$O2038&lt;=DATE(2025,4,30)),1,0)</f>
        <v>0</v>
      </c>
    </row>
    <row r="2039" customFormat="false" ht="15" hidden="false" customHeight="false" outlineLevel="0" collapsed="false">
      <c r="A2039" s="28" t="n">
        <v>215</v>
      </c>
      <c r="B2039" s="29" t="n">
        <v>45657</v>
      </c>
      <c r="C2039" s="28" t="n">
        <v>224583.33</v>
      </c>
      <c r="D2039" s="28" t="n">
        <v>0</v>
      </c>
      <c r="E2039" s="28" t="n">
        <v>0</v>
      </c>
      <c r="F2039" s="28" t="s">
        <v>345</v>
      </c>
      <c r="G2039" s="28" t="n">
        <v>0</v>
      </c>
      <c r="H2039" s="28" t="n">
        <v>0</v>
      </c>
      <c r="I2039" s="28" t="n">
        <v>0</v>
      </c>
      <c r="J2039" s="28" t="n">
        <v>340</v>
      </c>
      <c r="K2039" s="28" t="n">
        <v>7</v>
      </c>
      <c r="L2039" s="28" t="n">
        <v>2</v>
      </c>
      <c r="M2039" s="28" t="s">
        <v>147</v>
      </c>
      <c r="N2039" s="28" t="s">
        <v>138</v>
      </c>
      <c r="O2039" s="29" t="n">
        <v>45601</v>
      </c>
      <c r="P2039" s="28" t="n">
        <f aca="false">ROUNDDOWN(($B2039-$O2039)/30,0)</f>
        <v>1</v>
      </c>
      <c r="Q2039" s="28" t="str">
        <f aca="false">TEXT($B2039,"yyyy-mm")</f>
        <v>2024-12</v>
      </c>
      <c r="R2039" s="28" t="n">
        <f aca="false">IF(AND($O2039&gt;=DATE(2025,1,1),$O2039&lt;=DATE(2025,4,30)),1,0)</f>
        <v>0</v>
      </c>
    </row>
    <row r="2040" customFormat="false" ht="15" hidden="false" customHeight="false" outlineLevel="0" collapsed="false">
      <c r="A2040" s="28" t="n">
        <v>215</v>
      </c>
      <c r="B2040" s="29" t="n">
        <v>45688</v>
      </c>
      <c r="C2040" s="28" t="n">
        <v>218166.66</v>
      </c>
      <c r="D2040" s="28" t="n">
        <v>0</v>
      </c>
      <c r="E2040" s="28" t="n">
        <v>0</v>
      </c>
      <c r="F2040" s="28" t="s">
        <v>345</v>
      </c>
      <c r="G2040" s="28" t="n">
        <v>0</v>
      </c>
      <c r="H2040" s="28" t="n">
        <v>0</v>
      </c>
      <c r="I2040" s="28" t="n">
        <v>0</v>
      </c>
      <c r="J2040" s="28" t="n">
        <v>340</v>
      </c>
      <c r="K2040" s="28" t="n">
        <v>7</v>
      </c>
      <c r="L2040" s="28" t="n">
        <v>2</v>
      </c>
      <c r="M2040" s="28" t="s">
        <v>147</v>
      </c>
      <c r="N2040" s="28" t="s">
        <v>138</v>
      </c>
      <c r="O2040" s="29" t="n">
        <v>45601</v>
      </c>
      <c r="P2040" s="28" t="n">
        <f aca="false">ROUNDDOWN(($B2040-$O2040)/30,0)</f>
        <v>2</v>
      </c>
      <c r="Q2040" s="28" t="str">
        <f aca="false">TEXT($B2040,"yyyy-mm")</f>
        <v>2025-01</v>
      </c>
      <c r="R2040" s="28" t="n">
        <f aca="false">IF(AND($O2040&gt;=DATE(2025,1,1),$O2040&lt;=DATE(2025,4,30)),1,0)</f>
        <v>0</v>
      </c>
    </row>
    <row r="2041" customFormat="false" ht="15" hidden="false" customHeight="false" outlineLevel="0" collapsed="false">
      <c r="A2041" s="28" t="n">
        <v>215</v>
      </c>
      <c r="B2041" s="29" t="n">
        <v>45716</v>
      </c>
      <c r="C2041" s="28" t="n">
        <v>211749.99</v>
      </c>
      <c r="D2041" s="28" t="n">
        <v>0</v>
      </c>
      <c r="E2041" s="28" t="n">
        <v>0</v>
      </c>
      <c r="F2041" s="28" t="s">
        <v>345</v>
      </c>
      <c r="G2041" s="28" t="n">
        <v>0</v>
      </c>
      <c r="H2041" s="28" t="n">
        <v>0</v>
      </c>
      <c r="I2041" s="28" t="n">
        <v>0</v>
      </c>
      <c r="J2041" s="28" t="n">
        <v>340</v>
      </c>
      <c r="K2041" s="28" t="n">
        <v>7</v>
      </c>
      <c r="L2041" s="28" t="n">
        <v>2</v>
      </c>
      <c r="M2041" s="28" t="s">
        <v>147</v>
      </c>
      <c r="N2041" s="28" t="s">
        <v>138</v>
      </c>
      <c r="O2041" s="29" t="n">
        <v>45601</v>
      </c>
      <c r="P2041" s="28" t="n">
        <f aca="false">ROUNDDOWN(($B2041-$O2041)/30,0)</f>
        <v>3</v>
      </c>
      <c r="Q2041" s="28" t="str">
        <f aca="false">TEXT($B2041,"yyyy-mm")</f>
        <v>2025-02</v>
      </c>
      <c r="R2041" s="28" t="n">
        <f aca="false">IF(AND($O2041&gt;=DATE(2025,1,1),$O2041&lt;=DATE(2025,4,30)),1,0)</f>
        <v>0</v>
      </c>
    </row>
    <row r="2042" customFormat="false" ht="15" hidden="false" customHeight="false" outlineLevel="0" collapsed="false">
      <c r="A2042" s="28" t="n">
        <v>215</v>
      </c>
      <c r="B2042" s="29" t="n">
        <v>45747</v>
      </c>
      <c r="C2042" s="28" t="n">
        <v>205333.32</v>
      </c>
      <c r="D2042" s="28" t="n">
        <v>0</v>
      </c>
      <c r="E2042" s="28" t="n">
        <v>0</v>
      </c>
      <c r="F2042" s="28" t="s">
        <v>345</v>
      </c>
      <c r="G2042" s="28" t="n">
        <v>0</v>
      </c>
      <c r="H2042" s="28" t="n">
        <v>0</v>
      </c>
      <c r="I2042" s="28" t="n">
        <v>0</v>
      </c>
      <c r="J2042" s="28" t="n">
        <v>340</v>
      </c>
      <c r="K2042" s="28" t="n">
        <v>7</v>
      </c>
      <c r="L2042" s="28" t="n">
        <v>2</v>
      </c>
      <c r="M2042" s="28" t="s">
        <v>147</v>
      </c>
      <c r="N2042" s="28" t="s">
        <v>138</v>
      </c>
      <c r="O2042" s="29" t="n">
        <v>45601</v>
      </c>
      <c r="P2042" s="28" t="n">
        <f aca="false">ROUNDDOWN(($B2042-$O2042)/30,0)</f>
        <v>4</v>
      </c>
      <c r="Q2042" s="28" t="str">
        <f aca="false">TEXT($B2042,"yyyy-mm")</f>
        <v>2025-03</v>
      </c>
      <c r="R2042" s="28" t="n">
        <f aca="false">IF(AND($O2042&gt;=DATE(2025,1,1),$O2042&lt;=DATE(2025,4,30)),1,0)</f>
        <v>0</v>
      </c>
    </row>
    <row r="2043" customFormat="false" ht="15" hidden="false" customHeight="false" outlineLevel="0" collapsed="false">
      <c r="A2043" s="28" t="n">
        <v>215</v>
      </c>
      <c r="B2043" s="29" t="n">
        <v>45777</v>
      </c>
      <c r="C2043" s="28" t="n">
        <v>198916.65</v>
      </c>
      <c r="D2043" s="28" t="n">
        <v>0</v>
      </c>
      <c r="E2043" s="28" t="n">
        <v>0</v>
      </c>
      <c r="F2043" s="28" t="s">
        <v>345</v>
      </c>
      <c r="G2043" s="28" t="n">
        <v>0</v>
      </c>
      <c r="H2043" s="28" t="n">
        <v>0</v>
      </c>
      <c r="I2043" s="28" t="n">
        <v>0</v>
      </c>
      <c r="J2043" s="28" t="n">
        <v>340</v>
      </c>
      <c r="K2043" s="28" t="n">
        <v>7</v>
      </c>
      <c r="L2043" s="28" t="n">
        <v>2</v>
      </c>
      <c r="M2043" s="28" t="s">
        <v>147</v>
      </c>
      <c r="N2043" s="28" t="s">
        <v>138</v>
      </c>
      <c r="O2043" s="29" t="n">
        <v>45601</v>
      </c>
      <c r="P2043" s="28" t="n">
        <f aca="false">ROUNDDOWN(($B2043-$O2043)/30,0)</f>
        <v>5</v>
      </c>
      <c r="Q2043" s="28" t="str">
        <f aca="false">TEXT($B2043,"yyyy-mm")</f>
        <v>2025-04</v>
      </c>
      <c r="R2043" s="28" t="n">
        <f aca="false">IF(AND($O2043&gt;=DATE(2025,1,1),$O2043&lt;=DATE(2025,4,30)),1,0)</f>
        <v>0</v>
      </c>
    </row>
    <row r="2044" customFormat="false" ht="15" hidden="false" customHeight="false" outlineLevel="0" collapsed="false">
      <c r="A2044" s="28" t="n">
        <v>215</v>
      </c>
      <c r="B2044" s="29" t="n">
        <v>45808</v>
      </c>
      <c r="C2044" s="28" t="n">
        <v>192499.98</v>
      </c>
      <c r="D2044" s="28" t="n">
        <v>0</v>
      </c>
      <c r="E2044" s="28" t="n">
        <v>0</v>
      </c>
      <c r="F2044" s="28" t="s">
        <v>345</v>
      </c>
      <c r="G2044" s="28" t="n">
        <v>0</v>
      </c>
      <c r="H2044" s="28" t="n">
        <v>0</v>
      </c>
      <c r="I2044" s="28" t="n">
        <v>0</v>
      </c>
      <c r="J2044" s="28" t="n">
        <v>340</v>
      </c>
      <c r="K2044" s="28" t="n">
        <v>7</v>
      </c>
      <c r="L2044" s="28" t="n">
        <v>2</v>
      </c>
      <c r="M2044" s="28" t="s">
        <v>147</v>
      </c>
      <c r="N2044" s="28" t="s">
        <v>138</v>
      </c>
      <c r="O2044" s="29" t="n">
        <v>45601</v>
      </c>
      <c r="P2044" s="28" t="n">
        <f aca="false">ROUNDDOWN(($B2044-$O2044)/30,0)</f>
        <v>6</v>
      </c>
      <c r="Q2044" s="28" t="str">
        <f aca="false">TEXT($B2044,"yyyy-mm")</f>
        <v>2025-05</v>
      </c>
      <c r="R2044" s="28" t="n">
        <f aca="false">IF(AND($O2044&gt;=DATE(2025,1,1),$O2044&lt;=DATE(2025,4,30)),1,0)</f>
        <v>0</v>
      </c>
    </row>
    <row r="2045" customFormat="false" ht="15" hidden="false" customHeight="false" outlineLevel="0" collapsed="false">
      <c r="A2045" s="28" t="n">
        <v>215</v>
      </c>
      <c r="B2045" s="29" t="n">
        <v>45838</v>
      </c>
      <c r="C2045" s="28" t="n">
        <v>186083.31</v>
      </c>
      <c r="D2045" s="28" t="n">
        <v>0</v>
      </c>
      <c r="E2045" s="28" t="n">
        <v>0</v>
      </c>
      <c r="F2045" s="28" t="s">
        <v>345</v>
      </c>
      <c r="G2045" s="28" t="n">
        <v>0</v>
      </c>
      <c r="H2045" s="28" t="n">
        <v>0</v>
      </c>
      <c r="I2045" s="28" t="n">
        <v>0</v>
      </c>
      <c r="J2045" s="28" t="n">
        <v>340</v>
      </c>
      <c r="K2045" s="28" t="n">
        <v>7</v>
      </c>
      <c r="L2045" s="28" t="n">
        <v>2</v>
      </c>
      <c r="M2045" s="28" t="s">
        <v>147</v>
      </c>
      <c r="N2045" s="28" t="s">
        <v>138</v>
      </c>
      <c r="O2045" s="29" t="n">
        <v>45601</v>
      </c>
      <c r="P2045" s="28" t="n">
        <f aca="false">ROUNDDOWN(($B2045-$O2045)/30,0)</f>
        <v>7</v>
      </c>
      <c r="Q2045" s="28" t="str">
        <f aca="false">TEXT($B2045,"yyyy-mm")</f>
        <v>2025-06</v>
      </c>
      <c r="R2045" s="28" t="n">
        <f aca="false">IF(AND($O2045&gt;=DATE(2025,1,1),$O2045&lt;=DATE(2025,4,30)),1,0)</f>
        <v>0</v>
      </c>
    </row>
    <row r="2046" customFormat="false" ht="15" hidden="false" customHeight="false" outlineLevel="0" collapsed="false">
      <c r="A2046" s="28" t="n">
        <v>215</v>
      </c>
      <c r="B2046" s="29" t="n">
        <v>45869</v>
      </c>
      <c r="C2046" s="28" t="n">
        <v>179666.64</v>
      </c>
      <c r="D2046" s="28" t="n">
        <v>0</v>
      </c>
      <c r="E2046" s="28" t="n">
        <v>0</v>
      </c>
      <c r="F2046" s="28" t="s">
        <v>345</v>
      </c>
      <c r="G2046" s="28" t="n">
        <v>0</v>
      </c>
      <c r="H2046" s="28" t="n">
        <v>0</v>
      </c>
      <c r="I2046" s="28" t="n">
        <v>0</v>
      </c>
      <c r="J2046" s="28" t="n">
        <v>340</v>
      </c>
      <c r="K2046" s="28" t="n">
        <v>7</v>
      </c>
      <c r="L2046" s="28" t="n">
        <v>2</v>
      </c>
      <c r="M2046" s="28" t="s">
        <v>147</v>
      </c>
      <c r="N2046" s="28" t="s">
        <v>138</v>
      </c>
      <c r="O2046" s="29" t="n">
        <v>45601</v>
      </c>
      <c r="P2046" s="28" t="n">
        <f aca="false">ROUNDDOWN(($B2046-$O2046)/30,0)</f>
        <v>8</v>
      </c>
      <c r="Q2046" s="28" t="str">
        <f aca="false">TEXT($B2046,"yyyy-mm")</f>
        <v>2025-07</v>
      </c>
      <c r="R2046" s="28" t="n">
        <f aca="false">IF(AND($O2046&gt;=DATE(2025,1,1),$O2046&lt;=DATE(2025,4,30)),1,0)</f>
        <v>0</v>
      </c>
    </row>
    <row r="2047" customFormat="false" ht="15" hidden="false" customHeight="false" outlineLevel="0" collapsed="false">
      <c r="A2047" s="28" t="n">
        <v>215</v>
      </c>
      <c r="B2047" s="29" t="n">
        <v>45900</v>
      </c>
      <c r="C2047" s="28" t="n">
        <v>173249.97</v>
      </c>
      <c r="D2047" s="28" t="n">
        <v>0</v>
      </c>
      <c r="E2047" s="28" t="n">
        <v>0</v>
      </c>
      <c r="F2047" s="28" t="s">
        <v>345</v>
      </c>
      <c r="G2047" s="28" t="n">
        <v>0</v>
      </c>
      <c r="H2047" s="28" t="n">
        <v>0</v>
      </c>
      <c r="I2047" s="28" t="n">
        <v>0</v>
      </c>
      <c r="J2047" s="28" t="n">
        <v>340</v>
      </c>
      <c r="K2047" s="28" t="n">
        <v>7</v>
      </c>
      <c r="L2047" s="28" t="n">
        <v>2</v>
      </c>
      <c r="M2047" s="28" t="s">
        <v>147</v>
      </c>
      <c r="N2047" s="28" t="s">
        <v>138</v>
      </c>
      <c r="O2047" s="29" t="n">
        <v>45601</v>
      </c>
      <c r="P2047" s="28" t="n">
        <f aca="false">ROUNDDOWN(($B2047-$O2047)/30,0)</f>
        <v>9</v>
      </c>
      <c r="Q2047" s="28" t="str">
        <f aca="false">TEXT($B2047,"yyyy-mm")</f>
        <v>2025-08</v>
      </c>
      <c r="R2047" s="28" t="n">
        <f aca="false">IF(AND($O2047&gt;=DATE(2025,1,1),$O2047&lt;=DATE(2025,4,30)),1,0)</f>
        <v>0</v>
      </c>
    </row>
    <row r="2048" customFormat="false" ht="15" hidden="false" customHeight="false" outlineLevel="0" collapsed="false">
      <c r="A2048" s="28" t="n">
        <v>215</v>
      </c>
      <c r="B2048" s="29" t="n">
        <v>45930</v>
      </c>
      <c r="C2048" s="28" t="n">
        <v>166833.3</v>
      </c>
      <c r="D2048" s="28" t="n">
        <v>0</v>
      </c>
      <c r="E2048" s="28" t="n">
        <v>0</v>
      </c>
      <c r="F2048" s="28" t="s">
        <v>345</v>
      </c>
      <c r="G2048" s="28" t="n">
        <v>0</v>
      </c>
      <c r="H2048" s="28" t="n">
        <v>0</v>
      </c>
      <c r="I2048" s="28" t="n">
        <v>0</v>
      </c>
      <c r="J2048" s="28" t="n">
        <v>340</v>
      </c>
      <c r="K2048" s="28" t="n">
        <v>7</v>
      </c>
      <c r="L2048" s="28" t="n">
        <v>2</v>
      </c>
      <c r="M2048" s="28" t="s">
        <v>147</v>
      </c>
      <c r="N2048" s="28" t="s">
        <v>138</v>
      </c>
      <c r="O2048" s="29" t="n">
        <v>45601</v>
      </c>
      <c r="P2048" s="28" t="n">
        <f aca="false">ROUNDDOWN(($B2048-$O2048)/30,0)</f>
        <v>10</v>
      </c>
      <c r="Q2048" s="28" t="str">
        <f aca="false">TEXT($B2048,"yyyy-mm")</f>
        <v>2025-09</v>
      </c>
      <c r="R2048" s="28" t="n">
        <f aca="false">IF(AND($O2048&gt;=DATE(2025,1,1),$O2048&lt;=DATE(2025,4,30)),1,0)</f>
        <v>0</v>
      </c>
    </row>
    <row r="2049" customFormat="false" ht="15" hidden="false" customHeight="false" outlineLevel="0" collapsed="false">
      <c r="A2049" s="28" t="n">
        <v>215</v>
      </c>
      <c r="B2049" s="29" t="n">
        <v>45961</v>
      </c>
      <c r="C2049" s="28" t="n">
        <v>160416.63</v>
      </c>
      <c r="D2049" s="28" t="n">
        <v>0</v>
      </c>
      <c r="E2049" s="28" t="n">
        <v>0</v>
      </c>
      <c r="F2049" s="28" t="s">
        <v>345</v>
      </c>
      <c r="G2049" s="28" t="n">
        <v>0</v>
      </c>
      <c r="H2049" s="28" t="n">
        <v>0</v>
      </c>
      <c r="I2049" s="28" t="n">
        <v>0</v>
      </c>
      <c r="J2049" s="28" t="n">
        <v>340</v>
      </c>
      <c r="K2049" s="28" t="n">
        <v>7</v>
      </c>
      <c r="L2049" s="28" t="n">
        <v>2</v>
      </c>
      <c r="M2049" s="28" t="s">
        <v>147</v>
      </c>
      <c r="N2049" s="28" t="s">
        <v>138</v>
      </c>
      <c r="O2049" s="29" t="n">
        <v>45601</v>
      </c>
      <c r="P2049" s="28" t="n">
        <f aca="false">ROUNDDOWN(($B2049-$O2049)/30,0)</f>
        <v>12</v>
      </c>
      <c r="Q2049" s="28" t="str">
        <f aca="false">TEXT($B2049,"yyyy-mm")</f>
        <v>2025-10</v>
      </c>
      <c r="R2049" s="28" t="n">
        <f aca="false">IF(AND($O2049&gt;=DATE(2025,1,1),$O2049&lt;=DATE(2025,4,30)),1,0)</f>
        <v>0</v>
      </c>
    </row>
    <row r="2050" customFormat="false" ht="15" hidden="false" customHeight="false" outlineLevel="0" collapsed="false">
      <c r="A2050" s="28" t="n">
        <v>215</v>
      </c>
      <c r="B2050" s="29" t="n">
        <v>45991</v>
      </c>
      <c r="C2050" s="28" t="n">
        <v>153999.96</v>
      </c>
      <c r="D2050" s="28" t="n">
        <v>0</v>
      </c>
      <c r="E2050" s="28" t="n">
        <v>0</v>
      </c>
      <c r="F2050" s="28" t="s">
        <v>345</v>
      </c>
      <c r="G2050" s="28" t="n">
        <v>0</v>
      </c>
      <c r="H2050" s="28" t="n">
        <v>0</v>
      </c>
      <c r="I2050" s="28" t="n">
        <v>0</v>
      </c>
      <c r="J2050" s="28" t="n">
        <v>340</v>
      </c>
      <c r="K2050" s="28" t="n">
        <v>7</v>
      </c>
      <c r="L2050" s="28" t="n">
        <v>2</v>
      </c>
      <c r="M2050" s="28" t="s">
        <v>147</v>
      </c>
      <c r="N2050" s="28" t="s">
        <v>138</v>
      </c>
      <c r="O2050" s="29" t="n">
        <v>45601</v>
      </c>
      <c r="P2050" s="28" t="n">
        <f aca="false">ROUNDDOWN(($B2050-$O2050)/30,0)</f>
        <v>13</v>
      </c>
      <c r="Q2050" s="28" t="str">
        <f aca="false">TEXT($B2050,"yyyy-mm")</f>
        <v>2025-11</v>
      </c>
      <c r="R2050" s="28" t="n">
        <f aca="false">IF(AND($O2050&gt;=DATE(2025,1,1),$O2050&lt;=DATE(2025,4,30)),1,0)</f>
        <v>0</v>
      </c>
    </row>
    <row r="2051" customFormat="false" ht="15" hidden="false" customHeight="false" outlineLevel="0" collapsed="false">
      <c r="A2051" s="28" t="n">
        <v>215</v>
      </c>
      <c r="B2051" s="29" t="n">
        <v>46022</v>
      </c>
      <c r="C2051" s="28" t="n">
        <v>147583.29</v>
      </c>
      <c r="D2051" s="28" t="n">
        <v>0</v>
      </c>
      <c r="E2051" s="28" t="n">
        <v>0</v>
      </c>
      <c r="F2051" s="28" t="s">
        <v>345</v>
      </c>
      <c r="G2051" s="28" t="n">
        <v>0</v>
      </c>
      <c r="H2051" s="28" t="n">
        <v>0</v>
      </c>
      <c r="I2051" s="28" t="n">
        <v>0</v>
      </c>
      <c r="J2051" s="28" t="n">
        <v>340</v>
      </c>
      <c r="K2051" s="28" t="n">
        <v>7</v>
      </c>
      <c r="L2051" s="28" t="n">
        <v>2</v>
      </c>
      <c r="M2051" s="28" t="s">
        <v>147</v>
      </c>
      <c r="N2051" s="28" t="s">
        <v>138</v>
      </c>
      <c r="O2051" s="29" t="n">
        <v>45601</v>
      </c>
      <c r="P2051" s="28" t="n">
        <f aca="false">ROUNDDOWN(($B2051-$O2051)/30,0)</f>
        <v>14</v>
      </c>
      <c r="Q2051" s="28" t="str">
        <f aca="false">TEXT($B2051,"yyyy-mm")</f>
        <v>2025-12</v>
      </c>
      <c r="R2051" s="28" t="n">
        <f aca="false">IF(AND($O2051&gt;=DATE(2025,1,1),$O2051&lt;=DATE(2025,4,30)),1,0)</f>
        <v>0</v>
      </c>
    </row>
    <row r="2052" customFormat="false" ht="15" hidden="false" customHeight="false" outlineLevel="0" collapsed="false">
      <c r="A2052" s="28" t="n">
        <v>215</v>
      </c>
      <c r="B2052" s="29" t="n">
        <v>46053</v>
      </c>
      <c r="C2052" s="28" t="n">
        <v>141166.62</v>
      </c>
      <c r="D2052" s="28" t="n">
        <v>0</v>
      </c>
      <c r="E2052" s="28" t="n">
        <v>0</v>
      </c>
      <c r="F2052" s="28" t="s">
        <v>345</v>
      </c>
      <c r="G2052" s="28" t="n">
        <v>0</v>
      </c>
      <c r="H2052" s="28" t="n">
        <v>0</v>
      </c>
      <c r="I2052" s="28" t="n">
        <v>0</v>
      </c>
      <c r="J2052" s="28" t="n">
        <v>340</v>
      </c>
      <c r="K2052" s="28" t="n">
        <v>7</v>
      </c>
      <c r="L2052" s="28" t="n">
        <v>2</v>
      </c>
      <c r="M2052" s="28" t="s">
        <v>147</v>
      </c>
      <c r="N2052" s="28" t="s">
        <v>138</v>
      </c>
      <c r="O2052" s="29" t="n">
        <v>45601</v>
      </c>
      <c r="P2052" s="28" t="n">
        <f aca="false">ROUNDDOWN(($B2052-$O2052)/30,0)</f>
        <v>15</v>
      </c>
      <c r="Q2052" s="28" t="str">
        <f aca="false">TEXT($B2052,"yyyy-mm")</f>
        <v>2026-01</v>
      </c>
      <c r="R2052" s="28" t="n">
        <f aca="false">IF(AND($O2052&gt;=DATE(2025,1,1),$O2052&lt;=DATE(2025,4,30)),1,0)</f>
        <v>0</v>
      </c>
    </row>
    <row r="2053" customFormat="false" ht="15" hidden="false" customHeight="false" outlineLevel="0" collapsed="false">
      <c r="A2053" s="28" t="n">
        <v>215</v>
      </c>
      <c r="B2053" s="29" t="n">
        <v>46081</v>
      </c>
      <c r="C2053" s="28" t="n">
        <v>134749.95</v>
      </c>
      <c r="D2053" s="28" t="n">
        <v>0</v>
      </c>
      <c r="E2053" s="28" t="n">
        <v>0</v>
      </c>
      <c r="F2053" s="28" t="s">
        <v>345</v>
      </c>
      <c r="G2053" s="28" t="n">
        <v>0</v>
      </c>
      <c r="H2053" s="28" t="n">
        <v>0</v>
      </c>
      <c r="I2053" s="28" t="n">
        <v>0</v>
      </c>
      <c r="J2053" s="28" t="n">
        <v>340</v>
      </c>
      <c r="K2053" s="28" t="n">
        <v>7</v>
      </c>
      <c r="L2053" s="28" t="n">
        <v>2</v>
      </c>
      <c r="M2053" s="28" t="s">
        <v>147</v>
      </c>
      <c r="N2053" s="28" t="s">
        <v>138</v>
      </c>
      <c r="O2053" s="29" t="n">
        <v>45601</v>
      </c>
      <c r="P2053" s="28" t="n">
        <f aca="false">ROUNDDOWN(($B2053-$O2053)/30,0)</f>
        <v>16</v>
      </c>
      <c r="Q2053" s="28" t="str">
        <f aca="false">TEXT($B2053,"yyyy-mm")</f>
        <v>2026-02</v>
      </c>
      <c r="R2053" s="28" t="n">
        <f aca="false">IF(AND($O2053&gt;=DATE(2025,1,1),$O2053&lt;=DATE(2025,4,30)),1,0)</f>
        <v>0</v>
      </c>
    </row>
    <row r="2054" customFormat="false" ht="15" hidden="false" customHeight="false" outlineLevel="0" collapsed="false">
      <c r="A2054" s="28" t="n">
        <v>215</v>
      </c>
      <c r="B2054" s="29" t="n">
        <v>46112</v>
      </c>
      <c r="C2054" s="28" t="n">
        <v>128333.28</v>
      </c>
      <c r="D2054" s="28" t="n">
        <v>0</v>
      </c>
      <c r="E2054" s="28" t="n">
        <v>0</v>
      </c>
      <c r="F2054" s="28" t="s">
        <v>345</v>
      </c>
      <c r="G2054" s="28" t="n">
        <v>0</v>
      </c>
      <c r="H2054" s="28" t="n">
        <v>0</v>
      </c>
      <c r="I2054" s="28" t="n">
        <v>0</v>
      </c>
      <c r="J2054" s="28" t="n">
        <v>340</v>
      </c>
      <c r="K2054" s="28" t="n">
        <v>7</v>
      </c>
      <c r="L2054" s="28" t="n">
        <v>2</v>
      </c>
      <c r="M2054" s="28" t="s">
        <v>147</v>
      </c>
      <c r="N2054" s="28" t="s">
        <v>138</v>
      </c>
      <c r="O2054" s="29" t="n">
        <v>45601</v>
      </c>
      <c r="P2054" s="28" t="n">
        <f aca="false">ROUNDDOWN(($B2054-$O2054)/30,0)</f>
        <v>17</v>
      </c>
      <c r="Q2054" s="28" t="str">
        <f aca="false">TEXT($B2054,"yyyy-mm")</f>
        <v>2026-03</v>
      </c>
      <c r="R2054" s="28" t="n">
        <f aca="false">IF(AND($O2054&gt;=DATE(2025,1,1),$O2054&lt;=DATE(2025,4,30)),1,0)</f>
        <v>0</v>
      </c>
    </row>
    <row r="2055" customFormat="false" ht="15" hidden="false" customHeight="false" outlineLevel="0" collapsed="false">
      <c r="A2055" s="28" t="n">
        <v>215</v>
      </c>
      <c r="B2055" s="29" t="n">
        <v>46142</v>
      </c>
      <c r="C2055" s="28" t="n">
        <v>121916.61</v>
      </c>
      <c r="D2055" s="28" t="n">
        <v>0</v>
      </c>
      <c r="E2055" s="28" t="n">
        <v>0</v>
      </c>
      <c r="F2055" s="28" t="s">
        <v>345</v>
      </c>
      <c r="G2055" s="28" t="n">
        <v>0</v>
      </c>
      <c r="H2055" s="28" t="n">
        <v>0</v>
      </c>
      <c r="I2055" s="28" t="n">
        <v>0</v>
      </c>
      <c r="J2055" s="28" t="n">
        <v>340</v>
      </c>
      <c r="K2055" s="28" t="n">
        <v>7</v>
      </c>
      <c r="L2055" s="28" t="n">
        <v>2</v>
      </c>
      <c r="M2055" s="28" t="s">
        <v>147</v>
      </c>
      <c r="N2055" s="28" t="s">
        <v>138</v>
      </c>
      <c r="O2055" s="29" t="n">
        <v>45601</v>
      </c>
      <c r="P2055" s="28" t="n">
        <f aca="false">ROUNDDOWN(($B2055-$O2055)/30,0)</f>
        <v>18</v>
      </c>
      <c r="Q2055" s="28" t="str">
        <f aca="false">TEXT($B2055,"yyyy-mm")</f>
        <v>2026-04</v>
      </c>
      <c r="R2055" s="28" t="n">
        <f aca="false">IF(AND($O2055&gt;=DATE(2025,1,1),$O2055&lt;=DATE(2025,4,30)),1,0)</f>
        <v>0</v>
      </c>
    </row>
    <row r="2056" customFormat="false" ht="15" hidden="false" customHeight="false" outlineLevel="0" collapsed="false">
      <c r="A2056" s="28" t="n">
        <v>215</v>
      </c>
      <c r="B2056" s="29" t="n">
        <v>46173</v>
      </c>
      <c r="C2056" s="28" t="n">
        <v>115499.94</v>
      </c>
      <c r="D2056" s="28" t="n">
        <v>0</v>
      </c>
      <c r="E2056" s="28" t="n">
        <v>0</v>
      </c>
      <c r="F2056" s="28" t="s">
        <v>345</v>
      </c>
      <c r="G2056" s="28" t="n">
        <v>0</v>
      </c>
      <c r="H2056" s="28" t="n">
        <v>0</v>
      </c>
      <c r="I2056" s="28" t="n">
        <v>0</v>
      </c>
      <c r="J2056" s="28" t="n">
        <v>340</v>
      </c>
      <c r="K2056" s="28" t="n">
        <v>7</v>
      </c>
      <c r="L2056" s="28" t="n">
        <v>2</v>
      </c>
      <c r="M2056" s="28" t="s">
        <v>147</v>
      </c>
      <c r="N2056" s="28" t="s">
        <v>138</v>
      </c>
      <c r="O2056" s="29" t="n">
        <v>45601</v>
      </c>
      <c r="P2056" s="28" t="n">
        <f aca="false">ROUNDDOWN(($B2056-$O2056)/30,0)</f>
        <v>19</v>
      </c>
      <c r="Q2056" s="28" t="str">
        <f aca="false">TEXT($B2056,"yyyy-mm")</f>
        <v>2026-05</v>
      </c>
      <c r="R2056" s="28" t="n">
        <f aca="false">IF(AND($O2056&gt;=DATE(2025,1,1),$O2056&lt;=DATE(2025,4,30)),1,0)</f>
        <v>0</v>
      </c>
    </row>
    <row r="2057" customFormat="false" ht="15" hidden="false" customHeight="false" outlineLevel="0" collapsed="false">
      <c r="A2057" s="28" t="n">
        <v>215</v>
      </c>
      <c r="B2057" s="29" t="n">
        <v>46203</v>
      </c>
      <c r="C2057" s="28" t="n">
        <v>109083.27</v>
      </c>
      <c r="D2057" s="28" t="n">
        <v>0</v>
      </c>
      <c r="E2057" s="28" t="n">
        <v>0</v>
      </c>
      <c r="F2057" s="28" t="s">
        <v>345</v>
      </c>
      <c r="G2057" s="28" t="n">
        <v>0</v>
      </c>
      <c r="H2057" s="28" t="n">
        <v>0</v>
      </c>
      <c r="I2057" s="28" t="n">
        <v>0</v>
      </c>
      <c r="J2057" s="28" t="n">
        <v>340</v>
      </c>
      <c r="K2057" s="28" t="n">
        <v>7</v>
      </c>
      <c r="L2057" s="28" t="n">
        <v>2</v>
      </c>
      <c r="M2057" s="28" t="s">
        <v>147</v>
      </c>
      <c r="N2057" s="28" t="s">
        <v>138</v>
      </c>
      <c r="O2057" s="29" t="n">
        <v>45601</v>
      </c>
      <c r="P2057" s="28" t="n">
        <f aca="false">ROUNDDOWN(($B2057-$O2057)/30,0)</f>
        <v>20</v>
      </c>
      <c r="Q2057" s="28" t="str">
        <f aca="false">TEXT($B2057,"yyyy-mm")</f>
        <v>2026-06</v>
      </c>
      <c r="R2057" s="28" t="n">
        <f aca="false">IF(AND($O2057&gt;=DATE(2025,1,1),$O2057&lt;=DATE(2025,4,30)),1,0)</f>
        <v>0</v>
      </c>
    </row>
    <row r="2058" customFormat="false" ht="15" hidden="false" customHeight="false" outlineLevel="0" collapsed="false">
      <c r="A2058" s="28" t="n">
        <v>215</v>
      </c>
      <c r="B2058" s="29" t="n">
        <v>46234</v>
      </c>
      <c r="C2058" s="28" t="n">
        <v>102666.6</v>
      </c>
      <c r="D2058" s="28" t="n">
        <v>0</v>
      </c>
      <c r="E2058" s="28" t="n">
        <v>0</v>
      </c>
      <c r="F2058" s="28" t="s">
        <v>345</v>
      </c>
      <c r="G2058" s="28" t="n">
        <v>0</v>
      </c>
      <c r="H2058" s="28" t="n">
        <v>0</v>
      </c>
      <c r="I2058" s="28" t="n">
        <v>0</v>
      </c>
      <c r="J2058" s="28" t="n">
        <v>340</v>
      </c>
      <c r="K2058" s="28" t="n">
        <v>7</v>
      </c>
      <c r="L2058" s="28" t="n">
        <v>2</v>
      </c>
      <c r="M2058" s="28" t="s">
        <v>147</v>
      </c>
      <c r="N2058" s="28" t="s">
        <v>138</v>
      </c>
      <c r="O2058" s="29" t="n">
        <v>45601</v>
      </c>
      <c r="P2058" s="28" t="n">
        <f aca="false">ROUNDDOWN(($B2058-$O2058)/30,0)</f>
        <v>21</v>
      </c>
      <c r="Q2058" s="28" t="str">
        <f aca="false">TEXT($B2058,"yyyy-mm")</f>
        <v>2026-07</v>
      </c>
      <c r="R2058" s="28" t="n">
        <f aca="false">IF(AND($O2058&gt;=DATE(2025,1,1),$O2058&lt;=DATE(2025,4,30)),1,0)</f>
        <v>0</v>
      </c>
    </row>
    <row r="2059" customFormat="false" ht="15" hidden="false" customHeight="false" outlineLevel="0" collapsed="false">
      <c r="A2059" s="28" t="n">
        <v>215</v>
      </c>
      <c r="B2059" s="29" t="n">
        <v>46265</v>
      </c>
      <c r="C2059" s="28" t="n">
        <v>96249.93</v>
      </c>
      <c r="D2059" s="28" t="n">
        <v>0</v>
      </c>
      <c r="E2059" s="28" t="n">
        <v>0</v>
      </c>
      <c r="F2059" s="28" t="s">
        <v>345</v>
      </c>
      <c r="G2059" s="28" t="n">
        <v>0</v>
      </c>
      <c r="H2059" s="28" t="n">
        <v>0</v>
      </c>
      <c r="I2059" s="28" t="n">
        <v>0</v>
      </c>
      <c r="J2059" s="28" t="n">
        <v>340</v>
      </c>
      <c r="K2059" s="28" t="n">
        <v>7</v>
      </c>
      <c r="L2059" s="28" t="n">
        <v>2</v>
      </c>
      <c r="M2059" s="28" t="s">
        <v>147</v>
      </c>
      <c r="N2059" s="28" t="s">
        <v>138</v>
      </c>
      <c r="O2059" s="29" t="n">
        <v>45601</v>
      </c>
      <c r="P2059" s="28" t="n">
        <f aca="false">ROUNDDOWN(($B2059-$O2059)/30,0)</f>
        <v>22</v>
      </c>
      <c r="Q2059" s="28" t="str">
        <f aca="false">TEXT($B2059,"yyyy-mm")</f>
        <v>2026-08</v>
      </c>
      <c r="R2059" s="28" t="n">
        <f aca="false">IF(AND($O2059&gt;=DATE(2025,1,1),$O2059&lt;=DATE(2025,4,30)),1,0)</f>
        <v>0</v>
      </c>
    </row>
    <row r="2060" customFormat="false" ht="15" hidden="false" customHeight="false" outlineLevel="0" collapsed="false">
      <c r="A2060" s="28" t="n">
        <v>216</v>
      </c>
      <c r="B2060" s="29" t="n">
        <v>45412</v>
      </c>
      <c r="C2060" s="28" t="n">
        <v>25200</v>
      </c>
      <c r="D2060" s="28" t="n">
        <v>0</v>
      </c>
      <c r="E2060" s="28" t="n">
        <v>0</v>
      </c>
      <c r="F2060" s="28" t="s">
        <v>345</v>
      </c>
      <c r="G2060" s="28" t="n">
        <v>0</v>
      </c>
      <c r="H2060" s="28" t="n">
        <v>0</v>
      </c>
      <c r="I2060" s="28" t="n">
        <v>0</v>
      </c>
      <c r="J2060" s="28" t="n">
        <v>33</v>
      </c>
      <c r="K2060" s="28" t="n">
        <v>8</v>
      </c>
      <c r="L2060" s="28" t="n">
        <v>3</v>
      </c>
      <c r="M2060" s="28" t="s">
        <v>147</v>
      </c>
      <c r="N2060" s="28" t="s">
        <v>139</v>
      </c>
      <c r="O2060" s="29" t="n">
        <v>45406</v>
      </c>
      <c r="P2060" s="28" t="n">
        <f aca="false">ROUNDDOWN(($B2060-$O2060)/30,0)</f>
        <v>0</v>
      </c>
      <c r="Q2060" s="28" t="str">
        <f aca="false">TEXT($B2060,"yyyy-mm")</f>
        <v>2024-04</v>
      </c>
      <c r="R2060" s="28" t="n">
        <f aca="false">IF(AND($O2060&gt;=DATE(2025,1,1),$O2060&lt;=DATE(2025,4,30)),1,0)</f>
        <v>0</v>
      </c>
    </row>
    <row r="2061" customFormat="false" ht="15" hidden="false" customHeight="false" outlineLevel="0" collapsed="false">
      <c r="A2061" s="28" t="n">
        <v>216</v>
      </c>
      <c r="B2061" s="29" t="n">
        <v>45443</v>
      </c>
      <c r="C2061" s="28" t="n">
        <v>21000</v>
      </c>
      <c r="D2061" s="28" t="n">
        <v>0</v>
      </c>
      <c r="E2061" s="28" t="n">
        <v>0</v>
      </c>
      <c r="F2061" s="28" t="s">
        <v>345</v>
      </c>
      <c r="G2061" s="28" t="n">
        <v>0</v>
      </c>
      <c r="H2061" s="28" t="n">
        <v>0</v>
      </c>
      <c r="I2061" s="28" t="n">
        <v>0</v>
      </c>
      <c r="J2061" s="28" t="n">
        <v>33</v>
      </c>
      <c r="K2061" s="28" t="n">
        <v>8</v>
      </c>
      <c r="L2061" s="28" t="n">
        <v>3</v>
      </c>
      <c r="M2061" s="28" t="s">
        <v>147</v>
      </c>
      <c r="N2061" s="28" t="s">
        <v>139</v>
      </c>
      <c r="O2061" s="29" t="n">
        <v>45406</v>
      </c>
      <c r="P2061" s="28" t="n">
        <f aca="false">ROUNDDOWN(($B2061-$O2061)/30,0)</f>
        <v>1</v>
      </c>
      <c r="Q2061" s="28" t="str">
        <f aca="false">TEXT($B2061,"yyyy-mm")</f>
        <v>2024-05</v>
      </c>
      <c r="R2061" s="28" t="n">
        <f aca="false">IF(AND($O2061&gt;=DATE(2025,1,1),$O2061&lt;=DATE(2025,4,30)),1,0)</f>
        <v>0</v>
      </c>
    </row>
    <row r="2062" customFormat="false" ht="15" hidden="false" customHeight="false" outlineLevel="0" collapsed="false">
      <c r="A2062" s="28" t="n">
        <v>216</v>
      </c>
      <c r="B2062" s="29" t="n">
        <v>45473</v>
      </c>
      <c r="C2062" s="28" t="n">
        <v>16800</v>
      </c>
      <c r="D2062" s="28" t="n">
        <v>0</v>
      </c>
      <c r="E2062" s="28" t="n">
        <v>0</v>
      </c>
      <c r="F2062" s="28" t="s">
        <v>345</v>
      </c>
      <c r="G2062" s="28" t="n">
        <v>0</v>
      </c>
      <c r="H2062" s="28" t="n">
        <v>0</v>
      </c>
      <c r="I2062" s="28" t="n">
        <v>0</v>
      </c>
      <c r="J2062" s="28" t="n">
        <v>33</v>
      </c>
      <c r="K2062" s="28" t="n">
        <v>8</v>
      </c>
      <c r="L2062" s="28" t="n">
        <v>3</v>
      </c>
      <c r="M2062" s="28" t="s">
        <v>147</v>
      </c>
      <c r="N2062" s="28" t="s">
        <v>139</v>
      </c>
      <c r="O2062" s="29" t="n">
        <v>45406</v>
      </c>
      <c r="P2062" s="28" t="n">
        <f aca="false">ROUNDDOWN(($B2062-$O2062)/30,0)</f>
        <v>2</v>
      </c>
      <c r="Q2062" s="28" t="str">
        <f aca="false">TEXT($B2062,"yyyy-mm")</f>
        <v>2024-06</v>
      </c>
      <c r="R2062" s="28" t="n">
        <f aca="false">IF(AND($O2062&gt;=DATE(2025,1,1),$O2062&lt;=DATE(2025,4,30)),1,0)</f>
        <v>0</v>
      </c>
    </row>
    <row r="2063" customFormat="false" ht="15" hidden="false" customHeight="false" outlineLevel="0" collapsed="false">
      <c r="A2063" s="28" t="n">
        <v>216</v>
      </c>
      <c r="B2063" s="29" t="n">
        <v>45504</v>
      </c>
      <c r="C2063" s="28" t="n">
        <v>14985.26</v>
      </c>
      <c r="D2063" s="28" t="n">
        <v>2385.26</v>
      </c>
      <c r="E2063" s="28" t="n">
        <v>7</v>
      </c>
      <c r="F2063" s="28" t="s">
        <v>346</v>
      </c>
      <c r="G2063" s="28" t="n">
        <v>0</v>
      </c>
      <c r="H2063" s="28" t="n">
        <v>0</v>
      </c>
      <c r="I2063" s="28" t="n">
        <v>0</v>
      </c>
      <c r="J2063" s="28" t="n">
        <v>33</v>
      </c>
      <c r="K2063" s="28" t="n">
        <v>8</v>
      </c>
      <c r="L2063" s="28" t="n">
        <v>3</v>
      </c>
      <c r="M2063" s="28" t="s">
        <v>147</v>
      </c>
      <c r="N2063" s="28" t="s">
        <v>139</v>
      </c>
      <c r="O2063" s="29" t="n">
        <v>45406</v>
      </c>
      <c r="P2063" s="28" t="n">
        <f aca="false">ROUNDDOWN(($B2063-$O2063)/30,0)</f>
        <v>3</v>
      </c>
      <c r="Q2063" s="28" t="str">
        <f aca="false">TEXT($B2063,"yyyy-mm")</f>
        <v>2024-07</v>
      </c>
      <c r="R2063" s="28" t="n">
        <f aca="false">IF(AND($O2063&gt;=DATE(2025,1,1),$O2063&lt;=DATE(2025,4,30)),1,0)</f>
        <v>0</v>
      </c>
    </row>
    <row r="2064" customFormat="false" ht="15" hidden="false" customHeight="false" outlineLevel="0" collapsed="false">
      <c r="A2064" s="28" t="n">
        <v>216</v>
      </c>
      <c r="B2064" s="29" t="n">
        <v>45535</v>
      </c>
      <c r="C2064" s="28" t="n">
        <v>14985.26</v>
      </c>
      <c r="D2064" s="28" t="n">
        <v>6585.26</v>
      </c>
      <c r="E2064" s="28" t="n">
        <v>38</v>
      </c>
      <c r="F2064" s="28" t="s">
        <v>347</v>
      </c>
      <c r="G2064" s="28" t="n">
        <v>1</v>
      </c>
      <c r="H2064" s="28" t="n">
        <v>0</v>
      </c>
      <c r="I2064" s="28" t="n">
        <v>0</v>
      </c>
      <c r="J2064" s="28" t="n">
        <v>33</v>
      </c>
      <c r="K2064" s="28" t="n">
        <v>8</v>
      </c>
      <c r="L2064" s="28" t="n">
        <v>3</v>
      </c>
      <c r="M2064" s="28" t="s">
        <v>147</v>
      </c>
      <c r="N2064" s="28" t="s">
        <v>139</v>
      </c>
      <c r="O2064" s="29" t="n">
        <v>45406</v>
      </c>
      <c r="P2064" s="28" t="n">
        <f aca="false">ROUNDDOWN(($B2064-$O2064)/30,0)</f>
        <v>4</v>
      </c>
      <c r="Q2064" s="28" t="str">
        <f aca="false">TEXT($B2064,"yyyy-mm")</f>
        <v>2024-08</v>
      </c>
      <c r="R2064" s="28" t="n">
        <f aca="false">IF(AND($O2064&gt;=DATE(2025,1,1),$O2064&lt;=DATE(2025,4,30)),1,0)</f>
        <v>0</v>
      </c>
    </row>
    <row r="2065" customFormat="false" ht="15" hidden="false" customHeight="false" outlineLevel="0" collapsed="false">
      <c r="A2065" s="28" t="n">
        <v>216</v>
      </c>
      <c r="B2065" s="29" t="n">
        <v>45565</v>
      </c>
      <c r="C2065" s="28" t="n">
        <v>4200</v>
      </c>
      <c r="D2065" s="28" t="n">
        <v>0</v>
      </c>
      <c r="E2065" s="28" t="n">
        <v>0</v>
      </c>
      <c r="F2065" s="28" t="s">
        <v>345</v>
      </c>
      <c r="G2065" s="28" t="n">
        <v>0</v>
      </c>
      <c r="H2065" s="28" t="n">
        <v>0</v>
      </c>
      <c r="I2065" s="28" t="n">
        <v>0</v>
      </c>
      <c r="J2065" s="28" t="n">
        <v>33</v>
      </c>
      <c r="K2065" s="28" t="n">
        <v>8</v>
      </c>
      <c r="L2065" s="28" t="n">
        <v>3</v>
      </c>
      <c r="M2065" s="28" t="s">
        <v>147</v>
      </c>
      <c r="N2065" s="28" t="s">
        <v>139</v>
      </c>
      <c r="O2065" s="29" t="n">
        <v>45406</v>
      </c>
      <c r="P2065" s="28" t="n">
        <f aca="false">ROUNDDOWN(($B2065-$O2065)/30,0)</f>
        <v>5</v>
      </c>
      <c r="Q2065" s="28" t="str">
        <f aca="false">TEXT($B2065,"yyyy-mm")</f>
        <v>2024-09</v>
      </c>
      <c r="R2065" s="28" t="n">
        <f aca="false">IF(AND($O2065&gt;=DATE(2025,1,1),$O2065&lt;=DATE(2025,4,30)),1,0)</f>
        <v>0</v>
      </c>
    </row>
    <row r="2066" customFormat="false" ht="15" hidden="false" customHeight="false" outlineLevel="0" collapsed="false">
      <c r="A2066" s="28" t="n">
        <v>216</v>
      </c>
      <c r="B2066" s="29" t="n">
        <v>45596</v>
      </c>
      <c r="C2066" s="28" t="n">
        <v>0</v>
      </c>
      <c r="D2066" s="28" t="n">
        <v>0</v>
      </c>
      <c r="E2066" s="28" t="n">
        <v>0</v>
      </c>
      <c r="F2066" s="28" t="s">
        <v>345</v>
      </c>
      <c r="G2066" s="28" t="n">
        <v>0</v>
      </c>
      <c r="H2066" s="28" t="n">
        <v>0</v>
      </c>
      <c r="I2066" s="28" t="n">
        <v>0</v>
      </c>
      <c r="J2066" s="28" t="n">
        <v>33</v>
      </c>
      <c r="K2066" s="28" t="n">
        <v>8</v>
      </c>
      <c r="L2066" s="28" t="n">
        <v>3</v>
      </c>
      <c r="M2066" s="28" t="s">
        <v>147</v>
      </c>
      <c r="N2066" s="28" t="s">
        <v>139</v>
      </c>
      <c r="O2066" s="29" t="n">
        <v>45406</v>
      </c>
      <c r="P2066" s="28" t="n">
        <f aca="false">ROUNDDOWN(($B2066-$O2066)/30,0)</f>
        <v>6</v>
      </c>
      <c r="Q2066" s="28" t="str">
        <f aca="false">TEXT($B2066,"yyyy-mm")</f>
        <v>2024-10</v>
      </c>
      <c r="R2066" s="28" t="n">
        <f aca="false">IF(AND($O2066&gt;=DATE(2025,1,1),$O2066&lt;=DATE(2025,4,30)),1,0)</f>
        <v>0</v>
      </c>
    </row>
    <row r="2067" customFormat="false" ht="15" hidden="false" customHeight="false" outlineLevel="0" collapsed="false">
      <c r="A2067" s="28" t="n">
        <v>217</v>
      </c>
      <c r="B2067" s="29" t="n">
        <v>44681</v>
      </c>
      <c r="C2067" s="28" t="n">
        <v>7700</v>
      </c>
      <c r="D2067" s="28" t="n">
        <v>0</v>
      </c>
      <c r="E2067" s="28" t="n">
        <v>0</v>
      </c>
      <c r="F2067" s="28" t="s">
        <v>345</v>
      </c>
      <c r="G2067" s="28" t="n">
        <v>0</v>
      </c>
      <c r="H2067" s="28" t="n">
        <v>0</v>
      </c>
      <c r="I2067" s="28" t="n">
        <v>0</v>
      </c>
      <c r="J2067" s="28" t="n">
        <v>249</v>
      </c>
      <c r="K2067" s="28" t="n">
        <v>9</v>
      </c>
      <c r="L2067" s="28" t="n">
        <v>3</v>
      </c>
      <c r="M2067" s="28" t="s">
        <v>146</v>
      </c>
      <c r="N2067" s="28" t="s">
        <v>139</v>
      </c>
      <c r="O2067" s="29" t="n">
        <v>44675</v>
      </c>
      <c r="P2067" s="28" t="n">
        <f aca="false">ROUNDDOWN(($B2067-$O2067)/30,0)</f>
        <v>0</v>
      </c>
      <c r="Q2067" s="28" t="str">
        <f aca="false">TEXT($B2067,"yyyy-mm")</f>
        <v>2022-04</v>
      </c>
      <c r="R2067" s="28" t="n">
        <f aca="false">IF(AND($O2067&gt;=DATE(2025,1,1),$O2067&lt;=DATE(2025,4,30)),1,0)</f>
        <v>0</v>
      </c>
    </row>
    <row r="2068" customFormat="false" ht="15" hidden="false" customHeight="false" outlineLevel="0" collapsed="false">
      <c r="A2068" s="28" t="n">
        <v>217</v>
      </c>
      <c r="B2068" s="29" t="n">
        <v>44712</v>
      </c>
      <c r="C2068" s="28" t="n">
        <v>3850</v>
      </c>
      <c r="D2068" s="28" t="n">
        <v>0</v>
      </c>
      <c r="E2068" s="28" t="n">
        <v>0</v>
      </c>
      <c r="F2068" s="28" t="s">
        <v>345</v>
      </c>
      <c r="G2068" s="28" t="n">
        <v>0</v>
      </c>
      <c r="H2068" s="28" t="n">
        <v>0</v>
      </c>
      <c r="I2068" s="28" t="n">
        <v>0</v>
      </c>
      <c r="J2068" s="28" t="n">
        <v>249</v>
      </c>
      <c r="K2068" s="28" t="n">
        <v>9</v>
      </c>
      <c r="L2068" s="28" t="n">
        <v>3</v>
      </c>
      <c r="M2068" s="28" t="s">
        <v>146</v>
      </c>
      <c r="N2068" s="28" t="s">
        <v>139</v>
      </c>
      <c r="O2068" s="29" t="n">
        <v>44675</v>
      </c>
      <c r="P2068" s="28" t="n">
        <f aca="false">ROUNDDOWN(($B2068-$O2068)/30,0)</f>
        <v>1</v>
      </c>
      <c r="Q2068" s="28" t="str">
        <f aca="false">TEXT($B2068,"yyyy-mm")</f>
        <v>2022-05</v>
      </c>
      <c r="R2068" s="28" t="n">
        <f aca="false">IF(AND($O2068&gt;=DATE(2025,1,1),$O2068&lt;=DATE(2025,4,30)),1,0)</f>
        <v>0</v>
      </c>
    </row>
    <row r="2069" customFormat="false" ht="15" hidden="false" customHeight="false" outlineLevel="0" collapsed="false">
      <c r="A2069" s="28" t="n">
        <v>217</v>
      </c>
      <c r="B2069" s="29" t="n">
        <v>44742</v>
      </c>
      <c r="C2069" s="28" t="n">
        <v>0</v>
      </c>
      <c r="D2069" s="28" t="n">
        <v>0</v>
      </c>
      <c r="E2069" s="28" t="n">
        <v>0</v>
      </c>
      <c r="F2069" s="28" t="s">
        <v>345</v>
      </c>
      <c r="G2069" s="28" t="n">
        <v>0</v>
      </c>
      <c r="H2069" s="28" t="n">
        <v>0</v>
      </c>
      <c r="I2069" s="28" t="n">
        <v>0</v>
      </c>
      <c r="J2069" s="28" t="n">
        <v>249</v>
      </c>
      <c r="K2069" s="28" t="n">
        <v>9</v>
      </c>
      <c r="L2069" s="28" t="n">
        <v>3</v>
      </c>
      <c r="M2069" s="28" t="s">
        <v>146</v>
      </c>
      <c r="N2069" s="28" t="s">
        <v>139</v>
      </c>
      <c r="O2069" s="29" t="n">
        <v>44675</v>
      </c>
      <c r="P2069" s="28" t="n">
        <f aca="false">ROUNDDOWN(($B2069-$O2069)/30,0)</f>
        <v>2</v>
      </c>
      <c r="Q2069" s="28" t="str">
        <f aca="false">TEXT($B2069,"yyyy-mm")</f>
        <v>2022-06</v>
      </c>
      <c r="R2069" s="28" t="n">
        <f aca="false">IF(AND($O2069&gt;=DATE(2025,1,1),$O2069&lt;=DATE(2025,4,30)),1,0)</f>
        <v>0</v>
      </c>
    </row>
    <row r="2070" customFormat="false" ht="15" hidden="false" customHeight="false" outlineLevel="0" collapsed="false">
      <c r="A2070" s="28" t="n">
        <v>218</v>
      </c>
      <c r="B2070" s="29" t="n">
        <v>44773</v>
      </c>
      <c r="C2070" s="28" t="n">
        <v>28500</v>
      </c>
      <c r="D2070" s="28" t="n">
        <v>0</v>
      </c>
      <c r="E2070" s="28" t="n">
        <v>0</v>
      </c>
      <c r="F2070" s="28" t="s">
        <v>345</v>
      </c>
      <c r="G2070" s="28" t="n">
        <v>0</v>
      </c>
      <c r="H2070" s="28" t="n">
        <v>0</v>
      </c>
      <c r="I2070" s="28" t="n">
        <v>0</v>
      </c>
      <c r="J2070" s="28" t="n">
        <v>187</v>
      </c>
      <c r="K2070" s="28" t="n">
        <v>8</v>
      </c>
      <c r="L2070" s="28" t="n">
        <v>3</v>
      </c>
      <c r="M2070" s="28" t="s">
        <v>147</v>
      </c>
      <c r="N2070" s="28" t="s">
        <v>139</v>
      </c>
      <c r="O2070" s="29" t="n">
        <v>44746</v>
      </c>
      <c r="P2070" s="28" t="n">
        <f aca="false">ROUNDDOWN(($B2070-$O2070)/30,0)</f>
        <v>0</v>
      </c>
      <c r="Q2070" s="28" t="str">
        <f aca="false">TEXT($B2070,"yyyy-mm")</f>
        <v>2022-07</v>
      </c>
      <c r="R2070" s="28" t="n">
        <f aca="false">IF(AND($O2070&gt;=DATE(2025,1,1),$O2070&lt;=DATE(2025,4,30)),1,0)</f>
        <v>0</v>
      </c>
    </row>
    <row r="2071" customFormat="false" ht="15" hidden="false" customHeight="false" outlineLevel="0" collapsed="false">
      <c r="A2071" s="28" t="n">
        <v>218</v>
      </c>
      <c r="B2071" s="29" t="n">
        <v>44804</v>
      </c>
      <c r="C2071" s="28" t="n">
        <v>23750</v>
      </c>
      <c r="D2071" s="28" t="n">
        <v>0</v>
      </c>
      <c r="E2071" s="28" t="n">
        <v>0</v>
      </c>
      <c r="F2071" s="28" t="s">
        <v>345</v>
      </c>
      <c r="G2071" s="28" t="n">
        <v>0</v>
      </c>
      <c r="H2071" s="28" t="n">
        <v>0</v>
      </c>
      <c r="I2071" s="28" t="n">
        <v>0</v>
      </c>
      <c r="J2071" s="28" t="n">
        <v>187</v>
      </c>
      <c r="K2071" s="28" t="n">
        <v>8</v>
      </c>
      <c r="L2071" s="28" t="n">
        <v>3</v>
      </c>
      <c r="M2071" s="28" t="s">
        <v>147</v>
      </c>
      <c r="N2071" s="28" t="s">
        <v>139</v>
      </c>
      <c r="O2071" s="29" t="n">
        <v>44746</v>
      </c>
      <c r="P2071" s="28" t="n">
        <f aca="false">ROUNDDOWN(($B2071-$O2071)/30,0)</f>
        <v>1</v>
      </c>
      <c r="Q2071" s="28" t="str">
        <f aca="false">TEXT($B2071,"yyyy-mm")</f>
        <v>2022-08</v>
      </c>
      <c r="R2071" s="28" t="n">
        <f aca="false">IF(AND($O2071&gt;=DATE(2025,1,1),$O2071&lt;=DATE(2025,4,30)),1,0)</f>
        <v>0</v>
      </c>
    </row>
    <row r="2072" customFormat="false" ht="15" hidden="false" customHeight="false" outlineLevel="0" collapsed="false">
      <c r="A2072" s="28" t="n">
        <v>218</v>
      </c>
      <c r="B2072" s="29" t="n">
        <v>44834</v>
      </c>
      <c r="C2072" s="28" t="n">
        <v>23750</v>
      </c>
      <c r="D2072" s="28" t="n">
        <v>4750</v>
      </c>
      <c r="E2072" s="28" t="n">
        <v>26</v>
      </c>
      <c r="F2072" s="28" t="s">
        <v>346</v>
      </c>
      <c r="G2072" s="28" t="n">
        <v>0</v>
      </c>
      <c r="H2072" s="28" t="n">
        <v>0</v>
      </c>
      <c r="I2072" s="28" t="n">
        <v>0</v>
      </c>
      <c r="J2072" s="28" t="n">
        <v>187</v>
      </c>
      <c r="K2072" s="28" t="n">
        <v>8</v>
      </c>
      <c r="L2072" s="28" t="n">
        <v>3</v>
      </c>
      <c r="M2072" s="28" t="s">
        <v>147</v>
      </c>
      <c r="N2072" s="28" t="s">
        <v>139</v>
      </c>
      <c r="O2072" s="29" t="n">
        <v>44746</v>
      </c>
      <c r="P2072" s="28" t="n">
        <f aca="false">ROUNDDOWN(($B2072-$O2072)/30,0)</f>
        <v>2</v>
      </c>
      <c r="Q2072" s="28" t="str">
        <f aca="false">TEXT($B2072,"yyyy-mm")</f>
        <v>2022-09</v>
      </c>
      <c r="R2072" s="28" t="n">
        <f aca="false">IF(AND($O2072&gt;=DATE(2025,1,1),$O2072&lt;=DATE(2025,4,30)),1,0)</f>
        <v>0</v>
      </c>
    </row>
    <row r="2073" customFormat="false" ht="15" hidden="false" customHeight="false" outlineLevel="0" collapsed="false">
      <c r="A2073" s="28" t="n">
        <v>218</v>
      </c>
      <c r="B2073" s="29" t="n">
        <v>44865</v>
      </c>
      <c r="C2073" s="28" t="n">
        <v>20587.56</v>
      </c>
      <c r="D2073" s="28" t="n">
        <v>6337.56</v>
      </c>
      <c r="E2073" s="28" t="n">
        <v>57</v>
      </c>
      <c r="F2073" s="28" t="s">
        <v>347</v>
      </c>
      <c r="G2073" s="28" t="n">
        <v>1</v>
      </c>
      <c r="H2073" s="28" t="n">
        <v>0</v>
      </c>
      <c r="I2073" s="28" t="n">
        <v>0</v>
      </c>
      <c r="J2073" s="28" t="n">
        <v>187</v>
      </c>
      <c r="K2073" s="28" t="n">
        <v>8</v>
      </c>
      <c r="L2073" s="28" t="n">
        <v>3</v>
      </c>
      <c r="M2073" s="28" t="s">
        <v>147</v>
      </c>
      <c r="N2073" s="28" t="s">
        <v>139</v>
      </c>
      <c r="O2073" s="29" t="n">
        <v>44746</v>
      </c>
      <c r="P2073" s="28" t="n">
        <f aca="false">ROUNDDOWN(($B2073-$O2073)/30,0)</f>
        <v>3</v>
      </c>
      <c r="Q2073" s="28" t="str">
        <f aca="false">TEXT($B2073,"yyyy-mm")</f>
        <v>2022-10</v>
      </c>
      <c r="R2073" s="28" t="n">
        <f aca="false">IF(AND($O2073&gt;=DATE(2025,1,1),$O2073&lt;=DATE(2025,4,30)),1,0)</f>
        <v>0</v>
      </c>
    </row>
    <row r="2074" customFormat="false" ht="15" hidden="false" customHeight="false" outlineLevel="0" collapsed="false">
      <c r="A2074" s="28" t="n">
        <v>218</v>
      </c>
      <c r="B2074" s="29" t="n">
        <v>44895</v>
      </c>
      <c r="C2074" s="28" t="n">
        <v>18855.51</v>
      </c>
      <c r="D2074" s="28" t="n">
        <v>9355.51</v>
      </c>
      <c r="E2074" s="28" t="n">
        <v>87</v>
      </c>
      <c r="F2074" s="28" t="s">
        <v>348</v>
      </c>
      <c r="G2074" s="28" t="n">
        <v>1</v>
      </c>
      <c r="H2074" s="28" t="n">
        <v>1</v>
      </c>
      <c r="I2074" s="28" t="n">
        <v>0</v>
      </c>
      <c r="J2074" s="28" t="n">
        <v>187</v>
      </c>
      <c r="K2074" s="28" t="n">
        <v>8</v>
      </c>
      <c r="L2074" s="28" t="n">
        <v>3</v>
      </c>
      <c r="M2074" s="28" t="s">
        <v>147</v>
      </c>
      <c r="N2074" s="28" t="s">
        <v>139</v>
      </c>
      <c r="O2074" s="29" t="n">
        <v>44746</v>
      </c>
      <c r="P2074" s="28" t="n">
        <f aca="false">ROUNDDOWN(($B2074-$O2074)/30,0)</f>
        <v>4</v>
      </c>
      <c r="Q2074" s="28" t="str">
        <f aca="false">TEXT($B2074,"yyyy-mm")</f>
        <v>2022-11</v>
      </c>
      <c r="R2074" s="28" t="n">
        <f aca="false">IF(AND($O2074&gt;=DATE(2025,1,1),$O2074&lt;=DATE(2025,4,30)),1,0)</f>
        <v>0</v>
      </c>
    </row>
    <row r="2075" customFormat="false" ht="15" hidden="false" customHeight="false" outlineLevel="0" collapsed="false">
      <c r="A2075" s="28" t="n">
        <v>218</v>
      </c>
      <c r="B2075" s="29" t="n">
        <v>44926</v>
      </c>
      <c r="C2075" s="28" t="n">
        <v>16138.61</v>
      </c>
      <c r="D2075" s="28" t="n">
        <v>11388.61</v>
      </c>
      <c r="E2075" s="28" t="n">
        <v>118</v>
      </c>
      <c r="F2075" s="28" t="s">
        <v>349</v>
      </c>
      <c r="G2075" s="28" t="n">
        <v>1</v>
      </c>
      <c r="H2075" s="28" t="n">
        <v>1</v>
      </c>
      <c r="I2075" s="28" t="n">
        <v>1</v>
      </c>
      <c r="J2075" s="28" t="n">
        <v>187</v>
      </c>
      <c r="K2075" s="28" t="n">
        <v>8</v>
      </c>
      <c r="L2075" s="28" t="n">
        <v>3</v>
      </c>
      <c r="M2075" s="28" t="s">
        <v>147</v>
      </c>
      <c r="N2075" s="28" t="s">
        <v>139</v>
      </c>
      <c r="O2075" s="29" t="n">
        <v>44746</v>
      </c>
      <c r="P2075" s="28" t="n">
        <f aca="false">ROUNDDOWN(($B2075-$O2075)/30,0)</f>
        <v>6</v>
      </c>
      <c r="Q2075" s="28" t="str">
        <f aca="false">TEXT($B2075,"yyyy-mm")</f>
        <v>2022-12</v>
      </c>
      <c r="R2075" s="28" t="n">
        <f aca="false">IF(AND($O2075&gt;=DATE(2025,1,1),$O2075&lt;=DATE(2025,4,30)),1,0)</f>
        <v>0</v>
      </c>
    </row>
    <row r="2076" customFormat="false" ht="15" hidden="false" customHeight="false" outlineLevel="0" collapsed="false">
      <c r="A2076" s="28" t="n">
        <v>218</v>
      </c>
      <c r="B2076" s="29" t="n">
        <v>44957</v>
      </c>
      <c r="C2076" s="28" t="n">
        <v>16138.61</v>
      </c>
      <c r="D2076" s="28" t="n">
        <v>16138.61</v>
      </c>
      <c r="E2076" s="28" t="n">
        <v>149</v>
      </c>
      <c r="F2076" s="28" t="s">
        <v>349</v>
      </c>
      <c r="G2076" s="28" t="n">
        <v>1</v>
      </c>
      <c r="H2076" s="28" t="n">
        <v>1</v>
      </c>
      <c r="I2076" s="28" t="n">
        <v>1</v>
      </c>
      <c r="J2076" s="28" t="n">
        <v>187</v>
      </c>
      <c r="K2076" s="28" t="n">
        <v>8</v>
      </c>
      <c r="L2076" s="28" t="n">
        <v>3</v>
      </c>
      <c r="M2076" s="28" t="s">
        <v>147</v>
      </c>
      <c r="N2076" s="28" t="s">
        <v>139</v>
      </c>
      <c r="O2076" s="29" t="n">
        <v>44746</v>
      </c>
      <c r="P2076" s="28" t="n">
        <f aca="false">ROUNDDOWN(($B2076-$O2076)/30,0)</f>
        <v>7</v>
      </c>
      <c r="Q2076" s="28" t="str">
        <f aca="false">TEXT($B2076,"yyyy-mm")</f>
        <v>2023-01</v>
      </c>
      <c r="R2076" s="28" t="n">
        <f aca="false">IF(AND($O2076&gt;=DATE(2025,1,1),$O2076&lt;=DATE(2025,4,30)),1,0)</f>
        <v>0</v>
      </c>
    </row>
    <row r="2077" customFormat="false" ht="15" hidden="false" customHeight="false" outlineLevel="0" collapsed="false">
      <c r="A2077" s="28" t="n">
        <v>219</v>
      </c>
      <c r="B2077" s="29" t="n">
        <v>45443</v>
      </c>
      <c r="C2077" s="28" t="n">
        <v>105600</v>
      </c>
      <c r="D2077" s="28" t="n">
        <v>0</v>
      </c>
      <c r="E2077" s="28" t="n">
        <v>0</v>
      </c>
      <c r="F2077" s="28" t="s">
        <v>345</v>
      </c>
      <c r="G2077" s="28" t="n">
        <v>0</v>
      </c>
      <c r="H2077" s="28" t="n">
        <v>0</v>
      </c>
      <c r="I2077" s="28" t="n">
        <v>0</v>
      </c>
      <c r="J2077" s="28" t="n">
        <v>58</v>
      </c>
      <c r="K2077" s="28" t="n">
        <v>4</v>
      </c>
      <c r="L2077" s="28" t="n">
        <v>2</v>
      </c>
      <c r="M2077" s="28" t="s">
        <v>147</v>
      </c>
      <c r="N2077" s="28" t="s">
        <v>138</v>
      </c>
      <c r="O2077" s="29" t="n">
        <v>45429</v>
      </c>
      <c r="P2077" s="28" t="n">
        <f aca="false">ROUNDDOWN(($B2077-$O2077)/30,0)</f>
        <v>0</v>
      </c>
      <c r="Q2077" s="28" t="str">
        <f aca="false">TEXT($B2077,"yyyy-mm")</f>
        <v>2024-05</v>
      </c>
      <c r="R2077" s="28" t="n">
        <f aca="false">IF(AND($O2077&gt;=DATE(2025,1,1),$O2077&lt;=DATE(2025,4,30)),1,0)</f>
        <v>0</v>
      </c>
    </row>
    <row r="2078" customFormat="false" ht="15" hidden="false" customHeight="false" outlineLevel="0" collapsed="false">
      <c r="A2078" s="28" t="n">
        <v>219</v>
      </c>
      <c r="B2078" s="29" t="n">
        <v>45473</v>
      </c>
      <c r="C2078" s="28" t="n">
        <v>101200</v>
      </c>
      <c r="D2078" s="28" t="n">
        <v>0</v>
      </c>
      <c r="E2078" s="28" t="n">
        <v>0</v>
      </c>
      <c r="F2078" s="28" t="s">
        <v>345</v>
      </c>
      <c r="G2078" s="28" t="n">
        <v>0</v>
      </c>
      <c r="H2078" s="28" t="n">
        <v>0</v>
      </c>
      <c r="I2078" s="28" t="n">
        <v>0</v>
      </c>
      <c r="J2078" s="28" t="n">
        <v>58</v>
      </c>
      <c r="K2078" s="28" t="n">
        <v>4</v>
      </c>
      <c r="L2078" s="28" t="n">
        <v>2</v>
      </c>
      <c r="M2078" s="28" t="s">
        <v>147</v>
      </c>
      <c r="N2078" s="28" t="s">
        <v>138</v>
      </c>
      <c r="O2078" s="29" t="n">
        <v>45429</v>
      </c>
      <c r="P2078" s="28" t="n">
        <f aca="false">ROUNDDOWN(($B2078-$O2078)/30,0)</f>
        <v>1</v>
      </c>
      <c r="Q2078" s="28" t="str">
        <f aca="false">TEXT($B2078,"yyyy-mm")</f>
        <v>2024-06</v>
      </c>
      <c r="R2078" s="28" t="n">
        <f aca="false">IF(AND($O2078&gt;=DATE(2025,1,1),$O2078&lt;=DATE(2025,4,30)),1,0)</f>
        <v>0</v>
      </c>
    </row>
    <row r="2079" customFormat="false" ht="15" hidden="false" customHeight="false" outlineLevel="0" collapsed="false">
      <c r="A2079" s="28" t="n">
        <v>219</v>
      </c>
      <c r="B2079" s="29" t="n">
        <v>45504</v>
      </c>
      <c r="C2079" s="28" t="n">
        <v>96800</v>
      </c>
      <c r="D2079" s="28" t="n">
        <v>0</v>
      </c>
      <c r="E2079" s="28" t="n">
        <v>0</v>
      </c>
      <c r="F2079" s="28" t="s">
        <v>345</v>
      </c>
      <c r="G2079" s="28" t="n">
        <v>0</v>
      </c>
      <c r="H2079" s="28" t="n">
        <v>0</v>
      </c>
      <c r="I2079" s="28" t="n">
        <v>0</v>
      </c>
      <c r="J2079" s="28" t="n">
        <v>58</v>
      </c>
      <c r="K2079" s="28" t="n">
        <v>4</v>
      </c>
      <c r="L2079" s="28" t="n">
        <v>2</v>
      </c>
      <c r="M2079" s="28" t="s">
        <v>147</v>
      </c>
      <c r="N2079" s="28" t="s">
        <v>138</v>
      </c>
      <c r="O2079" s="29" t="n">
        <v>45429</v>
      </c>
      <c r="P2079" s="28" t="n">
        <f aca="false">ROUNDDOWN(($B2079-$O2079)/30,0)</f>
        <v>2</v>
      </c>
      <c r="Q2079" s="28" t="str">
        <f aca="false">TEXT($B2079,"yyyy-mm")</f>
        <v>2024-07</v>
      </c>
      <c r="R2079" s="28" t="n">
        <f aca="false">IF(AND($O2079&gt;=DATE(2025,1,1),$O2079&lt;=DATE(2025,4,30)),1,0)</f>
        <v>0</v>
      </c>
    </row>
    <row r="2080" customFormat="false" ht="15" hidden="false" customHeight="false" outlineLevel="0" collapsed="false">
      <c r="A2080" s="28" t="n">
        <v>219</v>
      </c>
      <c r="B2080" s="29" t="n">
        <v>45535</v>
      </c>
      <c r="C2080" s="28" t="n">
        <v>92400</v>
      </c>
      <c r="D2080" s="28" t="n">
        <v>0</v>
      </c>
      <c r="E2080" s="28" t="n">
        <v>0</v>
      </c>
      <c r="F2080" s="28" t="s">
        <v>345</v>
      </c>
      <c r="G2080" s="28" t="n">
        <v>0</v>
      </c>
      <c r="H2080" s="28" t="n">
        <v>0</v>
      </c>
      <c r="I2080" s="28" t="n">
        <v>0</v>
      </c>
      <c r="J2080" s="28" t="n">
        <v>58</v>
      </c>
      <c r="K2080" s="28" t="n">
        <v>4</v>
      </c>
      <c r="L2080" s="28" t="n">
        <v>2</v>
      </c>
      <c r="M2080" s="28" t="s">
        <v>147</v>
      </c>
      <c r="N2080" s="28" t="s">
        <v>138</v>
      </c>
      <c r="O2080" s="29" t="n">
        <v>45429</v>
      </c>
      <c r="P2080" s="28" t="n">
        <f aca="false">ROUNDDOWN(($B2080-$O2080)/30,0)</f>
        <v>3</v>
      </c>
      <c r="Q2080" s="28" t="str">
        <f aca="false">TEXT($B2080,"yyyy-mm")</f>
        <v>2024-08</v>
      </c>
      <c r="R2080" s="28" t="n">
        <f aca="false">IF(AND($O2080&gt;=DATE(2025,1,1),$O2080&lt;=DATE(2025,4,30)),1,0)</f>
        <v>0</v>
      </c>
    </row>
    <row r="2081" customFormat="false" ht="15" hidden="false" customHeight="false" outlineLevel="0" collapsed="false">
      <c r="A2081" s="28" t="n">
        <v>219</v>
      </c>
      <c r="B2081" s="29" t="n">
        <v>45565</v>
      </c>
      <c r="C2081" s="28" t="n">
        <v>88000</v>
      </c>
      <c r="D2081" s="28" t="n">
        <v>0</v>
      </c>
      <c r="E2081" s="28" t="n">
        <v>0</v>
      </c>
      <c r="F2081" s="28" t="s">
        <v>345</v>
      </c>
      <c r="G2081" s="28" t="n">
        <v>0</v>
      </c>
      <c r="H2081" s="28" t="n">
        <v>0</v>
      </c>
      <c r="I2081" s="28" t="n">
        <v>0</v>
      </c>
      <c r="J2081" s="28" t="n">
        <v>58</v>
      </c>
      <c r="K2081" s="28" t="n">
        <v>4</v>
      </c>
      <c r="L2081" s="28" t="n">
        <v>2</v>
      </c>
      <c r="M2081" s="28" t="s">
        <v>147</v>
      </c>
      <c r="N2081" s="28" t="s">
        <v>138</v>
      </c>
      <c r="O2081" s="29" t="n">
        <v>45429</v>
      </c>
      <c r="P2081" s="28" t="n">
        <f aca="false">ROUNDDOWN(($B2081-$O2081)/30,0)</f>
        <v>4</v>
      </c>
      <c r="Q2081" s="28" t="str">
        <f aca="false">TEXT($B2081,"yyyy-mm")</f>
        <v>2024-09</v>
      </c>
      <c r="R2081" s="28" t="n">
        <f aca="false">IF(AND($O2081&gt;=DATE(2025,1,1),$O2081&lt;=DATE(2025,4,30)),1,0)</f>
        <v>0</v>
      </c>
    </row>
    <row r="2082" customFormat="false" ht="15" hidden="false" customHeight="false" outlineLevel="0" collapsed="false">
      <c r="A2082" s="28" t="n">
        <v>219</v>
      </c>
      <c r="B2082" s="29" t="n">
        <v>45596</v>
      </c>
      <c r="C2082" s="28" t="n">
        <v>83600</v>
      </c>
      <c r="D2082" s="28" t="n">
        <v>0</v>
      </c>
      <c r="E2082" s="28" t="n">
        <v>0</v>
      </c>
      <c r="F2082" s="28" t="s">
        <v>345</v>
      </c>
      <c r="G2082" s="28" t="n">
        <v>0</v>
      </c>
      <c r="H2082" s="28" t="n">
        <v>0</v>
      </c>
      <c r="I2082" s="28" t="n">
        <v>0</v>
      </c>
      <c r="J2082" s="28" t="n">
        <v>58</v>
      </c>
      <c r="K2082" s="28" t="n">
        <v>4</v>
      </c>
      <c r="L2082" s="28" t="n">
        <v>2</v>
      </c>
      <c r="M2082" s="28" t="s">
        <v>147</v>
      </c>
      <c r="N2082" s="28" t="s">
        <v>138</v>
      </c>
      <c r="O2082" s="29" t="n">
        <v>45429</v>
      </c>
      <c r="P2082" s="28" t="n">
        <f aca="false">ROUNDDOWN(($B2082-$O2082)/30,0)</f>
        <v>5</v>
      </c>
      <c r="Q2082" s="28" t="str">
        <f aca="false">TEXT($B2082,"yyyy-mm")</f>
        <v>2024-10</v>
      </c>
      <c r="R2082" s="28" t="n">
        <f aca="false">IF(AND($O2082&gt;=DATE(2025,1,1),$O2082&lt;=DATE(2025,4,30)),1,0)</f>
        <v>0</v>
      </c>
    </row>
    <row r="2083" customFormat="false" ht="15" hidden="false" customHeight="false" outlineLevel="0" collapsed="false">
      <c r="A2083" s="28" t="n">
        <v>219</v>
      </c>
      <c r="B2083" s="29" t="n">
        <v>45626</v>
      </c>
      <c r="C2083" s="28" t="n">
        <v>79200</v>
      </c>
      <c r="D2083" s="28" t="n">
        <v>0</v>
      </c>
      <c r="E2083" s="28" t="n">
        <v>0</v>
      </c>
      <c r="F2083" s="28" t="s">
        <v>345</v>
      </c>
      <c r="G2083" s="28" t="n">
        <v>0</v>
      </c>
      <c r="H2083" s="28" t="n">
        <v>0</v>
      </c>
      <c r="I2083" s="28" t="n">
        <v>0</v>
      </c>
      <c r="J2083" s="28" t="n">
        <v>58</v>
      </c>
      <c r="K2083" s="28" t="n">
        <v>4</v>
      </c>
      <c r="L2083" s="28" t="n">
        <v>2</v>
      </c>
      <c r="M2083" s="28" t="s">
        <v>147</v>
      </c>
      <c r="N2083" s="28" t="s">
        <v>138</v>
      </c>
      <c r="O2083" s="29" t="n">
        <v>45429</v>
      </c>
      <c r="P2083" s="28" t="n">
        <f aca="false">ROUNDDOWN(($B2083-$O2083)/30,0)</f>
        <v>6</v>
      </c>
      <c r="Q2083" s="28" t="str">
        <f aca="false">TEXT($B2083,"yyyy-mm")</f>
        <v>2024-11</v>
      </c>
      <c r="R2083" s="28" t="n">
        <f aca="false">IF(AND($O2083&gt;=DATE(2025,1,1),$O2083&lt;=DATE(2025,4,30)),1,0)</f>
        <v>0</v>
      </c>
    </row>
    <row r="2084" customFormat="false" ht="15" hidden="false" customHeight="false" outlineLevel="0" collapsed="false">
      <c r="A2084" s="28" t="n">
        <v>219</v>
      </c>
      <c r="B2084" s="29" t="n">
        <v>45657</v>
      </c>
      <c r="C2084" s="28" t="n">
        <v>74800</v>
      </c>
      <c r="D2084" s="28" t="n">
        <v>0</v>
      </c>
      <c r="E2084" s="28" t="n">
        <v>0</v>
      </c>
      <c r="F2084" s="28" t="s">
        <v>345</v>
      </c>
      <c r="G2084" s="28" t="n">
        <v>0</v>
      </c>
      <c r="H2084" s="28" t="n">
        <v>0</v>
      </c>
      <c r="I2084" s="28" t="n">
        <v>0</v>
      </c>
      <c r="J2084" s="28" t="n">
        <v>58</v>
      </c>
      <c r="K2084" s="28" t="n">
        <v>4</v>
      </c>
      <c r="L2084" s="28" t="n">
        <v>2</v>
      </c>
      <c r="M2084" s="28" t="s">
        <v>147</v>
      </c>
      <c r="N2084" s="28" t="s">
        <v>138</v>
      </c>
      <c r="O2084" s="29" t="n">
        <v>45429</v>
      </c>
      <c r="P2084" s="28" t="n">
        <f aca="false">ROUNDDOWN(($B2084-$O2084)/30,0)</f>
        <v>7</v>
      </c>
      <c r="Q2084" s="28" t="str">
        <f aca="false">TEXT($B2084,"yyyy-mm")</f>
        <v>2024-12</v>
      </c>
      <c r="R2084" s="28" t="n">
        <f aca="false">IF(AND($O2084&gt;=DATE(2025,1,1),$O2084&lt;=DATE(2025,4,30)),1,0)</f>
        <v>0</v>
      </c>
    </row>
    <row r="2085" customFormat="false" ht="15" hidden="false" customHeight="false" outlineLevel="0" collapsed="false">
      <c r="A2085" s="28" t="n">
        <v>219</v>
      </c>
      <c r="B2085" s="29" t="n">
        <v>45688</v>
      </c>
      <c r="C2085" s="28" t="n">
        <v>70400</v>
      </c>
      <c r="D2085" s="28" t="n">
        <v>0</v>
      </c>
      <c r="E2085" s="28" t="n">
        <v>0</v>
      </c>
      <c r="F2085" s="28" t="s">
        <v>345</v>
      </c>
      <c r="G2085" s="28" t="n">
        <v>0</v>
      </c>
      <c r="H2085" s="28" t="n">
        <v>0</v>
      </c>
      <c r="I2085" s="28" t="n">
        <v>0</v>
      </c>
      <c r="J2085" s="28" t="n">
        <v>58</v>
      </c>
      <c r="K2085" s="28" t="n">
        <v>4</v>
      </c>
      <c r="L2085" s="28" t="n">
        <v>2</v>
      </c>
      <c r="M2085" s="28" t="s">
        <v>147</v>
      </c>
      <c r="N2085" s="28" t="s">
        <v>138</v>
      </c>
      <c r="O2085" s="29" t="n">
        <v>45429</v>
      </c>
      <c r="P2085" s="28" t="n">
        <f aca="false">ROUNDDOWN(($B2085-$O2085)/30,0)</f>
        <v>8</v>
      </c>
      <c r="Q2085" s="28" t="str">
        <f aca="false">TEXT($B2085,"yyyy-mm")</f>
        <v>2025-01</v>
      </c>
      <c r="R2085" s="28" t="n">
        <f aca="false">IF(AND($O2085&gt;=DATE(2025,1,1),$O2085&lt;=DATE(2025,4,30)),1,0)</f>
        <v>0</v>
      </c>
    </row>
    <row r="2086" customFormat="false" ht="15" hidden="false" customHeight="false" outlineLevel="0" collapsed="false">
      <c r="A2086" s="28" t="n">
        <v>219</v>
      </c>
      <c r="B2086" s="29" t="n">
        <v>45716</v>
      </c>
      <c r="C2086" s="28" t="n">
        <v>66000</v>
      </c>
      <c r="D2086" s="28" t="n">
        <v>0</v>
      </c>
      <c r="E2086" s="28" t="n">
        <v>0</v>
      </c>
      <c r="F2086" s="28" t="s">
        <v>345</v>
      </c>
      <c r="G2086" s="28" t="n">
        <v>0</v>
      </c>
      <c r="H2086" s="28" t="n">
        <v>0</v>
      </c>
      <c r="I2086" s="28" t="n">
        <v>0</v>
      </c>
      <c r="J2086" s="28" t="n">
        <v>58</v>
      </c>
      <c r="K2086" s="28" t="n">
        <v>4</v>
      </c>
      <c r="L2086" s="28" t="n">
        <v>2</v>
      </c>
      <c r="M2086" s="28" t="s">
        <v>147</v>
      </c>
      <c r="N2086" s="28" t="s">
        <v>138</v>
      </c>
      <c r="O2086" s="29" t="n">
        <v>45429</v>
      </c>
      <c r="P2086" s="28" t="n">
        <f aca="false">ROUNDDOWN(($B2086-$O2086)/30,0)</f>
        <v>9</v>
      </c>
      <c r="Q2086" s="28" t="str">
        <f aca="false">TEXT($B2086,"yyyy-mm")</f>
        <v>2025-02</v>
      </c>
      <c r="R2086" s="28" t="n">
        <f aca="false">IF(AND($O2086&gt;=DATE(2025,1,1),$O2086&lt;=DATE(2025,4,30)),1,0)</f>
        <v>0</v>
      </c>
    </row>
    <row r="2087" customFormat="false" ht="15" hidden="false" customHeight="false" outlineLevel="0" collapsed="false">
      <c r="A2087" s="28" t="n">
        <v>219</v>
      </c>
      <c r="B2087" s="29" t="n">
        <v>45747</v>
      </c>
      <c r="C2087" s="28" t="n">
        <v>61600</v>
      </c>
      <c r="D2087" s="28" t="n">
        <v>0</v>
      </c>
      <c r="E2087" s="28" t="n">
        <v>0</v>
      </c>
      <c r="F2087" s="28" t="s">
        <v>345</v>
      </c>
      <c r="G2087" s="28" t="n">
        <v>0</v>
      </c>
      <c r="H2087" s="28" t="n">
        <v>0</v>
      </c>
      <c r="I2087" s="28" t="n">
        <v>0</v>
      </c>
      <c r="J2087" s="28" t="n">
        <v>58</v>
      </c>
      <c r="K2087" s="28" t="n">
        <v>4</v>
      </c>
      <c r="L2087" s="28" t="n">
        <v>2</v>
      </c>
      <c r="M2087" s="28" t="s">
        <v>147</v>
      </c>
      <c r="N2087" s="28" t="s">
        <v>138</v>
      </c>
      <c r="O2087" s="29" t="n">
        <v>45429</v>
      </c>
      <c r="P2087" s="28" t="n">
        <f aca="false">ROUNDDOWN(($B2087-$O2087)/30,0)</f>
        <v>10</v>
      </c>
      <c r="Q2087" s="28" t="str">
        <f aca="false">TEXT($B2087,"yyyy-mm")</f>
        <v>2025-03</v>
      </c>
      <c r="R2087" s="28" t="n">
        <f aca="false">IF(AND($O2087&gt;=DATE(2025,1,1),$O2087&lt;=DATE(2025,4,30)),1,0)</f>
        <v>0</v>
      </c>
    </row>
    <row r="2088" customFormat="false" ht="15" hidden="false" customHeight="false" outlineLevel="0" collapsed="false">
      <c r="A2088" s="28" t="n">
        <v>219</v>
      </c>
      <c r="B2088" s="29" t="n">
        <v>45777</v>
      </c>
      <c r="C2088" s="28" t="n">
        <v>57200</v>
      </c>
      <c r="D2088" s="28" t="n">
        <v>0</v>
      </c>
      <c r="E2088" s="28" t="n">
        <v>0</v>
      </c>
      <c r="F2088" s="28" t="s">
        <v>345</v>
      </c>
      <c r="G2088" s="28" t="n">
        <v>0</v>
      </c>
      <c r="H2088" s="28" t="n">
        <v>0</v>
      </c>
      <c r="I2088" s="28" t="n">
        <v>0</v>
      </c>
      <c r="J2088" s="28" t="n">
        <v>58</v>
      </c>
      <c r="K2088" s="28" t="n">
        <v>4</v>
      </c>
      <c r="L2088" s="28" t="n">
        <v>2</v>
      </c>
      <c r="M2088" s="28" t="s">
        <v>147</v>
      </c>
      <c r="N2088" s="28" t="s">
        <v>138</v>
      </c>
      <c r="O2088" s="29" t="n">
        <v>45429</v>
      </c>
      <c r="P2088" s="28" t="n">
        <f aca="false">ROUNDDOWN(($B2088-$O2088)/30,0)</f>
        <v>11</v>
      </c>
      <c r="Q2088" s="28" t="str">
        <f aca="false">TEXT($B2088,"yyyy-mm")</f>
        <v>2025-04</v>
      </c>
      <c r="R2088" s="28" t="n">
        <f aca="false">IF(AND($O2088&gt;=DATE(2025,1,1),$O2088&lt;=DATE(2025,4,30)),1,0)</f>
        <v>0</v>
      </c>
    </row>
    <row r="2089" customFormat="false" ht="15" hidden="false" customHeight="false" outlineLevel="0" collapsed="false">
      <c r="A2089" s="28" t="n">
        <v>219</v>
      </c>
      <c r="B2089" s="29" t="n">
        <v>45808</v>
      </c>
      <c r="C2089" s="28" t="n">
        <v>52800</v>
      </c>
      <c r="D2089" s="28" t="n">
        <v>0</v>
      </c>
      <c r="E2089" s="28" t="n">
        <v>0</v>
      </c>
      <c r="F2089" s="28" t="s">
        <v>345</v>
      </c>
      <c r="G2089" s="28" t="n">
        <v>0</v>
      </c>
      <c r="H2089" s="28" t="n">
        <v>0</v>
      </c>
      <c r="I2089" s="28" t="n">
        <v>0</v>
      </c>
      <c r="J2089" s="28" t="n">
        <v>58</v>
      </c>
      <c r="K2089" s="28" t="n">
        <v>4</v>
      </c>
      <c r="L2089" s="28" t="n">
        <v>2</v>
      </c>
      <c r="M2089" s="28" t="s">
        <v>147</v>
      </c>
      <c r="N2089" s="28" t="s">
        <v>138</v>
      </c>
      <c r="O2089" s="29" t="n">
        <v>45429</v>
      </c>
      <c r="P2089" s="28" t="n">
        <f aca="false">ROUNDDOWN(($B2089-$O2089)/30,0)</f>
        <v>12</v>
      </c>
      <c r="Q2089" s="28" t="str">
        <f aca="false">TEXT($B2089,"yyyy-mm")</f>
        <v>2025-05</v>
      </c>
      <c r="R2089" s="28" t="n">
        <f aca="false">IF(AND($O2089&gt;=DATE(2025,1,1),$O2089&lt;=DATE(2025,4,30)),1,0)</f>
        <v>0</v>
      </c>
    </row>
    <row r="2090" customFormat="false" ht="15" hidden="false" customHeight="false" outlineLevel="0" collapsed="false">
      <c r="A2090" s="28" t="n">
        <v>219</v>
      </c>
      <c r="B2090" s="29" t="n">
        <v>45838</v>
      </c>
      <c r="C2090" s="28" t="n">
        <v>48400</v>
      </c>
      <c r="D2090" s="28" t="n">
        <v>0</v>
      </c>
      <c r="E2090" s="28" t="n">
        <v>0</v>
      </c>
      <c r="F2090" s="28" t="s">
        <v>345</v>
      </c>
      <c r="G2090" s="28" t="n">
        <v>0</v>
      </c>
      <c r="H2090" s="28" t="n">
        <v>0</v>
      </c>
      <c r="I2090" s="28" t="n">
        <v>0</v>
      </c>
      <c r="J2090" s="28" t="n">
        <v>58</v>
      </c>
      <c r="K2090" s="28" t="n">
        <v>4</v>
      </c>
      <c r="L2090" s="28" t="n">
        <v>2</v>
      </c>
      <c r="M2090" s="28" t="s">
        <v>147</v>
      </c>
      <c r="N2090" s="28" t="s">
        <v>138</v>
      </c>
      <c r="O2090" s="29" t="n">
        <v>45429</v>
      </c>
      <c r="P2090" s="28" t="n">
        <f aca="false">ROUNDDOWN(($B2090-$O2090)/30,0)</f>
        <v>13</v>
      </c>
      <c r="Q2090" s="28" t="str">
        <f aca="false">TEXT($B2090,"yyyy-mm")</f>
        <v>2025-06</v>
      </c>
      <c r="R2090" s="28" t="n">
        <f aca="false">IF(AND($O2090&gt;=DATE(2025,1,1),$O2090&lt;=DATE(2025,4,30)),1,0)</f>
        <v>0</v>
      </c>
    </row>
    <row r="2091" customFormat="false" ht="15" hidden="false" customHeight="false" outlineLevel="0" collapsed="false">
      <c r="A2091" s="28" t="n">
        <v>219</v>
      </c>
      <c r="B2091" s="29" t="n">
        <v>45869</v>
      </c>
      <c r="C2091" s="28" t="n">
        <v>44000</v>
      </c>
      <c r="D2091" s="28" t="n">
        <v>0</v>
      </c>
      <c r="E2091" s="28" t="n">
        <v>0</v>
      </c>
      <c r="F2091" s="28" t="s">
        <v>345</v>
      </c>
      <c r="G2091" s="28" t="n">
        <v>0</v>
      </c>
      <c r="H2091" s="28" t="n">
        <v>0</v>
      </c>
      <c r="I2091" s="28" t="n">
        <v>0</v>
      </c>
      <c r="J2091" s="28" t="n">
        <v>58</v>
      </c>
      <c r="K2091" s="28" t="n">
        <v>4</v>
      </c>
      <c r="L2091" s="28" t="n">
        <v>2</v>
      </c>
      <c r="M2091" s="28" t="s">
        <v>147</v>
      </c>
      <c r="N2091" s="28" t="s">
        <v>138</v>
      </c>
      <c r="O2091" s="29" t="n">
        <v>45429</v>
      </c>
      <c r="P2091" s="28" t="n">
        <f aca="false">ROUNDDOWN(($B2091-$O2091)/30,0)</f>
        <v>14</v>
      </c>
      <c r="Q2091" s="28" t="str">
        <f aca="false">TEXT($B2091,"yyyy-mm")</f>
        <v>2025-07</v>
      </c>
      <c r="R2091" s="28" t="n">
        <f aca="false">IF(AND($O2091&gt;=DATE(2025,1,1),$O2091&lt;=DATE(2025,4,30)),1,0)</f>
        <v>0</v>
      </c>
    </row>
    <row r="2092" customFormat="false" ht="15" hidden="false" customHeight="false" outlineLevel="0" collapsed="false">
      <c r="A2092" s="28" t="n">
        <v>219</v>
      </c>
      <c r="B2092" s="29" t="n">
        <v>45900</v>
      </c>
      <c r="C2092" s="28" t="n">
        <v>39600</v>
      </c>
      <c r="D2092" s="28" t="n">
        <v>0</v>
      </c>
      <c r="E2092" s="28" t="n">
        <v>0</v>
      </c>
      <c r="F2092" s="28" t="s">
        <v>345</v>
      </c>
      <c r="G2092" s="28" t="n">
        <v>0</v>
      </c>
      <c r="H2092" s="28" t="n">
        <v>0</v>
      </c>
      <c r="I2092" s="28" t="n">
        <v>0</v>
      </c>
      <c r="J2092" s="28" t="n">
        <v>58</v>
      </c>
      <c r="K2092" s="28" t="n">
        <v>4</v>
      </c>
      <c r="L2092" s="28" t="n">
        <v>2</v>
      </c>
      <c r="M2092" s="28" t="s">
        <v>147</v>
      </c>
      <c r="N2092" s="28" t="s">
        <v>138</v>
      </c>
      <c r="O2092" s="29" t="n">
        <v>45429</v>
      </c>
      <c r="P2092" s="28" t="n">
        <f aca="false">ROUNDDOWN(($B2092-$O2092)/30,0)</f>
        <v>15</v>
      </c>
      <c r="Q2092" s="28" t="str">
        <f aca="false">TEXT($B2092,"yyyy-mm")</f>
        <v>2025-08</v>
      </c>
      <c r="R2092" s="28" t="n">
        <f aca="false">IF(AND($O2092&gt;=DATE(2025,1,1),$O2092&lt;=DATE(2025,4,30)),1,0)</f>
        <v>0</v>
      </c>
    </row>
    <row r="2093" customFormat="false" ht="15" hidden="false" customHeight="false" outlineLevel="0" collapsed="false">
      <c r="A2093" s="28" t="n">
        <v>219</v>
      </c>
      <c r="B2093" s="29" t="n">
        <v>45930</v>
      </c>
      <c r="C2093" s="28" t="n">
        <v>35200</v>
      </c>
      <c r="D2093" s="28" t="n">
        <v>0</v>
      </c>
      <c r="E2093" s="28" t="n">
        <v>0</v>
      </c>
      <c r="F2093" s="28" t="s">
        <v>345</v>
      </c>
      <c r="G2093" s="28" t="n">
        <v>0</v>
      </c>
      <c r="H2093" s="28" t="n">
        <v>0</v>
      </c>
      <c r="I2093" s="28" t="n">
        <v>0</v>
      </c>
      <c r="J2093" s="28" t="n">
        <v>58</v>
      </c>
      <c r="K2093" s="28" t="n">
        <v>4</v>
      </c>
      <c r="L2093" s="28" t="n">
        <v>2</v>
      </c>
      <c r="M2093" s="28" t="s">
        <v>147</v>
      </c>
      <c r="N2093" s="28" t="s">
        <v>138</v>
      </c>
      <c r="O2093" s="29" t="n">
        <v>45429</v>
      </c>
      <c r="P2093" s="28" t="n">
        <f aca="false">ROUNDDOWN(($B2093-$O2093)/30,0)</f>
        <v>16</v>
      </c>
      <c r="Q2093" s="28" t="str">
        <f aca="false">TEXT($B2093,"yyyy-mm")</f>
        <v>2025-09</v>
      </c>
      <c r="R2093" s="28" t="n">
        <f aca="false">IF(AND($O2093&gt;=DATE(2025,1,1),$O2093&lt;=DATE(2025,4,30)),1,0)</f>
        <v>0</v>
      </c>
    </row>
    <row r="2094" customFormat="false" ht="15" hidden="false" customHeight="false" outlineLevel="0" collapsed="false">
      <c r="A2094" s="28" t="n">
        <v>219</v>
      </c>
      <c r="B2094" s="29" t="n">
        <v>45961</v>
      </c>
      <c r="C2094" s="28" t="n">
        <v>30800</v>
      </c>
      <c r="D2094" s="28" t="n">
        <v>0</v>
      </c>
      <c r="E2094" s="28" t="n">
        <v>0</v>
      </c>
      <c r="F2094" s="28" t="s">
        <v>345</v>
      </c>
      <c r="G2094" s="28" t="n">
        <v>0</v>
      </c>
      <c r="H2094" s="28" t="n">
        <v>0</v>
      </c>
      <c r="I2094" s="28" t="n">
        <v>0</v>
      </c>
      <c r="J2094" s="28" t="n">
        <v>58</v>
      </c>
      <c r="K2094" s="28" t="n">
        <v>4</v>
      </c>
      <c r="L2094" s="28" t="n">
        <v>2</v>
      </c>
      <c r="M2094" s="28" t="s">
        <v>147</v>
      </c>
      <c r="N2094" s="28" t="s">
        <v>138</v>
      </c>
      <c r="O2094" s="29" t="n">
        <v>45429</v>
      </c>
      <c r="P2094" s="28" t="n">
        <f aca="false">ROUNDDOWN(($B2094-$O2094)/30,0)</f>
        <v>17</v>
      </c>
      <c r="Q2094" s="28" t="str">
        <f aca="false">TEXT($B2094,"yyyy-mm")</f>
        <v>2025-10</v>
      </c>
      <c r="R2094" s="28" t="n">
        <f aca="false">IF(AND($O2094&gt;=DATE(2025,1,1),$O2094&lt;=DATE(2025,4,30)),1,0)</f>
        <v>0</v>
      </c>
    </row>
    <row r="2095" customFormat="false" ht="15" hidden="false" customHeight="false" outlineLevel="0" collapsed="false">
      <c r="A2095" s="28" t="n">
        <v>219</v>
      </c>
      <c r="B2095" s="29" t="n">
        <v>45991</v>
      </c>
      <c r="C2095" s="28" t="n">
        <v>26400</v>
      </c>
      <c r="D2095" s="28" t="n">
        <v>0</v>
      </c>
      <c r="E2095" s="28" t="n">
        <v>0</v>
      </c>
      <c r="F2095" s="28" t="s">
        <v>345</v>
      </c>
      <c r="G2095" s="28" t="n">
        <v>0</v>
      </c>
      <c r="H2095" s="28" t="n">
        <v>0</v>
      </c>
      <c r="I2095" s="28" t="n">
        <v>0</v>
      </c>
      <c r="J2095" s="28" t="n">
        <v>58</v>
      </c>
      <c r="K2095" s="28" t="n">
        <v>4</v>
      </c>
      <c r="L2095" s="28" t="n">
        <v>2</v>
      </c>
      <c r="M2095" s="28" t="s">
        <v>147</v>
      </c>
      <c r="N2095" s="28" t="s">
        <v>138</v>
      </c>
      <c r="O2095" s="29" t="n">
        <v>45429</v>
      </c>
      <c r="P2095" s="28" t="n">
        <f aca="false">ROUNDDOWN(($B2095-$O2095)/30,0)</f>
        <v>18</v>
      </c>
      <c r="Q2095" s="28" t="str">
        <f aca="false">TEXT($B2095,"yyyy-mm")</f>
        <v>2025-11</v>
      </c>
      <c r="R2095" s="28" t="n">
        <f aca="false">IF(AND($O2095&gt;=DATE(2025,1,1),$O2095&lt;=DATE(2025,4,30)),1,0)</f>
        <v>0</v>
      </c>
    </row>
    <row r="2096" customFormat="false" ht="15" hidden="false" customHeight="false" outlineLevel="0" collapsed="false">
      <c r="A2096" s="28" t="n">
        <v>219</v>
      </c>
      <c r="B2096" s="29" t="n">
        <v>46022</v>
      </c>
      <c r="C2096" s="28" t="n">
        <v>22000</v>
      </c>
      <c r="D2096" s="28" t="n">
        <v>0</v>
      </c>
      <c r="E2096" s="28" t="n">
        <v>0</v>
      </c>
      <c r="F2096" s="28" t="s">
        <v>345</v>
      </c>
      <c r="G2096" s="28" t="n">
        <v>0</v>
      </c>
      <c r="H2096" s="28" t="n">
        <v>0</v>
      </c>
      <c r="I2096" s="28" t="n">
        <v>0</v>
      </c>
      <c r="J2096" s="28" t="n">
        <v>58</v>
      </c>
      <c r="K2096" s="28" t="n">
        <v>4</v>
      </c>
      <c r="L2096" s="28" t="n">
        <v>2</v>
      </c>
      <c r="M2096" s="28" t="s">
        <v>147</v>
      </c>
      <c r="N2096" s="28" t="s">
        <v>138</v>
      </c>
      <c r="O2096" s="29" t="n">
        <v>45429</v>
      </c>
      <c r="P2096" s="28" t="n">
        <f aca="false">ROUNDDOWN(($B2096-$O2096)/30,0)</f>
        <v>19</v>
      </c>
      <c r="Q2096" s="28" t="str">
        <f aca="false">TEXT($B2096,"yyyy-mm")</f>
        <v>2025-12</v>
      </c>
      <c r="R2096" s="28" t="n">
        <f aca="false">IF(AND($O2096&gt;=DATE(2025,1,1),$O2096&lt;=DATE(2025,4,30)),1,0)</f>
        <v>0</v>
      </c>
    </row>
    <row r="2097" customFormat="false" ht="15" hidden="false" customHeight="false" outlineLevel="0" collapsed="false">
      <c r="A2097" s="28" t="n">
        <v>219</v>
      </c>
      <c r="B2097" s="29" t="n">
        <v>46053</v>
      </c>
      <c r="C2097" s="28" t="n">
        <v>17600</v>
      </c>
      <c r="D2097" s="28" t="n">
        <v>0</v>
      </c>
      <c r="E2097" s="28" t="n">
        <v>0</v>
      </c>
      <c r="F2097" s="28" t="s">
        <v>345</v>
      </c>
      <c r="G2097" s="28" t="n">
        <v>0</v>
      </c>
      <c r="H2097" s="28" t="n">
        <v>0</v>
      </c>
      <c r="I2097" s="28" t="n">
        <v>0</v>
      </c>
      <c r="J2097" s="28" t="n">
        <v>58</v>
      </c>
      <c r="K2097" s="28" t="n">
        <v>4</v>
      </c>
      <c r="L2097" s="28" t="n">
        <v>2</v>
      </c>
      <c r="M2097" s="28" t="s">
        <v>147</v>
      </c>
      <c r="N2097" s="28" t="s">
        <v>138</v>
      </c>
      <c r="O2097" s="29" t="n">
        <v>45429</v>
      </c>
      <c r="P2097" s="28" t="n">
        <f aca="false">ROUNDDOWN(($B2097-$O2097)/30,0)</f>
        <v>20</v>
      </c>
      <c r="Q2097" s="28" t="str">
        <f aca="false">TEXT($B2097,"yyyy-mm")</f>
        <v>2026-01</v>
      </c>
      <c r="R2097" s="28" t="n">
        <f aca="false">IF(AND($O2097&gt;=DATE(2025,1,1),$O2097&lt;=DATE(2025,4,30)),1,0)</f>
        <v>0</v>
      </c>
    </row>
    <row r="2098" customFormat="false" ht="15" hidden="false" customHeight="false" outlineLevel="0" collapsed="false">
      <c r="A2098" s="28" t="n">
        <v>219</v>
      </c>
      <c r="B2098" s="29" t="n">
        <v>46081</v>
      </c>
      <c r="C2098" s="28" t="n">
        <v>13200</v>
      </c>
      <c r="D2098" s="28" t="n">
        <v>0</v>
      </c>
      <c r="E2098" s="28" t="n">
        <v>0</v>
      </c>
      <c r="F2098" s="28" t="s">
        <v>345</v>
      </c>
      <c r="G2098" s="28" t="n">
        <v>0</v>
      </c>
      <c r="H2098" s="28" t="n">
        <v>0</v>
      </c>
      <c r="I2098" s="28" t="n">
        <v>0</v>
      </c>
      <c r="J2098" s="28" t="n">
        <v>58</v>
      </c>
      <c r="K2098" s="28" t="n">
        <v>4</v>
      </c>
      <c r="L2098" s="28" t="n">
        <v>2</v>
      </c>
      <c r="M2098" s="28" t="s">
        <v>147</v>
      </c>
      <c r="N2098" s="28" t="s">
        <v>138</v>
      </c>
      <c r="O2098" s="29" t="n">
        <v>45429</v>
      </c>
      <c r="P2098" s="28" t="n">
        <f aca="false">ROUNDDOWN(($B2098-$O2098)/30,0)</f>
        <v>21</v>
      </c>
      <c r="Q2098" s="28" t="str">
        <f aca="false">TEXT($B2098,"yyyy-mm")</f>
        <v>2026-02</v>
      </c>
      <c r="R2098" s="28" t="n">
        <f aca="false">IF(AND($O2098&gt;=DATE(2025,1,1),$O2098&lt;=DATE(2025,4,30)),1,0)</f>
        <v>0</v>
      </c>
    </row>
    <row r="2099" customFormat="false" ht="15" hidden="false" customHeight="false" outlineLevel="0" collapsed="false">
      <c r="A2099" s="28" t="n">
        <v>219</v>
      </c>
      <c r="B2099" s="29" t="n">
        <v>46112</v>
      </c>
      <c r="C2099" s="28" t="n">
        <v>8800</v>
      </c>
      <c r="D2099" s="28" t="n">
        <v>0</v>
      </c>
      <c r="E2099" s="28" t="n">
        <v>0</v>
      </c>
      <c r="F2099" s="28" t="s">
        <v>345</v>
      </c>
      <c r="G2099" s="28" t="n">
        <v>0</v>
      </c>
      <c r="H2099" s="28" t="n">
        <v>0</v>
      </c>
      <c r="I2099" s="28" t="n">
        <v>0</v>
      </c>
      <c r="J2099" s="28" t="n">
        <v>58</v>
      </c>
      <c r="K2099" s="28" t="n">
        <v>4</v>
      </c>
      <c r="L2099" s="28" t="n">
        <v>2</v>
      </c>
      <c r="M2099" s="28" t="s">
        <v>147</v>
      </c>
      <c r="N2099" s="28" t="s">
        <v>138</v>
      </c>
      <c r="O2099" s="29" t="n">
        <v>45429</v>
      </c>
      <c r="P2099" s="28" t="n">
        <f aca="false">ROUNDDOWN(($B2099-$O2099)/30,0)</f>
        <v>22</v>
      </c>
      <c r="Q2099" s="28" t="str">
        <f aca="false">TEXT($B2099,"yyyy-mm")</f>
        <v>2026-03</v>
      </c>
      <c r="R2099" s="28" t="n">
        <f aca="false">IF(AND($O2099&gt;=DATE(2025,1,1),$O2099&lt;=DATE(2025,4,30)),1,0)</f>
        <v>0</v>
      </c>
    </row>
    <row r="2100" customFormat="false" ht="15" hidden="false" customHeight="false" outlineLevel="0" collapsed="false">
      <c r="A2100" s="28" t="n">
        <v>219</v>
      </c>
      <c r="B2100" s="29" t="n">
        <v>46142</v>
      </c>
      <c r="C2100" s="28" t="n">
        <v>4400</v>
      </c>
      <c r="D2100" s="28" t="n">
        <v>0</v>
      </c>
      <c r="E2100" s="28" t="n">
        <v>0</v>
      </c>
      <c r="F2100" s="28" t="s">
        <v>345</v>
      </c>
      <c r="G2100" s="28" t="n">
        <v>0</v>
      </c>
      <c r="H2100" s="28" t="n">
        <v>0</v>
      </c>
      <c r="I2100" s="28" t="n">
        <v>0</v>
      </c>
      <c r="J2100" s="28" t="n">
        <v>58</v>
      </c>
      <c r="K2100" s="28" t="n">
        <v>4</v>
      </c>
      <c r="L2100" s="28" t="n">
        <v>2</v>
      </c>
      <c r="M2100" s="28" t="s">
        <v>147</v>
      </c>
      <c r="N2100" s="28" t="s">
        <v>138</v>
      </c>
      <c r="O2100" s="29" t="n">
        <v>45429</v>
      </c>
      <c r="P2100" s="28" t="n">
        <f aca="false">ROUNDDOWN(($B2100-$O2100)/30,0)</f>
        <v>23</v>
      </c>
      <c r="Q2100" s="28" t="str">
        <f aca="false">TEXT($B2100,"yyyy-mm")</f>
        <v>2026-04</v>
      </c>
      <c r="R2100" s="28" t="n">
        <f aca="false">IF(AND($O2100&gt;=DATE(2025,1,1),$O2100&lt;=DATE(2025,4,30)),1,0)</f>
        <v>0</v>
      </c>
    </row>
    <row r="2101" customFormat="false" ht="15" hidden="false" customHeight="false" outlineLevel="0" collapsed="false">
      <c r="A2101" s="28" t="n">
        <v>219</v>
      </c>
      <c r="B2101" s="29" t="n">
        <v>46173</v>
      </c>
      <c r="C2101" s="28" t="n">
        <v>0</v>
      </c>
      <c r="D2101" s="28" t="n">
        <v>0</v>
      </c>
      <c r="E2101" s="28" t="n">
        <v>0</v>
      </c>
      <c r="F2101" s="28" t="s">
        <v>345</v>
      </c>
      <c r="G2101" s="28" t="n">
        <v>0</v>
      </c>
      <c r="H2101" s="28" t="n">
        <v>0</v>
      </c>
      <c r="I2101" s="28" t="n">
        <v>0</v>
      </c>
      <c r="J2101" s="28" t="n">
        <v>58</v>
      </c>
      <c r="K2101" s="28" t="n">
        <v>4</v>
      </c>
      <c r="L2101" s="28" t="n">
        <v>2</v>
      </c>
      <c r="M2101" s="28" t="s">
        <v>147</v>
      </c>
      <c r="N2101" s="28" t="s">
        <v>138</v>
      </c>
      <c r="O2101" s="29" t="n">
        <v>45429</v>
      </c>
      <c r="P2101" s="28" t="n">
        <f aca="false">ROUNDDOWN(($B2101-$O2101)/30,0)</f>
        <v>24</v>
      </c>
      <c r="Q2101" s="28" t="str">
        <f aca="false">TEXT($B2101,"yyyy-mm")</f>
        <v>2026-05</v>
      </c>
      <c r="R2101" s="28" t="n">
        <f aca="false">IF(AND($O2101&gt;=DATE(2025,1,1),$O2101&lt;=DATE(2025,4,30)),1,0)</f>
        <v>0</v>
      </c>
    </row>
    <row r="2102" customFormat="false" ht="15" hidden="false" customHeight="false" outlineLevel="0" collapsed="false">
      <c r="A2102" s="28" t="n">
        <v>220</v>
      </c>
      <c r="B2102" s="29" t="n">
        <v>46112</v>
      </c>
      <c r="C2102" s="28" t="n">
        <v>665100</v>
      </c>
      <c r="D2102" s="28" t="n">
        <v>0</v>
      </c>
      <c r="E2102" s="28" t="n">
        <v>0</v>
      </c>
      <c r="F2102" s="28" t="s">
        <v>345</v>
      </c>
      <c r="G2102" s="28" t="n">
        <v>0</v>
      </c>
      <c r="H2102" s="28" t="n">
        <v>0</v>
      </c>
      <c r="I2102" s="28" t="n">
        <v>0</v>
      </c>
      <c r="J2102" s="28" t="n">
        <v>47</v>
      </c>
      <c r="K2102" s="28" t="n">
        <v>12</v>
      </c>
      <c r="L2102" s="28" t="n">
        <v>1</v>
      </c>
      <c r="M2102" s="28" t="s">
        <v>146</v>
      </c>
      <c r="N2102" s="28" t="s">
        <v>140</v>
      </c>
      <c r="O2102" s="29" t="n">
        <v>46111</v>
      </c>
      <c r="P2102" s="28" t="n">
        <f aca="false">ROUNDDOWN(($B2102-$O2102)/30,0)</f>
        <v>0</v>
      </c>
      <c r="Q2102" s="28" t="str">
        <f aca="false">TEXT($B2102,"yyyy-mm")</f>
        <v>2026-03</v>
      </c>
      <c r="R2102" s="28" t="n">
        <f aca="false">IF(AND($O2102&gt;=DATE(2025,1,1),$O2102&lt;=DATE(2025,4,30)),1,0)</f>
        <v>0</v>
      </c>
    </row>
    <row r="2103" customFormat="false" ht="15" hidden="false" customHeight="false" outlineLevel="0" collapsed="false">
      <c r="A2103" s="28" t="n">
        <v>220</v>
      </c>
      <c r="B2103" s="29" t="n">
        <v>46142</v>
      </c>
      <c r="C2103" s="28" t="n">
        <v>650948.94</v>
      </c>
      <c r="D2103" s="28" t="n">
        <v>0</v>
      </c>
      <c r="E2103" s="28" t="n">
        <v>0</v>
      </c>
      <c r="F2103" s="28" t="s">
        <v>345</v>
      </c>
      <c r="G2103" s="28" t="n">
        <v>0</v>
      </c>
      <c r="H2103" s="28" t="n">
        <v>0</v>
      </c>
      <c r="I2103" s="28" t="n">
        <v>0</v>
      </c>
      <c r="J2103" s="28" t="n">
        <v>47</v>
      </c>
      <c r="K2103" s="28" t="n">
        <v>12</v>
      </c>
      <c r="L2103" s="28" t="n">
        <v>1</v>
      </c>
      <c r="M2103" s="28" t="s">
        <v>146</v>
      </c>
      <c r="N2103" s="28" t="s">
        <v>140</v>
      </c>
      <c r="O2103" s="29" t="n">
        <v>46111</v>
      </c>
      <c r="P2103" s="28" t="n">
        <f aca="false">ROUNDDOWN(($B2103-$O2103)/30,0)</f>
        <v>1</v>
      </c>
      <c r="Q2103" s="28" t="str">
        <f aca="false">TEXT($B2103,"yyyy-mm")</f>
        <v>2026-04</v>
      </c>
      <c r="R2103" s="28" t="n">
        <f aca="false">IF(AND($O2103&gt;=DATE(2025,1,1),$O2103&lt;=DATE(2025,4,30)),1,0)</f>
        <v>0</v>
      </c>
    </row>
    <row r="2104" customFormat="false" ht="15" hidden="false" customHeight="false" outlineLevel="0" collapsed="false">
      <c r="A2104" s="28" t="n">
        <v>220</v>
      </c>
      <c r="B2104" s="29" t="n">
        <v>46173</v>
      </c>
      <c r="C2104" s="28" t="n">
        <v>636797.88</v>
      </c>
      <c r="D2104" s="28" t="n">
        <v>0</v>
      </c>
      <c r="E2104" s="28" t="n">
        <v>0</v>
      </c>
      <c r="F2104" s="28" t="s">
        <v>345</v>
      </c>
      <c r="G2104" s="28" t="n">
        <v>0</v>
      </c>
      <c r="H2104" s="28" t="n">
        <v>0</v>
      </c>
      <c r="I2104" s="28" t="n">
        <v>0</v>
      </c>
      <c r="J2104" s="28" t="n">
        <v>47</v>
      </c>
      <c r="K2104" s="28" t="n">
        <v>12</v>
      </c>
      <c r="L2104" s="28" t="n">
        <v>1</v>
      </c>
      <c r="M2104" s="28" t="s">
        <v>146</v>
      </c>
      <c r="N2104" s="28" t="s">
        <v>140</v>
      </c>
      <c r="O2104" s="29" t="n">
        <v>46111</v>
      </c>
      <c r="P2104" s="28" t="n">
        <f aca="false">ROUNDDOWN(($B2104-$O2104)/30,0)</f>
        <v>2</v>
      </c>
      <c r="Q2104" s="28" t="str">
        <f aca="false">TEXT($B2104,"yyyy-mm")</f>
        <v>2026-05</v>
      </c>
      <c r="R2104" s="28" t="n">
        <f aca="false">IF(AND($O2104&gt;=DATE(2025,1,1),$O2104&lt;=DATE(2025,4,30)),1,0)</f>
        <v>0</v>
      </c>
    </row>
    <row r="2105" customFormat="false" ht="15" hidden="false" customHeight="false" outlineLevel="0" collapsed="false">
      <c r="A2105" s="28" t="n">
        <v>220</v>
      </c>
      <c r="B2105" s="29" t="n">
        <v>46203</v>
      </c>
      <c r="C2105" s="28" t="n">
        <v>636797.88</v>
      </c>
      <c r="D2105" s="28" t="n">
        <v>14151.06</v>
      </c>
      <c r="E2105" s="28" t="n">
        <v>2</v>
      </c>
      <c r="F2105" s="28" t="s">
        <v>346</v>
      </c>
      <c r="G2105" s="28" t="n">
        <v>0</v>
      </c>
      <c r="H2105" s="28" t="n">
        <v>0</v>
      </c>
      <c r="I2105" s="28" t="n">
        <v>0</v>
      </c>
      <c r="J2105" s="28" t="n">
        <v>47</v>
      </c>
      <c r="K2105" s="28" t="n">
        <v>12</v>
      </c>
      <c r="L2105" s="28" t="n">
        <v>1</v>
      </c>
      <c r="M2105" s="28" t="s">
        <v>146</v>
      </c>
      <c r="N2105" s="28" t="s">
        <v>140</v>
      </c>
      <c r="O2105" s="29" t="n">
        <v>46111</v>
      </c>
      <c r="P2105" s="28" t="n">
        <f aca="false">ROUNDDOWN(($B2105-$O2105)/30,0)</f>
        <v>3</v>
      </c>
      <c r="Q2105" s="28" t="str">
        <f aca="false">TEXT($B2105,"yyyy-mm")</f>
        <v>2026-06</v>
      </c>
      <c r="R2105" s="28" t="n">
        <f aca="false">IF(AND($O2105&gt;=DATE(2025,1,1),$O2105&lt;=DATE(2025,4,30)),1,0)</f>
        <v>0</v>
      </c>
    </row>
    <row r="2106" customFormat="false" ht="15" hidden="false" customHeight="false" outlineLevel="0" collapsed="false">
      <c r="A2106" s="28" t="n">
        <v>220</v>
      </c>
      <c r="B2106" s="29" t="n">
        <v>46234</v>
      </c>
      <c r="C2106" s="28" t="n">
        <v>627313.16</v>
      </c>
      <c r="D2106" s="28" t="n">
        <v>18817.4</v>
      </c>
      <c r="E2106" s="28" t="n">
        <v>33</v>
      </c>
      <c r="F2106" s="28" t="s">
        <v>347</v>
      </c>
      <c r="G2106" s="28" t="n">
        <v>1</v>
      </c>
      <c r="H2106" s="28" t="n">
        <v>0</v>
      </c>
      <c r="I2106" s="28" t="n">
        <v>0</v>
      </c>
      <c r="J2106" s="28" t="n">
        <v>47</v>
      </c>
      <c r="K2106" s="28" t="n">
        <v>12</v>
      </c>
      <c r="L2106" s="28" t="n">
        <v>1</v>
      </c>
      <c r="M2106" s="28" t="s">
        <v>146</v>
      </c>
      <c r="N2106" s="28" t="s">
        <v>140</v>
      </c>
      <c r="O2106" s="29" t="n">
        <v>46111</v>
      </c>
      <c r="P2106" s="28" t="n">
        <f aca="false">ROUNDDOWN(($B2106-$O2106)/30,0)</f>
        <v>4</v>
      </c>
      <c r="Q2106" s="28" t="str">
        <f aca="false">TEXT($B2106,"yyyy-mm")</f>
        <v>2026-07</v>
      </c>
      <c r="R2106" s="28" t="n">
        <f aca="false">IF(AND($O2106&gt;=DATE(2025,1,1),$O2106&lt;=DATE(2025,4,30)),1,0)</f>
        <v>0</v>
      </c>
    </row>
    <row r="2107" customFormat="false" ht="15" hidden="false" customHeight="false" outlineLevel="0" collapsed="false">
      <c r="A2107" s="28" t="n">
        <v>220</v>
      </c>
      <c r="B2107" s="29" t="n">
        <v>46265</v>
      </c>
      <c r="C2107" s="28" t="n">
        <v>622128.76</v>
      </c>
      <c r="D2107" s="28" t="n">
        <v>27784.06</v>
      </c>
      <c r="E2107" s="28" t="n">
        <v>64</v>
      </c>
      <c r="F2107" s="28" t="s">
        <v>348</v>
      </c>
      <c r="G2107" s="28" t="n">
        <v>1</v>
      </c>
      <c r="H2107" s="28" t="n">
        <v>1</v>
      </c>
      <c r="I2107" s="28" t="n">
        <v>0</v>
      </c>
      <c r="J2107" s="28" t="n">
        <v>47</v>
      </c>
      <c r="K2107" s="28" t="n">
        <v>12</v>
      </c>
      <c r="L2107" s="28" t="n">
        <v>1</v>
      </c>
      <c r="M2107" s="28" t="s">
        <v>146</v>
      </c>
      <c r="N2107" s="28" t="s">
        <v>140</v>
      </c>
      <c r="O2107" s="29" t="n">
        <v>46111</v>
      </c>
      <c r="P2107" s="28" t="n">
        <f aca="false">ROUNDDOWN(($B2107-$O2107)/30,0)</f>
        <v>5</v>
      </c>
      <c r="Q2107" s="28" t="str">
        <f aca="false">TEXT($B2107,"yyyy-mm")</f>
        <v>2026-08</v>
      </c>
      <c r="R2107" s="28" t="n">
        <f aca="false">IF(AND($O2107&gt;=DATE(2025,1,1),$O2107&lt;=DATE(2025,4,30)),1,0)</f>
        <v>0</v>
      </c>
    </row>
    <row r="2108" customFormat="false" ht="15" hidden="false" customHeight="false" outlineLevel="0" collapsed="false">
      <c r="A2108" s="28" t="n">
        <v>221</v>
      </c>
      <c r="B2108" s="29" t="n">
        <v>46081</v>
      </c>
      <c r="C2108" s="28" t="n">
        <v>45600</v>
      </c>
      <c r="D2108" s="28" t="n">
        <v>0</v>
      </c>
      <c r="E2108" s="28" t="n">
        <v>0</v>
      </c>
      <c r="F2108" s="28" t="s">
        <v>345</v>
      </c>
      <c r="G2108" s="28" t="n">
        <v>0</v>
      </c>
      <c r="H2108" s="28" t="n">
        <v>0</v>
      </c>
      <c r="I2108" s="28" t="n">
        <v>0</v>
      </c>
      <c r="J2108" s="28" t="n">
        <v>181</v>
      </c>
      <c r="K2108" s="28" t="n">
        <v>5</v>
      </c>
      <c r="L2108" s="28" t="n">
        <v>3</v>
      </c>
      <c r="M2108" s="28" t="s">
        <v>146</v>
      </c>
      <c r="N2108" s="28" t="s">
        <v>138</v>
      </c>
      <c r="O2108" s="29" t="n">
        <v>46055</v>
      </c>
      <c r="P2108" s="28" t="n">
        <f aca="false">ROUNDDOWN(($B2108-$O2108)/30,0)</f>
        <v>0</v>
      </c>
      <c r="Q2108" s="28" t="str">
        <f aca="false">TEXT($B2108,"yyyy-mm")</f>
        <v>2026-02</v>
      </c>
      <c r="R2108" s="28" t="n">
        <f aca="false">IF(AND($O2108&gt;=DATE(2025,1,1),$O2108&lt;=DATE(2025,4,30)),1,0)</f>
        <v>0</v>
      </c>
    </row>
    <row r="2109" customFormat="false" ht="15" hidden="false" customHeight="false" outlineLevel="0" collapsed="false">
      <c r="A2109" s="28" t="n">
        <v>221</v>
      </c>
      <c r="B2109" s="29" t="n">
        <v>46112</v>
      </c>
      <c r="C2109" s="28" t="n">
        <v>36480</v>
      </c>
      <c r="D2109" s="28" t="n">
        <v>0</v>
      </c>
      <c r="E2109" s="28" t="n">
        <v>0</v>
      </c>
      <c r="F2109" s="28" t="s">
        <v>345</v>
      </c>
      <c r="G2109" s="28" t="n">
        <v>0</v>
      </c>
      <c r="H2109" s="28" t="n">
        <v>0</v>
      </c>
      <c r="I2109" s="28" t="n">
        <v>0</v>
      </c>
      <c r="J2109" s="28" t="n">
        <v>181</v>
      </c>
      <c r="K2109" s="28" t="n">
        <v>5</v>
      </c>
      <c r="L2109" s="28" t="n">
        <v>3</v>
      </c>
      <c r="M2109" s="28" t="s">
        <v>146</v>
      </c>
      <c r="N2109" s="28" t="s">
        <v>138</v>
      </c>
      <c r="O2109" s="29" t="n">
        <v>46055</v>
      </c>
      <c r="P2109" s="28" t="n">
        <f aca="false">ROUNDDOWN(($B2109-$O2109)/30,0)</f>
        <v>1</v>
      </c>
      <c r="Q2109" s="28" t="str">
        <f aca="false">TEXT($B2109,"yyyy-mm")</f>
        <v>2026-03</v>
      </c>
      <c r="R2109" s="28" t="n">
        <f aca="false">IF(AND($O2109&gt;=DATE(2025,1,1),$O2109&lt;=DATE(2025,4,30)),1,0)</f>
        <v>0</v>
      </c>
    </row>
    <row r="2110" customFormat="false" ht="15" hidden="false" customHeight="false" outlineLevel="0" collapsed="false">
      <c r="A2110" s="28" t="n">
        <v>221</v>
      </c>
      <c r="B2110" s="29" t="n">
        <v>46142</v>
      </c>
      <c r="C2110" s="28" t="n">
        <v>34035.42</v>
      </c>
      <c r="D2110" s="28" t="n">
        <v>6675.42</v>
      </c>
      <c r="E2110" s="28" t="n">
        <v>28</v>
      </c>
      <c r="F2110" s="28" t="s">
        <v>346</v>
      </c>
      <c r="G2110" s="28" t="n">
        <v>0</v>
      </c>
      <c r="H2110" s="28" t="n">
        <v>0</v>
      </c>
      <c r="I2110" s="28" t="n">
        <v>0</v>
      </c>
      <c r="J2110" s="28" t="n">
        <v>181</v>
      </c>
      <c r="K2110" s="28" t="n">
        <v>5</v>
      </c>
      <c r="L2110" s="28" t="n">
        <v>3</v>
      </c>
      <c r="M2110" s="28" t="s">
        <v>146</v>
      </c>
      <c r="N2110" s="28" t="s">
        <v>138</v>
      </c>
      <c r="O2110" s="29" t="n">
        <v>46055</v>
      </c>
      <c r="P2110" s="28" t="n">
        <f aca="false">ROUNDDOWN(($B2110-$O2110)/30,0)</f>
        <v>2</v>
      </c>
      <c r="Q2110" s="28" t="str">
        <f aca="false">TEXT($B2110,"yyyy-mm")</f>
        <v>2026-04</v>
      </c>
      <c r="R2110" s="28" t="n">
        <f aca="false">IF(AND($O2110&gt;=DATE(2025,1,1),$O2110&lt;=DATE(2025,4,30)),1,0)</f>
        <v>0</v>
      </c>
    </row>
    <row r="2111" customFormat="false" ht="15" hidden="false" customHeight="false" outlineLevel="0" collapsed="false">
      <c r="A2111" s="28" t="n">
        <v>221</v>
      </c>
      <c r="B2111" s="29" t="n">
        <v>46173</v>
      </c>
      <c r="C2111" s="28" t="n">
        <v>34035.42</v>
      </c>
      <c r="D2111" s="28" t="n">
        <v>15795.42</v>
      </c>
      <c r="E2111" s="28" t="n">
        <v>59</v>
      </c>
      <c r="F2111" s="28" t="s">
        <v>347</v>
      </c>
      <c r="G2111" s="28" t="n">
        <v>1</v>
      </c>
      <c r="H2111" s="28" t="n">
        <v>0</v>
      </c>
      <c r="I2111" s="28" t="n">
        <v>0</v>
      </c>
      <c r="J2111" s="28" t="n">
        <v>181</v>
      </c>
      <c r="K2111" s="28" t="n">
        <v>5</v>
      </c>
      <c r="L2111" s="28" t="n">
        <v>3</v>
      </c>
      <c r="M2111" s="28" t="s">
        <v>146</v>
      </c>
      <c r="N2111" s="28" t="s">
        <v>138</v>
      </c>
      <c r="O2111" s="29" t="n">
        <v>46055</v>
      </c>
      <c r="P2111" s="28" t="n">
        <f aca="false">ROUNDDOWN(($B2111-$O2111)/30,0)</f>
        <v>3</v>
      </c>
      <c r="Q2111" s="28" t="str">
        <f aca="false">TEXT($B2111,"yyyy-mm")</f>
        <v>2026-05</v>
      </c>
      <c r="R2111" s="28" t="n">
        <f aca="false">IF(AND($O2111&gt;=DATE(2025,1,1),$O2111&lt;=DATE(2025,4,30)),1,0)</f>
        <v>0</v>
      </c>
    </row>
    <row r="2112" customFormat="false" ht="15" hidden="false" customHeight="false" outlineLevel="0" collapsed="false">
      <c r="A2112" s="28" t="n">
        <v>221</v>
      </c>
      <c r="B2112" s="29" t="n">
        <v>46203</v>
      </c>
      <c r="C2112" s="28" t="n">
        <v>30754.96</v>
      </c>
      <c r="D2112" s="28" t="n">
        <v>21634.96</v>
      </c>
      <c r="E2112" s="28" t="n">
        <v>89</v>
      </c>
      <c r="F2112" s="28" t="s">
        <v>348</v>
      </c>
      <c r="G2112" s="28" t="n">
        <v>1</v>
      </c>
      <c r="H2112" s="28" t="n">
        <v>1</v>
      </c>
      <c r="I2112" s="28" t="n">
        <v>0</v>
      </c>
      <c r="J2112" s="28" t="n">
        <v>181</v>
      </c>
      <c r="K2112" s="28" t="n">
        <v>5</v>
      </c>
      <c r="L2112" s="28" t="n">
        <v>3</v>
      </c>
      <c r="M2112" s="28" t="s">
        <v>146</v>
      </c>
      <c r="N2112" s="28" t="s">
        <v>138</v>
      </c>
      <c r="O2112" s="29" t="n">
        <v>46055</v>
      </c>
      <c r="P2112" s="28" t="n">
        <f aca="false">ROUNDDOWN(($B2112-$O2112)/30,0)</f>
        <v>4</v>
      </c>
      <c r="Q2112" s="28" t="str">
        <f aca="false">TEXT($B2112,"yyyy-mm")</f>
        <v>2026-06</v>
      </c>
      <c r="R2112" s="28" t="n">
        <f aca="false">IF(AND($O2112&gt;=DATE(2025,1,1),$O2112&lt;=DATE(2025,4,30)),1,0)</f>
        <v>0</v>
      </c>
    </row>
    <row r="2113" customFormat="false" ht="15" hidden="false" customHeight="false" outlineLevel="0" collapsed="false">
      <c r="A2113" s="28" t="n">
        <v>221</v>
      </c>
      <c r="B2113" s="29" t="n">
        <v>46234</v>
      </c>
      <c r="C2113" s="28" t="n">
        <v>30754.96</v>
      </c>
      <c r="D2113" s="28" t="n">
        <v>30754.96</v>
      </c>
      <c r="E2113" s="28" t="n">
        <v>120</v>
      </c>
      <c r="F2113" s="28" t="s">
        <v>349</v>
      </c>
      <c r="G2113" s="28" t="n">
        <v>1</v>
      </c>
      <c r="H2113" s="28" t="n">
        <v>1</v>
      </c>
      <c r="I2113" s="28" t="n">
        <v>1</v>
      </c>
      <c r="J2113" s="28" t="n">
        <v>181</v>
      </c>
      <c r="K2113" s="28" t="n">
        <v>5</v>
      </c>
      <c r="L2113" s="28" t="n">
        <v>3</v>
      </c>
      <c r="M2113" s="28" t="s">
        <v>146</v>
      </c>
      <c r="N2113" s="28" t="s">
        <v>138</v>
      </c>
      <c r="O2113" s="29" t="n">
        <v>46055</v>
      </c>
      <c r="P2113" s="28" t="n">
        <f aca="false">ROUNDDOWN(($B2113-$O2113)/30,0)</f>
        <v>5</v>
      </c>
      <c r="Q2113" s="28" t="str">
        <f aca="false">TEXT($B2113,"yyyy-mm")</f>
        <v>2026-07</v>
      </c>
      <c r="R2113" s="28" t="n">
        <f aca="false">IF(AND($O2113&gt;=DATE(2025,1,1),$O2113&lt;=DATE(2025,4,30)),1,0)</f>
        <v>0</v>
      </c>
    </row>
    <row r="2114" customFormat="false" ht="15" hidden="false" customHeight="false" outlineLevel="0" collapsed="false">
      <c r="A2114" s="28" t="n">
        <v>222</v>
      </c>
      <c r="B2114" s="29" t="n">
        <v>44957</v>
      </c>
      <c r="C2114" s="28" t="n">
        <v>34100</v>
      </c>
      <c r="D2114" s="28" t="n">
        <v>0</v>
      </c>
      <c r="E2114" s="28" t="n">
        <v>0</v>
      </c>
      <c r="F2114" s="28" t="s">
        <v>345</v>
      </c>
      <c r="G2114" s="28" t="n">
        <v>0</v>
      </c>
      <c r="H2114" s="28" t="n">
        <v>0</v>
      </c>
      <c r="I2114" s="28" t="n">
        <v>0</v>
      </c>
      <c r="J2114" s="28" t="n">
        <v>293</v>
      </c>
      <c r="K2114" s="28" t="n">
        <v>2</v>
      </c>
      <c r="L2114" s="28" t="n">
        <v>1</v>
      </c>
      <c r="M2114" s="28" t="s">
        <v>147</v>
      </c>
      <c r="N2114" s="28" t="s">
        <v>138</v>
      </c>
      <c r="O2114" s="29" t="n">
        <v>44955</v>
      </c>
      <c r="P2114" s="28" t="n">
        <f aca="false">ROUNDDOWN(($B2114-$O2114)/30,0)</f>
        <v>0</v>
      </c>
      <c r="Q2114" s="28" t="str">
        <f aca="false">TEXT($B2114,"yyyy-mm")</f>
        <v>2023-01</v>
      </c>
      <c r="R2114" s="28" t="n">
        <f aca="false">IF(AND($O2114&gt;=DATE(2025,1,1),$O2114&lt;=DATE(2025,4,30)),1,0)</f>
        <v>0</v>
      </c>
    </row>
    <row r="2115" customFormat="false" ht="15" hidden="false" customHeight="false" outlineLevel="0" collapsed="false">
      <c r="A2115" s="28" t="n">
        <v>222</v>
      </c>
      <c r="B2115" s="29" t="n">
        <v>44985</v>
      </c>
      <c r="C2115" s="28" t="n">
        <v>31476.92</v>
      </c>
      <c r="D2115" s="28" t="n">
        <v>0</v>
      </c>
      <c r="E2115" s="28" t="n">
        <v>0</v>
      </c>
      <c r="F2115" s="28" t="s">
        <v>345</v>
      </c>
      <c r="G2115" s="28" t="n">
        <v>0</v>
      </c>
      <c r="H2115" s="28" t="n">
        <v>0</v>
      </c>
      <c r="I2115" s="28" t="n">
        <v>0</v>
      </c>
      <c r="J2115" s="28" t="n">
        <v>293</v>
      </c>
      <c r="K2115" s="28" t="n">
        <v>2</v>
      </c>
      <c r="L2115" s="28" t="n">
        <v>1</v>
      </c>
      <c r="M2115" s="28" t="s">
        <v>147</v>
      </c>
      <c r="N2115" s="28" t="s">
        <v>138</v>
      </c>
      <c r="O2115" s="29" t="n">
        <v>44955</v>
      </c>
      <c r="P2115" s="28" t="n">
        <f aca="false">ROUNDDOWN(($B2115-$O2115)/30,0)</f>
        <v>1</v>
      </c>
      <c r="Q2115" s="28" t="str">
        <f aca="false">TEXT($B2115,"yyyy-mm")</f>
        <v>2023-02</v>
      </c>
      <c r="R2115" s="28" t="n">
        <f aca="false">IF(AND($O2115&gt;=DATE(2025,1,1),$O2115&lt;=DATE(2025,4,30)),1,0)</f>
        <v>0</v>
      </c>
    </row>
    <row r="2116" customFormat="false" ht="15" hidden="false" customHeight="false" outlineLevel="0" collapsed="false">
      <c r="A2116" s="28" t="n">
        <v>222</v>
      </c>
      <c r="B2116" s="29" t="n">
        <v>45016</v>
      </c>
      <c r="C2116" s="28" t="n">
        <v>28853.84</v>
      </c>
      <c r="D2116" s="28" t="n">
        <v>0</v>
      </c>
      <c r="E2116" s="28" t="n">
        <v>0</v>
      </c>
      <c r="F2116" s="28" t="s">
        <v>345</v>
      </c>
      <c r="G2116" s="28" t="n">
        <v>0</v>
      </c>
      <c r="H2116" s="28" t="n">
        <v>0</v>
      </c>
      <c r="I2116" s="28" t="n">
        <v>0</v>
      </c>
      <c r="J2116" s="28" t="n">
        <v>293</v>
      </c>
      <c r="K2116" s="28" t="n">
        <v>2</v>
      </c>
      <c r="L2116" s="28" t="n">
        <v>1</v>
      </c>
      <c r="M2116" s="28" t="s">
        <v>147</v>
      </c>
      <c r="N2116" s="28" t="s">
        <v>138</v>
      </c>
      <c r="O2116" s="29" t="n">
        <v>44955</v>
      </c>
      <c r="P2116" s="28" t="n">
        <f aca="false">ROUNDDOWN(($B2116-$O2116)/30,0)</f>
        <v>2</v>
      </c>
      <c r="Q2116" s="28" t="str">
        <f aca="false">TEXT($B2116,"yyyy-mm")</f>
        <v>2023-03</v>
      </c>
      <c r="R2116" s="28" t="n">
        <f aca="false">IF(AND($O2116&gt;=DATE(2025,1,1),$O2116&lt;=DATE(2025,4,30)),1,0)</f>
        <v>0</v>
      </c>
    </row>
    <row r="2117" customFormat="false" ht="15" hidden="false" customHeight="false" outlineLevel="0" collapsed="false">
      <c r="A2117" s="28" t="n">
        <v>222</v>
      </c>
      <c r="B2117" s="29" t="n">
        <v>45046</v>
      </c>
      <c r="C2117" s="28" t="n">
        <v>26230.76</v>
      </c>
      <c r="D2117" s="28" t="n">
        <v>0</v>
      </c>
      <c r="E2117" s="28" t="n">
        <v>0</v>
      </c>
      <c r="F2117" s="28" t="s">
        <v>345</v>
      </c>
      <c r="G2117" s="28" t="n">
        <v>0</v>
      </c>
      <c r="H2117" s="28" t="n">
        <v>0</v>
      </c>
      <c r="I2117" s="28" t="n">
        <v>0</v>
      </c>
      <c r="J2117" s="28" t="n">
        <v>293</v>
      </c>
      <c r="K2117" s="28" t="n">
        <v>2</v>
      </c>
      <c r="L2117" s="28" t="n">
        <v>1</v>
      </c>
      <c r="M2117" s="28" t="s">
        <v>147</v>
      </c>
      <c r="N2117" s="28" t="s">
        <v>138</v>
      </c>
      <c r="O2117" s="29" t="n">
        <v>44955</v>
      </c>
      <c r="P2117" s="28" t="n">
        <f aca="false">ROUNDDOWN(($B2117-$O2117)/30,0)</f>
        <v>3</v>
      </c>
      <c r="Q2117" s="28" t="str">
        <f aca="false">TEXT($B2117,"yyyy-mm")</f>
        <v>2023-04</v>
      </c>
      <c r="R2117" s="28" t="n">
        <f aca="false">IF(AND($O2117&gt;=DATE(2025,1,1),$O2117&lt;=DATE(2025,4,30)),1,0)</f>
        <v>0</v>
      </c>
    </row>
    <row r="2118" customFormat="false" ht="15" hidden="false" customHeight="false" outlineLevel="0" collapsed="false">
      <c r="A2118" s="28" t="n">
        <v>222</v>
      </c>
      <c r="B2118" s="29" t="n">
        <v>45077</v>
      </c>
      <c r="C2118" s="28" t="n">
        <v>23607.68</v>
      </c>
      <c r="D2118" s="28" t="n">
        <v>0</v>
      </c>
      <c r="E2118" s="28" t="n">
        <v>0</v>
      </c>
      <c r="F2118" s="28" t="s">
        <v>345</v>
      </c>
      <c r="G2118" s="28" t="n">
        <v>0</v>
      </c>
      <c r="H2118" s="28" t="n">
        <v>0</v>
      </c>
      <c r="I2118" s="28" t="n">
        <v>0</v>
      </c>
      <c r="J2118" s="28" t="n">
        <v>293</v>
      </c>
      <c r="K2118" s="28" t="n">
        <v>2</v>
      </c>
      <c r="L2118" s="28" t="n">
        <v>1</v>
      </c>
      <c r="M2118" s="28" t="s">
        <v>147</v>
      </c>
      <c r="N2118" s="28" t="s">
        <v>138</v>
      </c>
      <c r="O2118" s="29" t="n">
        <v>44955</v>
      </c>
      <c r="P2118" s="28" t="n">
        <f aca="false">ROUNDDOWN(($B2118-$O2118)/30,0)</f>
        <v>4</v>
      </c>
      <c r="Q2118" s="28" t="str">
        <f aca="false">TEXT($B2118,"yyyy-mm")</f>
        <v>2023-05</v>
      </c>
      <c r="R2118" s="28" t="n">
        <f aca="false">IF(AND($O2118&gt;=DATE(2025,1,1),$O2118&lt;=DATE(2025,4,30)),1,0)</f>
        <v>0</v>
      </c>
    </row>
    <row r="2119" customFormat="false" ht="15" hidden="false" customHeight="false" outlineLevel="0" collapsed="false">
      <c r="A2119" s="28" t="n">
        <v>222</v>
      </c>
      <c r="B2119" s="29" t="n">
        <v>45107</v>
      </c>
      <c r="C2119" s="28" t="n">
        <v>20984.6</v>
      </c>
      <c r="D2119" s="28" t="n">
        <v>0</v>
      </c>
      <c r="E2119" s="28" t="n">
        <v>0</v>
      </c>
      <c r="F2119" s="28" t="s">
        <v>345</v>
      </c>
      <c r="G2119" s="28" t="n">
        <v>0</v>
      </c>
      <c r="H2119" s="28" t="n">
        <v>0</v>
      </c>
      <c r="I2119" s="28" t="n">
        <v>0</v>
      </c>
      <c r="J2119" s="28" t="n">
        <v>293</v>
      </c>
      <c r="K2119" s="28" t="n">
        <v>2</v>
      </c>
      <c r="L2119" s="28" t="n">
        <v>1</v>
      </c>
      <c r="M2119" s="28" t="s">
        <v>147</v>
      </c>
      <c r="N2119" s="28" t="s">
        <v>138</v>
      </c>
      <c r="O2119" s="29" t="n">
        <v>44955</v>
      </c>
      <c r="P2119" s="28" t="n">
        <f aca="false">ROUNDDOWN(($B2119-$O2119)/30,0)</f>
        <v>5</v>
      </c>
      <c r="Q2119" s="28" t="str">
        <f aca="false">TEXT($B2119,"yyyy-mm")</f>
        <v>2023-06</v>
      </c>
      <c r="R2119" s="28" t="n">
        <f aca="false">IF(AND($O2119&gt;=DATE(2025,1,1),$O2119&lt;=DATE(2025,4,30)),1,0)</f>
        <v>0</v>
      </c>
    </row>
    <row r="2120" customFormat="false" ht="15" hidden="false" customHeight="false" outlineLevel="0" collapsed="false">
      <c r="A2120" s="28" t="n">
        <v>222</v>
      </c>
      <c r="B2120" s="29" t="n">
        <v>45138</v>
      </c>
      <c r="C2120" s="28" t="n">
        <v>18361.52</v>
      </c>
      <c r="D2120" s="28" t="n">
        <v>0</v>
      </c>
      <c r="E2120" s="28" t="n">
        <v>0</v>
      </c>
      <c r="F2120" s="28" t="s">
        <v>345</v>
      </c>
      <c r="G2120" s="28" t="n">
        <v>0</v>
      </c>
      <c r="H2120" s="28" t="n">
        <v>0</v>
      </c>
      <c r="I2120" s="28" t="n">
        <v>0</v>
      </c>
      <c r="J2120" s="28" t="n">
        <v>293</v>
      </c>
      <c r="K2120" s="28" t="n">
        <v>2</v>
      </c>
      <c r="L2120" s="28" t="n">
        <v>1</v>
      </c>
      <c r="M2120" s="28" t="s">
        <v>147</v>
      </c>
      <c r="N2120" s="28" t="s">
        <v>138</v>
      </c>
      <c r="O2120" s="29" t="n">
        <v>44955</v>
      </c>
      <c r="P2120" s="28" t="n">
        <f aca="false">ROUNDDOWN(($B2120-$O2120)/30,0)</f>
        <v>6</v>
      </c>
      <c r="Q2120" s="28" t="str">
        <f aca="false">TEXT($B2120,"yyyy-mm")</f>
        <v>2023-07</v>
      </c>
      <c r="R2120" s="28" t="n">
        <f aca="false">IF(AND($O2120&gt;=DATE(2025,1,1),$O2120&lt;=DATE(2025,4,30)),1,0)</f>
        <v>0</v>
      </c>
    </row>
    <row r="2121" customFormat="false" ht="15" hidden="false" customHeight="false" outlineLevel="0" collapsed="false">
      <c r="A2121" s="28" t="n">
        <v>222</v>
      </c>
      <c r="B2121" s="29" t="n">
        <v>45169</v>
      </c>
      <c r="C2121" s="28" t="n">
        <v>15738.44</v>
      </c>
      <c r="D2121" s="28" t="n">
        <v>0</v>
      </c>
      <c r="E2121" s="28" t="n">
        <v>0</v>
      </c>
      <c r="F2121" s="28" t="s">
        <v>345</v>
      </c>
      <c r="G2121" s="28" t="n">
        <v>0</v>
      </c>
      <c r="H2121" s="28" t="n">
        <v>0</v>
      </c>
      <c r="I2121" s="28" t="n">
        <v>0</v>
      </c>
      <c r="J2121" s="28" t="n">
        <v>293</v>
      </c>
      <c r="K2121" s="28" t="n">
        <v>2</v>
      </c>
      <c r="L2121" s="28" t="n">
        <v>1</v>
      </c>
      <c r="M2121" s="28" t="s">
        <v>147</v>
      </c>
      <c r="N2121" s="28" t="s">
        <v>138</v>
      </c>
      <c r="O2121" s="29" t="n">
        <v>44955</v>
      </c>
      <c r="P2121" s="28" t="n">
        <f aca="false">ROUNDDOWN(($B2121-$O2121)/30,0)</f>
        <v>7</v>
      </c>
      <c r="Q2121" s="28" t="str">
        <f aca="false">TEXT($B2121,"yyyy-mm")</f>
        <v>2023-08</v>
      </c>
      <c r="R2121" s="28" t="n">
        <f aca="false">IF(AND($O2121&gt;=DATE(2025,1,1),$O2121&lt;=DATE(2025,4,30)),1,0)</f>
        <v>0</v>
      </c>
    </row>
    <row r="2122" customFormat="false" ht="15" hidden="false" customHeight="false" outlineLevel="0" collapsed="false">
      <c r="A2122" s="28" t="n">
        <v>222</v>
      </c>
      <c r="B2122" s="29" t="n">
        <v>45199</v>
      </c>
      <c r="C2122" s="28" t="n">
        <v>13115.36</v>
      </c>
      <c r="D2122" s="28" t="n">
        <v>0</v>
      </c>
      <c r="E2122" s="28" t="n">
        <v>0</v>
      </c>
      <c r="F2122" s="28" t="s">
        <v>345</v>
      </c>
      <c r="G2122" s="28" t="n">
        <v>0</v>
      </c>
      <c r="H2122" s="28" t="n">
        <v>0</v>
      </c>
      <c r="I2122" s="28" t="n">
        <v>0</v>
      </c>
      <c r="J2122" s="28" t="n">
        <v>293</v>
      </c>
      <c r="K2122" s="28" t="n">
        <v>2</v>
      </c>
      <c r="L2122" s="28" t="n">
        <v>1</v>
      </c>
      <c r="M2122" s="28" t="s">
        <v>147</v>
      </c>
      <c r="N2122" s="28" t="s">
        <v>138</v>
      </c>
      <c r="O2122" s="29" t="n">
        <v>44955</v>
      </c>
      <c r="P2122" s="28" t="n">
        <f aca="false">ROUNDDOWN(($B2122-$O2122)/30,0)</f>
        <v>8</v>
      </c>
      <c r="Q2122" s="28" t="str">
        <f aca="false">TEXT($B2122,"yyyy-mm")</f>
        <v>2023-09</v>
      </c>
      <c r="R2122" s="28" t="n">
        <f aca="false">IF(AND($O2122&gt;=DATE(2025,1,1),$O2122&lt;=DATE(2025,4,30)),1,0)</f>
        <v>0</v>
      </c>
    </row>
    <row r="2123" customFormat="false" ht="15" hidden="false" customHeight="false" outlineLevel="0" collapsed="false">
      <c r="A2123" s="28" t="n">
        <v>222</v>
      </c>
      <c r="B2123" s="29" t="n">
        <v>45230</v>
      </c>
      <c r="C2123" s="28" t="n">
        <v>10492.28</v>
      </c>
      <c r="D2123" s="28" t="n">
        <v>0</v>
      </c>
      <c r="E2123" s="28" t="n">
        <v>0</v>
      </c>
      <c r="F2123" s="28" t="s">
        <v>345</v>
      </c>
      <c r="G2123" s="28" t="n">
        <v>0</v>
      </c>
      <c r="H2123" s="28" t="n">
        <v>0</v>
      </c>
      <c r="I2123" s="28" t="n">
        <v>0</v>
      </c>
      <c r="J2123" s="28" t="n">
        <v>293</v>
      </c>
      <c r="K2123" s="28" t="n">
        <v>2</v>
      </c>
      <c r="L2123" s="28" t="n">
        <v>1</v>
      </c>
      <c r="M2123" s="28" t="s">
        <v>147</v>
      </c>
      <c r="N2123" s="28" t="s">
        <v>138</v>
      </c>
      <c r="O2123" s="29" t="n">
        <v>44955</v>
      </c>
      <c r="P2123" s="28" t="n">
        <f aca="false">ROUNDDOWN(($B2123-$O2123)/30,0)</f>
        <v>9</v>
      </c>
      <c r="Q2123" s="28" t="str">
        <f aca="false">TEXT($B2123,"yyyy-mm")</f>
        <v>2023-10</v>
      </c>
      <c r="R2123" s="28" t="n">
        <f aca="false">IF(AND($O2123&gt;=DATE(2025,1,1),$O2123&lt;=DATE(2025,4,30)),1,0)</f>
        <v>0</v>
      </c>
    </row>
    <row r="2124" customFormat="false" ht="15" hidden="false" customHeight="false" outlineLevel="0" collapsed="false">
      <c r="A2124" s="28" t="n">
        <v>222</v>
      </c>
      <c r="B2124" s="29" t="n">
        <v>45260</v>
      </c>
      <c r="C2124" s="28" t="n">
        <v>7869.2</v>
      </c>
      <c r="D2124" s="28" t="n">
        <v>0</v>
      </c>
      <c r="E2124" s="28" t="n">
        <v>0</v>
      </c>
      <c r="F2124" s="28" t="s">
        <v>345</v>
      </c>
      <c r="G2124" s="28" t="n">
        <v>0</v>
      </c>
      <c r="H2124" s="28" t="n">
        <v>0</v>
      </c>
      <c r="I2124" s="28" t="n">
        <v>0</v>
      </c>
      <c r="J2124" s="28" t="n">
        <v>293</v>
      </c>
      <c r="K2124" s="28" t="n">
        <v>2</v>
      </c>
      <c r="L2124" s="28" t="n">
        <v>1</v>
      </c>
      <c r="M2124" s="28" t="s">
        <v>147</v>
      </c>
      <c r="N2124" s="28" t="s">
        <v>138</v>
      </c>
      <c r="O2124" s="29" t="n">
        <v>44955</v>
      </c>
      <c r="P2124" s="28" t="n">
        <f aca="false">ROUNDDOWN(($B2124-$O2124)/30,0)</f>
        <v>10</v>
      </c>
      <c r="Q2124" s="28" t="str">
        <f aca="false">TEXT($B2124,"yyyy-mm")</f>
        <v>2023-11</v>
      </c>
      <c r="R2124" s="28" t="n">
        <f aca="false">IF(AND($O2124&gt;=DATE(2025,1,1),$O2124&lt;=DATE(2025,4,30)),1,0)</f>
        <v>0</v>
      </c>
    </row>
    <row r="2125" customFormat="false" ht="15" hidden="false" customHeight="false" outlineLevel="0" collapsed="false">
      <c r="A2125" s="28" t="n">
        <v>222</v>
      </c>
      <c r="B2125" s="29" t="n">
        <v>45291</v>
      </c>
      <c r="C2125" s="28" t="n">
        <v>5246.12</v>
      </c>
      <c r="D2125" s="28" t="n">
        <v>0</v>
      </c>
      <c r="E2125" s="28" t="n">
        <v>0</v>
      </c>
      <c r="F2125" s="28" t="s">
        <v>345</v>
      </c>
      <c r="G2125" s="28" t="n">
        <v>0</v>
      </c>
      <c r="H2125" s="28" t="n">
        <v>0</v>
      </c>
      <c r="I2125" s="28" t="n">
        <v>0</v>
      </c>
      <c r="J2125" s="28" t="n">
        <v>293</v>
      </c>
      <c r="K2125" s="28" t="n">
        <v>2</v>
      </c>
      <c r="L2125" s="28" t="n">
        <v>1</v>
      </c>
      <c r="M2125" s="28" t="s">
        <v>147</v>
      </c>
      <c r="N2125" s="28" t="s">
        <v>138</v>
      </c>
      <c r="O2125" s="29" t="n">
        <v>44955</v>
      </c>
      <c r="P2125" s="28" t="n">
        <f aca="false">ROUNDDOWN(($B2125-$O2125)/30,0)</f>
        <v>11</v>
      </c>
      <c r="Q2125" s="28" t="str">
        <f aca="false">TEXT($B2125,"yyyy-mm")</f>
        <v>2023-12</v>
      </c>
      <c r="R2125" s="28" t="n">
        <f aca="false">IF(AND($O2125&gt;=DATE(2025,1,1),$O2125&lt;=DATE(2025,4,30)),1,0)</f>
        <v>0</v>
      </c>
    </row>
    <row r="2126" customFormat="false" ht="15" hidden="false" customHeight="false" outlineLevel="0" collapsed="false">
      <c r="A2126" s="28" t="n">
        <v>222</v>
      </c>
      <c r="B2126" s="29" t="n">
        <v>45322</v>
      </c>
      <c r="C2126" s="28" t="n">
        <v>2623.04</v>
      </c>
      <c r="D2126" s="28" t="n">
        <v>0</v>
      </c>
      <c r="E2126" s="28" t="n">
        <v>0</v>
      </c>
      <c r="F2126" s="28" t="s">
        <v>345</v>
      </c>
      <c r="G2126" s="28" t="n">
        <v>0</v>
      </c>
      <c r="H2126" s="28" t="n">
        <v>0</v>
      </c>
      <c r="I2126" s="28" t="n">
        <v>0</v>
      </c>
      <c r="J2126" s="28" t="n">
        <v>293</v>
      </c>
      <c r="K2126" s="28" t="n">
        <v>2</v>
      </c>
      <c r="L2126" s="28" t="n">
        <v>1</v>
      </c>
      <c r="M2126" s="28" t="s">
        <v>147</v>
      </c>
      <c r="N2126" s="28" t="s">
        <v>138</v>
      </c>
      <c r="O2126" s="29" t="n">
        <v>44955</v>
      </c>
      <c r="P2126" s="28" t="n">
        <f aca="false">ROUNDDOWN(($B2126-$O2126)/30,0)</f>
        <v>12</v>
      </c>
      <c r="Q2126" s="28" t="str">
        <f aca="false">TEXT($B2126,"yyyy-mm")</f>
        <v>2024-01</v>
      </c>
      <c r="R2126" s="28" t="n">
        <f aca="false">IF(AND($O2126&gt;=DATE(2025,1,1),$O2126&lt;=DATE(2025,4,30)),1,0)</f>
        <v>0</v>
      </c>
    </row>
    <row r="2127" customFormat="false" ht="15" hidden="false" customHeight="false" outlineLevel="0" collapsed="false">
      <c r="A2127" s="28" t="n">
        <v>222</v>
      </c>
      <c r="B2127" s="29" t="n">
        <v>45351</v>
      </c>
      <c r="C2127" s="28" t="n">
        <v>0</v>
      </c>
      <c r="D2127" s="28" t="n">
        <v>0</v>
      </c>
      <c r="E2127" s="28" t="n">
        <v>0</v>
      </c>
      <c r="F2127" s="28" t="s">
        <v>345</v>
      </c>
      <c r="G2127" s="28" t="n">
        <v>0</v>
      </c>
      <c r="H2127" s="28" t="n">
        <v>0</v>
      </c>
      <c r="I2127" s="28" t="n">
        <v>0</v>
      </c>
      <c r="J2127" s="28" t="n">
        <v>293</v>
      </c>
      <c r="K2127" s="28" t="n">
        <v>2</v>
      </c>
      <c r="L2127" s="28" t="n">
        <v>1</v>
      </c>
      <c r="M2127" s="28" t="s">
        <v>147</v>
      </c>
      <c r="N2127" s="28" t="s">
        <v>138</v>
      </c>
      <c r="O2127" s="29" t="n">
        <v>44955</v>
      </c>
      <c r="P2127" s="28" t="n">
        <f aca="false">ROUNDDOWN(($B2127-$O2127)/30,0)</f>
        <v>13</v>
      </c>
      <c r="Q2127" s="28" t="str">
        <f aca="false">TEXT($B2127,"yyyy-mm")</f>
        <v>2024-02</v>
      </c>
      <c r="R2127" s="28" t="n">
        <f aca="false">IF(AND($O2127&gt;=DATE(2025,1,1),$O2127&lt;=DATE(2025,4,30)),1,0)</f>
        <v>0</v>
      </c>
    </row>
    <row r="2128" customFormat="false" ht="15" hidden="false" customHeight="false" outlineLevel="0" collapsed="false">
      <c r="A2128" s="28" t="n">
        <v>223</v>
      </c>
      <c r="B2128" s="29" t="n">
        <v>45596</v>
      </c>
      <c r="C2128" s="28" t="n">
        <v>6000</v>
      </c>
      <c r="D2128" s="28" t="n">
        <v>0</v>
      </c>
      <c r="E2128" s="28" t="n">
        <v>0</v>
      </c>
      <c r="F2128" s="28" t="s">
        <v>345</v>
      </c>
      <c r="G2128" s="28" t="n">
        <v>0</v>
      </c>
      <c r="H2128" s="28" t="n">
        <v>0</v>
      </c>
      <c r="I2128" s="28" t="n">
        <v>0</v>
      </c>
      <c r="J2128" s="28" t="n">
        <v>233</v>
      </c>
      <c r="K2128" s="28" t="n">
        <v>9</v>
      </c>
      <c r="L2128" s="28" t="n">
        <v>1</v>
      </c>
      <c r="M2128" s="28" t="s">
        <v>145</v>
      </c>
      <c r="N2128" s="28" t="s">
        <v>138</v>
      </c>
      <c r="O2128" s="29" t="n">
        <v>45574</v>
      </c>
      <c r="P2128" s="28" t="n">
        <f aca="false">ROUNDDOWN(($B2128-$O2128)/30,0)</f>
        <v>0</v>
      </c>
      <c r="Q2128" s="28" t="str">
        <f aca="false">TEXT($B2128,"yyyy-mm")</f>
        <v>2024-10</v>
      </c>
      <c r="R2128" s="28" t="n">
        <f aca="false">IF(AND($O2128&gt;=DATE(2025,1,1),$O2128&lt;=DATE(2025,4,30)),1,0)</f>
        <v>0</v>
      </c>
    </row>
    <row r="2129" customFormat="false" ht="15" hidden="false" customHeight="false" outlineLevel="0" collapsed="false">
      <c r="A2129" s="28" t="n">
        <v>223</v>
      </c>
      <c r="B2129" s="29" t="n">
        <v>45626</v>
      </c>
      <c r="C2129" s="28" t="n">
        <v>3000</v>
      </c>
      <c r="D2129" s="28" t="n">
        <v>0</v>
      </c>
      <c r="E2129" s="28" t="n">
        <v>0</v>
      </c>
      <c r="F2129" s="28" t="s">
        <v>345</v>
      </c>
      <c r="G2129" s="28" t="n">
        <v>0</v>
      </c>
      <c r="H2129" s="28" t="n">
        <v>0</v>
      </c>
      <c r="I2129" s="28" t="n">
        <v>0</v>
      </c>
      <c r="J2129" s="28" t="n">
        <v>233</v>
      </c>
      <c r="K2129" s="28" t="n">
        <v>9</v>
      </c>
      <c r="L2129" s="28" t="n">
        <v>1</v>
      </c>
      <c r="M2129" s="28" t="s">
        <v>145</v>
      </c>
      <c r="N2129" s="28" t="s">
        <v>138</v>
      </c>
      <c r="O2129" s="29" t="n">
        <v>45574</v>
      </c>
      <c r="P2129" s="28" t="n">
        <f aca="false">ROUNDDOWN(($B2129-$O2129)/30,0)</f>
        <v>1</v>
      </c>
      <c r="Q2129" s="28" t="str">
        <f aca="false">TEXT($B2129,"yyyy-mm")</f>
        <v>2024-11</v>
      </c>
      <c r="R2129" s="28" t="n">
        <f aca="false">IF(AND($O2129&gt;=DATE(2025,1,1),$O2129&lt;=DATE(2025,4,30)),1,0)</f>
        <v>0</v>
      </c>
    </row>
    <row r="2130" customFormat="false" ht="15" hidden="false" customHeight="false" outlineLevel="0" collapsed="false">
      <c r="A2130" s="28" t="n">
        <v>223</v>
      </c>
      <c r="B2130" s="29" t="n">
        <v>45657</v>
      </c>
      <c r="C2130" s="28" t="n">
        <v>0</v>
      </c>
      <c r="D2130" s="28" t="n">
        <v>0</v>
      </c>
      <c r="E2130" s="28" t="n">
        <v>0</v>
      </c>
      <c r="F2130" s="28" t="s">
        <v>345</v>
      </c>
      <c r="G2130" s="28" t="n">
        <v>0</v>
      </c>
      <c r="H2130" s="28" t="n">
        <v>0</v>
      </c>
      <c r="I2130" s="28" t="n">
        <v>0</v>
      </c>
      <c r="J2130" s="28" t="n">
        <v>233</v>
      </c>
      <c r="K2130" s="28" t="n">
        <v>9</v>
      </c>
      <c r="L2130" s="28" t="n">
        <v>1</v>
      </c>
      <c r="M2130" s="28" t="s">
        <v>145</v>
      </c>
      <c r="N2130" s="28" t="s">
        <v>138</v>
      </c>
      <c r="O2130" s="29" t="n">
        <v>45574</v>
      </c>
      <c r="P2130" s="28" t="n">
        <f aca="false">ROUNDDOWN(($B2130-$O2130)/30,0)</f>
        <v>2</v>
      </c>
      <c r="Q2130" s="28" t="str">
        <f aca="false">TEXT($B2130,"yyyy-mm")</f>
        <v>2024-12</v>
      </c>
      <c r="R2130" s="28" t="n">
        <f aca="false">IF(AND($O2130&gt;=DATE(2025,1,1),$O2130&lt;=DATE(2025,4,30)),1,0)</f>
        <v>0</v>
      </c>
    </row>
    <row r="2131" customFormat="false" ht="15" hidden="false" customHeight="false" outlineLevel="0" collapsed="false">
      <c r="A2131" s="28" t="n">
        <v>224</v>
      </c>
      <c r="B2131" s="29" t="n">
        <v>45596</v>
      </c>
      <c r="C2131" s="28" t="n">
        <v>19100</v>
      </c>
      <c r="D2131" s="28" t="n">
        <v>0</v>
      </c>
      <c r="E2131" s="28" t="n">
        <v>0</v>
      </c>
      <c r="F2131" s="28" t="s">
        <v>345</v>
      </c>
      <c r="G2131" s="28" t="n">
        <v>0</v>
      </c>
      <c r="H2131" s="28" t="n">
        <v>0</v>
      </c>
      <c r="I2131" s="28" t="n">
        <v>0</v>
      </c>
      <c r="J2131" s="28" t="n">
        <v>137</v>
      </c>
      <c r="K2131" s="28" t="n">
        <v>3</v>
      </c>
      <c r="L2131" s="28" t="n">
        <v>1</v>
      </c>
      <c r="M2131" s="28" t="s">
        <v>147</v>
      </c>
      <c r="N2131" s="28" t="s">
        <v>139</v>
      </c>
      <c r="O2131" s="29" t="n">
        <v>45574</v>
      </c>
      <c r="P2131" s="28" t="n">
        <f aca="false">ROUNDDOWN(($B2131-$O2131)/30,0)</f>
        <v>0</v>
      </c>
      <c r="Q2131" s="28" t="str">
        <f aca="false">TEXT($B2131,"yyyy-mm")</f>
        <v>2024-10</v>
      </c>
      <c r="R2131" s="28" t="n">
        <f aca="false">IF(AND($O2131&gt;=DATE(2025,1,1),$O2131&lt;=DATE(2025,4,30)),1,0)</f>
        <v>0</v>
      </c>
    </row>
    <row r="2132" customFormat="false" ht="15" hidden="false" customHeight="false" outlineLevel="0" collapsed="false">
      <c r="A2132" s="28" t="n">
        <v>224</v>
      </c>
      <c r="B2132" s="29" t="n">
        <v>45626</v>
      </c>
      <c r="C2132" s="28" t="n">
        <v>17508.33</v>
      </c>
      <c r="D2132" s="28" t="n">
        <v>0</v>
      </c>
      <c r="E2132" s="28" t="n">
        <v>0</v>
      </c>
      <c r="F2132" s="28" t="s">
        <v>345</v>
      </c>
      <c r="G2132" s="28" t="n">
        <v>0</v>
      </c>
      <c r="H2132" s="28" t="n">
        <v>0</v>
      </c>
      <c r="I2132" s="28" t="n">
        <v>0</v>
      </c>
      <c r="J2132" s="28" t="n">
        <v>137</v>
      </c>
      <c r="K2132" s="28" t="n">
        <v>3</v>
      </c>
      <c r="L2132" s="28" t="n">
        <v>1</v>
      </c>
      <c r="M2132" s="28" t="s">
        <v>147</v>
      </c>
      <c r="N2132" s="28" t="s">
        <v>139</v>
      </c>
      <c r="O2132" s="29" t="n">
        <v>45574</v>
      </c>
      <c r="P2132" s="28" t="n">
        <f aca="false">ROUNDDOWN(($B2132-$O2132)/30,0)</f>
        <v>1</v>
      </c>
      <c r="Q2132" s="28" t="str">
        <f aca="false">TEXT($B2132,"yyyy-mm")</f>
        <v>2024-11</v>
      </c>
      <c r="R2132" s="28" t="n">
        <f aca="false">IF(AND($O2132&gt;=DATE(2025,1,1),$O2132&lt;=DATE(2025,4,30)),1,0)</f>
        <v>0</v>
      </c>
    </row>
    <row r="2133" customFormat="false" ht="15" hidden="false" customHeight="false" outlineLevel="0" collapsed="false">
      <c r="A2133" s="28" t="n">
        <v>224</v>
      </c>
      <c r="B2133" s="29" t="n">
        <v>45657</v>
      </c>
      <c r="C2133" s="28" t="n">
        <v>15916.66</v>
      </c>
      <c r="D2133" s="28" t="n">
        <v>0</v>
      </c>
      <c r="E2133" s="28" t="n">
        <v>0</v>
      </c>
      <c r="F2133" s="28" t="s">
        <v>345</v>
      </c>
      <c r="G2133" s="28" t="n">
        <v>0</v>
      </c>
      <c r="H2133" s="28" t="n">
        <v>0</v>
      </c>
      <c r="I2133" s="28" t="n">
        <v>0</v>
      </c>
      <c r="J2133" s="28" t="n">
        <v>137</v>
      </c>
      <c r="K2133" s="28" t="n">
        <v>3</v>
      </c>
      <c r="L2133" s="28" t="n">
        <v>1</v>
      </c>
      <c r="M2133" s="28" t="s">
        <v>147</v>
      </c>
      <c r="N2133" s="28" t="s">
        <v>139</v>
      </c>
      <c r="O2133" s="29" t="n">
        <v>45574</v>
      </c>
      <c r="P2133" s="28" t="n">
        <f aca="false">ROUNDDOWN(($B2133-$O2133)/30,0)</f>
        <v>2</v>
      </c>
      <c r="Q2133" s="28" t="str">
        <f aca="false">TEXT($B2133,"yyyy-mm")</f>
        <v>2024-12</v>
      </c>
      <c r="R2133" s="28" t="n">
        <f aca="false">IF(AND($O2133&gt;=DATE(2025,1,1),$O2133&lt;=DATE(2025,4,30)),1,0)</f>
        <v>0</v>
      </c>
    </row>
    <row r="2134" customFormat="false" ht="15" hidden="false" customHeight="false" outlineLevel="0" collapsed="false">
      <c r="A2134" s="28" t="n">
        <v>224</v>
      </c>
      <c r="B2134" s="29" t="n">
        <v>45688</v>
      </c>
      <c r="C2134" s="28" t="n">
        <v>14324.99</v>
      </c>
      <c r="D2134" s="28" t="n">
        <v>0</v>
      </c>
      <c r="E2134" s="28" t="n">
        <v>0</v>
      </c>
      <c r="F2134" s="28" t="s">
        <v>345</v>
      </c>
      <c r="G2134" s="28" t="n">
        <v>0</v>
      </c>
      <c r="H2134" s="28" t="n">
        <v>0</v>
      </c>
      <c r="I2134" s="28" t="n">
        <v>0</v>
      </c>
      <c r="J2134" s="28" t="n">
        <v>137</v>
      </c>
      <c r="K2134" s="28" t="n">
        <v>3</v>
      </c>
      <c r="L2134" s="28" t="n">
        <v>1</v>
      </c>
      <c r="M2134" s="28" t="s">
        <v>147</v>
      </c>
      <c r="N2134" s="28" t="s">
        <v>139</v>
      </c>
      <c r="O2134" s="29" t="n">
        <v>45574</v>
      </c>
      <c r="P2134" s="28" t="n">
        <f aca="false">ROUNDDOWN(($B2134-$O2134)/30,0)</f>
        <v>3</v>
      </c>
      <c r="Q2134" s="28" t="str">
        <f aca="false">TEXT($B2134,"yyyy-mm")</f>
        <v>2025-01</v>
      </c>
      <c r="R2134" s="28" t="n">
        <f aca="false">IF(AND($O2134&gt;=DATE(2025,1,1),$O2134&lt;=DATE(2025,4,30)),1,0)</f>
        <v>0</v>
      </c>
    </row>
    <row r="2135" customFormat="false" ht="15" hidden="false" customHeight="false" outlineLevel="0" collapsed="false">
      <c r="A2135" s="28" t="n">
        <v>224</v>
      </c>
      <c r="B2135" s="29" t="n">
        <v>45716</v>
      </c>
      <c r="C2135" s="28" t="n">
        <v>12733.32</v>
      </c>
      <c r="D2135" s="28" t="n">
        <v>0</v>
      </c>
      <c r="E2135" s="28" t="n">
        <v>0</v>
      </c>
      <c r="F2135" s="28" t="s">
        <v>345</v>
      </c>
      <c r="G2135" s="28" t="n">
        <v>0</v>
      </c>
      <c r="H2135" s="28" t="n">
        <v>0</v>
      </c>
      <c r="I2135" s="28" t="n">
        <v>0</v>
      </c>
      <c r="J2135" s="28" t="n">
        <v>137</v>
      </c>
      <c r="K2135" s="28" t="n">
        <v>3</v>
      </c>
      <c r="L2135" s="28" t="n">
        <v>1</v>
      </c>
      <c r="M2135" s="28" t="s">
        <v>147</v>
      </c>
      <c r="N2135" s="28" t="s">
        <v>139</v>
      </c>
      <c r="O2135" s="29" t="n">
        <v>45574</v>
      </c>
      <c r="P2135" s="28" t="n">
        <f aca="false">ROUNDDOWN(($B2135-$O2135)/30,0)</f>
        <v>4</v>
      </c>
      <c r="Q2135" s="28" t="str">
        <f aca="false">TEXT($B2135,"yyyy-mm")</f>
        <v>2025-02</v>
      </c>
      <c r="R2135" s="28" t="n">
        <f aca="false">IF(AND($O2135&gt;=DATE(2025,1,1),$O2135&lt;=DATE(2025,4,30)),1,0)</f>
        <v>0</v>
      </c>
    </row>
    <row r="2136" customFormat="false" ht="15" hidden="false" customHeight="false" outlineLevel="0" collapsed="false">
      <c r="A2136" s="28" t="n">
        <v>224</v>
      </c>
      <c r="B2136" s="29" t="n">
        <v>45747</v>
      </c>
      <c r="C2136" s="28" t="n">
        <v>11141.65</v>
      </c>
      <c r="D2136" s="28" t="n">
        <v>0</v>
      </c>
      <c r="E2136" s="28" t="n">
        <v>0</v>
      </c>
      <c r="F2136" s="28" t="s">
        <v>345</v>
      </c>
      <c r="G2136" s="28" t="n">
        <v>0</v>
      </c>
      <c r="H2136" s="28" t="n">
        <v>0</v>
      </c>
      <c r="I2136" s="28" t="n">
        <v>0</v>
      </c>
      <c r="J2136" s="28" t="n">
        <v>137</v>
      </c>
      <c r="K2136" s="28" t="n">
        <v>3</v>
      </c>
      <c r="L2136" s="28" t="n">
        <v>1</v>
      </c>
      <c r="M2136" s="28" t="s">
        <v>147</v>
      </c>
      <c r="N2136" s="28" t="s">
        <v>139</v>
      </c>
      <c r="O2136" s="29" t="n">
        <v>45574</v>
      </c>
      <c r="P2136" s="28" t="n">
        <f aca="false">ROUNDDOWN(($B2136-$O2136)/30,0)</f>
        <v>5</v>
      </c>
      <c r="Q2136" s="28" t="str">
        <f aca="false">TEXT($B2136,"yyyy-mm")</f>
        <v>2025-03</v>
      </c>
      <c r="R2136" s="28" t="n">
        <f aca="false">IF(AND($O2136&gt;=DATE(2025,1,1),$O2136&lt;=DATE(2025,4,30)),1,0)</f>
        <v>0</v>
      </c>
    </row>
    <row r="2137" customFormat="false" ht="15" hidden="false" customHeight="false" outlineLevel="0" collapsed="false">
      <c r="A2137" s="28" t="n">
        <v>224</v>
      </c>
      <c r="B2137" s="29" t="n">
        <v>45777</v>
      </c>
      <c r="C2137" s="28" t="n">
        <v>9549.98</v>
      </c>
      <c r="D2137" s="28" t="n">
        <v>0</v>
      </c>
      <c r="E2137" s="28" t="n">
        <v>0</v>
      </c>
      <c r="F2137" s="28" t="s">
        <v>345</v>
      </c>
      <c r="G2137" s="28" t="n">
        <v>0</v>
      </c>
      <c r="H2137" s="28" t="n">
        <v>0</v>
      </c>
      <c r="I2137" s="28" t="n">
        <v>0</v>
      </c>
      <c r="J2137" s="28" t="n">
        <v>137</v>
      </c>
      <c r="K2137" s="28" t="n">
        <v>3</v>
      </c>
      <c r="L2137" s="28" t="n">
        <v>1</v>
      </c>
      <c r="M2137" s="28" t="s">
        <v>147</v>
      </c>
      <c r="N2137" s="28" t="s">
        <v>139</v>
      </c>
      <c r="O2137" s="29" t="n">
        <v>45574</v>
      </c>
      <c r="P2137" s="28" t="n">
        <f aca="false">ROUNDDOWN(($B2137-$O2137)/30,0)</f>
        <v>6</v>
      </c>
      <c r="Q2137" s="28" t="str">
        <f aca="false">TEXT($B2137,"yyyy-mm")</f>
        <v>2025-04</v>
      </c>
      <c r="R2137" s="28" t="n">
        <f aca="false">IF(AND($O2137&gt;=DATE(2025,1,1),$O2137&lt;=DATE(2025,4,30)),1,0)</f>
        <v>0</v>
      </c>
    </row>
    <row r="2138" customFormat="false" ht="15" hidden="false" customHeight="false" outlineLevel="0" collapsed="false">
      <c r="A2138" s="28" t="n">
        <v>224</v>
      </c>
      <c r="B2138" s="29" t="n">
        <v>45808</v>
      </c>
      <c r="C2138" s="28" t="n">
        <v>7958.31</v>
      </c>
      <c r="D2138" s="28" t="n">
        <v>0</v>
      </c>
      <c r="E2138" s="28" t="n">
        <v>0</v>
      </c>
      <c r="F2138" s="28" t="s">
        <v>345</v>
      </c>
      <c r="G2138" s="28" t="n">
        <v>0</v>
      </c>
      <c r="H2138" s="28" t="n">
        <v>0</v>
      </c>
      <c r="I2138" s="28" t="n">
        <v>0</v>
      </c>
      <c r="J2138" s="28" t="n">
        <v>137</v>
      </c>
      <c r="K2138" s="28" t="n">
        <v>3</v>
      </c>
      <c r="L2138" s="28" t="n">
        <v>1</v>
      </c>
      <c r="M2138" s="28" t="s">
        <v>147</v>
      </c>
      <c r="N2138" s="28" t="s">
        <v>139</v>
      </c>
      <c r="O2138" s="29" t="n">
        <v>45574</v>
      </c>
      <c r="P2138" s="28" t="n">
        <f aca="false">ROUNDDOWN(($B2138-$O2138)/30,0)</f>
        <v>7</v>
      </c>
      <c r="Q2138" s="28" t="str">
        <f aca="false">TEXT($B2138,"yyyy-mm")</f>
        <v>2025-05</v>
      </c>
      <c r="R2138" s="28" t="n">
        <f aca="false">IF(AND($O2138&gt;=DATE(2025,1,1),$O2138&lt;=DATE(2025,4,30)),1,0)</f>
        <v>0</v>
      </c>
    </row>
    <row r="2139" customFormat="false" ht="15" hidden="false" customHeight="false" outlineLevel="0" collapsed="false">
      <c r="A2139" s="28" t="n">
        <v>224</v>
      </c>
      <c r="B2139" s="29" t="n">
        <v>45838</v>
      </c>
      <c r="C2139" s="28" t="n">
        <v>6366.64</v>
      </c>
      <c r="D2139" s="28" t="n">
        <v>0</v>
      </c>
      <c r="E2139" s="28" t="n">
        <v>0</v>
      </c>
      <c r="F2139" s="28" t="s">
        <v>345</v>
      </c>
      <c r="G2139" s="28" t="n">
        <v>0</v>
      </c>
      <c r="H2139" s="28" t="n">
        <v>0</v>
      </c>
      <c r="I2139" s="28" t="n">
        <v>0</v>
      </c>
      <c r="J2139" s="28" t="n">
        <v>137</v>
      </c>
      <c r="K2139" s="28" t="n">
        <v>3</v>
      </c>
      <c r="L2139" s="28" t="n">
        <v>1</v>
      </c>
      <c r="M2139" s="28" t="s">
        <v>147</v>
      </c>
      <c r="N2139" s="28" t="s">
        <v>139</v>
      </c>
      <c r="O2139" s="29" t="n">
        <v>45574</v>
      </c>
      <c r="P2139" s="28" t="n">
        <f aca="false">ROUNDDOWN(($B2139-$O2139)/30,0)</f>
        <v>8</v>
      </c>
      <c r="Q2139" s="28" t="str">
        <f aca="false">TEXT($B2139,"yyyy-mm")</f>
        <v>2025-06</v>
      </c>
      <c r="R2139" s="28" t="n">
        <f aca="false">IF(AND($O2139&gt;=DATE(2025,1,1),$O2139&lt;=DATE(2025,4,30)),1,0)</f>
        <v>0</v>
      </c>
    </row>
    <row r="2140" customFormat="false" ht="15" hidden="false" customHeight="false" outlineLevel="0" collapsed="false">
      <c r="A2140" s="28" t="n">
        <v>224</v>
      </c>
      <c r="B2140" s="29" t="n">
        <v>45869</v>
      </c>
      <c r="C2140" s="28" t="n">
        <v>4774.97</v>
      </c>
      <c r="D2140" s="28" t="n">
        <v>0</v>
      </c>
      <c r="E2140" s="28" t="n">
        <v>0</v>
      </c>
      <c r="F2140" s="28" t="s">
        <v>345</v>
      </c>
      <c r="G2140" s="28" t="n">
        <v>0</v>
      </c>
      <c r="H2140" s="28" t="n">
        <v>0</v>
      </c>
      <c r="I2140" s="28" t="n">
        <v>0</v>
      </c>
      <c r="J2140" s="28" t="n">
        <v>137</v>
      </c>
      <c r="K2140" s="28" t="n">
        <v>3</v>
      </c>
      <c r="L2140" s="28" t="n">
        <v>1</v>
      </c>
      <c r="M2140" s="28" t="s">
        <v>147</v>
      </c>
      <c r="N2140" s="28" t="s">
        <v>139</v>
      </c>
      <c r="O2140" s="29" t="n">
        <v>45574</v>
      </c>
      <c r="P2140" s="28" t="n">
        <f aca="false">ROUNDDOWN(($B2140-$O2140)/30,0)</f>
        <v>9</v>
      </c>
      <c r="Q2140" s="28" t="str">
        <f aca="false">TEXT($B2140,"yyyy-mm")</f>
        <v>2025-07</v>
      </c>
      <c r="R2140" s="28" t="n">
        <f aca="false">IF(AND($O2140&gt;=DATE(2025,1,1),$O2140&lt;=DATE(2025,4,30)),1,0)</f>
        <v>0</v>
      </c>
    </row>
    <row r="2141" customFormat="false" ht="15" hidden="false" customHeight="false" outlineLevel="0" collapsed="false">
      <c r="A2141" s="28" t="n">
        <v>224</v>
      </c>
      <c r="B2141" s="29" t="n">
        <v>45900</v>
      </c>
      <c r="C2141" s="28" t="n">
        <v>3183.3</v>
      </c>
      <c r="D2141" s="28" t="n">
        <v>0</v>
      </c>
      <c r="E2141" s="28" t="n">
        <v>0</v>
      </c>
      <c r="F2141" s="28" t="s">
        <v>345</v>
      </c>
      <c r="G2141" s="28" t="n">
        <v>0</v>
      </c>
      <c r="H2141" s="28" t="n">
        <v>0</v>
      </c>
      <c r="I2141" s="28" t="n">
        <v>0</v>
      </c>
      <c r="J2141" s="28" t="n">
        <v>137</v>
      </c>
      <c r="K2141" s="28" t="n">
        <v>3</v>
      </c>
      <c r="L2141" s="28" t="n">
        <v>1</v>
      </c>
      <c r="M2141" s="28" t="s">
        <v>147</v>
      </c>
      <c r="N2141" s="28" t="s">
        <v>139</v>
      </c>
      <c r="O2141" s="29" t="n">
        <v>45574</v>
      </c>
      <c r="P2141" s="28" t="n">
        <f aca="false">ROUNDDOWN(($B2141-$O2141)/30,0)</f>
        <v>10</v>
      </c>
      <c r="Q2141" s="28" t="str">
        <f aca="false">TEXT($B2141,"yyyy-mm")</f>
        <v>2025-08</v>
      </c>
      <c r="R2141" s="28" t="n">
        <f aca="false">IF(AND($O2141&gt;=DATE(2025,1,1),$O2141&lt;=DATE(2025,4,30)),1,0)</f>
        <v>0</v>
      </c>
    </row>
    <row r="2142" customFormat="false" ht="15" hidden="false" customHeight="false" outlineLevel="0" collapsed="false">
      <c r="A2142" s="28" t="n">
        <v>224</v>
      </c>
      <c r="B2142" s="29" t="n">
        <v>45930</v>
      </c>
      <c r="C2142" s="28" t="n">
        <v>1591.63</v>
      </c>
      <c r="D2142" s="28" t="n">
        <v>0</v>
      </c>
      <c r="E2142" s="28" t="n">
        <v>0</v>
      </c>
      <c r="F2142" s="28" t="s">
        <v>345</v>
      </c>
      <c r="G2142" s="28" t="n">
        <v>0</v>
      </c>
      <c r="H2142" s="28" t="n">
        <v>0</v>
      </c>
      <c r="I2142" s="28" t="n">
        <v>0</v>
      </c>
      <c r="J2142" s="28" t="n">
        <v>137</v>
      </c>
      <c r="K2142" s="28" t="n">
        <v>3</v>
      </c>
      <c r="L2142" s="28" t="n">
        <v>1</v>
      </c>
      <c r="M2142" s="28" t="s">
        <v>147</v>
      </c>
      <c r="N2142" s="28" t="s">
        <v>139</v>
      </c>
      <c r="O2142" s="29" t="n">
        <v>45574</v>
      </c>
      <c r="P2142" s="28" t="n">
        <f aca="false">ROUNDDOWN(($B2142-$O2142)/30,0)</f>
        <v>11</v>
      </c>
      <c r="Q2142" s="28" t="str">
        <f aca="false">TEXT($B2142,"yyyy-mm")</f>
        <v>2025-09</v>
      </c>
      <c r="R2142" s="28" t="n">
        <f aca="false">IF(AND($O2142&gt;=DATE(2025,1,1),$O2142&lt;=DATE(2025,4,30)),1,0)</f>
        <v>0</v>
      </c>
    </row>
    <row r="2143" customFormat="false" ht="15" hidden="false" customHeight="false" outlineLevel="0" collapsed="false">
      <c r="A2143" s="28" t="n">
        <v>224</v>
      </c>
      <c r="B2143" s="29" t="n">
        <v>45961</v>
      </c>
      <c r="C2143" s="28" t="n">
        <v>0</v>
      </c>
      <c r="D2143" s="28" t="n">
        <v>0</v>
      </c>
      <c r="E2143" s="28" t="n">
        <v>0</v>
      </c>
      <c r="F2143" s="28" t="s">
        <v>345</v>
      </c>
      <c r="G2143" s="28" t="n">
        <v>0</v>
      </c>
      <c r="H2143" s="28" t="n">
        <v>0</v>
      </c>
      <c r="I2143" s="28" t="n">
        <v>0</v>
      </c>
      <c r="J2143" s="28" t="n">
        <v>137</v>
      </c>
      <c r="K2143" s="28" t="n">
        <v>3</v>
      </c>
      <c r="L2143" s="28" t="n">
        <v>1</v>
      </c>
      <c r="M2143" s="28" t="s">
        <v>147</v>
      </c>
      <c r="N2143" s="28" t="s">
        <v>139</v>
      </c>
      <c r="O2143" s="29" t="n">
        <v>45574</v>
      </c>
      <c r="P2143" s="28" t="n">
        <f aca="false">ROUNDDOWN(($B2143-$O2143)/30,0)</f>
        <v>12</v>
      </c>
      <c r="Q2143" s="28" t="str">
        <f aca="false">TEXT($B2143,"yyyy-mm")</f>
        <v>2025-10</v>
      </c>
      <c r="R2143" s="28" t="n">
        <f aca="false">IF(AND($O2143&gt;=DATE(2025,1,1),$O2143&lt;=DATE(2025,4,30)),1,0)</f>
        <v>0</v>
      </c>
    </row>
    <row r="2144" customFormat="false" ht="15" hidden="false" customHeight="false" outlineLevel="0" collapsed="false">
      <c r="A2144" s="28" t="n">
        <v>225</v>
      </c>
      <c r="B2144" s="29" t="n">
        <v>45777</v>
      </c>
      <c r="C2144" s="28" t="n">
        <v>87800</v>
      </c>
      <c r="D2144" s="28" t="n">
        <v>0</v>
      </c>
      <c r="E2144" s="28" t="n">
        <v>0</v>
      </c>
      <c r="F2144" s="28" t="s">
        <v>345</v>
      </c>
      <c r="G2144" s="28" t="n">
        <v>0</v>
      </c>
      <c r="H2144" s="28" t="n">
        <v>0</v>
      </c>
      <c r="I2144" s="28" t="n">
        <v>0</v>
      </c>
      <c r="J2144" s="28" t="n">
        <v>235</v>
      </c>
      <c r="K2144" s="28" t="n">
        <v>1</v>
      </c>
      <c r="L2144" s="28" t="n">
        <v>3</v>
      </c>
      <c r="M2144" s="28" t="s">
        <v>147</v>
      </c>
      <c r="N2144" s="28" t="s">
        <v>138</v>
      </c>
      <c r="O2144" s="29" t="n">
        <v>45761</v>
      </c>
      <c r="P2144" s="28" t="n">
        <f aca="false">ROUNDDOWN(($B2144-$O2144)/30,0)</f>
        <v>0</v>
      </c>
      <c r="Q2144" s="28" t="str">
        <f aca="false">TEXT($B2144,"yyyy-mm")</f>
        <v>2025-04</v>
      </c>
      <c r="R2144" s="28" t="n">
        <f aca="false">IF(AND($O2144&gt;=DATE(2025,1,1),$O2144&lt;=DATE(2025,4,30)),1,0)</f>
        <v>1</v>
      </c>
    </row>
    <row r="2145" customFormat="false" ht="15" hidden="false" customHeight="false" outlineLevel="0" collapsed="false">
      <c r="A2145" s="28" t="n">
        <v>225</v>
      </c>
      <c r="B2145" s="29" t="n">
        <v>45808</v>
      </c>
      <c r="C2145" s="28" t="n">
        <v>0</v>
      </c>
      <c r="D2145" s="28" t="n">
        <v>0</v>
      </c>
      <c r="E2145" s="28" t="n">
        <v>0</v>
      </c>
      <c r="F2145" s="28" t="s">
        <v>345</v>
      </c>
      <c r="G2145" s="28" t="n">
        <v>0</v>
      </c>
      <c r="H2145" s="28" t="n">
        <v>0</v>
      </c>
      <c r="I2145" s="28" t="n">
        <v>0</v>
      </c>
      <c r="J2145" s="28" t="n">
        <v>235</v>
      </c>
      <c r="K2145" s="28" t="n">
        <v>1</v>
      </c>
      <c r="L2145" s="28" t="n">
        <v>3</v>
      </c>
      <c r="M2145" s="28" t="s">
        <v>147</v>
      </c>
      <c r="N2145" s="28" t="s">
        <v>138</v>
      </c>
      <c r="O2145" s="29" t="n">
        <v>45761</v>
      </c>
      <c r="P2145" s="28" t="n">
        <f aca="false">ROUNDDOWN(($B2145-$O2145)/30,0)</f>
        <v>1</v>
      </c>
      <c r="Q2145" s="28" t="str">
        <f aca="false">TEXT($B2145,"yyyy-mm")</f>
        <v>2025-05</v>
      </c>
      <c r="R2145" s="28" t="n">
        <f aca="false">IF(AND($O2145&gt;=DATE(2025,1,1),$O2145&lt;=DATE(2025,4,30)),1,0)</f>
        <v>1</v>
      </c>
    </row>
    <row r="2146" customFormat="false" ht="15" hidden="false" customHeight="false" outlineLevel="0" collapsed="false">
      <c r="A2146" s="28" t="n">
        <v>226</v>
      </c>
      <c r="B2146" s="29" t="n">
        <v>46022</v>
      </c>
      <c r="C2146" s="28" t="n">
        <v>15200</v>
      </c>
      <c r="D2146" s="28" t="n">
        <v>0</v>
      </c>
      <c r="E2146" s="28" t="n">
        <v>0</v>
      </c>
      <c r="F2146" s="28" t="s">
        <v>345</v>
      </c>
      <c r="G2146" s="28" t="n">
        <v>0</v>
      </c>
      <c r="H2146" s="28" t="n">
        <v>0</v>
      </c>
      <c r="I2146" s="28" t="n">
        <v>0</v>
      </c>
      <c r="J2146" s="28" t="n">
        <v>109</v>
      </c>
      <c r="K2146" s="28" t="n">
        <v>9</v>
      </c>
      <c r="L2146" s="28" t="n">
        <v>2</v>
      </c>
      <c r="M2146" s="28" t="s">
        <v>145</v>
      </c>
      <c r="N2146" s="28" t="s">
        <v>139</v>
      </c>
      <c r="O2146" s="29" t="n">
        <v>46012</v>
      </c>
      <c r="P2146" s="28" t="n">
        <f aca="false">ROUNDDOWN(($B2146-$O2146)/30,0)</f>
        <v>0</v>
      </c>
      <c r="Q2146" s="28" t="str">
        <f aca="false">TEXT($B2146,"yyyy-mm")</f>
        <v>2025-12</v>
      </c>
      <c r="R2146" s="28" t="n">
        <f aca="false">IF(AND($O2146&gt;=DATE(2025,1,1),$O2146&lt;=DATE(2025,4,30)),1,0)</f>
        <v>0</v>
      </c>
    </row>
    <row r="2147" customFormat="false" ht="15" hidden="false" customHeight="false" outlineLevel="0" collapsed="false">
      <c r="A2147" s="28" t="n">
        <v>226</v>
      </c>
      <c r="B2147" s="29" t="n">
        <v>46053</v>
      </c>
      <c r="C2147" s="28" t="n">
        <v>10133.33</v>
      </c>
      <c r="D2147" s="28" t="n">
        <v>0</v>
      </c>
      <c r="E2147" s="28" t="n">
        <v>0</v>
      </c>
      <c r="F2147" s="28" t="s">
        <v>345</v>
      </c>
      <c r="G2147" s="28" t="n">
        <v>0</v>
      </c>
      <c r="H2147" s="28" t="n">
        <v>0</v>
      </c>
      <c r="I2147" s="28" t="n">
        <v>0</v>
      </c>
      <c r="J2147" s="28" t="n">
        <v>109</v>
      </c>
      <c r="K2147" s="28" t="n">
        <v>9</v>
      </c>
      <c r="L2147" s="28" t="n">
        <v>2</v>
      </c>
      <c r="M2147" s="28" t="s">
        <v>145</v>
      </c>
      <c r="N2147" s="28" t="s">
        <v>139</v>
      </c>
      <c r="O2147" s="29" t="n">
        <v>46012</v>
      </c>
      <c r="P2147" s="28" t="n">
        <f aca="false">ROUNDDOWN(($B2147-$O2147)/30,0)</f>
        <v>1</v>
      </c>
      <c r="Q2147" s="28" t="str">
        <f aca="false">TEXT($B2147,"yyyy-mm")</f>
        <v>2026-01</v>
      </c>
      <c r="R2147" s="28" t="n">
        <f aca="false">IF(AND($O2147&gt;=DATE(2025,1,1),$O2147&lt;=DATE(2025,4,30)),1,0)</f>
        <v>0</v>
      </c>
    </row>
    <row r="2148" customFormat="false" ht="15" hidden="false" customHeight="false" outlineLevel="0" collapsed="false">
      <c r="A2148" s="28" t="n">
        <v>226</v>
      </c>
      <c r="B2148" s="29" t="n">
        <v>46081</v>
      </c>
      <c r="C2148" s="28" t="n">
        <v>10133.33</v>
      </c>
      <c r="D2148" s="28" t="n">
        <v>5066.67</v>
      </c>
      <c r="E2148" s="28" t="n">
        <v>7</v>
      </c>
      <c r="F2148" s="28" t="s">
        <v>346</v>
      </c>
      <c r="G2148" s="28" t="n">
        <v>0</v>
      </c>
      <c r="H2148" s="28" t="n">
        <v>0</v>
      </c>
      <c r="I2148" s="28" t="n">
        <v>0</v>
      </c>
      <c r="J2148" s="28" t="n">
        <v>109</v>
      </c>
      <c r="K2148" s="28" t="n">
        <v>9</v>
      </c>
      <c r="L2148" s="28" t="n">
        <v>2</v>
      </c>
      <c r="M2148" s="28" t="s">
        <v>145</v>
      </c>
      <c r="N2148" s="28" t="s">
        <v>139</v>
      </c>
      <c r="O2148" s="29" t="n">
        <v>46012</v>
      </c>
      <c r="P2148" s="28" t="n">
        <f aca="false">ROUNDDOWN(($B2148-$O2148)/30,0)</f>
        <v>2</v>
      </c>
      <c r="Q2148" s="28" t="str">
        <f aca="false">TEXT($B2148,"yyyy-mm")</f>
        <v>2026-02</v>
      </c>
      <c r="R2148" s="28" t="n">
        <f aca="false">IF(AND($O2148&gt;=DATE(2025,1,1),$O2148&lt;=DATE(2025,4,30)),1,0)</f>
        <v>0</v>
      </c>
    </row>
    <row r="2149" customFormat="false" ht="15" hidden="false" customHeight="false" outlineLevel="0" collapsed="false">
      <c r="A2149" s="28" t="n">
        <v>226</v>
      </c>
      <c r="B2149" s="29" t="n">
        <v>46112</v>
      </c>
      <c r="C2149" s="28" t="n">
        <v>0</v>
      </c>
      <c r="D2149" s="28" t="n">
        <v>0</v>
      </c>
      <c r="E2149" s="28" t="n">
        <v>0</v>
      </c>
      <c r="F2149" s="28" t="s">
        <v>345</v>
      </c>
      <c r="G2149" s="28" t="n">
        <v>0</v>
      </c>
      <c r="H2149" s="28" t="n">
        <v>0</v>
      </c>
      <c r="I2149" s="28" t="n">
        <v>0</v>
      </c>
      <c r="J2149" s="28" t="n">
        <v>109</v>
      </c>
      <c r="K2149" s="28" t="n">
        <v>9</v>
      </c>
      <c r="L2149" s="28" t="n">
        <v>2</v>
      </c>
      <c r="M2149" s="28" t="s">
        <v>145</v>
      </c>
      <c r="N2149" s="28" t="s">
        <v>139</v>
      </c>
      <c r="O2149" s="29" t="n">
        <v>46012</v>
      </c>
      <c r="P2149" s="28" t="n">
        <f aca="false">ROUNDDOWN(($B2149-$O2149)/30,0)</f>
        <v>3</v>
      </c>
      <c r="Q2149" s="28" t="str">
        <f aca="false">TEXT($B2149,"yyyy-mm")</f>
        <v>2026-03</v>
      </c>
      <c r="R2149" s="28" t="n">
        <f aca="false">IF(AND($O2149&gt;=DATE(2025,1,1),$O2149&lt;=DATE(2025,4,30)),1,0)</f>
        <v>0</v>
      </c>
    </row>
    <row r="2150" customFormat="false" ht="15" hidden="false" customHeight="false" outlineLevel="0" collapsed="false">
      <c r="A2150" s="28" t="n">
        <v>227</v>
      </c>
      <c r="B2150" s="29" t="n">
        <v>45930</v>
      </c>
      <c r="C2150" s="28" t="n">
        <v>21100</v>
      </c>
      <c r="D2150" s="28" t="n">
        <v>0</v>
      </c>
      <c r="E2150" s="28" t="n">
        <v>0</v>
      </c>
      <c r="F2150" s="28" t="s">
        <v>345</v>
      </c>
      <c r="G2150" s="28" t="n">
        <v>0</v>
      </c>
      <c r="H2150" s="28" t="n">
        <v>0</v>
      </c>
      <c r="I2150" s="28" t="n">
        <v>0</v>
      </c>
      <c r="J2150" s="28" t="n">
        <v>287</v>
      </c>
      <c r="K2150" s="28" t="n">
        <v>1</v>
      </c>
      <c r="L2150" s="28" t="n">
        <v>1</v>
      </c>
      <c r="M2150" s="28" t="s">
        <v>146</v>
      </c>
      <c r="N2150" s="28" t="s">
        <v>138</v>
      </c>
      <c r="O2150" s="29" t="n">
        <v>45918</v>
      </c>
      <c r="P2150" s="28" t="n">
        <f aca="false">ROUNDDOWN(($B2150-$O2150)/30,0)</f>
        <v>0</v>
      </c>
      <c r="Q2150" s="28" t="str">
        <f aca="false">TEXT($B2150,"yyyy-mm")</f>
        <v>2025-09</v>
      </c>
      <c r="R2150" s="28" t="n">
        <f aca="false">IF(AND($O2150&gt;=DATE(2025,1,1),$O2150&lt;=DATE(2025,4,30)),1,0)</f>
        <v>0</v>
      </c>
    </row>
    <row r="2151" customFormat="false" ht="15" hidden="false" customHeight="false" outlineLevel="0" collapsed="false">
      <c r="A2151" s="28" t="n">
        <v>227</v>
      </c>
      <c r="B2151" s="29" t="n">
        <v>45961</v>
      </c>
      <c r="C2151" s="28" t="n">
        <v>10550</v>
      </c>
      <c r="D2151" s="28" t="n">
        <v>0</v>
      </c>
      <c r="E2151" s="28" t="n">
        <v>0</v>
      </c>
      <c r="F2151" s="28" t="s">
        <v>345</v>
      </c>
      <c r="G2151" s="28" t="n">
        <v>0</v>
      </c>
      <c r="H2151" s="28" t="n">
        <v>0</v>
      </c>
      <c r="I2151" s="28" t="n">
        <v>0</v>
      </c>
      <c r="J2151" s="28" t="n">
        <v>287</v>
      </c>
      <c r="K2151" s="28" t="n">
        <v>1</v>
      </c>
      <c r="L2151" s="28" t="n">
        <v>1</v>
      </c>
      <c r="M2151" s="28" t="s">
        <v>146</v>
      </c>
      <c r="N2151" s="28" t="s">
        <v>138</v>
      </c>
      <c r="O2151" s="29" t="n">
        <v>45918</v>
      </c>
      <c r="P2151" s="28" t="n">
        <f aca="false">ROUNDDOWN(($B2151-$O2151)/30,0)</f>
        <v>1</v>
      </c>
      <c r="Q2151" s="28" t="str">
        <f aca="false">TEXT($B2151,"yyyy-mm")</f>
        <v>2025-10</v>
      </c>
      <c r="R2151" s="28" t="n">
        <f aca="false">IF(AND($O2151&gt;=DATE(2025,1,1),$O2151&lt;=DATE(2025,4,30)),1,0)</f>
        <v>0</v>
      </c>
    </row>
    <row r="2152" customFormat="false" ht="15" hidden="false" customHeight="false" outlineLevel="0" collapsed="false">
      <c r="A2152" s="28" t="n">
        <v>227</v>
      </c>
      <c r="B2152" s="29" t="n">
        <v>45991</v>
      </c>
      <c r="C2152" s="28" t="n">
        <v>0</v>
      </c>
      <c r="D2152" s="28" t="n">
        <v>0</v>
      </c>
      <c r="E2152" s="28" t="n">
        <v>0</v>
      </c>
      <c r="F2152" s="28" t="s">
        <v>345</v>
      </c>
      <c r="G2152" s="28" t="n">
        <v>0</v>
      </c>
      <c r="H2152" s="28" t="n">
        <v>0</v>
      </c>
      <c r="I2152" s="28" t="n">
        <v>0</v>
      </c>
      <c r="J2152" s="28" t="n">
        <v>287</v>
      </c>
      <c r="K2152" s="28" t="n">
        <v>1</v>
      </c>
      <c r="L2152" s="28" t="n">
        <v>1</v>
      </c>
      <c r="M2152" s="28" t="s">
        <v>146</v>
      </c>
      <c r="N2152" s="28" t="s">
        <v>138</v>
      </c>
      <c r="O2152" s="29" t="n">
        <v>45918</v>
      </c>
      <c r="P2152" s="28" t="n">
        <f aca="false">ROUNDDOWN(($B2152-$O2152)/30,0)</f>
        <v>2</v>
      </c>
      <c r="Q2152" s="28" t="str">
        <f aca="false">TEXT($B2152,"yyyy-mm")</f>
        <v>2025-11</v>
      </c>
      <c r="R2152" s="28" t="n">
        <f aca="false">IF(AND($O2152&gt;=DATE(2025,1,1),$O2152&lt;=DATE(2025,4,30)),1,0)</f>
        <v>0</v>
      </c>
    </row>
    <row r="2153" customFormat="false" ht="15" hidden="false" customHeight="false" outlineLevel="0" collapsed="false">
      <c r="A2153" s="28" t="n">
        <v>228</v>
      </c>
      <c r="B2153" s="29" t="n">
        <v>45657</v>
      </c>
      <c r="C2153" s="28" t="n">
        <v>29900</v>
      </c>
      <c r="D2153" s="28" t="n">
        <v>0</v>
      </c>
      <c r="E2153" s="28" t="n">
        <v>0</v>
      </c>
      <c r="F2153" s="28" t="s">
        <v>345</v>
      </c>
      <c r="G2153" s="28" t="n">
        <v>0</v>
      </c>
      <c r="H2153" s="28" t="n">
        <v>0</v>
      </c>
      <c r="I2153" s="28" t="n">
        <v>0</v>
      </c>
      <c r="J2153" s="28" t="n">
        <v>46</v>
      </c>
      <c r="K2153" s="28" t="n">
        <v>4</v>
      </c>
      <c r="L2153" s="28" t="n">
        <v>3</v>
      </c>
      <c r="M2153" s="28" t="s">
        <v>145</v>
      </c>
      <c r="N2153" s="28" t="s">
        <v>141</v>
      </c>
      <c r="O2153" s="29" t="n">
        <v>45648</v>
      </c>
      <c r="P2153" s="28" t="n">
        <f aca="false">ROUNDDOWN(($B2153-$O2153)/30,0)</f>
        <v>0</v>
      </c>
      <c r="Q2153" s="28" t="str">
        <f aca="false">TEXT($B2153,"yyyy-mm")</f>
        <v>2024-12</v>
      </c>
      <c r="R2153" s="28" t="n">
        <f aca="false">IF(AND($O2153&gt;=DATE(2025,1,1),$O2153&lt;=DATE(2025,4,30)),1,0)</f>
        <v>0</v>
      </c>
    </row>
    <row r="2154" customFormat="false" ht="15" hidden="false" customHeight="false" outlineLevel="0" collapsed="false">
      <c r="A2154" s="28" t="n">
        <v>228</v>
      </c>
      <c r="B2154" s="29" t="n">
        <v>45688</v>
      </c>
      <c r="C2154" s="28" t="n">
        <v>28654.17</v>
      </c>
      <c r="D2154" s="28" t="n">
        <v>0</v>
      </c>
      <c r="E2154" s="28" t="n">
        <v>0</v>
      </c>
      <c r="F2154" s="28" t="s">
        <v>345</v>
      </c>
      <c r="G2154" s="28" t="n">
        <v>0</v>
      </c>
      <c r="H2154" s="28" t="n">
        <v>0</v>
      </c>
      <c r="I2154" s="28" t="n">
        <v>0</v>
      </c>
      <c r="J2154" s="28" t="n">
        <v>46</v>
      </c>
      <c r="K2154" s="28" t="n">
        <v>4</v>
      </c>
      <c r="L2154" s="28" t="n">
        <v>3</v>
      </c>
      <c r="M2154" s="28" t="s">
        <v>145</v>
      </c>
      <c r="N2154" s="28" t="s">
        <v>141</v>
      </c>
      <c r="O2154" s="29" t="n">
        <v>45648</v>
      </c>
      <c r="P2154" s="28" t="n">
        <f aca="false">ROUNDDOWN(($B2154-$O2154)/30,0)</f>
        <v>1</v>
      </c>
      <c r="Q2154" s="28" t="str">
        <f aca="false">TEXT($B2154,"yyyy-mm")</f>
        <v>2025-01</v>
      </c>
      <c r="R2154" s="28" t="n">
        <f aca="false">IF(AND($O2154&gt;=DATE(2025,1,1),$O2154&lt;=DATE(2025,4,30)),1,0)</f>
        <v>0</v>
      </c>
    </row>
    <row r="2155" customFormat="false" ht="15" hidden="false" customHeight="false" outlineLevel="0" collapsed="false">
      <c r="A2155" s="28" t="n">
        <v>228</v>
      </c>
      <c r="B2155" s="29" t="n">
        <v>45716</v>
      </c>
      <c r="C2155" s="28" t="n">
        <v>27408.34</v>
      </c>
      <c r="D2155" s="28" t="n">
        <v>0</v>
      </c>
      <c r="E2155" s="28" t="n">
        <v>0</v>
      </c>
      <c r="F2155" s="28" t="s">
        <v>345</v>
      </c>
      <c r="G2155" s="28" t="n">
        <v>0</v>
      </c>
      <c r="H2155" s="28" t="n">
        <v>0</v>
      </c>
      <c r="I2155" s="28" t="n">
        <v>0</v>
      </c>
      <c r="J2155" s="28" t="n">
        <v>46</v>
      </c>
      <c r="K2155" s="28" t="n">
        <v>4</v>
      </c>
      <c r="L2155" s="28" t="n">
        <v>3</v>
      </c>
      <c r="M2155" s="28" t="s">
        <v>145</v>
      </c>
      <c r="N2155" s="28" t="s">
        <v>141</v>
      </c>
      <c r="O2155" s="29" t="n">
        <v>45648</v>
      </c>
      <c r="P2155" s="28" t="n">
        <f aca="false">ROUNDDOWN(($B2155-$O2155)/30,0)</f>
        <v>2</v>
      </c>
      <c r="Q2155" s="28" t="str">
        <f aca="false">TEXT($B2155,"yyyy-mm")</f>
        <v>2025-02</v>
      </c>
      <c r="R2155" s="28" t="n">
        <f aca="false">IF(AND($O2155&gt;=DATE(2025,1,1),$O2155&lt;=DATE(2025,4,30)),1,0)</f>
        <v>0</v>
      </c>
    </row>
    <row r="2156" customFormat="false" ht="15" hidden="false" customHeight="false" outlineLevel="0" collapsed="false">
      <c r="A2156" s="28" t="n">
        <v>228</v>
      </c>
      <c r="B2156" s="29" t="n">
        <v>45747</v>
      </c>
      <c r="C2156" s="28" t="n">
        <v>26162.51</v>
      </c>
      <c r="D2156" s="28" t="n">
        <v>0</v>
      </c>
      <c r="E2156" s="28" t="n">
        <v>0</v>
      </c>
      <c r="F2156" s="28" t="s">
        <v>345</v>
      </c>
      <c r="G2156" s="28" t="n">
        <v>0</v>
      </c>
      <c r="H2156" s="28" t="n">
        <v>0</v>
      </c>
      <c r="I2156" s="28" t="n">
        <v>0</v>
      </c>
      <c r="J2156" s="28" t="n">
        <v>46</v>
      </c>
      <c r="K2156" s="28" t="n">
        <v>4</v>
      </c>
      <c r="L2156" s="28" t="n">
        <v>3</v>
      </c>
      <c r="M2156" s="28" t="s">
        <v>145</v>
      </c>
      <c r="N2156" s="28" t="s">
        <v>141</v>
      </c>
      <c r="O2156" s="29" t="n">
        <v>45648</v>
      </c>
      <c r="P2156" s="28" t="n">
        <f aca="false">ROUNDDOWN(($B2156-$O2156)/30,0)</f>
        <v>3</v>
      </c>
      <c r="Q2156" s="28" t="str">
        <f aca="false">TEXT($B2156,"yyyy-mm")</f>
        <v>2025-03</v>
      </c>
      <c r="R2156" s="28" t="n">
        <f aca="false">IF(AND($O2156&gt;=DATE(2025,1,1),$O2156&lt;=DATE(2025,4,30)),1,0)</f>
        <v>0</v>
      </c>
    </row>
    <row r="2157" customFormat="false" ht="15" hidden="false" customHeight="false" outlineLevel="0" collapsed="false">
      <c r="A2157" s="28" t="n">
        <v>228</v>
      </c>
      <c r="B2157" s="29" t="n">
        <v>45777</v>
      </c>
      <c r="C2157" s="28" t="n">
        <v>24916.68</v>
      </c>
      <c r="D2157" s="28" t="n">
        <v>0</v>
      </c>
      <c r="E2157" s="28" t="n">
        <v>0</v>
      </c>
      <c r="F2157" s="28" t="s">
        <v>345</v>
      </c>
      <c r="G2157" s="28" t="n">
        <v>0</v>
      </c>
      <c r="H2157" s="28" t="n">
        <v>0</v>
      </c>
      <c r="I2157" s="28" t="n">
        <v>0</v>
      </c>
      <c r="J2157" s="28" t="n">
        <v>46</v>
      </c>
      <c r="K2157" s="28" t="n">
        <v>4</v>
      </c>
      <c r="L2157" s="28" t="n">
        <v>3</v>
      </c>
      <c r="M2157" s="28" t="s">
        <v>145</v>
      </c>
      <c r="N2157" s="28" t="s">
        <v>141</v>
      </c>
      <c r="O2157" s="29" t="n">
        <v>45648</v>
      </c>
      <c r="P2157" s="28" t="n">
        <f aca="false">ROUNDDOWN(($B2157-$O2157)/30,0)</f>
        <v>4</v>
      </c>
      <c r="Q2157" s="28" t="str">
        <f aca="false">TEXT($B2157,"yyyy-mm")</f>
        <v>2025-04</v>
      </c>
      <c r="R2157" s="28" t="n">
        <f aca="false">IF(AND($O2157&gt;=DATE(2025,1,1),$O2157&lt;=DATE(2025,4,30)),1,0)</f>
        <v>0</v>
      </c>
    </row>
    <row r="2158" customFormat="false" ht="15" hidden="false" customHeight="false" outlineLevel="0" collapsed="false">
      <c r="A2158" s="28" t="n">
        <v>228</v>
      </c>
      <c r="B2158" s="29" t="n">
        <v>45808</v>
      </c>
      <c r="C2158" s="28" t="n">
        <v>23670.85</v>
      </c>
      <c r="D2158" s="28" t="n">
        <v>0</v>
      </c>
      <c r="E2158" s="28" t="n">
        <v>0</v>
      </c>
      <c r="F2158" s="28" t="s">
        <v>345</v>
      </c>
      <c r="G2158" s="28" t="n">
        <v>0</v>
      </c>
      <c r="H2158" s="28" t="n">
        <v>0</v>
      </c>
      <c r="I2158" s="28" t="n">
        <v>0</v>
      </c>
      <c r="J2158" s="28" t="n">
        <v>46</v>
      </c>
      <c r="K2158" s="28" t="n">
        <v>4</v>
      </c>
      <c r="L2158" s="28" t="n">
        <v>3</v>
      </c>
      <c r="M2158" s="28" t="s">
        <v>145</v>
      </c>
      <c r="N2158" s="28" t="s">
        <v>141</v>
      </c>
      <c r="O2158" s="29" t="n">
        <v>45648</v>
      </c>
      <c r="P2158" s="28" t="n">
        <f aca="false">ROUNDDOWN(($B2158-$O2158)/30,0)</f>
        <v>5</v>
      </c>
      <c r="Q2158" s="28" t="str">
        <f aca="false">TEXT($B2158,"yyyy-mm")</f>
        <v>2025-05</v>
      </c>
      <c r="R2158" s="28" t="n">
        <f aca="false">IF(AND($O2158&gt;=DATE(2025,1,1),$O2158&lt;=DATE(2025,4,30)),1,0)</f>
        <v>0</v>
      </c>
    </row>
    <row r="2159" customFormat="false" ht="15" hidden="false" customHeight="false" outlineLevel="0" collapsed="false">
      <c r="A2159" s="28" t="n">
        <v>228</v>
      </c>
      <c r="B2159" s="29" t="n">
        <v>45838</v>
      </c>
      <c r="C2159" s="28" t="n">
        <v>22425.02</v>
      </c>
      <c r="D2159" s="28" t="n">
        <v>0</v>
      </c>
      <c r="E2159" s="28" t="n">
        <v>0</v>
      </c>
      <c r="F2159" s="28" t="s">
        <v>345</v>
      </c>
      <c r="G2159" s="28" t="n">
        <v>0</v>
      </c>
      <c r="H2159" s="28" t="n">
        <v>0</v>
      </c>
      <c r="I2159" s="28" t="n">
        <v>0</v>
      </c>
      <c r="J2159" s="28" t="n">
        <v>46</v>
      </c>
      <c r="K2159" s="28" t="n">
        <v>4</v>
      </c>
      <c r="L2159" s="28" t="n">
        <v>3</v>
      </c>
      <c r="M2159" s="28" t="s">
        <v>145</v>
      </c>
      <c r="N2159" s="28" t="s">
        <v>141</v>
      </c>
      <c r="O2159" s="29" t="n">
        <v>45648</v>
      </c>
      <c r="P2159" s="28" t="n">
        <f aca="false">ROUNDDOWN(($B2159-$O2159)/30,0)</f>
        <v>6</v>
      </c>
      <c r="Q2159" s="28" t="str">
        <f aca="false">TEXT($B2159,"yyyy-mm")</f>
        <v>2025-06</v>
      </c>
      <c r="R2159" s="28" t="n">
        <f aca="false">IF(AND($O2159&gt;=DATE(2025,1,1),$O2159&lt;=DATE(2025,4,30)),1,0)</f>
        <v>0</v>
      </c>
    </row>
    <row r="2160" customFormat="false" ht="15" hidden="false" customHeight="false" outlineLevel="0" collapsed="false">
      <c r="A2160" s="28" t="n">
        <v>228</v>
      </c>
      <c r="B2160" s="29" t="n">
        <v>45869</v>
      </c>
      <c r="C2160" s="28" t="n">
        <v>21179.19</v>
      </c>
      <c r="D2160" s="28" t="n">
        <v>0</v>
      </c>
      <c r="E2160" s="28" t="n">
        <v>0</v>
      </c>
      <c r="F2160" s="28" t="s">
        <v>345</v>
      </c>
      <c r="G2160" s="28" t="n">
        <v>0</v>
      </c>
      <c r="H2160" s="28" t="n">
        <v>0</v>
      </c>
      <c r="I2160" s="28" t="n">
        <v>0</v>
      </c>
      <c r="J2160" s="28" t="n">
        <v>46</v>
      </c>
      <c r="K2160" s="28" t="n">
        <v>4</v>
      </c>
      <c r="L2160" s="28" t="n">
        <v>3</v>
      </c>
      <c r="M2160" s="28" t="s">
        <v>145</v>
      </c>
      <c r="N2160" s="28" t="s">
        <v>141</v>
      </c>
      <c r="O2160" s="29" t="n">
        <v>45648</v>
      </c>
      <c r="P2160" s="28" t="n">
        <f aca="false">ROUNDDOWN(($B2160-$O2160)/30,0)</f>
        <v>7</v>
      </c>
      <c r="Q2160" s="28" t="str">
        <f aca="false">TEXT($B2160,"yyyy-mm")</f>
        <v>2025-07</v>
      </c>
      <c r="R2160" s="28" t="n">
        <f aca="false">IF(AND($O2160&gt;=DATE(2025,1,1),$O2160&lt;=DATE(2025,4,30)),1,0)</f>
        <v>0</v>
      </c>
    </row>
    <row r="2161" customFormat="false" ht="15" hidden="false" customHeight="false" outlineLevel="0" collapsed="false">
      <c r="A2161" s="28" t="n">
        <v>228</v>
      </c>
      <c r="B2161" s="29" t="n">
        <v>45900</v>
      </c>
      <c r="C2161" s="28" t="n">
        <v>19933.36</v>
      </c>
      <c r="D2161" s="28" t="n">
        <v>0</v>
      </c>
      <c r="E2161" s="28" t="n">
        <v>0</v>
      </c>
      <c r="F2161" s="28" t="s">
        <v>345</v>
      </c>
      <c r="G2161" s="28" t="n">
        <v>0</v>
      </c>
      <c r="H2161" s="28" t="n">
        <v>0</v>
      </c>
      <c r="I2161" s="28" t="n">
        <v>0</v>
      </c>
      <c r="J2161" s="28" t="n">
        <v>46</v>
      </c>
      <c r="K2161" s="28" t="n">
        <v>4</v>
      </c>
      <c r="L2161" s="28" t="n">
        <v>3</v>
      </c>
      <c r="M2161" s="28" t="s">
        <v>145</v>
      </c>
      <c r="N2161" s="28" t="s">
        <v>141</v>
      </c>
      <c r="O2161" s="29" t="n">
        <v>45648</v>
      </c>
      <c r="P2161" s="28" t="n">
        <f aca="false">ROUNDDOWN(($B2161-$O2161)/30,0)</f>
        <v>8</v>
      </c>
      <c r="Q2161" s="28" t="str">
        <f aca="false">TEXT($B2161,"yyyy-mm")</f>
        <v>2025-08</v>
      </c>
      <c r="R2161" s="28" t="n">
        <f aca="false">IF(AND($O2161&gt;=DATE(2025,1,1),$O2161&lt;=DATE(2025,4,30)),1,0)</f>
        <v>0</v>
      </c>
    </row>
    <row r="2162" customFormat="false" ht="15" hidden="false" customHeight="false" outlineLevel="0" collapsed="false">
      <c r="A2162" s="28" t="n">
        <v>228</v>
      </c>
      <c r="B2162" s="29" t="n">
        <v>45930</v>
      </c>
      <c r="C2162" s="28" t="n">
        <v>18687.53</v>
      </c>
      <c r="D2162" s="28" t="n">
        <v>0</v>
      </c>
      <c r="E2162" s="28" t="n">
        <v>0</v>
      </c>
      <c r="F2162" s="28" t="s">
        <v>345</v>
      </c>
      <c r="G2162" s="28" t="n">
        <v>0</v>
      </c>
      <c r="H2162" s="28" t="n">
        <v>0</v>
      </c>
      <c r="I2162" s="28" t="n">
        <v>0</v>
      </c>
      <c r="J2162" s="28" t="n">
        <v>46</v>
      </c>
      <c r="K2162" s="28" t="n">
        <v>4</v>
      </c>
      <c r="L2162" s="28" t="n">
        <v>3</v>
      </c>
      <c r="M2162" s="28" t="s">
        <v>145</v>
      </c>
      <c r="N2162" s="28" t="s">
        <v>141</v>
      </c>
      <c r="O2162" s="29" t="n">
        <v>45648</v>
      </c>
      <c r="P2162" s="28" t="n">
        <f aca="false">ROUNDDOWN(($B2162-$O2162)/30,0)</f>
        <v>9</v>
      </c>
      <c r="Q2162" s="28" t="str">
        <f aca="false">TEXT($B2162,"yyyy-mm")</f>
        <v>2025-09</v>
      </c>
      <c r="R2162" s="28" t="n">
        <f aca="false">IF(AND($O2162&gt;=DATE(2025,1,1),$O2162&lt;=DATE(2025,4,30)),1,0)</f>
        <v>0</v>
      </c>
    </row>
    <row r="2163" customFormat="false" ht="15" hidden="false" customHeight="false" outlineLevel="0" collapsed="false">
      <c r="A2163" s="28" t="n">
        <v>228</v>
      </c>
      <c r="B2163" s="29" t="n">
        <v>45961</v>
      </c>
      <c r="C2163" s="28" t="n">
        <v>17441.7</v>
      </c>
      <c r="D2163" s="28" t="n">
        <v>0</v>
      </c>
      <c r="E2163" s="28" t="n">
        <v>0</v>
      </c>
      <c r="F2163" s="28" t="s">
        <v>345</v>
      </c>
      <c r="G2163" s="28" t="n">
        <v>0</v>
      </c>
      <c r="H2163" s="28" t="n">
        <v>0</v>
      </c>
      <c r="I2163" s="28" t="n">
        <v>0</v>
      </c>
      <c r="J2163" s="28" t="n">
        <v>46</v>
      </c>
      <c r="K2163" s="28" t="n">
        <v>4</v>
      </c>
      <c r="L2163" s="28" t="n">
        <v>3</v>
      </c>
      <c r="M2163" s="28" t="s">
        <v>145</v>
      </c>
      <c r="N2163" s="28" t="s">
        <v>141</v>
      </c>
      <c r="O2163" s="29" t="n">
        <v>45648</v>
      </c>
      <c r="P2163" s="28" t="n">
        <f aca="false">ROUNDDOWN(($B2163-$O2163)/30,0)</f>
        <v>10</v>
      </c>
      <c r="Q2163" s="28" t="str">
        <f aca="false">TEXT($B2163,"yyyy-mm")</f>
        <v>2025-10</v>
      </c>
      <c r="R2163" s="28" t="n">
        <f aca="false">IF(AND($O2163&gt;=DATE(2025,1,1),$O2163&lt;=DATE(2025,4,30)),1,0)</f>
        <v>0</v>
      </c>
    </row>
    <row r="2164" customFormat="false" ht="15" hidden="false" customHeight="false" outlineLevel="0" collapsed="false">
      <c r="A2164" s="28" t="n">
        <v>228</v>
      </c>
      <c r="B2164" s="29" t="n">
        <v>45991</v>
      </c>
      <c r="C2164" s="28" t="n">
        <v>16195.87</v>
      </c>
      <c r="D2164" s="28" t="n">
        <v>0</v>
      </c>
      <c r="E2164" s="28" t="n">
        <v>0</v>
      </c>
      <c r="F2164" s="28" t="s">
        <v>345</v>
      </c>
      <c r="G2164" s="28" t="n">
        <v>0</v>
      </c>
      <c r="H2164" s="28" t="n">
        <v>0</v>
      </c>
      <c r="I2164" s="28" t="n">
        <v>0</v>
      </c>
      <c r="J2164" s="28" t="n">
        <v>46</v>
      </c>
      <c r="K2164" s="28" t="n">
        <v>4</v>
      </c>
      <c r="L2164" s="28" t="n">
        <v>3</v>
      </c>
      <c r="M2164" s="28" t="s">
        <v>145</v>
      </c>
      <c r="N2164" s="28" t="s">
        <v>141</v>
      </c>
      <c r="O2164" s="29" t="n">
        <v>45648</v>
      </c>
      <c r="P2164" s="28" t="n">
        <f aca="false">ROUNDDOWN(($B2164-$O2164)/30,0)</f>
        <v>11</v>
      </c>
      <c r="Q2164" s="28" t="str">
        <f aca="false">TEXT($B2164,"yyyy-mm")</f>
        <v>2025-11</v>
      </c>
      <c r="R2164" s="28" t="n">
        <f aca="false">IF(AND($O2164&gt;=DATE(2025,1,1),$O2164&lt;=DATE(2025,4,30)),1,0)</f>
        <v>0</v>
      </c>
    </row>
    <row r="2165" customFormat="false" ht="15" hidden="false" customHeight="false" outlineLevel="0" collapsed="false">
      <c r="A2165" s="28" t="n">
        <v>228</v>
      </c>
      <c r="B2165" s="29" t="n">
        <v>46022</v>
      </c>
      <c r="C2165" s="28" t="n">
        <v>14950.04</v>
      </c>
      <c r="D2165" s="28" t="n">
        <v>0</v>
      </c>
      <c r="E2165" s="28" t="n">
        <v>0</v>
      </c>
      <c r="F2165" s="28" t="s">
        <v>345</v>
      </c>
      <c r="G2165" s="28" t="n">
        <v>0</v>
      </c>
      <c r="H2165" s="28" t="n">
        <v>0</v>
      </c>
      <c r="I2165" s="28" t="n">
        <v>0</v>
      </c>
      <c r="J2165" s="28" t="n">
        <v>46</v>
      </c>
      <c r="K2165" s="28" t="n">
        <v>4</v>
      </c>
      <c r="L2165" s="28" t="n">
        <v>3</v>
      </c>
      <c r="M2165" s="28" t="s">
        <v>145</v>
      </c>
      <c r="N2165" s="28" t="s">
        <v>141</v>
      </c>
      <c r="O2165" s="29" t="n">
        <v>45648</v>
      </c>
      <c r="P2165" s="28" t="n">
        <f aca="false">ROUNDDOWN(($B2165-$O2165)/30,0)</f>
        <v>12</v>
      </c>
      <c r="Q2165" s="28" t="str">
        <f aca="false">TEXT($B2165,"yyyy-mm")</f>
        <v>2025-12</v>
      </c>
      <c r="R2165" s="28" t="n">
        <f aca="false">IF(AND($O2165&gt;=DATE(2025,1,1),$O2165&lt;=DATE(2025,4,30)),1,0)</f>
        <v>0</v>
      </c>
    </row>
    <row r="2166" customFormat="false" ht="15" hidden="false" customHeight="false" outlineLevel="0" collapsed="false">
      <c r="A2166" s="28" t="n">
        <v>228</v>
      </c>
      <c r="B2166" s="29" t="n">
        <v>46053</v>
      </c>
      <c r="C2166" s="28" t="n">
        <v>13704.21</v>
      </c>
      <c r="D2166" s="28" t="n">
        <v>0</v>
      </c>
      <c r="E2166" s="28" t="n">
        <v>0</v>
      </c>
      <c r="F2166" s="28" t="s">
        <v>345</v>
      </c>
      <c r="G2166" s="28" t="n">
        <v>0</v>
      </c>
      <c r="H2166" s="28" t="n">
        <v>0</v>
      </c>
      <c r="I2166" s="28" t="n">
        <v>0</v>
      </c>
      <c r="J2166" s="28" t="n">
        <v>46</v>
      </c>
      <c r="K2166" s="28" t="n">
        <v>4</v>
      </c>
      <c r="L2166" s="28" t="n">
        <v>3</v>
      </c>
      <c r="M2166" s="28" t="s">
        <v>145</v>
      </c>
      <c r="N2166" s="28" t="s">
        <v>141</v>
      </c>
      <c r="O2166" s="29" t="n">
        <v>45648</v>
      </c>
      <c r="P2166" s="28" t="n">
        <f aca="false">ROUNDDOWN(($B2166-$O2166)/30,0)</f>
        <v>13</v>
      </c>
      <c r="Q2166" s="28" t="str">
        <f aca="false">TEXT($B2166,"yyyy-mm")</f>
        <v>2026-01</v>
      </c>
      <c r="R2166" s="28" t="n">
        <f aca="false">IF(AND($O2166&gt;=DATE(2025,1,1),$O2166&lt;=DATE(2025,4,30)),1,0)</f>
        <v>0</v>
      </c>
    </row>
    <row r="2167" customFormat="false" ht="15" hidden="false" customHeight="false" outlineLevel="0" collapsed="false">
      <c r="A2167" s="28" t="n">
        <v>228</v>
      </c>
      <c r="B2167" s="29" t="n">
        <v>46081</v>
      </c>
      <c r="C2167" s="28" t="n">
        <v>12458.38</v>
      </c>
      <c r="D2167" s="28" t="n">
        <v>0</v>
      </c>
      <c r="E2167" s="28" t="n">
        <v>0</v>
      </c>
      <c r="F2167" s="28" t="s">
        <v>345</v>
      </c>
      <c r="G2167" s="28" t="n">
        <v>0</v>
      </c>
      <c r="H2167" s="28" t="n">
        <v>0</v>
      </c>
      <c r="I2167" s="28" t="n">
        <v>0</v>
      </c>
      <c r="J2167" s="28" t="n">
        <v>46</v>
      </c>
      <c r="K2167" s="28" t="n">
        <v>4</v>
      </c>
      <c r="L2167" s="28" t="n">
        <v>3</v>
      </c>
      <c r="M2167" s="28" t="s">
        <v>145</v>
      </c>
      <c r="N2167" s="28" t="s">
        <v>141</v>
      </c>
      <c r="O2167" s="29" t="n">
        <v>45648</v>
      </c>
      <c r="P2167" s="28" t="n">
        <f aca="false">ROUNDDOWN(($B2167-$O2167)/30,0)</f>
        <v>14</v>
      </c>
      <c r="Q2167" s="28" t="str">
        <f aca="false">TEXT($B2167,"yyyy-mm")</f>
        <v>2026-02</v>
      </c>
      <c r="R2167" s="28" t="n">
        <f aca="false">IF(AND($O2167&gt;=DATE(2025,1,1),$O2167&lt;=DATE(2025,4,30)),1,0)</f>
        <v>0</v>
      </c>
    </row>
    <row r="2168" customFormat="false" ht="15" hidden="false" customHeight="false" outlineLevel="0" collapsed="false">
      <c r="A2168" s="28" t="n">
        <v>228</v>
      </c>
      <c r="B2168" s="29" t="n">
        <v>46112</v>
      </c>
      <c r="C2168" s="28" t="n">
        <v>11212.55</v>
      </c>
      <c r="D2168" s="28" t="n">
        <v>0</v>
      </c>
      <c r="E2168" s="28" t="n">
        <v>0</v>
      </c>
      <c r="F2168" s="28" t="s">
        <v>345</v>
      </c>
      <c r="G2168" s="28" t="n">
        <v>0</v>
      </c>
      <c r="H2168" s="28" t="n">
        <v>0</v>
      </c>
      <c r="I2168" s="28" t="n">
        <v>0</v>
      </c>
      <c r="J2168" s="28" t="n">
        <v>46</v>
      </c>
      <c r="K2168" s="28" t="n">
        <v>4</v>
      </c>
      <c r="L2168" s="28" t="n">
        <v>3</v>
      </c>
      <c r="M2168" s="28" t="s">
        <v>145</v>
      </c>
      <c r="N2168" s="28" t="s">
        <v>141</v>
      </c>
      <c r="O2168" s="29" t="n">
        <v>45648</v>
      </c>
      <c r="P2168" s="28" t="n">
        <f aca="false">ROUNDDOWN(($B2168-$O2168)/30,0)</f>
        <v>15</v>
      </c>
      <c r="Q2168" s="28" t="str">
        <f aca="false">TEXT($B2168,"yyyy-mm")</f>
        <v>2026-03</v>
      </c>
      <c r="R2168" s="28" t="n">
        <f aca="false">IF(AND($O2168&gt;=DATE(2025,1,1),$O2168&lt;=DATE(2025,4,30)),1,0)</f>
        <v>0</v>
      </c>
    </row>
    <row r="2169" customFormat="false" ht="15" hidden="false" customHeight="false" outlineLevel="0" collapsed="false">
      <c r="A2169" s="28" t="n">
        <v>228</v>
      </c>
      <c r="B2169" s="29" t="n">
        <v>46142</v>
      </c>
      <c r="C2169" s="28" t="n">
        <v>9966.72</v>
      </c>
      <c r="D2169" s="28" t="n">
        <v>0</v>
      </c>
      <c r="E2169" s="28" t="n">
        <v>0</v>
      </c>
      <c r="F2169" s="28" t="s">
        <v>345</v>
      </c>
      <c r="G2169" s="28" t="n">
        <v>0</v>
      </c>
      <c r="H2169" s="28" t="n">
        <v>0</v>
      </c>
      <c r="I2169" s="28" t="n">
        <v>0</v>
      </c>
      <c r="J2169" s="28" t="n">
        <v>46</v>
      </c>
      <c r="K2169" s="28" t="n">
        <v>4</v>
      </c>
      <c r="L2169" s="28" t="n">
        <v>3</v>
      </c>
      <c r="M2169" s="28" t="s">
        <v>145</v>
      </c>
      <c r="N2169" s="28" t="s">
        <v>141</v>
      </c>
      <c r="O2169" s="29" t="n">
        <v>45648</v>
      </c>
      <c r="P2169" s="28" t="n">
        <f aca="false">ROUNDDOWN(($B2169-$O2169)/30,0)</f>
        <v>16</v>
      </c>
      <c r="Q2169" s="28" t="str">
        <f aca="false">TEXT($B2169,"yyyy-mm")</f>
        <v>2026-04</v>
      </c>
      <c r="R2169" s="28" t="n">
        <f aca="false">IF(AND($O2169&gt;=DATE(2025,1,1),$O2169&lt;=DATE(2025,4,30)),1,0)</f>
        <v>0</v>
      </c>
    </row>
    <row r="2170" customFormat="false" ht="15" hidden="false" customHeight="false" outlineLevel="0" collapsed="false">
      <c r="A2170" s="28" t="n">
        <v>228</v>
      </c>
      <c r="B2170" s="29" t="n">
        <v>46173</v>
      </c>
      <c r="C2170" s="28" t="n">
        <v>8720.89</v>
      </c>
      <c r="D2170" s="28" t="n">
        <v>0</v>
      </c>
      <c r="E2170" s="28" t="n">
        <v>0</v>
      </c>
      <c r="F2170" s="28" t="s">
        <v>345</v>
      </c>
      <c r="G2170" s="28" t="n">
        <v>0</v>
      </c>
      <c r="H2170" s="28" t="n">
        <v>0</v>
      </c>
      <c r="I2170" s="28" t="n">
        <v>0</v>
      </c>
      <c r="J2170" s="28" t="n">
        <v>46</v>
      </c>
      <c r="K2170" s="28" t="n">
        <v>4</v>
      </c>
      <c r="L2170" s="28" t="n">
        <v>3</v>
      </c>
      <c r="M2170" s="28" t="s">
        <v>145</v>
      </c>
      <c r="N2170" s="28" t="s">
        <v>141</v>
      </c>
      <c r="O2170" s="29" t="n">
        <v>45648</v>
      </c>
      <c r="P2170" s="28" t="n">
        <f aca="false">ROUNDDOWN(($B2170-$O2170)/30,0)</f>
        <v>17</v>
      </c>
      <c r="Q2170" s="28" t="str">
        <f aca="false">TEXT($B2170,"yyyy-mm")</f>
        <v>2026-05</v>
      </c>
      <c r="R2170" s="28" t="n">
        <f aca="false">IF(AND($O2170&gt;=DATE(2025,1,1),$O2170&lt;=DATE(2025,4,30)),1,0)</f>
        <v>0</v>
      </c>
    </row>
    <row r="2171" customFormat="false" ht="15" hidden="false" customHeight="false" outlineLevel="0" collapsed="false">
      <c r="A2171" s="28" t="n">
        <v>228</v>
      </c>
      <c r="B2171" s="29" t="n">
        <v>46203</v>
      </c>
      <c r="C2171" s="28" t="n">
        <v>7475.06</v>
      </c>
      <c r="D2171" s="28" t="n">
        <v>0</v>
      </c>
      <c r="E2171" s="28" t="n">
        <v>0</v>
      </c>
      <c r="F2171" s="28" t="s">
        <v>345</v>
      </c>
      <c r="G2171" s="28" t="n">
        <v>0</v>
      </c>
      <c r="H2171" s="28" t="n">
        <v>0</v>
      </c>
      <c r="I2171" s="28" t="n">
        <v>0</v>
      </c>
      <c r="J2171" s="28" t="n">
        <v>46</v>
      </c>
      <c r="K2171" s="28" t="n">
        <v>4</v>
      </c>
      <c r="L2171" s="28" t="n">
        <v>3</v>
      </c>
      <c r="M2171" s="28" t="s">
        <v>145</v>
      </c>
      <c r="N2171" s="28" t="s">
        <v>141</v>
      </c>
      <c r="O2171" s="29" t="n">
        <v>45648</v>
      </c>
      <c r="P2171" s="28" t="n">
        <f aca="false">ROUNDDOWN(($B2171-$O2171)/30,0)</f>
        <v>18</v>
      </c>
      <c r="Q2171" s="28" t="str">
        <f aca="false">TEXT($B2171,"yyyy-mm")</f>
        <v>2026-06</v>
      </c>
      <c r="R2171" s="28" t="n">
        <f aca="false">IF(AND($O2171&gt;=DATE(2025,1,1),$O2171&lt;=DATE(2025,4,30)),1,0)</f>
        <v>0</v>
      </c>
    </row>
    <row r="2172" customFormat="false" ht="15" hidden="false" customHeight="false" outlineLevel="0" collapsed="false">
      <c r="A2172" s="28" t="n">
        <v>228</v>
      </c>
      <c r="B2172" s="29" t="n">
        <v>46234</v>
      </c>
      <c r="C2172" s="28" t="n">
        <v>6229.23</v>
      </c>
      <c r="D2172" s="28" t="n">
        <v>0</v>
      </c>
      <c r="E2172" s="28" t="n">
        <v>0</v>
      </c>
      <c r="F2172" s="28" t="s">
        <v>345</v>
      </c>
      <c r="G2172" s="28" t="n">
        <v>0</v>
      </c>
      <c r="H2172" s="28" t="n">
        <v>0</v>
      </c>
      <c r="I2172" s="28" t="n">
        <v>0</v>
      </c>
      <c r="J2172" s="28" t="n">
        <v>46</v>
      </c>
      <c r="K2172" s="28" t="n">
        <v>4</v>
      </c>
      <c r="L2172" s="28" t="n">
        <v>3</v>
      </c>
      <c r="M2172" s="28" t="s">
        <v>145</v>
      </c>
      <c r="N2172" s="28" t="s">
        <v>141</v>
      </c>
      <c r="O2172" s="29" t="n">
        <v>45648</v>
      </c>
      <c r="P2172" s="28" t="n">
        <f aca="false">ROUNDDOWN(($B2172-$O2172)/30,0)</f>
        <v>19</v>
      </c>
      <c r="Q2172" s="28" t="str">
        <f aca="false">TEXT($B2172,"yyyy-mm")</f>
        <v>2026-07</v>
      </c>
      <c r="R2172" s="28" t="n">
        <f aca="false">IF(AND($O2172&gt;=DATE(2025,1,1),$O2172&lt;=DATE(2025,4,30)),1,0)</f>
        <v>0</v>
      </c>
    </row>
    <row r="2173" customFormat="false" ht="15" hidden="false" customHeight="false" outlineLevel="0" collapsed="false">
      <c r="A2173" s="28" t="n">
        <v>228</v>
      </c>
      <c r="B2173" s="29" t="n">
        <v>46265</v>
      </c>
      <c r="C2173" s="28" t="n">
        <v>4983.4</v>
      </c>
      <c r="D2173" s="28" t="n">
        <v>0</v>
      </c>
      <c r="E2173" s="28" t="n">
        <v>0</v>
      </c>
      <c r="F2173" s="28" t="s">
        <v>345</v>
      </c>
      <c r="G2173" s="28" t="n">
        <v>0</v>
      </c>
      <c r="H2173" s="28" t="n">
        <v>0</v>
      </c>
      <c r="I2173" s="28" t="n">
        <v>0</v>
      </c>
      <c r="J2173" s="28" t="n">
        <v>46</v>
      </c>
      <c r="K2173" s="28" t="n">
        <v>4</v>
      </c>
      <c r="L2173" s="28" t="n">
        <v>3</v>
      </c>
      <c r="M2173" s="28" t="s">
        <v>145</v>
      </c>
      <c r="N2173" s="28" t="s">
        <v>141</v>
      </c>
      <c r="O2173" s="29" t="n">
        <v>45648</v>
      </c>
      <c r="P2173" s="28" t="n">
        <f aca="false">ROUNDDOWN(($B2173-$O2173)/30,0)</f>
        <v>20</v>
      </c>
      <c r="Q2173" s="28" t="str">
        <f aca="false">TEXT($B2173,"yyyy-mm")</f>
        <v>2026-08</v>
      </c>
      <c r="R2173" s="28" t="n">
        <f aca="false">IF(AND($O2173&gt;=DATE(2025,1,1),$O2173&lt;=DATE(2025,4,30)),1,0)</f>
        <v>0</v>
      </c>
    </row>
    <row r="2174" customFormat="false" ht="15" hidden="false" customHeight="false" outlineLevel="0" collapsed="false">
      <c r="A2174" s="28" t="n">
        <v>229</v>
      </c>
      <c r="B2174" s="29" t="n">
        <v>45504</v>
      </c>
      <c r="C2174" s="28" t="n">
        <v>49700</v>
      </c>
      <c r="D2174" s="28" t="n">
        <v>0</v>
      </c>
      <c r="E2174" s="28" t="n">
        <v>0</v>
      </c>
      <c r="F2174" s="28" t="s">
        <v>345</v>
      </c>
      <c r="G2174" s="28" t="n">
        <v>0</v>
      </c>
      <c r="H2174" s="28" t="n">
        <v>0</v>
      </c>
      <c r="I2174" s="28" t="n">
        <v>0</v>
      </c>
      <c r="J2174" s="28" t="n">
        <v>77</v>
      </c>
      <c r="K2174" s="28" t="n">
        <v>1</v>
      </c>
      <c r="L2174" s="28" t="n">
        <v>1</v>
      </c>
      <c r="M2174" s="28" t="s">
        <v>146</v>
      </c>
      <c r="N2174" s="28" t="s">
        <v>138</v>
      </c>
      <c r="O2174" s="29" t="n">
        <v>45485</v>
      </c>
      <c r="P2174" s="28" t="n">
        <f aca="false">ROUNDDOWN(($B2174-$O2174)/30,0)</f>
        <v>0</v>
      </c>
      <c r="Q2174" s="28" t="str">
        <f aca="false">TEXT($B2174,"yyyy-mm")</f>
        <v>2024-07</v>
      </c>
      <c r="R2174" s="28" t="n">
        <f aca="false">IF(AND($O2174&gt;=DATE(2025,1,1),$O2174&lt;=DATE(2025,4,30)),1,0)</f>
        <v>0</v>
      </c>
    </row>
    <row r="2175" customFormat="false" ht="15" hidden="false" customHeight="false" outlineLevel="0" collapsed="false">
      <c r="A2175" s="28" t="n">
        <v>229</v>
      </c>
      <c r="B2175" s="29" t="n">
        <v>45535</v>
      </c>
      <c r="C2175" s="28" t="n">
        <v>0</v>
      </c>
      <c r="D2175" s="28" t="n">
        <v>0</v>
      </c>
      <c r="E2175" s="28" t="n">
        <v>0</v>
      </c>
      <c r="F2175" s="28" t="s">
        <v>345</v>
      </c>
      <c r="G2175" s="28" t="n">
        <v>0</v>
      </c>
      <c r="H2175" s="28" t="n">
        <v>0</v>
      </c>
      <c r="I2175" s="28" t="n">
        <v>0</v>
      </c>
      <c r="J2175" s="28" t="n">
        <v>77</v>
      </c>
      <c r="K2175" s="28" t="n">
        <v>1</v>
      </c>
      <c r="L2175" s="28" t="n">
        <v>1</v>
      </c>
      <c r="M2175" s="28" t="s">
        <v>146</v>
      </c>
      <c r="N2175" s="28" t="s">
        <v>138</v>
      </c>
      <c r="O2175" s="29" t="n">
        <v>45485</v>
      </c>
      <c r="P2175" s="28" t="n">
        <f aca="false">ROUNDDOWN(($B2175-$O2175)/30,0)</f>
        <v>1</v>
      </c>
      <c r="Q2175" s="28" t="str">
        <f aca="false">TEXT($B2175,"yyyy-mm")</f>
        <v>2024-08</v>
      </c>
      <c r="R2175" s="28" t="n">
        <f aca="false">IF(AND($O2175&gt;=DATE(2025,1,1),$O2175&lt;=DATE(2025,4,30)),1,0)</f>
        <v>0</v>
      </c>
    </row>
    <row r="2176" customFormat="false" ht="15" hidden="false" customHeight="false" outlineLevel="0" collapsed="false">
      <c r="A2176" s="28" t="n">
        <v>230</v>
      </c>
      <c r="B2176" s="29" t="n">
        <v>45596</v>
      </c>
      <c r="C2176" s="28" t="n">
        <v>248700</v>
      </c>
      <c r="D2176" s="28" t="n">
        <v>0</v>
      </c>
      <c r="E2176" s="28" t="n">
        <v>0</v>
      </c>
      <c r="F2176" s="28" t="s">
        <v>345</v>
      </c>
      <c r="G2176" s="28" t="n">
        <v>0</v>
      </c>
      <c r="H2176" s="28" t="n">
        <v>0</v>
      </c>
      <c r="I2176" s="28" t="n">
        <v>0</v>
      </c>
      <c r="J2176" s="28" t="n">
        <v>60</v>
      </c>
      <c r="K2176" s="28" t="n">
        <v>13</v>
      </c>
      <c r="L2176" s="28" t="n">
        <v>1</v>
      </c>
      <c r="M2176" s="28" t="s">
        <v>147</v>
      </c>
      <c r="N2176" s="28" t="s">
        <v>138</v>
      </c>
      <c r="O2176" s="29" t="n">
        <v>45575</v>
      </c>
      <c r="P2176" s="28" t="n">
        <f aca="false">ROUNDDOWN(($B2176-$O2176)/30,0)</f>
        <v>0</v>
      </c>
      <c r="Q2176" s="28" t="str">
        <f aca="false">TEXT($B2176,"yyyy-mm")</f>
        <v>2024-10</v>
      </c>
      <c r="R2176" s="28" t="n">
        <f aca="false">IF(AND($O2176&gt;=DATE(2025,1,1),$O2176&lt;=DATE(2025,4,30)),1,0)</f>
        <v>0</v>
      </c>
    </row>
    <row r="2177" customFormat="false" ht="15" hidden="false" customHeight="false" outlineLevel="0" collapsed="false">
      <c r="A2177" s="28" t="n">
        <v>230</v>
      </c>
      <c r="B2177" s="29" t="n">
        <v>45626</v>
      </c>
      <c r="C2177" s="28" t="n">
        <v>244484.75</v>
      </c>
      <c r="D2177" s="28" t="n">
        <v>0</v>
      </c>
      <c r="E2177" s="28" t="n">
        <v>0</v>
      </c>
      <c r="F2177" s="28" t="s">
        <v>345</v>
      </c>
      <c r="G2177" s="28" t="n">
        <v>0</v>
      </c>
      <c r="H2177" s="28" t="n">
        <v>0</v>
      </c>
      <c r="I2177" s="28" t="n">
        <v>0</v>
      </c>
      <c r="J2177" s="28" t="n">
        <v>60</v>
      </c>
      <c r="K2177" s="28" t="n">
        <v>13</v>
      </c>
      <c r="L2177" s="28" t="n">
        <v>1</v>
      </c>
      <c r="M2177" s="28" t="s">
        <v>147</v>
      </c>
      <c r="N2177" s="28" t="s">
        <v>138</v>
      </c>
      <c r="O2177" s="29" t="n">
        <v>45575</v>
      </c>
      <c r="P2177" s="28" t="n">
        <f aca="false">ROUNDDOWN(($B2177-$O2177)/30,0)</f>
        <v>1</v>
      </c>
      <c r="Q2177" s="28" t="str">
        <f aca="false">TEXT($B2177,"yyyy-mm")</f>
        <v>2024-11</v>
      </c>
      <c r="R2177" s="28" t="n">
        <f aca="false">IF(AND($O2177&gt;=DATE(2025,1,1),$O2177&lt;=DATE(2025,4,30)),1,0)</f>
        <v>0</v>
      </c>
    </row>
    <row r="2178" customFormat="false" ht="15" hidden="false" customHeight="false" outlineLevel="0" collapsed="false">
      <c r="A2178" s="28" t="n">
        <v>230</v>
      </c>
      <c r="B2178" s="29" t="n">
        <v>45657</v>
      </c>
      <c r="C2178" s="28" t="n">
        <v>240269.5</v>
      </c>
      <c r="D2178" s="28" t="n">
        <v>0</v>
      </c>
      <c r="E2178" s="28" t="n">
        <v>0</v>
      </c>
      <c r="F2178" s="28" t="s">
        <v>345</v>
      </c>
      <c r="G2178" s="28" t="n">
        <v>0</v>
      </c>
      <c r="H2178" s="28" t="n">
        <v>0</v>
      </c>
      <c r="I2178" s="28" t="n">
        <v>0</v>
      </c>
      <c r="J2178" s="28" t="n">
        <v>60</v>
      </c>
      <c r="K2178" s="28" t="n">
        <v>13</v>
      </c>
      <c r="L2178" s="28" t="n">
        <v>1</v>
      </c>
      <c r="M2178" s="28" t="s">
        <v>147</v>
      </c>
      <c r="N2178" s="28" t="s">
        <v>138</v>
      </c>
      <c r="O2178" s="29" t="n">
        <v>45575</v>
      </c>
      <c r="P2178" s="28" t="n">
        <f aca="false">ROUNDDOWN(($B2178-$O2178)/30,0)</f>
        <v>2</v>
      </c>
      <c r="Q2178" s="28" t="str">
        <f aca="false">TEXT($B2178,"yyyy-mm")</f>
        <v>2024-12</v>
      </c>
      <c r="R2178" s="28" t="n">
        <f aca="false">IF(AND($O2178&gt;=DATE(2025,1,1),$O2178&lt;=DATE(2025,4,30)),1,0)</f>
        <v>0</v>
      </c>
    </row>
    <row r="2179" customFormat="false" ht="15" hidden="false" customHeight="false" outlineLevel="0" collapsed="false">
      <c r="A2179" s="28" t="n">
        <v>230</v>
      </c>
      <c r="B2179" s="29" t="n">
        <v>45688</v>
      </c>
      <c r="C2179" s="28" t="n">
        <v>236054.25</v>
      </c>
      <c r="D2179" s="28" t="n">
        <v>0</v>
      </c>
      <c r="E2179" s="28" t="n">
        <v>0</v>
      </c>
      <c r="F2179" s="28" t="s">
        <v>345</v>
      </c>
      <c r="G2179" s="28" t="n">
        <v>0</v>
      </c>
      <c r="H2179" s="28" t="n">
        <v>0</v>
      </c>
      <c r="I2179" s="28" t="n">
        <v>0</v>
      </c>
      <c r="J2179" s="28" t="n">
        <v>60</v>
      </c>
      <c r="K2179" s="28" t="n">
        <v>13</v>
      </c>
      <c r="L2179" s="28" t="n">
        <v>1</v>
      </c>
      <c r="M2179" s="28" t="s">
        <v>147</v>
      </c>
      <c r="N2179" s="28" t="s">
        <v>138</v>
      </c>
      <c r="O2179" s="29" t="n">
        <v>45575</v>
      </c>
      <c r="P2179" s="28" t="n">
        <f aca="false">ROUNDDOWN(($B2179-$O2179)/30,0)</f>
        <v>3</v>
      </c>
      <c r="Q2179" s="28" t="str">
        <f aca="false">TEXT($B2179,"yyyy-mm")</f>
        <v>2025-01</v>
      </c>
      <c r="R2179" s="28" t="n">
        <f aca="false">IF(AND($O2179&gt;=DATE(2025,1,1),$O2179&lt;=DATE(2025,4,30)),1,0)</f>
        <v>0</v>
      </c>
    </row>
    <row r="2180" customFormat="false" ht="15" hidden="false" customHeight="false" outlineLevel="0" collapsed="false">
      <c r="A2180" s="28" t="n">
        <v>230</v>
      </c>
      <c r="B2180" s="29" t="n">
        <v>45716</v>
      </c>
      <c r="C2180" s="28" t="n">
        <v>231839</v>
      </c>
      <c r="D2180" s="28" t="n">
        <v>0</v>
      </c>
      <c r="E2180" s="28" t="n">
        <v>0</v>
      </c>
      <c r="F2180" s="28" t="s">
        <v>345</v>
      </c>
      <c r="G2180" s="28" t="n">
        <v>0</v>
      </c>
      <c r="H2180" s="28" t="n">
        <v>0</v>
      </c>
      <c r="I2180" s="28" t="n">
        <v>0</v>
      </c>
      <c r="J2180" s="28" t="n">
        <v>60</v>
      </c>
      <c r="K2180" s="28" t="n">
        <v>13</v>
      </c>
      <c r="L2180" s="28" t="n">
        <v>1</v>
      </c>
      <c r="M2180" s="28" t="s">
        <v>147</v>
      </c>
      <c r="N2180" s="28" t="s">
        <v>138</v>
      </c>
      <c r="O2180" s="29" t="n">
        <v>45575</v>
      </c>
      <c r="P2180" s="28" t="n">
        <f aca="false">ROUNDDOWN(($B2180-$O2180)/30,0)</f>
        <v>4</v>
      </c>
      <c r="Q2180" s="28" t="str">
        <f aca="false">TEXT($B2180,"yyyy-mm")</f>
        <v>2025-02</v>
      </c>
      <c r="R2180" s="28" t="n">
        <f aca="false">IF(AND($O2180&gt;=DATE(2025,1,1),$O2180&lt;=DATE(2025,4,30)),1,0)</f>
        <v>0</v>
      </c>
    </row>
    <row r="2181" customFormat="false" ht="15" hidden="false" customHeight="false" outlineLevel="0" collapsed="false">
      <c r="A2181" s="28" t="n">
        <v>230</v>
      </c>
      <c r="B2181" s="29" t="n">
        <v>45747</v>
      </c>
      <c r="C2181" s="28" t="n">
        <v>227623.75</v>
      </c>
      <c r="D2181" s="28" t="n">
        <v>0</v>
      </c>
      <c r="E2181" s="28" t="n">
        <v>0</v>
      </c>
      <c r="F2181" s="28" t="s">
        <v>345</v>
      </c>
      <c r="G2181" s="28" t="n">
        <v>0</v>
      </c>
      <c r="H2181" s="28" t="n">
        <v>0</v>
      </c>
      <c r="I2181" s="28" t="n">
        <v>0</v>
      </c>
      <c r="J2181" s="28" t="n">
        <v>60</v>
      </c>
      <c r="K2181" s="28" t="n">
        <v>13</v>
      </c>
      <c r="L2181" s="28" t="n">
        <v>1</v>
      </c>
      <c r="M2181" s="28" t="s">
        <v>147</v>
      </c>
      <c r="N2181" s="28" t="s">
        <v>138</v>
      </c>
      <c r="O2181" s="29" t="n">
        <v>45575</v>
      </c>
      <c r="P2181" s="28" t="n">
        <f aca="false">ROUNDDOWN(($B2181-$O2181)/30,0)</f>
        <v>5</v>
      </c>
      <c r="Q2181" s="28" t="str">
        <f aca="false">TEXT($B2181,"yyyy-mm")</f>
        <v>2025-03</v>
      </c>
      <c r="R2181" s="28" t="n">
        <f aca="false">IF(AND($O2181&gt;=DATE(2025,1,1),$O2181&lt;=DATE(2025,4,30)),1,0)</f>
        <v>0</v>
      </c>
    </row>
    <row r="2182" customFormat="false" ht="15" hidden="false" customHeight="false" outlineLevel="0" collapsed="false">
      <c r="A2182" s="28" t="n">
        <v>230</v>
      </c>
      <c r="B2182" s="29" t="n">
        <v>45777</v>
      </c>
      <c r="C2182" s="28" t="n">
        <v>223408.5</v>
      </c>
      <c r="D2182" s="28" t="n">
        <v>0</v>
      </c>
      <c r="E2182" s="28" t="n">
        <v>0</v>
      </c>
      <c r="F2182" s="28" t="s">
        <v>345</v>
      </c>
      <c r="G2182" s="28" t="n">
        <v>0</v>
      </c>
      <c r="H2182" s="28" t="n">
        <v>0</v>
      </c>
      <c r="I2182" s="28" t="n">
        <v>0</v>
      </c>
      <c r="J2182" s="28" t="n">
        <v>60</v>
      </c>
      <c r="K2182" s="28" t="n">
        <v>13</v>
      </c>
      <c r="L2182" s="28" t="n">
        <v>1</v>
      </c>
      <c r="M2182" s="28" t="s">
        <v>147</v>
      </c>
      <c r="N2182" s="28" t="s">
        <v>138</v>
      </c>
      <c r="O2182" s="29" t="n">
        <v>45575</v>
      </c>
      <c r="P2182" s="28" t="n">
        <f aca="false">ROUNDDOWN(($B2182-$O2182)/30,0)</f>
        <v>6</v>
      </c>
      <c r="Q2182" s="28" t="str">
        <f aca="false">TEXT($B2182,"yyyy-mm")</f>
        <v>2025-04</v>
      </c>
      <c r="R2182" s="28" t="n">
        <f aca="false">IF(AND($O2182&gt;=DATE(2025,1,1),$O2182&lt;=DATE(2025,4,30)),1,0)</f>
        <v>0</v>
      </c>
    </row>
    <row r="2183" customFormat="false" ht="15" hidden="false" customHeight="false" outlineLevel="0" collapsed="false">
      <c r="A2183" s="28" t="n">
        <v>230</v>
      </c>
      <c r="B2183" s="29" t="n">
        <v>45808</v>
      </c>
      <c r="C2183" s="28" t="n">
        <v>219193.25</v>
      </c>
      <c r="D2183" s="28" t="n">
        <v>0</v>
      </c>
      <c r="E2183" s="28" t="n">
        <v>0</v>
      </c>
      <c r="F2183" s="28" t="s">
        <v>345</v>
      </c>
      <c r="G2183" s="28" t="n">
        <v>0</v>
      </c>
      <c r="H2183" s="28" t="n">
        <v>0</v>
      </c>
      <c r="I2183" s="28" t="n">
        <v>0</v>
      </c>
      <c r="J2183" s="28" t="n">
        <v>60</v>
      </c>
      <c r="K2183" s="28" t="n">
        <v>13</v>
      </c>
      <c r="L2183" s="28" t="n">
        <v>1</v>
      </c>
      <c r="M2183" s="28" t="s">
        <v>147</v>
      </c>
      <c r="N2183" s="28" t="s">
        <v>138</v>
      </c>
      <c r="O2183" s="29" t="n">
        <v>45575</v>
      </c>
      <c r="P2183" s="28" t="n">
        <f aca="false">ROUNDDOWN(($B2183-$O2183)/30,0)</f>
        <v>7</v>
      </c>
      <c r="Q2183" s="28" t="str">
        <f aca="false">TEXT($B2183,"yyyy-mm")</f>
        <v>2025-05</v>
      </c>
      <c r="R2183" s="28" t="n">
        <f aca="false">IF(AND($O2183&gt;=DATE(2025,1,1),$O2183&lt;=DATE(2025,4,30)),1,0)</f>
        <v>0</v>
      </c>
    </row>
    <row r="2184" customFormat="false" ht="15" hidden="false" customHeight="false" outlineLevel="0" collapsed="false">
      <c r="A2184" s="28" t="n">
        <v>230</v>
      </c>
      <c r="B2184" s="29" t="n">
        <v>45838</v>
      </c>
      <c r="C2184" s="28" t="n">
        <v>214978</v>
      </c>
      <c r="D2184" s="28" t="n">
        <v>0</v>
      </c>
      <c r="E2184" s="28" t="n">
        <v>0</v>
      </c>
      <c r="F2184" s="28" t="s">
        <v>345</v>
      </c>
      <c r="G2184" s="28" t="n">
        <v>0</v>
      </c>
      <c r="H2184" s="28" t="n">
        <v>0</v>
      </c>
      <c r="I2184" s="28" t="n">
        <v>0</v>
      </c>
      <c r="J2184" s="28" t="n">
        <v>60</v>
      </c>
      <c r="K2184" s="28" t="n">
        <v>13</v>
      </c>
      <c r="L2184" s="28" t="n">
        <v>1</v>
      </c>
      <c r="M2184" s="28" t="s">
        <v>147</v>
      </c>
      <c r="N2184" s="28" t="s">
        <v>138</v>
      </c>
      <c r="O2184" s="29" t="n">
        <v>45575</v>
      </c>
      <c r="P2184" s="28" t="n">
        <f aca="false">ROUNDDOWN(($B2184-$O2184)/30,0)</f>
        <v>8</v>
      </c>
      <c r="Q2184" s="28" t="str">
        <f aca="false">TEXT($B2184,"yyyy-mm")</f>
        <v>2025-06</v>
      </c>
      <c r="R2184" s="28" t="n">
        <f aca="false">IF(AND($O2184&gt;=DATE(2025,1,1),$O2184&lt;=DATE(2025,4,30)),1,0)</f>
        <v>0</v>
      </c>
    </row>
    <row r="2185" customFormat="false" ht="15" hidden="false" customHeight="false" outlineLevel="0" collapsed="false">
      <c r="A2185" s="28" t="n">
        <v>230</v>
      </c>
      <c r="B2185" s="29" t="n">
        <v>45869</v>
      </c>
      <c r="C2185" s="28" t="n">
        <v>210762.75</v>
      </c>
      <c r="D2185" s="28" t="n">
        <v>0</v>
      </c>
      <c r="E2185" s="28" t="n">
        <v>0</v>
      </c>
      <c r="F2185" s="28" t="s">
        <v>345</v>
      </c>
      <c r="G2185" s="28" t="n">
        <v>0</v>
      </c>
      <c r="H2185" s="28" t="n">
        <v>0</v>
      </c>
      <c r="I2185" s="28" t="n">
        <v>0</v>
      </c>
      <c r="J2185" s="28" t="n">
        <v>60</v>
      </c>
      <c r="K2185" s="28" t="n">
        <v>13</v>
      </c>
      <c r="L2185" s="28" t="n">
        <v>1</v>
      </c>
      <c r="M2185" s="28" t="s">
        <v>147</v>
      </c>
      <c r="N2185" s="28" t="s">
        <v>138</v>
      </c>
      <c r="O2185" s="29" t="n">
        <v>45575</v>
      </c>
      <c r="P2185" s="28" t="n">
        <f aca="false">ROUNDDOWN(($B2185-$O2185)/30,0)</f>
        <v>9</v>
      </c>
      <c r="Q2185" s="28" t="str">
        <f aca="false">TEXT($B2185,"yyyy-mm")</f>
        <v>2025-07</v>
      </c>
      <c r="R2185" s="28" t="n">
        <f aca="false">IF(AND($O2185&gt;=DATE(2025,1,1),$O2185&lt;=DATE(2025,4,30)),1,0)</f>
        <v>0</v>
      </c>
    </row>
    <row r="2186" customFormat="false" ht="15" hidden="false" customHeight="false" outlineLevel="0" collapsed="false">
      <c r="A2186" s="28" t="n">
        <v>230</v>
      </c>
      <c r="B2186" s="29" t="n">
        <v>45900</v>
      </c>
      <c r="C2186" s="28" t="n">
        <v>206547.5</v>
      </c>
      <c r="D2186" s="28" t="n">
        <v>0</v>
      </c>
      <c r="E2186" s="28" t="n">
        <v>0</v>
      </c>
      <c r="F2186" s="28" t="s">
        <v>345</v>
      </c>
      <c r="G2186" s="28" t="n">
        <v>0</v>
      </c>
      <c r="H2186" s="28" t="n">
        <v>0</v>
      </c>
      <c r="I2186" s="28" t="n">
        <v>0</v>
      </c>
      <c r="J2186" s="28" t="n">
        <v>60</v>
      </c>
      <c r="K2186" s="28" t="n">
        <v>13</v>
      </c>
      <c r="L2186" s="28" t="n">
        <v>1</v>
      </c>
      <c r="M2186" s="28" t="s">
        <v>147</v>
      </c>
      <c r="N2186" s="28" t="s">
        <v>138</v>
      </c>
      <c r="O2186" s="29" t="n">
        <v>45575</v>
      </c>
      <c r="P2186" s="28" t="n">
        <f aca="false">ROUNDDOWN(($B2186-$O2186)/30,0)</f>
        <v>10</v>
      </c>
      <c r="Q2186" s="28" t="str">
        <f aca="false">TEXT($B2186,"yyyy-mm")</f>
        <v>2025-08</v>
      </c>
      <c r="R2186" s="28" t="n">
        <f aca="false">IF(AND($O2186&gt;=DATE(2025,1,1),$O2186&lt;=DATE(2025,4,30)),1,0)</f>
        <v>0</v>
      </c>
    </row>
    <row r="2187" customFormat="false" ht="15" hidden="false" customHeight="false" outlineLevel="0" collapsed="false">
      <c r="A2187" s="28" t="n">
        <v>230</v>
      </c>
      <c r="B2187" s="29" t="n">
        <v>45930</v>
      </c>
      <c r="C2187" s="28" t="n">
        <v>202332.25</v>
      </c>
      <c r="D2187" s="28" t="n">
        <v>0</v>
      </c>
      <c r="E2187" s="28" t="n">
        <v>0</v>
      </c>
      <c r="F2187" s="28" t="s">
        <v>345</v>
      </c>
      <c r="G2187" s="28" t="n">
        <v>0</v>
      </c>
      <c r="H2187" s="28" t="n">
        <v>0</v>
      </c>
      <c r="I2187" s="28" t="n">
        <v>0</v>
      </c>
      <c r="J2187" s="28" t="n">
        <v>60</v>
      </c>
      <c r="K2187" s="28" t="n">
        <v>13</v>
      </c>
      <c r="L2187" s="28" t="n">
        <v>1</v>
      </c>
      <c r="M2187" s="28" t="s">
        <v>147</v>
      </c>
      <c r="N2187" s="28" t="s">
        <v>138</v>
      </c>
      <c r="O2187" s="29" t="n">
        <v>45575</v>
      </c>
      <c r="P2187" s="28" t="n">
        <f aca="false">ROUNDDOWN(($B2187-$O2187)/30,0)</f>
        <v>11</v>
      </c>
      <c r="Q2187" s="28" t="str">
        <f aca="false">TEXT($B2187,"yyyy-mm")</f>
        <v>2025-09</v>
      </c>
      <c r="R2187" s="28" t="n">
        <f aca="false">IF(AND($O2187&gt;=DATE(2025,1,1),$O2187&lt;=DATE(2025,4,30)),1,0)</f>
        <v>0</v>
      </c>
    </row>
    <row r="2188" customFormat="false" ht="15" hidden="false" customHeight="false" outlineLevel="0" collapsed="false">
      <c r="A2188" s="28" t="n">
        <v>230</v>
      </c>
      <c r="B2188" s="29" t="n">
        <v>45961</v>
      </c>
      <c r="C2188" s="28" t="n">
        <v>198117</v>
      </c>
      <c r="D2188" s="28" t="n">
        <v>0</v>
      </c>
      <c r="E2188" s="28" t="n">
        <v>0</v>
      </c>
      <c r="F2188" s="28" t="s">
        <v>345</v>
      </c>
      <c r="G2188" s="28" t="n">
        <v>0</v>
      </c>
      <c r="H2188" s="28" t="n">
        <v>0</v>
      </c>
      <c r="I2188" s="28" t="n">
        <v>0</v>
      </c>
      <c r="J2188" s="28" t="n">
        <v>60</v>
      </c>
      <c r="K2188" s="28" t="n">
        <v>13</v>
      </c>
      <c r="L2188" s="28" t="n">
        <v>1</v>
      </c>
      <c r="M2188" s="28" t="s">
        <v>147</v>
      </c>
      <c r="N2188" s="28" t="s">
        <v>138</v>
      </c>
      <c r="O2188" s="29" t="n">
        <v>45575</v>
      </c>
      <c r="P2188" s="28" t="n">
        <f aca="false">ROUNDDOWN(($B2188-$O2188)/30,0)</f>
        <v>12</v>
      </c>
      <c r="Q2188" s="28" t="str">
        <f aca="false">TEXT($B2188,"yyyy-mm")</f>
        <v>2025-10</v>
      </c>
      <c r="R2188" s="28" t="n">
        <f aca="false">IF(AND($O2188&gt;=DATE(2025,1,1),$O2188&lt;=DATE(2025,4,30)),1,0)</f>
        <v>0</v>
      </c>
    </row>
    <row r="2189" customFormat="false" ht="15" hidden="false" customHeight="false" outlineLevel="0" collapsed="false">
      <c r="A2189" s="28" t="n">
        <v>230</v>
      </c>
      <c r="B2189" s="29" t="n">
        <v>45991</v>
      </c>
      <c r="C2189" s="28" t="n">
        <v>193901.75</v>
      </c>
      <c r="D2189" s="28" t="n">
        <v>0</v>
      </c>
      <c r="E2189" s="28" t="n">
        <v>0</v>
      </c>
      <c r="F2189" s="28" t="s">
        <v>345</v>
      </c>
      <c r="G2189" s="28" t="n">
        <v>0</v>
      </c>
      <c r="H2189" s="28" t="n">
        <v>0</v>
      </c>
      <c r="I2189" s="28" t="n">
        <v>0</v>
      </c>
      <c r="J2189" s="28" t="n">
        <v>60</v>
      </c>
      <c r="K2189" s="28" t="n">
        <v>13</v>
      </c>
      <c r="L2189" s="28" t="n">
        <v>1</v>
      </c>
      <c r="M2189" s="28" t="s">
        <v>147</v>
      </c>
      <c r="N2189" s="28" t="s">
        <v>138</v>
      </c>
      <c r="O2189" s="29" t="n">
        <v>45575</v>
      </c>
      <c r="P2189" s="28" t="n">
        <f aca="false">ROUNDDOWN(($B2189-$O2189)/30,0)</f>
        <v>13</v>
      </c>
      <c r="Q2189" s="28" t="str">
        <f aca="false">TEXT($B2189,"yyyy-mm")</f>
        <v>2025-11</v>
      </c>
      <c r="R2189" s="28" t="n">
        <f aca="false">IF(AND($O2189&gt;=DATE(2025,1,1),$O2189&lt;=DATE(2025,4,30)),1,0)</f>
        <v>0</v>
      </c>
    </row>
    <row r="2190" customFormat="false" ht="15" hidden="false" customHeight="false" outlineLevel="0" collapsed="false">
      <c r="A2190" s="28" t="n">
        <v>230</v>
      </c>
      <c r="B2190" s="29" t="n">
        <v>46022</v>
      </c>
      <c r="C2190" s="28" t="n">
        <v>189686.5</v>
      </c>
      <c r="D2190" s="28" t="n">
        <v>0</v>
      </c>
      <c r="E2190" s="28" t="n">
        <v>0</v>
      </c>
      <c r="F2190" s="28" t="s">
        <v>345</v>
      </c>
      <c r="G2190" s="28" t="n">
        <v>0</v>
      </c>
      <c r="H2190" s="28" t="n">
        <v>0</v>
      </c>
      <c r="I2190" s="28" t="n">
        <v>0</v>
      </c>
      <c r="J2190" s="28" t="n">
        <v>60</v>
      </c>
      <c r="K2190" s="28" t="n">
        <v>13</v>
      </c>
      <c r="L2190" s="28" t="n">
        <v>1</v>
      </c>
      <c r="M2190" s="28" t="s">
        <v>147</v>
      </c>
      <c r="N2190" s="28" t="s">
        <v>138</v>
      </c>
      <c r="O2190" s="29" t="n">
        <v>45575</v>
      </c>
      <c r="P2190" s="28" t="n">
        <f aca="false">ROUNDDOWN(($B2190-$O2190)/30,0)</f>
        <v>14</v>
      </c>
      <c r="Q2190" s="28" t="str">
        <f aca="false">TEXT($B2190,"yyyy-mm")</f>
        <v>2025-12</v>
      </c>
      <c r="R2190" s="28" t="n">
        <f aca="false">IF(AND($O2190&gt;=DATE(2025,1,1),$O2190&lt;=DATE(2025,4,30)),1,0)</f>
        <v>0</v>
      </c>
    </row>
    <row r="2191" customFormat="false" ht="15" hidden="false" customHeight="false" outlineLevel="0" collapsed="false">
      <c r="A2191" s="28" t="n">
        <v>230</v>
      </c>
      <c r="B2191" s="29" t="n">
        <v>46053</v>
      </c>
      <c r="C2191" s="28" t="n">
        <v>185471.25</v>
      </c>
      <c r="D2191" s="28" t="n">
        <v>0</v>
      </c>
      <c r="E2191" s="28" t="n">
        <v>0</v>
      </c>
      <c r="F2191" s="28" t="s">
        <v>345</v>
      </c>
      <c r="G2191" s="28" t="n">
        <v>0</v>
      </c>
      <c r="H2191" s="28" t="n">
        <v>0</v>
      </c>
      <c r="I2191" s="28" t="n">
        <v>0</v>
      </c>
      <c r="J2191" s="28" t="n">
        <v>60</v>
      </c>
      <c r="K2191" s="28" t="n">
        <v>13</v>
      </c>
      <c r="L2191" s="28" t="n">
        <v>1</v>
      </c>
      <c r="M2191" s="28" t="s">
        <v>147</v>
      </c>
      <c r="N2191" s="28" t="s">
        <v>138</v>
      </c>
      <c r="O2191" s="29" t="n">
        <v>45575</v>
      </c>
      <c r="P2191" s="28" t="n">
        <f aca="false">ROUNDDOWN(($B2191-$O2191)/30,0)</f>
        <v>15</v>
      </c>
      <c r="Q2191" s="28" t="str">
        <f aca="false">TEXT($B2191,"yyyy-mm")</f>
        <v>2026-01</v>
      </c>
      <c r="R2191" s="28" t="n">
        <f aca="false">IF(AND($O2191&gt;=DATE(2025,1,1),$O2191&lt;=DATE(2025,4,30)),1,0)</f>
        <v>0</v>
      </c>
    </row>
    <row r="2192" customFormat="false" ht="15" hidden="false" customHeight="false" outlineLevel="0" collapsed="false">
      <c r="A2192" s="28" t="n">
        <v>230</v>
      </c>
      <c r="B2192" s="29" t="n">
        <v>46081</v>
      </c>
      <c r="C2192" s="28" t="n">
        <v>181256</v>
      </c>
      <c r="D2192" s="28" t="n">
        <v>0</v>
      </c>
      <c r="E2192" s="28" t="n">
        <v>0</v>
      </c>
      <c r="F2192" s="28" t="s">
        <v>345</v>
      </c>
      <c r="G2192" s="28" t="n">
        <v>0</v>
      </c>
      <c r="H2192" s="28" t="n">
        <v>0</v>
      </c>
      <c r="I2192" s="28" t="n">
        <v>0</v>
      </c>
      <c r="J2192" s="28" t="n">
        <v>60</v>
      </c>
      <c r="K2192" s="28" t="n">
        <v>13</v>
      </c>
      <c r="L2192" s="28" t="n">
        <v>1</v>
      </c>
      <c r="M2192" s="28" t="s">
        <v>147</v>
      </c>
      <c r="N2192" s="28" t="s">
        <v>138</v>
      </c>
      <c r="O2192" s="29" t="n">
        <v>45575</v>
      </c>
      <c r="P2192" s="28" t="n">
        <f aca="false">ROUNDDOWN(($B2192-$O2192)/30,0)</f>
        <v>16</v>
      </c>
      <c r="Q2192" s="28" t="str">
        <f aca="false">TEXT($B2192,"yyyy-mm")</f>
        <v>2026-02</v>
      </c>
      <c r="R2192" s="28" t="n">
        <f aca="false">IF(AND($O2192&gt;=DATE(2025,1,1),$O2192&lt;=DATE(2025,4,30)),1,0)</f>
        <v>0</v>
      </c>
    </row>
    <row r="2193" customFormat="false" ht="15" hidden="false" customHeight="false" outlineLevel="0" collapsed="false">
      <c r="A2193" s="28" t="n">
        <v>230</v>
      </c>
      <c r="B2193" s="29" t="n">
        <v>46112</v>
      </c>
      <c r="C2193" s="28" t="n">
        <v>177040.75</v>
      </c>
      <c r="D2193" s="28" t="n">
        <v>0</v>
      </c>
      <c r="E2193" s="28" t="n">
        <v>0</v>
      </c>
      <c r="F2193" s="28" t="s">
        <v>345</v>
      </c>
      <c r="G2193" s="28" t="n">
        <v>0</v>
      </c>
      <c r="H2193" s="28" t="n">
        <v>0</v>
      </c>
      <c r="I2193" s="28" t="n">
        <v>0</v>
      </c>
      <c r="J2193" s="28" t="n">
        <v>60</v>
      </c>
      <c r="K2193" s="28" t="n">
        <v>13</v>
      </c>
      <c r="L2193" s="28" t="n">
        <v>1</v>
      </c>
      <c r="M2193" s="28" t="s">
        <v>147</v>
      </c>
      <c r="N2193" s="28" t="s">
        <v>138</v>
      </c>
      <c r="O2193" s="29" t="n">
        <v>45575</v>
      </c>
      <c r="P2193" s="28" t="n">
        <f aca="false">ROUNDDOWN(($B2193-$O2193)/30,0)</f>
        <v>17</v>
      </c>
      <c r="Q2193" s="28" t="str">
        <f aca="false">TEXT($B2193,"yyyy-mm")</f>
        <v>2026-03</v>
      </c>
      <c r="R2193" s="28" t="n">
        <f aca="false">IF(AND($O2193&gt;=DATE(2025,1,1),$O2193&lt;=DATE(2025,4,30)),1,0)</f>
        <v>0</v>
      </c>
    </row>
    <row r="2194" customFormat="false" ht="15" hidden="false" customHeight="false" outlineLevel="0" collapsed="false">
      <c r="A2194" s="28" t="n">
        <v>230</v>
      </c>
      <c r="B2194" s="29" t="n">
        <v>46142</v>
      </c>
      <c r="C2194" s="28" t="n">
        <v>172825.5</v>
      </c>
      <c r="D2194" s="28" t="n">
        <v>0</v>
      </c>
      <c r="E2194" s="28" t="n">
        <v>0</v>
      </c>
      <c r="F2194" s="28" t="s">
        <v>345</v>
      </c>
      <c r="G2194" s="28" t="n">
        <v>0</v>
      </c>
      <c r="H2194" s="28" t="n">
        <v>0</v>
      </c>
      <c r="I2194" s="28" t="n">
        <v>0</v>
      </c>
      <c r="J2194" s="28" t="n">
        <v>60</v>
      </c>
      <c r="K2194" s="28" t="n">
        <v>13</v>
      </c>
      <c r="L2194" s="28" t="n">
        <v>1</v>
      </c>
      <c r="M2194" s="28" t="s">
        <v>147</v>
      </c>
      <c r="N2194" s="28" t="s">
        <v>138</v>
      </c>
      <c r="O2194" s="29" t="n">
        <v>45575</v>
      </c>
      <c r="P2194" s="28" t="n">
        <f aca="false">ROUNDDOWN(($B2194-$O2194)/30,0)</f>
        <v>18</v>
      </c>
      <c r="Q2194" s="28" t="str">
        <f aca="false">TEXT($B2194,"yyyy-mm")</f>
        <v>2026-04</v>
      </c>
      <c r="R2194" s="28" t="n">
        <f aca="false">IF(AND($O2194&gt;=DATE(2025,1,1),$O2194&lt;=DATE(2025,4,30)),1,0)</f>
        <v>0</v>
      </c>
    </row>
    <row r="2195" customFormat="false" ht="15" hidden="false" customHeight="false" outlineLevel="0" collapsed="false">
      <c r="A2195" s="28" t="n">
        <v>230</v>
      </c>
      <c r="B2195" s="29" t="n">
        <v>46173</v>
      </c>
      <c r="C2195" s="28" t="n">
        <v>168610.25</v>
      </c>
      <c r="D2195" s="28" t="n">
        <v>0</v>
      </c>
      <c r="E2195" s="28" t="n">
        <v>0</v>
      </c>
      <c r="F2195" s="28" t="s">
        <v>345</v>
      </c>
      <c r="G2195" s="28" t="n">
        <v>0</v>
      </c>
      <c r="H2195" s="28" t="n">
        <v>0</v>
      </c>
      <c r="I2195" s="28" t="n">
        <v>0</v>
      </c>
      <c r="J2195" s="28" t="n">
        <v>60</v>
      </c>
      <c r="K2195" s="28" t="n">
        <v>13</v>
      </c>
      <c r="L2195" s="28" t="n">
        <v>1</v>
      </c>
      <c r="M2195" s="28" t="s">
        <v>147</v>
      </c>
      <c r="N2195" s="28" t="s">
        <v>138</v>
      </c>
      <c r="O2195" s="29" t="n">
        <v>45575</v>
      </c>
      <c r="P2195" s="28" t="n">
        <f aca="false">ROUNDDOWN(($B2195-$O2195)/30,0)</f>
        <v>19</v>
      </c>
      <c r="Q2195" s="28" t="str">
        <f aca="false">TEXT($B2195,"yyyy-mm")</f>
        <v>2026-05</v>
      </c>
      <c r="R2195" s="28" t="n">
        <f aca="false">IF(AND($O2195&gt;=DATE(2025,1,1),$O2195&lt;=DATE(2025,4,30)),1,0)</f>
        <v>0</v>
      </c>
    </row>
    <row r="2196" customFormat="false" ht="15" hidden="false" customHeight="false" outlineLevel="0" collapsed="false">
      <c r="A2196" s="28" t="n">
        <v>230</v>
      </c>
      <c r="B2196" s="29" t="n">
        <v>46203</v>
      </c>
      <c r="C2196" s="28" t="n">
        <v>164395</v>
      </c>
      <c r="D2196" s="28" t="n">
        <v>0</v>
      </c>
      <c r="E2196" s="28" t="n">
        <v>0</v>
      </c>
      <c r="F2196" s="28" t="s">
        <v>345</v>
      </c>
      <c r="G2196" s="28" t="n">
        <v>0</v>
      </c>
      <c r="H2196" s="28" t="n">
        <v>0</v>
      </c>
      <c r="I2196" s="28" t="n">
        <v>0</v>
      </c>
      <c r="J2196" s="28" t="n">
        <v>60</v>
      </c>
      <c r="K2196" s="28" t="n">
        <v>13</v>
      </c>
      <c r="L2196" s="28" t="n">
        <v>1</v>
      </c>
      <c r="M2196" s="28" t="s">
        <v>147</v>
      </c>
      <c r="N2196" s="28" t="s">
        <v>138</v>
      </c>
      <c r="O2196" s="29" t="n">
        <v>45575</v>
      </c>
      <c r="P2196" s="28" t="n">
        <f aca="false">ROUNDDOWN(($B2196-$O2196)/30,0)</f>
        <v>20</v>
      </c>
      <c r="Q2196" s="28" t="str">
        <f aca="false">TEXT($B2196,"yyyy-mm")</f>
        <v>2026-06</v>
      </c>
      <c r="R2196" s="28" t="n">
        <f aca="false">IF(AND($O2196&gt;=DATE(2025,1,1),$O2196&lt;=DATE(2025,4,30)),1,0)</f>
        <v>0</v>
      </c>
    </row>
    <row r="2197" customFormat="false" ht="15" hidden="false" customHeight="false" outlineLevel="0" collapsed="false">
      <c r="A2197" s="28" t="n">
        <v>230</v>
      </c>
      <c r="B2197" s="29" t="n">
        <v>46234</v>
      </c>
      <c r="C2197" s="28" t="n">
        <v>160179.75</v>
      </c>
      <c r="D2197" s="28" t="n">
        <v>0</v>
      </c>
      <c r="E2197" s="28" t="n">
        <v>0</v>
      </c>
      <c r="F2197" s="28" t="s">
        <v>345</v>
      </c>
      <c r="G2197" s="28" t="n">
        <v>0</v>
      </c>
      <c r="H2197" s="28" t="n">
        <v>0</v>
      </c>
      <c r="I2197" s="28" t="n">
        <v>0</v>
      </c>
      <c r="J2197" s="28" t="n">
        <v>60</v>
      </c>
      <c r="K2197" s="28" t="n">
        <v>13</v>
      </c>
      <c r="L2197" s="28" t="n">
        <v>1</v>
      </c>
      <c r="M2197" s="28" t="s">
        <v>147</v>
      </c>
      <c r="N2197" s="28" t="s">
        <v>138</v>
      </c>
      <c r="O2197" s="29" t="n">
        <v>45575</v>
      </c>
      <c r="P2197" s="28" t="n">
        <f aca="false">ROUNDDOWN(($B2197-$O2197)/30,0)</f>
        <v>21</v>
      </c>
      <c r="Q2197" s="28" t="str">
        <f aca="false">TEXT($B2197,"yyyy-mm")</f>
        <v>2026-07</v>
      </c>
      <c r="R2197" s="28" t="n">
        <f aca="false">IF(AND($O2197&gt;=DATE(2025,1,1),$O2197&lt;=DATE(2025,4,30)),1,0)</f>
        <v>0</v>
      </c>
    </row>
    <row r="2198" customFormat="false" ht="15" hidden="false" customHeight="false" outlineLevel="0" collapsed="false">
      <c r="A2198" s="28" t="n">
        <v>230</v>
      </c>
      <c r="B2198" s="29" t="n">
        <v>46265</v>
      </c>
      <c r="C2198" s="28" t="n">
        <v>155964.5</v>
      </c>
      <c r="D2198" s="28" t="n">
        <v>0</v>
      </c>
      <c r="E2198" s="28" t="n">
        <v>0</v>
      </c>
      <c r="F2198" s="28" t="s">
        <v>345</v>
      </c>
      <c r="G2198" s="28" t="n">
        <v>0</v>
      </c>
      <c r="H2198" s="28" t="n">
        <v>0</v>
      </c>
      <c r="I2198" s="28" t="n">
        <v>0</v>
      </c>
      <c r="J2198" s="28" t="n">
        <v>60</v>
      </c>
      <c r="K2198" s="28" t="n">
        <v>13</v>
      </c>
      <c r="L2198" s="28" t="n">
        <v>1</v>
      </c>
      <c r="M2198" s="28" t="s">
        <v>147</v>
      </c>
      <c r="N2198" s="28" t="s">
        <v>138</v>
      </c>
      <c r="O2198" s="29" t="n">
        <v>45575</v>
      </c>
      <c r="P2198" s="28" t="n">
        <f aca="false">ROUNDDOWN(($B2198-$O2198)/30,0)</f>
        <v>23</v>
      </c>
      <c r="Q2198" s="28" t="str">
        <f aca="false">TEXT($B2198,"yyyy-mm")</f>
        <v>2026-08</v>
      </c>
      <c r="R2198" s="28" t="n">
        <f aca="false">IF(AND($O2198&gt;=DATE(2025,1,1),$O2198&lt;=DATE(2025,4,30)),1,0)</f>
        <v>0</v>
      </c>
    </row>
    <row r="2199" customFormat="false" ht="15" hidden="false" customHeight="false" outlineLevel="0" collapsed="false">
      <c r="A2199" s="28" t="n">
        <v>231</v>
      </c>
      <c r="B2199" s="29" t="n">
        <v>46022</v>
      </c>
      <c r="C2199" s="28" t="n">
        <v>21800</v>
      </c>
      <c r="D2199" s="28" t="n">
        <v>0</v>
      </c>
      <c r="E2199" s="28" t="n">
        <v>0</v>
      </c>
      <c r="F2199" s="28" t="s">
        <v>345</v>
      </c>
      <c r="G2199" s="28" t="n">
        <v>0</v>
      </c>
      <c r="H2199" s="28" t="n">
        <v>0</v>
      </c>
      <c r="I2199" s="28" t="n">
        <v>0</v>
      </c>
      <c r="J2199" s="28" t="n">
        <v>42</v>
      </c>
      <c r="K2199" s="28" t="n">
        <v>6</v>
      </c>
      <c r="L2199" s="28" t="n">
        <v>3</v>
      </c>
      <c r="M2199" s="28" t="s">
        <v>147</v>
      </c>
      <c r="N2199" s="28" t="s">
        <v>139</v>
      </c>
      <c r="O2199" s="29" t="n">
        <v>46011</v>
      </c>
      <c r="P2199" s="28" t="n">
        <f aca="false">ROUNDDOWN(($B2199-$O2199)/30,0)</f>
        <v>0</v>
      </c>
      <c r="Q2199" s="28" t="str">
        <f aca="false">TEXT($B2199,"yyyy-mm")</f>
        <v>2025-12</v>
      </c>
      <c r="R2199" s="28" t="n">
        <f aca="false">IF(AND($O2199&gt;=DATE(2025,1,1),$O2199&lt;=DATE(2025,4,30)),1,0)</f>
        <v>0</v>
      </c>
    </row>
    <row r="2200" customFormat="false" ht="15" hidden="false" customHeight="false" outlineLevel="0" collapsed="false">
      <c r="A2200" s="28" t="n">
        <v>231</v>
      </c>
      <c r="B2200" s="29" t="n">
        <v>46053</v>
      </c>
      <c r="C2200" s="28" t="n">
        <v>20123.08</v>
      </c>
      <c r="D2200" s="28" t="n">
        <v>0</v>
      </c>
      <c r="E2200" s="28" t="n">
        <v>0</v>
      </c>
      <c r="F2200" s="28" t="s">
        <v>345</v>
      </c>
      <c r="G2200" s="28" t="n">
        <v>0</v>
      </c>
      <c r="H2200" s="28" t="n">
        <v>0</v>
      </c>
      <c r="I2200" s="28" t="n">
        <v>0</v>
      </c>
      <c r="J2200" s="28" t="n">
        <v>42</v>
      </c>
      <c r="K2200" s="28" t="n">
        <v>6</v>
      </c>
      <c r="L2200" s="28" t="n">
        <v>3</v>
      </c>
      <c r="M2200" s="28" t="s">
        <v>147</v>
      </c>
      <c r="N2200" s="28" t="s">
        <v>139</v>
      </c>
      <c r="O2200" s="29" t="n">
        <v>46011</v>
      </c>
      <c r="P2200" s="28" t="n">
        <f aca="false">ROUNDDOWN(($B2200-$O2200)/30,0)</f>
        <v>1</v>
      </c>
      <c r="Q2200" s="28" t="str">
        <f aca="false">TEXT($B2200,"yyyy-mm")</f>
        <v>2026-01</v>
      </c>
      <c r="R2200" s="28" t="n">
        <f aca="false">IF(AND($O2200&gt;=DATE(2025,1,1),$O2200&lt;=DATE(2025,4,30)),1,0)</f>
        <v>0</v>
      </c>
    </row>
    <row r="2201" customFormat="false" ht="15" hidden="false" customHeight="false" outlineLevel="0" collapsed="false">
      <c r="A2201" s="28" t="n">
        <v>231</v>
      </c>
      <c r="B2201" s="29" t="n">
        <v>46081</v>
      </c>
      <c r="C2201" s="28" t="n">
        <v>18446.16</v>
      </c>
      <c r="D2201" s="28" t="n">
        <v>0</v>
      </c>
      <c r="E2201" s="28" t="n">
        <v>0</v>
      </c>
      <c r="F2201" s="28" t="s">
        <v>345</v>
      </c>
      <c r="G2201" s="28" t="n">
        <v>0</v>
      </c>
      <c r="H2201" s="28" t="n">
        <v>0</v>
      </c>
      <c r="I2201" s="28" t="n">
        <v>0</v>
      </c>
      <c r="J2201" s="28" t="n">
        <v>42</v>
      </c>
      <c r="K2201" s="28" t="n">
        <v>6</v>
      </c>
      <c r="L2201" s="28" t="n">
        <v>3</v>
      </c>
      <c r="M2201" s="28" t="s">
        <v>147</v>
      </c>
      <c r="N2201" s="28" t="s">
        <v>139</v>
      </c>
      <c r="O2201" s="29" t="n">
        <v>46011</v>
      </c>
      <c r="P2201" s="28" t="n">
        <f aca="false">ROUNDDOWN(($B2201-$O2201)/30,0)</f>
        <v>2</v>
      </c>
      <c r="Q2201" s="28" t="str">
        <f aca="false">TEXT($B2201,"yyyy-mm")</f>
        <v>2026-02</v>
      </c>
      <c r="R2201" s="28" t="n">
        <f aca="false">IF(AND($O2201&gt;=DATE(2025,1,1),$O2201&lt;=DATE(2025,4,30)),1,0)</f>
        <v>0</v>
      </c>
    </row>
    <row r="2202" customFormat="false" ht="15" hidden="false" customHeight="false" outlineLevel="0" collapsed="false">
      <c r="A2202" s="28" t="n">
        <v>231</v>
      </c>
      <c r="B2202" s="29" t="n">
        <v>46112</v>
      </c>
      <c r="C2202" s="28" t="n">
        <v>16769.24</v>
      </c>
      <c r="D2202" s="28" t="n">
        <v>0</v>
      </c>
      <c r="E2202" s="28" t="n">
        <v>0</v>
      </c>
      <c r="F2202" s="28" t="s">
        <v>345</v>
      </c>
      <c r="G2202" s="28" t="n">
        <v>0</v>
      </c>
      <c r="H2202" s="28" t="n">
        <v>0</v>
      </c>
      <c r="I2202" s="28" t="n">
        <v>0</v>
      </c>
      <c r="J2202" s="28" t="n">
        <v>42</v>
      </c>
      <c r="K2202" s="28" t="n">
        <v>6</v>
      </c>
      <c r="L2202" s="28" t="n">
        <v>3</v>
      </c>
      <c r="M2202" s="28" t="s">
        <v>147</v>
      </c>
      <c r="N2202" s="28" t="s">
        <v>139</v>
      </c>
      <c r="O2202" s="29" t="n">
        <v>46011</v>
      </c>
      <c r="P2202" s="28" t="n">
        <f aca="false">ROUNDDOWN(($B2202-$O2202)/30,0)</f>
        <v>3</v>
      </c>
      <c r="Q2202" s="28" t="str">
        <f aca="false">TEXT($B2202,"yyyy-mm")</f>
        <v>2026-03</v>
      </c>
      <c r="R2202" s="28" t="n">
        <f aca="false">IF(AND($O2202&gt;=DATE(2025,1,1),$O2202&lt;=DATE(2025,4,30)),1,0)</f>
        <v>0</v>
      </c>
    </row>
    <row r="2203" customFormat="false" ht="15" hidden="false" customHeight="false" outlineLevel="0" collapsed="false">
      <c r="A2203" s="28" t="n">
        <v>231</v>
      </c>
      <c r="B2203" s="29" t="n">
        <v>46142</v>
      </c>
      <c r="C2203" s="28" t="n">
        <v>15092.32</v>
      </c>
      <c r="D2203" s="28" t="n">
        <v>0</v>
      </c>
      <c r="E2203" s="28" t="n">
        <v>0</v>
      </c>
      <c r="F2203" s="28" t="s">
        <v>345</v>
      </c>
      <c r="G2203" s="28" t="n">
        <v>0</v>
      </c>
      <c r="H2203" s="28" t="n">
        <v>0</v>
      </c>
      <c r="I2203" s="28" t="n">
        <v>0</v>
      </c>
      <c r="J2203" s="28" t="n">
        <v>42</v>
      </c>
      <c r="K2203" s="28" t="n">
        <v>6</v>
      </c>
      <c r="L2203" s="28" t="n">
        <v>3</v>
      </c>
      <c r="M2203" s="28" t="s">
        <v>147</v>
      </c>
      <c r="N2203" s="28" t="s">
        <v>139</v>
      </c>
      <c r="O2203" s="29" t="n">
        <v>46011</v>
      </c>
      <c r="P2203" s="28" t="n">
        <f aca="false">ROUNDDOWN(($B2203-$O2203)/30,0)</f>
        <v>4</v>
      </c>
      <c r="Q2203" s="28" t="str">
        <f aca="false">TEXT($B2203,"yyyy-mm")</f>
        <v>2026-04</v>
      </c>
      <c r="R2203" s="28" t="n">
        <f aca="false">IF(AND($O2203&gt;=DATE(2025,1,1),$O2203&lt;=DATE(2025,4,30)),1,0)</f>
        <v>0</v>
      </c>
    </row>
    <row r="2204" customFormat="false" ht="15" hidden="false" customHeight="false" outlineLevel="0" collapsed="false">
      <c r="A2204" s="28" t="n">
        <v>231</v>
      </c>
      <c r="B2204" s="29" t="n">
        <v>46173</v>
      </c>
      <c r="C2204" s="28" t="n">
        <v>13415.4</v>
      </c>
      <c r="D2204" s="28" t="n">
        <v>0</v>
      </c>
      <c r="E2204" s="28" t="n">
        <v>0</v>
      </c>
      <c r="F2204" s="28" t="s">
        <v>345</v>
      </c>
      <c r="G2204" s="28" t="n">
        <v>0</v>
      </c>
      <c r="H2204" s="28" t="n">
        <v>0</v>
      </c>
      <c r="I2204" s="28" t="n">
        <v>0</v>
      </c>
      <c r="J2204" s="28" t="n">
        <v>42</v>
      </c>
      <c r="K2204" s="28" t="n">
        <v>6</v>
      </c>
      <c r="L2204" s="28" t="n">
        <v>3</v>
      </c>
      <c r="M2204" s="28" t="s">
        <v>147</v>
      </c>
      <c r="N2204" s="28" t="s">
        <v>139</v>
      </c>
      <c r="O2204" s="29" t="n">
        <v>46011</v>
      </c>
      <c r="P2204" s="28" t="n">
        <f aca="false">ROUNDDOWN(($B2204-$O2204)/30,0)</f>
        <v>5</v>
      </c>
      <c r="Q2204" s="28" t="str">
        <f aca="false">TEXT($B2204,"yyyy-mm")</f>
        <v>2026-05</v>
      </c>
      <c r="R2204" s="28" t="n">
        <f aca="false">IF(AND($O2204&gt;=DATE(2025,1,1),$O2204&lt;=DATE(2025,4,30)),1,0)</f>
        <v>0</v>
      </c>
    </row>
    <row r="2205" customFormat="false" ht="15" hidden="false" customHeight="false" outlineLevel="0" collapsed="false">
      <c r="A2205" s="28" t="n">
        <v>231</v>
      </c>
      <c r="B2205" s="29" t="n">
        <v>46203</v>
      </c>
      <c r="C2205" s="28" t="n">
        <v>11738.48</v>
      </c>
      <c r="D2205" s="28" t="n">
        <v>0</v>
      </c>
      <c r="E2205" s="28" t="n">
        <v>0</v>
      </c>
      <c r="F2205" s="28" t="s">
        <v>345</v>
      </c>
      <c r="G2205" s="28" t="n">
        <v>0</v>
      </c>
      <c r="H2205" s="28" t="n">
        <v>0</v>
      </c>
      <c r="I2205" s="28" t="n">
        <v>0</v>
      </c>
      <c r="J2205" s="28" t="n">
        <v>42</v>
      </c>
      <c r="K2205" s="28" t="n">
        <v>6</v>
      </c>
      <c r="L2205" s="28" t="n">
        <v>3</v>
      </c>
      <c r="M2205" s="28" t="s">
        <v>147</v>
      </c>
      <c r="N2205" s="28" t="s">
        <v>139</v>
      </c>
      <c r="O2205" s="29" t="n">
        <v>46011</v>
      </c>
      <c r="P2205" s="28" t="n">
        <f aca="false">ROUNDDOWN(($B2205-$O2205)/30,0)</f>
        <v>6</v>
      </c>
      <c r="Q2205" s="28" t="str">
        <f aca="false">TEXT($B2205,"yyyy-mm")</f>
        <v>2026-06</v>
      </c>
      <c r="R2205" s="28" t="n">
        <f aca="false">IF(AND($O2205&gt;=DATE(2025,1,1),$O2205&lt;=DATE(2025,4,30)),1,0)</f>
        <v>0</v>
      </c>
    </row>
    <row r="2206" customFormat="false" ht="15" hidden="false" customHeight="false" outlineLevel="0" collapsed="false">
      <c r="A2206" s="28" t="n">
        <v>231</v>
      </c>
      <c r="B2206" s="29" t="n">
        <v>46234</v>
      </c>
      <c r="C2206" s="28" t="n">
        <v>11738.48</v>
      </c>
      <c r="D2206" s="28" t="n">
        <v>1676.92</v>
      </c>
      <c r="E2206" s="28" t="n">
        <v>11</v>
      </c>
      <c r="F2206" s="28" t="s">
        <v>346</v>
      </c>
      <c r="G2206" s="28" t="n">
        <v>0</v>
      </c>
      <c r="H2206" s="28" t="n">
        <v>0</v>
      </c>
      <c r="I2206" s="28" t="n">
        <v>0</v>
      </c>
      <c r="J2206" s="28" t="n">
        <v>42</v>
      </c>
      <c r="K2206" s="28" t="n">
        <v>6</v>
      </c>
      <c r="L2206" s="28" t="n">
        <v>3</v>
      </c>
      <c r="M2206" s="28" t="s">
        <v>147</v>
      </c>
      <c r="N2206" s="28" t="s">
        <v>139</v>
      </c>
      <c r="O2206" s="29" t="n">
        <v>46011</v>
      </c>
      <c r="P2206" s="28" t="n">
        <f aca="false">ROUNDDOWN(($B2206-$O2206)/30,0)</f>
        <v>7</v>
      </c>
      <c r="Q2206" s="28" t="str">
        <f aca="false">TEXT($B2206,"yyyy-mm")</f>
        <v>2026-07</v>
      </c>
      <c r="R2206" s="28" t="n">
        <f aca="false">IF(AND($O2206&gt;=DATE(2025,1,1),$O2206&lt;=DATE(2025,4,30)),1,0)</f>
        <v>0</v>
      </c>
    </row>
    <row r="2207" customFormat="false" ht="15" hidden="false" customHeight="false" outlineLevel="0" collapsed="false">
      <c r="A2207" s="28" t="n">
        <v>231</v>
      </c>
      <c r="B2207" s="29" t="n">
        <v>46265</v>
      </c>
      <c r="C2207" s="28" t="n">
        <v>8384.64</v>
      </c>
      <c r="D2207" s="28" t="n">
        <v>0</v>
      </c>
      <c r="E2207" s="28" t="n">
        <v>0</v>
      </c>
      <c r="F2207" s="28" t="s">
        <v>345</v>
      </c>
      <c r="G2207" s="28" t="n">
        <v>0</v>
      </c>
      <c r="H2207" s="28" t="n">
        <v>0</v>
      </c>
      <c r="I2207" s="28" t="n">
        <v>0</v>
      </c>
      <c r="J2207" s="28" t="n">
        <v>42</v>
      </c>
      <c r="K2207" s="28" t="n">
        <v>6</v>
      </c>
      <c r="L2207" s="28" t="n">
        <v>3</v>
      </c>
      <c r="M2207" s="28" t="s">
        <v>147</v>
      </c>
      <c r="N2207" s="28" t="s">
        <v>139</v>
      </c>
      <c r="O2207" s="29" t="n">
        <v>46011</v>
      </c>
      <c r="P2207" s="28" t="n">
        <f aca="false">ROUNDDOWN(($B2207-$O2207)/30,0)</f>
        <v>8</v>
      </c>
      <c r="Q2207" s="28" t="str">
        <f aca="false">TEXT($B2207,"yyyy-mm")</f>
        <v>2026-08</v>
      </c>
      <c r="R2207" s="28" t="n">
        <f aca="false">IF(AND($O2207&gt;=DATE(2025,1,1),$O2207&lt;=DATE(2025,4,30)),1,0)</f>
        <v>0</v>
      </c>
    </row>
    <row r="2208" customFormat="false" ht="15" hidden="false" customHeight="false" outlineLevel="0" collapsed="false">
      <c r="A2208" s="28" t="n">
        <v>232</v>
      </c>
      <c r="B2208" s="29" t="n">
        <v>46173</v>
      </c>
      <c r="C2208" s="28" t="n">
        <v>16200</v>
      </c>
      <c r="D2208" s="28" t="n">
        <v>0</v>
      </c>
      <c r="E2208" s="28" t="n">
        <v>0</v>
      </c>
      <c r="F2208" s="28" t="s">
        <v>345</v>
      </c>
      <c r="G2208" s="28" t="n">
        <v>0</v>
      </c>
      <c r="H2208" s="28" t="n">
        <v>0</v>
      </c>
      <c r="I2208" s="28" t="n">
        <v>0</v>
      </c>
      <c r="J2208" s="28" t="n">
        <v>205</v>
      </c>
      <c r="K2208" s="28" t="n">
        <v>3</v>
      </c>
      <c r="L2208" s="28" t="n">
        <v>2</v>
      </c>
      <c r="M2208" s="28" t="s">
        <v>147</v>
      </c>
      <c r="N2208" s="28" t="s">
        <v>138</v>
      </c>
      <c r="O2208" s="29" t="n">
        <v>46164</v>
      </c>
      <c r="P2208" s="28" t="n">
        <f aca="false">ROUNDDOWN(($B2208-$O2208)/30,0)</f>
        <v>0</v>
      </c>
      <c r="Q2208" s="28" t="str">
        <f aca="false">TEXT($B2208,"yyyy-mm")</f>
        <v>2026-05</v>
      </c>
      <c r="R2208" s="28" t="n">
        <f aca="false">IF(AND($O2208&gt;=DATE(2025,1,1),$O2208&lt;=DATE(2025,4,30)),1,0)</f>
        <v>0</v>
      </c>
    </row>
    <row r="2209" customFormat="false" ht="15" hidden="false" customHeight="false" outlineLevel="0" collapsed="false">
      <c r="A2209" s="28" t="n">
        <v>232</v>
      </c>
      <c r="B2209" s="29" t="n">
        <v>46203</v>
      </c>
      <c r="C2209" s="28" t="n">
        <v>14850</v>
      </c>
      <c r="D2209" s="28" t="n">
        <v>0</v>
      </c>
      <c r="E2209" s="28" t="n">
        <v>0</v>
      </c>
      <c r="F2209" s="28" t="s">
        <v>345</v>
      </c>
      <c r="G2209" s="28" t="n">
        <v>0</v>
      </c>
      <c r="H2209" s="28" t="n">
        <v>0</v>
      </c>
      <c r="I2209" s="28" t="n">
        <v>0</v>
      </c>
      <c r="J2209" s="28" t="n">
        <v>205</v>
      </c>
      <c r="K2209" s="28" t="n">
        <v>3</v>
      </c>
      <c r="L2209" s="28" t="n">
        <v>2</v>
      </c>
      <c r="M2209" s="28" t="s">
        <v>147</v>
      </c>
      <c r="N2209" s="28" t="s">
        <v>138</v>
      </c>
      <c r="O2209" s="29" t="n">
        <v>46164</v>
      </c>
      <c r="P2209" s="28" t="n">
        <f aca="false">ROUNDDOWN(($B2209-$O2209)/30,0)</f>
        <v>1</v>
      </c>
      <c r="Q2209" s="28" t="str">
        <f aca="false">TEXT($B2209,"yyyy-mm")</f>
        <v>2026-06</v>
      </c>
      <c r="R2209" s="28" t="n">
        <f aca="false">IF(AND($O2209&gt;=DATE(2025,1,1),$O2209&lt;=DATE(2025,4,30)),1,0)</f>
        <v>0</v>
      </c>
    </row>
    <row r="2210" customFormat="false" ht="15" hidden="false" customHeight="false" outlineLevel="0" collapsed="false">
      <c r="A2210" s="28" t="n">
        <v>232</v>
      </c>
      <c r="B2210" s="29" t="n">
        <v>46234</v>
      </c>
      <c r="C2210" s="28" t="n">
        <v>14850</v>
      </c>
      <c r="D2210" s="28" t="n">
        <v>1350</v>
      </c>
      <c r="E2210" s="28" t="n">
        <v>9</v>
      </c>
      <c r="F2210" s="28" t="s">
        <v>346</v>
      </c>
      <c r="G2210" s="28" t="n">
        <v>0</v>
      </c>
      <c r="H2210" s="28" t="n">
        <v>0</v>
      </c>
      <c r="I2210" s="28" t="n">
        <v>0</v>
      </c>
      <c r="J2210" s="28" t="n">
        <v>205</v>
      </c>
      <c r="K2210" s="28" t="n">
        <v>3</v>
      </c>
      <c r="L2210" s="28" t="n">
        <v>2</v>
      </c>
      <c r="M2210" s="28" t="s">
        <v>147</v>
      </c>
      <c r="N2210" s="28" t="s">
        <v>138</v>
      </c>
      <c r="O2210" s="29" t="n">
        <v>46164</v>
      </c>
      <c r="P2210" s="28" t="n">
        <f aca="false">ROUNDDOWN(($B2210-$O2210)/30,0)</f>
        <v>2</v>
      </c>
      <c r="Q2210" s="28" t="str">
        <f aca="false">TEXT($B2210,"yyyy-mm")</f>
        <v>2026-07</v>
      </c>
      <c r="R2210" s="28" t="n">
        <f aca="false">IF(AND($O2210&gt;=DATE(2025,1,1),$O2210&lt;=DATE(2025,4,30)),1,0)</f>
        <v>0</v>
      </c>
    </row>
    <row r="2211" customFormat="false" ht="15" hidden="false" customHeight="false" outlineLevel="0" collapsed="false">
      <c r="A2211" s="28" t="n">
        <v>232</v>
      </c>
      <c r="B2211" s="29" t="n">
        <v>46265</v>
      </c>
      <c r="C2211" s="28" t="n">
        <v>14172.63</v>
      </c>
      <c r="D2211" s="28" t="n">
        <v>2022.63</v>
      </c>
      <c r="E2211" s="28" t="n">
        <v>40</v>
      </c>
      <c r="F2211" s="28" t="s">
        <v>347</v>
      </c>
      <c r="G2211" s="28" t="n">
        <v>1</v>
      </c>
      <c r="H2211" s="28" t="n">
        <v>0</v>
      </c>
      <c r="I2211" s="28" t="n">
        <v>0</v>
      </c>
      <c r="J2211" s="28" t="n">
        <v>205</v>
      </c>
      <c r="K2211" s="28" t="n">
        <v>3</v>
      </c>
      <c r="L2211" s="28" t="n">
        <v>2</v>
      </c>
      <c r="M2211" s="28" t="s">
        <v>147</v>
      </c>
      <c r="N2211" s="28" t="s">
        <v>138</v>
      </c>
      <c r="O2211" s="29" t="n">
        <v>46164</v>
      </c>
      <c r="P2211" s="28" t="n">
        <f aca="false">ROUNDDOWN(($B2211-$O2211)/30,0)</f>
        <v>3</v>
      </c>
      <c r="Q2211" s="28" t="str">
        <f aca="false">TEXT($B2211,"yyyy-mm")</f>
        <v>2026-08</v>
      </c>
      <c r="R2211" s="28" t="n">
        <f aca="false">IF(AND($O2211&gt;=DATE(2025,1,1),$O2211&lt;=DATE(2025,4,30)),1,0)</f>
        <v>0</v>
      </c>
    </row>
    <row r="2212" customFormat="false" ht="15" hidden="false" customHeight="false" outlineLevel="0" collapsed="false">
      <c r="A2212" s="28" t="n">
        <v>233</v>
      </c>
      <c r="B2212" s="29" t="n">
        <v>45565</v>
      </c>
      <c r="C2212" s="28" t="n">
        <v>36000</v>
      </c>
      <c r="D2212" s="28" t="n">
        <v>0</v>
      </c>
      <c r="E2212" s="28" t="n">
        <v>0</v>
      </c>
      <c r="F2212" s="28" t="s">
        <v>345</v>
      </c>
      <c r="G2212" s="28" t="n">
        <v>0</v>
      </c>
      <c r="H2212" s="28" t="n">
        <v>0</v>
      </c>
      <c r="I2212" s="28" t="n">
        <v>0</v>
      </c>
      <c r="J2212" s="28" t="n">
        <v>189</v>
      </c>
      <c r="K2212" s="28" t="n">
        <v>6</v>
      </c>
      <c r="L2212" s="28" t="n">
        <v>1</v>
      </c>
      <c r="M2212" s="28" t="s">
        <v>146</v>
      </c>
      <c r="N2212" s="28" t="s">
        <v>141</v>
      </c>
      <c r="O2212" s="29" t="n">
        <v>45564</v>
      </c>
      <c r="P2212" s="28" t="n">
        <f aca="false">ROUNDDOWN(($B2212-$O2212)/30,0)</f>
        <v>0</v>
      </c>
      <c r="Q2212" s="28" t="str">
        <f aca="false">TEXT($B2212,"yyyy-mm")</f>
        <v>2024-09</v>
      </c>
      <c r="R2212" s="28" t="n">
        <f aca="false">IF(AND($O2212&gt;=DATE(2025,1,1),$O2212&lt;=DATE(2025,4,30)),1,0)</f>
        <v>0</v>
      </c>
    </row>
    <row r="2213" customFormat="false" ht="15" hidden="false" customHeight="false" outlineLevel="0" collapsed="false">
      <c r="A2213" s="28" t="n">
        <v>233</v>
      </c>
      <c r="B2213" s="29" t="n">
        <v>45596</v>
      </c>
      <c r="C2213" s="28" t="n">
        <v>33000</v>
      </c>
      <c r="D2213" s="28" t="n">
        <v>0</v>
      </c>
      <c r="E2213" s="28" t="n">
        <v>0</v>
      </c>
      <c r="F2213" s="28" t="s">
        <v>345</v>
      </c>
      <c r="G2213" s="28" t="n">
        <v>0</v>
      </c>
      <c r="H2213" s="28" t="n">
        <v>0</v>
      </c>
      <c r="I2213" s="28" t="n">
        <v>0</v>
      </c>
      <c r="J2213" s="28" t="n">
        <v>189</v>
      </c>
      <c r="K2213" s="28" t="n">
        <v>6</v>
      </c>
      <c r="L2213" s="28" t="n">
        <v>1</v>
      </c>
      <c r="M2213" s="28" t="s">
        <v>146</v>
      </c>
      <c r="N2213" s="28" t="s">
        <v>141</v>
      </c>
      <c r="O2213" s="29" t="n">
        <v>45564</v>
      </c>
      <c r="P2213" s="28" t="n">
        <f aca="false">ROUNDDOWN(($B2213-$O2213)/30,0)</f>
        <v>1</v>
      </c>
      <c r="Q2213" s="28" t="str">
        <f aca="false">TEXT($B2213,"yyyy-mm")</f>
        <v>2024-10</v>
      </c>
      <c r="R2213" s="28" t="n">
        <f aca="false">IF(AND($O2213&gt;=DATE(2025,1,1),$O2213&lt;=DATE(2025,4,30)),1,0)</f>
        <v>0</v>
      </c>
    </row>
    <row r="2214" customFormat="false" ht="15" hidden="false" customHeight="false" outlineLevel="0" collapsed="false">
      <c r="A2214" s="28" t="n">
        <v>233</v>
      </c>
      <c r="B2214" s="29" t="n">
        <v>45626</v>
      </c>
      <c r="C2214" s="28" t="n">
        <v>30000</v>
      </c>
      <c r="D2214" s="28" t="n">
        <v>0</v>
      </c>
      <c r="E2214" s="28" t="n">
        <v>0</v>
      </c>
      <c r="F2214" s="28" t="s">
        <v>345</v>
      </c>
      <c r="G2214" s="28" t="n">
        <v>0</v>
      </c>
      <c r="H2214" s="28" t="n">
        <v>0</v>
      </c>
      <c r="I2214" s="28" t="n">
        <v>0</v>
      </c>
      <c r="J2214" s="28" t="n">
        <v>189</v>
      </c>
      <c r="K2214" s="28" t="n">
        <v>6</v>
      </c>
      <c r="L2214" s="28" t="n">
        <v>1</v>
      </c>
      <c r="M2214" s="28" t="s">
        <v>146</v>
      </c>
      <c r="N2214" s="28" t="s">
        <v>141</v>
      </c>
      <c r="O2214" s="29" t="n">
        <v>45564</v>
      </c>
      <c r="P2214" s="28" t="n">
        <f aca="false">ROUNDDOWN(($B2214-$O2214)/30,0)</f>
        <v>2</v>
      </c>
      <c r="Q2214" s="28" t="str">
        <f aca="false">TEXT($B2214,"yyyy-mm")</f>
        <v>2024-11</v>
      </c>
      <c r="R2214" s="28" t="n">
        <f aca="false">IF(AND($O2214&gt;=DATE(2025,1,1),$O2214&lt;=DATE(2025,4,30)),1,0)</f>
        <v>0</v>
      </c>
    </row>
    <row r="2215" customFormat="false" ht="15" hidden="false" customHeight="false" outlineLevel="0" collapsed="false">
      <c r="A2215" s="28" t="n">
        <v>233</v>
      </c>
      <c r="B2215" s="29" t="n">
        <v>45657</v>
      </c>
      <c r="C2215" s="28" t="n">
        <v>27000</v>
      </c>
      <c r="D2215" s="28" t="n">
        <v>0</v>
      </c>
      <c r="E2215" s="28" t="n">
        <v>0</v>
      </c>
      <c r="F2215" s="28" t="s">
        <v>345</v>
      </c>
      <c r="G2215" s="28" t="n">
        <v>0</v>
      </c>
      <c r="H2215" s="28" t="n">
        <v>0</v>
      </c>
      <c r="I2215" s="28" t="n">
        <v>0</v>
      </c>
      <c r="J2215" s="28" t="n">
        <v>189</v>
      </c>
      <c r="K2215" s="28" t="n">
        <v>6</v>
      </c>
      <c r="L2215" s="28" t="n">
        <v>1</v>
      </c>
      <c r="M2215" s="28" t="s">
        <v>146</v>
      </c>
      <c r="N2215" s="28" t="s">
        <v>141</v>
      </c>
      <c r="O2215" s="29" t="n">
        <v>45564</v>
      </c>
      <c r="P2215" s="28" t="n">
        <f aca="false">ROUNDDOWN(($B2215-$O2215)/30,0)</f>
        <v>3</v>
      </c>
      <c r="Q2215" s="28" t="str">
        <f aca="false">TEXT($B2215,"yyyy-mm")</f>
        <v>2024-12</v>
      </c>
      <c r="R2215" s="28" t="n">
        <f aca="false">IF(AND($O2215&gt;=DATE(2025,1,1),$O2215&lt;=DATE(2025,4,30)),1,0)</f>
        <v>0</v>
      </c>
    </row>
    <row r="2216" customFormat="false" ht="15" hidden="false" customHeight="false" outlineLevel="0" collapsed="false">
      <c r="A2216" s="28" t="n">
        <v>233</v>
      </c>
      <c r="B2216" s="29" t="n">
        <v>45688</v>
      </c>
      <c r="C2216" s="28" t="n">
        <v>24000</v>
      </c>
      <c r="D2216" s="28" t="n">
        <v>0</v>
      </c>
      <c r="E2216" s="28" t="n">
        <v>0</v>
      </c>
      <c r="F2216" s="28" t="s">
        <v>345</v>
      </c>
      <c r="G2216" s="28" t="n">
        <v>0</v>
      </c>
      <c r="H2216" s="28" t="n">
        <v>0</v>
      </c>
      <c r="I2216" s="28" t="n">
        <v>0</v>
      </c>
      <c r="J2216" s="28" t="n">
        <v>189</v>
      </c>
      <c r="K2216" s="28" t="n">
        <v>6</v>
      </c>
      <c r="L2216" s="28" t="n">
        <v>1</v>
      </c>
      <c r="M2216" s="28" t="s">
        <v>146</v>
      </c>
      <c r="N2216" s="28" t="s">
        <v>141</v>
      </c>
      <c r="O2216" s="29" t="n">
        <v>45564</v>
      </c>
      <c r="P2216" s="28" t="n">
        <f aca="false">ROUNDDOWN(($B2216-$O2216)/30,0)</f>
        <v>4</v>
      </c>
      <c r="Q2216" s="28" t="str">
        <f aca="false">TEXT($B2216,"yyyy-mm")</f>
        <v>2025-01</v>
      </c>
      <c r="R2216" s="28" t="n">
        <f aca="false">IF(AND($O2216&gt;=DATE(2025,1,1),$O2216&lt;=DATE(2025,4,30)),1,0)</f>
        <v>0</v>
      </c>
    </row>
    <row r="2217" customFormat="false" ht="15" hidden="false" customHeight="false" outlineLevel="0" collapsed="false">
      <c r="A2217" s="28" t="n">
        <v>233</v>
      </c>
      <c r="B2217" s="29" t="n">
        <v>45716</v>
      </c>
      <c r="C2217" s="28" t="n">
        <v>21000</v>
      </c>
      <c r="D2217" s="28" t="n">
        <v>0</v>
      </c>
      <c r="E2217" s="28" t="n">
        <v>0</v>
      </c>
      <c r="F2217" s="28" t="s">
        <v>345</v>
      </c>
      <c r="G2217" s="28" t="n">
        <v>0</v>
      </c>
      <c r="H2217" s="28" t="n">
        <v>0</v>
      </c>
      <c r="I2217" s="28" t="n">
        <v>0</v>
      </c>
      <c r="J2217" s="28" t="n">
        <v>189</v>
      </c>
      <c r="K2217" s="28" t="n">
        <v>6</v>
      </c>
      <c r="L2217" s="28" t="n">
        <v>1</v>
      </c>
      <c r="M2217" s="28" t="s">
        <v>146</v>
      </c>
      <c r="N2217" s="28" t="s">
        <v>141</v>
      </c>
      <c r="O2217" s="29" t="n">
        <v>45564</v>
      </c>
      <c r="P2217" s="28" t="n">
        <f aca="false">ROUNDDOWN(($B2217-$O2217)/30,0)</f>
        <v>5</v>
      </c>
      <c r="Q2217" s="28" t="str">
        <f aca="false">TEXT($B2217,"yyyy-mm")</f>
        <v>2025-02</v>
      </c>
      <c r="R2217" s="28" t="n">
        <f aca="false">IF(AND($O2217&gt;=DATE(2025,1,1),$O2217&lt;=DATE(2025,4,30)),1,0)</f>
        <v>0</v>
      </c>
    </row>
    <row r="2218" customFormat="false" ht="15" hidden="false" customHeight="false" outlineLevel="0" collapsed="false">
      <c r="A2218" s="28" t="n">
        <v>233</v>
      </c>
      <c r="B2218" s="29" t="n">
        <v>45747</v>
      </c>
      <c r="C2218" s="28" t="n">
        <v>18000</v>
      </c>
      <c r="D2218" s="28" t="n">
        <v>0</v>
      </c>
      <c r="E2218" s="28" t="n">
        <v>0</v>
      </c>
      <c r="F2218" s="28" t="s">
        <v>345</v>
      </c>
      <c r="G2218" s="28" t="n">
        <v>0</v>
      </c>
      <c r="H2218" s="28" t="n">
        <v>0</v>
      </c>
      <c r="I2218" s="28" t="n">
        <v>0</v>
      </c>
      <c r="J2218" s="28" t="n">
        <v>189</v>
      </c>
      <c r="K2218" s="28" t="n">
        <v>6</v>
      </c>
      <c r="L2218" s="28" t="n">
        <v>1</v>
      </c>
      <c r="M2218" s="28" t="s">
        <v>146</v>
      </c>
      <c r="N2218" s="28" t="s">
        <v>141</v>
      </c>
      <c r="O2218" s="29" t="n">
        <v>45564</v>
      </c>
      <c r="P2218" s="28" t="n">
        <f aca="false">ROUNDDOWN(($B2218-$O2218)/30,0)</f>
        <v>6</v>
      </c>
      <c r="Q2218" s="28" t="str">
        <f aca="false">TEXT($B2218,"yyyy-mm")</f>
        <v>2025-03</v>
      </c>
      <c r="R2218" s="28" t="n">
        <f aca="false">IF(AND($O2218&gt;=DATE(2025,1,1),$O2218&lt;=DATE(2025,4,30)),1,0)</f>
        <v>0</v>
      </c>
    </row>
    <row r="2219" customFormat="false" ht="15" hidden="false" customHeight="false" outlineLevel="0" collapsed="false">
      <c r="A2219" s="28" t="n">
        <v>233</v>
      </c>
      <c r="B2219" s="29" t="n">
        <v>45777</v>
      </c>
      <c r="C2219" s="28" t="n">
        <v>15000</v>
      </c>
      <c r="D2219" s="28" t="n">
        <v>0</v>
      </c>
      <c r="E2219" s="28" t="n">
        <v>0</v>
      </c>
      <c r="F2219" s="28" t="s">
        <v>345</v>
      </c>
      <c r="G2219" s="28" t="n">
        <v>0</v>
      </c>
      <c r="H2219" s="28" t="n">
        <v>0</v>
      </c>
      <c r="I2219" s="28" t="n">
        <v>0</v>
      </c>
      <c r="J2219" s="28" t="n">
        <v>189</v>
      </c>
      <c r="K2219" s="28" t="n">
        <v>6</v>
      </c>
      <c r="L2219" s="28" t="n">
        <v>1</v>
      </c>
      <c r="M2219" s="28" t="s">
        <v>146</v>
      </c>
      <c r="N2219" s="28" t="s">
        <v>141</v>
      </c>
      <c r="O2219" s="29" t="n">
        <v>45564</v>
      </c>
      <c r="P2219" s="28" t="n">
        <f aca="false">ROUNDDOWN(($B2219-$O2219)/30,0)</f>
        <v>7</v>
      </c>
      <c r="Q2219" s="28" t="str">
        <f aca="false">TEXT($B2219,"yyyy-mm")</f>
        <v>2025-04</v>
      </c>
      <c r="R2219" s="28" t="n">
        <f aca="false">IF(AND($O2219&gt;=DATE(2025,1,1),$O2219&lt;=DATE(2025,4,30)),1,0)</f>
        <v>0</v>
      </c>
    </row>
    <row r="2220" customFormat="false" ht="15" hidden="false" customHeight="false" outlineLevel="0" collapsed="false">
      <c r="A2220" s="28" t="n">
        <v>233</v>
      </c>
      <c r="B2220" s="29" t="n">
        <v>45808</v>
      </c>
      <c r="C2220" s="28" t="n">
        <v>12000</v>
      </c>
      <c r="D2220" s="28" t="n">
        <v>0</v>
      </c>
      <c r="E2220" s="28" t="n">
        <v>0</v>
      </c>
      <c r="F2220" s="28" t="s">
        <v>345</v>
      </c>
      <c r="G2220" s="28" t="n">
        <v>0</v>
      </c>
      <c r="H2220" s="28" t="n">
        <v>0</v>
      </c>
      <c r="I2220" s="28" t="n">
        <v>0</v>
      </c>
      <c r="J2220" s="28" t="n">
        <v>189</v>
      </c>
      <c r="K2220" s="28" t="n">
        <v>6</v>
      </c>
      <c r="L2220" s="28" t="n">
        <v>1</v>
      </c>
      <c r="M2220" s="28" t="s">
        <v>146</v>
      </c>
      <c r="N2220" s="28" t="s">
        <v>141</v>
      </c>
      <c r="O2220" s="29" t="n">
        <v>45564</v>
      </c>
      <c r="P2220" s="28" t="n">
        <f aca="false">ROUNDDOWN(($B2220-$O2220)/30,0)</f>
        <v>8</v>
      </c>
      <c r="Q2220" s="28" t="str">
        <f aca="false">TEXT($B2220,"yyyy-mm")</f>
        <v>2025-05</v>
      </c>
      <c r="R2220" s="28" t="n">
        <f aca="false">IF(AND($O2220&gt;=DATE(2025,1,1),$O2220&lt;=DATE(2025,4,30)),1,0)</f>
        <v>0</v>
      </c>
    </row>
    <row r="2221" customFormat="false" ht="15" hidden="false" customHeight="false" outlineLevel="0" collapsed="false">
      <c r="A2221" s="28" t="n">
        <v>233</v>
      </c>
      <c r="B2221" s="29" t="n">
        <v>45838</v>
      </c>
      <c r="C2221" s="28" t="n">
        <v>9000</v>
      </c>
      <c r="D2221" s="28" t="n">
        <v>0</v>
      </c>
      <c r="E2221" s="28" t="n">
        <v>0</v>
      </c>
      <c r="F2221" s="28" t="s">
        <v>345</v>
      </c>
      <c r="G2221" s="28" t="n">
        <v>0</v>
      </c>
      <c r="H2221" s="28" t="n">
        <v>0</v>
      </c>
      <c r="I2221" s="28" t="n">
        <v>0</v>
      </c>
      <c r="J2221" s="28" t="n">
        <v>189</v>
      </c>
      <c r="K2221" s="28" t="n">
        <v>6</v>
      </c>
      <c r="L2221" s="28" t="n">
        <v>1</v>
      </c>
      <c r="M2221" s="28" t="s">
        <v>146</v>
      </c>
      <c r="N2221" s="28" t="s">
        <v>141</v>
      </c>
      <c r="O2221" s="29" t="n">
        <v>45564</v>
      </c>
      <c r="P2221" s="28" t="n">
        <f aca="false">ROUNDDOWN(($B2221-$O2221)/30,0)</f>
        <v>9</v>
      </c>
      <c r="Q2221" s="28" t="str">
        <f aca="false">TEXT($B2221,"yyyy-mm")</f>
        <v>2025-06</v>
      </c>
      <c r="R2221" s="28" t="n">
        <f aca="false">IF(AND($O2221&gt;=DATE(2025,1,1),$O2221&lt;=DATE(2025,4,30)),1,0)</f>
        <v>0</v>
      </c>
    </row>
    <row r="2222" customFormat="false" ht="15" hidden="false" customHeight="false" outlineLevel="0" collapsed="false">
      <c r="A2222" s="28" t="n">
        <v>233</v>
      </c>
      <c r="B2222" s="29" t="n">
        <v>45869</v>
      </c>
      <c r="C2222" s="28" t="n">
        <v>6000</v>
      </c>
      <c r="D2222" s="28" t="n">
        <v>0</v>
      </c>
      <c r="E2222" s="28" t="n">
        <v>0</v>
      </c>
      <c r="F2222" s="28" t="s">
        <v>345</v>
      </c>
      <c r="G2222" s="28" t="n">
        <v>0</v>
      </c>
      <c r="H2222" s="28" t="n">
        <v>0</v>
      </c>
      <c r="I2222" s="28" t="n">
        <v>0</v>
      </c>
      <c r="J2222" s="28" t="n">
        <v>189</v>
      </c>
      <c r="K2222" s="28" t="n">
        <v>6</v>
      </c>
      <c r="L2222" s="28" t="n">
        <v>1</v>
      </c>
      <c r="M2222" s="28" t="s">
        <v>146</v>
      </c>
      <c r="N2222" s="28" t="s">
        <v>141</v>
      </c>
      <c r="O2222" s="29" t="n">
        <v>45564</v>
      </c>
      <c r="P2222" s="28" t="n">
        <f aca="false">ROUNDDOWN(($B2222-$O2222)/30,0)</f>
        <v>10</v>
      </c>
      <c r="Q2222" s="28" t="str">
        <f aca="false">TEXT($B2222,"yyyy-mm")</f>
        <v>2025-07</v>
      </c>
      <c r="R2222" s="28" t="n">
        <f aca="false">IF(AND($O2222&gt;=DATE(2025,1,1),$O2222&lt;=DATE(2025,4,30)),1,0)</f>
        <v>0</v>
      </c>
    </row>
    <row r="2223" customFormat="false" ht="15" hidden="false" customHeight="false" outlineLevel="0" collapsed="false">
      <c r="A2223" s="28" t="n">
        <v>233</v>
      </c>
      <c r="B2223" s="29" t="n">
        <v>45900</v>
      </c>
      <c r="C2223" s="28" t="n">
        <v>3000</v>
      </c>
      <c r="D2223" s="28" t="n">
        <v>0</v>
      </c>
      <c r="E2223" s="28" t="n">
        <v>0</v>
      </c>
      <c r="F2223" s="28" t="s">
        <v>345</v>
      </c>
      <c r="G2223" s="28" t="n">
        <v>0</v>
      </c>
      <c r="H2223" s="28" t="n">
        <v>0</v>
      </c>
      <c r="I2223" s="28" t="n">
        <v>0</v>
      </c>
      <c r="J2223" s="28" t="n">
        <v>189</v>
      </c>
      <c r="K2223" s="28" t="n">
        <v>6</v>
      </c>
      <c r="L2223" s="28" t="n">
        <v>1</v>
      </c>
      <c r="M2223" s="28" t="s">
        <v>146</v>
      </c>
      <c r="N2223" s="28" t="s">
        <v>141</v>
      </c>
      <c r="O2223" s="29" t="n">
        <v>45564</v>
      </c>
      <c r="P2223" s="28" t="n">
        <f aca="false">ROUNDDOWN(($B2223-$O2223)/30,0)</f>
        <v>11</v>
      </c>
      <c r="Q2223" s="28" t="str">
        <f aca="false">TEXT($B2223,"yyyy-mm")</f>
        <v>2025-08</v>
      </c>
      <c r="R2223" s="28" t="n">
        <f aca="false">IF(AND($O2223&gt;=DATE(2025,1,1),$O2223&lt;=DATE(2025,4,30)),1,0)</f>
        <v>0</v>
      </c>
    </row>
    <row r="2224" customFormat="false" ht="15" hidden="false" customHeight="false" outlineLevel="0" collapsed="false">
      <c r="A2224" s="28" t="n">
        <v>233</v>
      </c>
      <c r="B2224" s="29" t="n">
        <v>45930</v>
      </c>
      <c r="C2224" s="28" t="n">
        <v>0</v>
      </c>
      <c r="D2224" s="28" t="n">
        <v>0</v>
      </c>
      <c r="E2224" s="28" t="n">
        <v>0</v>
      </c>
      <c r="F2224" s="28" t="s">
        <v>345</v>
      </c>
      <c r="G2224" s="28" t="n">
        <v>0</v>
      </c>
      <c r="H2224" s="28" t="n">
        <v>0</v>
      </c>
      <c r="I2224" s="28" t="n">
        <v>0</v>
      </c>
      <c r="J2224" s="28" t="n">
        <v>189</v>
      </c>
      <c r="K2224" s="28" t="n">
        <v>6</v>
      </c>
      <c r="L2224" s="28" t="n">
        <v>1</v>
      </c>
      <c r="M2224" s="28" t="s">
        <v>146</v>
      </c>
      <c r="N2224" s="28" t="s">
        <v>141</v>
      </c>
      <c r="O2224" s="29" t="n">
        <v>45564</v>
      </c>
      <c r="P2224" s="28" t="n">
        <f aca="false">ROUNDDOWN(($B2224-$O2224)/30,0)</f>
        <v>12</v>
      </c>
      <c r="Q2224" s="28" t="str">
        <f aca="false">TEXT($B2224,"yyyy-mm")</f>
        <v>2025-09</v>
      </c>
      <c r="R2224" s="28" t="n">
        <f aca="false">IF(AND($O2224&gt;=DATE(2025,1,1),$O2224&lt;=DATE(2025,4,30)),1,0)</f>
        <v>0</v>
      </c>
    </row>
    <row r="2225" customFormat="false" ht="15" hidden="false" customHeight="false" outlineLevel="0" collapsed="false">
      <c r="A2225" s="28" t="n">
        <v>234</v>
      </c>
      <c r="B2225" s="29" t="n">
        <v>45657</v>
      </c>
      <c r="C2225" s="28" t="n">
        <v>10800</v>
      </c>
      <c r="D2225" s="28" t="n">
        <v>0</v>
      </c>
      <c r="E2225" s="28" t="n">
        <v>0</v>
      </c>
      <c r="F2225" s="28" t="s">
        <v>345</v>
      </c>
      <c r="G2225" s="28" t="n">
        <v>0</v>
      </c>
      <c r="H2225" s="28" t="n">
        <v>0</v>
      </c>
      <c r="I2225" s="28" t="n">
        <v>0</v>
      </c>
      <c r="J2225" s="28" t="n">
        <v>270</v>
      </c>
      <c r="K2225" s="28" t="n">
        <v>8</v>
      </c>
      <c r="L2225" s="28" t="n">
        <v>2</v>
      </c>
      <c r="M2225" s="28" t="s">
        <v>146</v>
      </c>
      <c r="N2225" s="28" t="s">
        <v>138</v>
      </c>
      <c r="O2225" s="29" t="n">
        <v>45636</v>
      </c>
      <c r="P2225" s="28" t="n">
        <f aca="false">ROUNDDOWN(($B2225-$O2225)/30,0)</f>
        <v>0</v>
      </c>
      <c r="Q2225" s="28" t="str">
        <f aca="false">TEXT($B2225,"yyyy-mm")</f>
        <v>2024-12</v>
      </c>
      <c r="R2225" s="28" t="n">
        <f aca="false">IF(AND($O2225&gt;=DATE(2025,1,1),$O2225&lt;=DATE(2025,4,30)),1,0)</f>
        <v>0</v>
      </c>
    </row>
    <row r="2226" customFormat="false" ht="15" hidden="false" customHeight="false" outlineLevel="0" collapsed="false">
      <c r="A2226" s="28" t="n">
        <v>234</v>
      </c>
      <c r="B2226" s="29" t="n">
        <v>45688</v>
      </c>
      <c r="C2226" s="28" t="n">
        <v>8640</v>
      </c>
      <c r="D2226" s="28" t="n">
        <v>0</v>
      </c>
      <c r="E2226" s="28" t="n">
        <v>0</v>
      </c>
      <c r="F2226" s="28" t="s">
        <v>345</v>
      </c>
      <c r="G2226" s="28" t="n">
        <v>0</v>
      </c>
      <c r="H2226" s="28" t="n">
        <v>0</v>
      </c>
      <c r="I2226" s="28" t="n">
        <v>0</v>
      </c>
      <c r="J2226" s="28" t="n">
        <v>270</v>
      </c>
      <c r="K2226" s="28" t="n">
        <v>8</v>
      </c>
      <c r="L2226" s="28" t="n">
        <v>2</v>
      </c>
      <c r="M2226" s="28" t="s">
        <v>146</v>
      </c>
      <c r="N2226" s="28" t="s">
        <v>138</v>
      </c>
      <c r="O2226" s="29" t="n">
        <v>45636</v>
      </c>
      <c r="P2226" s="28" t="n">
        <f aca="false">ROUNDDOWN(($B2226-$O2226)/30,0)</f>
        <v>1</v>
      </c>
      <c r="Q2226" s="28" t="str">
        <f aca="false">TEXT($B2226,"yyyy-mm")</f>
        <v>2025-01</v>
      </c>
      <c r="R2226" s="28" t="n">
        <f aca="false">IF(AND($O2226&gt;=DATE(2025,1,1),$O2226&lt;=DATE(2025,4,30)),1,0)</f>
        <v>0</v>
      </c>
    </row>
    <row r="2227" customFormat="false" ht="15" hidden="false" customHeight="false" outlineLevel="0" collapsed="false">
      <c r="A2227" s="28" t="n">
        <v>234</v>
      </c>
      <c r="B2227" s="29" t="n">
        <v>45716</v>
      </c>
      <c r="C2227" s="28" t="n">
        <v>6480</v>
      </c>
      <c r="D2227" s="28" t="n">
        <v>0</v>
      </c>
      <c r="E2227" s="28" t="n">
        <v>0</v>
      </c>
      <c r="F2227" s="28" t="s">
        <v>345</v>
      </c>
      <c r="G2227" s="28" t="n">
        <v>0</v>
      </c>
      <c r="H2227" s="28" t="n">
        <v>0</v>
      </c>
      <c r="I2227" s="28" t="n">
        <v>0</v>
      </c>
      <c r="J2227" s="28" t="n">
        <v>270</v>
      </c>
      <c r="K2227" s="28" t="n">
        <v>8</v>
      </c>
      <c r="L2227" s="28" t="n">
        <v>2</v>
      </c>
      <c r="M2227" s="28" t="s">
        <v>146</v>
      </c>
      <c r="N2227" s="28" t="s">
        <v>138</v>
      </c>
      <c r="O2227" s="29" t="n">
        <v>45636</v>
      </c>
      <c r="P2227" s="28" t="n">
        <f aca="false">ROUNDDOWN(($B2227-$O2227)/30,0)</f>
        <v>2</v>
      </c>
      <c r="Q2227" s="28" t="str">
        <f aca="false">TEXT($B2227,"yyyy-mm")</f>
        <v>2025-02</v>
      </c>
      <c r="R2227" s="28" t="n">
        <f aca="false">IF(AND($O2227&gt;=DATE(2025,1,1),$O2227&lt;=DATE(2025,4,30)),1,0)</f>
        <v>0</v>
      </c>
    </row>
    <row r="2228" customFormat="false" ht="15" hidden="false" customHeight="false" outlineLevel="0" collapsed="false">
      <c r="A2228" s="28" t="n">
        <v>234</v>
      </c>
      <c r="B2228" s="29" t="n">
        <v>45747</v>
      </c>
      <c r="C2228" s="28" t="n">
        <v>4320</v>
      </c>
      <c r="D2228" s="28" t="n">
        <v>0</v>
      </c>
      <c r="E2228" s="28" t="n">
        <v>0</v>
      </c>
      <c r="F2228" s="28" t="s">
        <v>345</v>
      </c>
      <c r="G2228" s="28" t="n">
        <v>0</v>
      </c>
      <c r="H2228" s="28" t="n">
        <v>0</v>
      </c>
      <c r="I2228" s="28" t="n">
        <v>0</v>
      </c>
      <c r="J2228" s="28" t="n">
        <v>270</v>
      </c>
      <c r="K2228" s="28" t="n">
        <v>8</v>
      </c>
      <c r="L2228" s="28" t="n">
        <v>2</v>
      </c>
      <c r="M2228" s="28" t="s">
        <v>146</v>
      </c>
      <c r="N2228" s="28" t="s">
        <v>138</v>
      </c>
      <c r="O2228" s="29" t="n">
        <v>45636</v>
      </c>
      <c r="P2228" s="28" t="n">
        <f aca="false">ROUNDDOWN(($B2228-$O2228)/30,0)</f>
        <v>3</v>
      </c>
      <c r="Q2228" s="28" t="str">
        <f aca="false">TEXT($B2228,"yyyy-mm")</f>
        <v>2025-03</v>
      </c>
      <c r="R2228" s="28" t="n">
        <f aca="false">IF(AND($O2228&gt;=DATE(2025,1,1),$O2228&lt;=DATE(2025,4,30)),1,0)</f>
        <v>0</v>
      </c>
    </row>
    <row r="2229" customFormat="false" ht="15" hidden="false" customHeight="false" outlineLevel="0" collapsed="false">
      <c r="A2229" s="28" t="n">
        <v>234</v>
      </c>
      <c r="B2229" s="29" t="n">
        <v>45777</v>
      </c>
      <c r="C2229" s="28" t="n">
        <v>2160</v>
      </c>
      <c r="D2229" s="28" t="n">
        <v>0</v>
      </c>
      <c r="E2229" s="28" t="n">
        <v>0</v>
      </c>
      <c r="F2229" s="28" t="s">
        <v>345</v>
      </c>
      <c r="G2229" s="28" t="n">
        <v>0</v>
      </c>
      <c r="H2229" s="28" t="n">
        <v>0</v>
      </c>
      <c r="I2229" s="28" t="n">
        <v>0</v>
      </c>
      <c r="J2229" s="28" t="n">
        <v>270</v>
      </c>
      <c r="K2229" s="28" t="n">
        <v>8</v>
      </c>
      <c r="L2229" s="28" t="n">
        <v>2</v>
      </c>
      <c r="M2229" s="28" t="s">
        <v>146</v>
      </c>
      <c r="N2229" s="28" t="s">
        <v>138</v>
      </c>
      <c r="O2229" s="29" t="n">
        <v>45636</v>
      </c>
      <c r="P2229" s="28" t="n">
        <f aca="false">ROUNDDOWN(($B2229-$O2229)/30,0)</f>
        <v>4</v>
      </c>
      <c r="Q2229" s="28" t="str">
        <f aca="false">TEXT($B2229,"yyyy-mm")</f>
        <v>2025-04</v>
      </c>
      <c r="R2229" s="28" t="n">
        <f aca="false">IF(AND($O2229&gt;=DATE(2025,1,1),$O2229&lt;=DATE(2025,4,30)),1,0)</f>
        <v>0</v>
      </c>
    </row>
    <row r="2230" customFormat="false" ht="15" hidden="false" customHeight="false" outlineLevel="0" collapsed="false">
      <c r="A2230" s="28" t="n">
        <v>234</v>
      </c>
      <c r="B2230" s="29" t="n">
        <v>45808</v>
      </c>
      <c r="C2230" s="28" t="n">
        <v>0</v>
      </c>
      <c r="D2230" s="28" t="n">
        <v>0</v>
      </c>
      <c r="E2230" s="28" t="n">
        <v>0</v>
      </c>
      <c r="F2230" s="28" t="s">
        <v>345</v>
      </c>
      <c r="G2230" s="28" t="n">
        <v>0</v>
      </c>
      <c r="H2230" s="28" t="n">
        <v>0</v>
      </c>
      <c r="I2230" s="28" t="n">
        <v>0</v>
      </c>
      <c r="J2230" s="28" t="n">
        <v>270</v>
      </c>
      <c r="K2230" s="28" t="n">
        <v>8</v>
      </c>
      <c r="L2230" s="28" t="n">
        <v>2</v>
      </c>
      <c r="M2230" s="28" t="s">
        <v>146</v>
      </c>
      <c r="N2230" s="28" t="s">
        <v>138</v>
      </c>
      <c r="O2230" s="29" t="n">
        <v>45636</v>
      </c>
      <c r="P2230" s="28" t="n">
        <f aca="false">ROUNDDOWN(($B2230-$O2230)/30,0)</f>
        <v>5</v>
      </c>
      <c r="Q2230" s="28" t="str">
        <f aca="false">TEXT($B2230,"yyyy-mm")</f>
        <v>2025-05</v>
      </c>
      <c r="R2230" s="28" t="n">
        <f aca="false">IF(AND($O2230&gt;=DATE(2025,1,1),$O2230&lt;=DATE(2025,4,30)),1,0)</f>
        <v>0</v>
      </c>
    </row>
    <row r="2231" customFormat="false" ht="15" hidden="false" customHeight="false" outlineLevel="0" collapsed="false">
      <c r="A2231" s="28" t="n">
        <v>235</v>
      </c>
      <c r="B2231" s="29" t="n">
        <v>46265</v>
      </c>
      <c r="C2231" s="28" t="n">
        <v>35300</v>
      </c>
      <c r="D2231" s="28" t="n">
        <v>0</v>
      </c>
      <c r="E2231" s="28" t="n">
        <v>0</v>
      </c>
      <c r="F2231" s="28" t="s">
        <v>345</v>
      </c>
      <c r="G2231" s="28" t="n">
        <v>0</v>
      </c>
      <c r="H2231" s="28" t="n">
        <v>0</v>
      </c>
      <c r="I2231" s="28" t="n">
        <v>0</v>
      </c>
      <c r="J2231" s="28" t="n">
        <v>268</v>
      </c>
      <c r="K2231" s="28" t="n">
        <v>5</v>
      </c>
      <c r="L2231" s="28" t="n">
        <v>3</v>
      </c>
      <c r="M2231" s="28" t="s">
        <v>147</v>
      </c>
      <c r="N2231" s="28" t="s">
        <v>138</v>
      </c>
      <c r="O2231" s="29" t="n">
        <v>46243</v>
      </c>
      <c r="P2231" s="28" t="n">
        <f aca="false">ROUNDDOWN(($B2231-$O2231)/30,0)</f>
        <v>0</v>
      </c>
      <c r="Q2231" s="28" t="str">
        <f aca="false">TEXT($B2231,"yyyy-mm")</f>
        <v>2026-08</v>
      </c>
      <c r="R2231" s="28" t="n">
        <f aca="false">IF(AND($O2231&gt;=DATE(2025,1,1),$O2231&lt;=DATE(2025,4,30)),1,0)</f>
        <v>0</v>
      </c>
    </row>
    <row r="2232" customFormat="false" ht="15" hidden="false" customHeight="false" outlineLevel="0" collapsed="false">
      <c r="A2232" s="28" t="n">
        <v>236</v>
      </c>
      <c r="B2232" s="29" t="n">
        <v>45443</v>
      </c>
      <c r="C2232" s="28" t="n">
        <v>14000</v>
      </c>
      <c r="D2232" s="28" t="n">
        <v>0</v>
      </c>
      <c r="E2232" s="28" t="n">
        <v>0</v>
      </c>
      <c r="F2232" s="28" t="s">
        <v>345</v>
      </c>
      <c r="G2232" s="28" t="n">
        <v>0</v>
      </c>
      <c r="H2232" s="28" t="n">
        <v>0</v>
      </c>
      <c r="I2232" s="28" t="n">
        <v>0</v>
      </c>
      <c r="J2232" s="28" t="n">
        <v>263</v>
      </c>
      <c r="K2232" s="28" t="n">
        <v>1</v>
      </c>
      <c r="L2232" s="28" t="n">
        <v>2</v>
      </c>
      <c r="M2232" s="28" t="s">
        <v>147</v>
      </c>
      <c r="N2232" s="28" t="s">
        <v>138</v>
      </c>
      <c r="O2232" s="29" t="n">
        <v>45432</v>
      </c>
      <c r="P2232" s="28" t="n">
        <f aca="false">ROUNDDOWN(($B2232-$O2232)/30,0)</f>
        <v>0</v>
      </c>
      <c r="Q2232" s="28" t="str">
        <f aca="false">TEXT($B2232,"yyyy-mm")</f>
        <v>2024-05</v>
      </c>
      <c r="R2232" s="28" t="n">
        <f aca="false">IF(AND($O2232&gt;=DATE(2025,1,1),$O2232&lt;=DATE(2025,4,30)),1,0)</f>
        <v>0</v>
      </c>
    </row>
    <row r="2233" customFormat="false" ht="15" hidden="false" customHeight="false" outlineLevel="0" collapsed="false">
      <c r="A2233" s="28" t="n">
        <v>236</v>
      </c>
      <c r="B2233" s="29" t="n">
        <v>45473</v>
      </c>
      <c r="C2233" s="28" t="n">
        <v>7000</v>
      </c>
      <c r="D2233" s="28" t="n">
        <v>0</v>
      </c>
      <c r="E2233" s="28" t="n">
        <v>0</v>
      </c>
      <c r="F2233" s="28" t="s">
        <v>345</v>
      </c>
      <c r="G2233" s="28" t="n">
        <v>0</v>
      </c>
      <c r="H2233" s="28" t="n">
        <v>0</v>
      </c>
      <c r="I2233" s="28" t="n">
        <v>0</v>
      </c>
      <c r="J2233" s="28" t="n">
        <v>263</v>
      </c>
      <c r="K2233" s="28" t="n">
        <v>1</v>
      </c>
      <c r="L2233" s="28" t="n">
        <v>2</v>
      </c>
      <c r="M2233" s="28" t="s">
        <v>147</v>
      </c>
      <c r="N2233" s="28" t="s">
        <v>138</v>
      </c>
      <c r="O2233" s="29" t="n">
        <v>45432</v>
      </c>
      <c r="P2233" s="28" t="n">
        <f aca="false">ROUNDDOWN(($B2233-$O2233)/30,0)</f>
        <v>1</v>
      </c>
      <c r="Q2233" s="28" t="str">
        <f aca="false">TEXT($B2233,"yyyy-mm")</f>
        <v>2024-06</v>
      </c>
      <c r="R2233" s="28" t="n">
        <f aca="false">IF(AND($O2233&gt;=DATE(2025,1,1),$O2233&lt;=DATE(2025,4,30)),1,0)</f>
        <v>0</v>
      </c>
    </row>
    <row r="2234" customFormat="false" ht="15" hidden="false" customHeight="false" outlineLevel="0" collapsed="false">
      <c r="A2234" s="28" t="n">
        <v>236</v>
      </c>
      <c r="B2234" s="29" t="n">
        <v>45504</v>
      </c>
      <c r="C2234" s="28" t="n">
        <v>0</v>
      </c>
      <c r="D2234" s="28" t="n">
        <v>0</v>
      </c>
      <c r="E2234" s="28" t="n">
        <v>0</v>
      </c>
      <c r="F2234" s="28" t="s">
        <v>345</v>
      </c>
      <c r="G2234" s="28" t="n">
        <v>0</v>
      </c>
      <c r="H2234" s="28" t="n">
        <v>0</v>
      </c>
      <c r="I2234" s="28" t="n">
        <v>0</v>
      </c>
      <c r="J2234" s="28" t="n">
        <v>263</v>
      </c>
      <c r="K2234" s="28" t="n">
        <v>1</v>
      </c>
      <c r="L2234" s="28" t="n">
        <v>2</v>
      </c>
      <c r="M2234" s="28" t="s">
        <v>147</v>
      </c>
      <c r="N2234" s="28" t="s">
        <v>138</v>
      </c>
      <c r="O2234" s="29" t="n">
        <v>45432</v>
      </c>
      <c r="P2234" s="28" t="n">
        <f aca="false">ROUNDDOWN(($B2234-$O2234)/30,0)</f>
        <v>2</v>
      </c>
      <c r="Q2234" s="28" t="str">
        <f aca="false">TEXT($B2234,"yyyy-mm")</f>
        <v>2024-07</v>
      </c>
      <c r="R2234" s="28" t="n">
        <f aca="false">IF(AND($O2234&gt;=DATE(2025,1,1),$O2234&lt;=DATE(2025,4,30)),1,0)</f>
        <v>0</v>
      </c>
    </row>
    <row r="2235" customFormat="false" ht="15" hidden="false" customHeight="false" outlineLevel="0" collapsed="false">
      <c r="A2235" s="28" t="n">
        <v>237</v>
      </c>
      <c r="B2235" s="29" t="n">
        <v>46142</v>
      </c>
      <c r="C2235" s="28" t="n">
        <v>3400</v>
      </c>
      <c r="D2235" s="28" t="n">
        <v>0</v>
      </c>
      <c r="E2235" s="28" t="n">
        <v>0</v>
      </c>
      <c r="F2235" s="28" t="s">
        <v>345</v>
      </c>
      <c r="G2235" s="28" t="n">
        <v>0</v>
      </c>
      <c r="H2235" s="28" t="n">
        <v>0</v>
      </c>
      <c r="I2235" s="28" t="n">
        <v>0</v>
      </c>
      <c r="J2235" s="28" t="n">
        <v>131</v>
      </c>
      <c r="K2235" s="28" t="n">
        <v>8</v>
      </c>
      <c r="L2235" s="28" t="n">
        <v>2</v>
      </c>
      <c r="M2235" s="28" t="s">
        <v>147</v>
      </c>
      <c r="N2235" s="28" t="s">
        <v>138</v>
      </c>
      <c r="O2235" s="29" t="n">
        <v>46136</v>
      </c>
      <c r="P2235" s="28" t="n">
        <f aca="false">ROUNDDOWN(($B2235-$O2235)/30,0)</f>
        <v>0</v>
      </c>
      <c r="Q2235" s="28" t="str">
        <f aca="false">TEXT($B2235,"yyyy-mm")</f>
        <v>2026-04</v>
      </c>
      <c r="R2235" s="28" t="n">
        <f aca="false">IF(AND($O2235&gt;=DATE(2025,1,1),$O2235&lt;=DATE(2025,4,30)),1,0)</f>
        <v>0</v>
      </c>
    </row>
    <row r="2236" customFormat="false" ht="15" hidden="false" customHeight="false" outlineLevel="0" collapsed="false">
      <c r="A2236" s="28" t="n">
        <v>237</v>
      </c>
      <c r="B2236" s="29" t="n">
        <v>46173</v>
      </c>
      <c r="C2236" s="28" t="n">
        <v>2914.29</v>
      </c>
      <c r="D2236" s="28" t="n">
        <v>0</v>
      </c>
      <c r="E2236" s="28" t="n">
        <v>0</v>
      </c>
      <c r="F2236" s="28" t="s">
        <v>345</v>
      </c>
      <c r="G2236" s="28" t="n">
        <v>0</v>
      </c>
      <c r="H2236" s="28" t="n">
        <v>0</v>
      </c>
      <c r="I2236" s="28" t="n">
        <v>0</v>
      </c>
      <c r="J2236" s="28" t="n">
        <v>131</v>
      </c>
      <c r="K2236" s="28" t="n">
        <v>8</v>
      </c>
      <c r="L2236" s="28" t="n">
        <v>2</v>
      </c>
      <c r="M2236" s="28" t="s">
        <v>147</v>
      </c>
      <c r="N2236" s="28" t="s">
        <v>138</v>
      </c>
      <c r="O2236" s="29" t="n">
        <v>46136</v>
      </c>
      <c r="P2236" s="28" t="n">
        <f aca="false">ROUNDDOWN(($B2236-$O2236)/30,0)</f>
        <v>1</v>
      </c>
      <c r="Q2236" s="28" t="str">
        <f aca="false">TEXT($B2236,"yyyy-mm")</f>
        <v>2026-05</v>
      </c>
      <c r="R2236" s="28" t="n">
        <f aca="false">IF(AND($O2236&gt;=DATE(2025,1,1),$O2236&lt;=DATE(2025,4,30)),1,0)</f>
        <v>0</v>
      </c>
    </row>
    <row r="2237" customFormat="false" ht="15" hidden="false" customHeight="false" outlineLevel="0" collapsed="false">
      <c r="A2237" s="28" t="n">
        <v>237</v>
      </c>
      <c r="B2237" s="29" t="n">
        <v>46203</v>
      </c>
      <c r="C2237" s="28" t="n">
        <v>2428.58</v>
      </c>
      <c r="D2237" s="28" t="n">
        <v>0</v>
      </c>
      <c r="E2237" s="28" t="n">
        <v>0</v>
      </c>
      <c r="F2237" s="28" t="s">
        <v>345</v>
      </c>
      <c r="G2237" s="28" t="n">
        <v>0</v>
      </c>
      <c r="H2237" s="28" t="n">
        <v>0</v>
      </c>
      <c r="I2237" s="28" t="n">
        <v>0</v>
      </c>
      <c r="J2237" s="28" t="n">
        <v>131</v>
      </c>
      <c r="K2237" s="28" t="n">
        <v>8</v>
      </c>
      <c r="L2237" s="28" t="n">
        <v>2</v>
      </c>
      <c r="M2237" s="28" t="s">
        <v>147</v>
      </c>
      <c r="N2237" s="28" t="s">
        <v>138</v>
      </c>
      <c r="O2237" s="29" t="n">
        <v>46136</v>
      </c>
      <c r="P2237" s="28" t="n">
        <f aca="false">ROUNDDOWN(($B2237-$O2237)/30,0)</f>
        <v>2</v>
      </c>
      <c r="Q2237" s="28" t="str">
        <f aca="false">TEXT($B2237,"yyyy-mm")</f>
        <v>2026-06</v>
      </c>
      <c r="R2237" s="28" t="n">
        <f aca="false">IF(AND($O2237&gt;=DATE(2025,1,1),$O2237&lt;=DATE(2025,4,30)),1,0)</f>
        <v>0</v>
      </c>
    </row>
    <row r="2238" customFormat="false" ht="15" hidden="false" customHeight="false" outlineLevel="0" collapsed="false">
      <c r="A2238" s="28" t="n">
        <v>237</v>
      </c>
      <c r="B2238" s="29" t="n">
        <v>46234</v>
      </c>
      <c r="C2238" s="28" t="n">
        <v>1942.87</v>
      </c>
      <c r="D2238" s="28" t="n">
        <v>0</v>
      </c>
      <c r="E2238" s="28" t="n">
        <v>0</v>
      </c>
      <c r="F2238" s="28" t="s">
        <v>345</v>
      </c>
      <c r="G2238" s="28" t="n">
        <v>0</v>
      </c>
      <c r="H2238" s="28" t="n">
        <v>0</v>
      </c>
      <c r="I2238" s="28" t="n">
        <v>0</v>
      </c>
      <c r="J2238" s="28" t="n">
        <v>131</v>
      </c>
      <c r="K2238" s="28" t="n">
        <v>8</v>
      </c>
      <c r="L2238" s="28" t="n">
        <v>2</v>
      </c>
      <c r="M2238" s="28" t="s">
        <v>147</v>
      </c>
      <c r="N2238" s="28" t="s">
        <v>138</v>
      </c>
      <c r="O2238" s="29" t="n">
        <v>46136</v>
      </c>
      <c r="P2238" s="28" t="n">
        <f aca="false">ROUNDDOWN(($B2238-$O2238)/30,0)</f>
        <v>3</v>
      </c>
      <c r="Q2238" s="28" t="str">
        <f aca="false">TEXT($B2238,"yyyy-mm")</f>
        <v>2026-07</v>
      </c>
      <c r="R2238" s="28" t="n">
        <f aca="false">IF(AND($O2238&gt;=DATE(2025,1,1),$O2238&lt;=DATE(2025,4,30)),1,0)</f>
        <v>0</v>
      </c>
    </row>
    <row r="2239" customFormat="false" ht="15" hidden="false" customHeight="false" outlineLevel="0" collapsed="false">
      <c r="A2239" s="28" t="n">
        <v>237</v>
      </c>
      <c r="B2239" s="29" t="n">
        <v>46265</v>
      </c>
      <c r="C2239" s="28" t="n">
        <v>1457.16</v>
      </c>
      <c r="D2239" s="28" t="n">
        <v>0</v>
      </c>
      <c r="E2239" s="28" t="n">
        <v>0</v>
      </c>
      <c r="F2239" s="28" t="s">
        <v>345</v>
      </c>
      <c r="G2239" s="28" t="n">
        <v>0</v>
      </c>
      <c r="H2239" s="28" t="n">
        <v>0</v>
      </c>
      <c r="I2239" s="28" t="n">
        <v>0</v>
      </c>
      <c r="J2239" s="28" t="n">
        <v>131</v>
      </c>
      <c r="K2239" s="28" t="n">
        <v>8</v>
      </c>
      <c r="L2239" s="28" t="n">
        <v>2</v>
      </c>
      <c r="M2239" s="28" t="s">
        <v>147</v>
      </c>
      <c r="N2239" s="28" t="s">
        <v>138</v>
      </c>
      <c r="O2239" s="29" t="n">
        <v>46136</v>
      </c>
      <c r="P2239" s="28" t="n">
        <f aca="false">ROUNDDOWN(($B2239-$O2239)/30,0)</f>
        <v>4</v>
      </c>
      <c r="Q2239" s="28" t="str">
        <f aca="false">TEXT($B2239,"yyyy-mm")</f>
        <v>2026-08</v>
      </c>
      <c r="R2239" s="28" t="n">
        <f aca="false">IF(AND($O2239&gt;=DATE(2025,1,1),$O2239&lt;=DATE(2025,4,30)),1,0)</f>
        <v>0</v>
      </c>
    </row>
    <row r="2240" customFormat="false" ht="15" hidden="false" customHeight="false" outlineLevel="0" collapsed="false">
      <c r="A2240" s="28" t="n">
        <v>238</v>
      </c>
      <c r="B2240" s="29" t="n">
        <v>46053</v>
      </c>
      <c r="C2240" s="28" t="n">
        <v>116000</v>
      </c>
      <c r="D2240" s="28" t="n">
        <v>0</v>
      </c>
      <c r="E2240" s="28" t="n">
        <v>0</v>
      </c>
      <c r="F2240" s="28" t="s">
        <v>345</v>
      </c>
      <c r="G2240" s="28" t="n">
        <v>0</v>
      </c>
      <c r="H2240" s="28" t="n">
        <v>0</v>
      </c>
      <c r="I2240" s="28" t="n">
        <v>0</v>
      </c>
      <c r="J2240" s="28" t="n">
        <v>153</v>
      </c>
      <c r="K2240" s="28" t="n">
        <v>4</v>
      </c>
      <c r="L2240" s="28" t="n">
        <v>2</v>
      </c>
      <c r="M2240" s="28" t="s">
        <v>145</v>
      </c>
      <c r="N2240" s="28" t="s">
        <v>138</v>
      </c>
      <c r="O2240" s="29" t="n">
        <v>46044</v>
      </c>
      <c r="P2240" s="28" t="n">
        <f aca="false">ROUNDDOWN(($B2240-$O2240)/30,0)</f>
        <v>0</v>
      </c>
      <c r="Q2240" s="28" t="str">
        <f aca="false">TEXT($B2240,"yyyy-mm")</f>
        <v>2026-01</v>
      </c>
      <c r="R2240" s="28" t="n">
        <f aca="false">IF(AND($O2240&gt;=DATE(2025,1,1),$O2240&lt;=DATE(2025,4,30)),1,0)</f>
        <v>0</v>
      </c>
    </row>
    <row r="2241" customFormat="false" ht="15" hidden="false" customHeight="false" outlineLevel="0" collapsed="false">
      <c r="A2241" s="28" t="n">
        <v>238</v>
      </c>
      <c r="B2241" s="29" t="n">
        <v>46081</v>
      </c>
      <c r="C2241" s="28" t="n">
        <v>111166.67</v>
      </c>
      <c r="D2241" s="28" t="n">
        <v>0</v>
      </c>
      <c r="E2241" s="28" t="n">
        <v>0</v>
      </c>
      <c r="F2241" s="28" t="s">
        <v>345</v>
      </c>
      <c r="G2241" s="28" t="n">
        <v>0</v>
      </c>
      <c r="H2241" s="28" t="n">
        <v>0</v>
      </c>
      <c r="I2241" s="28" t="n">
        <v>0</v>
      </c>
      <c r="J2241" s="28" t="n">
        <v>153</v>
      </c>
      <c r="K2241" s="28" t="n">
        <v>4</v>
      </c>
      <c r="L2241" s="28" t="n">
        <v>2</v>
      </c>
      <c r="M2241" s="28" t="s">
        <v>145</v>
      </c>
      <c r="N2241" s="28" t="s">
        <v>138</v>
      </c>
      <c r="O2241" s="29" t="n">
        <v>46044</v>
      </c>
      <c r="P2241" s="28" t="n">
        <f aca="false">ROUNDDOWN(($B2241-$O2241)/30,0)</f>
        <v>1</v>
      </c>
      <c r="Q2241" s="28" t="str">
        <f aca="false">TEXT($B2241,"yyyy-mm")</f>
        <v>2026-02</v>
      </c>
      <c r="R2241" s="28" t="n">
        <f aca="false">IF(AND($O2241&gt;=DATE(2025,1,1),$O2241&lt;=DATE(2025,4,30)),1,0)</f>
        <v>0</v>
      </c>
    </row>
    <row r="2242" customFormat="false" ht="15" hidden="false" customHeight="false" outlineLevel="0" collapsed="false">
      <c r="A2242" s="28" t="n">
        <v>238</v>
      </c>
      <c r="B2242" s="29" t="n">
        <v>46112</v>
      </c>
      <c r="C2242" s="28" t="n">
        <v>106333.34</v>
      </c>
      <c r="D2242" s="28" t="n">
        <v>0</v>
      </c>
      <c r="E2242" s="28" t="n">
        <v>0</v>
      </c>
      <c r="F2242" s="28" t="s">
        <v>345</v>
      </c>
      <c r="G2242" s="28" t="n">
        <v>0</v>
      </c>
      <c r="H2242" s="28" t="n">
        <v>0</v>
      </c>
      <c r="I2242" s="28" t="n">
        <v>0</v>
      </c>
      <c r="J2242" s="28" t="n">
        <v>153</v>
      </c>
      <c r="K2242" s="28" t="n">
        <v>4</v>
      </c>
      <c r="L2242" s="28" t="n">
        <v>2</v>
      </c>
      <c r="M2242" s="28" t="s">
        <v>145</v>
      </c>
      <c r="N2242" s="28" t="s">
        <v>138</v>
      </c>
      <c r="O2242" s="29" t="n">
        <v>46044</v>
      </c>
      <c r="P2242" s="28" t="n">
        <f aca="false">ROUNDDOWN(($B2242-$O2242)/30,0)</f>
        <v>2</v>
      </c>
      <c r="Q2242" s="28" t="str">
        <f aca="false">TEXT($B2242,"yyyy-mm")</f>
        <v>2026-03</v>
      </c>
      <c r="R2242" s="28" t="n">
        <f aca="false">IF(AND($O2242&gt;=DATE(2025,1,1),$O2242&lt;=DATE(2025,4,30)),1,0)</f>
        <v>0</v>
      </c>
    </row>
    <row r="2243" customFormat="false" ht="15" hidden="false" customHeight="false" outlineLevel="0" collapsed="false">
      <c r="A2243" s="28" t="n">
        <v>238</v>
      </c>
      <c r="B2243" s="29" t="n">
        <v>46142</v>
      </c>
      <c r="C2243" s="28" t="n">
        <v>101500.01</v>
      </c>
      <c r="D2243" s="28" t="n">
        <v>0</v>
      </c>
      <c r="E2243" s="28" t="n">
        <v>0</v>
      </c>
      <c r="F2243" s="28" t="s">
        <v>345</v>
      </c>
      <c r="G2243" s="28" t="n">
        <v>0</v>
      </c>
      <c r="H2243" s="28" t="n">
        <v>0</v>
      </c>
      <c r="I2243" s="28" t="n">
        <v>0</v>
      </c>
      <c r="J2243" s="28" t="n">
        <v>153</v>
      </c>
      <c r="K2243" s="28" t="n">
        <v>4</v>
      </c>
      <c r="L2243" s="28" t="n">
        <v>2</v>
      </c>
      <c r="M2243" s="28" t="s">
        <v>145</v>
      </c>
      <c r="N2243" s="28" t="s">
        <v>138</v>
      </c>
      <c r="O2243" s="29" t="n">
        <v>46044</v>
      </c>
      <c r="P2243" s="28" t="n">
        <f aca="false">ROUNDDOWN(($B2243-$O2243)/30,0)</f>
        <v>3</v>
      </c>
      <c r="Q2243" s="28" t="str">
        <f aca="false">TEXT($B2243,"yyyy-mm")</f>
        <v>2026-04</v>
      </c>
      <c r="R2243" s="28" t="n">
        <f aca="false">IF(AND($O2243&gt;=DATE(2025,1,1),$O2243&lt;=DATE(2025,4,30)),1,0)</f>
        <v>0</v>
      </c>
    </row>
    <row r="2244" customFormat="false" ht="15" hidden="false" customHeight="false" outlineLevel="0" collapsed="false">
      <c r="A2244" s="28" t="n">
        <v>238</v>
      </c>
      <c r="B2244" s="29" t="n">
        <v>46173</v>
      </c>
      <c r="C2244" s="28" t="n">
        <v>96666.68</v>
      </c>
      <c r="D2244" s="28" t="n">
        <v>0</v>
      </c>
      <c r="E2244" s="28" t="n">
        <v>0</v>
      </c>
      <c r="F2244" s="28" t="s">
        <v>345</v>
      </c>
      <c r="G2244" s="28" t="n">
        <v>0</v>
      </c>
      <c r="H2244" s="28" t="n">
        <v>0</v>
      </c>
      <c r="I2244" s="28" t="n">
        <v>0</v>
      </c>
      <c r="J2244" s="28" t="n">
        <v>153</v>
      </c>
      <c r="K2244" s="28" t="n">
        <v>4</v>
      </c>
      <c r="L2244" s="28" t="n">
        <v>2</v>
      </c>
      <c r="M2244" s="28" t="s">
        <v>145</v>
      </c>
      <c r="N2244" s="28" t="s">
        <v>138</v>
      </c>
      <c r="O2244" s="29" t="n">
        <v>46044</v>
      </c>
      <c r="P2244" s="28" t="n">
        <f aca="false">ROUNDDOWN(($B2244-$O2244)/30,0)</f>
        <v>4</v>
      </c>
      <c r="Q2244" s="28" t="str">
        <f aca="false">TEXT($B2244,"yyyy-mm")</f>
        <v>2026-05</v>
      </c>
      <c r="R2244" s="28" t="n">
        <f aca="false">IF(AND($O2244&gt;=DATE(2025,1,1),$O2244&lt;=DATE(2025,4,30)),1,0)</f>
        <v>0</v>
      </c>
    </row>
    <row r="2245" customFormat="false" ht="15" hidden="false" customHeight="false" outlineLevel="0" collapsed="false">
      <c r="A2245" s="28" t="n">
        <v>238</v>
      </c>
      <c r="B2245" s="29" t="n">
        <v>46203</v>
      </c>
      <c r="C2245" s="28" t="n">
        <v>91833.35</v>
      </c>
      <c r="D2245" s="28" t="n">
        <v>0</v>
      </c>
      <c r="E2245" s="28" t="n">
        <v>0</v>
      </c>
      <c r="F2245" s="28" t="s">
        <v>345</v>
      </c>
      <c r="G2245" s="28" t="n">
        <v>0</v>
      </c>
      <c r="H2245" s="28" t="n">
        <v>0</v>
      </c>
      <c r="I2245" s="28" t="n">
        <v>0</v>
      </c>
      <c r="J2245" s="28" t="n">
        <v>153</v>
      </c>
      <c r="K2245" s="28" t="n">
        <v>4</v>
      </c>
      <c r="L2245" s="28" t="n">
        <v>2</v>
      </c>
      <c r="M2245" s="28" t="s">
        <v>145</v>
      </c>
      <c r="N2245" s="28" t="s">
        <v>138</v>
      </c>
      <c r="O2245" s="29" t="n">
        <v>46044</v>
      </c>
      <c r="P2245" s="28" t="n">
        <f aca="false">ROUNDDOWN(($B2245-$O2245)/30,0)</f>
        <v>5</v>
      </c>
      <c r="Q2245" s="28" t="str">
        <f aca="false">TEXT($B2245,"yyyy-mm")</f>
        <v>2026-06</v>
      </c>
      <c r="R2245" s="28" t="n">
        <f aca="false">IF(AND($O2245&gt;=DATE(2025,1,1),$O2245&lt;=DATE(2025,4,30)),1,0)</f>
        <v>0</v>
      </c>
    </row>
    <row r="2246" customFormat="false" ht="15" hidden="false" customHeight="false" outlineLevel="0" collapsed="false">
      <c r="A2246" s="28" t="n">
        <v>238</v>
      </c>
      <c r="B2246" s="29" t="n">
        <v>46234</v>
      </c>
      <c r="C2246" s="28" t="n">
        <v>87000.02</v>
      </c>
      <c r="D2246" s="28" t="n">
        <v>0</v>
      </c>
      <c r="E2246" s="28" t="n">
        <v>0</v>
      </c>
      <c r="F2246" s="28" t="s">
        <v>345</v>
      </c>
      <c r="G2246" s="28" t="n">
        <v>0</v>
      </c>
      <c r="H2246" s="28" t="n">
        <v>0</v>
      </c>
      <c r="I2246" s="28" t="n">
        <v>0</v>
      </c>
      <c r="J2246" s="28" t="n">
        <v>153</v>
      </c>
      <c r="K2246" s="28" t="n">
        <v>4</v>
      </c>
      <c r="L2246" s="28" t="n">
        <v>2</v>
      </c>
      <c r="M2246" s="28" t="s">
        <v>145</v>
      </c>
      <c r="N2246" s="28" t="s">
        <v>138</v>
      </c>
      <c r="O2246" s="29" t="n">
        <v>46044</v>
      </c>
      <c r="P2246" s="28" t="n">
        <f aca="false">ROUNDDOWN(($B2246-$O2246)/30,0)</f>
        <v>6</v>
      </c>
      <c r="Q2246" s="28" t="str">
        <f aca="false">TEXT($B2246,"yyyy-mm")</f>
        <v>2026-07</v>
      </c>
      <c r="R2246" s="28" t="n">
        <f aca="false">IF(AND($O2246&gt;=DATE(2025,1,1),$O2246&lt;=DATE(2025,4,30)),1,0)</f>
        <v>0</v>
      </c>
    </row>
    <row r="2247" customFormat="false" ht="15" hidden="false" customHeight="false" outlineLevel="0" collapsed="false">
      <c r="A2247" s="28" t="n">
        <v>238</v>
      </c>
      <c r="B2247" s="29" t="n">
        <v>46265</v>
      </c>
      <c r="C2247" s="28" t="n">
        <v>82166.69</v>
      </c>
      <c r="D2247" s="28" t="n">
        <v>0</v>
      </c>
      <c r="E2247" s="28" t="n">
        <v>0</v>
      </c>
      <c r="F2247" s="28" t="s">
        <v>345</v>
      </c>
      <c r="G2247" s="28" t="n">
        <v>0</v>
      </c>
      <c r="H2247" s="28" t="n">
        <v>0</v>
      </c>
      <c r="I2247" s="28" t="n">
        <v>0</v>
      </c>
      <c r="J2247" s="28" t="n">
        <v>153</v>
      </c>
      <c r="K2247" s="28" t="n">
        <v>4</v>
      </c>
      <c r="L2247" s="28" t="n">
        <v>2</v>
      </c>
      <c r="M2247" s="28" t="s">
        <v>145</v>
      </c>
      <c r="N2247" s="28" t="s">
        <v>138</v>
      </c>
      <c r="O2247" s="29" t="n">
        <v>46044</v>
      </c>
      <c r="P2247" s="28" t="n">
        <f aca="false">ROUNDDOWN(($B2247-$O2247)/30,0)</f>
        <v>7</v>
      </c>
      <c r="Q2247" s="28" t="str">
        <f aca="false">TEXT($B2247,"yyyy-mm")</f>
        <v>2026-08</v>
      </c>
      <c r="R2247" s="28" t="n">
        <f aca="false">IF(AND($O2247&gt;=DATE(2025,1,1),$O2247&lt;=DATE(2025,4,30)),1,0)</f>
        <v>0</v>
      </c>
    </row>
    <row r="2248" customFormat="false" ht="15" hidden="false" customHeight="false" outlineLevel="0" collapsed="false">
      <c r="A2248" s="28" t="n">
        <v>239</v>
      </c>
      <c r="B2248" s="29" t="n">
        <v>46081</v>
      </c>
      <c r="C2248" s="28" t="n">
        <v>5600</v>
      </c>
      <c r="D2248" s="28" t="n">
        <v>0</v>
      </c>
      <c r="E2248" s="28" t="n">
        <v>0</v>
      </c>
      <c r="F2248" s="28" t="s">
        <v>345</v>
      </c>
      <c r="G2248" s="28" t="n">
        <v>0</v>
      </c>
      <c r="H2248" s="28" t="n">
        <v>0</v>
      </c>
      <c r="I2248" s="28" t="n">
        <v>0</v>
      </c>
      <c r="J2248" s="28" t="n">
        <v>345</v>
      </c>
      <c r="K2248" s="28" t="n">
        <v>1</v>
      </c>
      <c r="L2248" s="28" t="n">
        <v>3</v>
      </c>
      <c r="M2248" s="28" t="s">
        <v>146</v>
      </c>
      <c r="N2248" s="28" t="s">
        <v>138</v>
      </c>
      <c r="O2248" s="29" t="n">
        <v>46066</v>
      </c>
      <c r="P2248" s="28" t="n">
        <f aca="false">ROUNDDOWN(($B2248-$O2248)/30,0)</f>
        <v>0</v>
      </c>
      <c r="Q2248" s="28" t="str">
        <f aca="false">TEXT($B2248,"yyyy-mm")</f>
        <v>2026-02</v>
      </c>
      <c r="R2248" s="28" t="n">
        <f aca="false">IF(AND($O2248&gt;=DATE(2025,1,1),$O2248&lt;=DATE(2025,4,30)),1,0)</f>
        <v>0</v>
      </c>
    </row>
    <row r="2249" customFormat="false" ht="15" hidden="false" customHeight="false" outlineLevel="0" collapsed="false">
      <c r="A2249" s="28" t="n">
        <v>239</v>
      </c>
      <c r="B2249" s="29" t="n">
        <v>46112</v>
      </c>
      <c r="C2249" s="28" t="n">
        <v>0</v>
      </c>
      <c r="D2249" s="28" t="n">
        <v>0</v>
      </c>
      <c r="E2249" s="28" t="n">
        <v>0</v>
      </c>
      <c r="F2249" s="28" t="s">
        <v>345</v>
      </c>
      <c r="G2249" s="28" t="n">
        <v>0</v>
      </c>
      <c r="H2249" s="28" t="n">
        <v>0</v>
      </c>
      <c r="I2249" s="28" t="n">
        <v>0</v>
      </c>
      <c r="J2249" s="28" t="n">
        <v>345</v>
      </c>
      <c r="K2249" s="28" t="n">
        <v>1</v>
      </c>
      <c r="L2249" s="28" t="n">
        <v>3</v>
      </c>
      <c r="M2249" s="28" t="s">
        <v>146</v>
      </c>
      <c r="N2249" s="28" t="s">
        <v>138</v>
      </c>
      <c r="O2249" s="29" t="n">
        <v>46066</v>
      </c>
      <c r="P2249" s="28" t="n">
        <f aca="false">ROUNDDOWN(($B2249-$O2249)/30,0)</f>
        <v>1</v>
      </c>
      <c r="Q2249" s="28" t="str">
        <f aca="false">TEXT($B2249,"yyyy-mm")</f>
        <v>2026-03</v>
      </c>
      <c r="R2249" s="28" t="n">
        <f aca="false">IF(AND($O2249&gt;=DATE(2025,1,1),$O2249&lt;=DATE(2025,4,30)),1,0)</f>
        <v>0</v>
      </c>
    </row>
    <row r="2250" customFormat="false" ht="15" hidden="false" customHeight="false" outlineLevel="0" collapsed="false">
      <c r="A2250" s="28" t="n">
        <v>240</v>
      </c>
      <c r="B2250" s="29" t="n">
        <v>45443</v>
      </c>
      <c r="C2250" s="28" t="n">
        <v>38800</v>
      </c>
      <c r="D2250" s="28" t="n">
        <v>0</v>
      </c>
      <c r="E2250" s="28" t="n">
        <v>0</v>
      </c>
      <c r="F2250" s="28" t="s">
        <v>345</v>
      </c>
      <c r="G2250" s="28" t="n">
        <v>0</v>
      </c>
      <c r="H2250" s="28" t="n">
        <v>0</v>
      </c>
      <c r="I2250" s="28" t="n">
        <v>0</v>
      </c>
      <c r="J2250" s="28" t="n">
        <v>245</v>
      </c>
      <c r="K2250" s="28" t="n">
        <v>6</v>
      </c>
      <c r="L2250" s="28" t="n">
        <v>2</v>
      </c>
      <c r="M2250" s="28" t="s">
        <v>147</v>
      </c>
      <c r="N2250" s="28" t="s">
        <v>138</v>
      </c>
      <c r="O2250" s="29" t="n">
        <v>45423</v>
      </c>
      <c r="P2250" s="28" t="n">
        <f aca="false">ROUNDDOWN(($B2250-$O2250)/30,0)</f>
        <v>0</v>
      </c>
      <c r="Q2250" s="28" t="str">
        <f aca="false">TEXT($B2250,"yyyy-mm")</f>
        <v>2024-05</v>
      </c>
      <c r="R2250" s="28" t="n">
        <f aca="false">IF(AND($O2250&gt;=DATE(2025,1,1),$O2250&lt;=DATE(2025,4,30)),1,0)</f>
        <v>0</v>
      </c>
    </row>
    <row r="2251" customFormat="false" ht="15" hidden="false" customHeight="false" outlineLevel="0" collapsed="false">
      <c r="A2251" s="28" t="n">
        <v>240</v>
      </c>
      <c r="B2251" s="29" t="n">
        <v>45473</v>
      </c>
      <c r="C2251" s="28" t="n">
        <v>35815.38</v>
      </c>
      <c r="D2251" s="28" t="n">
        <v>0</v>
      </c>
      <c r="E2251" s="28" t="n">
        <v>0</v>
      </c>
      <c r="F2251" s="28" t="s">
        <v>345</v>
      </c>
      <c r="G2251" s="28" t="n">
        <v>0</v>
      </c>
      <c r="H2251" s="28" t="n">
        <v>0</v>
      </c>
      <c r="I2251" s="28" t="n">
        <v>0</v>
      </c>
      <c r="J2251" s="28" t="n">
        <v>245</v>
      </c>
      <c r="K2251" s="28" t="n">
        <v>6</v>
      </c>
      <c r="L2251" s="28" t="n">
        <v>2</v>
      </c>
      <c r="M2251" s="28" t="s">
        <v>147</v>
      </c>
      <c r="N2251" s="28" t="s">
        <v>138</v>
      </c>
      <c r="O2251" s="29" t="n">
        <v>45423</v>
      </c>
      <c r="P2251" s="28" t="n">
        <f aca="false">ROUNDDOWN(($B2251-$O2251)/30,0)</f>
        <v>1</v>
      </c>
      <c r="Q2251" s="28" t="str">
        <f aca="false">TEXT($B2251,"yyyy-mm")</f>
        <v>2024-06</v>
      </c>
      <c r="R2251" s="28" t="n">
        <f aca="false">IF(AND($O2251&gt;=DATE(2025,1,1),$O2251&lt;=DATE(2025,4,30)),1,0)</f>
        <v>0</v>
      </c>
    </row>
    <row r="2252" customFormat="false" ht="15" hidden="false" customHeight="false" outlineLevel="0" collapsed="false">
      <c r="A2252" s="28" t="n">
        <v>240</v>
      </c>
      <c r="B2252" s="29" t="n">
        <v>45504</v>
      </c>
      <c r="C2252" s="28" t="n">
        <v>32830.76</v>
      </c>
      <c r="D2252" s="28" t="n">
        <v>0</v>
      </c>
      <c r="E2252" s="28" t="n">
        <v>0</v>
      </c>
      <c r="F2252" s="28" t="s">
        <v>345</v>
      </c>
      <c r="G2252" s="28" t="n">
        <v>0</v>
      </c>
      <c r="H2252" s="28" t="n">
        <v>0</v>
      </c>
      <c r="I2252" s="28" t="n">
        <v>0</v>
      </c>
      <c r="J2252" s="28" t="n">
        <v>245</v>
      </c>
      <c r="K2252" s="28" t="n">
        <v>6</v>
      </c>
      <c r="L2252" s="28" t="n">
        <v>2</v>
      </c>
      <c r="M2252" s="28" t="s">
        <v>147</v>
      </c>
      <c r="N2252" s="28" t="s">
        <v>138</v>
      </c>
      <c r="O2252" s="29" t="n">
        <v>45423</v>
      </c>
      <c r="P2252" s="28" t="n">
        <f aca="false">ROUNDDOWN(($B2252-$O2252)/30,0)</f>
        <v>2</v>
      </c>
      <c r="Q2252" s="28" t="str">
        <f aca="false">TEXT($B2252,"yyyy-mm")</f>
        <v>2024-07</v>
      </c>
      <c r="R2252" s="28" t="n">
        <f aca="false">IF(AND($O2252&gt;=DATE(2025,1,1),$O2252&lt;=DATE(2025,4,30)),1,0)</f>
        <v>0</v>
      </c>
    </row>
    <row r="2253" customFormat="false" ht="15" hidden="false" customHeight="false" outlineLevel="0" collapsed="false">
      <c r="A2253" s="28" t="n">
        <v>240</v>
      </c>
      <c r="B2253" s="29" t="n">
        <v>45535</v>
      </c>
      <c r="C2253" s="28" t="n">
        <v>29846.14</v>
      </c>
      <c r="D2253" s="28" t="n">
        <v>0</v>
      </c>
      <c r="E2253" s="28" t="n">
        <v>0</v>
      </c>
      <c r="F2253" s="28" t="s">
        <v>345</v>
      </c>
      <c r="G2253" s="28" t="n">
        <v>0</v>
      </c>
      <c r="H2253" s="28" t="n">
        <v>0</v>
      </c>
      <c r="I2253" s="28" t="n">
        <v>0</v>
      </c>
      <c r="J2253" s="28" t="n">
        <v>245</v>
      </c>
      <c r="K2253" s="28" t="n">
        <v>6</v>
      </c>
      <c r="L2253" s="28" t="n">
        <v>2</v>
      </c>
      <c r="M2253" s="28" t="s">
        <v>147</v>
      </c>
      <c r="N2253" s="28" t="s">
        <v>138</v>
      </c>
      <c r="O2253" s="29" t="n">
        <v>45423</v>
      </c>
      <c r="P2253" s="28" t="n">
        <f aca="false">ROUNDDOWN(($B2253-$O2253)/30,0)</f>
        <v>3</v>
      </c>
      <c r="Q2253" s="28" t="str">
        <f aca="false">TEXT($B2253,"yyyy-mm")</f>
        <v>2024-08</v>
      </c>
      <c r="R2253" s="28" t="n">
        <f aca="false">IF(AND($O2253&gt;=DATE(2025,1,1),$O2253&lt;=DATE(2025,4,30)),1,0)</f>
        <v>0</v>
      </c>
    </row>
    <row r="2254" customFormat="false" ht="15" hidden="false" customHeight="false" outlineLevel="0" collapsed="false">
      <c r="A2254" s="28" t="n">
        <v>240</v>
      </c>
      <c r="B2254" s="29" t="n">
        <v>45565</v>
      </c>
      <c r="C2254" s="28" t="n">
        <v>26861.52</v>
      </c>
      <c r="D2254" s="28" t="n">
        <v>0</v>
      </c>
      <c r="E2254" s="28" t="n">
        <v>0</v>
      </c>
      <c r="F2254" s="28" t="s">
        <v>345</v>
      </c>
      <c r="G2254" s="28" t="n">
        <v>0</v>
      </c>
      <c r="H2254" s="28" t="n">
        <v>0</v>
      </c>
      <c r="I2254" s="28" t="n">
        <v>0</v>
      </c>
      <c r="J2254" s="28" t="n">
        <v>245</v>
      </c>
      <c r="K2254" s="28" t="n">
        <v>6</v>
      </c>
      <c r="L2254" s="28" t="n">
        <v>2</v>
      </c>
      <c r="M2254" s="28" t="s">
        <v>147</v>
      </c>
      <c r="N2254" s="28" t="s">
        <v>138</v>
      </c>
      <c r="O2254" s="29" t="n">
        <v>45423</v>
      </c>
      <c r="P2254" s="28" t="n">
        <f aca="false">ROUNDDOWN(($B2254-$O2254)/30,0)</f>
        <v>4</v>
      </c>
      <c r="Q2254" s="28" t="str">
        <f aca="false">TEXT($B2254,"yyyy-mm")</f>
        <v>2024-09</v>
      </c>
      <c r="R2254" s="28" t="n">
        <f aca="false">IF(AND($O2254&gt;=DATE(2025,1,1),$O2254&lt;=DATE(2025,4,30)),1,0)</f>
        <v>0</v>
      </c>
    </row>
    <row r="2255" customFormat="false" ht="15" hidden="false" customHeight="false" outlineLevel="0" collapsed="false">
      <c r="A2255" s="28" t="n">
        <v>240</v>
      </c>
      <c r="B2255" s="29" t="n">
        <v>45596</v>
      </c>
      <c r="C2255" s="28" t="n">
        <v>23876.9</v>
      </c>
      <c r="D2255" s="28" t="n">
        <v>0</v>
      </c>
      <c r="E2255" s="28" t="n">
        <v>0</v>
      </c>
      <c r="F2255" s="28" t="s">
        <v>345</v>
      </c>
      <c r="G2255" s="28" t="n">
        <v>0</v>
      </c>
      <c r="H2255" s="28" t="n">
        <v>0</v>
      </c>
      <c r="I2255" s="28" t="n">
        <v>0</v>
      </c>
      <c r="J2255" s="28" t="n">
        <v>245</v>
      </c>
      <c r="K2255" s="28" t="n">
        <v>6</v>
      </c>
      <c r="L2255" s="28" t="n">
        <v>2</v>
      </c>
      <c r="M2255" s="28" t="s">
        <v>147</v>
      </c>
      <c r="N2255" s="28" t="s">
        <v>138</v>
      </c>
      <c r="O2255" s="29" t="n">
        <v>45423</v>
      </c>
      <c r="P2255" s="28" t="n">
        <f aca="false">ROUNDDOWN(($B2255-$O2255)/30,0)</f>
        <v>5</v>
      </c>
      <c r="Q2255" s="28" t="str">
        <f aca="false">TEXT($B2255,"yyyy-mm")</f>
        <v>2024-10</v>
      </c>
      <c r="R2255" s="28" t="n">
        <f aca="false">IF(AND($O2255&gt;=DATE(2025,1,1),$O2255&lt;=DATE(2025,4,30)),1,0)</f>
        <v>0</v>
      </c>
    </row>
    <row r="2256" customFormat="false" ht="15" hidden="false" customHeight="false" outlineLevel="0" collapsed="false">
      <c r="A2256" s="28" t="n">
        <v>240</v>
      </c>
      <c r="B2256" s="29" t="n">
        <v>45626</v>
      </c>
      <c r="C2256" s="28" t="n">
        <v>20892.28</v>
      </c>
      <c r="D2256" s="28" t="n">
        <v>0</v>
      </c>
      <c r="E2256" s="28" t="n">
        <v>0</v>
      </c>
      <c r="F2256" s="28" t="s">
        <v>345</v>
      </c>
      <c r="G2256" s="28" t="n">
        <v>0</v>
      </c>
      <c r="H2256" s="28" t="n">
        <v>0</v>
      </c>
      <c r="I2256" s="28" t="n">
        <v>0</v>
      </c>
      <c r="J2256" s="28" t="n">
        <v>245</v>
      </c>
      <c r="K2256" s="28" t="n">
        <v>6</v>
      </c>
      <c r="L2256" s="28" t="n">
        <v>2</v>
      </c>
      <c r="M2256" s="28" t="s">
        <v>147</v>
      </c>
      <c r="N2256" s="28" t="s">
        <v>138</v>
      </c>
      <c r="O2256" s="29" t="n">
        <v>45423</v>
      </c>
      <c r="P2256" s="28" t="n">
        <f aca="false">ROUNDDOWN(($B2256-$O2256)/30,0)</f>
        <v>6</v>
      </c>
      <c r="Q2256" s="28" t="str">
        <f aca="false">TEXT($B2256,"yyyy-mm")</f>
        <v>2024-11</v>
      </c>
      <c r="R2256" s="28" t="n">
        <f aca="false">IF(AND($O2256&gt;=DATE(2025,1,1),$O2256&lt;=DATE(2025,4,30)),1,0)</f>
        <v>0</v>
      </c>
    </row>
    <row r="2257" customFormat="false" ht="15" hidden="false" customHeight="false" outlineLevel="0" collapsed="false">
      <c r="A2257" s="28" t="n">
        <v>240</v>
      </c>
      <c r="B2257" s="29" t="n">
        <v>45657</v>
      </c>
      <c r="C2257" s="28" t="n">
        <v>17907.66</v>
      </c>
      <c r="D2257" s="28" t="n">
        <v>0</v>
      </c>
      <c r="E2257" s="28" t="n">
        <v>0</v>
      </c>
      <c r="F2257" s="28" t="s">
        <v>345</v>
      </c>
      <c r="G2257" s="28" t="n">
        <v>0</v>
      </c>
      <c r="H2257" s="28" t="n">
        <v>0</v>
      </c>
      <c r="I2257" s="28" t="n">
        <v>0</v>
      </c>
      <c r="J2257" s="28" t="n">
        <v>245</v>
      </c>
      <c r="K2257" s="28" t="n">
        <v>6</v>
      </c>
      <c r="L2257" s="28" t="n">
        <v>2</v>
      </c>
      <c r="M2257" s="28" t="s">
        <v>147</v>
      </c>
      <c r="N2257" s="28" t="s">
        <v>138</v>
      </c>
      <c r="O2257" s="29" t="n">
        <v>45423</v>
      </c>
      <c r="P2257" s="28" t="n">
        <f aca="false">ROUNDDOWN(($B2257-$O2257)/30,0)</f>
        <v>7</v>
      </c>
      <c r="Q2257" s="28" t="str">
        <f aca="false">TEXT($B2257,"yyyy-mm")</f>
        <v>2024-12</v>
      </c>
      <c r="R2257" s="28" t="n">
        <f aca="false">IF(AND($O2257&gt;=DATE(2025,1,1),$O2257&lt;=DATE(2025,4,30)),1,0)</f>
        <v>0</v>
      </c>
    </row>
    <row r="2258" customFormat="false" ht="15" hidden="false" customHeight="false" outlineLevel="0" collapsed="false">
      <c r="A2258" s="28" t="n">
        <v>240</v>
      </c>
      <c r="B2258" s="29" t="n">
        <v>45688</v>
      </c>
      <c r="C2258" s="28" t="n">
        <v>14923.04</v>
      </c>
      <c r="D2258" s="28" t="n">
        <v>0</v>
      </c>
      <c r="E2258" s="28" t="n">
        <v>0</v>
      </c>
      <c r="F2258" s="28" t="s">
        <v>345</v>
      </c>
      <c r="G2258" s="28" t="n">
        <v>0</v>
      </c>
      <c r="H2258" s="28" t="n">
        <v>0</v>
      </c>
      <c r="I2258" s="28" t="n">
        <v>0</v>
      </c>
      <c r="J2258" s="28" t="n">
        <v>245</v>
      </c>
      <c r="K2258" s="28" t="n">
        <v>6</v>
      </c>
      <c r="L2258" s="28" t="n">
        <v>2</v>
      </c>
      <c r="M2258" s="28" t="s">
        <v>147</v>
      </c>
      <c r="N2258" s="28" t="s">
        <v>138</v>
      </c>
      <c r="O2258" s="29" t="n">
        <v>45423</v>
      </c>
      <c r="P2258" s="28" t="n">
        <f aca="false">ROUNDDOWN(($B2258-$O2258)/30,0)</f>
        <v>8</v>
      </c>
      <c r="Q2258" s="28" t="str">
        <f aca="false">TEXT($B2258,"yyyy-mm")</f>
        <v>2025-01</v>
      </c>
      <c r="R2258" s="28" t="n">
        <f aca="false">IF(AND($O2258&gt;=DATE(2025,1,1),$O2258&lt;=DATE(2025,4,30)),1,0)</f>
        <v>0</v>
      </c>
    </row>
    <row r="2259" customFormat="false" ht="15" hidden="false" customHeight="false" outlineLevel="0" collapsed="false">
      <c r="A2259" s="28" t="n">
        <v>240</v>
      </c>
      <c r="B2259" s="29" t="n">
        <v>45716</v>
      </c>
      <c r="C2259" s="28" t="n">
        <v>11938.42</v>
      </c>
      <c r="D2259" s="28" t="n">
        <v>0</v>
      </c>
      <c r="E2259" s="28" t="n">
        <v>0</v>
      </c>
      <c r="F2259" s="28" t="s">
        <v>345</v>
      </c>
      <c r="G2259" s="28" t="n">
        <v>0</v>
      </c>
      <c r="H2259" s="28" t="n">
        <v>0</v>
      </c>
      <c r="I2259" s="28" t="n">
        <v>0</v>
      </c>
      <c r="J2259" s="28" t="n">
        <v>245</v>
      </c>
      <c r="K2259" s="28" t="n">
        <v>6</v>
      </c>
      <c r="L2259" s="28" t="n">
        <v>2</v>
      </c>
      <c r="M2259" s="28" t="s">
        <v>147</v>
      </c>
      <c r="N2259" s="28" t="s">
        <v>138</v>
      </c>
      <c r="O2259" s="29" t="n">
        <v>45423</v>
      </c>
      <c r="P2259" s="28" t="n">
        <f aca="false">ROUNDDOWN(($B2259-$O2259)/30,0)</f>
        <v>9</v>
      </c>
      <c r="Q2259" s="28" t="str">
        <f aca="false">TEXT($B2259,"yyyy-mm")</f>
        <v>2025-02</v>
      </c>
      <c r="R2259" s="28" t="n">
        <f aca="false">IF(AND($O2259&gt;=DATE(2025,1,1),$O2259&lt;=DATE(2025,4,30)),1,0)</f>
        <v>0</v>
      </c>
    </row>
    <row r="2260" customFormat="false" ht="15" hidden="false" customHeight="false" outlineLevel="0" collapsed="false">
      <c r="A2260" s="28" t="n">
        <v>240</v>
      </c>
      <c r="B2260" s="29" t="n">
        <v>45747</v>
      </c>
      <c r="C2260" s="28" t="n">
        <v>8953.8</v>
      </c>
      <c r="D2260" s="28" t="n">
        <v>0</v>
      </c>
      <c r="E2260" s="28" t="n">
        <v>0</v>
      </c>
      <c r="F2260" s="28" t="s">
        <v>345</v>
      </c>
      <c r="G2260" s="28" t="n">
        <v>0</v>
      </c>
      <c r="H2260" s="28" t="n">
        <v>0</v>
      </c>
      <c r="I2260" s="28" t="n">
        <v>0</v>
      </c>
      <c r="J2260" s="28" t="n">
        <v>245</v>
      </c>
      <c r="K2260" s="28" t="n">
        <v>6</v>
      </c>
      <c r="L2260" s="28" t="n">
        <v>2</v>
      </c>
      <c r="M2260" s="28" t="s">
        <v>147</v>
      </c>
      <c r="N2260" s="28" t="s">
        <v>138</v>
      </c>
      <c r="O2260" s="29" t="n">
        <v>45423</v>
      </c>
      <c r="P2260" s="28" t="n">
        <f aca="false">ROUNDDOWN(($B2260-$O2260)/30,0)</f>
        <v>10</v>
      </c>
      <c r="Q2260" s="28" t="str">
        <f aca="false">TEXT($B2260,"yyyy-mm")</f>
        <v>2025-03</v>
      </c>
      <c r="R2260" s="28" t="n">
        <f aca="false">IF(AND($O2260&gt;=DATE(2025,1,1),$O2260&lt;=DATE(2025,4,30)),1,0)</f>
        <v>0</v>
      </c>
    </row>
    <row r="2261" customFormat="false" ht="15" hidden="false" customHeight="false" outlineLevel="0" collapsed="false">
      <c r="A2261" s="28" t="n">
        <v>240</v>
      </c>
      <c r="B2261" s="29" t="n">
        <v>45777</v>
      </c>
      <c r="C2261" s="28" t="n">
        <v>5969.18</v>
      </c>
      <c r="D2261" s="28" t="n">
        <v>0</v>
      </c>
      <c r="E2261" s="28" t="n">
        <v>0</v>
      </c>
      <c r="F2261" s="28" t="s">
        <v>345</v>
      </c>
      <c r="G2261" s="28" t="n">
        <v>0</v>
      </c>
      <c r="H2261" s="28" t="n">
        <v>0</v>
      </c>
      <c r="I2261" s="28" t="n">
        <v>0</v>
      </c>
      <c r="J2261" s="28" t="n">
        <v>245</v>
      </c>
      <c r="K2261" s="28" t="n">
        <v>6</v>
      </c>
      <c r="L2261" s="28" t="n">
        <v>2</v>
      </c>
      <c r="M2261" s="28" t="s">
        <v>147</v>
      </c>
      <c r="N2261" s="28" t="s">
        <v>138</v>
      </c>
      <c r="O2261" s="29" t="n">
        <v>45423</v>
      </c>
      <c r="P2261" s="28" t="n">
        <f aca="false">ROUNDDOWN(($B2261-$O2261)/30,0)</f>
        <v>11</v>
      </c>
      <c r="Q2261" s="28" t="str">
        <f aca="false">TEXT($B2261,"yyyy-mm")</f>
        <v>2025-04</v>
      </c>
      <c r="R2261" s="28" t="n">
        <f aca="false">IF(AND($O2261&gt;=DATE(2025,1,1),$O2261&lt;=DATE(2025,4,30)),1,0)</f>
        <v>0</v>
      </c>
    </row>
    <row r="2262" customFormat="false" ht="15" hidden="false" customHeight="false" outlineLevel="0" collapsed="false">
      <c r="A2262" s="28" t="n">
        <v>240</v>
      </c>
      <c r="B2262" s="29" t="n">
        <v>45808</v>
      </c>
      <c r="C2262" s="28" t="n">
        <v>2984.56</v>
      </c>
      <c r="D2262" s="28" t="n">
        <v>0</v>
      </c>
      <c r="E2262" s="28" t="n">
        <v>0</v>
      </c>
      <c r="F2262" s="28" t="s">
        <v>345</v>
      </c>
      <c r="G2262" s="28" t="n">
        <v>0</v>
      </c>
      <c r="H2262" s="28" t="n">
        <v>0</v>
      </c>
      <c r="I2262" s="28" t="n">
        <v>0</v>
      </c>
      <c r="J2262" s="28" t="n">
        <v>245</v>
      </c>
      <c r="K2262" s="28" t="n">
        <v>6</v>
      </c>
      <c r="L2262" s="28" t="n">
        <v>2</v>
      </c>
      <c r="M2262" s="28" t="s">
        <v>147</v>
      </c>
      <c r="N2262" s="28" t="s">
        <v>138</v>
      </c>
      <c r="O2262" s="29" t="n">
        <v>45423</v>
      </c>
      <c r="P2262" s="28" t="n">
        <f aca="false">ROUNDDOWN(($B2262-$O2262)/30,0)</f>
        <v>12</v>
      </c>
      <c r="Q2262" s="28" t="str">
        <f aca="false">TEXT($B2262,"yyyy-mm")</f>
        <v>2025-05</v>
      </c>
      <c r="R2262" s="28" t="n">
        <f aca="false">IF(AND($O2262&gt;=DATE(2025,1,1),$O2262&lt;=DATE(2025,4,30)),1,0)</f>
        <v>0</v>
      </c>
    </row>
    <row r="2263" customFormat="false" ht="15" hidden="false" customHeight="false" outlineLevel="0" collapsed="false">
      <c r="A2263" s="28" t="n">
        <v>240</v>
      </c>
      <c r="B2263" s="29" t="n">
        <v>45838</v>
      </c>
      <c r="C2263" s="28" t="n">
        <v>0</v>
      </c>
      <c r="D2263" s="28" t="n">
        <v>0</v>
      </c>
      <c r="E2263" s="28" t="n">
        <v>0</v>
      </c>
      <c r="F2263" s="28" t="s">
        <v>345</v>
      </c>
      <c r="G2263" s="28" t="n">
        <v>0</v>
      </c>
      <c r="H2263" s="28" t="n">
        <v>0</v>
      </c>
      <c r="I2263" s="28" t="n">
        <v>0</v>
      </c>
      <c r="J2263" s="28" t="n">
        <v>245</v>
      </c>
      <c r="K2263" s="28" t="n">
        <v>6</v>
      </c>
      <c r="L2263" s="28" t="n">
        <v>2</v>
      </c>
      <c r="M2263" s="28" t="s">
        <v>147</v>
      </c>
      <c r="N2263" s="28" t="s">
        <v>138</v>
      </c>
      <c r="O2263" s="29" t="n">
        <v>45423</v>
      </c>
      <c r="P2263" s="28" t="n">
        <f aca="false">ROUNDDOWN(($B2263-$O2263)/30,0)</f>
        <v>13</v>
      </c>
      <c r="Q2263" s="28" t="str">
        <f aca="false">TEXT($B2263,"yyyy-mm")</f>
        <v>2025-06</v>
      </c>
      <c r="R2263" s="28" t="n">
        <f aca="false">IF(AND($O2263&gt;=DATE(2025,1,1),$O2263&lt;=DATE(2025,4,30)),1,0)</f>
        <v>0</v>
      </c>
    </row>
    <row r="2264" customFormat="false" ht="15" hidden="false" customHeight="false" outlineLevel="0" collapsed="false">
      <c r="A2264" s="28" t="n">
        <v>241</v>
      </c>
      <c r="B2264" s="29" t="n">
        <v>45077</v>
      </c>
      <c r="C2264" s="28" t="n">
        <v>42900</v>
      </c>
      <c r="D2264" s="28" t="n">
        <v>0</v>
      </c>
      <c r="E2264" s="28" t="n">
        <v>0</v>
      </c>
      <c r="F2264" s="28" t="s">
        <v>345</v>
      </c>
      <c r="G2264" s="28" t="n">
        <v>0</v>
      </c>
      <c r="H2264" s="28" t="n">
        <v>0</v>
      </c>
      <c r="I2264" s="28" t="n">
        <v>0</v>
      </c>
      <c r="J2264" s="28" t="n">
        <v>333</v>
      </c>
      <c r="K2264" s="28" t="n">
        <v>2</v>
      </c>
      <c r="L2264" s="28" t="n">
        <v>2</v>
      </c>
      <c r="M2264" s="28" t="s">
        <v>146</v>
      </c>
      <c r="N2264" s="28" t="s">
        <v>138</v>
      </c>
      <c r="O2264" s="29" t="n">
        <v>45057</v>
      </c>
      <c r="P2264" s="28" t="n">
        <f aca="false">ROUNDDOWN(($B2264-$O2264)/30,0)</f>
        <v>0</v>
      </c>
      <c r="Q2264" s="28" t="str">
        <f aca="false">TEXT($B2264,"yyyy-mm")</f>
        <v>2023-05</v>
      </c>
      <c r="R2264" s="28" t="n">
        <f aca="false">IF(AND($O2264&gt;=DATE(2025,1,1),$O2264&lt;=DATE(2025,4,30)),1,0)</f>
        <v>0</v>
      </c>
    </row>
    <row r="2265" customFormat="false" ht="15" hidden="false" customHeight="false" outlineLevel="0" collapsed="false">
      <c r="A2265" s="28" t="n">
        <v>241</v>
      </c>
      <c r="B2265" s="29" t="n">
        <v>45107</v>
      </c>
      <c r="C2265" s="28" t="n">
        <v>39325</v>
      </c>
      <c r="D2265" s="28" t="n">
        <v>0</v>
      </c>
      <c r="E2265" s="28" t="n">
        <v>0</v>
      </c>
      <c r="F2265" s="28" t="s">
        <v>345</v>
      </c>
      <c r="G2265" s="28" t="n">
        <v>0</v>
      </c>
      <c r="H2265" s="28" t="n">
        <v>0</v>
      </c>
      <c r="I2265" s="28" t="n">
        <v>0</v>
      </c>
      <c r="J2265" s="28" t="n">
        <v>333</v>
      </c>
      <c r="K2265" s="28" t="n">
        <v>2</v>
      </c>
      <c r="L2265" s="28" t="n">
        <v>2</v>
      </c>
      <c r="M2265" s="28" t="s">
        <v>146</v>
      </c>
      <c r="N2265" s="28" t="s">
        <v>138</v>
      </c>
      <c r="O2265" s="29" t="n">
        <v>45057</v>
      </c>
      <c r="P2265" s="28" t="n">
        <f aca="false">ROUNDDOWN(($B2265-$O2265)/30,0)</f>
        <v>1</v>
      </c>
      <c r="Q2265" s="28" t="str">
        <f aca="false">TEXT($B2265,"yyyy-mm")</f>
        <v>2023-06</v>
      </c>
      <c r="R2265" s="28" t="n">
        <f aca="false">IF(AND($O2265&gt;=DATE(2025,1,1),$O2265&lt;=DATE(2025,4,30)),1,0)</f>
        <v>0</v>
      </c>
    </row>
    <row r="2266" customFormat="false" ht="15" hidden="false" customHeight="false" outlineLevel="0" collapsed="false">
      <c r="A2266" s="28" t="n">
        <v>241</v>
      </c>
      <c r="B2266" s="29" t="n">
        <v>45138</v>
      </c>
      <c r="C2266" s="28" t="n">
        <v>35750</v>
      </c>
      <c r="D2266" s="28" t="n">
        <v>0</v>
      </c>
      <c r="E2266" s="28" t="n">
        <v>0</v>
      </c>
      <c r="F2266" s="28" t="s">
        <v>345</v>
      </c>
      <c r="G2266" s="28" t="n">
        <v>0</v>
      </c>
      <c r="H2266" s="28" t="n">
        <v>0</v>
      </c>
      <c r="I2266" s="28" t="n">
        <v>0</v>
      </c>
      <c r="J2266" s="28" t="n">
        <v>333</v>
      </c>
      <c r="K2266" s="28" t="n">
        <v>2</v>
      </c>
      <c r="L2266" s="28" t="n">
        <v>2</v>
      </c>
      <c r="M2266" s="28" t="s">
        <v>146</v>
      </c>
      <c r="N2266" s="28" t="s">
        <v>138</v>
      </c>
      <c r="O2266" s="29" t="n">
        <v>45057</v>
      </c>
      <c r="P2266" s="28" t="n">
        <f aca="false">ROUNDDOWN(($B2266-$O2266)/30,0)</f>
        <v>2</v>
      </c>
      <c r="Q2266" s="28" t="str">
        <f aca="false">TEXT($B2266,"yyyy-mm")</f>
        <v>2023-07</v>
      </c>
      <c r="R2266" s="28" t="n">
        <f aca="false">IF(AND($O2266&gt;=DATE(2025,1,1),$O2266&lt;=DATE(2025,4,30)),1,0)</f>
        <v>0</v>
      </c>
    </row>
    <row r="2267" customFormat="false" ht="15" hidden="false" customHeight="false" outlineLevel="0" collapsed="false">
      <c r="A2267" s="28" t="n">
        <v>241</v>
      </c>
      <c r="B2267" s="29" t="n">
        <v>45169</v>
      </c>
      <c r="C2267" s="28" t="n">
        <v>32175</v>
      </c>
      <c r="D2267" s="28" t="n">
        <v>0</v>
      </c>
      <c r="E2267" s="28" t="n">
        <v>0</v>
      </c>
      <c r="F2267" s="28" t="s">
        <v>345</v>
      </c>
      <c r="G2267" s="28" t="n">
        <v>0</v>
      </c>
      <c r="H2267" s="28" t="n">
        <v>0</v>
      </c>
      <c r="I2267" s="28" t="n">
        <v>0</v>
      </c>
      <c r="J2267" s="28" t="n">
        <v>333</v>
      </c>
      <c r="K2267" s="28" t="n">
        <v>2</v>
      </c>
      <c r="L2267" s="28" t="n">
        <v>2</v>
      </c>
      <c r="M2267" s="28" t="s">
        <v>146</v>
      </c>
      <c r="N2267" s="28" t="s">
        <v>138</v>
      </c>
      <c r="O2267" s="29" t="n">
        <v>45057</v>
      </c>
      <c r="P2267" s="28" t="n">
        <f aca="false">ROUNDDOWN(($B2267-$O2267)/30,0)</f>
        <v>3</v>
      </c>
      <c r="Q2267" s="28" t="str">
        <f aca="false">TEXT($B2267,"yyyy-mm")</f>
        <v>2023-08</v>
      </c>
      <c r="R2267" s="28" t="n">
        <f aca="false">IF(AND($O2267&gt;=DATE(2025,1,1),$O2267&lt;=DATE(2025,4,30)),1,0)</f>
        <v>0</v>
      </c>
    </row>
    <row r="2268" customFormat="false" ht="15" hidden="false" customHeight="false" outlineLevel="0" collapsed="false">
      <c r="A2268" s="28" t="n">
        <v>241</v>
      </c>
      <c r="B2268" s="29" t="n">
        <v>45199</v>
      </c>
      <c r="C2268" s="28" t="n">
        <v>28600</v>
      </c>
      <c r="D2268" s="28" t="n">
        <v>0</v>
      </c>
      <c r="E2268" s="28" t="n">
        <v>0</v>
      </c>
      <c r="F2268" s="28" t="s">
        <v>345</v>
      </c>
      <c r="G2268" s="28" t="n">
        <v>0</v>
      </c>
      <c r="H2268" s="28" t="n">
        <v>0</v>
      </c>
      <c r="I2268" s="28" t="n">
        <v>0</v>
      </c>
      <c r="J2268" s="28" t="n">
        <v>333</v>
      </c>
      <c r="K2268" s="28" t="n">
        <v>2</v>
      </c>
      <c r="L2268" s="28" t="n">
        <v>2</v>
      </c>
      <c r="M2268" s="28" t="s">
        <v>146</v>
      </c>
      <c r="N2268" s="28" t="s">
        <v>138</v>
      </c>
      <c r="O2268" s="29" t="n">
        <v>45057</v>
      </c>
      <c r="P2268" s="28" t="n">
        <f aca="false">ROUNDDOWN(($B2268-$O2268)/30,0)</f>
        <v>4</v>
      </c>
      <c r="Q2268" s="28" t="str">
        <f aca="false">TEXT($B2268,"yyyy-mm")</f>
        <v>2023-09</v>
      </c>
      <c r="R2268" s="28" t="n">
        <f aca="false">IF(AND($O2268&gt;=DATE(2025,1,1),$O2268&lt;=DATE(2025,4,30)),1,0)</f>
        <v>0</v>
      </c>
    </row>
    <row r="2269" customFormat="false" ht="15" hidden="false" customHeight="false" outlineLevel="0" collapsed="false">
      <c r="A2269" s="28" t="n">
        <v>241</v>
      </c>
      <c r="B2269" s="29" t="n">
        <v>45230</v>
      </c>
      <c r="C2269" s="28" t="n">
        <v>25025</v>
      </c>
      <c r="D2269" s="28" t="n">
        <v>0</v>
      </c>
      <c r="E2269" s="28" t="n">
        <v>0</v>
      </c>
      <c r="F2269" s="28" t="s">
        <v>345</v>
      </c>
      <c r="G2269" s="28" t="n">
        <v>0</v>
      </c>
      <c r="H2269" s="28" t="n">
        <v>0</v>
      </c>
      <c r="I2269" s="28" t="n">
        <v>0</v>
      </c>
      <c r="J2269" s="28" t="n">
        <v>333</v>
      </c>
      <c r="K2269" s="28" t="n">
        <v>2</v>
      </c>
      <c r="L2269" s="28" t="n">
        <v>2</v>
      </c>
      <c r="M2269" s="28" t="s">
        <v>146</v>
      </c>
      <c r="N2269" s="28" t="s">
        <v>138</v>
      </c>
      <c r="O2269" s="29" t="n">
        <v>45057</v>
      </c>
      <c r="P2269" s="28" t="n">
        <f aca="false">ROUNDDOWN(($B2269-$O2269)/30,0)</f>
        <v>5</v>
      </c>
      <c r="Q2269" s="28" t="str">
        <f aca="false">TEXT($B2269,"yyyy-mm")</f>
        <v>2023-10</v>
      </c>
      <c r="R2269" s="28" t="n">
        <f aca="false">IF(AND($O2269&gt;=DATE(2025,1,1),$O2269&lt;=DATE(2025,4,30)),1,0)</f>
        <v>0</v>
      </c>
    </row>
    <row r="2270" customFormat="false" ht="15" hidden="false" customHeight="false" outlineLevel="0" collapsed="false">
      <c r="A2270" s="28" t="n">
        <v>241</v>
      </c>
      <c r="B2270" s="29" t="n">
        <v>45260</v>
      </c>
      <c r="C2270" s="28" t="n">
        <v>21450</v>
      </c>
      <c r="D2270" s="28" t="n">
        <v>0</v>
      </c>
      <c r="E2270" s="28" t="n">
        <v>0</v>
      </c>
      <c r="F2270" s="28" t="s">
        <v>345</v>
      </c>
      <c r="G2270" s="28" t="n">
        <v>0</v>
      </c>
      <c r="H2270" s="28" t="n">
        <v>0</v>
      </c>
      <c r="I2270" s="28" t="n">
        <v>0</v>
      </c>
      <c r="J2270" s="28" t="n">
        <v>333</v>
      </c>
      <c r="K2270" s="28" t="n">
        <v>2</v>
      </c>
      <c r="L2270" s="28" t="n">
        <v>2</v>
      </c>
      <c r="M2270" s="28" t="s">
        <v>146</v>
      </c>
      <c r="N2270" s="28" t="s">
        <v>138</v>
      </c>
      <c r="O2270" s="29" t="n">
        <v>45057</v>
      </c>
      <c r="P2270" s="28" t="n">
        <f aca="false">ROUNDDOWN(($B2270-$O2270)/30,0)</f>
        <v>6</v>
      </c>
      <c r="Q2270" s="28" t="str">
        <f aca="false">TEXT($B2270,"yyyy-mm")</f>
        <v>2023-11</v>
      </c>
      <c r="R2270" s="28" t="n">
        <f aca="false">IF(AND($O2270&gt;=DATE(2025,1,1),$O2270&lt;=DATE(2025,4,30)),1,0)</f>
        <v>0</v>
      </c>
    </row>
    <row r="2271" customFormat="false" ht="15" hidden="false" customHeight="false" outlineLevel="0" collapsed="false">
      <c r="A2271" s="28" t="n">
        <v>241</v>
      </c>
      <c r="B2271" s="29" t="n">
        <v>45291</v>
      </c>
      <c r="C2271" s="28" t="n">
        <v>17875</v>
      </c>
      <c r="D2271" s="28" t="n">
        <v>0</v>
      </c>
      <c r="E2271" s="28" t="n">
        <v>0</v>
      </c>
      <c r="F2271" s="28" t="s">
        <v>345</v>
      </c>
      <c r="G2271" s="28" t="n">
        <v>0</v>
      </c>
      <c r="H2271" s="28" t="n">
        <v>0</v>
      </c>
      <c r="I2271" s="28" t="n">
        <v>0</v>
      </c>
      <c r="J2271" s="28" t="n">
        <v>333</v>
      </c>
      <c r="K2271" s="28" t="n">
        <v>2</v>
      </c>
      <c r="L2271" s="28" t="n">
        <v>2</v>
      </c>
      <c r="M2271" s="28" t="s">
        <v>146</v>
      </c>
      <c r="N2271" s="28" t="s">
        <v>138</v>
      </c>
      <c r="O2271" s="29" t="n">
        <v>45057</v>
      </c>
      <c r="P2271" s="28" t="n">
        <f aca="false">ROUNDDOWN(($B2271-$O2271)/30,0)</f>
        <v>7</v>
      </c>
      <c r="Q2271" s="28" t="str">
        <f aca="false">TEXT($B2271,"yyyy-mm")</f>
        <v>2023-12</v>
      </c>
      <c r="R2271" s="28" t="n">
        <f aca="false">IF(AND($O2271&gt;=DATE(2025,1,1),$O2271&lt;=DATE(2025,4,30)),1,0)</f>
        <v>0</v>
      </c>
    </row>
    <row r="2272" customFormat="false" ht="15" hidden="false" customHeight="false" outlineLevel="0" collapsed="false">
      <c r="A2272" s="28" t="n">
        <v>241</v>
      </c>
      <c r="B2272" s="29" t="n">
        <v>45322</v>
      </c>
      <c r="C2272" s="28" t="n">
        <v>14300</v>
      </c>
      <c r="D2272" s="28" t="n">
        <v>0</v>
      </c>
      <c r="E2272" s="28" t="n">
        <v>0</v>
      </c>
      <c r="F2272" s="28" t="s">
        <v>345</v>
      </c>
      <c r="G2272" s="28" t="n">
        <v>0</v>
      </c>
      <c r="H2272" s="28" t="n">
        <v>0</v>
      </c>
      <c r="I2272" s="28" t="n">
        <v>0</v>
      </c>
      <c r="J2272" s="28" t="n">
        <v>333</v>
      </c>
      <c r="K2272" s="28" t="n">
        <v>2</v>
      </c>
      <c r="L2272" s="28" t="n">
        <v>2</v>
      </c>
      <c r="M2272" s="28" t="s">
        <v>146</v>
      </c>
      <c r="N2272" s="28" t="s">
        <v>138</v>
      </c>
      <c r="O2272" s="29" t="n">
        <v>45057</v>
      </c>
      <c r="P2272" s="28" t="n">
        <f aca="false">ROUNDDOWN(($B2272-$O2272)/30,0)</f>
        <v>8</v>
      </c>
      <c r="Q2272" s="28" t="str">
        <f aca="false">TEXT($B2272,"yyyy-mm")</f>
        <v>2024-01</v>
      </c>
      <c r="R2272" s="28" t="n">
        <f aca="false">IF(AND($O2272&gt;=DATE(2025,1,1),$O2272&lt;=DATE(2025,4,30)),1,0)</f>
        <v>0</v>
      </c>
    </row>
    <row r="2273" customFormat="false" ht="15" hidden="false" customHeight="false" outlineLevel="0" collapsed="false">
      <c r="A2273" s="28" t="n">
        <v>241</v>
      </c>
      <c r="B2273" s="29" t="n">
        <v>45351</v>
      </c>
      <c r="C2273" s="28" t="n">
        <v>10725</v>
      </c>
      <c r="D2273" s="28" t="n">
        <v>0</v>
      </c>
      <c r="E2273" s="28" t="n">
        <v>0</v>
      </c>
      <c r="F2273" s="28" t="s">
        <v>345</v>
      </c>
      <c r="G2273" s="28" t="n">
        <v>0</v>
      </c>
      <c r="H2273" s="28" t="n">
        <v>0</v>
      </c>
      <c r="I2273" s="28" t="n">
        <v>0</v>
      </c>
      <c r="J2273" s="28" t="n">
        <v>333</v>
      </c>
      <c r="K2273" s="28" t="n">
        <v>2</v>
      </c>
      <c r="L2273" s="28" t="n">
        <v>2</v>
      </c>
      <c r="M2273" s="28" t="s">
        <v>146</v>
      </c>
      <c r="N2273" s="28" t="s">
        <v>138</v>
      </c>
      <c r="O2273" s="29" t="n">
        <v>45057</v>
      </c>
      <c r="P2273" s="28" t="n">
        <f aca="false">ROUNDDOWN(($B2273-$O2273)/30,0)</f>
        <v>9</v>
      </c>
      <c r="Q2273" s="28" t="str">
        <f aca="false">TEXT($B2273,"yyyy-mm")</f>
        <v>2024-02</v>
      </c>
      <c r="R2273" s="28" t="n">
        <f aca="false">IF(AND($O2273&gt;=DATE(2025,1,1),$O2273&lt;=DATE(2025,4,30)),1,0)</f>
        <v>0</v>
      </c>
    </row>
    <row r="2274" customFormat="false" ht="15" hidden="false" customHeight="false" outlineLevel="0" collapsed="false">
      <c r="A2274" s="28" t="n">
        <v>241</v>
      </c>
      <c r="B2274" s="29" t="n">
        <v>45382</v>
      </c>
      <c r="C2274" s="28" t="n">
        <v>7150</v>
      </c>
      <c r="D2274" s="28" t="n">
        <v>0</v>
      </c>
      <c r="E2274" s="28" t="n">
        <v>0</v>
      </c>
      <c r="F2274" s="28" t="s">
        <v>345</v>
      </c>
      <c r="G2274" s="28" t="n">
        <v>0</v>
      </c>
      <c r="H2274" s="28" t="n">
        <v>0</v>
      </c>
      <c r="I2274" s="28" t="n">
        <v>0</v>
      </c>
      <c r="J2274" s="28" t="n">
        <v>333</v>
      </c>
      <c r="K2274" s="28" t="n">
        <v>2</v>
      </c>
      <c r="L2274" s="28" t="n">
        <v>2</v>
      </c>
      <c r="M2274" s="28" t="s">
        <v>146</v>
      </c>
      <c r="N2274" s="28" t="s">
        <v>138</v>
      </c>
      <c r="O2274" s="29" t="n">
        <v>45057</v>
      </c>
      <c r="P2274" s="28" t="n">
        <f aca="false">ROUNDDOWN(($B2274-$O2274)/30,0)</f>
        <v>10</v>
      </c>
      <c r="Q2274" s="28" t="str">
        <f aca="false">TEXT($B2274,"yyyy-mm")</f>
        <v>2024-03</v>
      </c>
      <c r="R2274" s="28" t="n">
        <f aca="false">IF(AND($O2274&gt;=DATE(2025,1,1),$O2274&lt;=DATE(2025,4,30)),1,0)</f>
        <v>0</v>
      </c>
    </row>
    <row r="2275" customFormat="false" ht="15" hidden="false" customHeight="false" outlineLevel="0" collapsed="false">
      <c r="A2275" s="28" t="n">
        <v>241</v>
      </c>
      <c r="B2275" s="29" t="n">
        <v>45412</v>
      </c>
      <c r="C2275" s="28" t="n">
        <v>3575</v>
      </c>
      <c r="D2275" s="28" t="n">
        <v>0</v>
      </c>
      <c r="E2275" s="28" t="n">
        <v>0</v>
      </c>
      <c r="F2275" s="28" t="s">
        <v>345</v>
      </c>
      <c r="G2275" s="28" t="n">
        <v>0</v>
      </c>
      <c r="H2275" s="28" t="n">
        <v>0</v>
      </c>
      <c r="I2275" s="28" t="n">
        <v>0</v>
      </c>
      <c r="J2275" s="28" t="n">
        <v>333</v>
      </c>
      <c r="K2275" s="28" t="n">
        <v>2</v>
      </c>
      <c r="L2275" s="28" t="n">
        <v>2</v>
      </c>
      <c r="M2275" s="28" t="s">
        <v>146</v>
      </c>
      <c r="N2275" s="28" t="s">
        <v>138</v>
      </c>
      <c r="O2275" s="29" t="n">
        <v>45057</v>
      </c>
      <c r="P2275" s="28" t="n">
        <f aca="false">ROUNDDOWN(($B2275-$O2275)/30,0)</f>
        <v>11</v>
      </c>
      <c r="Q2275" s="28" t="str">
        <f aca="false">TEXT($B2275,"yyyy-mm")</f>
        <v>2024-04</v>
      </c>
      <c r="R2275" s="28" t="n">
        <f aca="false">IF(AND($O2275&gt;=DATE(2025,1,1),$O2275&lt;=DATE(2025,4,30)),1,0)</f>
        <v>0</v>
      </c>
    </row>
    <row r="2276" customFormat="false" ht="15" hidden="false" customHeight="false" outlineLevel="0" collapsed="false">
      <c r="A2276" s="28" t="n">
        <v>241</v>
      </c>
      <c r="B2276" s="29" t="n">
        <v>45443</v>
      </c>
      <c r="C2276" s="28" t="n">
        <v>0</v>
      </c>
      <c r="D2276" s="28" t="n">
        <v>0</v>
      </c>
      <c r="E2276" s="28" t="n">
        <v>0</v>
      </c>
      <c r="F2276" s="28" t="s">
        <v>345</v>
      </c>
      <c r="G2276" s="28" t="n">
        <v>0</v>
      </c>
      <c r="H2276" s="28" t="n">
        <v>0</v>
      </c>
      <c r="I2276" s="28" t="n">
        <v>0</v>
      </c>
      <c r="J2276" s="28" t="n">
        <v>333</v>
      </c>
      <c r="K2276" s="28" t="n">
        <v>2</v>
      </c>
      <c r="L2276" s="28" t="n">
        <v>2</v>
      </c>
      <c r="M2276" s="28" t="s">
        <v>146</v>
      </c>
      <c r="N2276" s="28" t="s">
        <v>138</v>
      </c>
      <c r="O2276" s="29" t="n">
        <v>45057</v>
      </c>
      <c r="P2276" s="28" t="n">
        <f aca="false">ROUNDDOWN(($B2276-$O2276)/30,0)</f>
        <v>12</v>
      </c>
      <c r="Q2276" s="28" t="str">
        <f aca="false">TEXT($B2276,"yyyy-mm")</f>
        <v>2024-05</v>
      </c>
      <c r="R2276" s="28" t="n">
        <f aca="false">IF(AND($O2276&gt;=DATE(2025,1,1),$O2276&lt;=DATE(2025,4,30)),1,0)</f>
        <v>0</v>
      </c>
    </row>
    <row r="2277" customFormat="false" ht="15" hidden="false" customHeight="false" outlineLevel="0" collapsed="false">
      <c r="A2277" s="28" t="n">
        <v>242</v>
      </c>
      <c r="B2277" s="29" t="n">
        <v>45961</v>
      </c>
      <c r="C2277" s="28" t="n">
        <v>8000</v>
      </c>
      <c r="D2277" s="28" t="n">
        <v>0</v>
      </c>
      <c r="E2277" s="28" t="n">
        <v>0</v>
      </c>
      <c r="F2277" s="28" t="s">
        <v>345</v>
      </c>
      <c r="G2277" s="28" t="n">
        <v>0</v>
      </c>
      <c r="H2277" s="28" t="n">
        <v>0</v>
      </c>
      <c r="I2277" s="28" t="n">
        <v>0</v>
      </c>
      <c r="J2277" s="28" t="n">
        <v>292</v>
      </c>
      <c r="K2277" s="28" t="n">
        <v>9</v>
      </c>
      <c r="L2277" s="28" t="n">
        <v>3</v>
      </c>
      <c r="M2277" s="28" t="s">
        <v>146</v>
      </c>
      <c r="N2277" s="28" t="s">
        <v>138</v>
      </c>
      <c r="O2277" s="29" t="n">
        <v>45932</v>
      </c>
      <c r="P2277" s="28" t="n">
        <f aca="false">ROUNDDOWN(($B2277-$O2277)/30,0)</f>
        <v>0</v>
      </c>
      <c r="Q2277" s="28" t="str">
        <f aca="false">TEXT($B2277,"yyyy-mm")</f>
        <v>2025-10</v>
      </c>
      <c r="R2277" s="28" t="n">
        <f aca="false">IF(AND($O2277&gt;=DATE(2025,1,1),$O2277&lt;=DATE(2025,4,30)),1,0)</f>
        <v>0</v>
      </c>
    </row>
    <row r="2278" customFormat="false" ht="15" hidden="false" customHeight="false" outlineLevel="0" collapsed="false">
      <c r="A2278" s="28" t="n">
        <v>242</v>
      </c>
      <c r="B2278" s="29" t="n">
        <v>45991</v>
      </c>
      <c r="C2278" s="28" t="n">
        <v>4000</v>
      </c>
      <c r="D2278" s="28" t="n">
        <v>0</v>
      </c>
      <c r="E2278" s="28" t="n">
        <v>0</v>
      </c>
      <c r="F2278" s="28" t="s">
        <v>345</v>
      </c>
      <c r="G2278" s="28" t="n">
        <v>0</v>
      </c>
      <c r="H2278" s="28" t="n">
        <v>0</v>
      </c>
      <c r="I2278" s="28" t="n">
        <v>0</v>
      </c>
      <c r="J2278" s="28" t="n">
        <v>292</v>
      </c>
      <c r="K2278" s="28" t="n">
        <v>9</v>
      </c>
      <c r="L2278" s="28" t="n">
        <v>3</v>
      </c>
      <c r="M2278" s="28" t="s">
        <v>146</v>
      </c>
      <c r="N2278" s="28" t="s">
        <v>138</v>
      </c>
      <c r="O2278" s="29" t="n">
        <v>45932</v>
      </c>
      <c r="P2278" s="28" t="n">
        <f aca="false">ROUNDDOWN(($B2278-$O2278)/30,0)</f>
        <v>1</v>
      </c>
      <c r="Q2278" s="28" t="str">
        <f aca="false">TEXT($B2278,"yyyy-mm")</f>
        <v>2025-11</v>
      </c>
      <c r="R2278" s="28" t="n">
        <f aca="false">IF(AND($O2278&gt;=DATE(2025,1,1),$O2278&lt;=DATE(2025,4,30)),1,0)</f>
        <v>0</v>
      </c>
    </row>
    <row r="2279" customFormat="false" ht="15" hidden="false" customHeight="false" outlineLevel="0" collapsed="false">
      <c r="A2279" s="28" t="n">
        <v>242</v>
      </c>
      <c r="B2279" s="29" t="n">
        <v>46022</v>
      </c>
      <c r="C2279" s="28" t="n">
        <v>0</v>
      </c>
      <c r="D2279" s="28" t="n">
        <v>0</v>
      </c>
      <c r="E2279" s="28" t="n">
        <v>0</v>
      </c>
      <c r="F2279" s="28" t="s">
        <v>345</v>
      </c>
      <c r="G2279" s="28" t="n">
        <v>0</v>
      </c>
      <c r="H2279" s="28" t="n">
        <v>0</v>
      </c>
      <c r="I2279" s="28" t="n">
        <v>0</v>
      </c>
      <c r="J2279" s="28" t="n">
        <v>292</v>
      </c>
      <c r="K2279" s="28" t="n">
        <v>9</v>
      </c>
      <c r="L2279" s="28" t="n">
        <v>3</v>
      </c>
      <c r="M2279" s="28" t="s">
        <v>146</v>
      </c>
      <c r="N2279" s="28" t="s">
        <v>138</v>
      </c>
      <c r="O2279" s="29" t="n">
        <v>45932</v>
      </c>
      <c r="P2279" s="28" t="n">
        <f aca="false">ROUNDDOWN(($B2279-$O2279)/30,0)</f>
        <v>3</v>
      </c>
      <c r="Q2279" s="28" t="str">
        <f aca="false">TEXT($B2279,"yyyy-mm")</f>
        <v>2025-12</v>
      </c>
      <c r="R2279" s="28" t="n">
        <f aca="false">IF(AND($O2279&gt;=DATE(2025,1,1),$O2279&lt;=DATE(2025,4,30)),1,0)</f>
        <v>0</v>
      </c>
    </row>
    <row r="2280" customFormat="false" ht="15" hidden="false" customHeight="false" outlineLevel="0" collapsed="false">
      <c r="A2280" s="28" t="n">
        <v>243</v>
      </c>
      <c r="B2280" s="29" t="n">
        <v>46081</v>
      </c>
      <c r="C2280" s="28" t="n">
        <v>31800</v>
      </c>
      <c r="D2280" s="28" t="n">
        <v>0</v>
      </c>
      <c r="E2280" s="28" t="n">
        <v>0</v>
      </c>
      <c r="F2280" s="28" t="s">
        <v>345</v>
      </c>
      <c r="G2280" s="28" t="n">
        <v>0</v>
      </c>
      <c r="H2280" s="28" t="n">
        <v>0</v>
      </c>
      <c r="I2280" s="28" t="n">
        <v>0</v>
      </c>
      <c r="J2280" s="28" t="n">
        <v>213</v>
      </c>
      <c r="K2280" s="28" t="n">
        <v>10</v>
      </c>
      <c r="L2280" s="28" t="n">
        <v>2</v>
      </c>
      <c r="M2280" s="28" t="s">
        <v>146</v>
      </c>
      <c r="N2280" s="28" t="s">
        <v>140</v>
      </c>
      <c r="O2280" s="29" t="n">
        <v>46071</v>
      </c>
      <c r="P2280" s="28" t="n">
        <f aca="false">ROUNDDOWN(($B2280-$O2280)/30,0)</f>
        <v>0</v>
      </c>
      <c r="Q2280" s="28" t="str">
        <f aca="false">TEXT($B2280,"yyyy-mm")</f>
        <v>2026-02</v>
      </c>
      <c r="R2280" s="28" t="n">
        <f aca="false">IF(AND($O2280&gt;=DATE(2025,1,1),$O2280&lt;=DATE(2025,4,30)),1,0)</f>
        <v>0</v>
      </c>
    </row>
    <row r="2281" customFormat="false" ht="15" hidden="false" customHeight="false" outlineLevel="0" collapsed="false">
      <c r="A2281" s="28" t="n">
        <v>243</v>
      </c>
      <c r="B2281" s="29" t="n">
        <v>46112</v>
      </c>
      <c r="C2281" s="28" t="n">
        <v>27257.14</v>
      </c>
      <c r="D2281" s="28" t="n">
        <v>0</v>
      </c>
      <c r="E2281" s="28" t="n">
        <v>0</v>
      </c>
      <c r="F2281" s="28" t="s">
        <v>345</v>
      </c>
      <c r="G2281" s="28" t="n">
        <v>0</v>
      </c>
      <c r="H2281" s="28" t="n">
        <v>0</v>
      </c>
      <c r="I2281" s="28" t="n">
        <v>0</v>
      </c>
      <c r="J2281" s="28" t="n">
        <v>213</v>
      </c>
      <c r="K2281" s="28" t="n">
        <v>10</v>
      </c>
      <c r="L2281" s="28" t="n">
        <v>2</v>
      </c>
      <c r="M2281" s="28" t="s">
        <v>146</v>
      </c>
      <c r="N2281" s="28" t="s">
        <v>140</v>
      </c>
      <c r="O2281" s="29" t="n">
        <v>46071</v>
      </c>
      <c r="P2281" s="28" t="n">
        <f aca="false">ROUNDDOWN(($B2281-$O2281)/30,0)</f>
        <v>1</v>
      </c>
      <c r="Q2281" s="28" t="str">
        <f aca="false">TEXT($B2281,"yyyy-mm")</f>
        <v>2026-03</v>
      </c>
      <c r="R2281" s="28" t="n">
        <f aca="false">IF(AND($O2281&gt;=DATE(2025,1,1),$O2281&lt;=DATE(2025,4,30)),1,0)</f>
        <v>0</v>
      </c>
    </row>
    <row r="2282" customFormat="false" ht="15" hidden="false" customHeight="false" outlineLevel="0" collapsed="false">
      <c r="A2282" s="28" t="n">
        <v>243</v>
      </c>
      <c r="B2282" s="29" t="n">
        <v>46142</v>
      </c>
      <c r="C2282" s="28" t="n">
        <v>22714.28</v>
      </c>
      <c r="D2282" s="28" t="n">
        <v>0</v>
      </c>
      <c r="E2282" s="28" t="n">
        <v>0</v>
      </c>
      <c r="F2282" s="28" t="s">
        <v>345</v>
      </c>
      <c r="G2282" s="28" t="n">
        <v>0</v>
      </c>
      <c r="H2282" s="28" t="n">
        <v>0</v>
      </c>
      <c r="I2282" s="28" t="n">
        <v>0</v>
      </c>
      <c r="J2282" s="28" t="n">
        <v>213</v>
      </c>
      <c r="K2282" s="28" t="n">
        <v>10</v>
      </c>
      <c r="L2282" s="28" t="n">
        <v>2</v>
      </c>
      <c r="M2282" s="28" t="s">
        <v>146</v>
      </c>
      <c r="N2282" s="28" t="s">
        <v>140</v>
      </c>
      <c r="O2282" s="29" t="n">
        <v>46071</v>
      </c>
      <c r="P2282" s="28" t="n">
        <f aca="false">ROUNDDOWN(($B2282-$O2282)/30,0)</f>
        <v>2</v>
      </c>
      <c r="Q2282" s="28" t="str">
        <f aca="false">TEXT($B2282,"yyyy-mm")</f>
        <v>2026-04</v>
      </c>
      <c r="R2282" s="28" t="n">
        <f aca="false">IF(AND($O2282&gt;=DATE(2025,1,1),$O2282&lt;=DATE(2025,4,30)),1,0)</f>
        <v>0</v>
      </c>
    </row>
    <row r="2283" customFormat="false" ht="15" hidden="false" customHeight="false" outlineLevel="0" collapsed="false">
      <c r="A2283" s="28" t="n">
        <v>243</v>
      </c>
      <c r="B2283" s="29" t="n">
        <v>46173</v>
      </c>
      <c r="C2283" s="28" t="n">
        <v>18171.42</v>
      </c>
      <c r="D2283" s="28" t="n">
        <v>0</v>
      </c>
      <c r="E2283" s="28" t="n">
        <v>0</v>
      </c>
      <c r="F2283" s="28" t="s">
        <v>345</v>
      </c>
      <c r="G2283" s="28" t="n">
        <v>0</v>
      </c>
      <c r="H2283" s="28" t="n">
        <v>0</v>
      </c>
      <c r="I2283" s="28" t="n">
        <v>0</v>
      </c>
      <c r="J2283" s="28" t="n">
        <v>213</v>
      </c>
      <c r="K2283" s="28" t="n">
        <v>10</v>
      </c>
      <c r="L2283" s="28" t="n">
        <v>2</v>
      </c>
      <c r="M2283" s="28" t="s">
        <v>146</v>
      </c>
      <c r="N2283" s="28" t="s">
        <v>140</v>
      </c>
      <c r="O2283" s="29" t="n">
        <v>46071</v>
      </c>
      <c r="P2283" s="28" t="n">
        <f aca="false">ROUNDDOWN(($B2283-$O2283)/30,0)</f>
        <v>3</v>
      </c>
      <c r="Q2283" s="28" t="str">
        <f aca="false">TEXT($B2283,"yyyy-mm")</f>
        <v>2026-05</v>
      </c>
      <c r="R2283" s="28" t="n">
        <f aca="false">IF(AND($O2283&gt;=DATE(2025,1,1),$O2283&lt;=DATE(2025,4,30)),1,0)</f>
        <v>0</v>
      </c>
    </row>
    <row r="2284" customFormat="false" ht="15" hidden="false" customHeight="false" outlineLevel="0" collapsed="false">
      <c r="A2284" s="28" t="n">
        <v>243</v>
      </c>
      <c r="B2284" s="29" t="n">
        <v>46203</v>
      </c>
      <c r="C2284" s="28" t="n">
        <v>13628.56</v>
      </c>
      <c r="D2284" s="28" t="n">
        <v>0</v>
      </c>
      <c r="E2284" s="28" t="n">
        <v>0</v>
      </c>
      <c r="F2284" s="28" t="s">
        <v>345</v>
      </c>
      <c r="G2284" s="28" t="n">
        <v>0</v>
      </c>
      <c r="H2284" s="28" t="n">
        <v>0</v>
      </c>
      <c r="I2284" s="28" t="n">
        <v>0</v>
      </c>
      <c r="J2284" s="28" t="n">
        <v>213</v>
      </c>
      <c r="K2284" s="28" t="n">
        <v>10</v>
      </c>
      <c r="L2284" s="28" t="n">
        <v>2</v>
      </c>
      <c r="M2284" s="28" t="s">
        <v>146</v>
      </c>
      <c r="N2284" s="28" t="s">
        <v>140</v>
      </c>
      <c r="O2284" s="29" t="n">
        <v>46071</v>
      </c>
      <c r="P2284" s="28" t="n">
        <f aca="false">ROUNDDOWN(($B2284-$O2284)/30,0)</f>
        <v>4</v>
      </c>
      <c r="Q2284" s="28" t="str">
        <f aca="false">TEXT($B2284,"yyyy-mm")</f>
        <v>2026-06</v>
      </c>
      <c r="R2284" s="28" t="n">
        <f aca="false">IF(AND($O2284&gt;=DATE(2025,1,1),$O2284&lt;=DATE(2025,4,30)),1,0)</f>
        <v>0</v>
      </c>
    </row>
    <row r="2285" customFormat="false" ht="15" hidden="false" customHeight="false" outlineLevel="0" collapsed="false">
      <c r="A2285" s="28" t="n">
        <v>243</v>
      </c>
      <c r="B2285" s="29" t="n">
        <v>46234</v>
      </c>
      <c r="C2285" s="28" t="n">
        <v>13628.56</v>
      </c>
      <c r="D2285" s="28" t="n">
        <v>4542.86</v>
      </c>
      <c r="E2285" s="28" t="n">
        <v>13</v>
      </c>
      <c r="F2285" s="28" t="s">
        <v>346</v>
      </c>
      <c r="G2285" s="28" t="n">
        <v>0</v>
      </c>
      <c r="H2285" s="28" t="n">
        <v>0</v>
      </c>
      <c r="I2285" s="28" t="n">
        <v>0</v>
      </c>
      <c r="J2285" s="28" t="n">
        <v>213</v>
      </c>
      <c r="K2285" s="28" t="n">
        <v>10</v>
      </c>
      <c r="L2285" s="28" t="n">
        <v>2</v>
      </c>
      <c r="M2285" s="28" t="s">
        <v>146</v>
      </c>
      <c r="N2285" s="28" t="s">
        <v>140</v>
      </c>
      <c r="O2285" s="29" t="n">
        <v>46071</v>
      </c>
      <c r="P2285" s="28" t="n">
        <f aca="false">ROUNDDOWN(($B2285-$O2285)/30,0)</f>
        <v>5</v>
      </c>
      <c r="Q2285" s="28" t="str">
        <f aca="false">TEXT($B2285,"yyyy-mm")</f>
        <v>2026-07</v>
      </c>
      <c r="R2285" s="28" t="n">
        <f aca="false">IF(AND($O2285&gt;=DATE(2025,1,1),$O2285&lt;=DATE(2025,4,30)),1,0)</f>
        <v>0</v>
      </c>
    </row>
    <row r="2286" customFormat="false" ht="15" hidden="false" customHeight="false" outlineLevel="0" collapsed="false">
      <c r="A2286" s="28" t="n">
        <v>243</v>
      </c>
      <c r="B2286" s="29" t="n">
        <v>46265</v>
      </c>
      <c r="C2286" s="28" t="n">
        <v>13628.56</v>
      </c>
      <c r="D2286" s="28" t="n">
        <v>9085.72</v>
      </c>
      <c r="E2286" s="28" t="n">
        <v>44</v>
      </c>
      <c r="F2286" s="28" t="s">
        <v>347</v>
      </c>
      <c r="G2286" s="28" t="n">
        <v>1</v>
      </c>
      <c r="H2286" s="28" t="n">
        <v>0</v>
      </c>
      <c r="I2286" s="28" t="n">
        <v>0</v>
      </c>
      <c r="J2286" s="28" t="n">
        <v>213</v>
      </c>
      <c r="K2286" s="28" t="n">
        <v>10</v>
      </c>
      <c r="L2286" s="28" t="n">
        <v>2</v>
      </c>
      <c r="M2286" s="28" t="s">
        <v>146</v>
      </c>
      <c r="N2286" s="28" t="s">
        <v>140</v>
      </c>
      <c r="O2286" s="29" t="n">
        <v>46071</v>
      </c>
      <c r="P2286" s="28" t="n">
        <f aca="false">ROUNDDOWN(($B2286-$O2286)/30,0)</f>
        <v>6</v>
      </c>
      <c r="Q2286" s="28" t="str">
        <f aca="false">TEXT($B2286,"yyyy-mm")</f>
        <v>2026-08</v>
      </c>
      <c r="R2286" s="28" t="n">
        <f aca="false">IF(AND($O2286&gt;=DATE(2025,1,1),$O2286&lt;=DATE(2025,4,30)),1,0)</f>
        <v>0</v>
      </c>
    </row>
    <row r="2287" customFormat="false" ht="15" hidden="false" customHeight="false" outlineLevel="0" collapsed="false">
      <c r="A2287" s="28" t="n">
        <v>244</v>
      </c>
      <c r="B2287" s="29" t="n">
        <v>44804</v>
      </c>
      <c r="C2287" s="28" t="n">
        <v>33000</v>
      </c>
      <c r="D2287" s="28" t="n">
        <v>0</v>
      </c>
      <c r="E2287" s="28" t="n">
        <v>0</v>
      </c>
      <c r="F2287" s="28" t="s">
        <v>345</v>
      </c>
      <c r="G2287" s="28" t="n">
        <v>0</v>
      </c>
      <c r="H2287" s="28" t="n">
        <v>0</v>
      </c>
      <c r="I2287" s="28" t="n">
        <v>0</v>
      </c>
      <c r="J2287" s="28" t="n">
        <v>214</v>
      </c>
      <c r="K2287" s="28" t="n">
        <v>10</v>
      </c>
      <c r="L2287" s="28" t="n">
        <v>3</v>
      </c>
      <c r="M2287" s="28" t="s">
        <v>147</v>
      </c>
      <c r="N2287" s="28" t="s">
        <v>138</v>
      </c>
      <c r="O2287" s="29" t="n">
        <v>44801</v>
      </c>
      <c r="P2287" s="28" t="n">
        <f aca="false">ROUNDDOWN(($B2287-$O2287)/30,0)</f>
        <v>0</v>
      </c>
      <c r="Q2287" s="28" t="str">
        <f aca="false">TEXT($B2287,"yyyy-mm")</f>
        <v>2022-08</v>
      </c>
      <c r="R2287" s="28" t="n">
        <f aca="false">IF(AND($O2287&gt;=DATE(2025,1,1),$O2287&lt;=DATE(2025,4,30)),1,0)</f>
        <v>0</v>
      </c>
    </row>
    <row r="2288" customFormat="false" ht="15" hidden="false" customHeight="false" outlineLevel="0" collapsed="false">
      <c r="A2288" s="28" t="n">
        <v>244</v>
      </c>
      <c r="B2288" s="29" t="n">
        <v>44834</v>
      </c>
      <c r="C2288" s="28" t="n">
        <v>27500</v>
      </c>
      <c r="D2288" s="28" t="n">
        <v>0</v>
      </c>
      <c r="E2288" s="28" t="n">
        <v>0</v>
      </c>
      <c r="F2288" s="28" t="s">
        <v>345</v>
      </c>
      <c r="G2288" s="28" t="n">
        <v>0</v>
      </c>
      <c r="H2288" s="28" t="n">
        <v>0</v>
      </c>
      <c r="I2288" s="28" t="n">
        <v>0</v>
      </c>
      <c r="J2288" s="28" t="n">
        <v>214</v>
      </c>
      <c r="K2288" s="28" t="n">
        <v>10</v>
      </c>
      <c r="L2288" s="28" t="n">
        <v>3</v>
      </c>
      <c r="M2288" s="28" t="s">
        <v>147</v>
      </c>
      <c r="N2288" s="28" t="s">
        <v>138</v>
      </c>
      <c r="O2288" s="29" t="n">
        <v>44801</v>
      </c>
      <c r="P2288" s="28" t="n">
        <f aca="false">ROUNDDOWN(($B2288-$O2288)/30,0)</f>
        <v>1</v>
      </c>
      <c r="Q2288" s="28" t="str">
        <f aca="false">TEXT($B2288,"yyyy-mm")</f>
        <v>2022-09</v>
      </c>
      <c r="R2288" s="28" t="n">
        <f aca="false">IF(AND($O2288&gt;=DATE(2025,1,1),$O2288&lt;=DATE(2025,4,30)),1,0)</f>
        <v>0</v>
      </c>
    </row>
    <row r="2289" customFormat="false" ht="15" hidden="false" customHeight="false" outlineLevel="0" collapsed="false">
      <c r="A2289" s="28" t="n">
        <v>244</v>
      </c>
      <c r="B2289" s="29" t="n">
        <v>44865</v>
      </c>
      <c r="C2289" s="28" t="n">
        <v>22000</v>
      </c>
      <c r="D2289" s="28" t="n">
        <v>0</v>
      </c>
      <c r="E2289" s="28" t="n">
        <v>0</v>
      </c>
      <c r="F2289" s="28" t="s">
        <v>345</v>
      </c>
      <c r="G2289" s="28" t="n">
        <v>0</v>
      </c>
      <c r="H2289" s="28" t="n">
        <v>0</v>
      </c>
      <c r="I2289" s="28" t="n">
        <v>0</v>
      </c>
      <c r="J2289" s="28" t="n">
        <v>214</v>
      </c>
      <c r="K2289" s="28" t="n">
        <v>10</v>
      </c>
      <c r="L2289" s="28" t="n">
        <v>3</v>
      </c>
      <c r="M2289" s="28" t="s">
        <v>147</v>
      </c>
      <c r="N2289" s="28" t="s">
        <v>138</v>
      </c>
      <c r="O2289" s="29" t="n">
        <v>44801</v>
      </c>
      <c r="P2289" s="28" t="n">
        <f aca="false">ROUNDDOWN(($B2289-$O2289)/30,0)</f>
        <v>2</v>
      </c>
      <c r="Q2289" s="28" t="str">
        <f aca="false">TEXT($B2289,"yyyy-mm")</f>
        <v>2022-10</v>
      </c>
      <c r="R2289" s="28" t="n">
        <f aca="false">IF(AND($O2289&gt;=DATE(2025,1,1),$O2289&lt;=DATE(2025,4,30)),1,0)</f>
        <v>0</v>
      </c>
    </row>
    <row r="2290" customFormat="false" ht="15" hidden="false" customHeight="false" outlineLevel="0" collapsed="false">
      <c r="A2290" s="28" t="n">
        <v>244</v>
      </c>
      <c r="B2290" s="29" t="n">
        <v>44895</v>
      </c>
      <c r="C2290" s="28" t="n">
        <v>16500</v>
      </c>
      <c r="D2290" s="28" t="n">
        <v>0</v>
      </c>
      <c r="E2290" s="28" t="n">
        <v>0</v>
      </c>
      <c r="F2290" s="28" t="s">
        <v>345</v>
      </c>
      <c r="G2290" s="28" t="n">
        <v>0</v>
      </c>
      <c r="H2290" s="28" t="n">
        <v>0</v>
      </c>
      <c r="I2290" s="28" t="n">
        <v>0</v>
      </c>
      <c r="J2290" s="28" t="n">
        <v>214</v>
      </c>
      <c r="K2290" s="28" t="n">
        <v>10</v>
      </c>
      <c r="L2290" s="28" t="n">
        <v>3</v>
      </c>
      <c r="M2290" s="28" t="s">
        <v>147</v>
      </c>
      <c r="N2290" s="28" t="s">
        <v>138</v>
      </c>
      <c r="O2290" s="29" t="n">
        <v>44801</v>
      </c>
      <c r="P2290" s="28" t="n">
        <f aca="false">ROUNDDOWN(($B2290-$O2290)/30,0)</f>
        <v>3</v>
      </c>
      <c r="Q2290" s="28" t="str">
        <f aca="false">TEXT($B2290,"yyyy-mm")</f>
        <v>2022-11</v>
      </c>
      <c r="R2290" s="28" t="n">
        <f aca="false">IF(AND($O2290&gt;=DATE(2025,1,1),$O2290&lt;=DATE(2025,4,30)),1,0)</f>
        <v>0</v>
      </c>
    </row>
    <row r="2291" customFormat="false" ht="15" hidden="false" customHeight="false" outlineLevel="0" collapsed="false">
      <c r="A2291" s="28" t="n">
        <v>244</v>
      </c>
      <c r="B2291" s="29" t="n">
        <v>44926</v>
      </c>
      <c r="C2291" s="28" t="n">
        <v>11000</v>
      </c>
      <c r="D2291" s="28" t="n">
        <v>0</v>
      </c>
      <c r="E2291" s="28" t="n">
        <v>0</v>
      </c>
      <c r="F2291" s="28" t="s">
        <v>345</v>
      </c>
      <c r="G2291" s="28" t="n">
        <v>0</v>
      </c>
      <c r="H2291" s="28" t="n">
        <v>0</v>
      </c>
      <c r="I2291" s="28" t="n">
        <v>0</v>
      </c>
      <c r="J2291" s="28" t="n">
        <v>214</v>
      </c>
      <c r="K2291" s="28" t="n">
        <v>10</v>
      </c>
      <c r="L2291" s="28" t="n">
        <v>3</v>
      </c>
      <c r="M2291" s="28" t="s">
        <v>147</v>
      </c>
      <c r="N2291" s="28" t="s">
        <v>138</v>
      </c>
      <c r="O2291" s="29" t="n">
        <v>44801</v>
      </c>
      <c r="P2291" s="28" t="n">
        <f aca="false">ROUNDDOWN(($B2291-$O2291)/30,0)</f>
        <v>4</v>
      </c>
      <c r="Q2291" s="28" t="str">
        <f aca="false">TEXT($B2291,"yyyy-mm")</f>
        <v>2022-12</v>
      </c>
      <c r="R2291" s="28" t="n">
        <f aca="false">IF(AND($O2291&gt;=DATE(2025,1,1),$O2291&lt;=DATE(2025,4,30)),1,0)</f>
        <v>0</v>
      </c>
    </row>
    <row r="2292" customFormat="false" ht="15" hidden="false" customHeight="false" outlineLevel="0" collapsed="false">
      <c r="A2292" s="28" t="n">
        <v>244</v>
      </c>
      <c r="B2292" s="29" t="n">
        <v>44957</v>
      </c>
      <c r="C2292" s="28" t="n">
        <v>5500</v>
      </c>
      <c r="D2292" s="28" t="n">
        <v>0</v>
      </c>
      <c r="E2292" s="28" t="n">
        <v>0</v>
      </c>
      <c r="F2292" s="28" t="s">
        <v>345</v>
      </c>
      <c r="G2292" s="28" t="n">
        <v>0</v>
      </c>
      <c r="H2292" s="28" t="n">
        <v>0</v>
      </c>
      <c r="I2292" s="28" t="n">
        <v>0</v>
      </c>
      <c r="J2292" s="28" t="n">
        <v>214</v>
      </c>
      <c r="K2292" s="28" t="n">
        <v>10</v>
      </c>
      <c r="L2292" s="28" t="n">
        <v>3</v>
      </c>
      <c r="M2292" s="28" t="s">
        <v>147</v>
      </c>
      <c r="N2292" s="28" t="s">
        <v>138</v>
      </c>
      <c r="O2292" s="29" t="n">
        <v>44801</v>
      </c>
      <c r="P2292" s="28" t="n">
        <f aca="false">ROUNDDOWN(($B2292-$O2292)/30,0)</f>
        <v>5</v>
      </c>
      <c r="Q2292" s="28" t="str">
        <f aca="false">TEXT($B2292,"yyyy-mm")</f>
        <v>2023-01</v>
      </c>
      <c r="R2292" s="28" t="n">
        <f aca="false">IF(AND($O2292&gt;=DATE(2025,1,1),$O2292&lt;=DATE(2025,4,30)),1,0)</f>
        <v>0</v>
      </c>
    </row>
    <row r="2293" customFormat="false" ht="15" hidden="false" customHeight="false" outlineLevel="0" collapsed="false">
      <c r="A2293" s="28" t="n">
        <v>244</v>
      </c>
      <c r="B2293" s="29" t="n">
        <v>44985</v>
      </c>
      <c r="C2293" s="28" t="n">
        <v>0</v>
      </c>
      <c r="D2293" s="28" t="n">
        <v>0</v>
      </c>
      <c r="E2293" s="28" t="n">
        <v>0</v>
      </c>
      <c r="F2293" s="28" t="s">
        <v>345</v>
      </c>
      <c r="G2293" s="28" t="n">
        <v>0</v>
      </c>
      <c r="H2293" s="28" t="n">
        <v>0</v>
      </c>
      <c r="I2293" s="28" t="n">
        <v>0</v>
      </c>
      <c r="J2293" s="28" t="n">
        <v>214</v>
      </c>
      <c r="K2293" s="28" t="n">
        <v>10</v>
      </c>
      <c r="L2293" s="28" t="n">
        <v>3</v>
      </c>
      <c r="M2293" s="28" t="s">
        <v>147</v>
      </c>
      <c r="N2293" s="28" t="s">
        <v>138</v>
      </c>
      <c r="O2293" s="29" t="n">
        <v>44801</v>
      </c>
      <c r="P2293" s="28" t="n">
        <f aca="false">ROUNDDOWN(($B2293-$O2293)/30,0)</f>
        <v>6</v>
      </c>
      <c r="Q2293" s="28" t="str">
        <f aca="false">TEXT($B2293,"yyyy-mm")</f>
        <v>2023-02</v>
      </c>
      <c r="R2293" s="28" t="n">
        <f aca="false">IF(AND($O2293&gt;=DATE(2025,1,1),$O2293&lt;=DATE(2025,4,30)),1,0)</f>
        <v>0</v>
      </c>
    </row>
    <row r="2294" customFormat="false" ht="15" hidden="false" customHeight="false" outlineLevel="0" collapsed="false">
      <c r="A2294" s="28" t="n">
        <v>245</v>
      </c>
      <c r="B2294" s="29" t="n">
        <v>45961</v>
      </c>
      <c r="C2294" s="28" t="n">
        <v>1309500</v>
      </c>
      <c r="D2294" s="28" t="n">
        <v>0</v>
      </c>
      <c r="E2294" s="28" t="n">
        <v>0</v>
      </c>
      <c r="F2294" s="28" t="s">
        <v>345</v>
      </c>
      <c r="G2294" s="28" t="n">
        <v>0</v>
      </c>
      <c r="H2294" s="28" t="n">
        <v>0</v>
      </c>
      <c r="I2294" s="28" t="n">
        <v>0</v>
      </c>
      <c r="J2294" s="28" t="n">
        <v>301</v>
      </c>
      <c r="K2294" s="28" t="n">
        <v>11</v>
      </c>
      <c r="L2294" s="28" t="n">
        <v>2</v>
      </c>
      <c r="M2294" s="28" t="s">
        <v>147</v>
      </c>
      <c r="N2294" s="28" t="s">
        <v>142</v>
      </c>
      <c r="O2294" s="29" t="n">
        <v>45954</v>
      </c>
      <c r="P2294" s="28" t="n">
        <f aca="false">ROUNDDOWN(($B2294-$O2294)/30,0)</f>
        <v>0</v>
      </c>
      <c r="Q2294" s="28" t="str">
        <f aca="false">TEXT($B2294,"yyyy-mm")</f>
        <v>2025-10</v>
      </c>
      <c r="R2294" s="28" t="n">
        <f aca="false">IF(AND($O2294&gt;=DATE(2025,1,1),$O2294&lt;=DATE(2025,4,30)),1,0)</f>
        <v>0</v>
      </c>
    </row>
    <row r="2295" customFormat="false" ht="15" hidden="false" customHeight="false" outlineLevel="0" collapsed="false">
      <c r="A2295" s="28" t="n">
        <v>245</v>
      </c>
      <c r="B2295" s="29" t="n">
        <v>45991</v>
      </c>
      <c r="C2295" s="28" t="n">
        <v>1282775.51</v>
      </c>
      <c r="D2295" s="28" t="n">
        <v>0</v>
      </c>
      <c r="E2295" s="28" t="n">
        <v>0</v>
      </c>
      <c r="F2295" s="28" t="s">
        <v>345</v>
      </c>
      <c r="G2295" s="28" t="n">
        <v>0</v>
      </c>
      <c r="H2295" s="28" t="n">
        <v>0</v>
      </c>
      <c r="I2295" s="28" t="n">
        <v>0</v>
      </c>
      <c r="J2295" s="28" t="n">
        <v>301</v>
      </c>
      <c r="K2295" s="28" t="n">
        <v>11</v>
      </c>
      <c r="L2295" s="28" t="n">
        <v>2</v>
      </c>
      <c r="M2295" s="28" t="s">
        <v>147</v>
      </c>
      <c r="N2295" s="28" t="s">
        <v>142</v>
      </c>
      <c r="O2295" s="29" t="n">
        <v>45954</v>
      </c>
      <c r="P2295" s="28" t="n">
        <f aca="false">ROUNDDOWN(($B2295-$O2295)/30,0)</f>
        <v>1</v>
      </c>
      <c r="Q2295" s="28" t="str">
        <f aca="false">TEXT($B2295,"yyyy-mm")</f>
        <v>2025-11</v>
      </c>
      <c r="R2295" s="28" t="n">
        <f aca="false">IF(AND($O2295&gt;=DATE(2025,1,1),$O2295&lt;=DATE(2025,4,30)),1,0)</f>
        <v>0</v>
      </c>
    </row>
    <row r="2296" customFormat="false" ht="15" hidden="false" customHeight="false" outlineLevel="0" collapsed="false">
      <c r="A2296" s="28" t="n">
        <v>245</v>
      </c>
      <c r="B2296" s="29" t="n">
        <v>46022</v>
      </c>
      <c r="C2296" s="28" t="n">
        <v>1256051.02</v>
      </c>
      <c r="D2296" s="28" t="n">
        <v>0</v>
      </c>
      <c r="E2296" s="28" t="n">
        <v>0</v>
      </c>
      <c r="F2296" s="28" t="s">
        <v>345</v>
      </c>
      <c r="G2296" s="28" t="n">
        <v>0</v>
      </c>
      <c r="H2296" s="28" t="n">
        <v>0</v>
      </c>
      <c r="I2296" s="28" t="n">
        <v>0</v>
      </c>
      <c r="J2296" s="28" t="n">
        <v>301</v>
      </c>
      <c r="K2296" s="28" t="n">
        <v>11</v>
      </c>
      <c r="L2296" s="28" t="n">
        <v>2</v>
      </c>
      <c r="M2296" s="28" t="s">
        <v>147</v>
      </c>
      <c r="N2296" s="28" t="s">
        <v>142</v>
      </c>
      <c r="O2296" s="29" t="n">
        <v>45954</v>
      </c>
      <c r="P2296" s="28" t="n">
        <f aca="false">ROUNDDOWN(($B2296-$O2296)/30,0)</f>
        <v>2</v>
      </c>
      <c r="Q2296" s="28" t="str">
        <f aca="false">TEXT($B2296,"yyyy-mm")</f>
        <v>2025-12</v>
      </c>
      <c r="R2296" s="28" t="n">
        <f aca="false">IF(AND($O2296&gt;=DATE(2025,1,1),$O2296&lt;=DATE(2025,4,30)),1,0)</f>
        <v>0</v>
      </c>
    </row>
    <row r="2297" customFormat="false" ht="15" hidden="false" customHeight="false" outlineLevel="0" collapsed="false">
      <c r="A2297" s="28" t="n">
        <v>245</v>
      </c>
      <c r="B2297" s="29" t="n">
        <v>46053</v>
      </c>
      <c r="C2297" s="28" t="n">
        <v>1229326.53</v>
      </c>
      <c r="D2297" s="28" t="n">
        <v>0</v>
      </c>
      <c r="E2297" s="28" t="n">
        <v>0</v>
      </c>
      <c r="F2297" s="28" t="s">
        <v>345</v>
      </c>
      <c r="G2297" s="28" t="n">
        <v>0</v>
      </c>
      <c r="H2297" s="28" t="n">
        <v>0</v>
      </c>
      <c r="I2297" s="28" t="n">
        <v>0</v>
      </c>
      <c r="J2297" s="28" t="n">
        <v>301</v>
      </c>
      <c r="K2297" s="28" t="n">
        <v>11</v>
      </c>
      <c r="L2297" s="28" t="n">
        <v>2</v>
      </c>
      <c r="M2297" s="28" t="s">
        <v>147</v>
      </c>
      <c r="N2297" s="28" t="s">
        <v>142</v>
      </c>
      <c r="O2297" s="29" t="n">
        <v>45954</v>
      </c>
      <c r="P2297" s="28" t="n">
        <f aca="false">ROUNDDOWN(($B2297-$O2297)/30,0)</f>
        <v>3</v>
      </c>
      <c r="Q2297" s="28" t="str">
        <f aca="false">TEXT($B2297,"yyyy-mm")</f>
        <v>2026-01</v>
      </c>
      <c r="R2297" s="28" t="n">
        <f aca="false">IF(AND($O2297&gt;=DATE(2025,1,1),$O2297&lt;=DATE(2025,4,30)),1,0)</f>
        <v>0</v>
      </c>
    </row>
    <row r="2298" customFormat="false" ht="15" hidden="false" customHeight="false" outlineLevel="0" collapsed="false">
      <c r="A2298" s="28" t="n">
        <v>245</v>
      </c>
      <c r="B2298" s="29" t="n">
        <v>46081</v>
      </c>
      <c r="C2298" s="28" t="n">
        <v>1202602.04</v>
      </c>
      <c r="D2298" s="28" t="n">
        <v>0</v>
      </c>
      <c r="E2298" s="28" t="n">
        <v>0</v>
      </c>
      <c r="F2298" s="28" t="s">
        <v>345</v>
      </c>
      <c r="G2298" s="28" t="n">
        <v>0</v>
      </c>
      <c r="H2298" s="28" t="n">
        <v>0</v>
      </c>
      <c r="I2298" s="28" t="n">
        <v>0</v>
      </c>
      <c r="J2298" s="28" t="n">
        <v>301</v>
      </c>
      <c r="K2298" s="28" t="n">
        <v>11</v>
      </c>
      <c r="L2298" s="28" t="n">
        <v>2</v>
      </c>
      <c r="M2298" s="28" t="s">
        <v>147</v>
      </c>
      <c r="N2298" s="28" t="s">
        <v>142</v>
      </c>
      <c r="O2298" s="29" t="n">
        <v>45954</v>
      </c>
      <c r="P2298" s="28" t="n">
        <f aca="false">ROUNDDOWN(($B2298-$O2298)/30,0)</f>
        <v>4</v>
      </c>
      <c r="Q2298" s="28" t="str">
        <f aca="false">TEXT($B2298,"yyyy-mm")</f>
        <v>2026-02</v>
      </c>
      <c r="R2298" s="28" t="n">
        <f aca="false">IF(AND($O2298&gt;=DATE(2025,1,1),$O2298&lt;=DATE(2025,4,30)),1,0)</f>
        <v>0</v>
      </c>
    </row>
    <row r="2299" customFormat="false" ht="15" hidden="false" customHeight="false" outlineLevel="0" collapsed="false">
      <c r="A2299" s="28" t="n">
        <v>245</v>
      </c>
      <c r="B2299" s="29" t="n">
        <v>46112</v>
      </c>
      <c r="C2299" s="28" t="n">
        <v>1175877.55</v>
      </c>
      <c r="D2299" s="28" t="n">
        <v>0</v>
      </c>
      <c r="E2299" s="28" t="n">
        <v>0</v>
      </c>
      <c r="F2299" s="28" t="s">
        <v>345</v>
      </c>
      <c r="G2299" s="28" t="n">
        <v>0</v>
      </c>
      <c r="H2299" s="28" t="n">
        <v>0</v>
      </c>
      <c r="I2299" s="28" t="n">
        <v>0</v>
      </c>
      <c r="J2299" s="28" t="n">
        <v>301</v>
      </c>
      <c r="K2299" s="28" t="n">
        <v>11</v>
      </c>
      <c r="L2299" s="28" t="n">
        <v>2</v>
      </c>
      <c r="M2299" s="28" t="s">
        <v>147</v>
      </c>
      <c r="N2299" s="28" t="s">
        <v>142</v>
      </c>
      <c r="O2299" s="29" t="n">
        <v>45954</v>
      </c>
      <c r="P2299" s="28" t="n">
        <f aca="false">ROUNDDOWN(($B2299-$O2299)/30,0)</f>
        <v>5</v>
      </c>
      <c r="Q2299" s="28" t="str">
        <f aca="false">TEXT($B2299,"yyyy-mm")</f>
        <v>2026-03</v>
      </c>
      <c r="R2299" s="28" t="n">
        <f aca="false">IF(AND($O2299&gt;=DATE(2025,1,1),$O2299&lt;=DATE(2025,4,30)),1,0)</f>
        <v>0</v>
      </c>
    </row>
    <row r="2300" customFormat="false" ht="15" hidden="false" customHeight="false" outlineLevel="0" collapsed="false">
      <c r="A2300" s="28" t="n">
        <v>245</v>
      </c>
      <c r="B2300" s="29" t="n">
        <v>46142</v>
      </c>
      <c r="C2300" s="28" t="n">
        <v>1159247.82</v>
      </c>
      <c r="D2300" s="28" t="n">
        <v>10094.76</v>
      </c>
      <c r="E2300" s="28" t="n">
        <v>6</v>
      </c>
      <c r="F2300" s="28" t="s">
        <v>346</v>
      </c>
      <c r="G2300" s="28" t="n">
        <v>0</v>
      </c>
      <c r="H2300" s="28" t="n">
        <v>0</v>
      </c>
      <c r="I2300" s="28" t="n">
        <v>0</v>
      </c>
      <c r="J2300" s="28" t="n">
        <v>301</v>
      </c>
      <c r="K2300" s="28" t="n">
        <v>11</v>
      </c>
      <c r="L2300" s="28" t="n">
        <v>2</v>
      </c>
      <c r="M2300" s="28" t="s">
        <v>147</v>
      </c>
      <c r="N2300" s="28" t="s">
        <v>142</v>
      </c>
      <c r="O2300" s="29" t="n">
        <v>45954</v>
      </c>
      <c r="P2300" s="28" t="n">
        <f aca="false">ROUNDDOWN(($B2300-$O2300)/30,0)</f>
        <v>6</v>
      </c>
      <c r="Q2300" s="28" t="str">
        <f aca="false">TEXT($B2300,"yyyy-mm")</f>
        <v>2026-04</v>
      </c>
      <c r="R2300" s="28" t="n">
        <f aca="false">IF(AND($O2300&gt;=DATE(2025,1,1),$O2300&lt;=DATE(2025,4,30)),1,0)</f>
        <v>0</v>
      </c>
    </row>
    <row r="2301" customFormat="false" ht="15" hidden="false" customHeight="false" outlineLevel="0" collapsed="false">
      <c r="A2301" s="28" t="n">
        <v>245</v>
      </c>
      <c r="B2301" s="29" t="n">
        <v>46173</v>
      </c>
      <c r="C2301" s="28" t="n">
        <v>1159247.82</v>
      </c>
      <c r="D2301" s="28" t="n">
        <v>36819.25</v>
      </c>
      <c r="E2301" s="28" t="n">
        <v>37</v>
      </c>
      <c r="F2301" s="28" t="s">
        <v>347</v>
      </c>
      <c r="G2301" s="28" t="n">
        <v>1</v>
      </c>
      <c r="H2301" s="28" t="n">
        <v>0</v>
      </c>
      <c r="I2301" s="28" t="n">
        <v>0</v>
      </c>
      <c r="J2301" s="28" t="n">
        <v>301</v>
      </c>
      <c r="K2301" s="28" t="n">
        <v>11</v>
      </c>
      <c r="L2301" s="28" t="n">
        <v>2</v>
      </c>
      <c r="M2301" s="28" t="s">
        <v>147</v>
      </c>
      <c r="N2301" s="28" t="s">
        <v>142</v>
      </c>
      <c r="O2301" s="29" t="n">
        <v>45954</v>
      </c>
      <c r="P2301" s="28" t="n">
        <f aca="false">ROUNDDOWN(($B2301-$O2301)/30,0)</f>
        <v>7</v>
      </c>
      <c r="Q2301" s="28" t="str">
        <f aca="false">TEXT($B2301,"yyyy-mm")</f>
        <v>2026-05</v>
      </c>
      <c r="R2301" s="28" t="n">
        <f aca="false">IF(AND($O2301&gt;=DATE(2025,1,1),$O2301&lt;=DATE(2025,4,30)),1,0)</f>
        <v>0</v>
      </c>
    </row>
    <row r="2302" customFormat="false" ht="15" hidden="false" customHeight="false" outlineLevel="0" collapsed="false">
      <c r="A2302" s="28" t="n">
        <v>245</v>
      </c>
      <c r="B2302" s="29" t="n">
        <v>46203</v>
      </c>
      <c r="C2302" s="28" t="n">
        <v>1159247.82</v>
      </c>
      <c r="D2302" s="28" t="n">
        <v>63543.74</v>
      </c>
      <c r="E2302" s="28" t="n">
        <v>67</v>
      </c>
      <c r="F2302" s="28" t="s">
        <v>348</v>
      </c>
      <c r="G2302" s="28" t="n">
        <v>1</v>
      </c>
      <c r="H2302" s="28" t="n">
        <v>1</v>
      </c>
      <c r="I2302" s="28" t="n">
        <v>0</v>
      </c>
      <c r="J2302" s="28" t="n">
        <v>301</v>
      </c>
      <c r="K2302" s="28" t="n">
        <v>11</v>
      </c>
      <c r="L2302" s="28" t="n">
        <v>2</v>
      </c>
      <c r="M2302" s="28" t="s">
        <v>147</v>
      </c>
      <c r="N2302" s="28" t="s">
        <v>142</v>
      </c>
      <c r="O2302" s="29" t="n">
        <v>45954</v>
      </c>
      <c r="P2302" s="28" t="n">
        <f aca="false">ROUNDDOWN(($B2302-$O2302)/30,0)</f>
        <v>8</v>
      </c>
      <c r="Q2302" s="28" t="str">
        <f aca="false">TEXT($B2302,"yyyy-mm")</f>
        <v>2026-06</v>
      </c>
      <c r="R2302" s="28" t="n">
        <f aca="false">IF(AND($O2302&gt;=DATE(2025,1,1),$O2302&lt;=DATE(2025,4,30)),1,0)</f>
        <v>0</v>
      </c>
    </row>
    <row r="2303" customFormat="false" ht="15" hidden="false" customHeight="false" outlineLevel="0" collapsed="false">
      <c r="A2303" s="28" t="n">
        <v>245</v>
      </c>
      <c r="B2303" s="29" t="n">
        <v>46234</v>
      </c>
      <c r="C2303" s="28" t="n">
        <v>1159247.82</v>
      </c>
      <c r="D2303" s="28" t="n">
        <v>90268.23</v>
      </c>
      <c r="E2303" s="28" t="n">
        <v>98</v>
      </c>
      <c r="F2303" s="28" t="s">
        <v>349</v>
      </c>
      <c r="G2303" s="28" t="n">
        <v>1</v>
      </c>
      <c r="H2303" s="28" t="n">
        <v>1</v>
      </c>
      <c r="I2303" s="28" t="n">
        <v>1</v>
      </c>
      <c r="J2303" s="28" t="n">
        <v>301</v>
      </c>
      <c r="K2303" s="28" t="n">
        <v>11</v>
      </c>
      <c r="L2303" s="28" t="n">
        <v>2</v>
      </c>
      <c r="M2303" s="28" t="s">
        <v>147</v>
      </c>
      <c r="N2303" s="28" t="s">
        <v>142</v>
      </c>
      <c r="O2303" s="29" t="n">
        <v>45954</v>
      </c>
      <c r="P2303" s="28" t="n">
        <f aca="false">ROUNDDOWN(($B2303-$O2303)/30,0)</f>
        <v>9</v>
      </c>
      <c r="Q2303" s="28" t="str">
        <f aca="false">TEXT($B2303,"yyyy-mm")</f>
        <v>2026-07</v>
      </c>
      <c r="R2303" s="28" t="n">
        <f aca="false">IF(AND($O2303&gt;=DATE(2025,1,1),$O2303&lt;=DATE(2025,4,30)),1,0)</f>
        <v>0</v>
      </c>
    </row>
    <row r="2304" customFormat="false" ht="15" hidden="false" customHeight="false" outlineLevel="0" collapsed="false">
      <c r="A2304" s="28" t="n">
        <v>245</v>
      </c>
      <c r="B2304" s="29" t="n">
        <v>46265</v>
      </c>
      <c r="C2304" s="28" t="n">
        <v>1141950.96</v>
      </c>
      <c r="D2304" s="28" t="n">
        <v>99695.86</v>
      </c>
      <c r="E2304" s="28" t="n">
        <v>129</v>
      </c>
      <c r="F2304" s="28" t="s">
        <v>349</v>
      </c>
      <c r="G2304" s="28" t="n">
        <v>1</v>
      </c>
      <c r="H2304" s="28" t="n">
        <v>1</v>
      </c>
      <c r="I2304" s="28" t="n">
        <v>1</v>
      </c>
      <c r="J2304" s="28" t="n">
        <v>301</v>
      </c>
      <c r="K2304" s="28" t="n">
        <v>11</v>
      </c>
      <c r="L2304" s="28" t="n">
        <v>2</v>
      </c>
      <c r="M2304" s="28" t="s">
        <v>147</v>
      </c>
      <c r="N2304" s="28" t="s">
        <v>142</v>
      </c>
      <c r="O2304" s="29" t="n">
        <v>45954</v>
      </c>
      <c r="P2304" s="28" t="n">
        <f aca="false">ROUNDDOWN(($B2304-$O2304)/30,0)</f>
        <v>10</v>
      </c>
      <c r="Q2304" s="28" t="str">
        <f aca="false">TEXT($B2304,"yyyy-mm")</f>
        <v>2026-08</v>
      </c>
      <c r="R2304" s="28" t="n">
        <f aca="false">IF(AND($O2304&gt;=DATE(2025,1,1),$O2304&lt;=DATE(2025,4,30)),1,0)</f>
        <v>0</v>
      </c>
    </row>
    <row r="2305" customFormat="false" ht="15" hidden="false" customHeight="false" outlineLevel="0" collapsed="false">
      <c r="A2305" s="28" t="n">
        <v>246</v>
      </c>
      <c r="B2305" s="29" t="n">
        <v>45107</v>
      </c>
      <c r="C2305" s="28" t="n">
        <v>40300</v>
      </c>
      <c r="D2305" s="28" t="n">
        <v>0</v>
      </c>
      <c r="E2305" s="28" t="n">
        <v>0</v>
      </c>
      <c r="F2305" s="28" t="s">
        <v>345</v>
      </c>
      <c r="G2305" s="28" t="n">
        <v>0</v>
      </c>
      <c r="H2305" s="28" t="n">
        <v>0</v>
      </c>
      <c r="I2305" s="28" t="n">
        <v>0</v>
      </c>
      <c r="J2305" s="28" t="n">
        <v>288</v>
      </c>
      <c r="K2305" s="28" t="n">
        <v>2</v>
      </c>
      <c r="L2305" s="28" t="n">
        <v>1</v>
      </c>
      <c r="M2305" s="28" t="s">
        <v>145</v>
      </c>
      <c r="N2305" s="28" t="s">
        <v>139</v>
      </c>
      <c r="O2305" s="29" t="n">
        <v>45090</v>
      </c>
      <c r="P2305" s="28" t="n">
        <f aca="false">ROUNDDOWN(($B2305-$O2305)/30,0)</f>
        <v>0</v>
      </c>
      <c r="Q2305" s="28" t="str">
        <f aca="false">TEXT($B2305,"yyyy-mm")</f>
        <v>2023-06</v>
      </c>
      <c r="R2305" s="28" t="n">
        <f aca="false">IF(AND($O2305&gt;=DATE(2025,1,1),$O2305&lt;=DATE(2025,4,30)),1,0)</f>
        <v>0</v>
      </c>
    </row>
    <row r="2306" customFormat="false" ht="15" hidden="false" customHeight="false" outlineLevel="0" collapsed="false">
      <c r="A2306" s="28" t="n">
        <v>246</v>
      </c>
      <c r="B2306" s="29" t="n">
        <v>45138</v>
      </c>
      <c r="C2306" s="28" t="n">
        <v>36941.67</v>
      </c>
      <c r="D2306" s="28" t="n">
        <v>0</v>
      </c>
      <c r="E2306" s="28" t="n">
        <v>0</v>
      </c>
      <c r="F2306" s="28" t="s">
        <v>345</v>
      </c>
      <c r="G2306" s="28" t="n">
        <v>0</v>
      </c>
      <c r="H2306" s="28" t="n">
        <v>0</v>
      </c>
      <c r="I2306" s="28" t="n">
        <v>0</v>
      </c>
      <c r="J2306" s="28" t="n">
        <v>288</v>
      </c>
      <c r="K2306" s="28" t="n">
        <v>2</v>
      </c>
      <c r="L2306" s="28" t="n">
        <v>1</v>
      </c>
      <c r="M2306" s="28" t="s">
        <v>145</v>
      </c>
      <c r="N2306" s="28" t="s">
        <v>139</v>
      </c>
      <c r="O2306" s="29" t="n">
        <v>45090</v>
      </c>
      <c r="P2306" s="28" t="n">
        <f aca="false">ROUNDDOWN(($B2306-$O2306)/30,0)</f>
        <v>1</v>
      </c>
      <c r="Q2306" s="28" t="str">
        <f aca="false">TEXT($B2306,"yyyy-mm")</f>
        <v>2023-07</v>
      </c>
      <c r="R2306" s="28" t="n">
        <f aca="false">IF(AND($O2306&gt;=DATE(2025,1,1),$O2306&lt;=DATE(2025,4,30)),1,0)</f>
        <v>0</v>
      </c>
    </row>
    <row r="2307" customFormat="false" ht="15" hidden="false" customHeight="false" outlineLevel="0" collapsed="false">
      <c r="A2307" s="28" t="n">
        <v>246</v>
      </c>
      <c r="B2307" s="29" t="n">
        <v>45169</v>
      </c>
      <c r="C2307" s="28" t="n">
        <v>33583.34</v>
      </c>
      <c r="D2307" s="28" t="n">
        <v>0</v>
      </c>
      <c r="E2307" s="28" t="n">
        <v>0</v>
      </c>
      <c r="F2307" s="28" t="s">
        <v>345</v>
      </c>
      <c r="G2307" s="28" t="n">
        <v>0</v>
      </c>
      <c r="H2307" s="28" t="n">
        <v>0</v>
      </c>
      <c r="I2307" s="28" t="n">
        <v>0</v>
      </c>
      <c r="J2307" s="28" t="n">
        <v>288</v>
      </c>
      <c r="K2307" s="28" t="n">
        <v>2</v>
      </c>
      <c r="L2307" s="28" t="n">
        <v>1</v>
      </c>
      <c r="M2307" s="28" t="s">
        <v>145</v>
      </c>
      <c r="N2307" s="28" t="s">
        <v>139</v>
      </c>
      <c r="O2307" s="29" t="n">
        <v>45090</v>
      </c>
      <c r="P2307" s="28" t="n">
        <f aca="false">ROUNDDOWN(($B2307-$O2307)/30,0)</f>
        <v>2</v>
      </c>
      <c r="Q2307" s="28" t="str">
        <f aca="false">TEXT($B2307,"yyyy-mm")</f>
        <v>2023-08</v>
      </c>
      <c r="R2307" s="28" t="n">
        <f aca="false">IF(AND($O2307&gt;=DATE(2025,1,1),$O2307&lt;=DATE(2025,4,30)),1,0)</f>
        <v>0</v>
      </c>
    </row>
    <row r="2308" customFormat="false" ht="15" hidden="false" customHeight="false" outlineLevel="0" collapsed="false">
      <c r="A2308" s="28" t="n">
        <v>246</v>
      </c>
      <c r="B2308" s="29" t="n">
        <v>45199</v>
      </c>
      <c r="C2308" s="28" t="n">
        <v>30225.01</v>
      </c>
      <c r="D2308" s="28" t="n">
        <v>0</v>
      </c>
      <c r="E2308" s="28" t="n">
        <v>0</v>
      </c>
      <c r="F2308" s="28" t="s">
        <v>345</v>
      </c>
      <c r="G2308" s="28" t="n">
        <v>0</v>
      </c>
      <c r="H2308" s="28" t="n">
        <v>0</v>
      </c>
      <c r="I2308" s="28" t="n">
        <v>0</v>
      </c>
      <c r="J2308" s="28" t="n">
        <v>288</v>
      </c>
      <c r="K2308" s="28" t="n">
        <v>2</v>
      </c>
      <c r="L2308" s="28" t="n">
        <v>1</v>
      </c>
      <c r="M2308" s="28" t="s">
        <v>145</v>
      </c>
      <c r="N2308" s="28" t="s">
        <v>139</v>
      </c>
      <c r="O2308" s="29" t="n">
        <v>45090</v>
      </c>
      <c r="P2308" s="28" t="n">
        <f aca="false">ROUNDDOWN(($B2308-$O2308)/30,0)</f>
        <v>3</v>
      </c>
      <c r="Q2308" s="28" t="str">
        <f aca="false">TEXT($B2308,"yyyy-mm")</f>
        <v>2023-09</v>
      </c>
      <c r="R2308" s="28" t="n">
        <f aca="false">IF(AND($O2308&gt;=DATE(2025,1,1),$O2308&lt;=DATE(2025,4,30)),1,0)</f>
        <v>0</v>
      </c>
    </row>
    <row r="2309" customFormat="false" ht="15" hidden="false" customHeight="false" outlineLevel="0" collapsed="false">
      <c r="A2309" s="28" t="n">
        <v>246</v>
      </c>
      <c r="B2309" s="29" t="n">
        <v>45230</v>
      </c>
      <c r="C2309" s="28" t="n">
        <v>26866.68</v>
      </c>
      <c r="D2309" s="28" t="n">
        <v>0</v>
      </c>
      <c r="E2309" s="28" t="n">
        <v>0</v>
      </c>
      <c r="F2309" s="28" t="s">
        <v>345</v>
      </c>
      <c r="G2309" s="28" t="n">
        <v>0</v>
      </c>
      <c r="H2309" s="28" t="n">
        <v>0</v>
      </c>
      <c r="I2309" s="28" t="n">
        <v>0</v>
      </c>
      <c r="J2309" s="28" t="n">
        <v>288</v>
      </c>
      <c r="K2309" s="28" t="n">
        <v>2</v>
      </c>
      <c r="L2309" s="28" t="n">
        <v>1</v>
      </c>
      <c r="M2309" s="28" t="s">
        <v>145</v>
      </c>
      <c r="N2309" s="28" t="s">
        <v>139</v>
      </c>
      <c r="O2309" s="29" t="n">
        <v>45090</v>
      </c>
      <c r="P2309" s="28" t="n">
        <f aca="false">ROUNDDOWN(($B2309-$O2309)/30,0)</f>
        <v>4</v>
      </c>
      <c r="Q2309" s="28" t="str">
        <f aca="false">TEXT($B2309,"yyyy-mm")</f>
        <v>2023-10</v>
      </c>
      <c r="R2309" s="28" t="n">
        <f aca="false">IF(AND($O2309&gt;=DATE(2025,1,1),$O2309&lt;=DATE(2025,4,30)),1,0)</f>
        <v>0</v>
      </c>
    </row>
    <row r="2310" customFormat="false" ht="15" hidden="false" customHeight="false" outlineLevel="0" collapsed="false">
      <c r="A2310" s="28" t="n">
        <v>246</v>
      </c>
      <c r="B2310" s="29" t="n">
        <v>45260</v>
      </c>
      <c r="C2310" s="28" t="n">
        <v>23508.35</v>
      </c>
      <c r="D2310" s="28" t="n">
        <v>0</v>
      </c>
      <c r="E2310" s="28" t="n">
        <v>0</v>
      </c>
      <c r="F2310" s="28" t="s">
        <v>345</v>
      </c>
      <c r="G2310" s="28" t="n">
        <v>0</v>
      </c>
      <c r="H2310" s="28" t="n">
        <v>0</v>
      </c>
      <c r="I2310" s="28" t="n">
        <v>0</v>
      </c>
      <c r="J2310" s="28" t="n">
        <v>288</v>
      </c>
      <c r="K2310" s="28" t="n">
        <v>2</v>
      </c>
      <c r="L2310" s="28" t="n">
        <v>1</v>
      </c>
      <c r="M2310" s="28" t="s">
        <v>145</v>
      </c>
      <c r="N2310" s="28" t="s">
        <v>139</v>
      </c>
      <c r="O2310" s="29" t="n">
        <v>45090</v>
      </c>
      <c r="P2310" s="28" t="n">
        <f aca="false">ROUNDDOWN(($B2310-$O2310)/30,0)</f>
        <v>5</v>
      </c>
      <c r="Q2310" s="28" t="str">
        <f aca="false">TEXT($B2310,"yyyy-mm")</f>
        <v>2023-11</v>
      </c>
      <c r="R2310" s="28" t="n">
        <f aca="false">IF(AND($O2310&gt;=DATE(2025,1,1),$O2310&lt;=DATE(2025,4,30)),1,0)</f>
        <v>0</v>
      </c>
    </row>
    <row r="2311" customFormat="false" ht="15" hidden="false" customHeight="false" outlineLevel="0" collapsed="false">
      <c r="A2311" s="28" t="n">
        <v>246</v>
      </c>
      <c r="B2311" s="29" t="n">
        <v>45291</v>
      </c>
      <c r="C2311" s="28" t="n">
        <v>20150.02</v>
      </c>
      <c r="D2311" s="28" t="n">
        <v>0</v>
      </c>
      <c r="E2311" s="28" t="n">
        <v>0</v>
      </c>
      <c r="F2311" s="28" t="s">
        <v>345</v>
      </c>
      <c r="G2311" s="28" t="n">
        <v>0</v>
      </c>
      <c r="H2311" s="28" t="n">
        <v>0</v>
      </c>
      <c r="I2311" s="28" t="n">
        <v>0</v>
      </c>
      <c r="J2311" s="28" t="n">
        <v>288</v>
      </c>
      <c r="K2311" s="28" t="n">
        <v>2</v>
      </c>
      <c r="L2311" s="28" t="n">
        <v>1</v>
      </c>
      <c r="M2311" s="28" t="s">
        <v>145</v>
      </c>
      <c r="N2311" s="28" t="s">
        <v>139</v>
      </c>
      <c r="O2311" s="29" t="n">
        <v>45090</v>
      </c>
      <c r="P2311" s="28" t="n">
        <f aca="false">ROUNDDOWN(($B2311-$O2311)/30,0)</f>
        <v>6</v>
      </c>
      <c r="Q2311" s="28" t="str">
        <f aca="false">TEXT($B2311,"yyyy-mm")</f>
        <v>2023-12</v>
      </c>
      <c r="R2311" s="28" t="n">
        <f aca="false">IF(AND($O2311&gt;=DATE(2025,1,1),$O2311&lt;=DATE(2025,4,30)),1,0)</f>
        <v>0</v>
      </c>
    </row>
    <row r="2312" customFormat="false" ht="15" hidden="false" customHeight="false" outlineLevel="0" collapsed="false">
      <c r="A2312" s="28" t="n">
        <v>246</v>
      </c>
      <c r="B2312" s="29" t="n">
        <v>45322</v>
      </c>
      <c r="C2312" s="28" t="n">
        <v>16791.69</v>
      </c>
      <c r="D2312" s="28" t="n">
        <v>0</v>
      </c>
      <c r="E2312" s="28" t="n">
        <v>0</v>
      </c>
      <c r="F2312" s="28" t="s">
        <v>345</v>
      </c>
      <c r="G2312" s="28" t="n">
        <v>0</v>
      </c>
      <c r="H2312" s="28" t="n">
        <v>0</v>
      </c>
      <c r="I2312" s="28" t="n">
        <v>0</v>
      </c>
      <c r="J2312" s="28" t="n">
        <v>288</v>
      </c>
      <c r="K2312" s="28" t="n">
        <v>2</v>
      </c>
      <c r="L2312" s="28" t="n">
        <v>1</v>
      </c>
      <c r="M2312" s="28" t="s">
        <v>145</v>
      </c>
      <c r="N2312" s="28" t="s">
        <v>139</v>
      </c>
      <c r="O2312" s="29" t="n">
        <v>45090</v>
      </c>
      <c r="P2312" s="28" t="n">
        <f aca="false">ROUNDDOWN(($B2312-$O2312)/30,0)</f>
        <v>7</v>
      </c>
      <c r="Q2312" s="28" t="str">
        <f aca="false">TEXT($B2312,"yyyy-mm")</f>
        <v>2024-01</v>
      </c>
      <c r="R2312" s="28" t="n">
        <f aca="false">IF(AND($O2312&gt;=DATE(2025,1,1),$O2312&lt;=DATE(2025,4,30)),1,0)</f>
        <v>0</v>
      </c>
    </row>
    <row r="2313" customFormat="false" ht="15" hidden="false" customHeight="false" outlineLevel="0" collapsed="false">
      <c r="A2313" s="28" t="n">
        <v>246</v>
      </c>
      <c r="B2313" s="29" t="n">
        <v>45351</v>
      </c>
      <c r="C2313" s="28" t="n">
        <v>13433.36</v>
      </c>
      <c r="D2313" s="28" t="n">
        <v>0</v>
      </c>
      <c r="E2313" s="28" t="n">
        <v>0</v>
      </c>
      <c r="F2313" s="28" t="s">
        <v>345</v>
      </c>
      <c r="G2313" s="28" t="n">
        <v>0</v>
      </c>
      <c r="H2313" s="28" t="n">
        <v>0</v>
      </c>
      <c r="I2313" s="28" t="n">
        <v>0</v>
      </c>
      <c r="J2313" s="28" t="n">
        <v>288</v>
      </c>
      <c r="K2313" s="28" t="n">
        <v>2</v>
      </c>
      <c r="L2313" s="28" t="n">
        <v>1</v>
      </c>
      <c r="M2313" s="28" t="s">
        <v>145</v>
      </c>
      <c r="N2313" s="28" t="s">
        <v>139</v>
      </c>
      <c r="O2313" s="29" t="n">
        <v>45090</v>
      </c>
      <c r="P2313" s="28" t="n">
        <f aca="false">ROUNDDOWN(($B2313-$O2313)/30,0)</f>
        <v>8</v>
      </c>
      <c r="Q2313" s="28" t="str">
        <f aca="false">TEXT($B2313,"yyyy-mm")</f>
        <v>2024-02</v>
      </c>
      <c r="R2313" s="28" t="n">
        <f aca="false">IF(AND($O2313&gt;=DATE(2025,1,1),$O2313&lt;=DATE(2025,4,30)),1,0)</f>
        <v>0</v>
      </c>
    </row>
    <row r="2314" customFormat="false" ht="15" hidden="false" customHeight="false" outlineLevel="0" collapsed="false">
      <c r="A2314" s="28" t="n">
        <v>246</v>
      </c>
      <c r="B2314" s="29" t="n">
        <v>45382</v>
      </c>
      <c r="C2314" s="28" t="n">
        <v>10075.03</v>
      </c>
      <c r="D2314" s="28" t="n">
        <v>0</v>
      </c>
      <c r="E2314" s="28" t="n">
        <v>0</v>
      </c>
      <c r="F2314" s="28" t="s">
        <v>345</v>
      </c>
      <c r="G2314" s="28" t="n">
        <v>0</v>
      </c>
      <c r="H2314" s="28" t="n">
        <v>0</v>
      </c>
      <c r="I2314" s="28" t="n">
        <v>0</v>
      </c>
      <c r="J2314" s="28" t="n">
        <v>288</v>
      </c>
      <c r="K2314" s="28" t="n">
        <v>2</v>
      </c>
      <c r="L2314" s="28" t="n">
        <v>1</v>
      </c>
      <c r="M2314" s="28" t="s">
        <v>145</v>
      </c>
      <c r="N2314" s="28" t="s">
        <v>139</v>
      </c>
      <c r="O2314" s="29" t="n">
        <v>45090</v>
      </c>
      <c r="P2314" s="28" t="n">
        <f aca="false">ROUNDDOWN(($B2314-$O2314)/30,0)</f>
        <v>9</v>
      </c>
      <c r="Q2314" s="28" t="str">
        <f aca="false">TEXT($B2314,"yyyy-mm")</f>
        <v>2024-03</v>
      </c>
      <c r="R2314" s="28" t="n">
        <f aca="false">IF(AND($O2314&gt;=DATE(2025,1,1),$O2314&lt;=DATE(2025,4,30)),1,0)</f>
        <v>0</v>
      </c>
    </row>
    <row r="2315" customFormat="false" ht="15" hidden="false" customHeight="false" outlineLevel="0" collapsed="false">
      <c r="A2315" s="28" t="n">
        <v>246</v>
      </c>
      <c r="B2315" s="29" t="n">
        <v>45412</v>
      </c>
      <c r="C2315" s="28" t="n">
        <v>6716.7</v>
      </c>
      <c r="D2315" s="28" t="n">
        <v>0</v>
      </c>
      <c r="E2315" s="28" t="n">
        <v>0</v>
      </c>
      <c r="F2315" s="28" t="s">
        <v>345</v>
      </c>
      <c r="G2315" s="28" t="n">
        <v>0</v>
      </c>
      <c r="H2315" s="28" t="n">
        <v>0</v>
      </c>
      <c r="I2315" s="28" t="n">
        <v>0</v>
      </c>
      <c r="J2315" s="28" t="n">
        <v>288</v>
      </c>
      <c r="K2315" s="28" t="n">
        <v>2</v>
      </c>
      <c r="L2315" s="28" t="n">
        <v>1</v>
      </c>
      <c r="M2315" s="28" t="s">
        <v>145</v>
      </c>
      <c r="N2315" s="28" t="s">
        <v>139</v>
      </c>
      <c r="O2315" s="29" t="n">
        <v>45090</v>
      </c>
      <c r="P2315" s="28" t="n">
        <f aca="false">ROUNDDOWN(($B2315-$O2315)/30,0)</f>
        <v>10</v>
      </c>
      <c r="Q2315" s="28" t="str">
        <f aca="false">TEXT($B2315,"yyyy-mm")</f>
        <v>2024-04</v>
      </c>
      <c r="R2315" s="28" t="n">
        <f aca="false">IF(AND($O2315&gt;=DATE(2025,1,1),$O2315&lt;=DATE(2025,4,30)),1,0)</f>
        <v>0</v>
      </c>
    </row>
    <row r="2316" customFormat="false" ht="15" hidden="false" customHeight="false" outlineLevel="0" collapsed="false">
      <c r="A2316" s="28" t="n">
        <v>246</v>
      </c>
      <c r="B2316" s="29" t="n">
        <v>45443</v>
      </c>
      <c r="C2316" s="28" t="n">
        <v>3358.37</v>
      </c>
      <c r="D2316" s="28" t="n">
        <v>0</v>
      </c>
      <c r="E2316" s="28" t="n">
        <v>0</v>
      </c>
      <c r="F2316" s="28" t="s">
        <v>345</v>
      </c>
      <c r="G2316" s="28" t="n">
        <v>0</v>
      </c>
      <c r="H2316" s="28" t="n">
        <v>0</v>
      </c>
      <c r="I2316" s="28" t="n">
        <v>0</v>
      </c>
      <c r="J2316" s="28" t="n">
        <v>288</v>
      </c>
      <c r="K2316" s="28" t="n">
        <v>2</v>
      </c>
      <c r="L2316" s="28" t="n">
        <v>1</v>
      </c>
      <c r="M2316" s="28" t="s">
        <v>145</v>
      </c>
      <c r="N2316" s="28" t="s">
        <v>139</v>
      </c>
      <c r="O2316" s="29" t="n">
        <v>45090</v>
      </c>
      <c r="P2316" s="28" t="n">
        <f aca="false">ROUNDDOWN(($B2316-$O2316)/30,0)</f>
        <v>11</v>
      </c>
      <c r="Q2316" s="28" t="str">
        <f aca="false">TEXT($B2316,"yyyy-mm")</f>
        <v>2024-05</v>
      </c>
      <c r="R2316" s="28" t="n">
        <f aca="false">IF(AND($O2316&gt;=DATE(2025,1,1),$O2316&lt;=DATE(2025,4,30)),1,0)</f>
        <v>0</v>
      </c>
    </row>
    <row r="2317" customFormat="false" ht="15" hidden="false" customHeight="false" outlineLevel="0" collapsed="false">
      <c r="A2317" s="28" t="n">
        <v>246</v>
      </c>
      <c r="B2317" s="29" t="n">
        <v>45473</v>
      </c>
      <c r="C2317" s="28" t="n">
        <v>0.04</v>
      </c>
      <c r="D2317" s="28" t="n">
        <v>0</v>
      </c>
      <c r="E2317" s="28" t="n">
        <v>0</v>
      </c>
      <c r="F2317" s="28" t="s">
        <v>345</v>
      </c>
      <c r="G2317" s="28" t="n">
        <v>0</v>
      </c>
      <c r="H2317" s="28" t="n">
        <v>0</v>
      </c>
      <c r="I2317" s="28" t="n">
        <v>0</v>
      </c>
      <c r="J2317" s="28" t="n">
        <v>288</v>
      </c>
      <c r="K2317" s="28" t="n">
        <v>2</v>
      </c>
      <c r="L2317" s="28" t="n">
        <v>1</v>
      </c>
      <c r="M2317" s="28" t="s">
        <v>145</v>
      </c>
      <c r="N2317" s="28" t="s">
        <v>139</v>
      </c>
      <c r="O2317" s="29" t="n">
        <v>45090</v>
      </c>
      <c r="P2317" s="28" t="n">
        <f aca="false">ROUNDDOWN(($B2317-$O2317)/30,0)</f>
        <v>12</v>
      </c>
      <c r="Q2317" s="28" t="str">
        <f aca="false">TEXT($B2317,"yyyy-mm")</f>
        <v>2024-06</v>
      </c>
      <c r="R2317" s="28" t="n">
        <f aca="false">IF(AND($O2317&gt;=DATE(2025,1,1),$O2317&lt;=DATE(2025,4,30)),1,0)</f>
        <v>0</v>
      </c>
    </row>
    <row r="2318" customFormat="false" ht="15" hidden="false" customHeight="false" outlineLevel="0" collapsed="false">
      <c r="A2318" s="28" t="n">
        <v>247</v>
      </c>
      <c r="B2318" s="29" t="n">
        <v>45443</v>
      </c>
      <c r="C2318" s="28" t="n">
        <v>4100</v>
      </c>
      <c r="D2318" s="28" t="n">
        <v>0</v>
      </c>
      <c r="E2318" s="28" t="n">
        <v>0</v>
      </c>
      <c r="F2318" s="28" t="s">
        <v>345</v>
      </c>
      <c r="G2318" s="28" t="n">
        <v>0</v>
      </c>
      <c r="H2318" s="28" t="n">
        <v>0</v>
      </c>
      <c r="I2318" s="28" t="n">
        <v>0</v>
      </c>
      <c r="J2318" s="28" t="n">
        <v>313</v>
      </c>
      <c r="K2318" s="28" t="n">
        <v>8</v>
      </c>
      <c r="L2318" s="28" t="n">
        <v>2</v>
      </c>
      <c r="M2318" s="28" t="s">
        <v>145</v>
      </c>
      <c r="N2318" s="28" t="s">
        <v>138</v>
      </c>
      <c r="O2318" s="29" t="n">
        <v>45425</v>
      </c>
      <c r="P2318" s="28" t="n">
        <f aca="false">ROUNDDOWN(($B2318-$O2318)/30,0)</f>
        <v>0</v>
      </c>
      <c r="Q2318" s="28" t="str">
        <f aca="false">TEXT($B2318,"yyyy-mm")</f>
        <v>2024-05</v>
      </c>
      <c r="R2318" s="28" t="n">
        <f aca="false">IF(AND($O2318&gt;=DATE(2025,1,1),$O2318&lt;=DATE(2025,4,30)),1,0)</f>
        <v>0</v>
      </c>
    </row>
    <row r="2319" customFormat="false" ht="15" hidden="false" customHeight="false" outlineLevel="0" collapsed="false">
      <c r="A2319" s="28" t="n">
        <v>247</v>
      </c>
      <c r="B2319" s="29" t="n">
        <v>45473</v>
      </c>
      <c r="C2319" s="28" t="n">
        <v>3514.29</v>
      </c>
      <c r="D2319" s="28" t="n">
        <v>0</v>
      </c>
      <c r="E2319" s="28" t="n">
        <v>0</v>
      </c>
      <c r="F2319" s="28" t="s">
        <v>345</v>
      </c>
      <c r="G2319" s="28" t="n">
        <v>0</v>
      </c>
      <c r="H2319" s="28" t="n">
        <v>0</v>
      </c>
      <c r="I2319" s="28" t="n">
        <v>0</v>
      </c>
      <c r="J2319" s="28" t="n">
        <v>313</v>
      </c>
      <c r="K2319" s="28" t="n">
        <v>8</v>
      </c>
      <c r="L2319" s="28" t="n">
        <v>2</v>
      </c>
      <c r="M2319" s="28" t="s">
        <v>145</v>
      </c>
      <c r="N2319" s="28" t="s">
        <v>138</v>
      </c>
      <c r="O2319" s="29" t="n">
        <v>45425</v>
      </c>
      <c r="P2319" s="28" t="n">
        <f aca="false">ROUNDDOWN(($B2319-$O2319)/30,0)</f>
        <v>1</v>
      </c>
      <c r="Q2319" s="28" t="str">
        <f aca="false">TEXT($B2319,"yyyy-mm")</f>
        <v>2024-06</v>
      </c>
      <c r="R2319" s="28" t="n">
        <f aca="false">IF(AND($O2319&gt;=DATE(2025,1,1),$O2319&lt;=DATE(2025,4,30)),1,0)</f>
        <v>0</v>
      </c>
    </row>
    <row r="2320" customFormat="false" ht="15" hidden="false" customHeight="false" outlineLevel="0" collapsed="false">
      <c r="A2320" s="28" t="n">
        <v>247</v>
      </c>
      <c r="B2320" s="29" t="n">
        <v>45504</v>
      </c>
      <c r="C2320" s="28" t="n">
        <v>2928.58</v>
      </c>
      <c r="D2320" s="28" t="n">
        <v>0</v>
      </c>
      <c r="E2320" s="28" t="n">
        <v>0</v>
      </c>
      <c r="F2320" s="28" t="s">
        <v>345</v>
      </c>
      <c r="G2320" s="28" t="n">
        <v>0</v>
      </c>
      <c r="H2320" s="28" t="n">
        <v>0</v>
      </c>
      <c r="I2320" s="28" t="n">
        <v>0</v>
      </c>
      <c r="J2320" s="28" t="n">
        <v>313</v>
      </c>
      <c r="K2320" s="28" t="n">
        <v>8</v>
      </c>
      <c r="L2320" s="28" t="n">
        <v>2</v>
      </c>
      <c r="M2320" s="28" t="s">
        <v>145</v>
      </c>
      <c r="N2320" s="28" t="s">
        <v>138</v>
      </c>
      <c r="O2320" s="29" t="n">
        <v>45425</v>
      </c>
      <c r="P2320" s="28" t="n">
        <f aca="false">ROUNDDOWN(($B2320-$O2320)/30,0)</f>
        <v>2</v>
      </c>
      <c r="Q2320" s="28" t="str">
        <f aca="false">TEXT($B2320,"yyyy-mm")</f>
        <v>2024-07</v>
      </c>
      <c r="R2320" s="28" t="n">
        <f aca="false">IF(AND($O2320&gt;=DATE(2025,1,1),$O2320&lt;=DATE(2025,4,30)),1,0)</f>
        <v>0</v>
      </c>
    </row>
    <row r="2321" customFormat="false" ht="15" hidden="false" customHeight="false" outlineLevel="0" collapsed="false">
      <c r="A2321" s="28" t="n">
        <v>247</v>
      </c>
      <c r="B2321" s="29" t="n">
        <v>45535</v>
      </c>
      <c r="C2321" s="28" t="n">
        <v>2342.87</v>
      </c>
      <c r="D2321" s="28" t="n">
        <v>0</v>
      </c>
      <c r="E2321" s="28" t="n">
        <v>0</v>
      </c>
      <c r="F2321" s="28" t="s">
        <v>345</v>
      </c>
      <c r="G2321" s="28" t="n">
        <v>0</v>
      </c>
      <c r="H2321" s="28" t="n">
        <v>0</v>
      </c>
      <c r="I2321" s="28" t="n">
        <v>0</v>
      </c>
      <c r="J2321" s="28" t="n">
        <v>313</v>
      </c>
      <c r="K2321" s="28" t="n">
        <v>8</v>
      </c>
      <c r="L2321" s="28" t="n">
        <v>2</v>
      </c>
      <c r="M2321" s="28" t="s">
        <v>145</v>
      </c>
      <c r="N2321" s="28" t="s">
        <v>138</v>
      </c>
      <c r="O2321" s="29" t="n">
        <v>45425</v>
      </c>
      <c r="P2321" s="28" t="n">
        <f aca="false">ROUNDDOWN(($B2321-$O2321)/30,0)</f>
        <v>3</v>
      </c>
      <c r="Q2321" s="28" t="str">
        <f aca="false">TEXT($B2321,"yyyy-mm")</f>
        <v>2024-08</v>
      </c>
      <c r="R2321" s="28" t="n">
        <f aca="false">IF(AND($O2321&gt;=DATE(2025,1,1),$O2321&lt;=DATE(2025,4,30)),1,0)</f>
        <v>0</v>
      </c>
    </row>
    <row r="2322" customFormat="false" ht="15" hidden="false" customHeight="false" outlineLevel="0" collapsed="false">
      <c r="A2322" s="28" t="n">
        <v>247</v>
      </c>
      <c r="B2322" s="29" t="n">
        <v>45565</v>
      </c>
      <c r="C2322" s="28" t="n">
        <v>1757.16</v>
      </c>
      <c r="D2322" s="28" t="n">
        <v>0</v>
      </c>
      <c r="E2322" s="28" t="n">
        <v>0</v>
      </c>
      <c r="F2322" s="28" t="s">
        <v>345</v>
      </c>
      <c r="G2322" s="28" t="n">
        <v>0</v>
      </c>
      <c r="H2322" s="28" t="n">
        <v>0</v>
      </c>
      <c r="I2322" s="28" t="n">
        <v>0</v>
      </c>
      <c r="J2322" s="28" t="n">
        <v>313</v>
      </c>
      <c r="K2322" s="28" t="n">
        <v>8</v>
      </c>
      <c r="L2322" s="28" t="n">
        <v>2</v>
      </c>
      <c r="M2322" s="28" t="s">
        <v>145</v>
      </c>
      <c r="N2322" s="28" t="s">
        <v>138</v>
      </c>
      <c r="O2322" s="29" t="n">
        <v>45425</v>
      </c>
      <c r="P2322" s="28" t="n">
        <f aca="false">ROUNDDOWN(($B2322-$O2322)/30,0)</f>
        <v>4</v>
      </c>
      <c r="Q2322" s="28" t="str">
        <f aca="false">TEXT($B2322,"yyyy-mm")</f>
        <v>2024-09</v>
      </c>
      <c r="R2322" s="28" t="n">
        <f aca="false">IF(AND($O2322&gt;=DATE(2025,1,1),$O2322&lt;=DATE(2025,4,30)),1,0)</f>
        <v>0</v>
      </c>
    </row>
    <row r="2323" customFormat="false" ht="15" hidden="false" customHeight="false" outlineLevel="0" collapsed="false">
      <c r="A2323" s="28" t="n">
        <v>247</v>
      </c>
      <c r="B2323" s="29" t="n">
        <v>45596</v>
      </c>
      <c r="C2323" s="28" t="n">
        <v>1171.45</v>
      </c>
      <c r="D2323" s="28" t="n">
        <v>0</v>
      </c>
      <c r="E2323" s="28" t="n">
        <v>0</v>
      </c>
      <c r="F2323" s="28" t="s">
        <v>345</v>
      </c>
      <c r="G2323" s="28" t="n">
        <v>0</v>
      </c>
      <c r="H2323" s="28" t="n">
        <v>0</v>
      </c>
      <c r="I2323" s="28" t="n">
        <v>0</v>
      </c>
      <c r="J2323" s="28" t="n">
        <v>313</v>
      </c>
      <c r="K2323" s="28" t="n">
        <v>8</v>
      </c>
      <c r="L2323" s="28" t="n">
        <v>2</v>
      </c>
      <c r="M2323" s="28" t="s">
        <v>145</v>
      </c>
      <c r="N2323" s="28" t="s">
        <v>138</v>
      </c>
      <c r="O2323" s="29" t="n">
        <v>45425</v>
      </c>
      <c r="P2323" s="28" t="n">
        <f aca="false">ROUNDDOWN(($B2323-$O2323)/30,0)</f>
        <v>5</v>
      </c>
      <c r="Q2323" s="28" t="str">
        <f aca="false">TEXT($B2323,"yyyy-mm")</f>
        <v>2024-10</v>
      </c>
      <c r="R2323" s="28" t="n">
        <f aca="false">IF(AND($O2323&gt;=DATE(2025,1,1),$O2323&lt;=DATE(2025,4,30)),1,0)</f>
        <v>0</v>
      </c>
    </row>
    <row r="2324" customFormat="false" ht="15" hidden="false" customHeight="false" outlineLevel="0" collapsed="false">
      <c r="A2324" s="28" t="n">
        <v>247</v>
      </c>
      <c r="B2324" s="29" t="n">
        <v>45626</v>
      </c>
      <c r="C2324" s="28" t="n">
        <v>585.74</v>
      </c>
      <c r="D2324" s="28" t="n">
        <v>0</v>
      </c>
      <c r="E2324" s="28" t="n">
        <v>0</v>
      </c>
      <c r="F2324" s="28" t="s">
        <v>345</v>
      </c>
      <c r="G2324" s="28" t="n">
        <v>0</v>
      </c>
      <c r="H2324" s="28" t="n">
        <v>0</v>
      </c>
      <c r="I2324" s="28" t="n">
        <v>0</v>
      </c>
      <c r="J2324" s="28" t="n">
        <v>313</v>
      </c>
      <c r="K2324" s="28" t="n">
        <v>8</v>
      </c>
      <c r="L2324" s="28" t="n">
        <v>2</v>
      </c>
      <c r="M2324" s="28" t="s">
        <v>145</v>
      </c>
      <c r="N2324" s="28" t="s">
        <v>138</v>
      </c>
      <c r="O2324" s="29" t="n">
        <v>45425</v>
      </c>
      <c r="P2324" s="28" t="n">
        <f aca="false">ROUNDDOWN(($B2324-$O2324)/30,0)</f>
        <v>6</v>
      </c>
      <c r="Q2324" s="28" t="str">
        <f aca="false">TEXT($B2324,"yyyy-mm")</f>
        <v>2024-11</v>
      </c>
      <c r="R2324" s="28" t="n">
        <f aca="false">IF(AND($O2324&gt;=DATE(2025,1,1),$O2324&lt;=DATE(2025,4,30)),1,0)</f>
        <v>0</v>
      </c>
    </row>
    <row r="2325" customFormat="false" ht="15" hidden="false" customHeight="false" outlineLevel="0" collapsed="false">
      <c r="A2325" s="28" t="n">
        <v>247</v>
      </c>
      <c r="B2325" s="29" t="n">
        <v>45657</v>
      </c>
      <c r="C2325" s="28" t="n">
        <v>0.03</v>
      </c>
      <c r="D2325" s="28" t="n">
        <v>0</v>
      </c>
      <c r="E2325" s="28" t="n">
        <v>0</v>
      </c>
      <c r="F2325" s="28" t="s">
        <v>345</v>
      </c>
      <c r="G2325" s="28" t="n">
        <v>0</v>
      </c>
      <c r="H2325" s="28" t="n">
        <v>0</v>
      </c>
      <c r="I2325" s="28" t="n">
        <v>0</v>
      </c>
      <c r="J2325" s="28" t="n">
        <v>313</v>
      </c>
      <c r="K2325" s="28" t="n">
        <v>8</v>
      </c>
      <c r="L2325" s="28" t="n">
        <v>2</v>
      </c>
      <c r="M2325" s="28" t="s">
        <v>145</v>
      </c>
      <c r="N2325" s="28" t="s">
        <v>138</v>
      </c>
      <c r="O2325" s="29" t="n">
        <v>45425</v>
      </c>
      <c r="P2325" s="28" t="n">
        <f aca="false">ROUNDDOWN(($B2325-$O2325)/30,0)</f>
        <v>7</v>
      </c>
      <c r="Q2325" s="28" t="str">
        <f aca="false">TEXT($B2325,"yyyy-mm")</f>
        <v>2024-12</v>
      </c>
      <c r="R2325" s="28" t="n">
        <f aca="false">IF(AND($O2325&gt;=DATE(2025,1,1),$O2325&lt;=DATE(2025,4,30)),1,0)</f>
        <v>0</v>
      </c>
    </row>
    <row r="2326" customFormat="false" ht="15" hidden="false" customHeight="false" outlineLevel="0" collapsed="false">
      <c r="A2326" s="28" t="n">
        <v>248</v>
      </c>
      <c r="B2326" s="29" t="n">
        <v>45322</v>
      </c>
      <c r="C2326" s="28" t="n">
        <v>41900</v>
      </c>
      <c r="D2326" s="28" t="n">
        <v>0</v>
      </c>
      <c r="E2326" s="28" t="n">
        <v>0</v>
      </c>
      <c r="F2326" s="28" t="s">
        <v>345</v>
      </c>
      <c r="G2326" s="28" t="n">
        <v>0</v>
      </c>
      <c r="H2326" s="28" t="n">
        <v>0</v>
      </c>
      <c r="I2326" s="28" t="n">
        <v>0</v>
      </c>
      <c r="J2326" s="28" t="n">
        <v>51</v>
      </c>
      <c r="K2326" s="28" t="n">
        <v>2</v>
      </c>
      <c r="L2326" s="28" t="n">
        <v>3</v>
      </c>
      <c r="M2326" s="28" t="s">
        <v>146</v>
      </c>
      <c r="N2326" s="28" t="s">
        <v>139</v>
      </c>
      <c r="O2326" s="29" t="n">
        <v>45306</v>
      </c>
      <c r="P2326" s="28" t="n">
        <f aca="false">ROUNDDOWN(($B2326-$O2326)/30,0)</f>
        <v>0</v>
      </c>
      <c r="Q2326" s="28" t="str">
        <f aca="false">TEXT($B2326,"yyyy-mm")</f>
        <v>2024-01</v>
      </c>
      <c r="R2326" s="28" t="n">
        <f aca="false">IF(AND($O2326&gt;=DATE(2025,1,1),$O2326&lt;=DATE(2025,4,30)),1,0)</f>
        <v>0</v>
      </c>
    </row>
    <row r="2327" customFormat="false" ht="15" hidden="false" customHeight="false" outlineLevel="0" collapsed="false">
      <c r="A2327" s="28" t="n">
        <v>248</v>
      </c>
      <c r="B2327" s="29" t="n">
        <v>45351</v>
      </c>
      <c r="C2327" s="28" t="n">
        <v>38408.33</v>
      </c>
      <c r="D2327" s="28" t="n">
        <v>0</v>
      </c>
      <c r="E2327" s="28" t="n">
        <v>0</v>
      </c>
      <c r="F2327" s="28" t="s">
        <v>345</v>
      </c>
      <c r="G2327" s="28" t="n">
        <v>0</v>
      </c>
      <c r="H2327" s="28" t="n">
        <v>0</v>
      </c>
      <c r="I2327" s="28" t="n">
        <v>0</v>
      </c>
      <c r="J2327" s="28" t="n">
        <v>51</v>
      </c>
      <c r="K2327" s="28" t="n">
        <v>2</v>
      </c>
      <c r="L2327" s="28" t="n">
        <v>3</v>
      </c>
      <c r="M2327" s="28" t="s">
        <v>146</v>
      </c>
      <c r="N2327" s="28" t="s">
        <v>139</v>
      </c>
      <c r="O2327" s="29" t="n">
        <v>45306</v>
      </c>
      <c r="P2327" s="28" t="n">
        <f aca="false">ROUNDDOWN(($B2327-$O2327)/30,0)</f>
        <v>1</v>
      </c>
      <c r="Q2327" s="28" t="str">
        <f aca="false">TEXT($B2327,"yyyy-mm")</f>
        <v>2024-02</v>
      </c>
      <c r="R2327" s="28" t="n">
        <f aca="false">IF(AND($O2327&gt;=DATE(2025,1,1),$O2327&lt;=DATE(2025,4,30)),1,0)</f>
        <v>0</v>
      </c>
    </row>
    <row r="2328" customFormat="false" ht="15" hidden="false" customHeight="false" outlineLevel="0" collapsed="false">
      <c r="A2328" s="28" t="n">
        <v>248</v>
      </c>
      <c r="B2328" s="29" t="n">
        <v>45382</v>
      </c>
      <c r="C2328" s="28" t="n">
        <v>34916.66</v>
      </c>
      <c r="D2328" s="28" t="n">
        <v>0</v>
      </c>
      <c r="E2328" s="28" t="n">
        <v>0</v>
      </c>
      <c r="F2328" s="28" t="s">
        <v>345</v>
      </c>
      <c r="G2328" s="28" t="n">
        <v>0</v>
      </c>
      <c r="H2328" s="28" t="n">
        <v>0</v>
      </c>
      <c r="I2328" s="28" t="n">
        <v>0</v>
      </c>
      <c r="J2328" s="28" t="n">
        <v>51</v>
      </c>
      <c r="K2328" s="28" t="n">
        <v>2</v>
      </c>
      <c r="L2328" s="28" t="n">
        <v>3</v>
      </c>
      <c r="M2328" s="28" t="s">
        <v>146</v>
      </c>
      <c r="N2328" s="28" t="s">
        <v>139</v>
      </c>
      <c r="O2328" s="29" t="n">
        <v>45306</v>
      </c>
      <c r="P2328" s="28" t="n">
        <f aca="false">ROUNDDOWN(($B2328-$O2328)/30,0)</f>
        <v>2</v>
      </c>
      <c r="Q2328" s="28" t="str">
        <f aca="false">TEXT($B2328,"yyyy-mm")</f>
        <v>2024-03</v>
      </c>
      <c r="R2328" s="28" t="n">
        <f aca="false">IF(AND($O2328&gt;=DATE(2025,1,1),$O2328&lt;=DATE(2025,4,30)),1,0)</f>
        <v>0</v>
      </c>
    </row>
    <row r="2329" customFormat="false" ht="15" hidden="false" customHeight="false" outlineLevel="0" collapsed="false">
      <c r="A2329" s="28" t="n">
        <v>248</v>
      </c>
      <c r="B2329" s="29" t="n">
        <v>45412</v>
      </c>
      <c r="C2329" s="28" t="n">
        <v>31424.99</v>
      </c>
      <c r="D2329" s="28" t="n">
        <v>0</v>
      </c>
      <c r="E2329" s="28" t="n">
        <v>0</v>
      </c>
      <c r="F2329" s="28" t="s">
        <v>345</v>
      </c>
      <c r="G2329" s="28" t="n">
        <v>0</v>
      </c>
      <c r="H2329" s="28" t="n">
        <v>0</v>
      </c>
      <c r="I2329" s="28" t="n">
        <v>0</v>
      </c>
      <c r="J2329" s="28" t="n">
        <v>51</v>
      </c>
      <c r="K2329" s="28" t="n">
        <v>2</v>
      </c>
      <c r="L2329" s="28" t="n">
        <v>3</v>
      </c>
      <c r="M2329" s="28" t="s">
        <v>146</v>
      </c>
      <c r="N2329" s="28" t="s">
        <v>139</v>
      </c>
      <c r="O2329" s="29" t="n">
        <v>45306</v>
      </c>
      <c r="P2329" s="28" t="n">
        <f aca="false">ROUNDDOWN(($B2329-$O2329)/30,0)</f>
        <v>3</v>
      </c>
      <c r="Q2329" s="28" t="str">
        <f aca="false">TEXT($B2329,"yyyy-mm")</f>
        <v>2024-04</v>
      </c>
      <c r="R2329" s="28" t="n">
        <f aca="false">IF(AND($O2329&gt;=DATE(2025,1,1),$O2329&lt;=DATE(2025,4,30)),1,0)</f>
        <v>0</v>
      </c>
    </row>
    <row r="2330" customFormat="false" ht="15" hidden="false" customHeight="false" outlineLevel="0" collapsed="false">
      <c r="A2330" s="28" t="n">
        <v>248</v>
      </c>
      <c r="B2330" s="29" t="n">
        <v>45443</v>
      </c>
      <c r="C2330" s="28" t="n">
        <v>27933.32</v>
      </c>
      <c r="D2330" s="28" t="n">
        <v>0</v>
      </c>
      <c r="E2330" s="28" t="n">
        <v>0</v>
      </c>
      <c r="F2330" s="28" t="s">
        <v>345</v>
      </c>
      <c r="G2330" s="28" t="n">
        <v>0</v>
      </c>
      <c r="H2330" s="28" t="n">
        <v>0</v>
      </c>
      <c r="I2330" s="28" t="n">
        <v>0</v>
      </c>
      <c r="J2330" s="28" t="n">
        <v>51</v>
      </c>
      <c r="K2330" s="28" t="n">
        <v>2</v>
      </c>
      <c r="L2330" s="28" t="n">
        <v>3</v>
      </c>
      <c r="M2330" s="28" t="s">
        <v>146</v>
      </c>
      <c r="N2330" s="28" t="s">
        <v>139</v>
      </c>
      <c r="O2330" s="29" t="n">
        <v>45306</v>
      </c>
      <c r="P2330" s="28" t="n">
        <f aca="false">ROUNDDOWN(($B2330-$O2330)/30,0)</f>
        <v>4</v>
      </c>
      <c r="Q2330" s="28" t="str">
        <f aca="false">TEXT($B2330,"yyyy-mm")</f>
        <v>2024-05</v>
      </c>
      <c r="R2330" s="28" t="n">
        <f aca="false">IF(AND($O2330&gt;=DATE(2025,1,1),$O2330&lt;=DATE(2025,4,30)),1,0)</f>
        <v>0</v>
      </c>
    </row>
    <row r="2331" customFormat="false" ht="15" hidden="false" customHeight="false" outlineLevel="0" collapsed="false">
      <c r="A2331" s="28" t="n">
        <v>248</v>
      </c>
      <c r="B2331" s="29" t="n">
        <v>45473</v>
      </c>
      <c r="C2331" s="28" t="n">
        <v>24441.65</v>
      </c>
      <c r="D2331" s="28" t="n">
        <v>0</v>
      </c>
      <c r="E2331" s="28" t="n">
        <v>0</v>
      </c>
      <c r="F2331" s="28" t="s">
        <v>345</v>
      </c>
      <c r="G2331" s="28" t="n">
        <v>0</v>
      </c>
      <c r="H2331" s="28" t="n">
        <v>0</v>
      </c>
      <c r="I2331" s="28" t="n">
        <v>0</v>
      </c>
      <c r="J2331" s="28" t="n">
        <v>51</v>
      </c>
      <c r="K2331" s="28" t="n">
        <v>2</v>
      </c>
      <c r="L2331" s="28" t="n">
        <v>3</v>
      </c>
      <c r="M2331" s="28" t="s">
        <v>146</v>
      </c>
      <c r="N2331" s="28" t="s">
        <v>139</v>
      </c>
      <c r="O2331" s="29" t="n">
        <v>45306</v>
      </c>
      <c r="P2331" s="28" t="n">
        <f aca="false">ROUNDDOWN(($B2331-$O2331)/30,0)</f>
        <v>5</v>
      </c>
      <c r="Q2331" s="28" t="str">
        <f aca="false">TEXT($B2331,"yyyy-mm")</f>
        <v>2024-06</v>
      </c>
      <c r="R2331" s="28" t="n">
        <f aca="false">IF(AND($O2331&gt;=DATE(2025,1,1),$O2331&lt;=DATE(2025,4,30)),1,0)</f>
        <v>0</v>
      </c>
    </row>
    <row r="2332" customFormat="false" ht="15" hidden="false" customHeight="false" outlineLevel="0" collapsed="false">
      <c r="A2332" s="28" t="n">
        <v>248</v>
      </c>
      <c r="B2332" s="29" t="n">
        <v>45504</v>
      </c>
      <c r="C2332" s="28" t="n">
        <v>20949.98</v>
      </c>
      <c r="D2332" s="28" t="n">
        <v>0</v>
      </c>
      <c r="E2332" s="28" t="n">
        <v>0</v>
      </c>
      <c r="F2332" s="28" t="s">
        <v>345</v>
      </c>
      <c r="G2332" s="28" t="n">
        <v>0</v>
      </c>
      <c r="H2332" s="28" t="n">
        <v>0</v>
      </c>
      <c r="I2332" s="28" t="n">
        <v>0</v>
      </c>
      <c r="J2332" s="28" t="n">
        <v>51</v>
      </c>
      <c r="K2332" s="28" t="n">
        <v>2</v>
      </c>
      <c r="L2332" s="28" t="n">
        <v>3</v>
      </c>
      <c r="M2332" s="28" t="s">
        <v>146</v>
      </c>
      <c r="N2332" s="28" t="s">
        <v>139</v>
      </c>
      <c r="O2332" s="29" t="n">
        <v>45306</v>
      </c>
      <c r="P2332" s="28" t="n">
        <f aca="false">ROUNDDOWN(($B2332-$O2332)/30,0)</f>
        <v>6</v>
      </c>
      <c r="Q2332" s="28" t="str">
        <f aca="false">TEXT($B2332,"yyyy-mm")</f>
        <v>2024-07</v>
      </c>
      <c r="R2332" s="28" t="n">
        <f aca="false">IF(AND($O2332&gt;=DATE(2025,1,1),$O2332&lt;=DATE(2025,4,30)),1,0)</f>
        <v>0</v>
      </c>
    </row>
    <row r="2333" customFormat="false" ht="15" hidden="false" customHeight="false" outlineLevel="0" collapsed="false">
      <c r="A2333" s="28" t="n">
        <v>248</v>
      </c>
      <c r="B2333" s="29" t="n">
        <v>45535</v>
      </c>
      <c r="C2333" s="28" t="n">
        <v>17458.31</v>
      </c>
      <c r="D2333" s="28" t="n">
        <v>0</v>
      </c>
      <c r="E2333" s="28" t="n">
        <v>0</v>
      </c>
      <c r="F2333" s="28" t="s">
        <v>345</v>
      </c>
      <c r="G2333" s="28" t="n">
        <v>0</v>
      </c>
      <c r="H2333" s="28" t="n">
        <v>0</v>
      </c>
      <c r="I2333" s="28" t="n">
        <v>0</v>
      </c>
      <c r="J2333" s="28" t="n">
        <v>51</v>
      </c>
      <c r="K2333" s="28" t="n">
        <v>2</v>
      </c>
      <c r="L2333" s="28" t="n">
        <v>3</v>
      </c>
      <c r="M2333" s="28" t="s">
        <v>146</v>
      </c>
      <c r="N2333" s="28" t="s">
        <v>139</v>
      </c>
      <c r="O2333" s="29" t="n">
        <v>45306</v>
      </c>
      <c r="P2333" s="28" t="n">
        <f aca="false">ROUNDDOWN(($B2333-$O2333)/30,0)</f>
        <v>7</v>
      </c>
      <c r="Q2333" s="28" t="str">
        <f aca="false">TEXT($B2333,"yyyy-mm")</f>
        <v>2024-08</v>
      </c>
      <c r="R2333" s="28" t="n">
        <f aca="false">IF(AND($O2333&gt;=DATE(2025,1,1),$O2333&lt;=DATE(2025,4,30)),1,0)</f>
        <v>0</v>
      </c>
    </row>
    <row r="2334" customFormat="false" ht="15" hidden="false" customHeight="false" outlineLevel="0" collapsed="false">
      <c r="A2334" s="28" t="n">
        <v>248</v>
      </c>
      <c r="B2334" s="29" t="n">
        <v>45565</v>
      </c>
      <c r="C2334" s="28" t="n">
        <v>17458.31</v>
      </c>
      <c r="D2334" s="28" t="n">
        <v>3491.67</v>
      </c>
      <c r="E2334" s="28" t="n">
        <v>15</v>
      </c>
      <c r="F2334" s="28" t="s">
        <v>346</v>
      </c>
      <c r="G2334" s="28" t="n">
        <v>0</v>
      </c>
      <c r="H2334" s="28" t="n">
        <v>0</v>
      </c>
      <c r="I2334" s="28" t="n">
        <v>0</v>
      </c>
      <c r="J2334" s="28" t="n">
        <v>51</v>
      </c>
      <c r="K2334" s="28" t="n">
        <v>2</v>
      </c>
      <c r="L2334" s="28" t="n">
        <v>3</v>
      </c>
      <c r="M2334" s="28" t="s">
        <v>146</v>
      </c>
      <c r="N2334" s="28" t="s">
        <v>139</v>
      </c>
      <c r="O2334" s="29" t="n">
        <v>45306</v>
      </c>
      <c r="P2334" s="28" t="n">
        <f aca="false">ROUNDDOWN(($B2334-$O2334)/30,0)</f>
        <v>8</v>
      </c>
      <c r="Q2334" s="28" t="str">
        <f aca="false">TEXT($B2334,"yyyy-mm")</f>
        <v>2024-09</v>
      </c>
      <c r="R2334" s="28" t="n">
        <f aca="false">IF(AND($O2334&gt;=DATE(2025,1,1),$O2334&lt;=DATE(2025,4,30)),1,0)</f>
        <v>0</v>
      </c>
    </row>
    <row r="2335" customFormat="false" ht="15" hidden="false" customHeight="false" outlineLevel="0" collapsed="false">
      <c r="A2335" s="28" t="n">
        <v>248</v>
      </c>
      <c r="B2335" s="29" t="n">
        <v>45596</v>
      </c>
      <c r="C2335" s="28" t="n">
        <v>17458.31</v>
      </c>
      <c r="D2335" s="28" t="n">
        <v>6983.34</v>
      </c>
      <c r="E2335" s="28" t="n">
        <v>46</v>
      </c>
      <c r="F2335" s="28" t="s">
        <v>347</v>
      </c>
      <c r="G2335" s="28" t="n">
        <v>1</v>
      </c>
      <c r="H2335" s="28" t="n">
        <v>0</v>
      </c>
      <c r="I2335" s="28" t="n">
        <v>0</v>
      </c>
      <c r="J2335" s="28" t="n">
        <v>51</v>
      </c>
      <c r="K2335" s="28" t="n">
        <v>2</v>
      </c>
      <c r="L2335" s="28" t="n">
        <v>3</v>
      </c>
      <c r="M2335" s="28" t="s">
        <v>146</v>
      </c>
      <c r="N2335" s="28" t="s">
        <v>139</v>
      </c>
      <c r="O2335" s="29" t="n">
        <v>45306</v>
      </c>
      <c r="P2335" s="28" t="n">
        <f aca="false">ROUNDDOWN(($B2335-$O2335)/30,0)</f>
        <v>9</v>
      </c>
      <c r="Q2335" s="28" t="str">
        <f aca="false">TEXT($B2335,"yyyy-mm")</f>
        <v>2024-10</v>
      </c>
      <c r="R2335" s="28" t="n">
        <f aca="false">IF(AND($O2335&gt;=DATE(2025,1,1),$O2335&lt;=DATE(2025,4,30)),1,0)</f>
        <v>0</v>
      </c>
    </row>
    <row r="2336" customFormat="false" ht="15" hidden="false" customHeight="false" outlineLevel="0" collapsed="false">
      <c r="A2336" s="28" t="n">
        <v>248</v>
      </c>
      <c r="B2336" s="29" t="n">
        <v>45626</v>
      </c>
      <c r="C2336" s="28" t="n">
        <v>6983.3</v>
      </c>
      <c r="D2336" s="28" t="n">
        <v>0</v>
      </c>
      <c r="E2336" s="28" t="n">
        <v>0</v>
      </c>
      <c r="F2336" s="28" t="s">
        <v>345</v>
      </c>
      <c r="G2336" s="28" t="n">
        <v>0</v>
      </c>
      <c r="H2336" s="28" t="n">
        <v>0</v>
      </c>
      <c r="I2336" s="28" t="n">
        <v>0</v>
      </c>
      <c r="J2336" s="28" t="n">
        <v>51</v>
      </c>
      <c r="K2336" s="28" t="n">
        <v>2</v>
      </c>
      <c r="L2336" s="28" t="n">
        <v>3</v>
      </c>
      <c r="M2336" s="28" t="s">
        <v>146</v>
      </c>
      <c r="N2336" s="28" t="s">
        <v>139</v>
      </c>
      <c r="O2336" s="29" t="n">
        <v>45306</v>
      </c>
      <c r="P2336" s="28" t="n">
        <f aca="false">ROUNDDOWN(($B2336-$O2336)/30,0)</f>
        <v>10</v>
      </c>
      <c r="Q2336" s="28" t="str">
        <f aca="false">TEXT($B2336,"yyyy-mm")</f>
        <v>2024-11</v>
      </c>
      <c r="R2336" s="28" t="n">
        <f aca="false">IF(AND($O2336&gt;=DATE(2025,1,1),$O2336&lt;=DATE(2025,4,30)),1,0)</f>
        <v>0</v>
      </c>
    </row>
    <row r="2337" customFormat="false" ht="15" hidden="false" customHeight="false" outlineLevel="0" collapsed="false">
      <c r="A2337" s="28" t="n">
        <v>248</v>
      </c>
      <c r="B2337" s="29" t="n">
        <v>45657</v>
      </c>
      <c r="C2337" s="28" t="n">
        <v>3491.63</v>
      </c>
      <c r="D2337" s="28" t="n">
        <v>0</v>
      </c>
      <c r="E2337" s="28" t="n">
        <v>0</v>
      </c>
      <c r="F2337" s="28" t="s">
        <v>345</v>
      </c>
      <c r="G2337" s="28" t="n">
        <v>0</v>
      </c>
      <c r="H2337" s="28" t="n">
        <v>0</v>
      </c>
      <c r="I2337" s="28" t="n">
        <v>0</v>
      </c>
      <c r="J2337" s="28" t="n">
        <v>51</v>
      </c>
      <c r="K2337" s="28" t="n">
        <v>2</v>
      </c>
      <c r="L2337" s="28" t="n">
        <v>3</v>
      </c>
      <c r="M2337" s="28" t="s">
        <v>146</v>
      </c>
      <c r="N2337" s="28" t="s">
        <v>139</v>
      </c>
      <c r="O2337" s="29" t="n">
        <v>45306</v>
      </c>
      <c r="P2337" s="28" t="n">
        <f aca="false">ROUNDDOWN(($B2337-$O2337)/30,0)</f>
        <v>11</v>
      </c>
      <c r="Q2337" s="28" t="str">
        <f aca="false">TEXT($B2337,"yyyy-mm")</f>
        <v>2024-12</v>
      </c>
      <c r="R2337" s="28" t="n">
        <f aca="false">IF(AND($O2337&gt;=DATE(2025,1,1),$O2337&lt;=DATE(2025,4,30)),1,0)</f>
        <v>0</v>
      </c>
    </row>
    <row r="2338" customFormat="false" ht="15" hidden="false" customHeight="false" outlineLevel="0" collapsed="false">
      <c r="A2338" s="28" t="n">
        <v>248</v>
      </c>
      <c r="B2338" s="29" t="n">
        <v>45688</v>
      </c>
      <c r="C2338" s="28" t="n">
        <v>0</v>
      </c>
      <c r="D2338" s="28" t="n">
        <v>0</v>
      </c>
      <c r="E2338" s="28" t="n">
        <v>0</v>
      </c>
      <c r="F2338" s="28" t="s">
        <v>345</v>
      </c>
      <c r="G2338" s="28" t="n">
        <v>0</v>
      </c>
      <c r="H2338" s="28" t="n">
        <v>0</v>
      </c>
      <c r="I2338" s="28" t="n">
        <v>0</v>
      </c>
      <c r="J2338" s="28" t="n">
        <v>51</v>
      </c>
      <c r="K2338" s="28" t="n">
        <v>2</v>
      </c>
      <c r="L2338" s="28" t="n">
        <v>3</v>
      </c>
      <c r="M2338" s="28" t="s">
        <v>146</v>
      </c>
      <c r="N2338" s="28" t="s">
        <v>139</v>
      </c>
      <c r="O2338" s="29" t="n">
        <v>45306</v>
      </c>
      <c r="P2338" s="28" t="n">
        <f aca="false">ROUNDDOWN(($B2338-$O2338)/30,0)</f>
        <v>12</v>
      </c>
      <c r="Q2338" s="28" t="str">
        <f aca="false">TEXT($B2338,"yyyy-mm")</f>
        <v>2025-01</v>
      </c>
      <c r="R2338" s="28" t="n">
        <f aca="false">IF(AND($O2338&gt;=DATE(2025,1,1),$O2338&lt;=DATE(2025,4,30)),1,0)</f>
        <v>0</v>
      </c>
    </row>
    <row r="2339" customFormat="false" ht="15" hidden="false" customHeight="false" outlineLevel="0" collapsed="false">
      <c r="A2339" s="28" t="n">
        <v>249</v>
      </c>
      <c r="B2339" s="29" t="n">
        <v>45808</v>
      </c>
      <c r="C2339" s="28" t="n">
        <v>3500</v>
      </c>
      <c r="D2339" s="28" t="n">
        <v>0</v>
      </c>
      <c r="E2339" s="28" t="n">
        <v>0</v>
      </c>
      <c r="F2339" s="28" t="s">
        <v>345</v>
      </c>
      <c r="G2339" s="28" t="n">
        <v>0</v>
      </c>
      <c r="H2339" s="28" t="n">
        <v>0</v>
      </c>
      <c r="I2339" s="28" t="n">
        <v>0</v>
      </c>
      <c r="J2339" s="28" t="n">
        <v>6</v>
      </c>
      <c r="K2339" s="28" t="n">
        <v>9</v>
      </c>
      <c r="L2339" s="28" t="n">
        <v>2</v>
      </c>
      <c r="M2339" s="28" t="s">
        <v>146</v>
      </c>
      <c r="N2339" s="28" t="s">
        <v>138</v>
      </c>
      <c r="O2339" s="29" t="n">
        <v>45784</v>
      </c>
      <c r="P2339" s="28" t="n">
        <f aca="false">ROUNDDOWN(($B2339-$O2339)/30,0)</f>
        <v>0</v>
      </c>
      <c r="Q2339" s="28" t="str">
        <f aca="false">TEXT($B2339,"yyyy-mm")</f>
        <v>2025-05</v>
      </c>
      <c r="R2339" s="28" t="n">
        <f aca="false">IF(AND($O2339&gt;=DATE(2025,1,1),$O2339&lt;=DATE(2025,4,30)),1,0)</f>
        <v>0</v>
      </c>
    </row>
    <row r="2340" customFormat="false" ht="15" hidden="false" customHeight="false" outlineLevel="0" collapsed="false">
      <c r="A2340" s="28" t="n">
        <v>249</v>
      </c>
      <c r="B2340" s="29" t="n">
        <v>45838</v>
      </c>
      <c r="C2340" s="28" t="n">
        <v>1750</v>
      </c>
      <c r="D2340" s="28" t="n">
        <v>0</v>
      </c>
      <c r="E2340" s="28" t="n">
        <v>0</v>
      </c>
      <c r="F2340" s="28" t="s">
        <v>345</v>
      </c>
      <c r="G2340" s="28" t="n">
        <v>0</v>
      </c>
      <c r="H2340" s="28" t="n">
        <v>0</v>
      </c>
      <c r="I2340" s="28" t="n">
        <v>0</v>
      </c>
      <c r="J2340" s="28" t="n">
        <v>6</v>
      </c>
      <c r="K2340" s="28" t="n">
        <v>9</v>
      </c>
      <c r="L2340" s="28" t="n">
        <v>2</v>
      </c>
      <c r="M2340" s="28" t="s">
        <v>146</v>
      </c>
      <c r="N2340" s="28" t="s">
        <v>138</v>
      </c>
      <c r="O2340" s="29" t="n">
        <v>45784</v>
      </c>
      <c r="P2340" s="28" t="n">
        <f aca="false">ROUNDDOWN(($B2340-$O2340)/30,0)</f>
        <v>1</v>
      </c>
      <c r="Q2340" s="28" t="str">
        <f aca="false">TEXT($B2340,"yyyy-mm")</f>
        <v>2025-06</v>
      </c>
      <c r="R2340" s="28" t="n">
        <f aca="false">IF(AND($O2340&gt;=DATE(2025,1,1),$O2340&lt;=DATE(2025,4,30)),1,0)</f>
        <v>0</v>
      </c>
    </row>
    <row r="2341" customFormat="false" ht="15" hidden="false" customHeight="false" outlineLevel="0" collapsed="false">
      <c r="A2341" s="28" t="n">
        <v>249</v>
      </c>
      <c r="B2341" s="29" t="n">
        <v>45869</v>
      </c>
      <c r="C2341" s="28" t="n">
        <v>0</v>
      </c>
      <c r="D2341" s="28" t="n">
        <v>0</v>
      </c>
      <c r="E2341" s="28" t="n">
        <v>0</v>
      </c>
      <c r="F2341" s="28" t="s">
        <v>345</v>
      </c>
      <c r="G2341" s="28" t="n">
        <v>0</v>
      </c>
      <c r="H2341" s="28" t="n">
        <v>0</v>
      </c>
      <c r="I2341" s="28" t="n">
        <v>0</v>
      </c>
      <c r="J2341" s="28" t="n">
        <v>6</v>
      </c>
      <c r="K2341" s="28" t="n">
        <v>9</v>
      </c>
      <c r="L2341" s="28" t="n">
        <v>2</v>
      </c>
      <c r="M2341" s="28" t="s">
        <v>146</v>
      </c>
      <c r="N2341" s="28" t="s">
        <v>138</v>
      </c>
      <c r="O2341" s="29" t="n">
        <v>45784</v>
      </c>
      <c r="P2341" s="28" t="n">
        <f aca="false">ROUNDDOWN(($B2341-$O2341)/30,0)</f>
        <v>2</v>
      </c>
      <c r="Q2341" s="28" t="str">
        <f aca="false">TEXT($B2341,"yyyy-mm")</f>
        <v>2025-07</v>
      </c>
      <c r="R2341" s="28" t="n">
        <f aca="false">IF(AND($O2341&gt;=DATE(2025,1,1),$O2341&lt;=DATE(2025,4,30)),1,0)</f>
        <v>0</v>
      </c>
    </row>
    <row r="2342" customFormat="false" ht="15" hidden="false" customHeight="false" outlineLevel="0" collapsed="false">
      <c r="A2342" s="28" t="n">
        <v>250</v>
      </c>
      <c r="B2342" s="29" t="n">
        <v>44865</v>
      </c>
      <c r="C2342" s="28" t="n">
        <v>55700</v>
      </c>
      <c r="D2342" s="28" t="n">
        <v>0</v>
      </c>
      <c r="E2342" s="28" t="n">
        <v>0</v>
      </c>
      <c r="F2342" s="28" t="s">
        <v>345</v>
      </c>
      <c r="G2342" s="28" t="n">
        <v>0</v>
      </c>
      <c r="H2342" s="28" t="n">
        <v>0</v>
      </c>
      <c r="I2342" s="28" t="n">
        <v>0</v>
      </c>
      <c r="J2342" s="28" t="n">
        <v>32</v>
      </c>
      <c r="K2342" s="28" t="n">
        <v>5</v>
      </c>
      <c r="L2342" s="28" t="n">
        <v>1</v>
      </c>
      <c r="M2342" s="28" t="s">
        <v>146</v>
      </c>
      <c r="N2342" s="28" t="s">
        <v>138</v>
      </c>
      <c r="O2342" s="29" t="n">
        <v>44837</v>
      </c>
      <c r="P2342" s="28" t="n">
        <f aca="false">ROUNDDOWN(($B2342-$O2342)/30,0)</f>
        <v>0</v>
      </c>
      <c r="Q2342" s="28" t="str">
        <f aca="false">TEXT($B2342,"yyyy-mm")</f>
        <v>2022-10</v>
      </c>
      <c r="R2342" s="28" t="n">
        <f aca="false">IF(AND($O2342&gt;=DATE(2025,1,1),$O2342&lt;=DATE(2025,4,30)),1,0)</f>
        <v>0</v>
      </c>
    </row>
    <row r="2343" customFormat="false" ht="15" hidden="false" customHeight="false" outlineLevel="0" collapsed="false">
      <c r="A2343" s="28" t="n">
        <v>250</v>
      </c>
      <c r="B2343" s="29" t="n">
        <v>44895</v>
      </c>
      <c r="C2343" s="28" t="n">
        <v>44560</v>
      </c>
      <c r="D2343" s="28" t="n">
        <v>0</v>
      </c>
      <c r="E2343" s="28" t="n">
        <v>0</v>
      </c>
      <c r="F2343" s="28" t="s">
        <v>345</v>
      </c>
      <c r="G2343" s="28" t="n">
        <v>0</v>
      </c>
      <c r="H2343" s="28" t="n">
        <v>0</v>
      </c>
      <c r="I2343" s="28" t="n">
        <v>0</v>
      </c>
      <c r="J2343" s="28" t="n">
        <v>32</v>
      </c>
      <c r="K2343" s="28" t="n">
        <v>5</v>
      </c>
      <c r="L2343" s="28" t="n">
        <v>1</v>
      </c>
      <c r="M2343" s="28" t="s">
        <v>146</v>
      </c>
      <c r="N2343" s="28" t="s">
        <v>138</v>
      </c>
      <c r="O2343" s="29" t="n">
        <v>44837</v>
      </c>
      <c r="P2343" s="28" t="n">
        <f aca="false">ROUNDDOWN(($B2343-$O2343)/30,0)</f>
        <v>1</v>
      </c>
      <c r="Q2343" s="28" t="str">
        <f aca="false">TEXT($B2343,"yyyy-mm")</f>
        <v>2022-11</v>
      </c>
      <c r="R2343" s="28" t="n">
        <f aca="false">IF(AND($O2343&gt;=DATE(2025,1,1),$O2343&lt;=DATE(2025,4,30)),1,0)</f>
        <v>0</v>
      </c>
    </row>
    <row r="2344" customFormat="false" ht="15" hidden="false" customHeight="false" outlineLevel="0" collapsed="false">
      <c r="A2344" s="28" t="n">
        <v>250</v>
      </c>
      <c r="B2344" s="29" t="n">
        <v>44926</v>
      </c>
      <c r="C2344" s="28" t="n">
        <v>33420</v>
      </c>
      <c r="D2344" s="28" t="n">
        <v>0</v>
      </c>
      <c r="E2344" s="28" t="n">
        <v>0</v>
      </c>
      <c r="F2344" s="28" t="s">
        <v>345</v>
      </c>
      <c r="G2344" s="28" t="n">
        <v>0</v>
      </c>
      <c r="H2344" s="28" t="n">
        <v>0</v>
      </c>
      <c r="I2344" s="28" t="n">
        <v>0</v>
      </c>
      <c r="J2344" s="28" t="n">
        <v>32</v>
      </c>
      <c r="K2344" s="28" t="n">
        <v>5</v>
      </c>
      <c r="L2344" s="28" t="n">
        <v>1</v>
      </c>
      <c r="M2344" s="28" t="s">
        <v>146</v>
      </c>
      <c r="N2344" s="28" t="s">
        <v>138</v>
      </c>
      <c r="O2344" s="29" t="n">
        <v>44837</v>
      </c>
      <c r="P2344" s="28" t="n">
        <f aca="false">ROUNDDOWN(($B2344-$O2344)/30,0)</f>
        <v>2</v>
      </c>
      <c r="Q2344" s="28" t="str">
        <f aca="false">TEXT($B2344,"yyyy-mm")</f>
        <v>2022-12</v>
      </c>
      <c r="R2344" s="28" t="n">
        <f aca="false">IF(AND($O2344&gt;=DATE(2025,1,1),$O2344&lt;=DATE(2025,4,30)),1,0)</f>
        <v>0</v>
      </c>
    </row>
    <row r="2345" customFormat="false" ht="15" hidden="false" customHeight="false" outlineLevel="0" collapsed="false">
      <c r="A2345" s="28" t="n">
        <v>250</v>
      </c>
      <c r="B2345" s="29" t="n">
        <v>44957</v>
      </c>
      <c r="C2345" s="28" t="n">
        <v>22280</v>
      </c>
      <c r="D2345" s="28" t="n">
        <v>0</v>
      </c>
      <c r="E2345" s="28" t="n">
        <v>0</v>
      </c>
      <c r="F2345" s="28" t="s">
        <v>345</v>
      </c>
      <c r="G2345" s="28" t="n">
        <v>0</v>
      </c>
      <c r="H2345" s="28" t="n">
        <v>0</v>
      </c>
      <c r="I2345" s="28" t="n">
        <v>0</v>
      </c>
      <c r="J2345" s="28" t="n">
        <v>32</v>
      </c>
      <c r="K2345" s="28" t="n">
        <v>5</v>
      </c>
      <c r="L2345" s="28" t="n">
        <v>1</v>
      </c>
      <c r="M2345" s="28" t="s">
        <v>146</v>
      </c>
      <c r="N2345" s="28" t="s">
        <v>138</v>
      </c>
      <c r="O2345" s="29" t="n">
        <v>44837</v>
      </c>
      <c r="P2345" s="28" t="n">
        <f aca="false">ROUNDDOWN(($B2345-$O2345)/30,0)</f>
        <v>4</v>
      </c>
      <c r="Q2345" s="28" t="str">
        <f aca="false">TEXT($B2345,"yyyy-mm")</f>
        <v>2023-01</v>
      </c>
      <c r="R2345" s="28" t="n">
        <f aca="false">IF(AND($O2345&gt;=DATE(2025,1,1),$O2345&lt;=DATE(2025,4,30)),1,0)</f>
        <v>0</v>
      </c>
    </row>
    <row r="2346" customFormat="false" ht="15" hidden="false" customHeight="false" outlineLevel="0" collapsed="false">
      <c r="A2346" s="28" t="n">
        <v>250</v>
      </c>
      <c r="B2346" s="29" t="n">
        <v>44985</v>
      </c>
      <c r="C2346" s="28" t="n">
        <v>11140</v>
      </c>
      <c r="D2346" s="28" t="n">
        <v>0</v>
      </c>
      <c r="E2346" s="28" t="n">
        <v>0</v>
      </c>
      <c r="F2346" s="28" t="s">
        <v>345</v>
      </c>
      <c r="G2346" s="28" t="n">
        <v>0</v>
      </c>
      <c r="H2346" s="28" t="n">
        <v>0</v>
      </c>
      <c r="I2346" s="28" t="n">
        <v>0</v>
      </c>
      <c r="J2346" s="28" t="n">
        <v>32</v>
      </c>
      <c r="K2346" s="28" t="n">
        <v>5</v>
      </c>
      <c r="L2346" s="28" t="n">
        <v>1</v>
      </c>
      <c r="M2346" s="28" t="s">
        <v>146</v>
      </c>
      <c r="N2346" s="28" t="s">
        <v>138</v>
      </c>
      <c r="O2346" s="29" t="n">
        <v>44837</v>
      </c>
      <c r="P2346" s="28" t="n">
        <f aca="false">ROUNDDOWN(($B2346-$O2346)/30,0)</f>
        <v>4</v>
      </c>
      <c r="Q2346" s="28" t="str">
        <f aca="false">TEXT($B2346,"yyyy-mm")</f>
        <v>2023-02</v>
      </c>
      <c r="R2346" s="28" t="n">
        <f aca="false">IF(AND($O2346&gt;=DATE(2025,1,1),$O2346&lt;=DATE(2025,4,30)),1,0)</f>
        <v>0</v>
      </c>
    </row>
    <row r="2347" customFormat="false" ht="15" hidden="false" customHeight="false" outlineLevel="0" collapsed="false">
      <c r="A2347" s="28" t="n">
        <v>250</v>
      </c>
      <c r="B2347" s="29" t="n">
        <v>45016</v>
      </c>
      <c r="C2347" s="28" t="n">
        <v>0</v>
      </c>
      <c r="D2347" s="28" t="n">
        <v>0</v>
      </c>
      <c r="E2347" s="28" t="n">
        <v>0</v>
      </c>
      <c r="F2347" s="28" t="s">
        <v>345</v>
      </c>
      <c r="G2347" s="28" t="n">
        <v>0</v>
      </c>
      <c r="H2347" s="28" t="n">
        <v>0</v>
      </c>
      <c r="I2347" s="28" t="n">
        <v>0</v>
      </c>
      <c r="J2347" s="28" t="n">
        <v>32</v>
      </c>
      <c r="K2347" s="28" t="n">
        <v>5</v>
      </c>
      <c r="L2347" s="28" t="n">
        <v>1</v>
      </c>
      <c r="M2347" s="28" t="s">
        <v>146</v>
      </c>
      <c r="N2347" s="28" t="s">
        <v>138</v>
      </c>
      <c r="O2347" s="29" t="n">
        <v>44837</v>
      </c>
      <c r="P2347" s="28" t="n">
        <f aca="false">ROUNDDOWN(($B2347-$O2347)/30,0)</f>
        <v>5</v>
      </c>
      <c r="Q2347" s="28" t="str">
        <f aca="false">TEXT($B2347,"yyyy-mm")</f>
        <v>2023-03</v>
      </c>
      <c r="R2347" s="28" t="n">
        <f aca="false">IF(AND($O2347&gt;=DATE(2025,1,1),$O2347&lt;=DATE(2025,4,30)),1,0)</f>
        <v>0</v>
      </c>
    </row>
    <row r="2348" customFormat="false" ht="15" hidden="false" customHeight="false" outlineLevel="0" collapsed="false">
      <c r="A2348" s="28" t="n">
        <v>251</v>
      </c>
      <c r="B2348" s="29" t="n">
        <v>45230</v>
      </c>
      <c r="C2348" s="28" t="n">
        <v>2100</v>
      </c>
      <c r="D2348" s="28" t="n">
        <v>0</v>
      </c>
      <c r="E2348" s="28" t="n">
        <v>0</v>
      </c>
      <c r="F2348" s="28" t="s">
        <v>345</v>
      </c>
      <c r="G2348" s="28" t="n">
        <v>0</v>
      </c>
      <c r="H2348" s="28" t="n">
        <v>0</v>
      </c>
      <c r="I2348" s="28" t="n">
        <v>0</v>
      </c>
      <c r="J2348" s="28" t="n">
        <v>156</v>
      </c>
      <c r="K2348" s="28" t="n">
        <v>9</v>
      </c>
      <c r="L2348" s="28" t="n">
        <v>3</v>
      </c>
      <c r="M2348" s="28" t="s">
        <v>146</v>
      </c>
      <c r="N2348" s="28" t="s">
        <v>138</v>
      </c>
      <c r="O2348" s="29" t="n">
        <v>45204</v>
      </c>
      <c r="P2348" s="28" t="n">
        <f aca="false">ROUNDDOWN(($B2348-$O2348)/30,0)</f>
        <v>0</v>
      </c>
      <c r="Q2348" s="28" t="str">
        <f aca="false">TEXT($B2348,"yyyy-mm")</f>
        <v>2023-10</v>
      </c>
      <c r="R2348" s="28" t="n">
        <f aca="false">IF(AND($O2348&gt;=DATE(2025,1,1),$O2348&lt;=DATE(2025,4,30)),1,0)</f>
        <v>0</v>
      </c>
    </row>
    <row r="2349" customFormat="false" ht="15" hidden="false" customHeight="false" outlineLevel="0" collapsed="false">
      <c r="A2349" s="28" t="n">
        <v>251</v>
      </c>
      <c r="B2349" s="29" t="n">
        <v>45260</v>
      </c>
      <c r="C2349" s="28" t="n">
        <v>1400</v>
      </c>
      <c r="D2349" s="28" t="n">
        <v>0</v>
      </c>
      <c r="E2349" s="28" t="n">
        <v>0</v>
      </c>
      <c r="F2349" s="28" t="s">
        <v>345</v>
      </c>
      <c r="G2349" s="28" t="n">
        <v>0</v>
      </c>
      <c r="H2349" s="28" t="n">
        <v>0</v>
      </c>
      <c r="I2349" s="28" t="n">
        <v>0</v>
      </c>
      <c r="J2349" s="28" t="n">
        <v>156</v>
      </c>
      <c r="K2349" s="28" t="n">
        <v>9</v>
      </c>
      <c r="L2349" s="28" t="n">
        <v>3</v>
      </c>
      <c r="M2349" s="28" t="s">
        <v>146</v>
      </c>
      <c r="N2349" s="28" t="s">
        <v>138</v>
      </c>
      <c r="O2349" s="29" t="n">
        <v>45204</v>
      </c>
      <c r="P2349" s="28" t="n">
        <f aca="false">ROUNDDOWN(($B2349-$O2349)/30,0)</f>
        <v>1</v>
      </c>
      <c r="Q2349" s="28" t="str">
        <f aca="false">TEXT($B2349,"yyyy-mm")</f>
        <v>2023-11</v>
      </c>
      <c r="R2349" s="28" t="n">
        <f aca="false">IF(AND($O2349&gt;=DATE(2025,1,1),$O2349&lt;=DATE(2025,4,30)),1,0)</f>
        <v>0</v>
      </c>
    </row>
    <row r="2350" customFormat="false" ht="15" hidden="false" customHeight="false" outlineLevel="0" collapsed="false">
      <c r="A2350" s="28" t="n">
        <v>251</v>
      </c>
      <c r="B2350" s="29" t="n">
        <v>45291</v>
      </c>
      <c r="C2350" s="28" t="n">
        <v>700</v>
      </c>
      <c r="D2350" s="28" t="n">
        <v>0</v>
      </c>
      <c r="E2350" s="28" t="n">
        <v>0</v>
      </c>
      <c r="F2350" s="28" t="s">
        <v>345</v>
      </c>
      <c r="G2350" s="28" t="n">
        <v>0</v>
      </c>
      <c r="H2350" s="28" t="n">
        <v>0</v>
      </c>
      <c r="I2350" s="28" t="n">
        <v>0</v>
      </c>
      <c r="J2350" s="28" t="n">
        <v>156</v>
      </c>
      <c r="K2350" s="28" t="n">
        <v>9</v>
      </c>
      <c r="L2350" s="28" t="n">
        <v>3</v>
      </c>
      <c r="M2350" s="28" t="s">
        <v>146</v>
      </c>
      <c r="N2350" s="28" t="s">
        <v>138</v>
      </c>
      <c r="O2350" s="29" t="n">
        <v>45204</v>
      </c>
      <c r="P2350" s="28" t="n">
        <f aca="false">ROUNDDOWN(($B2350-$O2350)/30,0)</f>
        <v>2</v>
      </c>
      <c r="Q2350" s="28" t="str">
        <f aca="false">TEXT($B2350,"yyyy-mm")</f>
        <v>2023-12</v>
      </c>
      <c r="R2350" s="28" t="n">
        <f aca="false">IF(AND($O2350&gt;=DATE(2025,1,1),$O2350&lt;=DATE(2025,4,30)),1,0)</f>
        <v>0</v>
      </c>
    </row>
    <row r="2351" customFormat="false" ht="15" hidden="false" customHeight="false" outlineLevel="0" collapsed="false">
      <c r="A2351" s="28" t="n">
        <v>251</v>
      </c>
      <c r="B2351" s="29" t="n">
        <v>45322</v>
      </c>
      <c r="C2351" s="28" t="n">
        <v>0</v>
      </c>
      <c r="D2351" s="28" t="n">
        <v>0</v>
      </c>
      <c r="E2351" s="28" t="n">
        <v>0</v>
      </c>
      <c r="F2351" s="28" t="s">
        <v>345</v>
      </c>
      <c r="G2351" s="28" t="n">
        <v>0</v>
      </c>
      <c r="H2351" s="28" t="n">
        <v>0</v>
      </c>
      <c r="I2351" s="28" t="n">
        <v>0</v>
      </c>
      <c r="J2351" s="28" t="n">
        <v>156</v>
      </c>
      <c r="K2351" s="28" t="n">
        <v>9</v>
      </c>
      <c r="L2351" s="28" t="n">
        <v>3</v>
      </c>
      <c r="M2351" s="28" t="s">
        <v>146</v>
      </c>
      <c r="N2351" s="28" t="s">
        <v>138</v>
      </c>
      <c r="O2351" s="29" t="n">
        <v>45204</v>
      </c>
      <c r="P2351" s="28" t="n">
        <f aca="false">ROUNDDOWN(($B2351-$O2351)/30,0)</f>
        <v>3</v>
      </c>
      <c r="Q2351" s="28" t="str">
        <f aca="false">TEXT($B2351,"yyyy-mm")</f>
        <v>2024-01</v>
      </c>
      <c r="R2351" s="28" t="n">
        <f aca="false">IF(AND($O2351&gt;=DATE(2025,1,1),$O2351&lt;=DATE(2025,4,30)),1,0)</f>
        <v>0</v>
      </c>
    </row>
    <row r="2352" customFormat="false" ht="15" hidden="false" customHeight="false" outlineLevel="0" collapsed="false">
      <c r="A2352" s="28" t="n">
        <v>252</v>
      </c>
      <c r="B2352" s="29" t="n">
        <v>45869</v>
      </c>
      <c r="C2352" s="28" t="n">
        <v>34300</v>
      </c>
      <c r="D2352" s="28" t="n">
        <v>0</v>
      </c>
      <c r="E2352" s="28" t="n">
        <v>0</v>
      </c>
      <c r="F2352" s="28" t="s">
        <v>345</v>
      </c>
      <c r="G2352" s="28" t="n">
        <v>0</v>
      </c>
      <c r="H2352" s="28" t="n">
        <v>0</v>
      </c>
      <c r="I2352" s="28" t="n">
        <v>0</v>
      </c>
      <c r="J2352" s="28" t="n">
        <v>106</v>
      </c>
      <c r="K2352" s="28" t="n">
        <v>10</v>
      </c>
      <c r="L2352" s="28" t="n">
        <v>2</v>
      </c>
      <c r="M2352" s="28" t="s">
        <v>145</v>
      </c>
      <c r="N2352" s="28" t="s">
        <v>138</v>
      </c>
      <c r="O2352" s="29" t="n">
        <v>45840</v>
      </c>
      <c r="P2352" s="28" t="n">
        <f aca="false">ROUNDDOWN(($B2352-$O2352)/30,0)</f>
        <v>0</v>
      </c>
      <c r="Q2352" s="28" t="str">
        <f aca="false">TEXT($B2352,"yyyy-mm")</f>
        <v>2025-07</v>
      </c>
      <c r="R2352" s="28" t="n">
        <f aca="false">IF(AND($O2352&gt;=DATE(2025,1,1),$O2352&lt;=DATE(2025,4,30)),1,0)</f>
        <v>0</v>
      </c>
    </row>
    <row r="2353" customFormat="false" ht="15" hidden="false" customHeight="false" outlineLevel="0" collapsed="false">
      <c r="A2353" s="28" t="n">
        <v>252</v>
      </c>
      <c r="B2353" s="29" t="n">
        <v>45900</v>
      </c>
      <c r="C2353" s="28" t="n">
        <v>29400</v>
      </c>
      <c r="D2353" s="28" t="n">
        <v>0</v>
      </c>
      <c r="E2353" s="28" t="n">
        <v>0</v>
      </c>
      <c r="F2353" s="28" t="s">
        <v>345</v>
      </c>
      <c r="G2353" s="28" t="n">
        <v>0</v>
      </c>
      <c r="H2353" s="28" t="n">
        <v>0</v>
      </c>
      <c r="I2353" s="28" t="n">
        <v>0</v>
      </c>
      <c r="J2353" s="28" t="n">
        <v>106</v>
      </c>
      <c r="K2353" s="28" t="n">
        <v>10</v>
      </c>
      <c r="L2353" s="28" t="n">
        <v>2</v>
      </c>
      <c r="M2353" s="28" t="s">
        <v>145</v>
      </c>
      <c r="N2353" s="28" t="s">
        <v>138</v>
      </c>
      <c r="O2353" s="29" t="n">
        <v>45840</v>
      </c>
      <c r="P2353" s="28" t="n">
        <f aca="false">ROUNDDOWN(($B2353-$O2353)/30,0)</f>
        <v>2</v>
      </c>
      <c r="Q2353" s="28" t="str">
        <f aca="false">TEXT($B2353,"yyyy-mm")</f>
        <v>2025-08</v>
      </c>
      <c r="R2353" s="28" t="n">
        <f aca="false">IF(AND($O2353&gt;=DATE(2025,1,1),$O2353&lt;=DATE(2025,4,30)),1,0)</f>
        <v>0</v>
      </c>
    </row>
    <row r="2354" customFormat="false" ht="15" hidden="false" customHeight="false" outlineLevel="0" collapsed="false">
      <c r="A2354" s="28" t="n">
        <v>252</v>
      </c>
      <c r="B2354" s="29" t="n">
        <v>45930</v>
      </c>
      <c r="C2354" s="28" t="n">
        <v>24500</v>
      </c>
      <c r="D2354" s="28" t="n">
        <v>0</v>
      </c>
      <c r="E2354" s="28" t="n">
        <v>0</v>
      </c>
      <c r="F2354" s="28" t="s">
        <v>345</v>
      </c>
      <c r="G2354" s="28" t="n">
        <v>0</v>
      </c>
      <c r="H2354" s="28" t="n">
        <v>0</v>
      </c>
      <c r="I2354" s="28" t="n">
        <v>0</v>
      </c>
      <c r="J2354" s="28" t="n">
        <v>106</v>
      </c>
      <c r="K2354" s="28" t="n">
        <v>10</v>
      </c>
      <c r="L2354" s="28" t="n">
        <v>2</v>
      </c>
      <c r="M2354" s="28" t="s">
        <v>145</v>
      </c>
      <c r="N2354" s="28" t="s">
        <v>138</v>
      </c>
      <c r="O2354" s="29" t="n">
        <v>45840</v>
      </c>
      <c r="P2354" s="28" t="n">
        <f aca="false">ROUNDDOWN(($B2354-$O2354)/30,0)</f>
        <v>3</v>
      </c>
      <c r="Q2354" s="28" t="str">
        <f aca="false">TEXT($B2354,"yyyy-mm")</f>
        <v>2025-09</v>
      </c>
      <c r="R2354" s="28" t="n">
        <f aca="false">IF(AND($O2354&gt;=DATE(2025,1,1),$O2354&lt;=DATE(2025,4,30)),1,0)</f>
        <v>0</v>
      </c>
    </row>
    <row r="2355" customFormat="false" ht="15" hidden="false" customHeight="false" outlineLevel="0" collapsed="false">
      <c r="A2355" s="28" t="n">
        <v>252</v>
      </c>
      <c r="B2355" s="29" t="n">
        <v>45961</v>
      </c>
      <c r="C2355" s="28" t="n">
        <v>19600</v>
      </c>
      <c r="D2355" s="28" t="n">
        <v>0</v>
      </c>
      <c r="E2355" s="28" t="n">
        <v>0</v>
      </c>
      <c r="F2355" s="28" t="s">
        <v>345</v>
      </c>
      <c r="G2355" s="28" t="n">
        <v>0</v>
      </c>
      <c r="H2355" s="28" t="n">
        <v>0</v>
      </c>
      <c r="I2355" s="28" t="n">
        <v>0</v>
      </c>
      <c r="J2355" s="28" t="n">
        <v>106</v>
      </c>
      <c r="K2355" s="28" t="n">
        <v>10</v>
      </c>
      <c r="L2355" s="28" t="n">
        <v>2</v>
      </c>
      <c r="M2355" s="28" t="s">
        <v>145</v>
      </c>
      <c r="N2355" s="28" t="s">
        <v>138</v>
      </c>
      <c r="O2355" s="29" t="n">
        <v>45840</v>
      </c>
      <c r="P2355" s="28" t="n">
        <f aca="false">ROUNDDOWN(($B2355-$O2355)/30,0)</f>
        <v>4</v>
      </c>
      <c r="Q2355" s="28" t="str">
        <f aca="false">TEXT($B2355,"yyyy-mm")</f>
        <v>2025-10</v>
      </c>
      <c r="R2355" s="28" t="n">
        <f aca="false">IF(AND($O2355&gt;=DATE(2025,1,1),$O2355&lt;=DATE(2025,4,30)),1,0)</f>
        <v>0</v>
      </c>
    </row>
    <row r="2356" customFormat="false" ht="15" hidden="false" customHeight="false" outlineLevel="0" collapsed="false">
      <c r="A2356" s="28" t="n">
        <v>252</v>
      </c>
      <c r="B2356" s="29" t="n">
        <v>45991</v>
      </c>
      <c r="C2356" s="28" t="n">
        <v>14700</v>
      </c>
      <c r="D2356" s="28" t="n">
        <v>0</v>
      </c>
      <c r="E2356" s="28" t="n">
        <v>0</v>
      </c>
      <c r="F2356" s="28" t="s">
        <v>345</v>
      </c>
      <c r="G2356" s="28" t="n">
        <v>0</v>
      </c>
      <c r="H2356" s="28" t="n">
        <v>0</v>
      </c>
      <c r="I2356" s="28" t="n">
        <v>0</v>
      </c>
      <c r="J2356" s="28" t="n">
        <v>106</v>
      </c>
      <c r="K2356" s="28" t="n">
        <v>10</v>
      </c>
      <c r="L2356" s="28" t="n">
        <v>2</v>
      </c>
      <c r="M2356" s="28" t="s">
        <v>145</v>
      </c>
      <c r="N2356" s="28" t="s">
        <v>138</v>
      </c>
      <c r="O2356" s="29" t="n">
        <v>45840</v>
      </c>
      <c r="P2356" s="28" t="n">
        <f aca="false">ROUNDDOWN(($B2356-$O2356)/30,0)</f>
        <v>5</v>
      </c>
      <c r="Q2356" s="28" t="str">
        <f aca="false">TEXT($B2356,"yyyy-mm")</f>
        <v>2025-11</v>
      </c>
      <c r="R2356" s="28" t="n">
        <f aca="false">IF(AND($O2356&gt;=DATE(2025,1,1),$O2356&lt;=DATE(2025,4,30)),1,0)</f>
        <v>0</v>
      </c>
    </row>
    <row r="2357" customFormat="false" ht="15" hidden="false" customHeight="false" outlineLevel="0" collapsed="false">
      <c r="A2357" s="28" t="n">
        <v>252</v>
      </c>
      <c r="B2357" s="29" t="n">
        <v>46022</v>
      </c>
      <c r="C2357" s="28" t="n">
        <v>9800</v>
      </c>
      <c r="D2357" s="28" t="n">
        <v>0</v>
      </c>
      <c r="E2357" s="28" t="n">
        <v>0</v>
      </c>
      <c r="F2357" s="28" t="s">
        <v>345</v>
      </c>
      <c r="G2357" s="28" t="n">
        <v>0</v>
      </c>
      <c r="H2357" s="28" t="n">
        <v>0</v>
      </c>
      <c r="I2357" s="28" t="n">
        <v>0</v>
      </c>
      <c r="J2357" s="28" t="n">
        <v>106</v>
      </c>
      <c r="K2357" s="28" t="n">
        <v>10</v>
      </c>
      <c r="L2357" s="28" t="n">
        <v>2</v>
      </c>
      <c r="M2357" s="28" t="s">
        <v>145</v>
      </c>
      <c r="N2357" s="28" t="s">
        <v>138</v>
      </c>
      <c r="O2357" s="29" t="n">
        <v>45840</v>
      </c>
      <c r="P2357" s="28" t="n">
        <f aca="false">ROUNDDOWN(($B2357-$O2357)/30,0)</f>
        <v>6</v>
      </c>
      <c r="Q2357" s="28" t="str">
        <f aca="false">TEXT($B2357,"yyyy-mm")</f>
        <v>2025-12</v>
      </c>
      <c r="R2357" s="28" t="n">
        <f aca="false">IF(AND($O2357&gt;=DATE(2025,1,1),$O2357&lt;=DATE(2025,4,30)),1,0)</f>
        <v>0</v>
      </c>
    </row>
    <row r="2358" customFormat="false" ht="15" hidden="false" customHeight="false" outlineLevel="0" collapsed="false">
      <c r="A2358" s="28" t="n">
        <v>252</v>
      </c>
      <c r="B2358" s="29" t="n">
        <v>46053</v>
      </c>
      <c r="C2358" s="28" t="n">
        <v>4900</v>
      </c>
      <c r="D2358" s="28" t="n">
        <v>0</v>
      </c>
      <c r="E2358" s="28" t="n">
        <v>0</v>
      </c>
      <c r="F2358" s="28" t="s">
        <v>345</v>
      </c>
      <c r="G2358" s="28" t="n">
        <v>0</v>
      </c>
      <c r="H2358" s="28" t="n">
        <v>0</v>
      </c>
      <c r="I2358" s="28" t="n">
        <v>0</v>
      </c>
      <c r="J2358" s="28" t="n">
        <v>106</v>
      </c>
      <c r="K2358" s="28" t="n">
        <v>10</v>
      </c>
      <c r="L2358" s="28" t="n">
        <v>2</v>
      </c>
      <c r="M2358" s="28" t="s">
        <v>145</v>
      </c>
      <c r="N2358" s="28" t="s">
        <v>138</v>
      </c>
      <c r="O2358" s="29" t="n">
        <v>45840</v>
      </c>
      <c r="P2358" s="28" t="n">
        <f aca="false">ROUNDDOWN(($B2358-$O2358)/30,0)</f>
        <v>7</v>
      </c>
      <c r="Q2358" s="28" t="str">
        <f aca="false">TEXT($B2358,"yyyy-mm")</f>
        <v>2026-01</v>
      </c>
      <c r="R2358" s="28" t="n">
        <f aca="false">IF(AND($O2358&gt;=DATE(2025,1,1),$O2358&lt;=DATE(2025,4,30)),1,0)</f>
        <v>0</v>
      </c>
    </row>
    <row r="2359" customFormat="false" ht="15" hidden="false" customHeight="false" outlineLevel="0" collapsed="false">
      <c r="A2359" s="28" t="n">
        <v>252</v>
      </c>
      <c r="B2359" s="29" t="n">
        <v>46081</v>
      </c>
      <c r="C2359" s="28" t="n">
        <v>0</v>
      </c>
      <c r="D2359" s="28" t="n">
        <v>0</v>
      </c>
      <c r="E2359" s="28" t="n">
        <v>0</v>
      </c>
      <c r="F2359" s="28" t="s">
        <v>345</v>
      </c>
      <c r="G2359" s="28" t="n">
        <v>0</v>
      </c>
      <c r="H2359" s="28" t="n">
        <v>0</v>
      </c>
      <c r="I2359" s="28" t="n">
        <v>0</v>
      </c>
      <c r="J2359" s="28" t="n">
        <v>106</v>
      </c>
      <c r="K2359" s="28" t="n">
        <v>10</v>
      </c>
      <c r="L2359" s="28" t="n">
        <v>2</v>
      </c>
      <c r="M2359" s="28" t="s">
        <v>145</v>
      </c>
      <c r="N2359" s="28" t="s">
        <v>138</v>
      </c>
      <c r="O2359" s="29" t="n">
        <v>45840</v>
      </c>
      <c r="P2359" s="28" t="n">
        <f aca="false">ROUNDDOWN(($B2359-$O2359)/30,0)</f>
        <v>8</v>
      </c>
      <c r="Q2359" s="28" t="str">
        <f aca="false">TEXT($B2359,"yyyy-mm")</f>
        <v>2026-02</v>
      </c>
      <c r="R2359" s="28" t="n">
        <f aca="false">IF(AND($O2359&gt;=DATE(2025,1,1),$O2359&lt;=DATE(2025,4,30)),1,0)</f>
        <v>0</v>
      </c>
    </row>
    <row r="2360" customFormat="false" ht="15" hidden="false" customHeight="false" outlineLevel="0" collapsed="false">
      <c r="A2360" s="28" t="n">
        <v>253</v>
      </c>
      <c r="B2360" s="29" t="n">
        <v>45688</v>
      </c>
      <c r="C2360" s="28" t="n">
        <v>146200</v>
      </c>
      <c r="D2360" s="28" t="n">
        <v>0</v>
      </c>
      <c r="E2360" s="28" t="n">
        <v>0</v>
      </c>
      <c r="F2360" s="28" t="s">
        <v>345</v>
      </c>
      <c r="G2360" s="28" t="n">
        <v>0</v>
      </c>
      <c r="H2360" s="28" t="n">
        <v>0</v>
      </c>
      <c r="I2360" s="28" t="n">
        <v>0</v>
      </c>
      <c r="J2360" s="28" t="n">
        <v>65</v>
      </c>
      <c r="K2360" s="28" t="n">
        <v>7</v>
      </c>
      <c r="L2360" s="28" t="n">
        <v>2</v>
      </c>
      <c r="M2360" s="28" t="s">
        <v>145</v>
      </c>
      <c r="N2360" s="28" t="s">
        <v>138</v>
      </c>
      <c r="O2360" s="29" t="n">
        <v>45669</v>
      </c>
      <c r="P2360" s="28" t="n">
        <f aca="false">ROUNDDOWN(($B2360-$O2360)/30,0)</f>
        <v>0</v>
      </c>
      <c r="Q2360" s="28" t="str">
        <f aca="false">TEXT($B2360,"yyyy-mm")</f>
        <v>2025-01</v>
      </c>
      <c r="R2360" s="28" t="n">
        <f aca="false">IF(AND($O2360&gt;=DATE(2025,1,1),$O2360&lt;=DATE(2025,4,30)),1,0)</f>
        <v>1</v>
      </c>
    </row>
    <row r="2361" customFormat="false" ht="15" hidden="false" customHeight="false" outlineLevel="0" collapsed="false">
      <c r="A2361" s="28" t="n">
        <v>253</v>
      </c>
      <c r="B2361" s="29" t="n">
        <v>45716</v>
      </c>
      <c r="C2361" s="28" t="n">
        <v>142138.89</v>
      </c>
      <c r="D2361" s="28" t="n">
        <v>0</v>
      </c>
      <c r="E2361" s="28" t="n">
        <v>0</v>
      </c>
      <c r="F2361" s="28" t="s">
        <v>345</v>
      </c>
      <c r="G2361" s="28" t="n">
        <v>0</v>
      </c>
      <c r="H2361" s="28" t="n">
        <v>0</v>
      </c>
      <c r="I2361" s="28" t="n">
        <v>0</v>
      </c>
      <c r="J2361" s="28" t="n">
        <v>65</v>
      </c>
      <c r="K2361" s="28" t="n">
        <v>7</v>
      </c>
      <c r="L2361" s="28" t="n">
        <v>2</v>
      </c>
      <c r="M2361" s="28" t="s">
        <v>145</v>
      </c>
      <c r="N2361" s="28" t="s">
        <v>138</v>
      </c>
      <c r="O2361" s="29" t="n">
        <v>45669</v>
      </c>
      <c r="P2361" s="28" t="n">
        <f aca="false">ROUNDDOWN(($B2361-$O2361)/30,0)</f>
        <v>1</v>
      </c>
      <c r="Q2361" s="28" t="str">
        <f aca="false">TEXT($B2361,"yyyy-mm")</f>
        <v>2025-02</v>
      </c>
      <c r="R2361" s="28" t="n">
        <f aca="false">IF(AND($O2361&gt;=DATE(2025,1,1),$O2361&lt;=DATE(2025,4,30)),1,0)</f>
        <v>1</v>
      </c>
    </row>
    <row r="2362" customFormat="false" ht="15" hidden="false" customHeight="false" outlineLevel="0" collapsed="false">
      <c r="A2362" s="28" t="n">
        <v>253</v>
      </c>
      <c r="B2362" s="29" t="n">
        <v>45747</v>
      </c>
      <c r="C2362" s="28" t="n">
        <v>138077.78</v>
      </c>
      <c r="D2362" s="28" t="n">
        <v>0</v>
      </c>
      <c r="E2362" s="28" t="n">
        <v>0</v>
      </c>
      <c r="F2362" s="28" t="s">
        <v>345</v>
      </c>
      <c r="G2362" s="28" t="n">
        <v>0</v>
      </c>
      <c r="H2362" s="28" t="n">
        <v>0</v>
      </c>
      <c r="I2362" s="28" t="n">
        <v>0</v>
      </c>
      <c r="J2362" s="28" t="n">
        <v>65</v>
      </c>
      <c r="K2362" s="28" t="n">
        <v>7</v>
      </c>
      <c r="L2362" s="28" t="n">
        <v>2</v>
      </c>
      <c r="M2362" s="28" t="s">
        <v>145</v>
      </c>
      <c r="N2362" s="28" t="s">
        <v>138</v>
      </c>
      <c r="O2362" s="29" t="n">
        <v>45669</v>
      </c>
      <c r="P2362" s="28" t="n">
        <f aca="false">ROUNDDOWN(($B2362-$O2362)/30,0)</f>
        <v>2</v>
      </c>
      <c r="Q2362" s="28" t="str">
        <f aca="false">TEXT($B2362,"yyyy-mm")</f>
        <v>2025-03</v>
      </c>
      <c r="R2362" s="28" t="n">
        <f aca="false">IF(AND($O2362&gt;=DATE(2025,1,1),$O2362&lt;=DATE(2025,4,30)),1,0)</f>
        <v>1</v>
      </c>
    </row>
    <row r="2363" customFormat="false" ht="15" hidden="false" customHeight="false" outlineLevel="0" collapsed="false">
      <c r="A2363" s="28" t="n">
        <v>253</v>
      </c>
      <c r="B2363" s="29" t="n">
        <v>45777</v>
      </c>
      <c r="C2363" s="28" t="n">
        <v>134016.67</v>
      </c>
      <c r="D2363" s="28" t="n">
        <v>0</v>
      </c>
      <c r="E2363" s="28" t="n">
        <v>0</v>
      </c>
      <c r="F2363" s="28" t="s">
        <v>345</v>
      </c>
      <c r="G2363" s="28" t="n">
        <v>0</v>
      </c>
      <c r="H2363" s="28" t="n">
        <v>0</v>
      </c>
      <c r="I2363" s="28" t="n">
        <v>0</v>
      </c>
      <c r="J2363" s="28" t="n">
        <v>65</v>
      </c>
      <c r="K2363" s="28" t="n">
        <v>7</v>
      </c>
      <c r="L2363" s="28" t="n">
        <v>2</v>
      </c>
      <c r="M2363" s="28" t="s">
        <v>145</v>
      </c>
      <c r="N2363" s="28" t="s">
        <v>138</v>
      </c>
      <c r="O2363" s="29" t="n">
        <v>45669</v>
      </c>
      <c r="P2363" s="28" t="n">
        <f aca="false">ROUNDDOWN(($B2363-$O2363)/30,0)</f>
        <v>3</v>
      </c>
      <c r="Q2363" s="28" t="str">
        <f aca="false">TEXT($B2363,"yyyy-mm")</f>
        <v>2025-04</v>
      </c>
      <c r="R2363" s="28" t="n">
        <f aca="false">IF(AND($O2363&gt;=DATE(2025,1,1),$O2363&lt;=DATE(2025,4,30)),1,0)</f>
        <v>1</v>
      </c>
    </row>
    <row r="2364" customFormat="false" ht="15" hidden="false" customHeight="false" outlineLevel="0" collapsed="false">
      <c r="A2364" s="28" t="n">
        <v>253</v>
      </c>
      <c r="B2364" s="29" t="n">
        <v>45808</v>
      </c>
      <c r="C2364" s="28" t="n">
        <v>129955.56</v>
      </c>
      <c r="D2364" s="28" t="n">
        <v>0</v>
      </c>
      <c r="E2364" s="28" t="n">
        <v>0</v>
      </c>
      <c r="F2364" s="28" t="s">
        <v>345</v>
      </c>
      <c r="G2364" s="28" t="n">
        <v>0</v>
      </c>
      <c r="H2364" s="28" t="n">
        <v>0</v>
      </c>
      <c r="I2364" s="28" t="n">
        <v>0</v>
      </c>
      <c r="J2364" s="28" t="n">
        <v>65</v>
      </c>
      <c r="K2364" s="28" t="n">
        <v>7</v>
      </c>
      <c r="L2364" s="28" t="n">
        <v>2</v>
      </c>
      <c r="M2364" s="28" t="s">
        <v>145</v>
      </c>
      <c r="N2364" s="28" t="s">
        <v>138</v>
      </c>
      <c r="O2364" s="29" t="n">
        <v>45669</v>
      </c>
      <c r="P2364" s="28" t="n">
        <f aca="false">ROUNDDOWN(($B2364-$O2364)/30,0)</f>
        <v>4</v>
      </c>
      <c r="Q2364" s="28" t="str">
        <f aca="false">TEXT($B2364,"yyyy-mm")</f>
        <v>2025-05</v>
      </c>
      <c r="R2364" s="28" t="n">
        <f aca="false">IF(AND($O2364&gt;=DATE(2025,1,1),$O2364&lt;=DATE(2025,4,30)),1,0)</f>
        <v>1</v>
      </c>
    </row>
    <row r="2365" customFormat="false" ht="15" hidden="false" customHeight="false" outlineLevel="0" collapsed="false">
      <c r="A2365" s="28" t="n">
        <v>253</v>
      </c>
      <c r="B2365" s="29" t="n">
        <v>45838</v>
      </c>
      <c r="C2365" s="28" t="n">
        <v>125894.45</v>
      </c>
      <c r="D2365" s="28" t="n">
        <v>0</v>
      </c>
      <c r="E2365" s="28" t="n">
        <v>0</v>
      </c>
      <c r="F2365" s="28" t="s">
        <v>345</v>
      </c>
      <c r="G2365" s="28" t="n">
        <v>0</v>
      </c>
      <c r="H2365" s="28" t="n">
        <v>0</v>
      </c>
      <c r="I2365" s="28" t="n">
        <v>0</v>
      </c>
      <c r="J2365" s="28" t="n">
        <v>65</v>
      </c>
      <c r="K2365" s="28" t="n">
        <v>7</v>
      </c>
      <c r="L2365" s="28" t="n">
        <v>2</v>
      </c>
      <c r="M2365" s="28" t="s">
        <v>145</v>
      </c>
      <c r="N2365" s="28" t="s">
        <v>138</v>
      </c>
      <c r="O2365" s="29" t="n">
        <v>45669</v>
      </c>
      <c r="P2365" s="28" t="n">
        <f aca="false">ROUNDDOWN(($B2365-$O2365)/30,0)</f>
        <v>5</v>
      </c>
      <c r="Q2365" s="28" t="str">
        <f aca="false">TEXT($B2365,"yyyy-mm")</f>
        <v>2025-06</v>
      </c>
      <c r="R2365" s="28" t="n">
        <f aca="false">IF(AND($O2365&gt;=DATE(2025,1,1),$O2365&lt;=DATE(2025,4,30)),1,0)</f>
        <v>1</v>
      </c>
    </row>
    <row r="2366" customFormat="false" ht="15" hidden="false" customHeight="false" outlineLevel="0" collapsed="false">
      <c r="A2366" s="28" t="n">
        <v>253</v>
      </c>
      <c r="B2366" s="29" t="n">
        <v>45869</v>
      </c>
      <c r="C2366" s="28" t="n">
        <v>121833.34</v>
      </c>
      <c r="D2366" s="28" t="n">
        <v>0</v>
      </c>
      <c r="E2366" s="28" t="n">
        <v>0</v>
      </c>
      <c r="F2366" s="28" t="s">
        <v>345</v>
      </c>
      <c r="G2366" s="28" t="n">
        <v>0</v>
      </c>
      <c r="H2366" s="28" t="n">
        <v>0</v>
      </c>
      <c r="I2366" s="28" t="n">
        <v>0</v>
      </c>
      <c r="J2366" s="28" t="n">
        <v>65</v>
      </c>
      <c r="K2366" s="28" t="n">
        <v>7</v>
      </c>
      <c r="L2366" s="28" t="n">
        <v>2</v>
      </c>
      <c r="M2366" s="28" t="s">
        <v>145</v>
      </c>
      <c r="N2366" s="28" t="s">
        <v>138</v>
      </c>
      <c r="O2366" s="29" t="n">
        <v>45669</v>
      </c>
      <c r="P2366" s="28" t="n">
        <f aca="false">ROUNDDOWN(($B2366-$O2366)/30,0)</f>
        <v>6</v>
      </c>
      <c r="Q2366" s="28" t="str">
        <f aca="false">TEXT($B2366,"yyyy-mm")</f>
        <v>2025-07</v>
      </c>
      <c r="R2366" s="28" t="n">
        <f aca="false">IF(AND($O2366&gt;=DATE(2025,1,1),$O2366&lt;=DATE(2025,4,30)),1,0)</f>
        <v>1</v>
      </c>
    </row>
    <row r="2367" customFormat="false" ht="15" hidden="false" customHeight="false" outlineLevel="0" collapsed="false">
      <c r="A2367" s="28" t="n">
        <v>253</v>
      </c>
      <c r="B2367" s="29" t="n">
        <v>45900</v>
      </c>
      <c r="C2367" s="28" t="n">
        <v>117772.23</v>
      </c>
      <c r="D2367" s="28" t="n">
        <v>0</v>
      </c>
      <c r="E2367" s="28" t="n">
        <v>0</v>
      </c>
      <c r="F2367" s="28" t="s">
        <v>345</v>
      </c>
      <c r="G2367" s="28" t="n">
        <v>0</v>
      </c>
      <c r="H2367" s="28" t="n">
        <v>0</v>
      </c>
      <c r="I2367" s="28" t="n">
        <v>0</v>
      </c>
      <c r="J2367" s="28" t="n">
        <v>65</v>
      </c>
      <c r="K2367" s="28" t="n">
        <v>7</v>
      </c>
      <c r="L2367" s="28" t="n">
        <v>2</v>
      </c>
      <c r="M2367" s="28" t="s">
        <v>145</v>
      </c>
      <c r="N2367" s="28" t="s">
        <v>138</v>
      </c>
      <c r="O2367" s="29" t="n">
        <v>45669</v>
      </c>
      <c r="P2367" s="28" t="n">
        <f aca="false">ROUNDDOWN(($B2367-$O2367)/30,0)</f>
        <v>7</v>
      </c>
      <c r="Q2367" s="28" t="str">
        <f aca="false">TEXT($B2367,"yyyy-mm")</f>
        <v>2025-08</v>
      </c>
      <c r="R2367" s="28" t="n">
        <f aca="false">IF(AND($O2367&gt;=DATE(2025,1,1),$O2367&lt;=DATE(2025,4,30)),1,0)</f>
        <v>1</v>
      </c>
    </row>
    <row r="2368" customFormat="false" ht="15" hidden="false" customHeight="false" outlineLevel="0" collapsed="false">
      <c r="A2368" s="28" t="n">
        <v>253</v>
      </c>
      <c r="B2368" s="29" t="n">
        <v>45930</v>
      </c>
      <c r="C2368" s="28" t="n">
        <v>113711.12</v>
      </c>
      <c r="D2368" s="28" t="n">
        <v>0</v>
      </c>
      <c r="E2368" s="28" t="n">
        <v>0</v>
      </c>
      <c r="F2368" s="28" t="s">
        <v>345</v>
      </c>
      <c r="G2368" s="28" t="n">
        <v>0</v>
      </c>
      <c r="H2368" s="28" t="n">
        <v>0</v>
      </c>
      <c r="I2368" s="28" t="n">
        <v>0</v>
      </c>
      <c r="J2368" s="28" t="n">
        <v>65</v>
      </c>
      <c r="K2368" s="28" t="n">
        <v>7</v>
      </c>
      <c r="L2368" s="28" t="n">
        <v>2</v>
      </c>
      <c r="M2368" s="28" t="s">
        <v>145</v>
      </c>
      <c r="N2368" s="28" t="s">
        <v>138</v>
      </c>
      <c r="O2368" s="29" t="n">
        <v>45669</v>
      </c>
      <c r="P2368" s="28" t="n">
        <f aca="false">ROUNDDOWN(($B2368-$O2368)/30,0)</f>
        <v>8</v>
      </c>
      <c r="Q2368" s="28" t="str">
        <f aca="false">TEXT($B2368,"yyyy-mm")</f>
        <v>2025-09</v>
      </c>
      <c r="R2368" s="28" t="n">
        <f aca="false">IF(AND($O2368&gt;=DATE(2025,1,1),$O2368&lt;=DATE(2025,4,30)),1,0)</f>
        <v>1</v>
      </c>
    </row>
    <row r="2369" customFormat="false" ht="15" hidden="false" customHeight="false" outlineLevel="0" collapsed="false">
      <c r="A2369" s="28" t="n">
        <v>253</v>
      </c>
      <c r="B2369" s="29" t="n">
        <v>45961</v>
      </c>
      <c r="C2369" s="28" t="n">
        <v>109650.01</v>
      </c>
      <c r="D2369" s="28" t="n">
        <v>0</v>
      </c>
      <c r="E2369" s="28" t="n">
        <v>0</v>
      </c>
      <c r="F2369" s="28" t="s">
        <v>345</v>
      </c>
      <c r="G2369" s="28" t="n">
        <v>0</v>
      </c>
      <c r="H2369" s="28" t="n">
        <v>0</v>
      </c>
      <c r="I2369" s="28" t="n">
        <v>0</v>
      </c>
      <c r="J2369" s="28" t="n">
        <v>65</v>
      </c>
      <c r="K2369" s="28" t="n">
        <v>7</v>
      </c>
      <c r="L2369" s="28" t="n">
        <v>2</v>
      </c>
      <c r="M2369" s="28" t="s">
        <v>145</v>
      </c>
      <c r="N2369" s="28" t="s">
        <v>138</v>
      </c>
      <c r="O2369" s="29" t="n">
        <v>45669</v>
      </c>
      <c r="P2369" s="28" t="n">
        <f aca="false">ROUNDDOWN(($B2369-$O2369)/30,0)</f>
        <v>9</v>
      </c>
      <c r="Q2369" s="28" t="str">
        <f aca="false">TEXT($B2369,"yyyy-mm")</f>
        <v>2025-10</v>
      </c>
      <c r="R2369" s="28" t="n">
        <f aca="false">IF(AND($O2369&gt;=DATE(2025,1,1),$O2369&lt;=DATE(2025,4,30)),1,0)</f>
        <v>1</v>
      </c>
    </row>
    <row r="2370" customFormat="false" ht="15" hidden="false" customHeight="false" outlineLevel="0" collapsed="false">
      <c r="A2370" s="28" t="n">
        <v>253</v>
      </c>
      <c r="B2370" s="29" t="n">
        <v>45991</v>
      </c>
      <c r="C2370" s="28" t="n">
        <v>105588.9</v>
      </c>
      <c r="D2370" s="28" t="n">
        <v>0</v>
      </c>
      <c r="E2370" s="28" t="n">
        <v>0</v>
      </c>
      <c r="F2370" s="28" t="s">
        <v>345</v>
      </c>
      <c r="G2370" s="28" t="n">
        <v>0</v>
      </c>
      <c r="H2370" s="28" t="n">
        <v>0</v>
      </c>
      <c r="I2370" s="28" t="n">
        <v>0</v>
      </c>
      <c r="J2370" s="28" t="n">
        <v>65</v>
      </c>
      <c r="K2370" s="28" t="n">
        <v>7</v>
      </c>
      <c r="L2370" s="28" t="n">
        <v>2</v>
      </c>
      <c r="M2370" s="28" t="s">
        <v>145</v>
      </c>
      <c r="N2370" s="28" t="s">
        <v>138</v>
      </c>
      <c r="O2370" s="29" t="n">
        <v>45669</v>
      </c>
      <c r="P2370" s="28" t="n">
        <f aca="false">ROUNDDOWN(($B2370-$O2370)/30,0)</f>
        <v>10</v>
      </c>
      <c r="Q2370" s="28" t="str">
        <f aca="false">TEXT($B2370,"yyyy-mm")</f>
        <v>2025-11</v>
      </c>
      <c r="R2370" s="28" t="n">
        <f aca="false">IF(AND($O2370&gt;=DATE(2025,1,1),$O2370&lt;=DATE(2025,4,30)),1,0)</f>
        <v>1</v>
      </c>
    </row>
    <row r="2371" customFormat="false" ht="15" hidden="false" customHeight="false" outlineLevel="0" collapsed="false">
      <c r="A2371" s="28" t="n">
        <v>253</v>
      </c>
      <c r="B2371" s="29" t="n">
        <v>46022</v>
      </c>
      <c r="C2371" s="28" t="n">
        <v>101527.79</v>
      </c>
      <c r="D2371" s="28" t="n">
        <v>0</v>
      </c>
      <c r="E2371" s="28" t="n">
        <v>0</v>
      </c>
      <c r="F2371" s="28" t="s">
        <v>345</v>
      </c>
      <c r="G2371" s="28" t="n">
        <v>0</v>
      </c>
      <c r="H2371" s="28" t="n">
        <v>0</v>
      </c>
      <c r="I2371" s="28" t="n">
        <v>0</v>
      </c>
      <c r="J2371" s="28" t="n">
        <v>65</v>
      </c>
      <c r="K2371" s="28" t="n">
        <v>7</v>
      </c>
      <c r="L2371" s="28" t="n">
        <v>2</v>
      </c>
      <c r="M2371" s="28" t="s">
        <v>145</v>
      </c>
      <c r="N2371" s="28" t="s">
        <v>138</v>
      </c>
      <c r="O2371" s="29" t="n">
        <v>45669</v>
      </c>
      <c r="P2371" s="28" t="n">
        <f aca="false">ROUNDDOWN(($B2371-$O2371)/30,0)</f>
        <v>11</v>
      </c>
      <c r="Q2371" s="28" t="str">
        <f aca="false">TEXT($B2371,"yyyy-mm")</f>
        <v>2025-12</v>
      </c>
      <c r="R2371" s="28" t="n">
        <f aca="false">IF(AND($O2371&gt;=DATE(2025,1,1),$O2371&lt;=DATE(2025,4,30)),1,0)</f>
        <v>1</v>
      </c>
    </row>
    <row r="2372" customFormat="false" ht="15" hidden="false" customHeight="false" outlineLevel="0" collapsed="false">
      <c r="A2372" s="28" t="n">
        <v>253</v>
      </c>
      <c r="B2372" s="29" t="n">
        <v>46053</v>
      </c>
      <c r="C2372" s="28" t="n">
        <v>97466.68</v>
      </c>
      <c r="D2372" s="28" t="n">
        <v>0</v>
      </c>
      <c r="E2372" s="28" t="n">
        <v>0</v>
      </c>
      <c r="F2372" s="28" t="s">
        <v>345</v>
      </c>
      <c r="G2372" s="28" t="n">
        <v>0</v>
      </c>
      <c r="H2372" s="28" t="n">
        <v>0</v>
      </c>
      <c r="I2372" s="28" t="n">
        <v>0</v>
      </c>
      <c r="J2372" s="28" t="n">
        <v>65</v>
      </c>
      <c r="K2372" s="28" t="n">
        <v>7</v>
      </c>
      <c r="L2372" s="28" t="n">
        <v>2</v>
      </c>
      <c r="M2372" s="28" t="s">
        <v>145</v>
      </c>
      <c r="N2372" s="28" t="s">
        <v>138</v>
      </c>
      <c r="O2372" s="29" t="n">
        <v>45669</v>
      </c>
      <c r="P2372" s="28" t="n">
        <f aca="false">ROUNDDOWN(($B2372-$O2372)/30,0)</f>
        <v>12</v>
      </c>
      <c r="Q2372" s="28" t="str">
        <f aca="false">TEXT($B2372,"yyyy-mm")</f>
        <v>2026-01</v>
      </c>
      <c r="R2372" s="28" t="n">
        <f aca="false">IF(AND($O2372&gt;=DATE(2025,1,1),$O2372&lt;=DATE(2025,4,30)),1,0)</f>
        <v>1</v>
      </c>
    </row>
    <row r="2373" customFormat="false" ht="15" hidden="false" customHeight="false" outlineLevel="0" collapsed="false">
      <c r="A2373" s="28" t="n">
        <v>253</v>
      </c>
      <c r="B2373" s="29" t="n">
        <v>46081</v>
      </c>
      <c r="C2373" s="28" t="n">
        <v>93405.57</v>
      </c>
      <c r="D2373" s="28" t="n">
        <v>0</v>
      </c>
      <c r="E2373" s="28" t="n">
        <v>0</v>
      </c>
      <c r="F2373" s="28" t="s">
        <v>345</v>
      </c>
      <c r="G2373" s="28" t="n">
        <v>0</v>
      </c>
      <c r="H2373" s="28" t="n">
        <v>0</v>
      </c>
      <c r="I2373" s="28" t="n">
        <v>0</v>
      </c>
      <c r="J2373" s="28" t="n">
        <v>65</v>
      </c>
      <c r="K2373" s="28" t="n">
        <v>7</v>
      </c>
      <c r="L2373" s="28" t="n">
        <v>2</v>
      </c>
      <c r="M2373" s="28" t="s">
        <v>145</v>
      </c>
      <c r="N2373" s="28" t="s">
        <v>138</v>
      </c>
      <c r="O2373" s="29" t="n">
        <v>45669</v>
      </c>
      <c r="P2373" s="28" t="n">
        <f aca="false">ROUNDDOWN(($B2373-$O2373)/30,0)</f>
        <v>13</v>
      </c>
      <c r="Q2373" s="28" t="str">
        <f aca="false">TEXT($B2373,"yyyy-mm")</f>
        <v>2026-02</v>
      </c>
      <c r="R2373" s="28" t="n">
        <f aca="false">IF(AND($O2373&gt;=DATE(2025,1,1),$O2373&lt;=DATE(2025,4,30)),1,0)</f>
        <v>1</v>
      </c>
    </row>
    <row r="2374" customFormat="false" ht="15" hidden="false" customHeight="false" outlineLevel="0" collapsed="false">
      <c r="A2374" s="28" t="n">
        <v>253</v>
      </c>
      <c r="B2374" s="29" t="n">
        <v>46112</v>
      </c>
      <c r="C2374" s="28" t="n">
        <v>89344.46</v>
      </c>
      <c r="D2374" s="28" t="n">
        <v>0</v>
      </c>
      <c r="E2374" s="28" t="n">
        <v>0</v>
      </c>
      <c r="F2374" s="28" t="s">
        <v>345</v>
      </c>
      <c r="G2374" s="28" t="n">
        <v>0</v>
      </c>
      <c r="H2374" s="28" t="n">
        <v>0</v>
      </c>
      <c r="I2374" s="28" t="n">
        <v>0</v>
      </c>
      <c r="J2374" s="28" t="n">
        <v>65</v>
      </c>
      <c r="K2374" s="28" t="n">
        <v>7</v>
      </c>
      <c r="L2374" s="28" t="n">
        <v>2</v>
      </c>
      <c r="M2374" s="28" t="s">
        <v>145</v>
      </c>
      <c r="N2374" s="28" t="s">
        <v>138</v>
      </c>
      <c r="O2374" s="29" t="n">
        <v>45669</v>
      </c>
      <c r="P2374" s="28" t="n">
        <f aca="false">ROUNDDOWN(($B2374-$O2374)/30,0)</f>
        <v>14</v>
      </c>
      <c r="Q2374" s="28" t="str">
        <f aca="false">TEXT($B2374,"yyyy-mm")</f>
        <v>2026-03</v>
      </c>
      <c r="R2374" s="28" t="n">
        <f aca="false">IF(AND($O2374&gt;=DATE(2025,1,1),$O2374&lt;=DATE(2025,4,30)),1,0)</f>
        <v>1</v>
      </c>
    </row>
    <row r="2375" customFormat="false" ht="15" hidden="false" customHeight="false" outlineLevel="0" collapsed="false">
      <c r="A2375" s="28" t="n">
        <v>253</v>
      </c>
      <c r="B2375" s="29" t="n">
        <v>46142</v>
      </c>
      <c r="C2375" s="28" t="n">
        <v>85283.35</v>
      </c>
      <c r="D2375" s="28" t="n">
        <v>0</v>
      </c>
      <c r="E2375" s="28" t="n">
        <v>0</v>
      </c>
      <c r="F2375" s="28" t="s">
        <v>345</v>
      </c>
      <c r="G2375" s="28" t="n">
        <v>0</v>
      </c>
      <c r="H2375" s="28" t="n">
        <v>0</v>
      </c>
      <c r="I2375" s="28" t="n">
        <v>0</v>
      </c>
      <c r="J2375" s="28" t="n">
        <v>65</v>
      </c>
      <c r="K2375" s="28" t="n">
        <v>7</v>
      </c>
      <c r="L2375" s="28" t="n">
        <v>2</v>
      </c>
      <c r="M2375" s="28" t="s">
        <v>145</v>
      </c>
      <c r="N2375" s="28" t="s">
        <v>138</v>
      </c>
      <c r="O2375" s="29" t="n">
        <v>45669</v>
      </c>
      <c r="P2375" s="28" t="n">
        <f aca="false">ROUNDDOWN(($B2375-$O2375)/30,0)</f>
        <v>15</v>
      </c>
      <c r="Q2375" s="28" t="str">
        <f aca="false">TEXT($B2375,"yyyy-mm")</f>
        <v>2026-04</v>
      </c>
      <c r="R2375" s="28" t="n">
        <f aca="false">IF(AND($O2375&gt;=DATE(2025,1,1),$O2375&lt;=DATE(2025,4,30)),1,0)</f>
        <v>1</v>
      </c>
    </row>
    <row r="2376" customFormat="false" ht="15" hidden="false" customHeight="false" outlineLevel="0" collapsed="false">
      <c r="A2376" s="28" t="n">
        <v>253</v>
      </c>
      <c r="B2376" s="29" t="n">
        <v>46173</v>
      </c>
      <c r="C2376" s="28" t="n">
        <v>81222.24</v>
      </c>
      <c r="D2376" s="28" t="n">
        <v>0</v>
      </c>
      <c r="E2376" s="28" t="n">
        <v>0</v>
      </c>
      <c r="F2376" s="28" t="s">
        <v>345</v>
      </c>
      <c r="G2376" s="28" t="n">
        <v>0</v>
      </c>
      <c r="H2376" s="28" t="n">
        <v>0</v>
      </c>
      <c r="I2376" s="28" t="n">
        <v>0</v>
      </c>
      <c r="J2376" s="28" t="n">
        <v>65</v>
      </c>
      <c r="K2376" s="28" t="n">
        <v>7</v>
      </c>
      <c r="L2376" s="28" t="n">
        <v>2</v>
      </c>
      <c r="M2376" s="28" t="s">
        <v>145</v>
      </c>
      <c r="N2376" s="28" t="s">
        <v>138</v>
      </c>
      <c r="O2376" s="29" t="n">
        <v>45669</v>
      </c>
      <c r="P2376" s="28" t="n">
        <f aca="false">ROUNDDOWN(($B2376-$O2376)/30,0)</f>
        <v>16</v>
      </c>
      <c r="Q2376" s="28" t="str">
        <f aca="false">TEXT($B2376,"yyyy-mm")</f>
        <v>2026-05</v>
      </c>
      <c r="R2376" s="28" t="n">
        <f aca="false">IF(AND($O2376&gt;=DATE(2025,1,1),$O2376&lt;=DATE(2025,4,30)),1,0)</f>
        <v>1</v>
      </c>
    </row>
    <row r="2377" customFormat="false" ht="15" hidden="false" customHeight="false" outlineLevel="0" collapsed="false">
      <c r="A2377" s="28" t="n">
        <v>253</v>
      </c>
      <c r="B2377" s="29" t="n">
        <v>46203</v>
      </c>
      <c r="C2377" s="28" t="n">
        <v>77161.13</v>
      </c>
      <c r="D2377" s="28" t="n">
        <v>0</v>
      </c>
      <c r="E2377" s="28" t="n">
        <v>0</v>
      </c>
      <c r="F2377" s="28" t="s">
        <v>345</v>
      </c>
      <c r="G2377" s="28" t="n">
        <v>0</v>
      </c>
      <c r="H2377" s="28" t="n">
        <v>0</v>
      </c>
      <c r="I2377" s="28" t="n">
        <v>0</v>
      </c>
      <c r="J2377" s="28" t="n">
        <v>65</v>
      </c>
      <c r="K2377" s="28" t="n">
        <v>7</v>
      </c>
      <c r="L2377" s="28" t="n">
        <v>2</v>
      </c>
      <c r="M2377" s="28" t="s">
        <v>145</v>
      </c>
      <c r="N2377" s="28" t="s">
        <v>138</v>
      </c>
      <c r="O2377" s="29" t="n">
        <v>45669</v>
      </c>
      <c r="P2377" s="28" t="n">
        <f aca="false">ROUNDDOWN(($B2377-$O2377)/30,0)</f>
        <v>17</v>
      </c>
      <c r="Q2377" s="28" t="str">
        <f aca="false">TEXT($B2377,"yyyy-mm")</f>
        <v>2026-06</v>
      </c>
      <c r="R2377" s="28" t="n">
        <f aca="false">IF(AND($O2377&gt;=DATE(2025,1,1),$O2377&lt;=DATE(2025,4,30)),1,0)</f>
        <v>1</v>
      </c>
    </row>
    <row r="2378" customFormat="false" ht="15" hidden="false" customHeight="false" outlineLevel="0" collapsed="false">
      <c r="A2378" s="28" t="n">
        <v>253</v>
      </c>
      <c r="B2378" s="29" t="n">
        <v>46234</v>
      </c>
      <c r="C2378" s="28" t="n">
        <v>73100.02</v>
      </c>
      <c r="D2378" s="28" t="n">
        <v>0</v>
      </c>
      <c r="E2378" s="28" t="n">
        <v>0</v>
      </c>
      <c r="F2378" s="28" t="s">
        <v>345</v>
      </c>
      <c r="G2378" s="28" t="n">
        <v>0</v>
      </c>
      <c r="H2378" s="28" t="n">
        <v>0</v>
      </c>
      <c r="I2378" s="28" t="n">
        <v>0</v>
      </c>
      <c r="J2378" s="28" t="n">
        <v>65</v>
      </c>
      <c r="K2378" s="28" t="n">
        <v>7</v>
      </c>
      <c r="L2378" s="28" t="n">
        <v>2</v>
      </c>
      <c r="M2378" s="28" t="s">
        <v>145</v>
      </c>
      <c r="N2378" s="28" t="s">
        <v>138</v>
      </c>
      <c r="O2378" s="29" t="n">
        <v>45669</v>
      </c>
      <c r="P2378" s="28" t="n">
        <f aca="false">ROUNDDOWN(($B2378-$O2378)/30,0)</f>
        <v>18</v>
      </c>
      <c r="Q2378" s="28" t="str">
        <f aca="false">TEXT($B2378,"yyyy-mm")</f>
        <v>2026-07</v>
      </c>
      <c r="R2378" s="28" t="n">
        <f aca="false">IF(AND($O2378&gt;=DATE(2025,1,1),$O2378&lt;=DATE(2025,4,30)),1,0)</f>
        <v>1</v>
      </c>
    </row>
    <row r="2379" customFormat="false" ht="15" hidden="false" customHeight="false" outlineLevel="0" collapsed="false">
      <c r="A2379" s="28" t="n">
        <v>253</v>
      </c>
      <c r="B2379" s="29" t="n">
        <v>46265</v>
      </c>
      <c r="C2379" s="28" t="n">
        <v>69038.91</v>
      </c>
      <c r="D2379" s="28" t="n">
        <v>0</v>
      </c>
      <c r="E2379" s="28" t="n">
        <v>0</v>
      </c>
      <c r="F2379" s="28" t="s">
        <v>345</v>
      </c>
      <c r="G2379" s="28" t="n">
        <v>0</v>
      </c>
      <c r="H2379" s="28" t="n">
        <v>0</v>
      </c>
      <c r="I2379" s="28" t="n">
        <v>0</v>
      </c>
      <c r="J2379" s="28" t="n">
        <v>65</v>
      </c>
      <c r="K2379" s="28" t="n">
        <v>7</v>
      </c>
      <c r="L2379" s="28" t="n">
        <v>2</v>
      </c>
      <c r="M2379" s="28" t="s">
        <v>145</v>
      </c>
      <c r="N2379" s="28" t="s">
        <v>138</v>
      </c>
      <c r="O2379" s="29" t="n">
        <v>45669</v>
      </c>
      <c r="P2379" s="28" t="n">
        <f aca="false">ROUNDDOWN(($B2379-$O2379)/30,0)</f>
        <v>19</v>
      </c>
      <c r="Q2379" s="28" t="str">
        <f aca="false">TEXT($B2379,"yyyy-mm")</f>
        <v>2026-08</v>
      </c>
      <c r="R2379" s="28" t="n">
        <f aca="false">IF(AND($O2379&gt;=DATE(2025,1,1),$O2379&lt;=DATE(2025,4,30)),1,0)</f>
        <v>1</v>
      </c>
    </row>
    <row r="2380" customFormat="false" ht="15" hidden="false" customHeight="false" outlineLevel="0" collapsed="false">
      <c r="A2380" s="28" t="n">
        <v>254</v>
      </c>
      <c r="B2380" s="29" t="n">
        <v>45169</v>
      </c>
      <c r="C2380" s="28" t="n">
        <v>48200</v>
      </c>
      <c r="D2380" s="28" t="n">
        <v>0</v>
      </c>
      <c r="E2380" s="28" t="n">
        <v>0</v>
      </c>
      <c r="F2380" s="28" t="s">
        <v>345</v>
      </c>
      <c r="G2380" s="28" t="n">
        <v>0</v>
      </c>
      <c r="H2380" s="28" t="n">
        <v>0</v>
      </c>
      <c r="I2380" s="28" t="n">
        <v>0</v>
      </c>
      <c r="J2380" s="28" t="n">
        <v>120</v>
      </c>
      <c r="K2380" s="28" t="n">
        <v>5</v>
      </c>
      <c r="L2380" s="28" t="n">
        <v>1</v>
      </c>
      <c r="M2380" s="28" t="s">
        <v>145</v>
      </c>
      <c r="N2380" s="28" t="s">
        <v>141</v>
      </c>
      <c r="O2380" s="29" t="n">
        <v>45144</v>
      </c>
      <c r="P2380" s="28" t="n">
        <f aca="false">ROUNDDOWN(($B2380-$O2380)/30,0)</f>
        <v>0</v>
      </c>
      <c r="Q2380" s="28" t="str">
        <f aca="false">TEXT($B2380,"yyyy-mm")</f>
        <v>2023-08</v>
      </c>
      <c r="R2380" s="28" t="n">
        <f aca="false">IF(AND($O2380&gt;=DATE(2025,1,1),$O2380&lt;=DATE(2025,4,30)),1,0)</f>
        <v>0</v>
      </c>
    </row>
    <row r="2381" customFormat="false" ht="15" hidden="false" customHeight="false" outlineLevel="0" collapsed="false">
      <c r="A2381" s="28" t="n">
        <v>254</v>
      </c>
      <c r="B2381" s="29" t="n">
        <v>45199</v>
      </c>
      <c r="C2381" s="28" t="n">
        <v>38560</v>
      </c>
      <c r="D2381" s="28" t="n">
        <v>0</v>
      </c>
      <c r="E2381" s="28" t="n">
        <v>0</v>
      </c>
      <c r="F2381" s="28" t="s">
        <v>345</v>
      </c>
      <c r="G2381" s="28" t="n">
        <v>0</v>
      </c>
      <c r="H2381" s="28" t="n">
        <v>0</v>
      </c>
      <c r="I2381" s="28" t="n">
        <v>0</v>
      </c>
      <c r="J2381" s="28" t="n">
        <v>120</v>
      </c>
      <c r="K2381" s="28" t="n">
        <v>5</v>
      </c>
      <c r="L2381" s="28" t="n">
        <v>1</v>
      </c>
      <c r="M2381" s="28" t="s">
        <v>145</v>
      </c>
      <c r="N2381" s="28" t="s">
        <v>141</v>
      </c>
      <c r="O2381" s="29" t="n">
        <v>45144</v>
      </c>
      <c r="P2381" s="28" t="n">
        <f aca="false">ROUNDDOWN(($B2381-$O2381)/30,0)</f>
        <v>1</v>
      </c>
      <c r="Q2381" s="28" t="str">
        <f aca="false">TEXT($B2381,"yyyy-mm")</f>
        <v>2023-09</v>
      </c>
      <c r="R2381" s="28" t="n">
        <f aca="false">IF(AND($O2381&gt;=DATE(2025,1,1),$O2381&lt;=DATE(2025,4,30)),1,0)</f>
        <v>0</v>
      </c>
    </row>
    <row r="2382" customFormat="false" ht="15" hidden="false" customHeight="false" outlineLevel="0" collapsed="false">
      <c r="A2382" s="28" t="n">
        <v>254</v>
      </c>
      <c r="B2382" s="29" t="n">
        <v>45230</v>
      </c>
      <c r="C2382" s="28" t="n">
        <v>28920</v>
      </c>
      <c r="D2382" s="28" t="n">
        <v>0</v>
      </c>
      <c r="E2382" s="28" t="n">
        <v>0</v>
      </c>
      <c r="F2382" s="28" t="s">
        <v>345</v>
      </c>
      <c r="G2382" s="28" t="n">
        <v>0</v>
      </c>
      <c r="H2382" s="28" t="n">
        <v>0</v>
      </c>
      <c r="I2382" s="28" t="n">
        <v>0</v>
      </c>
      <c r="J2382" s="28" t="n">
        <v>120</v>
      </c>
      <c r="K2382" s="28" t="n">
        <v>5</v>
      </c>
      <c r="L2382" s="28" t="n">
        <v>1</v>
      </c>
      <c r="M2382" s="28" t="s">
        <v>145</v>
      </c>
      <c r="N2382" s="28" t="s">
        <v>141</v>
      </c>
      <c r="O2382" s="29" t="n">
        <v>45144</v>
      </c>
      <c r="P2382" s="28" t="n">
        <f aca="false">ROUNDDOWN(($B2382-$O2382)/30,0)</f>
        <v>2</v>
      </c>
      <c r="Q2382" s="28" t="str">
        <f aca="false">TEXT($B2382,"yyyy-mm")</f>
        <v>2023-10</v>
      </c>
      <c r="R2382" s="28" t="n">
        <f aca="false">IF(AND($O2382&gt;=DATE(2025,1,1),$O2382&lt;=DATE(2025,4,30)),1,0)</f>
        <v>0</v>
      </c>
    </row>
    <row r="2383" customFormat="false" ht="15" hidden="false" customHeight="false" outlineLevel="0" collapsed="false">
      <c r="A2383" s="28" t="n">
        <v>254</v>
      </c>
      <c r="B2383" s="29" t="n">
        <v>45260</v>
      </c>
      <c r="C2383" s="28" t="n">
        <v>19280</v>
      </c>
      <c r="D2383" s="28" t="n">
        <v>0</v>
      </c>
      <c r="E2383" s="28" t="n">
        <v>0</v>
      </c>
      <c r="F2383" s="28" t="s">
        <v>345</v>
      </c>
      <c r="G2383" s="28" t="n">
        <v>0</v>
      </c>
      <c r="H2383" s="28" t="n">
        <v>0</v>
      </c>
      <c r="I2383" s="28" t="n">
        <v>0</v>
      </c>
      <c r="J2383" s="28" t="n">
        <v>120</v>
      </c>
      <c r="K2383" s="28" t="n">
        <v>5</v>
      </c>
      <c r="L2383" s="28" t="n">
        <v>1</v>
      </c>
      <c r="M2383" s="28" t="s">
        <v>145</v>
      </c>
      <c r="N2383" s="28" t="s">
        <v>141</v>
      </c>
      <c r="O2383" s="29" t="n">
        <v>45144</v>
      </c>
      <c r="P2383" s="28" t="n">
        <f aca="false">ROUNDDOWN(($B2383-$O2383)/30,0)</f>
        <v>3</v>
      </c>
      <c r="Q2383" s="28" t="str">
        <f aca="false">TEXT($B2383,"yyyy-mm")</f>
        <v>2023-11</v>
      </c>
      <c r="R2383" s="28" t="n">
        <f aca="false">IF(AND($O2383&gt;=DATE(2025,1,1),$O2383&lt;=DATE(2025,4,30)),1,0)</f>
        <v>0</v>
      </c>
    </row>
    <row r="2384" customFormat="false" ht="15" hidden="false" customHeight="false" outlineLevel="0" collapsed="false">
      <c r="A2384" s="28" t="n">
        <v>254</v>
      </c>
      <c r="B2384" s="29" t="n">
        <v>45291</v>
      </c>
      <c r="C2384" s="28" t="n">
        <v>9640</v>
      </c>
      <c r="D2384" s="28" t="n">
        <v>0</v>
      </c>
      <c r="E2384" s="28" t="n">
        <v>0</v>
      </c>
      <c r="F2384" s="28" t="s">
        <v>345</v>
      </c>
      <c r="G2384" s="28" t="n">
        <v>0</v>
      </c>
      <c r="H2384" s="28" t="n">
        <v>0</v>
      </c>
      <c r="I2384" s="28" t="n">
        <v>0</v>
      </c>
      <c r="J2384" s="28" t="n">
        <v>120</v>
      </c>
      <c r="K2384" s="28" t="n">
        <v>5</v>
      </c>
      <c r="L2384" s="28" t="n">
        <v>1</v>
      </c>
      <c r="M2384" s="28" t="s">
        <v>145</v>
      </c>
      <c r="N2384" s="28" t="s">
        <v>141</v>
      </c>
      <c r="O2384" s="29" t="n">
        <v>45144</v>
      </c>
      <c r="P2384" s="28" t="n">
        <f aca="false">ROUNDDOWN(($B2384-$O2384)/30,0)</f>
        <v>4</v>
      </c>
      <c r="Q2384" s="28" t="str">
        <f aca="false">TEXT($B2384,"yyyy-mm")</f>
        <v>2023-12</v>
      </c>
      <c r="R2384" s="28" t="n">
        <f aca="false">IF(AND($O2384&gt;=DATE(2025,1,1),$O2384&lt;=DATE(2025,4,30)),1,0)</f>
        <v>0</v>
      </c>
    </row>
    <row r="2385" customFormat="false" ht="15" hidden="false" customHeight="false" outlineLevel="0" collapsed="false">
      <c r="A2385" s="28" t="n">
        <v>254</v>
      </c>
      <c r="B2385" s="29" t="n">
        <v>45322</v>
      </c>
      <c r="C2385" s="28" t="n">
        <v>0</v>
      </c>
      <c r="D2385" s="28" t="n">
        <v>0</v>
      </c>
      <c r="E2385" s="28" t="n">
        <v>0</v>
      </c>
      <c r="F2385" s="28" t="s">
        <v>345</v>
      </c>
      <c r="G2385" s="28" t="n">
        <v>0</v>
      </c>
      <c r="H2385" s="28" t="n">
        <v>0</v>
      </c>
      <c r="I2385" s="28" t="n">
        <v>0</v>
      </c>
      <c r="J2385" s="28" t="n">
        <v>120</v>
      </c>
      <c r="K2385" s="28" t="n">
        <v>5</v>
      </c>
      <c r="L2385" s="28" t="n">
        <v>1</v>
      </c>
      <c r="M2385" s="28" t="s">
        <v>145</v>
      </c>
      <c r="N2385" s="28" t="s">
        <v>141</v>
      </c>
      <c r="O2385" s="29" t="n">
        <v>45144</v>
      </c>
      <c r="P2385" s="28" t="n">
        <f aca="false">ROUNDDOWN(($B2385-$O2385)/30,0)</f>
        <v>5</v>
      </c>
      <c r="Q2385" s="28" t="str">
        <f aca="false">TEXT($B2385,"yyyy-mm")</f>
        <v>2024-01</v>
      </c>
      <c r="R2385" s="28" t="n">
        <f aca="false">IF(AND($O2385&gt;=DATE(2025,1,1),$O2385&lt;=DATE(2025,4,30)),1,0)</f>
        <v>0</v>
      </c>
    </row>
    <row r="2386" customFormat="false" ht="15" hidden="false" customHeight="false" outlineLevel="0" collapsed="false">
      <c r="A2386" s="28" t="n">
        <v>255</v>
      </c>
      <c r="B2386" s="29" t="n">
        <v>44712</v>
      </c>
      <c r="C2386" s="28" t="n">
        <v>89400</v>
      </c>
      <c r="D2386" s="28" t="n">
        <v>0</v>
      </c>
      <c r="E2386" s="28" t="n">
        <v>0</v>
      </c>
      <c r="F2386" s="28" t="s">
        <v>345</v>
      </c>
      <c r="G2386" s="28" t="n">
        <v>0</v>
      </c>
      <c r="H2386" s="28" t="n">
        <v>0</v>
      </c>
      <c r="I2386" s="28" t="n">
        <v>0</v>
      </c>
      <c r="J2386" s="28" t="n">
        <v>211</v>
      </c>
      <c r="K2386" s="28" t="n">
        <v>1</v>
      </c>
      <c r="L2386" s="28" t="n">
        <v>3</v>
      </c>
      <c r="M2386" s="28" t="s">
        <v>146</v>
      </c>
      <c r="N2386" s="28" t="s">
        <v>138</v>
      </c>
      <c r="O2386" s="29" t="n">
        <v>44689</v>
      </c>
      <c r="P2386" s="28" t="n">
        <f aca="false">ROUNDDOWN(($B2386-$O2386)/30,0)</f>
        <v>0</v>
      </c>
      <c r="Q2386" s="28" t="str">
        <f aca="false">TEXT($B2386,"yyyy-mm")</f>
        <v>2022-05</v>
      </c>
      <c r="R2386" s="28" t="n">
        <f aca="false">IF(AND($O2386&gt;=DATE(2025,1,1),$O2386&lt;=DATE(2025,4,30)),1,0)</f>
        <v>0</v>
      </c>
    </row>
    <row r="2387" customFormat="false" ht="15" hidden="false" customHeight="false" outlineLevel="0" collapsed="false">
      <c r="A2387" s="28" t="n">
        <v>255</v>
      </c>
      <c r="B2387" s="29" t="n">
        <v>44742</v>
      </c>
      <c r="C2387" s="28" t="n">
        <v>44700</v>
      </c>
      <c r="D2387" s="28" t="n">
        <v>0</v>
      </c>
      <c r="E2387" s="28" t="n">
        <v>0</v>
      </c>
      <c r="F2387" s="28" t="s">
        <v>345</v>
      </c>
      <c r="G2387" s="28" t="n">
        <v>0</v>
      </c>
      <c r="H2387" s="28" t="n">
        <v>0</v>
      </c>
      <c r="I2387" s="28" t="n">
        <v>0</v>
      </c>
      <c r="J2387" s="28" t="n">
        <v>211</v>
      </c>
      <c r="K2387" s="28" t="n">
        <v>1</v>
      </c>
      <c r="L2387" s="28" t="n">
        <v>3</v>
      </c>
      <c r="M2387" s="28" t="s">
        <v>146</v>
      </c>
      <c r="N2387" s="28" t="s">
        <v>138</v>
      </c>
      <c r="O2387" s="29" t="n">
        <v>44689</v>
      </c>
      <c r="P2387" s="28" t="n">
        <f aca="false">ROUNDDOWN(($B2387-$O2387)/30,0)</f>
        <v>1</v>
      </c>
      <c r="Q2387" s="28" t="str">
        <f aca="false">TEXT($B2387,"yyyy-mm")</f>
        <v>2022-06</v>
      </c>
      <c r="R2387" s="28" t="n">
        <f aca="false">IF(AND($O2387&gt;=DATE(2025,1,1),$O2387&lt;=DATE(2025,4,30)),1,0)</f>
        <v>0</v>
      </c>
    </row>
    <row r="2388" customFormat="false" ht="15" hidden="false" customHeight="false" outlineLevel="0" collapsed="false">
      <c r="A2388" s="28" t="n">
        <v>255</v>
      </c>
      <c r="B2388" s="29" t="n">
        <v>44773</v>
      </c>
      <c r="C2388" s="28" t="n">
        <v>0</v>
      </c>
      <c r="D2388" s="28" t="n">
        <v>0</v>
      </c>
      <c r="E2388" s="28" t="n">
        <v>0</v>
      </c>
      <c r="F2388" s="28" t="s">
        <v>345</v>
      </c>
      <c r="G2388" s="28" t="n">
        <v>0</v>
      </c>
      <c r="H2388" s="28" t="n">
        <v>0</v>
      </c>
      <c r="I2388" s="28" t="n">
        <v>0</v>
      </c>
      <c r="J2388" s="28" t="n">
        <v>211</v>
      </c>
      <c r="K2388" s="28" t="n">
        <v>1</v>
      </c>
      <c r="L2388" s="28" t="n">
        <v>3</v>
      </c>
      <c r="M2388" s="28" t="s">
        <v>146</v>
      </c>
      <c r="N2388" s="28" t="s">
        <v>138</v>
      </c>
      <c r="O2388" s="29" t="n">
        <v>44689</v>
      </c>
      <c r="P2388" s="28" t="n">
        <f aca="false">ROUNDDOWN(($B2388-$O2388)/30,0)</f>
        <v>2</v>
      </c>
      <c r="Q2388" s="28" t="str">
        <f aca="false">TEXT($B2388,"yyyy-mm")</f>
        <v>2022-07</v>
      </c>
      <c r="R2388" s="28" t="n">
        <f aca="false">IF(AND($O2388&gt;=DATE(2025,1,1),$O2388&lt;=DATE(2025,4,30)),1,0)</f>
        <v>0</v>
      </c>
    </row>
    <row r="2389" customFormat="false" ht="15" hidden="false" customHeight="false" outlineLevel="0" collapsed="false">
      <c r="A2389" s="28" t="n">
        <v>256</v>
      </c>
      <c r="B2389" s="29" t="n">
        <v>45716</v>
      </c>
      <c r="C2389" s="28" t="n">
        <v>47800</v>
      </c>
      <c r="D2389" s="28" t="n">
        <v>0</v>
      </c>
      <c r="E2389" s="28" t="n">
        <v>0</v>
      </c>
      <c r="F2389" s="28" t="s">
        <v>345</v>
      </c>
      <c r="G2389" s="28" t="n">
        <v>0</v>
      </c>
      <c r="H2389" s="28" t="n">
        <v>0</v>
      </c>
      <c r="I2389" s="28" t="n">
        <v>0</v>
      </c>
      <c r="J2389" s="28" t="n">
        <v>270</v>
      </c>
      <c r="K2389" s="28" t="n">
        <v>5</v>
      </c>
      <c r="L2389" s="28" t="n">
        <v>2</v>
      </c>
      <c r="M2389" s="28" t="s">
        <v>147</v>
      </c>
      <c r="N2389" s="28" t="s">
        <v>138</v>
      </c>
      <c r="O2389" s="29" t="n">
        <v>45706</v>
      </c>
      <c r="P2389" s="28" t="n">
        <f aca="false">ROUNDDOWN(($B2389-$O2389)/30,0)</f>
        <v>0</v>
      </c>
      <c r="Q2389" s="28" t="str">
        <f aca="false">TEXT($B2389,"yyyy-mm")</f>
        <v>2025-02</v>
      </c>
      <c r="R2389" s="28" t="n">
        <f aca="false">IF(AND($O2389&gt;=DATE(2025,1,1),$O2389&lt;=DATE(2025,4,30)),1,0)</f>
        <v>1</v>
      </c>
    </row>
    <row r="2390" customFormat="false" ht="15" hidden="false" customHeight="false" outlineLevel="0" collapsed="false">
      <c r="A2390" s="28" t="n">
        <v>256</v>
      </c>
      <c r="B2390" s="29" t="n">
        <v>45747</v>
      </c>
      <c r="C2390" s="28" t="n">
        <v>38240</v>
      </c>
      <c r="D2390" s="28" t="n">
        <v>0</v>
      </c>
      <c r="E2390" s="28" t="n">
        <v>0</v>
      </c>
      <c r="F2390" s="28" t="s">
        <v>345</v>
      </c>
      <c r="G2390" s="28" t="n">
        <v>0</v>
      </c>
      <c r="H2390" s="28" t="n">
        <v>0</v>
      </c>
      <c r="I2390" s="28" t="n">
        <v>0</v>
      </c>
      <c r="J2390" s="28" t="n">
        <v>270</v>
      </c>
      <c r="K2390" s="28" t="n">
        <v>5</v>
      </c>
      <c r="L2390" s="28" t="n">
        <v>2</v>
      </c>
      <c r="M2390" s="28" t="s">
        <v>147</v>
      </c>
      <c r="N2390" s="28" t="s">
        <v>138</v>
      </c>
      <c r="O2390" s="29" t="n">
        <v>45706</v>
      </c>
      <c r="P2390" s="28" t="n">
        <f aca="false">ROUNDDOWN(($B2390-$O2390)/30,0)</f>
        <v>1</v>
      </c>
      <c r="Q2390" s="28" t="str">
        <f aca="false">TEXT($B2390,"yyyy-mm")</f>
        <v>2025-03</v>
      </c>
      <c r="R2390" s="28" t="n">
        <f aca="false">IF(AND($O2390&gt;=DATE(2025,1,1),$O2390&lt;=DATE(2025,4,30)),1,0)</f>
        <v>1</v>
      </c>
    </row>
    <row r="2391" customFormat="false" ht="15" hidden="false" customHeight="false" outlineLevel="0" collapsed="false">
      <c r="A2391" s="28" t="n">
        <v>256</v>
      </c>
      <c r="B2391" s="29" t="n">
        <v>45777</v>
      </c>
      <c r="C2391" s="28" t="n">
        <v>28680</v>
      </c>
      <c r="D2391" s="28" t="n">
        <v>0</v>
      </c>
      <c r="E2391" s="28" t="n">
        <v>0</v>
      </c>
      <c r="F2391" s="28" t="s">
        <v>345</v>
      </c>
      <c r="G2391" s="28" t="n">
        <v>0</v>
      </c>
      <c r="H2391" s="28" t="n">
        <v>0</v>
      </c>
      <c r="I2391" s="28" t="n">
        <v>0</v>
      </c>
      <c r="J2391" s="28" t="n">
        <v>270</v>
      </c>
      <c r="K2391" s="28" t="n">
        <v>5</v>
      </c>
      <c r="L2391" s="28" t="n">
        <v>2</v>
      </c>
      <c r="M2391" s="28" t="s">
        <v>147</v>
      </c>
      <c r="N2391" s="28" t="s">
        <v>138</v>
      </c>
      <c r="O2391" s="29" t="n">
        <v>45706</v>
      </c>
      <c r="P2391" s="28" t="n">
        <f aca="false">ROUNDDOWN(($B2391-$O2391)/30,0)</f>
        <v>2</v>
      </c>
      <c r="Q2391" s="28" t="str">
        <f aca="false">TEXT($B2391,"yyyy-mm")</f>
        <v>2025-04</v>
      </c>
      <c r="R2391" s="28" t="n">
        <f aca="false">IF(AND($O2391&gt;=DATE(2025,1,1),$O2391&lt;=DATE(2025,4,30)),1,0)</f>
        <v>1</v>
      </c>
    </row>
    <row r="2392" customFormat="false" ht="15" hidden="false" customHeight="false" outlineLevel="0" collapsed="false">
      <c r="A2392" s="28" t="n">
        <v>256</v>
      </c>
      <c r="B2392" s="29" t="n">
        <v>45808</v>
      </c>
      <c r="C2392" s="28" t="n">
        <v>19120</v>
      </c>
      <c r="D2392" s="28" t="n">
        <v>0</v>
      </c>
      <c r="E2392" s="28" t="n">
        <v>0</v>
      </c>
      <c r="F2392" s="28" t="s">
        <v>345</v>
      </c>
      <c r="G2392" s="28" t="n">
        <v>0</v>
      </c>
      <c r="H2392" s="28" t="n">
        <v>0</v>
      </c>
      <c r="I2392" s="28" t="n">
        <v>0</v>
      </c>
      <c r="J2392" s="28" t="n">
        <v>270</v>
      </c>
      <c r="K2392" s="28" t="n">
        <v>5</v>
      </c>
      <c r="L2392" s="28" t="n">
        <v>2</v>
      </c>
      <c r="M2392" s="28" t="s">
        <v>147</v>
      </c>
      <c r="N2392" s="28" t="s">
        <v>138</v>
      </c>
      <c r="O2392" s="29" t="n">
        <v>45706</v>
      </c>
      <c r="P2392" s="28" t="n">
        <f aca="false">ROUNDDOWN(($B2392-$O2392)/30,0)</f>
        <v>3</v>
      </c>
      <c r="Q2392" s="28" t="str">
        <f aca="false">TEXT($B2392,"yyyy-mm")</f>
        <v>2025-05</v>
      </c>
      <c r="R2392" s="28" t="n">
        <f aca="false">IF(AND($O2392&gt;=DATE(2025,1,1),$O2392&lt;=DATE(2025,4,30)),1,0)</f>
        <v>1</v>
      </c>
    </row>
    <row r="2393" customFormat="false" ht="15" hidden="false" customHeight="false" outlineLevel="0" collapsed="false">
      <c r="A2393" s="28" t="n">
        <v>256</v>
      </c>
      <c r="B2393" s="29" t="n">
        <v>45838</v>
      </c>
      <c r="C2393" s="28" t="n">
        <v>9560</v>
      </c>
      <c r="D2393" s="28" t="n">
        <v>0</v>
      </c>
      <c r="E2393" s="28" t="n">
        <v>0</v>
      </c>
      <c r="F2393" s="28" t="s">
        <v>345</v>
      </c>
      <c r="G2393" s="28" t="n">
        <v>0</v>
      </c>
      <c r="H2393" s="28" t="n">
        <v>0</v>
      </c>
      <c r="I2393" s="28" t="n">
        <v>0</v>
      </c>
      <c r="J2393" s="28" t="n">
        <v>270</v>
      </c>
      <c r="K2393" s="28" t="n">
        <v>5</v>
      </c>
      <c r="L2393" s="28" t="n">
        <v>2</v>
      </c>
      <c r="M2393" s="28" t="s">
        <v>147</v>
      </c>
      <c r="N2393" s="28" t="s">
        <v>138</v>
      </c>
      <c r="O2393" s="29" t="n">
        <v>45706</v>
      </c>
      <c r="P2393" s="28" t="n">
        <f aca="false">ROUNDDOWN(($B2393-$O2393)/30,0)</f>
        <v>4</v>
      </c>
      <c r="Q2393" s="28" t="str">
        <f aca="false">TEXT($B2393,"yyyy-mm")</f>
        <v>2025-06</v>
      </c>
      <c r="R2393" s="28" t="n">
        <f aca="false">IF(AND($O2393&gt;=DATE(2025,1,1),$O2393&lt;=DATE(2025,4,30)),1,0)</f>
        <v>1</v>
      </c>
    </row>
    <row r="2394" customFormat="false" ht="15" hidden="false" customHeight="false" outlineLevel="0" collapsed="false">
      <c r="A2394" s="28" t="n">
        <v>256</v>
      </c>
      <c r="B2394" s="29" t="n">
        <v>45869</v>
      </c>
      <c r="C2394" s="28" t="n">
        <v>0</v>
      </c>
      <c r="D2394" s="28" t="n">
        <v>0</v>
      </c>
      <c r="E2394" s="28" t="n">
        <v>0</v>
      </c>
      <c r="F2394" s="28" t="s">
        <v>345</v>
      </c>
      <c r="G2394" s="28" t="n">
        <v>0</v>
      </c>
      <c r="H2394" s="28" t="n">
        <v>0</v>
      </c>
      <c r="I2394" s="28" t="n">
        <v>0</v>
      </c>
      <c r="J2394" s="28" t="n">
        <v>270</v>
      </c>
      <c r="K2394" s="28" t="n">
        <v>5</v>
      </c>
      <c r="L2394" s="28" t="n">
        <v>2</v>
      </c>
      <c r="M2394" s="28" t="s">
        <v>147</v>
      </c>
      <c r="N2394" s="28" t="s">
        <v>138</v>
      </c>
      <c r="O2394" s="29" t="n">
        <v>45706</v>
      </c>
      <c r="P2394" s="28" t="n">
        <f aca="false">ROUNDDOWN(($B2394-$O2394)/30,0)</f>
        <v>5</v>
      </c>
      <c r="Q2394" s="28" t="str">
        <f aca="false">TEXT($B2394,"yyyy-mm")</f>
        <v>2025-07</v>
      </c>
      <c r="R2394" s="28" t="n">
        <f aca="false">IF(AND($O2394&gt;=DATE(2025,1,1),$O2394&lt;=DATE(2025,4,30)),1,0)</f>
        <v>1</v>
      </c>
    </row>
    <row r="2395" customFormat="false" ht="15" hidden="false" customHeight="false" outlineLevel="0" collapsed="false">
      <c r="A2395" s="28" t="n">
        <v>257</v>
      </c>
      <c r="B2395" s="29" t="n">
        <v>46265</v>
      </c>
      <c r="C2395" s="28" t="n">
        <v>87000</v>
      </c>
      <c r="D2395" s="28" t="n">
        <v>0</v>
      </c>
      <c r="E2395" s="28" t="n">
        <v>0</v>
      </c>
      <c r="F2395" s="28" t="s">
        <v>345</v>
      </c>
      <c r="G2395" s="28" t="n">
        <v>0</v>
      </c>
      <c r="H2395" s="28" t="n">
        <v>0</v>
      </c>
      <c r="I2395" s="28" t="n">
        <v>0</v>
      </c>
      <c r="J2395" s="28" t="n">
        <v>235</v>
      </c>
      <c r="K2395" s="28" t="n">
        <v>1</v>
      </c>
      <c r="L2395" s="28" t="n">
        <v>3</v>
      </c>
      <c r="M2395" s="28" t="s">
        <v>146</v>
      </c>
      <c r="N2395" s="28" t="s">
        <v>138</v>
      </c>
      <c r="O2395" s="29" t="n">
        <v>46243</v>
      </c>
      <c r="P2395" s="28" t="n">
        <f aca="false">ROUNDDOWN(($B2395-$O2395)/30,0)</f>
        <v>0</v>
      </c>
      <c r="Q2395" s="28" t="str">
        <f aca="false">TEXT($B2395,"yyyy-mm")</f>
        <v>2026-08</v>
      </c>
      <c r="R2395" s="28" t="n">
        <f aca="false">IF(AND($O2395&gt;=DATE(2025,1,1),$O2395&lt;=DATE(2025,4,30)),1,0)</f>
        <v>0</v>
      </c>
    </row>
    <row r="2396" customFormat="false" ht="15" hidden="false" customHeight="false" outlineLevel="0" collapsed="false">
      <c r="A2396" s="28" t="n">
        <v>258</v>
      </c>
      <c r="B2396" s="29" t="n">
        <v>44651</v>
      </c>
      <c r="C2396" s="28" t="n">
        <v>10500</v>
      </c>
      <c r="D2396" s="28" t="n">
        <v>0</v>
      </c>
      <c r="E2396" s="28" t="n">
        <v>0</v>
      </c>
      <c r="F2396" s="28" t="s">
        <v>345</v>
      </c>
      <c r="G2396" s="28" t="n">
        <v>0</v>
      </c>
      <c r="H2396" s="28" t="n">
        <v>0</v>
      </c>
      <c r="I2396" s="28" t="n">
        <v>0</v>
      </c>
      <c r="J2396" s="28" t="n">
        <v>109</v>
      </c>
      <c r="K2396" s="28" t="n">
        <v>6</v>
      </c>
      <c r="L2396" s="28" t="n">
        <v>2</v>
      </c>
      <c r="M2396" s="28" t="s">
        <v>145</v>
      </c>
      <c r="N2396" s="28" t="s">
        <v>139</v>
      </c>
      <c r="O2396" s="29" t="n">
        <v>44628</v>
      </c>
      <c r="P2396" s="28" t="n">
        <f aca="false">ROUNDDOWN(($B2396-$O2396)/30,0)</f>
        <v>0</v>
      </c>
      <c r="Q2396" s="28" t="str">
        <f aca="false">TEXT($B2396,"yyyy-mm")</f>
        <v>2022-03</v>
      </c>
      <c r="R2396" s="28" t="n">
        <f aca="false">IF(AND($O2396&gt;=DATE(2025,1,1),$O2396&lt;=DATE(2025,4,30)),1,0)</f>
        <v>0</v>
      </c>
    </row>
    <row r="2397" customFormat="false" ht="15" hidden="false" customHeight="false" outlineLevel="0" collapsed="false">
      <c r="A2397" s="28" t="n">
        <v>258</v>
      </c>
      <c r="B2397" s="29" t="n">
        <v>44681</v>
      </c>
      <c r="C2397" s="28" t="n">
        <v>9692.31</v>
      </c>
      <c r="D2397" s="28" t="n">
        <v>0</v>
      </c>
      <c r="E2397" s="28" t="n">
        <v>0</v>
      </c>
      <c r="F2397" s="28" t="s">
        <v>345</v>
      </c>
      <c r="G2397" s="28" t="n">
        <v>0</v>
      </c>
      <c r="H2397" s="28" t="n">
        <v>0</v>
      </c>
      <c r="I2397" s="28" t="n">
        <v>0</v>
      </c>
      <c r="J2397" s="28" t="n">
        <v>109</v>
      </c>
      <c r="K2397" s="28" t="n">
        <v>6</v>
      </c>
      <c r="L2397" s="28" t="n">
        <v>2</v>
      </c>
      <c r="M2397" s="28" t="s">
        <v>145</v>
      </c>
      <c r="N2397" s="28" t="s">
        <v>139</v>
      </c>
      <c r="O2397" s="29" t="n">
        <v>44628</v>
      </c>
      <c r="P2397" s="28" t="n">
        <f aca="false">ROUNDDOWN(($B2397-$O2397)/30,0)</f>
        <v>1</v>
      </c>
      <c r="Q2397" s="28" t="str">
        <f aca="false">TEXT($B2397,"yyyy-mm")</f>
        <v>2022-04</v>
      </c>
      <c r="R2397" s="28" t="n">
        <f aca="false">IF(AND($O2397&gt;=DATE(2025,1,1),$O2397&lt;=DATE(2025,4,30)),1,0)</f>
        <v>0</v>
      </c>
    </row>
    <row r="2398" customFormat="false" ht="15" hidden="false" customHeight="false" outlineLevel="0" collapsed="false">
      <c r="A2398" s="28" t="n">
        <v>258</v>
      </c>
      <c r="B2398" s="29" t="n">
        <v>44712</v>
      </c>
      <c r="C2398" s="28" t="n">
        <v>8884.62</v>
      </c>
      <c r="D2398" s="28" t="n">
        <v>0</v>
      </c>
      <c r="E2398" s="28" t="n">
        <v>0</v>
      </c>
      <c r="F2398" s="28" t="s">
        <v>345</v>
      </c>
      <c r="G2398" s="28" t="n">
        <v>0</v>
      </c>
      <c r="H2398" s="28" t="n">
        <v>0</v>
      </c>
      <c r="I2398" s="28" t="n">
        <v>0</v>
      </c>
      <c r="J2398" s="28" t="n">
        <v>109</v>
      </c>
      <c r="K2398" s="28" t="n">
        <v>6</v>
      </c>
      <c r="L2398" s="28" t="n">
        <v>2</v>
      </c>
      <c r="M2398" s="28" t="s">
        <v>145</v>
      </c>
      <c r="N2398" s="28" t="s">
        <v>139</v>
      </c>
      <c r="O2398" s="29" t="n">
        <v>44628</v>
      </c>
      <c r="P2398" s="28" t="n">
        <f aca="false">ROUNDDOWN(($B2398-$O2398)/30,0)</f>
        <v>2</v>
      </c>
      <c r="Q2398" s="28" t="str">
        <f aca="false">TEXT($B2398,"yyyy-mm")</f>
        <v>2022-05</v>
      </c>
      <c r="R2398" s="28" t="n">
        <f aca="false">IF(AND($O2398&gt;=DATE(2025,1,1),$O2398&lt;=DATE(2025,4,30)),1,0)</f>
        <v>0</v>
      </c>
    </row>
    <row r="2399" customFormat="false" ht="15" hidden="false" customHeight="false" outlineLevel="0" collapsed="false">
      <c r="A2399" s="28" t="n">
        <v>258</v>
      </c>
      <c r="B2399" s="29" t="n">
        <v>44742</v>
      </c>
      <c r="C2399" s="28" t="n">
        <v>8076.93</v>
      </c>
      <c r="D2399" s="28" t="n">
        <v>0</v>
      </c>
      <c r="E2399" s="28" t="n">
        <v>0</v>
      </c>
      <c r="F2399" s="28" t="s">
        <v>345</v>
      </c>
      <c r="G2399" s="28" t="n">
        <v>0</v>
      </c>
      <c r="H2399" s="28" t="n">
        <v>0</v>
      </c>
      <c r="I2399" s="28" t="n">
        <v>0</v>
      </c>
      <c r="J2399" s="28" t="n">
        <v>109</v>
      </c>
      <c r="K2399" s="28" t="n">
        <v>6</v>
      </c>
      <c r="L2399" s="28" t="n">
        <v>2</v>
      </c>
      <c r="M2399" s="28" t="s">
        <v>145</v>
      </c>
      <c r="N2399" s="28" t="s">
        <v>139</v>
      </c>
      <c r="O2399" s="29" t="n">
        <v>44628</v>
      </c>
      <c r="P2399" s="28" t="n">
        <f aca="false">ROUNDDOWN(($B2399-$O2399)/30,0)</f>
        <v>3</v>
      </c>
      <c r="Q2399" s="28" t="str">
        <f aca="false">TEXT($B2399,"yyyy-mm")</f>
        <v>2022-06</v>
      </c>
      <c r="R2399" s="28" t="n">
        <f aca="false">IF(AND($O2399&gt;=DATE(2025,1,1),$O2399&lt;=DATE(2025,4,30)),1,0)</f>
        <v>0</v>
      </c>
    </row>
    <row r="2400" customFormat="false" ht="15" hidden="false" customHeight="false" outlineLevel="0" collapsed="false">
      <c r="A2400" s="28" t="n">
        <v>258</v>
      </c>
      <c r="B2400" s="29" t="n">
        <v>44773</v>
      </c>
      <c r="C2400" s="28" t="n">
        <v>7269.24</v>
      </c>
      <c r="D2400" s="28" t="n">
        <v>0</v>
      </c>
      <c r="E2400" s="28" t="n">
        <v>0</v>
      </c>
      <c r="F2400" s="28" t="s">
        <v>345</v>
      </c>
      <c r="G2400" s="28" t="n">
        <v>0</v>
      </c>
      <c r="H2400" s="28" t="n">
        <v>0</v>
      </c>
      <c r="I2400" s="28" t="n">
        <v>0</v>
      </c>
      <c r="J2400" s="28" t="n">
        <v>109</v>
      </c>
      <c r="K2400" s="28" t="n">
        <v>6</v>
      </c>
      <c r="L2400" s="28" t="n">
        <v>2</v>
      </c>
      <c r="M2400" s="28" t="s">
        <v>145</v>
      </c>
      <c r="N2400" s="28" t="s">
        <v>139</v>
      </c>
      <c r="O2400" s="29" t="n">
        <v>44628</v>
      </c>
      <c r="P2400" s="28" t="n">
        <f aca="false">ROUNDDOWN(($B2400-$O2400)/30,0)</f>
        <v>4</v>
      </c>
      <c r="Q2400" s="28" t="str">
        <f aca="false">TEXT($B2400,"yyyy-mm")</f>
        <v>2022-07</v>
      </c>
      <c r="R2400" s="28" t="n">
        <f aca="false">IF(AND($O2400&gt;=DATE(2025,1,1),$O2400&lt;=DATE(2025,4,30)),1,0)</f>
        <v>0</v>
      </c>
    </row>
    <row r="2401" customFormat="false" ht="15" hidden="false" customHeight="false" outlineLevel="0" collapsed="false">
      <c r="A2401" s="28" t="n">
        <v>258</v>
      </c>
      <c r="B2401" s="29" t="n">
        <v>44804</v>
      </c>
      <c r="C2401" s="28" t="n">
        <v>6461.55</v>
      </c>
      <c r="D2401" s="28" t="n">
        <v>0</v>
      </c>
      <c r="E2401" s="28" t="n">
        <v>0</v>
      </c>
      <c r="F2401" s="28" t="s">
        <v>345</v>
      </c>
      <c r="G2401" s="28" t="n">
        <v>0</v>
      </c>
      <c r="H2401" s="28" t="n">
        <v>0</v>
      </c>
      <c r="I2401" s="28" t="n">
        <v>0</v>
      </c>
      <c r="J2401" s="28" t="n">
        <v>109</v>
      </c>
      <c r="K2401" s="28" t="n">
        <v>6</v>
      </c>
      <c r="L2401" s="28" t="n">
        <v>2</v>
      </c>
      <c r="M2401" s="28" t="s">
        <v>145</v>
      </c>
      <c r="N2401" s="28" t="s">
        <v>139</v>
      </c>
      <c r="O2401" s="29" t="n">
        <v>44628</v>
      </c>
      <c r="P2401" s="28" t="n">
        <f aca="false">ROUNDDOWN(($B2401-$O2401)/30,0)</f>
        <v>5</v>
      </c>
      <c r="Q2401" s="28" t="str">
        <f aca="false">TEXT($B2401,"yyyy-mm")</f>
        <v>2022-08</v>
      </c>
      <c r="R2401" s="28" t="n">
        <f aca="false">IF(AND($O2401&gt;=DATE(2025,1,1),$O2401&lt;=DATE(2025,4,30)),1,0)</f>
        <v>0</v>
      </c>
    </row>
    <row r="2402" customFormat="false" ht="15" hidden="false" customHeight="false" outlineLevel="0" collapsed="false">
      <c r="A2402" s="28" t="n">
        <v>258</v>
      </c>
      <c r="B2402" s="29" t="n">
        <v>44834</v>
      </c>
      <c r="C2402" s="28" t="n">
        <v>5653.86</v>
      </c>
      <c r="D2402" s="28" t="n">
        <v>0</v>
      </c>
      <c r="E2402" s="28" t="n">
        <v>0</v>
      </c>
      <c r="F2402" s="28" t="s">
        <v>345</v>
      </c>
      <c r="G2402" s="28" t="n">
        <v>0</v>
      </c>
      <c r="H2402" s="28" t="n">
        <v>0</v>
      </c>
      <c r="I2402" s="28" t="n">
        <v>0</v>
      </c>
      <c r="J2402" s="28" t="n">
        <v>109</v>
      </c>
      <c r="K2402" s="28" t="n">
        <v>6</v>
      </c>
      <c r="L2402" s="28" t="n">
        <v>2</v>
      </c>
      <c r="M2402" s="28" t="s">
        <v>145</v>
      </c>
      <c r="N2402" s="28" t="s">
        <v>139</v>
      </c>
      <c r="O2402" s="29" t="n">
        <v>44628</v>
      </c>
      <c r="P2402" s="28" t="n">
        <f aca="false">ROUNDDOWN(($B2402-$O2402)/30,0)</f>
        <v>6</v>
      </c>
      <c r="Q2402" s="28" t="str">
        <f aca="false">TEXT($B2402,"yyyy-mm")</f>
        <v>2022-09</v>
      </c>
      <c r="R2402" s="28" t="n">
        <f aca="false">IF(AND($O2402&gt;=DATE(2025,1,1),$O2402&lt;=DATE(2025,4,30)),1,0)</f>
        <v>0</v>
      </c>
    </row>
    <row r="2403" customFormat="false" ht="15" hidden="false" customHeight="false" outlineLevel="0" collapsed="false">
      <c r="A2403" s="28" t="n">
        <v>258</v>
      </c>
      <c r="B2403" s="29" t="n">
        <v>44865</v>
      </c>
      <c r="C2403" s="28" t="n">
        <v>4846.17</v>
      </c>
      <c r="D2403" s="28" t="n">
        <v>0</v>
      </c>
      <c r="E2403" s="28" t="n">
        <v>0</v>
      </c>
      <c r="F2403" s="28" t="s">
        <v>345</v>
      </c>
      <c r="G2403" s="28" t="n">
        <v>0</v>
      </c>
      <c r="H2403" s="28" t="n">
        <v>0</v>
      </c>
      <c r="I2403" s="28" t="n">
        <v>0</v>
      </c>
      <c r="J2403" s="28" t="n">
        <v>109</v>
      </c>
      <c r="K2403" s="28" t="n">
        <v>6</v>
      </c>
      <c r="L2403" s="28" t="n">
        <v>2</v>
      </c>
      <c r="M2403" s="28" t="s">
        <v>145</v>
      </c>
      <c r="N2403" s="28" t="s">
        <v>139</v>
      </c>
      <c r="O2403" s="29" t="n">
        <v>44628</v>
      </c>
      <c r="P2403" s="28" t="n">
        <f aca="false">ROUNDDOWN(($B2403-$O2403)/30,0)</f>
        <v>7</v>
      </c>
      <c r="Q2403" s="28" t="str">
        <f aca="false">TEXT($B2403,"yyyy-mm")</f>
        <v>2022-10</v>
      </c>
      <c r="R2403" s="28" t="n">
        <f aca="false">IF(AND($O2403&gt;=DATE(2025,1,1),$O2403&lt;=DATE(2025,4,30)),1,0)</f>
        <v>0</v>
      </c>
    </row>
    <row r="2404" customFormat="false" ht="15" hidden="false" customHeight="false" outlineLevel="0" collapsed="false">
      <c r="A2404" s="28" t="n">
        <v>258</v>
      </c>
      <c r="B2404" s="29" t="n">
        <v>44895</v>
      </c>
      <c r="C2404" s="28" t="n">
        <v>4038.48</v>
      </c>
      <c r="D2404" s="28" t="n">
        <v>0</v>
      </c>
      <c r="E2404" s="28" t="n">
        <v>0</v>
      </c>
      <c r="F2404" s="28" t="s">
        <v>345</v>
      </c>
      <c r="G2404" s="28" t="n">
        <v>0</v>
      </c>
      <c r="H2404" s="28" t="n">
        <v>0</v>
      </c>
      <c r="I2404" s="28" t="n">
        <v>0</v>
      </c>
      <c r="J2404" s="28" t="n">
        <v>109</v>
      </c>
      <c r="K2404" s="28" t="n">
        <v>6</v>
      </c>
      <c r="L2404" s="28" t="n">
        <v>2</v>
      </c>
      <c r="M2404" s="28" t="s">
        <v>145</v>
      </c>
      <c r="N2404" s="28" t="s">
        <v>139</v>
      </c>
      <c r="O2404" s="29" t="n">
        <v>44628</v>
      </c>
      <c r="P2404" s="28" t="n">
        <f aca="false">ROUNDDOWN(($B2404-$O2404)/30,0)</f>
        <v>8</v>
      </c>
      <c r="Q2404" s="28" t="str">
        <f aca="false">TEXT($B2404,"yyyy-mm")</f>
        <v>2022-11</v>
      </c>
      <c r="R2404" s="28" t="n">
        <f aca="false">IF(AND($O2404&gt;=DATE(2025,1,1),$O2404&lt;=DATE(2025,4,30)),1,0)</f>
        <v>0</v>
      </c>
    </row>
    <row r="2405" customFormat="false" ht="15" hidden="false" customHeight="false" outlineLevel="0" collapsed="false">
      <c r="A2405" s="28" t="n">
        <v>258</v>
      </c>
      <c r="B2405" s="29" t="n">
        <v>44926</v>
      </c>
      <c r="C2405" s="28" t="n">
        <v>3230.79</v>
      </c>
      <c r="D2405" s="28" t="n">
        <v>0</v>
      </c>
      <c r="E2405" s="28" t="n">
        <v>0</v>
      </c>
      <c r="F2405" s="28" t="s">
        <v>345</v>
      </c>
      <c r="G2405" s="28" t="n">
        <v>0</v>
      </c>
      <c r="H2405" s="28" t="n">
        <v>0</v>
      </c>
      <c r="I2405" s="28" t="n">
        <v>0</v>
      </c>
      <c r="J2405" s="28" t="n">
        <v>109</v>
      </c>
      <c r="K2405" s="28" t="n">
        <v>6</v>
      </c>
      <c r="L2405" s="28" t="n">
        <v>2</v>
      </c>
      <c r="M2405" s="28" t="s">
        <v>145</v>
      </c>
      <c r="N2405" s="28" t="s">
        <v>139</v>
      </c>
      <c r="O2405" s="29" t="n">
        <v>44628</v>
      </c>
      <c r="P2405" s="28" t="n">
        <f aca="false">ROUNDDOWN(($B2405-$O2405)/30,0)</f>
        <v>9</v>
      </c>
      <c r="Q2405" s="28" t="str">
        <f aca="false">TEXT($B2405,"yyyy-mm")</f>
        <v>2022-12</v>
      </c>
      <c r="R2405" s="28" t="n">
        <f aca="false">IF(AND($O2405&gt;=DATE(2025,1,1),$O2405&lt;=DATE(2025,4,30)),1,0)</f>
        <v>0</v>
      </c>
    </row>
    <row r="2406" customFormat="false" ht="15" hidden="false" customHeight="false" outlineLevel="0" collapsed="false">
      <c r="A2406" s="28" t="n">
        <v>258</v>
      </c>
      <c r="B2406" s="29" t="n">
        <v>44957</v>
      </c>
      <c r="C2406" s="28" t="n">
        <v>2423.1</v>
      </c>
      <c r="D2406" s="28" t="n">
        <v>0</v>
      </c>
      <c r="E2406" s="28" t="n">
        <v>0</v>
      </c>
      <c r="F2406" s="28" t="s">
        <v>345</v>
      </c>
      <c r="G2406" s="28" t="n">
        <v>0</v>
      </c>
      <c r="H2406" s="28" t="n">
        <v>0</v>
      </c>
      <c r="I2406" s="28" t="n">
        <v>0</v>
      </c>
      <c r="J2406" s="28" t="n">
        <v>109</v>
      </c>
      <c r="K2406" s="28" t="n">
        <v>6</v>
      </c>
      <c r="L2406" s="28" t="n">
        <v>2</v>
      </c>
      <c r="M2406" s="28" t="s">
        <v>145</v>
      </c>
      <c r="N2406" s="28" t="s">
        <v>139</v>
      </c>
      <c r="O2406" s="29" t="n">
        <v>44628</v>
      </c>
      <c r="P2406" s="28" t="n">
        <f aca="false">ROUNDDOWN(($B2406-$O2406)/30,0)</f>
        <v>10</v>
      </c>
      <c r="Q2406" s="28" t="str">
        <f aca="false">TEXT($B2406,"yyyy-mm")</f>
        <v>2023-01</v>
      </c>
      <c r="R2406" s="28" t="n">
        <f aca="false">IF(AND($O2406&gt;=DATE(2025,1,1),$O2406&lt;=DATE(2025,4,30)),1,0)</f>
        <v>0</v>
      </c>
    </row>
    <row r="2407" customFormat="false" ht="15" hidden="false" customHeight="false" outlineLevel="0" collapsed="false">
      <c r="A2407" s="28" t="n">
        <v>258</v>
      </c>
      <c r="B2407" s="29" t="n">
        <v>44985</v>
      </c>
      <c r="C2407" s="28" t="n">
        <v>1615.41</v>
      </c>
      <c r="D2407" s="28" t="n">
        <v>0</v>
      </c>
      <c r="E2407" s="28" t="n">
        <v>0</v>
      </c>
      <c r="F2407" s="28" t="s">
        <v>345</v>
      </c>
      <c r="G2407" s="28" t="n">
        <v>0</v>
      </c>
      <c r="H2407" s="28" t="n">
        <v>0</v>
      </c>
      <c r="I2407" s="28" t="n">
        <v>0</v>
      </c>
      <c r="J2407" s="28" t="n">
        <v>109</v>
      </c>
      <c r="K2407" s="28" t="n">
        <v>6</v>
      </c>
      <c r="L2407" s="28" t="n">
        <v>2</v>
      </c>
      <c r="M2407" s="28" t="s">
        <v>145</v>
      </c>
      <c r="N2407" s="28" t="s">
        <v>139</v>
      </c>
      <c r="O2407" s="29" t="n">
        <v>44628</v>
      </c>
      <c r="P2407" s="28" t="n">
        <f aca="false">ROUNDDOWN(($B2407-$O2407)/30,0)</f>
        <v>11</v>
      </c>
      <c r="Q2407" s="28" t="str">
        <f aca="false">TEXT($B2407,"yyyy-mm")</f>
        <v>2023-02</v>
      </c>
      <c r="R2407" s="28" t="n">
        <f aca="false">IF(AND($O2407&gt;=DATE(2025,1,1),$O2407&lt;=DATE(2025,4,30)),1,0)</f>
        <v>0</v>
      </c>
    </row>
    <row r="2408" customFormat="false" ht="15" hidden="false" customHeight="false" outlineLevel="0" collapsed="false">
      <c r="A2408" s="28" t="n">
        <v>258</v>
      </c>
      <c r="B2408" s="29" t="n">
        <v>45016</v>
      </c>
      <c r="C2408" s="28" t="n">
        <v>807.72</v>
      </c>
      <c r="D2408" s="28" t="n">
        <v>0</v>
      </c>
      <c r="E2408" s="28" t="n">
        <v>0</v>
      </c>
      <c r="F2408" s="28" t="s">
        <v>345</v>
      </c>
      <c r="G2408" s="28" t="n">
        <v>0</v>
      </c>
      <c r="H2408" s="28" t="n">
        <v>0</v>
      </c>
      <c r="I2408" s="28" t="n">
        <v>0</v>
      </c>
      <c r="J2408" s="28" t="n">
        <v>109</v>
      </c>
      <c r="K2408" s="28" t="n">
        <v>6</v>
      </c>
      <c r="L2408" s="28" t="n">
        <v>2</v>
      </c>
      <c r="M2408" s="28" t="s">
        <v>145</v>
      </c>
      <c r="N2408" s="28" t="s">
        <v>139</v>
      </c>
      <c r="O2408" s="29" t="n">
        <v>44628</v>
      </c>
      <c r="P2408" s="28" t="n">
        <f aca="false">ROUNDDOWN(($B2408-$O2408)/30,0)</f>
        <v>12</v>
      </c>
      <c r="Q2408" s="28" t="str">
        <f aca="false">TEXT($B2408,"yyyy-mm")</f>
        <v>2023-03</v>
      </c>
      <c r="R2408" s="28" t="n">
        <f aca="false">IF(AND($O2408&gt;=DATE(2025,1,1),$O2408&lt;=DATE(2025,4,30)),1,0)</f>
        <v>0</v>
      </c>
    </row>
    <row r="2409" customFormat="false" ht="15" hidden="false" customHeight="false" outlineLevel="0" collapsed="false">
      <c r="A2409" s="28" t="n">
        <v>258</v>
      </c>
      <c r="B2409" s="29" t="n">
        <v>45046</v>
      </c>
      <c r="C2409" s="28" t="n">
        <v>0.03</v>
      </c>
      <c r="D2409" s="28" t="n">
        <v>0</v>
      </c>
      <c r="E2409" s="28" t="n">
        <v>0</v>
      </c>
      <c r="F2409" s="28" t="s">
        <v>345</v>
      </c>
      <c r="G2409" s="28" t="n">
        <v>0</v>
      </c>
      <c r="H2409" s="28" t="n">
        <v>0</v>
      </c>
      <c r="I2409" s="28" t="n">
        <v>0</v>
      </c>
      <c r="J2409" s="28" t="n">
        <v>109</v>
      </c>
      <c r="K2409" s="28" t="n">
        <v>6</v>
      </c>
      <c r="L2409" s="28" t="n">
        <v>2</v>
      </c>
      <c r="M2409" s="28" t="s">
        <v>145</v>
      </c>
      <c r="N2409" s="28" t="s">
        <v>139</v>
      </c>
      <c r="O2409" s="29" t="n">
        <v>44628</v>
      </c>
      <c r="P2409" s="28" t="n">
        <f aca="false">ROUNDDOWN(($B2409-$O2409)/30,0)</f>
        <v>13</v>
      </c>
      <c r="Q2409" s="28" t="str">
        <f aca="false">TEXT($B2409,"yyyy-mm")</f>
        <v>2023-04</v>
      </c>
      <c r="R2409" s="28" t="n">
        <f aca="false">IF(AND($O2409&gt;=DATE(2025,1,1),$O2409&lt;=DATE(2025,4,30)),1,0)</f>
        <v>0</v>
      </c>
    </row>
    <row r="2410" customFormat="false" ht="15" hidden="false" customHeight="false" outlineLevel="0" collapsed="false">
      <c r="A2410" s="28" t="n">
        <v>259</v>
      </c>
      <c r="B2410" s="29" t="n">
        <v>45199</v>
      </c>
      <c r="C2410" s="28" t="n">
        <v>509600</v>
      </c>
      <c r="D2410" s="28" t="n">
        <v>0</v>
      </c>
      <c r="E2410" s="28" t="n">
        <v>0</v>
      </c>
      <c r="F2410" s="28" t="s">
        <v>345</v>
      </c>
      <c r="G2410" s="28" t="n">
        <v>0</v>
      </c>
      <c r="H2410" s="28" t="n">
        <v>0</v>
      </c>
      <c r="I2410" s="28" t="n">
        <v>0</v>
      </c>
      <c r="J2410" s="28" t="n">
        <v>25</v>
      </c>
      <c r="K2410" s="28" t="n">
        <v>12</v>
      </c>
      <c r="L2410" s="28" t="n">
        <v>1</v>
      </c>
      <c r="M2410" s="28" t="s">
        <v>147</v>
      </c>
      <c r="N2410" s="28" t="s">
        <v>138</v>
      </c>
      <c r="O2410" s="29" t="n">
        <v>45186</v>
      </c>
      <c r="P2410" s="28" t="n">
        <f aca="false">ROUNDDOWN(($B2410-$O2410)/30,0)</f>
        <v>0</v>
      </c>
      <c r="Q2410" s="28" t="str">
        <f aca="false">TEXT($B2410,"yyyy-mm")</f>
        <v>2023-09</v>
      </c>
      <c r="R2410" s="28" t="n">
        <f aca="false">IF(AND($O2410&gt;=DATE(2025,1,1),$O2410&lt;=DATE(2025,4,30)),1,0)</f>
        <v>0</v>
      </c>
    </row>
    <row r="2411" customFormat="false" ht="15" hidden="false" customHeight="false" outlineLevel="0" collapsed="false">
      <c r="A2411" s="28" t="n">
        <v>259</v>
      </c>
      <c r="B2411" s="29" t="n">
        <v>45230</v>
      </c>
      <c r="C2411" s="28" t="n">
        <v>498983.33</v>
      </c>
      <c r="D2411" s="28" t="n">
        <v>0</v>
      </c>
      <c r="E2411" s="28" t="n">
        <v>0</v>
      </c>
      <c r="F2411" s="28" t="s">
        <v>345</v>
      </c>
      <c r="G2411" s="28" t="n">
        <v>0</v>
      </c>
      <c r="H2411" s="28" t="n">
        <v>0</v>
      </c>
      <c r="I2411" s="28" t="n">
        <v>0</v>
      </c>
      <c r="J2411" s="28" t="n">
        <v>25</v>
      </c>
      <c r="K2411" s="28" t="n">
        <v>12</v>
      </c>
      <c r="L2411" s="28" t="n">
        <v>1</v>
      </c>
      <c r="M2411" s="28" t="s">
        <v>147</v>
      </c>
      <c r="N2411" s="28" t="s">
        <v>138</v>
      </c>
      <c r="O2411" s="29" t="n">
        <v>45186</v>
      </c>
      <c r="P2411" s="28" t="n">
        <f aca="false">ROUNDDOWN(($B2411-$O2411)/30,0)</f>
        <v>1</v>
      </c>
      <c r="Q2411" s="28" t="str">
        <f aca="false">TEXT($B2411,"yyyy-mm")</f>
        <v>2023-10</v>
      </c>
      <c r="R2411" s="28" t="n">
        <f aca="false">IF(AND($O2411&gt;=DATE(2025,1,1),$O2411&lt;=DATE(2025,4,30)),1,0)</f>
        <v>0</v>
      </c>
    </row>
    <row r="2412" customFormat="false" ht="15" hidden="false" customHeight="false" outlineLevel="0" collapsed="false">
      <c r="A2412" s="28" t="n">
        <v>259</v>
      </c>
      <c r="B2412" s="29" t="n">
        <v>45260</v>
      </c>
      <c r="C2412" s="28" t="n">
        <v>488366.66</v>
      </c>
      <c r="D2412" s="28" t="n">
        <v>0</v>
      </c>
      <c r="E2412" s="28" t="n">
        <v>0</v>
      </c>
      <c r="F2412" s="28" t="s">
        <v>345</v>
      </c>
      <c r="G2412" s="28" t="n">
        <v>0</v>
      </c>
      <c r="H2412" s="28" t="n">
        <v>0</v>
      </c>
      <c r="I2412" s="28" t="n">
        <v>0</v>
      </c>
      <c r="J2412" s="28" t="n">
        <v>25</v>
      </c>
      <c r="K2412" s="28" t="n">
        <v>12</v>
      </c>
      <c r="L2412" s="28" t="n">
        <v>1</v>
      </c>
      <c r="M2412" s="28" t="s">
        <v>147</v>
      </c>
      <c r="N2412" s="28" t="s">
        <v>138</v>
      </c>
      <c r="O2412" s="29" t="n">
        <v>45186</v>
      </c>
      <c r="P2412" s="28" t="n">
        <f aca="false">ROUNDDOWN(($B2412-$O2412)/30,0)</f>
        <v>2</v>
      </c>
      <c r="Q2412" s="28" t="str">
        <f aca="false">TEXT($B2412,"yyyy-mm")</f>
        <v>2023-11</v>
      </c>
      <c r="R2412" s="28" t="n">
        <f aca="false">IF(AND($O2412&gt;=DATE(2025,1,1),$O2412&lt;=DATE(2025,4,30)),1,0)</f>
        <v>0</v>
      </c>
    </row>
    <row r="2413" customFormat="false" ht="15" hidden="false" customHeight="false" outlineLevel="0" collapsed="false">
      <c r="A2413" s="28" t="n">
        <v>259</v>
      </c>
      <c r="B2413" s="29" t="n">
        <v>45291</v>
      </c>
      <c r="C2413" s="28" t="n">
        <v>477749.99</v>
      </c>
      <c r="D2413" s="28" t="n">
        <v>0</v>
      </c>
      <c r="E2413" s="28" t="n">
        <v>0</v>
      </c>
      <c r="F2413" s="28" t="s">
        <v>345</v>
      </c>
      <c r="G2413" s="28" t="n">
        <v>0</v>
      </c>
      <c r="H2413" s="28" t="n">
        <v>0</v>
      </c>
      <c r="I2413" s="28" t="n">
        <v>0</v>
      </c>
      <c r="J2413" s="28" t="n">
        <v>25</v>
      </c>
      <c r="K2413" s="28" t="n">
        <v>12</v>
      </c>
      <c r="L2413" s="28" t="n">
        <v>1</v>
      </c>
      <c r="M2413" s="28" t="s">
        <v>147</v>
      </c>
      <c r="N2413" s="28" t="s">
        <v>138</v>
      </c>
      <c r="O2413" s="29" t="n">
        <v>45186</v>
      </c>
      <c r="P2413" s="28" t="n">
        <f aca="false">ROUNDDOWN(($B2413-$O2413)/30,0)</f>
        <v>3</v>
      </c>
      <c r="Q2413" s="28" t="str">
        <f aca="false">TEXT($B2413,"yyyy-mm")</f>
        <v>2023-12</v>
      </c>
      <c r="R2413" s="28" t="n">
        <f aca="false">IF(AND($O2413&gt;=DATE(2025,1,1),$O2413&lt;=DATE(2025,4,30)),1,0)</f>
        <v>0</v>
      </c>
    </row>
    <row r="2414" customFormat="false" ht="15" hidden="false" customHeight="false" outlineLevel="0" collapsed="false">
      <c r="A2414" s="28" t="n">
        <v>259</v>
      </c>
      <c r="B2414" s="29" t="n">
        <v>45322</v>
      </c>
      <c r="C2414" s="28" t="n">
        <v>467133.32</v>
      </c>
      <c r="D2414" s="28" t="n">
        <v>0</v>
      </c>
      <c r="E2414" s="28" t="n">
        <v>0</v>
      </c>
      <c r="F2414" s="28" t="s">
        <v>345</v>
      </c>
      <c r="G2414" s="28" t="n">
        <v>0</v>
      </c>
      <c r="H2414" s="28" t="n">
        <v>0</v>
      </c>
      <c r="I2414" s="28" t="n">
        <v>0</v>
      </c>
      <c r="J2414" s="28" t="n">
        <v>25</v>
      </c>
      <c r="K2414" s="28" t="n">
        <v>12</v>
      </c>
      <c r="L2414" s="28" t="n">
        <v>1</v>
      </c>
      <c r="M2414" s="28" t="s">
        <v>147</v>
      </c>
      <c r="N2414" s="28" t="s">
        <v>138</v>
      </c>
      <c r="O2414" s="29" t="n">
        <v>45186</v>
      </c>
      <c r="P2414" s="28" t="n">
        <f aca="false">ROUNDDOWN(($B2414-$O2414)/30,0)</f>
        <v>4</v>
      </c>
      <c r="Q2414" s="28" t="str">
        <f aca="false">TEXT($B2414,"yyyy-mm")</f>
        <v>2024-01</v>
      </c>
      <c r="R2414" s="28" t="n">
        <f aca="false">IF(AND($O2414&gt;=DATE(2025,1,1),$O2414&lt;=DATE(2025,4,30)),1,0)</f>
        <v>0</v>
      </c>
    </row>
    <row r="2415" customFormat="false" ht="15" hidden="false" customHeight="false" outlineLevel="0" collapsed="false">
      <c r="A2415" s="28" t="n">
        <v>259</v>
      </c>
      <c r="B2415" s="29" t="n">
        <v>45351</v>
      </c>
      <c r="C2415" s="28" t="n">
        <v>456516.65</v>
      </c>
      <c r="D2415" s="28" t="n">
        <v>0</v>
      </c>
      <c r="E2415" s="28" t="n">
        <v>0</v>
      </c>
      <c r="F2415" s="28" t="s">
        <v>345</v>
      </c>
      <c r="G2415" s="28" t="n">
        <v>0</v>
      </c>
      <c r="H2415" s="28" t="n">
        <v>0</v>
      </c>
      <c r="I2415" s="28" t="n">
        <v>0</v>
      </c>
      <c r="J2415" s="28" t="n">
        <v>25</v>
      </c>
      <c r="K2415" s="28" t="n">
        <v>12</v>
      </c>
      <c r="L2415" s="28" t="n">
        <v>1</v>
      </c>
      <c r="M2415" s="28" t="s">
        <v>147</v>
      </c>
      <c r="N2415" s="28" t="s">
        <v>138</v>
      </c>
      <c r="O2415" s="29" t="n">
        <v>45186</v>
      </c>
      <c r="P2415" s="28" t="n">
        <f aca="false">ROUNDDOWN(($B2415-$O2415)/30,0)</f>
        <v>5</v>
      </c>
      <c r="Q2415" s="28" t="str">
        <f aca="false">TEXT($B2415,"yyyy-mm")</f>
        <v>2024-02</v>
      </c>
      <c r="R2415" s="28" t="n">
        <f aca="false">IF(AND($O2415&gt;=DATE(2025,1,1),$O2415&lt;=DATE(2025,4,30)),1,0)</f>
        <v>0</v>
      </c>
    </row>
    <row r="2416" customFormat="false" ht="15" hidden="false" customHeight="false" outlineLevel="0" collapsed="false">
      <c r="A2416" s="28" t="n">
        <v>259</v>
      </c>
      <c r="B2416" s="29" t="n">
        <v>45382</v>
      </c>
      <c r="C2416" s="28" t="n">
        <v>445899.98</v>
      </c>
      <c r="D2416" s="28" t="n">
        <v>0</v>
      </c>
      <c r="E2416" s="28" t="n">
        <v>0</v>
      </c>
      <c r="F2416" s="28" t="s">
        <v>345</v>
      </c>
      <c r="G2416" s="28" t="n">
        <v>0</v>
      </c>
      <c r="H2416" s="28" t="n">
        <v>0</v>
      </c>
      <c r="I2416" s="28" t="n">
        <v>0</v>
      </c>
      <c r="J2416" s="28" t="n">
        <v>25</v>
      </c>
      <c r="K2416" s="28" t="n">
        <v>12</v>
      </c>
      <c r="L2416" s="28" t="n">
        <v>1</v>
      </c>
      <c r="M2416" s="28" t="s">
        <v>147</v>
      </c>
      <c r="N2416" s="28" t="s">
        <v>138</v>
      </c>
      <c r="O2416" s="29" t="n">
        <v>45186</v>
      </c>
      <c r="P2416" s="28" t="n">
        <f aca="false">ROUNDDOWN(($B2416-$O2416)/30,0)</f>
        <v>6</v>
      </c>
      <c r="Q2416" s="28" t="str">
        <f aca="false">TEXT($B2416,"yyyy-mm")</f>
        <v>2024-03</v>
      </c>
      <c r="R2416" s="28" t="n">
        <f aca="false">IF(AND($O2416&gt;=DATE(2025,1,1),$O2416&lt;=DATE(2025,4,30)),1,0)</f>
        <v>0</v>
      </c>
    </row>
    <row r="2417" customFormat="false" ht="15" hidden="false" customHeight="false" outlineLevel="0" collapsed="false">
      <c r="A2417" s="28" t="n">
        <v>259</v>
      </c>
      <c r="B2417" s="29" t="n">
        <v>45412</v>
      </c>
      <c r="C2417" s="28" t="n">
        <v>435283.31</v>
      </c>
      <c r="D2417" s="28" t="n">
        <v>0</v>
      </c>
      <c r="E2417" s="28" t="n">
        <v>0</v>
      </c>
      <c r="F2417" s="28" t="s">
        <v>345</v>
      </c>
      <c r="G2417" s="28" t="n">
        <v>0</v>
      </c>
      <c r="H2417" s="28" t="n">
        <v>0</v>
      </c>
      <c r="I2417" s="28" t="n">
        <v>0</v>
      </c>
      <c r="J2417" s="28" t="n">
        <v>25</v>
      </c>
      <c r="K2417" s="28" t="n">
        <v>12</v>
      </c>
      <c r="L2417" s="28" t="n">
        <v>1</v>
      </c>
      <c r="M2417" s="28" t="s">
        <v>147</v>
      </c>
      <c r="N2417" s="28" t="s">
        <v>138</v>
      </c>
      <c r="O2417" s="29" t="n">
        <v>45186</v>
      </c>
      <c r="P2417" s="28" t="n">
        <f aca="false">ROUNDDOWN(($B2417-$O2417)/30,0)</f>
        <v>7</v>
      </c>
      <c r="Q2417" s="28" t="str">
        <f aca="false">TEXT($B2417,"yyyy-mm")</f>
        <v>2024-04</v>
      </c>
      <c r="R2417" s="28" t="n">
        <f aca="false">IF(AND($O2417&gt;=DATE(2025,1,1),$O2417&lt;=DATE(2025,4,30)),1,0)</f>
        <v>0</v>
      </c>
    </row>
    <row r="2418" customFormat="false" ht="15" hidden="false" customHeight="false" outlineLevel="0" collapsed="false">
      <c r="A2418" s="28" t="n">
        <v>259</v>
      </c>
      <c r="B2418" s="29" t="n">
        <v>45443</v>
      </c>
      <c r="C2418" s="28" t="n">
        <v>424666.64</v>
      </c>
      <c r="D2418" s="28" t="n">
        <v>0</v>
      </c>
      <c r="E2418" s="28" t="n">
        <v>0</v>
      </c>
      <c r="F2418" s="28" t="s">
        <v>345</v>
      </c>
      <c r="G2418" s="28" t="n">
        <v>0</v>
      </c>
      <c r="H2418" s="28" t="n">
        <v>0</v>
      </c>
      <c r="I2418" s="28" t="n">
        <v>0</v>
      </c>
      <c r="J2418" s="28" t="n">
        <v>25</v>
      </c>
      <c r="K2418" s="28" t="n">
        <v>12</v>
      </c>
      <c r="L2418" s="28" t="n">
        <v>1</v>
      </c>
      <c r="M2418" s="28" t="s">
        <v>147</v>
      </c>
      <c r="N2418" s="28" t="s">
        <v>138</v>
      </c>
      <c r="O2418" s="29" t="n">
        <v>45186</v>
      </c>
      <c r="P2418" s="28" t="n">
        <f aca="false">ROUNDDOWN(($B2418-$O2418)/30,0)</f>
        <v>8</v>
      </c>
      <c r="Q2418" s="28" t="str">
        <f aca="false">TEXT($B2418,"yyyy-mm")</f>
        <v>2024-05</v>
      </c>
      <c r="R2418" s="28" t="n">
        <f aca="false">IF(AND($O2418&gt;=DATE(2025,1,1),$O2418&lt;=DATE(2025,4,30)),1,0)</f>
        <v>0</v>
      </c>
    </row>
    <row r="2419" customFormat="false" ht="15" hidden="false" customHeight="false" outlineLevel="0" collapsed="false">
      <c r="A2419" s="28" t="n">
        <v>259</v>
      </c>
      <c r="B2419" s="29" t="n">
        <v>45473</v>
      </c>
      <c r="C2419" s="28" t="n">
        <v>414049.97</v>
      </c>
      <c r="D2419" s="28" t="n">
        <v>0</v>
      </c>
      <c r="E2419" s="28" t="n">
        <v>0</v>
      </c>
      <c r="F2419" s="28" t="s">
        <v>345</v>
      </c>
      <c r="G2419" s="28" t="n">
        <v>0</v>
      </c>
      <c r="H2419" s="28" t="n">
        <v>0</v>
      </c>
      <c r="I2419" s="28" t="n">
        <v>0</v>
      </c>
      <c r="J2419" s="28" t="n">
        <v>25</v>
      </c>
      <c r="K2419" s="28" t="n">
        <v>12</v>
      </c>
      <c r="L2419" s="28" t="n">
        <v>1</v>
      </c>
      <c r="M2419" s="28" t="s">
        <v>147</v>
      </c>
      <c r="N2419" s="28" t="s">
        <v>138</v>
      </c>
      <c r="O2419" s="29" t="n">
        <v>45186</v>
      </c>
      <c r="P2419" s="28" t="n">
        <f aca="false">ROUNDDOWN(($B2419-$O2419)/30,0)</f>
        <v>9</v>
      </c>
      <c r="Q2419" s="28" t="str">
        <f aca="false">TEXT($B2419,"yyyy-mm")</f>
        <v>2024-06</v>
      </c>
      <c r="R2419" s="28" t="n">
        <f aca="false">IF(AND($O2419&gt;=DATE(2025,1,1),$O2419&lt;=DATE(2025,4,30)),1,0)</f>
        <v>0</v>
      </c>
    </row>
    <row r="2420" customFormat="false" ht="15" hidden="false" customHeight="false" outlineLevel="0" collapsed="false">
      <c r="A2420" s="28" t="n">
        <v>259</v>
      </c>
      <c r="B2420" s="29" t="n">
        <v>45504</v>
      </c>
      <c r="C2420" s="28" t="n">
        <v>403433.3</v>
      </c>
      <c r="D2420" s="28" t="n">
        <v>0</v>
      </c>
      <c r="E2420" s="28" t="n">
        <v>0</v>
      </c>
      <c r="F2420" s="28" t="s">
        <v>345</v>
      </c>
      <c r="G2420" s="28" t="n">
        <v>0</v>
      </c>
      <c r="H2420" s="28" t="n">
        <v>0</v>
      </c>
      <c r="I2420" s="28" t="n">
        <v>0</v>
      </c>
      <c r="J2420" s="28" t="n">
        <v>25</v>
      </c>
      <c r="K2420" s="28" t="n">
        <v>12</v>
      </c>
      <c r="L2420" s="28" t="n">
        <v>1</v>
      </c>
      <c r="M2420" s="28" t="s">
        <v>147</v>
      </c>
      <c r="N2420" s="28" t="s">
        <v>138</v>
      </c>
      <c r="O2420" s="29" t="n">
        <v>45186</v>
      </c>
      <c r="P2420" s="28" t="n">
        <f aca="false">ROUNDDOWN(($B2420-$O2420)/30,0)</f>
        <v>10</v>
      </c>
      <c r="Q2420" s="28" t="str">
        <f aca="false">TEXT($B2420,"yyyy-mm")</f>
        <v>2024-07</v>
      </c>
      <c r="R2420" s="28" t="n">
        <f aca="false">IF(AND($O2420&gt;=DATE(2025,1,1),$O2420&lt;=DATE(2025,4,30)),1,0)</f>
        <v>0</v>
      </c>
    </row>
    <row r="2421" customFormat="false" ht="15" hidden="false" customHeight="false" outlineLevel="0" collapsed="false">
      <c r="A2421" s="28" t="n">
        <v>259</v>
      </c>
      <c r="B2421" s="29" t="n">
        <v>45535</v>
      </c>
      <c r="C2421" s="28" t="n">
        <v>392816.63</v>
      </c>
      <c r="D2421" s="28" t="n">
        <v>0</v>
      </c>
      <c r="E2421" s="28" t="n">
        <v>0</v>
      </c>
      <c r="F2421" s="28" t="s">
        <v>345</v>
      </c>
      <c r="G2421" s="28" t="n">
        <v>0</v>
      </c>
      <c r="H2421" s="28" t="n">
        <v>0</v>
      </c>
      <c r="I2421" s="28" t="n">
        <v>0</v>
      </c>
      <c r="J2421" s="28" t="n">
        <v>25</v>
      </c>
      <c r="K2421" s="28" t="n">
        <v>12</v>
      </c>
      <c r="L2421" s="28" t="n">
        <v>1</v>
      </c>
      <c r="M2421" s="28" t="s">
        <v>147</v>
      </c>
      <c r="N2421" s="28" t="s">
        <v>138</v>
      </c>
      <c r="O2421" s="29" t="n">
        <v>45186</v>
      </c>
      <c r="P2421" s="28" t="n">
        <f aca="false">ROUNDDOWN(($B2421-$O2421)/30,0)</f>
        <v>11</v>
      </c>
      <c r="Q2421" s="28" t="str">
        <f aca="false">TEXT($B2421,"yyyy-mm")</f>
        <v>2024-08</v>
      </c>
      <c r="R2421" s="28" t="n">
        <f aca="false">IF(AND($O2421&gt;=DATE(2025,1,1),$O2421&lt;=DATE(2025,4,30)),1,0)</f>
        <v>0</v>
      </c>
    </row>
    <row r="2422" customFormat="false" ht="15" hidden="false" customHeight="false" outlineLevel="0" collapsed="false">
      <c r="A2422" s="28" t="n">
        <v>259</v>
      </c>
      <c r="B2422" s="29" t="n">
        <v>45565</v>
      </c>
      <c r="C2422" s="28" t="n">
        <v>382199.96</v>
      </c>
      <c r="D2422" s="28" t="n">
        <v>0</v>
      </c>
      <c r="E2422" s="28" t="n">
        <v>0</v>
      </c>
      <c r="F2422" s="28" t="s">
        <v>345</v>
      </c>
      <c r="G2422" s="28" t="n">
        <v>0</v>
      </c>
      <c r="H2422" s="28" t="n">
        <v>0</v>
      </c>
      <c r="I2422" s="28" t="n">
        <v>0</v>
      </c>
      <c r="J2422" s="28" t="n">
        <v>25</v>
      </c>
      <c r="K2422" s="28" t="n">
        <v>12</v>
      </c>
      <c r="L2422" s="28" t="n">
        <v>1</v>
      </c>
      <c r="M2422" s="28" t="s">
        <v>147</v>
      </c>
      <c r="N2422" s="28" t="s">
        <v>138</v>
      </c>
      <c r="O2422" s="29" t="n">
        <v>45186</v>
      </c>
      <c r="P2422" s="28" t="n">
        <f aca="false">ROUNDDOWN(($B2422-$O2422)/30,0)</f>
        <v>12</v>
      </c>
      <c r="Q2422" s="28" t="str">
        <f aca="false">TEXT($B2422,"yyyy-mm")</f>
        <v>2024-09</v>
      </c>
      <c r="R2422" s="28" t="n">
        <f aca="false">IF(AND($O2422&gt;=DATE(2025,1,1),$O2422&lt;=DATE(2025,4,30)),1,0)</f>
        <v>0</v>
      </c>
    </row>
    <row r="2423" customFormat="false" ht="15" hidden="false" customHeight="false" outlineLevel="0" collapsed="false">
      <c r="A2423" s="28" t="n">
        <v>259</v>
      </c>
      <c r="B2423" s="29" t="n">
        <v>45596</v>
      </c>
      <c r="C2423" s="28" t="n">
        <v>371583.29</v>
      </c>
      <c r="D2423" s="28" t="n">
        <v>0</v>
      </c>
      <c r="E2423" s="28" t="n">
        <v>0</v>
      </c>
      <c r="F2423" s="28" t="s">
        <v>345</v>
      </c>
      <c r="G2423" s="28" t="n">
        <v>0</v>
      </c>
      <c r="H2423" s="28" t="n">
        <v>0</v>
      </c>
      <c r="I2423" s="28" t="n">
        <v>0</v>
      </c>
      <c r="J2423" s="28" t="n">
        <v>25</v>
      </c>
      <c r="K2423" s="28" t="n">
        <v>12</v>
      </c>
      <c r="L2423" s="28" t="n">
        <v>1</v>
      </c>
      <c r="M2423" s="28" t="s">
        <v>147</v>
      </c>
      <c r="N2423" s="28" t="s">
        <v>138</v>
      </c>
      <c r="O2423" s="29" t="n">
        <v>45186</v>
      </c>
      <c r="P2423" s="28" t="n">
        <f aca="false">ROUNDDOWN(($B2423-$O2423)/30,0)</f>
        <v>13</v>
      </c>
      <c r="Q2423" s="28" t="str">
        <f aca="false">TEXT($B2423,"yyyy-mm")</f>
        <v>2024-10</v>
      </c>
      <c r="R2423" s="28" t="n">
        <f aca="false">IF(AND($O2423&gt;=DATE(2025,1,1),$O2423&lt;=DATE(2025,4,30)),1,0)</f>
        <v>0</v>
      </c>
    </row>
    <row r="2424" customFormat="false" ht="15" hidden="false" customHeight="false" outlineLevel="0" collapsed="false">
      <c r="A2424" s="28" t="n">
        <v>259</v>
      </c>
      <c r="B2424" s="29" t="n">
        <v>45626</v>
      </c>
      <c r="C2424" s="28" t="n">
        <v>360966.62</v>
      </c>
      <c r="D2424" s="28" t="n">
        <v>0</v>
      </c>
      <c r="E2424" s="28" t="n">
        <v>0</v>
      </c>
      <c r="F2424" s="28" t="s">
        <v>345</v>
      </c>
      <c r="G2424" s="28" t="n">
        <v>0</v>
      </c>
      <c r="H2424" s="28" t="n">
        <v>0</v>
      </c>
      <c r="I2424" s="28" t="n">
        <v>0</v>
      </c>
      <c r="J2424" s="28" t="n">
        <v>25</v>
      </c>
      <c r="K2424" s="28" t="n">
        <v>12</v>
      </c>
      <c r="L2424" s="28" t="n">
        <v>1</v>
      </c>
      <c r="M2424" s="28" t="s">
        <v>147</v>
      </c>
      <c r="N2424" s="28" t="s">
        <v>138</v>
      </c>
      <c r="O2424" s="29" t="n">
        <v>45186</v>
      </c>
      <c r="P2424" s="28" t="n">
        <f aca="false">ROUNDDOWN(($B2424-$O2424)/30,0)</f>
        <v>14</v>
      </c>
      <c r="Q2424" s="28" t="str">
        <f aca="false">TEXT($B2424,"yyyy-mm")</f>
        <v>2024-11</v>
      </c>
      <c r="R2424" s="28" t="n">
        <f aca="false">IF(AND($O2424&gt;=DATE(2025,1,1),$O2424&lt;=DATE(2025,4,30)),1,0)</f>
        <v>0</v>
      </c>
    </row>
    <row r="2425" customFormat="false" ht="15" hidden="false" customHeight="false" outlineLevel="0" collapsed="false">
      <c r="A2425" s="28" t="n">
        <v>259</v>
      </c>
      <c r="B2425" s="29" t="n">
        <v>45657</v>
      </c>
      <c r="C2425" s="28" t="n">
        <v>350349.95</v>
      </c>
      <c r="D2425" s="28" t="n">
        <v>0</v>
      </c>
      <c r="E2425" s="28" t="n">
        <v>0</v>
      </c>
      <c r="F2425" s="28" t="s">
        <v>345</v>
      </c>
      <c r="G2425" s="28" t="n">
        <v>0</v>
      </c>
      <c r="H2425" s="28" t="n">
        <v>0</v>
      </c>
      <c r="I2425" s="28" t="n">
        <v>0</v>
      </c>
      <c r="J2425" s="28" t="n">
        <v>25</v>
      </c>
      <c r="K2425" s="28" t="n">
        <v>12</v>
      </c>
      <c r="L2425" s="28" t="n">
        <v>1</v>
      </c>
      <c r="M2425" s="28" t="s">
        <v>147</v>
      </c>
      <c r="N2425" s="28" t="s">
        <v>138</v>
      </c>
      <c r="O2425" s="29" t="n">
        <v>45186</v>
      </c>
      <c r="P2425" s="28" t="n">
        <f aca="false">ROUNDDOWN(($B2425-$O2425)/30,0)</f>
        <v>15</v>
      </c>
      <c r="Q2425" s="28" t="str">
        <f aca="false">TEXT($B2425,"yyyy-mm")</f>
        <v>2024-12</v>
      </c>
      <c r="R2425" s="28" t="n">
        <f aca="false">IF(AND($O2425&gt;=DATE(2025,1,1),$O2425&lt;=DATE(2025,4,30)),1,0)</f>
        <v>0</v>
      </c>
    </row>
    <row r="2426" customFormat="false" ht="15" hidden="false" customHeight="false" outlineLevel="0" collapsed="false">
      <c r="A2426" s="28" t="n">
        <v>259</v>
      </c>
      <c r="B2426" s="29" t="n">
        <v>45688</v>
      </c>
      <c r="C2426" s="28" t="n">
        <v>339733.28</v>
      </c>
      <c r="D2426" s="28" t="n">
        <v>0</v>
      </c>
      <c r="E2426" s="28" t="n">
        <v>0</v>
      </c>
      <c r="F2426" s="28" t="s">
        <v>345</v>
      </c>
      <c r="G2426" s="28" t="n">
        <v>0</v>
      </c>
      <c r="H2426" s="28" t="n">
        <v>0</v>
      </c>
      <c r="I2426" s="28" t="n">
        <v>0</v>
      </c>
      <c r="J2426" s="28" t="n">
        <v>25</v>
      </c>
      <c r="K2426" s="28" t="n">
        <v>12</v>
      </c>
      <c r="L2426" s="28" t="n">
        <v>1</v>
      </c>
      <c r="M2426" s="28" t="s">
        <v>147</v>
      </c>
      <c r="N2426" s="28" t="s">
        <v>138</v>
      </c>
      <c r="O2426" s="29" t="n">
        <v>45186</v>
      </c>
      <c r="P2426" s="28" t="n">
        <f aca="false">ROUNDDOWN(($B2426-$O2426)/30,0)</f>
        <v>16</v>
      </c>
      <c r="Q2426" s="28" t="str">
        <f aca="false">TEXT($B2426,"yyyy-mm")</f>
        <v>2025-01</v>
      </c>
      <c r="R2426" s="28" t="n">
        <f aca="false">IF(AND($O2426&gt;=DATE(2025,1,1),$O2426&lt;=DATE(2025,4,30)),1,0)</f>
        <v>0</v>
      </c>
    </row>
    <row r="2427" customFormat="false" ht="15" hidden="false" customHeight="false" outlineLevel="0" collapsed="false">
      <c r="A2427" s="28" t="n">
        <v>259</v>
      </c>
      <c r="B2427" s="29" t="n">
        <v>45716</v>
      </c>
      <c r="C2427" s="28" t="n">
        <v>329116.61</v>
      </c>
      <c r="D2427" s="28" t="n">
        <v>0</v>
      </c>
      <c r="E2427" s="28" t="n">
        <v>0</v>
      </c>
      <c r="F2427" s="28" t="s">
        <v>345</v>
      </c>
      <c r="G2427" s="28" t="n">
        <v>0</v>
      </c>
      <c r="H2427" s="28" t="n">
        <v>0</v>
      </c>
      <c r="I2427" s="28" t="n">
        <v>0</v>
      </c>
      <c r="J2427" s="28" t="n">
        <v>25</v>
      </c>
      <c r="K2427" s="28" t="n">
        <v>12</v>
      </c>
      <c r="L2427" s="28" t="n">
        <v>1</v>
      </c>
      <c r="M2427" s="28" t="s">
        <v>147</v>
      </c>
      <c r="N2427" s="28" t="s">
        <v>138</v>
      </c>
      <c r="O2427" s="29" t="n">
        <v>45186</v>
      </c>
      <c r="P2427" s="28" t="n">
        <f aca="false">ROUNDDOWN(($B2427-$O2427)/30,0)</f>
        <v>17</v>
      </c>
      <c r="Q2427" s="28" t="str">
        <f aca="false">TEXT($B2427,"yyyy-mm")</f>
        <v>2025-02</v>
      </c>
      <c r="R2427" s="28" t="n">
        <f aca="false">IF(AND($O2427&gt;=DATE(2025,1,1),$O2427&lt;=DATE(2025,4,30)),1,0)</f>
        <v>0</v>
      </c>
    </row>
    <row r="2428" customFormat="false" ht="15" hidden="false" customHeight="false" outlineLevel="0" collapsed="false">
      <c r="A2428" s="28" t="n">
        <v>259</v>
      </c>
      <c r="B2428" s="29" t="n">
        <v>45747</v>
      </c>
      <c r="C2428" s="28" t="n">
        <v>318499.94</v>
      </c>
      <c r="D2428" s="28" t="n">
        <v>0</v>
      </c>
      <c r="E2428" s="28" t="n">
        <v>0</v>
      </c>
      <c r="F2428" s="28" t="s">
        <v>345</v>
      </c>
      <c r="G2428" s="28" t="n">
        <v>0</v>
      </c>
      <c r="H2428" s="28" t="n">
        <v>0</v>
      </c>
      <c r="I2428" s="28" t="n">
        <v>0</v>
      </c>
      <c r="J2428" s="28" t="n">
        <v>25</v>
      </c>
      <c r="K2428" s="28" t="n">
        <v>12</v>
      </c>
      <c r="L2428" s="28" t="n">
        <v>1</v>
      </c>
      <c r="M2428" s="28" t="s">
        <v>147</v>
      </c>
      <c r="N2428" s="28" t="s">
        <v>138</v>
      </c>
      <c r="O2428" s="29" t="n">
        <v>45186</v>
      </c>
      <c r="P2428" s="28" t="n">
        <f aca="false">ROUNDDOWN(($B2428-$O2428)/30,0)</f>
        <v>18</v>
      </c>
      <c r="Q2428" s="28" t="str">
        <f aca="false">TEXT($B2428,"yyyy-mm")</f>
        <v>2025-03</v>
      </c>
      <c r="R2428" s="28" t="n">
        <f aca="false">IF(AND($O2428&gt;=DATE(2025,1,1),$O2428&lt;=DATE(2025,4,30)),1,0)</f>
        <v>0</v>
      </c>
    </row>
    <row r="2429" customFormat="false" ht="15" hidden="false" customHeight="false" outlineLevel="0" collapsed="false">
      <c r="A2429" s="28" t="n">
        <v>259</v>
      </c>
      <c r="B2429" s="29" t="n">
        <v>45777</v>
      </c>
      <c r="C2429" s="28" t="n">
        <v>307883.27</v>
      </c>
      <c r="D2429" s="28" t="n">
        <v>0</v>
      </c>
      <c r="E2429" s="28" t="n">
        <v>0</v>
      </c>
      <c r="F2429" s="28" t="s">
        <v>345</v>
      </c>
      <c r="G2429" s="28" t="n">
        <v>0</v>
      </c>
      <c r="H2429" s="28" t="n">
        <v>0</v>
      </c>
      <c r="I2429" s="28" t="n">
        <v>0</v>
      </c>
      <c r="J2429" s="28" t="n">
        <v>25</v>
      </c>
      <c r="K2429" s="28" t="n">
        <v>12</v>
      </c>
      <c r="L2429" s="28" t="n">
        <v>1</v>
      </c>
      <c r="M2429" s="28" t="s">
        <v>147</v>
      </c>
      <c r="N2429" s="28" t="s">
        <v>138</v>
      </c>
      <c r="O2429" s="29" t="n">
        <v>45186</v>
      </c>
      <c r="P2429" s="28" t="n">
        <f aca="false">ROUNDDOWN(($B2429-$O2429)/30,0)</f>
        <v>19</v>
      </c>
      <c r="Q2429" s="28" t="str">
        <f aca="false">TEXT($B2429,"yyyy-mm")</f>
        <v>2025-04</v>
      </c>
      <c r="R2429" s="28" t="n">
        <f aca="false">IF(AND($O2429&gt;=DATE(2025,1,1),$O2429&lt;=DATE(2025,4,30)),1,0)</f>
        <v>0</v>
      </c>
    </row>
    <row r="2430" customFormat="false" ht="15" hidden="false" customHeight="false" outlineLevel="0" collapsed="false">
      <c r="A2430" s="28" t="n">
        <v>259</v>
      </c>
      <c r="B2430" s="29" t="n">
        <v>45808</v>
      </c>
      <c r="C2430" s="28" t="n">
        <v>297266.6</v>
      </c>
      <c r="D2430" s="28" t="n">
        <v>0</v>
      </c>
      <c r="E2430" s="28" t="n">
        <v>0</v>
      </c>
      <c r="F2430" s="28" t="s">
        <v>345</v>
      </c>
      <c r="G2430" s="28" t="n">
        <v>0</v>
      </c>
      <c r="H2430" s="28" t="n">
        <v>0</v>
      </c>
      <c r="I2430" s="28" t="n">
        <v>0</v>
      </c>
      <c r="J2430" s="28" t="n">
        <v>25</v>
      </c>
      <c r="K2430" s="28" t="n">
        <v>12</v>
      </c>
      <c r="L2430" s="28" t="n">
        <v>1</v>
      </c>
      <c r="M2430" s="28" t="s">
        <v>147</v>
      </c>
      <c r="N2430" s="28" t="s">
        <v>138</v>
      </c>
      <c r="O2430" s="29" t="n">
        <v>45186</v>
      </c>
      <c r="P2430" s="28" t="n">
        <f aca="false">ROUNDDOWN(($B2430-$O2430)/30,0)</f>
        <v>20</v>
      </c>
      <c r="Q2430" s="28" t="str">
        <f aca="false">TEXT($B2430,"yyyy-mm")</f>
        <v>2025-05</v>
      </c>
      <c r="R2430" s="28" t="n">
        <f aca="false">IF(AND($O2430&gt;=DATE(2025,1,1),$O2430&lt;=DATE(2025,4,30)),1,0)</f>
        <v>0</v>
      </c>
    </row>
    <row r="2431" customFormat="false" ht="15" hidden="false" customHeight="false" outlineLevel="0" collapsed="false">
      <c r="A2431" s="28" t="n">
        <v>259</v>
      </c>
      <c r="B2431" s="29" t="n">
        <v>45838</v>
      </c>
      <c r="C2431" s="28" t="n">
        <v>286649.93</v>
      </c>
      <c r="D2431" s="28" t="n">
        <v>0</v>
      </c>
      <c r="E2431" s="28" t="n">
        <v>0</v>
      </c>
      <c r="F2431" s="28" t="s">
        <v>345</v>
      </c>
      <c r="G2431" s="28" t="n">
        <v>0</v>
      </c>
      <c r="H2431" s="28" t="n">
        <v>0</v>
      </c>
      <c r="I2431" s="28" t="n">
        <v>0</v>
      </c>
      <c r="J2431" s="28" t="n">
        <v>25</v>
      </c>
      <c r="K2431" s="28" t="n">
        <v>12</v>
      </c>
      <c r="L2431" s="28" t="n">
        <v>1</v>
      </c>
      <c r="M2431" s="28" t="s">
        <v>147</v>
      </c>
      <c r="N2431" s="28" t="s">
        <v>138</v>
      </c>
      <c r="O2431" s="29" t="n">
        <v>45186</v>
      </c>
      <c r="P2431" s="28" t="n">
        <f aca="false">ROUNDDOWN(($B2431-$O2431)/30,0)</f>
        <v>21</v>
      </c>
      <c r="Q2431" s="28" t="str">
        <f aca="false">TEXT($B2431,"yyyy-mm")</f>
        <v>2025-06</v>
      </c>
      <c r="R2431" s="28" t="n">
        <f aca="false">IF(AND($O2431&gt;=DATE(2025,1,1),$O2431&lt;=DATE(2025,4,30)),1,0)</f>
        <v>0</v>
      </c>
    </row>
    <row r="2432" customFormat="false" ht="15" hidden="false" customHeight="false" outlineLevel="0" collapsed="false">
      <c r="A2432" s="28" t="n">
        <v>259</v>
      </c>
      <c r="B2432" s="29" t="n">
        <v>45869</v>
      </c>
      <c r="C2432" s="28" t="n">
        <v>276033.26</v>
      </c>
      <c r="D2432" s="28" t="n">
        <v>0</v>
      </c>
      <c r="E2432" s="28" t="n">
        <v>0</v>
      </c>
      <c r="F2432" s="28" t="s">
        <v>345</v>
      </c>
      <c r="G2432" s="28" t="n">
        <v>0</v>
      </c>
      <c r="H2432" s="28" t="n">
        <v>0</v>
      </c>
      <c r="I2432" s="28" t="n">
        <v>0</v>
      </c>
      <c r="J2432" s="28" t="n">
        <v>25</v>
      </c>
      <c r="K2432" s="28" t="n">
        <v>12</v>
      </c>
      <c r="L2432" s="28" t="n">
        <v>1</v>
      </c>
      <c r="M2432" s="28" t="s">
        <v>147</v>
      </c>
      <c r="N2432" s="28" t="s">
        <v>138</v>
      </c>
      <c r="O2432" s="29" t="n">
        <v>45186</v>
      </c>
      <c r="P2432" s="28" t="n">
        <f aca="false">ROUNDDOWN(($B2432-$O2432)/30,0)</f>
        <v>22</v>
      </c>
      <c r="Q2432" s="28" t="str">
        <f aca="false">TEXT($B2432,"yyyy-mm")</f>
        <v>2025-07</v>
      </c>
      <c r="R2432" s="28" t="n">
        <f aca="false">IF(AND($O2432&gt;=DATE(2025,1,1),$O2432&lt;=DATE(2025,4,30)),1,0)</f>
        <v>0</v>
      </c>
    </row>
    <row r="2433" customFormat="false" ht="15" hidden="false" customHeight="false" outlineLevel="0" collapsed="false">
      <c r="A2433" s="28" t="n">
        <v>259</v>
      </c>
      <c r="B2433" s="29" t="n">
        <v>45900</v>
      </c>
      <c r="C2433" s="28" t="n">
        <v>265416.59</v>
      </c>
      <c r="D2433" s="28" t="n">
        <v>0</v>
      </c>
      <c r="E2433" s="28" t="n">
        <v>0</v>
      </c>
      <c r="F2433" s="28" t="s">
        <v>345</v>
      </c>
      <c r="G2433" s="28" t="n">
        <v>0</v>
      </c>
      <c r="H2433" s="28" t="n">
        <v>0</v>
      </c>
      <c r="I2433" s="28" t="n">
        <v>0</v>
      </c>
      <c r="J2433" s="28" t="n">
        <v>25</v>
      </c>
      <c r="K2433" s="28" t="n">
        <v>12</v>
      </c>
      <c r="L2433" s="28" t="n">
        <v>1</v>
      </c>
      <c r="M2433" s="28" t="s">
        <v>147</v>
      </c>
      <c r="N2433" s="28" t="s">
        <v>138</v>
      </c>
      <c r="O2433" s="29" t="n">
        <v>45186</v>
      </c>
      <c r="P2433" s="28" t="n">
        <f aca="false">ROUNDDOWN(($B2433-$O2433)/30,0)</f>
        <v>23</v>
      </c>
      <c r="Q2433" s="28" t="str">
        <f aca="false">TEXT($B2433,"yyyy-mm")</f>
        <v>2025-08</v>
      </c>
      <c r="R2433" s="28" t="n">
        <f aca="false">IF(AND($O2433&gt;=DATE(2025,1,1),$O2433&lt;=DATE(2025,4,30)),1,0)</f>
        <v>0</v>
      </c>
    </row>
    <row r="2434" customFormat="false" ht="15" hidden="false" customHeight="false" outlineLevel="0" collapsed="false">
      <c r="A2434" s="28" t="n">
        <v>259</v>
      </c>
      <c r="B2434" s="29" t="n">
        <v>45930</v>
      </c>
      <c r="C2434" s="28" t="n">
        <v>254799.92</v>
      </c>
      <c r="D2434" s="28" t="n">
        <v>0</v>
      </c>
      <c r="E2434" s="28" t="n">
        <v>0</v>
      </c>
      <c r="F2434" s="28" t="s">
        <v>345</v>
      </c>
      <c r="G2434" s="28" t="n">
        <v>0</v>
      </c>
      <c r="H2434" s="28" t="n">
        <v>0</v>
      </c>
      <c r="I2434" s="28" t="n">
        <v>0</v>
      </c>
      <c r="J2434" s="28" t="n">
        <v>25</v>
      </c>
      <c r="K2434" s="28" t="n">
        <v>12</v>
      </c>
      <c r="L2434" s="28" t="n">
        <v>1</v>
      </c>
      <c r="M2434" s="28" t="s">
        <v>147</v>
      </c>
      <c r="N2434" s="28" t="s">
        <v>138</v>
      </c>
      <c r="O2434" s="29" t="n">
        <v>45186</v>
      </c>
      <c r="P2434" s="28" t="n">
        <f aca="false">ROUNDDOWN(($B2434-$O2434)/30,0)</f>
        <v>24</v>
      </c>
      <c r="Q2434" s="28" t="str">
        <f aca="false">TEXT($B2434,"yyyy-mm")</f>
        <v>2025-09</v>
      </c>
      <c r="R2434" s="28" t="n">
        <f aca="false">IF(AND($O2434&gt;=DATE(2025,1,1),$O2434&lt;=DATE(2025,4,30)),1,0)</f>
        <v>0</v>
      </c>
    </row>
    <row r="2435" customFormat="false" ht="15" hidden="false" customHeight="false" outlineLevel="0" collapsed="false">
      <c r="A2435" s="28" t="n">
        <v>259</v>
      </c>
      <c r="B2435" s="29" t="n">
        <v>45961</v>
      </c>
      <c r="C2435" s="28" t="n">
        <v>244183.25</v>
      </c>
      <c r="D2435" s="28" t="n">
        <v>0</v>
      </c>
      <c r="E2435" s="28" t="n">
        <v>0</v>
      </c>
      <c r="F2435" s="28" t="s">
        <v>345</v>
      </c>
      <c r="G2435" s="28" t="n">
        <v>0</v>
      </c>
      <c r="H2435" s="28" t="n">
        <v>0</v>
      </c>
      <c r="I2435" s="28" t="n">
        <v>0</v>
      </c>
      <c r="J2435" s="28" t="n">
        <v>25</v>
      </c>
      <c r="K2435" s="28" t="n">
        <v>12</v>
      </c>
      <c r="L2435" s="28" t="n">
        <v>1</v>
      </c>
      <c r="M2435" s="28" t="s">
        <v>147</v>
      </c>
      <c r="N2435" s="28" t="s">
        <v>138</v>
      </c>
      <c r="O2435" s="29" t="n">
        <v>45186</v>
      </c>
      <c r="P2435" s="28" t="n">
        <f aca="false">ROUNDDOWN(($B2435-$O2435)/30,0)</f>
        <v>25</v>
      </c>
      <c r="Q2435" s="28" t="str">
        <f aca="false">TEXT($B2435,"yyyy-mm")</f>
        <v>2025-10</v>
      </c>
      <c r="R2435" s="28" t="n">
        <f aca="false">IF(AND($O2435&gt;=DATE(2025,1,1),$O2435&lt;=DATE(2025,4,30)),1,0)</f>
        <v>0</v>
      </c>
    </row>
    <row r="2436" customFormat="false" ht="15" hidden="false" customHeight="false" outlineLevel="0" collapsed="false">
      <c r="A2436" s="28" t="n">
        <v>259</v>
      </c>
      <c r="B2436" s="29" t="n">
        <v>45991</v>
      </c>
      <c r="C2436" s="28" t="n">
        <v>233566.58</v>
      </c>
      <c r="D2436" s="28" t="n">
        <v>0</v>
      </c>
      <c r="E2436" s="28" t="n">
        <v>0</v>
      </c>
      <c r="F2436" s="28" t="s">
        <v>345</v>
      </c>
      <c r="G2436" s="28" t="n">
        <v>0</v>
      </c>
      <c r="H2436" s="28" t="n">
        <v>0</v>
      </c>
      <c r="I2436" s="28" t="n">
        <v>0</v>
      </c>
      <c r="J2436" s="28" t="n">
        <v>25</v>
      </c>
      <c r="K2436" s="28" t="n">
        <v>12</v>
      </c>
      <c r="L2436" s="28" t="n">
        <v>1</v>
      </c>
      <c r="M2436" s="28" t="s">
        <v>147</v>
      </c>
      <c r="N2436" s="28" t="s">
        <v>138</v>
      </c>
      <c r="O2436" s="29" t="n">
        <v>45186</v>
      </c>
      <c r="P2436" s="28" t="n">
        <f aca="false">ROUNDDOWN(($B2436-$O2436)/30,0)</f>
        <v>26</v>
      </c>
      <c r="Q2436" s="28" t="str">
        <f aca="false">TEXT($B2436,"yyyy-mm")</f>
        <v>2025-11</v>
      </c>
      <c r="R2436" s="28" t="n">
        <f aca="false">IF(AND($O2436&gt;=DATE(2025,1,1),$O2436&lt;=DATE(2025,4,30)),1,0)</f>
        <v>0</v>
      </c>
    </row>
    <row r="2437" customFormat="false" ht="15" hidden="false" customHeight="false" outlineLevel="0" collapsed="false">
      <c r="A2437" s="28" t="n">
        <v>259</v>
      </c>
      <c r="B2437" s="29" t="n">
        <v>46022</v>
      </c>
      <c r="C2437" s="28" t="n">
        <v>222949.91</v>
      </c>
      <c r="D2437" s="28" t="n">
        <v>0</v>
      </c>
      <c r="E2437" s="28" t="n">
        <v>0</v>
      </c>
      <c r="F2437" s="28" t="s">
        <v>345</v>
      </c>
      <c r="G2437" s="28" t="n">
        <v>0</v>
      </c>
      <c r="H2437" s="28" t="n">
        <v>0</v>
      </c>
      <c r="I2437" s="28" t="n">
        <v>0</v>
      </c>
      <c r="J2437" s="28" t="n">
        <v>25</v>
      </c>
      <c r="K2437" s="28" t="n">
        <v>12</v>
      </c>
      <c r="L2437" s="28" t="n">
        <v>1</v>
      </c>
      <c r="M2437" s="28" t="s">
        <v>147</v>
      </c>
      <c r="N2437" s="28" t="s">
        <v>138</v>
      </c>
      <c r="O2437" s="29" t="n">
        <v>45186</v>
      </c>
      <c r="P2437" s="28" t="n">
        <f aca="false">ROUNDDOWN(($B2437-$O2437)/30,0)</f>
        <v>27</v>
      </c>
      <c r="Q2437" s="28" t="str">
        <f aca="false">TEXT($B2437,"yyyy-mm")</f>
        <v>2025-12</v>
      </c>
      <c r="R2437" s="28" t="n">
        <f aca="false">IF(AND($O2437&gt;=DATE(2025,1,1),$O2437&lt;=DATE(2025,4,30)),1,0)</f>
        <v>0</v>
      </c>
    </row>
    <row r="2438" customFormat="false" ht="15" hidden="false" customHeight="false" outlineLevel="0" collapsed="false">
      <c r="A2438" s="28" t="n">
        <v>259</v>
      </c>
      <c r="B2438" s="29" t="n">
        <v>46053</v>
      </c>
      <c r="C2438" s="28" t="n">
        <v>212333.24</v>
      </c>
      <c r="D2438" s="28" t="n">
        <v>0</v>
      </c>
      <c r="E2438" s="28" t="n">
        <v>0</v>
      </c>
      <c r="F2438" s="28" t="s">
        <v>345</v>
      </c>
      <c r="G2438" s="28" t="n">
        <v>0</v>
      </c>
      <c r="H2438" s="28" t="n">
        <v>0</v>
      </c>
      <c r="I2438" s="28" t="n">
        <v>0</v>
      </c>
      <c r="J2438" s="28" t="n">
        <v>25</v>
      </c>
      <c r="K2438" s="28" t="n">
        <v>12</v>
      </c>
      <c r="L2438" s="28" t="n">
        <v>1</v>
      </c>
      <c r="M2438" s="28" t="s">
        <v>147</v>
      </c>
      <c r="N2438" s="28" t="s">
        <v>138</v>
      </c>
      <c r="O2438" s="29" t="n">
        <v>45186</v>
      </c>
      <c r="P2438" s="28" t="n">
        <f aca="false">ROUNDDOWN(($B2438-$O2438)/30,0)</f>
        <v>28</v>
      </c>
      <c r="Q2438" s="28" t="str">
        <f aca="false">TEXT($B2438,"yyyy-mm")</f>
        <v>2026-01</v>
      </c>
      <c r="R2438" s="28" t="n">
        <f aca="false">IF(AND($O2438&gt;=DATE(2025,1,1),$O2438&lt;=DATE(2025,4,30)),1,0)</f>
        <v>0</v>
      </c>
    </row>
    <row r="2439" customFormat="false" ht="15" hidden="false" customHeight="false" outlineLevel="0" collapsed="false">
      <c r="A2439" s="28" t="n">
        <v>259</v>
      </c>
      <c r="B2439" s="29" t="n">
        <v>46081</v>
      </c>
      <c r="C2439" s="28" t="n">
        <v>201716.57</v>
      </c>
      <c r="D2439" s="28" t="n">
        <v>0</v>
      </c>
      <c r="E2439" s="28" t="n">
        <v>0</v>
      </c>
      <c r="F2439" s="28" t="s">
        <v>345</v>
      </c>
      <c r="G2439" s="28" t="n">
        <v>0</v>
      </c>
      <c r="H2439" s="28" t="n">
        <v>0</v>
      </c>
      <c r="I2439" s="28" t="n">
        <v>0</v>
      </c>
      <c r="J2439" s="28" t="n">
        <v>25</v>
      </c>
      <c r="K2439" s="28" t="n">
        <v>12</v>
      </c>
      <c r="L2439" s="28" t="n">
        <v>1</v>
      </c>
      <c r="M2439" s="28" t="s">
        <v>147</v>
      </c>
      <c r="N2439" s="28" t="s">
        <v>138</v>
      </c>
      <c r="O2439" s="29" t="n">
        <v>45186</v>
      </c>
      <c r="P2439" s="28" t="n">
        <f aca="false">ROUNDDOWN(($B2439-$O2439)/30,0)</f>
        <v>29</v>
      </c>
      <c r="Q2439" s="28" t="str">
        <f aca="false">TEXT($B2439,"yyyy-mm")</f>
        <v>2026-02</v>
      </c>
      <c r="R2439" s="28" t="n">
        <f aca="false">IF(AND($O2439&gt;=DATE(2025,1,1),$O2439&lt;=DATE(2025,4,30)),1,0)</f>
        <v>0</v>
      </c>
    </row>
    <row r="2440" customFormat="false" ht="15" hidden="false" customHeight="false" outlineLevel="0" collapsed="false">
      <c r="A2440" s="28" t="n">
        <v>259</v>
      </c>
      <c r="B2440" s="29" t="n">
        <v>46112</v>
      </c>
      <c r="C2440" s="28" t="n">
        <v>191099.9</v>
      </c>
      <c r="D2440" s="28" t="n">
        <v>0</v>
      </c>
      <c r="E2440" s="28" t="n">
        <v>0</v>
      </c>
      <c r="F2440" s="28" t="s">
        <v>345</v>
      </c>
      <c r="G2440" s="28" t="n">
        <v>0</v>
      </c>
      <c r="H2440" s="28" t="n">
        <v>0</v>
      </c>
      <c r="I2440" s="28" t="n">
        <v>0</v>
      </c>
      <c r="J2440" s="28" t="n">
        <v>25</v>
      </c>
      <c r="K2440" s="28" t="n">
        <v>12</v>
      </c>
      <c r="L2440" s="28" t="n">
        <v>1</v>
      </c>
      <c r="M2440" s="28" t="s">
        <v>147</v>
      </c>
      <c r="N2440" s="28" t="s">
        <v>138</v>
      </c>
      <c r="O2440" s="29" t="n">
        <v>45186</v>
      </c>
      <c r="P2440" s="28" t="n">
        <f aca="false">ROUNDDOWN(($B2440-$O2440)/30,0)</f>
        <v>30</v>
      </c>
      <c r="Q2440" s="28" t="str">
        <f aca="false">TEXT($B2440,"yyyy-mm")</f>
        <v>2026-03</v>
      </c>
      <c r="R2440" s="28" t="n">
        <f aca="false">IF(AND($O2440&gt;=DATE(2025,1,1),$O2440&lt;=DATE(2025,4,30)),1,0)</f>
        <v>0</v>
      </c>
    </row>
    <row r="2441" customFormat="false" ht="15" hidden="false" customHeight="false" outlineLevel="0" collapsed="false">
      <c r="A2441" s="28" t="n">
        <v>259</v>
      </c>
      <c r="B2441" s="29" t="n">
        <v>46142</v>
      </c>
      <c r="C2441" s="28" t="n">
        <v>180483.23</v>
      </c>
      <c r="D2441" s="28" t="n">
        <v>0</v>
      </c>
      <c r="E2441" s="28" t="n">
        <v>0</v>
      </c>
      <c r="F2441" s="28" t="s">
        <v>345</v>
      </c>
      <c r="G2441" s="28" t="n">
        <v>0</v>
      </c>
      <c r="H2441" s="28" t="n">
        <v>0</v>
      </c>
      <c r="I2441" s="28" t="n">
        <v>0</v>
      </c>
      <c r="J2441" s="28" t="n">
        <v>25</v>
      </c>
      <c r="K2441" s="28" t="n">
        <v>12</v>
      </c>
      <c r="L2441" s="28" t="n">
        <v>1</v>
      </c>
      <c r="M2441" s="28" t="s">
        <v>147</v>
      </c>
      <c r="N2441" s="28" t="s">
        <v>138</v>
      </c>
      <c r="O2441" s="29" t="n">
        <v>45186</v>
      </c>
      <c r="P2441" s="28" t="n">
        <f aca="false">ROUNDDOWN(($B2441-$O2441)/30,0)</f>
        <v>31</v>
      </c>
      <c r="Q2441" s="28" t="str">
        <f aca="false">TEXT($B2441,"yyyy-mm")</f>
        <v>2026-04</v>
      </c>
      <c r="R2441" s="28" t="n">
        <f aca="false">IF(AND($O2441&gt;=DATE(2025,1,1),$O2441&lt;=DATE(2025,4,30)),1,0)</f>
        <v>0</v>
      </c>
    </row>
    <row r="2442" customFormat="false" ht="15" hidden="false" customHeight="false" outlineLevel="0" collapsed="false">
      <c r="A2442" s="28" t="n">
        <v>259</v>
      </c>
      <c r="B2442" s="29" t="n">
        <v>46173</v>
      </c>
      <c r="C2442" s="28" t="n">
        <v>169866.56</v>
      </c>
      <c r="D2442" s="28" t="n">
        <v>0</v>
      </c>
      <c r="E2442" s="28" t="n">
        <v>0</v>
      </c>
      <c r="F2442" s="28" t="s">
        <v>345</v>
      </c>
      <c r="G2442" s="28" t="n">
        <v>0</v>
      </c>
      <c r="H2442" s="28" t="n">
        <v>0</v>
      </c>
      <c r="I2442" s="28" t="n">
        <v>0</v>
      </c>
      <c r="J2442" s="28" t="n">
        <v>25</v>
      </c>
      <c r="K2442" s="28" t="n">
        <v>12</v>
      </c>
      <c r="L2442" s="28" t="n">
        <v>1</v>
      </c>
      <c r="M2442" s="28" t="s">
        <v>147</v>
      </c>
      <c r="N2442" s="28" t="s">
        <v>138</v>
      </c>
      <c r="O2442" s="29" t="n">
        <v>45186</v>
      </c>
      <c r="P2442" s="28" t="n">
        <f aca="false">ROUNDDOWN(($B2442-$O2442)/30,0)</f>
        <v>32</v>
      </c>
      <c r="Q2442" s="28" t="str">
        <f aca="false">TEXT($B2442,"yyyy-mm")</f>
        <v>2026-05</v>
      </c>
      <c r="R2442" s="28" t="n">
        <f aca="false">IF(AND($O2442&gt;=DATE(2025,1,1),$O2442&lt;=DATE(2025,4,30)),1,0)</f>
        <v>0</v>
      </c>
    </row>
    <row r="2443" customFormat="false" ht="15" hidden="false" customHeight="false" outlineLevel="0" collapsed="false">
      <c r="A2443" s="28" t="n">
        <v>259</v>
      </c>
      <c r="B2443" s="29" t="n">
        <v>46203</v>
      </c>
      <c r="C2443" s="28" t="n">
        <v>159249.89</v>
      </c>
      <c r="D2443" s="28" t="n">
        <v>0</v>
      </c>
      <c r="E2443" s="28" t="n">
        <v>0</v>
      </c>
      <c r="F2443" s="28" t="s">
        <v>345</v>
      </c>
      <c r="G2443" s="28" t="n">
        <v>0</v>
      </c>
      <c r="H2443" s="28" t="n">
        <v>0</v>
      </c>
      <c r="I2443" s="28" t="n">
        <v>0</v>
      </c>
      <c r="J2443" s="28" t="n">
        <v>25</v>
      </c>
      <c r="K2443" s="28" t="n">
        <v>12</v>
      </c>
      <c r="L2443" s="28" t="n">
        <v>1</v>
      </c>
      <c r="M2443" s="28" t="s">
        <v>147</v>
      </c>
      <c r="N2443" s="28" t="s">
        <v>138</v>
      </c>
      <c r="O2443" s="29" t="n">
        <v>45186</v>
      </c>
      <c r="P2443" s="28" t="n">
        <f aca="false">ROUNDDOWN(($B2443-$O2443)/30,0)</f>
        <v>33</v>
      </c>
      <c r="Q2443" s="28" t="str">
        <f aca="false">TEXT($B2443,"yyyy-mm")</f>
        <v>2026-06</v>
      </c>
      <c r="R2443" s="28" t="n">
        <f aca="false">IF(AND($O2443&gt;=DATE(2025,1,1),$O2443&lt;=DATE(2025,4,30)),1,0)</f>
        <v>0</v>
      </c>
    </row>
    <row r="2444" customFormat="false" ht="15" hidden="false" customHeight="false" outlineLevel="0" collapsed="false">
      <c r="A2444" s="28" t="n">
        <v>259</v>
      </c>
      <c r="B2444" s="29" t="n">
        <v>46234</v>
      </c>
      <c r="C2444" s="28" t="n">
        <v>148633.22</v>
      </c>
      <c r="D2444" s="28" t="n">
        <v>0</v>
      </c>
      <c r="E2444" s="28" t="n">
        <v>0</v>
      </c>
      <c r="F2444" s="28" t="s">
        <v>345</v>
      </c>
      <c r="G2444" s="28" t="n">
        <v>0</v>
      </c>
      <c r="H2444" s="28" t="n">
        <v>0</v>
      </c>
      <c r="I2444" s="28" t="n">
        <v>0</v>
      </c>
      <c r="J2444" s="28" t="n">
        <v>25</v>
      </c>
      <c r="K2444" s="28" t="n">
        <v>12</v>
      </c>
      <c r="L2444" s="28" t="n">
        <v>1</v>
      </c>
      <c r="M2444" s="28" t="s">
        <v>147</v>
      </c>
      <c r="N2444" s="28" t="s">
        <v>138</v>
      </c>
      <c r="O2444" s="29" t="n">
        <v>45186</v>
      </c>
      <c r="P2444" s="28" t="n">
        <f aca="false">ROUNDDOWN(($B2444-$O2444)/30,0)</f>
        <v>34</v>
      </c>
      <c r="Q2444" s="28" t="str">
        <f aca="false">TEXT($B2444,"yyyy-mm")</f>
        <v>2026-07</v>
      </c>
      <c r="R2444" s="28" t="n">
        <f aca="false">IF(AND($O2444&gt;=DATE(2025,1,1),$O2444&lt;=DATE(2025,4,30)),1,0)</f>
        <v>0</v>
      </c>
    </row>
    <row r="2445" customFormat="false" ht="15" hidden="false" customHeight="false" outlineLevel="0" collapsed="false">
      <c r="A2445" s="28" t="n">
        <v>259</v>
      </c>
      <c r="B2445" s="29" t="n">
        <v>46265</v>
      </c>
      <c r="C2445" s="28" t="n">
        <v>138016.55</v>
      </c>
      <c r="D2445" s="28" t="n">
        <v>0</v>
      </c>
      <c r="E2445" s="28" t="n">
        <v>0</v>
      </c>
      <c r="F2445" s="28" t="s">
        <v>345</v>
      </c>
      <c r="G2445" s="28" t="n">
        <v>0</v>
      </c>
      <c r="H2445" s="28" t="n">
        <v>0</v>
      </c>
      <c r="I2445" s="28" t="n">
        <v>0</v>
      </c>
      <c r="J2445" s="28" t="n">
        <v>25</v>
      </c>
      <c r="K2445" s="28" t="n">
        <v>12</v>
      </c>
      <c r="L2445" s="28" t="n">
        <v>1</v>
      </c>
      <c r="M2445" s="28" t="s">
        <v>147</v>
      </c>
      <c r="N2445" s="28" t="s">
        <v>138</v>
      </c>
      <c r="O2445" s="29" t="n">
        <v>45186</v>
      </c>
      <c r="P2445" s="28" t="n">
        <f aca="false">ROUNDDOWN(($B2445-$O2445)/30,0)</f>
        <v>35</v>
      </c>
      <c r="Q2445" s="28" t="str">
        <f aca="false">TEXT($B2445,"yyyy-mm")</f>
        <v>2026-08</v>
      </c>
      <c r="R2445" s="28" t="n">
        <f aca="false">IF(AND($O2445&gt;=DATE(2025,1,1),$O2445&lt;=DATE(2025,4,30)),1,0)</f>
        <v>0</v>
      </c>
    </row>
    <row r="2446" customFormat="false" ht="15" hidden="false" customHeight="false" outlineLevel="0" collapsed="false">
      <c r="A2446" s="28" t="n">
        <v>260</v>
      </c>
      <c r="B2446" s="29" t="n">
        <v>46142</v>
      </c>
      <c r="C2446" s="28" t="n">
        <v>5400</v>
      </c>
      <c r="D2446" s="28" t="n">
        <v>0</v>
      </c>
      <c r="E2446" s="28" t="n">
        <v>0</v>
      </c>
      <c r="F2446" s="28" t="s">
        <v>345</v>
      </c>
      <c r="G2446" s="28" t="n">
        <v>0</v>
      </c>
      <c r="H2446" s="28" t="n">
        <v>0</v>
      </c>
      <c r="I2446" s="28" t="n">
        <v>0</v>
      </c>
      <c r="J2446" s="28" t="n">
        <v>296</v>
      </c>
      <c r="K2446" s="28" t="n">
        <v>9</v>
      </c>
      <c r="L2446" s="28" t="n">
        <v>1</v>
      </c>
      <c r="M2446" s="28" t="s">
        <v>146</v>
      </c>
      <c r="N2446" s="28" t="s">
        <v>138</v>
      </c>
      <c r="O2446" s="29" t="n">
        <v>46123</v>
      </c>
      <c r="P2446" s="28" t="n">
        <f aca="false">ROUNDDOWN(($B2446-$O2446)/30,0)</f>
        <v>0</v>
      </c>
      <c r="Q2446" s="28" t="str">
        <f aca="false">TEXT($B2446,"yyyy-mm")</f>
        <v>2026-04</v>
      </c>
      <c r="R2446" s="28" t="n">
        <f aca="false">IF(AND($O2446&gt;=DATE(2025,1,1),$O2446&lt;=DATE(2025,4,30)),1,0)</f>
        <v>0</v>
      </c>
    </row>
    <row r="2447" customFormat="false" ht="15" hidden="false" customHeight="false" outlineLevel="0" collapsed="false">
      <c r="A2447" s="28" t="n">
        <v>260</v>
      </c>
      <c r="B2447" s="29" t="n">
        <v>46173</v>
      </c>
      <c r="C2447" s="28" t="n">
        <v>4050</v>
      </c>
      <c r="D2447" s="28" t="n">
        <v>0</v>
      </c>
      <c r="E2447" s="28" t="n">
        <v>0</v>
      </c>
      <c r="F2447" s="28" t="s">
        <v>345</v>
      </c>
      <c r="G2447" s="28" t="n">
        <v>0</v>
      </c>
      <c r="H2447" s="28" t="n">
        <v>0</v>
      </c>
      <c r="I2447" s="28" t="n">
        <v>0</v>
      </c>
      <c r="J2447" s="28" t="n">
        <v>296</v>
      </c>
      <c r="K2447" s="28" t="n">
        <v>9</v>
      </c>
      <c r="L2447" s="28" t="n">
        <v>1</v>
      </c>
      <c r="M2447" s="28" t="s">
        <v>146</v>
      </c>
      <c r="N2447" s="28" t="s">
        <v>138</v>
      </c>
      <c r="O2447" s="29" t="n">
        <v>46123</v>
      </c>
      <c r="P2447" s="28" t="n">
        <f aca="false">ROUNDDOWN(($B2447-$O2447)/30,0)</f>
        <v>1</v>
      </c>
      <c r="Q2447" s="28" t="str">
        <f aca="false">TEXT($B2447,"yyyy-mm")</f>
        <v>2026-05</v>
      </c>
      <c r="R2447" s="28" t="n">
        <f aca="false">IF(AND($O2447&gt;=DATE(2025,1,1),$O2447&lt;=DATE(2025,4,30)),1,0)</f>
        <v>0</v>
      </c>
    </row>
    <row r="2448" customFormat="false" ht="15" hidden="false" customHeight="false" outlineLevel="0" collapsed="false">
      <c r="A2448" s="28" t="n">
        <v>260</v>
      </c>
      <c r="B2448" s="29" t="n">
        <v>46203</v>
      </c>
      <c r="C2448" s="28" t="n">
        <v>2700</v>
      </c>
      <c r="D2448" s="28" t="n">
        <v>0</v>
      </c>
      <c r="E2448" s="28" t="n">
        <v>0</v>
      </c>
      <c r="F2448" s="28" t="s">
        <v>345</v>
      </c>
      <c r="G2448" s="28" t="n">
        <v>0</v>
      </c>
      <c r="H2448" s="28" t="n">
        <v>0</v>
      </c>
      <c r="I2448" s="28" t="n">
        <v>0</v>
      </c>
      <c r="J2448" s="28" t="n">
        <v>296</v>
      </c>
      <c r="K2448" s="28" t="n">
        <v>9</v>
      </c>
      <c r="L2448" s="28" t="n">
        <v>1</v>
      </c>
      <c r="M2448" s="28" t="s">
        <v>146</v>
      </c>
      <c r="N2448" s="28" t="s">
        <v>138</v>
      </c>
      <c r="O2448" s="29" t="n">
        <v>46123</v>
      </c>
      <c r="P2448" s="28" t="n">
        <f aca="false">ROUNDDOWN(($B2448-$O2448)/30,0)</f>
        <v>2</v>
      </c>
      <c r="Q2448" s="28" t="str">
        <f aca="false">TEXT($B2448,"yyyy-mm")</f>
        <v>2026-06</v>
      </c>
      <c r="R2448" s="28" t="n">
        <f aca="false">IF(AND($O2448&gt;=DATE(2025,1,1),$O2448&lt;=DATE(2025,4,30)),1,0)</f>
        <v>0</v>
      </c>
    </row>
    <row r="2449" customFormat="false" ht="15" hidden="false" customHeight="false" outlineLevel="0" collapsed="false">
      <c r="A2449" s="28" t="n">
        <v>260</v>
      </c>
      <c r="B2449" s="29" t="n">
        <v>46234</v>
      </c>
      <c r="C2449" s="28" t="n">
        <v>1350</v>
      </c>
      <c r="D2449" s="28" t="n">
        <v>0</v>
      </c>
      <c r="E2449" s="28" t="n">
        <v>0</v>
      </c>
      <c r="F2449" s="28" t="s">
        <v>345</v>
      </c>
      <c r="G2449" s="28" t="n">
        <v>0</v>
      </c>
      <c r="H2449" s="28" t="n">
        <v>0</v>
      </c>
      <c r="I2449" s="28" t="n">
        <v>0</v>
      </c>
      <c r="J2449" s="28" t="n">
        <v>296</v>
      </c>
      <c r="K2449" s="28" t="n">
        <v>9</v>
      </c>
      <c r="L2449" s="28" t="n">
        <v>1</v>
      </c>
      <c r="M2449" s="28" t="s">
        <v>146</v>
      </c>
      <c r="N2449" s="28" t="s">
        <v>138</v>
      </c>
      <c r="O2449" s="29" t="n">
        <v>46123</v>
      </c>
      <c r="P2449" s="28" t="n">
        <f aca="false">ROUNDDOWN(($B2449-$O2449)/30,0)</f>
        <v>3</v>
      </c>
      <c r="Q2449" s="28" t="str">
        <f aca="false">TEXT($B2449,"yyyy-mm")</f>
        <v>2026-07</v>
      </c>
      <c r="R2449" s="28" t="n">
        <f aca="false">IF(AND($O2449&gt;=DATE(2025,1,1),$O2449&lt;=DATE(2025,4,30)),1,0)</f>
        <v>0</v>
      </c>
    </row>
    <row r="2450" customFormat="false" ht="15" hidden="false" customHeight="false" outlineLevel="0" collapsed="false">
      <c r="A2450" s="28" t="n">
        <v>260</v>
      </c>
      <c r="B2450" s="29" t="n">
        <v>46265</v>
      </c>
      <c r="C2450" s="28" t="n">
        <v>0</v>
      </c>
      <c r="D2450" s="28" t="n">
        <v>0</v>
      </c>
      <c r="E2450" s="28" t="n">
        <v>0</v>
      </c>
      <c r="F2450" s="28" t="s">
        <v>345</v>
      </c>
      <c r="G2450" s="28" t="n">
        <v>0</v>
      </c>
      <c r="H2450" s="28" t="n">
        <v>0</v>
      </c>
      <c r="I2450" s="28" t="n">
        <v>0</v>
      </c>
      <c r="J2450" s="28" t="n">
        <v>296</v>
      </c>
      <c r="K2450" s="28" t="n">
        <v>9</v>
      </c>
      <c r="L2450" s="28" t="n">
        <v>1</v>
      </c>
      <c r="M2450" s="28" t="s">
        <v>146</v>
      </c>
      <c r="N2450" s="28" t="s">
        <v>138</v>
      </c>
      <c r="O2450" s="29" t="n">
        <v>46123</v>
      </c>
      <c r="P2450" s="28" t="n">
        <f aca="false">ROUNDDOWN(($B2450-$O2450)/30,0)</f>
        <v>4</v>
      </c>
      <c r="Q2450" s="28" t="str">
        <f aca="false">TEXT($B2450,"yyyy-mm")</f>
        <v>2026-08</v>
      </c>
      <c r="R2450" s="28" t="n">
        <f aca="false">IF(AND($O2450&gt;=DATE(2025,1,1),$O2450&lt;=DATE(2025,4,30)),1,0)</f>
        <v>0</v>
      </c>
    </row>
    <row r="2451" customFormat="false" ht="15" hidden="false" customHeight="false" outlineLevel="0" collapsed="false">
      <c r="A2451" s="28" t="n">
        <v>261</v>
      </c>
      <c r="B2451" s="29" t="n">
        <v>46022</v>
      </c>
      <c r="C2451" s="28" t="n">
        <v>3500</v>
      </c>
      <c r="D2451" s="28" t="n">
        <v>0</v>
      </c>
      <c r="E2451" s="28" t="n">
        <v>0</v>
      </c>
      <c r="F2451" s="28" t="s">
        <v>345</v>
      </c>
      <c r="G2451" s="28" t="n">
        <v>0</v>
      </c>
      <c r="H2451" s="28" t="n">
        <v>0</v>
      </c>
      <c r="I2451" s="28" t="n">
        <v>0</v>
      </c>
      <c r="J2451" s="28" t="n">
        <v>126</v>
      </c>
      <c r="K2451" s="28" t="n">
        <v>9</v>
      </c>
      <c r="L2451" s="28" t="n">
        <v>2</v>
      </c>
      <c r="M2451" s="28" t="s">
        <v>146</v>
      </c>
      <c r="N2451" s="28" t="s">
        <v>142</v>
      </c>
      <c r="O2451" s="29" t="n">
        <v>46013</v>
      </c>
      <c r="P2451" s="28" t="n">
        <f aca="false">ROUNDDOWN(($B2451-$O2451)/30,0)</f>
        <v>0</v>
      </c>
      <c r="Q2451" s="28" t="str">
        <f aca="false">TEXT($B2451,"yyyy-mm")</f>
        <v>2025-12</v>
      </c>
      <c r="R2451" s="28" t="n">
        <f aca="false">IF(AND($O2451&gt;=DATE(2025,1,1),$O2451&lt;=DATE(2025,4,30)),1,0)</f>
        <v>0</v>
      </c>
    </row>
    <row r="2452" customFormat="false" ht="15" hidden="false" customHeight="false" outlineLevel="0" collapsed="false">
      <c r="A2452" s="28" t="n">
        <v>261</v>
      </c>
      <c r="B2452" s="29" t="n">
        <v>46053</v>
      </c>
      <c r="C2452" s="28" t="n">
        <v>2333.33</v>
      </c>
      <c r="D2452" s="28" t="n">
        <v>0</v>
      </c>
      <c r="E2452" s="28" t="n">
        <v>0</v>
      </c>
      <c r="F2452" s="28" t="s">
        <v>345</v>
      </c>
      <c r="G2452" s="28" t="n">
        <v>0</v>
      </c>
      <c r="H2452" s="28" t="n">
        <v>0</v>
      </c>
      <c r="I2452" s="28" t="n">
        <v>0</v>
      </c>
      <c r="J2452" s="28" t="n">
        <v>126</v>
      </c>
      <c r="K2452" s="28" t="n">
        <v>9</v>
      </c>
      <c r="L2452" s="28" t="n">
        <v>2</v>
      </c>
      <c r="M2452" s="28" t="s">
        <v>146</v>
      </c>
      <c r="N2452" s="28" t="s">
        <v>142</v>
      </c>
      <c r="O2452" s="29" t="n">
        <v>46013</v>
      </c>
      <c r="P2452" s="28" t="n">
        <f aca="false">ROUNDDOWN(($B2452-$O2452)/30,0)</f>
        <v>1</v>
      </c>
      <c r="Q2452" s="28" t="str">
        <f aca="false">TEXT($B2452,"yyyy-mm")</f>
        <v>2026-01</v>
      </c>
      <c r="R2452" s="28" t="n">
        <f aca="false">IF(AND($O2452&gt;=DATE(2025,1,1),$O2452&lt;=DATE(2025,4,30)),1,0)</f>
        <v>0</v>
      </c>
    </row>
    <row r="2453" customFormat="false" ht="15" hidden="false" customHeight="false" outlineLevel="0" collapsed="false">
      <c r="A2453" s="28" t="n">
        <v>261</v>
      </c>
      <c r="B2453" s="29" t="n">
        <v>46081</v>
      </c>
      <c r="C2453" s="28" t="n">
        <v>1166.66</v>
      </c>
      <c r="D2453" s="28" t="n">
        <v>0</v>
      </c>
      <c r="E2453" s="28" t="n">
        <v>0</v>
      </c>
      <c r="F2453" s="28" t="s">
        <v>345</v>
      </c>
      <c r="G2453" s="28" t="n">
        <v>0</v>
      </c>
      <c r="H2453" s="28" t="n">
        <v>0</v>
      </c>
      <c r="I2453" s="28" t="n">
        <v>0</v>
      </c>
      <c r="J2453" s="28" t="n">
        <v>126</v>
      </c>
      <c r="K2453" s="28" t="n">
        <v>9</v>
      </c>
      <c r="L2453" s="28" t="n">
        <v>2</v>
      </c>
      <c r="M2453" s="28" t="s">
        <v>146</v>
      </c>
      <c r="N2453" s="28" t="s">
        <v>142</v>
      </c>
      <c r="O2453" s="29" t="n">
        <v>46013</v>
      </c>
      <c r="P2453" s="28" t="n">
        <f aca="false">ROUNDDOWN(($B2453-$O2453)/30,0)</f>
        <v>2</v>
      </c>
      <c r="Q2453" s="28" t="str">
        <f aca="false">TEXT($B2453,"yyyy-mm")</f>
        <v>2026-02</v>
      </c>
      <c r="R2453" s="28" t="n">
        <f aca="false">IF(AND($O2453&gt;=DATE(2025,1,1),$O2453&lt;=DATE(2025,4,30)),1,0)</f>
        <v>0</v>
      </c>
    </row>
    <row r="2454" customFormat="false" ht="15" hidden="false" customHeight="false" outlineLevel="0" collapsed="false">
      <c r="A2454" s="28" t="n">
        <v>261</v>
      </c>
      <c r="B2454" s="29" t="n">
        <v>46112</v>
      </c>
      <c r="C2454" s="28" t="n">
        <v>0</v>
      </c>
      <c r="D2454" s="28" t="n">
        <v>0</v>
      </c>
      <c r="E2454" s="28" t="n">
        <v>0</v>
      </c>
      <c r="F2454" s="28" t="s">
        <v>345</v>
      </c>
      <c r="G2454" s="28" t="n">
        <v>0</v>
      </c>
      <c r="H2454" s="28" t="n">
        <v>0</v>
      </c>
      <c r="I2454" s="28" t="n">
        <v>0</v>
      </c>
      <c r="J2454" s="28" t="n">
        <v>126</v>
      </c>
      <c r="K2454" s="28" t="n">
        <v>9</v>
      </c>
      <c r="L2454" s="28" t="n">
        <v>2</v>
      </c>
      <c r="M2454" s="28" t="s">
        <v>146</v>
      </c>
      <c r="N2454" s="28" t="s">
        <v>142</v>
      </c>
      <c r="O2454" s="29" t="n">
        <v>46013</v>
      </c>
      <c r="P2454" s="28" t="n">
        <f aca="false">ROUNDDOWN(($B2454-$O2454)/30,0)</f>
        <v>3</v>
      </c>
      <c r="Q2454" s="28" t="str">
        <f aca="false">TEXT($B2454,"yyyy-mm")</f>
        <v>2026-03</v>
      </c>
      <c r="R2454" s="28" t="n">
        <f aca="false">IF(AND($O2454&gt;=DATE(2025,1,1),$O2454&lt;=DATE(2025,4,30)),1,0)</f>
        <v>0</v>
      </c>
    </row>
    <row r="2455" customFormat="false" ht="15" hidden="false" customHeight="false" outlineLevel="0" collapsed="false">
      <c r="A2455" s="28" t="n">
        <v>262</v>
      </c>
      <c r="B2455" s="29" t="n">
        <v>45716</v>
      </c>
      <c r="C2455" s="28" t="n">
        <v>52300</v>
      </c>
      <c r="D2455" s="28" t="n">
        <v>0</v>
      </c>
      <c r="E2455" s="28" t="n">
        <v>0</v>
      </c>
      <c r="F2455" s="28" t="s">
        <v>345</v>
      </c>
      <c r="G2455" s="28" t="n">
        <v>0</v>
      </c>
      <c r="H2455" s="28" t="n">
        <v>0</v>
      </c>
      <c r="I2455" s="28" t="n">
        <v>0</v>
      </c>
      <c r="J2455" s="28" t="n">
        <v>175</v>
      </c>
      <c r="K2455" s="28" t="n">
        <v>5</v>
      </c>
      <c r="L2455" s="28" t="n">
        <v>2</v>
      </c>
      <c r="M2455" s="28" t="s">
        <v>145</v>
      </c>
      <c r="N2455" s="28" t="s">
        <v>138</v>
      </c>
      <c r="O2455" s="29" t="n">
        <v>45716</v>
      </c>
      <c r="P2455" s="28" t="n">
        <f aca="false">ROUNDDOWN(($B2455-$O2455)/30,0)</f>
        <v>0</v>
      </c>
      <c r="Q2455" s="28" t="str">
        <f aca="false">TEXT($B2455,"yyyy-mm")</f>
        <v>2025-02</v>
      </c>
      <c r="R2455" s="28" t="n">
        <f aca="false">IF(AND($O2455&gt;=DATE(2025,1,1),$O2455&lt;=DATE(2025,4,30)),1,0)</f>
        <v>1</v>
      </c>
    </row>
    <row r="2456" customFormat="false" ht="15" hidden="false" customHeight="false" outlineLevel="0" collapsed="false">
      <c r="A2456" s="28" t="n">
        <v>262</v>
      </c>
      <c r="B2456" s="29" t="n">
        <v>45747</v>
      </c>
      <c r="C2456" s="28" t="n">
        <v>34866.67</v>
      </c>
      <c r="D2456" s="28" t="n">
        <v>0</v>
      </c>
      <c r="E2456" s="28" t="n">
        <v>0</v>
      </c>
      <c r="F2456" s="28" t="s">
        <v>345</v>
      </c>
      <c r="G2456" s="28" t="n">
        <v>0</v>
      </c>
      <c r="H2456" s="28" t="n">
        <v>0</v>
      </c>
      <c r="I2456" s="28" t="n">
        <v>0</v>
      </c>
      <c r="J2456" s="28" t="n">
        <v>175</v>
      </c>
      <c r="K2456" s="28" t="n">
        <v>5</v>
      </c>
      <c r="L2456" s="28" t="n">
        <v>2</v>
      </c>
      <c r="M2456" s="28" t="s">
        <v>145</v>
      </c>
      <c r="N2456" s="28" t="s">
        <v>138</v>
      </c>
      <c r="O2456" s="29" t="n">
        <v>45716</v>
      </c>
      <c r="P2456" s="28" t="n">
        <f aca="false">ROUNDDOWN(($B2456-$O2456)/30,0)</f>
        <v>1</v>
      </c>
      <c r="Q2456" s="28" t="str">
        <f aca="false">TEXT($B2456,"yyyy-mm")</f>
        <v>2025-03</v>
      </c>
      <c r="R2456" s="28" t="n">
        <f aca="false">IF(AND($O2456&gt;=DATE(2025,1,1),$O2456&lt;=DATE(2025,4,30)),1,0)</f>
        <v>1</v>
      </c>
    </row>
    <row r="2457" customFormat="false" ht="15" hidden="false" customHeight="false" outlineLevel="0" collapsed="false">
      <c r="A2457" s="28" t="n">
        <v>262</v>
      </c>
      <c r="B2457" s="29" t="n">
        <v>45777</v>
      </c>
      <c r="C2457" s="28" t="n">
        <v>34866.67</v>
      </c>
      <c r="D2457" s="28" t="n">
        <v>17433.33</v>
      </c>
      <c r="E2457" s="28" t="n">
        <v>2</v>
      </c>
      <c r="F2457" s="28" t="s">
        <v>346</v>
      </c>
      <c r="G2457" s="28" t="n">
        <v>0</v>
      </c>
      <c r="H2457" s="28" t="n">
        <v>0</v>
      </c>
      <c r="I2457" s="28" t="n">
        <v>0</v>
      </c>
      <c r="J2457" s="28" t="n">
        <v>175</v>
      </c>
      <c r="K2457" s="28" t="n">
        <v>5</v>
      </c>
      <c r="L2457" s="28" t="n">
        <v>2</v>
      </c>
      <c r="M2457" s="28" t="s">
        <v>145</v>
      </c>
      <c r="N2457" s="28" t="s">
        <v>138</v>
      </c>
      <c r="O2457" s="29" t="n">
        <v>45716</v>
      </c>
      <c r="P2457" s="28" t="n">
        <f aca="false">ROUNDDOWN(($B2457-$O2457)/30,0)</f>
        <v>2</v>
      </c>
      <c r="Q2457" s="28" t="str">
        <f aca="false">TEXT($B2457,"yyyy-mm")</f>
        <v>2025-04</v>
      </c>
      <c r="R2457" s="28" t="n">
        <f aca="false">IF(AND($O2457&gt;=DATE(2025,1,1),$O2457&lt;=DATE(2025,4,30)),1,0)</f>
        <v>1</v>
      </c>
    </row>
    <row r="2458" customFormat="false" ht="15" hidden="false" customHeight="false" outlineLevel="0" collapsed="false">
      <c r="A2458" s="28" t="n">
        <v>262</v>
      </c>
      <c r="B2458" s="29" t="n">
        <v>45808</v>
      </c>
      <c r="C2458" s="28" t="n">
        <v>34866.67</v>
      </c>
      <c r="D2458" s="28" t="n">
        <v>34866.66</v>
      </c>
      <c r="E2458" s="28" t="n">
        <v>33</v>
      </c>
      <c r="F2458" s="28" t="s">
        <v>347</v>
      </c>
      <c r="G2458" s="28" t="n">
        <v>1</v>
      </c>
      <c r="H2458" s="28" t="n">
        <v>0</v>
      </c>
      <c r="I2458" s="28" t="n">
        <v>0</v>
      </c>
      <c r="J2458" s="28" t="n">
        <v>175</v>
      </c>
      <c r="K2458" s="28" t="n">
        <v>5</v>
      </c>
      <c r="L2458" s="28" t="n">
        <v>2</v>
      </c>
      <c r="M2458" s="28" t="s">
        <v>145</v>
      </c>
      <c r="N2458" s="28" t="s">
        <v>138</v>
      </c>
      <c r="O2458" s="29" t="n">
        <v>45716</v>
      </c>
      <c r="P2458" s="28" t="n">
        <f aca="false">ROUNDDOWN(($B2458-$O2458)/30,0)</f>
        <v>3</v>
      </c>
      <c r="Q2458" s="28" t="str">
        <f aca="false">TEXT($B2458,"yyyy-mm")</f>
        <v>2025-05</v>
      </c>
      <c r="R2458" s="28" t="n">
        <f aca="false">IF(AND($O2458&gt;=DATE(2025,1,1),$O2458&lt;=DATE(2025,4,30)),1,0)</f>
        <v>1</v>
      </c>
    </row>
    <row r="2459" customFormat="false" ht="15" hidden="false" customHeight="false" outlineLevel="0" collapsed="false">
      <c r="A2459" s="28" t="n">
        <v>263</v>
      </c>
      <c r="B2459" s="29" t="n">
        <v>44681</v>
      </c>
      <c r="C2459" s="28" t="n">
        <v>42000</v>
      </c>
      <c r="D2459" s="28" t="n">
        <v>0</v>
      </c>
      <c r="E2459" s="28" t="n">
        <v>0</v>
      </c>
      <c r="F2459" s="28" t="s">
        <v>345</v>
      </c>
      <c r="G2459" s="28" t="n">
        <v>0</v>
      </c>
      <c r="H2459" s="28" t="n">
        <v>0</v>
      </c>
      <c r="I2459" s="28" t="n">
        <v>0</v>
      </c>
      <c r="J2459" s="28" t="n">
        <v>93</v>
      </c>
      <c r="K2459" s="28" t="n">
        <v>1</v>
      </c>
      <c r="L2459" s="28" t="n">
        <v>1</v>
      </c>
      <c r="M2459" s="28" t="s">
        <v>146</v>
      </c>
      <c r="N2459" s="28" t="s">
        <v>138</v>
      </c>
      <c r="O2459" s="29" t="n">
        <v>44681</v>
      </c>
      <c r="P2459" s="28" t="n">
        <f aca="false">ROUNDDOWN(($B2459-$O2459)/30,0)</f>
        <v>0</v>
      </c>
      <c r="Q2459" s="28" t="str">
        <f aca="false">TEXT($B2459,"yyyy-mm")</f>
        <v>2022-04</v>
      </c>
      <c r="R2459" s="28" t="n">
        <f aca="false">IF(AND($O2459&gt;=DATE(2025,1,1),$O2459&lt;=DATE(2025,4,30)),1,0)</f>
        <v>0</v>
      </c>
    </row>
    <row r="2460" customFormat="false" ht="15" hidden="false" customHeight="false" outlineLevel="0" collapsed="false">
      <c r="A2460" s="28" t="n">
        <v>263</v>
      </c>
      <c r="B2460" s="29" t="n">
        <v>44712</v>
      </c>
      <c r="C2460" s="28" t="n">
        <v>21000</v>
      </c>
      <c r="D2460" s="28" t="n">
        <v>0</v>
      </c>
      <c r="E2460" s="28" t="n">
        <v>0</v>
      </c>
      <c r="F2460" s="28" t="s">
        <v>345</v>
      </c>
      <c r="G2460" s="28" t="n">
        <v>0</v>
      </c>
      <c r="H2460" s="28" t="n">
        <v>0</v>
      </c>
      <c r="I2460" s="28" t="n">
        <v>0</v>
      </c>
      <c r="J2460" s="28" t="n">
        <v>93</v>
      </c>
      <c r="K2460" s="28" t="n">
        <v>1</v>
      </c>
      <c r="L2460" s="28" t="n">
        <v>1</v>
      </c>
      <c r="M2460" s="28" t="s">
        <v>146</v>
      </c>
      <c r="N2460" s="28" t="s">
        <v>138</v>
      </c>
      <c r="O2460" s="29" t="n">
        <v>44681</v>
      </c>
      <c r="P2460" s="28" t="n">
        <f aca="false">ROUNDDOWN(($B2460-$O2460)/30,0)</f>
        <v>1</v>
      </c>
      <c r="Q2460" s="28" t="str">
        <f aca="false">TEXT($B2460,"yyyy-mm")</f>
        <v>2022-05</v>
      </c>
      <c r="R2460" s="28" t="n">
        <f aca="false">IF(AND($O2460&gt;=DATE(2025,1,1),$O2460&lt;=DATE(2025,4,30)),1,0)</f>
        <v>0</v>
      </c>
    </row>
    <row r="2461" customFormat="false" ht="15" hidden="false" customHeight="false" outlineLevel="0" collapsed="false">
      <c r="A2461" s="28" t="n">
        <v>263</v>
      </c>
      <c r="B2461" s="29" t="n">
        <v>44742</v>
      </c>
      <c r="C2461" s="28" t="n">
        <v>0</v>
      </c>
      <c r="D2461" s="28" t="n">
        <v>0</v>
      </c>
      <c r="E2461" s="28" t="n">
        <v>0</v>
      </c>
      <c r="F2461" s="28" t="s">
        <v>345</v>
      </c>
      <c r="G2461" s="28" t="n">
        <v>0</v>
      </c>
      <c r="H2461" s="28" t="n">
        <v>0</v>
      </c>
      <c r="I2461" s="28" t="n">
        <v>0</v>
      </c>
      <c r="J2461" s="28" t="n">
        <v>93</v>
      </c>
      <c r="K2461" s="28" t="n">
        <v>1</v>
      </c>
      <c r="L2461" s="28" t="n">
        <v>1</v>
      </c>
      <c r="M2461" s="28" t="s">
        <v>146</v>
      </c>
      <c r="N2461" s="28" t="s">
        <v>138</v>
      </c>
      <c r="O2461" s="29" t="n">
        <v>44681</v>
      </c>
      <c r="P2461" s="28" t="n">
        <f aca="false">ROUNDDOWN(($B2461-$O2461)/30,0)</f>
        <v>2</v>
      </c>
      <c r="Q2461" s="28" t="str">
        <f aca="false">TEXT($B2461,"yyyy-mm")</f>
        <v>2022-06</v>
      </c>
      <c r="R2461" s="28" t="n">
        <f aca="false">IF(AND($O2461&gt;=DATE(2025,1,1),$O2461&lt;=DATE(2025,4,30)),1,0)</f>
        <v>0</v>
      </c>
    </row>
    <row r="2462" customFormat="false" ht="15" hidden="false" customHeight="false" outlineLevel="0" collapsed="false">
      <c r="A2462" s="28" t="n">
        <v>264</v>
      </c>
      <c r="B2462" s="29" t="n">
        <v>44834</v>
      </c>
      <c r="C2462" s="28" t="n">
        <v>484900</v>
      </c>
      <c r="D2462" s="28" t="n">
        <v>0</v>
      </c>
      <c r="E2462" s="28" t="n">
        <v>0</v>
      </c>
      <c r="F2462" s="28" t="s">
        <v>345</v>
      </c>
      <c r="G2462" s="28" t="n">
        <v>0</v>
      </c>
      <c r="H2462" s="28" t="n">
        <v>0</v>
      </c>
      <c r="I2462" s="28" t="n">
        <v>0</v>
      </c>
      <c r="J2462" s="28" t="n">
        <v>193</v>
      </c>
      <c r="K2462" s="28" t="n">
        <v>12</v>
      </c>
      <c r="L2462" s="28" t="n">
        <v>1</v>
      </c>
      <c r="M2462" s="28" t="s">
        <v>145</v>
      </c>
      <c r="N2462" s="28" t="s">
        <v>138</v>
      </c>
      <c r="O2462" s="29" t="n">
        <v>44809</v>
      </c>
      <c r="P2462" s="28" t="n">
        <f aca="false">ROUNDDOWN(($B2462-$O2462)/30,0)</f>
        <v>0</v>
      </c>
      <c r="Q2462" s="28" t="str">
        <f aca="false">TEXT($B2462,"yyyy-mm")</f>
        <v>2022-09</v>
      </c>
      <c r="R2462" s="28" t="n">
        <f aca="false">IF(AND($O2462&gt;=DATE(2025,1,1),$O2462&lt;=DATE(2025,4,30)),1,0)</f>
        <v>0</v>
      </c>
    </row>
    <row r="2463" customFormat="false" ht="15" hidden="false" customHeight="false" outlineLevel="0" collapsed="false">
      <c r="A2463" s="28" t="n">
        <v>264</v>
      </c>
      <c r="B2463" s="29" t="n">
        <v>44865</v>
      </c>
      <c r="C2463" s="28" t="n">
        <v>474582.98</v>
      </c>
      <c r="D2463" s="28" t="n">
        <v>0</v>
      </c>
      <c r="E2463" s="28" t="n">
        <v>0</v>
      </c>
      <c r="F2463" s="28" t="s">
        <v>345</v>
      </c>
      <c r="G2463" s="28" t="n">
        <v>0</v>
      </c>
      <c r="H2463" s="28" t="n">
        <v>0</v>
      </c>
      <c r="I2463" s="28" t="n">
        <v>0</v>
      </c>
      <c r="J2463" s="28" t="n">
        <v>193</v>
      </c>
      <c r="K2463" s="28" t="n">
        <v>12</v>
      </c>
      <c r="L2463" s="28" t="n">
        <v>1</v>
      </c>
      <c r="M2463" s="28" t="s">
        <v>145</v>
      </c>
      <c r="N2463" s="28" t="s">
        <v>138</v>
      </c>
      <c r="O2463" s="29" t="n">
        <v>44809</v>
      </c>
      <c r="P2463" s="28" t="n">
        <f aca="false">ROUNDDOWN(($B2463-$O2463)/30,0)</f>
        <v>1</v>
      </c>
      <c r="Q2463" s="28" t="str">
        <f aca="false">TEXT($B2463,"yyyy-mm")</f>
        <v>2022-10</v>
      </c>
      <c r="R2463" s="28" t="n">
        <f aca="false">IF(AND($O2463&gt;=DATE(2025,1,1),$O2463&lt;=DATE(2025,4,30)),1,0)</f>
        <v>0</v>
      </c>
    </row>
    <row r="2464" customFormat="false" ht="15" hidden="false" customHeight="false" outlineLevel="0" collapsed="false">
      <c r="A2464" s="28" t="n">
        <v>264</v>
      </c>
      <c r="B2464" s="29" t="n">
        <v>44895</v>
      </c>
      <c r="C2464" s="28" t="n">
        <v>464265.96</v>
      </c>
      <c r="D2464" s="28" t="n">
        <v>0</v>
      </c>
      <c r="E2464" s="28" t="n">
        <v>0</v>
      </c>
      <c r="F2464" s="28" t="s">
        <v>345</v>
      </c>
      <c r="G2464" s="28" t="n">
        <v>0</v>
      </c>
      <c r="H2464" s="28" t="n">
        <v>0</v>
      </c>
      <c r="I2464" s="28" t="n">
        <v>0</v>
      </c>
      <c r="J2464" s="28" t="n">
        <v>193</v>
      </c>
      <c r="K2464" s="28" t="n">
        <v>12</v>
      </c>
      <c r="L2464" s="28" t="n">
        <v>1</v>
      </c>
      <c r="M2464" s="28" t="s">
        <v>145</v>
      </c>
      <c r="N2464" s="28" t="s">
        <v>138</v>
      </c>
      <c r="O2464" s="29" t="n">
        <v>44809</v>
      </c>
      <c r="P2464" s="28" t="n">
        <f aca="false">ROUNDDOWN(($B2464-$O2464)/30,0)</f>
        <v>2</v>
      </c>
      <c r="Q2464" s="28" t="str">
        <f aca="false">TEXT($B2464,"yyyy-mm")</f>
        <v>2022-11</v>
      </c>
      <c r="R2464" s="28" t="n">
        <f aca="false">IF(AND($O2464&gt;=DATE(2025,1,1),$O2464&lt;=DATE(2025,4,30)),1,0)</f>
        <v>0</v>
      </c>
    </row>
    <row r="2465" customFormat="false" ht="15" hidden="false" customHeight="false" outlineLevel="0" collapsed="false">
      <c r="A2465" s="28" t="n">
        <v>264</v>
      </c>
      <c r="B2465" s="29" t="n">
        <v>44926</v>
      </c>
      <c r="C2465" s="28" t="n">
        <v>453948.94</v>
      </c>
      <c r="D2465" s="28" t="n">
        <v>0</v>
      </c>
      <c r="E2465" s="28" t="n">
        <v>0</v>
      </c>
      <c r="F2465" s="28" t="s">
        <v>345</v>
      </c>
      <c r="G2465" s="28" t="n">
        <v>0</v>
      </c>
      <c r="H2465" s="28" t="n">
        <v>0</v>
      </c>
      <c r="I2465" s="28" t="n">
        <v>0</v>
      </c>
      <c r="J2465" s="28" t="n">
        <v>193</v>
      </c>
      <c r="K2465" s="28" t="n">
        <v>12</v>
      </c>
      <c r="L2465" s="28" t="n">
        <v>1</v>
      </c>
      <c r="M2465" s="28" t="s">
        <v>145</v>
      </c>
      <c r="N2465" s="28" t="s">
        <v>138</v>
      </c>
      <c r="O2465" s="29" t="n">
        <v>44809</v>
      </c>
      <c r="P2465" s="28" t="n">
        <f aca="false">ROUNDDOWN(($B2465-$O2465)/30,0)</f>
        <v>3</v>
      </c>
      <c r="Q2465" s="28" t="str">
        <f aca="false">TEXT($B2465,"yyyy-mm")</f>
        <v>2022-12</v>
      </c>
      <c r="R2465" s="28" t="n">
        <f aca="false">IF(AND($O2465&gt;=DATE(2025,1,1),$O2465&lt;=DATE(2025,4,30)),1,0)</f>
        <v>0</v>
      </c>
    </row>
    <row r="2466" customFormat="false" ht="15" hidden="false" customHeight="false" outlineLevel="0" collapsed="false">
      <c r="A2466" s="28" t="n">
        <v>264</v>
      </c>
      <c r="B2466" s="29" t="n">
        <v>44957</v>
      </c>
      <c r="C2466" s="28" t="n">
        <v>443631.92</v>
      </c>
      <c r="D2466" s="28" t="n">
        <v>0</v>
      </c>
      <c r="E2466" s="28" t="n">
        <v>0</v>
      </c>
      <c r="F2466" s="28" t="s">
        <v>345</v>
      </c>
      <c r="G2466" s="28" t="n">
        <v>0</v>
      </c>
      <c r="H2466" s="28" t="n">
        <v>0</v>
      </c>
      <c r="I2466" s="28" t="n">
        <v>0</v>
      </c>
      <c r="J2466" s="28" t="n">
        <v>193</v>
      </c>
      <c r="K2466" s="28" t="n">
        <v>12</v>
      </c>
      <c r="L2466" s="28" t="n">
        <v>1</v>
      </c>
      <c r="M2466" s="28" t="s">
        <v>145</v>
      </c>
      <c r="N2466" s="28" t="s">
        <v>138</v>
      </c>
      <c r="O2466" s="29" t="n">
        <v>44809</v>
      </c>
      <c r="P2466" s="28" t="n">
        <f aca="false">ROUNDDOWN(($B2466-$O2466)/30,0)</f>
        <v>4</v>
      </c>
      <c r="Q2466" s="28" t="str">
        <f aca="false">TEXT($B2466,"yyyy-mm")</f>
        <v>2023-01</v>
      </c>
      <c r="R2466" s="28" t="n">
        <f aca="false">IF(AND($O2466&gt;=DATE(2025,1,1),$O2466&lt;=DATE(2025,4,30)),1,0)</f>
        <v>0</v>
      </c>
    </row>
    <row r="2467" customFormat="false" ht="15" hidden="false" customHeight="false" outlineLevel="0" collapsed="false">
      <c r="A2467" s="28" t="n">
        <v>264</v>
      </c>
      <c r="B2467" s="29" t="n">
        <v>44985</v>
      </c>
      <c r="C2467" s="28" t="n">
        <v>433314.9</v>
      </c>
      <c r="D2467" s="28" t="n">
        <v>0</v>
      </c>
      <c r="E2467" s="28" t="n">
        <v>0</v>
      </c>
      <c r="F2467" s="28" t="s">
        <v>345</v>
      </c>
      <c r="G2467" s="28" t="n">
        <v>0</v>
      </c>
      <c r="H2467" s="28" t="n">
        <v>0</v>
      </c>
      <c r="I2467" s="28" t="n">
        <v>0</v>
      </c>
      <c r="J2467" s="28" t="n">
        <v>193</v>
      </c>
      <c r="K2467" s="28" t="n">
        <v>12</v>
      </c>
      <c r="L2467" s="28" t="n">
        <v>1</v>
      </c>
      <c r="M2467" s="28" t="s">
        <v>145</v>
      </c>
      <c r="N2467" s="28" t="s">
        <v>138</v>
      </c>
      <c r="O2467" s="29" t="n">
        <v>44809</v>
      </c>
      <c r="P2467" s="28" t="n">
        <f aca="false">ROUNDDOWN(($B2467-$O2467)/30,0)</f>
        <v>5</v>
      </c>
      <c r="Q2467" s="28" t="str">
        <f aca="false">TEXT($B2467,"yyyy-mm")</f>
        <v>2023-02</v>
      </c>
      <c r="R2467" s="28" t="n">
        <f aca="false">IF(AND($O2467&gt;=DATE(2025,1,1),$O2467&lt;=DATE(2025,4,30)),1,0)</f>
        <v>0</v>
      </c>
    </row>
    <row r="2468" customFormat="false" ht="15" hidden="false" customHeight="false" outlineLevel="0" collapsed="false">
      <c r="A2468" s="28" t="n">
        <v>264</v>
      </c>
      <c r="B2468" s="29" t="n">
        <v>45016</v>
      </c>
      <c r="C2468" s="28" t="n">
        <v>422997.88</v>
      </c>
      <c r="D2468" s="28" t="n">
        <v>0</v>
      </c>
      <c r="E2468" s="28" t="n">
        <v>0</v>
      </c>
      <c r="F2468" s="28" t="s">
        <v>345</v>
      </c>
      <c r="G2468" s="28" t="n">
        <v>0</v>
      </c>
      <c r="H2468" s="28" t="n">
        <v>0</v>
      </c>
      <c r="I2468" s="28" t="n">
        <v>0</v>
      </c>
      <c r="J2468" s="28" t="n">
        <v>193</v>
      </c>
      <c r="K2468" s="28" t="n">
        <v>12</v>
      </c>
      <c r="L2468" s="28" t="n">
        <v>1</v>
      </c>
      <c r="M2468" s="28" t="s">
        <v>145</v>
      </c>
      <c r="N2468" s="28" t="s">
        <v>138</v>
      </c>
      <c r="O2468" s="29" t="n">
        <v>44809</v>
      </c>
      <c r="P2468" s="28" t="n">
        <f aca="false">ROUNDDOWN(($B2468-$O2468)/30,0)</f>
        <v>6</v>
      </c>
      <c r="Q2468" s="28" t="str">
        <f aca="false">TEXT($B2468,"yyyy-mm")</f>
        <v>2023-03</v>
      </c>
      <c r="R2468" s="28" t="n">
        <f aca="false">IF(AND($O2468&gt;=DATE(2025,1,1),$O2468&lt;=DATE(2025,4,30)),1,0)</f>
        <v>0</v>
      </c>
    </row>
    <row r="2469" customFormat="false" ht="15" hidden="false" customHeight="false" outlineLevel="0" collapsed="false">
      <c r="A2469" s="28" t="n">
        <v>264</v>
      </c>
      <c r="B2469" s="29" t="n">
        <v>45046</v>
      </c>
      <c r="C2469" s="28" t="n">
        <v>412680.86</v>
      </c>
      <c r="D2469" s="28" t="n">
        <v>0</v>
      </c>
      <c r="E2469" s="28" t="n">
        <v>0</v>
      </c>
      <c r="F2469" s="28" t="s">
        <v>345</v>
      </c>
      <c r="G2469" s="28" t="n">
        <v>0</v>
      </c>
      <c r="H2469" s="28" t="n">
        <v>0</v>
      </c>
      <c r="I2469" s="28" t="n">
        <v>0</v>
      </c>
      <c r="J2469" s="28" t="n">
        <v>193</v>
      </c>
      <c r="K2469" s="28" t="n">
        <v>12</v>
      </c>
      <c r="L2469" s="28" t="n">
        <v>1</v>
      </c>
      <c r="M2469" s="28" t="s">
        <v>145</v>
      </c>
      <c r="N2469" s="28" t="s">
        <v>138</v>
      </c>
      <c r="O2469" s="29" t="n">
        <v>44809</v>
      </c>
      <c r="P2469" s="28" t="n">
        <f aca="false">ROUNDDOWN(($B2469-$O2469)/30,0)</f>
        <v>7</v>
      </c>
      <c r="Q2469" s="28" t="str">
        <f aca="false">TEXT($B2469,"yyyy-mm")</f>
        <v>2023-04</v>
      </c>
      <c r="R2469" s="28" t="n">
        <f aca="false">IF(AND($O2469&gt;=DATE(2025,1,1),$O2469&lt;=DATE(2025,4,30)),1,0)</f>
        <v>0</v>
      </c>
    </row>
    <row r="2470" customFormat="false" ht="15" hidden="false" customHeight="false" outlineLevel="0" collapsed="false">
      <c r="A2470" s="28" t="n">
        <v>264</v>
      </c>
      <c r="B2470" s="29" t="n">
        <v>45077</v>
      </c>
      <c r="C2470" s="28" t="n">
        <v>402363.84</v>
      </c>
      <c r="D2470" s="28" t="n">
        <v>0</v>
      </c>
      <c r="E2470" s="28" t="n">
        <v>0</v>
      </c>
      <c r="F2470" s="28" t="s">
        <v>345</v>
      </c>
      <c r="G2470" s="28" t="n">
        <v>0</v>
      </c>
      <c r="H2470" s="28" t="n">
        <v>0</v>
      </c>
      <c r="I2470" s="28" t="n">
        <v>0</v>
      </c>
      <c r="J2470" s="28" t="n">
        <v>193</v>
      </c>
      <c r="K2470" s="28" t="n">
        <v>12</v>
      </c>
      <c r="L2470" s="28" t="n">
        <v>1</v>
      </c>
      <c r="M2470" s="28" t="s">
        <v>145</v>
      </c>
      <c r="N2470" s="28" t="s">
        <v>138</v>
      </c>
      <c r="O2470" s="29" t="n">
        <v>44809</v>
      </c>
      <c r="P2470" s="28" t="n">
        <f aca="false">ROUNDDOWN(($B2470-$O2470)/30,0)</f>
        <v>8</v>
      </c>
      <c r="Q2470" s="28" t="str">
        <f aca="false">TEXT($B2470,"yyyy-mm")</f>
        <v>2023-05</v>
      </c>
      <c r="R2470" s="28" t="n">
        <f aca="false">IF(AND($O2470&gt;=DATE(2025,1,1),$O2470&lt;=DATE(2025,4,30)),1,0)</f>
        <v>0</v>
      </c>
    </row>
    <row r="2471" customFormat="false" ht="15" hidden="false" customHeight="false" outlineLevel="0" collapsed="false">
      <c r="A2471" s="28" t="n">
        <v>264</v>
      </c>
      <c r="B2471" s="29" t="n">
        <v>45107</v>
      </c>
      <c r="C2471" s="28" t="n">
        <v>392046.82</v>
      </c>
      <c r="D2471" s="28" t="n">
        <v>0</v>
      </c>
      <c r="E2471" s="28" t="n">
        <v>0</v>
      </c>
      <c r="F2471" s="28" t="s">
        <v>345</v>
      </c>
      <c r="G2471" s="28" t="n">
        <v>0</v>
      </c>
      <c r="H2471" s="28" t="n">
        <v>0</v>
      </c>
      <c r="I2471" s="28" t="n">
        <v>0</v>
      </c>
      <c r="J2471" s="28" t="n">
        <v>193</v>
      </c>
      <c r="K2471" s="28" t="n">
        <v>12</v>
      </c>
      <c r="L2471" s="28" t="n">
        <v>1</v>
      </c>
      <c r="M2471" s="28" t="s">
        <v>145</v>
      </c>
      <c r="N2471" s="28" t="s">
        <v>138</v>
      </c>
      <c r="O2471" s="29" t="n">
        <v>44809</v>
      </c>
      <c r="P2471" s="28" t="n">
        <f aca="false">ROUNDDOWN(($B2471-$O2471)/30,0)</f>
        <v>9</v>
      </c>
      <c r="Q2471" s="28" t="str">
        <f aca="false">TEXT($B2471,"yyyy-mm")</f>
        <v>2023-06</v>
      </c>
      <c r="R2471" s="28" t="n">
        <f aca="false">IF(AND($O2471&gt;=DATE(2025,1,1),$O2471&lt;=DATE(2025,4,30)),1,0)</f>
        <v>0</v>
      </c>
    </row>
    <row r="2472" customFormat="false" ht="15" hidden="false" customHeight="false" outlineLevel="0" collapsed="false">
      <c r="A2472" s="28" t="n">
        <v>264</v>
      </c>
      <c r="B2472" s="29" t="n">
        <v>45138</v>
      </c>
      <c r="C2472" s="28" t="n">
        <v>381729.8</v>
      </c>
      <c r="D2472" s="28" t="n">
        <v>0</v>
      </c>
      <c r="E2472" s="28" t="n">
        <v>0</v>
      </c>
      <c r="F2472" s="28" t="s">
        <v>345</v>
      </c>
      <c r="G2472" s="28" t="n">
        <v>0</v>
      </c>
      <c r="H2472" s="28" t="n">
        <v>0</v>
      </c>
      <c r="I2472" s="28" t="n">
        <v>0</v>
      </c>
      <c r="J2472" s="28" t="n">
        <v>193</v>
      </c>
      <c r="K2472" s="28" t="n">
        <v>12</v>
      </c>
      <c r="L2472" s="28" t="n">
        <v>1</v>
      </c>
      <c r="M2472" s="28" t="s">
        <v>145</v>
      </c>
      <c r="N2472" s="28" t="s">
        <v>138</v>
      </c>
      <c r="O2472" s="29" t="n">
        <v>44809</v>
      </c>
      <c r="P2472" s="28" t="n">
        <f aca="false">ROUNDDOWN(($B2472-$O2472)/30,0)</f>
        <v>10</v>
      </c>
      <c r="Q2472" s="28" t="str">
        <f aca="false">TEXT($B2472,"yyyy-mm")</f>
        <v>2023-07</v>
      </c>
      <c r="R2472" s="28" t="n">
        <f aca="false">IF(AND($O2472&gt;=DATE(2025,1,1),$O2472&lt;=DATE(2025,4,30)),1,0)</f>
        <v>0</v>
      </c>
    </row>
    <row r="2473" customFormat="false" ht="15" hidden="false" customHeight="false" outlineLevel="0" collapsed="false">
      <c r="A2473" s="28" t="n">
        <v>264</v>
      </c>
      <c r="B2473" s="29" t="n">
        <v>45169</v>
      </c>
      <c r="C2473" s="28" t="n">
        <v>371412.78</v>
      </c>
      <c r="D2473" s="28" t="n">
        <v>0</v>
      </c>
      <c r="E2473" s="28" t="n">
        <v>0</v>
      </c>
      <c r="F2473" s="28" t="s">
        <v>345</v>
      </c>
      <c r="G2473" s="28" t="n">
        <v>0</v>
      </c>
      <c r="H2473" s="28" t="n">
        <v>0</v>
      </c>
      <c r="I2473" s="28" t="n">
        <v>0</v>
      </c>
      <c r="J2473" s="28" t="n">
        <v>193</v>
      </c>
      <c r="K2473" s="28" t="n">
        <v>12</v>
      </c>
      <c r="L2473" s="28" t="n">
        <v>1</v>
      </c>
      <c r="M2473" s="28" t="s">
        <v>145</v>
      </c>
      <c r="N2473" s="28" t="s">
        <v>138</v>
      </c>
      <c r="O2473" s="29" t="n">
        <v>44809</v>
      </c>
      <c r="P2473" s="28" t="n">
        <f aca="false">ROUNDDOWN(($B2473-$O2473)/30,0)</f>
        <v>12</v>
      </c>
      <c r="Q2473" s="28" t="str">
        <f aca="false">TEXT($B2473,"yyyy-mm")</f>
        <v>2023-08</v>
      </c>
      <c r="R2473" s="28" t="n">
        <f aca="false">IF(AND($O2473&gt;=DATE(2025,1,1),$O2473&lt;=DATE(2025,4,30)),1,0)</f>
        <v>0</v>
      </c>
    </row>
    <row r="2474" customFormat="false" ht="15" hidden="false" customHeight="false" outlineLevel="0" collapsed="false">
      <c r="A2474" s="28" t="n">
        <v>264</v>
      </c>
      <c r="B2474" s="29" t="n">
        <v>45199</v>
      </c>
      <c r="C2474" s="28" t="n">
        <v>361095.76</v>
      </c>
      <c r="D2474" s="28" t="n">
        <v>0</v>
      </c>
      <c r="E2474" s="28" t="n">
        <v>0</v>
      </c>
      <c r="F2474" s="28" t="s">
        <v>345</v>
      </c>
      <c r="G2474" s="28" t="n">
        <v>0</v>
      </c>
      <c r="H2474" s="28" t="n">
        <v>0</v>
      </c>
      <c r="I2474" s="28" t="n">
        <v>0</v>
      </c>
      <c r="J2474" s="28" t="n">
        <v>193</v>
      </c>
      <c r="K2474" s="28" t="n">
        <v>12</v>
      </c>
      <c r="L2474" s="28" t="n">
        <v>1</v>
      </c>
      <c r="M2474" s="28" t="s">
        <v>145</v>
      </c>
      <c r="N2474" s="28" t="s">
        <v>138</v>
      </c>
      <c r="O2474" s="29" t="n">
        <v>44809</v>
      </c>
      <c r="P2474" s="28" t="n">
        <f aca="false">ROUNDDOWN(($B2474-$O2474)/30,0)</f>
        <v>13</v>
      </c>
      <c r="Q2474" s="28" t="str">
        <f aca="false">TEXT($B2474,"yyyy-mm")</f>
        <v>2023-09</v>
      </c>
      <c r="R2474" s="28" t="n">
        <f aca="false">IF(AND($O2474&gt;=DATE(2025,1,1),$O2474&lt;=DATE(2025,4,30)),1,0)</f>
        <v>0</v>
      </c>
    </row>
    <row r="2475" customFormat="false" ht="15" hidden="false" customHeight="false" outlineLevel="0" collapsed="false">
      <c r="A2475" s="28" t="n">
        <v>264</v>
      </c>
      <c r="B2475" s="29" t="n">
        <v>45230</v>
      </c>
      <c r="C2475" s="28" t="n">
        <v>350778.74</v>
      </c>
      <c r="D2475" s="28" t="n">
        <v>0</v>
      </c>
      <c r="E2475" s="28" t="n">
        <v>0</v>
      </c>
      <c r="F2475" s="28" t="s">
        <v>345</v>
      </c>
      <c r="G2475" s="28" t="n">
        <v>0</v>
      </c>
      <c r="H2475" s="28" t="n">
        <v>0</v>
      </c>
      <c r="I2475" s="28" t="n">
        <v>0</v>
      </c>
      <c r="J2475" s="28" t="n">
        <v>193</v>
      </c>
      <c r="K2475" s="28" t="n">
        <v>12</v>
      </c>
      <c r="L2475" s="28" t="n">
        <v>1</v>
      </c>
      <c r="M2475" s="28" t="s">
        <v>145</v>
      </c>
      <c r="N2475" s="28" t="s">
        <v>138</v>
      </c>
      <c r="O2475" s="29" t="n">
        <v>44809</v>
      </c>
      <c r="P2475" s="28" t="n">
        <f aca="false">ROUNDDOWN(($B2475-$O2475)/30,0)</f>
        <v>14</v>
      </c>
      <c r="Q2475" s="28" t="str">
        <f aca="false">TEXT($B2475,"yyyy-mm")</f>
        <v>2023-10</v>
      </c>
      <c r="R2475" s="28" t="n">
        <f aca="false">IF(AND($O2475&gt;=DATE(2025,1,1),$O2475&lt;=DATE(2025,4,30)),1,0)</f>
        <v>0</v>
      </c>
    </row>
    <row r="2476" customFormat="false" ht="15" hidden="false" customHeight="false" outlineLevel="0" collapsed="false">
      <c r="A2476" s="28" t="n">
        <v>264</v>
      </c>
      <c r="B2476" s="29" t="n">
        <v>45260</v>
      </c>
      <c r="C2476" s="28" t="n">
        <v>340461.72</v>
      </c>
      <c r="D2476" s="28" t="n">
        <v>0</v>
      </c>
      <c r="E2476" s="28" t="n">
        <v>0</v>
      </c>
      <c r="F2476" s="28" t="s">
        <v>345</v>
      </c>
      <c r="G2476" s="28" t="n">
        <v>0</v>
      </c>
      <c r="H2476" s="28" t="n">
        <v>0</v>
      </c>
      <c r="I2476" s="28" t="n">
        <v>0</v>
      </c>
      <c r="J2476" s="28" t="n">
        <v>193</v>
      </c>
      <c r="K2476" s="28" t="n">
        <v>12</v>
      </c>
      <c r="L2476" s="28" t="n">
        <v>1</v>
      </c>
      <c r="M2476" s="28" t="s">
        <v>145</v>
      </c>
      <c r="N2476" s="28" t="s">
        <v>138</v>
      </c>
      <c r="O2476" s="29" t="n">
        <v>44809</v>
      </c>
      <c r="P2476" s="28" t="n">
        <f aca="false">ROUNDDOWN(($B2476-$O2476)/30,0)</f>
        <v>15</v>
      </c>
      <c r="Q2476" s="28" t="str">
        <f aca="false">TEXT($B2476,"yyyy-mm")</f>
        <v>2023-11</v>
      </c>
      <c r="R2476" s="28" t="n">
        <f aca="false">IF(AND($O2476&gt;=DATE(2025,1,1),$O2476&lt;=DATE(2025,4,30)),1,0)</f>
        <v>0</v>
      </c>
    </row>
    <row r="2477" customFormat="false" ht="15" hidden="false" customHeight="false" outlineLevel="0" collapsed="false">
      <c r="A2477" s="28" t="n">
        <v>264</v>
      </c>
      <c r="B2477" s="29" t="n">
        <v>45291</v>
      </c>
      <c r="C2477" s="28" t="n">
        <v>330144.7</v>
      </c>
      <c r="D2477" s="28" t="n">
        <v>0</v>
      </c>
      <c r="E2477" s="28" t="n">
        <v>0</v>
      </c>
      <c r="F2477" s="28" t="s">
        <v>345</v>
      </c>
      <c r="G2477" s="28" t="n">
        <v>0</v>
      </c>
      <c r="H2477" s="28" t="n">
        <v>0</v>
      </c>
      <c r="I2477" s="28" t="n">
        <v>0</v>
      </c>
      <c r="J2477" s="28" t="n">
        <v>193</v>
      </c>
      <c r="K2477" s="28" t="n">
        <v>12</v>
      </c>
      <c r="L2477" s="28" t="n">
        <v>1</v>
      </c>
      <c r="M2477" s="28" t="s">
        <v>145</v>
      </c>
      <c r="N2477" s="28" t="s">
        <v>138</v>
      </c>
      <c r="O2477" s="29" t="n">
        <v>44809</v>
      </c>
      <c r="P2477" s="28" t="n">
        <f aca="false">ROUNDDOWN(($B2477-$O2477)/30,0)</f>
        <v>16</v>
      </c>
      <c r="Q2477" s="28" t="str">
        <f aca="false">TEXT($B2477,"yyyy-mm")</f>
        <v>2023-12</v>
      </c>
      <c r="R2477" s="28" t="n">
        <f aca="false">IF(AND($O2477&gt;=DATE(2025,1,1),$O2477&lt;=DATE(2025,4,30)),1,0)</f>
        <v>0</v>
      </c>
    </row>
    <row r="2478" customFormat="false" ht="15" hidden="false" customHeight="false" outlineLevel="0" collapsed="false">
      <c r="A2478" s="28" t="n">
        <v>264</v>
      </c>
      <c r="B2478" s="29" t="n">
        <v>45322</v>
      </c>
      <c r="C2478" s="28" t="n">
        <v>319827.68</v>
      </c>
      <c r="D2478" s="28" t="n">
        <v>0</v>
      </c>
      <c r="E2478" s="28" t="n">
        <v>0</v>
      </c>
      <c r="F2478" s="28" t="s">
        <v>345</v>
      </c>
      <c r="G2478" s="28" t="n">
        <v>0</v>
      </c>
      <c r="H2478" s="28" t="n">
        <v>0</v>
      </c>
      <c r="I2478" s="28" t="n">
        <v>0</v>
      </c>
      <c r="J2478" s="28" t="n">
        <v>193</v>
      </c>
      <c r="K2478" s="28" t="n">
        <v>12</v>
      </c>
      <c r="L2478" s="28" t="n">
        <v>1</v>
      </c>
      <c r="M2478" s="28" t="s">
        <v>145</v>
      </c>
      <c r="N2478" s="28" t="s">
        <v>138</v>
      </c>
      <c r="O2478" s="29" t="n">
        <v>44809</v>
      </c>
      <c r="P2478" s="28" t="n">
        <f aca="false">ROUNDDOWN(($B2478-$O2478)/30,0)</f>
        <v>17</v>
      </c>
      <c r="Q2478" s="28" t="str">
        <f aca="false">TEXT($B2478,"yyyy-mm")</f>
        <v>2024-01</v>
      </c>
      <c r="R2478" s="28" t="n">
        <f aca="false">IF(AND($O2478&gt;=DATE(2025,1,1),$O2478&lt;=DATE(2025,4,30)),1,0)</f>
        <v>0</v>
      </c>
    </row>
    <row r="2479" customFormat="false" ht="15" hidden="false" customHeight="false" outlineLevel="0" collapsed="false">
      <c r="A2479" s="28" t="n">
        <v>264</v>
      </c>
      <c r="B2479" s="29" t="n">
        <v>45351</v>
      </c>
      <c r="C2479" s="28" t="n">
        <v>309510.66</v>
      </c>
      <c r="D2479" s="28" t="n">
        <v>0</v>
      </c>
      <c r="E2479" s="28" t="n">
        <v>0</v>
      </c>
      <c r="F2479" s="28" t="s">
        <v>345</v>
      </c>
      <c r="G2479" s="28" t="n">
        <v>0</v>
      </c>
      <c r="H2479" s="28" t="n">
        <v>0</v>
      </c>
      <c r="I2479" s="28" t="n">
        <v>0</v>
      </c>
      <c r="J2479" s="28" t="n">
        <v>193</v>
      </c>
      <c r="K2479" s="28" t="n">
        <v>12</v>
      </c>
      <c r="L2479" s="28" t="n">
        <v>1</v>
      </c>
      <c r="M2479" s="28" t="s">
        <v>145</v>
      </c>
      <c r="N2479" s="28" t="s">
        <v>138</v>
      </c>
      <c r="O2479" s="29" t="n">
        <v>44809</v>
      </c>
      <c r="P2479" s="28" t="n">
        <f aca="false">ROUNDDOWN(($B2479-$O2479)/30,0)</f>
        <v>18</v>
      </c>
      <c r="Q2479" s="28" t="str">
        <f aca="false">TEXT($B2479,"yyyy-mm")</f>
        <v>2024-02</v>
      </c>
      <c r="R2479" s="28" t="n">
        <f aca="false">IF(AND($O2479&gt;=DATE(2025,1,1),$O2479&lt;=DATE(2025,4,30)),1,0)</f>
        <v>0</v>
      </c>
    </row>
    <row r="2480" customFormat="false" ht="15" hidden="false" customHeight="false" outlineLevel="0" collapsed="false">
      <c r="A2480" s="28" t="n">
        <v>264</v>
      </c>
      <c r="B2480" s="29" t="n">
        <v>45382</v>
      </c>
      <c r="C2480" s="28" t="n">
        <v>299193.64</v>
      </c>
      <c r="D2480" s="28" t="n">
        <v>0</v>
      </c>
      <c r="E2480" s="28" t="n">
        <v>0</v>
      </c>
      <c r="F2480" s="28" t="s">
        <v>345</v>
      </c>
      <c r="G2480" s="28" t="n">
        <v>0</v>
      </c>
      <c r="H2480" s="28" t="n">
        <v>0</v>
      </c>
      <c r="I2480" s="28" t="n">
        <v>0</v>
      </c>
      <c r="J2480" s="28" t="n">
        <v>193</v>
      </c>
      <c r="K2480" s="28" t="n">
        <v>12</v>
      </c>
      <c r="L2480" s="28" t="n">
        <v>1</v>
      </c>
      <c r="M2480" s="28" t="s">
        <v>145</v>
      </c>
      <c r="N2480" s="28" t="s">
        <v>138</v>
      </c>
      <c r="O2480" s="29" t="n">
        <v>44809</v>
      </c>
      <c r="P2480" s="28" t="n">
        <f aca="false">ROUNDDOWN(($B2480-$O2480)/30,0)</f>
        <v>19</v>
      </c>
      <c r="Q2480" s="28" t="str">
        <f aca="false">TEXT($B2480,"yyyy-mm")</f>
        <v>2024-03</v>
      </c>
      <c r="R2480" s="28" t="n">
        <f aca="false">IF(AND($O2480&gt;=DATE(2025,1,1),$O2480&lt;=DATE(2025,4,30)),1,0)</f>
        <v>0</v>
      </c>
    </row>
    <row r="2481" customFormat="false" ht="15" hidden="false" customHeight="false" outlineLevel="0" collapsed="false">
      <c r="A2481" s="28" t="n">
        <v>264</v>
      </c>
      <c r="B2481" s="29" t="n">
        <v>45412</v>
      </c>
      <c r="C2481" s="28" t="n">
        <v>288876.62</v>
      </c>
      <c r="D2481" s="28" t="n">
        <v>0</v>
      </c>
      <c r="E2481" s="28" t="n">
        <v>0</v>
      </c>
      <c r="F2481" s="28" t="s">
        <v>345</v>
      </c>
      <c r="G2481" s="28" t="n">
        <v>0</v>
      </c>
      <c r="H2481" s="28" t="n">
        <v>0</v>
      </c>
      <c r="I2481" s="28" t="n">
        <v>0</v>
      </c>
      <c r="J2481" s="28" t="n">
        <v>193</v>
      </c>
      <c r="K2481" s="28" t="n">
        <v>12</v>
      </c>
      <c r="L2481" s="28" t="n">
        <v>1</v>
      </c>
      <c r="M2481" s="28" t="s">
        <v>145</v>
      </c>
      <c r="N2481" s="28" t="s">
        <v>138</v>
      </c>
      <c r="O2481" s="29" t="n">
        <v>44809</v>
      </c>
      <c r="P2481" s="28" t="n">
        <f aca="false">ROUNDDOWN(($B2481-$O2481)/30,0)</f>
        <v>20</v>
      </c>
      <c r="Q2481" s="28" t="str">
        <f aca="false">TEXT($B2481,"yyyy-mm")</f>
        <v>2024-04</v>
      </c>
      <c r="R2481" s="28" t="n">
        <f aca="false">IF(AND($O2481&gt;=DATE(2025,1,1),$O2481&lt;=DATE(2025,4,30)),1,0)</f>
        <v>0</v>
      </c>
    </row>
    <row r="2482" customFormat="false" ht="15" hidden="false" customHeight="false" outlineLevel="0" collapsed="false">
      <c r="A2482" s="28" t="n">
        <v>264</v>
      </c>
      <c r="B2482" s="29" t="n">
        <v>45443</v>
      </c>
      <c r="C2482" s="28" t="n">
        <v>278559.6</v>
      </c>
      <c r="D2482" s="28" t="n">
        <v>0</v>
      </c>
      <c r="E2482" s="28" t="n">
        <v>0</v>
      </c>
      <c r="F2482" s="28" t="s">
        <v>345</v>
      </c>
      <c r="G2482" s="28" t="n">
        <v>0</v>
      </c>
      <c r="H2482" s="28" t="n">
        <v>0</v>
      </c>
      <c r="I2482" s="28" t="n">
        <v>0</v>
      </c>
      <c r="J2482" s="28" t="n">
        <v>193</v>
      </c>
      <c r="K2482" s="28" t="n">
        <v>12</v>
      </c>
      <c r="L2482" s="28" t="n">
        <v>1</v>
      </c>
      <c r="M2482" s="28" t="s">
        <v>145</v>
      </c>
      <c r="N2482" s="28" t="s">
        <v>138</v>
      </c>
      <c r="O2482" s="29" t="n">
        <v>44809</v>
      </c>
      <c r="P2482" s="28" t="n">
        <f aca="false">ROUNDDOWN(($B2482-$O2482)/30,0)</f>
        <v>21</v>
      </c>
      <c r="Q2482" s="28" t="str">
        <f aca="false">TEXT($B2482,"yyyy-mm")</f>
        <v>2024-05</v>
      </c>
      <c r="R2482" s="28" t="n">
        <f aca="false">IF(AND($O2482&gt;=DATE(2025,1,1),$O2482&lt;=DATE(2025,4,30)),1,0)</f>
        <v>0</v>
      </c>
    </row>
    <row r="2483" customFormat="false" ht="15" hidden="false" customHeight="false" outlineLevel="0" collapsed="false">
      <c r="A2483" s="28" t="n">
        <v>264</v>
      </c>
      <c r="B2483" s="29" t="n">
        <v>45473</v>
      </c>
      <c r="C2483" s="28" t="n">
        <v>268242.58</v>
      </c>
      <c r="D2483" s="28" t="n">
        <v>0</v>
      </c>
      <c r="E2483" s="28" t="n">
        <v>0</v>
      </c>
      <c r="F2483" s="28" t="s">
        <v>345</v>
      </c>
      <c r="G2483" s="28" t="n">
        <v>0</v>
      </c>
      <c r="H2483" s="28" t="n">
        <v>0</v>
      </c>
      <c r="I2483" s="28" t="n">
        <v>0</v>
      </c>
      <c r="J2483" s="28" t="n">
        <v>193</v>
      </c>
      <c r="K2483" s="28" t="n">
        <v>12</v>
      </c>
      <c r="L2483" s="28" t="n">
        <v>1</v>
      </c>
      <c r="M2483" s="28" t="s">
        <v>145</v>
      </c>
      <c r="N2483" s="28" t="s">
        <v>138</v>
      </c>
      <c r="O2483" s="29" t="n">
        <v>44809</v>
      </c>
      <c r="P2483" s="28" t="n">
        <f aca="false">ROUNDDOWN(($B2483-$O2483)/30,0)</f>
        <v>22</v>
      </c>
      <c r="Q2483" s="28" t="str">
        <f aca="false">TEXT($B2483,"yyyy-mm")</f>
        <v>2024-06</v>
      </c>
      <c r="R2483" s="28" t="n">
        <f aca="false">IF(AND($O2483&gt;=DATE(2025,1,1),$O2483&lt;=DATE(2025,4,30)),1,0)</f>
        <v>0</v>
      </c>
    </row>
    <row r="2484" customFormat="false" ht="15" hidden="false" customHeight="false" outlineLevel="0" collapsed="false">
      <c r="A2484" s="28" t="n">
        <v>264</v>
      </c>
      <c r="B2484" s="29" t="n">
        <v>45504</v>
      </c>
      <c r="C2484" s="28" t="n">
        <v>257925.56</v>
      </c>
      <c r="D2484" s="28" t="n">
        <v>0</v>
      </c>
      <c r="E2484" s="28" t="n">
        <v>0</v>
      </c>
      <c r="F2484" s="28" t="s">
        <v>345</v>
      </c>
      <c r="G2484" s="28" t="n">
        <v>0</v>
      </c>
      <c r="H2484" s="28" t="n">
        <v>0</v>
      </c>
      <c r="I2484" s="28" t="n">
        <v>0</v>
      </c>
      <c r="J2484" s="28" t="n">
        <v>193</v>
      </c>
      <c r="K2484" s="28" t="n">
        <v>12</v>
      </c>
      <c r="L2484" s="28" t="n">
        <v>1</v>
      </c>
      <c r="M2484" s="28" t="s">
        <v>145</v>
      </c>
      <c r="N2484" s="28" t="s">
        <v>138</v>
      </c>
      <c r="O2484" s="29" t="n">
        <v>44809</v>
      </c>
      <c r="P2484" s="28" t="n">
        <f aca="false">ROUNDDOWN(($B2484-$O2484)/30,0)</f>
        <v>23</v>
      </c>
      <c r="Q2484" s="28" t="str">
        <f aca="false">TEXT($B2484,"yyyy-mm")</f>
        <v>2024-07</v>
      </c>
      <c r="R2484" s="28" t="n">
        <f aca="false">IF(AND($O2484&gt;=DATE(2025,1,1),$O2484&lt;=DATE(2025,4,30)),1,0)</f>
        <v>0</v>
      </c>
    </row>
    <row r="2485" customFormat="false" ht="15" hidden="false" customHeight="false" outlineLevel="0" collapsed="false">
      <c r="A2485" s="28" t="n">
        <v>264</v>
      </c>
      <c r="B2485" s="29" t="n">
        <v>45535</v>
      </c>
      <c r="C2485" s="28" t="n">
        <v>247608.54</v>
      </c>
      <c r="D2485" s="28" t="n">
        <v>0</v>
      </c>
      <c r="E2485" s="28" t="n">
        <v>0</v>
      </c>
      <c r="F2485" s="28" t="s">
        <v>345</v>
      </c>
      <c r="G2485" s="28" t="n">
        <v>0</v>
      </c>
      <c r="H2485" s="28" t="n">
        <v>0</v>
      </c>
      <c r="I2485" s="28" t="n">
        <v>0</v>
      </c>
      <c r="J2485" s="28" t="n">
        <v>193</v>
      </c>
      <c r="K2485" s="28" t="n">
        <v>12</v>
      </c>
      <c r="L2485" s="28" t="n">
        <v>1</v>
      </c>
      <c r="M2485" s="28" t="s">
        <v>145</v>
      </c>
      <c r="N2485" s="28" t="s">
        <v>138</v>
      </c>
      <c r="O2485" s="29" t="n">
        <v>44809</v>
      </c>
      <c r="P2485" s="28" t="n">
        <f aca="false">ROUNDDOWN(($B2485-$O2485)/30,0)</f>
        <v>24</v>
      </c>
      <c r="Q2485" s="28" t="str">
        <f aca="false">TEXT($B2485,"yyyy-mm")</f>
        <v>2024-08</v>
      </c>
      <c r="R2485" s="28" t="n">
        <f aca="false">IF(AND($O2485&gt;=DATE(2025,1,1),$O2485&lt;=DATE(2025,4,30)),1,0)</f>
        <v>0</v>
      </c>
    </row>
    <row r="2486" customFormat="false" ht="15" hidden="false" customHeight="false" outlineLevel="0" collapsed="false">
      <c r="A2486" s="28" t="n">
        <v>264</v>
      </c>
      <c r="B2486" s="29" t="n">
        <v>45565</v>
      </c>
      <c r="C2486" s="28" t="n">
        <v>237291.52</v>
      </c>
      <c r="D2486" s="28" t="n">
        <v>0</v>
      </c>
      <c r="E2486" s="28" t="n">
        <v>0</v>
      </c>
      <c r="F2486" s="28" t="s">
        <v>345</v>
      </c>
      <c r="G2486" s="28" t="n">
        <v>0</v>
      </c>
      <c r="H2486" s="28" t="n">
        <v>0</v>
      </c>
      <c r="I2486" s="28" t="n">
        <v>0</v>
      </c>
      <c r="J2486" s="28" t="n">
        <v>193</v>
      </c>
      <c r="K2486" s="28" t="n">
        <v>12</v>
      </c>
      <c r="L2486" s="28" t="n">
        <v>1</v>
      </c>
      <c r="M2486" s="28" t="s">
        <v>145</v>
      </c>
      <c r="N2486" s="28" t="s">
        <v>138</v>
      </c>
      <c r="O2486" s="29" t="n">
        <v>44809</v>
      </c>
      <c r="P2486" s="28" t="n">
        <f aca="false">ROUNDDOWN(($B2486-$O2486)/30,0)</f>
        <v>25</v>
      </c>
      <c r="Q2486" s="28" t="str">
        <f aca="false">TEXT($B2486,"yyyy-mm")</f>
        <v>2024-09</v>
      </c>
      <c r="R2486" s="28" t="n">
        <f aca="false">IF(AND($O2486&gt;=DATE(2025,1,1),$O2486&lt;=DATE(2025,4,30)),1,0)</f>
        <v>0</v>
      </c>
    </row>
    <row r="2487" customFormat="false" ht="15" hidden="false" customHeight="false" outlineLevel="0" collapsed="false">
      <c r="A2487" s="28" t="n">
        <v>264</v>
      </c>
      <c r="B2487" s="29" t="n">
        <v>45596</v>
      </c>
      <c r="C2487" s="28" t="n">
        <v>226974.5</v>
      </c>
      <c r="D2487" s="28" t="n">
        <v>0</v>
      </c>
      <c r="E2487" s="28" t="n">
        <v>0</v>
      </c>
      <c r="F2487" s="28" t="s">
        <v>345</v>
      </c>
      <c r="G2487" s="28" t="n">
        <v>0</v>
      </c>
      <c r="H2487" s="28" t="n">
        <v>0</v>
      </c>
      <c r="I2487" s="28" t="n">
        <v>0</v>
      </c>
      <c r="J2487" s="28" t="n">
        <v>193</v>
      </c>
      <c r="K2487" s="28" t="n">
        <v>12</v>
      </c>
      <c r="L2487" s="28" t="n">
        <v>1</v>
      </c>
      <c r="M2487" s="28" t="s">
        <v>145</v>
      </c>
      <c r="N2487" s="28" t="s">
        <v>138</v>
      </c>
      <c r="O2487" s="29" t="n">
        <v>44809</v>
      </c>
      <c r="P2487" s="28" t="n">
        <f aca="false">ROUNDDOWN(($B2487-$O2487)/30,0)</f>
        <v>26</v>
      </c>
      <c r="Q2487" s="28" t="str">
        <f aca="false">TEXT($B2487,"yyyy-mm")</f>
        <v>2024-10</v>
      </c>
      <c r="R2487" s="28" t="n">
        <f aca="false">IF(AND($O2487&gt;=DATE(2025,1,1),$O2487&lt;=DATE(2025,4,30)),1,0)</f>
        <v>0</v>
      </c>
    </row>
    <row r="2488" customFormat="false" ht="15" hidden="false" customHeight="false" outlineLevel="0" collapsed="false">
      <c r="A2488" s="28" t="n">
        <v>264</v>
      </c>
      <c r="B2488" s="29" t="n">
        <v>45626</v>
      </c>
      <c r="C2488" s="28" t="n">
        <v>216657.48</v>
      </c>
      <c r="D2488" s="28" t="n">
        <v>0</v>
      </c>
      <c r="E2488" s="28" t="n">
        <v>0</v>
      </c>
      <c r="F2488" s="28" t="s">
        <v>345</v>
      </c>
      <c r="G2488" s="28" t="n">
        <v>0</v>
      </c>
      <c r="H2488" s="28" t="n">
        <v>0</v>
      </c>
      <c r="I2488" s="28" t="n">
        <v>0</v>
      </c>
      <c r="J2488" s="28" t="n">
        <v>193</v>
      </c>
      <c r="K2488" s="28" t="n">
        <v>12</v>
      </c>
      <c r="L2488" s="28" t="n">
        <v>1</v>
      </c>
      <c r="M2488" s="28" t="s">
        <v>145</v>
      </c>
      <c r="N2488" s="28" t="s">
        <v>138</v>
      </c>
      <c r="O2488" s="29" t="n">
        <v>44809</v>
      </c>
      <c r="P2488" s="28" t="n">
        <f aca="false">ROUNDDOWN(($B2488-$O2488)/30,0)</f>
        <v>27</v>
      </c>
      <c r="Q2488" s="28" t="str">
        <f aca="false">TEXT($B2488,"yyyy-mm")</f>
        <v>2024-11</v>
      </c>
      <c r="R2488" s="28" t="n">
        <f aca="false">IF(AND($O2488&gt;=DATE(2025,1,1),$O2488&lt;=DATE(2025,4,30)),1,0)</f>
        <v>0</v>
      </c>
    </row>
    <row r="2489" customFormat="false" ht="15" hidden="false" customHeight="false" outlineLevel="0" collapsed="false">
      <c r="A2489" s="28" t="n">
        <v>264</v>
      </c>
      <c r="B2489" s="29" t="n">
        <v>45657</v>
      </c>
      <c r="C2489" s="28" t="n">
        <v>206340.46</v>
      </c>
      <c r="D2489" s="28" t="n">
        <v>0</v>
      </c>
      <c r="E2489" s="28" t="n">
        <v>0</v>
      </c>
      <c r="F2489" s="28" t="s">
        <v>345</v>
      </c>
      <c r="G2489" s="28" t="n">
        <v>0</v>
      </c>
      <c r="H2489" s="28" t="n">
        <v>0</v>
      </c>
      <c r="I2489" s="28" t="n">
        <v>0</v>
      </c>
      <c r="J2489" s="28" t="n">
        <v>193</v>
      </c>
      <c r="K2489" s="28" t="n">
        <v>12</v>
      </c>
      <c r="L2489" s="28" t="n">
        <v>1</v>
      </c>
      <c r="M2489" s="28" t="s">
        <v>145</v>
      </c>
      <c r="N2489" s="28" t="s">
        <v>138</v>
      </c>
      <c r="O2489" s="29" t="n">
        <v>44809</v>
      </c>
      <c r="P2489" s="28" t="n">
        <f aca="false">ROUNDDOWN(($B2489-$O2489)/30,0)</f>
        <v>28</v>
      </c>
      <c r="Q2489" s="28" t="str">
        <f aca="false">TEXT($B2489,"yyyy-mm")</f>
        <v>2024-12</v>
      </c>
      <c r="R2489" s="28" t="n">
        <f aca="false">IF(AND($O2489&gt;=DATE(2025,1,1),$O2489&lt;=DATE(2025,4,30)),1,0)</f>
        <v>0</v>
      </c>
    </row>
    <row r="2490" customFormat="false" ht="15" hidden="false" customHeight="false" outlineLevel="0" collapsed="false">
      <c r="A2490" s="28" t="n">
        <v>264</v>
      </c>
      <c r="B2490" s="29" t="n">
        <v>45688</v>
      </c>
      <c r="C2490" s="28" t="n">
        <v>196023.44</v>
      </c>
      <c r="D2490" s="28" t="n">
        <v>0</v>
      </c>
      <c r="E2490" s="28" t="n">
        <v>0</v>
      </c>
      <c r="F2490" s="28" t="s">
        <v>345</v>
      </c>
      <c r="G2490" s="28" t="n">
        <v>0</v>
      </c>
      <c r="H2490" s="28" t="n">
        <v>0</v>
      </c>
      <c r="I2490" s="28" t="n">
        <v>0</v>
      </c>
      <c r="J2490" s="28" t="n">
        <v>193</v>
      </c>
      <c r="K2490" s="28" t="n">
        <v>12</v>
      </c>
      <c r="L2490" s="28" t="n">
        <v>1</v>
      </c>
      <c r="M2490" s="28" t="s">
        <v>145</v>
      </c>
      <c r="N2490" s="28" t="s">
        <v>138</v>
      </c>
      <c r="O2490" s="29" t="n">
        <v>44809</v>
      </c>
      <c r="P2490" s="28" t="n">
        <f aca="false">ROUNDDOWN(($B2490-$O2490)/30,0)</f>
        <v>29</v>
      </c>
      <c r="Q2490" s="28" t="str">
        <f aca="false">TEXT($B2490,"yyyy-mm")</f>
        <v>2025-01</v>
      </c>
      <c r="R2490" s="28" t="n">
        <f aca="false">IF(AND($O2490&gt;=DATE(2025,1,1),$O2490&lt;=DATE(2025,4,30)),1,0)</f>
        <v>0</v>
      </c>
    </row>
    <row r="2491" customFormat="false" ht="15" hidden="false" customHeight="false" outlineLevel="0" collapsed="false">
      <c r="A2491" s="28" t="n">
        <v>264</v>
      </c>
      <c r="B2491" s="29" t="n">
        <v>45716</v>
      </c>
      <c r="C2491" s="28" t="n">
        <v>185706.42</v>
      </c>
      <c r="D2491" s="28" t="n">
        <v>0</v>
      </c>
      <c r="E2491" s="28" t="n">
        <v>0</v>
      </c>
      <c r="F2491" s="28" t="s">
        <v>345</v>
      </c>
      <c r="G2491" s="28" t="n">
        <v>0</v>
      </c>
      <c r="H2491" s="28" t="n">
        <v>0</v>
      </c>
      <c r="I2491" s="28" t="n">
        <v>0</v>
      </c>
      <c r="J2491" s="28" t="n">
        <v>193</v>
      </c>
      <c r="K2491" s="28" t="n">
        <v>12</v>
      </c>
      <c r="L2491" s="28" t="n">
        <v>1</v>
      </c>
      <c r="M2491" s="28" t="s">
        <v>145</v>
      </c>
      <c r="N2491" s="28" t="s">
        <v>138</v>
      </c>
      <c r="O2491" s="29" t="n">
        <v>44809</v>
      </c>
      <c r="P2491" s="28" t="n">
        <f aca="false">ROUNDDOWN(($B2491-$O2491)/30,0)</f>
        <v>30</v>
      </c>
      <c r="Q2491" s="28" t="str">
        <f aca="false">TEXT($B2491,"yyyy-mm")</f>
        <v>2025-02</v>
      </c>
      <c r="R2491" s="28" t="n">
        <f aca="false">IF(AND($O2491&gt;=DATE(2025,1,1),$O2491&lt;=DATE(2025,4,30)),1,0)</f>
        <v>0</v>
      </c>
    </row>
    <row r="2492" customFormat="false" ht="15" hidden="false" customHeight="false" outlineLevel="0" collapsed="false">
      <c r="A2492" s="28" t="n">
        <v>264</v>
      </c>
      <c r="B2492" s="29" t="n">
        <v>45747</v>
      </c>
      <c r="C2492" s="28" t="n">
        <v>175389.4</v>
      </c>
      <c r="D2492" s="28" t="n">
        <v>0</v>
      </c>
      <c r="E2492" s="28" t="n">
        <v>0</v>
      </c>
      <c r="F2492" s="28" t="s">
        <v>345</v>
      </c>
      <c r="G2492" s="28" t="n">
        <v>0</v>
      </c>
      <c r="H2492" s="28" t="n">
        <v>0</v>
      </c>
      <c r="I2492" s="28" t="n">
        <v>0</v>
      </c>
      <c r="J2492" s="28" t="n">
        <v>193</v>
      </c>
      <c r="K2492" s="28" t="n">
        <v>12</v>
      </c>
      <c r="L2492" s="28" t="n">
        <v>1</v>
      </c>
      <c r="M2492" s="28" t="s">
        <v>145</v>
      </c>
      <c r="N2492" s="28" t="s">
        <v>138</v>
      </c>
      <c r="O2492" s="29" t="n">
        <v>44809</v>
      </c>
      <c r="P2492" s="28" t="n">
        <f aca="false">ROUNDDOWN(($B2492-$O2492)/30,0)</f>
        <v>31</v>
      </c>
      <c r="Q2492" s="28" t="str">
        <f aca="false">TEXT($B2492,"yyyy-mm")</f>
        <v>2025-03</v>
      </c>
      <c r="R2492" s="28" t="n">
        <f aca="false">IF(AND($O2492&gt;=DATE(2025,1,1),$O2492&lt;=DATE(2025,4,30)),1,0)</f>
        <v>0</v>
      </c>
    </row>
    <row r="2493" customFormat="false" ht="15" hidden="false" customHeight="false" outlineLevel="0" collapsed="false">
      <c r="A2493" s="28" t="n">
        <v>264</v>
      </c>
      <c r="B2493" s="29" t="n">
        <v>45777</v>
      </c>
      <c r="C2493" s="28" t="n">
        <v>165072.38</v>
      </c>
      <c r="D2493" s="28" t="n">
        <v>0</v>
      </c>
      <c r="E2493" s="28" t="n">
        <v>0</v>
      </c>
      <c r="F2493" s="28" t="s">
        <v>345</v>
      </c>
      <c r="G2493" s="28" t="n">
        <v>0</v>
      </c>
      <c r="H2493" s="28" t="n">
        <v>0</v>
      </c>
      <c r="I2493" s="28" t="n">
        <v>0</v>
      </c>
      <c r="J2493" s="28" t="n">
        <v>193</v>
      </c>
      <c r="K2493" s="28" t="n">
        <v>12</v>
      </c>
      <c r="L2493" s="28" t="n">
        <v>1</v>
      </c>
      <c r="M2493" s="28" t="s">
        <v>145</v>
      </c>
      <c r="N2493" s="28" t="s">
        <v>138</v>
      </c>
      <c r="O2493" s="29" t="n">
        <v>44809</v>
      </c>
      <c r="P2493" s="28" t="n">
        <f aca="false">ROUNDDOWN(($B2493-$O2493)/30,0)</f>
        <v>32</v>
      </c>
      <c r="Q2493" s="28" t="str">
        <f aca="false">TEXT($B2493,"yyyy-mm")</f>
        <v>2025-04</v>
      </c>
      <c r="R2493" s="28" t="n">
        <f aca="false">IF(AND($O2493&gt;=DATE(2025,1,1),$O2493&lt;=DATE(2025,4,30)),1,0)</f>
        <v>0</v>
      </c>
    </row>
    <row r="2494" customFormat="false" ht="15" hidden="false" customHeight="false" outlineLevel="0" collapsed="false">
      <c r="A2494" s="28" t="n">
        <v>264</v>
      </c>
      <c r="B2494" s="29" t="n">
        <v>45808</v>
      </c>
      <c r="C2494" s="28" t="n">
        <v>154755.36</v>
      </c>
      <c r="D2494" s="28" t="n">
        <v>0</v>
      </c>
      <c r="E2494" s="28" t="n">
        <v>0</v>
      </c>
      <c r="F2494" s="28" t="s">
        <v>345</v>
      </c>
      <c r="G2494" s="28" t="n">
        <v>0</v>
      </c>
      <c r="H2494" s="28" t="n">
        <v>0</v>
      </c>
      <c r="I2494" s="28" t="n">
        <v>0</v>
      </c>
      <c r="J2494" s="28" t="n">
        <v>193</v>
      </c>
      <c r="K2494" s="28" t="n">
        <v>12</v>
      </c>
      <c r="L2494" s="28" t="n">
        <v>1</v>
      </c>
      <c r="M2494" s="28" t="s">
        <v>145</v>
      </c>
      <c r="N2494" s="28" t="s">
        <v>138</v>
      </c>
      <c r="O2494" s="29" t="n">
        <v>44809</v>
      </c>
      <c r="P2494" s="28" t="n">
        <f aca="false">ROUNDDOWN(($B2494-$O2494)/30,0)</f>
        <v>33</v>
      </c>
      <c r="Q2494" s="28" t="str">
        <f aca="false">TEXT($B2494,"yyyy-mm")</f>
        <v>2025-05</v>
      </c>
      <c r="R2494" s="28" t="n">
        <f aca="false">IF(AND($O2494&gt;=DATE(2025,1,1),$O2494&lt;=DATE(2025,4,30)),1,0)</f>
        <v>0</v>
      </c>
    </row>
    <row r="2495" customFormat="false" ht="15" hidden="false" customHeight="false" outlineLevel="0" collapsed="false">
      <c r="A2495" s="28" t="n">
        <v>264</v>
      </c>
      <c r="B2495" s="29" t="n">
        <v>45838</v>
      </c>
      <c r="C2495" s="28" t="n">
        <v>144438.34</v>
      </c>
      <c r="D2495" s="28" t="n">
        <v>0</v>
      </c>
      <c r="E2495" s="28" t="n">
        <v>0</v>
      </c>
      <c r="F2495" s="28" t="s">
        <v>345</v>
      </c>
      <c r="G2495" s="28" t="n">
        <v>0</v>
      </c>
      <c r="H2495" s="28" t="n">
        <v>0</v>
      </c>
      <c r="I2495" s="28" t="n">
        <v>0</v>
      </c>
      <c r="J2495" s="28" t="n">
        <v>193</v>
      </c>
      <c r="K2495" s="28" t="n">
        <v>12</v>
      </c>
      <c r="L2495" s="28" t="n">
        <v>1</v>
      </c>
      <c r="M2495" s="28" t="s">
        <v>145</v>
      </c>
      <c r="N2495" s="28" t="s">
        <v>138</v>
      </c>
      <c r="O2495" s="29" t="n">
        <v>44809</v>
      </c>
      <c r="P2495" s="28" t="n">
        <f aca="false">ROUNDDOWN(($B2495-$O2495)/30,0)</f>
        <v>34</v>
      </c>
      <c r="Q2495" s="28" t="str">
        <f aca="false">TEXT($B2495,"yyyy-mm")</f>
        <v>2025-06</v>
      </c>
      <c r="R2495" s="28" t="n">
        <f aca="false">IF(AND($O2495&gt;=DATE(2025,1,1),$O2495&lt;=DATE(2025,4,30)),1,0)</f>
        <v>0</v>
      </c>
    </row>
    <row r="2496" customFormat="false" ht="15" hidden="false" customHeight="false" outlineLevel="0" collapsed="false">
      <c r="A2496" s="28" t="n">
        <v>264</v>
      </c>
      <c r="B2496" s="29" t="n">
        <v>45869</v>
      </c>
      <c r="C2496" s="28" t="n">
        <v>134121.32</v>
      </c>
      <c r="D2496" s="28" t="n">
        <v>0</v>
      </c>
      <c r="E2496" s="28" t="n">
        <v>0</v>
      </c>
      <c r="F2496" s="28" t="s">
        <v>345</v>
      </c>
      <c r="G2496" s="28" t="n">
        <v>0</v>
      </c>
      <c r="H2496" s="28" t="n">
        <v>0</v>
      </c>
      <c r="I2496" s="28" t="n">
        <v>0</v>
      </c>
      <c r="J2496" s="28" t="n">
        <v>193</v>
      </c>
      <c r="K2496" s="28" t="n">
        <v>12</v>
      </c>
      <c r="L2496" s="28" t="n">
        <v>1</v>
      </c>
      <c r="M2496" s="28" t="s">
        <v>145</v>
      </c>
      <c r="N2496" s="28" t="s">
        <v>138</v>
      </c>
      <c r="O2496" s="29" t="n">
        <v>44809</v>
      </c>
      <c r="P2496" s="28" t="n">
        <f aca="false">ROUNDDOWN(($B2496-$O2496)/30,0)</f>
        <v>35</v>
      </c>
      <c r="Q2496" s="28" t="str">
        <f aca="false">TEXT($B2496,"yyyy-mm")</f>
        <v>2025-07</v>
      </c>
      <c r="R2496" s="28" t="n">
        <f aca="false">IF(AND($O2496&gt;=DATE(2025,1,1),$O2496&lt;=DATE(2025,4,30)),1,0)</f>
        <v>0</v>
      </c>
    </row>
    <row r="2497" customFormat="false" ht="15" hidden="false" customHeight="false" outlineLevel="0" collapsed="false">
      <c r="A2497" s="28" t="n">
        <v>264</v>
      </c>
      <c r="B2497" s="29" t="n">
        <v>45900</v>
      </c>
      <c r="C2497" s="28" t="n">
        <v>123804.3</v>
      </c>
      <c r="D2497" s="28" t="n">
        <v>0</v>
      </c>
      <c r="E2497" s="28" t="n">
        <v>0</v>
      </c>
      <c r="F2497" s="28" t="s">
        <v>345</v>
      </c>
      <c r="G2497" s="28" t="n">
        <v>0</v>
      </c>
      <c r="H2497" s="28" t="n">
        <v>0</v>
      </c>
      <c r="I2497" s="28" t="n">
        <v>0</v>
      </c>
      <c r="J2497" s="28" t="n">
        <v>193</v>
      </c>
      <c r="K2497" s="28" t="n">
        <v>12</v>
      </c>
      <c r="L2497" s="28" t="n">
        <v>1</v>
      </c>
      <c r="M2497" s="28" t="s">
        <v>145</v>
      </c>
      <c r="N2497" s="28" t="s">
        <v>138</v>
      </c>
      <c r="O2497" s="29" t="n">
        <v>44809</v>
      </c>
      <c r="P2497" s="28" t="n">
        <f aca="false">ROUNDDOWN(($B2497-$O2497)/30,0)</f>
        <v>36</v>
      </c>
      <c r="Q2497" s="28" t="str">
        <f aca="false">TEXT($B2497,"yyyy-mm")</f>
        <v>2025-08</v>
      </c>
      <c r="R2497" s="28" t="n">
        <f aca="false">IF(AND($O2497&gt;=DATE(2025,1,1),$O2497&lt;=DATE(2025,4,30)),1,0)</f>
        <v>0</v>
      </c>
    </row>
    <row r="2498" customFormat="false" ht="15" hidden="false" customHeight="false" outlineLevel="0" collapsed="false">
      <c r="A2498" s="28" t="n">
        <v>264</v>
      </c>
      <c r="B2498" s="29" t="n">
        <v>45930</v>
      </c>
      <c r="C2498" s="28" t="n">
        <v>113487.28</v>
      </c>
      <c r="D2498" s="28" t="n">
        <v>0</v>
      </c>
      <c r="E2498" s="28" t="n">
        <v>0</v>
      </c>
      <c r="F2498" s="28" t="s">
        <v>345</v>
      </c>
      <c r="G2498" s="28" t="n">
        <v>0</v>
      </c>
      <c r="H2498" s="28" t="n">
        <v>0</v>
      </c>
      <c r="I2498" s="28" t="n">
        <v>0</v>
      </c>
      <c r="J2498" s="28" t="n">
        <v>193</v>
      </c>
      <c r="K2498" s="28" t="n">
        <v>12</v>
      </c>
      <c r="L2498" s="28" t="n">
        <v>1</v>
      </c>
      <c r="M2498" s="28" t="s">
        <v>145</v>
      </c>
      <c r="N2498" s="28" t="s">
        <v>138</v>
      </c>
      <c r="O2498" s="29" t="n">
        <v>44809</v>
      </c>
      <c r="P2498" s="28" t="n">
        <f aca="false">ROUNDDOWN(($B2498-$O2498)/30,0)</f>
        <v>37</v>
      </c>
      <c r="Q2498" s="28" t="str">
        <f aca="false">TEXT($B2498,"yyyy-mm")</f>
        <v>2025-09</v>
      </c>
      <c r="R2498" s="28" t="n">
        <f aca="false">IF(AND($O2498&gt;=DATE(2025,1,1),$O2498&lt;=DATE(2025,4,30)),1,0)</f>
        <v>0</v>
      </c>
    </row>
    <row r="2499" customFormat="false" ht="15" hidden="false" customHeight="false" outlineLevel="0" collapsed="false">
      <c r="A2499" s="28" t="n">
        <v>264</v>
      </c>
      <c r="B2499" s="29" t="n">
        <v>45961</v>
      </c>
      <c r="C2499" s="28" t="n">
        <v>103170.26</v>
      </c>
      <c r="D2499" s="28" t="n">
        <v>0</v>
      </c>
      <c r="E2499" s="28" t="n">
        <v>0</v>
      </c>
      <c r="F2499" s="28" t="s">
        <v>345</v>
      </c>
      <c r="G2499" s="28" t="n">
        <v>0</v>
      </c>
      <c r="H2499" s="28" t="n">
        <v>0</v>
      </c>
      <c r="I2499" s="28" t="n">
        <v>0</v>
      </c>
      <c r="J2499" s="28" t="n">
        <v>193</v>
      </c>
      <c r="K2499" s="28" t="n">
        <v>12</v>
      </c>
      <c r="L2499" s="28" t="n">
        <v>1</v>
      </c>
      <c r="M2499" s="28" t="s">
        <v>145</v>
      </c>
      <c r="N2499" s="28" t="s">
        <v>138</v>
      </c>
      <c r="O2499" s="29" t="n">
        <v>44809</v>
      </c>
      <c r="P2499" s="28" t="n">
        <f aca="false">ROUNDDOWN(($B2499-$O2499)/30,0)</f>
        <v>38</v>
      </c>
      <c r="Q2499" s="28" t="str">
        <f aca="false">TEXT($B2499,"yyyy-mm")</f>
        <v>2025-10</v>
      </c>
      <c r="R2499" s="28" t="n">
        <f aca="false">IF(AND($O2499&gt;=DATE(2025,1,1),$O2499&lt;=DATE(2025,4,30)),1,0)</f>
        <v>0</v>
      </c>
    </row>
    <row r="2500" customFormat="false" ht="15" hidden="false" customHeight="false" outlineLevel="0" collapsed="false">
      <c r="A2500" s="28" t="n">
        <v>264</v>
      </c>
      <c r="B2500" s="29" t="n">
        <v>45991</v>
      </c>
      <c r="C2500" s="28" t="n">
        <v>92853.24</v>
      </c>
      <c r="D2500" s="28" t="n">
        <v>0</v>
      </c>
      <c r="E2500" s="28" t="n">
        <v>0</v>
      </c>
      <c r="F2500" s="28" t="s">
        <v>345</v>
      </c>
      <c r="G2500" s="28" t="n">
        <v>0</v>
      </c>
      <c r="H2500" s="28" t="n">
        <v>0</v>
      </c>
      <c r="I2500" s="28" t="n">
        <v>0</v>
      </c>
      <c r="J2500" s="28" t="n">
        <v>193</v>
      </c>
      <c r="K2500" s="28" t="n">
        <v>12</v>
      </c>
      <c r="L2500" s="28" t="n">
        <v>1</v>
      </c>
      <c r="M2500" s="28" t="s">
        <v>145</v>
      </c>
      <c r="N2500" s="28" t="s">
        <v>138</v>
      </c>
      <c r="O2500" s="29" t="n">
        <v>44809</v>
      </c>
      <c r="P2500" s="28" t="n">
        <f aca="false">ROUNDDOWN(($B2500-$O2500)/30,0)</f>
        <v>39</v>
      </c>
      <c r="Q2500" s="28" t="str">
        <f aca="false">TEXT($B2500,"yyyy-mm")</f>
        <v>2025-11</v>
      </c>
      <c r="R2500" s="28" t="n">
        <f aca="false">IF(AND($O2500&gt;=DATE(2025,1,1),$O2500&lt;=DATE(2025,4,30)),1,0)</f>
        <v>0</v>
      </c>
    </row>
    <row r="2501" customFormat="false" ht="15" hidden="false" customHeight="false" outlineLevel="0" collapsed="false">
      <c r="A2501" s="28" t="n">
        <v>264</v>
      </c>
      <c r="B2501" s="29" t="n">
        <v>46022</v>
      </c>
      <c r="C2501" s="28" t="n">
        <v>82536.22</v>
      </c>
      <c r="D2501" s="28" t="n">
        <v>0</v>
      </c>
      <c r="E2501" s="28" t="n">
        <v>0</v>
      </c>
      <c r="F2501" s="28" t="s">
        <v>345</v>
      </c>
      <c r="G2501" s="28" t="n">
        <v>0</v>
      </c>
      <c r="H2501" s="28" t="n">
        <v>0</v>
      </c>
      <c r="I2501" s="28" t="n">
        <v>0</v>
      </c>
      <c r="J2501" s="28" t="n">
        <v>193</v>
      </c>
      <c r="K2501" s="28" t="n">
        <v>12</v>
      </c>
      <c r="L2501" s="28" t="n">
        <v>1</v>
      </c>
      <c r="M2501" s="28" t="s">
        <v>145</v>
      </c>
      <c r="N2501" s="28" t="s">
        <v>138</v>
      </c>
      <c r="O2501" s="29" t="n">
        <v>44809</v>
      </c>
      <c r="P2501" s="28" t="n">
        <f aca="false">ROUNDDOWN(($B2501-$O2501)/30,0)</f>
        <v>40</v>
      </c>
      <c r="Q2501" s="28" t="str">
        <f aca="false">TEXT($B2501,"yyyy-mm")</f>
        <v>2025-12</v>
      </c>
      <c r="R2501" s="28" t="n">
        <f aca="false">IF(AND($O2501&gt;=DATE(2025,1,1),$O2501&lt;=DATE(2025,4,30)),1,0)</f>
        <v>0</v>
      </c>
    </row>
    <row r="2502" customFormat="false" ht="15" hidden="false" customHeight="false" outlineLevel="0" collapsed="false">
      <c r="A2502" s="28" t="n">
        <v>264</v>
      </c>
      <c r="B2502" s="29" t="n">
        <v>46053</v>
      </c>
      <c r="C2502" s="28" t="n">
        <v>72219.2</v>
      </c>
      <c r="D2502" s="28" t="n">
        <v>0</v>
      </c>
      <c r="E2502" s="28" t="n">
        <v>0</v>
      </c>
      <c r="F2502" s="28" t="s">
        <v>345</v>
      </c>
      <c r="G2502" s="28" t="n">
        <v>0</v>
      </c>
      <c r="H2502" s="28" t="n">
        <v>0</v>
      </c>
      <c r="I2502" s="28" t="n">
        <v>0</v>
      </c>
      <c r="J2502" s="28" t="n">
        <v>193</v>
      </c>
      <c r="K2502" s="28" t="n">
        <v>12</v>
      </c>
      <c r="L2502" s="28" t="n">
        <v>1</v>
      </c>
      <c r="M2502" s="28" t="s">
        <v>145</v>
      </c>
      <c r="N2502" s="28" t="s">
        <v>138</v>
      </c>
      <c r="O2502" s="29" t="n">
        <v>44809</v>
      </c>
      <c r="P2502" s="28" t="n">
        <f aca="false">ROUNDDOWN(($B2502-$O2502)/30,0)</f>
        <v>41</v>
      </c>
      <c r="Q2502" s="28" t="str">
        <f aca="false">TEXT($B2502,"yyyy-mm")</f>
        <v>2026-01</v>
      </c>
      <c r="R2502" s="28" t="n">
        <f aca="false">IF(AND($O2502&gt;=DATE(2025,1,1),$O2502&lt;=DATE(2025,4,30)),1,0)</f>
        <v>0</v>
      </c>
    </row>
    <row r="2503" customFormat="false" ht="15" hidden="false" customHeight="false" outlineLevel="0" collapsed="false">
      <c r="A2503" s="28" t="n">
        <v>264</v>
      </c>
      <c r="B2503" s="29" t="n">
        <v>46081</v>
      </c>
      <c r="C2503" s="28" t="n">
        <v>61902.18</v>
      </c>
      <c r="D2503" s="28" t="n">
        <v>0</v>
      </c>
      <c r="E2503" s="28" t="n">
        <v>0</v>
      </c>
      <c r="F2503" s="28" t="s">
        <v>345</v>
      </c>
      <c r="G2503" s="28" t="n">
        <v>0</v>
      </c>
      <c r="H2503" s="28" t="n">
        <v>0</v>
      </c>
      <c r="I2503" s="28" t="n">
        <v>0</v>
      </c>
      <c r="J2503" s="28" t="n">
        <v>193</v>
      </c>
      <c r="K2503" s="28" t="n">
        <v>12</v>
      </c>
      <c r="L2503" s="28" t="n">
        <v>1</v>
      </c>
      <c r="M2503" s="28" t="s">
        <v>145</v>
      </c>
      <c r="N2503" s="28" t="s">
        <v>138</v>
      </c>
      <c r="O2503" s="29" t="n">
        <v>44809</v>
      </c>
      <c r="P2503" s="28" t="n">
        <f aca="false">ROUNDDOWN(($B2503-$O2503)/30,0)</f>
        <v>42</v>
      </c>
      <c r="Q2503" s="28" t="str">
        <f aca="false">TEXT($B2503,"yyyy-mm")</f>
        <v>2026-02</v>
      </c>
      <c r="R2503" s="28" t="n">
        <f aca="false">IF(AND($O2503&gt;=DATE(2025,1,1),$O2503&lt;=DATE(2025,4,30)),1,0)</f>
        <v>0</v>
      </c>
    </row>
    <row r="2504" customFormat="false" ht="15" hidden="false" customHeight="false" outlineLevel="0" collapsed="false">
      <c r="A2504" s="28" t="n">
        <v>264</v>
      </c>
      <c r="B2504" s="29" t="n">
        <v>46112</v>
      </c>
      <c r="C2504" s="28" t="n">
        <v>51585.16</v>
      </c>
      <c r="D2504" s="28" t="n">
        <v>0</v>
      </c>
      <c r="E2504" s="28" t="n">
        <v>0</v>
      </c>
      <c r="F2504" s="28" t="s">
        <v>345</v>
      </c>
      <c r="G2504" s="28" t="n">
        <v>0</v>
      </c>
      <c r="H2504" s="28" t="n">
        <v>0</v>
      </c>
      <c r="I2504" s="28" t="n">
        <v>0</v>
      </c>
      <c r="J2504" s="28" t="n">
        <v>193</v>
      </c>
      <c r="K2504" s="28" t="n">
        <v>12</v>
      </c>
      <c r="L2504" s="28" t="n">
        <v>1</v>
      </c>
      <c r="M2504" s="28" t="s">
        <v>145</v>
      </c>
      <c r="N2504" s="28" t="s">
        <v>138</v>
      </c>
      <c r="O2504" s="29" t="n">
        <v>44809</v>
      </c>
      <c r="P2504" s="28" t="n">
        <f aca="false">ROUNDDOWN(($B2504-$O2504)/30,0)</f>
        <v>43</v>
      </c>
      <c r="Q2504" s="28" t="str">
        <f aca="false">TEXT($B2504,"yyyy-mm")</f>
        <v>2026-03</v>
      </c>
      <c r="R2504" s="28" t="n">
        <f aca="false">IF(AND($O2504&gt;=DATE(2025,1,1),$O2504&lt;=DATE(2025,4,30)),1,0)</f>
        <v>0</v>
      </c>
    </row>
    <row r="2505" customFormat="false" ht="15" hidden="false" customHeight="false" outlineLevel="0" collapsed="false">
      <c r="A2505" s="28" t="n">
        <v>264</v>
      </c>
      <c r="B2505" s="29" t="n">
        <v>46142</v>
      </c>
      <c r="C2505" s="28" t="n">
        <v>41268.14</v>
      </c>
      <c r="D2505" s="28" t="n">
        <v>0</v>
      </c>
      <c r="E2505" s="28" t="n">
        <v>0</v>
      </c>
      <c r="F2505" s="28" t="s">
        <v>345</v>
      </c>
      <c r="G2505" s="28" t="n">
        <v>0</v>
      </c>
      <c r="H2505" s="28" t="n">
        <v>0</v>
      </c>
      <c r="I2505" s="28" t="n">
        <v>0</v>
      </c>
      <c r="J2505" s="28" t="n">
        <v>193</v>
      </c>
      <c r="K2505" s="28" t="n">
        <v>12</v>
      </c>
      <c r="L2505" s="28" t="n">
        <v>1</v>
      </c>
      <c r="M2505" s="28" t="s">
        <v>145</v>
      </c>
      <c r="N2505" s="28" t="s">
        <v>138</v>
      </c>
      <c r="O2505" s="29" t="n">
        <v>44809</v>
      </c>
      <c r="P2505" s="28" t="n">
        <f aca="false">ROUNDDOWN(($B2505-$O2505)/30,0)</f>
        <v>44</v>
      </c>
      <c r="Q2505" s="28" t="str">
        <f aca="false">TEXT($B2505,"yyyy-mm")</f>
        <v>2026-04</v>
      </c>
      <c r="R2505" s="28" t="n">
        <f aca="false">IF(AND($O2505&gt;=DATE(2025,1,1),$O2505&lt;=DATE(2025,4,30)),1,0)</f>
        <v>0</v>
      </c>
    </row>
    <row r="2506" customFormat="false" ht="15" hidden="false" customHeight="false" outlineLevel="0" collapsed="false">
      <c r="A2506" s="28" t="n">
        <v>264</v>
      </c>
      <c r="B2506" s="29" t="n">
        <v>46173</v>
      </c>
      <c r="C2506" s="28" t="n">
        <v>30951.12</v>
      </c>
      <c r="D2506" s="28" t="n">
        <v>0</v>
      </c>
      <c r="E2506" s="28" t="n">
        <v>0</v>
      </c>
      <c r="F2506" s="28" t="s">
        <v>345</v>
      </c>
      <c r="G2506" s="28" t="n">
        <v>0</v>
      </c>
      <c r="H2506" s="28" t="n">
        <v>0</v>
      </c>
      <c r="I2506" s="28" t="n">
        <v>0</v>
      </c>
      <c r="J2506" s="28" t="n">
        <v>193</v>
      </c>
      <c r="K2506" s="28" t="n">
        <v>12</v>
      </c>
      <c r="L2506" s="28" t="n">
        <v>1</v>
      </c>
      <c r="M2506" s="28" t="s">
        <v>145</v>
      </c>
      <c r="N2506" s="28" t="s">
        <v>138</v>
      </c>
      <c r="O2506" s="29" t="n">
        <v>44809</v>
      </c>
      <c r="P2506" s="28" t="n">
        <f aca="false">ROUNDDOWN(($B2506-$O2506)/30,0)</f>
        <v>45</v>
      </c>
      <c r="Q2506" s="28" t="str">
        <f aca="false">TEXT($B2506,"yyyy-mm")</f>
        <v>2026-05</v>
      </c>
      <c r="R2506" s="28" t="n">
        <f aca="false">IF(AND($O2506&gt;=DATE(2025,1,1),$O2506&lt;=DATE(2025,4,30)),1,0)</f>
        <v>0</v>
      </c>
    </row>
    <row r="2507" customFormat="false" ht="15" hidden="false" customHeight="false" outlineLevel="0" collapsed="false">
      <c r="A2507" s="28" t="n">
        <v>264</v>
      </c>
      <c r="B2507" s="29" t="n">
        <v>46203</v>
      </c>
      <c r="C2507" s="28" t="n">
        <v>20634.1</v>
      </c>
      <c r="D2507" s="28" t="n">
        <v>0</v>
      </c>
      <c r="E2507" s="28" t="n">
        <v>0</v>
      </c>
      <c r="F2507" s="28" t="s">
        <v>345</v>
      </c>
      <c r="G2507" s="28" t="n">
        <v>0</v>
      </c>
      <c r="H2507" s="28" t="n">
        <v>0</v>
      </c>
      <c r="I2507" s="28" t="n">
        <v>0</v>
      </c>
      <c r="J2507" s="28" t="n">
        <v>193</v>
      </c>
      <c r="K2507" s="28" t="n">
        <v>12</v>
      </c>
      <c r="L2507" s="28" t="n">
        <v>1</v>
      </c>
      <c r="M2507" s="28" t="s">
        <v>145</v>
      </c>
      <c r="N2507" s="28" t="s">
        <v>138</v>
      </c>
      <c r="O2507" s="29" t="n">
        <v>44809</v>
      </c>
      <c r="P2507" s="28" t="n">
        <f aca="false">ROUNDDOWN(($B2507-$O2507)/30,0)</f>
        <v>46</v>
      </c>
      <c r="Q2507" s="28" t="str">
        <f aca="false">TEXT($B2507,"yyyy-mm")</f>
        <v>2026-06</v>
      </c>
      <c r="R2507" s="28" t="n">
        <f aca="false">IF(AND($O2507&gt;=DATE(2025,1,1),$O2507&lt;=DATE(2025,4,30)),1,0)</f>
        <v>0</v>
      </c>
    </row>
    <row r="2508" customFormat="false" ht="15" hidden="false" customHeight="false" outlineLevel="0" collapsed="false">
      <c r="A2508" s="28" t="n">
        <v>264</v>
      </c>
      <c r="B2508" s="29" t="n">
        <v>46234</v>
      </c>
      <c r="C2508" s="28" t="n">
        <v>10317.08</v>
      </c>
      <c r="D2508" s="28" t="n">
        <v>0</v>
      </c>
      <c r="E2508" s="28" t="n">
        <v>0</v>
      </c>
      <c r="F2508" s="28" t="s">
        <v>345</v>
      </c>
      <c r="G2508" s="28" t="n">
        <v>0</v>
      </c>
      <c r="H2508" s="28" t="n">
        <v>0</v>
      </c>
      <c r="I2508" s="28" t="n">
        <v>0</v>
      </c>
      <c r="J2508" s="28" t="n">
        <v>193</v>
      </c>
      <c r="K2508" s="28" t="n">
        <v>12</v>
      </c>
      <c r="L2508" s="28" t="n">
        <v>1</v>
      </c>
      <c r="M2508" s="28" t="s">
        <v>145</v>
      </c>
      <c r="N2508" s="28" t="s">
        <v>138</v>
      </c>
      <c r="O2508" s="29" t="n">
        <v>44809</v>
      </c>
      <c r="P2508" s="28" t="n">
        <f aca="false">ROUNDDOWN(($B2508-$O2508)/30,0)</f>
        <v>47</v>
      </c>
      <c r="Q2508" s="28" t="str">
        <f aca="false">TEXT($B2508,"yyyy-mm")</f>
        <v>2026-07</v>
      </c>
      <c r="R2508" s="28" t="n">
        <f aca="false">IF(AND($O2508&gt;=DATE(2025,1,1),$O2508&lt;=DATE(2025,4,30)),1,0)</f>
        <v>0</v>
      </c>
    </row>
    <row r="2509" customFormat="false" ht="15" hidden="false" customHeight="false" outlineLevel="0" collapsed="false">
      <c r="A2509" s="28" t="n">
        <v>264</v>
      </c>
      <c r="B2509" s="29" t="n">
        <v>46265</v>
      </c>
      <c r="C2509" s="28" t="n">
        <v>0.06</v>
      </c>
      <c r="D2509" s="28" t="n">
        <v>0</v>
      </c>
      <c r="E2509" s="28" t="n">
        <v>0</v>
      </c>
      <c r="F2509" s="28" t="s">
        <v>345</v>
      </c>
      <c r="G2509" s="28" t="n">
        <v>0</v>
      </c>
      <c r="H2509" s="28" t="n">
        <v>0</v>
      </c>
      <c r="I2509" s="28" t="n">
        <v>0</v>
      </c>
      <c r="J2509" s="28" t="n">
        <v>193</v>
      </c>
      <c r="K2509" s="28" t="n">
        <v>12</v>
      </c>
      <c r="L2509" s="28" t="n">
        <v>1</v>
      </c>
      <c r="M2509" s="28" t="s">
        <v>145</v>
      </c>
      <c r="N2509" s="28" t="s">
        <v>138</v>
      </c>
      <c r="O2509" s="29" t="n">
        <v>44809</v>
      </c>
      <c r="P2509" s="28" t="n">
        <f aca="false">ROUNDDOWN(($B2509-$O2509)/30,0)</f>
        <v>48</v>
      </c>
      <c r="Q2509" s="28" t="str">
        <f aca="false">TEXT($B2509,"yyyy-mm")</f>
        <v>2026-08</v>
      </c>
      <c r="R2509" s="28" t="n">
        <f aca="false">IF(AND($O2509&gt;=DATE(2025,1,1),$O2509&lt;=DATE(2025,4,30)),1,0)</f>
        <v>0</v>
      </c>
    </row>
    <row r="2510" customFormat="false" ht="15" hidden="false" customHeight="false" outlineLevel="0" collapsed="false">
      <c r="A2510" s="28" t="n">
        <v>265</v>
      </c>
      <c r="B2510" s="29" t="n">
        <v>45138</v>
      </c>
      <c r="C2510" s="28" t="n">
        <v>5800</v>
      </c>
      <c r="D2510" s="28" t="n">
        <v>0</v>
      </c>
      <c r="E2510" s="28" t="n">
        <v>0</v>
      </c>
      <c r="F2510" s="28" t="s">
        <v>345</v>
      </c>
      <c r="G2510" s="28" t="n">
        <v>0</v>
      </c>
      <c r="H2510" s="28" t="n">
        <v>0</v>
      </c>
      <c r="I2510" s="28" t="n">
        <v>0</v>
      </c>
      <c r="J2510" s="28" t="n">
        <v>72</v>
      </c>
      <c r="K2510" s="28" t="n">
        <v>9</v>
      </c>
      <c r="L2510" s="28" t="n">
        <v>1</v>
      </c>
      <c r="M2510" s="28" t="s">
        <v>146</v>
      </c>
      <c r="N2510" s="28" t="s">
        <v>138</v>
      </c>
      <c r="O2510" s="29" t="n">
        <v>45134</v>
      </c>
      <c r="P2510" s="28" t="n">
        <f aca="false">ROUNDDOWN(($B2510-$O2510)/30,0)</f>
        <v>0</v>
      </c>
      <c r="Q2510" s="28" t="str">
        <f aca="false">TEXT($B2510,"yyyy-mm")</f>
        <v>2023-07</v>
      </c>
      <c r="R2510" s="28" t="n">
        <f aca="false">IF(AND($O2510&gt;=DATE(2025,1,1),$O2510&lt;=DATE(2025,4,30)),1,0)</f>
        <v>0</v>
      </c>
    </row>
    <row r="2511" customFormat="false" ht="15" hidden="false" customHeight="false" outlineLevel="0" collapsed="false">
      <c r="A2511" s="28" t="n">
        <v>265</v>
      </c>
      <c r="B2511" s="29" t="n">
        <v>45169</v>
      </c>
      <c r="C2511" s="28" t="n">
        <v>3866.67</v>
      </c>
      <c r="D2511" s="28" t="n">
        <v>0</v>
      </c>
      <c r="E2511" s="28" t="n">
        <v>0</v>
      </c>
      <c r="F2511" s="28" t="s">
        <v>345</v>
      </c>
      <c r="G2511" s="28" t="n">
        <v>0</v>
      </c>
      <c r="H2511" s="28" t="n">
        <v>0</v>
      </c>
      <c r="I2511" s="28" t="n">
        <v>0</v>
      </c>
      <c r="J2511" s="28" t="n">
        <v>72</v>
      </c>
      <c r="K2511" s="28" t="n">
        <v>9</v>
      </c>
      <c r="L2511" s="28" t="n">
        <v>1</v>
      </c>
      <c r="M2511" s="28" t="s">
        <v>146</v>
      </c>
      <c r="N2511" s="28" t="s">
        <v>138</v>
      </c>
      <c r="O2511" s="29" t="n">
        <v>45134</v>
      </c>
      <c r="P2511" s="28" t="n">
        <f aca="false">ROUNDDOWN(($B2511-$O2511)/30,0)</f>
        <v>1</v>
      </c>
      <c r="Q2511" s="28" t="str">
        <f aca="false">TEXT($B2511,"yyyy-mm")</f>
        <v>2023-08</v>
      </c>
      <c r="R2511" s="28" t="n">
        <f aca="false">IF(AND($O2511&gt;=DATE(2025,1,1),$O2511&lt;=DATE(2025,4,30)),1,0)</f>
        <v>0</v>
      </c>
    </row>
    <row r="2512" customFormat="false" ht="15" hidden="false" customHeight="false" outlineLevel="0" collapsed="false">
      <c r="A2512" s="28" t="n">
        <v>265</v>
      </c>
      <c r="B2512" s="29" t="n">
        <v>45199</v>
      </c>
      <c r="C2512" s="28" t="n">
        <v>1933.34</v>
      </c>
      <c r="D2512" s="28" t="n">
        <v>0</v>
      </c>
      <c r="E2512" s="28" t="n">
        <v>0</v>
      </c>
      <c r="F2512" s="28" t="s">
        <v>345</v>
      </c>
      <c r="G2512" s="28" t="n">
        <v>0</v>
      </c>
      <c r="H2512" s="28" t="n">
        <v>0</v>
      </c>
      <c r="I2512" s="28" t="n">
        <v>0</v>
      </c>
      <c r="J2512" s="28" t="n">
        <v>72</v>
      </c>
      <c r="K2512" s="28" t="n">
        <v>9</v>
      </c>
      <c r="L2512" s="28" t="n">
        <v>1</v>
      </c>
      <c r="M2512" s="28" t="s">
        <v>146</v>
      </c>
      <c r="N2512" s="28" t="s">
        <v>138</v>
      </c>
      <c r="O2512" s="29" t="n">
        <v>45134</v>
      </c>
      <c r="P2512" s="28" t="n">
        <f aca="false">ROUNDDOWN(($B2512-$O2512)/30,0)</f>
        <v>2</v>
      </c>
      <c r="Q2512" s="28" t="str">
        <f aca="false">TEXT($B2512,"yyyy-mm")</f>
        <v>2023-09</v>
      </c>
      <c r="R2512" s="28" t="n">
        <f aca="false">IF(AND($O2512&gt;=DATE(2025,1,1),$O2512&lt;=DATE(2025,4,30)),1,0)</f>
        <v>0</v>
      </c>
    </row>
    <row r="2513" customFormat="false" ht="15" hidden="false" customHeight="false" outlineLevel="0" collapsed="false">
      <c r="A2513" s="28" t="n">
        <v>265</v>
      </c>
      <c r="B2513" s="29" t="n">
        <v>45230</v>
      </c>
      <c r="C2513" s="28" t="n">
        <v>0.01</v>
      </c>
      <c r="D2513" s="28" t="n">
        <v>0</v>
      </c>
      <c r="E2513" s="28" t="n">
        <v>0</v>
      </c>
      <c r="F2513" s="28" t="s">
        <v>345</v>
      </c>
      <c r="G2513" s="28" t="n">
        <v>0</v>
      </c>
      <c r="H2513" s="28" t="n">
        <v>0</v>
      </c>
      <c r="I2513" s="28" t="n">
        <v>0</v>
      </c>
      <c r="J2513" s="28" t="n">
        <v>72</v>
      </c>
      <c r="K2513" s="28" t="n">
        <v>9</v>
      </c>
      <c r="L2513" s="28" t="n">
        <v>1</v>
      </c>
      <c r="M2513" s="28" t="s">
        <v>146</v>
      </c>
      <c r="N2513" s="28" t="s">
        <v>138</v>
      </c>
      <c r="O2513" s="29" t="n">
        <v>45134</v>
      </c>
      <c r="P2513" s="28" t="n">
        <f aca="false">ROUNDDOWN(($B2513-$O2513)/30,0)</f>
        <v>3</v>
      </c>
      <c r="Q2513" s="28" t="str">
        <f aca="false">TEXT($B2513,"yyyy-mm")</f>
        <v>2023-10</v>
      </c>
      <c r="R2513" s="28" t="n">
        <f aca="false">IF(AND($O2513&gt;=DATE(2025,1,1),$O2513&lt;=DATE(2025,4,30)),1,0)</f>
        <v>0</v>
      </c>
    </row>
    <row r="2514" customFormat="false" ht="15" hidden="false" customHeight="false" outlineLevel="0" collapsed="false">
      <c r="A2514" s="28" t="n">
        <v>266</v>
      </c>
      <c r="B2514" s="29" t="n">
        <v>45930</v>
      </c>
      <c r="C2514" s="28" t="n">
        <v>33900</v>
      </c>
      <c r="D2514" s="28" t="n">
        <v>0</v>
      </c>
      <c r="E2514" s="28" t="n">
        <v>0</v>
      </c>
      <c r="F2514" s="28" t="s">
        <v>345</v>
      </c>
      <c r="G2514" s="28" t="n">
        <v>0</v>
      </c>
      <c r="H2514" s="28" t="n">
        <v>0</v>
      </c>
      <c r="I2514" s="28" t="n">
        <v>0</v>
      </c>
      <c r="J2514" s="28" t="n">
        <v>232</v>
      </c>
      <c r="K2514" s="28" t="n">
        <v>3</v>
      </c>
      <c r="L2514" s="28" t="n">
        <v>1</v>
      </c>
      <c r="M2514" s="28" t="s">
        <v>146</v>
      </c>
      <c r="N2514" s="28" t="s">
        <v>138</v>
      </c>
      <c r="O2514" s="29" t="n">
        <v>45918</v>
      </c>
      <c r="P2514" s="28" t="n">
        <f aca="false">ROUNDDOWN(($B2514-$O2514)/30,0)</f>
        <v>0</v>
      </c>
      <c r="Q2514" s="28" t="str">
        <f aca="false">TEXT($B2514,"yyyy-mm")</f>
        <v>2025-09</v>
      </c>
      <c r="R2514" s="28" t="n">
        <f aca="false">IF(AND($O2514&gt;=DATE(2025,1,1),$O2514&lt;=DATE(2025,4,30)),1,0)</f>
        <v>0</v>
      </c>
    </row>
    <row r="2515" customFormat="false" ht="15" hidden="false" customHeight="false" outlineLevel="0" collapsed="false">
      <c r="A2515" s="28" t="n">
        <v>266</v>
      </c>
      <c r="B2515" s="29" t="n">
        <v>45961</v>
      </c>
      <c r="C2515" s="28" t="n">
        <v>31075</v>
      </c>
      <c r="D2515" s="28" t="n">
        <v>0</v>
      </c>
      <c r="E2515" s="28" t="n">
        <v>0</v>
      </c>
      <c r="F2515" s="28" t="s">
        <v>345</v>
      </c>
      <c r="G2515" s="28" t="n">
        <v>0</v>
      </c>
      <c r="H2515" s="28" t="n">
        <v>0</v>
      </c>
      <c r="I2515" s="28" t="n">
        <v>0</v>
      </c>
      <c r="J2515" s="28" t="n">
        <v>232</v>
      </c>
      <c r="K2515" s="28" t="n">
        <v>3</v>
      </c>
      <c r="L2515" s="28" t="n">
        <v>1</v>
      </c>
      <c r="M2515" s="28" t="s">
        <v>146</v>
      </c>
      <c r="N2515" s="28" t="s">
        <v>138</v>
      </c>
      <c r="O2515" s="29" t="n">
        <v>45918</v>
      </c>
      <c r="P2515" s="28" t="n">
        <f aca="false">ROUNDDOWN(($B2515-$O2515)/30,0)</f>
        <v>1</v>
      </c>
      <c r="Q2515" s="28" t="str">
        <f aca="false">TEXT($B2515,"yyyy-mm")</f>
        <v>2025-10</v>
      </c>
      <c r="R2515" s="28" t="n">
        <f aca="false">IF(AND($O2515&gt;=DATE(2025,1,1),$O2515&lt;=DATE(2025,4,30)),1,0)</f>
        <v>0</v>
      </c>
    </row>
    <row r="2516" customFormat="false" ht="15" hidden="false" customHeight="false" outlineLevel="0" collapsed="false">
      <c r="A2516" s="28" t="n">
        <v>266</v>
      </c>
      <c r="B2516" s="29" t="n">
        <v>45991</v>
      </c>
      <c r="C2516" s="28" t="n">
        <v>28250</v>
      </c>
      <c r="D2516" s="28" t="n">
        <v>0</v>
      </c>
      <c r="E2516" s="28" t="n">
        <v>0</v>
      </c>
      <c r="F2516" s="28" t="s">
        <v>345</v>
      </c>
      <c r="G2516" s="28" t="n">
        <v>0</v>
      </c>
      <c r="H2516" s="28" t="n">
        <v>0</v>
      </c>
      <c r="I2516" s="28" t="n">
        <v>0</v>
      </c>
      <c r="J2516" s="28" t="n">
        <v>232</v>
      </c>
      <c r="K2516" s="28" t="n">
        <v>3</v>
      </c>
      <c r="L2516" s="28" t="n">
        <v>1</v>
      </c>
      <c r="M2516" s="28" t="s">
        <v>146</v>
      </c>
      <c r="N2516" s="28" t="s">
        <v>138</v>
      </c>
      <c r="O2516" s="29" t="n">
        <v>45918</v>
      </c>
      <c r="P2516" s="28" t="n">
        <f aca="false">ROUNDDOWN(($B2516-$O2516)/30,0)</f>
        <v>2</v>
      </c>
      <c r="Q2516" s="28" t="str">
        <f aca="false">TEXT($B2516,"yyyy-mm")</f>
        <v>2025-11</v>
      </c>
      <c r="R2516" s="28" t="n">
        <f aca="false">IF(AND($O2516&gt;=DATE(2025,1,1),$O2516&lt;=DATE(2025,4,30)),1,0)</f>
        <v>0</v>
      </c>
    </row>
    <row r="2517" customFormat="false" ht="15" hidden="false" customHeight="false" outlineLevel="0" collapsed="false">
      <c r="A2517" s="28" t="n">
        <v>266</v>
      </c>
      <c r="B2517" s="29" t="n">
        <v>46022</v>
      </c>
      <c r="C2517" s="28" t="n">
        <v>25425</v>
      </c>
      <c r="D2517" s="28" t="n">
        <v>0</v>
      </c>
      <c r="E2517" s="28" t="n">
        <v>0</v>
      </c>
      <c r="F2517" s="28" t="s">
        <v>345</v>
      </c>
      <c r="G2517" s="28" t="n">
        <v>0</v>
      </c>
      <c r="H2517" s="28" t="n">
        <v>0</v>
      </c>
      <c r="I2517" s="28" t="n">
        <v>0</v>
      </c>
      <c r="J2517" s="28" t="n">
        <v>232</v>
      </c>
      <c r="K2517" s="28" t="n">
        <v>3</v>
      </c>
      <c r="L2517" s="28" t="n">
        <v>1</v>
      </c>
      <c r="M2517" s="28" t="s">
        <v>146</v>
      </c>
      <c r="N2517" s="28" t="s">
        <v>138</v>
      </c>
      <c r="O2517" s="29" t="n">
        <v>45918</v>
      </c>
      <c r="P2517" s="28" t="n">
        <f aca="false">ROUNDDOWN(($B2517-$O2517)/30,0)</f>
        <v>3</v>
      </c>
      <c r="Q2517" s="28" t="str">
        <f aca="false">TEXT($B2517,"yyyy-mm")</f>
        <v>2025-12</v>
      </c>
      <c r="R2517" s="28" t="n">
        <f aca="false">IF(AND($O2517&gt;=DATE(2025,1,1),$O2517&lt;=DATE(2025,4,30)),1,0)</f>
        <v>0</v>
      </c>
    </row>
    <row r="2518" customFormat="false" ht="15" hidden="false" customHeight="false" outlineLevel="0" collapsed="false">
      <c r="A2518" s="28" t="n">
        <v>266</v>
      </c>
      <c r="B2518" s="29" t="n">
        <v>46053</v>
      </c>
      <c r="C2518" s="28" t="n">
        <v>22600</v>
      </c>
      <c r="D2518" s="28" t="n">
        <v>0</v>
      </c>
      <c r="E2518" s="28" t="n">
        <v>0</v>
      </c>
      <c r="F2518" s="28" t="s">
        <v>345</v>
      </c>
      <c r="G2518" s="28" t="n">
        <v>0</v>
      </c>
      <c r="H2518" s="28" t="n">
        <v>0</v>
      </c>
      <c r="I2518" s="28" t="n">
        <v>0</v>
      </c>
      <c r="J2518" s="28" t="n">
        <v>232</v>
      </c>
      <c r="K2518" s="28" t="n">
        <v>3</v>
      </c>
      <c r="L2518" s="28" t="n">
        <v>1</v>
      </c>
      <c r="M2518" s="28" t="s">
        <v>146</v>
      </c>
      <c r="N2518" s="28" t="s">
        <v>138</v>
      </c>
      <c r="O2518" s="29" t="n">
        <v>45918</v>
      </c>
      <c r="P2518" s="28" t="n">
        <f aca="false">ROUNDDOWN(($B2518-$O2518)/30,0)</f>
        <v>4</v>
      </c>
      <c r="Q2518" s="28" t="str">
        <f aca="false">TEXT($B2518,"yyyy-mm")</f>
        <v>2026-01</v>
      </c>
      <c r="R2518" s="28" t="n">
        <f aca="false">IF(AND($O2518&gt;=DATE(2025,1,1),$O2518&lt;=DATE(2025,4,30)),1,0)</f>
        <v>0</v>
      </c>
    </row>
    <row r="2519" customFormat="false" ht="15" hidden="false" customHeight="false" outlineLevel="0" collapsed="false">
      <c r="A2519" s="28" t="n">
        <v>266</v>
      </c>
      <c r="B2519" s="29" t="n">
        <v>46081</v>
      </c>
      <c r="C2519" s="28" t="n">
        <v>19775</v>
      </c>
      <c r="D2519" s="28" t="n">
        <v>0</v>
      </c>
      <c r="E2519" s="28" t="n">
        <v>0</v>
      </c>
      <c r="F2519" s="28" t="s">
        <v>345</v>
      </c>
      <c r="G2519" s="28" t="n">
        <v>0</v>
      </c>
      <c r="H2519" s="28" t="n">
        <v>0</v>
      </c>
      <c r="I2519" s="28" t="n">
        <v>0</v>
      </c>
      <c r="J2519" s="28" t="n">
        <v>232</v>
      </c>
      <c r="K2519" s="28" t="n">
        <v>3</v>
      </c>
      <c r="L2519" s="28" t="n">
        <v>1</v>
      </c>
      <c r="M2519" s="28" t="s">
        <v>146</v>
      </c>
      <c r="N2519" s="28" t="s">
        <v>138</v>
      </c>
      <c r="O2519" s="29" t="n">
        <v>45918</v>
      </c>
      <c r="P2519" s="28" t="n">
        <f aca="false">ROUNDDOWN(($B2519-$O2519)/30,0)</f>
        <v>5</v>
      </c>
      <c r="Q2519" s="28" t="str">
        <f aca="false">TEXT($B2519,"yyyy-mm")</f>
        <v>2026-02</v>
      </c>
      <c r="R2519" s="28" t="n">
        <f aca="false">IF(AND($O2519&gt;=DATE(2025,1,1),$O2519&lt;=DATE(2025,4,30)),1,0)</f>
        <v>0</v>
      </c>
    </row>
    <row r="2520" customFormat="false" ht="15" hidden="false" customHeight="false" outlineLevel="0" collapsed="false">
      <c r="A2520" s="28" t="n">
        <v>266</v>
      </c>
      <c r="B2520" s="29" t="n">
        <v>46112</v>
      </c>
      <c r="C2520" s="28" t="n">
        <v>16950</v>
      </c>
      <c r="D2520" s="28" t="n">
        <v>0</v>
      </c>
      <c r="E2520" s="28" t="n">
        <v>0</v>
      </c>
      <c r="F2520" s="28" t="s">
        <v>345</v>
      </c>
      <c r="G2520" s="28" t="n">
        <v>0</v>
      </c>
      <c r="H2520" s="28" t="n">
        <v>0</v>
      </c>
      <c r="I2520" s="28" t="n">
        <v>0</v>
      </c>
      <c r="J2520" s="28" t="n">
        <v>232</v>
      </c>
      <c r="K2520" s="28" t="n">
        <v>3</v>
      </c>
      <c r="L2520" s="28" t="n">
        <v>1</v>
      </c>
      <c r="M2520" s="28" t="s">
        <v>146</v>
      </c>
      <c r="N2520" s="28" t="s">
        <v>138</v>
      </c>
      <c r="O2520" s="29" t="n">
        <v>45918</v>
      </c>
      <c r="P2520" s="28" t="n">
        <f aca="false">ROUNDDOWN(($B2520-$O2520)/30,0)</f>
        <v>6</v>
      </c>
      <c r="Q2520" s="28" t="str">
        <f aca="false">TEXT($B2520,"yyyy-mm")</f>
        <v>2026-03</v>
      </c>
      <c r="R2520" s="28" t="n">
        <f aca="false">IF(AND($O2520&gt;=DATE(2025,1,1),$O2520&lt;=DATE(2025,4,30)),1,0)</f>
        <v>0</v>
      </c>
    </row>
    <row r="2521" customFormat="false" ht="15" hidden="false" customHeight="false" outlineLevel="0" collapsed="false">
      <c r="A2521" s="28" t="n">
        <v>266</v>
      </c>
      <c r="B2521" s="29" t="n">
        <v>46142</v>
      </c>
      <c r="C2521" s="28" t="n">
        <v>14125</v>
      </c>
      <c r="D2521" s="28" t="n">
        <v>0</v>
      </c>
      <c r="E2521" s="28" t="n">
        <v>0</v>
      </c>
      <c r="F2521" s="28" t="s">
        <v>345</v>
      </c>
      <c r="G2521" s="28" t="n">
        <v>0</v>
      </c>
      <c r="H2521" s="28" t="n">
        <v>0</v>
      </c>
      <c r="I2521" s="28" t="n">
        <v>0</v>
      </c>
      <c r="J2521" s="28" t="n">
        <v>232</v>
      </c>
      <c r="K2521" s="28" t="n">
        <v>3</v>
      </c>
      <c r="L2521" s="28" t="n">
        <v>1</v>
      </c>
      <c r="M2521" s="28" t="s">
        <v>146</v>
      </c>
      <c r="N2521" s="28" t="s">
        <v>138</v>
      </c>
      <c r="O2521" s="29" t="n">
        <v>45918</v>
      </c>
      <c r="P2521" s="28" t="n">
        <f aca="false">ROUNDDOWN(($B2521-$O2521)/30,0)</f>
        <v>7</v>
      </c>
      <c r="Q2521" s="28" t="str">
        <f aca="false">TEXT($B2521,"yyyy-mm")</f>
        <v>2026-04</v>
      </c>
      <c r="R2521" s="28" t="n">
        <f aca="false">IF(AND($O2521&gt;=DATE(2025,1,1),$O2521&lt;=DATE(2025,4,30)),1,0)</f>
        <v>0</v>
      </c>
    </row>
    <row r="2522" customFormat="false" ht="15" hidden="false" customHeight="false" outlineLevel="0" collapsed="false">
      <c r="A2522" s="28" t="n">
        <v>266</v>
      </c>
      <c r="B2522" s="29" t="n">
        <v>46173</v>
      </c>
      <c r="C2522" s="28" t="n">
        <v>11300</v>
      </c>
      <c r="D2522" s="28" t="n">
        <v>0</v>
      </c>
      <c r="E2522" s="28" t="n">
        <v>0</v>
      </c>
      <c r="F2522" s="28" t="s">
        <v>345</v>
      </c>
      <c r="G2522" s="28" t="n">
        <v>0</v>
      </c>
      <c r="H2522" s="28" t="n">
        <v>0</v>
      </c>
      <c r="I2522" s="28" t="n">
        <v>0</v>
      </c>
      <c r="J2522" s="28" t="n">
        <v>232</v>
      </c>
      <c r="K2522" s="28" t="n">
        <v>3</v>
      </c>
      <c r="L2522" s="28" t="n">
        <v>1</v>
      </c>
      <c r="M2522" s="28" t="s">
        <v>146</v>
      </c>
      <c r="N2522" s="28" t="s">
        <v>138</v>
      </c>
      <c r="O2522" s="29" t="n">
        <v>45918</v>
      </c>
      <c r="P2522" s="28" t="n">
        <f aca="false">ROUNDDOWN(($B2522-$O2522)/30,0)</f>
        <v>8</v>
      </c>
      <c r="Q2522" s="28" t="str">
        <f aca="false">TEXT($B2522,"yyyy-mm")</f>
        <v>2026-05</v>
      </c>
      <c r="R2522" s="28" t="n">
        <f aca="false">IF(AND($O2522&gt;=DATE(2025,1,1),$O2522&lt;=DATE(2025,4,30)),1,0)</f>
        <v>0</v>
      </c>
    </row>
    <row r="2523" customFormat="false" ht="15" hidden="false" customHeight="false" outlineLevel="0" collapsed="false">
      <c r="A2523" s="28" t="n">
        <v>266</v>
      </c>
      <c r="B2523" s="29" t="n">
        <v>46203</v>
      </c>
      <c r="C2523" s="28" t="n">
        <v>8475</v>
      </c>
      <c r="D2523" s="28" t="n">
        <v>0</v>
      </c>
      <c r="E2523" s="28" t="n">
        <v>0</v>
      </c>
      <c r="F2523" s="28" t="s">
        <v>345</v>
      </c>
      <c r="G2523" s="28" t="n">
        <v>0</v>
      </c>
      <c r="H2523" s="28" t="n">
        <v>0</v>
      </c>
      <c r="I2523" s="28" t="n">
        <v>0</v>
      </c>
      <c r="J2523" s="28" t="n">
        <v>232</v>
      </c>
      <c r="K2523" s="28" t="n">
        <v>3</v>
      </c>
      <c r="L2523" s="28" t="n">
        <v>1</v>
      </c>
      <c r="M2523" s="28" t="s">
        <v>146</v>
      </c>
      <c r="N2523" s="28" t="s">
        <v>138</v>
      </c>
      <c r="O2523" s="29" t="n">
        <v>45918</v>
      </c>
      <c r="P2523" s="28" t="n">
        <f aca="false">ROUNDDOWN(($B2523-$O2523)/30,0)</f>
        <v>9</v>
      </c>
      <c r="Q2523" s="28" t="str">
        <f aca="false">TEXT($B2523,"yyyy-mm")</f>
        <v>2026-06</v>
      </c>
      <c r="R2523" s="28" t="n">
        <f aca="false">IF(AND($O2523&gt;=DATE(2025,1,1),$O2523&lt;=DATE(2025,4,30)),1,0)</f>
        <v>0</v>
      </c>
    </row>
    <row r="2524" customFormat="false" ht="15" hidden="false" customHeight="false" outlineLevel="0" collapsed="false">
      <c r="A2524" s="28" t="n">
        <v>266</v>
      </c>
      <c r="B2524" s="29" t="n">
        <v>46234</v>
      </c>
      <c r="C2524" s="28" t="n">
        <v>5650</v>
      </c>
      <c r="D2524" s="28" t="n">
        <v>0</v>
      </c>
      <c r="E2524" s="28" t="n">
        <v>0</v>
      </c>
      <c r="F2524" s="28" t="s">
        <v>345</v>
      </c>
      <c r="G2524" s="28" t="n">
        <v>0</v>
      </c>
      <c r="H2524" s="28" t="n">
        <v>0</v>
      </c>
      <c r="I2524" s="28" t="n">
        <v>0</v>
      </c>
      <c r="J2524" s="28" t="n">
        <v>232</v>
      </c>
      <c r="K2524" s="28" t="n">
        <v>3</v>
      </c>
      <c r="L2524" s="28" t="n">
        <v>1</v>
      </c>
      <c r="M2524" s="28" t="s">
        <v>146</v>
      </c>
      <c r="N2524" s="28" t="s">
        <v>138</v>
      </c>
      <c r="O2524" s="29" t="n">
        <v>45918</v>
      </c>
      <c r="P2524" s="28" t="n">
        <f aca="false">ROUNDDOWN(($B2524-$O2524)/30,0)</f>
        <v>10</v>
      </c>
      <c r="Q2524" s="28" t="str">
        <f aca="false">TEXT($B2524,"yyyy-mm")</f>
        <v>2026-07</v>
      </c>
      <c r="R2524" s="28" t="n">
        <f aca="false">IF(AND($O2524&gt;=DATE(2025,1,1),$O2524&lt;=DATE(2025,4,30)),1,0)</f>
        <v>0</v>
      </c>
    </row>
    <row r="2525" customFormat="false" ht="15" hidden="false" customHeight="false" outlineLevel="0" collapsed="false">
      <c r="A2525" s="28" t="n">
        <v>266</v>
      </c>
      <c r="B2525" s="29" t="n">
        <v>46265</v>
      </c>
      <c r="C2525" s="28" t="n">
        <v>2825</v>
      </c>
      <c r="D2525" s="28" t="n">
        <v>0</v>
      </c>
      <c r="E2525" s="28" t="n">
        <v>0</v>
      </c>
      <c r="F2525" s="28" t="s">
        <v>345</v>
      </c>
      <c r="G2525" s="28" t="n">
        <v>0</v>
      </c>
      <c r="H2525" s="28" t="n">
        <v>0</v>
      </c>
      <c r="I2525" s="28" t="n">
        <v>0</v>
      </c>
      <c r="J2525" s="28" t="n">
        <v>232</v>
      </c>
      <c r="K2525" s="28" t="n">
        <v>3</v>
      </c>
      <c r="L2525" s="28" t="n">
        <v>1</v>
      </c>
      <c r="M2525" s="28" t="s">
        <v>146</v>
      </c>
      <c r="N2525" s="28" t="s">
        <v>138</v>
      </c>
      <c r="O2525" s="29" t="n">
        <v>45918</v>
      </c>
      <c r="P2525" s="28" t="n">
        <f aca="false">ROUNDDOWN(($B2525-$O2525)/30,0)</f>
        <v>11</v>
      </c>
      <c r="Q2525" s="28" t="str">
        <f aca="false">TEXT($B2525,"yyyy-mm")</f>
        <v>2026-08</v>
      </c>
      <c r="R2525" s="28" t="n">
        <f aca="false">IF(AND($O2525&gt;=DATE(2025,1,1),$O2525&lt;=DATE(2025,4,30)),1,0)</f>
        <v>0</v>
      </c>
    </row>
    <row r="2526" customFormat="false" ht="15" hidden="false" customHeight="false" outlineLevel="0" collapsed="false">
      <c r="A2526" s="28" t="n">
        <v>267</v>
      </c>
      <c r="B2526" s="29" t="n">
        <v>45688</v>
      </c>
      <c r="C2526" s="28" t="n">
        <v>27100</v>
      </c>
      <c r="D2526" s="28" t="n">
        <v>0</v>
      </c>
      <c r="E2526" s="28" t="n">
        <v>0</v>
      </c>
      <c r="F2526" s="28" t="s">
        <v>345</v>
      </c>
      <c r="G2526" s="28" t="n">
        <v>0</v>
      </c>
      <c r="H2526" s="28" t="n">
        <v>0</v>
      </c>
      <c r="I2526" s="28" t="n">
        <v>0</v>
      </c>
      <c r="J2526" s="28" t="n">
        <v>333</v>
      </c>
      <c r="K2526" s="28" t="n">
        <v>8</v>
      </c>
      <c r="L2526" s="28" t="n">
        <v>2</v>
      </c>
      <c r="M2526" s="28" t="s">
        <v>145</v>
      </c>
      <c r="N2526" s="28" t="s">
        <v>138</v>
      </c>
      <c r="O2526" s="29" t="n">
        <v>45665</v>
      </c>
      <c r="P2526" s="28" t="n">
        <f aca="false">ROUNDDOWN(($B2526-$O2526)/30,0)</f>
        <v>0</v>
      </c>
      <c r="Q2526" s="28" t="str">
        <f aca="false">TEXT($B2526,"yyyy-mm")</f>
        <v>2025-01</v>
      </c>
      <c r="R2526" s="28" t="n">
        <f aca="false">IF(AND($O2526&gt;=DATE(2025,1,1),$O2526&lt;=DATE(2025,4,30)),1,0)</f>
        <v>1</v>
      </c>
    </row>
    <row r="2527" customFormat="false" ht="15" hidden="false" customHeight="false" outlineLevel="0" collapsed="false">
      <c r="A2527" s="28" t="n">
        <v>267</v>
      </c>
      <c r="B2527" s="29" t="n">
        <v>45716</v>
      </c>
      <c r="C2527" s="28" t="n">
        <v>21680</v>
      </c>
      <c r="D2527" s="28" t="n">
        <v>0</v>
      </c>
      <c r="E2527" s="28" t="n">
        <v>0</v>
      </c>
      <c r="F2527" s="28" t="s">
        <v>345</v>
      </c>
      <c r="G2527" s="28" t="n">
        <v>0</v>
      </c>
      <c r="H2527" s="28" t="n">
        <v>0</v>
      </c>
      <c r="I2527" s="28" t="n">
        <v>0</v>
      </c>
      <c r="J2527" s="28" t="n">
        <v>333</v>
      </c>
      <c r="K2527" s="28" t="n">
        <v>8</v>
      </c>
      <c r="L2527" s="28" t="n">
        <v>2</v>
      </c>
      <c r="M2527" s="28" t="s">
        <v>145</v>
      </c>
      <c r="N2527" s="28" t="s">
        <v>138</v>
      </c>
      <c r="O2527" s="29" t="n">
        <v>45665</v>
      </c>
      <c r="P2527" s="28" t="n">
        <f aca="false">ROUNDDOWN(($B2527-$O2527)/30,0)</f>
        <v>1</v>
      </c>
      <c r="Q2527" s="28" t="str">
        <f aca="false">TEXT($B2527,"yyyy-mm")</f>
        <v>2025-02</v>
      </c>
      <c r="R2527" s="28" t="n">
        <f aca="false">IF(AND($O2527&gt;=DATE(2025,1,1),$O2527&lt;=DATE(2025,4,30)),1,0)</f>
        <v>1</v>
      </c>
    </row>
    <row r="2528" customFormat="false" ht="15" hidden="false" customHeight="false" outlineLevel="0" collapsed="false">
      <c r="A2528" s="28" t="n">
        <v>267</v>
      </c>
      <c r="B2528" s="29" t="n">
        <v>45747</v>
      </c>
      <c r="C2528" s="28" t="n">
        <v>16260</v>
      </c>
      <c r="D2528" s="28" t="n">
        <v>0</v>
      </c>
      <c r="E2528" s="28" t="n">
        <v>0</v>
      </c>
      <c r="F2528" s="28" t="s">
        <v>345</v>
      </c>
      <c r="G2528" s="28" t="n">
        <v>0</v>
      </c>
      <c r="H2528" s="28" t="n">
        <v>0</v>
      </c>
      <c r="I2528" s="28" t="n">
        <v>0</v>
      </c>
      <c r="J2528" s="28" t="n">
        <v>333</v>
      </c>
      <c r="K2528" s="28" t="n">
        <v>8</v>
      </c>
      <c r="L2528" s="28" t="n">
        <v>2</v>
      </c>
      <c r="M2528" s="28" t="s">
        <v>145</v>
      </c>
      <c r="N2528" s="28" t="s">
        <v>138</v>
      </c>
      <c r="O2528" s="29" t="n">
        <v>45665</v>
      </c>
      <c r="P2528" s="28" t="n">
        <f aca="false">ROUNDDOWN(($B2528-$O2528)/30,0)</f>
        <v>2</v>
      </c>
      <c r="Q2528" s="28" t="str">
        <f aca="false">TEXT($B2528,"yyyy-mm")</f>
        <v>2025-03</v>
      </c>
      <c r="R2528" s="28" t="n">
        <f aca="false">IF(AND($O2528&gt;=DATE(2025,1,1),$O2528&lt;=DATE(2025,4,30)),1,0)</f>
        <v>1</v>
      </c>
    </row>
    <row r="2529" customFormat="false" ht="15" hidden="false" customHeight="false" outlineLevel="0" collapsed="false">
      <c r="A2529" s="28" t="n">
        <v>267</v>
      </c>
      <c r="B2529" s="29" t="n">
        <v>45777</v>
      </c>
      <c r="C2529" s="28" t="n">
        <v>10840</v>
      </c>
      <c r="D2529" s="28" t="n">
        <v>0</v>
      </c>
      <c r="E2529" s="28" t="n">
        <v>0</v>
      </c>
      <c r="F2529" s="28" t="s">
        <v>345</v>
      </c>
      <c r="G2529" s="28" t="n">
        <v>0</v>
      </c>
      <c r="H2529" s="28" t="n">
        <v>0</v>
      </c>
      <c r="I2529" s="28" t="n">
        <v>0</v>
      </c>
      <c r="J2529" s="28" t="n">
        <v>333</v>
      </c>
      <c r="K2529" s="28" t="n">
        <v>8</v>
      </c>
      <c r="L2529" s="28" t="n">
        <v>2</v>
      </c>
      <c r="M2529" s="28" t="s">
        <v>145</v>
      </c>
      <c r="N2529" s="28" t="s">
        <v>138</v>
      </c>
      <c r="O2529" s="29" t="n">
        <v>45665</v>
      </c>
      <c r="P2529" s="28" t="n">
        <f aca="false">ROUNDDOWN(($B2529-$O2529)/30,0)</f>
        <v>3</v>
      </c>
      <c r="Q2529" s="28" t="str">
        <f aca="false">TEXT($B2529,"yyyy-mm")</f>
        <v>2025-04</v>
      </c>
      <c r="R2529" s="28" t="n">
        <f aca="false">IF(AND($O2529&gt;=DATE(2025,1,1),$O2529&lt;=DATE(2025,4,30)),1,0)</f>
        <v>1</v>
      </c>
    </row>
    <row r="2530" customFormat="false" ht="15" hidden="false" customHeight="false" outlineLevel="0" collapsed="false">
      <c r="A2530" s="28" t="n">
        <v>267</v>
      </c>
      <c r="B2530" s="29" t="n">
        <v>45808</v>
      </c>
      <c r="C2530" s="28" t="n">
        <v>5420</v>
      </c>
      <c r="D2530" s="28" t="n">
        <v>0</v>
      </c>
      <c r="E2530" s="28" t="n">
        <v>0</v>
      </c>
      <c r="F2530" s="28" t="s">
        <v>345</v>
      </c>
      <c r="G2530" s="28" t="n">
        <v>0</v>
      </c>
      <c r="H2530" s="28" t="n">
        <v>0</v>
      </c>
      <c r="I2530" s="28" t="n">
        <v>0</v>
      </c>
      <c r="J2530" s="28" t="n">
        <v>333</v>
      </c>
      <c r="K2530" s="28" t="n">
        <v>8</v>
      </c>
      <c r="L2530" s="28" t="n">
        <v>2</v>
      </c>
      <c r="M2530" s="28" t="s">
        <v>145</v>
      </c>
      <c r="N2530" s="28" t="s">
        <v>138</v>
      </c>
      <c r="O2530" s="29" t="n">
        <v>45665</v>
      </c>
      <c r="P2530" s="28" t="n">
        <f aca="false">ROUNDDOWN(($B2530-$O2530)/30,0)</f>
        <v>4</v>
      </c>
      <c r="Q2530" s="28" t="str">
        <f aca="false">TEXT($B2530,"yyyy-mm")</f>
        <v>2025-05</v>
      </c>
      <c r="R2530" s="28" t="n">
        <f aca="false">IF(AND($O2530&gt;=DATE(2025,1,1),$O2530&lt;=DATE(2025,4,30)),1,0)</f>
        <v>1</v>
      </c>
    </row>
    <row r="2531" customFormat="false" ht="15" hidden="false" customHeight="false" outlineLevel="0" collapsed="false">
      <c r="A2531" s="28" t="n">
        <v>267</v>
      </c>
      <c r="B2531" s="29" t="n">
        <v>45838</v>
      </c>
      <c r="C2531" s="28" t="n">
        <v>0</v>
      </c>
      <c r="D2531" s="28" t="n">
        <v>0</v>
      </c>
      <c r="E2531" s="28" t="n">
        <v>0</v>
      </c>
      <c r="F2531" s="28" t="s">
        <v>345</v>
      </c>
      <c r="G2531" s="28" t="n">
        <v>0</v>
      </c>
      <c r="H2531" s="28" t="n">
        <v>0</v>
      </c>
      <c r="I2531" s="28" t="n">
        <v>0</v>
      </c>
      <c r="J2531" s="28" t="n">
        <v>333</v>
      </c>
      <c r="K2531" s="28" t="n">
        <v>8</v>
      </c>
      <c r="L2531" s="28" t="n">
        <v>2</v>
      </c>
      <c r="M2531" s="28" t="s">
        <v>145</v>
      </c>
      <c r="N2531" s="28" t="s">
        <v>138</v>
      </c>
      <c r="O2531" s="29" t="n">
        <v>45665</v>
      </c>
      <c r="P2531" s="28" t="n">
        <f aca="false">ROUNDDOWN(($B2531-$O2531)/30,0)</f>
        <v>5</v>
      </c>
      <c r="Q2531" s="28" t="str">
        <f aca="false">TEXT($B2531,"yyyy-mm")</f>
        <v>2025-06</v>
      </c>
      <c r="R2531" s="28" t="n">
        <f aca="false">IF(AND($O2531&gt;=DATE(2025,1,1),$O2531&lt;=DATE(2025,4,30)),1,0)</f>
        <v>1</v>
      </c>
    </row>
    <row r="2532" customFormat="false" ht="15" hidden="false" customHeight="false" outlineLevel="0" collapsed="false">
      <c r="A2532" s="28" t="n">
        <v>268</v>
      </c>
      <c r="B2532" s="29" t="n">
        <v>46203</v>
      </c>
      <c r="C2532" s="28" t="n">
        <v>47200</v>
      </c>
      <c r="D2532" s="28" t="n">
        <v>0</v>
      </c>
      <c r="E2532" s="28" t="n">
        <v>0</v>
      </c>
      <c r="F2532" s="28" t="s">
        <v>345</v>
      </c>
      <c r="G2532" s="28" t="n">
        <v>0</v>
      </c>
      <c r="H2532" s="28" t="n">
        <v>0</v>
      </c>
      <c r="I2532" s="28" t="n">
        <v>0</v>
      </c>
      <c r="J2532" s="28" t="n">
        <v>5</v>
      </c>
      <c r="K2532" s="28" t="n">
        <v>1</v>
      </c>
      <c r="L2532" s="28" t="n">
        <v>2</v>
      </c>
      <c r="M2532" s="28" t="s">
        <v>146</v>
      </c>
      <c r="N2532" s="28" t="s">
        <v>138</v>
      </c>
      <c r="O2532" s="29" t="n">
        <v>46194</v>
      </c>
      <c r="P2532" s="28" t="n">
        <f aca="false">ROUNDDOWN(($B2532-$O2532)/30,0)</f>
        <v>0</v>
      </c>
      <c r="Q2532" s="28" t="str">
        <f aca="false">TEXT($B2532,"yyyy-mm")</f>
        <v>2026-06</v>
      </c>
      <c r="R2532" s="28" t="n">
        <f aca="false">IF(AND($O2532&gt;=DATE(2025,1,1),$O2532&lt;=DATE(2025,4,30)),1,0)</f>
        <v>0</v>
      </c>
    </row>
    <row r="2533" customFormat="false" ht="15" hidden="false" customHeight="false" outlineLevel="0" collapsed="false">
      <c r="A2533" s="28" t="n">
        <v>268</v>
      </c>
      <c r="B2533" s="29" t="n">
        <v>46234</v>
      </c>
      <c r="C2533" s="28" t="n">
        <v>0</v>
      </c>
      <c r="D2533" s="28" t="n">
        <v>0</v>
      </c>
      <c r="E2533" s="28" t="n">
        <v>0</v>
      </c>
      <c r="F2533" s="28" t="s">
        <v>345</v>
      </c>
      <c r="G2533" s="28" t="n">
        <v>0</v>
      </c>
      <c r="H2533" s="28" t="n">
        <v>0</v>
      </c>
      <c r="I2533" s="28" t="n">
        <v>0</v>
      </c>
      <c r="J2533" s="28" t="n">
        <v>5</v>
      </c>
      <c r="K2533" s="28" t="n">
        <v>1</v>
      </c>
      <c r="L2533" s="28" t="n">
        <v>2</v>
      </c>
      <c r="M2533" s="28" t="s">
        <v>146</v>
      </c>
      <c r="N2533" s="28" t="s">
        <v>138</v>
      </c>
      <c r="O2533" s="29" t="n">
        <v>46194</v>
      </c>
      <c r="P2533" s="28" t="n">
        <f aca="false">ROUNDDOWN(($B2533-$O2533)/30,0)</f>
        <v>1</v>
      </c>
      <c r="Q2533" s="28" t="str">
        <f aca="false">TEXT($B2533,"yyyy-mm")</f>
        <v>2026-07</v>
      </c>
      <c r="R2533" s="28" t="n">
        <f aca="false">IF(AND($O2533&gt;=DATE(2025,1,1),$O2533&lt;=DATE(2025,4,30)),1,0)</f>
        <v>0</v>
      </c>
    </row>
    <row r="2534" customFormat="false" ht="15" hidden="false" customHeight="false" outlineLevel="0" collapsed="false">
      <c r="A2534" s="28" t="n">
        <v>269</v>
      </c>
      <c r="B2534" s="29" t="n">
        <v>45322</v>
      </c>
      <c r="C2534" s="28" t="n">
        <v>317000</v>
      </c>
      <c r="D2534" s="28" t="n">
        <v>0</v>
      </c>
      <c r="E2534" s="28" t="n">
        <v>0</v>
      </c>
      <c r="F2534" s="28" t="s">
        <v>345</v>
      </c>
      <c r="G2534" s="28" t="n">
        <v>0</v>
      </c>
      <c r="H2534" s="28" t="n">
        <v>0</v>
      </c>
      <c r="I2534" s="28" t="n">
        <v>0</v>
      </c>
      <c r="J2534" s="28" t="n">
        <v>349</v>
      </c>
      <c r="K2534" s="28" t="n">
        <v>11</v>
      </c>
      <c r="L2534" s="28" t="n">
        <v>2</v>
      </c>
      <c r="M2534" s="28" t="s">
        <v>147</v>
      </c>
      <c r="N2534" s="28" t="s">
        <v>138</v>
      </c>
      <c r="O2534" s="29" t="n">
        <v>45294</v>
      </c>
      <c r="P2534" s="28" t="n">
        <f aca="false">ROUNDDOWN(($B2534-$O2534)/30,0)</f>
        <v>0</v>
      </c>
      <c r="Q2534" s="28" t="str">
        <f aca="false">TEXT($B2534,"yyyy-mm")</f>
        <v>2024-01</v>
      </c>
      <c r="R2534" s="28" t="n">
        <f aca="false">IF(AND($O2534&gt;=DATE(2025,1,1),$O2534&lt;=DATE(2025,4,30)),1,0)</f>
        <v>0</v>
      </c>
    </row>
    <row r="2535" customFormat="false" ht="15" hidden="false" customHeight="false" outlineLevel="0" collapsed="false">
      <c r="A2535" s="28" t="n">
        <v>269</v>
      </c>
      <c r="B2535" s="29" t="n">
        <v>45351</v>
      </c>
      <c r="C2535" s="28" t="n">
        <v>310255.32</v>
      </c>
      <c r="D2535" s="28" t="n">
        <v>0</v>
      </c>
      <c r="E2535" s="28" t="n">
        <v>0</v>
      </c>
      <c r="F2535" s="28" t="s">
        <v>345</v>
      </c>
      <c r="G2535" s="28" t="n">
        <v>0</v>
      </c>
      <c r="H2535" s="28" t="n">
        <v>0</v>
      </c>
      <c r="I2535" s="28" t="n">
        <v>0</v>
      </c>
      <c r="J2535" s="28" t="n">
        <v>349</v>
      </c>
      <c r="K2535" s="28" t="n">
        <v>11</v>
      </c>
      <c r="L2535" s="28" t="n">
        <v>2</v>
      </c>
      <c r="M2535" s="28" t="s">
        <v>147</v>
      </c>
      <c r="N2535" s="28" t="s">
        <v>138</v>
      </c>
      <c r="O2535" s="29" t="n">
        <v>45294</v>
      </c>
      <c r="P2535" s="28" t="n">
        <f aca="false">ROUNDDOWN(($B2535-$O2535)/30,0)</f>
        <v>1</v>
      </c>
      <c r="Q2535" s="28" t="str">
        <f aca="false">TEXT($B2535,"yyyy-mm")</f>
        <v>2024-02</v>
      </c>
      <c r="R2535" s="28" t="n">
        <f aca="false">IF(AND($O2535&gt;=DATE(2025,1,1),$O2535&lt;=DATE(2025,4,30)),1,0)</f>
        <v>0</v>
      </c>
    </row>
    <row r="2536" customFormat="false" ht="15" hidden="false" customHeight="false" outlineLevel="0" collapsed="false">
      <c r="A2536" s="28" t="n">
        <v>269</v>
      </c>
      <c r="B2536" s="29" t="n">
        <v>45382</v>
      </c>
      <c r="C2536" s="28" t="n">
        <v>303510.64</v>
      </c>
      <c r="D2536" s="28" t="n">
        <v>0</v>
      </c>
      <c r="E2536" s="28" t="n">
        <v>0</v>
      </c>
      <c r="F2536" s="28" t="s">
        <v>345</v>
      </c>
      <c r="G2536" s="28" t="n">
        <v>0</v>
      </c>
      <c r="H2536" s="28" t="n">
        <v>0</v>
      </c>
      <c r="I2536" s="28" t="n">
        <v>0</v>
      </c>
      <c r="J2536" s="28" t="n">
        <v>349</v>
      </c>
      <c r="K2536" s="28" t="n">
        <v>11</v>
      </c>
      <c r="L2536" s="28" t="n">
        <v>2</v>
      </c>
      <c r="M2536" s="28" t="s">
        <v>147</v>
      </c>
      <c r="N2536" s="28" t="s">
        <v>138</v>
      </c>
      <c r="O2536" s="29" t="n">
        <v>45294</v>
      </c>
      <c r="P2536" s="28" t="n">
        <f aca="false">ROUNDDOWN(($B2536-$O2536)/30,0)</f>
        <v>2</v>
      </c>
      <c r="Q2536" s="28" t="str">
        <f aca="false">TEXT($B2536,"yyyy-mm")</f>
        <v>2024-03</v>
      </c>
      <c r="R2536" s="28" t="n">
        <f aca="false">IF(AND($O2536&gt;=DATE(2025,1,1),$O2536&lt;=DATE(2025,4,30)),1,0)</f>
        <v>0</v>
      </c>
    </row>
    <row r="2537" customFormat="false" ht="15" hidden="false" customHeight="false" outlineLevel="0" collapsed="false">
      <c r="A2537" s="28" t="n">
        <v>269</v>
      </c>
      <c r="B2537" s="29" t="n">
        <v>45412</v>
      </c>
      <c r="C2537" s="28" t="n">
        <v>296765.96</v>
      </c>
      <c r="D2537" s="28" t="n">
        <v>0</v>
      </c>
      <c r="E2537" s="28" t="n">
        <v>0</v>
      </c>
      <c r="F2537" s="28" t="s">
        <v>345</v>
      </c>
      <c r="G2537" s="28" t="n">
        <v>0</v>
      </c>
      <c r="H2537" s="28" t="n">
        <v>0</v>
      </c>
      <c r="I2537" s="28" t="n">
        <v>0</v>
      </c>
      <c r="J2537" s="28" t="n">
        <v>349</v>
      </c>
      <c r="K2537" s="28" t="n">
        <v>11</v>
      </c>
      <c r="L2537" s="28" t="n">
        <v>2</v>
      </c>
      <c r="M2537" s="28" t="s">
        <v>147</v>
      </c>
      <c r="N2537" s="28" t="s">
        <v>138</v>
      </c>
      <c r="O2537" s="29" t="n">
        <v>45294</v>
      </c>
      <c r="P2537" s="28" t="n">
        <f aca="false">ROUNDDOWN(($B2537-$O2537)/30,0)</f>
        <v>3</v>
      </c>
      <c r="Q2537" s="28" t="str">
        <f aca="false">TEXT($B2537,"yyyy-mm")</f>
        <v>2024-04</v>
      </c>
      <c r="R2537" s="28" t="n">
        <f aca="false">IF(AND($O2537&gt;=DATE(2025,1,1),$O2537&lt;=DATE(2025,4,30)),1,0)</f>
        <v>0</v>
      </c>
    </row>
    <row r="2538" customFormat="false" ht="15" hidden="false" customHeight="false" outlineLevel="0" collapsed="false">
      <c r="A2538" s="28" t="n">
        <v>269</v>
      </c>
      <c r="B2538" s="29" t="n">
        <v>45443</v>
      </c>
      <c r="C2538" s="28" t="n">
        <v>290021.28</v>
      </c>
      <c r="D2538" s="28" t="n">
        <v>0</v>
      </c>
      <c r="E2538" s="28" t="n">
        <v>0</v>
      </c>
      <c r="F2538" s="28" t="s">
        <v>345</v>
      </c>
      <c r="G2538" s="28" t="n">
        <v>0</v>
      </c>
      <c r="H2538" s="28" t="n">
        <v>0</v>
      </c>
      <c r="I2538" s="28" t="n">
        <v>0</v>
      </c>
      <c r="J2538" s="28" t="n">
        <v>349</v>
      </c>
      <c r="K2538" s="28" t="n">
        <v>11</v>
      </c>
      <c r="L2538" s="28" t="n">
        <v>2</v>
      </c>
      <c r="M2538" s="28" t="s">
        <v>147</v>
      </c>
      <c r="N2538" s="28" t="s">
        <v>138</v>
      </c>
      <c r="O2538" s="29" t="n">
        <v>45294</v>
      </c>
      <c r="P2538" s="28" t="n">
        <f aca="false">ROUNDDOWN(($B2538-$O2538)/30,0)</f>
        <v>4</v>
      </c>
      <c r="Q2538" s="28" t="str">
        <f aca="false">TEXT($B2538,"yyyy-mm")</f>
        <v>2024-05</v>
      </c>
      <c r="R2538" s="28" t="n">
        <f aca="false">IF(AND($O2538&gt;=DATE(2025,1,1),$O2538&lt;=DATE(2025,4,30)),1,0)</f>
        <v>0</v>
      </c>
    </row>
    <row r="2539" customFormat="false" ht="15" hidden="false" customHeight="false" outlineLevel="0" collapsed="false">
      <c r="A2539" s="28" t="n">
        <v>269</v>
      </c>
      <c r="B2539" s="29" t="n">
        <v>45473</v>
      </c>
      <c r="C2539" s="28" t="n">
        <v>283276.6</v>
      </c>
      <c r="D2539" s="28" t="n">
        <v>0</v>
      </c>
      <c r="E2539" s="28" t="n">
        <v>0</v>
      </c>
      <c r="F2539" s="28" t="s">
        <v>345</v>
      </c>
      <c r="G2539" s="28" t="n">
        <v>0</v>
      </c>
      <c r="H2539" s="28" t="n">
        <v>0</v>
      </c>
      <c r="I2539" s="28" t="n">
        <v>0</v>
      </c>
      <c r="J2539" s="28" t="n">
        <v>349</v>
      </c>
      <c r="K2539" s="28" t="n">
        <v>11</v>
      </c>
      <c r="L2539" s="28" t="n">
        <v>2</v>
      </c>
      <c r="M2539" s="28" t="s">
        <v>147</v>
      </c>
      <c r="N2539" s="28" t="s">
        <v>138</v>
      </c>
      <c r="O2539" s="29" t="n">
        <v>45294</v>
      </c>
      <c r="P2539" s="28" t="n">
        <f aca="false">ROUNDDOWN(($B2539-$O2539)/30,0)</f>
        <v>5</v>
      </c>
      <c r="Q2539" s="28" t="str">
        <f aca="false">TEXT($B2539,"yyyy-mm")</f>
        <v>2024-06</v>
      </c>
      <c r="R2539" s="28" t="n">
        <f aca="false">IF(AND($O2539&gt;=DATE(2025,1,1),$O2539&lt;=DATE(2025,4,30)),1,0)</f>
        <v>0</v>
      </c>
    </row>
    <row r="2540" customFormat="false" ht="15" hidden="false" customHeight="false" outlineLevel="0" collapsed="false">
      <c r="A2540" s="28" t="n">
        <v>269</v>
      </c>
      <c r="B2540" s="29" t="n">
        <v>45504</v>
      </c>
      <c r="C2540" s="28" t="n">
        <v>276531.92</v>
      </c>
      <c r="D2540" s="28" t="n">
        <v>0</v>
      </c>
      <c r="E2540" s="28" t="n">
        <v>0</v>
      </c>
      <c r="F2540" s="28" t="s">
        <v>345</v>
      </c>
      <c r="G2540" s="28" t="n">
        <v>0</v>
      </c>
      <c r="H2540" s="28" t="n">
        <v>0</v>
      </c>
      <c r="I2540" s="28" t="n">
        <v>0</v>
      </c>
      <c r="J2540" s="28" t="n">
        <v>349</v>
      </c>
      <c r="K2540" s="28" t="n">
        <v>11</v>
      </c>
      <c r="L2540" s="28" t="n">
        <v>2</v>
      </c>
      <c r="M2540" s="28" t="s">
        <v>147</v>
      </c>
      <c r="N2540" s="28" t="s">
        <v>138</v>
      </c>
      <c r="O2540" s="29" t="n">
        <v>45294</v>
      </c>
      <c r="P2540" s="28" t="n">
        <f aca="false">ROUNDDOWN(($B2540-$O2540)/30,0)</f>
        <v>7</v>
      </c>
      <c r="Q2540" s="28" t="str">
        <f aca="false">TEXT($B2540,"yyyy-mm")</f>
        <v>2024-07</v>
      </c>
      <c r="R2540" s="28" t="n">
        <f aca="false">IF(AND($O2540&gt;=DATE(2025,1,1),$O2540&lt;=DATE(2025,4,30)),1,0)</f>
        <v>0</v>
      </c>
    </row>
    <row r="2541" customFormat="false" ht="15" hidden="false" customHeight="false" outlineLevel="0" collapsed="false">
      <c r="A2541" s="28" t="n">
        <v>269</v>
      </c>
      <c r="B2541" s="29" t="n">
        <v>45535</v>
      </c>
      <c r="C2541" s="28" t="n">
        <v>269787.24</v>
      </c>
      <c r="D2541" s="28" t="n">
        <v>0</v>
      </c>
      <c r="E2541" s="28" t="n">
        <v>0</v>
      </c>
      <c r="F2541" s="28" t="s">
        <v>345</v>
      </c>
      <c r="G2541" s="28" t="n">
        <v>0</v>
      </c>
      <c r="H2541" s="28" t="n">
        <v>0</v>
      </c>
      <c r="I2541" s="28" t="n">
        <v>0</v>
      </c>
      <c r="J2541" s="28" t="n">
        <v>349</v>
      </c>
      <c r="K2541" s="28" t="n">
        <v>11</v>
      </c>
      <c r="L2541" s="28" t="n">
        <v>2</v>
      </c>
      <c r="M2541" s="28" t="s">
        <v>147</v>
      </c>
      <c r="N2541" s="28" t="s">
        <v>138</v>
      </c>
      <c r="O2541" s="29" t="n">
        <v>45294</v>
      </c>
      <c r="P2541" s="28" t="n">
        <f aca="false">ROUNDDOWN(($B2541-$O2541)/30,0)</f>
        <v>8</v>
      </c>
      <c r="Q2541" s="28" t="str">
        <f aca="false">TEXT($B2541,"yyyy-mm")</f>
        <v>2024-08</v>
      </c>
      <c r="R2541" s="28" t="n">
        <f aca="false">IF(AND($O2541&gt;=DATE(2025,1,1),$O2541&lt;=DATE(2025,4,30)),1,0)</f>
        <v>0</v>
      </c>
    </row>
    <row r="2542" customFormat="false" ht="15" hidden="false" customHeight="false" outlineLevel="0" collapsed="false">
      <c r="A2542" s="28" t="n">
        <v>269</v>
      </c>
      <c r="B2542" s="29" t="n">
        <v>45565</v>
      </c>
      <c r="C2542" s="28" t="n">
        <v>263042.56</v>
      </c>
      <c r="D2542" s="28" t="n">
        <v>0</v>
      </c>
      <c r="E2542" s="28" t="n">
        <v>0</v>
      </c>
      <c r="F2542" s="28" t="s">
        <v>345</v>
      </c>
      <c r="G2542" s="28" t="n">
        <v>0</v>
      </c>
      <c r="H2542" s="28" t="n">
        <v>0</v>
      </c>
      <c r="I2542" s="28" t="n">
        <v>0</v>
      </c>
      <c r="J2542" s="28" t="n">
        <v>349</v>
      </c>
      <c r="K2542" s="28" t="n">
        <v>11</v>
      </c>
      <c r="L2542" s="28" t="n">
        <v>2</v>
      </c>
      <c r="M2542" s="28" t="s">
        <v>147</v>
      </c>
      <c r="N2542" s="28" t="s">
        <v>138</v>
      </c>
      <c r="O2542" s="29" t="n">
        <v>45294</v>
      </c>
      <c r="P2542" s="28" t="n">
        <f aca="false">ROUNDDOWN(($B2542-$O2542)/30,0)</f>
        <v>9</v>
      </c>
      <c r="Q2542" s="28" t="str">
        <f aca="false">TEXT($B2542,"yyyy-mm")</f>
        <v>2024-09</v>
      </c>
      <c r="R2542" s="28" t="n">
        <f aca="false">IF(AND($O2542&gt;=DATE(2025,1,1),$O2542&lt;=DATE(2025,4,30)),1,0)</f>
        <v>0</v>
      </c>
    </row>
    <row r="2543" customFormat="false" ht="15" hidden="false" customHeight="false" outlineLevel="0" collapsed="false">
      <c r="A2543" s="28" t="n">
        <v>269</v>
      </c>
      <c r="B2543" s="29" t="n">
        <v>45596</v>
      </c>
      <c r="C2543" s="28" t="n">
        <v>256297.88</v>
      </c>
      <c r="D2543" s="28" t="n">
        <v>0</v>
      </c>
      <c r="E2543" s="28" t="n">
        <v>0</v>
      </c>
      <c r="F2543" s="28" t="s">
        <v>345</v>
      </c>
      <c r="G2543" s="28" t="n">
        <v>0</v>
      </c>
      <c r="H2543" s="28" t="n">
        <v>0</v>
      </c>
      <c r="I2543" s="28" t="n">
        <v>0</v>
      </c>
      <c r="J2543" s="28" t="n">
        <v>349</v>
      </c>
      <c r="K2543" s="28" t="n">
        <v>11</v>
      </c>
      <c r="L2543" s="28" t="n">
        <v>2</v>
      </c>
      <c r="M2543" s="28" t="s">
        <v>147</v>
      </c>
      <c r="N2543" s="28" t="s">
        <v>138</v>
      </c>
      <c r="O2543" s="29" t="n">
        <v>45294</v>
      </c>
      <c r="P2543" s="28" t="n">
        <f aca="false">ROUNDDOWN(($B2543-$O2543)/30,0)</f>
        <v>10</v>
      </c>
      <c r="Q2543" s="28" t="str">
        <f aca="false">TEXT($B2543,"yyyy-mm")</f>
        <v>2024-10</v>
      </c>
      <c r="R2543" s="28" t="n">
        <f aca="false">IF(AND($O2543&gt;=DATE(2025,1,1),$O2543&lt;=DATE(2025,4,30)),1,0)</f>
        <v>0</v>
      </c>
    </row>
    <row r="2544" customFormat="false" ht="15" hidden="false" customHeight="false" outlineLevel="0" collapsed="false">
      <c r="A2544" s="28" t="n">
        <v>269</v>
      </c>
      <c r="B2544" s="29" t="n">
        <v>45626</v>
      </c>
      <c r="C2544" s="28" t="n">
        <v>249553.2</v>
      </c>
      <c r="D2544" s="28" t="n">
        <v>0</v>
      </c>
      <c r="E2544" s="28" t="n">
        <v>0</v>
      </c>
      <c r="F2544" s="28" t="s">
        <v>345</v>
      </c>
      <c r="G2544" s="28" t="n">
        <v>0</v>
      </c>
      <c r="H2544" s="28" t="n">
        <v>0</v>
      </c>
      <c r="I2544" s="28" t="n">
        <v>0</v>
      </c>
      <c r="J2544" s="28" t="n">
        <v>349</v>
      </c>
      <c r="K2544" s="28" t="n">
        <v>11</v>
      </c>
      <c r="L2544" s="28" t="n">
        <v>2</v>
      </c>
      <c r="M2544" s="28" t="s">
        <v>147</v>
      </c>
      <c r="N2544" s="28" t="s">
        <v>138</v>
      </c>
      <c r="O2544" s="29" t="n">
        <v>45294</v>
      </c>
      <c r="P2544" s="28" t="n">
        <f aca="false">ROUNDDOWN(($B2544-$O2544)/30,0)</f>
        <v>11</v>
      </c>
      <c r="Q2544" s="28" t="str">
        <f aca="false">TEXT($B2544,"yyyy-mm")</f>
        <v>2024-11</v>
      </c>
      <c r="R2544" s="28" t="n">
        <f aca="false">IF(AND($O2544&gt;=DATE(2025,1,1),$O2544&lt;=DATE(2025,4,30)),1,0)</f>
        <v>0</v>
      </c>
    </row>
    <row r="2545" customFormat="false" ht="15" hidden="false" customHeight="false" outlineLevel="0" collapsed="false">
      <c r="A2545" s="28" t="n">
        <v>269</v>
      </c>
      <c r="B2545" s="29" t="n">
        <v>45657</v>
      </c>
      <c r="C2545" s="28" t="n">
        <v>242808.52</v>
      </c>
      <c r="D2545" s="28" t="n">
        <v>0</v>
      </c>
      <c r="E2545" s="28" t="n">
        <v>0</v>
      </c>
      <c r="F2545" s="28" t="s">
        <v>345</v>
      </c>
      <c r="G2545" s="28" t="n">
        <v>0</v>
      </c>
      <c r="H2545" s="28" t="n">
        <v>0</v>
      </c>
      <c r="I2545" s="28" t="n">
        <v>0</v>
      </c>
      <c r="J2545" s="28" t="n">
        <v>349</v>
      </c>
      <c r="K2545" s="28" t="n">
        <v>11</v>
      </c>
      <c r="L2545" s="28" t="n">
        <v>2</v>
      </c>
      <c r="M2545" s="28" t="s">
        <v>147</v>
      </c>
      <c r="N2545" s="28" t="s">
        <v>138</v>
      </c>
      <c r="O2545" s="29" t="n">
        <v>45294</v>
      </c>
      <c r="P2545" s="28" t="n">
        <f aca="false">ROUNDDOWN(($B2545-$O2545)/30,0)</f>
        <v>12</v>
      </c>
      <c r="Q2545" s="28" t="str">
        <f aca="false">TEXT($B2545,"yyyy-mm")</f>
        <v>2024-12</v>
      </c>
      <c r="R2545" s="28" t="n">
        <f aca="false">IF(AND($O2545&gt;=DATE(2025,1,1),$O2545&lt;=DATE(2025,4,30)),1,0)</f>
        <v>0</v>
      </c>
    </row>
    <row r="2546" customFormat="false" ht="15" hidden="false" customHeight="false" outlineLevel="0" collapsed="false">
      <c r="A2546" s="28" t="n">
        <v>269</v>
      </c>
      <c r="B2546" s="29" t="n">
        <v>45688</v>
      </c>
      <c r="C2546" s="28" t="n">
        <v>236063.84</v>
      </c>
      <c r="D2546" s="28" t="n">
        <v>0</v>
      </c>
      <c r="E2546" s="28" t="n">
        <v>0</v>
      </c>
      <c r="F2546" s="28" t="s">
        <v>345</v>
      </c>
      <c r="G2546" s="28" t="n">
        <v>0</v>
      </c>
      <c r="H2546" s="28" t="n">
        <v>0</v>
      </c>
      <c r="I2546" s="28" t="n">
        <v>0</v>
      </c>
      <c r="J2546" s="28" t="n">
        <v>349</v>
      </c>
      <c r="K2546" s="28" t="n">
        <v>11</v>
      </c>
      <c r="L2546" s="28" t="n">
        <v>2</v>
      </c>
      <c r="M2546" s="28" t="s">
        <v>147</v>
      </c>
      <c r="N2546" s="28" t="s">
        <v>138</v>
      </c>
      <c r="O2546" s="29" t="n">
        <v>45294</v>
      </c>
      <c r="P2546" s="28" t="n">
        <f aca="false">ROUNDDOWN(($B2546-$O2546)/30,0)</f>
        <v>13</v>
      </c>
      <c r="Q2546" s="28" t="str">
        <f aca="false">TEXT($B2546,"yyyy-mm")</f>
        <v>2025-01</v>
      </c>
      <c r="R2546" s="28" t="n">
        <f aca="false">IF(AND($O2546&gt;=DATE(2025,1,1),$O2546&lt;=DATE(2025,4,30)),1,0)</f>
        <v>0</v>
      </c>
    </row>
    <row r="2547" customFormat="false" ht="15" hidden="false" customHeight="false" outlineLevel="0" collapsed="false">
      <c r="A2547" s="28" t="n">
        <v>269</v>
      </c>
      <c r="B2547" s="29" t="n">
        <v>45716</v>
      </c>
      <c r="C2547" s="28" t="n">
        <v>229319.16</v>
      </c>
      <c r="D2547" s="28" t="n">
        <v>0</v>
      </c>
      <c r="E2547" s="28" t="n">
        <v>0</v>
      </c>
      <c r="F2547" s="28" t="s">
        <v>345</v>
      </c>
      <c r="G2547" s="28" t="n">
        <v>0</v>
      </c>
      <c r="H2547" s="28" t="n">
        <v>0</v>
      </c>
      <c r="I2547" s="28" t="n">
        <v>0</v>
      </c>
      <c r="J2547" s="28" t="n">
        <v>349</v>
      </c>
      <c r="K2547" s="28" t="n">
        <v>11</v>
      </c>
      <c r="L2547" s="28" t="n">
        <v>2</v>
      </c>
      <c r="M2547" s="28" t="s">
        <v>147</v>
      </c>
      <c r="N2547" s="28" t="s">
        <v>138</v>
      </c>
      <c r="O2547" s="29" t="n">
        <v>45294</v>
      </c>
      <c r="P2547" s="28" t="n">
        <f aca="false">ROUNDDOWN(($B2547-$O2547)/30,0)</f>
        <v>14</v>
      </c>
      <c r="Q2547" s="28" t="str">
        <f aca="false">TEXT($B2547,"yyyy-mm")</f>
        <v>2025-02</v>
      </c>
      <c r="R2547" s="28" t="n">
        <f aca="false">IF(AND($O2547&gt;=DATE(2025,1,1),$O2547&lt;=DATE(2025,4,30)),1,0)</f>
        <v>0</v>
      </c>
    </row>
    <row r="2548" customFormat="false" ht="15" hidden="false" customHeight="false" outlineLevel="0" collapsed="false">
      <c r="A2548" s="28" t="n">
        <v>269</v>
      </c>
      <c r="B2548" s="29" t="n">
        <v>45747</v>
      </c>
      <c r="C2548" s="28" t="n">
        <v>222574.48</v>
      </c>
      <c r="D2548" s="28" t="n">
        <v>0</v>
      </c>
      <c r="E2548" s="28" t="n">
        <v>0</v>
      </c>
      <c r="F2548" s="28" t="s">
        <v>345</v>
      </c>
      <c r="G2548" s="28" t="n">
        <v>0</v>
      </c>
      <c r="H2548" s="28" t="n">
        <v>0</v>
      </c>
      <c r="I2548" s="28" t="n">
        <v>0</v>
      </c>
      <c r="J2548" s="28" t="n">
        <v>349</v>
      </c>
      <c r="K2548" s="28" t="n">
        <v>11</v>
      </c>
      <c r="L2548" s="28" t="n">
        <v>2</v>
      </c>
      <c r="M2548" s="28" t="s">
        <v>147</v>
      </c>
      <c r="N2548" s="28" t="s">
        <v>138</v>
      </c>
      <c r="O2548" s="29" t="n">
        <v>45294</v>
      </c>
      <c r="P2548" s="28" t="n">
        <f aca="false">ROUNDDOWN(($B2548-$O2548)/30,0)</f>
        <v>15</v>
      </c>
      <c r="Q2548" s="28" t="str">
        <f aca="false">TEXT($B2548,"yyyy-mm")</f>
        <v>2025-03</v>
      </c>
      <c r="R2548" s="28" t="n">
        <f aca="false">IF(AND($O2548&gt;=DATE(2025,1,1),$O2548&lt;=DATE(2025,4,30)),1,0)</f>
        <v>0</v>
      </c>
    </row>
    <row r="2549" customFormat="false" ht="15" hidden="false" customHeight="false" outlineLevel="0" collapsed="false">
      <c r="A2549" s="28" t="n">
        <v>269</v>
      </c>
      <c r="B2549" s="29" t="n">
        <v>45777</v>
      </c>
      <c r="C2549" s="28" t="n">
        <v>215829.8</v>
      </c>
      <c r="D2549" s="28" t="n">
        <v>0</v>
      </c>
      <c r="E2549" s="28" t="n">
        <v>0</v>
      </c>
      <c r="F2549" s="28" t="s">
        <v>345</v>
      </c>
      <c r="G2549" s="28" t="n">
        <v>0</v>
      </c>
      <c r="H2549" s="28" t="n">
        <v>0</v>
      </c>
      <c r="I2549" s="28" t="n">
        <v>0</v>
      </c>
      <c r="J2549" s="28" t="n">
        <v>349</v>
      </c>
      <c r="K2549" s="28" t="n">
        <v>11</v>
      </c>
      <c r="L2549" s="28" t="n">
        <v>2</v>
      </c>
      <c r="M2549" s="28" t="s">
        <v>147</v>
      </c>
      <c r="N2549" s="28" t="s">
        <v>138</v>
      </c>
      <c r="O2549" s="29" t="n">
        <v>45294</v>
      </c>
      <c r="P2549" s="28" t="n">
        <f aca="false">ROUNDDOWN(($B2549-$O2549)/30,0)</f>
        <v>16</v>
      </c>
      <c r="Q2549" s="28" t="str">
        <f aca="false">TEXT($B2549,"yyyy-mm")</f>
        <v>2025-04</v>
      </c>
      <c r="R2549" s="28" t="n">
        <f aca="false">IF(AND($O2549&gt;=DATE(2025,1,1),$O2549&lt;=DATE(2025,4,30)),1,0)</f>
        <v>0</v>
      </c>
    </row>
    <row r="2550" customFormat="false" ht="15" hidden="false" customHeight="false" outlineLevel="0" collapsed="false">
      <c r="A2550" s="28" t="n">
        <v>269</v>
      </c>
      <c r="B2550" s="29" t="n">
        <v>45808</v>
      </c>
      <c r="C2550" s="28" t="n">
        <v>209085.12</v>
      </c>
      <c r="D2550" s="28" t="n">
        <v>0</v>
      </c>
      <c r="E2550" s="28" t="n">
        <v>0</v>
      </c>
      <c r="F2550" s="28" t="s">
        <v>345</v>
      </c>
      <c r="G2550" s="28" t="n">
        <v>0</v>
      </c>
      <c r="H2550" s="28" t="n">
        <v>0</v>
      </c>
      <c r="I2550" s="28" t="n">
        <v>0</v>
      </c>
      <c r="J2550" s="28" t="n">
        <v>349</v>
      </c>
      <c r="K2550" s="28" t="n">
        <v>11</v>
      </c>
      <c r="L2550" s="28" t="n">
        <v>2</v>
      </c>
      <c r="M2550" s="28" t="s">
        <v>147</v>
      </c>
      <c r="N2550" s="28" t="s">
        <v>138</v>
      </c>
      <c r="O2550" s="29" t="n">
        <v>45294</v>
      </c>
      <c r="P2550" s="28" t="n">
        <f aca="false">ROUNDDOWN(($B2550-$O2550)/30,0)</f>
        <v>17</v>
      </c>
      <c r="Q2550" s="28" t="str">
        <f aca="false">TEXT($B2550,"yyyy-mm")</f>
        <v>2025-05</v>
      </c>
      <c r="R2550" s="28" t="n">
        <f aca="false">IF(AND($O2550&gt;=DATE(2025,1,1),$O2550&lt;=DATE(2025,4,30)),1,0)</f>
        <v>0</v>
      </c>
    </row>
    <row r="2551" customFormat="false" ht="15" hidden="false" customHeight="false" outlineLevel="0" collapsed="false">
      <c r="A2551" s="28" t="n">
        <v>269</v>
      </c>
      <c r="B2551" s="29" t="n">
        <v>45838</v>
      </c>
      <c r="C2551" s="28" t="n">
        <v>202340.44</v>
      </c>
      <c r="D2551" s="28" t="n">
        <v>0</v>
      </c>
      <c r="E2551" s="28" t="n">
        <v>0</v>
      </c>
      <c r="F2551" s="28" t="s">
        <v>345</v>
      </c>
      <c r="G2551" s="28" t="n">
        <v>0</v>
      </c>
      <c r="H2551" s="28" t="n">
        <v>0</v>
      </c>
      <c r="I2551" s="28" t="n">
        <v>0</v>
      </c>
      <c r="J2551" s="28" t="n">
        <v>349</v>
      </c>
      <c r="K2551" s="28" t="n">
        <v>11</v>
      </c>
      <c r="L2551" s="28" t="n">
        <v>2</v>
      </c>
      <c r="M2551" s="28" t="s">
        <v>147</v>
      </c>
      <c r="N2551" s="28" t="s">
        <v>138</v>
      </c>
      <c r="O2551" s="29" t="n">
        <v>45294</v>
      </c>
      <c r="P2551" s="28" t="n">
        <f aca="false">ROUNDDOWN(($B2551-$O2551)/30,0)</f>
        <v>18</v>
      </c>
      <c r="Q2551" s="28" t="str">
        <f aca="false">TEXT($B2551,"yyyy-mm")</f>
        <v>2025-06</v>
      </c>
      <c r="R2551" s="28" t="n">
        <f aca="false">IF(AND($O2551&gt;=DATE(2025,1,1),$O2551&lt;=DATE(2025,4,30)),1,0)</f>
        <v>0</v>
      </c>
    </row>
    <row r="2552" customFormat="false" ht="15" hidden="false" customHeight="false" outlineLevel="0" collapsed="false">
      <c r="A2552" s="28" t="n">
        <v>269</v>
      </c>
      <c r="B2552" s="29" t="n">
        <v>45869</v>
      </c>
      <c r="C2552" s="28" t="n">
        <v>195595.76</v>
      </c>
      <c r="D2552" s="28" t="n">
        <v>0</v>
      </c>
      <c r="E2552" s="28" t="n">
        <v>0</v>
      </c>
      <c r="F2552" s="28" t="s">
        <v>345</v>
      </c>
      <c r="G2552" s="28" t="n">
        <v>0</v>
      </c>
      <c r="H2552" s="28" t="n">
        <v>0</v>
      </c>
      <c r="I2552" s="28" t="n">
        <v>0</v>
      </c>
      <c r="J2552" s="28" t="n">
        <v>349</v>
      </c>
      <c r="K2552" s="28" t="n">
        <v>11</v>
      </c>
      <c r="L2552" s="28" t="n">
        <v>2</v>
      </c>
      <c r="M2552" s="28" t="s">
        <v>147</v>
      </c>
      <c r="N2552" s="28" t="s">
        <v>138</v>
      </c>
      <c r="O2552" s="29" t="n">
        <v>45294</v>
      </c>
      <c r="P2552" s="28" t="n">
        <f aca="false">ROUNDDOWN(($B2552-$O2552)/30,0)</f>
        <v>19</v>
      </c>
      <c r="Q2552" s="28" t="str">
        <f aca="false">TEXT($B2552,"yyyy-mm")</f>
        <v>2025-07</v>
      </c>
      <c r="R2552" s="28" t="n">
        <f aca="false">IF(AND($O2552&gt;=DATE(2025,1,1),$O2552&lt;=DATE(2025,4,30)),1,0)</f>
        <v>0</v>
      </c>
    </row>
    <row r="2553" customFormat="false" ht="15" hidden="false" customHeight="false" outlineLevel="0" collapsed="false">
      <c r="A2553" s="28" t="n">
        <v>269</v>
      </c>
      <c r="B2553" s="29" t="n">
        <v>45900</v>
      </c>
      <c r="C2553" s="28" t="n">
        <v>188851.08</v>
      </c>
      <c r="D2553" s="28" t="n">
        <v>0</v>
      </c>
      <c r="E2553" s="28" t="n">
        <v>0</v>
      </c>
      <c r="F2553" s="28" t="s">
        <v>345</v>
      </c>
      <c r="G2553" s="28" t="n">
        <v>0</v>
      </c>
      <c r="H2553" s="28" t="n">
        <v>0</v>
      </c>
      <c r="I2553" s="28" t="n">
        <v>0</v>
      </c>
      <c r="J2553" s="28" t="n">
        <v>349</v>
      </c>
      <c r="K2553" s="28" t="n">
        <v>11</v>
      </c>
      <c r="L2553" s="28" t="n">
        <v>2</v>
      </c>
      <c r="M2553" s="28" t="s">
        <v>147</v>
      </c>
      <c r="N2553" s="28" t="s">
        <v>138</v>
      </c>
      <c r="O2553" s="29" t="n">
        <v>45294</v>
      </c>
      <c r="P2553" s="28" t="n">
        <f aca="false">ROUNDDOWN(($B2553-$O2553)/30,0)</f>
        <v>20</v>
      </c>
      <c r="Q2553" s="28" t="str">
        <f aca="false">TEXT($B2553,"yyyy-mm")</f>
        <v>2025-08</v>
      </c>
      <c r="R2553" s="28" t="n">
        <f aca="false">IF(AND($O2553&gt;=DATE(2025,1,1),$O2553&lt;=DATE(2025,4,30)),1,0)</f>
        <v>0</v>
      </c>
    </row>
    <row r="2554" customFormat="false" ht="15" hidden="false" customHeight="false" outlineLevel="0" collapsed="false">
      <c r="A2554" s="28" t="n">
        <v>269</v>
      </c>
      <c r="B2554" s="29" t="n">
        <v>45930</v>
      </c>
      <c r="C2554" s="28" t="n">
        <v>182106.4</v>
      </c>
      <c r="D2554" s="28" t="n">
        <v>0</v>
      </c>
      <c r="E2554" s="28" t="n">
        <v>0</v>
      </c>
      <c r="F2554" s="28" t="s">
        <v>345</v>
      </c>
      <c r="G2554" s="28" t="n">
        <v>0</v>
      </c>
      <c r="H2554" s="28" t="n">
        <v>0</v>
      </c>
      <c r="I2554" s="28" t="n">
        <v>0</v>
      </c>
      <c r="J2554" s="28" t="n">
        <v>349</v>
      </c>
      <c r="K2554" s="28" t="n">
        <v>11</v>
      </c>
      <c r="L2554" s="28" t="n">
        <v>2</v>
      </c>
      <c r="M2554" s="28" t="s">
        <v>147</v>
      </c>
      <c r="N2554" s="28" t="s">
        <v>138</v>
      </c>
      <c r="O2554" s="29" t="n">
        <v>45294</v>
      </c>
      <c r="P2554" s="28" t="n">
        <f aca="false">ROUNDDOWN(($B2554-$O2554)/30,0)</f>
        <v>21</v>
      </c>
      <c r="Q2554" s="28" t="str">
        <f aca="false">TEXT($B2554,"yyyy-mm")</f>
        <v>2025-09</v>
      </c>
      <c r="R2554" s="28" t="n">
        <f aca="false">IF(AND($O2554&gt;=DATE(2025,1,1),$O2554&lt;=DATE(2025,4,30)),1,0)</f>
        <v>0</v>
      </c>
    </row>
    <row r="2555" customFormat="false" ht="15" hidden="false" customHeight="false" outlineLevel="0" collapsed="false">
      <c r="A2555" s="28" t="n">
        <v>269</v>
      </c>
      <c r="B2555" s="29" t="n">
        <v>45961</v>
      </c>
      <c r="C2555" s="28" t="n">
        <v>175361.72</v>
      </c>
      <c r="D2555" s="28" t="n">
        <v>0</v>
      </c>
      <c r="E2555" s="28" t="n">
        <v>0</v>
      </c>
      <c r="F2555" s="28" t="s">
        <v>345</v>
      </c>
      <c r="G2555" s="28" t="n">
        <v>0</v>
      </c>
      <c r="H2555" s="28" t="n">
        <v>0</v>
      </c>
      <c r="I2555" s="28" t="n">
        <v>0</v>
      </c>
      <c r="J2555" s="28" t="n">
        <v>349</v>
      </c>
      <c r="K2555" s="28" t="n">
        <v>11</v>
      </c>
      <c r="L2555" s="28" t="n">
        <v>2</v>
      </c>
      <c r="M2555" s="28" t="s">
        <v>147</v>
      </c>
      <c r="N2555" s="28" t="s">
        <v>138</v>
      </c>
      <c r="O2555" s="29" t="n">
        <v>45294</v>
      </c>
      <c r="P2555" s="28" t="n">
        <f aca="false">ROUNDDOWN(($B2555-$O2555)/30,0)</f>
        <v>22</v>
      </c>
      <c r="Q2555" s="28" t="str">
        <f aca="false">TEXT($B2555,"yyyy-mm")</f>
        <v>2025-10</v>
      </c>
      <c r="R2555" s="28" t="n">
        <f aca="false">IF(AND($O2555&gt;=DATE(2025,1,1),$O2555&lt;=DATE(2025,4,30)),1,0)</f>
        <v>0</v>
      </c>
    </row>
    <row r="2556" customFormat="false" ht="15" hidden="false" customHeight="false" outlineLevel="0" collapsed="false">
      <c r="A2556" s="28" t="n">
        <v>269</v>
      </c>
      <c r="B2556" s="29" t="n">
        <v>45991</v>
      </c>
      <c r="C2556" s="28" t="n">
        <v>168617.04</v>
      </c>
      <c r="D2556" s="28" t="n">
        <v>0</v>
      </c>
      <c r="E2556" s="28" t="n">
        <v>0</v>
      </c>
      <c r="F2556" s="28" t="s">
        <v>345</v>
      </c>
      <c r="G2556" s="28" t="n">
        <v>0</v>
      </c>
      <c r="H2556" s="28" t="n">
        <v>0</v>
      </c>
      <c r="I2556" s="28" t="n">
        <v>0</v>
      </c>
      <c r="J2556" s="28" t="n">
        <v>349</v>
      </c>
      <c r="K2556" s="28" t="n">
        <v>11</v>
      </c>
      <c r="L2556" s="28" t="n">
        <v>2</v>
      </c>
      <c r="M2556" s="28" t="s">
        <v>147</v>
      </c>
      <c r="N2556" s="28" t="s">
        <v>138</v>
      </c>
      <c r="O2556" s="29" t="n">
        <v>45294</v>
      </c>
      <c r="P2556" s="28" t="n">
        <f aca="false">ROUNDDOWN(($B2556-$O2556)/30,0)</f>
        <v>23</v>
      </c>
      <c r="Q2556" s="28" t="str">
        <f aca="false">TEXT($B2556,"yyyy-mm")</f>
        <v>2025-11</v>
      </c>
      <c r="R2556" s="28" t="n">
        <f aca="false">IF(AND($O2556&gt;=DATE(2025,1,1),$O2556&lt;=DATE(2025,4,30)),1,0)</f>
        <v>0</v>
      </c>
    </row>
    <row r="2557" customFormat="false" ht="15" hidden="false" customHeight="false" outlineLevel="0" collapsed="false">
      <c r="A2557" s="28" t="n">
        <v>269</v>
      </c>
      <c r="B2557" s="29" t="n">
        <v>46022</v>
      </c>
      <c r="C2557" s="28" t="n">
        <v>161872.36</v>
      </c>
      <c r="D2557" s="28" t="n">
        <v>0</v>
      </c>
      <c r="E2557" s="28" t="n">
        <v>0</v>
      </c>
      <c r="F2557" s="28" t="s">
        <v>345</v>
      </c>
      <c r="G2557" s="28" t="n">
        <v>0</v>
      </c>
      <c r="H2557" s="28" t="n">
        <v>0</v>
      </c>
      <c r="I2557" s="28" t="n">
        <v>0</v>
      </c>
      <c r="J2557" s="28" t="n">
        <v>349</v>
      </c>
      <c r="K2557" s="28" t="n">
        <v>11</v>
      </c>
      <c r="L2557" s="28" t="n">
        <v>2</v>
      </c>
      <c r="M2557" s="28" t="s">
        <v>147</v>
      </c>
      <c r="N2557" s="28" t="s">
        <v>138</v>
      </c>
      <c r="O2557" s="29" t="n">
        <v>45294</v>
      </c>
      <c r="P2557" s="28" t="n">
        <f aca="false">ROUNDDOWN(($B2557-$O2557)/30,0)</f>
        <v>24</v>
      </c>
      <c r="Q2557" s="28" t="str">
        <f aca="false">TEXT($B2557,"yyyy-mm")</f>
        <v>2025-12</v>
      </c>
      <c r="R2557" s="28" t="n">
        <f aca="false">IF(AND($O2557&gt;=DATE(2025,1,1),$O2557&lt;=DATE(2025,4,30)),1,0)</f>
        <v>0</v>
      </c>
    </row>
    <row r="2558" customFormat="false" ht="15" hidden="false" customHeight="false" outlineLevel="0" collapsed="false">
      <c r="A2558" s="28" t="n">
        <v>269</v>
      </c>
      <c r="B2558" s="29" t="n">
        <v>46053</v>
      </c>
      <c r="C2558" s="28" t="n">
        <v>155127.68</v>
      </c>
      <c r="D2558" s="28" t="n">
        <v>0</v>
      </c>
      <c r="E2558" s="28" t="n">
        <v>0</v>
      </c>
      <c r="F2558" s="28" t="s">
        <v>345</v>
      </c>
      <c r="G2558" s="28" t="n">
        <v>0</v>
      </c>
      <c r="H2558" s="28" t="n">
        <v>0</v>
      </c>
      <c r="I2558" s="28" t="n">
        <v>0</v>
      </c>
      <c r="J2558" s="28" t="n">
        <v>349</v>
      </c>
      <c r="K2558" s="28" t="n">
        <v>11</v>
      </c>
      <c r="L2558" s="28" t="n">
        <v>2</v>
      </c>
      <c r="M2558" s="28" t="s">
        <v>147</v>
      </c>
      <c r="N2558" s="28" t="s">
        <v>138</v>
      </c>
      <c r="O2558" s="29" t="n">
        <v>45294</v>
      </c>
      <c r="P2558" s="28" t="n">
        <f aca="false">ROUNDDOWN(($B2558-$O2558)/30,0)</f>
        <v>25</v>
      </c>
      <c r="Q2558" s="28" t="str">
        <f aca="false">TEXT($B2558,"yyyy-mm")</f>
        <v>2026-01</v>
      </c>
      <c r="R2558" s="28" t="n">
        <f aca="false">IF(AND($O2558&gt;=DATE(2025,1,1),$O2558&lt;=DATE(2025,4,30)),1,0)</f>
        <v>0</v>
      </c>
    </row>
    <row r="2559" customFormat="false" ht="15" hidden="false" customHeight="false" outlineLevel="0" collapsed="false">
      <c r="A2559" s="28" t="n">
        <v>269</v>
      </c>
      <c r="B2559" s="29" t="n">
        <v>46081</v>
      </c>
      <c r="C2559" s="28" t="n">
        <v>148383</v>
      </c>
      <c r="D2559" s="28" t="n">
        <v>0</v>
      </c>
      <c r="E2559" s="28" t="n">
        <v>0</v>
      </c>
      <c r="F2559" s="28" t="s">
        <v>345</v>
      </c>
      <c r="G2559" s="28" t="n">
        <v>0</v>
      </c>
      <c r="H2559" s="28" t="n">
        <v>0</v>
      </c>
      <c r="I2559" s="28" t="n">
        <v>0</v>
      </c>
      <c r="J2559" s="28" t="n">
        <v>349</v>
      </c>
      <c r="K2559" s="28" t="n">
        <v>11</v>
      </c>
      <c r="L2559" s="28" t="n">
        <v>2</v>
      </c>
      <c r="M2559" s="28" t="s">
        <v>147</v>
      </c>
      <c r="N2559" s="28" t="s">
        <v>138</v>
      </c>
      <c r="O2559" s="29" t="n">
        <v>45294</v>
      </c>
      <c r="P2559" s="28" t="n">
        <f aca="false">ROUNDDOWN(($B2559-$O2559)/30,0)</f>
        <v>26</v>
      </c>
      <c r="Q2559" s="28" t="str">
        <f aca="false">TEXT($B2559,"yyyy-mm")</f>
        <v>2026-02</v>
      </c>
      <c r="R2559" s="28" t="n">
        <f aca="false">IF(AND($O2559&gt;=DATE(2025,1,1),$O2559&lt;=DATE(2025,4,30)),1,0)</f>
        <v>0</v>
      </c>
    </row>
    <row r="2560" customFormat="false" ht="15" hidden="false" customHeight="false" outlineLevel="0" collapsed="false">
      <c r="A2560" s="28" t="n">
        <v>269</v>
      </c>
      <c r="B2560" s="29" t="n">
        <v>46112</v>
      </c>
      <c r="C2560" s="28" t="n">
        <v>141638.32</v>
      </c>
      <c r="D2560" s="28" t="n">
        <v>0</v>
      </c>
      <c r="E2560" s="28" t="n">
        <v>0</v>
      </c>
      <c r="F2560" s="28" t="s">
        <v>345</v>
      </c>
      <c r="G2560" s="28" t="n">
        <v>0</v>
      </c>
      <c r="H2560" s="28" t="n">
        <v>0</v>
      </c>
      <c r="I2560" s="28" t="n">
        <v>0</v>
      </c>
      <c r="J2560" s="28" t="n">
        <v>349</v>
      </c>
      <c r="K2560" s="28" t="n">
        <v>11</v>
      </c>
      <c r="L2560" s="28" t="n">
        <v>2</v>
      </c>
      <c r="M2560" s="28" t="s">
        <v>147</v>
      </c>
      <c r="N2560" s="28" t="s">
        <v>138</v>
      </c>
      <c r="O2560" s="29" t="n">
        <v>45294</v>
      </c>
      <c r="P2560" s="28" t="n">
        <f aca="false">ROUNDDOWN(($B2560-$O2560)/30,0)</f>
        <v>27</v>
      </c>
      <c r="Q2560" s="28" t="str">
        <f aca="false">TEXT($B2560,"yyyy-mm")</f>
        <v>2026-03</v>
      </c>
      <c r="R2560" s="28" t="n">
        <f aca="false">IF(AND($O2560&gt;=DATE(2025,1,1),$O2560&lt;=DATE(2025,4,30)),1,0)</f>
        <v>0</v>
      </c>
    </row>
    <row r="2561" customFormat="false" ht="15" hidden="false" customHeight="false" outlineLevel="0" collapsed="false">
      <c r="A2561" s="28" t="n">
        <v>269</v>
      </c>
      <c r="B2561" s="29" t="n">
        <v>46142</v>
      </c>
      <c r="C2561" s="28" t="n">
        <v>134893.64</v>
      </c>
      <c r="D2561" s="28" t="n">
        <v>0</v>
      </c>
      <c r="E2561" s="28" t="n">
        <v>0</v>
      </c>
      <c r="F2561" s="28" t="s">
        <v>345</v>
      </c>
      <c r="G2561" s="28" t="n">
        <v>0</v>
      </c>
      <c r="H2561" s="28" t="n">
        <v>0</v>
      </c>
      <c r="I2561" s="28" t="n">
        <v>0</v>
      </c>
      <c r="J2561" s="28" t="n">
        <v>349</v>
      </c>
      <c r="K2561" s="28" t="n">
        <v>11</v>
      </c>
      <c r="L2561" s="28" t="n">
        <v>2</v>
      </c>
      <c r="M2561" s="28" t="s">
        <v>147</v>
      </c>
      <c r="N2561" s="28" t="s">
        <v>138</v>
      </c>
      <c r="O2561" s="29" t="n">
        <v>45294</v>
      </c>
      <c r="P2561" s="28" t="n">
        <f aca="false">ROUNDDOWN(($B2561-$O2561)/30,0)</f>
        <v>28</v>
      </c>
      <c r="Q2561" s="28" t="str">
        <f aca="false">TEXT($B2561,"yyyy-mm")</f>
        <v>2026-04</v>
      </c>
      <c r="R2561" s="28" t="n">
        <f aca="false">IF(AND($O2561&gt;=DATE(2025,1,1),$O2561&lt;=DATE(2025,4,30)),1,0)</f>
        <v>0</v>
      </c>
    </row>
    <row r="2562" customFormat="false" ht="15" hidden="false" customHeight="false" outlineLevel="0" collapsed="false">
      <c r="A2562" s="28" t="n">
        <v>269</v>
      </c>
      <c r="B2562" s="29" t="n">
        <v>46173</v>
      </c>
      <c r="C2562" s="28" t="n">
        <v>128148.96</v>
      </c>
      <c r="D2562" s="28" t="n">
        <v>0</v>
      </c>
      <c r="E2562" s="28" t="n">
        <v>0</v>
      </c>
      <c r="F2562" s="28" t="s">
        <v>345</v>
      </c>
      <c r="G2562" s="28" t="n">
        <v>0</v>
      </c>
      <c r="H2562" s="28" t="n">
        <v>0</v>
      </c>
      <c r="I2562" s="28" t="n">
        <v>0</v>
      </c>
      <c r="J2562" s="28" t="n">
        <v>349</v>
      </c>
      <c r="K2562" s="28" t="n">
        <v>11</v>
      </c>
      <c r="L2562" s="28" t="n">
        <v>2</v>
      </c>
      <c r="M2562" s="28" t="s">
        <v>147</v>
      </c>
      <c r="N2562" s="28" t="s">
        <v>138</v>
      </c>
      <c r="O2562" s="29" t="n">
        <v>45294</v>
      </c>
      <c r="P2562" s="28" t="n">
        <f aca="false">ROUNDDOWN(($B2562-$O2562)/30,0)</f>
        <v>29</v>
      </c>
      <c r="Q2562" s="28" t="str">
        <f aca="false">TEXT($B2562,"yyyy-mm")</f>
        <v>2026-05</v>
      </c>
      <c r="R2562" s="28" t="n">
        <f aca="false">IF(AND($O2562&gt;=DATE(2025,1,1),$O2562&lt;=DATE(2025,4,30)),1,0)</f>
        <v>0</v>
      </c>
    </row>
    <row r="2563" customFormat="false" ht="15" hidden="false" customHeight="false" outlineLevel="0" collapsed="false">
      <c r="A2563" s="28" t="n">
        <v>269</v>
      </c>
      <c r="B2563" s="29" t="n">
        <v>46203</v>
      </c>
      <c r="C2563" s="28" t="n">
        <v>121404.28</v>
      </c>
      <c r="D2563" s="28" t="n">
        <v>0</v>
      </c>
      <c r="E2563" s="28" t="n">
        <v>0</v>
      </c>
      <c r="F2563" s="28" t="s">
        <v>345</v>
      </c>
      <c r="G2563" s="28" t="n">
        <v>0</v>
      </c>
      <c r="H2563" s="28" t="n">
        <v>0</v>
      </c>
      <c r="I2563" s="28" t="n">
        <v>0</v>
      </c>
      <c r="J2563" s="28" t="n">
        <v>349</v>
      </c>
      <c r="K2563" s="28" t="n">
        <v>11</v>
      </c>
      <c r="L2563" s="28" t="n">
        <v>2</v>
      </c>
      <c r="M2563" s="28" t="s">
        <v>147</v>
      </c>
      <c r="N2563" s="28" t="s">
        <v>138</v>
      </c>
      <c r="O2563" s="29" t="n">
        <v>45294</v>
      </c>
      <c r="P2563" s="28" t="n">
        <f aca="false">ROUNDDOWN(($B2563-$O2563)/30,0)</f>
        <v>30</v>
      </c>
      <c r="Q2563" s="28" t="str">
        <f aca="false">TEXT($B2563,"yyyy-mm")</f>
        <v>2026-06</v>
      </c>
      <c r="R2563" s="28" t="n">
        <f aca="false">IF(AND($O2563&gt;=DATE(2025,1,1),$O2563&lt;=DATE(2025,4,30)),1,0)</f>
        <v>0</v>
      </c>
    </row>
    <row r="2564" customFormat="false" ht="15" hidden="false" customHeight="false" outlineLevel="0" collapsed="false">
      <c r="A2564" s="28" t="n">
        <v>269</v>
      </c>
      <c r="B2564" s="29" t="n">
        <v>46234</v>
      </c>
      <c r="C2564" s="28" t="n">
        <v>114659.6</v>
      </c>
      <c r="D2564" s="28" t="n">
        <v>0</v>
      </c>
      <c r="E2564" s="28" t="n">
        <v>0</v>
      </c>
      <c r="F2564" s="28" t="s">
        <v>345</v>
      </c>
      <c r="G2564" s="28" t="n">
        <v>0</v>
      </c>
      <c r="H2564" s="28" t="n">
        <v>0</v>
      </c>
      <c r="I2564" s="28" t="n">
        <v>0</v>
      </c>
      <c r="J2564" s="28" t="n">
        <v>349</v>
      </c>
      <c r="K2564" s="28" t="n">
        <v>11</v>
      </c>
      <c r="L2564" s="28" t="n">
        <v>2</v>
      </c>
      <c r="M2564" s="28" t="s">
        <v>147</v>
      </c>
      <c r="N2564" s="28" t="s">
        <v>138</v>
      </c>
      <c r="O2564" s="29" t="n">
        <v>45294</v>
      </c>
      <c r="P2564" s="28" t="n">
        <f aca="false">ROUNDDOWN(($B2564-$O2564)/30,0)</f>
        <v>31</v>
      </c>
      <c r="Q2564" s="28" t="str">
        <f aca="false">TEXT($B2564,"yyyy-mm")</f>
        <v>2026-07</v>
      </c>
      <c r="R2564" s="28" t="n">
        <f aca="false">IF(AND($O2564&gt;=DATE(2025,1,1),$O2564&lt;=DATE(2025,4,30)),1,0)</f>
        <v>0</v>
      </c>
    </row>
    <row r="2565" customFormat="false" ht="15" hidden="false" customHeight="false" outlineLevel="0" collapsed="false">
      <c r="A2565" s="28" t="n">
        <v>269</v>
      </c>
      <c r="B2565" s="29" t="n">
        <v>46265</v>
      </c>
      <c r="C2565" s="28" t="n">
        <v>107914.92</v>
      </c>
      <c r="D2565" s="28" t="n">
        <v>0</v>
      </c>
      <c r="E2565" s="28" t="n">
        <v>0</v>
      </c>
      <c r="F2565" s="28" t="s">
        <v>345</v>
      </c>
      <c r="G2565" s="28" t="n">
        <v>0</v>
      </c>
      <c r="H2565" s="28" t="n">
        <v>0</v>
      </c>
      <c r="I2565" s="28" t="n">
        <v>0</v>
      </c>
      <c r="J2565" s="28" t="n">
        <v>349</v>
      </c>
      <c r="K2565" s="28" t="n">
        <v>11</v>
      </c>
      <c r="L2565" s="28" t="n">
        <v>2</v>
      </c>
      <c r="M2565" s="28" t="s">
        <v>147</v>
      </c>
      <c r="N2565" s="28" t="s">
        <v>138</v>
      </c>
      <c r="O2565" s="29" t="n">
        <v>45294</v>
      </c>
      <c r="P2565" s="28" t="n">
        <f aca="false">ROUNDDOWN(($B2565-$O2565)/30,0)</f>
        <v>32</v>
      </c>
      <c r="Q2565" s="28" t="str">
        <f aca="false">TEXT($B2565,"yyyy-mm")</f>
        <v>2026-08</v>
      </c>
      <c r="R2565" s="28" t="n">
        <f aca="false">IF(AND($O2565&gt;=DATE(2025,1,1),$O2565&lt;=DATE(2025,4,30)),1,0)</f>
        <v>0</v>
      </c>
    </row>
    <row r="2566" customFormat="false" ht="15" hidden="false" customHeight="false" outlineLevel="0" collapsed="false">
      <c r="A2566" s="28" t="n">
        <v>270</v>
      </c>
      <c r="B2566" s="29" t="n">
        <v>45443</v>
      </c>
      <c r="C2566" s="28" t="n">
        <v>68900</v>
      </c>
      <c r="D2566" s="28" t="n">
        <v>0</v>
      </c>
      <c r="E2566" s="28" t="n">
        <v>0</v>
      </c>
      <c r="F2566" s="28" t="s">
        <v>345</v>
      </c>
      <c r="G2566" s="28" t="n">
        <v>0</v>
      </c>
      <c r="H2566" s="28" t="n">
        <v>0</v>
      </c>
      <c r="I2566" s="28" t="n">
        <v>0</v>
      </c>
      <c r="J2566" s="28" t="n">
        <v>233</v>
      </c>
      <c r="K2566" s="28" t="n">
        <v>1</v>
      </c>
      <c r="L2566" s="28" t="n">
        <v>1</v>
      </c>
      <c r="M2566" s="28" t="s">
        <v>145</v>
      </c>
      <c r="N2566" s="28" t="s">
        <v>138</v>
      </c>
      <c r="O2566" s="29" t="n">
        <v>45436</v>
      </c>
      <c r="P2566" s="28" t="n">
        <f aca="false">ROUNDDOWN(($B2566-$O2566)/30,0)</f>
        <v>0</v>
      </c>
      <c r="Q2566" s="28" t="str">
        <f aca="false">TEXT($B2566,"yyyy-mm")</f>
        <v>2024-05</v>
      </c>
      <c r="R2566" s="28" t="n">
        <f aca="false">IF(AND($O2566&gt;=DATE(2025,1,1),$O2566&lt;=DATE(2025,4,30)),1,0)</f>
        <v>0</v>
      </c>
    </row>
    <row r="2567" customFormat="false" ht="15" hidden="false" customHeight="false" outlineLevel="0" collapsed="false">
      <c r="A2567" s="28" t="n">
        <v>270</v>
      </c>
      <c r="B2567" s="29" t="n">
        <v>45473</v>
      </c>
      <c r="C2567" s="28" t="n">
        <v>45933.33</v>
      </c>
      <c r="D2567" s="28" t="n">
        <v>0</v>
      </c>
      <c r="E2567" s="28" t="n">
        <v>0</v>
      </c>
      <c r="F2567" s="28" t="s">
        <v>345</v>
      </c>
      <c r="G2567" s="28" t="n">
        <v>0</v>
      </c>
      <c r="H2567" s="28" t="n">
        <v>0</v>
      </c>
      <c r="I2567" s="28" t="n">
        <v>0</v>
      </c>
      <c r="J2567" s="28" t="n">
        <v>233</v>
      </c>
      <c r="K2567" s="28" t="n">
        <v>1</v>
      </c>
      <c r="L2567" s="28" t="n">
        <v>1</v>
      </c>
      <c r="M2567" s="28" t="s">
        <v>145</v>
      </c>
      <c r="N2567" s="28" t="s">
        <v>138</v>
      </c>
      <c r="O2567" s="29" t="n">
        <v>45436</v>
      </c>
      <c r="P2567" s="28" t="n">
        <f aca="false">ROUNDDOWN(($B2567-$O2567)/30,0)</f>
        <v>1</v>
      </c>
      <c r="Q2567" s="28" t="str">
        <f aca="false">TEXT($B2567,"yyyy-mm")</f>
        <v>2024-06</v>
      </c>
      <c r="R2567" s="28" t="n">
        <f aca="false">IF(AND($O2567&gt;=DATE(2025,1,1),$O2567&lt;=DATE(2025,4,30)),1,0)</f>
        <v>0</v>
      </c>
    </row>
    <row r="2568" customFormat="false" ht="15" hidden="false" customHeight="false" outlineLevel="0" collapsed="false">
      <c r="A2568" s="28" t="n">
        <v>270</v>
      </c>
      <c r="B2568" s="29" t="n">
        <v>45504</v>
      </c>
      <c r="C2568" s="28" t="n">
        <v>22966.66</v>
      </c>
      <c r="D2568" s="28" t="n">
        <v>0</v>
      </c>
      <c r="E2568" s="28" t="n">
        <v>0</v>
      </c>
      <c r="F2568" s="28" t="s">
        <v>345</v>
      </c>
      <c r="G2568" s="28" t="n">
        <v>0</v>
      </c>
      <c r="H2568" s="28" t="n">
        <v>0</v>
      </c>
      <c r="I2568" s="28" t="n">
        <v>0</v>
      </c>
      <c r="J2568" s="28" t="n">
        <v>233</v>
      </c>
      <c r="K2568" s="28" t="n">
        <v>1</v>
      </c>
      <c r="L2568" s="28" t="n">
        <v>1</v>
      </c>
      <c r="M2568" s="28" t="s">
        <v>145</v>
      </c>
      <c r="N2568" s="28" t="s">
        <v>138</v>
      </c>
      <c r="O2568" s="29" t="n">
        <v>45436</v>
      </c>
      <c r="P2568" s="28" t="n">
        <f aca="false">ROUNDDOWN(($B2568-$O2568)/30,0)</f>
        <v>2</v>
      </c>
      <c r="Q2568" s="28" t="str">
        <f aca="false">TEXT($B2568,"yyyy-mm")</f>
        <v>2024-07</v>
      </c>
      <c r="R2568" s="28" t="n">
        <f aca="false">IF(AND($O2568&gt;=DATE(2025,1,1),$O2568&lt;=DATE(2025,4,30)),1,0)</f>
        <v>0</v>
      </c>
    </row>
    <row r="2569" customFormat="false" ht="15" hidden="false" customHeight="false" outlineLevel="0" collapsed="false">
      <c r="A2569" s="28" t="n">
        <v>270</v>
      </c>
      <c r="B2569" s="29" t="n">
        <v>45535</v>
      </c>
      <c r="C2569" s="28" t="n">
        <v>0</v>
      </c>
      <c r="D2569" s="28" t="n">
        <v>0</v>
      </c>
      <c r="E2569" s="28" t="n">
        <v>0</v>
      </c>
      <c r="F2569" s="28" t="s">
        <v>345</v>
      </c>
      <c r="G2569" s="28" t="n">
        <v>0</v>
      </c>
      <c r="H2569" s="28" t="n">
        <v>0</v>
      </c>
      <c r="I2569" s="28" t="n">
        <v>0</v>
      </c>
      <c r="J2569" s="28" t="n">
        <v>233</v>
      </c>
      <c r="K2569" s="28" t="n">
        <v>1</v>
      </c>
      <c r="L2569" s="28" t="n">
        <v>1</v>
      </c>
      <c r="M2569" s="28" t="s">
        <v>145</v>
      </c>
      <c r="N2569" s="28" t="s">
        <v>138</v>
      </c>
      <c r="O2569" s="29" t="n">
        <v>45436</v>
      </c>
      <c r="P2569" s="28" t="n">
        <f aca="false">ROUNDDOWN(($B2569-$O2569)/30,0)</f>
        <v>3</v>
      </c>
      <c r="Q2569" s="28" t="str">
        <f aca="false">TEXT($B2569,"yyyy-mm")</f>
        <v>2024-08</v>
      </c>
      <c r="R2569" s="28" t="n">
        <f aca="false">IF(AND($O2569&gt;=DATE(2025,1,1),$O2569&lt;=DATE(2025,4,30)),1,0)</f>
        <v>0</v>
      </c>
    </row>
    <row r="2570" customFormat="false" ht="15" hidden="false" customHeight="false" outlineLevel="0" collapsed="false">
      <c r="A2570" s="28" t="n">
        <v>271</v>
      </c>
      <c r="B2570" s="29" t="n">
        <v>46142</v>
      </c>
      <c r="C2570" s="28" t="n">
        <v>12800</v>
      </c>
      <c r="D2570" s="28" t="n">
        <v>0</v>
      </c>
      <c r="E2570" s="28" t="n">
        <v>0</v>
      </c>
      <c r="F2570" s="28" t="s">
        <v>345</v>
      </c>
      <c r="G2570" s="28" t="n">
        <v>0</v>
      </c>
      <c r="H2570" s="28" t="n">
        <v>0</v>
      </c>
      <c r="I2570" s="28" t="n">
        <v>0</v>
      </c>
      <c r="J2570" s="28" t="n">
        <v>63</v>
      </c>
      <c r="K2570" s="28" t="n">
        <v>8</v>
      </c>
      <c r="L2570" s="28" t="n">
        <v>3</v>
      </c>
      <c r="M2570" s="28" t="s">
        <v>147</v>
      </c>
      <c r="N2570" s="28" t="s">
        <v>138</v>
      </c>
      <c r="O2570" s="29" t="n">
        <v>46140</v>
      </c>
      <c r="P2570" s="28" t="n">
        <f aca="false">ROUNDDOWN(($B2570-$O2570)/30,0)</f>
        <v>0</v>
      </c>
      <c r="Q2570" s="28" t="str">
        <f aca="false">TEXT($B2570,"yyyy-mm")</f>
        <v>2026-04</v>
      </c>
      <c r="R2570" s="28" t="n">
        <f aca="false">IF(AND($O2570&gt;=DATE(2025,1,1),$O2570&lt;=DATE(2025,4,30)),1,0)</f>
        <v>0</v>
      </c>
    </row>
    <row r="2571" customFormat="false" ht="15" hidden="false" customHeight="false" outlineLevel="0" collapsed="false">
      <c r="A2571" s="28" t="n">
        <v>271</v>
      </c>
      <c r="B2571" s="29" t="n">
        <v>46173</v>
      </c>
      <c r="C2571" s="28" t="n">
        <v>10666.67</v>
      </c>
      <c r="D2571" s="28" t="n">
        <v>0</v>
      </c>
      <c r="E2571" s="28" t="n">
        <v>0</v>
      </c>
      <c r="F2571" s="28" t="s">
        <v>345</v>
      </c>
      <c r="G2571" s="28" t="n">
        <v>0</v>
      </c>
      <c r="H2571" s="28" t="n">
        <v>0</v>
      </c>
      <c r="I2571" s="28" t="n">
        <v>0</v>
      </c>
      <c r="J2571" s="28" t="n">
        <v>63</v>
      </c>
      <c r="K2571" s="28" t="n">
        <v>8</v>
      </c>
      <c r="L2571" s="28" t="n">
        <v>3</v>
      </c>
      <c r="M2571" s="28" t="s">
        <v>147</v>
      </c>
      <c r="N2571" s="28" t="s">
        <v>138</v>
      </c>
      <c r="O2571" s="29" t="n">
        <v>46140</v>
      </c>
      <c r="P2571" s="28" t="n">
        <f aca="false">ROUNDDOWN(($B2571-$O2571)/30,0)</f>
        <v>1</v>
      </c>
      <c r="Q2571" s="28" t="str">
        <f aca="false">TEXT($B2571,"yyyy-mm")</f>
        <v>2026-05</v>
      </c>
      <c r="R2571" s="28" t="n">
        <f aca="false">IF(AND($O2571&gt;=DATE(2025,1,1),$O2571&lt;=DATE(2025,4,30)),1,0)</f>
        <v>0</v>
      </c>
    </row>
    <row r="2572" customFormat="false" ht="15" hidden="false" customHeight="false" outlineLevel="0" collapsed="false">
      <c r="A2572" s="28" t="n">
        <v>271</v>
      </c>
      <c r="B2572" s="29" t="n">
        <v>46203</v>
      </c>
      <c r="C2572" s="28" t="n">
        <v>8533.34</v>
      </c>
      <c r="D2572" s="28" t="n">
        <v>0</v>
      </c>
      <c r="E2572" s="28" t="n">
        <v>0</v>
      </c>
      <c r="F2572" s="28" t="s">
        <v>345</v>
      </c>
      <c r="G2572" s="28" t="n">
        <v>0</v>
      </c>
      <c r="H2572" s="28" t="n">
        <v>0</v>
      </c>
      <c r="I2572" s="28" t="n">
        <v>0</v>
      </c>
      <c r="J2572" s="28" t="n">
        <v>63</v>
      </c>
      <c r="K2572" s="28" t="n">
        <v>8</v>
      </c>
      <c r="L2572" s="28" t="n">
        <v>3</v>
      </c>
      <c r="M2572" s="28" t="s">
        <v>147</v>
      </c>
      <c r="N2572" s="28" t="s">
        <v>138</v>
      </c>
      <c r="O2572" s="29" t="n">
        <v>46140</v>
      </c>
      <c r="P2572" s="28" t="n">
        <f aca="false">ROUNDDOWN(($B2572-$O2572)/30,0)</f>
        <v>2</v>
      </c>
      <c r="Q2572" s="28" t="str">
        <f aca="false">TEXT($B2572,"yyyy-mm")</f>
        <v>2026-06</v>
      </c>
      <c r="R2572" s="28" t="n">
        <f aca="false">IF(AND($O2572&gt;=DATE(2025,1,1),$O2572&lt;=DATE(2025,4,30)),1,0)</f>
        <v>0</v>
      </c>
    </row>
    <row r="2573" customFormat="false" ht="15" hidden="false" customHeight="false" outlineLevel="0" collapsed="false">
      <c r="A2573" s="28" t="n">
        <v>271</v>
      </c>
      <c r="B2573" s="29" t="n">
        <v>46234</v>
      </c>
      <c r="C2573" s="28" t="n">
        <v>6400.01</v>
      </c>
      <c r="D2573" s="28" t="n">
        <v>0</v>
      </c>
      <c r="E2573" s="28" t="n">
        <v>0</v>
      </c>
      <c r="F2573" s="28" t="s">
        <v>345</v>
      </c>
      <c r="G2573" s="28" t="n">
        <v>0</v>
      </c>
      <c r="H2573" s="28" t="n">
        <v>0</v>
      </c>
      <c r="I2573" s="28" t="n">
        <v>0</v>
      </c>
      <c r="J2573" s="28" t="n">
        <v>63</v>
      </c>
      <c r="K2573" s="28" t="n">
        <v>8</v>
      </c>
      <c r="L2573" s="28" t="n">
        <v>3</v>
      </c>
      <c r="M2573" s="28" t="s">
        <v>147</v>
      </c>
      <c r="N2573" s="28" t="s">
        <v>138</v>
      </c>
      <c r="O2573" s="29" t="n">
        <v>46140</v>
      </c>
      <c r="P2573" s="28" t="n">
        <f aca="false">ROUNDDOWN(($B2573-$O2573)/30,0)</f>
        <v>3</v>
      </c>
      <c r="Q2573" s="28" t="str">
        <f aca="false">TEXT($B2573,"yyyy-mm")</f>
        <v>2026-07</v>
      </c>
      <c r="R2573" s="28" t="n">
        <f aca="false">IF(AND($O2573&gt;=DATE(2025,1,1),$O2573&lt;=DATE(2025,4,30)),1,0)</f>
        <v>0</v>
      </c>
    </row>
    <row r="2574" customFormat="false" ht="15" hidden="false" customHeight="false" outlineLevel="0" collapsed="false">
      <c r="A2574" s="28" t="n">
        <v>271</v>
      </c>
      <c r="B2574" s="29" t="n">
        <v>46265</v>
      </c>
      <c r="C2574" s="28" t="n">
        <v>4266.68</v>
      </c>
      <c r="D2574" s="28" t="n">
        <v>0</v>
      </c>
      <c r="E2574" s="28" t="n">
        <v>0</v>
      </c>
      <c r="F2574" s="28" t="s">
        <v>345</v>
      </c>
      <c r="G2574" s="28" t="n">
        <v>0</v>
      </c>
      <c r="H2574" s="28" t="n">
        <v>0</v>
      </c>
      <c r="I2574" s="28" t="n">
        <v>0</v>
      </c>
      <c r="J2574" s="28" t="n">
        <v>63</v>
      </c>
      <c r="K2574" s="28" t="n">
        <v>8</v>
      </c>
      <c r="L2574" s="28" t="n">
        <v>3</v>
      </c>
      <c r="M2574" s="28" t="s">
        <v>147</v>
      </c>
      <c r="N2574" s="28" t="s">
        <v>138</v>
      </c>
      <c r="O2574" s="29" t="n">
        <v>46140</v>
      </c>
      <c r="P2574" s="28" t="n">
        <f aca="false">ROUNDDOWN(($B2574-$O2574)/30,0)</f>
        <v>4</v>
      </c>
      <c r="Q2574" s="28" t="str">
        <f aca="false">TEXT($B2574,"yyyy-mm")</f>
        <v>2026-08</v>
      </c>
      <c r="R2574" s="28" t="n">
        <f aca="false">IF(AND($O2574&gt;=DATE(2025,1,1),$O2574&lt;=DATE(2025,4,30)),1,0)</f>
        <v>0</v>
      </c>
    </row>
    <row r="2575" customFormat="false" ht="15" hidden="false" customHeight="false" outlineLevel="0" collapsed="false">
      <c r="A2575" s="28" t="n">
        <v>272</v>
      </c>
      <c r="B2575" s="29" t="n">
        <v>46112</v>
      </c>
      <c r="C2575" s="28" t="n">
        <v>53400</v>
      </c>
      <c r="D2575" s="28" t="n">
        <v>0</v>
      </c>
      <c r="E2575" s="28" t="n">
        <v>0</v>
      </c>
      <c r="F2575" s="28" t="s">
        <v>345</v>
      </c>
      <c r="G2575" s="28" t="n">
        <v>0</v>
      </c>
      <c r="H2575" s="28" t="n">
        <v>0</v>
      </c>
      <c r="I2575" s="28" t="n">
        <v>0</v>
      </c>
      <c r="J2575" s="28" t="n">
        <v>3</v>
      </c>
      <c r="K2575" s="28" t="n">
        <v>5</v>
      </c>
      <c r="L2575" s="28" t="n">
        <v>1</v>
      </c>
      <c r="M2575" s="28" t="s">
        <v>147</v>
      </c>
      <c r="N2575" s="28" t="s">
        <v>138</v>
      </c>
      <c r="O2575" s="29" t="n">
        <v>46101</v>
      </c>
      <c r="P2575" s="28" t="n">
        <f aca="false">ROUNDDOWN(($B2575-$O2575)/30,0)</f>
        <v>0</v>
      </c>
      <c r="Q2575" s="28" t="str">
        <f aca="false">TEXT($B2575,"yyyy-mm")</f>
        <v>2026-03</v>
      </c>
      <c r="R2575" s="28" t="n">
        <f aca="false">IF(AND($O2575&gt;=DATE(2025,1,1),$O2575&lt;=DATE(2025,4,30)),1,0)</f>
        <v>0</v>
      </c>
    </row>
    <row r="2576" customFormat="false" ht="15" hidden="false" customHeight="false" outlineLevel="0" collapsed="false">
      <c r="A2576" s="28" t="n">
        <v>272</v>
      </c>
      <c r="B2576" s="29" t="n">
        <v>46142</v>
      </c>
      <c r="C2576" s="28" t="n">
        <v>35600</v>
      </c>
      <c r="D2576" s="28" t="n">
        <v>0</v>
      </c>
      <c r="E2576" s="28" t="n">
        <v>0</v>
      </c>
      <c r="F2576" s="28" t="s">
        <v>345</v>
      </c>
      <c r="G2576" s="28" t="n">
        <v>0</v>
      </c>
      <c r="H2576" s="28" t="n">
        <v>0</v>
      </c>
      <c r="I2576" s="28" t="n">
        <v>0</v>
      </c>
      <c r="J2576" s="28" t="n">
        <v>3</v>
      </c>
      <c r="K2576" s="28" t="n">
        <v>5</v>
      </c>
      <c r="L2576" s="28" t="n">
        <v>1</v>
      </c>
      <c r="M2576" s="28" t="s">
        <v>147</v>
      </c>
      <c r="N2576" s="28" t="s">
        <v>138</v>
      </c>
      <c r="O2576" s="29" t="n">
        <v>46101</v>
      </c>
      <c r="P2576" s="28" t="n">
        <f aca="false">ROUNDDOWN(($B2576-$O2576)/30,0)</f>
        <v>1</v>
      </c>
      <c r="Q2576" s="28" t="str">
        <f aca="false">TEXT($B2576,"yyyy-mm")</f>
        <v>2026-04</v>
      </c>
      <c r="R2576" s="28" t="n">
        <f aca="false">IF(AND($O2576&gt;=DATE(2025,1,1),$O2576&lt;=DATE(2025,4,30)),1,0)</f>
        <v>0</v>
      </c>
    </row>
    <row r="2577" customFormat="false" ht="15" hidden="false" customHeight="false" outlineLevel="0" collapsed="false">
      <c r="A2577" s="28" t="n">
        <v>272</v>
      </c>
      <c r="B2577" s="29" t="n">
        <v>46173</v>
      </c>
      <c r="C2577" s="28" t="n">
        <v>17800</v>
      </c>
      <c r="D2577" s="28" t="n">
        <v>0</v>
      </c>
      <c r="E2577" s="28" t="n">
        <v>0</v>
      </c>
      <c r="F2577" s="28" t="s">
        <v>345</v>
      </c>
      <c r="G2577" s="28" t="n">
        <v>0</v>
      </c>
      <c r="H2577" s="28" t="n">
        <v>0</v>
      </c>
      <c r="I2577" s="28" t="n">
        <v>0</v>
      </c>
      <c r="J2577" s="28" t="n">
        <v>3</v>
      </c>
      <c r="K2577" s="28" t="n">
        <v>5</v>
      </c>
      <c r="L2577" s="28" t="n">
        <v>1</v>
      </c>
      <c r="M2577" s="28" t="s">
        <v>147</v>
      </c>
      <c r="N2577" s="28" t="s">
        <v>138</v>
      </c>
      <c r="O2577" s="29" t="n">
        <v>46101</v>
      </c>
      <c r="P2577" s="28" t="n">
        <f aca="false">ROUNDDOWN(($B2577-$O2577)/30,0)</f>
        <v>2</v>
      </c>
      <c r="Q2577" s="28" t="str">
        <f aca="false">TEXT($B2577,"yyyy-mm")</f>
        <v>2026-05</v>
      </c>
      <c r="R2577" s="28" t="n">
        <f aca="false">IF(AND($O2577&gt;=DATE(2025,1,1),$O2577&lt;=DATE(2025,4,30)),1,0)</f>
        <v>0</v>
      </c>
    </row>
    <row r="2578" customFormat="false" ht="15" hidden="false" customHeight="false" outlineLevel="0" collapsed="false">
      <c r="A2578" s="28" t="n">
        <v>272</v>
      </c>
      <c r="B2578" s="29" t="n">
        <v>46203</v>
      </c>
      <c r="C2578" s="28" t="n">
        <v>0</v>
      </c>
      <c r="D2578" s="28" t="n">
        <v>0</v>
      </c>
      <c r="E2578" s="28" t="n">
        <v>0</v>
      </c>
      <c r="F2578" s="28" t="s">
        <v>345</v>
      </c>
      <c r="G2578" s="28" t="n">
        <v>0</v>
      </c>
      <c r="H2578" s="28" t="n">
        <v>0</v>
      </c>
      <c r="I2578" s="28" t="n">
        <v>0</v>
      </c>
      <c r="J2578" s="28" t="n">
        <v>3</v>
      </c>
      <c r="K2578" s="28" t="n">
        <v>5</v>
      </c>
      <c r="L2578" s="28" t="n">
        <v>1</v>
      </c>
      <c r="M2578" s="28" t="s">
        <v>147</v>
      </c>
      <c r="N2578" s="28" t="s">
        <v>138</v>
      </c>
      <c r="O2578" s="29" t="n">
        <v>46101</v>
      </c>
      <c r="P2578" s="28" t="n">
        <f aca="false">ROUNDDOWN(($B2578-$O2578)/30,0)</f>
        <v>3</v>
      </c>
      <c r="Q2578" s="28" t="str">
        <f aca="false">TEXT($B2578,"yyyy-mm")</f>
        <v>2026-06</v>
      </c>
      <c r="R2578" s="28" t="n">
        <f aca="false">IF(AND($O2578&gt;=DATE(2025,1,1),$O2578&lt;=DATE(2025,4,30)),1,0)</f>
        <v>0</v>
      </c>
    </row>
    <row r="2579" customFormat="false" ht="15" hidden="false" customHeight="false" outlineLevel="0" collapsed="false">
      <c r="A2579" s="28" t="n">
        <v>273</v>
      </c>
      <c r="B2579" s="29" t="n">
        <v>44620</v>
      </c>
      <c r="C2579" s="28" t="n">
        <v>14700</v>
      </c>
      <c r="D2579" s="28" t="n">
        <v>0</v>
      </c>
      <c r="E2579" s="28" t="n">
        <v>0</v>
      </c>
      <c r="F2579" s="28" t="s">
        <v>345</v>
      </c>
      <c r="G2579" s="28" t="n">
        <v>0</v>
      </c>
      <c r="H2579" s="28" t="n">
        <v>0</v>
      </c>
      <c r="I2579" s="28" t="n">
        <v>0</v>
      </c>
      <c r="J2579" s="28" t="n">
        <v>321</v>
      </c>
      <c r="K2579" s="28" t="n">
        <v>8</v>
      </c>
      <c r="L2579" s="28" t="n">
        <v>3</v>
      </c>
      <c r="M2579" s="28" t="s">
        <v>145</v>
      </c>
      <c r="N2579" s="28" t="s">
        <v>142</v>
      </c>
      <c r="O2579" s="29" t="n">
        <v>44619</v>
      </c>
      <c r="P2579" s="28" t="n">
        <f aca="false">ROUNDDOWN(($B2579-$O2579)/30,0)</f>
        <v>0</v>
      </c>
      <c r="Q2579" s="28" t="str">
        <f aca="false">TEXT($B2579,"yyyy-mm")</f>
        <v>2022-02</v>
      </c>
      <c r="R2579" s="28" t="n">
        <f aca="false">IF(AND($O2579&gt;=DATE(2025,1,1),$O2579&lt;=DATE(2025,4,30)),1,0)</f>
        <v>0</v>
      </c>
    </row>
    <row r="2580" customFormat="false" ht="15" hidden="false" customHeight="false" outlineLevel="0" collapsed="false">
      <c r="A2580" s="28" t="n">
        <v>273</v>
      </c>
      <c r="B2580" s="29" t="n">
        <v>44651</v>
      </c>
      <c r="C2580" s="28" t="n">
        <v>12250</v>
      </c>
      <c r="D2580" s="28" t="n">
        <v>0</v>
      </c>
      <c r="E2580" s="28" t="n">
        <v>0</v>
      </c>
      <c r="F2580" s="28" t="s">
        <v>345</v>
      </c>
      <c r="G2580" s="28" t="n">
        <v>0</v>
      </c>
      <c r="H2580" s="28" t="n">
        <v>0</v>
      </c>
      <c r="I2580" s="28" t="n">
        <v>0</v>
      </c>
      <c r="J2580" s="28" t="n">
        <v>321</v>
      </c>
      <c r="K2580" s="28" t="n">
        <v>8</v>
      </c>
      <c r="L2580" s="28" t="n">
        <v>3</v>
      </c>
      <c r="M2580" s="28" t="s">
        <v>145</v>
      </c>
      <c r="N2580" s="28" t="s">
        <v>142</v>
      </c>
      <c r="O2580" s="29" t="n">
        <v>44619</v>
      </c>
      <c r="P2580" s="28" t="n">
        <f aca="false">ROUNDDOWN(($B2580-$O2580)/30,0)</f>
        <v>1</v>
      </c>
      <c r="Q2580" s="28" t="str">
        <f aca="false">TEXT($B2580,"yyyy-mm")</f>
        <v>2022-03</v>
      </c>
      <c r="R2580" s="28" t="n">
        <f aca="false">IF(AND($O2580&gt;=DATE(2025,1,1),$O2580&lt;=DATE(2025,4,30)),1,0)</f>
        <v>0</v>
      </c>
    </row>
    <row r="2581" customFormat="false" ht="15" hidden="false" customHeight="false" outlineLevel="0" collapsed="false">
      <c r="A2581" s="28" t="n">
        <v>273</v>
      </c>
      <c r="B2581" s="29" t="n">
        <v>44681</v>
      </c>
      <c r="C2581" s="28" t="n">
        <v>9800</v>
      </c>
      <c r="D2581" s="28" t="n">
        <v>0</v>
      </c>
      <c r="E2581" s="28" t="n">
        <v>0</v>
      </c>
      <c r="F2581" s="28" t="s">
        <v>345</v>
      </c>
      <c r="G2581" s="28" t="n">
        <v>0</v>
      </c>
      <c r="H2581" s="28" t="n">
        <v>0</v>
      </c>
      <c r="I2581" s="28" t="n">
        <v>0</v>
      </c>
      <c r="J2581" s="28" t="n">
        <v>321</v>
      </c>
      <c r="K2581" s="28" t="n">
        <v>8</v>
      </c>
      <c r="L2581" s="28" t="n">
        <v>3</v>
      </c>
      <c r="M2581" s="28" t="s">
        <v>145</v>
      </c>
      <c r="N2581" s="28" t="s">
        <v>142</v>
      </c>
      <c r="O2581" s="29" t="n">
        <v>44619</v>
      </c>
      <c r="P2581" s="28" t="n">
        <f aca="false">ROUNDDOWN(($B2581-$O2581)/30,0)</f>
        <v>2</v>
      </c>
      <c r="Q2581" s="28" t="str">
        <f aca="false">TEXT($B2581,"yyyy-mm")</f>
        <v>2022-04</v>
      </c>
      <c r="R2581" s="28" t="n">
        <f aca="false">IF(AND($O2581&gt;=DATE(2025,1,1),$O2581&lt;=DATE(2025,4,30)),1,0)</f>
        <v>0</v>
      </c>
    </row>
    <row r="2582" customFormat="false" ht="15" hidden="false" customHeight="false" outlineLevel="0" collapsed="false">
      <c r="A2582" s="28" t="n">
        <v>273</v>
      </c>
      <c r="B2582" s="29" t="n">
        <v>44712</v>
      </c>
      <c r="C2582" s="28" t="n">
        <v>7350</v>
      </c>
      <c r="D2582" s="28" t="n">
        <v>0</v>
      </c>
      <c r="E2582" s="28" t="n">
        <v>0</v>
      </c>
      <c r="F2582" s="28" t="s">
        <v>345</v>
      </c>
      <c r="G2582" s="28" t="n">
        <v>0</v>
      </c>
      <c r="H2582" s="28" t="n">
        <v>0</v>
      </c>
      <c r="I2582" s="28" t="n">
        <v>0</v>
      </c>
      <c r="J2582" s="28" t="n">
        <v>321</v>
      </c>
      <c r="K2582" s="28" t="n">
        <v>8</v>
      </c>
      <c r="L2582" s="28" t="n">
        <v>3</v>
      </c>
      <c r="M2582" s="28" t="s">
        <v>145</v>
      </c>
      <c r="N2582" s="28" t="s">
        <v>142</v>
      </c>
      <c r="O2582" s="29" t="n">
        <v>44619</v>
      </c>
      <c r="P2582" s="28" t="n">
        <f aca="false">ROUNDDOWN(($B2582-$O2582)/30,0)</f>
        <v>3</v>
      </c>
      <c r="Q2582" s="28" t="str">
        <f aca="false">TEXT($B2582,"yyyy-mm")</f>
        <v>2022-05</v>
      </c>
      <c r="R2582" s="28" t="n">
        <f aca="false">IF(AND($O2582&gt;=DATE(2025,1,1),$O2582&lt;=DATE(2025,4,30)),1,0)</f>
        <v>0</v>
      </c>
    </row>
    <row r="2583" customFormat="false" ht="15" hidden="false" customHeight="false" outlineLevel="0" collapsed="false">
      <c r="A2583" s="28" t="n">
        <v>273</v>
      </c>
      <c r="B2583" s="29" t="n">
        <v>44742</v>
      </c>
      <c r="C2583" s="28" t="n">
        <v>4900</v>
      </c>
      <c r="D2583" s="28" t="n">
        <v>0</v>
      </c>
      <c r="E2583" s="28" t="n">
        <v>0</v>
      </c>
      <c r="F2583" s="28" t="s">
        <v>345</v>
      </c>
      <c r="G2583" s="28" t="n">
        <v>0</v>
      </c>
      <c r="H2583" s="28" t="n">
        <v>0</v>
      </c>
      <c r="I2583" s="28" t="n">
        <v>0</v>
      </c>
      <c r="J2583" s="28" t="n">
        <v>321</v>
      </c>
      <c r="K2583" s="28" t="n">
        <v>8</v>
      </c>
      <c r="L2583" s="28" t="n">
        <v>3</v>
      </c>
      <c r="M2583" s="28" t="s">
        <v>145</v>
      </c>
      <c r="N2583" s="28" t="s">
        <v>142</v>
      </c>
      <c r="O2583" s="29" t="n">
        <v>44619</v>
      </c>
      <c r="P2583" s="28" t="n">
        <f aca="false">ROUNDDOWN(($B2583-$O2583)/30,0)</f>
        <v>4</v>
      </c>
      <c r="Q2583" s="28" t="str">
        <f aca="false">TEXT($B2583,"yyyy-mm")</f>
        <v>2022-06</v>
      </c>
      <c r="R2583" s="28" t="n">
        <f aca="false">IF(AND($O2583&gt;=DATE(2025,1,1),$O2583&lt;=DATE(2025,4,30)),1,0)</f>
        <v>0</v>
      </c>
    </row>
    <row r="2584" customFormat="false" ht="15" hidden="false" customHeight="false" outlineLevel="0" collapsed="false">
      <c r="A2584" s="28" t="n">
        <v>273</v>
      </c>
      <c r="B2584" s="29" t="n">
        <v>44773</v>
      </c>
      <c r="C2584" s="28" t="n">
        <v>2450</v>
      </c>
      <c r="D2584" s="28" t="n">
        <v>0</v>
      </c>
      <c r="E2584" s="28" t="n">
        <v>0</v>
      </c>
      <c r="F2584" s="28" t="s">
        <v>345</v>
      </c>
      <c r="G2584" s="28" t="n">
        <v>0</v>
      </c>
      <c r="H2584" s="28" t="n">
        <v>0</v>
      </c>
      <c r="I2584" s="28" t="n">
        <v>0</v>
      </c>
      <c r="J2584" s="28" t="n">
        <v>321</v>
      </c>
      <c r="K2584" s="28" t="n">
        <v>8</v>
      </c>
      <c r="L2584" s="28" t="n">
        <v>3</v>
      </c>
      <c r="M2584" s="28" t="s">
        <v>145</v>
      </c>
      <c r="N2584" s="28" t="s">
        <v>142</v>
      </c>
      <c r="O2584" s="29" t="n">
        <v>44619</v>
      </c>
      <c r="P2584" s="28" t="n">
        <f aca="false">ROUNDDOWN(($B2584-$O2584)/30,0)</f>
        <v>5</v>
      </c>
      <c r="Q2584" s="28" t="str">
        <f aca="false">TEXT($B2584,"yyyy-mm")</f>
        <v>2022-07</v>
      </c>
      <c r="R2584" s="28" t="n">
        <f aca="false">IF(AND($O2584&gt;=DATE(2025,1,1),$O2584&lt;=DATE(2025,4,30)),1,0)</f>
        <v>0</v>
      </c>
    </row>
    <row r="2585" customFormat="false" ht="15" hidden="false" customHeight="false" outlineLevel="0" collapsed="false">
      <c r="A2585" s="28" t="n">
        <v>273</v>
      </c>
      <c r="B2585" s="29" t="n">
        <v>44804</v>
      </c>
      <c r="C2585" s="28" t="n">
        <v>0</v>
      </c>
      <c r="D2585" s="28" t="n">
        <v>0</v>
      </c>
      <c r="E2585" s="28" t="n">
        <v>0</v>
      </c>
      <c r="F2585" s="28" t="s">
        <v>345</v>
      </c>
      <c r="G2585" s="28" t="n">
        <v>0</v>
      </c>
      <c r="H2585" s="28" t="n">
        <v>0</v>
      </c>
      <c r="I2585" s="28" t="n">
        <v>0</v>
      </c>
      <c r="J2585" s="28" t="n">
        <v>321</v>
      </c>
      <c r="K2585" s="28" t="n">
        <v>8</v>
      </c>
      <c r="L2585" s="28" t="n">
        <v>3</v>
      </c>
      <c r="M2585" s="28" t="s">
        <v>145</v>
      </c>
      <c r="N2585" s="28" t="s">
        <v>142</v>
      </c>
      <c r="O2585" s="29" t="n">
        <v>44619</v>
      </c>
      <c r="P2585" s="28" t="n">
        <f aca="false">ROUNDDOWN(($B2585-$O2585)/30,0)</f>
        <v>6</v>
      </c>
      <c r="Q2585" s="28" t="str">
        <f aca="false">TEXT($B2585,"yyyy-mm")</f>
        <v>2022-08</v>
      </c>
      <c r="R2585" s="28" t="n">
        <f aca="false">IF(AND($O2585&gt;=DATE(2025,1,1),$O2585&lt;=DATE(2025,4,30)),1,0)</f>
        <v>0</v>
      </c>
    </row>
    <row r="2586" customFormat="false" ht="15" hidden="false" customHeight="false" outlineLevel="0" collapsed="false">
      <c r="A2586" s="28" t="n">
        <v>274</v>
      </c>
      <c r="B2586" s="29" t="n">
        <v>45046</v>
      </c>
      <c r="C2586" s="28" t="n">
        <v>32200</v>
      </c>
      <c r="D2586" s="28" t="n">
        <v>0</v>
      </c>
      <c r="E2586" s="28" t="n">
        <v>0</v>
      </c>
      <c r="F2586" s="28" t="s">
        <v>345</v>
      </c>
      <c r="G2586" s="28" t="n">
        <v>0</v>
      </c>
      <c r="H2586" s="28" t="n">
        <v>0</v>
      </c>
      <c r="I2586" s="28" t="n">
        <v>0</v>
      </c>
      <c r="J2586" s="28" t="n">
        <v>171</v>
      </c>
      <c r="K2586" s="28" t="n">
        <v>6</v>
      </c>
      <c r="L2586" s="28" t="n">
        <v>2</v>
      </c>
      <c r="M2586" s="28" t="s">
        <v>147</v>
      </c>
      <c r="N2586" s="28" t="s">
        <v>138</v>
      </c>
      <c r="O2586" s="29" t="n">
        <v>45046</v>
      </c>
      <c r="P2586" s="28" t="n">
        <f aca="false">ROUNDDOWN(($B2586-$O2586)/30,0)</f>
        <v>0</v>
      </c>
      <c r="Q2586" s="28" t="str">
        <f aca="false">TEXT($B2586,"yyyy-mm")</f>
        <v>2023-04</v>
      </c>
      <c r="R2586" s="28" t="n">
        <f aca="false">IF(AND($O2586&gt;=DATE(2025,1,1),$O2586&lt;=DATE(2025,4,30)),1,0)</f>
        <v>0</v>
      </c>
    </row>
    <row r="2587" customFormat="false" ht="15" hidden="false" customHeight="false" outlineLevel="0" collapsed="false">
      <c r="A2587" s="28" t="n">
        <v>274</v>
      </c>
      <c r="B2587" s="29" t="n">
        <v>45077</v>
      </c>
      <c r="C2587" s="28" t="n">
        <v>29272.73</v>
      </c>
      <c r="D2587" s="28" t="n">
        <v>0</v>
      </c>
      <c r="E2587" s="28" t="n">
        <v>0</v>
      </c>
      <c r="F2587" s="28" t="s">
        <v>345</v>
      </c>
      <c r="G2587" s="28" t="n">
        <v>0</v>
      </c>
      <c r="H2587" s="28" t="n">
        <v>0</v>
      </c>
      <c r="I2587" s="28" t="n">
        <v>0</v>
      </c>
      <c r="J2587" s="28" t="n">
        <v>171</v>
      </c>
      <c r="K2587" s="28" t="n">
        <v>6</v>
      </c>
      <c r="L2587" s="28" t="n">
        <v>2</v>
      </c>
      <c r="M2587" s="28" t="s">
        <v>147</v>
      </c>
      <c r="N2587" s="28" t="s">
        <v>138</v>
      </c>
      <c r="O2587" s="29" t="n">
        <v>45046</v>
      </c>
      <c r="P2587" s="28" t="n">
        <f aca="false">ROUNDDOWN(($B2587-$O2587)/30,0)</f>
        <v>1</v>
      </c>
      <c r="Q2587" s="28" t="str">
        <f aca="false">TEXT($B2587,"yyyy-mm")</f>
        <v>2023-05</v>
      </c>
      <c r="R2587" s="28" t="n">
        <f aca="false">IF(AND($O2587&gt;=DATE(2025,1,1),$O2587&lt;=DATE(2025,4,30)),1,0)</f>
        <v>0</v>
      </c>
    </row>
    <row r="2588" customFormat="false" ht="15" hidden="false" customHeight="false" outlineLevel="0" collapsed="false">
      <c r="A2588" s="28" t="n">
        <v>274</v>
      </c>
      <c r="B2588" s="29" t="n">
        <v>45107</v>
      </c>
      <c r="C2588" s="28" t="n">
        <v>26345.46</v>
      </c>
      <c r="D2588" s="28" t="n">
        <v>0</v>
      </c>
      <c r="E2588" s="28" t="n">
        <v>0</v>
      </c>
      <c r="F2588" s="28" t="s">
        <v>345</v>
      </c>
      <c r="G2588" s="28" t="n">
        <v>0</v>
      </c>
      <c r="H2588" s="28" t="n">
        <v>0</v>
      </c>
      <c r="I2588" s="28" t="n">
        <v>0</v>
      </c>
      <c r="J2588" s="28" t="n">
        <v>171</v>
      </c>
      <c r="K2588" s="28" t="n">
        <v>6</v>
      </c>
      <c r="L2588" s="28" t="n">
        <v>2</v>
      </c>
      <c r="M2588" s="28" t="s">
        <v>147</v>
      </c>
      <c r="N2588" s="28" t="s">
        <v>138</v>
      </c>
      <c r="O2588" s="29" t="n">
        <v>45046</v>
      </c>
      <c r="P2588" s="28" t="n">
        <f aca="false">ROUNDDOWN(($B2588-$O2588)/30,0)</f>
        <v>2</v>
      </c>
      <c r="Q2588" s="28" t="str">
        <f aca="false">TEXT($B2588,"yyyy-mm")</f>
        <v>2023-06</v>
      </c>
      <c r="R2588" s="28" t="n">
        <f aca="false">IF(AND($O2588&gt;=DATE(2025,1,1),$O2588&lt;=DATE(2025,4,30)),1,0)</f>
        <v>0</v>
      </c>
    </row>
    <row r="2589" customFormat="false" ht="15" hidden="false" customHeight="false" outlineLevel="0" collapsed="false">
      <c r="A2589" s="28" t="n">
        <v>274</v>
      </c>
      <c r="B2589" s="29" t="n">
        <v>45138</v>
      </c>
      <c r="C2589" s="28" t="n">
        <v>23418.19</v>
      </c>
      <c r="D2589" s="28" t="n">
        <v>0</v>
      </c>
      <c r="E2589" s="28" t="n">
        <v>0</v>
      </c>
      <c r="F2589" s="28" t="s">
        <v>345</v>
      </c>
      <c r="G2589" s="28" t="n">
        <v>0</v>
      </c>
      <c r="H2589" s="28" t="n">
        <v>0</v>
      </c>
      <c r="I2589" s="28" t="n">
        <v>0</v>
      </c>
      <c r="J2589" s="28" t="n">
        <v>171</v>
      </c>
      <c r="K2589" s="28" t="n">
        <v>6</v>
      </c>
      <c r="L2589" s="28" t="n">
        <v>2</v>
      </c>
      <c r="M2589" s="28" t="s">
        <v>147</v>
      </c>
      <c r="N2589" s="28" t="s">
        <v>138</v>
      </c>
      <c r="O2589" s="29" t="n">
        <v>45046</v>
      </c>
      <c r="P2589" s="28" t="n">
        <f aca="false">ROUNDDOWN(($B2589-$O2589)/30,0)</f>
        <v>3</v>
      </c>
      <c r="Q2589" s="28" t="str">
        <f aca="false">TEXT($B2589,"yyyy-mm")</f>
        <v>2023-07</v>
      </c>
      <c r="R2589" s="28" t="n">
        <f aca="false">IF(AND($O2589&gt;=DATE(2025,1,1),$O2589&lt;=DATE(2025,4,30)),1,0)</f>
        <v>0</v>
      </c>
    </row>
    <row r="2590" customFormat="false" ht="15" hidden="false" customHeight="false" outlineLevel="0" collapsed="false">
      <c r="A2590" s="28" t="n">
        <v>274</v>
      </c>
      <c r="B2590" s="29" t="n">
        <v>45169</v>
      </c>
      <c r="C2590" s="28" t="n">
        <v>20490.92</v>
      </c>
      <c r="D2590" s="28" t="n">
        <v>0</v>
      </c>
      <c r="E2590" s="28" t="n">
        <v>0</v>
      </c>
      <c r="F2590" s="28" t="s">
        <v>345</v>
      </c>
      <c r="G2590" s="28" t="n">
        <v>0</v>
      </c>
      <c r="H2590" s="28" t="n">
        <v>0</v>
      </c>
      <c r="I2590" s="28" t="n">
        <v>0</v>
      </c>
      <c r="J2590" s="28" t="n">
        <v>171</v>
      </c>
      <c r="K2590" s="28" t="n">
        <v>6</v>
      </c>
      <c r="L2590" s="28" t="n">
        <v>2</v>
      </c>
      <c r="M2590" s="28" t="s">
        <v>147</v>
      </c>
      <c r="N2590" s="28" t="s">
        <v>138</v>
      </c>
      <c r="O2590" s="29" t="n">
        <v>45046</v>
      </c>
      <c r="P2590" s="28" t="n">
        <f aca="false">ROUNDDOWN(($B2590-$O2590)/30,0)</f>
        <v>4</v>
      </c>
      <c r="Q2590" s="28" t="str">
        <f aca="false">TEXT($B2590,"yyyy-mm")</f>
        <v>2023-08</v>
      </c>
      <c r="R2590" s="28" t="n">
        <f aca="false">IF(AND($O2590&gt;=DATE(2025,1,1),$O2590&lt;=DATE(2025,4,30)),1,0)</f>
        <v>0</v>
      </c>
    </row>
    <row r="2591" customFormat="false" ht="15" hidden="false" customHeight="false" outlineLevel="0" collapsed="false">
      <c r="A2591" s="28" t="n">
        <v>274</v>
      </c>
      <c r="B2591" s="29" t="n">
        <v>45199</v>
      </c>
      <c r="C2591" s="28" t="n">
        <v>17563.65</v>
      </c>
      <c r="D2591" s="28" t="n">
        <v>0</v>
      </c>
      <c r="E2591" s="28" t="n">
        <v>0</v>
      </c>
      <c r="F2591" s="28" t="s">
        <v>345</v>
      </c>
      <c r="G2591" s="28" t="n">
        <v>0</v>
      </c>
      <c r="H2591" s="28" t="n">
        <v>0</v>
      </c>
      <c r="I2591" s="28" t="n">
        <v>0</v>
      </c>
      <c r="J2591" s="28" t="n">
        <v>171</v>
      </c>
      <c r="K2591" s="28" t="n">
        <v>6</v>
      </c>
      <c r="L2591" s="28" t="n">
        <v>2</v>
      </c>
      <c r="M2591" s="28" t="s">
        <v>147</v>
      </c>
      <c r="N2591" s="28" t="s">
        <v>138</v>
      </c>
      <c r="O2591" s="29" t="n">
        <v>45046</v>
      </c>
      <c r="P2591" s="28" t="n">
        <f aca="false">ROUNDDOWN(($B2591-$O2591)/30,0)</f>
        <v>5</v>
      </c>
      <c r="Q2591" s="28" t="str">
        <f aca="false">TEXT($B2591,"yyyy-mm")</f>
        <v>2023-09</v>
      </c>
      <c r="R2591" s="28" t="n">
        <f aca="false">IF(AND($O2591&gt;=DATE(2025,1,1),$O2591&lt;=DATE(2025,4,30)),1,0)</f>
        <v>0</v>
      </c>
    </row>
    <row r="2592" customFormat="false" ht="15" hidden="false" customHeight="false" outlineLevel="0" collapsed="false">
      <c r="A2592" s="28" t="n">
        <v>274</v>
      </c>
      <c r="B2592" s="29" t="n">
        <v>45230</v>
      </c>
      <c r="C2592" s="28" t="n">
        <v>14636.38</v>
      </c>
      <c r="D2592" s="28" t="n">
        <v>0</v>
      </c>
      <c r="E2592" s="28" t="n">
        <v>0</v>
      </c>
      <c r="F2592" s="28" t="s">
        <v>345</v>
      </c>
      <c r="G2592" s="28" t="n">
        <v>0</v>
      </c>
      <c r="H2592" s="28" t="n">
        <v>0</v>
      </c>
      <c r="I2592" s="28" t="n">
        <v>0</v>
      </c>
      <c r="J2592" s="28" t="n">
        <v>171</v>
      </c>
      <c r="K2592" s="28" t="n">
        <v>6</v>
      </c>
      <c r="L2592" s="28" t="n">
        <v>2</v>
      </c>
      <c r="M2592" s="28" t="s">
        <v>147</v>
      </c>
      <c r="N2592" s="28" t="s">
        <v>138</v>
      </c>
      <c r="O2592" s="29" t="n">
        <v>45046</v>
      </c>
      <c r="P2592" s="28" t="n">
        <f aca="false">ROUNDDOWN(($B2592-$O2592)/30,0)</f>
        <v>6</v>
      </c>
      <c r="Q2592" s="28" t="str">
        <f aca="false">TEXT($B2592,"yyyy-mm")</f>
        <v>2023-10</v>
      </c>
      <c r="R2592" s="28" t="n">
        <f aca="false">IF(AND($O2592&gt;=DATE(2025,1,1),$O2592&lt;=DATE(2025,4,30)),1,0)</f>
        <v>0</v>
      </c>
    </row>
    <row r="2593" customFormat="false" ht="15" hidden="false" customHeight="false" outlineLevel="0" collapsed="false">
      <c r="A2593" s="28" t="n">
        <v>274</v>
      </c>
      <c r="B2593" s="29" t="n">
        <v>45260</v>
      </c>
      <c r="C2593" s="28" t="n">
        <v>11709.11</v>
      </c>
      <c r="D2593" s="28" t="n">
        <v>0</v>
      </c>
      <c r="E2593" s="28" t="n">
        <v>0</v>
      </c>
      <c r="F2593" s="28" t="s">
        <v>345</v>
      </c>
      <c r="G2593" s="28" t="n">
        <v>0</v>
      </c>
      <c r="H2593" s="28" t="n">
        <v>0</v>
      </c>
      <c r="I2593" s="28" t="n">
        <v>0</v>
      </c>
      <c r="J2593" s="28" t="n">
        <v>171</v>
      </c>
      <c r="K2593" s="28" t="n">
        <v>6</v>
      </c>
      <c r="L2593" s="28" t="n">
        <v>2</v>
      </c>
      <c r="M2593" s="28" t="s">
        <v>147</v>
      </c>
      <c r="N2593" s="28" t="s">
        <v>138</v>
      </c>
      <c r="O2593" s="29" t="n">
        <v>45046</v>
      </c>
      <c r="P2593" s="28" t="n">
        <f aca="false">ROUNDDOWN(($B2593-$O2593)/30,0)</f>
        <v>7</v>
      </c>
      <c r="Q2593" s="28" t="str">
        <f aca="false">TEXT($B2593,"yyyy-mm")</f>
        <v>2023-11</v>
      </c>
      <c r="R2593" s="28" t="n">
        <f aca="false">IF(AND($O2593&gt;=DATE(2025,1,1),$O2593&lt;=DATE(2025,4,30)),1,0)</f>
        <v>0</v>
      </c>
    </row>
    <row r="2594" customFormat="false" ht="15" hidden="false" customHeight="false" outlineLevel="0" collapsed="false">
      <c r="A2594" s="28" t="n">
        <v>274</v>
      </c>
      <c r="B2594" s="29" t="n">
        <v>45291</v>
      </c>
      <c r="C2594" s="28" t="n">
        <v>8781.84</v>
      </c>
      <c r="D2594" s="28" t="n">
        <v>0</v>
      </c>
      <c r="E2594" s="28" t="n">
        <v>0</v>
      </c>
      <c r="F2594" s="28" t="s">
        <v>345</v>
      </c>
      <c r="G2594" s="28" t="n">
        <v>0</v>
      </c>
      <c r="H2594" s="28" t="n">
        <v>0</v>
      </c>
      <c r="I2594" s="28" t="n">
        <v>0</v>
      </c>
      <c r="J2594" s="28" t="n">
        <v>171</v>
      </c>
      <c r="K2594" s="28" t="n">
        <v>6</v>
      </c>
      <c r="L2594" s="28" t="n">
        <v>2</v>
      </c>
      <c r="M2594" s="28" t="s">
        <v>147</v>
      </c>
      <c r="N2594" s="28" t="s">
        <v>138</v>
      </c>
      <c r="O2594" s="29" t="n">
        <v>45046</v>
      </c>
      <c r="P2594" s="28" t="n">
        <f aca="false">ROUNDDOWN(($B2594-$O2594)/30,0)</f>
        <v>8</v>
      </c>
      <c r="Q2594" s="28" t="str">
        <f aca="false">TEXT($B2594,"yyyy-mm")</f>
        <v>2023-12</v>
      </c>
      <c r="R2594" s="28" t="n">
        <f aca="false">IF(AND($O2594&gt;=DATE(2025,1,1),$O2594&lt;=DATE(2025,4,30)),1,0)</f>
        <v>0</v>
      </c>
    </row>
    <row r="2595" customFormat="false" ht="15" hidden="false" customHeight="false" outlineLevel="0" collapsed="false">
      <c r="A2595" s="28" t="n">
        <v>274</v>
      </c>
      <c r="B2595" s="29" t="n">
        <v>45322</v>
      </c>
      <c r="C2595" s="28" t="n">
        <v>5854.57</v>
      </c>
      <c r="D2595" s="28" t="n">
        <v>0</v>
      </c>
      <c r="E2595" s="28" t="n">
        <v>0</v>
      </c>
      <c r="F2595" s="28" t="s">
        <v>345</v>
      </c>
      <c r="G2595" s="28" t="n">
        <v>0</v>
      </c>
      <c r="H2595" s="28" t="n">
        <v>0</v>
      </c>
      <c r="I2595" s="28" t="n">
        <v>0</v>
      </c>
      <c r="J2595" s="28" t="n">
        <v>171</v>
      </c>
      <c r="K2595" s="28" t="n">
        <v>6</v>
      </c>
      <c r="L2595" s="28" t="n">
        <v>2</v>
      </c>
      <c r="M2595" s="28" t="s">
        <v>147</v>
      </c>
      <c r="N2595" s="28" t="s">
        <v>138</v>
      </c>
      <c r="O2595" s="29" t="n">
        <v>45046</v>
      </c>
      <c r="P2595" s="28" t="n">
        <f aca="false">ROUNDDOWN(($B2595-$O2595)/30,0)</f>
        <v>9</v>
      </c>
      <c r="Q2595" s="28" t="str">
        <f aca="false">TEXT($B2595,"yyyy-mm")</f>
        <v>2024-01</v>
      </c>
      <c r="R2595" s="28" t="n">
        <f aca="false">IF(AND($O2595&gt;=DATE(2025,1,1),$O2595&lt;=DATE(2025,4,30)),1,0)</f>
        <v>0</v>
      </c>
    </row>
    <row r="2596" customFormat="false" ht="15" hidden="false" customHeight="false" outlineLevel="0" collapsed="false">
      <c r="A2596" s="28" t="n">
        <v>274</v>
      </c>
      <c r="B2596" s="29" t="n">
        <v>45351</v>
      </c>
      <c r="C2596" s="28" t="n">
        <v>2927.3</v>
      </c>
      <c r="D2596" s="28" t="n">
        <v>0</v>
      </c>
      <c r="E2596" s="28" t="n">
        <v>0</v>
      </c>
      <c r="F2596" s="28" t="s">
        <v>345</v>
      </c>
      <c r="G2596" s="28" t="n">
        <v>0</v>
      </c>
      <c r="H2596" s="28" t="n">
        <v>0</v>
      </c>
      <c r="I2596" s="28" t="n">
        <v>0</v>
      </c>
      <c r="J2596" s="28" t="n">
        <v>171</v>
      </c>
      <c r="K2596" s="28" t="n">
        <v>6</v>
      </c>
      <c r="L2596" s="28" t="n">
        <v>2</v>
      </c>
      <c r="M2596" s="28" t="s">
        <v>147</v>
      </c>
      <c r="N2596" s="28" t="s">
        <v>138</v>
      </c>
      <c r="O2596" s="29" t="n">
        <v>45046</v>
      </c>
      <c r="P2596" s="28" t="n">
        <f aca="false">ROUNDDOWN(($B2596-$O2596)/30,0)</f>
        <v>10</v>
      </c>
      <c r="Q2596" s="28" t="str">
        <f aca="false">TEXT($B2596,"yyyy-mm")</f>
        <v>2024-02</v>
      </c>
      <c r="R2596" s="28" t="n">
        <f aca="false">IF(AND($O2596&gt;=DATE(2025,1,1),$O2596&lt;=DATE(2025,4,30)),1,0)</f>
        <v>0</v>
      </c>
    </row>
    <row r="2597" customFormat="false" ht="15" hidden="false" customHeight="false" outlineLevel="0" collapsed="false">
      <c r="A2597" s="28" t="n">
        <v>274</v>
      </c>
      <c r="B2597" s="29" t="n">
        <v>45382</v>
      </c>
      <c r="C2597" s="28" t="n">
        <v>0.03</v>
      </c>
      <c r="D2597" s="28" t="n">
        <v>0</v>
      </c>
      <c r="E2597" s="28" t="n">
        <v>0</v>
      </c>
      <c r="F2597" s="28" t="s">
        <v>345</v>
      </c>
      <c r="G2597" s="28" t="n">
        <v>0</v>
      </c>
      <c r="H2597" s="28" t="n">
        <v>0</v>
      </c>
      <c r="I2597" s="28" t="n">
        <v>0</v>
      </c>
      <c r="J2597" s="28" t="n">
        <v>171</v>
      </c>
      <c r="K2597" s="28" t="n">
        <v>6</v>
      </c>
      <c r="L2597" s="28" t="n">
        <v>2</v>
      </c>
      <c r="M2597" s="28" t="s">
        <v>147</v>
      </c>
      <c r="N2597" s="28" t="s">
        <v>138</v>
      </c>
      <c r="O2597" s="29" t="n">
        <v>45046</v>
      </c>
      <c r="P2597" s="28" t="n">
        <f aca="false">ROUNDDOWN(($B2597-$O2597)/30,0)</f>
        <v>11</v>
      </c>
      <c r="Q2597" s="28" t="str">
        <f aca="false">TEXT($B2597,"yyyy-mm")</f>
        <v>2024-03</v>
      </c>
      <c r="R2597" s="28" t="n">
        <f aca="false">IF(AND($O2597&gt;=DATE(2025,1,1),$O2597&lt;=DATE(2025,4,30)),1,0)</f>
        <v>0</v>
      </c>
    </row>
    <row r="2598" customFormat="false" ht="15" hidden="false" customHeight="false" outlineLevel="0" collapsed="false">
      <c r="A2598" s="28" t="n">
        <v>275</v>
      </c>
      <c r="B2598" s="29" t="n">
        <v>45351</v>
      </c>
      <c r="C2598" s="28" t="n">
        <v>21300</v>
      </c>
      <c r="D2598" s="28" t="n">
        <v>0</v>
      </c>
      <c r="E2598" s="28" t="n">
        <v>0</v>
      </c>
      <c r="F2598" s="28" t="s">
        <v>345</v>
      </c>
      <c r="G2598" s="28" t="n">
        <v>0</v>
      </c>
      <c r="H2598" s="28" t="n">
        <v>0</v>
      </c>
      <c r="I2598" s="28" t="n">
        <v>0</v>
      </c>
      <c r="J2598" s="28" t="n">
        <v>313</v>
      </c>
      <c r="K2598" s="28" t="n">
        <v>8</v>
      </c>
      <c r="L2598" s="28" t="n">
        <v>2</v>
      </c>
      <c r="M2598" s="28" t="s">
        <v>145</v>
      </c>
      <c r="N2598" s="28" t="s">
        <v>138</v>
      </c>
      <c r="O2598" s="29" t="n">
        <v>45351</v>
      </c>
      <c r="P2598" s="28" t="n">
        <f aca="false">ROUNDDOWN(($B2598-$O2598)/30,0)</f>
        <v>0</v>
      </c>
      <c r="Q2598" s="28" t="str">
        <f aca="false">TEXT($B2598,"yyyy-mm")</f>
        <v>2024-02</v>
      </c>
      <c r="R2598" s="28" t="n">
        <f aca="false">IF(AND($O2598&gt;=DATE(2025,1,1),$O2598&lt;=DATE(2025,4,30)),1,0)</f>
        <v>0</v>
      </c>
    </row>
    <row r="2599" customFormat="false" ht="15" hidden="false" customHeight="false" outlineLevel="0" collapsed="false">
      <c r="A2599" s="28" t="n">
        <v>275</v>
      </c>
      <c r="B2599" s="29" t="n">
        <v>45382</v>
      </c>
      <c r="C2599" s="28" t="n">
        <v>17040</v>
      </c>
      <c r="D2599" s="28" t="n">
        <v>0</v>
      </c>
      <c r="E2599" s="28" t="n">
        <v>0</v>
      </c>
      <c r="F2599" s="28" t="s">
        <v>345</v>
      </c>
      <c r="G2599" s="28" t="n">
        <v>0</v>
      </c>
      <c r="H2599" s="28" t="n">
        <v>0</v>
      </c>
      <c r="I2599" s="28" t="n">
        <v>0</v>
      </c>
      <c r="J2599" s="28" t="n">
        <v>313</v>
      </c>
      <c r="K2599" s="28" t="n">
        <v>8</v>
      </c>
      <c r="L2599" s="28" t="n">
        <v>2</v>
      </c>
      <c r="M2599" s="28" t="s">
        <v>145</v>
      </c>
      <c r="N2599" s="28" t="s">
        <v>138</v>
      </c>
      <c r="O2599" s="29" t="n">
        <v>45351</v>
      </c>
      <c r="P2599" s="28" t="n">
        <f aca="false">ROUNDDOWN(($B2599-$O2599)/30,0)</f>
        <v>1</v>
      </c>
      <c r="Q2599" s="28" t="str">
        <f aca="false">TEXT($B2599,"yyyy-mm")</f>
        <v>2024-03</v>
      </c>
      <c r="R2599" s="28" t="n">
        <f aca="false">IF(AND($O2599&gt;=DATE(2025,1,1),$O2599&lt;=DATE(2025,4,30)),1,0)</f>
        <v>0</v>
      </c>
    </row>
    <row r="2600" customFormat="false" ht="15" hidden="false" customHeight="false" outlineLevel="0" collapsed="false">
      <c r="A2600" s="28" t="n">
        <v>275</v>
      </c>
      <c r="B2600" s="29" t="n">
        <v>45412</v>
      </c>
      <c r="C2600" s="28" t="n">
        <v>12780</v>
      </c>
      <c r="D2600" s="28" t="n">
        <v>0</v>
      </c>
      <c r="E2600" s="28" t="n">
        <v>0</v>
      </c>
      <c r="F2600" s="28" t="s">
        <v>345</v>
      </c>
      <c r="G2600" s="28" t="n">
        <v>0</v>
      </c>
      <c r="H2600" s="28" t="n">
        <v>0</v>
      </c>
      <c r="I2600" s="28" t="n">
        <v>0</v>
      </c>
      <c r="J2600" s="28" t="n">
        <v>313</v>
      </c>
      <c r="K2600" s="28" t="n">
        <v>8</v>
      </c>
      <c r="L2600" s="28" t="n">
        <v>2</v>
      </c>
      <c r="M2600" s="28" t="s">
        <v>145</v>
      </c>
      <c r="N2600" s="28" t="s">
        <v>138</v>
      </c>
      <c r="O2600" s="29" t="n">
        <v>45351</v>
      </c>
      <c r="P2600" s="28" t="n">
        <f aca="false">ROUNDDOWN(($B2600-$O2600)/30,0)</f>
        <v>2</v>
      </c>
      <c r="Q2600" s="28" t="str">
        <f aca="false">TEXT($B2600,"yyyy-mm")</f>
        <v>2024-04</v>
      </c>
      <c r="R2600" s="28" t="n">
        <f aca="false">IF(AND($O2600&gt;=DATE(2025,1,1),$O2600&lt;=DATE(2025,4,30)),1,0)</f>
        <v>0</v>
      </c>
    </row>
    <row r="2601" customFormat="false" ht="15" hidden="false" customHeight="false" outlineLevel="0" collapsed="false">
      <c r="A2601" s="28" t="n">
        <v>275</v>
      </c>
      <c r="B2601" s="29" t="n">
        <v>45443</v>
      </c>
      <c r="C2601" s="28" t="n">
        <v>11905.41</v>
      </c>
      <c r="D2601" s="28" t="n">
        <v>3385.41</v>
      </c>
      <c r="E2601" s="28" t="n">
        <v>3</v>
      </c>
      <c r="F2601" s="28" t="s">
        <v>346</v>
      </c>
      <c r="G2601" s="28" t="n">
        <v>0</v>
      </c>
      <c r="H2601" s="28" t="n">
        <v>0</v>
      </c>
      <c r="I2601" s="28" t="n">
        <v>0</v>
      </c>
      <c r="J2601" s="28" t="n">
        <v>313</v>
      </c>
      <c r="K2601" s="28" t="n">
        <v>8</v>
      </c>
      <c r="L2601" s="28" t="n">
        <v>2</v>
      </c>
      <c r="M2601" s="28" t="s">
        <v>145</v>
      </c>
      <c r="N2601" s="28" t="s">
        <v>138</v>
      </c>
      <c r="O2601" s="29" t="n">
        <v>45351</v>
      </c>
      <c r="P2601" s="28" t="n">
        <f aca="false">ROUNDDOWN(($B2601-$O2601)/30,0)</f>
        <v>3</v>
      </c>
      <c r="Q2601" s="28" t="str">
        <f aca="false">TEXT($B2601,"yyyy-mm")</f>
        <v>2024-05</v>
      </c>
      <c r="R2601" s="28" t="n">
        <f aca="false">IF(AND($O2601&gt;=DATE(2025,1,1),$O2601&lt;=DATE(2025,4,30)),1,0)</f>
        <v>0</v>
      </c>
    </row>
    <row r="2602" customFormat="false" ht="15" hidden="false" customHeight="false" outlineLevel="0" collapsed="false">
      <c r="A2602" s="28" t="n">
        <v>275</v>
      </c>
      <c r="B2602" s="29" t="n">
        <v>45473</v>
      </c>
      <c r="C2602" s="28" t="n">
        <v>11905.41</v>
      </c>
      <c r="D2602" s="28" t="n">
        <v>7645.41</v>
      </c>
      <c r="E2602" s="28" t="n">
        <v>33</v>
      </c>
      <c r="F2602" s="28" t="s">
        <v>347</v>
      </c>
      <c r="G2602" s="28" t="n">
        <v>1</v>
      </c>
      <c r="H2602" s="28" t="n">
        <v>0</v>
      </c>
      <c r="I2602" s="28" t="n">
        <v>0</v>
      </c>
      <c r="J2602" s="28" t="n">
        <v>313</v>
      </c>
      <c r="K2602" s="28" t="n">
        <v>8</v>
      </c>
      <c r="L2602" s="28" t="n">
        <v>2</v>
      </c>
      <c r="M2602" s="28" t="s">
        <v>145</v>
      </c>
      <c r="N2602" s="28" t="s">
        <v>138</v>
      </c>
      <c r="O2602" s="29" t="n">
        <v>45351</v>
      </c>
      <c r="P2602" s="28" t="n">
        <f aca="false">ROUNDDOWN(($B2602-$O2602)/30,0)</f>
        <v>4</v>
      </c>
      <c r="Q2602" s="28" t="str">
        <f aca="false">TEXT($B2602,"yyyy-mm")</f>
        <v>2024-06</v>
      </c>
      <c r="R2602" s="28" t="n">
        <f aca="false">IF(AND($O2602&gt;=DATE(2025,1,1),$O2602&lt;=DATE(2025,4,30)),1,0)</f>
        <v>0</v>
      </c>
    </row>
    <row r="2603" customFormat="false" ht="15" hidden="false" customHeight="false" outlineLevel="0" collapsed="false">
      <c r="A2603" s="28" t="n">
        <v>275</v>
      </c>
      <c r="B2603" s="29" t="n">
        <v>45504</v>
      </c>
      <c r="C2603" s="28" t="n">
        <v>10086.23</v>
      </c>
      <c r="D2603" s="28" t="n">
        <v>10086.23</v>
      </c>
      <c r="E2603" s="28" t="n">
        <v>64</v>
      </c>
      <c r="F2603" s="28" t="s">
        <v>348</v>
      </c>
      <c r="G2603" s="28" t="n">
        <v>1</v>
      </c>
      <c r="H2603" s="28" t="n">
        <v>1</v>
      </c>
      <c r="I2603" s="28" t="n">
        <v>0</v>
      </c>
      <c r="J2603" s="28" t="n">
        <v>313</v>
      </c>
      <c r="K2603" s="28" t="n">
        <v>8</v>
      </c>
      <c r="L2603" s="28" t="n">
        <v>2</v>
      </c>
      <c r="M2603" s="28" t="s">
        <v>145</v>
      </c>
      <c r="N2603" s="28" t="s">
        <v>138</v>
      </c>
      <c r="O2603" s="29" t="n">
        <v>45351</v>
      </c>
      <c r="P2603" s="28" t="n">
        <f aca="false">ROUNDDOWN(($B2603-$O2603)/30,0)</f>
        <v>5</v>
      </c>
      <c r="Q2603" s="28" t="str">
        <f aca="false">TEXT($B2603,"yyyy-mm")</f>
        <v>2024-07</v>
      </c>
      <c r="R2603" s="28" t="n">
        <f aca="false">IF(AND($O2603&gt;=DATE(2025,1,1),$O2603&lt;=DATE(2025,4,30)),1,0)</f>
        <v>0</v>
      </c>
    </row>
    <row r="2604" customFormat="false" ht="15" hidden="false" customHeight="false" outlineLevel="0" collapsed="false">
      <c r="A2604" s="28" t="n">
        <v>276</v>
      </c>
      <c r="B2604" s="29" t="n">
        <v>45808</v>
      </c>
      <c r="C2604" s="28" t="n">
        <v>11400</v>
      </c>
      <c r="D2604" s="28" t="n">
        <v>0</v>
      </c>
      <c r="E2604" s="28" t="n">
        <v>0</v>
      </c>
      <c r="F2604" s="28" t="s">
        <v>345</v>
      </c>
      <c r="G2604" s="28" t="n">
        <v>0</v>
      </c>
      <c r="H2604" s="28" t="n">
        <v>0</v>
      </c>
      <c r="I2604" s="28" t="n">
        <v>0</v>
      </c>
      <c r="J2604" s="28" t="n">
        <v>56</v>
      </c>
      <c r="K2604" s="28" t="n">
        <v>1</v>
      </c>
      <c r="L2604" s="28" t="n">
        <v>2</v>
      </c>
      <c r="M2604" s="28" t="s">
        <v>145</v>
      </c>
      <c r="N2604" s="28" t="s">
        <v>138</v>
      </c>
      <c r="O2604" s="29" t="n">
        <v>45780</v>
      </c>
      <c r="P2604" s="28" t="n">
        <f aca="false">ROUNDDOWN(($B2604-$O2604)/30,0)</f>
        <v>0</v>
      </c>
      <c r="Q2604" s="28" t="str">
        <f aca="false">TEXT($B2604,"yyyy-mm")</f>
        <v>2025-05</v>
      </c>
      <c r="R2604" s="28" t="n">
        <f aca="false">IF(AND($O2604&gt;=DATE(2025,1,1),$O2604&lt;=DATE(2025,4,30)),1,0)</f>
        <v>0</v>
      </c>
    </row>
    <row r="2605" customFormat="false" ht="15" hidden="false" customHeight="false" outlineLevel="0" collapsed="false">
      <c r="A2605" s="28" t="n">
        <v>276</v>
      </c>
      <c r="B2605" s="29" t="n">
        <v>45838</v>
      </c>
      <c r="C2605" s="28" t="n">
        <v>7600</v>
      </c>
      <c r="D2605" s="28" t="n">
        <v>0</v>
      </c>
      <c r="E2605" s="28" t="n">
        <v>0</v>
      </c>
      <c r="F2605" s="28" t="s">
        <v>345</v>
      </c>
      <c r="G2605" s="28" t="n">
        <v>0</v>
      </c>
      <c r="H2605" s="28" t="n">
        <v>0</v>
      </c>
      <c r="I2605" s="28" t="n">
        <v>0</v>
      </c>
      <c r="J2605" s="28" t="n">
        <v>56</v>
      </c>
      <c r="K2605" s="28" t="n">
        <v>1</v>
      </c>
      <c r="L2605" s="28" t="n">
        <v>2</v>
      </c>
      <c r="M2605" s="28" t="s">
        <v>145</v>
      </c>
      <c r="N2605" s="28" t="s">
        <v>138</v>
      </c>
      <c r="O2605" s="29" t="n">
        <v>45780</v>
      </c>
      <c r="P2605" s="28" t="n">
        <f aca="false">ROUNDDOWN(($B2605-$O2605)/30,0)</f>
        <v>1</v>
      </c>
      <c r="Q2605" s="28" t="str">
        <f aca="false">TEXT($B2605,"yyyy-mm")</f>
        <v>2025-06</v>
      </c>
      <c r="R2605" s="28" t="n">
        <f aca="false">IF(AND($O2605&gt;=DATE(2025,1,1),$O2605&lt;=DATE(2025,4,30)),1,0)</f>
        <v>0</v>
      </c>
    </row>
    <row r="2606" customFormat="false" ht="15" hidden="false" customHeight="false" outlineLevel="0" collapsed="false">
      <c r="A2606" s="28" t="n">
        <v>276</v>
      </c>
      <c r="B2606" s="29" t="n">
        <v>45869</v>
      </c>
      <c r="C2606" s="28" t="n">
        <v>3800</v>
      </c>
      <c r="D2606" s="28" t="n">
        <v>0</v>
      </c>
      <c r="E2606" s="28" t="n">
        <v>0</v>
      </c>
      <c r="F2606" s="28" t="s">
        <v>345</v>
      </c>
      <c r="G2606" s="28" t="n">
        <v>0</v>
      </c>
      <c r="H2606" s="28" t="n">
        <v>0</v>
      </c>
      <c r="I2606" s="28" t="n">
        <v>0</v>
      </c>
      <c r="J2606" s="28" t="n">
        <v>56</v>
      </c>
      <c r="K2606" s="28" t="n">
        <v>1</v>
      </c>
      <c r="L2606" s="28" t="n">
        <v>2</v>
      </c>
      <c r="M2606" s="28" t="s">
        <v>145</v>
      </c>
      <c r="N2606" s="28" t="s">
        <v>138</v>
      </c>
      <c r="O2606" s="29" t="n">
        <v>45780</v>
      </c>
      <c r="P2606" s="28" t="n">
        <f aca="false">ROUNDDOWN(($B2606-$O2606)/30,0)</f>
        <v>2</v>
      </c>
      <c r="Q2606" s="28" t="str">
        <f aca="false">TEXT($B2606,"yyyy-mm")</f>
        <v>2025-07</v>
      </c>
      <c r="R2606" s="28" t="n">
        <f aca="false">IF(AND($O2606&gt;=DATE(2025,1,1),$O2606&lt;=DATE(2025,4,30)),1,0)</f>
        <v>0</v>
      </c>
    </row>
    <row r="2607" customFormat="false" ht="15" hidden="false" customHeight="false" outlineLevel="0" collapsed="false">
      <c r="A2607" s="28" t="n">
        <v>276</v>
      </c>
      <c r="B2607" s="29" t="n">
        <v>45900</v>
      </c>
      <c r="C2607" s="28" t="n">
        <v>0</v>
      </c>
      <c r="D2607" s="28" t="n">
        <v>0</v>
      </c>
      <c r="E2607" s="28" t="n">
        <v>0</v>
      </c>
      <c r="F2607" s="28" t="s">
        <v>345</v>
      </c>
      <c r="G2607" s="28" t="n">
        <v>0</v>
      </c>
      <c r="H2607" s="28" t="n">
        <v>0</v>
      </c>
      <c r="I2607" s="28" t="n">
        <v>0</v>
      </c>
      <c r="J2607" s="28" t="n">
        <v>56</v>
      </c>
      <c r="K2607" s="28" t="n">
        <v>1</v>
      </c>
      <c r="L2607" s="28" t="n">
        <v>2</v>
      </c>
      <c r="M2607" s="28" t="s">
        <v>145</v>
      </c>
      <c r="N2607" s="28" t="s">
        <v>138</v>
      </c>
      <c r="O2607" s="29" t="n">
        <v>45780</v>
      </c>
      <c r="P2607" s="28" t="n">
        <f aca="false">ROUNDDOWN(($B2607-$O2607)/30,0)</f>
        <v>4</v>
      </c>
      <c r="Q2607" s="28" t="str">
        <f aca="false">TEXT($B2607,"yyyy-mm")</f>
        <v>2025-08</v>
      </c>
      <c r="R2607" s="28" t="n">
        <f aca="false">IF(AND($O2607&gt;=DATE(2025,1,1),$O2607&lt;=DATE(2025,4,30)),1,0)</f>
        <v>0</v>
      </c>
    </row>
    <row r="2608" customFormat="false" ht="15" hidden="false" customHeight="false" outlineLevel="0" collapsed="false">
      <c r="A2608" s="28" t="n">
        <v>277</v>
      </c>
      <c r="B2608" s="29" t="n">
        <v>45838</v>
      </c>
      <c r="C2608" s="28" t="n">
        <v>11500</v>
      </c>
      <c r="D2608" s="28" t="n">
        <v>0</v>
      </c>
      <c r="E2608" s="28" t="n">
        <v>0</v>
      </c>
      <c r="F2608" s="28" t="s">
        <v>345</v>
      </c>
      <c r="G2608" s="28" t="n">
        <v>0</v>
      </c>
      <c r="H2608" s="28" t="n">
        <v>0</v>
      </c>
      <c r="I2608" s="28" t="n">
        <v>0</v>
      </c>
      <c r="J2608" s="28" t="n">
        <v>216</v>
      </c>
      <c r="K2608" s="28" t="n">
        <v>6</v>
      </c>
      <c r="L2608" s="28" t="n">
        <v>3</v>
      </c>
      <c r="M2608" s="28" t="s">
        <v>145</v>
      </c>
      <c r="N2608" s="28" t="s">
        <v>138</v>
      </c>
      <c r="O2608" s="29" t="n">
        <v>45833</v>
      </c>
      <c r="P2608" s="28" t="n">
        <f aca="false">ROUNDDOWN(($B2608-$O2608)/30,0)</f>
        <v>0</v>
      </c>
      <c r="Q2608" s="28" t="str">
        <f aca="false">TEXT($B2608,"yyyy-mm")</f>
        <v>2025-06</v>
      </c>
      <c r="R2608" s="28" t="n">
        <f aca="false">IF(AND($O2608&gt;=DATE(2025,1,1),$O2608&lt;=DATE(2025,4,30)),1,0)</f>
        <v>0</v>
      </c>
    </row>
    <row r="2609" customFormat="false" ht="15" hidden="false" customHeight="false" outlineLevel="0" collapsed="false">
      <c r="A2609" s="28" t="n">
        <v>277</v>
      </c>
      <c r="B2609" s="29" t="n">
        <v>45869</v>
      </c>
      <c r="C2609" s="28" t="n">
        <v>10541.67</v>
      </c>
      <c r="D2609" s="28" t="n">
        <v>0</v>
      </c>
      <c r="E2609" s="28" t="n">
        <v>0</v>
      </c>
      <c r="F2609" s="28" t="s">
        <v>345</v>
      </c>
      <c r="G2609" s="28" t="n">
        <v>0</v>
      </c>
      <c r="H2609" s="28" t="n">
        <v>0</v>
      </c>
      <c r="I2609" s="28" t="n">
        <v>0</v>
      </c>
      <c r="J2609" s="28" t="n">
        <v>216</v>
      </c>
      <c r="K2609" s="28" t="n">
        <v>6</v>
      </c>
      <c r="L2609" s="28" t="n">
        <v>3</v>
      </c>
      <c r="M2609" s="28" t="s">
        <v>145</v>
      </c>
      <c r="N2609" s="28" t="s">
        <v>138</v>
      </c>
      <c r="O2609" s="29" t="n">
        <v>45833</v>
      </c>
      <c r="P2609" s="28" t="n">
        <f aca="false">ROUNDDOWN(($B2609-$O2609)/30,0)</f>
        <v>1</v>
      </c>
      <c r="Q2609" s="28" t="str">
        <f aca="false">TEXT($B2609,"yyyy-mm")</f>
        <v>2025-07</v>
      </c>
      <c r="R2609" s="28" t="n">
        <f aca="false">IF(AND($O2609&gt;=DATE(2025,1,1),$O2609&lt;=DATE(2025,4,30)),1,0)</f>
        <v>0</v>
      </c>
    </row>
    <row r="2610" customFormat="false" ht="15" hidden="false" customHeight="false" outlineLevel="0" collapsed="false">
      <c r="A2610" s="28" t="n">
        <v>277</v>
      </c>
      <c r="B2610" s="29" t="n">
        <v>45900</v>
      </c>
      <c r="C2610" s="28" t="n">
        <v>9583.34</v>
      </c>
      <c r="D2610" s="28" t="n">
        <v>0</v>
      </c>
      <c r="E2610" s="28" t="n">
        <v>0</v>
      </c>
      <c r="F2610" s="28" t="s">
        <v>345</v>
      </c>
      <c r="G2610" s="28" t="n">
        <v>0</v>
      </c>
      <c r="H2610" s="28" t="n">
        <v>0</v>
      </c>
      <c r="I2610" s="28" t="n">
        <v>0</v>
      </c>
      <c r="J2610" s="28" t="n">
        <v>216</v>
      </c>
      <c r="K2610" s="28" t="n">
        <v>6</v>
      </c>
      <c r="L2610" s="28" t="n">
        <v>3</v>
      </c>
      <c r="M2610" s="28" t="s">
        <v>145</v>
      </c>
      <c r="N2610" s="28" t="s">
        <v>138</v>
      </c>
      <c r="O2610" s="29" t="n">
        <v>45833</v>
      </c>
      <c r="P2610" s="28" t="n">
        <f aca="false">ROUNDDOWN(($B2610-$O2610)/30,0)</f>
        <v>2</v>
      </c>
      <c r="Q2610" s="28" t="str">
        <f aca="false">TEXT($B2610,"yyyy-mm")</f>
        <v>2025-08</v>
      </c>
      <c r="R2610" s="28" t="n">
        <f aca="false">IF(AND($O2610&gt;=DATE(2025,1,1),$O2610&lt;=DATE(2025,4,30)),1,0)</f>
        <v>0</v>
      </c>
    </row>
    <row r="2611" customFormat="false" ht="15" hidden="false" customHeight="false" outlineLevel="0" collapsed="false">
      <c r="A2611" s="28" t="n">
        <v>277</v>
      </c>
      <c r="B2611" s="29" t="n">
        <v>45930</v>
      </c>
      <c r="C2611" s="28" t="n">
        <v>8625.01</v>
      </c>
      <c r="D2611" s="28" t="n">
        <v>0</v>
      </c>
      <c r="E2611" s="28" t="n">
        <v>0</v>
      </c>
      <c r="F2611" s="28" t="s">
        <v>345</v>
      </c>
      <c r="G2611" s="28" t="n">
        <v>0</v>
      </c>
      <c r="H2611" s="28" t="n">
        <v>0</v>
      </c>
      <c r="I2611" s="28" t="n">
        <v>0</v>
      </c>
      <c r="J2611" s="28" t="n">
        <v>216</v>
      </c>
      <c r="K2611" s="28" t="n">
        <v>6</v>
      </c>
      <c r="L2611" s="28" t="n">
        <v>3</v>
      </c>
      <c r="M2611" s="28" t="s">
        <v>145</v>
      </c>
      <c r="N2611" s="28" t="s">
        <v>138</v>
      </c>
      <c r="O2611" s="29" t="n">
        <v>45833</v>
      </c>
      <c r="P2611" s="28" t="n">
        <f aca="false">ROUNDDOWN(($B2611-$O2611)/30,0)</f>
        <v>3</v>
      </c>
      <c r="Q2611" s="28" t="str">
        <f aca="false">TEXT($B2611,"yyyy-mm")</f>
        <v>2025-09</v>
      </c>
      <c r="R2611" s="28" t="n">
        <f aca="false">IF(AND($O2611&gt;=DATE(2025,1,1),$O2611&lt;=DATE(2025,4,30)),1,0)</f>
        <v>0</v>
      </c>
    </row>
    <row r="2612" customFormat="false" ht="15" hidden="false" customHeight="false" outlineLevel="0" collapsed="false">
      <c r="A2612" s="28" t="n">
        <v>277</v>
      </c>
      <c r="B2612" s="29" t="n">
        <v>45961</v>
      </c>
      <c r="C2612" s="28" t="n">
        <v>8625.01</v>
      </c>
      <c r="D2612" s="28" t="n">
        <v>958.33</v>
      </c>
      <c r="E2612" s="28" t="n">
        <v>6</v>
      </c>
      <c r="F2612" s="28" t="s">
        <v>346</v>
      </c>
      <c r="G2612" s="28" t="n">
        <v>0</v>
      </c>
      <c r="H2612" s="28" t="n">
        <v>0</v>
      </c>
      <c r="I2612" s="28" t="n">
        <v>0</v>
      </c>
      <c r="J2612" s="28" t="n">
        <v>216</v>
      </c>
      <c r="K2612" s="28" t="n">
        <v>6</v>
      </c>
      <c r="L2612" s="28" t="n">
        <v>3</v>
      </c>
      <c r="M2612" s="28" t="s">
        <v>145</v>
      </c>
      <c r="N2612" s="28" t="s">
        <v>138</v>
      </c>
      <c r="O2612" s="29" t="n">
        <v>45833</v>
      </c>
      <c r="P2612" s="28" t="n">
        <f aca="false">ROUNDDOWN(($B2612-$O2612)/30,0)</f>
        <v>4</v>
      </c>
      <c r="Q2612" s="28" t="str">
        <f aca="false">TEXT($B2612,"yyyy-mm")</f>
        <v>2025-10</v>
      </c>
      <c r="R2612" s="28" t="n">
        <f aca="false">IF(AND($O2612&gt;=DATE(2025,1,1),$O2612&lt;=DATE(2025,4,30)),1,0)</f>
        <v>0</v>
      </c>
    </row>
    <row r="2613" customFormat="false" ht="15" hidden="false" customHeight="false" outlineLevel="0" collapsed="false">
      <c r="A2613" s="28" t="n">
        <v>277</v>
      </c>
      <c r="B2613" s="29" t="n">
        <v>45991</v>
      </c>
      <c r="C2613" s="28" t="n">
        <v>8625.01</v>
      </c>
      <c r="D2613" s="28" t="n">
        <v>1916.66</v>
      </c>
      <c r="E2613" s="28" t="n">
        <v>36</v>
      </c>
      <c r="F2613" s="28" t="s">
        <v>347</v>
      </c>
      <c r="G2613" s="28" t="n">
        <v>1</v>
      </c>
      <c r="H2613" s="28" t="n">
        <v>0</v>
      </c>
      <c r="I2613" s="28" t="n">
        <v>0</v>
      </c>
      <c r="J2613" s="28" t="n">
        <v>216</v>
      </c>
      <c r="K2613" s="28" t="n">
        <v>6</v>
      </c>
      <c r="L2613" s="28" t="n">
        <v>3</v>
      </c>
      <c r="M2613" s="28" t="s">
        <v>145</v>
      </c>
      <c r="N2613" s="28" t="s">
        <v>138</v>
      </c>
      <c r="O2613" s="29" t="n">
        <v>45833</v>
      </c>
      <c r="P2613" s="28" t="n">
        <f aca="false">ROUNDDOWN(($B2613-$O2613)/30,0)</f>
        <v>5</v>
      </c>
      <c r="Q2613" s="28" t="str">
        <f aca="false">TEXT($B2613,"yyyy-mm")</f>
        <v>2025-11</v>
      </c>
      <c r="R2613" s="28" t="n">
        <f aca="false">IF(AND($O2613&gt;=DATE(2025,1,1),$O2613&lt;=DATE(2025,4,30)),1,0)</f>
        <v>0</v>
      </c>
    </row>
    <row r="2614" customFormat="false" ht="15" hidden="false" customHeight="false" outlineLevel="0" collapsed="false">
      <c r="A2614" s="28" t="n">
        <v>277</v>
      </c>
      <c r="B2614" s="29" t="n">
        <v>46022</v>
      </c>
      <c r="C2614" s="28" t="n">
        <v>8625.01</v>
      </c>
      <c r="D2614" s="28" t="n">
        <v>2874.99</v>
      </c>
      <c r="E2614" s="28" t="n">
        <v>67</v>
      </c>
      <c r="F2614" s="28" t="s">
        <v>348</v>
      </c>
      <c r="G2614" s="28" t="n">
        <v>1</v>
      </c>
      <c r="H2614" s="28" t="n">
        <v>1</v>
      </c>
      <c r="I2614" s="28" t="n">
        <v>0</v>
      </c>
      <c r="J2614" s="28" t="n">
        <v>216</v>
      </c>
      <c r="K2614" s="28" t="n">
        <v>6</v>
      </c>
      <c r="L2614" s="28" t="n">
        <v>3</v>
      </c>
      <c r="M2614" s="28" t="s">
        <v>145</v>
      </c>
      <c r="N2614" s="28" t="s">
        <v>138</v>
      </c>
      <c r="O2614" s="29" t="n">
        <v>45833</v>
      </c>
      <c r="P2614" s="28" t="n">
        <f aca="false">ROUNDDOWN(($B2614-$O2614)/30,0)</f>
        <v>6</v>
      </c>
      <c r="Q2614" s="28" t="str">
        <f aca="false">TEXT($B2614,"yyyy-mm")</f>
        <v>2025-12</v>
      </c>
      <c r="R2614" s="28" t="n">
        <f aca="false">IF(AND($O2614&gt;=DATE(2025,1,1),$O2614&lt;=DATE(2025,4,30)),1,0)</f>
        <v>0</v>
      </c>
    </row>
    <row r="2615" customFormat="false" ht="15" hidden="false" customHeight="false" outlineLevel="0" collapsed="false">
      <c r="A2615" s="28" t="n">
        <v>277</v>
      </c>
      <c r="B2615" s="29" t="n">
        <v>46053</v>
      </c>
      <c r="C2615" s="28" t="n">
        <v>4791.69</v>
      </c>
      <c r="D2615" s="28" t="n">
        <v>0</v>
      </c>
      <c r="E2615" s="28" t="n">
        <v>0</v>
      </c>
      <c r="F2615" s="28" t="s">
        <v>345</v>
      </c>
      <c r="G2615" s="28" t="n">
        <v>0</v>
      </c>
      <c r="H2615" s="28" t="n">
        <v>0</v>
      </c>
      <c r="I2615" s="28" t="n">
        <v>0</v>
      </c>
      <c r="J2615" s="28" t="n">
        <v>216</v>
      </c>
      <c r="K2615" s="28" t="n">
        <v>6</v>
      </c>
      <c r="L2615" s="28" t="n">
        <v>3</v>
      </c>
      <c r="M2615" s="28" t="s">
        <v>145</v>
      </c>
      <c r="N2615" s="28" t="s">
        <v>138</v>
      </c>
      <c r="O2615" s="29" t="n">
        <v>45833</v>
      </c>
      <c r="P2615" s="28" t="n">
        <f aca="false">ROUNDDOWN(($B2615-$O2615)/30,0)</f>
        <v>7</v>
      </c>
      <c r="Q2615" s="28" t="str">
        <f aca="false">TEXT($B2615,"yyyy-mm")</f>
        <v>2026-01</v>
      </c>
      <c r="R2615" s="28" t="n">
        <f aca="false">IF(AND($O2615&gt;=DATE(2025,1,1),$O2615&lt;=DATE(2025,4,30)),1,0)</f>
        <v>0</v>
      </c>
    </row>
    <row r="2616" customFormat="false" ht="15" hidden="false" customHeight="false" outlineLevel="0" collapsed="false">
      <c r="A2616" s="28" t="n">
        <v>277</v>
      </c>
      <c r="B2616" s="29" t="n">
        <v>46081</v>
      </c>
      <c r="C2616" s="28" t="n">
        <v>3833.36</v>
      </c>
      <c r="D2616" s="28" t="n">
        <v>0</v>
      </c>
      <c r="E2616" s="28" t="n">
        <v>0</v>
      </c>
      <c r="F2616" s="28" t="s">
        <v>345</v>
      </c>
      <c r="G2616" s="28" t="n">
        <v>0</v>
      </c>
      <c r="H2616" s="28" t="n">
        <v>0</v>
      </c>
      <c r="I2616" s="28" t="n">
        <v>0</v>
      </c>
      <c r="J2616" s="28" t="n">
        <v>216</v>
      </c>
      <c r="K2616" s="28" t="n">
        <v>6</v>
      </c>
      <c r="L2616" s="28" t="n">
        <v>3</v>
      </c>
      <c r="M2616" s="28" t="s">
        <v>145</v>
      </c>
      <c r="N2616" s="28" t="s">
        <v>138</v>
      </c>
      <c r="O2616" s="29" t="n">
        <v>45833</v>
      </c>
      <c r="P2616" s="28" t="n">
        <f aca="false">ROUNDDOWN(($B2616-$O2616)/30,0)</f>
        <v>8</v>
      </c>
      <c r="Q2616" s="28" t="str">
        <f aca="false">TEXT($B2616,"yyyy-mm")</f>
        <v>2026-02</v>
      </c>
      <c r="R2616" s="28" t="n">
        <f aca="false">IF(AND($O2616&gt;=DATE(2025,1,1),$O2616&lt;=DATE(2025,4,30)),1,0)</f>
        <v>0</v>
      </c>
    </row>
    <row r="2617" customFormat="false" ht="15" hidden="false" customHeight="false" outlineLevel="0" collapsed="false">
      <c r="A2617" s="28" t="n">
        <v>277</v>
      </c>
      <c r="B2617" s="29" t="n">
        <v>46112</v>
      </c>
      <c r="C2617" s="28" t="n">
        <v>2875.03</v>
      </c>
      <c r="D2617" s="28" t="n">
        <v>0</v>
      </c>
      <c r="E2617" s="28" t="n">
        <v>0</v>
      </c>
      <c r="F2617" s="28" t="s">
        <v>345</v>
      </c>
      <c r="G2617" s="28" t="n">
        <v>0</v>
      </c>
      <c r="H2617" s="28" t="n">
        <v>0</v>
      </c>
      <c r="I2617" s="28" t="n">
        <v>0</v>
      </c>
      <c r="J2617" s="28" t="n">
        <v>216</v>
      </c>
      <c r="K2617" s="28" t="n">
        <v>6</v>
      </c>
      <c r="L2617" s="28" t="n">
        <v>3</v>
      </c>
      <c r="M2617" s="28" t="s">
        <v>145</v>
      </c>
      <c r="N2617" s="28" t="s">
        <v>138</v>
      </c>
      <c r="O2617" s="29" t="n">
        <v>45833</v>
      </c>
      <c r="P2617" s="28" t="n">
        <f aca="false">ROUNDDOWN(($B2617-$O2617)/30,0)</f>
        <v>9</v>
      </c>
      <c r="Q2617" s="28" t="str">
        <f aca="false">TEXT($B2617,"yyyy-mm")</f>
        <v>2026-03</v>
      </c>
      <c r="R2617" s="28" t="n">
        <f aca="false">IF(AND($O2617&gt;=DATE(2025,1,1),$O2617&lt;=DATE(2025,4,30)),1,0)</f>
        <v>0</v>
      </c>
    </row>
    <row r="2618" customFormat="false" ht="15" hidden="false" customHeight="false" outlineLevel="0" collapsed="false">
      <c r="A2618" s="28" t="n">
        <v>277</v>
      </c>
      <c r="B2618" s="29" t="n">
        <v>46142</v>
      </c>
      <c r="C2618" s="28" t="n">
        <v>1916.7</v>
      </c>
      <c r="D2618" s="28" t="n">
        <v>0</v>
      </c>
      <c r="E2618" s="28" t="n">
        <v>0</v>
      </c>
      <c r="F2618" s="28" t="s">
        <v>345</v>
      </c>
      <c r="G2618" s="28" t="n">
        <v>0</v>
      </c>
      <c r="H2618" s="28" t="n">
        <v>0</v>
      </c>
      <c r="I2618" s="28" t="n">
        <v>0</v>
      </c>
      <c r="J2618" s="28" t="n">
        <v>216</v>
      </c>
      <c r="K2618" s="28" t="n">
        <v>6</v>
      </c>
      <c r="L2618" s="28" t="n">
        <v>3</v>
      </c>
      <c r="M2618" s="28" t="s">
        <v>145</v>
      </c>
      <c r="N2618" s="28" t="s">
        <v>138</v>
      </c>
      <c r="O2618" s="29" t="n">
        <v>45833</v>
      </c>
      <c r="P2618" s="28" t="n">
        <f aca="false">ROUNDDOWN(($B2618-$O2618)/30,0)</f>
        <v>10</v>
      </c>
      <c r="Q2618" s="28" t="str">
        <f aca="false">TEXT($B2618,"yyyy-mm")</f>
        <v>2026-04</v>
      </c>
      <c r="R2618" s="28" t="n">
        <f aca="false">IF(AND($O2618&gt;=DATE(2025,1,1),$O2618&lt;=DATE(2025,4,30)),1,0)</f>
        <v>0</v>
      </c>
    </row>
    <row r="2619" customFormat="false" ht="15" hidden="false" customHeight="false" outlineLevel="0" collapsed="false">
      <c r="A2619" s="28" t="n">
        <v>277</v>
      </c>
      <c r="B2619" s="29" t="n">
        <v>46173</v>
      </c>
      <c r="C2619" s="28" t="n">
        <v>958.37</v>
      </c>
      <c r="D2619" s="28" t="n">
        <v>0</v>
      </c>
      <c r="E2619" s="28" t="n">
        <v>0</v>
      </c>
      <c r="F2619" s="28" t="s">
        <v>345</v>
      </c>
      <c r="G2619" s="28" t="n">
        <v>0</v>
      </c>
      <c r="H2619" s="28" t="n">
        <v>0</v>
      </c>
      <c r="I2619" s="28" t="n">
        <v>0</v>
      </c>
      <c r="J2619" s="28" t="n">
        <v>216</v>
      </c>
      <c r="K2619" s="28" t="n">
        <v>6</v>
      </c>
      <c r="L2619" s="28" t="n">
        <v>3</v>
      </c>
      <c r="M2619" s="28" t="s">
        <v>145</v>
      </c>
      <c r="N2619" s="28" t="s">
        <v>138</v>
      </c>
      <c r="O2619" s="29" t="n">
        <v>45833</v>
      </c>
      <c r="P2619" s="28" t="n">
        <f aca="false">ROUNDDOWN(($B2619-$O2619)/30,0)</f>
        <v>11</v>
      </c>
      <c r="Q2619" s="28" t="str">
        <f aca="false">TEXT($B2619,"yyyy-mm")</f>
        <v>2026-05</v>
      </c>
      <c r="R2619" s="28" t="n">
        <f aca="false">IF(AND($O2619&gt;=DATE(2025,1,1),$O2619&lt;=DATE(2025,4,30)),1,0)</f>
        <v>0</v>
      </c>
    </row>
    <row r="2620" customFormat="false" ht="15" hidden="false" customHeight="false" outlineLevel="0" collapsed="false">
      <c r="A2620" s="28" t="n">
        <v>277</v>
      </c>
      <c r="B2620" s="29" t="n">
        <v>46203</v>
      </c>
      <c r="C2620" s="28" t="n">
        <v>0.04</v>
      </c>
      <c r="D2620" s="28" t="n">
        <v>0</v>
      </c>
      <c r="E2620" s="28" t="n">
        <v>0</v>
      </c>
      <c r="F2620" s="28" t="s">
        <v>345</v>
      </c>
      <c r="G2620" s="28" t="n">
        <v>0</v>
      </c>
      <c r="H2620" s="28" t="n">
        <v>0</v>
      </c>
      <c r="I2620" s="28" t="n">
        <v>0</v>
      </c>
      <c r="J2620" s="28" t="n">
        <v>216</v>
      </c>
      <c r="K2620" s="28" t="n">
        <v>6</v>
      </c>
      <c r="L2620" s="28" t="n">
        <v>3</v>
      </c>
      <c r="M2620" s="28" t="s">
        <v>145</v>
      </c>
      <c r="N2620" s="28" t="s">
        <v>138</v>
      </c>
      <c r="O2620" s="29" t="n">
        <v>45833</v>
      </c>
      <c r="P2620" s="28" t="n">
        <f aca="false">ROUNDDOWN(($B2620-$O2620)/30,0)</f>
        <v>12</v>
      </c>
      <c r="Q2620" s="28" t="str">
        <f aca="false">TEXT($B2620,"yyyy-mm")</f>
        <v>2026-06</v>
      </c>
      <c r="R2620" s="28" t="n">
        <f aca="false">IF(AND($O2620&gt;=DATE(2025,1,1),$O2620&lt;=DATE(2025,4,30)),1,0)</f>
        <v>0</v>
      </c>
    </row>
    <row r="2621" customFormat="false" ht="15" hidden="false" customHeight="false" outlineLevel="0" collapsed="false">
      <c r="A2621" s="28" t="n">
        <v>278</v>
      </c>
      <c r="B2621" s="29" t="n">
        <v>45260</v>
      </c>
      <c r="C2621" s="28" t="n">
        <v>11100</v>
      </c>
      <c r="D2621" s="28" t="n">
        <v>0</v>
      </c>
      <c r="E2621" s="28" t="n">
        <v>0</v>
      </c>
      <c r="F2621" s="28" t="s">
        <v>345</v>
      </c>
      <c r="G2621" s="28" t="n">
        <v>0</v>
      </c>
      <c r="H2621" s="28" t="n">
        <v>0</v>
      </c>
      <c r="I2621" s="28" t="n">
        <v>0</v>
      </c>
      <c r="J2621" s="28" t="n">
        <v>297</v>
      </c>
      <c r="K2621" s="28" t="n">
        <v>8</v>
      </c>
      <c r="L2621" s="28" t="n">
        <v>2</v>
      </c>
      <c r="M2621" s="28" t="s">
        <v>146</v>
      </c>
      <c r="N2621" s="28" t="s">
        <v>138</v>
      </c>
      <c r="O2621" s="29" t="n">
        <v>45249</v>
      </c>
      <c r="P2621" s="28" t="n">
        <f aca="false">ROUNDDOWN(($B2621-$O2621)/30,0)</f>
        <v>0</v>
      </c>
      <c r="Q2621" s="28" t="str">
        <f aca="false">TEXT($B2621,"yyyy-mm")</f>
        <v>2023-11</v>
      </c>
      <c r="R2621" s="28" t="n">
        <f aca="false">IF(AND($O2621&gt;=DATE(2025,1,1),$O2621&lt;=DATE(2025,4,30)),1,0)</f>
        <v>0</v>
      </c>
    </row>
    <row r="2622" customFormat="false" ht="15" hidden="false" customHeight="false" outlineLevel="0" collapsed="false">
      <c r="A2622" s="28" t="n">
        <v>278</v>
      </c>
      <c r="B2622" s="29" t="n">
        <v>45291</v>
      </c>
      <c r="C2622" s="28" t="n">
        <v>9514.29</v>
      </c>
      <c r="D2622" s="28" t="n">
        <v>0</v>
      </c>
      <c r="E2622" s="28" t="n">
        <v>0</v>
      </c>
      <c r="F2622" s="28" t="s">
        <v>345</v>
      </c>
      <c r="G2622" s="28" t="n">
        <v>0</v>
      </c>
      <c r="H2622" s="28" t="n">
        <v>0</v>
      </c>
      <c r="I2622" s="28" t="n">
        <v>0</v>
      </c>
      <c r="J2622" s="28" t="n">
        <v>297</v>
      </c>
      <c r="K2622" s="28" t="n">
        <v>8</v>
      </c>
      <c r="L2622" s="28" t="n">
        <v>2</v>
      </c>
      <c r="M2622" s="28" t="s">
        <v>146</v>
      </c>
      <c r="N2622" s="28" t="s">
        <v>138</v>
      </c>
      <c r="O2622" s="29" t="n">
        <v>45249</v>
      </c>
      <c r="P2622" s="28" t="n">
        <f aca="false">ROUNDDOWN(($B2622-$O2622)/30,0)</f>
        <v>1</v>
      </c>
      <c r="Q2622" s="28" t="str">
        <f aca="false">TEXT($B2622,"yyyy-mm")</f>
        <v>2023-12</v>
      </c>
      <c r="R2622" s="28" t="n">
        <f aca="false">IF(AND($O2622&gt;=DATE(2025,1,1),$O2622&lt;=DATE(2025,4,30)),1,0)</f>
        <v>0</v>
      </c>
    </row>
    <row r="2623" customFormat="false" ht="15" hidden="false" customHeight="false" outlineLevel="0" collapsed="false">
      <c r="A2623" s="28" t="n">
        <v>278</v>
      </c>
      <c r="B2623" s="29" t="n">
        <v>45322</v>
      </c>
      <c r="C2623" s="28" t="n">
        <v>8827.25</v>
      </c>
      <c r="D2623" s="28" t="n">
        <v>898.67</v>
      </c>
      <c r="E2623" s="28" t="n">
        <v>12</v>
      </c>
      <c r="F2623" s="28" t="s">
        <v>346</v>
      </c>
      <c r="G2623" s="28" t="n">
        <v>0</v>
      </c>
      <c r="H2623" s="28" t="n">
        <v>0</v>
      </c>
      <c r="I2623" s="28" t="n">
        <v>0</v>
      </c>
      <c r="J2623" s="28" t="n">
        <v>297</v>
      </c>
      <c r="K2623" s="28" t="n">
        <v>8</v>
      </c>
      <c r="L2623" s="28" t="n">
        <v>2</v>
      </c>
      <c r="M2623" s="28" t="s">
        <v>146</v>
      </c>
      <c r="N2623" s="28" t="s">
        <v>138</v>
      </c>
      <c r="O2623" s="29" t="n">
        <v>45249</v>
      </c>
      <c r="P2623" s="28" t="n">
        <f aca="false">ROUNDDOWN(($B2623-$O2623)/30,0)</f>
        <v>2</v>
      </c>
      <c r="Q2623" s="28" t="str">
        <f aca="false">TEXT($B2623,"yyyy-mm")</f>
        <v>2024-01</v>
      </c>
      <c r="R2623" s="28" t="n">
        <f aca="false">IF(AND($O2623&gt;=DATE(2025,1,1),$O2623&lt;=DATE(2025,4,30)),1,0)</f>
        <v>0</v>
      </c>
    </row>
    <row r="2624" customFormat="false" ht="15" hidden="false" customHeight="false" outlineLevel="0" collapsed="false">
      <c r="A2624" s="28" t="n">
        <v>278</v>
      </c>
      <c r="B2624" s="29" t="n">
        <v>45351</v>
      </c>
      <c r="C2624" s="28" t="n">
        <v>6342.87</v>
      </c>
      <c r="D2624" s="28" t="n">
        <v>0</v>
      </c>
      <c r="E2624" s="28" t="n">
        <v>0</v>
      </c>
      <c r="F2624" s="28" t="s">
        <v>345</v>
      </c>
      <c r="G2624" s="28" t="n">
        <v>0</v>
      </c>
      <c r="H2624" s="28" t="n">
        <v>0</v>
      </c>
      <c r="I2624" s="28" t="n">
        <v>0</v>
      </c>
      <c r="J2624" s="28" t="n">
        <v>297</v>
      </c>
      <c r="K2624" s="28" t="n">
        <v>8</v>
      </c>
      <c r="L2624" s="28" t="n">
        <v>2</v>
      </c>
      <c r="M2624" s="28" t="s">
        <v>146</v>
      </c>
      <c r="N2624" s="28" t="s">
        <v>138</v>
      </c>
      <c r="O2624" s="29" t="n">
        <v>45249</v>
      </c>
      <c r="P2624" s="28" t="n">
        <f aca="false">ROUNDDOWN(($B2624-$O2624)/30,0)</f>
        <v>3</v>
      </c>
      <c r="Q2624" s="28" t="str">
        <f aca="false">TEXT($B2624,"yyyy-mm")</f>
        <v>2024-02</v>
      </c>
      <c r="R2624" s="28" t="n">
        <f aca="false">IF(AND($O2624&gt;=DATE(2025,1,1),$O2624&lt;=DATE(2025,4,30)),1,0)</f>
        <v>0</v>
      </c>
    </row>
    <row r="2625" customFormat="false" ht="15" hidden="false" customHeight="false" outlineLevel="0" collapsed="false">
      <c r="A2625" s="28" t="n">
        <v>278</v>
      </c>
      <c r="B2625" s="29" t="n">
        <v>45382</v>
      </c>
      <c r="C2625" s="28" t="n">
        <v>4757.16</v>
      </c>
      <c r="D2625" s="28" t="n">
        <v>0</v>
      </c>
      <c r="E2625" s="28" t="n">
        <v>0</v>
      </c>
      <c r="F2625" s="28" t="s">
        <v>345</v>
      </c>
      <c r="G2625" s="28" t="n">
        <v>0</v>
      </c>
      <c r="H2625" s="28" t="n">
        <v>0</v>
      </c>
      <c r="I2625" s="28" t="n">
        <v>0</v>
      </c>
      <c r="J2625" s="28" t="n">
        <v>297</v>
      </c>
      <c r="K2625" s="28" t="n">
        <v>8</v>
      </c>
      <c r="L2625" s="28" t="n">
        <v>2</v>
      </c>
      <c r="M2625" s="28" t="s">
        <v>146</v>
      </c>
      <c r="N2625" s="28" t="s">
        <v>138</v>
      </c>
      <c r="O2625" s="29" t="n">
        <v>45249</v>
      </c>
      <c r="P2625" s="28" t="n">
        <f aca="false">ROUNDDOWN(($B2625-$O2625)/30,0)</f>
        <v>4</v>
      </c>
      <c r="Q2625" s="28" t="str">
        <f aca="false">TEXT($B2625,"yyyy-mm")</f>
        <v>2024-03</v>
      </c>
      <c r="R2625" s="28" t="n">
        <f aca="false">IF(AND($O2625&gt;=DATE(2025,1,1),$O2625&lt;=DATE(2025,4,30)),1,0)</f>
        <v>0</v>
      </c>
    </row>
    <row r="2626" customFormat="false" ht="15" hidden="false" customHeight="false" outlineLevel="0" collapsed="false">
      <c r="A2626" s="28" t="n">
        <v>278</v>
      </c>
      <c r="B2626" s="29" t="n">
        <v>45412</v>
      </c>
      <c r="C2626" s="28" t="n">
        <v>3171.45</v>
      </c>
      <c r="D2626" s="28" t="n">
        <v>0</v>
      </c>
      <c r="E2626" s="28" t="n">
        <v>0</v>
      </c>
      <c r="F2626" s="28" t="s">
        <v>345</v>
      </c>
      <c r="G2626" s="28" t="n">
        <v>0</v>
      </c>
      <c r="H2626" s="28" t="n">
        <v>0</v>
      </c>
      <c r="I2626" s="28" t="n">
        <v>0</v>
      </c>
      <c r="J2626" s="28" t="n">
        <v>297</v>
      </c>
      <c r="K2626" s="28" t="n">
        <v>8</v>
      </c>
      <c r="L2626" s="28" t="n">
        <v>2</v>
      </c>
      <c r="M2626" s="28" t="s">
        <v>146</v>
      </c>
      <c r="N2626" s="28" t="s">
        <v>138</v>
      </c>
      <c r="O2626" s="29" t="n">
        <v>45249</v>
      </c>
      <c r="P2626" s="28" t="n">
        <f aca="false">ROUNDDOWN(($B2626-$O2626)/30,0)</f>
        <v>5</v>
      </c>
      <c r="Q2626" s="28" t="str">
        <f aca="false">TEXT($B2626,"yyyy-mm")</f>
        <v>2024-04</v>
      </c>
      <c r="R2626" s="28" t="n">
        <f aca="false">IF(AND($O2626&gt;=DATE(2025,1,1),$O2626&lt;=DATE(2025,4,30)),1,0)</f>
        <v>0</v>
      </c>
    </row>
    <row r="2627" customFormat="false" ht="15" hidden="false" customHeight="false" outlineLevel="0" collapsed="false">
      <c r="A2627" s="28" t="n">
        <v>278</v>
      </c>
      <c r="B2627" s="29" t="n">
        <v>45443</v>
      </c>
      <c r="C2627" s="28" t="n">
        <v>1585.74</v>
      </c>
      <c r="D2627" s="28" t="n">
        <v>0</v>
      </c>
      <c r="E2627" s="28" t="n">
        <v>0</v>
      </c>
      <c r="F2627" s="28" t="s">
        <v>345</v>
      </c>
      <c r="G2627" s="28" t="n">
        <v>0</v>
      </c>
      <c r="H2627" s="28" t="n">
        <v>0</v>
      </c>
      <c r="I2627" s="28" t="n">
        <v>0</v>
      </c>
      <c r="J2627" s="28" t="n">
        <v>297</v>
      </c>
      <c r="K2627" s="28" t="n">
        <v>8</v>
      </c>
      <c r="L2627" s="28" t="n">
        <v>2</v>
      </c>
      <c r="M2627" s="28" t="s">
        <v>146</v>
      </c>
      <c r="N2627" s="28" t="s">
        <v>138</v>
      </c>
      <c r="O2627" s="29" t="n">
        <v>45249</v>
      </c>
      <c r="P2627" s="28" t="n">
        <f aca="false">ROUNDDOWN(($B2627-$O2627)/30,0)</f>
        <v>6</v>
      </c>
      <c r="Q2627" s="28" t="str">
        <f aca="false">TEXT($B2627,"yyyy-mm")</f>
        <v>2024-05</v>
      </c>
      <c r="R2627" s="28" t="n">
        <f aca="false">IF(AND($O2627&gt;=DATE(2025,1,1),$O2627&lt;=DATE(2025,4,30)),1,0)</f>
        <v>0</v>
      </c>
    </row>
    <row r="2628" customFormat="false" ht="15" hidden="false" customHeight="false" outlineLevel="0" collapsed="false">
      <c r="A2628" s="28" t="n">
        <v>278</v>
      </c>
      <c r="B2628" s="29" t="n">
        <v>45473</v>
      </c>
      <c r="C2628" s="28" t="n">
        <v>0.03</v>
      </c>
      <c r="D2628" s="28" t="n">
        <v>0</v>
      </c>
      <c r="E2628" s="28" t="n">
        <v>0</v>
      </c>
      <c r="F2628" s="28" t="s">
        <v>345</v>
      </c>
      <c r="G2628" s="28" t="n">
        <v>0</v>
      </c>
      <c r="H2628" s="28" t="n">
        <v>0</v>
      </c>
      <c r="I2628" s="28" t="n">
        <v>0</v>
      </c>
      <c r="J2628" s="28" t="n">
        <v>297</v>
      </c>
      <c r="K2628" s="28" t="n">
        <v>8</v>
      </c>
      <c r="L2628" s="28" t="n">
        <v>2</v>
      </c>
      <c r="M2628" s="28" t="s">
        <v>146</v>
      </c>
      <c r="N2628" s="28" t="s">
        <v>138</v>
      </c>
      <c r="O2628" s="29" t="n">
        <v>45249</v>
      </c>
      <c r="P2628" s="28" t="n">
        <f aca="false">ROUNDDOWN(($B2628-$O2628)/30,0)</f>
        <v>7</v>
      </c>
      <c r="Q2628" s="28" t="str">
        <f aca="false">TEXT($B2628,"yyyy-mm")</f>
        <v>2024-06</v>
      </c>
      <c r="R2628" s="28" t="n">
        <f aca="false">IF(AND($O2628&gt;=DATE(2025,1,1),$O2628&lt;=DATE(2025,4,30)),1,0)</f>
        <v>0</v>
      </c>
    </row>
    <row r="2629" customFormat="false" ht="15" hidden="false" customHeight="false" outlineLevel="0" collapsed="false">
      <c r="A2629" s="28" t="n">
        <v>279</v>
      </c>
      <c r="B2629" s="29" t="n">
        <v>46142</v>
      </c>
      <c r="C2629" s="28" t="n">
        <v>4200</v>
      </c>
      <c r="D2629" s="28" t="n">
        <v>0</v>
      </c>
      <c r="E2629" s="28" t="n">
        <v>0</v>
      </c>
      <c r="F2629" s="28" t="s">
        <v>345</v>
      </c>
      <c r="G2629" s="28" t="n">
        <v>0</v>
      </c>
      <c r="H2629" s="28" t="n">
        <v>0</v>
      </c>
      <c r="I2629" s="28" t="n">
        <v>0</v>
      </c>
      <c r="J2629" s="28" t="n">
        <v>324</v>
      </c>
      <c r="K2629" s="28" t="n">
        <v>8</v>
      </c>
      <c r="L2629" s="28" t="n">
        <v>1</v>
      </c>
      <c r="M2629" s="28" t="s">
        <v>145</v>
      </c>
      <c r="N2629" s="28" t="s">
        <v>138</v>
      </c>
      <c r="O2629" s="29" t="n">
        <v>46129</v>
      </c>
      <c r="P2629" s="28" t="n">
        <f aca="false">ROUNDDOWN(($B2629-$O2629)/30,0)</f>
        <v>0</v>
      </c>
      <c r="Q2629" s="28" t="str">
        <f aca="false">TEXT($B2629,"yyyy-mm")</f>
        <v>2026-04</v>
      </c>
      <c r="R2629" s="28" t="n">
        <f aca="false">IF(AND($O2629&gt;=DATE(2025,1,1),$O2629&lt;=DATE(2025,4,30)),1,0)</f>
        <v>0</v>
      </c>
    </row>
    <row r="2630" customFormat="false" ht="15" hidden="false" customHeight="false" outlineLevel="0" collapsed="false">
      <c r="A2630" s="28" t="n">
        <v>279</v>
      </c>
      <c r="B2630" s="29" t="n">
        <v>46173</v>
      </c>
      <c r="C2630" s="28" t="n">
        <v>3500</v>
      </c>
      <c r="D2630" s="28" t="n">
        <v>0</v>
      </c>
      <c r="E2630" s="28" t="n">
        <v>0</v>
      </c>
      <c r="F2630" s="28" t="s">
        <v>345</v>
      </c>
      <c r="G2630" s="28" t="n">
        <v>0</v>
      </c>
      <c r="H2630" s="28" t="n">
        <v>0</v>
      </c>
      <c r="I2630" s="28" t="n">
        <v>0</v>
      </c>
      <c r="J2630" s="28" t="n">
        <v>324</v>
      </c>
      <c r="K2630" s="28" t="n">
        <v>8</v>
      </c>
      <c r="L2630" s="28" t="n">
        <v>1</v>
      </c>
      <c r="M2630" s="28" t="s">
        <v>145</v>
      </c>
      <c r="N2630" s="28" t="s">
        <v>138</v>
      </c>
      <c r="O2630" s="29" t="n">
        <v>46129</v>
      </c>
      <c r="P2630" s="28" t="n">
        <f aca="false">ROUNDDOWN(($B2630-$O2630)/30,0)</f>
        <v>1</v>
      </c>
      <c r="Q2630" s="28" t="str">
        <f aca="false">TEXT($B2630,"yyyy-mm")</f>
        <v>2026-05</v>
      </c>
      <c r="R2630" s="28" t="n">
        <f aca="false">IF(AND($O2630&gt;=DATE(2025,1,1),$O2630&lt;=DATE(2025,4,30)),1,0)</f>
        <v>0</v>
      </c>
    </row>
    <row r="2631" customFormat="false" ht="15" hidden="false" customHeight="false" outlineLevel="0" collapsed="false">
      <c r="A2631" s="28" t="n">
        <v>279</v>
      </c>
      <c r="B2631" s="29" t="n">
        <v>46203</v>
      </c>
      <c r="C2631" s="28" t="n">
        <v>2800</v>
      </c>
      <c r="D2631" s="28" t="n">
        <v>0</v>
      </c>
      <c r="E2631" s="28" t="n">
        <v>0</v>
      </c>
      <c r="F2631" s="28" t="s">
        <v>345</v>
      </c>
      <c r="G2631" s="28" t="n">
        <v>0</v>
      </c>
      <c r="H2631" s="28" t="n">
        <v>0</v>
      </c>
      <c r="I2631" s="28" t="n">
        <v>0</v>
      </c>
      <c r="J2631" s="28" t="n">
        <v>324</v>
      </c>
      <c r="K2631" s="28" t="n">
        <v>8</v>
      </c>
      <c r="L2631" s="28" t="n">
        <v>1</v>
      </c>
      <c r="M2631" s="28" t="s">
        <v>145</v>
      </c>
      <c r="N2631" s="28" t="s">
        <v>138</v>
      </c>
      <c r="O2631" s="29" t="n">
        <v>46129</v>
      </c>
      <c r="P2631" s="28" t="n">
        <f aca="false">ROUNDDOWN(($B2631-$O2631)/30,0)</f>
        <v>2</v>
      </c>
      <c r="Q2631" s="28" t="str">
        <f aca="false">TEXT($B2631,"yyyy-mm")</f>
        <v>2026-06</v>
      </c>
      <c r="R2631" s="28" t="n">
        <f aca="false">IF(AND($O2631&gt;=DATE(2025,1,1),$O2631&lt;=DATE(2025,4,30)),1,0)</f>
        <v>0</v>
      </c>
    </row>
    <row r="2632" customFormat="false" ht="15" hidden="false" customHeight="false" outlineLevel="0" collapsed="false">
      <c r="A2632" s="28" t="n">
        <v>279</v>
      </c>
      <c r="B2632" s="29" t="n">
        <v>46234</v>
      </c>
      <c r="C2632" s="28" t="n">
        <v>2100</v>
      </c>
      <c r="D2632" s="28" t="n">
        <v>0</v>
      </c>
      <c r="E2632" s="28" t="n">
        <v>0</v>
      </c>
      <c r="F2632" s="28" t="s">
        <v>345</v>
      </c>
      <c r="G2632" s="28" t="n">
        <v>0</v>
      </c>
      <c r="H2632" s="28" t="n">
        <v>0</v>
      </c>
      <c r="I2632" s="28" t="n">
        <v>0</v>
      </c>
      <c r="J2632" s="28" t="n">
        <v>324</v>
      </c>
      <c r="K2632" s="28" t="n">
        <v>8</v>
      </c>
      <c r="L2632" s="28" t="n">
        <v>1</v>
      </c>
      <c r="M2632" s="28" t="s">
        <v>145</v>
      </c>
      <c r="N2632" s="28" t="s">
        <v>138</v>
      </c>
      <c r="O2632" s="29" t="n">
        <v>46129</v>
      </c>
      <c r="P2632" s="28" t="n">
        <f aca="false">ROUNDDOWN(($B2632-$O2632)/30,0)</f>
        <v>3</v>
      </c>
      <c r="Q2632" s="28" t="str">
        <f aca="false">TEXT($B2632,"yyyy-mm")</f>
        <v>2026-07</v>
      </c>
      <c r="R2632" s="28" t="n">
        <f aca="false">IF(AND($O2632&gt;=DATE(2025,1,1),$O2632&lt;=DATE(2025,4,30)),1,0)</f>
        <v>0</v>
      </c>
    </row>
    <row r="2633" customFormat="false" ht="15" hidden="false" customHeight="false" outlineLevel="0" collapsed="false">
      <c r="A2633" s="28" t="n">
        <v>279</v>
      </c>
      <c r="B2633" s="29" t="n">
        <v>46265</v>
      </c>
      <c r="C2633" s="28" t="n">
        <v>1400</v>
      </c>
      <c r="D2633" s="28" t="n">
        <v>0</v>
      </c>
      <c r="E2633" s="28" t="n">
        <v>0</v>
      </c>
      <c r="F2633" s="28" t="s">
        <v>345</v>
      </c>
      <c r="G2633" s="28" t="n">
        <v>0</v>
      </c>
      <c r="H2633" s="28" t="n">
        <v>0</v>
      </c>
      <c r="I2633" s="28" t="n">
        <v>0</v>
      </c>
      <c r="J2633" s="28" t="n">
        <v>324</v>
      </c>
      <c r="K2633" s="28" t="n">
        <v>8</v>
      </c>
      <c r="L2633" s="28" t="n">
        <v>1</v>
      </c>
      <c r="M2633" s="28" t="s">
        <v>145</v>
      </c>
      <c r="N2633" s="28" t="s">
        <v>138</v>
      </c>
      <c r="O2633" s="29" t="n">
        <v>46129</v>
      </c>
      <c r="P2633" s="28" t="n">
        <f aca="false">ROUNDDOWN(($B2633-$O2633)/30,0)</f>
        <v>4</v>
      </c>
      <c r="Q2633" s="28" t="str">
        <f aca="false">TEXT($B2633,"yyyy-mm")</f>
        <v>2026-08</v>
      </c>
      <c r="R2633" s="28" t="n">
        <f aca="false">IF(AND($O2633&gt;=DATE(2025,1,1),$O2633&lt;=DATE(2025,4,30)),1,0)</f>
        <v>0</v>
      </c>
    </row>
    <row r="2634" customFormat="false" ht="15" hidden="false" customHeight="false" outlineLevel="0" collapsed="false">
      <c r="A2634" s="28" t="n">
        <v>280</v>
      </c>
      <c r="B2634" s="29" t="n">
        <v>45716</v>
      </c>
      <c r="C2634" s="28" t="n">
        <v>22300</v>
      </c>
      <c r="D2634" s="28" t="n">
        <v>0</v>
      </c>
      <c r="E2634" s="28" t="n">
        <v>0</v>
      </c>
      <c r="F2634" s="28" t="s">
        <v>345</v>
      </c>
      <c r="G2634" s="28" t="n">
        <v>0</v>
      </c>
      <c r="H2634" s="28" t="n">
        <v>0</v>
      </c>
      <c r="I2634" s="28" t="n">
        <v>0</v>
      </c>
      <c r="J2634" s="28" t="n">
        <v>284</v>
      </c>
      <c r="K2634" s="28" t="n">
        <v>3</v>
      </c>
      <c r="L2634" s="28" t="n">
        <v>2</v>
      </c>
      <c r="M2634" s="28" t="s">
        <v>146</v>
      </c>
      <c r="N2634" s="28" t="s">
        <v>140</v>
      </c>
      <c r="O2634" s="29" t="n">
        <v>45689</v>
      </c>
      <c r="P2634" s="28" t="n">
        <f aca="false">ROUNDDOWN(($B2634-$O2634)/30,0)</f>
        <v>0</v>
      </c>
      <c r="Q2634" s="28" t="str">
        <f aca="false">TEXT($B2634,"yyyy-mm")</f>
        <v>2025-02</v>
      </c>
      <c r="R2634" s="28" t="n">
        <f aca="false">IF(AND($O2634&gt;=DATE(2025,1,1),$O2634&lt;=DATE(2025,4,30)),1,0)</f>
        <v>1</v>
      </c>
    </row>
    <row r="2635" customFormat="false" ht="15" hidden="false" customHeight="false" outlineLevel="0" collapsed="false">
      <c r="A2635" s="28" t="n">
        <v>280</v>
      </c>
      <c r="B2635" s="29" t="n">
        <v>45747</v>
      </c>
      <c r="C2635" s="28" t="n">
        <v>20272.73</v>
      </c>
      <c r="D2635" s="28" t="n">
        <v>0</v>
      </c>
      <c r="E2635" s="28" t="n">
        <v>0</v>
      </c>
      <c r="F2635" s="28" t="s">
        <v>345</v>
      </c>
      <c r="G2635" s="28" t="n">
        <v>0</v>
      </c>
      <c r="H2635" s="28" t="n">
        <v>0</v>
      </c>
      <c r="I2635" s="28" t="n">
        <v>0</v>
      </c>
      <c r="J2635" s="28" t="n">
        <v>284</v>
      </c>
      <c r="K2635" s="28" t="n">
        <v>3</v>
      </c>
      <c r="L2635" s="28" t="n">
        <v>2</v>
      </c>
      <c r="M2635" s="28" t="s">
        <v>146</v>
      </c>
      <c r="N2635" s="28" t="s">
        <v>140</v>
      </c>
      <c r="O2635" s="29" t="n">
        <v>45689</v>
      </c>
      <c r="P2635" s="28" t="n">
        <f aca="false">ROUNDDOWN(($B2635-$O2635)/30,0)</f>
        <v>1</v>
      </c>
      <c r="Q2635" s="28" t="str">
        <f aca="false">TEXT($B2635,"yyyy-mm")</f>
        <v>2025-03</v>
      </c>
      <c r="R2635" s="28" t="n">
        <f aca="false">IF(AND($O2635&gt;=DATE(2025,1,1),$O2635&lt;=DATE(2025,4,30)),1,0)</f>
        <v>1</v>
      </c>
    </row>
    <row r="2636" customFormat="false" ht="15" hidden="false" customHeight="false" outlineLevel="0" collapsed="false">
      <c r="A2636" s="28" t="n">
        <v>280</v>
      </c>
      <c r="B2636" s="29" t="n">
        <v>45777</v>
      </c>
      <c r="C2636" s="28" t="n">
        <v>18245.46</v>
      </c>
      <c r="D2636" s="28" t="n">
        <v>0</v>
      </c>
      <c r="E2636" s="28" t="n">
        <v>0</v>
      </c>
      <c r="F2636" s="28" t="s">
        <v>345</v>
      </c>
      <c r="G2636" s="28" t="n">
        <v>0</v>
      </c>
      <c r="H2636" s="28" t="n">
        <v>0</v>
      </c>
      <c r="I2636" s="28" t="n">
        <v>0</v>
      </c>
      <c r="J2636" s="28" t="n">
        <v>284</v>
      </c>
      <c r="K2636" s="28" t="n">
        <v>3</v>
      </c>
      <c r="L2636" s="28" t="n">
        <v>2</v>
      </c>
      <c r="M2636" s="28" t="s">
        <v>146</v>
      </c>
      <c r="N2636" s="28" t="s">
        <v>140</v>
      </c>
      <c r="O2636" s="29" t="n">
        <v>45689</v>
      </c>
      <c r="P2636" s="28" t="n">
        <f aca="false">ROUNDDOWN(($B2636-$O2636)/30,0)</f>
        <v>2</v>
      </c>
      <c r="Q2636" s="28" t="str">
        <f aca="false">TEXT($B2636,"yyyy-mm")</f>
        <v>2025-04</v>
      </c>
      <c r="R2636" s="28" t="n">
        <f aca="false">IF(AND($O2636&gt;=DATE(2025,1,1),$O2636&lt;=DATE(2025,4,30)),1,0)</f>
        <v>1</v>
      </c>
    </row>
    <row r="2637" customFormat="false" ht="15" hidden="false" customHeight="false" outlineLevel="0" collapsed="false">
      <c r="A2637" s="28" t="n">
        <v>280</v>
      </c>
      <c r="B2637" s="29" t="n">
        <v>45808</v>
      </c>
      <c r="C2637" s="28" t="n">
        <v>16218.19</v>
      </c>
      <c r="D2637" s="28" t="n">
        <v>0</v>
      </c>
      <c r="E2637" s="28" t="n">
        <v>0</v>
      </c>
      <c r="F2637" s="28" t="s">
        <v>345</v>
      </c>
      <c r="G2637" s="28" t="n">
        <v>0</v>
      </c>
      <c r="H2637" s="28" t="n">
        <v>0</v>
      </c>
      <c r="I2637" s="28" t="n">
        <v>0</v>
      </c>
      <c r="J2637" s="28" t="n">
        <v>284</v>
      </c>
      <c r="K2637" s="28" t="n">
        <v>3</v>
      </c>
      <c r="L2637" s="28" t="n">
        <v>2</v>
      </c>
      <c r="M2637" s="28" t="s">
        <v>146</v>
      </c>
      <c r="N2637" s="28" t="s">
        <v>140</v>
      </c>
      <c r="O2637" s="29" t="n">
        <v>45689</v>
      </c>
      <c r="P2637" s="28" t="n">
        <f aca="false">ROUNDDOWN(($B2637-$O2637)/30,0)</f>
        <v>3</v>
      </c>
      <c r="Q2637" s="28" t="str">
        <f aca="false">TEXT($B2637,"yyyy-mm")</f>
        <v>2025-05</v>
      </c>
      <c r="R2637" s="28" t="n">
        <f aca="false">IF(AND($O2637&gt;=DATE(2025,1,1),$O2637&lt;=DATE(2025,4,30)),1,0)</f>
        <v>1</v>
      </c>
    </row>
    <row r="2638" customFormat="false" ht="15" hidden="false" customHeight="false" outlineLevel="0" collapsed="false">
      <c r="A2638" s="28" t="n">
        <v>280</v>
      </c>
      <c r="B2638" s="29" t="n">
        <v>45838</v>
      </c>
      <c r="C2638" s="28" t="n">
        <v>16218.19</v>
      </c>
      <c r="D2638" s="28" t="n">
        <v>2027.27</v>
      </c>
      <c r="E2638" s="28" t="n">
        <v>29</v>
      </c>
      <c r="F2638" s="28" t="s">
        <v>346</v>
      </c>
      <c r="G2638" s="28" t="n">
        <v>0</v>
      </c>
      <c r="H2638" s="28" t="n">
        <v>0</v>
      </c>
      <c r="I2638" s="28" t="n">
        <v>0</v>
      </c>
      <c r="J2638" s="28" t="n">
        <v>284</v>
      </c>
      <c r="K2638" s="28" t="n">
        <v>3</v>
      </c>
      <c r="L2638" s="28" t="n">
        <v>2</v>
      </c>
      <c r="M2638" s="28" t="s">
        <v>146</v>
      </c>
      <c r="N2638" s="28" t="s">
        <v>140</v>
      </c>
      <c r="O2638" s="29" t="n">
        <v>45689</v>
      </c>
      <c r="P2638" s="28" t="n">
        <f aca="false">ROUNDDOWN(($B2638-$O2638)/30,0)</f>
        <v>4</v>
      </c>
      <c r="Q2638" s="28" t="str">
        <f aca="false">TEXT($B2638,"yyyy-mm")</f>
        <v>2025-06</v>
      </c>
      <c r="R2638" s="28" t="n">
        <f aca="false">IF(AND($O2638&gt;=DATE(2025,1,1),$O2638&lt;=DATE(2025,4,30)),1,0)</f>
        <v>1</v>
      </c>
    </row>
    <row r="2639" customFormat="false" ht="15" hidden="false" customHeight="false" outlineLevel="0" collapsed="false">
      <c r="A2639" s="28" t="n">
        <v>280</v>
      </c>
      <c r="B2639" s="29" t="n">
        <v>45869</v>
      </c>
      <c r="C2639" s="28" t="n">
        <v>14801.44</v>
      </c>
      <c r="D2639" s="28" t="n">
        <v>2637.79</v>
      </c>
      <c r="E2639" s="28" t="n">
        <v>60</v>
      </c>
      <c r="F2639" s="28" t="s">
        <v>348</v>
      </c>
      <c r="G2639" s="28" t="n">
        <v>1</v>
      </c>
      <c r="H2639" s="28" t="n">
        <v>1</v>
      </c>
      <c r="I2639" s="28" t="n">
        <v>0</v>
      </c>
      <c r="J2639" s="28" t="n">
        <v>284</v>
      </c>
      <c r="K2639" s="28" t="n">
        <v>3</v>
      </c>
      <c r="L2639" s="28" t="n">
        <v>2</v>
      </c>
      <c r="M2639" s="28" t="s">
        <v>146</v>
      </c>
      <c r="N2639" s="28" t="s">
        <v>140</v>
      </c>
      <c r="O2639" s="29" t="n">
        <v>45689</v>
      </c>
      <c r="P2639" s="28" t="n">
        <f aca="false">ROUNDDOWN(($B2639-$O2639)/30,0)</f>
        <v>6</v>
      </c>
      <c r="Q2639" s="28" t="str">
        <f aca="false">TEXT($B2639,"yyyy-mm")</f>
        <v>2025-07</v>
      </c>
      <c r="R2639" s="28" t="n">
        <f aca="false">IF(AND($O2639&gt;=DATE(2025,1,1),$O2639&lt;=DATE(2025,4,30)),1,0)</f>
        <v>1</v>
      </c>
    </row>
    <row r="2640" customFormat="false" ht="15" hidden="false" customHeight="false" outlineLevel="0" collapsed="false">
      <c r="A2640" s="28" t="n">
        <v>280</v>
      </c>
      <c r="B2640" s="29" t="n">
        <v>45900</v>
      </c>
      <c r="C2640" s="28" t="n">
        <v>14801.44</v>
      </c>
      <c r="D2640" s="28" t="n">
        <v>4665.06</v>
      </c>
      <c r="E2640" s="28" t="n">
        <v>91</v>
      </c>
      <c r="F2640" s="28" t="s">
        <v>349</v>
      </c>
      <c r="G2640" s="28" t="n">
        <v>1</v>
      </c>
      <c r="H2640" s="28" t="n">
        <v>1</v>
      </c>
      <c r="I2640" s="28" t="n">
        <v>1</v>
      </c>
      <c r="J2640" s="28" t="n">
        <v>284</v>
      </c>
      <c r="K2640" s="28" t="n">
        <v>3</v>
      </c>
      <c r="L2640" s="28" t="n">
        <v>2</v>
      </c>
      <c r="M2640" s="28" t="s">
        <v>146</v>
      </c>
      <c r="N2640" s="28" t="s">
        <v>140</v>
      </c>
      <c r="O2640" s="29" t="n">
        <v>45689</v>
      </c>
      <c r="P2640" s="28" t="n">
        <f aca="false">ROUNDDOWN(($B2640-$O2640)/30,0)</f>
        <v>7</v>
      </c>
      <c r="Q2640" s="28" t="str">
        <f aca="false">TEXT($B2640,"yyyy-mm")</f>
        <v>2025-08</v>
      </c>
      <c r="R2640" s="28" t="n">
        <f aca="false">IF(AND($O2640&gt;=DATE(2025,1,1),$O2640&lt;=DATE(2025,4,30)),1,0)</f>
        <v>1</v>
      </c>
    </row>
    <row r="2641" customFormat="false" ht="15" hidden="false" customHeight="false" outlineLevel="0" collapsed="false">
      <c r="A2641" s="28" t="n">
        <v>280</v>
      </c>
      <c r="B2641" s="29" t="n">
        <v>45930</v>
      </c>
      <c r="C2641" s="28" t="n">
        <v>14801.44</v>
      </c>
      <c r="D2641" s="28" t="n">
        <v>6692.33</v>
      </c>
      <c r="E2641" s="28" t="n">
        <v>121</v>
      </c>
      <c r="F2641" s="28" t="s">
        <v>349</v>
      </c>
      <c r="G2641" s="28" t="n">
        <v>1</v>
      </c>
      <c r="H2641" s="28" t="n">
        <v>1</v>
      </c>
      <c r="I2641" s="28" t="n">
        <v>1</v>
      </c>
      <c r="J2641" s="28" t="n">
        <v>284</v>
      </c>
      <c r="K2641" s="28" t="n">
        <v>3</v>
      </c>
      <c r="L2641" s="28" t="n">
        <v>2</v>
      </c>
      <c r="M2641" s="28" t="s">
        <v>146</v>
      </c>
      <c r="N2641" s="28" t="s">
        <v>140</v>
      </c>
      <c r="O2641" s="29" t="n">
        <v>45689</v>
      </c>
      <c r="P2641" s="28" t="n">
        <f aca="false">ROUNDDOWN(($B2641-$O2641)/30,0)</f>
        <v>8</v>
      </c>
      <c r="Q2641" s="28" t="str">
        <f aca="false">TEXT($B2641,"yyyy-mm")</f>
        <v>2025-09</v>
      </c>
      <c r="R2641" s="28" t="n">
        <f aca="false">IF(AND($O2641&gt;=DATE(2025,1,1),$O2641&lt;=DATE(2025,4,30)),1,0)</f>
        <v>1</v>
      </c>
    </row>
    <row r="2642" customFormat="false" ht="15" hidden="false" customHeight="false" outlineLevel="0" collapsed="false">
      <c r="A2642" s="28" t="n">
        <v>280</v>
      </c>
      <c r="B2642" s="29" t="n">
        <v>45961</v>
      </c>
      <c r="C2642" s="28" t="n">
        <v>14801.44</v>
      </c>
      <c r="D2642" s="28" t="n">
        <v>8719.6</v>
      </c>
      <c r="E2642" s="28" t="n">
        <v>152</v>
      </c>
      <c r="F2642" s="28" t="s">
        <v>349</v>
      </c>
      <c r="G2642" s="28" t="n">
        <v>1</v>
      </c>
      <c r="H2642" s="28" t="n">
        <v>1</v>
      </c>
      <c r="I2642" s="28" t="n">
        <v>1</v>
      </c>
      <c r="J2642" s="28" t="n">
        <v>284</v>
      </c>
      <c r="K2642" s="28" t="n">
        <v>3</v>
      </c>
      <c r="L2642" s="28" t="n">
        <v>2</v>
      </c>
      <c r="M2642" s="28" t="s">
        <v>146</v>
      </c>
      <c r="N2642" s="28" t="s">
        <v>140</v>
      </c>
      <c r="O2642" s="29" t="n">
        <v>45689</v>
      </c>
      <c r="P2642" s="28" t="n">
        <f aca="false">ROUNDDOWN(($B2642-$O2642)/30,0)</f>
        <v>9</v>
      </c>
      <c r="Q2642" s="28" t="str">
        <f aca="false">TEXT($B2642,"yyyy-mm")</f>
        <v>2025-10</v>
      </c>
      <c r="R2642" s="28" t="n">
        <f aca="false">IF(AND($O2642&gt;=DATE(2025,1,1),$O2642&lt;=DATE(2025,4,30)),1,0)</f>
        <v>1</v>
      </c>
    </row>
    <row r="2643" customFormat="false" ht="15" hidden="false" customHeight="false" outlineLevel="0" collapsed="false">
      <c r="A2643" s="28" t="n">
        <v>280</v>
      </c>
      <c r="B2643" s="29" t="n">
        <v>45991</v>
      </c>
      <c r="C2643" s="28" t="n">
        <v>14801.44</v>
      </c>
      <c r="D2643" s="28" t="n">
        <v>10746.87</v>
      </c>
      <c r="E2643" s="28" t="n">
        <v>182</v>
      </c>
      <c r="F2643" s="28" t="s">
        <v>349</v>
      </c>
      <c r="G2643" s="28" t="n">
        <v>1</v>
      </c>
      <c r="H2643" s="28" t="n">
        <v>1</v>
      </c>
      <c r="I2643" s="28" t="n">
        <v>1</v>
      </c>
      <c r="J2643" s="28" t="n">
        <v>284</v>
      </c>
      <c r="K2643" s="28" t="n">
        <v>3</v>
      </c>
      <c r="L2643" s="28" t="n">
        <v>2</v>
      </c>
      <c r="M2643" s="28" t="s">
        <v>146</v>
      </c>
      <c r="N2643" s="28" t="s">
        <v>140</v>
      </c>
      <c r="O2643" s="29" t="n">
        <v>45689</v>
      </c>
      <c r="P2643" s="28" t="n">
        <f aca="false">ROUNDDOWN(($B2643-$O2643)/30,0)</f>
        <v>10</v>
      </c>
      <c r="Q2643" s="28" t="str">
        <f aca="false">TEXT($B2643,"yyyy-mm")</f>
        <v>2025-11</v>
      </c>
      <c r="R2643" s="28" t="n">
        <f aca="false">IF(AND($O2643&gt;=DATE(2025,1,1),$O2643&lt;=DATE(2025,4,30)),1,0)</f>
        <v>1</v>
      </c>
    </row>
    <row r="2644" customFormat="false" ht="15" hidden="false" customHeight="false" outlineLevel="0" collapsed="false">
      <c r="A2644" s="28" t="n">
        <v>280</v>
      </c>
      <c r="B2644" s="29" t="n">
        <v>46022</v>
      </c>
      <c r="C2644" s="28" t="n">
        <v>14801.44</v>
      </c>
      <c r="D2644" s="28" t="n">
        <v>12774.14</v>
      </c>
      <c r="E2644" s="28" t="n">
        <v>213</v>
      </c>
      <c r="F2644" s="28" t="s">
        <v>349</v>
      </c>
      <c r="G2644" s="28" t="n">
        <v>1</v>
      </c>
      <c r="H2644" s="28" t="n">
        <v>1</v>
      </c>
      <c r="I2644" s="28" t="n">
        <v>1</v>
      </c>
      <c r="J2644" s="28" t="n">
        <v>284</v>
      </c>
      <c r="K2644" s="28" t="n">
        <v>3</v>
      </c>
      <c r="L2644" s="28" t="n">
        <v>2</v>
      </c>
      <c r="M2644" s="28" t="s">
        <v>146</v>
      </c>
      <c r="N2644" s="28" t="s">
        <v>140</v>
      </c>
      <c r="O2644" s="29" t="n">
        <v>45689</v>
      </c>
      <c r="P2644" s="28" t="n">
        <f aca="false">ROUNDDOWN(($B2644-$O2644)/30,0)</f>
        <v>11</v>
      </c>
      <c r="Q2644" s="28" t="str">
        <f aca="false">TEXT($B2644,"yyyy-mm")</f>
        <v>2025-12</v>
      </c>
      <c r="R2644" s="28" t="n">
        <f aca="false">IF(AND($O2644&gt;=DATE(2025,1,1),$O2644&lt;=DATE(2025,4,30)),1,0)</f>
        <v>1</v>
      </c>
    </row>
    <row r="2645" customFormat="false" ht="15" hidden="false" customHeight="false" outlineLevel="0" collapsed="false">
      <c r="A2645" s="28" t="n">
        <v>280</v>
      </c>
      <c r="B2645" s="29" t="n">
        <v>46053</v>
      </c>
      <c r="C2645" s="28" t="n">
        <v>14063.84</v>
      </c>
      <c r="D2645" s="28" t="n">
        <v>14063.81</v>
      </c>
      <c r="E2645" s="28" t="n">
        <v>244</v>
      </c>
      <c r="F2645" s="28" t="s">
        <v>349</v>
      </c>
      <c r="G2645" s="28" t="n">
        <v>1</v>
      </c>
      <c r="H2645" s="28" t="n">
        <v>1</v>
      </c>
      <c r="I2645" s="28" t="n">
        <v>1</v>
      </c>
      <c r="J2645" s="28" t="n">
        <v>284</v>
      </c>
      <c r="K2645" s="28" t="n">
        <v>3</v>
      </c>
      <c r="L2645" s="28" t="n">
        <v>2</v>
      </c>
      <c r="M2645" s="28" t="s">
        <v>146</v>
      </c>
      <c r="N2645" s="28" t="s">
        <v>140</v>
      </c>
      <c r="O2645" s="29" t="n">
        <v>45689</v>
      </c>
      <c r="P2645" s="28" t="n">
        <f aca="false">ROUNDDOWN(($B2645-$O2645)/30,0)</f>
        <v>12</v>
      </c>
      <c r="Q2645" s="28" t="str">
        <f aca="false">TEXT($B2645,"yyyy-mm")</f>
        <v>2026-01</v>
      </c>
      <c r="R2645" s="28" t="n">
        <f aca="false">IF(AND($O2645&gt;=DATE(2025,1,1),$O2645&lt;=DATE(2025,4,30)),1,0)</f>
        <v>1</v>
      </c>
    </row>
    <row r="2646" customFormat="false" ht="15" hidden="false" customHeight="false" outlineLevel="0" collapsed="false">
      <c r="A2646" s="28" t="n">
        <v>281</v>
      </c>
      <c r="B2646" s="29" t="n">
        <v>46265</v>
      </c>
      <c r="C2646" s="28" t="n">
        <v>17300</v>
      </c>
      <c r="D2646" s="28" t="n">
        <v>0</v>
      </c>
      <c r="E2646" s="28" t="n">
        <v>0</v>
      </c>
      <c r="F2646" s="28" t="s">
        <v>345</v>
      </c>
      <c r="G2646" s="28" t="n">
        <v>0</v>
      </c>
      <c r="H2646" s="28" t="n">
        <v>0</v>
      </c>
      <c r="I2646" s="28" t="n">
        <v>0</v>
      </c>
      <c r="J2646" s="28" t="n">
        <v>323</v>
      </c>
      <c r="K2646" s="28" t="n">
        <v>9</v>
      </c>
      <c r="L2646" s="28" t="n">
        <v>1</v>
      </c>
      <c r="M2646" s="28" t="s">
        <v>147</v>
      </c>
      <c r="N2646" s="28" t="s">
        <v>142</v>
      </c>
      <c r="O2646" s="29" t="n">
        <v>46251</v>
      </c>
      <c r="P2646" s="28" t="n">
        <f aca="false">ROUNDDOWN(($B2646-$O2646)/30,0)</f>
        <v>0</v>
      </c>
      <c r="Q2646" s="28" t="str">
        <f aca="false">TEXT($B2646,"yyyy-mm")</f>
        <v>2026-08</v>
      </c>
      <c r="R2646" s="28" t="n">
        <f aca="false">IF(AND($O2646&gt;=DATE(2025,1,1),$O2646&lt;=DATE(2025,4,30)),1,0)</f>
        <v>0</v>
      </c>
    </row>
    <row r="2647" customFormat="false" ht="15" hidden="false" customHeight="false" outlineLevel="0" collapsed="false">
      <c r="A2647" s="28" t="n">
        <v>282</v>
      </c>
      <c r="B2647" s="29" t="n">
        <v>46234</v>
      </c>
      <c r="C2647" s="28" t="n">
        <v>40600</v>
      </c>
      <c r="D2647" s="28" t="n">
        <v>0</v>
      </c>
      <c r="E2647" s="28" t="n">
        <v>0</v>
      </c>
      <c r="F2647" s="28" t="s">
        <v>345</v>
      </c>
      <c r="G2647" s="28" t="n">
        <v>0</v>
      </c>
      <c r="H2647" s="28" t="n">
        <v>0</v>
      </c>
      <c r="I2647" s="28" t="n">
        <v>0</v>
      </c>
      <c r="J2647" s="28" t="n">
        <v>251</v>
      </c>
      <c r="K2647" s="28" t="n">
        <v>2</v>
      </c>
      <c r="L2647" s="28" t="n">
        <v>2</v>
      </c>
      <c r="M2647" s="28" t="s">
        <v>147</v>
      </c>
      <c r="N2647" s="28" t="s">
        <v>138</v>
      </c>
      <c r="O2647" s="29" t="n">
        <v>46211</v>
      </c>
      <c r="P2647" s="28" t="n">
        <f aca="false">ROUNDDOWN(($B2647-$O2647)/30,0)</f>
        <v>0</v>
      </c>
      <c r="Q2647" s="28" t="str">
        <f aca="false">TEXT($B2647,"yyyy-mm")</f>
        <v>2026-07</v>
      </c>
      <c r="R2647" s="28" t="n">
        <f aca="false">IF(AND($O2647&gt;=DATE(2025,1,1),$O2647&lt;=DATE(2025,4,30)),1,0)</f>
        <v>0</v>
      </c>
    </row>
    <row r="2648" customFormat="false" ht="15" hidden="false" customHeight="false" outlineLevel="0" collapsed="false">
      <c r="A2648" s="28" t="n">
        <v>282</v>
      </c>
      <c r="B2648" s="29" t="n">
        <v>46265</v>
      </c>
      <c r="C2648" s="28" t="n">
        <v>37216.67</v>
      </c>
      <c r="D2648" s="28" t="n">
        <v>0</v>
      </c>
      <c r="E2648" s="28" t="n">
        <v>0</v>
      </c>
      <c r="F2648" s="28" t="s">
        <v>345</v>
      </c>
      <c r="G2648" s="28" t="n">
        <v>0</v>
      </c>
      <c r="H2648" s="28" t="n">
        <v>0</v>
      </c>
      <c r="I2648" s="28" t="n">
        <v>0</v>
      </c>
      <c r="J2648" s="28" t="n">
        <v>251</v>
      </c>
      <c r="K2648" s="28" t="n">
        <v>2</v>
      </c>
      <c r="L2648" s="28" t="n">
        <v>2</v>
      </c>
      <c r="M2648" s="28" t="s">
        <v>147</v>
      </c>
      <c r="N2648" s="28" t="s">
        <v>138</v>
      </c>
      <c r="O2648" s="29" t="n">
        <v>46211</v>
      </c>
      <c r="P2648" s="28" t="n">
        <f aca="false">ROUNDDOWN(($B2648-$O2648)/30,0)</f>
        <v>1</v>
      </c>
      <c r="Q2648" s="28" t="str">
        <f aca="false">TEXT($B2648,"yyyy-mm")</f>
        <v>2026-08</v>
      </c>
      <c r="R2648" s="28" t="n">
        <f aca="false">IF(AND($O2648&gt;=DATE(2025,1,1),$O2648&lt;=DATE(2025,4,30)),1,0)</f>
        <v>0</v>
      </c>
    </row>
    <row r="2649" customFormat="false" ht="15" hidden="false" customHeight="false" outlineLevel="0" collapsed="false">
      <c r="A2649" s="28" t="n">
        <v>283</v>
      </c>
      <c r="B2649" s="29" t="n">
        <v>45900</v>
      </c>
      <c r="C2649" s="28" t="n">
        <v>8700</v>
      </c>
      <c r="D2649" s="28" t="n">
        <v>0</v>
      </c>
      <c r="E2649" s="28" t="n">
        <v>0</v>
      </c>
      <c r="F2649" s="28" t="s">
        <v>345</v>
      </c>
      <c r="G2649" s="28" t="n">
        <v>0</v>
      </c>
      <c r="H2649" s="28" t="n">
        <v>0</v>
      </c>
      <c r="I2649" s="28" t="n">
        <v>0</v>
      </c>
      <c r="J2649" s="28" t="n">
        <v>199</v>
      </c>
      <c r="K2649" s="28" t="n">
        <v>9</v>
      </c>
      <c r="L2649" s="28" t="n">
        <v>1</v>
      </c>
      <c r="M2649" s="28" t="s">
        <v>146</v>
      </c>
      <c r="N2649" s="28" t="s">
        <v>138</v>
      </c>
      <c r="O2649" s="29" t="n">
        <v>45883</v>
      </c>
      <c r="P2649" s="28" t="n">
        <f aca="false">ROUNDDOWN(($B2649-$O2649)/30,0)</f>
        <v>0</v>
      </c>
      <c r="Q2649" s="28" t="str">
        <f aca="false">TEXT($B2649,"yyyy-mm")</f>
        <v>2025-08</v>
      </c>
      <c r="R2649" s="28" t="n">
        <f aca="false">IF(AND($O2649&gt;=DATE(2025,1,1),$O2649&lt;=DATE(2025,4,30)),1,0)</f>
        <v>0</v>
      </c>
    </row>
    <row r="2650" customFormat="false" ht="15" hidden="false" customHeight="false" outlineLevel="0" collapsed="false">
      <c r="A2650" s="28" t="n">
        <v>283</v>
      </c>
      <c r="B2650" s="29" t="n">
        <v>45930</v>
      </c>
      <c r="C2650" s="28" t="n">
        <v>6525</v>
      </c>
      <c r="D2650" s="28" t="n">
        <v>0</v>
      </c>
      <c r="E2650" s="28" t="n">
        <v>0</v>
      </c>
      <c r="F2650" s="28" t="s">
        <v>345</v>
      </c>
      <c r="G2650" s="28" t="n">
        <v>0</v>
      </c>
      <c r="H2650" s="28" t="n">
        <v>0</v>
      </c>
      <c r="I2650" s="28" t="n">
        <v>0</v>
      </c>
      <c r="J2650" s="28" t="n">
        <v>199</v>
      </c>
      <c r="K2650" s="28" t="n">
        <v>9</v>
      </c>
      <c r="L2650" s="28" t="n">
        <v>1</v>
      </c>
      <c r="M2650" s="28" t="s">
        <v>146</v>
      </c>
      <c r="N2650" s="28" t="s">
        <v>138</v>
      </c>
      <c r="O2650" s="29" t="n">
        <v>45883</v>
      </c>
      <c r="P2650" s="28" t="n">
        <f aca="false">ROUNDDOWN(($B2650-$O2650)/30,0)</f>
        <v>1</v>
      </c>
      <c r="Q2650" s="28" t="str">
        <f aca="false">TEXT($B2650,"yyyy-mm")</f>
        <v>2025-09</v>
      </c>
      <c r="R2650" s="28" t="n">
        <f aca="false">IF(AND($O2650&gt;=DATE(2025,1,1),$O2650&lt;=DATE(2025,4,30)),1,0)</f>
        <v>0</v>
      </c>
    </row>
    <row r="2651" customFormat="false" ht="15" hidden="false" customHeight="false" outlineLevel="0" collapsed="false">
      <c r="A2651" s="28" t="n">
        <v>283</v>
      </c>
      <c r="B2651" s="29" t="n">
        <v>45961</v>
      </c>
      <c r="C2651" s="28" t="n">
        <v>4350</v>
      </c>
      <c r="D2651" s="28" t="n">
        <v>0</v>
      </c>
      <c r="E2651" s="28" t="n">
        <v>0</v>
      </c>
      <c r="F2651" s="28" t="s">
        <v>345</v>
      </c>
      <c r="G2651" s="28" t="n">
        <v>0</v>
      </c>
      <c r="H2651" s="28" t="n">
        <v>0</v>
      </c>
      <c r="I2651" s="28" t="n">
        <v>0</v>
      </c>
      <c r="J2651" s="28" t="n">
        <v>199</v>
      </c>
      <c r="K2651" s="28" t="n">
        <v>9</v>
      </c>
      <c r="L2651" s="28" t="n">
        <v>1</v>
      </c>
      <c r="M2651" s="28" t="s">
        <v>146</v>
      </c>
      <c r="N2651" s="28" t="s">
        <v>138</v>
      </c>
      <c r="O2651" s="29" t="n">
        <v>45883</v>
      </c>
      <c r="P2651" s="28" t="n">
        <f aca="false">ROUNDDOWN(($B2651-$O2651)/30,0)</f>
        <v>2</v>
      </c>
      <c r="Q2651" s="28" t="str">
        <f aca="false">TEXT($B2651,"yyyy-mm")</f>
        <v>2025-10</v>
      </c>
      <c r="R2651" s="28" t="n">
        <f aca="false">IF(AND($O2651&gt;=DATE(2025,1,1),$O2651&lt;=DATE(2025,4,30)),1,0)</f>
        <v>0</v>
      </c>
    </row>
    <row r="2652" customFormat="false" ht="15" hidden="false" customHeight="false" outlineLevel="0" collapsed="false">
      <c r="A2652" s="28" t="n">
        <v>283</v>
      </c>
      <c r="B2652" s="29" t="n">
        <v>45991</v>
      </c>
      <c r="C2652" s="28" t="n">
        <v>2175</v>
      </c>
      <c r="D2652" s="28" t="n">
        <v>0</v>
      </c>
      <c r="E2652" s="28" t="n">
        <v>0</v>
      </c>
      <c r="F2652" s="28" t="s">
        <v>345</v>
      </c>
      <c r="G2652" s="28" t="n">
        <v>0</v>
      </c>
      <c r="H2652" s="28" t="n">
        <v>0</v>
      </c>
      <c r="I2652" s="28" t="n">
        <v>0</v>
      </c>
      <c r="J2652" s="28" t="n">
        <v>199</v>
      </c>
      <c r="K2652" s="28" t="n">
        <v>9</v>
      </c>
      <c r="L2652" s="28" t="n">
        <v>1</v>
      </c>
      <c r="M2652" s="28" t="s">
        <v>146</v>
      </c>
      <c r="N2652" s="28" t="s">
        <v>138</v>
      </c>
      <c r="O2652" s="29" t="n">
        <v>45883</v>
      </c>
      <c r="P2652" s="28" t="n">
        <f aca="false">ROUNDDOWN(($B2652-$O2652)/30,0)</f>
        <v>3</v>
      </c>
      <c r="Q2652" s="28" t="str">
        <f aca="false">TEXT($B2652,"yyyy-mm")</f>
        <v>2025-11</v>
      </c>
      <c r="R2652" s="28" t="n">
        <f aca="false">IF(AND($O2652&gt;=DATE(2025,1,1),$O2652&lt;=DATE(2025,4,30)),1,0)</f>
        <v>0</v>
      </c>
    </row>
    <row r="2653" customFormat="false" ht="15" hidden="false" customHeight="false" outlineLevel="0" collapsed="false">
      <c r="A2653" s="28" t="n">
        <v>283</v>
      </c>
      <c r="B2653" s="29" t="n">
        <v>46022</v>
      </c>
      <c r="C2653" s="28" t="n">
        <v>0</v>
      </c>
      <c r="D2653" s="28" t="n">
        <v>0</v>
      </c>
      <c r="E2653" s="28" t="n">
        <v>0</v>
      </c>
      <c r="F2653" s="28" t="s">
        <v>345</v>
      </c>
      <c r="G2653" s="28" t="n">
        <v>0</v>
      </c>
      <c r="H2653" s="28" t="n">
        <v>0</v>
      </c>
      <c r="I2653" s="28" t="n">
        <v>0</v>
      </c>
      <c r="J2653" s="28" t="n">
        <v>199</v>
      </c>
      <c r="K2653" s="28" t="n">
        <v>9</v>
      </c>
      <c r="L2653" s="28" t="n">
        <v>1</v>
      </c>
      <c r="M2653" s="28" t="s">
        <v>146</v>
      </c>
      <c r="N2653" s="28" t="s">
        <v>138</v>
      </c>
      <c r="O2653" s="29" t="n">
        <v>45883</v>
      </c>
      <c r="P2653" s="28" t="n">
        <f aca="false">ROUNDDOWN(($B2653-$O2653)/30,0)</f>
        <v>4</v>
      </c>
      <c r="Q2653" s="28" t="str">
        <f aca="false">TEXT($B2653,"yyyy-mm")</f>
        <v>2025-12</v>
      </c>
      <c r="R2653" s="28" t="n">
        <f aca="false">IF(AND($O2653&gt;=DATE(2025,1,1),$O2653&lt;=DATE(2025,4,30)),1,0)</f>
        <v>0</v>
      </c>
    </row>
    <row r="2654" customFormat="false" ht="15" hidden="false" customHeight="false" outlineLevel="0" collapsed="false">
      <c r="A2654" s="28" t="n">
        <v>284</v>
      </c>
      <c r="B2654" s="29" t="n">
        <v>45412</v>
      </c>
      <c r="C2654" s="28" t="n">
        <v>74500</v>
      </c>
      <c r="D2654" s="28" t="n">
        <v>0</v>
      </c>
      <c r="E2654" s="28" t="n">
        <v>0</v>
      </c>
      <c r="F2654" s="28" t="s">
        <v>345</v>
      </c>
      <c r="G2654" s="28" t="n">
        <v>0</v>
      </c>
      <c r="H2654" s="28" t="n">
        <v>0</v>
      </c>
      <c r="I2654" s="28" t="n">
        <v>0</v>
      </c>
      <c r="J2654" s="28" t="n">
        <v>243</v>
      </c>
      <c r="K2654" s="28" t="n">
        <v>3</v>
      </c>
      <c r="L2654" s="28" t="n">
        <v>1</v>
      </c>
      <c r="M2654" s="28" t="s">
        <v>145</v>
      </c>
      <c r="N2654" s="28" t="s">
        <v>138</v>
      </c>
      <c r="O2654" s="29" t="n">
        <v>45383</v>
      </c>
      <c r="P2654" s="28" t="n">
        <f aca="false">ROUNDDOWN(($B2654-$O2654)/30,0)</f>
        <v>0</v>
      </c>
      <c r="Q2654" s="28" t="str">
        <f aca="false">TEXT($B2654,"yyyy-mm")</f>
        <v>2024-04</v>
      </c>
      <c r="R2654" s="28" t="n">
        <f aca="false">IF(AND($O2654&gt;=DATE(2025,1,1),$O2654&lt;=DATE(2025,4,30)),1,0)</f>
        <v>0</v>
      </c>
    </row>
    <row r="2655" customFormat="false" ht="15" hidden="false" customHeight="false" outlineLevel="0" collapsed="false">
      <c r="A2655" s="28" t="n">
        <v>284</v>
      </c>
      <c r="B2655" s="29" t="n">
        <v>45443</v>
      </c>
      <c r="C2655" s="28" t="n">
        <v>68769.23</v>
      </c>
      <c r="D2655" s="28" t="n">
        <v>0</v>
      </c>
      <c r="E2655" s="28" t="n">
        <v>0</v>
      </c>
      <c r="F2655" s="28" t="s">
        <v>345</v>
      </c>
      <c r="G2655" s="28" t="n">
        <v>0</v>
      </c>
      <c r="H2655" s="28" t="n">
        <v>0</v>
      </c>
      <c r="I2655" s="28" t="n">
        <v>0</v>
      </c>
      <c r="J2655" s="28" t="n">
        <v>243</v>
      </c>
      <c r="K2655" s="28" t="n">
        <v>3</v>
      </c>
      <c r="L2655" s="28" t="n">
        <v>1</v>
      </c>
      <c r="M2655" s="28" t="s">
        <v>145</v>
      </c>
      <c r="N2655" s="28" t="s">
        <v>138</v>
      </c>
      <c r="O2655" s="29" t="n">
        <v>45383</v>
      </c>
      <c r="P2655" s="28" t="n">
        <f aca="false">ROUNDDOWN(($B2655-$O2655)/30,0)</f>
        <v>2</v>
      </c>
      <c r="Q2655" s="28" t="str">
        <f aca="false">TEXT($B2655,"yyyy-mm")</f>
        <v>2024-05</v>
      </c>
      <c r="R2655" s="28" t="n">
        <f aca="false">IF(AND($O2655&gt;=DATE(2025,1,1),$O2655&lt;=DATE(2025,4,30)),1,0)</f>
        <v>0</v>
      </c>
    </row>
    <row r="2656" customFormat="false" ht="15" hidden="false" customHeight="false" outlineLevel="0" collapsed="false">
      <c r="A2656" s="28" t="n">
        <v>284</v>
      </c>
      <c r="B2656" s="29" t="n">
        <v>45473</v>
      </c>
      <c r="C2656" s="28" t="n">
        <v>63038.46</v>
      </c>
      <c r="D2656" s="28" t="n">
        <v>0</v>
      </c>
      <c r="E2656" s="28" t="n">
        <v>0</v>
      </c>
      <c r="F2656" s="28" t="s">
        <v>345</v>
      </c>
      <c r="G2656" s="28" t="n">
        <v>0</v>
      </c>
      <c r="H2656" s="28" t="n">
        <v>0</v>
      </c>
      <c r="I2656" s="28" t="n">
        <v>0</v>
      </c>
      <c r="J2656" s="28" t="n">
        <v>243</v>
      </c>
      <c r="K2656" s="28" t="n">
        <v>3</v>
      </c>
      <c r="L2656" s="28" t="n">
        <v>1</v>
      </c>
      <c r="M2656" s="28" t="s">
        <v>145</v>
      </c>
      <c r="N2656" s="28" t="s">
        <v>138</v>
      </c>
      <c r="O2656" s="29" t="n">
        <v>45383</v>
      </c>
      <c r="P2656" s="28" t="n">
        <f aca="false">ROUNDDOWN(($B2656-$O2656)/30,0)</f>
        <v>3</v>
      </c>
      <c r="Q2656" s="28" t="str">
        <f aca="false">TEXT($B2656,"yyyy-mm")</f>
        <v>2024-06</v>
      </c>
      <c r="R2656" s="28" t="n">
        <f aca="false">IF(AND($O2656&gt;=DATE(2025,1,1),$O2656&lt;=DATE(2025,4,30)),1,0)</f>
        <v>0</v>
      </c>
    </row>
    <row r="2657" customFormat="false" ht="15" hidden="false" customHeight="false" outlineLevel="0" collapsed="false">
      <c r="A2657" s="28" t="n">
        <v>284</v>
      </c>
      <c r="B2657" s="29" t="n">
        <v>45504</v>
      </c>
      <c r="C2657" s="28" t="n">
        <v>57307.69</v>
      </c>
      <c r="D2657" s="28" t="n">
        <v>0</v>
      </c>
      <c r="E2657" s="28" t="n">
        <v>0</v>
      </c>
      <c r="F2657" s="28" t="s">
        <v>345</v>
      </c>
      <c r="G2657" s="28" t="n">
        <v>0</v>
      </c>
      <c r="H2657" s="28" t="n">
        <v>0</v>
      </c>
      <c r="I2657" s="28" t="n">
        <v>0</v>
      </c>
      <c r="J2657" s="28" t="n">
        <v>243</v>
      </c>
      <c r="K2657" s="28" t="n">
        <v>3</v>
      </c>
      <c r="L2657" s="28" t="n">
        <v>1</v>
      </c>
      <c r="M2657" s="28" t="s">
        <v>145</v>
      </c>
      <c r="N2657" s="28" t="s">
        <v>138</v>
      </c>
      <c r="O2657" s="29" t="n">
        <v>45383</v>
      </c>
      <c r="P2657" s="28" t="n">
        <f aca="false">ROUNDDOWN(($B2657-$O2657)/30,0)</f>
        <v>4</v>
      </c>
      <c r="Q2657" s="28" t="str">
        <f aca="false">TEXT($B2657,"yyyy-mm")</f>
        <v>2024-07</v>
      </c>
      <c r="R2657" s="28" t="n">
        <f aca="false">IF(AND($O2657&gt;=DATE(2025,1,1),$O2657&lt;=DATE(2025,4,30)),1,0)</f>
        <v>0</v>
      </c>
    </row>
    <row r="2658" customFormat="false" ht="15" hidden="false" customHeight="false" outlineLevel="0" collapsed="false">
      <c r="A2658" s="28" t="n">
        <v>284</v>
      </c>
      <c r="B2658" s="29" t="n">
        <v>45535</v>
      </c>
      <c r="C2658" s="28" t="n">
        <v>51576.92</v>
      </c>
      <c r="D2658" s="28" t="n">
        <v>0</v>
      </c>
      <c r="E2658" s="28" t="n">
        <v>0</v>
      </c>
      <c r="F2658" s="28" t="s">
        <v>345</v>
      </c>
      <c r="G2658" s="28" t="n">
        <v>0</v>
      </c>
      <c r="H2658" s="28" t="n">
        <v>0</v>
      </c>
      <c r="I2658" s="28" t="n">
        <v>0</v>
      </c>
      <c r="J2658" s="28" t="n">
        <v>243</v>
      </c>
      <c r="K2658" s="28" t="n">
        <v>3</v>
      </c>
      <c r="L2658" s="28" t="n">
        <v>1</v>
      </c>
      <c r="M2658" s="28" t="s">
        <v>145</v>
      </c>
      <c r="N2658" s="28" t="s">
        <v>138</v>
      </c>
      <c r="O2658" s="29" t="n">
        <v>45383</v>
      </c>
      <c r="P2658" s="28" t="n">
        <f aca="false">ROUNDDOWN(($B2658-$O2658)/30,0)</f>
        <v>5</v>
      </c>
      <c r="Q2658" s="28" t="str">
        <f aca="false">TEXT($B2658,"yyyy-mm")</f>
        <v>2024-08</v>
      </c>
      <c r="R2658" s="28" t="n">
        <f aca="false">IF(AND($O2658&gt;=DATE(2025,1,1),$O2658&lt;=DATE(2025,4,30)),1,0)</f>
        <v>0</v>
      </c>
    </row>
    <row r="2659" customFormat="false" ht="15" hidden="false" customHeight="false" outlineLevel="0" collapsed="false">
      <c r="A2659" s="28" t="n">
        <v>284</v>
      </c>
      <c r="B2659" s="29" t="n">
        <v>45565</v>
      </c>
      <c r="C2659" s="28" t="n">
        <v>49358.8</v>
      </c>
      <c r="D2659" s="28" t="n">
        <v>3512.65</v>
      </c>
      <c r="E2659" s="28" t="n">
        <v>29</v>
      </c>
      <c r="F2659" s="28" t="s">
        <v>346</v>
      </c>
      <c r="G2659" s="28" t="n">
        <v>0</v>
      </c>
      <c r="H2659" s="28" t="n">
        <v>0</v>
      </c>
      <c r="I2659" s="28" t="n">
        <v>0</v>
      </c>
      <c r="J2659" s="28" t="n">
        <v>243</v>
      </c>
      <c r="K2659" s="28" t="n">
        <v>3</v>
      </c>
      <c r="L2659" s="28" t="n">
        <v>1</v>
      </c>
      <c r="M2659" s="28" t="s">
        <v>145</v>
      </c>
      <c r="N2659" s="28" t="s">
        <v>138</v>
      </c>
      <c r="O2659" s="29" t="n">
        <v>45383</v>
      </c>
      <c r="P2659" s="28" t="n">
        <f aca="false">ROUNDDOWN(($B2659-$O2659)/30,0)</f>
        <v>6</v>
      </c>
      <c r="Q2659" s="28" t="str">
        <f aca="false">TEXT($B2659,"yyyy-mm")</f>
        <v>2024-09</v>
      </c>
      <c r="R2659" s="28" t="n">
        <f aca="false">IF(AND($O2659&gt;=DATE(2025,1,1),$O2659&lt;=DATE(2025,4,30)),1,0)</f>
        <v>0</v>
      </c>
    </row>
    <row r="2660" customFormat="false" ht="15" hidden="false" customHeight="false" outlineLevel="0" collapsed="false">
      <c r="A2660" s="28" t="n">
        <v>284</v>
      </c>
      <c r="B2660" s="29" t="n">
        <v>45596</v>
      </c>
      <c r="C2660" s="28" t="n">
        <v>40115.38</v>
      </c>
      <c r="D2660" s="28" t="n">
        <v>0</v>
      </c>
      <c r="E2660" s="28" t="n">
        <v>0</v>
      </c>
      <c r="F2660" s="28" t="s">
        <v>345</v>
      </c>
      <c r="G2660" s="28" t="n">
        <v>0</v>
      </c>
      <c r="H2660" s="28" t="n">
        <v>0</v>
      </c>
      <c r="I2660" s="28" t="n">
        <v>0</v>
      </c>
      <c r="J2660" s="28" t="n">
        <v>243</v>
      </c>
      <c r="K2660" s="28" t="n">
        <v>3</v>
      </c>
      <c r="L2660" s="28" t="n">
        <v>1</v>
      </c>
      <c r="M2660" s="28" t="s">
        <v>145</v>
      </c>
      <c r="N2660" s="28" t="s">
        <v>138</v>
      </c>
      <c r="O2660" s="29" t="n">
        <v>45383</v>
      </c>
      <c r="P2660" s="28" t="n">
        <f aca="false">ROUNDDOWN(($B2660-$O2660)/30,0)</f>
        <v>7</v>
      </c>
      <c r="Q2660" s="28" t="str">
        <f aca="false">TEXT($B2660,"yyyy-mm")</f>
        <v>2024-10</v>
      </c>
      <c r="R2660" s="28" t="n">
        <f aca="false">IF(AND($O2660&gt;=DATE(2025,1,1),$O2660&lt;=DATE(2025,4,30)),1,0)</f>
        <v>0</v>
      </c>
    </row>
    <row r="2661" customFormat="false" ht="15" hidden="false" customHeight="false" outlineLevel="0" collapsed="false">
      <c r="A2661" s="28" t="n">
        <v>284</v>
      </c>
      <c r="B2661" s="29" t="n">
        <v>45626</v>
      </c>
      <c r="C2661" s="28" t="n">
        <v>34384.61</v>
      </c>
      <c r="D2661" s="28" t="n">
        <v>0</v>
      </c>
      <c r="E2661" s="28" t="n">
        <v>0</v>
      </c>
      <c r="F2661" s="28" t="s">
        <v>345</v>
      </c>
      <c r="G2661" s="28" t="n">
        <v>0</v>
      </c>
      <c r="H2661" s="28" t="n">
        <v>0</v>
      </c>
      <c r="I2661" s="28" t="n">
        <v>0</v>
      </c>
      <c r="J2661" s="28" t="n">
        <v>243</v>
      </c>
      <c r="K2661" s="28" t="n">
        <v>3</v>
      </c>
      <c r="L2661" s="28" t="n">
        <v>1</v>
      </c>
      <c r="M2661" s="28" t="s">
        <v>145</v>
      </c>
      <c r="N2661" s="28" t="s">
        <v>138</v>
      </c>
      <c r="O2661" s="29" t="n">
        <v>45383</v>
      </c>
      <c r="P2661" s="28" t="n">
        <f aca="false">ROUNDDOWN(($B2661-$O2661)/30,0)</f>
        <v>8</v>
      </c>
      <c r="Q2661" s="28" t="str">
        <f aca="false">TEXT($B2661,"yyyy-mm")</f>
        <v>2024-11</v>
      </c>
      <c r="R2661" s="28" t="n">
        <f aca="false">IF(AND($O2661&gt;=DATE(2025,1,1),$O2661&lt;=DATE(2025,4,30)),1,0)</f>
        <v>0</v>
      </c>
    </row>
    <row r="2662" customFormat="false" ht="15" hidden="false" customHeight="false" outlineLevel="0" collapsed="false">
      <c r="A2662" s="28" t="n">
        <v>284</v>
      </c>
      <c r="B2662" s="29" t="n">
        <v>45657</v>
      </c>
      <c r="C2662" s="28" t="n">
        <v>28653.84</v>
      </c>
      <c r="D2662" s="28" t="n">
        <v>0</v>
      </c>
      <c r="E2662" s="28" t="n">
        <v>0</v>
      </c>
      <c r="F2662" s="28" t="s">
        <v>345</v>
      </c>
      <c r="G2662" s="28" t="n">
        <v>0</v>
      </c>
      <c r="H2662" s="28" t="n">
        <v>0</v>
      </c>
      <c r="I2662" s="28" t="n">
        <v>0</v>
      </c>
      <c r="J2662" s="28" t="n">
        <v>243</v>
      </c>
      <c r="K2662" s="28" t="n">
        <v>3</v>
      </c>
      <c r="L2662" s="28" t="n">
        <v>1</v>
      </c>
      <c r="M2662" s="28" t="s">
        <v>145</v>
      </c>
      <c r="N2662" s="28" t="s">
        <v>138</v>
      </c>
      <c r="O2662" s="29" t="n">
        <v>45383</v>
      </c>
      <c r="P2662" s="28" t="n">
        <f aca="false">ROUNDDOWN(($B2662-$O2662)/30,0)</f>
        <v>9</v>
      </c>
      <c r="Q2662" s="28" t="str">
        <f aca="false">TEXT($B2662,"yyyy-mm")</f>
        <v>2024-12</v>
      </c>
      <c r="R2662" s="28" t="n">
        <f aca="false">IF(AND($O2662&gt;=DATE(2025,1,1),$O2662&lt;=DATE(2025,4,30)),1,0)</f>
        <v>0</v>
      </c>
    </row>
    <row r="2663" customFormat="false" ht="15" hidden="false" customHeight="false" outlineLevel="0" collapsed="false">
      <c r="A2663" s="28" t="n">
        <v>284</v>
      </c>
      <c r="B2663" s="29" t="n">
        <v>45688</v>
      </c>
      <c r="C2663" s="28" t="n">
        <v>22923.07</v>
      </c>
      <c r="D2663" s="28" t="n">
        <v>0</v>
      </c>
      <c r="E2663" s="28" t="n">
        <v>0</v>
      </c>
      <c r="F2663" s="28" t="s">
        <v>345</v>
      </c>
      <c r="G2663" s="28" t="n">
        <v>0</v>
      </c>
      <c r="H2663" s="28" t="n">
        <v>0</v>
      </c>
      <c r="I2663" s="28" t="n">
        <v>0</v>
      </c>
      <c r="J2663" s="28" t="n">
        <v>243</v>
      </c>
      <c r="K2663" s="28" t="n">
        <v>3</v>
      </c>
      <c r="L2663" s="28" t="n">
        <v>1</v>
      </c>
      <c r="M2663" s="28" t="s">
        <v>145</v>
      </c>
      <c r="N2663" s="28" t="s">
        <v>138</v>
      </c>
      <c r="O2663" s="29" t="n">
        <v>45383</v>
      </c>
      <c r="P2663" s="28" t="n">
        <f aca="false">ROUNDDOWN(($B2663-$O2663)/30,0)</f>
        <v>10</v>
      </c>
      <c r="Q2663" s="28" t="str">
        <f aca="false">TEXT($B2663,"yyyy-mm")</f>
        <v>2025-01</v>
      </c>
      <c r="R2663" s="28" t="n">
        <f aca="false">IF(AND($O2663&gt;=DATE(2025,1,1),$O2663&lt;=DATE(2025,4,30)),1,0)</f>
        <v>0</v>
      </c>
    </row>
    <row r="2664" customFormat="false" ht="15" hidden="false" customHeight="false" outlineLevel="0" collapsed="false">
      <c r="A2664" s="28" t="n">
        <v>284</v>
      </c>
      <c r="B2664" s="29" t="n">
        <v>45716</v>
      </c>
      <c r="C2664" s="28" t="n">
        <v>17192.3</v>
      </c>
      <c r="D2664" s="28" t="n">
        <v>0</v>
      </c>
      <c r="E2664" s="28" t="n">
        <v>0</v>
      </c>
      <c r="F2664" s="28" t="s">
        <v>345</v>
      </c>
      <c r="G2664" s="28" t="n">
        <v>0</v>
      </c>
      <c r="H2664" s="28" t="n">
        <v>0</v>
      </c>
      <c r="I2664" s="28" t="n">
        <v>0</v>
      </c>
      <c r="J2664" s="28" t="n">
        <v>243</v>
      </c>
      <c r="K2664" s="28" t="n">
        <v>3</v>
      </c>
      <c r="L2664" s="28" t="n">
        <v>1</v>
      </c>
      <c r="M2664" s="28" t="s">
        <v>145</v>
      </c>
      <c r="N2664" s="28" t="s">
        <v>138</v>
      </c>
      <c r="O2664" s="29" t="n">
        <v>45383</v>
      </c>
      <c r="P2664" s="28" t="n">
        <f aca="false">ROUNDDOWN(($B2664-$O2664)/30,0)</f>
        <v>11</v>
      </c>
      <c r="Q2664" s="28" t="str">
        <f aca="false">TEXT($B2664,"yyyy-mm")</f>
        <v>2025-02</v>
      </c>
      <c r="R2664" s="28" t="n">
        <f aca="false">IF(AND($O2664&gt;=DATE(2025,1,1),$O2664&lt;=DATE(2025,4,30)),1,0)</f>
        <v>0</v>
      </c>
    </row>
    <row r="2665" customFormat="false" ht="15" hidden="false" customHeight="false" outlineLevel="0" collapsed="false">
      <c r="A2665" s="28" t="n">
        <v>284</v>
      </c>
      <c r="B2665" s="29" t="n">
        <v>45747</v>
      </c>
      <c r="C2665" s="28" t="n">
        <v>11461.53</v>
      </c>
      <c r="D2665" s="28" t="n">
        <v>0</v>
      </c>
      <c r="E2665" s="28" t="n">
        <v>0</v>
      </c>
      <c r="F2665" s="28" t="s">
        <v>345</v>
      </c>
      <c r="G2665" s="28" t="n">
        <v>0</v>
      </c>
      <c r="H2665" s="28" t="n">
        <v>0</v>
      </c>
      <c r="I2665" s="28" t="n">
        <v>0</v>
      </c>
      <c r="J2665" s="28" t="n">
        <v>243</v>
      </c>
      <c r="K2665" s="28" t="n">
        <v>3</v>
      </c>
      <c r="L2665" s="28" t="n">
        <v>1</v>
      </c>
      <c r="M2665" s="28" t="s">
        <v>145</v>
      </c>
      <c r="N2665" s="28" t="s">
        <v>138</v>
      </c>
      <c r="O2665" s="29" t="n">
        <v>45383</v>
      </c>
      <c r="P2665" s="28" t="n">
        <f aca="false">ROUNDDOWN(($B2665-$O2665)/30,0)</f>
        <v>12</v>
      </c>
      <c r="Q2665" s="28" t="str">
        <f aca="false">TEXT($B2665,"yyyy-mm")</f>
        <v>2025-03</v>
      </c>
      <c r="R2665" s="28" t="n">
        <f aca="false">IF(AND($O2665&gt;=DATE(2025,1,1),$O2665&lt;=DATE(2025,4,30)),1,0)</f>
        <v>0</v>
      </c>
    </row>
    <row r="2666" customFormat="false" ht="15" hidden="false" customHeight="false" outlineLevel="0" collapsed="false">
      <c r="A2666" s="28" t="n">
        <v>284</v>
      </c>
      <c r="B2666" s="29" t="n">
        <v>45777</v>
      </c>
      <c r="C2666" s="28" t="n">
        <v>5730.76</v>
      </c>
      <c r="D2666" s="28" t="n">
        <v>0</v>
      </c>
      <c r="E2666" s="28" t="n">
        <v>0</v>
      </c>
      <c r="F2666" s="28" t="s">
        <v>345</v>
      </c>
      <c r="G2666" s="28" t="n">
        <v>0</v>
      </c>
      <c r="H2666" s="28" t="n">
        <v>0</v>
      </c>
      <c r="I2666" s="28" t="n">
        <v>0</v>
      </c>
      <c r="J2666" s="28" t="n">
        <v>243</v>
      </c>
      <c r="K2666" s="28" t="n">
        <v>3</v>
      </c>
      <c r="L2666" s="28" t="n">
        <v>1</v>
      </c>
      <c r="M2666" s="28" t="s">
        <v>145</v>
      </c>
      <c r="N2666" s="28" t="s">
        <v>138</v>
      </c>
      <c r="O2666" s="29" t="n">
        <v>45383</v>
      </c>
      <c r="P2666" s="28" t="n">
        <f aca="false">ROUNDDOWN(($B2666-$O2666)/30,0)</f>
        <v>13</v>
      </c>
      <c r="Q2666" s="28" t="str">
        <f aca="false">TEXT($B2666,"yyyy-mm")</f>
        <v>2025-04</v>
      </c>
      <c r="R2666" s="28" t="n">
        <f aca="false">IF(AND($O2666&gt;=DATE(2025,1,1),$O2666&lt;=DATE(2025,4,30)),1,0)</f>
        <v>0</v>
      </c>
    </row>
    <row r="2667" customFormat="false" ht="15" hidden="false" customHeight="false" outlineLevel="0" collapsed="false">
      <c r="A2667" s="28" t="n">
        <v>284</v>
      </c>
      <c r="B2667" s="29" t="n">
        <v>45808</v>
      </c>
      <c r="C2667" s="28" t="n">
        <v>0</v>
      </c>
      <c r="D2667" s="28" t="n">
        <v>0</v>
      </c>
      <c r="E2667" s="28" t="n">
        <v>0</v>
      </c>
      <c r="F2667" s="28" t="s">
        <v>345</v>
      </c>
      <c r="G2667" s="28" t="n">
        <v>0</v>
      </c>
      <c r="H2667" s="28" t="n">
        <v>0</v>
      </c>
      <c r="I2667" s="28" t="n">
        <v>0</v>
      </c>
      <c r="J2667" s="28" t="n">
        <v>243</v>
      </c>
      <c r="K2667" s="28" t="n">
        <v>3</v>
      </c>
      <c r="L2667" s="28" t="n">
        <v>1</v>
      </c>
      <c r="M2667" s="28" t="s">
        <v>145</v>
      </c>
      <c r="N2667" s="28" t="s">
        <v>138</v>
      </c>
      <c r="O2667" s="29" t="n">
        <v>45383</v>
      </c>
      <c r="P2667" s="28" t="n">
        <f aca="false">ROUNDDOWN(($B2667-$O2667)/30,0)</f>
        <v>14</v>
      </c>
      <c r="Q2667" s="28" t="str">
        <f aca="false">TEXT($B2667,"yyyy-mm")</f>
        <v>2025-05</v>
      </c>
      <c r="R2667" s="28" t="n">
        <f aca="false">IF(AND($O2667&gt;=DATE(2025,1,1),$O2667&lt;=DATE(2025,4,30)),1,0)</f>
        <v>0</v>
      </c>
    </row>
    <row r="2668" customFormat="false" ht="15" hidden="false" customHeight="false" outlineLevel="0" collapsed="false">
      <c r="A2668" s="28" t="n">
        <v>285</v>
      </c>
      <c r="B2668" s="29" t="n">
        <v>45169</v>
      </c>
      <c r="C2668" s="28" t="n">
        <v>866600</v>
      </c>
      <c r="D2668" s="28" t="n">
        <v>0</v>
      </c>
      <c r="E2668" s="28" t="n">
        <v>0</v>
      </c>
      <c r="F2668" s="28" t="s">
        <v>345</v>
      </c>
      <c r="G2668" s="28" t="n">
        <v>0</v>
      </c>
      <c r="H2668" s="28" t="n">
        <v>0</v>
      </c>
      <c r="I2668" s="28" t="n">
        <v>0</v>
      </c>
      <c r="J2668" s="28" t="n">
        <v>184</v>
      </c>
      <c r="K2668" s="28" t="n">
        <v>11</v>
      </c>
      <c r="L2668" s="28" t="n">
        <v>2</v>
      </c>
      <c r="M2668" s="28" t="s">
        <v>147</v>
      </c>
      <c r="N2668" s="28" t="s">
        <v>142</v>
      </c>
      <c r="O2668" s="29" t="n">
        <v>45165</v>
      </c>
      <c r="P2668" s="28" t="n">
        <f aca="false">ROUNDDOWN(($B2668-$O2668)/30,0)</f>
        <v>0</v>
      </c>
      <c r="Q2668" s="28" t="str">
        <f aca="false">TEXT($B2668,"yyyy-mm")</f>
        <v>2023-08</v>
      </c>
      <c r="R2668" s="28" t="n">
        <f aca="false">IF(AND($O2668&gt;=DATE(2025,1,1),$O2668&lt;=DATE(2025,4,30)),1,0)</f>
        <v>0</v>
      </c>
    </row>
    <row r="2669" customFormat="false" ht="15" hidden="false" customHeight="false" outlineLevel="0" collapsed="false">
      <c r="A2669" s="28" t="n">
        <v>285</v>
      </c>
      <c r="B2669" s="29" t="n">
        <v>45199</v>
      </c>
      <c r="C2669" s="28" t="n">
        <v>848914.29</v>
      </c>
      <c r="D2669" s="28" t="n">
        <v>0</v>
      </c>
      <c r="E2669" s="28" t="n">
        <v>0</v>
      </c>
      <c r="F2669" s="28" t="s">
        <v>345</v>
      </c>
      <c r="G2669" s="28" t="n">
        <v>0</v>
      </c>
      <c r="H2669" s="28" t="n">
        <v>0</v>
      </c>
      <c r="I2669" s="28" t="n">
        <v>0</v>
      </c>
      <c r="J2669" s="28" t="n">
        <v>184</v>
      </c>
      <c r="K2669" s="28" t="n">
        <v>11</v>
      </c>
      <c r="L2669" s="28" t="n">
        <v>2</v>
      </c>
      <c r="M2669" s="28" t="s">
        <v>147</v>
      </c>
      <c r="N2669" s="28" t="s">
        <v>142</v>
      </c>
      <c r="O2669" s="29" t="n">
        <v>45165</v>
      </c>
      <c r="P2669" s="28" t="n">
        <f aca="false">ROUNDDOWN(($B2669-$O2669)/30,0)</f>
        <v>1</v>
      </c>
      <c r="Q2669" s="28" t="str">
        <f aca="false">TEXT($B2669,"yyyy-mm")</f>
        <v>2023-09</v>
      </c>
      <c r="R2669" s="28" t="n">
        <f aca="false">IF(AND($O2669&gt;=DATE(2025,1,1),$O2669&lt;=DATE(2025,4,30)),1,0)</f>
        <v>0</v>
      </c>
    </row>
    <row r="2670" customFormat="false" ht="15" hidden="false" customHeight="false" outlineLevel="0" collapsed="false">
      <c r="A2670" s="28" t="n">
        <v>285</v>
      </c>
      <c r="B2670" s="29" t="n">
        <v>45230</v>
      </c>
      <c r="C2670" s="28" t="n">
        <v>831228.58</v>
      </c>
      <c r="D2670" s="28" t="n">
        <v>0</v>
      </c>
      <c r="E2670" s="28" t="n">
        <v>0</v>
      </c>
      <c r="F2670" s="28" t="s">
        <v>345</v>
      </c>
      <c r="G2670" s="28" t="n">
        <v>0</v>
      </c>
      <c r="H2670" s="28" t="n">
        <v>0</v>
      </c>
      <c r="I2670" s="28" t="n">
        <v>0</v>
      </c>
      <c r="J2670" s="28" t="n">
        <v>184</v>
      </c>
      <c r="K2670" s="28" t="n">
        <v>11</v>
      </c>
      <c r="L2670" s="28" t="n">
        <v>2</v>
      </c>
      <c r="M2670" s="28" t="s">
        <v>147</v>
      </c>
      <c r="N2670" s="28" t="s">
        <v>142</v>
      </c>
      <c r="O2670" s="29" t="n">
        <v>45165</v>
      </c>
      <c r="P2670" s="28" t="n">
        <f aca="false">ROUNDDOWN(($B2670-$O2670)/30,0)</f>
        <v>2</v>
      </c>
      <c r="Q2670" s="28" t="str">
        <f aca="false">TEXT($B2670,"yyyy-mm")</f>
        <v>2023-10</v>
      </c>
      <c r="R2670" s="28" t="n">
        <f aca="false">IF(AND($O2670&gt;=DATE(2025,1,1),$O2670&lt;=DATE(2025,4,30)),1,0)</f>
        <v>0</v>
      </c>
    </row>
    <row r="2671" customFormat="false" ht="15" hidden="false" customHeight="false" outlineLevel="0" collapsed="false">
      <c r="A2671" s="28" t="n">
        <v>285</v>
      </c>
      <c r="B2671" s="29" t="n">
        <v>45260</v>
      </c>
      <c r="C2671" s="28" t="n">
        <v>813542.87</v>
      </c>
      <c r="D2671" s="28" t="n">
        <v>0</v>
      </c>
      <c r="E2671" s="28" t="n">
        <v>0</v>
      </c>
      <c r="F2671" s="28" t="s">
        <v>345</v>
      </c>
      <c r="G2671" s="28" t="n">
        <v>0</v>
      </c>
      <c r="H2671" s="28" t="n">
        <v>0</v>
      </c>
      <c r="I2671" s="28" t="n">
        <v>0</v>
      </c>
      <c r="J2671" s="28" t="n">
        <v>184</v>
      </c>
      <c r="K2671" s="28" t="n">
        <v>11</v>
      </c>
      <c r="L2671" s="28" t="n">
        <v>2</v>
      </c>
      <c r="M2671" s="28" t="s">
        <v>147</v>
      </c>
      <c r="N2671" s="28" t="s">
        <v>142</v>
      </c>
      <c r="O2671" s="29" t="n">
        <v>45165</v>
      </c>
      <c r="P2671" s="28" t="n">
        <f aca="false">ROUNDDOWN(($B2671-$O2671)/30,0)</f>
        <v>3</v>
      </c>
      <c r="Q2671" s="28" t="str">
        <f aca="false">TEXT($B2671,"yyyy-mm")</f>
        <v>2023-11</v>
      </c>
      <c r="R2671" s="28" t="n">
        <f aca="false">IF(AND($O2671&gt;=DATE(2025,1,1),$O2671&lt;=DATE(2025,4,30)),1,0)</f>
        <v>0</v>
      </c>
    </row>
    <row r="2672" customFormat="false" ht="15" hidden="false" customHeight="false" outlineLevel="0" collapsed="false">
      <c r="A2672" s="28" t="n">
        <v>285</v>
      </c>
      <c r="B2672" s="29" t="n">
        <v>45291</v>
      </c>
      <c r="C2672" s="28" t="n">
        <v>795857.16</v>
      </c>
      <c r="D2672" s="28" t="n">
        <v>0</v>
      </c>
      <c r="E2672" s="28" t="n">
        <v>0</v>
      </c>
      <c r="F2672" s="28" t="s">
        <v>345</v>
      </c>
      <c r="G2672" s="28" t="n">
        <v>0</v>
      </c>
      <c r="H2672" s="28" t="n">
        <v>0</v>
      </c>
      <c r="I2672" s="28" t="n">
        <v>0</v>
      </c>
      <c r="J2672" s="28" t="n">
        <v>184</v>
      </c>
      <c r="K2672" s="28" t="n">
        <v>11</v>
      </c>
      <c r="L2672" s="28" t="n">
        <v>2</v>
      </c>
      <c r="M2672" s="28" t="s">
        <v>147</v>
      </c>
      <c r="N2672" s="28" t="s">
        <v>142</v>
      </c>
      <c r="O2672" s="29" t="n">
        <v>45165</v>
      </c>
      <c r="P2672" s="28" t="n">
        <f aca="false">ROUNDDOWN(($B2672-$O2672)/30,0)</f>
        <v>4</v>
      </c>
      <c r="Q2672" s="28" t="str">
        <f aca="false">TEXT($B2672,"yyyy-mm")</f>
        <v>2023-12</v>
      </c>
      <c r="R2672" s="28" t="n">
        <f aca="false">IF(AND($O2672&gt;=DATE(2025,1,1),$O2672&lt;=DATE(2025,4,30)),1,0)</f>
        <v>0</v>
      </c>
    </row>
    <row r="2673" customFormat="false" ht="15" hidden="false" customHeight="false" outlineLevel="0" collapsed="false">
      <c r="A2673" s="28" t="n">
        <v>285</v>
      </c>
      <c r="B2673" s="29" t="n">
        <v>45322</v>
      </c>
      <c r="C2673" s="28" t="n">
        <v>778171.45</v>
      </c>
      <c r="D2673" s="28" t="n">
        <v>0</v>
      </c>
      <c r="E2673" s="28" t="n">
        <v>0</v>
      </c>
      <c r="F2673" s="28" t="s">
        <v>345</v>
      </c>
      <c r="G2673" s="28" t="n">
        <v>0</v>
      </c>
      <c r="H2673" s="28" t="n">
        <v>0</v>
      </c>
      <c r="I2673" s="28" t="n">
        <v>0</v>
      </c>
      <c r="J2673" s="28" t="n">
        <v>184</v>
      </c>
      <c r="K2673" s="28" t="n">
        <v>11</v>
      </c>
      <c r="L2673" s="28" t="n">
        <v>2</v>
      </c>
      <c r="M2673" s="28" t="s">
        <v>147</v>
      </c>
      <c r="N2673" s="28" t="s">
        <v>142</v>
      </c>
      <c r="O2673" s="29" t="n">
        <v>45165</v>
      </c>
      <c r="P2673" s="28" t="n">
        <f aca="false">ROUNDDOWN(($B2673-$O2673)/30,0)</f>
        <v>5</v>
      </c>
      <c r="Q2673" s="28" t="str">
        <f aca="false">TEXT($B2673,"yyyy-mm")</f>
        <v>2024-01</v>
      </c>
      <c r="R2673" s="28" t="n">
        <f aca="false">IF(AND($O2673&gt;=DATE(2025,1,1),$O2673&lt;=DATE(2025,4,30)),1,0)</f>
        <v>0</v>
      </c>
    </row>
    <row r="2674" customFormat="false" ht="15" hidden="false" customHeight="false" outlineLevel="0" collapsed="false">
      <c r="A2674" s="28" t="n">
        <v>285</v>
      </c>
      <c r="B2674" s="29" t="n">
        <v>45351</v>
      </c>
      <c r="C2674" s="28" t="n">
        <v>760485.74</v>
      </c>
      <c r="D2674" s="28" t="n">
        <v>0</v>
      </c>
      <c r="E2674" s="28" t="n">
        <v>0</v>
      </c>
      <c r="F2674" s="28" t="s">
        <v>345</v>
      </c>
      <c r="G2674" s="28" t="n">
        <v>0</v>
      </c>
      <c r="H2674" s="28" t="n">
        <v>0</v>
      </c>
      <c r="I2674" s="28" t="n">
        <v>0</v>
      </c>
      <c r="J2674" s="28" t="n">
        <v>184</v>
      </c>
      <c r="K2674" s="28" t="n">
        <v>11</v>
      </c>
      <c r="L2674" s="28" t="n">
        <v>2</v>
      </c>
      <c r="M2674" s="28" t="s">
        <v>147</v>
      </c>
      <c r="N2674" s="28" t="s">
        <v>142</v>
      </c>
      <c r="O2674" s="29" t="n">
        <v>45165</v>
      </c>
      <c r="P2674" s="28" t="n">
        <f aca="false">ROUNDDOWN(($B2674-$O2674)/30,0)</f>
        <v>6</v>
      </c>
      <c r="Q2674" s="28" t="str">
        <f aca="false">TEXT($B2674,"yyyy-mm")</f>
        <v>2024-02</v>
      </c>
      <c r="R2674" s="28" t="n">
        <f aca="false">IF(AND($O2674&gt;=DATE(2025,1,1),$O2674&lt;=DATE(2025,4,30)),1,0)</f>
        <v>0</v>
      </c>
    </row>
    <row r="2675" customFormat="false" ht="15" hidden="false" customHeight="false" outlineLevel="0" collapsed="false">
      <c r="A2675" s="28" t="n">
        <v>285</v>
      </c>
      <c r="B2675" s="29" t="n">
        <v>45382</v>
      </c>
      <c r="C2675" s="28" t="n">
        <v>742800.03</v>
      </c>
      <c r="D2675" s="28" t="n">
        <v>0</v>
      </c>
      <c r="E2675" s="28" t="n">
        <v>0</v>
      </c>
      <c r="F2675" s="28" t="s">
        <v>345</v>
      </c>
      <c r="G2675" s="28" t="n">
        <v>0</v>
      </c>
      <c r="H2675" s="28" t="n">
        <v>0</v>
      </c>
      <c r="I2675" s="28" t="n">
        <v>0</v>
      </c>
      <c r="J2675" s="28" t="n">
        <v>184</v>
      </c>
      <c r="K2675" s="28" t="n">
        <v>11</v>
      </c>
      <c r="L2675" s="28" t="n">
        <v>2</v>
      </c>
      <c r="M2675" s="28" t="s">
        <v>147</v>
      </c>
      <c r="N2675" s="28" t="s">
        <v>142</v>
      </c>
      <c r="O2675" s="29" t="n">
        <v>45165</v>
      </c>
      <c r="P2675" s="28" t="n">
        <f aca="false">ROUNDDOWN(($B2675-$O2675)/30,0)</f>
        <v>7</v>
      </c>
      <c r="Q2675" s="28" t="str">
        <f aca="false">TEXT($B2675,"yyyy-mm")</f>
        <v>2024-03</v>
      </c>
      <c r="R2675" s="28" t="n">
        <f aca="false">IF(AND($O2675&gt;=DATE(2025,1,1),$O2675&lt;=DATE(2025,4,30)),1,0)</f>
        <v>0</v>
      </c>
    </row>
    <row r="2676" customFormat="false" ht="15" hidden="false" customHeight="false" outlineLevel="0" collapsed="false">
      <c r="A2676" s="28" t="n">
        <v>285</v>
      </c>
      <c r="B2676" s="29" t="n">
        <v>45412</v>
      </c>
      <c r="C2676" s="28" t="n">
        <v>725114.32</v>
      </c>
      <c r="D2676" s="28" t="n">
        <v>0</v>
      </c>
      <c r="E2676" s="28" t="n">
        <v>0</v>
      </c>
      <c r="F2676" s="28" t="s">
        <v>345</v>
      </c>
      <c r="G2676" s="28" t="n">
        <v>0</v>
      </c>
      <c r="H2676" s="28" t="n">
        <v>0</v>
      </c>
      <c r="I2676" s="28" t="n">
        <v>0</v>
      </c>
      <c r="J2676" s="28" t="n">
        <v>184</v>
      </c>
      <c r="K2676" s="28" t="n">
        <v>11</v>
      </c>
      <c r="L2676" s="28" t="n">
        <v>2</v>
      </c>
      <c r="M2676" s="28" t="s">
        <v>147</v>
      </c>
      <c r="N2676" s="28" t="s">
        <v>142</v>
      </c>
      <c r="O2676" s="29" t="n">
        <v>45165</v>
      </c>
      <c r="P2676" s="28" t="n">
        <f aca="false">ROUNDDOWN(($B2676-$O2676)/30,0)</f>
        <v>8</v>
      </c>
      <c r="Q2676" s="28" t="str">
        <f aca="false">TEXT($B2676,"yyyy-mm")</f>
        <v>2024-04</v>
      </c>
      <c r="R2676" s="28" t="n">
        <f aca="false">IF(AND($O2676&gt;=DATE(2025,1,1),$O2676&lt;=DATE(2025,4,30)),1,0)</f>
        <v>0</v>
      </c>
    </row>
    <row r="2677" customFormat="false" ht="15" hidden="false" customHeight="false" outlineLevel="0" collapsed="false">
      <c r="A2677" s="28" t="n">
        <v>285</v>
      </c>
      <c r="B2677" s="29" t="n">
        <v>45443</v>
      </c>
      <c r="C2677" s="28" t="n">
        <v>707428.61</v>
      </c>
      <c r="D2677" s="28" t="n">
        <v>0</v>
      </c>
      <c r="E2677" s="28" t="n">
        <v>0</v>
      </c>
      <c r="F2677" s="28" t="s">
        <v>345</v>
      </c>
      <c r="G2677" s="28" t="n">
        <v>0</v>
      </c>
      <c r="H2677" s="28" t="n">
        <v>0</v>
      </c>
      <c r="I2677" s="28" t="n">
        <v>0</v>
      </c>
      <c r="J2677" s="28" t="n">
        <v>184</v>
      </c>
      <c r="K2677" s="28" t="n">
        <v>11</v>
      </c>
      <c r="L2677" s="28" t="n">
        <v>2</v>
      </c>
      <c r="M2677" s="28" t="s">
        <v>147</v>
      </c>
      <c r="N2677" s="28" t="s">
        <v>142</v>
      </c>
      <c r="O2677" s="29" t="n">
        <v>45165</v>
      </c>
      <c r="P2677" s="28" t="n">
        <f aca="false">ROUNDDOWN(($B2677-$O2677)/30,0)</f>
        <v>9</v>
      </c>
      <c r="Q2677" s="28" t="str">
        <f aca="false">TEXT($B2677,"yyyy-mm")</f>
        <v>2024-05</v>
      </c>
      <c r="R2677" s="28" t="n">
        <f aca="false">IF(AND($O2677&gt;=DATE(2025,1,1),$O2677&lt;=DATE(2025,4,30)),1,0)</f>
        <v>0</v>
      </c>
    </row>
    <row r="2678" customFormat="false" ht="15" hidden="false" customHeight="false" outlineLevel="0" collapsed="false">
      <c r="A2678" s="28" t="n">
        <v>285</v>
      </c>
      <c r="B2678" s="29" t="n">
        <v>45473</v>
      </c>
      <c r="C2678" s="28" t="n">
        <v>689742.9</v>
      </c>
      <c r="D2678" s="28" t="n">
        <v>0</v>
      </c>
      <c r="E2678" s="28" t="n">
        <v>0</v>
      </c>
      <c r="F2678" s="28" t="s">
        <v>345</v>
      </c>
      <c r="G2678" s="28" t="n">
        <v>0</v>
      </c>
      <c r="H2678" s="28" t="n">
        <v>0</v>
      </c>
      <c r="I2678" s="28" t="n">
        <v>0</v>
      </c>
      <c r="J2678" s="28" t="n">
        <v>184</v>
      </c>
      <c r="K2678" s="28" t="n">
        <v>11</v>
      </c>
      <c r="L2678" s="28" t="n">
        <v>2</v>
      </c>
      <c r="M2678" s="28" t="s">
        <v>147</v>
      </c>
      <c r="N2678" s="28" t="s">
        <v>142</v>
      </c>
      <c r="O2678" s="29" t="n">
        <v>45165</v>
      </c>
      <c r="P2678" s="28" t="n">
        <f aca="false">ROUNDDOWN(($B2678-$O2678)/30,0)</f>
        <v>10</v>
      </c>
      <c r="Q2678" s="28" t="str">
        <f aca="false">TEXT($B2678,"yyyy-mm")</f>
        <v>2024-06</v>
      </c>
      <c r="R2678" s="28" t="n">
        <f aca="false">IF(AND($O2678&gt;=DATE(2025,1,1),$O2678&lt;=DATE(2025,4,30)),1,0)</f>
        <v>0</v>
      </c>
    </row>
    <row r="2679" customFormat="false" ht="15" hidden="false" customHeight="false" outlineLevel="0" collapsed="false">
      <c r="A2679" s="28" t="n">
        <v>285</v>
      </c>
      <c r="B2679" s="29" t="n">
        <v>45504</v>
      </c>
      <c r="C2679" s="28" t="n">
        <v>672057.19</v>
      </c>
      <c r="D2679" s="28" t="n">
        <v>0</v>
      </c>
      <c r="E2679" s="28" t="n">
        <v>0</v>
      </c>
      <c r="F2679" s="28" t="s">
        <v>345</v>
      </c>
      <c r="G2679" s="28" t="n">
        <v>0</v>
      </c>
      <c r="H2679" s="28" t="n">
        <v>0</v>
      </c>
      <c r="I2679" s="28" t="n">
        <v>0</v>
      </c>
      <c r="J2679" s="28" t="n">
        <v>184</v>
      </c>
      <c r="K2679" s="28" t="n">
        <v>11</v>
      </c>
      <c r="L2679" s="28" t="n">
        <v>2</v>
      </c>
      <c r="M2679" s="28" t="s">
        <v>147</v>
      </c>
      <c r="N2679" s="28" t="s">
        <v>142</v>
      </c>
      <c r="O2679" s="29" t="n">
        <v>45165</v>
      </c>
      <c r="P2679" s="28" t="n">
        <f aca="false">ROUNDDOWN(($B2679-$O2679)/30,0)</f>
        <v>11</v>
      </c>
      <c r="Q2679" s="28" t="str">
        <f aca="false">TEXT($B2679,"yyyy-mm")</f>
        <v>2024-07</v>
      </c>
      <c r="R2679" s="28" t="n">
        <f aca="false">IF(AND($O2679&gt;=DATE(2025,1,1),$O2679&lt;=DATE(2025,4,30)),1,0)</f>
        <v>0</v>
      </c>
    </row>
    <row r="2680" customFormat="false" ht="15" hidden="false" customHeight="false" outlineLevel="0" collapsed="false">
      <c r="A2680" s="28" t="n">
        <v>285</v>
      </c>
      <c r="B2680" s="29" t="n">
        <v>45535</v>
      </c>
      <c r="C2680" s="28" t="n">
        <v>654371.48</v>
      </c>
      <c r="D2680" s="28" t="n">
        <v>0</v>
      </c>
      <c r="E2680" s="28" t="n">
        <v>0</v>
      </c>
      <c r="F2680" s="28" t="s">
        <v>345</v>
      </c>
      <c r="G2680" s="28" t="n">
        <v>0</v>
      </c>
      <c r="H2680" s="28" t="n">
        <v>0</v>
      </c>
      <c r="I2680" s="28" t="n">
        <v>0</v>
      </c>
      <c r="J2680" s="28" t="n">
        <v>184</v>
      </c>
      <c r="K2680" s="28" t="n">
        <v>11</v>
      </c>
      <c r="L2680" s="28" t="n">
        <v>2</v>
      </c>
      <c r="M2680" s="28" t="s">
        <v>147</v>
      </c>
      <c r="N2680" s="28" t="s">
        <v>142</v>
      </c>
      <c r="O2680" s="29" t="n">
        <v>45165</v>
      </c>
      <c r="P2680" s="28" t="n">
        <f aca="false">ROUNDDOWN(($B2680-$O2680)/30,0)</f>
        <v>12</v>
      </c>
      <c r="Q2680" s="28" t="str">
        <f aca="false">TEXT($B2680,"yyyy-mm")</f>
        <v>2024-08</v>
      </c>
      <c r="R2680" s="28" t="n">
        <f aca="false">IF(AND($O2680&gt;=DATE(2025,1,1),$O2680&lt;=DATE(2025,4,30)),1,0)</f>
        <v>0</v>
      </c>
    </row>
    <row r="2681" customFormat="false" ht="15" hidden="false" customHeight="false" outlineLevel="0" collapsed="false">
      <c r="A2681" s="28" t="n">
        <v>285</v>
      </c>
      <c r="B2681" s="29" t="n">
        <v>45565</v>
      </c>
      <c r="C2681" s="28" t="n">
        <v>636685.77</v>
      </c>
      <c r="D2681" s="28" t="n">
        <v>0</v>
      </c>
      <c r="E2681" s="28" t="n">
        <v>0</v>
      </c>
      <c r="F2681" s="28" t="s">
        <v>345</v>
      </c>
      <c r="G2681" s="28" t="n">
        <v>0</v>
      </c>
      <c r="H2681" s="28" t="n">
        <v>0</v>
      </c>
      <c r="I2681" s="28" t="n">
        <v>0</v>
      </c>
      <c r="J2681" s="28" t="n">
        <v>184</v>
      </c>
      <c r="K2681" s="28" t="n">
        <v>11</v>
      </c>
      <c r="L2681" s="28" t="n">
        <v>2</v>
      </c>
      <c r="M2681" s="28" t="s">
        <v>147</v>
      </c>
      <c r="N2681" s="28" t="s">
        <v>142</v>
      </c>
      <c r="O2681" s="29" t="n">
        <v>45165</v>
      </c>
      <c r="P2681" s="28" t="n">
        <f aca="false">ROUNDDOWN(($B2681-$O2681)/30,0)</f>
        <v>13</v>
      </c>
      <c r="Q2681" s="28" t="str">
        <f aca="false">TEXT($B2681,"yyyy-mm")</f>
        <v>2024-09</v>
      </c>
      <c r="R2681" s="28" t="n">
        <f aca="false">IF(AND($O2681&gt;=DATE(2025,1,1),$O2681&lt;=DATE(2025,4,30)),1,0)</f>
        <v>0</v>
      </c>
    </row>
    <row r="2682" customFormat="false" ht="15" hidden="false" customHeight="false" outlineLevel="0" collapsed="false">
      <c r="A2682" s="28" t="n">
        <v>285</v>
      </c>
      <c r="B2682" s="29" t="n">
        <v>45596</v>
      </c>
      <c r="C2682" s="28" t="n">
        <v>619000.06</v>
      </c>
      <c r="D2682" s="28" t="n">
        <v>0</v>
      </c>
      <c r="E2682" s="28" t="n">
        <v>0</v>
      </c>
      <c r="F2682" s="28" t="s">
        <v>345</v>
      </c>
      <c r="G2682" s="28" t="n">
        <v>0</v>
      </c>
      <c r="H2682" s="28" t="n">
        <v>0</v>
      </c>
      <c r="I2682" s="28" t="n">
        <v>0</v>
      </c>
      <c r="J2682" s="28" t="n">
        <v>184</v>
      </c>
      <c r="K2682" s="28" t="n">
        <v>11</v>
      </c>
      <c r="L2682" s="28" t="n">
        <v>2</v>
      </c>
      <c r="M2682" s="28" t="s">
        <v>147</v>
      </c>
      <c r="N2682" s="28" t="s">
        <v>142</v>
      </c>
      <c r="O2682" s="29" t="n">
        <v>45165</v>
      </c>
      <c r="P2682" s="28" t="n">
        <f aca="false">ROUNDDOWN(($B2682-$O2682)/30,0)</f>
        <v>14</v>
      </c>
      <c r="Q2682" s="28" t="str">
        <f aca="false">TEXT($B2682,"yyyy-mm")</f>
        <v>2024-10</v>
      </c>
      <c r="R2682" s="28" t="n">
        <f aca="false">IF(AND($O2682&gt;=DATE(2025,1,1),$O2682&lt;=DATE(2025,4,30)),1,0)</f>
        <v>0</v>
      </c>
    </row>
    <row r="2683" customFormat="false" ht="15" hidden="false" customHeight="false" outlineLevel="0" collapsed="false">
      <c r="A2683" s="28" t="n">
        <v>285</v>
      </c>
      <c r="B2683" s="29" t="n">
        <v>45626</v>
      </c>
      <c r="C2683" s="28" t="n">
        <v>601314.35</v>
      </c>
      <c r="D2683" s="28" t="n">
        <v>0</v>
      </c>
      <c r="E2683" s="28" t="n">
        <v>0</v>
      </c>
      <c r="F2683" s="28" t="s">
        <v>345</v>
      </c>
      <c r="G2683" s="28" t="n">
        <v>0</v>
      </c>
      <c r="H2683" s="28" t="n">
        <v>0</v>
      </c>
      <c r="I2683" s="28" t="n">
        <v>0</v>
      </c>
      <c r="J2683" s="28" t="n">
        <v>184</v>
      </c>
      <c r="K2683" s="28" t="n">
        <v>11</v>
      </c>
      <c r="L2683" s="28" t="n">
        <v>2</v>
      </c>
      <c r="M2683" s="28" t="s">
        <v>147</v>
      </c>
      <c r="N2683" s="28" t="s">
        <v>142</v>
      </c>
      <c r="O2683" s="29" t="n">
        <v>45165</v>
      </c>
      <c r="P2683" s="28" t="n">
        <f aca="false">ROUNDDOWN(($B2683-$O2683)/30,0)</f>
        <v>15</v>
      </c>
      <c r="Q2683" s="28" t="str">
        <f aca="false">TEXT($B2683,"yyyy-mm")</f>
        <v>2024-11</v>
      </c>
      <c r="R2683" s="28" t="n">
        <f aca="false">IF(AND($O2683&gt;=DATE(2025,1,1),$O2683&lt;=DATE(2025,4,30)),1,0)</f>
        <v>0</v>
      </c>
    </row>
    <row r="2684" customFormat="false" ht="15" hidden="false" customHeight="false" outlineLevel="0" collapsed="false">
      <c r="A2684" s="28" t="n">
        <v>285</v>
      </c>
      <c r="B2684" s="29" t="n">
        <v>45657</v>
      </c>
      <c r="C2684" s="28" t="n">
        <v>583628.64</v>
      </c>
      <c r="D2684" s="28" t="n">
        <v>0</v>
      </c>
      <c r="E2684" s="28" t="n">
        <v>0</v>
      </c>
      <c r="F2684" s="28" t="s">
        <v>345</v>
      </c>
      <c r="G2684" s="28" t="n">
        <v>0</v>
      </c>
      <c r="H2684" s="28" t="n">
        <v>0</v>
      </c>
      <c r="I2684" s="28" t="n">
        <v>0</v>
      </c>
      <c r="J2684" s="28" t="n">
        <v>184</v>
      </c>
      <c r="K2684" s="28" t="n">
        <v>11</v>
      </c>
      <c r="L2684" s="28" t="n">
        <v>2</v>
      </c>
      <c r="M2684" s="28" t="s">
        <v>147</v>
      </c>
      <c r="N2684" s="28" t="s">
        <v>142</v>
      </c>
      <c r="O2684" s="29" t="n">
        <v>45165</v>
      </c>
      <c r="P2684" s="28" t="n">
        <f aca="false">ROUNDDOWN(($B2684-$O2684)/30,0)</f>
        <v>16</v>
      </c>
      <c r="Q2684" s="28" t="str">
        <f aca="false">TEXT($B2684,"yyyy-mm")</f>
        <v>2024-12</v>
      </c>
      <c r="R2684" s="28" t="n">
        <f aca="false">IF(AND($O2684&gt;=DATE(2025,1,1),$O2684&lt;=DATE(2025,4,30)),1,0)</f>
        <v>0</v>
      </c>
    </row>
    <row r="2685" customFormat="false" ht="15" hidden="false" customHeight="false" outlineLevel="0" collapsed="false">
      <c r="A2685" s="28" t="n">
        <v>285</v>
      </c>
      <c r="B2685" s="29" t="n">
        <v>45688</v>
      </c>
      <c r="C2685" s="28" t="n">
        <v>565942.93</v>
      </c>
      <c r="D2685" s="28" t="n">
        <v>0</v>
      </c>
      <c r="E2685" s="28" t="n">
        <v>0</v>
      </c>
      <c r="F2685" s="28" t="s">
        <v>345</v>
      </c>
      <c r="G2685" s="28" t="n">
        <v>0</v>
      </c>
      <c r="H2685" s="28" t="n">
        <v>0</v>
      </c>
      <c r="I2685" s="28" t="n">
        <v>0</v>
      </c>
      <c r="J2685" s="28" t="n">
        <v>184</v>
      </c>
      <c r="K2685" s="28" t="n">
        <v>11</v>
      </c>
      <c r="L2685" s="28" t="n">
        <v>2</v>
      </c>
      <c r="M2685" s="28" t="s">
        <v>147</v>
      </c>
      <c r="N2685" s="28" t="s">
        <v>142</v>
      </c>
      <c r="O2685" s="29" t="n">
        <v>45165</v>
      </c>
      <c r="P2685" s="28" t="n">
        <f aca="false">ROUNDDOWN(($B2685-$O2685)/30,0)</f>
        <v>17</v>
      </c>
      <c r="Q2685" s="28" t="str">
        <f aca="false">TEXT($B2685,"yyyy-mm")</f>
        <v>2025-01</v>
      </c>
      <c r="R2685" s="28" t="n">
        <f aca="false">IF(AND($O2685&gt;=DATE(2025,1,1),$O2685&lt;=DATE(2025,4,30)),1,0)</f>
        <v>0</v>
      </c>
    </row>
    <row r="2686" customFormat="false" ht="15" hidden="false" customHeight="false" outlineLevel="0" collapsed="false">
      <c r="A2686" s="28" t="n">
        <v>285</v>
      </c>
      <c r="B2686" s="29" t="n">
        <v>45716</v>
      </c>
      <c r="C2686" s="28" t="n">
        <v>548257.22</v>
      </c>
      <c r="D2686" s="28" t="n">
        <v>0</v>
      </c>
      <c r="E2686" s="28" t="n">
        <v>0</v>
      </c>
      <c r="F2686" s="28" t="s">
        <v>345</v>
      </c>
      <c r="G2686" s="28" t="n">
        <v>0</v>
      </c>
      <c r="H2686" s="28" t="n">
        <v>0</v>
      </c>
      <c r="I2686" s="28" t="n">
        <v>0</v>
      </c>
      <c r="J2686" s="28" t="n">
        <v>184</v>
      </c>
      <c r="K2686" s="28" t="n">
        <v>11</v>
      </c>
      <c r="L2686" s="28" t="n">
        <v>2</v>
      </c>
      <c r="M2686" s="28" t="s">
        <v>147</v>
      </c>
      <c r="N2686" s="28" t="s">
        <v>142</v>
      </c>
      <c r="O2686" s="29" t="n">
        <v>45165</v>
      </c>
      <c r="P2686" s="28" t="n">
        <f aca="false">ROUNDDOWN(($B2686-$O2686)/30,0)</f>
        <v>18</v>
      </c>
      <c r="Q2686" s="28" t="str">
        <f aca="false">TEXT($B2686,"yyyy-mm")</f>
        <v>2025-02</v>
      </c>
      <c r="R2686" s="28" t="n">
        <f aca="false">IF(AND($O2686&gt;=DATE(2025,1,1),$O2686&lt;=DATE(2025,4,30)),1,0)</f>
        <v>0</v>
      </c>
    </row>
    <row r="2687" customFormat="false" ht="15" hidden="false" customHeight="false" outlineLevel="0" collapsed="false">
      <c r="A2687" s="28" t="n">
        <v>285</v>
      </c>
      <c r="B2687" s="29" t="n">
        <v>45747</v>
      </c>
      <c r="C2687" s="28" t="n">
        <v>530571.51</v>
      </c>
      <c r="D2687" s="28" t="n">
        <v>0</v>
      </c>
      <c r="E2687" s="28" t="n">
        <v>0</v>
      </c>
      <c r="F2687" s="28" t="s">
        <v>345</v>
      </c>
      <c r="G2687" s="28" t="n">
        <v>0</v>
      </c>
      <c r="H2687" s="28" t="n">
        <v>0</v>
      </c>
      <c r="I2687" s="28" t="n">
        <v>0</v>
      </c>
      <c r="J2687" s="28" t="n">
        <v>184</v>
      </c>
      <c r="K2687" s="28" t="n">
        <v>11</v>
      </c>
      <c r="L2687" s="28" t="n">
        <v>2</v>
      </c>
      <c r="M2687" s="28" t="s">
        <v>147</v>
      </c>
      <c r="N2687" s="28" t="s">
        <v>142</v>
      </c>
      <c r="O2687" s="29" t="n">
        <v>45165</v>
      </c>
      <c r="P2687" s="28" t="n">
        <f aca="false">ROUNDDOWN(($B2687-$O2687)/30,0)</f>
        <v>19</v>
      </c>
      <c r="Q2687" s="28" t="str">
        <f aca="false">TEXT($B2687,"yyyy-mm")</f>
        <v>2025-03</v>
      </c>
      <c r="R2687" s="28" t="n">
        <f aca="false">IF(AND($O2687&gt;=DATE(2025,1,1),$O2687&lt;=DATE(2025,4,30)),1,0)</f>
        <v>0</v>
      </c>
    </row>
    <row r="2688" customFormat="false" ht="15" hidden="false" customHeight="false" outlineLevel="0" collapsed="false">
      <c r="A2688" s="28" t="n">
        <v>285</v>
      </c>
      <c r="B2688" s="29" t="n">
        <v>45777</v>
      </c>
      <c r="C2688" s="28" t="n">
        <v>512885.8</v>
      </c>
      <c r="D2688" s="28" t="n">
        <v>0</v>
      </c>
      <c r="E2688" s="28" t="n">
        <v>0</v>
      </c>
      <c r="F2688" s="28" t="s">
        <v>345</v>
      </c>
      <c r="G2688" s="28" t="n">
        <v>0</v>
      </c>
      <c r="H2688" s="28" t="n">
        <v>0</v>
      </c>
      <c r="I2688" s="28" t="n">
        <v>0</v>
      </c>
      <c r="J2688" s="28" t="n">
        <v>184</v>
      </c>
      <c r="K2688" s="28" t="n">
        <v>11</v>
      </c>
      <c r="L2688" s="28" t="n">
        <v>2</v>
      </c>
      <c r="M2688" s="28" t="s">
        <v>147</v>
      </c>
      <c r="N2688" s="28" t="s">
        <v>142</v>
      </c>
      <c r="O2688" s="29" t="n">
        <v>45165</v>
      </c>
      <c r="P2688" s="28" t="n">
        <f aca="false">ROUNDDOWN(($B2688-$O2688)/30,0)</f>
        <v>20</v>
      </c>
      <c r="Q2688" s="28" t="str">
        <f aca="false">TEXT($B2688,"yyyy-mm")</f>
        <v>2025-04</v>
      </c>
      <c r="R2688" s="28" t="n">
        <f aca="false">IF(AND($O2688&gt;=DATE(2025,1,1),$O2688&lt;=DATE(2025,4,30)),1,0)</f>
        <v>0</v>
      </c>
    </row>
    <row r="2689" customFormat="false" ht="15" hidden="false" customHeight="false" outlineLevel="0" collapsed="false">
      <c r="A2689" s="28" t="n">
        <v>285</v>
      </c>
      <c r="B2689" s="29" t="n">
        <v>45808</v>
      </c>
      <c r="C2689" s="28" t="n">
        <v>495200.09</v>
      </c>
      <c r="D2689" s="28" t="n">
        <v>0</v>
      </c>
      <c r="E2689" s="28" t="n">
        <v>0</v>
      </c>
      <c r="F2689" s="28" t="s">
        <v>345</v>
      </c>
      <c r="G2689" s="28" t="n">
        <v>0</v>
      </c>
      <c r="H2689" s="28" t="n">
        <v>0</v>
      </c>
      <c r="I2689" s="28" t="n">
        <v>0</v>
      </c>
      <c r="J2689" s="28" t="n">
        <v>184</v>
      </c>
      <c r="K2689" s="28" t="n">
        <v>11</v>
      </c>
      <c r="L2689" s="28" t="n">
        <v>2</v>
      </c>
      <c r="M2689" s="28" t="s">
        <v>147</v>
      </c>
      <c r="N2689" s="28" t="s">
        <v>142</v>
      </c>
      <c r="O2689" s="29" t="n">
        <v>45165</v>
      </c>
      <c r="P2689" s="28" t="n">
        <f aca="false">ROUNDDOWN(($B2689-$O2689)/30,0)</f>
        <v>21</v>
      </c>
      <c r="Q2689" s="28" t="str">
        <f aca="false">TEXT($B2689,"yyyy-mm")</f>
        <v>2025-05</v>
      </c>
      <c r="R2689" s="28" t="n">
        <f aca="false">IF(AND($O2689&gt;=DATE(2025,1,1),$O2689&lt;=DATE(2025,4,30)),1,0)</f>
        <v>0</v>
      </c>
    </row>
    <row r="2690" customFormat="false" ht="15" hidden="false" customHeight="false" outlineLevel="0" collapsed="false">
      <c r="A2690" s="28" t="n">
        <v>285</v>
      </c>
      <c r="B2690" s="29" t="n">
        <v>45838</v>
      </c>
      <c r="C2690" s="28" t="n">
        <v>477514.38</v>
      </c>
      <c r="D2690" s="28" t="n">
        <v>0</v>
      </c>
      <c r="E2690" s="28" t="n">
        <v>0</v>
      </c>
      <c r="F2690" s="28" t="s">
        <v>345</v>
      </c>
      <c r="G2690" s="28" t="n">
        <v>0</v>
      </c>
      <c r="H2690" s="28" t="n">
        <v>0</v>
      </c>
      <c r="I2690" s="28" t="n">
        <v>0</v>
      </c>
      <c r="J2690" s="28" t="n">
        <v>184</v>
      </c>
      <c r="K2690" s="28" t="n">
        <v>11</v>
      </c>
      <c r="L2690" s="28" t="n">
        <v>2</v>
      </c>
      <c r="M2690" s="28" t="s">
        <v>147</v>
      </c>
      <c r="N2690" s="28" t="s">
        <v>142</v>
      </c>
      <c r="O2690" s="29" t="n">
        <v>45165</v>
      </c>
      <c r="P2690" s="28" t="n">
        <f aca="false">ROUNDDOWN(($B2690-$O2690)/30,0)</f>
        <v>22</v>
      </c>
      <c r="Q2690" s="28" t="str">
        <f aca="false">TEXT($B2690,"yyyy-mm")</f>
        <v>2025-06</v>
      </c>
      <c r="R2690" s="28" t="n">
        <f aca="false">IF(AND($O2690&gt;=DATE(2025,1,1),$O2690&lt;=DATE(2025,4,30)),1,0)</f>
        <v>0</v>
      </c>
    </row>
    <row r="2691" customFormat="false" ht="15" hidden="false" customHeight="false" outlineLevel="0" collapsed="false">
      <c r="A2691" s="28" t="n">
        <v>285</v>
      </c>
      <c r="B2691" s="29" t="n">
        <v>45869</v>
      </c>
      <c r="C2691" s="28" t="n">
        <v>459828.67</v>
      </c>
      <c r="D2691" s="28" t="n">
        <v>0</v>
      </c>
      <c r="E2691" s="28" t="n">
        <v>0</v>
      </c>
      <c r="F2691" s="28" t="s">
        <v>345</v>
      </c>
      <c r="G2691" s="28" t="n">
        <v>0</v>
      </c>
      <c r="H2691" s="28" t="n">
        <v>0</v>
      </c>
      <c r="I2691" s="28" t="n">
        <v>0</v>
      </c>
      <c r="J2691" s="28" t="n">
        <v>184</v>
      </c>
      <c r="K2691" s="28" t="n">
        <v>11</v>
      </c>
      <c r="L2691" s="28" t="n">
        <v>2</v>
      </c>
      <c r="M2691" s="28" t="s">
        <v>147</v>
      </c>
      <c r="N2691" s="28" t="s">
        <v>142</v>
      </c>
      <c r="O2691" s="29" t="n">
        <v>45165</v>
      </c>
      <c r="P2691" s="28" t="n">
        <f aca="false">ROUNDDOWN(($B2691-$O2691)/30,0)</f>
        <v>23</v>
      </c>
      <c r="Q2691" s="28" t="str">
        <f aca="false">TEXT($B2691,"yyyy-mm")</f>
        <v>2025-07</v>
      </c>
      <c r="R2691" s="28" t="n">
        <f aca="false">IF(AND($O2691&gt;=DATE(2025,1,1),$O2691&lt;=DATE(2025,4,30)),1,0)</f>
        <v>0</v>
      </c>
    </row>
    <row r="2692" customFormat="false" ht="15" hidden="false" customHeight="false" outlineLevel="0" collapsed="false">
      <c r="A2692" s="28" t="n">
        <v>285</v>
      </c>
      <c r="B2692" s="29" t="n">
        <v>45900</v>
      </c>
      <c r="C2692" s="28" t="n">
        <v>442142.96</v>
      </c>
      <c r="D2692" s="28" t="n">
        <v>0</v>
      </c>
      <c r="E2692" s="28" t="n">
        <v>0</v>
      </c>
      <c r="F2692" s="28" t="s">
        <v>345</v>
      </c>
      <c r="G2692" s="28" t="n">
        <v>0</v>
      </c>
      <c r="H2692" s="28" t="n">
        <v>0</v>
      </c>
      <c r="I2692" s="28" t="n">
        <v>0</v>
      </c>
      <c r="J2692" s="28" t="n">
        <v>184</v>
      </c>
      <c r="K2692" s="28" t="n">
        <v>11</v>
      </c>
      <c r="L2692" s="28" t="n">
        <v>2</v>
      </c>
      <c r="M2692" s="28" t="s">
        <v>147</v>
      </c>
      <c r="N2692" s="28" t="s">
        <v>142</v>
      </c>
      <c r="O2692" s="29" t="n">
        <v>45165</v>
      </c>
      <c r="P2692" s="28" t="n">
        <f aca="false">ROUNDDOWN(($B2692-$O2692)/30,0)</f>
        <v>24</v>
      </c>
      <c r="Q2692" s="28" t="str">
        <f aca="false">TEXT($B2692,"yyyy-mm")</f>
        <v>2025-08</v>
      </c>
      <c r="R2692" s="28" t="n">
        <f aca="false">IF(AND($O2692&gt;=DATE(2025,1,1),$O2692&lt;=DATE(2025,4,30)),1,0)</f>
        <v>0</v>
      </c>
    </row>
    <row r="2693" customFormat="false" ht="15" hidden="false" customHeight="false" outlineLevel="0" collapsed="false">
      <c r="A2693" s="28" t="n">
        <v>285</v>
      </c>
      <c r="B2693" s="29" t="n">
        <v>45930</v>
      </c>
      <c r="C2693" s="28" t="n">
        <v>424457.25</v>
      </c>
      <c r="D2693" s="28" t="n">
        <v>0</v>
      </c>
      <c r="E2693" s="28" t="n">
        <v>0</v>
      </c>
      <c r="F2693" s="28" t="s">
        <v>345</v>
      </c>
      <c r="G2693" s="28" t="n">
        <v>0</v>
      </c>
      <c r="H2693" s="28" t="n">
        <v>0</v>
      </c>
      <c r="I2693" s="28" t="n">
        <v>0</v>
      </c>
      <c r="J2693" s="28" t="n">
        <v>184</v>
      </c>
      <c r="K2693" s="28" t="n">
        <v>11</v>
      </c>
      <c r="L2693" s="28" t="n">
        <v>2</v>
      </c>
      <c r="M2693" s="28" t="s">
        <v>147</v>
      </c>
      <c r="N2693" s="28" t="s">
        <v>142</v>
      </c>
      <c r="O2693" s="29" t="n">
        <v>45165</v>
      </c>
      <c r="P2693" s="28" t="n">
        <f aca="false">ROUNDDOWN(($B2693-$O2693)/30,0)</f>
        <v>25</v>
      </c>
      <c r="Q2693" s="28" t="str">
        <f aca="false">TEXT($B2693,"yyyy-mm")</f>
        <v>2025-09</v>
      </c>
      <c r="R2693" s="28" t="n">
        <f aca="false">IF(AND($O2693&gt;=DATE(2025,1,1),$O2693&lt;=DATE(2025,4,30)),1,0)</f>
        <v>0</v>
      </c>
    </row>
    <row r="2694" customFormat="false" ht="15" hidden="false" customHeight="false" outlineLevel="0" collapsed="false">
      <c r="A2694" s="28" t="n">
        <v>285</v>
      </c>
      <c r="B2694" s="29" t="n">
        <v>45961</v>
      </c>
      <c r="C2694" s="28" t="n">
        <v>406771.54</v>
      </c>
      <c r="D2694" s="28" t="n">
        <v>0</v>
      </c>
      <c r="E2694" s="28" t="n">
        <v>0</v>
      </c>
      <c r="F2694" s="28" t="s">
        <v>345</v>
      </c>
      <c r="G2694" s="28" t="n">
        <v>0</v>
      </c>
      <c r="H2694" s="28" t="n">
        <v>0</v>
      </c>
      <c r="I2694" s="28" t="n">
        <v>0</v>
      </c>
      <c r="J2694" s="28" t="n">
        <v>184</v>
      </c>
      <c r="K2694" s="28" t="n">
        <v>11</v>
      </c>
      <c r="L2694" s="28" t="n">
        <v>2</v>
      </c>
      <c r="M2694" s="28" t="s">
        <v>147</v>
      </c>
      <c r="N2694" s="28" t="s">
        <v>142</v>
      </c>
      <c r="O2694" s="29" t="n">
        <v>45165</v>
      </c>
      <c r="P2694" s="28" t="n">
        <f aca="false">ROUNDDOWN(($B2694-$O2694)/30,0)</f>
        <v>26</v>
      </c>
      <c r="Q2694" s="28" t="str">
        <f aca="false">TEXT($B2694,"yyyy-mm")</f>
        <v>2025-10</v>
      </c>
      <c r="R2694" s="28" t="n">
        <f aca="false">IF(AND($O2694&gt;=DATE(2025,1,1),$O2694&lt;=DATE(2025,4,30)),1,0)</f>
        <v>0</v>
      </c>
    </row>
    <row r="2695" customFormat="false" ht="15" hidden="false" customHeight="false" outlineLevel="0" collapsed="false">
      <c r="A2695" s="28" t="n">
        <v>285</v>
      </c>
      <c r="B2695" s="29" t="n">
        <v>45991</v>
      </c>
      <c r="C2695" s="28" t="n">
        <v>389085.83</v>
      </c>
      <c r="D2695" s="28" t="n">
        <v>0</v>
      </c>
      <c r="E2695" s="28" t="n">
        <v>0</v>
      </c>
      <c r="F2695" s="28" t="s">
        <v>345</v>
      </c>
      <c r="G2695" s="28" t="n">
        <v>0</v>
      </c>
      <c r="H2695" s="28" t="n">
        <v>0</v>
      </c>
      <c r="I2695" s="28" t="n">
        <v>0</v>
      </c>
      <c r="J2695" s="28" t="n">
        <v>184</v>
      </c>
      <c r="K2695" s="28" t="n">
        <v>11</v>
      </c>
      <c r="L2695" s="28" t="n">
        <v>2</v>
      </c>
      <c r="M2695" s="28" t="s">
        <v>147</v>
      </c>
      <c r="N2695" s="28" t="s">
        <v>142</v>
      </c>
      <c r="O2695" s="29" t="n">
        <v>45165</v>
      </c>
      <c r="P2695" s="28" t="n">
        <f aca="false">ROUNDDOWN(($B2695-$O2695)/30,0)</f>
        <v>27</v>
      </c>
      <c r="Q2695" s="28" t="str">
        <f aca="false">TEXT($B2695,"yyyy-mm")</f>
        <v>2025-11</v>
      </c>
      <c r="R2695" s="28" t="n">
        <f aca="false">IF(AND($O2695&gt;=DATE(2025,1,1),$O2695&lt;=DATE(2025,4,30)),1,0)</f>
        <v>0</v>
      </c>
    </row>
    <row r="2696" customFormat="false" ht="15" hidden="false" customHeight="false" outlineLevel="0" collapsed="false">
      <c r="A2696" s="28" t="n">
        <v>285</v>
      </c>
      <c r="B2696" s="29" t="n">
        <v>46022</v>
      </c>
      <c r="C2696" s="28" t="n">
        <v>371400.12</v>
      </c>
      <c r="D2696" s="28" t="n">
        <v>0</v>
      </c>
      <c r="E2696" s="28" t="n">
        <v>0</v>
      </c>
      <c r="F2696" s="28" t="s">
        <v>345</v>
      </c>
      <c r="G2696" s="28" t="n">
        <v>0</v>
      </c>
      <c r="H2696" s="28" t="n">
        <v>0</v>
      </c>
      <c r="I2696" s="28" t="n">
        <v>0</v>
      </c>
      <c r="J2696" s="28" t="n">
        <v>184</v>
      </c>
      <c r="K2696" s="28" t="n">
        <v>11</v>
      </c>
      <c r="L2696" s="28" t="n">
        <v>2</v>
      </c>
      <c r="M2696" s="28" t="s">
        <v>147</v>
      </c>
      <c r="N2696" s="28" t="s">
        <v>142</v>
      </c>
      <c r="O2696" s="29" t="n">
        <v>45165</v>
      </c>
      <c r="P2696" s="28" t="n">
        <f aca="false">ROUNDDOWN(($B2696-$O2696)/30,0)</f>
        <v>28</v>
      </c>
      <c r="Q2696" s="28" t="str">
        <f aca="false">TEXT($B2696,"yyyy-mm")</f>
        <v>2025-12</v>
      </c>
      <c r="R2696" s="28" t="n">
        <f aca="false">IF(AND($O2696&gt;=DATE(2025,1,1),$O2696&lt;=DATE(2025,4,30)),1,0)</f>
        <v>0</v>
      </c>
    </row>
    <row r="2697" customFormat="false" ht="15" hidden="false" customHeight="false" outlineLevel="0" collapsed="false">
      <c r="A2697" s="28" t="n">
        <v>285</v>
      </c>
      <c r="B2697" s="29" t="n">
        <v>46053</v>
      </c>
      <c r="C2697" s="28" t="n">
        <v>353714.41</v>
      </c>
      <c r="D2697" s="28" t="n">
        <v>0</v>
      </c>
      <c r="E2697" s="28" t="n">
        <v>0</v>
      </c>
      <c r="F2697" s="28" t="s">
        <v>345</v>
      </c>
      <c r="G2697" s="28" t="n">
        <v>0</v>
      </c>
      <c r="H2697" s="28" t="n">
        <v>0</v>
      </c>
      <c r="I2697" s="28" t="n">
        <v>0</v>
      </c>
      <c r="J2697" s="28" t="n">
        <v>184</v>
      </c>
      <c r="K2697" s="28" t="n">
        <v>11</v>
      </c>
      <c r="L2697" s="28" t="n">
        <v>2</v>
      </c>
      <c r="M2697" s="28" t="s">
        <v>147</v>
      </c>
      <c r="N2697" s="28" t="s">
        <v>142</v>
      </c>
      <c r="O2697" s="29" t="n">
        <v>45165</v>
      </c>
      <c r="P2697" s="28" t="n">
        <f aca="false">ROUNDDOWN(($B2697-$O2697)/30,0)</f>
        <v>29</v>
      </c>
      <c r="Q2697" s="28" t="str">
        <f aca="false">TEXT($B2697,"yyyy-mm")</f>
        <v>2026-01</v>
      </c>
      <c r="R2697" s="28" t="n">
        <f aca="false">IF(AND($O2697&gt;=DATE(2025,1,1),$O2697&lt;=DATE(2025,4,30)),1,0)</f>
        <v>0</v>
      </c>
    </row>
    <row r="2698" customFormat="false" ht="15" hidden="false" customHeight="false" outlineLevel="0" collapsed="false">
      <c r="A2698" s="28" t="n">
        <v>285</v>
      </c>
      <c r="B2698" s="29" t="n">
        <v>46081</v>
      </c>
      <c r="C2698" s="28" t="n">
        <v>336028.7</v>
      </c>
      <c r="D2698" s="28" t="n">
        <v>0</v>
      </c>
      <c r="E2698" s="28" t="n">
        <v>0</v>
      </c>
      <c r="F2698" s="28" t="s">
        <v>345</v>
      </c>
      <c r="G2698" s="28" t="n">
        <v>0</v>
      </c>
      <c r="H2698" s="28" t="n">
        <v>0</v>
      </c>
      <c r="I2698" s="28" t="n">
        <v>0</v>
      </c>
      <c r="J2698" s="28" t="n">
        <v>184</v>
      </c>
      <c r="K2698" s="28" t="n">
        <v>11</v>
      </c>
      <c r="L2698" s="28" t="n">
        <v>2</v>
      </c>
      <c r="M2698" s="28" t="s">
        <v>147</v>
      </c>
      <c r="N2698" s="28" t="s">
        <v>142</v>
      </c>
      <c r="O2698" s="29" t="n">
        <v>45165</v>
      </c>
      <c r="P2698" s="28" t="n">
        <f aca="false">ROUNDDOWN(($B2698-$O2698)/30,0)</f>
        <v>30</v>
      </c>
      <c r="Q2698" s="28" t="str">
        <f aca="false">TEXT($B2698,"yyyy-mm")</f>
        <v>2026-02</v>
      </c>
      <c r="R2698" s="28" t="n">
        <f aca="false">IF(AND($O2698&gt;=DATE(2025,1,1),$O2698&lt;=DATE(2025,4,30)),1,0)</f>
        <v>0</v>
      </c>
    </row>
    <row r="2699" customFormat="false" ht="15" hidden="false" customHeight="false" outlineLevel="0" collapsed="false">
      <c r="A2699" s="28" t="n">
        <v>285</v>
      </c>
      <c r="B2699" s="29" t="n">
        <v>46112</v>
      </c>
      <c r="C2699" s="28" t="n">
        <v>318342.99</v>
      </c>
      <c r="D2699" s="28" t="n">
        <v>0</v>
      </c>
      <c r="E2699" s="28" t="n">
        <v>0</v>
      </c>
      <c r="F2699" s="28" t="s">
        <v>345</v>
      </c>
      <c r="G2699" s="28" t="n">
        <v>0</v>
      </c>
      <c r="H2699" s="28" t="n">
        <v>0</v>
      </c>
      <c r="I2699" s="28" t="n">
        <v>0</v>
      </c>
      <c r="J2699" s="28" t="n">
        <v>184</v>
      </c>
      <c r="K2699" s="28" t="n">
        <v>11</v>
      </c>
      <c r="L2699" s="28" t="n">
        <v>2</v>
      </c>
      <c r="M2699" s="28" t="s">
        <v>147</v>
      </c>
      <c r="N2699" s="28" t="s">
        <v>142</v>
      </c>
      <c r="O2699" s="29" t="n">
        <v>45165</v>
      </c>
      <c r="P2699" s="28" t="n">
        <f aca="false">ROUNDDOWN(($B2699-$O2699)/30,0)</f>
        <v>31</v>
      </c>
      <c r="Q2699" s="28" t="str">
        <f aca="false">TEXT($B2699,"yyyy-mm")</f>
        <v>2026-03</v>
      </c>
      <c r="R2699" s="28" t="n">
        <f aca="false">IF(AND($O2699&gt;=DATE(2025,1,1),$O2699&lt;=DATE(2025,4,30)),1,0)</f>
        <v>0</v>
      </c>
    </row>
    <row r="2700" customFormat="false" ht="15" hidden="false" customHeight="false" outlineLevel="0" collapsed="false">
      <c r="A2700" s="28" t="n">
        <v>285</v>
      </c>
      <c r="B2700" s="29" t="n">
        <v>46142</v>
      </c>
      <c r="C2700" s="28" t="n">
        <v>300657.28</v>
      </c>
      <c r="D2700" s="28" t="n">
        <v>0</v>
      </c>
      <c r="E2700" s="28" t="n">
        <v>0</v>
      </c>
      <c r="F2700" s="28" t="s">
        <v>345</v>
      </c>
      <c r="G2700" s="28" t="n">
        <v>0</v>
      </c>
      <c r="H2700" s="28" t="n">
        <v>0</v>
      </c>
      <c r="I2700" s="28" t="n">
        <v>0</v>
      </c>
      <c r="J2700" s="28" t="n">
        <v>184</v>
      </c>
      <c r="K2700" s="28" t="n">
        <v>11</v>
      </c>
      <c r="L2700" s="28" t="n">
        <v>2</v>
      </c>
      <c r="M2700" s="28" t="s">
        <v>147</v>
      </c>
      <c r="N2700" s="28" t="s">
        <v>142</v>
      </c>
      <c r="O2700" s="29" t="n">
        <v>45165</v>
      </c>
      <c r="P2700" s="28" t="n">
        <f aca="false">ROUNDDOWN(($B2700-$O2700)/30,0)</f>
        <v>32</v>
      </c>
      <c r="Q2700" s="28" t="str">
        <f aca="false">TEXT($B2700,"yyyy-mm")</f>
        <v>2026-04</v>
      </c>
      <c r="R2700" s="28" t="n">
        <f aca="false">IF(AND($O2700&gt;=DATE(2025,1,1),$O2700&lt;=DATE(2025,4,30)),1,0)</f>
        <v>0</v>
      </c>
    </row>
    <row r="2701" customFormat="false" ht="15" hidden="false" customHeight="false" outlineLevel="0" collapsed="false">
      <c r="A2701" s="28" t="n">
        <v>285</v>
      </c>
      <c r="B2701" s="29" t="n">
        <v>46173</v>
      </c>
      <c r="C2701" s="28" t="n">
        <v>282971.57</v>
      </c>
      <c r="D2701" s="28" t="n">
        <v>0</v>
      </c>
      <c r="E2701" s="28" t="n">
        <v>0</v>
      </c>
      <c r="F2701" s="28" t="s">
        <v>345</v>
      </c>
      <c r="G2701" s="28" t="n">
        <v>0</v>
      </c>
      <c r="H2701" s="28" t="n">
        <v>0</v>
      </c>
      <c r="I2701" s="28" t="n">
        <v>0</v>
      </c>
      <c r="J2701" s="28" t="n">
        <v>184</v>
      </c>
      <c r="K2701" s="28" t="n">
        <v>11</v>
      </c>
      <c r="L2701" s="28" t="n">
        <v>2</v>
      </c>
      <c r="M2701" s="28" t="s">
        <v>147</v>
      </c>
      <c r="N2701" s="28" t="s">
        <v>142</v>
      </c>
      <c r="O2701" s="29" t="n">
        <v>45165</v>
      </c>
      <c r="P2701" s="28" t="n">
        <f aca="false">ROUNDDOWN(($B2701-$O2701)/30,0)</f>
        <v>33</v>
      </c>
      <c r="Q2701" s="28" t="str">
        <f aca="false">TEXT($B2701,"yyyy-mm")</f>
        <v>2026-05</v>
      </c>
      <c r="R2701" s="28" t="n">
        <f aca="false">IF(AND($O2701&gt;=DATE(2025,1,1),$O2701&lt;=DATE(2025,4,30)),1,0)</f>
        <v>0</v>
      </c>
    </row>
    <row r="2702" customFormat="false" ht="15" hidden="false" customHeight="false" outlineLevel="0" collapsed="false">
      <c r="A2702" s="28" t="n">
        <v>285</v>
      </c>
      <c r="B2702" s="29" t="n">
        <v>46203</v>
      </c>
      <c r="C2702" s="28" t="n">
        <v>265285.86</v>
      </c>
      <c r="D2702" s="28" t="n">
        <v>0</v>
      </c>
      <c r="E2702" s="28" t="n">
        <v>0</v>
      </c>
      <c r="F2702" s="28" t="s">
        <v>345</v>
      </c>
      <c r="G2702" s="28" t="n">
        <v>0</v>
      </c>
      <c r="H2702" s="28" t="n">
        <v>0</v>
      </c>
      <c r="I2702" s="28" t="n">
        <v>0</v>
      </c>
      <c r="J2702" s="28" t="n">
        <v>184</v>
      </c>
      <c r="K2702" s="28" t="n">
        <v>11</v>
      </c>
      <c r="L2702" s="28" t="n">
        <v>2</v>
      </c>
      <c r="M2702" s="28" t="s">
        <v>147</v>
      </c>
      <c r="N2702" s="28" t="s">
        <v>142</v>
      </c>
      <c r="O2702" s="29" t="n">
        <v>45165</v>
      </c>
      <c r="P2702" s="28" t="n">
        <f aca="false">ROUNDDOWN(($B2702-$O2702)/30,0)</f>
        <v>34</v>
      </c>
      <c r="Q2702" s="28" t="str">
        <f aca="false">TEXT($B2702,"yyyy-mm")</f>
        <v>2026-06</v>
      </c>
      <c r="R2702" s="28" t="n">
        <f aca="false">IF(AND($O2702&gt;=DATE(2025,1,1),$O2702&lt;=DATE(2025,4,30)),1,0)</f>
        <v>0</v>
      </c>
    </row>
    <row r="2703" customFormat="false" ht="15" hidden="false" customHeight="false" outlineLevel="0" collapsed="false">
      <c r="A2703" s="28" t="n">
        <v>285</v>
      </c>
      <c r="B2703" s="29" t="n">
        <v>46234</v>
      </c>
      <c r="C2703" s="28" t="n">
        <v>247600.15</v>
      </c>
      <c r="D2703" s="28" t="n">
        <v>0</v>
      </c>
      <c r="E2703" s="28" t="n">
        <v>0</v>
      </c>
      <c r="F2703" s="28" t="s">
        <v>345</v>
      </c>
      <c r="G2703" s="28" t="n">
        <v>0</v>
      </c>
      <c r="H2703" s="28" t="n">
        <v>0</v>
      </c>
      <c r="I2703" s="28" t="n">
        <v>0</v>
      </c>
      <c r="J2703" s="28" t="n">
        <v>184</v>
      </c>
      <c r="K2703" s="28" t="n">
        <v>11</v>
      </c>
      <c r="L2703" s="28" t="n">
        <v>2</v>
      </c>
      <c r="M2703" s="28" t="s">
        <v>147</v>
      </c>
      <c r="N2703" s="28" t="s">
        <v>142</v>
      </c>
      <c r="O2703" s="29" t="n">
        <v>45165</v>
      </c>
      <c r="P2703" s="28" t="n">
        <f aca="false">ROUNDDOWN(($B2703-$O2703)/30,0)</f>
        <v>35</v>
      </c>
      <c r="Q2703" s="28" t="str">
        <f aca="false">TEXT($B2703,"yyyy-mm")</f>
        <v>2026-07</v>
      </c>
      <c r="R2703" s="28" t="n">
        <f aca="false">IF(AND($O2703&gt;=DATE(2025,1,1),$O2703&lt;=DATE(2025,4,30)),1,0)</f>
        <v>0</v>
      </c>
    </row>
    <row r="2704" customFormat="false" ht="15" hidden="false" customHeight="false" outlineLevel="0" collapsed="false">
      <c r="A2704" s="28" t="n">
        <v>285</v>
      </c>
      <c r="B2704" s="29" t="n">
        <v>46265</v>
      </c>
      <c r="C2704" s="28" t="n">
        <v>229914.44</v>
      </c>
      <c r="D2704" s="28" t="n">
        <v>0</v>
      </c>
      <c r="E2704" s="28" t="n">
        <v>0</v>
      </c>
      <c r="F2704" s="28" t="s">
        <v>345</v>
      </c>
      <c r="G2704" s="28" t="n">
        <v>0</v>
      </c>
      <c r="H2704" s="28" t="n">
        <v>0</v>
      </c>
      <c r="I2704" s="28" t="n">
        <v>0</v>
      </c>
      <c r="J2704" s="28" t="n">
        <v>184</v>
      </c>
      <c r="K2704" s="28" t="n">
        <v>11</v>
      </c>
      <c r="L2704" s="28" t="n">
        <v>2</v>
      </c>
      <c r="M2704" s="28" t="s">
        <v>147</v>
      </c>
      <c r="N2704" s="28" t="s">
        <v>142</v>
      </c>
      <c r="O2704" s="29" t="n">
        <v>45165</v>
      </c>
      <c r="P2704" s="28" t="n">
        <f aca="false">ROUNDDOWN(($B2704-$O2704)/30,0)</f>
        <v>36</v>
      </c>
      <c r="Q2704" s="28" t="str">
        <f aca="false">TEXT($B2704,"yyyy-mm")</f>
        <v>2026-08</v>
      </c>
      <c r="R2704" s="28" t="n">
        <f aca="false">IF(AND($O2704&gt;=DATE(2025,1,1),$O2704&lt;=DATE(2025,4,30)),1,0)</f>
        <v>0</v>
      </c>
    </row>
    <row r="2705" customFormat="false" ht="15" hidden="false" customHeight="false" outlineLevel="0" collapsed="false">
      <c r="A2705" s="28" t="n">
        <v>286</v>
      </c>
      <c r="B2705" s="29" t="n">
        <v>45777</v>
      </c>
      <c r="C2705" s="28" t="n">
        <v>25600</v>
      </c>
      <c r="D2705" s="28" t="n">
        <v>0</v>
      </c>
      <c r="E2705" s="28" t="n">
        <v>0</v>
      </c>
      <c r="F2705" s="28" t="s">
        <v>345</v>
      </c>
      <c r="G2705" s="28" t="n">
        <v>0</v>
      </c>
      <c r="H2705" s="28" t="n">
        <v>0</v>
      </c>
      <c r="I2705" s="28" t="n">
        <v>0</v>
      </c>
      <c r="J2705" s="28" t="n">
        <v>108</v>
      </c>
      <c r="K2705" s="28" t="n">
        <v>5</v>
      </c>
      <c r="L2705" s="28" t="n">
        <v>2</v>
      </c>
      <c r="M2705" s="28" t="s">
        <v>145</v>
      </c>
      <c r="N2705" s="28" t="s">
        <v>138</v>
      </c>
      <c r="O2705" s="29" t="n">
        <v>45775</v>
      </c>
      <c r="P2705" s="28" t="n">
        <f aca="false">ROUNDDOWN(($B2705-$O2705)/30,0)</f>
        <v>0</v>
      </c>
      <c r="Q2705" s="28" t="str">
        <f aca="false">TEXT($B2705,"yyyy-mm")</f>
        <v>2025-04</v>
      </c>
      <c r="R2705" s="28" t="n">
        <f aca="false">IF(AND($O2705&gt;=DATE(2025,1,1),$O2705&lt;=DATE(2025,4,30)),1,0)</f>
        <v>1</v>
      </c>
    </row>
    <row r="2706" customFormat="false" ht="15" hidden="false" customHeight="false" outlineLevel="0" collapsed="false">
      <c r="A2706" s="28" t="n">
        <v>286</v>
      </c>
      <c r="B2706" s="29" t="n">
        <v>45808</v>
      </c>
      <c r="C2706" s="28" t="n">
        <v>17066.67</v>
      </c>
      <c r="D2706" s="28" t="n">
        <v>0</v>
      </c>
      <c r="E2706" s="28" t="n">
        <v>0</v>
      </c>
      <c r="F2706" s="28" t="s">
        <v>345</v>
      </c>
      <c r="G2706" s="28" t="n">
        <v>0</v>
      </c>
      <c r="H2706" s="28" t="n">
        <v>0</v>
      </c>
      <c r="I2706" s="28" t="n">
        <v>0</v>
      </c>
      <c r="J2706" s="28" t="n">
        <v>108</v>
      </c>
      <c r="K2706" s="28" t="n">
        <v>5</v>
      </c>
      <c r="L2706" s="28" t="n">
        <v>2</v>
      </c>
      <c r="M2706" s="28" t="s">
        <v>145</v>
      </c>
      <c r="N2706" s="28" t="s">
        <v>138</v>
      </c>
      <c r="O2706" s="29" t="n">
        <v>45775</v>
      </c>
      <c r="P2706" s="28" t="n">
        <f aca="false">ROUNDDOWN(($B2706-$O2706)/30,0)</f>
        <v>1</v>
      </c>
      <c r="Q2706" s="28" t="str">
        <f aca="false">TEXT($B2706,"yyyy-mm")</f>
        <v>2025-05</v>
      </c>
      <c r="R2706" s="28" t="n">
        <f aca="false">IF(AND($O2706&gt;=DATE(2025,1,1),$O2706&lt;=DATE(2025,4,30)),1,0)</f>
        <v>1</v>
      </c>
    </row>
    <row r="2707" customFormat="false" ht="15" hidden="false" customHeight="false" outlineLevel="0" collapsed="false">
      <c r="A2707" s="28" t="n">
        <v>286</v>
      </c>
      <c r="B2707" s="29" t="n">
        <v>45838</v>
      </c>
      <c r="C2707" s="28" t="n">
        <v>17066.67</v>
      </c>
      <c r="D2707" s="28" t="n">
        <v>8533.33</v>
      </c>
      <c r="E2707" s="28" t="n">
        <v>2</v>
      </c>
      <c r="F2707" s="28" t="s">
        <v>346</v>
      </c>
      <c r="G2707" s="28" t="n">
        <v>0</v>
      </c>
      <c r="H2707" s="28" t="n">
        <v>0</v>
      </c>
      <c r="I2707" s="28" t="n">
        <v>0</v>
      </c>
      <c r="J2707" s="28" t="n">
        <v>108</v>
      </c>
      <c r="K2707" s="28" t="n">
        <v>5</v>
      </c>
      <c r="L2707" s="28" t="n">
        <v>2</v>
      </c>
      <c r="M2707" s="28" t="s">
        <v>145</v>
      </c>
      <c r="N2707" s="28" t="s">
        <v>138</v>
      </c>
      <c r="O2707" s="29" t="n">
        <v>45775</v>
      </c>
      <c r="P2707" s="28" t="n">
        <f aca="false">ROUNDDOWN(($B2707-$O2707)/30,0)</f>
        <v>2</v>
      </c>
      <c r="Q2707" s="28" t="str">
        <f aca="false">TEXT($B2707,"yyyy-mm")</f>
        <v>2025-06</v>
      </c>
      <c r="R2707" s="28" t="n">
        <f aca="false">IF(AND($O2707&gt;=DATE(2025,1,1),$O2707&lt;=DATE(2025,4,30)),1,0)</f>
        <v>1</v>
      </c>
    </row>
    <row r="2708" customFormat="false" ht="15" hidden="false" customHeight="false" outlineLevel="0" collapsed="false">
      <c r="A2708" s="28" t="n">
        <v>286</v>
      </c>
      <c r="B2708" s="29" t="n">
        <v>45869</v>
      </c>
      <c r="C2708" s="28" t="n">
        <v>17066.67</v>
      </c>
      <c r="D2708" s="28" t="n">
        <v>17066.66</v>
      </c>
      <c r="E2708" s="28" t="n">
        <v>33</v>
      </c>
      <c r="F2708" s="28" t="s">
        <v>347</v>
      </c>
      <c r="G2708" s="28" t="n">
        <v>1</v>
      </c>
      <c r="H2708" s="28" t="n">
        <v>0</v>
      </c>
      <c r="I2708" s="28" t="n">
        <v>0</v>
      </c>
      <c r="J2708" s="28" t="n">
        <v>108</v>
      </c>
      <c r="K2708" s="28" t="n">
        <v>5</v>
      </c>
      <c r="L2708" s="28" t="n">
        <v>2</v>
      </c>
      <c r="M2708" s="28" t="s">
        <v>145</v>
      </c>
      <c r="N2708" s="28" t="s">
        <v>138</v>
      </c>
      <c r="O2708" s="29" t="n">
        <v>45775</v>
      </c>
      <c r="P2708" s="28" t="n">
        <f aca="false">ROUNDDOWN(($B2708-$O2708)/30,0)</f>
        <v>3</v>
      </c>
      <c r="Q2708" s="28" t="str">
        <f aca="false">TEXT($B2708,"yyyy-mm")</f>
        <v>2025-07</v>
      </c>
      <c r="R2708" s="28" t="n">
        <f aca="false">IF(AND($O2708&gt;=DATE(2025,1,1),$O2708&lt;=DATE(2025,4,30)),1,0)</f>
        <v>1</v>
      </c>
    </row>
    <row r="2709" customFormat="false" ht="15" hidden="false" customHeight="false" outlineLevel="0" collapsed="false">
      <c r="A2709" s="28" t="n">
        <v>287</v>
      </c>
      <c r="B2709" s="29" t="n">
        <v>44865</v>
      </c>
      <c r="C2709" s="28" t="n">
        <v>19600</v>
      </c>
      <c r="D2709" s="28" t="n">
        <v>0</v>
      </c>
      <c r="E2709" s="28" t="n">
        <v>0</v>
      </c>
      <c r="F2709" s="28" t="s">
        <v>345</v>
      </c>
      <c r="G2709" s="28" t="n">
        <v>0</v>
      </c>
      <c r="H2709" s="28" t="n">
        <v>0</v>
      </c>
      <c r="I2709" s="28" t="n">
        <v>0</v>
      </c>
      <c r="J2709" s="28" t="n">
        <v>291</v>
      </c>
      <c r="K2709" s="28" t="n">
        <v>9</v>
      </c>
      <c r="L2709" s="28" t="n">
        <v>2</v>
      </c>
      <c r="M2709" s="28" t="s">
        <v>147</v>
      </c>
      <c r="N2709" s="28" t="s">
        <v>138</v>
      </c>
      <c r="O2709" s="29" t="n">
        <v>44846</v>
      </c>
      <c r="P2709" s="28" t="n">
        <f aca="false">ROUNDDOWN(($B2709-$O2709)/30,0)</f>
        <v>0</v>
      </c>
      <c r="Q2709" s="28" t="str">
        <f aca="false">TEXT($B2709,"yyyy-mm")</f>
        <v>2022-10</v>
      </c>
      <c r="R2709" s="28" t="n">
        <f aca="false">IF(AND($O2709&gt;=DATE(2025,1,1),$O2709&lt;=DATE(2025,4,30)),1,0)</f>
        <v>0</v>
      </c>
    </row>
    <row r="2710" customFormat="false" ht="15" hidden="false" customHeight="false" outlineLevel="0" collapsed="false">
      <c r="A2710" s="28" t="n">
        <v>287</v>
      </c>
      <c r="B2710" s="29" t="n">
        <v>44895</v>
      </c>
      <c r="C2710" s="28" t="n">
        <v>9800</v>
      </c>
      <c r="D2710" s="28" t="n">
        <v>0</v>
      </c>
      <c r="E2710" s="28" t="n">
        <v>0</v>
      </c>
      <c r="F2710" s="28" t="s">
        <v>345</v>
      </c>
      <c r="G2710" s="28" t="n">
        <v>0</v>
      </c>
      <c r="H2710" s="28" t="n">
        <v>0</v>
      </c>
      <c r="I2710" s="28" t="n">
        <v>0</v>
      </c>
      <c r="J2710" s="28" t="n">
        <v>291</v>
      </c>
      <c r="K2710" s="28" t="n">
        <v>9</v>
      </c>
      <c r="L2710" s="28" t="n">
        <v>2</v>
      </c>
      <c r="M2710" s="28" t="s">
        <v>147</v>
      </c>
      <c r="N2710" s="28" t="s">
        <v>138</v>
      </c>
      <c r="O2710" s="29" t="n">
        <v>44846</v>
      </c>
      <c r="P2710" s="28" t="n">
        <f aca="false">ROUNDDOWN(($B2710-$O2710)/30,0)</f>
        <v>1</v>
      </c>
      <c r="Q2710" s="28" t="str">
        <f aca="false">TEXT($B2710,"yyyy-mm")</f>
        <v>2022-11</v>
      </c>
      <c r="R2710" s="28" t="n">
        <f aca="false">IF(AND($O2710&gt;=DATE(2025,1,1),$O2710&lt;=DATE(2025,4,30)),1,0)</f>
        <v>0</v>
      </c>
    </row>
    <row r="2711" customFormat="false" ht="15" hidden="false" customHeight="false" outlineLevel="0" collapsed="false">
      <c r="A2711" s="28" t="n">
        <v>287</v>
      </c>
      <c r="B2711" s="29" t="n">
        <v>44926</v>
      </c>
      <c r="C2711" s="28" t="n">
        <v>0</v>
      </c>
      <c r="D2711" s="28" t="n">
        <v>0</v>
      </c>
      <c r="E2711" s="28" t="n">
        <v>0</v>
      </c>
      <c r="F2711" s="28" t="s">
        <v>345</v>
      </c>
      <c r="G2711" s="28" t="n">
        <v>0</v>
      </c>
      <c r="H2711" s="28" t="n">
        <v>0</v>
      </c>
      <c r="I2711" s="28" t="n">
        <v>0</v>
      </c>
      <c r="J2711" s="28" t="n">
        <v>291</v>
      </c>
      <c r="K2711" s="28" t="n">
        <v>9</v>
      </c>
      <c r="L2711" s="28" t="n">
        <v>2</v>
      </c>
      <c r="M2711" s="28" t="s">
        <v>147</v>
      </c>
      <c r="N2711" s="28" t="s">
        <v>138</v>
      </c>
      <c r="O2711" s="29" t="n">
        <v>44846</v>
      </c>
      <c r="P2711" s="28" t="n">
        <f aca="false">ROUNDDOWN(($B2711-$O2711)/30,0)</f>
        <v>2</v>
      </c>
      <c r="Q2711" s="28" t="str">
        <f aca="false">TEXT($B2711,"yyyy-mm")</f>
        <v>2022-12</v>
      </c>
      <c r="R2711" s="28" t="n">
        <f aca="false">IF(AND($O2711&gt;=DATE(2025,1,1),$O2711&lt;=DATE(2025,4,30)),1,0)</f>
        <v>0</v>
      </c>
    </row>
    <row r="2712" customFormat="false" ht="15" hidden="false" customHeight="false" outlineLevel="0" collapsed="false">
      <c r="A2712" s="28" t="n">
        <v>288</v>
      </c>
      <c r="B2712" s="29" t="n">
        <v>45382</v>
      </c>
      <c r="C2712" s="28" t="n">
        <v>8500</v>
      </c>
      <c r="D2712" s="28" t="n">
        <v>0</v>
      </c>
      <c r="E2712" s="28" t="n">
        <v>0</v>
      </c>
      <c r="F2712" s="28" t="s">
        <v>345</v>
      </c>
      <c r="G2712" s="28" t="n">
        <v>0</v>
      </c>
      <c r="H2712" s="28" t="n">
        <v>0</v>
      </c>
      <c r="I2712" s="28" t="n">
        <v>0</v>
      </c>
      <c r="J2712" s="28" t="n">
        <v>312</v>
      </c>
      <c r="K2712" s="28" t="n">
        <v>8</v>
      </c>
      <c r="L2712" s="28" t="n">
        <v>1</v>
      </c>
      <c r="M2712" s="28" t="s">
        <v>146</v>
      </c>
      <c r="N2712" s="28" t="s">
        <v>138</v>
      </c>
      <c r="O2712" s="29" t="n">
        <v>45362</v>
      </c>
      <c r="P2712" s="28" t="n">
        <f aca="false">ROUNDDOWN(($B2712-$O2712)/30,0)</f>
        <v>0</v>
      </c>
      <c r="Q2712" s="28" t="str">
        <f aca="false">TEXT($B2712,"yyyy-mm")</f>
        <v>2024-03</v>
      </c>
      <c r="R2712" s="28" t="n">
        <f aca="false">IF(AND($O2712&gt;=DATE(2025,1,1),$O2712&lt;=DATE(2025,4,30)),1,0)</f>
        <v>0</v>
      </c>
    </row>
    <row r="2713" customFormat="false" ht="15" hidden="false" customHeight="false" outlineLevel="0" collapsed="false">
      <c r="A2713" s="28" t="n">
        <v>288</v>
      </c>
      <c r="B2713" s="29" t="n">
        <v>45412</v>
      </c>
      <c r="C2713" s="28" t="n">
        <v>7083.33</v>
      </c>
      <c r="D2713" s="28" t="n">
        <v>0</v>
      </c>
      <c r="E2713" s="28" t="n">
        <v>0</v>
      </c>
      <c r="F2713" s="28" t="s">
        <v>345</v>
      </c>
      <c r="G2713" s="28" t="n">
        <v>0</v>
      </c>
      <c r="H2713" s="28" t="n">
        <v>0</v>
      </c>
      <c r="I2713" s="28" t="n">
        <v>0</v>
      </c>
      <c r="J2713" s="28" t="n">
        <v>312</v>
      </c>
      <c r="K2713" s="28" t="n">
        <v>8</v>
      </c>
      <c r="L2713" s="28" t="n">
        <v>1</v>
      </c>
      <c r="M2713" s="28" t="s">
        <v>146</v>
      </c>
      <c r="N2713" s="28" t="s">
        <v>138</v>
      </c>
      <c r="O2713" s="29" t="n">
        <v>45362</v>
      </c>
      <c r="P2713" s="28" t="n">
        <f aca="false">ROUNDDOWN(($B2713-$O2713)/30,0)</f>
        <v>1</v>
      </c>
      <c r="Q2713" s="28" t="str">
        <f aca="false">TEXT($B2713,"yyyy-mm")</f>
        <v>2024-04</v>
      </c>
      <c r="R2713" s="28" t="n">
        <f aca="false">IF(AND($O2713&gt;=DATE(2025,1,1),$O2713&lt;=DATE(2025,4,30)),1,0)</f>
        <v>0</v>
      </c>
    </row>
    <row r="2714" customFormat="false" ht="15" hidden="false" customHeight="false" outlineLevel="0" collapsed="false">
      <c r="A2714" s="28" t="n">
        <v>288</v>
      </c>
      <c r="B2714" s="29" t="n">
        <v>45443</v>
      </c>
      <c r="C2714" s="28" t="n">
        <v>5666.66</v>
      </c>
      <c r="D2714" s="28" t="n">
        <v>0</v>
      </c>
      <c r="E2714" s="28" t="n">
        <v>0</v>
      </c>
      <c r="F2714" s="28" t="s">
        <v>345</v>
      </c>
      <c r="G2714" s="28" t="n">
        <v>0</v>
      </c>
      <c r="H2714" s="28" t="n">
        <v>0</v>
      </c>
      <c r="I2714" s="28" t="n">
        <v>0</v>
      </c>
      <c r="J2714" s="28" t="n">
        <v>312</v>
      </c>
      <c r="K2714" s="28" t="n">
        <v>8</v>
      </c>
      <c r="L2714" s="28" t="n">
        <v>1</v>
      </c>
      <c r="M2714" s="28" t="s">
        <v>146</v>
      </c>
      <c r="N2714" s="28" t="s">
        <v>138</v>
      </c>
      <c r="O2714" s="29" t="n">
        <v>45362</v>
      </c>
      <c r="P2714" s="28" t="n">
        <f aca="false">ROUNDDOWN(($B2714-$O2714)/30,0)</f>
        <v>2</v>
      </c>
      <c r="Q2714" s="28" t="str">
        <f aca="false">TEXT($B2714,"yyyy-mm")</f>
        <v>2024-05</v>
      </c>
      <c r="R2714" s="28" t="n">
        <f aca="false">IF(AND($O2714&gt;=DATE(2025,1,1),$O2714&lt;=DATE(2025,4,30)),1,0)</f>
        <v>0</v>
      </c>
    </row>
    <row r="2715" customFormat="false" ht="15" hidden="false" customHeight="false" outlineLevel="0" collapsed="false">
      <c r="A2715" s="28" t="n">
        <v>288</v>
      </c>
      <c r="B2715" s="29" t="n">
        <v>45473</v>
      </c>
      <c r="C2715" s="28" t="n">
        <v>4249.99</v>
      </c>
      <c r="D2715" s="28" t="n">
        <v>0</v>
      </c>
      <c r="E2715" s="28" t="n">
        <v>0</v>
      </c>
      <c r="F2715" s="28" t="s">
        <v>345</v>
      </c>
      <c r="G2715" s="28" t="n">
        <v>0</v>
      </c>
      <c r="H2715" s="28" t="n">
        <v>0</v>
      </c>
      <c r="I2715" s="28" t="n">
        <v>0</v>
      </c>
      <c r="J2715" s="28" t="n">
        <v>312</v>
      </c>
      <c r="K2715" s="28" t="n">
        <v>8</v>
      </c>
      <c r="L2715" s="28" t="n">
        <v>1</v>
      </c>
      <c r="M2715" s="28" t="s">
        <v>146</v>
      </c>
      <c r="N2715" s="28" t="s">
        <v>138</v>
      </c>
      <c r="O2715" s="29" t="n">
        <v>45362</v>
      </c>
      <c r="P2715" s="28" t="n">
        <f aca="false">ROUNDDOWN(($B2715-$O2715)/30,0)</f>
        <v>3</v>
      </c>
      <c r="Q2715" s="28" t="str">
        <f aca="false">TEXT($B2715,"yyyy-mm")</f>
        <v>2024-06</v>
      </c>
      <c r="R2715" s="28" t="n">
        <f aca="false">IF(AND($O2715&gt;=DATE(2025,1,1),$O2715&lt;=DATE(2025,4,30)),1,0)</f>
        <v>0</v>
      </c>
    </row>
    <row r="2716" customFormat="false" ht="15" hidden="false" customHeight="false" outlineLevel="0" collapsed="false">
      <c r="A2716" s="28" t="n">
        <v>288</v>
      </c>
      <c r="B2716" s="29" t="n">
        <v>45504</v>
      </c>
      <c r="C2716" s="28" t="n">
        <v>2833.32</v>
      </c>
      <c r="D2716" s="28" t="n">
        <v>0</v>
      </c>
      <c r="E2716" s="28" t="n">
        <v>0</v>
      </c>
      <c r="F2716" s="28" t="s">
        <v>345</v>
      </c>
      <c r="G2716" s="28" t="n">
        <v>0</v>
      </c>
      <c r="H2716" s="28" t="n">
        <v>0</v>
      </c>
      <c r="I2716" s="28" t="n">
        <v>0</v>
      </c>
      <c r="J2716" s="28" t="n">
        <v>312</v>
      </c>
      <c r="K2716" s="28" t="n">
        <v>8</v>
      </c>
      <c r="L2716" s="28" t="n">
        <v>1</v>
      </c>
      <c r="M2716" s="28" t="s">
        <v>146</v>
      </c>
      <c r="N2716" s="28" t="s">
        <v>138</v>
      </c>
      <c r="O2716" s="29" t="n">
        <v>45362</v>
      </c>
      <c r="P2716" s="28" t="n">
        <f aca="false">ROUNDDOWN(($B2716-$O2716)/30,0)</f>
        <v>4</v>
      </c>
      <c r="Q2716" s="28" t="str">
        <f aca="false">TEXT($B2716,"yyyy-mm")</f>
        <v>2024-07</v>
      </c>
      <c r="R2716" s="28" t="n">
        <f aca="false">IF(AND($O2716&gt;=DATE(2025,1,1),$O2716&lt;=DATE(2025,4,30)),1,0)</f>
        <v>0</v>
      </c>
    </row>
    <row r="2717" customFormat="false" ht="15" hidden="false" customHeight="false" outlineLevel="0" collapsed="false">
      <c r="A2717" s="28" t="n">
        <v>288</v>
      </c>
      <c r="B2717" s="29" t="n">
        <v>45535</v>
      </c>
      <c r="C2717" s="28" t="n">
        <v>1416.65</v>
      </c>
      <c r="D2717" s="28" t="n">
        <v>0</v>
      </c>
      <c r="E2717" s="28" t="n">
        <v>0</v>
      </c>
      <c r="F2717" s="28" t="s">
        <v>345</v>
      </c>
      <c r="G2717" s="28" t="n">
        <v>0</v>
      </c>
      <c r="H2717" s="28" t="n">
        <v>0</v>
      </c>
      <c r="I2717" s="28" t="n">
        <v>0</v>
      </c>
      <c r="J2717" s="28" t="n">
        <v>312</v>
      </c>
      <c r="K2717" s="28" t="n">
        <v>8</v>
      </c>
      <c r="L2717" s="28" t="n">
        <v>1</v>
      </c>
      <c r="M2717" s="28" t="s">
        <v>146</v>
      </c>
      <c r="N2717" s="28" t="s">
        <v>138</v>
      </c>
      <c r="O2717" s="29" t="n">
        <v>45362</v>
      </c>
      <c r="P2717" s="28" t="n">
        <f aca="false">ROUNDDOWN(($B2717-$O2717)/30,0)</f>
        <v>5</v>
      </c>
      <c r="Q2717" s="28" t="str">
        <f aca="false">TEXT($B2717,"yyyy-mm")</f>
        <v>2024-08</v>
      </c>
      <c r="R2717" s="28" t="n">
        <f aca="false">IF(AND($O2717&gt;=DATE(2025,1,1),$O2717&lt;=DATE(2025,4,30)),1,0)</f>
        <v>0</v>
      </c>
    </row>
    <row r="2718" customFormat="false" ht="15" hidden="false" customHeight="false" outlineLevel="0" collapsed="false">
      <c r="A2718" s="28" t="n">
        <v>288</v>
      </c>
      <c r="B2718" s="29" t="n">
        <v>45565</v>
      </c>
      <c r="C2718" s="28" t="n">
        <v>0</v>
      </c>
      <c r="D2718" s="28" t="n">
        <v>0</v>
      </c>
      <c r="E2718" s="28" t="n">
        <v>0</v>
      </c>
      <c r="F2718" s="28" t="s">
        <v>345</v>
      </c>
      <c r="G2718" s="28" t="n">
        <v>0</v>
      </c>
      <c r="H2718" s="28" t="n">
        <v>0</v>
      </c>
      <c r="I2718" s="28" t="n">
        <v>0</v>
      </c>
      <c r="J2718" s="28" t="n">
        <v>312</v>
      </c>
      <c r="K2718" s="28" t="n">
        <v>8</v>
      </c>
      <c r="L2718" s="28" t="n">
        <v>1</v>
      </c>
      <c r="M2718" s="28" t="s">
        <v>146</v>
      </c>
      <c r="N2718" s="28" t="s">
        <v>138</v>
      </c>
      <c r="O2718" s="29" t="n">
        <v>45362</v>
      </c>
      <c r="P2718" s="28" t="n">
        <f aca="false">ROUNDDOWN(($B2718-$O2718)/30,0)</f>
        <v>6</v>
      </c>
      <c r="Q2718" s="28" t="str">
        <f aca="false">TEXT($B2718,"yyyy-mm")</f>
        <v>2024-09</v>
      </c>
      <c r="R2718" s="28" t="n">
        <f aca="false">IF(AND($O2718&gt;=DATE(2025,1,1),$O2718&lt;=DATE(2025,4,30)),1,0)</f>
        <v>0</v>
      </c>
    </row>
    <row r="2719" customFormat="false" ht="15" hidden="false" customHeight="false" outlineLevel="0" collapsed="false">
      <c r="A2719" s="28" t="n">
        <v>289</v>
      </c>
      <c r="B2719" s="29" t="n">
        <v>44926</v>
      </c>
      <c r="C2719" s="28" t="n">
        <v>25300</v>
      </c>
      <c r="D2719" s="28" t="n">
        <v>0</v>
      </c>
      <c r="E2719" s="28" t="n">
        <v>0</v>
      </c>
      <c r="F2719" s="28" t="s">
        <v>345</v>
      </c>
      <c r="G2719" s="28" t="n">
        <v>0</v>
      </c>
      <c r="H2719" s="28" t="n">
        <v>0</v>
      </c>
      <c r="I2719" s="28" t="n">
        <v>0</v>
      </c>
      <c r="J2719" s="28" t="n">
        <v>54</v>
      </c>
      <c r="K2719" s="28" t="n">
        <v>8</v>
      </c>
      <c r="L2719" s="28" t="n">
        <v>2</v>
      </c>
      <c r="M2719" s="28" t="s">
        <v>147</v>
      </c>
      <c r="N2719" s="28" t="s">
        <v>138</v>
      </c>
      <c r="O2719" s="29" t="n">
        <v>44925</v>
      </c>
      <c r="P2719" s="28" t="n">
        <f aca="false">ROUNDDOWN(($B2719-$O2719)/30,0)</f>
        <v>0</v>
      </c>
      <c r="Q2719" s="28" t="str">
        <f aca="false">TEXT($B2719,"yyyy-mm")</f>
        <v>2022-12</v>
      </c>
      <c r="R2719" s="28" t="n">
        <f aca="false">IF(AND($O2719&gt;=DATE(2025,1,1),$O2719&lt;=DATE(2025,4,30)),1,0)</f>
        <v>0</v>
      </c>
    </row>
    <row r="2720" customFormat="false" ht="15" hidden="false" customHeight="false" outlineLevel="0" collapsed="false">
      <c r="A2720" s="28" t="n">
        <v>289</v>
      </c>
      <c r="B2720" s="29" t="n">
        <v>44957</v>
      </c>
      <c r="C2720" s="28" t="n">
        <v>20240</v>
      </c>
      <c r="D2720" s="28" t="n">
        <v>0</v>
      </c>
      <c r="E2720" s="28" t="n">
        <v>0</v>
      </c>
      <c r="F2720" s="28" t="s">
        <v>345</v>
      </c>
      <c r="G2720" s="28" t="n">
        <v>0</v>
      </c>
      <c r="H2720" s="28" t="n">
        <v>0</v>
      </c>
      <c r="I2720" s="28" t="n">
        <v>0</v>
      </c>
      <c r="J2720" s="28" t="n">
        <v>54</v>
      </c>
      <c r="K2720" s="28" t="n">
        <v>8</v>
      </c>
      <c r="L2720" s="28" t="n">
        <v>2</v>
      </c>
      <c r="M2720" s="28" t="s">
        <v>147</v>
      </c>
      <c r="N2720" s="28" t="s">
        <v>138</v>
      </c>
      <c r="O2720" s="29" t="n">
        <v>44925</v>
      </c>
      <c r="P2720" s="28" t="n">
        <f aca="false">ROUNDDOWN(($B2720-$O2720)/30,0)</f>
        <v>1</v>
      </c>
      <c r="Q2720" s="28" t="str">
        <f aca="false">TEXT($B2720,"yyyy-mm")</f>
        <v>2023-01</v>
      </c>
      <c r="R2720" s="28" t="n">
        <f aca="false">IF(AND($O2720&gt;=DATE(2025,1,1),$O2720&lt;=DATE(2025,4,30)),1,0)</f>
        <v>0</v>
      </c>
    </row>
    <row r="2721" customFormat="false" ht="15" hidden="false" customHeight="false" outlineLevel="0" collapsed="false">
      <c r="A2721" s="28" t="n">
        <v>289</v>
      </c>
      <c r="B2721" s="29" t="n">
        <v>44985</v>
      </c>
      <c r="C2721" s="28" t="n">
        <v>20240</v>
      </c>
      <c r="D2721" s="28" t="n">
        <v>5060</v>
      </c>
      <c r="E2721" s="28" t="n">
        <v>0</v>
      </c>
      <c r="F2721" s="28" t="s">
        <v>345</v>
      </c>
      <c r="G2721" s="28" t="n">
        <v>0</v>
      </c>
      <c r="H2721" s="28" t="n">
        <v>0</v>
      </c>
      <c r="I2721" s="28" t="n">
        <v>0</v>
      </c>
      <c r="J2721" s="28" t="n">
        <v>54</v>
      </c>
      <c r="K2721" s="28" t="n">
        <v>8</v>
      </c>
      <c r="L2721" s="28" t="n">
        <v>2</v>
      </c>
      <c r="M2721" s="28" t="s">
        <v>147</v>
      </c>
      <c r="N2721" s="28" t="s">
        <v>138</v>
      </c>
      <c r="O2721" s="29" t="n">
        <v>44925</v>
      </c>
      <c r="P2721" s="28" t="n">
        <f aca="false">ROUNDDOWN(($B2721-$O2721)/30,0)</f>
        <v>2</v>
      </c>
      <c r="Q2721" s="28" t="str">
        <f aca="false">TEXT($B2721,"yyyy-mm")</f>
        <v>2023-02</v>
      </c>
      <c r="R2721" s="28" t="n">
        <f aca="false">IF(AND($O2721&gt;=DATE(2025,1,1),$O2721&lt;=DATE(2025,4,30)),1,0)</f>
        <v>0</v>
      </c>
    </row>
    <row r="2722" customFormat="false" ht="15" hidden="false" customHeight="false" outlineLevel="0" collapsed="false">
      <c r="A2722" s="28" t="n">
        <v>289</v>
      </c>
      <c r="B2722" s="29" t="n">
        <v>45016</v>
      </c>
      <c r="C2722" s="28" t="n">
        <v>20240</v>
      </c>
      <c r="D2722" s="28" t="n">
        <v>10120</v>
      </c>
      <c r="E2722" s="28" t="n">
        <v>31</v>
      </c>
      <c r="F2722" s="28" t="s">
        <v>347</v>
      </c>
      <c r="G2722" s="28" t="n">
        <v>1</v>
      </c>
      <c r="H2722" s="28" t="n">
        <v>0</v>
      </c>
      <c r="I2722" s="28" t="n">
        <v>0</v>
      </c>
      <c r="J2722" s="28" t="n">
        <v>54</v>
      </c>
      <c r="K2722" s="28" t="n">
        <v>8</v>
      </c>
      <c r="L2722" s="28" t="n">
        <v>2</v>
      </c>
      <c r="M2722" s="28" t="s">
        <v>147</v>
      </c>
      <c r="N2722" s="28" t="s">
        <v>138</v>
      </c>
      <c r="O2722" s="29" t="n">
        <v>44925</v>
      </c>
      <c r="P2722" s="28" t="n">
        <f aca="false">ROUNDDOWN(($B2722-$O2722)/30,0)</f>
        <v>3</v>
      </c>
      <c r="Q2722" s="28" t="str">
        <f aca="false">TEXT($B2722,"yyyy-mm")</f>
        <v>2023-03</v>
      </c>
      <c r="R2722" s="28" t="n">
        <f aca="false">IF(AND($O2722&gt;=DATE(2025,1,1),$O2722&lt;=DATE(2025,4,30)),1,0)</f>
        <v>0</v>
      </c>
    </row>
    <row r="2723" customFormat="false" ht="15" hidden="false" customHeight="false" outlineLevel="0" collapsed="false">
      <c r="A2723" s="28" t="n">
        <v>289</v>
      </c>
      <c r="B2723" s="29" t="n">
        <v>45046</v>
      </c>
      <c r="C2723" s="28" t="n">
        <v>20240</v>
      </c>
      <c r="D2723" s="28" t="n">
        <v>15180</v>
      </c>
      <c r="E2723" s="28" t="n">
        <v>61</v>
      </c>
      <c r="F2723" s="28" t="s">
        <v>348</v>
      </c>
      <c r="G2723" s="28" t="n">
        <v>1</v>
      </c>
      <c r="H2723" s="28" t="n">
        <v>1</v>
      </c>
      <c r="I2723" s="28" t="n">
        <v>0</v>
      </c>
      <c r="J2723" s="28" t="n">
        <v>54</v>
      </c>
      <c r="K2723" s="28" t="n">
        <v>8</v>
      </c>
      <c r="L2723" s="28" t="n">
        <v>2</v>
      </c>
      <c r="M2723" s="28" t="s">
        <v>147</v>
      </c>
      <c r="N2723" s="28" t="s">
        <v>138</v>
      </c>
      <c r="O2723" s="29" t="n">
        <v>44925</v>
      </c>
      <c r="P2723" s="28" t="n">
        <f aca="false">ROUNDDOWN(($B2723-$O2723)/30,0)</f>
        <v>4</v>
      </c>
      <c r="Q2723" s="28" t="str">
        <f aca="false">TEXT($B2723,"yyyy-mm")</f>
        <v>2023-04</v>
      </c>
      <c r="R2723" s="28" t="n">
        <f aca="false">IF(AND($O2723&gt;=DATE(2025,1,1),$O2723&lt;=DATE(2025,4,30)),1,0)</f>
        <v>0</v>
      </c>
    </row>
    <row r="2724" customFormat="false" ht="15" hidden="false" customHeight="false" outlineLevel="0" collapsed="false">
      <c r="A2724" s="28" t="n">
        <v>289</v>
      </c>
      <c r="B2724" s="29" t="n">
        <v>45077</v>
      </c>
      <c r="C2724" s="28" t="n">
        <v>20240</v>
      </c>
      <c r="D2724" s="28" t="n">
        <v>20240</v>
      </c>
      <c r="E2724" s="28" t="n">
        <v>92</v>
      </c>
      <c r="F2724" s="28" t="s">
        <v>349</v>
      </c>
      <c r="G2724" s="28" t="n">
        <v>1</v>
      </c>
      <c r="H2724" s="28" t="n">
        <v>1</v>
      </c>
      <c r="I2724" s="28" t="n">
        <v>1</v>
      </c>
      <c r="J2724" s="28" t="n">
        <v>54</v>
      </c>
      <c r="K2724" s="28" t="n">
        <v>8</v>
      </c>
      <c r="L2724" s="28" t="n">
        <v>2</v>
      </c>
      <c r="M2724" s="28" t="s">
        <v>147</v>
      </c>
      <c r="N2724" s="28" t="s">
        <v>138</v>
      </c>
      <c r="O2724" s="29" t="n">
        <v>44925</v>
      </c>
      <c r="P2724" s="28" t="n">
        <f aca="false">ROUNDDOWN(($B2724-$O2724)/30,0)</f>
        <v>5</v>
      </c>
      <c r="Q2724" s="28" t="str">
        <f aca="false">TEXT($B2724,"yyyy-mm")</f>
        <v>2023-05</v>
      </c>
      <c r="R2724" s="28" t="n">
        <f aca="false">IF(AND($O2724&gt;=DATE(2025,1,1),$O2724&lt;=DATE(2025,4,30)),1,0)</f>
        <v>0</v>
      </c>
    </row>
    <row r="2725" customFormat="false" ht="15" hidden="false" customHeight="false" outlineLevel="0" collapsed="false">
      <c r="A2725" s="28" t="n">
        <v>290</v>
      </c>
      <c r="B2725" s="29" t="n">
        <v>44985</v>
      </c>
      <c r="C2725" s="28" t="n">
        <v>52900</v>
      </c>
      <c r="D2725" s="28" t="n">
        <v>0</v>
      </c>
      <c r="E2725" s="28" t="n">
        <v>0</v>
      </c>
      <c r="F2725" s="28" t="s">
        <v>345</v>
      </c>
      <c r="G2725" s="28" t="n">
        <v>0</v>
      </c>
      <c r="H2725" s="28" t="n">
        <v>0</v>
      </c>
      <c r="I2725" s="28" t="n">
        <v>0</v>
      </c>
      <c r="J2725" s="28" t="n">
        <v>36</v>
      </c>
      <c r="K2725" s="28" t="n">
        <v>5</v>
      </c>
      <c r="L2725" s="28" t="n">
        <v>1</v>
      </c>
      <c r="M2725" s="28" t="s">
        <v>146</v>
      </c>
      <c r="N2725" s="28" t="s">
        <v>139</v>
      </c>
      <c r="O2725" s="29" t="n">
        <v>44984</v>
      </c>
      <c r="P2725" s="28" t="n">
        <f aca="false">ROUNDDOWN(($B2725-$O2725)/30,0)</f>
        <v>0</v>
      </c>
      <c r="Q2725" s="28" t="str">
        <f aca="false">TEXT($B2725,"yyyy-mm")</f>
        <v>2023-02</v>
      </c>
      <c r="R2725" s="28" t="n">
        <f aca="false">IF(AND($O2725&gt;=DATE(2025,1,1),$O2725&lt;=DATE(2025,4,30)),1,0)</f>
        <v>0</v>
      </c>
    </row>
    <row r="2726" customFormat="false" ht="15" hidden="false" customHeight="false" outlineLevel="0" collapsed="false">
      <c r="A2726" s="28" t="n">
        <v>290</v>
      </c>
      <c r="B2726" s="29" t="n">
        <v>45016</v>
      </c>
      <c r="C2726" s="28" t="n">
        <v>35266.67</v>
      </c>
      <c r="D2726" s="28" t="n">
        <v>0</v>
      </c>
      <c r="E2726" s="28" t="n">
        <v>0</v>
      </c>
      <c r="F2726" s="28" t="s">
        <v>345</v>
      </c>
      <c r="G2726" s="28" t="n">
        <v>0</v>
      </c>
      <c r="H2726" s="28" t="n">
        <v>0</v>
      </c>
      <c r="I2726" s="28" t="n">
        <v>0</v>
      </c>
      <c r="J2726" s="28" t="n">
        <v>36</v>
      </c>
      <c r="K2726" s="28" t="n">
        <v>5</v>
      </c>
      <c r="L2726" s="28" t="n">
        <v>1</v>
      </c>
      <c r="M2726" s="28" t="s">
        <v>146</v>
      </c>
      <c r="N2726" s="28" t="s">
        <v>139</v>
      </c>
      <c r="O2726" s="29" t="n">
        <v>44984</v>
      </c>
      <c r="P2726" s="28" t="n">
        <f aca="false">ROUNDDOWN(($B2726-$O2726)/30,0)</f>
        <v>1</v>
      </c>
      <c r="Q2726" s="28" t="str">
        <f aca="false">TEXT($B2726,"yyyy-mm")</f>
        <v>2023-03</v>
      </c>
      <c r="R2726" s="28" t="n">
        <f aca="false">IF(AND($O2726&gt;=DATE(2025,1,1),$O2726&lt;=DATE(2025,4,30)),1,0)</f>
        <v>0</v>
      </c>
    </row>
    <row r="2727" customFormat="false" ht="15" hidden="false" customHeight="false" outlineLevel="0" collapsed="false">
      <c r="A2727" s="28" t="n">
        <v>290</v>
      </c>
      <c r="B2727" s="29" t="n">
        <v>45046</v>
      </c>
      <c r="C2727" s="28" t="n">
        <v>17633.34</v>
      </c>
      <c r="D2727" s="28" t="n">
        <v>0</v>
      </c>
      <c r="E2727" s="28" t="n">
        <v>0</v>
      </c>
      <c r="F2727" s="28" t="s">
        <v>345</v>
      </c>
      <c r="G2727" s="28" t="n">
        <v>0</v>
      </c>
      <c r="H2727" s="28" t="n">
        <v>0</v>
      </c>
      <c r="I2727" s="28" t="n">
        <v>0</v>
      </c>
      <c r="J2727" s="28" t="n">
        <v>36</v>
      </c>
      <c r="K2727" s="28" t="n">
        <v>5</v>
      </c>
      <c r="L2727" s="28" t="n">
        <v>1</v>
      </c>
      <c r="M2727" s="28" t="s">
        <v>146</v>
      </c>
      <c r="N2727" s="28" t="s">
        <v>139</v>
      </c>
      <c r="O2727" s="29" t="n">
        <v>44984</v>
      </c>
      <c r="P2727" s="28" t="n">
        <f aca="false">ROUNDDOWN(($B2727-$O2727)/30,0)</f>
        <v>2</v>
      </c>
      <c r="Q2727" s="28" t="str">
        <f aca="false">TEXT($B2727,"yyyy-mm")</f>
        <v>2023-04</v>
      </c>
      <c r="R2727" s="28" t="n">
        <f aca="false">IF(AND($O2727&gt;=DATE(2025,1,1),$O2727&lt;=DATE(2025,4,30)),1,0)</f>
        <v>0</v>
      </c>
    </row>
    <row r="2728" customFormat="false" ht="15" hidden="false" customHeight="false" outlineLevel="0" collapsed="false">
      <c r="A2728" s="28" t="n">
        <v>290</v>
      </c>
      <c r="B2728" s="29" t="n">
        <v>45077</v>
      </c>
      <c r="C2728" s="28" t="n">
        <v>0.01</v>
      </c>
      <c r="D2728" s="28" t="n">
        <v>0</v>
      </c>
      <c r="E2728" s="28" t="n">
        <v>0</v>
      </c>
      <c r="F2728" s="28" t="s">
        <v>345</v>
      </c>
      <c r="G2728" s="28" t="n">
        <v>0</v>
      </c>
      <c r="H2728" s="28" t="n">
        <v>0</v>
      </c>
      <c r="I2728" s="28" t="n">
        <v>0</v>
      </c>
      <c r="J2728" s="28" t="n">
        <v>36</v>
      </c>
      <c r="K2728" s="28" t="n">
        <v>5</v>
      </c>
      <c r="L2728" s="28" t="n">
        <v>1</v>
      </c>
      <c r="M2728" s="28" t="s">
        <v>146</v>
      </c>
      <c r="N2728" s="28" t="s">
        <v>139</v>
      </c>
      <c r="O2728" s="29" t="n">
        <v>44984</v>
      </c>
      <c r="P2728" s="28" t="n">
        <f aca="false">ROUNDDOWN(($B2728-$O2728)/30,0)</f>
        <v>3</v>
      </c>
      <c r="Q2728" s="28" t="str">
        <f aca="false">TEXT($B2728,"yyyy-mm")</f>
        <v>2023-05</v>
      </c>
      <c r="R2728" s="28" t="n">
        <f aca="false">IF(AND($O2728&gt;=DATE(2025,1,1),$O2728&lt;=DATE(2025,4,30)),1,0)</f>
        <v>0</v>
      </c>
    </row>
    <row r="2729" customFormat="false" ht="15" hidden="false" customHeight="false" outlineLevel="0" collapsed="false">
      <c r="A2729" s="28" t="n">
        <v>291</v>
      </c>
      <c r="B2729" s="29" t="n">
        <v>44834</v>
      </c>
      <c r="C2729" s="28" t="n">
        <v>41200</v>
      </c>
      <c r="D2729" s="28" t="n">
        <v>0</v>
      </c>
      <c r="E2729" s="28" t="n">
        <v>0</v>
      </c>
      <c r="F2729" s="28" t="s">
        <v>345</v>
      </c>
      <c r="G2729" s="28" t="n">
        <v>0</v>
      </c>
      <c r="H2729" s="28" t="n">
        <v>0</v>
      </c>
      <c r="I2729" s="28" t="n">
        <v>0</v>
      </c>
      <c r="J2729" s="28" t="n">
        <v>235</v>
      </c>
      <c r="K2729" s="28" t="n">
        <v>3</v>
      </c>
      <c r="L2729" s="28" t="n">
        <v>3</v>
      </c>
      <c r="M2729" s="28" t="s">
        <v>147</v>
      </c>
      <c r="N2729" s="28" t="s">
        <v>138</v>
      </c>
      <c r="O2729" s="29" t="n">
        <v>44816</v>
      </c>
      <c r="P2729" s="28" t="n">
        <f aca="false">ROUNDDOWN(($B2729-$O2729)/30,0)</f>
        <v>0</v>
      </c>
      <c r="Q2729" s="28" t="str">
        <f aca="false">TEXT($B2729,"yyyy-mm")</f>
        <v>2022-09</v>
      </c>
      <c r="R2729" s="28" t="n">
        <f aca="false">IF(AND($O2729&gt;=DATE(2025,1,1),$O2729&lt;=DATE(2025,4,30)),1,0)</f>
        <v>0</v>
      </c>
    </row>
    <row r="2730" customFormat="false" ht="15" hidden="false" customHeight="false" outlineLevel="0" collapsed="false">
      <c r="A2730" s="28" t="n">
        <v>291</v>
      </c>
      <c r="B2730" s="29" t="n">
        <v>44865</v>
      </c>
      <c r="C2730" s="28" t="n">
        <v>37454.55</v>
      </c>
      <c r="D2730" s="28" t="n">
        <v>0</v>
      </c>
      <c r="E2730" s="28" t="n">
        <v>0</v>
      </c>
      <c r="F2730" s="28" t="s">
        <v>345</v>
      </c>
      <c r="G2730" s="28" t="n">
        <v>0</v>
      </c>
      <c r="H2730" s="28" t="n">
        <v>0</v>
      </c>
      <c r="I2730" s="28" t="n">
        <v>0</v>
      </c>
      <c r="J2730" s="28" t="n">
        <v>235</v>
      </c>
      <c r="K2730" s="28" t="n">
        <v>3</v>
      </c>
      <c r="L2730" s="28" t="n">
        <v>3</v>
      </c>
      <c r="M2730" s="28" t="s">
        <v>147</v>
      </c>
      <c r="N2730" s="28" t="s">
        <v>138</v>
      </c>
      <c r="O2730" s="29" t="n">
        <v>44816</v>
      </c>
      <c r="P2730" s="28" t="n">
        <f aca="false">ROUNDDOWN(($B2730-$O2730)/30,0)</f>
        <v>1</v>
      </c>
      <c r="Q2730" s="28" t="str">
        <f aca="false">TEXT($B2730,"yyyy-mm")</f>
        <v>2022-10</v>
      </c>
      <c r="R2730" s="28" t="n">
        <f aca="false">IF(AND($O2730&gt;=DATE(2025,1,1),$O2730&lt;=DATE(2025,4,30)),1,0)</f>
        <v>0</v>
      </c>
    </row>
    <row r="2731" customFormat="false" ht="15" hidden="false" customHeight="false" outlineLevel="0" collapsed="false">
      <c r="A2731" s="28" t="n">
        <v>291</v>
      </c>
      <c r="B2731" s="29" t="n">
        <v>44895</v>
      </c>
      <c r="C2731" s="28" t="n">
        <v>33709.1</v>
      </c>
      <c r="D2731" s="28" t="n">
        <v>0</v>
      </c>
      <c r="E2731" s="28" t="n">
        <v>0</v>
      </c>
      <c r="F2731" s="28" t="s">
        <v>345</v>
      </c>
      <c r="G2731" s="28" t="n">
        <v>0</v>
      </c>
      <c r="H2731" s="28" t="n">
        <v>0</v>
      </c>
      <c r="I2731" s="28" t="n">
        <v>0</v>
      </c>
      <c r="J2731" s="28" t="n">
        <v>235</v>
      </c>
      <c r="K2731" s="28" t="n">
        <v>3</v>
      </c>
      <c r="L2731" s="28" t="n">
        <v>3</v>
      </c>
      <c r="M2731" s="28" t="s">
        <v>147</v>
      </c>
      <c r="N2731" s="28" t="s">
        <v>138</v>
      </c>
      <c r="O2731" s="29" t="n">
        <v>44816</v>
      </c>
      <c r="P2731" s="28" t="n">
        <f aca="false">ROUNDDOWN(($B2731-$O2731)/30,0)</f>
        <v>2</v>
      </c>
      <c r="Q2731" s="28" t="str">
        <f aca="false">TEXT($B2731,"yyyy-mm")</f>
        <v>2022-11</v>
      </c>
      <c r="R2731" s="28" t="n">
        <f aca="false">IF(AND($O2731&gt;=DATE(2025,1,1),$O2731&lt;=DATE(2025,4,30)),1,0)</f>
        <v>0</v>
      </c>
    </row>
    <row r="2732" customFormat="false" ht="15" hidden="false" customHeight="false" outlineLevel="0" collapsed="false">
      <c r="A2732" s="28" t="n">
        <v>291</v>
      </c>
      <c r="B2732" s="29" t="n">
        <v>44926</v>
      </c>
      <c r="C2732" s="28" t="n">
        <v>29963.65</v>
      </c>
      <c r="D2732" s="28" t="n">
        <v>0</v>
      </c>
      <c r="E2732" s="28" t="n">
        <v>0</v>
      </c>
      <c r="F2732" s="28" t="s">
        <v>345</v>
      </c>
      <c r="G2732" s="28" t="n">
        <v>0</v>
      </c>
      <c r="H2732" s="28" t="n">
        <v>0</v>
      </c>
      <c r="I2732" s="28" t="n">
        <v>0</v>
      </c>
      <c r="J2732" s="28" t="n">
        <v>235</v>
      </c>
      <c r="K2732" s="28" t="n">
        <v>3</v>
      </c>
      <c r="L2732" s="28" t="n">
        <v>3</v>
      </c>
      <c r="M2732" s="28" t="s">
        <v>147</v>
      </c>
      <c r="N2732" s="28" t="s">
        <v>138</v>
      </c>
      <c r="O2732" s="29" t="n">
        <v>44816</v>
      </c>
      <c r="P2732" s="28" t="n">
        <f aca="false">ROUNDDOWN(($B2732-$O2732)/30,0)</f>
        <v>3</v>
      </c>
      <c r="Q2732" s="28" t="str">
        <f aca="false">TEXT($B2732,"yyyy-mm")</f>
        <v>2022-12</v>
      </c>
      <c r="R2732" s="28" t="n">
        <f aca="false">IF(AND($O2732&gt;=DATE(2025,1,1),$O2732&lt;=DATE(2025,4,30)),1,0)</f>
        <v>0</v>
      </c>
    </row>
    <row r="2733" customFormat="false" ht="15" hidden="false" customHeight="false" outlineLevel="0" collapsed="false">
      <c r="A2733" s="28" t="n">
        <v>291</v>
      </c>
      <c r="B2733" s="29" t="n">
        <v>44957</v>
      </c>
      <c r="C2733" s="28" t="n">
        <v>26218.2</v>
      </c>
      <c r="D2733" s="28" t="n">
        <v>0</v>
      </c>
      <c r="E2733" s="28" t="n">
        <v>0</v>
      </c>
      <c r="F2733" s="28" t="s">
        <v>345</v>
      </c>
      <c r="G2733" s="28" t="n">
        <v>0</v>
      </c>
      <c r="H2733" s="28" t="n">
        <v>0</v>
      </c>
      <c r="I2733" s="28" t="n">
        <v>0</v>
      </c>
      <c r="J2733" s="28" t="n">
        <v>235</v>
      </c>
      <c r="K2733" s="28" t="n">
        <v>3</v>
      </c>
      <c r="L2733" s="28" t="n">
        <v>3</v>
      </c>
      <c r="M2733" s="28" t="s">
        <v>147</v>
      </c>
      <c r="N2733" s="28" t="s">
        <v>138</v>
      </c>
      <c r="O2733" s="29" t="n">
        <v>44816</v>
      </c>
      <c r="P2733" s="28" t="n">
        <f aca="false">ROUNDDOWN(($B2733-$O2733)/30,0)</f>
        <v>4</v>
      </c>
      <c r="Q2733" s="28" t="str">
        <f aca="false">TEXT($B2733,"yyyy-mm")</f>
        <v>2023-01</v>
      </c>
      <c r="R2733" s="28" t="n">
        <f aca="false">IF(AND($O2733&gt;=DATE(2025,1,1),$O2733&lt;=DATE(2025,4,30)),1,0)</f>
        <v>0</v>
      </c>
    </row>
    <row r="2734" customFormat="false" ht="15" hidden="false" customHeight="false" outlineLevel="0" collapsed="false">
      <c r="A2734" s="28" t="n">
        <v>291</v>
      </c>
      <c r="B2734" s="29" t="n">
        <v>44985</v>
      </c>
      <c r="C2734" s="28" t="n">
        <v>22472.75</v>
      </c>
      <c r="D2734" s="28" t="n">
        <v>0</v>
      </c>
      <c r="E2734" s="28" t="n">
        <v>0</v>
      </c>
      <c r="F2734" s="28" t="s">
        <v>345</v>
      </c>
      <c r="G2734" s="28" t="n">
        <v>0</v>
      </c>
      <c r="H2734" s="28" t="n">
        <v>0</v>
      </c>
      <c r="I2734" s="28" t="n">
        <v>0</v>
      </c>
      <c r="J2734" s="28" t="n">
        <v>235</v>
      </c>
      <c r="K2734" s="28" t="n">
        <v>3</v>
      </c>
      <c r="L2734" s="28" t="n">
        <v>3</v>
      </c>
      <c r="M2734" s="28" t="s">
        <v>147</v>
      </c>
      <c r="N2734" s="28" t="s">
        <v>138</v>
      </c>
      <c r="O2734" s="29" t="n">
        <v>44816</v>
      </c>
      <c r="P2734" s="28" t="n">
        <f aca="false">ROUNDDOWN(($B2734-$O2734)/30,0)</f>
        <v>5</v>
      </c>
      <c r="Q2734" s="28" t="str">
        <f aca="false">TEXT($B2734,"yyyy-mm")</f>
        <v>2023-02</v>
      </c>
      <c r="R2734" s="28" t="n">
        <f aca="false">IF(AND($O2734&gt;=DATE(2025,1,1),$O2734&lt;=DATE(2025,4,30)),1,0)</f>
        <v>0</v>
      </c>
    </row>
    <row r="2735" customFormat="false" ht="15" hidden="false" customHeight="false" outlineLevel="0" collapsed="false">
      <c r="A2735" s="28" t="n">
        <v>291</v>
      </c>
      <c r="B2735" s="29" t="n">
        <v>45016</v>
      </c>
      <c r="C2735" s="28" t="n">
        <v>18727.3</v>
      </c>
      <c r="D2735" s="28" t="n">
        <v>0</v>
      </c>
      <c r="E2735" s="28" t="n">
        <v>0</v>
      </c>
      <c r="F2735" s="28" t="s">
        <v>345</v>
      </c>
      <c r="G2735" s="28" t="n">
        <v>0</v>
      </c>
      <c r="H2735" s="28" t="n">
        <v>0</v>
      </c>
      <c r="I2735" s="28" t="n">
        <v>0</v>
      </c>
      <c r="J2735" s="28" t="n">
        <v>235</v>
      </c>
      <c r="K2735" s="28" t="n">
        <v>3</v>
      </c>
      <c r="L2735" s="28" t="n">
        <v>3</v>
      </c>
      <c r="M2735" s="28" t="s">
        <v>147</v>
      </c>
      <c r="N2735" s="28" t="s">
        <v>138</v>
      </c>
      <c r="O2735" s="29" t="n">
        <v>44816</v>
      </c>
      <c r="P2735" s="28" t="n">
        <f aca="false">ROUNDDOWN(($B2735-$O2735)/30,0)</f>
        <v>6</v>
      </c>
      <c r="Q2735" s="28" t="str">
        <f aca="false">TEXT($B2735,"yyyy-mm")</f>
        <v>2023-03</v>
      </c>
      <c r="R2735" s="28" t="n">
        <f aca="false">IF(AND($O2735&gt;=DATE(2025,1,1),$O2735&lt;=DATE(2025,4,30)),1,0)</f>
        <v>0</v>
      </c>
    </row>
    <row r="2736" customFormat="false" ht="15" hidden="false" customHeight="false" outlineLevel="0" collapsed="false">
      <c r="A2736" s="28" t="n">
        <v>291</v>
      </c>
      <c r="B2736" s="29" t="n">
        <v>45046</v>
      </c>
      <c r="C2736" s="28" t="n">
        <v>14981.85</v>
      </c>
      <c r="D2736" s="28" t="n">
        <v>0</v>
      </c>
      <c r="E2736" s="28" t="n">
        <v>0</v>
      </c>
      <c r="F2736" s="28" t="s">
        <v>345</v>
      </c>
      <c r="G2736" s="28" t="n">
        <v>0</v>
      </c>
      <c r="H2736" s="28" t="n">
        <v>0</v>
      </c>
      <c r="I2736" s="28" t="n">
        <v>0</v>
      </c>
      <c r="J2736" s="28" t="n">
        <v>235</v>
      </c>
      <c r="K2736" s="28" t="n">
        <v>3</v>
      </c>
      <c r="L2736" s="28" t="n">
        <v>3</v>
      </c>
      <c r="M2736" s="28" t="s">
        <v>147</v>
      </c>
      <c r="N2736" s="28" t="s">
        <v>138</v>
      </c>
      <c r="O2736" s="29" t="n">
        <v>44816</v>
      </c>
      <c r="P2736" s="28" t="n">
        <f aca="false">ROUNDDOWN(($B2736-$O2736)/30,0)</f>
        <v>7</v>
      </c>
      <c r="Q2736" s="28" t="str">
        <f aca="false">TEXT($B2736,"yyyy-mm")</f>
        <v>2023-04</v>
      </c>
      <c r="R2736" s="28" t="n">
        <f aca="false">IF(AND($O2736&gt;=DATE(2025,1,1),$O2736&lt;=DATE(2025,4,30)),1,0)</f>
        <v>0</v>
      </c>
    </row>
    <row r="2737" customFormat="false" ht="15" hidden="false" customHeight="false" outlineLevel="0" collapsed="false">
      <c r="A2737" s="28" t="n">
        <v>291</v>
      </c>
      <c r="B2737" s="29" t="n">
        <v>45077</v>
      </c>
      <c r="C2737" s="28" t="n">
        <v>11236.4</v>
      </c>
      <c r="D2737" s="28" t="n">
        <v>0</v>
      </c>
      <c r="E2737" s="28" t="n">
        <v>0</v>
      </c>
      <c r="F2737" s="28" t="s">
        <v>345</v>
      </c>
      <c r="G2737" s="28" t="n">
        <v>0</v>
      </c>
      <c r="H2737" s="28" t="n">
        <v>0</v>
      </c>
      <c r="I2737" s="28" t="n">
        <v>0</v>
      </c>
      <c r="J2737" s="28" t="n">
        <v>235</v>
      </c>
      <c r="K2737" s="28" t="n">
        <v>3</v>
      </c>
      <c r="L2737" s="28" t="n">
        <v>3</v>
      </c>
      <c r="M2737" s="28" t="s">
        <v>147</v>
      </c>
      <c r="N2737" s="28" t="s">
        <v>138</v>
      </c>
      <c r="O2737" s="29" t="n">
        <v>44816</v>
      </c>
      <c r="P2737" s="28" t="n">
        <f aca="false">ROUNDDOWN(($B2737-$O2737)/30,0)</f>
        <v>8</v>
      </c>
      <c r="Q2737" s="28" t="str">
        <f aca="false">TEXT($B2737,"yyyy-mm")</f>
        <v>2023-05</v>
      </c>
      <c r="R2737" s="28" t="n">
        <f aca="false">IF(AND($O2737&gt;=DATE(2025,1,1),$O2737&lt;=DATE(2025,4,30)),1,0)</f>
        <v>0</v>
      </c>
    </row>
    <row r="2738" customFormat="false" ht="15" hidden="false" customHeight="false" outlineLevel="0" collapsed="false">
      <c r="A2738" s="28" t="n">
        <v>291</v>
      </c>
      <c r="B2738" s="29" t="n">
        <v>45107</v>
      </c>
      <c r="C2738" s="28" t="n">
        <v>7490.95</v>
      </c>
      <c r="D2738" s="28" t="n">
        <v>0</v>
      </c>
      <c r="E2738" s="28" t="n">
        <v>0</v>
      </c>
      <c r="F2738" s="28" t="s">
        <v>345</v>
      </c>
      <c r="G2738" s="28" t="n">
        <v>0</v>
      </c>
      <c r="H2738" s="28" t="n">
        <v>0</v>
      </c>
      <c r="I2738" s="28" t="n">
        <v>0</v>
      </c>
      <c r="J2738" s="28" t="n">
        <v>235</v>
      </c>
      <c r="K2738" s="28" t="n">
        <v>3</v>
      </c>
      <c r="L2738" s="28" t="n">
        <v>3</v>
      </c>
      <c r="M2738" s="28" t="s">
        <v>147</v>
      </c>
      <c r="N2738" s="28" t="s">
        <v>138</v>
      </c>
      <c r="O2738" s="29" t="n">
        <v>44816</v>
      </c>
      <c r="P2738" s="28" t="n">
        <f aca="false">ROUNDDOWN(($B2738-$O2738)/30,0)</f>
        <v>9</v>
      </c>
      <c r="Q2738" s="28" t="str">
        <f aca="false">TEXT($B2738,"yyyy-mm")</f>
        <v>2023-06</v>
      </c>
      <c r="R2738" s="28" t="n">
        <f aca="false">IF(AND($O2738&gt;=DATE(2025,1,1),$O2738&lt;=DATE(2025,4,30)),1,0)</f>
        <v>0</v>
      </c>
    </row>
    <row r="2739" customFormat="false" ht="15" hidden="false" customHeight="false" outlineLevel="0" collapsed="false">
      <c r="A2739" s="28" t="n">
        <v>291</v>
      </c>
      <c r="B2739" s="29" t="n">
        <v>45138</v>
      </c>
      <c r="C2739" s="28" t="n">
        <v>3745.5</v>
      </c>
      <c r="D2739" s="28" t="n">
        <v>0</v>
      </c>
      <c r="E2739" s="28" t="n">
        <v>0</v>
      </c>
      <c r="F2739" s="28" t="s">
        <v>345</v>
      </c>
      <c r="G2739" s="28" t="n">
        <v>0</v>
      </c>
      <c r="H2739" s="28" t="n">
        <v>0</v>
      </c>
      <c r="I2739" s="28" t="n">
        <v>0</v>
      </c>
      <c r="J2739" s="28" t="n">
        <v>235</v>
      </c>
      <c r="K2739" s="28" t="n">
        <v>3</v>
      </c>
      <c r="L2739" s="28" t="n">
        <v>3</v>
      </c>
      <c r="M2739" s="28" t="s">
        <v>147</v>
      </c>
      <c r="N2739" s="28" t="s">
        <v>138</v>
      </c>
      <c r="O2739" s="29" t="n">
        <v>44816</v>
      </c>
      <c r="P2739" s="28" t="n">
        <f aca="false">ROUNDDOWN(($B2739-$O2739)/30,0)</f>
        <v>10</v>
      </c>
      <c r="Q2739" s="28" t="str">
        <f aca="false">TEXT($B2739,"yyyy-mm")</f>
        <v>2023-07</v>
      </c>
      <c r="R2739" s="28" t="n">
        <f aca="false">IF(AND($O2739&gt;=DATE(2025,1,1),$O2739&lt;=DATE(2025,4,30)),1,0)</f>
        <v>0</v>
      </c>
    </row>
    <row r="2740" customFormat="false" ht="15" hidden="false" customHeight="false" outlineLevel="0" collapsed="false">
      <c r="A2740" s="28" t="n">
        <v>291</v>
      </c>
      <c r="B2740" s="29" t="n">
        <v>45169</v>
      </c>
      <c r="C2740" s="28" t="n">
        <v>0.05</v>
      </c>
      <c r="D2740" s="28" t="n">
        <v>0</v>
      </c>
      <c r="E2740" s="28" t="n">
        <v>0</v>
      </c>
      <c r="F2740" s="28" t="s">
        <v>345</v>
      </c>
      <c r="G2740" s="28" t="n">
        <v>0</v>
      </c>
      <c r="H2740" s="28" t="n">
        <v>0</v>
      </c>
      <c r="I2740" s="28" t="n">
        <v>0</v>
      </c>
      <c r="J2740" s="28" t="n">
        <v>235</v>
      </c>
      <c r="K2740" s="28" t="n">
        <v>3</v>
      </c>
      <c r="L2740" s="28" t="n">
        <v>3</v>
      </c>
      <c r="M2740" s="28" t="s">
        <v>147</v>
      </c>
      <c r="N2740" s="28" t="s">
        <v>138</v>
      </c>
      <c r="O2740" s="29" t="n">
        <v>44816</v>
      </c>
      <c r="P2740" s="28" t="n">
        <f aca="false">ROUNDDOWN(($B2740-$O2740)/30,0)</f>
        <v>11</v>
      </c>
      <c r="Q2740" s="28" t="str">
        <f aca="false">TEXT($B2740,"yyyy-mm")</f>
        <v>2023-08</v>
      </c>
      <c r="R2740" s="28" t="n">
        <f aca="false">IF(AND($O2740&gt;=DATE(2025,1,1),$O2740&lt;=DATE(2025,4,30)),1,0)</f>
        <v>0</v>
      </c>
    </row>
    <row r="2741" customFormat="false" ht="15" hidden="false" customHeight="false" outlineLevel="0" collapsed="false">
      <c r="A2741" s="28" t="n">
        <v>292</v>
      </c>
      <c r="B2741" s="29" t="n">
        <v>46265</v>
      </c>
      <c r="C2741" s="28" t="n">
        <v>27800</v>
      </c>
      <c r="D2741" s="28" t="n">
        <v>0</v>
      </c>
      <c r="E2741" s="28" t="n">
        <v>0</v>
      </c>
      <c r="F2741" s="28" t="s">
        <v>345</v>
      </c>
      <c r="G2741" s="28" t="n">
        <v>0</v>
      </c>
      <c r="H2741" s="28" t="n">
        <v>0</v>
      </c>
      <c r="I2741" s="28" t="n">
        <v>0</v>
      </c>
      <c r="J2741" s="28" t="n">
        <v>153</v>
      </c>
      <c r="K2741" s="28" t="n">
        <v>5</v>
      </c>
      <c r="L2741" s="28" t="n">
        <v>2</v>
      </c>
      <c r="M2741" s="28" t="s">
        <v>145</v>
      </c>
      <c r="N2741" s="28" t="s">
        <v>138</v>
      </c>
      <c r="O2741" s="29" t="n">
        <v>46248</v>
      </c>
      <c r="P2741" s="28" t="n">
        <f aca="false">ROUNDDOWN(($B2741-$O2741)/30,0)</f>
        <v>0</v>
      </c>
      <c r="Q2741" s="28" t="str">
        <f aca="false">TEXT($B2741,"yyyy-mm")</f>
        <v>2026-08</v>
      </c>
      <c r="R2741" s="28" t="n">
        <f aca="false">IF(AND($O2741&gt;=DATE(2025,1,1),$O2741&lt;=DATE(2025,4,30)),1,0)</f>
        <v>0</v>
      </c>
    </row>
    <row r="2742" customFormat="false" ht="15" hidden="false" customHeight="false" outlineLevel="0" collapsed="false">
      <c r="A2742" s="28" t="n">
        <v>293</v>
      </c>
      <c r="B2742" s="29" t="n">
        <v>45504</v>
      </c>
      <c r="C2742" s="28" t="n">
        <v>18400</v>
      </c>
      <c r="D2742" s="28" t="n">
        <v>0</v>
      </c>
      <c r="E2742" s="28" t="n">
        <v>0</v>
      </c>
      <c r="F2742" s="28" t="s">
        <v>345</v>
      </c>
      <c r="G2742" s="28" t="n">
        <v>0</v>
      </c>
      <c r="H2742" s="28" t="n">
        <v>0</v>
      </c>
      <c r="I2742" s="28" t="n">
        <v>0</v>
      </c>
      <c r="J2742" s="28" t="n">
        <v>317</v>
      </c>
      <c r="K2742" s="28" t="n">
        <v>9</v>
      </c>
      <c r="L2742" s="28" t="n">
        <v>1</v>
      </c>
      <c r="M2742" s="28" t="s">
        <v>146</v>
      </c>
      <c r="N2742" s="28" t="s">
        <v>139</v>
      </c>
      <c r="O2742" s="29" t="n">
        <v>45499</v>
      </c>
      <c r="P2742" s="28" t="n">
        <f aca="false">ROUNDDOWN(($B2742-$O2742)/30,0)</f>
        <v>0</v>
      </c>
      <c r="Q2742" s="28" t="str">
        <f aca="false">TEXT($B2742,"yyyy-mm")</f>
        <v>2024-07</v>
      </c>
      <c r="R2742" s="28" t="n">
        <f aca="false">IF(AND($O2742&gt;=DATE(2025,1,1),$O2742&lt;=DATE(2025,4,30)),1,0)</f>
        <v>0</v>
      </c>
    </row>
    <row r="2743" customFormat="false" ht="15" hidden="false" customHeight="false" outlineLevel="0" collapsed="false">
      <c r="A2743" s="28" t="n">
        <v>293</v>
      </c>
      <c r="B2743" s="29" t="n">
        <v>45535</v>
      </c>
      <c r="C2743" s="28" t="n">
        <v>12266.67</v>
      </c>
      <c r="D2743" s="28" t="n">
        <v>0</v>
      </c>
      <c r="E2743" s="28" t="n">
        <v>0</v>
      </c>
      <c r="F2743" s="28" t="s">
        <v>345</v>
      </c>
      <c r="G2743" s="28" t="n">
        <v>0</v>
      </c>
      <c r="H2743" s="28" t="n">
        <v>0</v>
      </c>
      <c r="I2743" s="28" t="n">
        <v>0</v>
      </c>
      <c r="J2743" s="28" t="n">
        <v>317</v>
      </c>
      <c r="K2743" s="28" t="n">
        <v>9</v>
      </c>
      <c r="L2743" s="28" t="n">
        <v>1</v>
      </c>
      <c r="M2743" s="28" t="s">
        <v>146</v>
      </c>
      <c r="N2743" s="28" t="s">
        <v>139</v>
      </c>
      <c r="O2743" s="29" t="n">
        <v>45499</v>
      </c>
      <c r="P2743" s="28" t="n">
        <f aca="false">ROUNDDOWN(($B2743-$O2743)/30,0)</f>
        <v>1</v>
      </c>
      <c r="Q2743" s="28" t="str">
        <f aca="false">TEXT($B2743,"yyyy-mm")</f>
        <v>2024-08</v>
      </c>
      <c r="R2743" s="28" t="n">
        <f aca="false">IF(AND($O2743&gt;=DATE(2025,1,1),$O2743&lt;=DATE(2025,4,30)),1,0)</f>
        <v>0</v>
      </c>
    </row>
    <row r="2744" customFormat="false" ht="15" hidden="false" customHeight="false" outlineLevel="0" collapsed="false">
      <c r="A2744" s="28" t="n">
        <v>293</v>
      </c>
      <c r="B2744" s="29" t="n">
        <v>45565</v>
      </c>
      <c r="C2744" s="28" t="n">
        <v>6133.34</v>
      </c>
      <c r="D2744" s="28" t="n">
        <v>0</v>
      </c>
      <c r="E2744" s="28" t="n">
        <v>0</v>
      </c>
      <c r="F2744" s="28" t="s">
        <v>345</v>
      </c>
      <c r="G2744" s="28" t="n">
        <v>0</v>
      </c>
      <c r="H2744" s="28" t="n">
        <v>0</v>
      </c>
      <c r="I2744" s="28" t="n">
        <v>0</v>
      </c>
      <c r="J2744" s="28" t="n">
        <v>317</v>
      </c>
      <c r="K2744" s="28" t="n">
        <v>9</v>
      </c>
      <c r="L2744" s="28" t="n">
        <v>1</v>
      </c>
      <c r="M2744" s="28" t="s">
        <v>146</v>
      </c>
      <c r="N2744" s="28" t="s">
        <v>139</v>
      </c>
      <c r="O2744" s="29" t="n">
        <v>45499</v>
      </c>
      <c r="P2744" s="28" t="n">
        <f aca="false">ROUNDDOWN(($B2744-$O2744)/30,0)</f>
        <v>2</v>
      </c>
      <c r="Q2744" s="28" t="str">
        <f aca="false">TEXT($B2744,"yyyy-mm")</f>
        <v>2024-09</v>
      </c>
      <c r="R2744" s="28" t="n">
        <f aca="false">IF(AND($O2744&gt;=DATE(2025,1,1),$O2744&lt;=DATE(2025,4,30)),1,0)</f>
        <v>0</v>
      </c>
    </row>
    <row r="2745" customFormat="false" ht="15" hidden="false" customHeight="false" outlineLevel="0" collapsed="false">
      <c r="A2745" s="28" t="n">
        <v>293</v>
      </c>
      <c r="B2745" s="29" t="n">
        <v>45596</v>
      </c>
      <c r="C2745" s="28" t="n">
        <v>0.01</v>
      </c>
      <c r="D2745" s="28" t="n">
        <v>0</v>
      </c>
      <c r="E2745" s="28" t="n">
        <v>0</v>
      </c>
      <c r="F2745" s="28" t="s">
        <v>345</v>
      </c>
      <c r="G2745" s="28" t="n">
        <v>0</v>
      </c>
      <c r="H2745" s="28" t="n">
        <v>0</v>
      </c>
      <c r="I2745" s="28" t="n">
        <v>0</v>
      </c>
      <c r="J2745" s="28" t="n">
        <v>317</v>
      </c>
      <c r="K2745" s="28" t="n">
        <v>9</v>
      </c>
      <c r="L2745" s="28" t="n">
        <v>1</v>
      </c>
      <c r="M2745" s="28" t="s">
        <v>146</v>
      </c>
      <c r="N2745" s="28" t="s">
        <v>139</v>
      </c>
      <c r="O2745" s="29" t="n">
        <v>45499</v>
      </c>
      <c r="P2745" s="28" t="n">
        <f aca="false">ROUNDDOWN(($B2745-$O2745)/30,0)</f>
        <v>3</v>
      </c>
      <c r="Q2745" s="28" t="str">
        <f aca="false">TEXT($B2745,"yyyy-mm")</f>
        <v>2024-10</v>
      </c>
      <c r="R2745" s="28" t="n">
        <f aca="false">IF(AND($O2745&gt;=DATE(2025,1,1),$O2745&lt;=DATE(2025,4,30)),1,0)</f>
        <v>0</v>
      </c>
    </row>
    <row r="2746" customFormat="false" ht="15" hidden="false" customHeight="false" outlineLevel="0" collapsed="false">
      <c r="A2746" s="28" t="n">
        <v>294</v>
      </c>
      <c r="B2746" s="29" t="n">
        <v>45869</v>
      </c>
      <c r="C2746" s="28" t="n">
        <v>30400</v>
      </c>
      <c r="D2746" s="28" t="n">
        <v>0</v>
      </c>
      <c r="E2746" s="28" t="n">
        <v>0</v>
      </c>
      <c r="F2746" s="28" t="s">
        <v>345</v>
      </c>
      <c r="G2746" s="28" t="n">
        <v>0</v>
      </c>
      <c r="H2746" s="28" t="n">
        <v>0</v>
      </c>
      <c r="I2746" s="28" t="n">
        <v>0</v>
      </c>
      <c r="J2746" s="28" t="n">
        <v>81</v>
      </c>
      <c r="K2746" s="28" t="n">
        <v>3</v>
      </c>
      <c r="L2746" s="28" t="n">
        <v>2</v>
      </c>
      <c r="M2746" s="28" t="s">
        <v>147</v>
      </c>
      <c r="N2746" s="28" t="s">
        <v>138</v>
      </c>
      <c r="O2746" s="29" t="n">
        <v>45848</v>
      </c>
      <c r="P2746" s="28" t="n">
        <f aca="false">ROUNDDOWN(($B2746-$O2746)/30,0)</f>
        <v>0</v>
      </c>
      <c r="Q2746" s="28" t="str">
        <f aca="false">TEXT($B2746,"yyyy-mm")</f>
        <v>2025-07</v>
      </c>
      <c r="R2746" s="28" t="n">
        <f aca="false">IF(AND($O2746&gt;=DATE(2025,1,1),$O2746&lt;=DATE(2025,4,30)),1,0)</f>
        <v>0</v>
      </c>
    </row>
    <row r="2747" customFormat="false" ht="15" hidden="false" customHeight="false" outlineLevel="0" collapsed="false">
      <c r="A2747" s="28" t="n">
        <v>294</v>
      </c>
      <c r="B2747" s="29" t="n">
        <v>45900</v>
      </c>
      <c r="C2747" s="28" t="n">
        <v>28061.54</v>
      </c>
      <c r="D2747" s="28" t="n">
        <v>0</v>
      </c>
      <c r="E2747" s="28" t="n">
        <v>0</v>
      </c>
      <c r="F2747" s="28" t="s">
        <v>345</v>
      </c>
      <c r="G2747" s="28" t="n">
        <v>0</v>
      </c>
      <c r="H2747" s="28" t="n">
        <v>0</v>
      </c>
      <c r="I2747" s="28" t="n">
        <v>0</v>
      </c>
      <c r="J2747" s="28" t="n">
        <v>81</v>
      </c>
      <c r="K2747" s="28" t="n">
        <v>3</v>
      </c>
      <c r="L2747" s="28" t="n">
        <v>2</v>
      </c>
      <c r="M2747" s="28" t="s">
        <v>147</v>
      </c>
      <c r="N2747" s="28" t="s">
        <v>138</v>
      </c>
      <c r="O2747" s="29" t="n">
        <v>45848</v>
      </c>
      <c r="P2747" s="28" t="n">
        <f aca="false">ROUNDDOWN(($B2747-$O2747)/30,0)</f>
        <v>1</v>
      </c>
      <c r="Q2747" s="28" t="str">
        <f aca="false">TEXT($B2747,"yyyy-mm")</f>
        <v>2025-08</v>
      </c>
      <c r="R2747" s="28" t="n">
        <f aca="false">IF(AND($O2747&gt;=DATE(2025,1,1),$O2747&lt;=DATE(2025,4,30)),1,0)</f>
        <v>0</v>
      </c>
    </row>
    <row r="2748" customFormat="false" ht="15" hidden="false" customHeight="false" outlineLevel="0" collapsed="false">
      <c r="A2748" s="28" t="n">
        <v>294</v>
      </c>
      <c r="B2748" s="29" t="n">
        <v>45930</v>
      </c>
      <c r="C2748" s="28" t="n">
        <v>25723.08</v>
      </c>
      <c r="D2748" s="28" t="n">
        <v>0</v>
      </c>
      <c r="E2748" s="28" t="n">
        <v>0</v>
      </c>
      <c r="F2748" s="28" t="s">
        <v>345</v>
      </c>
      <c r="G2748" s="28" t="n">
        <v>0</v>
      </c>
      <c r="H2748" s="28" t="n">
        <v>0</v>
      </c>
      <c r="I2748" s="28" t="n">
        <v>0</v>
      </c>
      <c r="J2748" s="28" t="n">
        <v>81</v>
      </c>
      <c r="K2748" s="28" t="n">
        <v>3</v>
      </c>
      <c r="L2748" s="28" t="n">
        <v>2</v>
      </c>
      <c r="M2748" s="28" t="s">
        <v>147</v>
      </c>
      <c r="N2748" s="28" t="s">
        <v>138</v>
      </c>
      <c r="O2748" s="29" t="n">
        <v>45848</v>
      </c>
      <c r="P2748" s="28" t="n">
        <f aca="false">ROUNDDOWN(($B2748-$O2748)/30,0)</f>
        <v>2</v>
      </c>
      <c r="Q2748" s="28" t="str">
        <f aca="false">TEXT($B2748,"yyyy-mm")</f>
        <v>2025-09</v>
      </c>
      <c r="R2748" s="28" t="n">
        <f aca="false">IF(AND($O2748&gt;=DATE(2025,1,1),$O2748&lt;=DATE(2025,4,30)),1,0)</f>
        <v>0</v>
      </c>
    </row>
    <row r="2749" customFormat="false" ht="15" hidden="false" customHeight="false" outlineLevel="0" collapsed="false">
      <c r="A2749" s="28" t="n">
        <v>294</v>
      </c>
      <c r="B2749" s="29" t="n">
        <v>45961</v>
      </c>
      <c r="C2749" s="28" t="n">
        <v>23384.62</v>
      </c>
      <c r="D2749" s="28" t="n">
        <v>0</v>
      </c>
      <c r="E2749" s="28" t="n">
        <v>0</v>
      </c>
      <c r="F2749" s="28" t="s">
        <v>345</v>
      </c>
      <c r="G2749" s="28" t="n">
        <v>0</v>
      </c>
      <c r="H2749" s="28" t="n">
        <v>0</v>
      </c>
      <c r="I2749" s="28" t="n">
        <v>0</v>
      </c>
      <c r="J2749" s="28" t="n">
        <v>81</v>
      </c>
      <c r="K2749" s="28" t="n">
        <v>3</v>
      </c>
      <c r="L2749" s="28" t="n">
        <v>2</v>
      </c>
      <c r="M2749" s="28" t="s">
        <v>147</v>
      </c>
      <c r="N2749" s="28" t="s">
        <v>138</v>
      </c>
      <c r="O2749" s="29" t="n">
        <v>45848</v>
      </c>
      <c r="P2749" s="28" t="n">
        <f aca="false">ROUNDDOWN(($B2749-$O2749)/30,0)</f>
        <v>3</v>
      </c>
      <c r="Q2749" s="28" t="str">
        <f aca="false">TEXT($B2749,"yyyy-mm")</f>
        <v>2025-10</v>
      </c>
      <c r="R2749" s="28" t="n">
        <f aca="false">IF(AND($O2749&gt;=DATE(2025,1,1),$O2749&lt;=DATE(2025,4,30)),1,0)</f>
        <v>0</v>
      </c>
    </row>
    <row r="2750" customFormat="false" ht="15" hidden="false" customHeight="false" outlineLevel="0" collapsed="false">
      <c r="A2750" s="28" t="n">
        <v>294</v>
      </c>
      <c r="B2750" s="29" t="n">
        <v>45991</v>
      </c>
      <c r="C2750" s="28" t="n">
        <v>21046.16</v>
      </c>
      <c r="D2750" s="28" t="n">
        <v>0</v>
      </c>
      <c r="E2750" s="28" t="n">
        <v>0</v>
      </c>
      <c r="F2750" s="28" t="s">
        <v>345</v>
      </c>
      <c r="G2750" s="28" t="n">
        <v>0</v>
      </c>
      <c r="H2750" s="28" t="n">
        <v>0</v>
      </c>
      <c r="I2750" s="28" t="n">
        <v>0</v>
      </c>
      <c r="J2750" s="28" t="n">
        <v>81</v>
      </c>
      <c r="K2750" s="28" t="n">
        <v>3</v>
      </c>
      <c r="L2750" s="28" t="n">
        <v>2</v>
      </c>
      <c r="M2750" s="28" t="s">
        <v>147</v>
      </c>
      <c r="N2750" s="28" t="s">
        <v>138</v>
      </c>
      <c r="O2750" s="29" t="n">
        <v>45848</v>
      </c>
      <c r="P2750" s="28" t="n">
        <f aca="false">ROUNDDOWN(($B2750-$O2750)/30,0)</f>
        <v>4</v>
      </c>
      <c r="Q2750" s="28" t="str">
        <f aca="false">TEXT($B2750,"yyyy-mm")</f>
        <v>2025-11</v>
      </c>
      <c r="R2750" s="28" t="n">
        <f aca="false">IF(AND($O2750&gt;=DATE(2025,1,1),$O2750&lt;=DATE(2025,4,30)),1,0)</f>
        <v>0</v>
      </c>
    </row>
    <row r="2751" customFormat="false" ht="15" hidden="false" customHeight="false" outlineLevel="0" collapsed="false">
      <c r="A2751" s="28" t="n">
        <v>294</v>
      </c>
      <c r="B2751" s="29" t="n">
        <v>46022</v>
      </c>
      <c r="C2751" s="28" t="n">
        <v>18707.7</v>
      </c>
      <c r="D2751" s="28" t="n">
        <v>0</v>
      </c>
      <c r="E2751" s="28" t="n">
        <v>0</v>
      </c>
      <c r="F2751" s="28" t="s">
        <v>345</v>
      </c>
      <c r="G2751" s="28" t="n">
        <v>0</v>
      </c>
      <c r="H2751" s="28" t="n">
        <v>0</v>
      </c>
      <c r="I2751" s="28" t="n">
        <v>0</v>
      </c>
      <c r="J2751" s="28" t="n">
        <v>81</v>
      </c>
      <c r="K2751" s="28" t="n">
        <v>3</v>
      </c>
      <c r="L2751" s="28" t="n">
        <v>2</v>
      </c>
      <c r="M2751" s="28" t="s">
        <v>147</v>
      </c>
      <c r="N2751" s="28" t="s">
        <v>138</v>
      </c>
      <c r="O2751" s="29" t="n">
        <v>45848</v>
      </c>
      <c r="P2751" s="28" t="n">
        <f aca="false">ROUNDDOWN(($B2751-$O2751)/30,0)</f>
        <v>5</v>
      </c>
      <c r="Q2751" s="28" t="str">
        <f aca="false">TEXT($B2751,"yyyy-mm")</f>
        <v>2025-12</v>
      </c>
      <c r="R2751" s="28" t="n">
        <f aca="false">IF(AND($O2751&gt;=DATE(2025,1,1),$O2751&lt;=DATE(2025,4,30)),1,0)</f>
        <v>0</v>
      </c>
    </row>
    <row r="2752" customFormat="false" ht="15" hidden="false" customHeight="false" outlineLevel="0" collapsed="false">
      <c r="A2752" s="28" t="n">
        <v>294</v>
      </c>
      <c r="B2752" s="29" t="n">
        <v>46053</v>
      </c>
      <c r="C2752" s="28" t="n">
        <v>16369.24</v>
      </c>
      <c r="D2752" s="28" t="n">
        <v>0</v>
      </c>
      <c r="E2752" s="28" t="n">
        <v>0</v>
      </c>
      <c r="F2752" s="28" t="s">
        <v>345</v>
      </c>
      <c r="G2752" s="28" t="n">
        <v>0</v>
      </c>
      <c r="H2752" s="28" t="n">
        <v>0</v>
      </c>
      <c r="I2752" s="28" t="n">
        <v>0</v>
      </c>
      <c r="J2752" s="28" t="n">
        <v>81</v>
      </c>
      <c r="K2752" s="28" t="n">
        <v>3</v>
      </c>
      <c r="L2752" s="28" t="n">
        <v>2</v>
      </c>
      <c r="M2752" s="28" t="s">
        <v>147</v>
      </c>
      <c r="N2752" s="28" t="s">
        <v>138</v>
      </c>
      <c r="O2752" s="29" t="n">
        <v>45848</v>
      </c>
      <c r="P2752" s="28" t="n">
        <f aca="false">ROUNDDOWN(($B2752-$O2752)/30,0)</f>
        <v>6</v>
      </c>
      <c r="Q2752" s="28" t="str">
        <f aca="false">TEXT($B2752,"yyyy-mm")</f>
        <v>2026-01</v>
      </c>
      <c r="R2752" s="28" t="n">
        <f aca="false">IF(AND($O2752&gt;=DATE(2025,1,1),$O2752&lt;=DATE(2025,4,30)),1,0)</f>
        <v>0</v>
      </c>
    </row>
    <row r="2753" customFormat="false" ht="15" hidden="false" customHeight="false" outlineLevel="0" collapsed="false">
      <c r="A2753" s="28" t="n">
        <v>294</v>
      </c>
      <c r="B2753" s="29" t="n">
        <v>46081</v>
      </c>
      <c r="C2753" s="28" t="n">
        <v>14030.78</v>
      </c>
      <c r="D2753" s="28" t="n">
        <v>0</v>
      </c>
      <c r="E2753" s="28" t="n">
        <v>0</v>
      </c>
      <c r="F2753" s="28" t="s">
        <v>345</v>
      </c>
      <c r="G2753" s="28" t="n">
        <v>0</v>
      </c>
      <c r="H2753" s="28" t="n">
        <v>0</v>
      </c>
      <c r="I2753" s="28" t="n">
        <v>0</v>
      </c>
      <c r="J2753" s="28" t="n">
        <v>81</v>
      </c>
      <c r="K2753" s="28" t="n">
        <v>3</v>
      </c>
      <c r="L2753" s="28" t="n">
        <v>2</v>
      </c>
      <c r="M2753" s="28" t="s">
        <v>147</v>
      </c>
      <c r="N2753" s="28" t="s">
        <v>138</v>
      </c>
      <c r="O2753" s="29" t="n">
        <v>45848</v>
      </c>
      <c r="P2753" s="28" t="n">
        <f aca="false">ROUNDDOWN(($B2753-$O2753)/30,0)</f>
        <v>7</v>
      </c>
      <c r="Q2753" s="28" t="str">
        <f aca="false">TEXT($B2753,"yyyy-mm")</f>
        <v>2026-02</v>
      </c>
      <c r="R2753" s="28" t="n">
        <f aca="false">IF(AND($O2753&gt;=DATE(2025,1,1),$O2753&lt;=DATE(2025,4,30)),1,0)</f>
        <v>0</v>
      </c>
    </row>
    <row r="2754" customFormat="false" ht="15" hidden="false" customHeight="false" outlineLevel="0" collapsed="false">
      <c r="A2754" s="28" t="n">
        <v>294</v>
      </c>
      <c r="B2754" s="29" t="n">
        <v>46112</v>
      </c>
      <c r="C2754" s="28" t="n">
        <v>11692.32</v>
      </c>
      <c r="D2754" s="28" t="n">
        <v>0</v>
      </c>
      <c r="E2754" s="28" t="n">
        <v>0</v>
      </c>
      <c r="F2754" s="28" t="s">
        <v>345</v>
      </c>
      <c r="G2754" s="28" t="n">
        <v>0</v>
      </c>
      <c r="H2754" s="28" t="n">
        <v>0</v>
      </c>
      <c r="I2754" s="28" t="n">
        <v>0</v>
      </c>
      <c r="J2754" s="28" t="n">
        <v>81</v>
      </c>
      <c r="K2754" s="28" t="n">
        <v>3</v>
      </c>
      <c r="L2754" s="28" t="n">
        <v>2</v>
      </c>
      <c r="M2754" s="28" t="s">
        <v>147</v>
      </c>
      <c r="N2754" s="28" t="s">
        <v>138</v>
      </c>
      <c r="O2754" s="29" t="n">
        <v>45848</v>
      </c>
      <c r="P2754" s="28" t="n">
        <f aca="false">ROUNDDOWN(($B2754-$O2754)/30,0)</f>
        <v>8</v>
      </c>
      <c r="Q2754" s="28" t="str">
        <f aca="false">TEXT($B2754,"yyyy-mm")</f>
        <v>2026-03</v>
      </c>
      <c r="R2754" s="28" t="n">
        <f aca="false">IF(AND($O2754&gt;=DATE(2025,1,1),$O2754&lt;=DATE(2025,4,30)),1,0)</f>
        <v>0</v>
      </c>
    </row>
    <row r="2755" customFormat="false" ht="15" hidden="false" customHeight="false" outlineLevel="0" collapsed="false">
      <c r="A2755" s="28" t="n">
        <v>294</v>
      </c>
      <c r="B2755" s="29" t="n">
        <v>46142</v>
      </c>
      <c r="C2755" s="28" t="n">
        <v>9353.86</v>
      </c>
      <c r="D2755" s="28" t="n">
        <v>0</v>
      </c>
      <c r="E2755" s="28" t="n">
        <v>0</v>
      </c>
      <c r="F2755" s="28" t="s">
        <v>345</v>
      </c>
      <c r="G2755" s="28" t="n">
        <v>0</v>
      </c>
      <c r="H2755" s="28" t="n">
        <v>0</v>
      </c>
      <c r="I2755" s="28" t="n">
        <v>0</v>
      </c>
      <c r="J2755" s="28" t="n">
        <v>81</v>
      </c>
      <c r="K2755" s="28" t="n">
        <v>3</v>
      </c>
      <c r="L2755" s="28" t="n">
        <v>2</v>
      </c>
      <c r="M2755" s="28" t="s">
        <v>147</v>
      </c>
      <c r="N2755" s="28" t="s">
        <v>138</v>
      </c>
      <c r="O2755" s="29" t="n">
        <v>45848</v>
      </c>
      <c r="P2755" s="28" t="n">
        <f aca="false">ROUNDDOWN(($B2755-$O2755)/30,0)</f>
        <v>9</v>
      </c>
      <c r="Q2755" s="28" t="str">
        <f aca="false">TEXT($B2755,"yyyy-mm")</f>
        <v>2026-04</v>
      </c>
      <c r="R2755" s="28" t="n">
        <f aca="false">IF(AND($O2755&gt;=DATE(2025,1,1),$O2755&lt;=DATE(2025,4,30)),1,0)</f>
        <v>0</v>
      </c>
    </row>
    <row r="2756" customFormat="false" ht="15" hidden="false" customHeight="false" outlineLevel="0" collapsed="false">
      <c r="A2756" s="28" t="n">
        <v>294</v>
      </c>
      <c r="B2756" s="29" t="n">
        <v>46173</v>
      </c>
      <c r="C2756" s="28" t="n">
        <v>7015.4</v>
      </c>
      <c r="D2756" s="28" t="n">
        <v>0</v>
      </c>
      <c r="E2756" s="28" t="n">
        <v>0</v>
      </c>
      <c r="F2756" s="28" t="s">
        <v>345</v>
      </c>
      <c r="G2756" s="28" t="n">
        <v>0</v>
      </c>
      <c r="H2756" s="28" t="n">
        <v>0</v>
      </c>
      <c r="I2756" s="28" t="n">
        <v>0</v>
      </c>
      <c r="J2756" s="28" t="n">
        <v>81</v>
      </c>
      <c r="K2756" s="28" t="n">
        <v>3</v>
      </c>
      <c r="L2756" s="28" t="n">
        <v>2</v>
      </c>
      <c r="M2756" s="28" t="s">
        <v>147</v>
      </c>
      <c r="N2756" s="28" t="s">
        <v>138</v>
      </c>
      <c r="O2756" s="29" t="n">
        <v>45848</v>
      </c>
      <c r="P2756" s="28" t="n">
        <f aca="false">ROUNDDOWN(($B2756-$O2756)/30,0)</f>
        <v>10</v>
      </c>
      <c r="Q2756" s="28" t="str">
        <f aca="false">TEXT($B2756,"yyyy-mm")</f>
        <v>2026-05</v>
      </c>
      <c r="R2756" s="28" t="n">
        <f aca="false">IF(AND($O2756&gt;=DATE(2025,1,1),$O2756&lt;=DATE(2025,4,30)),1,0)</f>
        <v>0</v>
      </c>
    </row>
    <row r="2757" customFormat="false" ht="15" hidden="false" customHeight="false" outlineLevel="0" collapsed="false">
      <c r="A2757" s="28" t="n">
        <v>294</v>
      </c>
      <c r="B2757" s="29" t="n">
        <v>46203</v>
      </c>
      <c r="C2757" s="28" t="n">
        <v>4676.94</v>
      </c>
      <c r="D2757" s="28" t="n">
        <v>0</v>
      </c>
      <c r="E2757" s="28" t="n">
        <v>0</v>
      </c>
      <c r="F2757" s="28" t="s">
        <v>345</v>
      </c>
      <c r="G2757" s="28" t="n">
        <v>0</v>
      </c>
      <c r="H2757" s="28" t="n">
        <v>0</v>
      </c>
      <c r="I2757" s="28" t="n">
        <v>0</v>
      </c>
      <c r="J2757" s="28" t="n">
        <v>81</v>
      </c>
      <c r="K2757" s="28" t="n">
        <v>3</v>
      </c>
      <c r="L2757" s="28" t="n">
        <v>2</v>
      </c>
      <c r="M2757" s="28" t="s">
        <v>147</v>
      </c>
      <c r="N2757" s="28" t="s">
        <v>138</v>
      </c>
      <c r="O2757" s="29" t="n">
        <v>45848</v>
      </c>
      <c r="P2757" s="28" t="n">
        <f aca="false">ROUNDDOWN(($B2757-$O2757)/30,0)</f>
        <v>11</v>
      </c>
      <c r="Q2757" s="28" t="str">
        <f aca="false">TEXT($B2757,"yyyy-mm")</f>
        <v>2026-06</v>
      </c>
      <c r="R2757" s="28" t="n">
        <f aca="false">IF(AND($O2757&gt;=DATE(2025,1,1),$O2757&lt;=DATE(2025,4,30)),1,0)</f>
        <v>0</v>
      </c>
    </row>
    <row r="2758" customFormat="false" ht="15" hidden="false" customHeight="false" outlineLevel="0" collapsed="false">
      <c r="A2758" s="28" t="n">
        <v>294</v>
      </c>
      <c r="B2758" s="29" t="n">
        <v>46234</v>
      </c>
      <c r="C2758" s="28" t="n">
        <v>2338.48</v>
      </c>
      <c r="D2758" s="28" t="n">
        <v>0</v>
      </c>
      <c r="E2758" s="28" t="n">
        <v>0</v>
      </c>
      <c r="F2758" s="28" t="s">
        <v>345</v>
      </c>
      <c r="G2758" s="28" t="n">
        <v>0</v>
      </c>
      <c r="H2758" s="28" t="n">
        <v>0</v>
      </c>
      <c r="I2758" s="28" t="n">
        <v>0</v>
      </c>
      <c r="J2758" s="28" t="n">
        <v>81</v>
      </c>
      <c r="K2758" s="28" t="n">
        <v>3</v>
      </c>
      <c r="L2758" s="28" t="n">
        <v>2</v>
      </c>
      <c r="M2758" s="28" t="s">
        <v>147</v>
      </c>
      <c r="N2758" s="28" t="s">
        <v>138</v>
      </c>
      <c r="O2758" s="29" t="n">
        <v>45848</v>
      </c>
      <c r="P2758" s="28" t="n">
        <f aca="false">ROUNDDOWN(($B2758-$O2758)/30,0)</f>
        <v>12</v>
      </c>
      <c r="Q2758" s="28" t="str">
        <f aca="false">TEXT($B2758,"yyyy-mm")</f>
        <v>2026-07</v>
      </c>
      <c r="R2758" s="28" t="n">
        <f aca="false">IF(AND($O2758&gt;=DATE(2025,1,1),$O2758&lt;=DATE(2025,4,30)),1,0)</f>
        <v>0</v>
      </c>
    </row>
    <row r="2759" customFormat="false" ht="15" hidden="false" customHeight="false" outlineLevel="0" collapsed="false">
      <c r="A2759" s="28" t="n">
        <v>294</v>
      </c>
      <c r="B2759" s="29" t="n">
        <v>46265</v>
      </c>
      <c r="C2759" s="28" t="n">
        <v>0.02</v>
      </c>
      <c r="D2759" s="28" t="n">
        <v>0</v>
      </c>
      <c r="E2759" s="28" t="n">
        <v>0</v>
      </c>
      <c r="F2759" s="28" t="s">
        <v>345</v>
      </c>
      <c r="G2759" s="28" t="n">
        <v>0</v>
      </c>
      <c r="H2759" s="28" t="n">
        <v>0</v>
      </c>
      <c r="I2759" s="28" t="n">
        <v>0</v>
      </c>
      <c r="J2759" s="28" t="n">
        <v>81</v>
      </c>
      <c r="K2759" s="28" t="n">
        <v>3</v>
      </c>
      <c r="L2759" s="28" t="n">
        <v>2</v>
      </c>
      <c r="M2759" s="28" t="s">
        <v>147</v>
      </c>
      <c r="N2759" s="28" t="s">
        <v>138</v>
      </c>
      <c r="O2759" s="29" t="n">
        <v>45848</v>
      </c>
      <c r="P2759" s="28" t="n">
        <f aca="false">ROUNDDOWN(($B2759-$O2759)/30,0)</f>
        <v>13</v>
      </c>
      <c r="Q2759" s="28" t="str">
        <f aca="false">TEXT($B2759,"yyyy-mm")</f>
        <v>2026-08</v>
      </c>
      <c r="R2759" s="28" t="n">
        <f aca="false">IF(AND($O2759&gt;=DATE(2025,1,1),$O2759&lt;=DATE(2025,4,30)),1,0)</f>
        <v>0</v>
      </c>
    </row>
    <row r="2760" customFormat="false" ht="15" hidden="false" customHeight="false" outlineLevel="0" collapsed="false">
      <c r="A2760" s="28" t="n">
        <v>295</v>
      </c>
      <c r="B2760" s="29" t="n">
        <v>45900</v>
      </c>
      <c r="C2760" s="28" t="n">
        <v>69200</v>
      </c>
      <c r="D2760" s="28" t="n">
        <v>0</v>
      </c>
      <c r="E2760" s="28" t="n">
        <v>0</v>
      </c>
      <c r="F2760" s="28" t="s">
        <v>345</v>
      </c>
      <c r="G2760" s="28" t="n">
        <v>0</v>
      </c>
      <c r="H2760" s="28" t="n">
        <v>0</v>
      </c>
      <c r="I2760" s="28" t="n">
        <v>0</v>
      </c>
      <c r="J2760" s="28" t="n">
        <v>237</v>
      </c>
      <c r="K2760" s="28" t="n">
        <v>1</v>
      </c>
      <c r="L2760" s="28" t="n">
        <v>1</v>
      </c>
      <c r="M2760" s="28" t="s">
        <v>146</v>
      </c>
      <c r="N2760" s="28" t="s">
        <v>138</v>
      </c>
      <c r="O2760" s="29" t="n">
        <v>45870</v>
      </c>
      <c r="P2760" s="28" t="n">
        <f aca="false">ROUNDDOWN(($B2760-$O2760)/30,0)</f>
        <v>1</v>
      </c>
      <c r="Q2760" s="28" t="str">
        <f aca="false">TEXT($B2760,"yyyy-mm")</f>
        <v>2025-08</v>
      </c>
      <c r="R2760" s="28" t="n">
        <f aca="false">IF(AND($O2760&gt;=DATE(2025,1,1),$O2760&lt;=DATE(2025,4,30)),1,0)</f>
        <v>0</v>
      </c>
    </row>
    <row r="2761" customFormat="false" ht="15" hidden="false" customHeight="false" outlineLevel="0" collapsed="false">
      <c r="A2761" s="28" t="n">
        <v>295</v>
      </c>
      <c r="B2761" s="29" t="n">
        <v>45930</v>
      </c>
      <c r="C2761" s="28" t="n">
        <v>46133.33</v>
      </c>
      <c r="D2761" s="28" t="n">
        <v>0</v>
      </c>
      <c r="E2761" s="28" t="n">
        <v>0</v>
      </c>
      <c r="F2761" s="28" t="s">
        <v>345</v>
      </c>
      <c r="G2761" s="28" t="n">
        <v>0</v>
      </c>
      <c r="H2761" s="28" t="n">
        <v>0</v>
      </c>
      <c r="I2761" s="28" t="n">
        <v>0</v>
      </c>
      <c r="J2761" s="28" t="n">
        <v>237</v>
      </c>
      <c r="K2761" s="28" t="n">
        <v>1</v>
      </c>
      <c r="L2761" s="28" t="n">
        <v>1</v>
      </c>
      <c r="M2761" s="28" t="s">
        <v>146</v>
      </c>
      <c r="N2761" s="28" t="s">
        <v>138</v>
      </c>
      <c r="O2761" s="29" t="n">
        <v>45870</v>
      </c>
      <c r="P2761" s="28" t="n">
        <f aca="false">ROUNDDOWN(($B2761-$O2761)/30,0)</f>
        <v>2</v>
      </c>
      <c r="Q2761" s="28" t="str">
        <f aca="false">TEXT($B2761,"yyyy-mm")</f>
        <v>2025-09</v>
      </c>
      <c r="R2761" s="28" t="n">
        <f aca="false">IF(AND($O2761&gt;=DATE(2025,1,1),$O2761&lt;=DATE(2025,4,30)),1,0)</f>
        <v>0</v>
      </c>
    </row>
    <row r="2762" customFormat="false" ht="15" hidden="false" customHeight="false" outlineLevel="0" collapsed="false">
      <c r="A2762" s="28" t="n">
        <v>295</v>
      </c>
      <c r="B2762" s="29" t="n">
        <v>45961</v>
      </c>
      <c r="C2762" s="28" t="n">
        <v>23066.66</v>
      </c>
      <c r="D2762" s="28" t="n">
        <v>0</v>
      </c>
      <c r="E2762" s="28" t="n">
        <v>0</v>
      </c>
      <c r="F2762" s="28" t="s">
        <v>345</v>
      </c>
      <c r="G2762" s="28" t="n">
        <v>0</v>
      </c>
      <c r="H2762" s="28" t="n">
        <v>0</v>
      </c>
      <c r="I2762" s="28" t="n">
        <v>0</v>
      </c>
      <c r="J2762" s="28" t="n">
        <v>237</v>
      </c>
      <c r="K2762" s="28" t="n">
        <v>1</v>
      </c>
      <c r="L2762" s="28" t="n">
        <v>1</v>
      </c>
      <c r="M2762" s="28" t="s">
        <v>146</v>
      </c>
      <c r="N2762" s="28" t="s">
        <v>138</v>
      </c>
      <c r="O2762" s="29" t="n">
        <v>45870</v>
      </c>
      <c r="P2762" s="28" t="n">
        <f aca="false">ROUNDDOWN(($B2762-$O2762)/30,0)</f>
        <v>3</v>
      </c>
      <c r="Q2762" s="28" t="str">
        <f aca="false">TEXT($B2762,"yyyy-mm")</f>
        <v>2025-10</v>
      </c>
      <c r="R2762" s="28" t="n">
        <f aca="false">IF(AND($O2762&gt;=DATE(2025,1,1),$O2762&lt;=DATE(2025,4,30)),1,0)</f>
        <v>0</v>
      </c>
    </row>
    <row r="2763" customFormat="false" ht="15" hidden="false" customHeight="false" outlineLevel="0" collapsed="false">
      <c r="A2763" s="28" t="n">
        <v>295</v>
      </c>
      <c r="B2763" s="29" t="n">
        <v>45991</v>
      </c>
      <c r="C2763" s="28" t="n">
        <v>0</v>
      </c>
      <c r="D2763" s="28" t="n">
        <v>0</v>
      </c>
      <c r="E2763" s="28" t="n">
        <v>0</v>
      </c>
      <c r="F2763" s="28" t="s">
        <v>345</v>
      </c>
      <c r="G2763" s="28" t="n">
        <v>0</v>
      </c>
      <c r="H2763" s="28" t="n">
        <v>0</v>
      </c>
      <c r="I2763" s="28" t="n">
        <v>0</v>
      </c>
      <c r="J2763" s="28" t="n">
        <v>237</v>
      </c>
      <c r="K2763" s="28" t="n">
        <v>1</v>
      </c>
      <c r="L2763" s="28" t="n">
        <v>1</v>
      </c>
      <c r="M2763" s="28" t="s">
        <v>146</v>
      </c>
      <c r="N2763" s="28" t="s">
        <v>138</v>
      </c>
      <c r="O2763" s="29" t="n">
        <v>45870</v>
      </c>
      <c r="P2763" s="28" t="n">
        <f aca="false">ROUNDDOWN(($B2763-$O2763)/30,0)</f>
        <v>4</v>
      </c>
      <c r="Q2763" s="28" t="str">
        <f aca="false">TEXT($B2763,"yyyy-mm")</f>
        <v>2025-11</v>
      </c>
      <c r="R2763" s="28" t="n">
        <f aca="false">IF(AND($O2763&gt;=DATE(2025,1,1),$O2763&lt;=DATE(2025,4,30)),1,0)</f>
        <v>0</v>
      </c>
    </row>
    <row r="2764" customFormat="false" ht="15" hidden="false" customHeight="false" outlineLevel="0" collapsed="false">
      <c r="A2764" s="28" t="n">
        <v>296</v>
      </c>
      <c r="B2764" s="29" t="n">
        <v>44865</v>
      </c>
      <c r="C2764" s="28" t="n">
        <v>14100</v>
      </c>
      <c r="D2764" s="28" t="n">
        <v>0</v>
      </c>
      <c r="E2764" s="28" t="n">
        <v>0</v>
      </c>
      <c r="F2764" s="28" t="s">
        <v>345</v>
      </c>
      <c r="G2764" s="28" t="n">
        <v>0</v>
      </c>
      <c r="H2764" s="28" t="n">
        <v>0</v>
      </c>
      <c r="I2764" s="28" t="n">
        <v>0</v>
      </c>
      <c r="J2764" s="28" t="n">
        <v>59</v>
      </c>
      <c r="K2764" s="28" t="n">
        <v>9</v>
      </c>
      <c r="L2764" s="28" t="n">
        <v>1</v>
      </c>
      <c r="M2764" s="28" t="s">
        <v>145</v>
      </c>
      <c r="N2764" s="28" t="s">
        <v>138</v>
      </c>
      <c r="O2764" s="29" t="n">
        <v>44841</v>
      </c>
      <c r="P2764" s="28" t="n">
        <f aca="false">ROUNDDOWN(($B2764-$O2764)/30,0)</f>
        <v>0</v>
      </c>
      <c r="Q2764" s="28" t="str">
        <f aca="false">TEXT($B2764,"yyyy-mm")</f>
        <v>2022-10</v>
      </c>
      <c r="R2764" s="28" t="n">
        <f aca="false">IF(AND($O2764&gt;=DATE(2025,1,1),$O2764&lt;=DATE(2025,4,30)),1,0)</f>
        <v>0</v>
      </c>
    </row>
    <row r="2765" customFormat="false" ht="15" hidden="false" customHeight="false" outlineLevel="0" collapsed="false">
      <c r="A2765" s="28" t="n">
        <v>296</v>
      </c>
      <c r="B2765" s="29" t="n">
        <v>44895</v>
      </c>
      <c r="C2765" s="28" t="n">
        <v>9400</v>
      </c>
      <c r="D2765" s="28" t="n">
        <v>0</v>
      </c>
      <c r="E2765" s="28" t="n">
        <v>0</v>
      </c>
      <c r="F2765" s="28" t="s">
        <v>345</v>
      </c>
      <c r="G2765" s="28" t="n">
        <v>0</v>
      </c>
      <c r="H2765" s="28" t="n">
        <v>0</v>
      </c>
      <c r="I2765" s="28" t="n">
        <v>0</v>
      </c>
      <c r="J2765" s="28" t="n">
        <v>59</v>
      </c>
      <c r="K2765" s="28" t="n">
        <v>9</v>
      </c>
      <c r="L2765" s="28" t="n">
        <v>1</v>
      </c>
      <c r="M2765" s="28" t="s">
        <v>145</v>
      </c>
      <c r="N2765" s="28" t="s">
        <v>138</v>
      </c>
      <c r="O2765" s="29" t="n">
        <v>44841</v>
      </c>
      <c r="P2765" s="28" t="n">
        <f aca="false">ROUNDDOWN(($B2765-$O2765)/30,0)</f>
        <v>1</v>
      </c>
      <c r="Q2765" s="28" t="str">
        <f aca="false">TEXT($B2765,"yyyy-mm")</f>
        <v>2022-11</v>
      </c>
      <c r="R2765" s="28" t="n">
        <f aca="false">IF(AND($O2765&gt;=DATE(2025,1,1),$O2765&lt;=DATE(2025,4,30)),1,0)</f>
        <v>0</v>
      </c>
    </row>
    <row r="2766" customFormat="false" ht="15" hidden="false" customHeight="false" outlineLevel="0" collapsed="false">
      <c r="A2766" s="28" t="n">
        <v>296</v>
      </c>
      <c r="B2766" s="29" t="n">
        <v>44926</v>
      </c>
      <c r="C2766" s="28" t="n">
        <v>4700</v>
      </c>
      <c r="D2766" s="28" t="n">
        <v>0</v>
      </c>
      <c r="E2766" s="28" t="n">
        <v>0</v>
      </c>
      <c r="F2766" s="28" t="s">
        <v>345</v>
      </c>
      <c r="G2766" s="28" t="n">
        <v>0</v>
      </c>
      <c r="H2766" s="28" t="n">
        <v>0</v>
      </c>
      <c r="I2766" s="28" t="n">
        <v>0</v>
      </c>
      <c r="J2766" s="28" t="n">
        <v>59</v>
      </c>
      <c r="K2766" s="28" t="n">
        <v>9</v>
      </c>
      <c r="L2766" s="28" t="n">
        <v>1</v>
      </c>
      <c r="M2766" s="28" t="s">
        <v>145</v>
      </c>
      <c r="N2766" s="28" t="s">
        <v>138</v>
      </c>
      <c r="O2766" s="29" t="n">
        <v>44841</v>
      </c>
      <c r="P2766" s="28" t="n">
        <f aca="false">ROUNDDOWN(($B2766-$O2766)/30,0)</f>
        <v>2</v>
      </c>
      <c r="Q2766" s="28" t="str">
        <f aca="false">TEXT($B2766,"yyyy-mm")</f>
        <v>2022-12</v>
      </c>
      <c r="R2766" s="28" t="n">
        <f aca="false">IF(AND($O2766&gt;=DATE(2025,1,1),$O2766&lt;=DATE(2025,4,30)),1,0)</f>
        <v>0</v>
      </c>
    </row>
    <row r="2767" customFormat="false" ht="15" hidden="false" customHeight="false" outlineLevel="0" collapsed="false">
      <c r="A2767" s="28" t="n">
        <v>296</v>
      </c>
      <c r="B2767" s="29" t="n">
        <v>44957</v>
      </c>
      <c r="C2767" s="28" t="n">
        <v>0</v>
      </c>
      <c r="D2767" s="28" t="n">
        <v>0</v>
      </c>
      <c r="E2767" s="28" t="n">
        <v>0</v>
      </c>
      <c r="F2767" s="28" t="s">
        <v>345</v>
      </c>
      <c r="G2767" s="28" t="n">
        <v>0</v>
      </c>
      <c r="H2767" s="28" t="n">
        <v>0</v>
      </c>
      <c r="I2767" s="28" t="n">
        <v>0</v>
      </c>
      <c r="J2767" s="28" t="n">
        <v>59</v>
      </c>
      <c r="K2767" s="28" t="n">
        <v>9</v>
      </c>
      <c r="L2767" s="28" t="n">
        <v>1</v>
      </c>
      <c r="M2767" s="28" t="s">
        <v>145</v>
      </c>
      <c r="N2767" s="28" t="s">
        <v>138</v>
      </c>
      <c r="O2767" s="29" t="n">
        <v>44841</v>
      </c>
      <c r="P2767" s="28" t="n">
        <f aca="false">ROUNDDOWN(($B2767-$O2767)/30,0)</f>
        <v>3</v>
      </c>
      <c r="Q2767" s="28" t="str">
        <f aca="false">TEXT($B2767,"yyyy-mm")</f>
        <v>2023-01</v>
      </c>
      <c r="R2767" s="28" t="n">
        <f aca="false">IF(AND($O2767&gt;=DATE(2025,1,1),$O2767&lt;=DATE(2025,4,30)),1,0)</f>
        <v>0</v>
      </c>
    </row>
    <row r="2768" customFormat="false" ht="15" hidden="false" customHeight="false" outlineLevel="0" collapsed="false">
      <c r="A2768" s="28" t="n">
        <v>297</v>
      </c>
      <c r="B2768" s="29" t="n">
        <v>46265</v>
      </c>
      <c r="C2768" s="28" t="n">
        <v>42900</v>
      </c>
      <c r="D2768" s="28" t="n">
        <v>0</v>
      </c>
      <c r="E2768" s="28" t="n">
        <v>0</v>
      </c>
      <c r="F2768" s="28" t="s">
        <v>345</v>
      </c>
      <c r="G2768" s="28" t="n">
        <v>0</v>
      </c>
      <c r="H2768" s="28" t="n">
        <v>0</v>
      </c>
      <c r="I2768" s="28" t="n">
        <v>0</v>
      </c>
      <c r="J2768" s="28" t="n">
        <v>225</v>
      </c>
      <c r="K2768" s="28" t="n">
        <v>2</v>
      </c>
      <c r="L2768" s="28" t="n">
        <v>3</v>
      </c>
      <c r="M2768" s="28" t="s">
        <v>145</v>
      </c>
      <c r="N2768" s="28" t="s">
        <v>138</v>
      </c>
      <c r="O2768" s="29" t="n">
        <v>46242</v>
      </c>
      <c r="P2768" s="28" t="n">
        <f aca="false">ROUNDDOWN(($B2768-$O2768)/30,0)</f>
        <v>0</v>
      </c>
      <c r="Q2768" s="28" t="str">
        <f aca="false">TEXT($B2768,"yyyy-mm")</f>
        <v>2026-08</v>
      </c>
      <c r="R2768" s="28" t="n">
        <f aca="false">IF(AND($O2768&gt;=DATE(2025,1,1),$O2768&lt;=DATE(2025,4,30)),1,0)</f>
        <v>0</v>
      </c>
    </row>
    <row r="2769" customFormat="false" ht="15" hidden="false" customHeight="false" outlineLevel="0" collapsed="false">
      <c r="A2769" s="28" t="n">
        <v>298</v>
      </c>
      <c r="B2769" s="29" t="n">
        <v>44926</v>
      </c>
      <c r="C2769" s="28" t="n">
        <v>6400</v>
      </c>
      <c r="D2769" s="28" t="n">
        <v>0</v>
      </c>
      <c r="E2769" s="28" t="n">
        <v>0</v>
      </c>
      <c r="F2769" s="28" t="s">
        <v>345</v>
      </c>
      <c r="G2769" s="28" t="n">
        <v>0</v>
      </c>
      <c r="H2769" s="28" t="n">
        <v>0</v>
      </c>
      <c r="I2769" s="28" t="n">
        <v>0</v>
      </c>
      <c r="J2769" s="28" t="n">
        <v>10</v>
      </c>
      <c r="K2769" s="28" t="n">
        <v>8</v>
      </c>
      <c r="L2769" s="28" t="n">
        <v>1</v>
      </c>
      <c r="M2769" s="28" t="s">
        <v>145</v>
      </c>
      <c r="N2769" s="28" t="s">
        <v>138</v>
      </c>
      <c r="O2769" s="29" t="n">
        <v>44924</v>
      </c>
      <c r="P2769" s="28" t="n">
        <f aca="false">ROUNDDOWN(($B2769-$O2769)/30,0)</f>
        <v>0</v>
      </c>
      <c r="Q2769" s="28" t="str">
        <f aca="false">TEXT($B2769,"yyyy-mm")</f>
        <v>2022-12</v>
      </c>
      <c r="R2769" s="28" t="n">
        <f aca="false">IF(AND($O2769&gt;=DATE(2025,1,1),$O2769&lt;=DATE(2025,4,30)),1,0)</f>
        <v>0</v>
      </c>
    </row>
    <row r="2770" customFormat="false" ht="15" hidden="false" customHeight="false" outlineLevel="0" collapsed="false">
      <c r="A2770" s="28" t="n">
        <v>298</v>
      </c>
      <c r="B2770" s="29" t="n">
        <v>44957</v>
      </c>
      <c r="C2770" s="28" t="n">
        <v>5333.33</v>
      </c>
      <c r="D2770" s="28" t="n">
        <v>0</v>
      </c>
      <c r="E2770" s="28" t="n">
        <v>0</v>
      </c>
      <c r="F2770" s="28" t="s">
        <v>345</v>
      </c>
      <c r="G2770" s="28" t="n">
        <v>0</v>
      </c>
      <c r="H2770" s="28" t="n">
        <v>0</v>
      </c>
      <c r="I2770" s="28" t="n">
        <v>0</v>
      </c>
      <c r="J2770" s="28" t="n">
        <v>10</v>
      </c>
      <c r="K2770" s="28" t="n">
        <v>8</v>
      </c>
      <c r="L2770" s="28" t="n">
        <v>1</v>
      </c>
      <c r="M2770" s="28" t="s">
        <v>145</v>
      </c>
      <c r="N2770" s="28" t="s">
        <v>138</v>
      </c>
      <c r="O2770" s="29" t="n">
        <v>44924</v>
      </c>
      <c r="P2770" s="28" t="n">
        <f aca="false">ROUNDDOWN(($B2770-$O2770)/30,0)</f>
        <v>1</v>
      </c>
      <c r="Q2770" s="28" t="str">
        <f aca="false">TEXT($B2770,"yyyy-mm")</f>
        <v>2023-01</v>
      </c>
      <c r="R2770" s="28" t="n">
        <f aca="false">IF(AND($O2770&gt;=DATE(2025,1,1),$O2770&lt;=DATE(2025,4,30)),1,0)</f>
        <v>0</v>
      </c>
    </row>
    <row r="2771" customFormat="false" ht="15" hidden="false" customHeight="false" outlineLevel="0" collapsed="false">
      <c r="A2771" s="28" t="n">
        <v>298</v>
      </c>
      <c r="B2771" s="29" t="n">
        <v>44985</v>
      </c>
      <c r="C2771" s="28" t="n">
        <v>4266.66</v>
      </c>
      <c r="D2771" s="28" t="n">
        <v>0</v>
      </c>
      <c r="E2771" s="28" t="n">
        <v>0</v>
      </c>
      <c r="F2771" s="28" t="s">
        <v>345</v>
      </c>
      <c r="G2771" s="28" t="n">
        <v>0</v>
      </c>
      <c r="H2771" s="28" t="n">
        <v>0</v>
      </c>
      <c r="I2771" s="28" t="n">
        <v>0</v>
      </c>
      <c r="J2771" s="28" t="n">
        <v>10</v>
      </c>
      <c r="K2771" s="28" t="n">
        <v>8</v>
      </c>
      <c r="L2771" s="28" t="n">
        <v>1</v>
      </c>
      <c r="M2771" s="28" t="s">
        <v>145</v>
      </c>
      <c r="N2771" s="28" t="s">
        <v>138</v>
      </c>
      <c r="O2771" s="29" t="n">
        <v>44924</v>
      </c>
      <c r="P2771" s="28" t="n">
        <f aca="false">ROUNDDOWN(($B2771-$O2771)/30,0)</f>
        <v>2</v>
      </c>
      <c r="Q2771" s="28" t="str">
        <f aca="false">TEXT($B2771,"yyyy-mm")</f>
        <v>2023-02</v>
      </c>
      <c r="R2771" s="28" t="n">
        <f aca="false">IF(AND($O2771&gt;=DATE(2025,1,1),$O2771&lt;=DATE(2025,4,30)),1,0)</f>
        <v>0</v>
      </c>
    </row>
    <row r="2772" customFormat="false" ht="15" hidden="false" customHeight="false" outlineLevel="0" collapsed="false">
      <c r="A2772" s="28" t="n">
        <v>298</v>
      </c>
      <c r="B2772" s="29" t="n">
        <v>45016</v>
      </c>
      <c r="C2772" s="28" t="n">
        <v>3199.99</v>
      </c>
      <c r="D2772" s="28" t="n">
        <v>0</v>
      </c>
      <c r="E2772" s="28" t="n">
        <v>0</v>
      </c>
      <c r="F2772" s="28" t="s">
        <v>345</v>
      </c>
      <c r="G2772" s="28" t="n">
        <v>0</v>
      </c>
      <c r="H2772" s="28" t="n">
        <v>0</v>
      </c>
      <c r="I2772" s="28" t="n">
        <v>0</v>
      </c>
      <c r="J2772" s="28" t="n">
        <v>10</v>
      </c>
      <c r="K2772" s="28" t="n">
        <v>8</v>
      </c>
      <c r="L2772" s="28" t="n">
        <v>1</v>
      </c>
      <c r="M2772" s="28" t="s">
        <v>145</v>
      </c>
      <c r="N2772" s="28" t="s">
        <v>138</v>
      </c>
      <c r="O2772" s="29" t="n">
        <v>44924</v>
      </c>
      <c r="P2772" s="28" t="n">
        <f aca="false">ROUNDDOWN(($B2772-$O2772)/30,0)</f>
        <v>3</v>
      </c>
      <c r="Q2772" s="28" t="str">
        <f aca="false">TEXT($B2772,"yyyy-mm")</f>
        <v>2023-03</v>
      </c>
      <c r="R2772" s="28" t="n">
        <f aca="false">IF(AND($O2772&gt;=DATE(2025,1,1),$O2772&lt;=DATE(2025,4,30)),1,0)</f>
        <v>0</v>
      </c>
    </row>
    <row r="2773" customFormat="false" ht="15" hidden="false" customHeight="false" outlineLevel="0" collapsed="false">
      <c r="A2773" s="28" t="n">
        <v>298</v>
      </c>
      <c r="B2773" s="29" t="n">
        <v>45046</v>
      </c>
      <c r="C2773" s="28" t="n">
        <v>2133.32</v>
      </c>
      <c r="D2773" s="28" t="n">
        <v>0</v>
      </c>
      <c r="E2773" s="28" t="n">
        <v>0</v>
      </c>
      <c r="F2773" s="28" t="s">
        <v>345</v>
      </c>
      <c r="G2773" s="28" t="n">
        <v>0</v>
      </c>
      <c r="H2773" s="28" t="n">
        <v>0</v>
      </c>
      <c r="I2773" s="28" t="n">
        <v>0</v>
      </c>
      <c r="J2773" s="28" t="n">
        <v>10</v>
      </c>
      <c r="K2773" s="28" t="n">
        <v>8</v>
      </c>
      <c r="L2773" s="28" t="n">
        <v>1</v>
      </c>
      <c r="M2773" s="28" t="s">
        <v>145</v>
      </c>
      <c r="N2773" s="28" t="s">
        <v>138</v>
      </c>
      <c r="O2773" s="29" t="n">
        <v>44924</v>
      </c>
      <c r="P2773" s="28" t="n">
        <f aca="false">ROUNDDOWN(($B2773-$O2773)/30,0)</f>
        <v>4</v>
      </c>
      <c r="Q2773" s="28" t="str">
        <f aca="false">TEXT($B2773,"yyyy-mm")</f>
        <v>2023-04</v>
      </c>
      <c r="R2773" s="28" t="n">
        <f aca="false">IF(AND($O2773&gt;=DATE(2025,1,1),$O2773&lt;=DATE(2025,4,30)),1,0)</f>
        <v>0</v>
      </c>
    </row>
    <row r="2774" customFormat="false" ht="15" hidden="false" customHeight="false" outlineLevel="0" collapsed="false">
      <c r="A2774" s="28" t="n">
        <v>298</v>
      </c>
      <c r="B2774" s="29" t="n">
        <v>45077</v>
      </c>
      <c r="C2774" s="28" t="n">
        <v>1066.65</v>
      </c>
      <c r="D2774" s="28" t="n">
        <v>0</v>
      </c>
      <c r="E2774" s="28" t="n">
        <v>0</v>
      </c>
      <c r="F2774" s="28" t="s">
        <v>345</v>
      </c>
      <c r="G2774" s="28" t="n">
        <v>0</v>
      </c>
      <c r="H2774" s="28" t="n">
        <v>0</v>
      </c>
      <c r="I2774" s="28" t="n">
        <v>0</v>
      </c>
      <c r="J2774" s="28" t="n">
        <v>10</v>
      </c>
      <c r="K2774" s="28" t="n">
        <v>8</v>
      </c>
      <c r="L2774" s="28" t="n">
        <v>1</v>
      </c>
      <c r="M2774" s="28" t="s">
        <v>145</v>
      </c>
      <c r="N2774" s="28" t="s">
        <v>138</v>
      </c>
      <c r="O2774" s="29" t="n">
        <v>44924</v>
      </c>
      <c r="P2774" s="28" t="n">
        <f aca="false">ROUNDDOWN(($B2774-$O2774)/30,0)</f>
        <v>5</v>
      </c>
      <c r="Q2774" s="28" t="str">
        <f aca="false">TEXT($B2774,"yyyy-mm")</f>
        <v>2023-05</v>
      </c>
      <c r="R2774" s="28" t="n">
        <f aca="false">IF(AND($O2774&gt;=DATE(2025,1,1),$O2774&lt;=DATE(2025,4,30)),1,0)</f>
        <v>0</v>
      </c>
    </row>
    <row r="2775" customFormat="false" ht="15" hidden="false" customHeight="false" outlineLevel="0" collapsed="false">
      <c r="A2775" s="28" t="n">
        <v>298</v>
      </c>
      <c r="B2775" s="29" t="n">
        <v>45107</v>
      </c>
      <c r="C2775" s="28" t="n">
        <v>0</v>
      </c>
      <c r="D2775" s="28" t="n">
        <v>0</v>
      </c>
      <c r="E2775" s="28" t="n">
        <v>0</v>
      </c>
      <c r="F2775" s="28" t="s">
        <v>345</v>
      </c>
      <c r="G2775" s="28" t="n">
        <v>0</v>
      </c>
      <c r="H2775" s="28" t="n">
        <v>0</v>
      </c>
      <c r="I2775" s="28" t="n">
        <v>0</v>
      </c>
      <c r="J2775" s="28" t="n">
        <v>10</v>
      </c>
      <c r="K2775" s="28" t="n">
        <v>8</v>
      </c>
      <c r="L2775" s="28" t="n">
        <v>1</v>
      </c>
      <c r="M2775" s="28" t="s">
        <v>145</v>
      </c>
      <c r="N2775" s="28" t="s">
        <v>138</v>
      </c>
      <c r="O2775" s="29" t="n">
        <v>44924</v>
      </c>
      <c r="P2775" s="28" t="n">
        <f aca="false">ROUNDDOWN(($B2775-$O2775)/30,0)</f>
        <v>6</v>
      </c>
      <c r="Q2775" s="28" t="str">
        <f aca="false">TEXT($B2775,"yyyy-mm")</f>
        <v>2023-06</v>
      </c>
      <c r="R2775" s="28" t="n">
        <f aca="false">IF(AND($O2775&gt;=DATE(2025,1,1),$O2775&lt;=DATE(2025,4,30)),1,0)</f>
        <v>0</v>
      </c>
    </row>
    <row r="2776" customFormat="false" ht="15" hidden="false" customHeight="false" outlineLevel="0" collapsed="false">
      <c r="A2776" s="28" t="n">
        <v>299</v>
      </c>
      <c r="B2776" s="29" t="n">
        <v>46203</v>
      </c>
      <c r="C2776" s="28" t="n">
        <v>24900</v>
      </c>
      <c r="D2776" s="28" t="n">
        <v>0</v>
      </c>
      <c r="E2776" s="28" t="n">
        <v>0</v>
      </c>
      <c r="F2776" s="28" t="s">
        <v>345</v>
      </c>
      <c r="G2776" s="28" t="n">
        <v>0</v>
      </c>
      <c r="H2776" s="28" t="n">
        <v>0</v>
      </c>
      <c r="I2776" s="28" t="n">
        <v>0</v>
      </c>
      <c r="J2776" s="28" t="n">
        <v>227</v>
      </c>
      <c r="K2776" s="28" t="n">
        <v>8</v>
      </c>
      <c r="L2776" s="28" t="n">
        <v>3</v>
      </c>
      <c r="M2776" s="28" t="s">
        <v>147</v>
      </c>
      <c r="N2776" s="28" t="s">
        <v>138</v>
      </c>
      <c r="O2776" s="29" t="n">
        <v>46179</v>
      </c>
      <c r="P2776" s="28" t="n">
        <f aca="false">ROUNDDOWN(($B2776-$O2776)/30,0)</f>
        <v>0</v>
      </c>
      <c r="Q2776" s="28" t="str">
        <f aca="false">TEXT($B2776,"yyyy-mm")</f>
        <v>2026-06</v>
      </c>
      <c r="R2776" s="28" t="n">
        <f aca="false">IF(AND($O2776&gt;=DATE(2025,1,1),$O2776&lt;=DATE(2025,4,30)),1,0)</f>
        <v>0</v>
      </c>
    </row>
    <row r="2777" customFormat="false" ht="15" hidden="false" customHeight="false" outlineLevel="0" collapsed="false">
      <c r="A2777" s="28" t="n">
        <v>299</v>
      </c>
      <c r="B2777" s="29" t="n">
        <v>46234</v>
      </c>
      <c r="C2777" s="28" t="n">
        <v>21342.86</v>
      </c>
      <c r="D2777" s="28" t="n">
        <v>0</v>
      </c>
      <c r="E2777" s="28" t="n">
        <v>0</v>
      </c>
      <c r="F2777" s="28" t="s">
        <v>345</v>
      </c>
      <c r="G2777" s="28" t="n">
        <v>0</v>
      </c>
      <c r="H2777" s="28" t="n">
        <v>0</v>
      </c>
      <c r="I2777" s="28" t="n">
        <v>0</v>
      </c>
      <c r="J2777" s="28" t="n">
        <v>227</v>
      </c>
      <c r="K2777" s="28" t="n">
        <v>8</v>
      </c>
      <c r="L2777" s="28" t="n">
        <v>3</v>
      </c>
      <c r="M2777" s="28" t="s">
        <v>147</v>
      </c>
      <c r="N2777" s="28" t="s">
        <v>138</v>
      </c>
      <c r="O2777" s="29" t="n">
        <v>46179</v>
      </c>
      <c r="P2777" s="28" t="n">
        <f aca="false">ROUNDDOWN(($B2777-$O2777)/30,0)</f>
        <v>1</v>
      </c>
      <c r="Q2777" s="28" t="str">
        <f aca="false">TEXT($B2777,"yyyy-mm")</f>
        <v>2026-07</v>
      </c>
      <c r="R2777" s="28" t="n">
        <f aca="false">IF(AND($O2777&gt;=DATE(2025,1,1),$O2777&lt;=DATE(2025,4,30)),1,0)</f>
        <v>0</v>
      </c>
    </row>
    <row r="2778" customFormat="false" ht="15" hidden="false" customHeight="false" outlineLevel="0" collapsed="false">
      <c r="A2778" s="28" t="n">
        <v>299</v>
      </c>
      <c r="B2778" s="29" t="n">
        <v>46265</v>
      </c>
      <c r="C2778" s="28" t="n">
        <v>17785.72</v>
      </c>
      <c r="D2778" s="28" t="n">
        <v>0</v>
      </c>
      <c r="E2778" s="28" t="n">
        <v>0</v>
      </c>
      <c r="F2778" s="28" t="s">
        <v>345</v>
      </c>
      <c r="G2778" s="28" t="n">
        <v>0</v>
      </c>
      <c r="H2778" s="28" t="n">
        <v>0</v>
      </c>
      <c r="I2778" s="28" t="n">
        <v>0</v>
      </c>
      <c r="J2778" s="28" t="n">
        <v>227</v>
      </c>
      <c r="K2778" s="28" t="n">
        <v>8</v>
      </c>
      <c r="L2778" s="28" t="n">
        <v>3</v>
      </c>
      <c r="M2778" s="28" t="s">
        <v>147</v>
      </c>
      <c r="N2778" s="28" t="s">
        <v>138</v>
      </c>
      <c r="O2778" s="29" t="n">
        <v>46179</v>
      </c>
      <c r="P2778" s="28" t="n">
        <f aca="false">ROUNDDOWN(($B2778-$O2778)/30,0)</f>
        <v>2</v>
      </c>
      <c r="Q2778" s="28" t="str">
        <f aca="false">TEXT($B2778,"yyyy-mm")</f>
        <v>2026-08</v>
      </c>
      <c r="R2778" s="28" t="n">
        <f aca="false">IF(AND($O2778&gt;=DATE(2025,1,1),$O2778&lt;=DATE(2025,4,30)),1,0)</f>
        <v>0</v>
      </c>
    </row>
    <row r="2779" customFormat="false" ht="15" hidden="false" customHeight="false" outlineLevel="0" collapsed="false">
      <c r="A2779" s="28" t="n">
        <v>300</v>
      </c>
      <c r="B2779" s="29" t="n">
        <v>45473</v>
      </c>
      <c r="C2779" s="28" t="n">
        <v>19200</v>
      </c>
      <c r="D2779" s="28" t="n">
        <v>0</v>
      </c>
      <c r="E2779" s="28" t="n">
        <v>0</v>
      </c>
      <c r="F2779" s="28" t="s">
        <v>345</v>
      </c>
      <c r="G2779" s="28" t="n">
        <v>0</v>
      </c>
      <c r="H2779" s="28" t="n">
        <v>0</v>
      </c>
      <c r="I2779" s="28" t="n">
        <v>0</v>
      </c>
      <c r="J2779" s="28" t="n">
        <v>200</v>
      </c>
      <c r="K2779" s="28" t="n">
        <v>8</v>
      </c>
      <c r="L2779" s="28" t="n">
        <v>1</v>
      </c>
      <c r="M2779" s="28" t="s">
        <v>145</v>
      </c>
      <c r="N2779" s="28" t="s">
        <v>138</v>
      </c>
      <c r="O2779" s="29" t="n">
        <v>45471</v>
      </c>
      <c r="P2779" s="28" t="n">
        <f aca="false">ROUNDDOWN(($B2779-$O2779)/30,0)</f>
        <v>0</v>
      </c>
      <c r="Q2779" s="28" t="str">
        <f aca="false">TEXT($B2779,"yyyy-mm")</f>
        <v>2024-06</v>
      </c>
      <c r="R2779" s="28" t="n">
        <f aca="false">IF(AND($O2779&gt;=DATE(2025,1,1),$O2779&lt;=DATE(2025,4,30)),1,0)</f>
        <v>0</v>
      </c>
    </row>
    <row r="2780" customFormat="false" ht="15" hidden="false" customHeight="false" outlineLevel="0" collapsed="false">
      <c r="A2780" s="28" t="n">
        <v>300</v>
      </c>
      <c r="B2780" s="29" t="n">
        <v>45504</v>
      </c>
      <c r="C2780" s="28" t="n">
        <v>15360</v>
      </c>
      <c r="D2780" s="28" t="n">
        <v>0</v>
      </c>
      <c r="E2780" s="28" t="n">
        <v>0</v>
      </c>
      <c r="F2780" s="28" t="s">
        <v>345</v>
      </c>
      <c r="G2780" s="28" t="n">
        <v>0</v>
      </c>
      <c r="H2780" s="28" t="n">
        <v>0</v>
      </c>
      <c r="I2780" s="28" t="n">
        <v>0</v>
      </c>
      <c r="J2780" s="28" t="n">
        <v>200</v>
      </c>
      <c r="K2780" s="28" t="n">
        <v>8</v>
      </c>
      <c r="L2780" s="28" t="n">
        <v>1</v>
      </c>
      <c r="M2780" s="28" t="s">
        <v>145</v>
      </c>
      <c r="N2780" s="28" t="s">
        <v>138</v>
      </c>
      <c r="O2780" s="29" t="n">
        <v>45471</v>
      </c>
      <c r="P2780" s="28" t="n">
        <f aca="false">ROUNDDOWN(($B2780-$O2780)/30,0)</f>
        <v>1</v>
      </c>
      <c r="Q2780" s="28" t="str">
        <f aca="false">TEXT($B2780,"yyyy-mm")</f>
        <v>2024-07</v>
      </c>
      <c r="R2780" s="28" t="n">
        <f aca="false">IF(AND($O2780&gt;=DATE(2025,1,1),$O2780&lt;=DATE(2025,4,30)),1,0)</f>
        <v>0</v>
      </c>
    </row>
    <row r="2781" customFormat="false" ht="15" hidden="false" customHeight="false" outlineLevel="0" collapsed="false">
      <c r="A2781" s="28" t="n">
        <v>300</v>
      </c>
      <c r="B2781" s="29" t="n">
        <v>45535</v>
      </c>
      <c r="C2781" s="28" t="n">
        <v>11520</v>
      </c>
      <c r="D2781" s="28" t="n">
        <v>0</v>
      </c>
      <c r="E2781" s="28" t="n">
        <v>0</v>
      </c>
      <c r="F2781" s="28" t="s">
        <v>345</v>
      </c>
      <c r="G2781" s="28" t="n">
        <v>0</v>
      </c>
      <c r="H2781" s="28" t="n">
        <v>0</v>
      </c>
      <c r="I2781" s="28" t="n">
        <v>0</v>
      </c>
      <c r="J2781" s="28" t="n">
        <v>200</v>
      </c>
      <c r="K2781" s="28" t="n">
        <v>8</v>
      </c>
      <c r="L2781" s="28" t="n">
        <v>1</v>
      </c>
      <c r="M2781" s="28" t="s">
        <v>145</v>
      </c>
      <c r="N2781" s="28" t="s">
        <v>138</v>
      </c>
      <c r="O2781" s="29" t="n">
        <v>45471</v>
      </c>
      <c r="P2781" s="28" t="n">
        <f aca="false">ROUNDDOWN(($B2781-$O2781)/30,0)</f>
        <v>2</v>
      </c>
      <c r="Q2781" s="28" t="str">
        <f aca="false">TEXT($B2781,"yyyy-mm")</f>
        <v>2024-08</v>
      </c>
      <c r="R2781" s="28" t="n">
        <f aca="false">IF(AND($O2781&gt;=DATE(2025,1,1),$O2781&lt;=DATE(2025,4,30)),1,0)</f>
        <v>0</v>
      </c>
    </row>
    <row r="2782" customFormat="false" ht="15" hidden="false" customHeight="false" outlineLevel="0" collapsed="false">
      <c r="A2782" s="28" t="n">
        <v>300</v>
      </c>
      <c r="B2782" s="29" t="n">
        <v>45565</v>
      </c>
      <c r="C2782" s="28" t="n">
        <v>7680</v>
      </c>
      <c r="D2782" s="28" t="n">
        <v>0</v>
      </c>
      <c r="E2782" s="28" t="n">
        <v>0</v>
      </c>
      <c r="F2782" s="28" t="s">
        <v>345</v>
      </c>
      <c r="G2782" s="28" t="n">
        <v>0</v>
      </c>
      <c r="H2782" s="28" t="n">
        <v>0</v>
      </c>
      <c r="I2782" s="28" t="n">
        <v>0</v>
      </c>
      <c r="J2782" s="28" t="n">
        <v>200</v>
      </c>
      <c r="K2782" s="28" t="n">
        <v>8</v>
      </c>
      <c r="L2782" s="28" t="n">
        <v>1</v>
      </c>
      <c r="M2782" s="28" t="s">
        <v>145</v>
      </c>
      <c r="N2782" s="28" t="s">
        <v>138</v>
      </c>
      <c r="O2782" s="29" t="n">
        <v>45471</v>
      </c>
      <c r="P2782" s="28" t="n">
        <f aca="false">ROUNDDOWN(($B2782-$O2782)/30,0)</f>
        <v>3</v>
      </c>
      <c r="Q2782" s="28" t="str">
        <f aca="false">TEXT($B2782,"yyyy-mm")</f>
        <v>2024-09</v>
      </c>
      <c r="R2782" s="28" t="n">
        <f aca="false">IF(AND($O2782&gt;=DATE(2025,1,1),$O2782&lt;=DATE(2025,4,30)),1,0)</f>
        <v>0</v>
      </c>
    </row>
    <row r="2783" customFormat="false" ht="15" hidden="false" customHeight="false" outlineLevel="0" collapsed="false">
      <c r="A2783" s="28" t="n">
        <v>300</v>
      </c>
      <c r="B2783" s="29" t="n">
        <v>45596</v>
      </c>
      <c r="C2783" s="28" t="n">
        <v>3840</v>
      </c>
      <c r="D2783" s="28" t="n">
        <v>0</v>
      </c>
      <c r="E2783" s="28" t="n">
        <v>0</v>
      </c>
      <c r="F2783" s="28" t="s">
        <v>345</v>
      </c>
      <c r="G2783" s="28" t="n">
        <v>0</v>
      </c>
      <c r="H2783" s="28" t="n">
        <v>0</v>
      </c>
      <c r="I2783" s="28" t="n">
        <v>0</v>
      </c>
      <c r="J2783" s="28" t="n">
        <v>200</v>
      </c>
      <c r="K2783" s="28" t="n">
        <v>8</v>
      </c>
      <c r="L2783" s="28" t="n">
        <v>1</v>
      </c>
      <c r="M2783" s="28" t="s">
        <v>145</v>
      </c>
      <c r="N2783" s="28" t="s">
        <v>138</v>
      </c>
      <c r="O2783" s="29" t="n">
        <v>45471</v>
      </c>
      <c r="P2783" s="28" t="n">
        <f aca="false">ROUNDDOWN(($B2783-$O2783)/30,0)</f>
        <v>4</v>
      </c>
      <c r="Q2783" s="28" t="str">
        <f aca="false">TEXT($B2783,"yyyy-mm")</f>
        <v>2024-10</v>
      </c>
      <c r="R2783" s="28" t="n">
        <f aca="false">IF(AND($O2783&gt;=DATE(2025,1,1),$O2783&lt;=DATE(2025,4,30)),1,0)</f>
        <v>0</v>
      </c>
    </row>
    <row r="2784" customFormat="false" ht="15" hidden="false" customHeight="false" outlineLevel="0" collapsed="false">
      <c r="A2784" s="28" t="n">
        <v>300</v>
      </c>
      <c r="B2784" s="29" t="n">
        <v>45626</v>
      </c>
      <c r="C2784" s="28" t="n">
        <v>0</v>
      </c>
      <c r="D2784" s="28" t="n">
        <v>0</v>
      </c>
      <c r="E2784" s="28" t="n">
        <v>0</v>
      </c>
      <c r="F2784" s="28" t="s">
        <v>345</v>
      </c>
      <c r="G2784" s="28" t="n">
        <v>0</v>
      </c>
      <c r="H2784" s="28" t="n">
        <v>0</v>
      </c>
      <c r="I2784" s="28" t="n">
        <v>0</v>
      </c>
      <c r="J2784" s="28" t="n">
        <v>200</v>
      </c>
      <c r="K2784" s="28" t="n">
        <v>8</v>
      </c>
      <c r="L2784" s="28" t="n">
        <v>1</v>
      </c>
      <c r="M2784" s="28" t="s">
        <v>145</v>
      </c>
      <c r="N2784" s="28" t="s">
        <v>138</v>
      </c>
      <c r="O2784" s="29" t="n">
        <v>45471</v>
      </c>
      <c r="P2784" s="28" t="n">
        <f aca="false">ROUNDDOWN(($B2784-$O2784)/30,0)</f>
        <v>5</v>
      </c>
      <c r="Q2784" s="28" t="str">
        <f aca="false">TEXT($B2784,"yyyy-mm")</f>
        <v>2024-11</v>
      </c>
      <c r="R2784" s="28" t="n">
        <f aca="false">IF(AND($O2784&gt;=DATE(2025,1,1),$O2784&lt;=DATE(2025,4,30)),1,0)</f>
        <v>0</v>
      </c>
    </row>
    <row r="2785" customFormat="false" ht="15" hidden="false" customHeight="false" outlineLevel="0" collapsed="false">
      <c r="A2785" s="28" t="n">
        <v>301</v>
      </c>
      <c r="B2785" s="29" t="n">
        <v>46234</v>
      </c>
      <c r="C2785" s="28" t="n">
        <v>103700</v>
      </c>
      <c r="D2785" s="28" t="n">
        <v>0</v>
      </c>
      <c r="E2785" s="28" t="n">
        <v>0</v>
      </c>
      <c r="F2785" s="28" t="s">
        <v>345</v>
      </c>
      <c r="G2785" s="28" t="n">
        <v>0</v>
      </c>
      <c r="H2785" s="28" t="n">
        <v>0</v>
      </c>
      <c r="I2785" s="28" t="n">
        <v>0</v>
      </c>
      <c r="J2785" s="28" t="n">
        <v>8</v>
      </c>
      <c r="K2785" s="28" t="n">
        <v>4</v>
      </c>
      <c r="L2785" s="28" t="n">
        <v>1</v>
      </c>
      <c r="M2785" s="28" t="s">
        <v>145</v>
      </c>
      <c r="N2785" s="28" t="s">
        <v>139</v>
      </c>
      <c r="O2785" s="29" t="n">
        <v>46218</v>
      </c>
      <c r="P2785" s="28" t="n">
        <f aca="false">ROUNDDOWN(($B2785-$O2785)/30,0)</f>
        <v>0</v>
      </c>
      <c r="Q2785" s="28" t="str">
        <f aca="false">TEXT($B2785,"yyyy-mm")</f>
        <v>2026-07</v>
      </c>
      <c r="R2785" s="28" t="n">
        <f aca="false">IF(AND($O2785&gt;=DATE(2025,1,1),$O2785&lt;=DATE(2025,4,30)),1,0)</f>
        <v>0</v>
      </c>
    </row>
    <row r="2786" customFormat="false" ht="15" hidden="false" customHeight="false" outlineLevel="0" collapsed="false">
      <c r="A2786" s="28" t="n">
        <v>301</v>
      </c>
      <c r="B2786" s="29" t="n">
        <v>46265</v>
      </c>
      <c r="C2786" s="28" t="n">
        <v>99552</v>
      </c>
      <c r="D2786" s="28" t="n">
        <v>0</v>
      </c>
      <c r="E2786" s="28" t="n">
        <v>0</v>
      </c>
      <c r="F2786" s="28" t="s">
        <v>345</v>
      </c>
      <c r="G2786" s="28" t="n">
        <v>0</v>
      </c>
      <c r="H2786" s="28" t="n">
        <v>0</v>
      </c>
      <c r="I2786" s="28" t="n">
        <v>0</v>
      </c>
      <c r="J2786" s="28" t="n">
        <v>8</v>
      </c>
      <c r="K2786" s="28" t="n">
        <v>4</v>
      </c>
      <c r="L2786" s="28" t="n">
        <v>1</v>
      </c>
      <c r="M2786" s="28" t="s">
        <v>145</v>
      </c>
      <c r="N2786" s="28" t="s">
        <v>139</v>
      </c>
      <c r="O2786" s="29" t="n">
        <v>46218</v>
      </c>
      <c r="P2786" s="28" t="n">
        <f aca="false">ROUNDDOWN(($B2786-$O2786)/30,0)</f>
        <v>1</v>
      </c>
      <c r="Q2786" s="28" t="str">
        <f aca="false">TEXT($B2786,"yyyy-mm")</f>
        <v>2026-08</v>
      </c>
      <c r="R2786" s="28" t="n">
        <f aca="false">IF(AND($O2786&gt;=DATE(2025,1,1),$O2786&lt;=DATE(2025,4,30)),1,0)</f>
        <v>0</v>
      </c>
    </row>
    <row r="2787" customFormat="false" ht="15" hidden="false" customHeight="false" outlineLevel="0" collapsed="false">
      <c r="A2787" s="28" t="n">
        <v>302</v>
      </c>
      <c r="B2787" s="29" t="n">
        <v>44926</v>
      </c>
      <c r="C2787" s="28" t="n">
        <v>23700</v>
      </c>
      <c r="D2787" s="28" t="n">
        <v>0</v>
      </c>
      <c r="E2787" s="28" t="n">
        <v>0</v>
      </c>
      <c r="F2787" s="28" t="s">
        <v>345</v>
      </c>
      <c r="G2787" s="28" t="n">
        <v>0</v>
      </c>
      <c r="H2787" s="28" t="n">
        <v>0</v>
      </c>
      <c r="I2787" s="28" t="n">
        <v>0</v>
      </c>
      <c r="J2787" s="28" t="n">
        <v>341</v>
      </c>
      <c r="K2787" s="28" t="n">
        <v>2</v>
      </c>
      <c r="L2787" s="28" t="n">
        <v>1</v>
      </c>
      <c r="M2787" s="28" t="s">
        <v>146</v>
      </c>
      <c r="N2787" s="28" t="s">
        <v>140</v>
      </c>
      <c r="O2787" s="29" t="n">
        <v>44904</v>
      </c>
      <c r="P2787" s="28" t="n">
        <f aca="false">ROUNDDOWN(($B2787-$O2787)/30,0)</f>
        <v>0</v>
      </c>
      <c r="Q2787" s="28" t="str">
        <f aca="false">TEXT($B2787,"yyyy-mm")</f>
        <v>2022-12</v>
      </c>
      <c r="R2787" s="28" t="n">
        <f aca="false">IF(AND($O2787&gt;=DATE(2025,1,1),$O2787&lt;=DATE(2025,4,30)),1,0)</f>
        <v>0</v>
      </c>
    </row>
    <row r="2788" customFormat="false" ht="15" hidden="false" customHeight="false" outlineLevel="0" collapsed="false">
      <c r="A2788" s="28" t="n">
        <v>302</v>
      </c>
      <c r="B2788" s="29" t="n">
        <v>44957</v>
      </c>
      <c r="C2788" s="28" t="n">
        <v>21545.45</v>
      </c>
      <c r="D2788" s="28" t="n">
        <v>0</v>
      </c>
      <c r="E2788" s="28" t="n">
        <v>0</v>
      </c>
      <c r="F2788" s="28" t="s">
        <v>345</v>
      </c>
      <c r="G2788" s="28" t="n">
        <v>0</v>
      </c>
      <c r="H2788" s="28" t="n">
        <v>0</v>
      </c>
      <c r="I2788" s="28" t="n">
        <v>0</v>
      </c>
      <c r="J2788" s="28" t="n">
        <v>341</v>
      </c>
      <c r="K2788" s="28" t="n">
        <v>2</v>
      </c>
      <c r="L2788" s="28" t="n">
        <v>1</v>
      </c>
      <c r="M2788" s="28" t="s">
        <v>146</v>
      </c>
      <c r="N2788" s="28" t="s">
        <v>140</v>
      </c>
      <c r="O2788" s="29" t="n">
        <v>44904</v>
      </c>
      <c r="P2788" s="28" t="n">
        <f aca="false">ROUNDDOWN(($B2788-$O2788)/30,0)</f>
        <v>1</v>
      </c>
      <c r="Q2788" s="28" t="str">
        <f aca="false">TEXT($B2788,"yyyy-mm")</f>
        <v>2023-01</v>
      </c>
      <c r="R2788" s="28" t="n">
        <f aca="false">IF(AND($O2788&gt;=DATE(2025,1,1),$O2788&lt;=DATE(2025,4,30)),1,0)</f>
        <v>0</v>
      </c>
    </row>
    <row r="2789" customFormat="false" ht="15" hidden="false" customHeight="false" outlineLevel="0" collapsed="false">
      <c r="A2789" s="28" t="n">
        <v>302</v>
      </c>
      <c r="B2789" s="29" t="n">
        <v>44985</v>
      </c>
      <c r="C2789" s="28" t="n">
        <v>19390.9</v>
      </c>
      <c r="D2789" s="28" t="n">
        <v>0</v>
      </c>
      <c r="E2789" s="28" t="n">
        <v>0</v>
      </c>
      <c r="F2789" s="28" t="s">
        <v>345</v>
      </c>
      <c r="G2789" s="28" t="n">
        <v>0</v>
      </c>
      <c r="H2789" s="28" t="n">
        <v>0</v>
      </c>
      <c r="I2789" s="28" t="n">
        <v>0</v>
      </c>
      <c r="J2789" s="28" t="n">
        <v>341</v>
      </c>
      <c r="K2789" s="28" t="n">
        <v>2</v>
      </c>
      <c r="L2789" s="28" t="n">
        <v>1</v>
      </c>
      <c r="M2789" s="28" t="s">
        <v>146</v>
      </c>
      <c r="N2789" s="28" t="s">
        <v>140</v>
      </c>
      <c r="O2789" s="29" t="n">
        <v>44904</v>
      </c>
      <c r="P2789" s="28" t="n">
        <f aca="false">ROUNDDOWN(($B2789-$O2789)/30,0)</f>
        <v>2</v>
      </c>
      <c r="Q2789" s="28" t="str">
        <f aca="false">TEXT($B2789,"yyyy-mm")</f>
        <v>2023-02</v>
      </c>
      <c r="R2789" s="28" t="n">
        <f aca="false">IF(AND($O2789&gt;=DATE(2025,1,1),$O2789&lt;=DATE(2025,4,30)),1,0)</f>
        <v>0</v>
      </c>
    </row>
    <row r="2790" customFormat="false" ht="15" hidden="false" customHeight="false" outlineLevel="0" collapsed="false">
      <c r="A2790" s="28" t="n">
        <v>302</v>
      </c>
      <c r="B2790" s="29" t="n">
        <v>45016</v>
      </c>
      <c r="C2790" s="28" t="n">
        <v>17236.35</v>
      </c>
      <c r="D2790" s="28" t="n">
        <v>0</v>
      </c>
      <c r="E2790" s="28" t="n">
        <v>0</v>
      </c>
      <c r="F2790" s="28" t="s">
        <v>345</v>
      </c>
      <c r="G2790" s="28" t="n">
        <v>0</v>
      </c>
      <c r="H2790" s="28" t="n">
        <v>0</v>
      </c>
      <c r="I2790" s="28" t="n">
        <v>0</v>
      </c>
      <c r="J2790" s="28" t="n">
        <v>341</v>
      </c>
      <c r="K2790" s="28" t="n">
        <v>2</v>
      </c>
      <c r="L2790" s="28" t="n">
        <v>1</v>
      </c>
      <c r="M2790" s="28" t="s">
        <v>146</v>
      </c>
      <c r="N2790" s="28" t="s">
        <v>140</v>
      </c>
      <c r="O2790" s="29" t="n">
        <v>44904</v>
      </c>
      <c r="P2790" s="28" t="n">
        <f aca="false">ROUNDDOWN(($B2790-$O2790)/30,0)</f>
        <v>3</v>
      </c>
      <c r="Q2790" s="28" t="str">
        <f aca="false">TEXT($B2790,"yyyy-mm")</f>
        <v>2023-03</v>
      </c>
      <c r="R2790" s="28" t="n">
        <f aca="false">IF(AND($O2790&gt;=DATE(2025,1,1),$O2790&lt;=DATE(2025,4,30)),1,0)</f>
        <v>0</v>
      </c>
    </row>
    <row r="2791" customFormat="false" ht="15" hidden="false" customHeight="false" outlineLevel="0" collapsed="false">
      <c r="A2791" s="28" t="n">
        <v>302</v>
      </c>
      <c r="B2791" s="29" t="n">
        <v>45046</v>
      </c>
      <c r="C2791" s="28" t="n">
        <v>15081.8</v>
      </c>
      <c r="D2791" s="28" t="n">
        <v>0</v>
      </c>
      <c r="E2791" s="28" t="n">
        <v>0</v>
      </c>
      <c r="F2791" s="28" t="s">
        <v>345</v>
      </c>
      <c r="G2791" s="28" t="n">
        <v>0</v>
      </c>
      <c r="H2791" s="28" t="n">
        <v>0</v>
      </c>
      <c r="I2791" s="28" t="n">
        <v>0</v>
      </c>
      <c r="J2791" s="28" t="n">
        <v>341</v>
      </c>
      <c r="K2791" s="28" t="n">
        <v>2</v>
      </c>
      <c r="L2791" s="28" t="n">
        <v>1</v>
      </c>
      <c r="M2791" s="28" t="s">
        <v>146</v>
      </c>
      <c r="N2791" s="28" t="s">
        <v>140</v>
      </c>
      <c r="O2791" s="29" t="n">
        <v>44904</v>
      </c>
      <c r="P2791" s="28" t="n">
        <f aca="false">ROUNDDOWN(($B2791-$O2791)/30,0)</f>
        <v>4</v>
      </c>
      <c r="Q2791" s="28" t="str">
        <f aca="false">TEXT($B2791,"yyyy-mm")</f>
        <v>2023-04</v>
      </c>
      <c r="R2791" s="28" t="n">
        <f aca="false">IF(AND($O2791&gt;=DATE(2025,1,1),$O2791&lt;=DATE(2025,4,30)),1,0)</f>
        <v>0</v>
      </c>
    </row>
    <row r="2792" customFormat="false" ht="15" hidden="false" customHeight="false" outlineLevel="0" collapsed="false">
      <c r="A2792" s="28" t="n">
        <v>302</v>
      </c>
      <c r="B2792" s="29" t="n">
        <v>45077</v>
      </c>
      <c r="C2792" s="28" t="n">
        <v>12927.25</v>
      </c>
      <c r="D2792" s="28" t="n">
        <v>0</v>
      </c>
      <c r="E2792" s="28" t="n">
        <v>0</v>
      </c>
      <c r="F2792" s="28" t="s">
        <v>345</v>
      </c>
      <c r="G2792" s="28" t="n">
        <v>0</v>
      </c>
      <c r="H2792" s="28" t="n">
        <v>0</v>
      </c>
      <c r="I2792" s="28" t="n">
        <v>0</v>
      </c>
      <c r="J2792" s="28" t="n">
        <v>341</v>
      </c>
      <c r="K2792" s="28" t="n">
        <v>2</v>
      </c>
      <c r="L2792" s="28" t="n">
        <v>1</v>
      </c>
      <c r="M2792" s="28" t="s">
        <v>146</v>
      </c>
      <c r="N2792" s="28" t="s">
        <v>140</v>
      </c>
      <c r="O2792" s="29" t="n">
        <v>44904</v>
      </c>
      <c r="P2792" s="28" t="n">
        <f aca="false">ROUNDDOWN(($B2792-$O2792)/30,0)</f>
        <v>5</v>
      </c>
      <c r="Q2792" s="28" t="str">
        <f aca="false">TEXT($B2792,"yyyy-mm")</f>
        <v>2023-05</v>
      </c>
      <c r="R2792" s="28" t="n">
        <f aca="false">IF(AND($O2792&gt;=DATE(2025,1,1),$O2792&lt;=DATE(2025,4,30)),1,0)</f>
        <v>0</v>
      </c>
    </row>
    <row r="2793" customFormat="false" ht="15" hidden="false" customHeight="false" outlineLevel="0" collapsed="false">
      <c r="A2793" s="28" t="n">
        <v>302</v>
      </c>
      <c r="B2793" s="29" t="n">
        <v>45107</v>
      </c>
      <c r="C2793" s="28" t="n">
        <v>10772.7</v>
      </c>
      <c r="D2793" s="28" t="n">
        <v>0</v>
      </c>
      <c r="E2793" s="28" t="n">
        <v>0</v>
      </c>
      <c r="F2793" s="28" t="s">
        <v>345</v>
      </c>
      <c r="G2793" s="28" t="n">
        <v>0</v>
      </c>
      <c r="H2793" s="28" t="n">
        <v>0</v>
      </c>
      <c r="I2793" s="28" t="n">
        <v>0</v>
      </c>
      <c r="J2793" s="28" t="n">
        <v>341</v>
      </c>
      <c r="K2793" s="28" t="n">
        <v>2</v>
      </c>
      <c r="L2793" s="28" t="n">
        <v>1</v>
      </c>
      <c r="M2793" s="28" t="s">
        <v>146</v>
      </c>
      <c r="N2793" s="28" t="s">
        <v>140</v>
      </c>
      <c r="O2793" s="29" t="n">
        <v>44904</v>
      </c>
      <c r="P2793" s="28" t="n">
        <f aca="false">ROUNDDOWN(($B2793-$O2793)/30,0)</f>
        <v>6</v>
      </c>
      <c r="Q2793" s="28" t="str">
        <f aca="false">TEXT($B2793,"yyyy-mm")</f>
        <v>2023-06</v>
      </c>
      <c r="R2793" s="28" t="n">
        <f aca="false">IF(AND($O2793&gt;=DATE(2025,1,1),$O2793&lt;=DATE(2025,4,30)),1,0)</f>
        <v>0</v>
      </c>
    </row>
    <row r="2794" customFormat="false" ht="15" hidden="false" customHeight="false" outlineLevel="0" collapsed="false">
      <c r="A2794" s="28" t="n">
        <v>302</v>
      </c>
      <c r="B2794" s="29" t="n">
        <v>45138</v>
      </c>
      <c r="C2794" s="28" t="n">
        <v>8618.15</v>
      </c>
      <c r="D2794" s="28" t="n">
        <v>0</v>
      </c>
      <c r="E2794" s="28" t="n">
        <v>0</v>
      </c>
      <c r="F2794" s="28" t="s">
        <v>345</v>
      </c>
      <c r="G2794" s="28" t="n">
        <v>0</v>
      </c>
      <c r="H2794" s="28" t="n">
        <v>0</v>
      </c>
      <c r="I2794" s="28" t="n">
        <v>0</v>
      </c>
      <c r="J2794" s="28" t="n">
        <v>341</v>
      </c>
      <c r="K2794" s="28" t="n">
        <v>2</v>
      </c>
      <c r="L2794" s="28" t="n">
        <v>1</v>
      </c>
      <c r="M2794" s="28" t="s">
        <v>146</v>
      </c>
      <c r="N2794" s="28" t="s">
        <v>140</v>
      </c>
      <c r="O2794" s="29" t="n">
        <v>44904</v>
      </c>
      <c r="P2794" s="28" t="n">
        <f aca="false">ROUNDDOWN(($B2794-$O2794)/30,0)</f>
        <v>7</v>
      </c>
      <c r="Q2794" s="28" t="str">
        <f aca="false">TEXT($B2794,"yyyy-mm")</f>
        <v>2023-07</v>
      </c>
      <c r="R2794" s="28" t="n">
        <f aca="false">IF(AND($O2794&gt;=DATE(2025,1,1),$O2794&lt;=DATE(2025,4,30)),1,0)</f>
        <v>0</v>
      </c>
    </row>
    <row r="2795" customFormat="false" ht="15" hidden="false" customHeight="false" outlineLevel="0" collapsed="false">
      <c r="A2795" s="28" t="n">
        <v>302</v>
      </c>
      <c r="B2795" s="29" t="n">
        <v>45169</v>
      </c>
      <c r="C2795" s="28" t="n">
        <v>6463.6</v>
      </c>
      <c r="D2795" s="28" t="n">
        <v>0</v>
      </c>
      <c r="E2795" s="28" t="n">
        <v>0</v>
      </c>
      <c r="F2795" s="28" t="s">
        <v>345</v>
      </c>
      <c r="G2795" s="28" t="n">
        <v>0</v>
      </c>
      <c r="H2795" s="28" t="n">
        <v>0</v>
      </c>
      <c r="I2795" s="28" t="n">
        <v>0</v>
      </c>
      <c r="J2795" s="28" t="n">
        <v>341</v>
      </c>
      <c r="K2795" s="28" t="n">
        <v>2</v>
      </c>
      <c r="L2795" s="28" t="n">
        <v>1</v>
      </c>
      <c r="M2795" s="28" t="s">
        <v>146</v>
      </c>
      <c r="N2795" s="28" t="s">
        <v>140</v>
      </c>
      <c r="O2795" s="29" t="n">
        <v>44904</v>
      </c>
      <c r="P2795" s="28" t="n">
        <f aca="false">ROUNDDOWN(($B2795-$O2795)/30,0)</f>
        <v>8</v>
      </c>
      <c r="Q2795" s="28" t="str">
        <f aca="false">TEXT($B2795,"yyyy-mm")</f>
        <v>2023-08</v>
      </c>
      <c r="R2795" s="28" t="n">
        <f aca="false">IF(AND($O2795&gt;=DATE(2025,1,1),$O2795&lt;=DATE(2025,4,30)),1,0)</f>
        <v>0</v>
      </c>
    </row>
    <row r="2796" customFormat="false" ht="15" hidden="false" customHeight="false" outlineLevel="0" collapsed="false">
      <c r="A2796" s="28" t="n">
        <v>302</v>
      </c>
      <c r="B2796" s="29" t="n">
        <v>45199</v>
      </c>
      <c r="C2796" s="28" t="n">
        <v>4309.05</v>
      </c>
      <c r="D2796" s="28" t="n">
        <v>0</v>
      </c>
      <c r="E2796" s="28" t="n">
        <v>0</v>
      </c>
      <c r="F2796" s="28" t="s">
        <v>345</v>
      </c>
      <c r="G2796" s="28" t="n">
        <v>0</v>
      </c>
      <c r="H2796" s="28" t="n">
        <v>0</v>
      </c>
      <c r="I2796" s="28" t="n">
        <v>0</v>
      </c>
      <c r="J2796" s="28" t="n">
        <v>341</v>
      </c>
      <c r="K2796" s="28" t="n">
        <v>2</v>
      </c>
      <c r="L2796" s="28" t="n">
        <v>1</v>
      </c>
      <c r="M2796" s="28" t="s">
        <v>146</v>
      </c>
      <c r="N2796" s="28" t="s">
        <v>140</v>
      </c>
      <c r="O2796" s="29" t="n">
        <v>44904</v>
      </c>
      <c r="P2796" s="28" t="n">
        <f aca="false">ROUNDDOWN(($B2796-$O2796)/30,0)</f>
        <v>9</v>
      </c>
      <c r="Q2796" s="28" t="str">
        <f aca="false">TEXT($B2796,"yyyy-mm")</f>
        <v>2023-09</v>
      </c>
      <c r="R2796" s="28" t="n">
        <f aca="false">IF(AND($O2796&gt;=DATE(2025,1,1),$O2796&lt;=DATE(2025,4,30)),1,0)</f>
        <v>0</v>
      </c>
    </row>
    <row r="2797" customFormat="false" ht="15" hidden="false" customHeight="false" outlineLevel="0" collapsed="false">
      <c r="A2797" s="28" t="n">
        <v>302</v>
      </c>
      <c r="B2797" s="29" t="n">
        <v>45230</v>
      </c>
      <c r="C2797" s="28" t="n">
        <v>2154.5</v>
      </c>
      <c r="D2797" s="28" t="n">
        <v>0</v>
      </c>
      <c r="E2797" s="28" t="n">
        <v>0</v>
      </c>
      <c r="F2797" s="28" t="s">
        <v>345</v>
      </c>
      <c r="G2797" s="28" t="n">
        <v>0</v>
      </c>
      <c r="H2797" s="28" t="n">
        <v>0</v>
      </c>
      <c r="I2797" s="28" t="n">
        <v>0</v>
      </c>
      <c r="J2797" s="28" t="n">
        <v>341</v>
      </c>
      <c r="K2797" s="28" t="n">
        <v>2</v>
      </c>
      <c r="L2797" s="28" t="n">
        <v>1</v>
      </c>
      <c r="M2797" s="28" t="s">
        <v>146</v>
      </c>
      <c r="N2797" s="28" t="s">
        <v>140</v>
      </c>
      <c r="O2797" s="29" t="n">
        <v>44904</v>
      </c>
      <c r="P2797" s="28" t="n">
        <f aca="false">ROUNDDOWN(($B2797-$O2797)/30,0)</f>
        <v>10</v>
      </c>
      <c r="Q2797" s="28" t="str">
        <f aca="false">TEXT($B2797,"yyyy-mm")</f>
        <v>2023-10</v>
      </c>
      <c r="R2797" s="28" t="n">
        <f aca="false">IF(AND($O2797&gt;=DATE(2025,1,1),$O2797&lt;=DATE(2025,4,30)),1,0)</f>
        <v>0</v>
      </c>
    </row>
    <row r="2798" customFormat="false" ht="15" hidden="false" customHeight="false" outlineLevel="0" collapsed="false">
      <c r="A2798" s="28" t="n">
        <v>302</v>
      </c>
      <c r="B2798" s="29" t="n">
        <v>45260</v>
      </c>
      <c r="C2798" s="28" t="n">
        <v>0</v>
      </c>
      <c r="D2798" s="28" t="n">
        <v>0</v>
      </c>
      <c r="E2798" s="28" t="n">
        <v>0</v>
      </c>
      <c r="F2798" s="28" t="s">
        <v>345</v>
      </c>
      <c r="G2798" s="28" t="n">
        <v>0</v>
      </c>
      <c r="H2798" s="28" t="n">
        <v>0</v>
      </c>
      <c r="I2798" s="28" t="n">
        <v>0</v>
      </c>
      <c r="J2798" s="28" t="n">
        <v>341</v>
      </c>
      <c r="K2798" s="28" t="n">
        <v>2</v>
      </c>
      <c r="L2798" s="28" t="n">
        <v>1</v>
      </c>
      <c r="M2798" s="28" t="s">
        <v>146</v>
      </c>
      <c r="N2798" s="28" t="s">
        <v>140</v>
      </c>
      <c r="O2798" s="29" t="n">
        <v>44904</v>
      </c>
      <c r="P2798" s="28" t="n">
        <f aca="false">ROUNDDOWN(($B2798-$O2798)/30,0)</f>
        <v>11</v>
      </c>
      <c r="Q2798" s="28" t="str">
        <f aca="false">TEXT($B2798,"yyyy-mm")</f>
        <v>2023-11</v>
      </c>
      <c r="R2798" s="28" t="n">
        <f aca="false">IF(AND($O2798&gt;=DATE(2025,1,1),$O2798&lt;=DATE(2025,4,30)),1,0)</f>
        <v>0</v>
      </c>
    </row>
    <row r="2799" customFormat="false" ht="15" hidden="false" customHeight="false" outlineLevel="0" collapsed="false">
      <c r="A2799" s="28" t="n">
        <v>303</v>
      </c>
      <c r="B2799" s="29" t="n">
        <v>45016</v>
      </c>
      <c r="C2799" s="28" t="n">
        <v>34600</v>
      </c>
      <c r="D2799" s="28" t="n">
        <v>0</v>
      </c>
      <c r="E2799" s="28" t="n">
        <v>0</v>
      </c>
      <c r="F2799" s="28" t="s">
        <v>345</v>
      </c>
      <c r="G2799" s="28" t="n">
        <v>0</v>
      </c>
      <c r="H2799" s="28" t="n">
        <v>0</v>
      </c>
      <c r="I2799" s="28" t="n">
        <v>0</v>
      </c>
      <c r="J2799" s="28" t="n">
        <v>200</v>
      </c>
      <c r="K2799" s="28" t="n">
        <v>2</v>
      </c>
      <c r="L2799" s="28" t="n">
        <v>1</v>
      </c>
      <c r="M2799" s="28" t="s">
        <v>145</v>
      </c>
      <c r="N2799" s="28" t="s">
        <v>138</v>
      </c>
      <c r="O2799" s="29" t="n">
        <v>45012</v>
      </c>
      <c r="P2799" s="28" t="n">
        <f aca="false">ROUNDDOWN(($B2799-$O2799)/30,0)</f>
        <v>0</v>
      </c>
      <c r="Q2799" s="28" t="str">
        <f aca="false">TEXT($B2799,"yyyy-mm")</f>
        <v>2023-03</v>
      </c>
      <c r="R2799" s="28" t="n">
        <f aca="false">IF(AND($O2799&gt;=DATE(2025,1,1),$O2799&lt;=DATE(2025,4,30)),1,0)</f>
        <v>0</v>
      </c>
    </row>
    <row r="2800" customFormat="false" ht="15" hidden="false" customHeight="false" outlineLevel="0" collapsed="false">
      <c r="A2800" s="28" t="n">
        <v>303</v>
      </c>
      <c r="B2800" s="29" t="n">
        <v>45046</v>
      </c>
      <c r="C2800" s="28" t="n">
        <v>31454.55</v>
      </c>
      <c r="D2800" s="28" t="n">
        <v>0</v>
      </c>
      <c r="E2800" s="28" t="n">
        <v>0</v>
      </c>
      <c r="F2800" s="28" t="s">
        <v>345</v>
      </c>
      <c r="G2800" s="28" t="n">
        <v>0</v>
      </c>
      <c r="H2800" s="28" t="n">
        <v>0</v>
      </c>
      <c r="I2800" s="28" t="n">
        <v>0</v>
      </c>
      <c r="J2800" s="28" t="n">
        <v>200</v>
      </c>
      <c r="K2800" s="28" t="n">
        <v>2</v>
      </c>
      <c r="L2800" s="28" t="n">
        <v>1</v>
      </c>
      <c r="M2800" s="28" t="s">
        <v>145</v>
      </c>
      <c r="N2800" s="28" t="s">
        <v>138</v>
      </c>
      <c r="O2800" s="29" t="n">
        <v>45012</v>
      </c>
      <c r="P2800" s="28" t="n">
        <f aca="false">ROUNDDOWN(($B2800-$O2800)/30,0)</f>
        <v>1</v>
      </c>
      <c r="Q2800" s="28" t="str">
        <f aca="false">TEXT($B2800,"yyyy-mm")</f>
        <v>2023-04</v>
      </c>
      <c r="R2800" s="28" t="n">
        <f aca="false">IF(AND($O2800&gt;=DATE(2025,1,1),$O2800&lt;=DATE(2025,4,30)),1,0)</f>
        <v>0</v>
      </c>
    </row>
    <row r="2801" customFormat="false" ht="15" hidden="false" customHeight="false" outlineLevel="0" collapsed="false">
      <c r="A2801" s="28" t="n">
        <v>303</v>
      </c>
      <c r="B2801" s="29" t="n">
        <v>45077</v>
      </c>
      <c r="C2801" s="28" t="n">
        <v>28309.1</v>
      </c>
      <c r="D2801" s="28" t="n">
        <v>0</v>
      </c>
      <c r="E2801" s="28" t="n">
        <v>0</v>
      </c>
      <c r="F2801" s="28" t="s">
        <v>345</v>
      </c>
      <c r="G2801" s="28" t="n">
        <v>0</v>
      </c>
      <c r="H2801" s="28" t="n">
        <v>0</v>
      </c>
      <c r="I2801" s="28" t="n">
        <v>0</v>
      </c>
      <c r="J2801" s="28" t="n">
        <v>200</v>
      </c>
      <c r="K2801" s="28" t="n">
        <v>2</v>
      </c>
      <c r="L2801" s="28" t="n">
        <v>1</v>
      </c>
      <c r="M2801" s="28" t="s">
        <v>145</v>
      </c>
      <c r="N2801" s="28" t="s">
        <v>138</v>
      </c>
      <c r="O2801" s="29" t="n">
        <v>45012</v>
      </c>
      <c r="P2801" s="28" t="n">
        <f aca="false">ROUNDDOWN(($B2801-$O2801)/30,0)</f>
        <v>2</v>
      </c>
      <c r="Q2801" s="28" t="str">
        <f aca="false">TEXT($B2801,"yyyy-mm")</f>
        <v>2023-05</v>
      </c>
      <c r="R2801" s="28" t="n">
        <f aca="false">IF(AND($O2801&gt;=DATE(2025,1,1),$O2801&lt;=DATE(2025,4,30)),1,0)</f>
        <v>0</v>
      </c>
    </row>
    <row r="2802" customFormat="false" ht="15" hidden="false" customHeight="false" outlineLevel="0" collapsed="false">
      <c r="A2802" s="28" t="n">
        <v>303</v>
      </c>
      <c r="B2802" s="29" t="n">
        <v>45107</v>
      </c>
      <c r="C2802" s="28" t="n">
        <v>25163.65</v>
      </c>
      <c r="D2802" s="28" t="n">
        <v>0</v>
      </c>
      <c r="E2802" s="28" t="n">
        <v>0</v>
      </c>
      <c r="F2802" s="28" t="s">
        <v>345</v>
      </c>
      <c r="G2802" s="28" t="n">
        <v>0</v>
      </c>
      <c r="H2802" s="28" t="n">
        <v>0</v>
      </c>
      <c r="I2802" s="28" t="n">
        <v>0</v>
      </c>
      <c r="J2802" s="28" t="n">
        <v>200</v>
      </c>
      <c r="K2802" s="28" t="n">
        <v>2</v>
      </c>
      <c r="L2802" s="28" t="n">
        <v>1</v>
      </c>
      <c r="M2802" s="28" t="s">
        <v>145</v>
      </c>
      <c r="N2802" s="28" t="s">
        <v>138</v>
      </c>
      <c r="O2802" s="29" t="n">
        <v>45012</v>
      </c>
      <c r="P2802" s="28" t="n">
        <f aca="false">ROUNDDOWN(($B2802-$O2802)/30,0)</f>
        <v>3</v>
      </c>
      <c r="Q2802" s="28" t="str">
        <f aca="false">TEXT($B2802,"yyyy-mm")</f>
        <v>2023-06</v>
      </c>
      <c r="R2802" s="28" t="n">
        <f aca="false">IF(AND($O2802&gt;=DATE(2025,1,1),$O2802&lt;=DATE(2025,4,30)),1,0)</f>
        <v>0</v>
      </c>
    </row>
    <row r="2803" customFormat="false" ht="15" hidden="false" customHeight="false" outlineLevel="0" collapsed="false">
      <c r="A2803" s="28" t="n">
        <v>303</v>
      </c>
      <c r="B2803" s="29" t="n">
        <v>45138</v>
      </c>
      <c r="C2803" s="28" t="n">
        <v>22018.2</v>
      </c>
      <c r="D2803" s="28" t="n">
        <v>0</v>
      </c>
      <c r="E2803" s="28" t="n">
        <v>0</v>
      </c>
      <c r="F2803" s="28" t="s">
        <v>345</v>
      </c>
      <c r="G2803" s="28" t="n">
        <v>0</v>
      </c>
      <c r="H2803" s="28" t="n">
        <v>0</v>
      </c>
      <c r="I2803" s="28" t="n">
        <v>0</v>
      </c>
      <c r="J2803" s="28" t="n">
        <v>200</v>
      </c>
      <c r="K2803" s="28" t="n">
        <v>2</v>
      </c>
      <c r="L2803" s="28" t="n">
        <v>1</v>
      </c>
      <c r="M2803" s="28" t="s">
        <v>145</v>
      </c>
      <c r="N2803" s="28" t="s">
        <v>138</v>
      </c>
      <c r="O2803" s="29" t="n">
        <v>45012</v>
      </c>
      <c r="P2803" s="28" t="n">
        <f aca="false">ROUNDDOWN(($B2803-$O2803)/30,0)</f>
        <v>4</v>
      </c>
      <c r="Q2803" s="28" t="str">
        <f aca="false">TEXT($B2803,"yyyy-mm")</f>
        <v>2023-07</v>
      </c>
      <c r="R2803" s="28" t="n">
        <f aca="false">IF(AND($O2803&gt;=DATE(2025,1,1),$O2803&lt;=DATE(2025,4,30)),1,0)</f>
        <v>0</v>
      </c>
    </row>
    <row r="2804" customFormat="false" ht="15" hidden="false" customHeight="false" outlineLevel="0" collapsed="false">
      <c r="A2804" s="28" t="n">
        <v>303</v>
      </c>
      <c r="B2804" s="29" t="n">
        <v>45169</v>
      </c>
      <c r="C2804" s="28" t="n">
        <v>18872.75</v>
      </c>
      <c r="D2804" s="28" t="n">
        <v>0</v>
      </c>
      <c r="E2804" s="28" t="n">
        <v>0</v>
      </c>
      <c r="F2804" s="28" t="s">
        <v>345</v>
      </c>
      <c r="G2804" s="28" t="n">
        <v>0</v>
      </c>
      <c r="H2804" s="28" t="n">
        <v>0</v>
      </c>
      <c r="I2804" s="28" t="n">
        <v>0</v>
      </c>
      <c r="J2804" s="28" t="n">
        <v>200</v>
      </c>
      <c r="K2804" s="28" t="n">
        <v>2</v>
      </c>
      <c r="L2804" s="28" t="n">
        <v>1</v>
      </c>
      <c r="M2804" s="28" t="s">
        <v>145</v>
      </c>
      <c r="N2804" s="28" t="s">
        <v>138</v>
      </c>
      <c r="O2804" s="29" t="n">
        <v>45012</v>
      </c>
      <c r="P2804" s="28" t="n">
        <f aca="false">ROUNDDOWN(($B2804-$O2804)/30,0)</f>
        <v>5</v>
      </c>
      <c r="Q2804" s="28" t="str">
        <f aca="false">TEXT($B2804,"yyyy-mm")</f>
        <v>2023-08</v>
      </c>
      <c r="R2804" s="28" t="n">
        <f aca="false">IF(AND($O2804&gt;=DATE(2025,1,1),$O2804&lt;=DATE(2025,4,30)),1,0)</f>
        <v>0</v>
      </c>
    </row>
    <row r="2805" customFormat="false" ht="15" hidden="false" customHeight="false" outlineLevel="0" collapsed="false">
      <c r="A2805" s="28" t="n">
        <v>303</v>
      </c>
      <c r="B2805" s="29" t="n">
        <v>45199</v>
      </c>
      <c r="C2805" s="28" t="n">
        <v>15727.3</v>
      </c>
      <c r="D2805" s="28" t="n">
        <v>0</v>
      </c>
      <c r="E2805" s="28" t="n">
        <v>0</v>
      </c>
      <c r="F2805" s="28" t="s">
        <v>345</v>
      </c>
      <c r="G2805" s="28" t="n">
        <v>0</v>
      </c>
      <c r="H2805" s="28" t="n">
        <v>0</v>
      </c>
      <c r="I2805" s="28" t="n">
        <v>0</v>
      </c>
      <c r="J2805" s="28" t="n">
        <v>200</v>
      </c>
      <c r="K2805" s="28" t="n">
        <v>2</v>
      </c>
      <c r="L2805" s="28" t="n">
        <v>1</v>
      </c>
      <c r="M2805" s="28" t="s">
        <v>145</v>
      </c>
      <c r="N2805" s="28" t="s">
        <v>138</v>
      </c>
      <c r="O2805" s="29" t="n">
        <v>45012</v>
      </c>
      <c r="P2805" s="28" t="n">
        <f aca="false">ROUNDDOWN(($B2805-$O2805)/30,0)</f>
        <v>6</v>
      </c>
      <c r="Q2805" s="28" t="str">
        <f aca="false">TEXT($B2805,"yyyy-mm")</f>
        <v>2023-09</v>
      </c>
      <c r="R2805" s="28" t="n">
        <f aca="false">IF(AND($O2805&gt;=DATE(2025,1,1),$O2805&lt;=DATE(2025,4,30)),1,0)</f>
        <v>0</v>
      </c>
    </row>
    <row r="2806" customFormat="false" ht="15" hidden="false" customHeight="false" outlineLevel="0" collapsed="false">
      <c r="A2806" s="28" t="n">
        <v>303</v>
      </c>
      <c r="B2806" s="29" t="n">
        <v>45230</v>
      </c>
      <c r="C2806" s="28" t="n">
        <v>12581.85</v>
      </c>
      <c r="D2806" s="28" t="n">
        <v>0</v>
      </c>
      <c r="E2806" s="28" t="n">
        <v>0</v>
      </c>
      <c r="F2806" s="28" t="s">
        <v>345</v>
      </c>
      <c r="G2806" s="28" t="n">
        <v>0</v>
      </c>
      <c r="H2806" s="28" t="n">
        <v>0</v>
      </c>
      <c r="I2806" s="28" t="n">
        <v>0</v>
      </c>
      <c r="J2806" s="28" t="n">
        <v>200</v>
      </c>
      <c r="K2806" s="28" t="n">
        <v>2</v>
      </c>
      <c r="L2806" s="28" t="n">
        <v>1</v>
      </c>
      <c r="M2806" s="28" t="s">
        <v>145</v>
      </c>
      <c r="N2806" s="28" t="s">
        <v>138</v>
      </c>
      <c r="O2806" s="29" t="n">
        <v>45012</v>
      </c>
      <c r="P2806" s="28" t="n">
        <f aca="false">ROUNDDOWN(($B2806-$O2806)/30,0)</f>
        <v>7</v>
      </c>
      <c r="Q2806" s="28" t="str">
        <f aca="false">TEXT($B2806,"yyyy-mm")</f>
        <v>2023-10</v>
      </c>
      <c r="R2806" s="28" t="n">
        <f aca="false">IF(AND($O2806&gt;=DATE(2025,1,1),$O2806&lt;=DATE(2025,4,30)),1,0)</f>
        <v>0</v>
      </c>
    </row>
    <row r="2807" customFormat="false" ht="15" hidden="false" customHeight="false" outlineLevel="0" collapsed="false">
      <c r="A2807" s="28" t="n">
        <v>303</v>
      </c>
      <c r="B2807" s="29" t="n">
        <v>45260</v>
      </c>
      <c r="C2807" s="28" t="n">
        <v>9436.4</v>
      </c>
      <c r="D2807" s="28" t="n">
        <v>0</v>
      </c>
      <c r="E2807" s="28" t="n">
        <v>0</v>
      </c>
      <c r="F2807" s="28" t="s">
        <v>345</v>
      </c>
      <c r="G2807" s="28" t="n">
        <v>0</v>
      </c>
      <c r="H2807" s="28" t="n">
        <v>0</v>
      </c>
      <c r="I2807" s="28" t="n">
        <v>0</v>
      </c>
      <c r="J2807" s="28" t="n">
        <v>200</v>
      </c>
      <c r="K2807" s="28" t="n">
        <v>2</v>
      </c>
      <c r="L2807" s="28" t="n">
        <v>1</v>
      </c>
      <c r="M2807" s="28" t="s">
        <v>145</v>
      </c>
      <c r="N2807" s="28" t="s">
        <v>138</v>
      </c>
      <c r="O2807" s="29" t="n">
        <v>45012</v>
      </c>
      <c r="P2807" s="28" t="n">
        <f aca="false">ROUNDDOWN(($B2807-$O2807)/30,0)</f>
        <v>8</v>
      </c>
      <c r="Q2807" s="28" t="str">
        <f aca="false">TEXT($B2807,"yyyy-mm")</f>
        <v>2023-11</v>
      </c>
      <c r="R2807" s="28" t="n">
        <f aca="false">IF(AND($O2807&gt;=DATE(2025,1,1),$O2807&lt;=DATE(2025,4,30)),1,0)</f>
        <v>0</v>
      </c>
    </row>
    <row r="2808" customFormat="false" ht="15" hidden="false" customHeight="false" outlineLevel="0" collapsed="false">
      <c r="A2808" s="28" t="n">
        <v>303</v>
      </c>
      <c r="B2808" s="29" t="n">
        <v>45291</v>
      </c>
      <c r="C2808" s="28" t="n">
        <v>6290.95</v>
      </c>
      <c r="D2808" s="28" t="n">
        <v>0</v>
      </c>
      <c r="E2808" s="28" t="n">
        <v>0</v>
      </c>
      <c r="F2808" s="28" t="s">
        <v>345</v>
      </c>
      <c r="G2808" s="28" t="n">
        <v>0</v>
      </c>
      <c r="H2808" s="28" t="n">
        <v>0</v>
      </c>
      <c r="I2808" s="28" t="n">
        <v>0</v>
      </c>
      <c r="J2808" s="28" t="n">
        <v>200</v>
      </c>
      <c r="K2808" s="28" t="n">
        <v>2</v>
      </c>
      <c r="L2808" s="28" t="n">
        <v>1</v>
      </c>
      <c r="M2808" s="28" t="s">
        <v>145</v>
      </c>
      <c r="N2808" s="28" t="s">
        <v>138</v>
      </c>
      <c r="O2808" s="29" t="n">
        <v>45012</v>
      </c>
      <c r="P2808" s="28" t="n">
        <f aca="false">ROUNDDOWN(($B2808-$O2808)/30,0)</f>
        <v>9</v>
      </c>
      <c r="Q2808" s="28" t="str">
        <f aca="false">TEXT($B2808,"yyyy-mm")</f>
        <v>2023-12</v>
      </c>
      <c r="R2808" s="28" t="n">
        <f aca="false">IF(AND($O2808&gt;=DATE(2025,1,1),$O2808&lt;=DATE(2025,4,30)),1,0)</f>
        <v>0</v>
      </c>
    </row>
    <row r="2809" customFormat="false" ht="15" hidden="false" customHeight="false" outlineLevel="0" collapsed="false">
      <c r="A2809" s="28" t="n">
        <v>303</v>
      </c>
      <c r="B2809" s="29" t="n">
        <v>45322</v>
      </c>
      <c r="C2809" s="28" t="n">
        <v>3145.5</v>
      </c>
      <c r="D2809" s="28" t="n">
        <v>0</v>
      </c>
      <c r="E2809" s="28" t="n">
        <v>0</v>
      </c>
      <c r="F2809" s="28" t="s">
        <v>345</v>
      </c>
      <c r="G2809" s="28" t="n">
        <v>0</v>
      </c>
      <c r="H2809" s="28" t="n">
        <v>0</v>
      </c>
      <c r="I2809" s="28" t="n">
        <v>0</v>
      </c>
      <c r="J2809" s="28" t="n">
        <v>200</v>
      </c>
      <c r="K2809" s="28" t="n">
        <v>2</v>
      </c>
      <c r="L2809" s="28" t="n">
        <v>1</v>
      </c>
      <c r="M2809" s="28" t="s">
        <v>145</v>
      </c>
      <c r="N2809" s="28" t="s">
        <v>138</v>
      </c>
      <c r="O2809" s="29" t="n">
        <v>45012</v>
      </c>
      <c r="P2809" s="28" t="n">
        <f aca="false">ROUNDDOWN(($B2809-$O2809)/30,0)</f>
        <v>10</v>
      </c>
      <c r="Q2809" s="28" t="str">
        <f aca="false">TEXT($B2809,"yyyy-mm")</f>
        <v>2024-01</v>
      </c>
      <c r="R2809" s="28" t="n">
        <f aca="false">IF(AND($O2809&gt;=DATE(2025,1,1),$O2809&lt;=DATE(2025,4,30)),1,0)</f>
        <v>0</v>
      </c>
    </row>
    <row r="2810" customFormat="false" ht="15" hidden="false" customHeight="false" outlineLevel="0" collapsed="false">
      <c r="A2810" s="28" t="n">
        <v>303</v>
      </c>
      <c r="B2810" s="29" t="n">
        <v>45351</v>
      </c>
      <c r="C2810" s="28" t="n">
        <v>0.05</v>
      </c>
      <c r="D2810" s="28" t="n">
        <v>0</v>
      </c>
      <c r="E2810" s="28" t="n">
        <v>0</v>
      </c>
      <c r="F2810" s="28" t="s">
        <v>345</v>
      </c>
      <c r="G2810" s="28" t="n">
        <v>0</v>
      </c>
      <c r="H2810" s="28" t="n">
        <v>0</v>
      </c>
      <c r="I2810" s="28" t="n">
        <v>0</v>
      </c>
      <c r="J2810" s="28" t="n">
        <v>200</v>
      </c>
      <c r="K2810" s="28" t="n">
        <v>2</v>
      </c>
      <c r="L2810" s="28" t="n">
        <v>1</v>
      </c>
      <c r="M2810" s="28" t="s">
        <v>145</v>
      </c>
      <c r="N2810" s="28" t="s">
        <v>138</v>
      </c>
      <c r="O2810" s="29" t="n">
        <v>45012</v>
      </c>
      <c r="P2810" s="28" t="n">
        <f aca="false">ROUNDDOWN(($B2810-$O2810)/30,0)</f>
        <v>11</v>
      </c>
      <c r="Q2810" s="28" t="str">
        <f aca="false">TEXT($B2810,"yyyy-mm")</f>
        <v>2024-02</v>
      </c>
      <c r="R2810" s="28" t="n">
        <f aca="false">IF(AND($O2810&gt;=DATE(2025,1,1),$O2810&lt;=DATE(2025,4,30)),1,0)</f>
        <v>0</v>
      </c>
    </row>
    <row r="2811" customFormat="false" ht="15" hidden="false" customHeight="false" outlineLevel="0" collapsed="false">
      <c r="A2811" s="28" t="n">
        <v>304</v>
      </c>
      <c r="B2811" s="29" t="n">
        <v>45991</v>
      </c>
      <c r="C2811" s="28" t="n">
        <v>355100</v>
      </c>
      <c r="D2811" s="28" t="n">
        <v>0</v>
      </c>
      <c r="E2811" s="28" t="n">
        <v>0</v>
      </c>
      <c r="F2811" s="28" t="s">
        <v>345</v>
      </c>
      <c r="G2811" s="28" t="n">
        <v>0</v>
      </c>
      <c r="H2811" s="28" t="n">
        <v>0</v>
      </c>
      <c r="I2811" s="28" t="n">
        <v>0</v>
      </c>
      <c r="J2811" s="28" t="n">
        <v>167</v>
      </c>
      <c r="K2811" s="28" t="n">
        <v>13</v>
      </c>
      <c r="L2811" s="28" t="n">
        <v>2</v>
      </c>
      <c r="M2811" s="28" t="s">
        <v>147</v>
      </c>
      <c r="N2811" s="28" t="s">
        <v>139</v>
      </c>
      <c r="O2811" s="29" t="n">
        <v>45988</v>
      </c>
      <c r="P2811" s="28" t="n">
        <f aca="false">ROUNDDOWN(($B2811-$O2811)/30,0)</f>
        <v>0</v>
      </c>
      <c r="Q2811" s="28" t="str">
        <f aca="false">TEXT($B2811,"yyyy-mm")</f>
        <v>2025-11</v>
      </c>
      <c r="R2811" s="28" t="n">
        <f aca="false">IF(AND($O2811&gt;=DATE(2025,1,1),$O2811&lt;=DATE(2025,4,30)),1,0)</f>
        <v>0</v>
      </c>
    </row>
    <row r="2812" customFormat="false" ht="15" hidden="false" customHeight="false" outlineLevel="0" collapsed="false">
      <c r="A2812" s="28" t="n">
        <v>304</v>
      </c>
      <c r="B2812" s="29" t="n">
        <v>46022</v>
      </c>
      <c r="C2812" s="28" t="n">
        <v>349181.67</v>
      </c>
      <c r="D2812" s="28" t="n">
        <v>0</v>
      </c>
      <c r="E2812" s="28" t="n">
        <v>0</v>
      </c>
      <c r="F2812" s="28" t="s">
        <v>345</v>
      </c>
      <c r="G2812" s="28" t="n">
        <v>0</v>
      </c>
      <c r="H2812" s="28" t="n">
        <v>0</v>
      </c>
      <c r="I2812" s="28" t="n">
        <v>0</v>
      </c>
      <c r="J2812" s="28" t="n">
        <v>167</v>
      </c>
      <c r="K2812" s="28" t="n">
        <v>13</v>
      </c>
      <c r="L2812" s="28" t="n">
        <v>2</v>
      </c>
      <c r="M2812" s="28" t="s">
        <v>147</v>
      </c>
      <c r="N2812" s="28" t="s">
        <v>139</v>
      </c>
      <c r="O2812" s="29" t="n">
        <v>45988</v>
      </c>
      <c r="P2812" s="28" t="n">
        <f aca="false">ROUNDDOWN(($B2812-$O2812)/30,0)</f>
        <v>1</v>
      </c>
      <c r="Q2812" s="28" t="str">
        <f aca="false">TEXT($B2812,"yyyy-mm")</f>
        <v>2025-12</v>
      </c>
      <c r="R2812" s="28" t="n">
        <f aca="false">IF(AND($O2812&gt;=DATE(2025,1,1),$O2812&lt;=DATE(2025,4,30)),1,0)</f>
        <v>0</v>
      </c>
    </row>
    <row r="2813" customFormat="false" ht="15" hidden="false" customHeight="false" outlineLevel="0" collapsed="false">
      <c r="A2813" s="28" t="n">
        <v>304</v>
      </c>
      <c r="B2813" s="29" t="n">
        <v>46053</v>
      </c>
      <c r="C2813" s="28" t="n">
        <v>343263.34</v>
      </c>
      <c r="D2813" s="28" t="n">
        <v>0</v>
      </c>
      <c r="E2813" s="28" t="n">
        <v>0</v>
      </c>
      <c r="F2813" s="28" t="s">
        <v>345</v>
      </c>
      <c r="G2813" s="28" t="n">
        <v>0</v>
      </c>
      <c r="H2813" s="28" t="n">
        <v>0</v>
      </c>
      <c r="I2813" s="28" t="n">
        <v>0</v>
      </c>
      <c r="J2813" s="28" t="n">
        <v>167</v>
      </c>
      <c r="K2813" s="28" t="n">
        <v>13</v>
      </c>
      <c r="L2813" s="28" t="n">
        <v>2</v>
      </c>
      <c r="M2813" s="28" t="s">
        <v>147</v>
      </c>
      <c r="N2813" s="28" t="s">
        <v>139</v>
      </c>
      <c r="O2813" s="29" t="n">
        <v>45988</v>
      </c>
      <c r="P2813" s="28" t="n">
        <f aca="false">ROUNDDOWN(($B2813-$O2813)/30,0)</f>
        <v>2</v>
      </c>
      <c r="Q2813" s="28" t="str">
        <f aca="false">TEXT($B2813,"yyyy-mm")</f>
        <v>2026-01</v>
      </c>
      <c r="R2813" s="28" t="n">
        <f aca="false">IF(AND($O2813&gt;=DATE(2025,1,1),$O2813&lt;=DATE(2025,4,30)),1,0)</f>
        <v>0</v>
      </c>
    </row>
    <row r="2814" customFormat="false" ht="15" hidden="false" customHeight="false" outlineLevel="0" collapsed="false">
      <c r="A2814" s="28" t="n">
        <v>304</v>
      </c>
      <c r="B2814" s="29" t="n">
        <v>46081</v>
      </c>
      <c r="C2814" s="28" t="n">
        <v>337345.01</v>
      </c>
      <c r="D2814" s="28" t="n">
        <v>0</v>
      </c>
      <c r="E2814" s="28" t="n">
        <v>0</v>
      </c>
      <c r="F2814" s="28" t="s">
        <v>345</v>
      </c>
      <c r="G2814" s="28" t="n">
        <v>0</v>
      </c>
      <c r="H2814" s="28" t="n">
        <v>0</v>
      </c>
      <c r="I2814" s="28" t="n">
        <v>0</v>
      </c>
      <c r="J2814" s="28" t="n">
        <v>167</v>
      </c>
      <c r="K2814" s="28" t="n">
        <v>13</v>
      </c>
      <c r="L2814" s="28" t="n">
        <v>2</v>
      </c>
      <c r="M2814" s="28" t="s">
        <v>147</v>
      </c>
      <c r="N2814" s="28" t="s">
        <v>139</v>
      </c>
      <c r="O2814" s="29" t="n">
        <v>45988</v>
      </c>
      <c r="P2814" s="28" t="n">
        <f aca="false">ROUNDDOWN(($B2814-$O2814)/30,0)</f>
        <v>3</v>
      </c>
      <c r="Q2814" s="28" t="str">
        <f aca="false">TEXT($B2814,"yyyy-mm")</f>
        <v>2026-02</v>
      </c>
      <c r="R2814" s="28" t="n">
        <f aca="false">IF(AND($O2814&gt;=DATE(2025,1,1),$O2814&lt;=DATE(2025,4,30)),1,0)</f>
        <v>0</v>
      </c>
    </row>
    <row r="2815" customFormat="false" ht="15" hidden="false" customHeight="false" outlineLevel="0" collapsed="false">
      <c r="A2815" s="28" t="n">
        <v>304</v>
      </c>
      <c r="B2815" s="29" t="n">
        <v>46112</v>
      </c>
      <c r="C2815" s="28" t="n">
        <v>331426.68</v>
      </c>
      <c r="D2815" s="28" t="n">
        <v>0</v>
      </c>
      <c r="E2815" s="28" t="n">
        <v>0</v>
      </c>
      <c r="F2815" s="28" t="s">
        <v>345</v>
      </c>
      <c r="G2815" s="28" t="n">
        <v>0</v>
      </c>
      <c r="H2815" s="28" t="n">
        <v>0</v>
      </c>
      <c r="I2815" s="28" t="n">
        <v>0</v>
      </c>
      <c r="J2815" s="28" t="n">
        <v>167</v>
      </c>
      <c r="K2815" s="28" t="n">
        <v>13</v>
      </c>
      <c r="L2815" s="28" t="n">
        <v>2</v>
      </c>
      <c r="M2815" s="28" t="s">
        <v>147</v>
      </c>
      <c r="N2815" s="28" t="s">
        <v>139</v>
      </c>
      <c r="O2815" s="29" t="n">
        <v>45988</v>
      </c>
      <c r="P2815" s="28" t="n">
        <f aca="false">ROUNDDOWN(($B2815-$O2815)/30,0)</f>
        <v>4</v>
      </c>
      <c r="Q2815" s="28" t="str">
        <f aca="false">TEXT($B2815,"yyyy-mm")</f>
        <v>2026-03</v>
      </c>
      <c r="R2815" s="28" t="n">
        <f aca="false">IF(AND($O2815&gt;=DATE(2025,1,1),$O2815&lt;=DATE(2025,4,30)),1,0)</f>
        <v>0</v>
      </c>
    </row>
    <row r="2816" customFormat="false" ht="15" hidden="false" customHeight="false" outlineLevel="0" collapsed="false">
      <c r="A2816" s="28" t="n">
        <v>304</v>
      </c>
      <c r="B2816" s="29" t="n">
        <v>46142</v>
      </c>
      <c r="C2816" s="28" t="n">
        <v>325508.35</v>
      </c>
      <c r="D2816" s="28" t="n">
        <v>0</v>
      </c>
      <c r="E2816" s="28" t="n">
        <v>0</v>
      </c>
      <c r="F2816" s="28" t="s">
        <v>345</v>
      </c>
      <c r="G2816" s="28" t="n">
        <v>0</v>
      </c>
      <c r="H2816" s="28" t="n">
        <v>0</v>
      </c>
      <c r="I2816" s="28" t="n">
        <v>0</v>
      </c>
      <c r="J2816" s="28" t="n">
        <v>167</v>
      </c>
      <c r="K2816" s="28" t="n">
        <v>13</v>
      </c>
      <c r="L2816" s="28" t="n">
        <v>2</v>
      </c>
      <c r="M2816" s="28" t="s">
        <v>147</v>
      </c>
      <c r="N2816" s="28" t="s">
        <v>139</v>
      </c>
      <c r="O2816" s="29" t="n">
        <v>45988</v>
      </c>
      <c r="P2816" s="28" t="n">
        <f aca="false">ROUNDDOWN(($B2816-$O2816)/30,0)</f>
        <v>5</v>
      </c>
      <c r="Q2816" s="28" t="str">
        <f aca="false">TEXT($B2816,"yyyy-mm")</f>
        <v>2026-04</v>
      </c>
      <c r="R2816" s="28" t="n">
        <f aca="false">IF(AND($O2816&gt;=DATE(2025,1,1),$O2816&lt;=DATE(2025,4,30)),1,0)</f>
        <v>0</v>
      </c>
    </row>
    <row r="2817" customFormat="false" ht="15" hidden="false" customHeight="false" outlineLevel="0" collapsed="false">
      <c r="A2817" s="28" t="n">
        <v>304</v>
      </c>
      <c r="B2817" s="29" t="n">
        <v>46173</v>
      </c>
      <c r="C2817" s="28" t="n">
        <v>319590.02</v>
      </c>
      <c r="D2817" s="28" t="n">
        <v>0</v>
      </c>
      <c r="E2817" s="28" t="n">
        <v>0</v>
      </c>
      <c r="F2817" s="28" t="s">
        <v>345</v>
      </c>
      <c r="G2817" s="28" t="n">
        <v>0</v>
      </c>
      <c r="H2817" s="28" t="n">
        <v>0</v>
      </c>
      <c r="I2817" s="28" t="n">
        <v>0</v>
      </c>
      <c r="J2817" s="28" t="n">
        <v>167</v>
      </c>
      <c r="K2817" s="28" t="n">
        <v>13</v>
      </c>
      <c r="L2817" s="28" t="n">
        <v>2</v>
      </c>
      <c r="M2817" s="28" t="s">
        <v>147</v>
      </c>
      <c r="N2817" s="28" t="s">
        <v>139</v>
      </c>
      <c r="O2817" s="29" t="n">
        <v>45988</v>
      </c>
      <c r="P2817" s="28" t="n">
        <f aca="false">ROUNDDOWN(($B2817-$O2817)/30,0)</f>
        <v>6</v>
      </c>
      <c r="Q2817" s="28" t="str">
        <f aca="false">TEXT($B2817,"yyyy-mm")</f>
        <v>2026-05</v>
      </c>
      <c r="R2817" s="28" t="n">
        <f aca="false">IF(AND($O2817&gt;=DATE(2025,1,1),$O2817&lt;=DATE(2025,4,30)),1,0)</f>
        <v>0</v>
      </c>
    </row>
    <row r="2818" customFormat="false" ht="15" hidden="false" customHeight="false" outlineLevel="0" collapsed="false">
      <c r="A2818" s="28" t="n">
        <v>304</v>
      </c>
      <c r="B2818" s="29" t="n">
        <v>46203</v>
      </c>
      <c r="C2818" s="28" t="n">
        <v>313671.69</v>
      </c>
      <c r="D2818" s="28" t="n">
        <v>0</v>
      </c>
      <c r="E2818" s="28" t="n">
        <v>0</v>
      </c>
      <c r="F2818" s="28" t="s">
        <v>345</v>
      </c>
      <c r="G2818" s="28" t="n">
        <v>0</v>
      </c>
      <c r="H2818" s="28" t="n">
        <v>0</v>
      </c>
      <c r="I2818" s="28" t="n">
        <v>0</v>
      </c>
      <c r="J2818" s="28" t="n">
        <v>167</v>
      </c>
      <c r="K2818" s="28" t="n">
        <v>13</v>
      </c>
      <c r="L2818" s="28" t="n">
        <v>2</v>
      </c>
      <c r="M2818" s="28" t="s">
        <v>147</v>
      </c>
      <c r="N2818" s="28" t="s">
        <v>139</v>
      </c>
      <c r="O2818" s="29" t="n">
        <v>45988</v>
      </c>
      <c r="P2818" s="28" t="n">
        <f aca="false">ROUNDDOWN(($B2818-$O2818)/30,0)</f>
        <v>7</v>
      </c>
      <c r="Q2818" s="28" t="str">
        <f aca="false">TEXT($B2818,"yyyy-mm")</f>
        <v>2026-06</v>
      </c>
      <c r="R2818" s="28" t="n">
        <f aca="false">IF(AND($O2818&gt;=DATE(2025,1,1),$O2818&lt;=DATE(2025,4,30)),1,0)</f>
        <v>0</v>
      </c>
    </row>
    <row r="2819" customFormat="false" ht="15" hidden="false" customHeight="false" outlineLevel="0" collapsed="false">
      <c r="A2819" s="28" t="n">
        <v>304</v>
      </c>
      <c r="B2819" s="29" t="n">
        <v>46234</v>
      </c>
      <c r="C2819" s="28" t="n">
        <v>307753.36</v>
      </c>
      <c r="D2819" s="28" t="n">
        <v>0</v>
      </c>
      <c r="E2819" s="28" t="n">
        <v>0</v>
      </c>
      <c r="F2819" s="28" t="s">
        <v>345</v>
      </c>
      <c r="G2819" s="28" t="n">
        <v>0</v>
      </c>
      <c r="H2819" s="28" t="n">
        <v>0</v>
      </c>
      <c r="I2819" s="28" t="n">
        <v>0</v>
      </c>
      <c r="J2819" s="28" t="n">
        <v>167</v>
      </c>
      <c r="K2819" s="28" t="n">
        <v>13</v>
      </c>
      <c r="L2819" s="28" t="n">
        <v>2</v>
      </c>
      <c r="M2819" s="28" t="s">
        <v>147</v>
      </c>
      <c r="N2819" s="28" t="s">
        <v>139</v>
      </c>
      <c r="O2819" s="29" t="n">
        <v>45988</v>
      </c>
      <c r="P2819" s="28" t="n">
        <f aca="false">ROUNDDOWN(($B2819-$O2819)/30,0)</f>
        <v>8</v>
      </c>
      <c r="Q2819" s="28" t="str">
        <f aca="false">TEXT($B2819,"yyyy-mm")</f>
        <v>2026-07</v>
      </c>
      <c r="R2819" s="28" t="n">
        <f aca="false">IF(AND($O2819&gt;=DATE(2025,1,1),$O2819&lt;=DATE(2025,4,30)),1,0)</f>
        <v>0</v>
      </c>
    </row>
    <row r="2820" customFormat="false" ht="15" hidden="false" customHeight="false" outlineLevel="0" collapsed="false">
      <c r="A2820" s="28" t="n">
        <v>304</v>
      </c>
      <c r="B2820" s="29" t="n">
        <v>46265</v>
      </c>
      <c r="C2820" s="28" t="n">
        <v>301835.03</v>
      </c>
      <c r="D2820" s="28" t="n">
        <v>0</v>
      </c>
      <c r="E2820" s="28" t="n">
        <v>0</v>
      </c>
      <c r="F2820" s="28" t="s">
        <v>345</v>
      </c>
      <c r="G2820" s="28" t="n">
        <v>0</v>
      </c>
      <c r="H2820" s="28" t="n">
        <v>0</v>
      </c>
      <c r="I2820" s="28" t="n">
        <v>0</v>
      </c>
      <c r="J2820" s="28" t="n">
        <v>167</v>
      </c>
      <c r="K2820" s="28" t="n">
        <v>13</v>
      </c>
      <c r="L2820" s="28" t="n">
        <v>2</v>
      </c>
      <c r="M2820" s="28" t="s">
        <v>147</v>
      </c>
      <c r="N2820" s="28" t="s">
        <v>139</v>
      </c>
      <c r="O2820" s="29" t="n">
        <v>45988</v>
      </c>
      <c r="P2820" s="28" t="n">
        <f aca="false">ROUNDDOWN(($B2820-$O2820)/30,0)</f>
        <v>9</v>
      </c>
      <c r="Q2820" s="28" t="str">
        <f aca="false">TEXT($B2820,"yyyy-mm")</f>
        <v>2026-08</v>
      </c>
      <c r="R2820" s="28" t="n">
        <f aca="false">IF(AND($O2820&gt;=DATE(2025,1,1),$O2820&lt;=DATE(2025,4,30)),1,0)</f>
        <v>0</v>
      </c>
    </row>
    <row r="2821" customFormat="false" ht="15" hidden="false" customHeight="false" outlineLevel="0" collapsed="false">
      <c r="A2821" s="28" t="n">
        <v>305</v>
      </c>
      <c r="B2821" s="29" t="n">
        <v>45626</v>
      </c>
      <c r="C2821" s="28" t="n">
        <v>2400</v>
      </c>
      <c r="D2821" s="28" t="n">
        <v>0</v>
      </c>
      <c r="E2821" s="28" t="n">
        <v>0</v>
      </c>
      <c r="F2821" s="28" t="s">
        <v>345</v>
      </c>
      <c r="G2821" s="28" t="n">
        <v>0</v>
      </c>
      <c r="H2821" s="28" t="n">
        <v>0</v>
      </c>
      <c r="I2821" s="28" t="n">
        <v>0</v>
      </c>
      <c r="J2821" s="28" t="n">
        <v>301</v>
      </c>
      <c r="K2821" s="28" t="n">
        <v>9</v>
      </c>
      <c r="L2821" s="28" t="n">
        <v>2</v>
      </c>
      <c r="M2821" s="28" t="s">
        <v>147</v>
      </c>
      <c r="N2821" s="28" t="s">
        <v>142</v>
      </c>
      <c r="O2821" s="29" t="n">
        <v>45620</v>
      </c>
      <c r="P2821" s="28" t="n">
        <f aca="false">ROUNDDOWN(($B2821-$O2821)/30,0)</f>
        <v>0</v>
      </c>
      <c r="Q2821" s="28" t="str">
        <f aca="false">TEXT($B2821,"yyyy-mm")</f>
        <v>2024-11</v>
      </c>
      <c r="R2821" s="28" t="n">
        <f aca="false">IF(AND($O2821&gt;=DATE(2025,1,1),$O2821&lt;=DATE(2025,4,30)),1,0)</f>
        <v>0</v>
      </c>
    </row>
    <row r="2822" customFormat="false" ht="15" hidden="false" customHeight="false" outlineLevel="0" collapsed="false">
      <c r="A2822" s="28" t="n">
        <v>305</v>
      </c>
      <c r="B2822" s="29" t="n">
        <v>45657</v>
      </c>
      <c r="C2822" s="28" t="n">
        <v>1200</v>
      </c>
      <c r="D2822" s="28" t="n">
        <v>0</v>
      </c>
      <c r="E2822" s="28" t="n">
        <v>0</v>
      </c>
      <c r="F2822" s="28" t="s">
        <v>345</v>
      </c>
      <c r="G2822" s="28" t="n">
        <v>0</v>
      </c>
      <c r="H2822" s="28" t="n">
        <v>0</v>
      </c>
      <c r="I2822" s="28" t="n">
        <v>0</v>
      </c>
      <c r="J2822" s="28" t="n">
        <v>301</v>
      </c>
      <c r="K2822" s="28" t="n">
        <v>9</v>
      </c>
      <c r="L2822" s="28" t="n">
        <v>2</v>
      </c>
      <c r="M2822" s="28" t="s">
        <v>147</v>
      </c>
      <c r="N2822" s="28" t="s">
        <v>142</v>
      </c>
      <c r="O2822" s="29" t="n">
        <v>45620</v>
      </c>
      <c r="P2822" s="28" t="n">
        <f aca="false">ROUNDDOWN(($B2822-$O2822)/30,0)</f>
        <v>1</v>
      </c>
      <c r="Q2822" s="28" t="str">
        <f aca="false">TEXT($B2822,"yyyy-mm")</f>
        <v>2024-12</v>
      </c>
      <c r="R2822" s="28" t="n">
        <f aca="false">IF(AND($O2822&gt;=DATE(2025,1,1),$O2822&lt;=DATE(2025,4,30)),1,0)</f>
        <v>0</v>
      </c>
    </row>
    <row r="2823" customFormat="false" ht="15" hidden="false" customHeight="false" outlineLevel="0" collapsed="false">
      <c r="A2823" s="28" t="n">
        <v>305</v>
      </c>
      <c r="B2823" s="29" t="n">
        <v>45688</v>
      </c>
      <c r="C2823" s="28" t="n">
        <v>0</v>
      </c>
      <c r="D2823" s="28" t="n">
        <v>0</v>
      </c>
      <c r="E2823" s="28" t="n">
        <v>0</v>
      </c>
      <c r="F2823" s="28" t="s">
        <v>345</v>
      </c>
      <c r="G2823" s="28" t="n">
        <v>0</v>
      </c>
      <c r="H2823" s="28" t="n">
        <v>0</v>
      </c>
      <c r="I2823" s="28" t="n">
        <v>0</v>
      </c>
      <c r="J2823" s="28" t="n">
        <v>301</v>
      </c>
      <c r="K2823" s="28" t="n">
        <v>9</v>
      </c>
      <c r="L2823" s="28" t="n">
        <v>2</v>
      </c>
      <c r="M2823" s="28" t="s">
        <v>147</v>
      </c>
      <c r="N2823" s="28" t="s">
        <v>142</v>
      </c>
      <c r="O2823" s="29" t="n">
        <v>45620</v>
      </c>
      <c r="P2823" s="28" t="n">
        <f aca="false">ROUNDDOWN(($B2823-$O2823)/30,0)</f>
        <v>2</v>
      </c>
      <c r="Q2823" s="28" t="str">
        <f aca="false">TEXT($B2823,"yyyy-mm")</f>
        <v>2025-01</v>
      </c>
      <c r="R2823" s="28" t="n">
        <f aca="false">IF(AND($O2823&gt;=DATE(2025,1,1),$O2823&lt;=DATE(2025,4,30)),1,0)</f>
        <v>0</v>
      </c>
    </row>
    <row r="2824" customFormat="false" ht="15" hidden="false" customHeight="false" outlineLevel="0" collapsed="false">
      <c r="A2824" s="28" t="n">
        <v>306</v>
      </c>
      <c r="B2824" s="29" t="n">
        <v>45838</v>
      </c>
      <c r="C2824" s="28" t="n">
        <v>3100</v>
      </c>
      <c r="D2824" s="28" t="n">
        <v>0</v>
      </c>
      <c r="E2824" s="28" t="n">
        <v>0</v>
      </c>
      <c r="F2824" s="28" t="s">
        <v>345</v>
      </c>
      <c r="G2824" s="28" t="n">
        <v>0</v>
      </c>
      <c r="H2824" s="28" t="n">
        <v>0</v>
      </c>
      <c r="I2824" s="28" t="n">
        <v>0</v>
      </c>
      <c r="J2824" s="28" t="n">
        <v>220</v>
      </c>
      <c r="K2824" s="28" t="n">
        <v>9</v>
      </c>
      <c r="L2824" s="28" t="n">
        <v>2</v>
      </c>
      <c r="M2824" s="28" t="s">
        <v>146</v>
      </c>
      <c r="N2824" s="28" t="s">
        <v>139</v>
      </c>
      <c r="O2824" s="29" t="n">
        <v>45831</v>
      </c>
      <c r="P2824" s="28" t="n">
        <f aca="false">ROUNDDOWN(($B2824-$O2824)/30,0)</f>
        <v>0</v>
      </c>
      <c r="Q2824" s="28" t="str">
        <f aca="false">TEXT($B2824,"yyyy-mm")</f>
        <v>2025-06</v>
      </c>
      <c r="R2824" s="28" t="n">
        <f aca="false">IF(AND($O2824&gt;=DATE(2025,1,1),$O2824&lt;=DATE(2025,4,30)),1,0)</f>
        <v>0</v>
      </c>
    </row>
    <row r="2825" customFormat="false" ht="15" hidden="false" customHeight="false" outlineLevel="0" collapsed="false">
      <c r="A2825" s="28" t="n">
        <v>306</v>
      </c>
      <c r="B2825" s="29" t="n">
        <v>45869</v>
      </c>
      <c r="C2825" s="28" t="n">
        <v>1550</v>
      </c>
      <c r="D2825" s="28" t="n">
        <v>0</v>
      </c>
      <c r="E2825" s="28" t="n">
        <v>0</v>
      </c>
      <c r="F2825" s="28" t="s">
        <v>345</v>
      </c>
      <c r="G2825" s="28" t="n">
        <v>0</v>
      </c>
      <c r="H2825" s="28" t="n">
        <v>0</v>
      </c>
      <c r="I2825" s="28" t="n">
        <v>0</v>
      </c>
      <c r="J2825" s="28" t="n">
        <v>220</v>
      </c>
      <c r="K2825" s="28" t="n">
        <v>9</v>
      </c>
      <c r="L2825" s="28" t="n">
        <v>2</v>
      </c>
      <c r="M2825" s="28" t="s">
        <v>146</v>
      </c>
      <c r="N2825" s="28" t="s">
        <v>139</v>
      </c>
      <c r="O2825" s="29" t="n">
        <v>45831</v>
      </c>
      <c r="P2825" s="28" t="n">
        <f aca="false">ROUNDDOWN(($B2825-$O2825)/30,0)</f>
        <v>1</v>
      </c>
      <c r="Q2825" s="28" t="str">
        <f aca="false">TEXT($B2825,"yyyy-mm")</f>
        <v>2025-07</v>
      </c>
      <c r="R2825" s="28" t="n">
        <f aca="false">IF(AND($O2825&gt;=DATE(2025,1,1),$O2825&lt;=DATE(2025,4,30)),1,0)</f>
        <v>0</v>
      </c>
    </row>
    <row r="2826" customFormat="false" ht="15" hidden="false" customHeight="false" outlineLevel="0" collapsed="false">
      <c r="A2826" s="28" t="n">
        <v>306</v>
      </c>
      <c r="B2826" s="29" t="n">
        <v>45900</v>
      </c>
      <c r="C2826" s="28" t="n">
        <v>0</v>
      </c>
      <c r="D2826" s="28" t="n">
        <v>0</v>
      </c>
      <c r="E2826" s="28" t="n">
        <v>0</v>
      </c>
      <c r="F2826" s="28" t="s">
        <v>345</v>
      </c>
      <c r="G2826" s="28" t="n">
        <v>0</v>
      </c>
      <c r="H2826" s="28" t="n">
        <v>0</v>
      </c>
      <c r="I2826" s="28" t="n">
        <v>0</v>
      </c>
      <c r="J2826" s="28" t="n">
        <v>220</v>
      </c>
      <c r="K2826" s="28" t="n">
        <v>9</v>
      </c>
      <c r="L2826" s="28" t="n">
        <v>2</v>
      </c>
      <c r="M2826" s="28" t="s">
        <v>146</v>
      </c>
      <c r="N2826" s="28" t="s">
        <v>139</v>
      </c>
      <c r="O2826" s="29" t="n">
        <v>45831</v>
      </c>
      <c r="P2826" s="28" t="n">
        <f aca="false">ROUNDDOWN(($B2826-$O2826)/30,0)</f>
        <v>2</v>
      </c>
      <c r="Q2826" s="28" t="str">
        <f aca="false">TEXT($B2826,"yyyy-mm")</f>
        <v>2025-08</v>
      </c>
      <c r="R2826" s="28" t="n">
        <f aca="false">IF(AND($O2826&gt;=DATE(2025,1,1),$O2826&lt;=DATE(2025,4,30)),1,0)</f>
        <v>0</v>
      </c>
    </row>
    <row r="2827" customFormat="false" ht="15" hidden="false" customHeight="false" outlineLevel="0" collapsed="false">
      <c r="A2827" s="28" t="n">
        <v>307</v>
      </c>
      <c r="B2827" s="29" t="n">
        <v>45077</v>
      </c>
      <c r="C2827" s="28" t="n">
        <v>19100</v>
      </c>
      <c r="D2827" s="28" t="n">
        <v>0</v>
      </c>
      <c r="E2827" s="28" t="n">
        <v>0</v>
      </c>
      <c r="F2827" s="28" t="s">
        <v>345</v>
      </c>
      <c r="G2827" s="28" t="n">
        <v>0</v>
      </c>
      <c r="H2827" s="28" t="n">
        <v>0</v>
      </c>
      <c r="I2827" s="28" t="n">
        <v>0</v>
      </c>
      <c r="J2827" s="28" t="n">
        <v>105</v>
      </c>
      <c r="K2827" s="28" t="n">
        <v>8</v>
      </c>
      <c r="L2827" s="28" t="n">
        <v>2</v>
      </c>
      <c r="M2827" s="28" t="s">
        <v>146</v>
      </c>
      <c r="N2827" s="28" t="s">
        <v>138</v>
      </c>
      <c r="O2827" s="29" t="n">
        <v>45049</v>
      </c>
      <c r="P2827" s="28" t="n">
        <f aca="false">ROUNDDOWN(($B2827-$O2827)/30,0)</f>
        <v>0</v>
      </c>
      <c r="Q2827" s="28" t="str">
        <f aca="false">TEXT($B2827,"yyyy-mm")</f>
        <v>2023-05</v>
      </c>
      <c r="R2827" s="28" t="n">
        <f aca="false">IF(AND($O2827&gt;=DATE(2025,1,1),$O2827&lt;=DATE(2025,4,30)),1,0)</f>
        <v>0</v>
      </c>
    </row>
    <row r="2828" customFormat="false" ht="15" hidden="false" customHeight="false" outlineLevel="0" collapsed="false">
      <c r="A2828" s="28" t="n">
        <v>307</v>
      </c>
      <c r="B2828" s="29" t="n">
        <v>45107</v>
      </c>
      <c r="C2828" s="28" t="n">
        <v>16371.43</v>
      </c>
      <c r="D2828" s="28" t="n">
        <v>0</v>
      </c>
      <c r="E2828" s="28" t="n">
        <v>0</v>
      </c>
      <c r="F2828" s="28" t="s">
        <v>345</v>
      </c>
      <c r="G2828" s="28" t="n">
        <v>0</v>
      </c>
      <c r="H2828" s="28" t="n">
        <v>0</v>
      </c>
      <c r="I2828" s="28" t="n">
        <v>0</v>
      </c>
      <c r="J2828" s="28" t="n">
        <v>105</v>
      </c>
      <c r="K2828" s="28" t="n">
        <v>8</v>
      </c>
      <c r="L2828" s="28" t="n">
        <v>2</v>
      </c>
      <c r="M2828" s="28" t="s">
        <v>146</v>
      </c>
      <c r="N2828" s="28" t="s">
        <v>138</v>
      </c>
      <c r="O2828" s="29" t="n">
        <v>45049</v>
      </c>
      <c r="P2828" s="28" t="n">
        <f aca="false">ROUNDDOWN(($B2828-$O2828)/30,0)</f>
        <v>1</v>
      </c>
      <c r="Q2828" s="28" t="str">
        <f aca="false">TEXT($B2828,"yyyy-mm")</f>
        <v>2023-06</v>
      </c>
      <c r="R2828" s="28" t="n">
        <f aca="false">IF(AND($O2828&gt;=DATE(2025,1,1),$O2828&lt;=DATE(2025,4,30)),1,0)</f>
        <v>0</v>
      </c>
    </row>
    <row r="2829" customFormat="false" ht="15" hidden="false" customHeight="false" outlineLevel="0" collapsed="false">
      <c r="A2829" s="28" t="n">
        <v>307</v>
      </c>
      <c r="B2829" s="29" t="n">
        <v>45138</v>
      </c>
      <c r="C2829" s="28" t="n">
        <v>13642.86</v>
      </c>
      <c r="D2829" s="28" t="n">
        <v>0</v>
      </c>
      <c r="E2829" s="28" t="n">
        <v>0</v>
      </c>
      <c r="F2829" s="28" t="s">
        <v>345</v>
      </c>
      <c r="G2829" s="28" t="n">
        <v>0</v>
      </c>
      <c r="H2829" s="28" t="n">
        <v>0</v>
      </c>
      <c r="I2829" s="28" t="n">
        <v>0</v>
      </c>
      <c r="J2829" s="28" t="n">
        <v>105</v>
      </c>
      <c r="K2829" s="28" t="n">
        <v>8</v>
      </c>
      <c r="L2829" s="28" t="n">
        <v>2</v>
      </c>
      <c r="M2829" s="28" t="s">
        <v>146</v>
      </c>
      <c r="N2829" s="28" t="s">
        <v>138</v>
      </c>
      <c r="O2829" s="29" t="n">
        <v>45049</v>
      </c>
      <c r="P2829" s="28" t="n">
        <f aca="false">ROUNDDOWN(($B2829-$O2829)/30,0)</f>
        <v>2</v>
      </c>
      <c r="Q2829" s="28" t="str">
        <f aca="false">TEXT($B2829,"yyyy-mm")</f>
        <v>2023-07</v>
      </c>
      <c r="R2829" s="28" t="n">
        <f aca="false">IF(AND($O2829&gt;=DATE(2025,1,1),$O2829&lt;=DATE(2025,4,30)),1,0)</f>
        <v>0</v>
      </c>
    </row>
    <row r="2830" customFormat="false" ht="15" hidden="false" customHeight="false" outlineLevel="0" collapsed="false">
      <c r="A2830" s="28" t="n">
        <v>307</v>
      </c>
      <c r="B2830" s="29" t="n">
        <v>45169</v>
      </c>
      <c r="C2830" s="28" t="n">
        <v>10914.29</v>
      </c>
      <c r="D2830" s="28" t="n">
        <v>0</v>
      </c>
      <c r="E2830" s="28" t="n">
        <v>0</v>
      </c>
      <c r="F2830" s="28" t="s">
        <v>345</v>
      </c>
      <c r="G2830" s="28" t="n">
        <v>0</v>
      </c>
      <c r="H2830" s="28" t="n">
        <v>0</v>
      </c>
      <c r="I2830" s="28" t="n">
        <v>0</v>
      </c>
      <c r="J2830" s="28" t="n">
        <v>105</v>
      </c>
      <c r="K2830" s="28" t="n">
        <v>8</v>
      </c>
      <c r="L2830" s="28" t="n">
        <v>2</v>
      </c>
      <c r="M2830" s="28" t="s">
        <v>146</v>
      </c>
      <c r="N2830" s="28" t="s">
        <v>138</v>
      </c>
      <c r="O2830" s="29" t="n">
        <v>45049</v>
      </c>
      <c r="P2830" s="28" t="n">
        <f aca="false">ROUNDDOWN(($B2830-$O2830)/30,0)</f>
        <v>4</v>
      </c>
      <c r="Q2830" s="28" t="str">
        <f aca="false">TEXT($B2830,"yyyy-mm")</f>
        <v>2023-08</v>
      </c>
      <c r="R2830" s="28" t="n">
        <f aca="false">IF(AND($O2830&gt;=DATE(2025,1,1),$O2830&lt;=DATE(2025,4,30)),1,0)</f>
        <v>0</v>
      </c>
    </row>
    <row r="2831" customFormat="false" ht="15" hidden="false" customHeight="false" outlineLevel="0" collapsed="false">
      <c r="A2831" s="28" t="n">
        <v>307</v>
      </c>
      <c r="B2831" s="29" t="n">
        <v>45199</v>
      </c>
      <c r="C2831" s="28" t="n">
        <v>8185.72</v>
      </c>
      <c r="D2831" s="28" t="n">
        <v>0</v>
      </c>
      <c r="E2831" s="28" t="n">
        <v>0</v>
      </c>
      <c r="F2831" s="28" t="s">
        <v>345</v>
      </c>
      <c r="G2831" s="28" t="n">
        <v>0</v>
      </c>
      <c r="H2831" s="28" t="n">
        <v>0</v>
      </c>
      <c r="I2831" s="28" t="n">
        <v>0</v>
      </c>
      <c r="J2831" s="28" t="n">
        <v>105</v>
      </c>
      <c r="K2831" s="28" t="n">
        <v>8</v>
      </c>
      <c r="L2831" s="28" t="n">
        <v>2</v>
      </c>
      <c r="M2831" s="28" t="s">
        <v>146</v>
      </c>
      <c r="N2831" s="28" t="s">
        <v>138</v>
      </c>
      <c r="O2831" s="29" t="n">
        <v>45049</v>
      </c>
      <c r="P2831" s="28" t="n">
        <f aca="false">ROUNDDOWN(($B2831-$O2831)/30,0)</f>
        <v>5</v>
      </c>
      <c r="Q2831" s="28" t="str">
        <f aca="false">TEXT($B2831,"yyyy-mm")</f>
        <v>2023-09</v>
      </c>
      <c r="R2831" s="28" t="n">
        <f aca="false">IF(AND($O2831&gt;=DATE(2025,1,1),$O2831&lt;=DATE(2025,4,30)),1,0)</f>
        <v>0</v>
      </c>
    </row>
    <row r="2832" customFormat="false" ht="15" hidden="false" customHeight="false" outlineLevel="0" collapsed="false">
      <c r="A2832" s="28" t="n">
        <v>307</v>
      </c>
      <c r="B2832" s="29" t="n">
        <v>45230</v>
      </c>
      <c r="C2832" s="28" t="n">
        <v>5457.15</v>
      </c>
      <c r="D2832" s="28" t="n">
        <v>0</v>
      </c>
      <c r="E2832" s="28" t="n">
        <v>0</v>
      </c>
      <c r="F2832" s="28" t="s">
        <v>345</v>
      </c>
      <c r="G2832" s="28" t="n">
        <v>0</v>
      </c>
      <c r="H2832" s="28" t="n">
        <v>0</v>
      </c>
      <c r="I2832" s="28" t="n">
        <v>0</v>
      </c>
      <c r="J2832" s="28" t="n">
        <v>105</v>
      </c>
      <c r="K2832" s="28" t="n">
        <v>8</v>
      </c>
      <c r="L2832" s="28" t="n">
        <v>2</v>
      </c>
      <c r="M2832" s="28" t="s">
        <v>146</v>
      </c>
      <c r="N2832" s="28" t="s">
        <v>138</v>
      </c>
      <c r="O2832" s="29" t="n">
        <v>45049</v>
      </c>
      <c r="P2832" s="28" t="n">
        <f aca="false">ROUNDDOWN(($B2832-$O2832)/30,0)</f>
        <v>6</v>
      </c>
      <c r="Q2832" s="28" t="str">
        <f aca="false">TEXT($B2832,"yyyy-mm")</f>
        <v>2023-10</v>
      </c>
      <c r="R2832" s="28" t="n">
        <f aca="false">IF(AND($O2832&gt;=DATE(2025,1,1),$O2832&lt;=DATE(2025,4,30)),1,0)</f>
        <v>0</v>
      </c>
    </row>
    <row r="2833" customFormat="false" ht="15" hidden="false" customHeight="false" outlineLevel="0" collapsed="false">
      <c r="A2833" s="28" t="n">
        <v>307</v>
      </c>
      <c r="B2833" s="29" t="n">
        <v>45260</v>
      </c>
      <c r="C2833" s="28" t="n">
        <v>2728.58</v>
      </c>
      <c r="D2833" s="28" t="n">
        <v>0</v>
      </c>
      <c r="E2833" s="28" t="n">
        <v>0</v>
      </c>
      <c r="F2833" s="28" t="s">
        <v>345</v>
      </c>
      <c r="G2833" s="28" t="n">
        <v>0</v>
      </c>
      <c r="H2833" s="28" t="n">
        <v>0</v>
      </c>
      <c r="I2833" s="28" t="n">
        <v>0</v>
      </c>
      <c r="J2833" s="28" t="n">
        <v>105</v>
      </c>
      <c r="K2833" s="28" t="n">
        <v>8</v>
      </c>
      <c r="L2833" s="28" t="n">
        <v>2</v>
      </c>
      <c r="M2833" s="28" t="s">
        <v>146</v>
      </c>
      <c r="N2833" s="28" t="s">
        <v>138</v>
      </c>
      <c r="O2833" s="29" t="n">
        <v>45049</v>
      </c>
      <c r="P2833" s="28" t="n">
        <f aca="false">ROUNDDOWN(($B2833-$O2833)/30,0)</f>
        <v>7</v>
      </c>
      <c r="Q2833" s="28" t="str">
        <f aca="false">TEXT($B2833,"yyyy-mm")</f>
        <v>2023-11</v>
      </c>
      <c r="R2833" s="28" t="n">
        <f aca="false">IF(AND($O2833&gt;=DATE(2025,1,1),$O2833&lt;=DATE(2025,4,30)),1,0)</f>
        <v>0</v>
      </c>
    </row>
    <row r="2834" customFormat="false" ht="15" hidden="false" customHeight="false" outlineLevel="0" collapsed="false">
      <c r="A2834" s="28" t="n">
        <v>307</v>
      </c>
      <c r="B2834" s="29" t="n">
        <v>45291</v>
      </c>
      <c r="C2834" s="28" t="n">
        <v>0.01</v>
      </c>
      <c r="D2834" s="28" t="n">
        <v>0</v>
      </c>
      <c r="E2834" s="28" t="n">
        <v>0</v>
      </c>
      <c r="F2834" s="28" t="s">
        <v>345</v>
      </c>
      <c r="G2834" s="28" t="n">
        <v>0</v>
      </c>
      <c r="H2834" s="28" t="n">
        <v>0</v>
      </c>
      <c r="I2834" s="28" t="n">
        <v>0</v>
      </c>
      <c r="J2834" s="28" t="n">
        <v>105</v>
      </c>
      <c r="K2834" s="28" t="n">
        <v>8</v>
      </c>
      <c r="L2834" s="28" t="n">
        <v>2</v>
      </c>
      <c r="M2834" s="28" t="s">
        <v>146</v>
      </c>
      <c r="N2834" s="28" t="s">
        <v>138</v>
      </c>
      <c r="O2834" s="29" t="n">
        <v>45049</v>
      </c>
      <c r="P2834" s="28" t="n">
        <f aca="false">ROUNDDOWN(($B2834-$O2834)/30,0)</f>
        <v>8</v>
      </c>
      <c r="Q2834" s="28" t="str">
        <f aca="false">TEXT($B2834,"yyyy-mm")</f>
        <v>2023-12</v>
      </c>
      <c r="R2834" s="28" t="n">
        <f aca="false">IF(AND($O2834&gt;=DATE(2025,1,1),$O2834&lt;=DATE(2025,4,30)),1,0)</f>
        <v>0</v>
      </c>
    </row>
    <row r="2835" customFormat="false" ht="15" hidden="false" customHeight="false" outlineLevel="0" collapsed="false">
      <c r="A2835" s="28" t="n">
        <v>308</v>
      </c>
      <c r="B2835" s="29" t="n">
        <v>45046</v>
      </c>
      <c r="C2835" s="28" t="n">
        <v>8000</v>
      </c>
      <c r="D2835" s="28" t="n">
        <v>0</v>
      </c>
      <c r="E2835" s="28" t="n">
        <v>0</v>
      </c>
      <c r="F2835" s="28" t="s">
        <v>345</v>
      </c>
      <c r="G2835" s="28" t="n">
        <v>0</v>
      </c>
      <c r="H2835" s="28" t="n">
        <v>0</v>
      </c>
      <c r="I2835" s="28" t="n">
        <v>0</v>
      </c>
      <c r="J2835" s="28" t="n">
        <v>148</v>
      </c>
      <c r="K2835" s="28" t="n">
        <v>9</v>
      </c>
      <c r="L2835" s="28" t="n">
        <v>3</v>
      </c>
      <c r="M2835" s="28" t="s">
        <v>146</v>
      </c>
      <c r="N2835" s="28" t="s">
        <v>141</v>
      </c>
      <c r="O2835" s="29" t="n">
        <v>45031</v>
      </c>
      <c r="P2835" s="28" t="n">
        <f aca="false">ROUNDDOWN(($B2835-$O2835)/30,0)</f>
        <v>0</v>
      </c>
      <c r="Q2835" s="28" t="str">
        <f aca="false">TEXT($B2835,"yyyy-mm")</f>
        <v>2023-04</v>
      </c>
      <c r="R2835" s="28" t="n">
        <f aca="false">IF(AND($O2835&gt;=DATE(2025,1,1),$O2835&lt;=DATE(2025,4,30)),1,0)</f>
        <v>0</v>
      </c>
    </row>
    <row r="2836" customFormat="false" ht="15" hidden="false" customHeight="false" outlineLevel="0" collapsed="false">
      <c r="A2836" s="28" t="n">
        <v>308</v>
      </c>
      <c r="B2836" s="29" t="n">
        <v>45077</v>
      </c>
      <c r="C2836" s="28" t="n">
        <v>6000</v>
      </c>
      <c r="D2836" s="28" t="n">
        <v>0</v>
      </c>
      <c r="E2836" s="28" t="n">
        <v>0</v>
      </c>
      <c r="F2836" s="28" t="s">
        <v>345</v>
      </c>
      <c r="G2836" s="28" t="n">
        <v>0</v>
      </c>
      <c r="H2836" s="28" t="n">
        <v>0</v>
      </c>
      <c r="I2836" s="28" t="n">
        <v>0</v>
      </c>
      <c r="J2836" s="28" t="n">
        <v>148</v>
      </c>
      <c r="K2836" s="28" t="n">
        <v>9</v>
      </c>
      <c r="L2836" s="28" t="n">
        <v>3</v>
      </c>
      <c r="M2836" s="28" t="s">
        <v>146</v>
      </c>
      <c r="N2836" s="28" t="s">
        <v>141</v>
      </c>
      <c r="O2836" s="29" t="n">
        <v>45031</v>
      </c>
      <c r="P2836" s="28" t="n">
        <f aca="false">ROUNDDOWN(($B2836-$O2836)/30,0)</f>
        <v>1</v>
      </c>
      <c r="Q2836" s="28" t="str">
        <f aca="false">TEXT($B2836,"yyyy-mm")</f>
        <v>2023-05</v>
      </c>
      <c r="R2836" s="28" t="n">
        <f aca="false">IF(AND($O2836&gt;=DATE(2025,1,1),$O2836&lt;=DATE(2025,4,30)),1,0)</f>
        <v>0</v>
      </c>
    </row>
    <row r="2837" customFormat="false" ht="15" hidden="false" customHeight="false" outlineLevel="0" collapsed="false">
      <c r="A2837" s="28" t="n">
        <v>308</v>
      </c>
      <c r="B2837" s="29" t="n">
        <v>45107</v>
      </c>
      <c r="C2837" s="28" t="n">
        <v>4000</v>
      </c>
      <c r="D2837" s="28" t="n">
        <v>0</v>
      </c>
      <c r="E2837" s="28" t="n">
        <v>0</v>
      </c>
      <c r="F2837" s="28" t="s">
        <v>345</v>
      </c>
      <c r="G2837" s="28" t="n">
        <v>0</v>
      </c>
      <c r="H2837" s="28" t="n">
        <v>0</v>
      </c>
      <c r="I2837" s="28" t="n">
        <v>0</v>
      </c>
      <c r="J2837" s="28" t="n">
        <v>148</v>
      </c>
      <c r="K2837" s="28" t="n">
        <v>9</v>
      </c>
      <c r="L2837" s="28" t="n">
        <v>3</v>
      </c>
      <c r="M2837" s="28" t="s">
        <v>146</v>
      </c>
      <c r="N2837" s="28" t="s">
        <v>141</v>
      </c>
      <c r="O2837" s="29" t="n">
        <v>45031</v>
      </c>
      <c r="P2837" s="28" t="n">
        <f aca="false">ROUNDDOWN(($B2837-$O2837)/30,0)</f>
        <v>2</v>
      </c>
      <c r="Q2837" s="28" t="str">
        <f aca="false">TEXT($B2837,"yyyy-mm")</f>
        <v>2023-06</v>
      </c>
      <c r="R2837" s="28" t="n">
        <f aca="false">IF(AND($O2837&gt;=DATE(2025,1,1),$O2837&lt;=DATE(2025,4,30)),1,0)</f>
        <v>0</v>
      </c>
    </row>
    <row r="2838" customFormat="false" ht="15" hidden="false" customHeight="false" outlineLevel="0" collapsed="false">
      <c r="A2838" s="28" t="n">
        <v>308</v>
      </c>
      <c r="B2838" s="29" t="n">
        <v>45138</v>
      </c>
      <c r="C2838" s="28" t="n">
        <v>2000</v>
      </c>
      <c r="D2838" s="28" t="n">
        <v>0</v>
      </c>
      <c r="E2838" s="28" t="n">
        <v>0</v>
      </c>
      <c r="F2838" s="28" t="s">
        <v>345</v>
      </c>
      <c r="G2838" s="28" t="n">
        <v>0</v>
      </c>
      <c r="H2838" s="28" t="n">
        <v>0</v>
      </c>
      <c r="I2838" s="28" t="n">
        <v>0</v>
      </c>
      <c r="J2838" s="28" t="n">
        <v>148</v>
      </c>
      <c r="K2838" s="28" t="n">
        <v>9</v>
      </c>
      <c r="L2838" s="28" t="n">
        <v>3</v>
      </c>
      <c r="M2838" s="28" t="s">
        <v>146</v>
      </c>
      <c r="N2838" s="28" t="s">
        <v>141</v>
      </c>
      <c r="O2838" s="29" t="n">
        <v>45031</v>
      </c>
      <c r="P2838" s="28" t="n">
        <f aca="false">ROUNDDOWN(($B2838-$O2838)/30,0)</f>
        <v>3</v>
      </c>
      <c r="Q2838" s="28" t="str">
        <f aca="false">TEXT($B2838,"yyyy-mm")</f>
        <v>2023-07</v>
      </c>
      <c r="R2838" s="28" t="n">
        <f aca="false">IF(AND($O2838&gt;=DATE(2025,1,1),$O2838&lt;=DATE(2025,4,30)),1,0)</f>
        <v>0</v>
      </c>
    </row>
    <row r="2839" customFormat="false" ht="15" hidden="false" customHeight="false" outlineLevel="0" collapsed="false">
      <c r="A2839" s="28" t="n">
        <v>308</v>
      </c>
      <c r="B2839" s="29" t="n">
        <v>45169</v>
      </c>
      <c r="C2839" s="28" t="n">
        <v>0</v>
      </c>
      <c r="D2839" s="28" t="n">
        <v>0</v>
      </c>
      <c r="E2839" s="28" t="n">
        <v>0</v>
      </c>
      <c r="F2839" s="28" t="s">
        <v>345</v>
      </c>
      <c r="G2839" s="28" t="n">
        <v>0</v>
      </c>
      <c r="H2839" s="28" t="n">
        <v>0</v>
      </c>
      <c r="I2839" s="28" t="n">
        <v>0</v>
      </c>
      <c r="J2839" s="28" t="n">
        <v>148</v>
      </c>
      <c r="K2839" s="28" t="n">
        <v>9</v>
      </c>
      <c r="L2839" s="28" t="n">
        <v>3</v>
      </c>
      <c r="M2839" s="28" t="s">
        <v>146</v>
      </c>
      <c r="N2839" s="28" t="s">
        <v>141</v>
      </c>
      <c r="O2839" s="29" t="n">
        <v>45031</v>
      </c>
      <c r="P2839" s="28" t="n">
        <f aca="false">ROUNDDOWN(($B2839-$O2839)/30,0)</f>
        <v>4</v>
      </c>
      <c r="Q2839" s="28" t="str">
        <f aca="false">TEXT($B2839,"yyyy-mm")</f>
        <v>2023-08</v>
      </c>
      <c r="R2839" s="28" t="n">
        <f aca="false">IF(AND($O2839&gt;=DATE(2025,1,1),$O2839&lt;=DATE(2025,4,30)),1,0)</f>
        <v>0</v>
      </c>
    </row>
    <row r="2840" customFormat="false" ht="15" hidden="false" customHeight="false" outlineLevel="0" collapsed="false">
      <c r="A2840" s="28" t="n">
        <v>309</v>
      </c>
      <c r="B2840" s="29" t="n">
        <v>45869</v>
      </c>
      <c r="C2840" s="28" t="n">
        <v>11700</v>
      </c>
      <c r="D2840" s="28" t="n">
        <v>0</v>
      </c>
      <c r="E2840" s="28" t="n">
        <v>0</v>
      </c>
      <c r="F2840" s="28" t="s">
        <v>345</v>
      </c>
      <c r="G2840" s="28" t="n">
        <v>0</v>
      </c>
      <c r="H2840" s="28" t="n">
        <v>0</v>
      </c>
      <c r="I2840" s="28" t="n">
        <v>0</v>
      </c>
      <c r="J2840" s="28" t="n">
        <v>114</v>
      </c>
      <c r="K2840" s="28" t="n">
        <v>8</v>
      </c>
      <c r="L2840" s="28" t="n">
        <v>1</v>
      </c>
      <c r="M2840" s="28" t="s">
        <v>146</v>
      </c>
      <c r="N2840" s="28" t="s">
        <v>140</v>
      </c>
      <c r="O2840" s="29" t="n">
        <v>45869</v>
      </c>
      <c r="P2840" s="28" t="n">
        <f aca="false">ROUNDDOWN(($B2840-$O2840)/30,0)</f>
        <v>0</v>
      </c>
      <c r="Q2840" s="28" t="str">
        <f aca="false">TEXT($B2840,"yyyy-mm")</f>
        <v>2025-07</v>
      </c>
      <c r="R2840" s="28" t="n">
        <f aca="false">IF(AND($O2840&gt;=DATE(2025,1,1),$O2840&lt;=DATE(2025,4,30)),1,0)</f>
        <v>0</v>
      </c>
    </row>
    <row r="2841" customFormat="false" ht="15" hidden="false" customHeight="false" outlineLevel="0" collapsed="false">
      <c r="A2841" s="28" t="n">
        <v>309</v>
      </c>
      <c r="B2841" s="29" t="n">
        <v>45900</v>
      </c>
      <c r="C2841" s="28" t="n">
        <v>10028.57</v>
      </c>
      <c r="D2841" s="28" t="n">
        <v>0</v>
      </c>
      <c r="E2841" s="28" t="n">
        <v>0</v>
      </c>
      <c r="F2841" s="28" t="s">
        <v>345</v>
      </c>
      <c r="G2841" s="28" t="n">
        <v>0</v>
      </c>
      <c r="H2841" s="28" t="n">
        <v>0</v>
      </c>
      <c r="I2841" s="28" t="n">
        <v>0</v>
      </c>
      <c r="J2841" s="28" t="n">
        <v>114</v>
      </c>
      <c r="K2841" s="28" t="n">
        <v>8</v>
      </c>
      <c r="L2841" s="28" t="n">
        <v>1</v>
      </c>
      <c r="M2841" s="28" t="s">
        <v>146</v>
      </c>
      <c r="N2841" s="28" t="s">
        <v>140</v>
      </c>
      <c r="O2841" s="29" t="n">
        <v>45869</v>
      </c>
      <c r="P2841" s="28" t="n">
        <f aca="false">ROUNDDOWN(($B2841-$O2841)/30,0)</f>
        <v>1</v>
      </c>
      <c r="Q2841" s="28" t="str">
        <f aca="false">TEXT($B2841,"yyyy-mm")</f>
        <v>2025-08</v>
      </c>
      <c r="R2841" s="28" t="n">
        <f aca="false">IF(AND($O2841&gt;=DATE(2025,1,1),$O2841&lt;=DATE(2025,4,30)),1,0)</f>
        <v>0</v>
      </c>
    </row>
    <row r="2842" customFormat="false" ht="15" hidden="false" customHeight="false" outlineLevel="0" collapsed="false">
      <c r="A2842" s="28" t="n">
        <v>309</v>
      </c>
      <c r="B2842" s="29" t="n">
        <v>45930</v>
      </c>
      <c r="C2842" s="28" t="n">
        <v>8357.14</v>
      </c>
      <c r="D2842" s="28" t="n">
        <v>0</v>
      </c>
      <c r="E2842" s="28" t="n">
        <v>0</v>
      </c>
      <c r="F2842" s="28" t="s">
        <v>345</v>
      </c>
      <c r="G2842" s="28" t="n">
        <v>0</v>
      </c>
      <c r="H2842" s="28" t="n">
        <v>0</v>
      </c>
      <c r="I2842" s="28" t="n">
        <v>0</v>
      </c>
      <c r="J2842" s="28" t="n">
        <v>114</v>
      </c>
      <c r="K2842" s="28" t="n">
        <v>8</v>
      </c>
      <c r="L2842" s="28" t="n">
        <v>1</v>
      </c>
      <c r="M2842" s="28" t="s">
        <v>146</v>
      </c>
      <c r="N2842" s="28" t="s">
        <v>140</v>
      </c>
      <c r="O2842" s="29" t="n">
        <v>45869</v>
      </c>
      <c r="P2842" s="28" t="n">
        <f aca="false">ROUNDDOWN(($B2842-$O2842)/30,0)</f>
        <v>2</v>
      </c>
      <c r="Q2842" s="28" t="str">
        <f aca="false">TEXT($B2842,"yyyy-mm")</f>
        <v>2025-09</v>
      </c>
      <c r="R2842" s="28" t="n">
        <f aca="false">IF(AND($O2842&gt;=DATE(2025,1,1),$O2842&lt;=DATE(2025,4,30)),1,0)</f>
        <v>0</v>
      </c>
    </row>
    <row r="2843" customFormat="false" ht="15" hidden="false" customHeight="false" outlineLevel="0" collapsed="false">
      <c r="A2843" s="28" t="n">
        <v>309</v>
      </c>
      <c r="B2843" s="29" t="n">
        <v>45961</v>
      </c>
      <c r="C2843" s="28" t="n">
        <v>6685.71</v>
      </c>
      <c r="D2843" s="28" t="n">
        <v>0</v>
      </c>
      <c r="E2843" s="28" t="n">
        <v>0</v>
      </c>
      <c r="F2843" s="28" t="s">
        <v>345</v>
      </c>
      <c r="G2843" s="28" t="n">
        <v>0</v>
      </c>
      <c r="H2843" s="28" t="n">
        <v>0</v>
      </c>
      <c r="I2843" s="28" t="n">
        <v>0</v>
      </c>
      <c r="J2843" s="28" t="n">
        <v>114</v>
      </c>
      <c r="K2843" s="28" t="n">
        <v>8</v>
      </c>
      <c r="L2843" s="28" t="n">
        <v>1</v>
      </c>
      <c r="M2843" s="28" t="s">
        <v>146</v>
      </c>
      <c r="N2843" s="28" t="s">
        <v>140</v>
      </c>
      <c r="O2843" s="29" t="n">
        <v>45869</v>
      </c>
      <c r="P2843" s="28" t="n">
        <f aca="false">ROUNDDOWN(($B2843-$O2843)/30,0)</f>
        <v>3</v>
      </c>
      <c r="Q2843" s="28" t="str">
        <f aca="false">TEXT($B2843,"yyyy-mm")</f>
        <v>2025-10</v>
      </c>
      <c r="R2843" s="28" t="n">
        <f aca="false">IF(AND($O2843&gt;=DATE(2025,1,1),$O2843&lt;=DATE(2025,4,30)),1,0)</f>
        <v>0</v>
      </c>
    </row>
    <row r="2844" customFormat="false" ht="15" hidden="false" customHeight="false" outlineLevel="0" collapsed="false">
      <c r="A2844" s="28" t="n">
        <v>309</v>
      </c>
      <c r="B2844" s="29" t="n">
        <v>45991</v>
      </c>
      <c r="C2844" s="28" t="n">
        <v>5014.28</v>
      </c>
      <c r="D2844" s="28" t="n">
        <v>0</v>
      </c>
      <c r="E2844" s="28" t="n">
        <v>0</v>
      </c>
      <c r="F2844" s="28" t="s">
        <v>345</v>
      </c>
      <c r="G2844" s="28" t="n">
        <v>0</v>
      </c>
      <c r="H2844" s="28" t="n">
        <v>0</v>
      </c>
      <c r="I2844" s="28" t="n">
        <v>0</v>
      </c>
      <c r="J2844" s="28" t="n">
        <v>114</v>
      </c>
      <c r="K2844" s="28" t="n">
        <v>8</v>
      </c>
      <c r="L2844" s="28" t="n">
        <v>1</v>
      </c>
      <c r="M2844" s="28" t="s">
        <v>146</v>
      </c>
      <c r="N2844" s="28" t="s">
        <v>140</v>
      </c>
      <c r="O2844" s="29" t="n">
        <v>45869</v>
      </c>
      <c r="P2844" s="28" t="n">
        <f aca="false">ROUNDDOWN(($B2844-$O2844)/30,0)</f>
        <v>4</v>
      </c>
      <c r="Q2844" s="28" t="str">
        <f aca="false">TEXT($B2844,"yyyy-mm")</f>
        <v>2025-11</v>
      </c>
      <c r="R2844" s="28" t="n">
        <f aca="false">IF(AND($O2844&gt;=DATE(2025,1,1),$O2844&lt;=DATE(2025,4,30)),1,0)</f>
        <v>0</v>
      </c>
    </row>
    <row r="2845" customFormat="false" ht="15" hidden="false" customHeight="false" outlineLevel="0" collapsed="false">
      <c r="A2845" s="28" t="n">
        <v>309</v>
      </c>
      <c r="B2845" s="29" t="n">
        <v>46022</v>
      </c>
      <c r="C2845" s="28" t="n">
        <v>5014.28</v>
      </c>
      <c r="D2845" s="28" t="n">
        <v>1671.43</v>
      </c>
      <c r="E2845" s="28" t="n">
        <v>3</v>
      </c>
      <c r="F2845" s="28" t="s">
        <v>346</v>
      </c>
      <c r="G2845" s="28" t="n">
        <v>0</v>
      </c>
      <c r="H2845" s="28" t="n">
        <v>0</v>
      </c>
      <c r="I2845" s="28" t="n">
        <v>0</v>
      </c>
      <c r="J2845" s="28" t="n">
        <v>114</v>
      </c>
      <c r="K2845" s="28" t="n">
        <v>8</v>
      </c>
      <c r="L2845" s="28" t="n">
        <v>1</v>
      </c>
      <c r="M2845" s="28" t="s">
        <v>146</v>
      </c>
      <c r="N2845" s="28" t="s">
        <v>140</v>
      </c>
      <c r="O2845" s="29" t="n">
        <v>45869</v>
      </c>
      <c r="P2845" s="28" t="n">
        <f aca="false">ROUNDDOWN(($B2845-$O2845)/30,0)</f>
        <v>5</v>
      </c>
      <c r="Q2845" s="28" t="str">
        <f aca="false">TEXT($B2845,"yyyy-mm")</f>
        <v>2025-12</v>
      </c>
      <c r="R2845" s="28" t="n">
        <f aca="false">IF(AND($O2845&gt;=DATE(2025,1,1),$O2845&lt;=DATE(2025,4,30)),1,0)</f>
        <v>0</v>
      </c>
    </row>
    <row r="2846" customFormat="false" ht="15" hidden="false" customHeight="false" outlineLevel="0" collapsed="false">
      <c r="A2846" s="28" t="n">
        <v>309</v>
      </c>
      <c r="B2846" s="29" t="n">
        <v>46053</v>
      </c>
      <c r="C2846" s="28" t="n">
        <v>4419.7</v>
      </c>
      <c r="D2846" s="28" t="n">
        <v>2748.28</v>
      </c>
      <c r="E2846" s="28" t="n">
        <v>34</v>
      </c>
      <c r="F2846" s="28" t="s">
        <v>347</v>
      </c>
      <c r="G2846" s="28" t="n">
        <v>1</v>
      </c>
      <c r="H2846" s="28" t="n">
        <v>0</v>
      </c>
      <c r="I2846" s="28" t="n">
        <v>0</v>
      </c>
      <c r="J2846" s="28" t="n">
        <v>114</v>
      </c>
      <c r="K2846" s="28" t="n">
        <v>8</v>
      </c>
      <c r="L2846" s="28" t="n">
        <v>1</v>
      </c>
      <c r="M2846" s="28" t="s">
        <v>146</v>
      </c>
      <c r="N2846" s="28" t="s">
        <v>140</v>
      </c>
      <c r="O2846" s="29" t="n">
        <v>45869</v>
      </c>
      <c r="P2846" s="28" t="n">
        <f aca="false">ROUNDDOWN(($B2846-$O2846)/30,0)</f>
        <v>6</v>
      </c>
      <c r="Q2846" s="28" t="str">
        <f aca="false">TEXT($B2846,"yyyy-mm")</f>
        <v>2026-01</v>
      </c>
      <c r="R2846" s="28" t="n">
        <f aca="false">IF(AND($O2846&gt;=DATE(2025,1,1),$O2846&lt;=DATE(2025,4,30)),1,0)</f>
        <v>0</v>
      </c>
    </row>
    <row r="2847" customFormat="false" ht="15" hidden="false" customHeight="false" outlineLevel="0" collapsed="false">
      <c r="A2847" s="28" t="n">
        <v>309</v>
      </c>
      <c r="B2847" s="29" t="n">
        <v>46081</v>
      </c>
      <c r="C2847" s="28" t="n">
        <v>4419.7</v>
      </c>
      <c r="D2847" s="28" t="n">
        <v>4419.71</v>
      </c>
      <c r="E2847" s="28" t="n">
        <v>62</v>
      </c>
      <c r="F2847" s="28" t="s">
        <v>348</v>
      </c>
      <c r="G2847" s="28" t="n">
        <v>1</v>
      </c>
      <c r="H2847" s="28" t="n">
        <v>1</v>
      </c>
      <c r="I2847" s="28" t="n">
        <v>0</v>
      </c>
      <c r="J2847" s="28" t="n">
        <v>114</v>
      </c>
      <c r="K2847" s="28" t="n">
        <v>8</v>
      </c>
      <c r="L2847" s="28" t="n">
        <v>1</v>
      </c>
      <c r="M2847" s="28" t="s">
        <v>146</v>
      </c>
      <c r="N2847" s="28" t="s">
        <v>140</v>
      </c>
      <c r="O2847" s="29" t="n">
        <v>45869</v>
      </c>
      <c r="P2847" s="28" t="n">
        <f aca="false">ROUNDDOWN(($B2847-$O2847)/30,0)</f>
        <v>7</v>
      </c>
      <c r="Q2847" s="28" t="str">
        <f aca="false">TEXT($B2847,"yyyy-mm")</f>
        <v>2026-02</v>
      </c>
      <c r="R2847" s="28" t="n">
        <f aca="false">IF(AND($O2847&gt;=DATE(2025,1,1),$O2847&lt;=DATE(2025,4,30)),1,0)</f>
        <v>0</v>
      </c>
    </row>
    <row r="2848" customFormat="false" ht="15" hidden="false" customHeight="false" outlineLevel="0" collapsed="false">
      <c r="A2848" s="28" t="n">
        <v>310</v>
      </c>
      <c r="B2848" s="29" t="n">
        <v>46173</v>
      </c>
      <c r="C2848" s="28" t="n">
        <v>8600</v>
      </c>
      <c r="D2848" s="28" t="n">
        <v>0</v>
      </c>
      <c r="E2848" s="28" t="n">
        <v>0</v>
      </c>
      <c r="F2848" s="28" t="s">
        <v>345</v>
      </c>
      <c r="G2848" s="28" t="n">
        <v>0</v>
      </c>
      <c r="H2848" s="28" t="n">
        <v>0</v>
      </c>
      <c r="I2848" s="28" t="n">
        <v>0</v>
      </c>
      <c r="J2848" s="28" t="n">
        <v>326</v>
      </c>
      <c r="K2848" s="28" t="n">
        <v>2</v>
      </c>
      <c r="L2848" s="28" t="n">
        <v>1</v>
      </c>
      <c r="M2848" s="28" t="s">
        <v>147</v>
      </c>
      <c r="N2848" s="28" t="s">
        <v>142</v>
      </c>
      <c r="O2848" s="29" t="n">
        <v>46162</v>
      </c>
      <c r="P2848" s="28" t="n">
        <f aca="false">ROUNDDOWN(($B2848-$O2848)/30,0)</f>
        <v>0</v>
      </c>
      <c r="Q2848" s="28" t="str">
        <f aca="false">TEXT($B2848,"yyyy-mm")</f>
        <v>2026-05</v>
      </c>
      <c r="R2848" s="28" t="n">
        <f aca="false">IF(AND($O2848&gt;=DATE(2025,1,1),$O2848&lt;=DATE(2025,4,30)),1,0)</f>
        <v>0</v>
      </c>
    </row>
    <row r="2849" customFormat="false" ht="15" hidden="false" customHeight="false" outlineLevel="0" collapsed="false">
      <c r="A2849" s="28" t="n">
        <v>310</v>
      </c>
      <c r="B2849" s="29" t="n">
        <v>46203</v>
      </c>
      <c r="C2849" s="28" t="n">
        <v>7883.33</v>
      </c>
      <c r="D2849" s="28" t="n">
        <v>0</v>
      </c>
      <c r="E2849" s="28" t="n">
        <v>0</v>
      </c>
      <c r="F2849" s="28" t="s">
        <v>345</v>
      </c>
      <c r="G2849" s="28" t="n">
        <v>0</v>
      </c>
      <c r="H2849" s="28" t="n">
        <v>0</v>
      </c>
      <c r="I2849" s="28" t="n">
        <v>0</v>
      </c>
      <c r="J2849" s="28" t="n">
        <v>326</v>
      </c>
      <c r="K2849" s="28" t="n">
        <v>2</v>
      </c>
      <c r="L2849" s="28" t="n">
        <v>1</v>
      </c>
      <c r="M2849" s="28" t="s">
        <v>147</v>
      </c>
      <c r="N2849" s="28" t="s">
        <v>142</v>
      </c>
      <c r="O2849" s="29" t="n">
        <v>46162</v>
      </c>
      <c r="P2849" s="28" t="n">
        <f aca="false">ROUNDDOWN(($B2849-$O2849)/30,0)</f>
        <v>1</v>
      </c>
      <c r="Q2849" s="28" t="str">
        <f aca="false">TEXT($B2849,"yyyy-mm")</f>
        <v>2026-06</v>
      </c>
      <c r="R2849" s="28" t="n">
        <f aca="false">IF(AND($O2849&gt;=DATE(2025,1,1),$O2849&lt;=DATE(2025,4,30)),1,0)</f>
        <v>0</v>
      </c>
    </row>
    <row r="2850" customFormat="false" ht="15" hidden="false" customHeight="false" outlineLevel="0" collapsed="false">
      <c r="A2850" s="28" t="n">
        <v>310</v>
      </c>
      <c r="B2850" s="29" t="n">
        <v>46234</v>
      </c>
      <c r="C2850" s="28" t="n">
        <v>7166.66</v>
      </c>
      <c r="D2850" s="28" t="n">
        <v>0</v>
      </c>
      <c r="E2850" s="28" t="n">
        <v>0</v>
      </c>
      <c r="F2850" s="28" t="s">
        <v>345</v>
      </c>
      <c r="G2850" s="28" t="n">
        <v>0</v>
      </c>
      <c r="H2850" s="28" t="n">
        <v>0</v>
      </c>
      <c r="I2850" s="28" t="n">
        <v>0</v>
      </c>
      <c r="J2850" s="28" t="n">
        <v>326</v>
      </c>
      <c r="K2850" s="28" t="n">
        <v>2</v>
      </c>
      <c r="L2850" s="28" t="n">
        <v>1</v>
      </c>
      <c r="M2850" s="28" t="s">
        <v>147</v>
      </c>
      <c r="N2850" s="28" t="s">
        <v>142</v>
      </c>
      <c r="O2850" s="29" t="n">
        <v>46162</v>
      </c>
      <c r="P2850" s="28" t="n">
        <f aca="false">ROUNDDOWN(($B2850-$O2850)/30,0)</f>
        <v>2</v>
      </c>
      <c r="Q2850" s="28" t="str">
        <f aca="false">TEXT($B2850,"yyyy-mm")</f>
        <v>2026-07</v>
      </c>
      <c r="R2850" s="28" t="n">
        <f aca="false">IF(AND($O2850&gt;=DATE(2025,1,1),$O2850&lt;=DATE(2025,4,30)),1,0)</f>
        <v>0</v>
      </c>
    </row>
    <row r="2851" customFormat="false" ht="15" hidden="false" customHeight="false" outlineLevel="0" collapsed="false">
      <c r="A2851" s="28" t="n">
        <v>310</v>
      </c>
      <c r="B2851" s="29" t="n">
        <v>46265</v>
      </c>
      <c r="C2851" s="28" t="n">
        <v>6449.99</v>
      </c>
      <c r="D2851" s="28" t="n">
        <v>0</v>
      </c>
      <c r="E2851" s="28" t="n">
        <v>0</v>
      </c>
      <c r="F2851" s="28" t="s">
        <v>345</v>
      </c>
      <c r="G2851" s="28" t="n">
        <v>0</v>
      </c>
      <c r="H2851" s="28" t="n">
        <v>0</v>
      </c>
      <c r="I2851" s="28" t="n">
        <v>0</v>
      </c>
      <c r="J2851" s="28" t="n">
        <v>326</v>
      </c>
      <c r="K2851" s="28" t="n">
        <v>2</v>
      </c>
      <c r="L2851" s="28" t="n">
        <v>1</v>
      </c>
      <c r="M2851" s="28" t="s">
        <v>147</v>
      </c>
      <c r="N2851" s="28" t="s">
        <v>142</v>
      </c>
      <c r="O2851" s="29" t="n">
        <v>46162</v>
      </c>
      <c r="P2851" s="28" t="n">
        <f aca="false">ROUNDDOWN(($B2851-$O2851)/30,0)</f>
        <v>3</v>
      </c>
      <c r="Q2851" s="28" t="str">
        <f aca="false">TEXT($B2851,"yyyy-mm")</f>
        <v>2026-08</v>
      </c>
      <c r="R2851" s="28" t="n">
        <f aca="false">IF(AND($O2851&gt;=DATE(2025,1,1),$O2851&lt;=DATE(2025,4,30)),1,0)</f>
        <v>0</v>
      </c>
    </row>
    <row r="2852" customFormat="false" ht="15" hidden="false" customHeight="false" outlineLevel="0" collapsed="false">
      <c r="A2852" s="28" t="n">
        <v>311</v>
      </c>
      <c r="B2852" s="29" t="n">
        <v>45747</v>
      </c>
      <c r="C2852" s="28" t="n">
        <v>15700</v>
      </c>
      <c r="D2852" s="28" t="n">
        <v>0</v>
      </c>
      <c r="E2852" s="28" t="n">
        <v>0</v>
      </c>
      <c r="F2852" s="28" t="s">
        <v>345</v>
      </c>
      <c r="G2852" s="28" t="n">
        <v>0</v>
      </c>
      <c r="H2852" s="28" t="n">
        <v>0</v>
      </c>
      <c r="I2852" s="28" t="n">
        <v>0</v>
      </c>
      <c r="J2852" s="28" t="n">
        <v>222</v>
      </c>
      <c r="K2852" s="28" t="n">
        <v>9</v>
      </c>
      <c r="L2852" s="28" t="n">
        <v>2</v>
      </c>
      <c r="M2852" s="28" t="s">
        <v>145</v>
      </c>
      <c r="N2852" s="28" t="s">
        <v>138</v>
      </c>
      <c r="O2852" s="29" t="n">
        <v>45719</v>
      </c>
      <c r="P2852" s="28" t="n">
        <f aca="false">ROUNDDOWN(($B2852-$O2852)/30,0)</f>
        <v>0</v>
      </c>
      <c r="Q2852" s="28" t="str">
        <f aca="false">TEXT($B2852,"yyyy-mm")</f>
        <v>2025-03</v>
      </c>
      <c r="R2852" s="28" t="n">
        <f aca="false">IF(AND($O2852&gt;=DATE(2025,1,1),$O2852&lt;=DATE(2025,4,30)),1,0)</f>
        <v>1</v>
      </c>
    </row>
    <row r="2853" customFormat="false" ht="15" hidden="false" customHeight="false" outlineLevel="0" collapsed="false">
      <c r="A2853" s="28" t="n">
        <v>311</v>
      </c>
      <c r="B2853" s="29" t="n">
        <v>45777</v>
      </c>
      <c r="C2853" s="28" t="n">
        <v>7850</v>
      </c>
      <c r="D2853" s="28" t="n">
        <v>0</v>
      </c>
      <c r="E2853" s="28" t="n">
        <v>0</v>
      </c>
      <c r="F2853" s="28" t="s">
        <v>345</v>
      </c>
      <c r="G2853" s="28" t="n">
        <v>0</v>
      </c>
      <c r="H2853" s="28" t="n">
        <v>0</v>
      </c>
      <c r="I2853" s="28" t="n">
        <v>0</v>
      </c>
      <c r="J2853" s="28" t="n">
        <v>222</v>
      </c>
      <c r="K2853" s="28" t="n">
        <v>9</v>
      </c>
      <c r="L2853" s="28" t="n">
        <v>2</v>
      </c>
      <c r="M2853" s="28" t="s">
        <v>145</v>
      </c>
      <c r="N2853" s="28" t="s">
        <v>138</v>
      </c>
      <c r="O2853" s="29" t="n">
        <v>45719</v>
      </c>
      <c r="P2853" s="28" t="n">
        <f aca="false">ROUNDDOWN(($B2853-$O2853)/30,0)</f>
        <v>1</v>
      </c>
      <c r="Q2853" s="28" t="str">
        <f aca="false">TEXT($B2853,"yyyy-mm")</f>
        <v>2025-04</v>
      </c>
      <c r="R2853" s="28" t="n">
        <f aca="false">IF(AND($O2853&gt;=DATE(2025,1,1),$O2853&lt;=DATE(2025,4,30)),1,0)</f>
        <v>1</v>
      </c>
    </row>
    <row r="2854" customFormat="false" ht="15" hidden="false" customHeight="false" outlineLevel="0" collapsed="false">
      <c r="A2854" s="28" t="n">
        <v>311</v>
      </c>
      <c r="B2854" s="29" t="n">
        <v>45808</v>
      </c>
      <c r="C2854" s="28" t="n">
        <v>0</v>
      </c>
      <c r="D2854" s="28" t="n">
        <v>0</v>
      </c>
      <c r="E2854" s="28" t="n">
        <v>0</v>
      </c>
      <c r="F2854" s="28" t="s">
        <v>345</v>
      </c>
      <c r="G2854" s="28" t="n">
        <v>0</v>
      </c>
      <c r="H2854" s="28" t="n">
        <v>0</v>
      </c>
      <c r="I2854" s="28" t="n">
        <v>0</v>
      </c>
      <c r="J2854" s="28" t="n">
        <v>222</v>
      </c>
      <c r="K2854" s="28" t="n">
        <v>9</v>
      </c>
      <c r="L2854" s="28" t="n">
        <v>2</v>
      </c>
      <c r="M2854" s="28" t="s">
        <v>145</v>
      </c>
      <c r="N2854" s="28" t="s">
        <v>138</v>
      </c>
      <c r="O2854" s="29" t="n">
        <v>45719</v>
      </c>
      <c r="P2854" s="28" t="n">
        <f aca="false">ROUNDDOWN(($B2854-$O2854)/30,0)</f>
        <v>2</v>
      </c>
      <c r="Q2854" s="28" t="str">
        <f aca="false">TEXT($B2854,"yyyy-mm")</f>
        <v>2025-05</v>
      </c>
      <c r="R2854" s="28" t="n">
        <f aca="false">IF(AND($O2854&gt;=DATE(2025,1,1),$O2854&lt;=DATE(2025,4,30)),1,0)</f>
        <v>1</v>
      </c>
    </row>
    <row r="2855" customFormat="false" ht="15" hidden="false" customHeight="false" outlineLevel="0" collapsed="false">
      <c r="A2855" s="28" t="n">
        <v>312</v>
      </c>
      <c r="B2855" s="29" t="n">
        <v>44895</v>
      </c>
      <c r="C2855" s="28" t="n">
        <v>22600</v>
      </c>
      <c r="D2855" s="28" t="n">
        <v>0</v>
      </c>
      <c r="E2855" s="28" t="n">
        <v>0</v>
      </c>
      <c r="F2855" s="28" t="s">
        <v>345</v>
      </c>
      <c r="G2855" s="28" t="n">
        <v>0</v>
      </c>
      <c r="H2855" s="28" t="n">
        <v>0</v>
      </c>
      <c r="I2855" s="28" t="n">
        <v>0</v>
      </c>
      <c r="J2855" s="28" t="n">
        <v>154</v>
      </c>
      <c r="K2855" s="28" t="n">
        <v>8</v>
      </c>
      <c r="L2855" s="28" t="n">
        <v>1</v>
      </c>
      <c r="M2855" s="28" t="s">
        <v>146</v>
      </c>
      <c r="N2855" s="28" t="s">
        <v>140</v>
      </c>
      <c r="O2855" s="29" t="n">
        <v>44874</v>
      </c>
      <c r="P2855" s="28" t="n">
        <f aca="false">ROUNDDOWN(($B2855-$O2855)/30,0)</f>
        <v>0</v>
      </c>
      <c r="Q2855" s="28" t="str">
        <f aca="false">TEXT($B2855,"yyyy-mm")</f>
        <v>2022-11</v>
      </c>
      <c r="R2855" s="28" t="n">
        <f aca="false">IF(AND($O2855&gt;=DATE(2025,1,1),$O2855&lt;=DATE(2025,4,30)),1,0)</f>
        <v>0</v>
      </c>
    </row>
    <row r="2856" customFormat="false" ht="15" hidden="false" customHeight="false" outlineLevel="0" collapsed="false">
      <c r="A2856" s="28" t="n">
        <v>312</v>
      </c>
      <c r="B2856" s="29" t="n">
        <v>44926</v>
      </c>
      <c r="C2856" s="28" t="n">
        <v>19371.43</v>
      </c>
      <c r="D2856" s="28" t="n">
        <v>0</v>
      </c>
      <c r="E2856" s="28" t="n">
        <v>0</v>
      </c>
      <c r="F2856" s="28" t="s">
        <v>345</v>
      </c>
      <c r="G2856" s="28" t="n">
        <v>0</v>
      </c>
      <c r="H2856" s="28" t="n">
        <v>0</v>
      </c>
      <c r="I2856" s="28" t="n">
        <v>0</v>
      </c>
      <c r="J2856" s="28" t="n">
        <v>154</v>
      </c>
      <c r="K2856" s="28" t="n">
        <v>8</v>
      </c>
      <c r="L2856" s="28" t="n">
        <v>1</v>
      </c>
      <c r="M2856" s="28" t="s">
        <v>146</v>
      </c>
      <c r="N2856" s="28" t="s">
        <v>140</v>
      </c>
      <c r="O2856" s="29" t="n">
        <v>44874</v>
      </c>
      <c r="P2856" s="28" t="n">
        <f aca="false">ROUNDDOWN(($B2856-$O2856)/30,0)</f>
        <v>1</v>
      </c>
      <c r="Q2856" s="28" t="str">
        <f aca="false">TEXT($B2856,"yyyy-mm")</f>
        <v>2022-12</v>
      </c>
      <c r="R2856" s="28" t="n">
        <f aca="false">IF(AND($O2856&gt;=DATE(2025,1,1),$O2856&lt;=DATE(2025,4,30)),1,0)</f>
        <v>0</v>
      </c>
    </row>
    <row r="2857" customFormat="false" ht="15" hidden="false" customHeight="false" outlineLevel="0" collapsed="false">
      <c r="A2857" s="28" t="n">
        <v>312</v>
      </c>
      <c r="B2857" s="29" t="n">
        <v>44957</v>
      </c>
      <c r="C2857" s="28" t="n">
        <v>16142.86</v>
      </c>
      <c r="D2857" s="28" t="n">
        <v>0</v>
      </c>
      <c r="E2857" s="28" t="n">
        <v>0</v>
      </c>
      <c r="F2857" s="28" t="s">
        <v>345</v>
      </c>
      <c r="G2857" s="28" t="n">
        <v>0</v>
      </c>
      <c r="H2857" s="28" t="n">
        <v>0</v>
      </c>
      <c r="I2857" s="28" t="n">
        <v>0</v>
      </c>
      <c r="J2857" s="28" t="n">
        <v>154</v>
      </c>
      <c r="K2857" s="28" t="n">
        <v>8</v>
      </c>
      <c r="L2857" s="28" t="n">
        <v>1</v>
      </c>
      <c r="M2857" s="28" t="s">
        <v>146</v>
      </c>
      <c r="N2857" s="28" t="s">
        <v>140</v>
      </c>
      <c r="O2857" s="29" t="n">
        <v>44874</v>
      </c>
      <c r="P2857" s="28" t="n">
        <f aca="false">ROUNDDOWN(($B2857-$O2857)/30,0)</f>
        <v>2</v>
      </c>
      <c r="Q2857" s="28" t="str">
        <f aca="false">TEXT($B2857,"yyyy-mm")</f>
        <v>2023-01</v>
      </c>
      <c r="R2857" s="28" t="n">
        <f aca="false">IF(AND($O2857&gt;=DATE(2025,1,1),$O2857&lt;=DATE(2025,4,30)),1,0)</f>
        <v>0</v>
      </c>
    </row>
    <row r="2858" customFormat="false" ht="15" hidden="false" customHeight="false" outlineLevel="0" collapsed="false">
      <c r="A2858" s="28" t="n">
        <v>312</v>
      </c>
      <c r="B2858" s="29" t="n">
        <v>44985</v>
      </c>
      <c r="C2858" s="28" t="n">
        <v>12914.29</v>
      </c>
      <c r="D2858" s="28" t="n">
        <v>0</v>
      </c>
      <c r="E2858" s="28" t="n">
        <v>0</v>
      </c>
      <c r="F2858" s="28" t="s">
        <v>345</v>
      </c>
      <c r="G2858" s="28" t="n">
        <v>0</v>
      </c>
      <c r="H2858" s="28" t="n">
        <v>0</v>
      </c>
      <c r="I2858" s="28" t="n">
        <v>0</v>
      </c>
      <c r="J2858" s="28" t="n">
        <v>154</v>
      </c>
      <c r="K2858" s="28" t="n">
        <v>8</v>
      </c>
      <c r="L2858" s="28" t="n">
        <v>1</v>
      </c>
      <c r="M2858" s="28" t="s">
        <v>146</v>
      </c>
      <c r="N2858" s="28" t="s">
        <v>140</v>
      </c>
      <c r="O2858" s="29" t="n">
        <v>44874</v>
      </c>
      <c r="P2858" s="28" t="n">
        <f aca="false">ROUNDDOWN(($B2858-$O2858)/30,0)</f>
        <v>3</v>
      </c>
      <c r="Q2858" s="28" t="str">
        <f aca="false">TEXT($B2858,"yyyy-mm")</f>
        <v>2023-02</v>
      </c>
      <c r="R2858" s="28" t="n">
        <f aca="false">IF(AND($O2858&gt;=DATE(2025,1,1),$O2858&lt;=DATE(2025,4,30)),1,0)</f>
        <v>0</v>
      </c>
    </row>
    <row r="2859" customFormat="false" ht="15" hidden="false" customHeight="false" outlineLevel="0" collapsed="false">
      <c r="A2859" s="28" t="n">
        <v>312</v>
      </c>
      <c r="B2859" s="29" t="n">
        <v>45016</v>
      </c>
      <c r="C2859" s="28" t="n">
        <v>9685.72</v>
      </c>
      <c r="D2859" s="28" t="n">
        <v>0</v>
      </c>
      <c r="E2859" s="28" t="n">
        <v>0</v>
      </c>
      <c r="F2859" s="28" t="s">
        <v>345</v>
      </c>
      <c r="G2859" s="28" t="n">
        <v>0</v>
      </c>
      <c r="H2859" s="28" t="n">
        <v>0</v>
      </c>
      <c r="I2859" s="28" t="n">
        <v>0</v>
      </c>
      <c r="J2859" s="28" t="n">
        <v>154</v>
      </c>
      <c r="K2859" s="28" t="n">
        <v>8</v>
      </c>
      <c r="L2859" s="28" t="n">
        <v>1</v>
      </c>
      <c r="M2859" s="28" t="s">
        <v>146</v>
      </c>
      <c r="N2859" s="28" t="s">
        <v>140</v>
      </c>
      <c r="O2859" s="29" t="n">
        <v>44874</v>
      </c>
      <c r="P2859" s="28" t="n">
        <f aca="false">ROUNDDOWN(($B2859-$O2859)/30,0)</f>
        <v>4</v>
      </c>
      <c r="Q2859" s="28" t="str">
        <f aca="false">TEXT($B2859,"yyyy-mm")</f>
        <v>2023-03</v>
      </c>
      <c r="R2859" s="28" t="n">
        <f aca="false">IF(AND($O2859&gt;=DATE(2025,1,1),$O2859&lt;=DATE(2025,4,30)),1,0)</f>
        <v>0</v>
      </c>
    </row>
    <row r="2860" customFormat="false" ht="15" hidden="false" customHeight="false" outlineLevel="0" collapsed="false">
      <c r="A2860" s="28" t="n">
        <v>312</v>
      </c>
      <c r="B2860" s="29" t="n">
        <v>45046</v>
      </c>
      <c r="C2860" s="28" t="n">
        <v>6457.15</v>
      </c>
      <c r="D2860" s="28" t="n">
        <v>0</v>
      </c>
      <c r="E2860" s="28" t="n">
        <v>0</v>
      </c>
      <c r="F2860" s="28" t="s">
        <v>345</v>
      </c>
      <c r="G2860" s="28" t="n">
        <v>0</v>
      </c>
      <c r="H2860" s="28" t="n">
        <v>0</v>
      </c>
      <c r="I2860" s="28" t="n">
        <v>0</v>
      </c>
      <c r="J2860" s="28" t="n">
        <v>154</v>
      </c>
      <c r="K2860" s="28" t="n">
        <v>8</v>
      </c>
      <c r="L2860" s="28" t="n">
        <v>1</v>
      </c>
      <c r="M2860" s="28" t="s">
        <v>146</v>
      </c>
      <c r="N2860" s="28" t="s">
        <v>140</v>
      </c>
      <c r="O2860" s="29" t="n">
        <v>44874</v>
      </c>
      <c r="P2860" s="28" t="n">
        <f aca="false">ROUNDDOWN(($B2860-$O2860)/30,0)</f>
        <v>5</v>
      </c>
      <c r="Q2860" s="28" t="str">
        <f aca="false">TEXT($B2860,"yyyy-mm")</f>
        <v>2023-04</v>
      </c>
      <c r="R2860" s="28" t="n">
        <f aca="false">IF(AND($O2860&gt;=DATE(2025,1,1),$O2860&lt;=DATE(2025,4,30)),1,0)</f>
        <v>0</v>
      </c>
    </row>
    <row r="2861" customFormat="false" ht="15" hidden="false" customHeight="false" outlineLevel="0" collapsed="false">
      <c r="A2861" s="28" t="n">
        <v>312</v>
      </c>
      <c r="B2861" s="29" t="n">
        <v>45077</v>
      </c>
      <c r="C2861" s="28" t="n">
        <v>3228.58</v>
      </c>
      <c r="D2861" s="28" t="n">
        <v>0</v>
      </c>
      <c r="E2861" s="28" t="n">
        <v>0</v>
      </c>
      <c r="F2861" s="28" t="s">
        <v>345</v>
      </c>
      <c r="G2861" s="28" t="n">
        <v>0</v>
      </c>
      <c r="H2861" s="28" t="n">
        <v>0</v>
      </c>
      <c r="I2861" s="28" t="n">
        <v>0</v>
      </c>
      <c r="J2861" s="28" t="n">
        <v>154</v>
      </c>
      <c r="K2861" s="28" t="n">
        <v>8</v>
      </c>
      <c r="L2861" s="28" t="n">
        <v>1</v>
      </c>
      <c r="M2861" s="28" t="s">
        <v>146</v>
      </c>
      <c r="N2861" s="28" t="s">
        <v>140</v>
      </c>
      <c r="O2861" s="29" t="n">
        <v>44874</v>
      </c>
      <c r="P2861" s="28" t="n">
        <f aca="false">ROUNDDOWN(($B2861-$O2861)/30,0)</f>
        <v>6</v>
      </c>
      <c r="Q2861" s="28" t="str">
        <f aca="false">TEXT($B2861,"yyyy-mm")</f>
        <v>2023-05</v>
      </c>
      <c r="R2861" s="28" t="n">
        <f aca="false">IF(AND($O2861&gt;=DATE(2025,1,1),$O2861&lt;=DATE(2025,4,30)),1,0)</f>
        <v>0</v>
      </c>
    </row>
    <row r="2862" customFormat="false" ht="15" hidden="false" customHeight="false" outlineLevel="0" collapsed="false">
      <c r="A2862" s="28" t="n">
        <v>312</v>
      </c>
      <c r="B2862" s="29" t="n">
        <v>45107</v>
      </c>
      <c r="C2862" s="28" t="n">
        <v>0.01</v>
      </c>
      <c r="D2862" s="28" t="n">
        <v>0</v>
      </c>
      <c r="E2862" s="28" t="n">
        <v>0</v>
      </c>
      <c r="F2862" s="28" t="s">
        <v>345</v>
      </c>
      <c r="G2862" s="28" t="n">
        <v>0</v>
      </c>
      <c r="H2862" s="28" t="n">
        <v>0</v>
      </c>
      <c r="I2862" s="28" t="n">
        <v>0</v>
      </c>
      <c r="J2862" s="28" t="n">
        <v>154</v>
      </c>
      <c r="K2862" s="28" t="n">
        <v>8</v>
      </c>
      <c r="L2862" s="28" t="n">
        <v>1</v>
      </c>
      <c r="M2862" s="28" t="s">
        <v>146</v>
      </c>
      <c r="N2862" s="28" t="s">
        <v>140</v>
      </c>
      <c r="O2862" s="29" t="n">
        <v>44874</v>
      </c>
      <c r="P2862" s="28" t="n">
        <f aca="false">ROUNDDOWN(($B2862-$O2862)/30,0)</f>
        <v>7</v>
      </c>
      <c r="Q2862" s="28" t="str">
        <f aca="false">TEXT($B2862,"yyyy-mm")</f>
        <v>2023-06</v>
      </c>
      <c r="R2862" s="28" t="n">
        <f aca="false">IF(AND($O2862&gt;=DATE(2025,1,1),$O2862&lt;=DATE(2025,4,30)),1,0)</f>
        <v>0</v>
      </c>
    </row>
    <row r="2863" customFormat="false" ht="15" hidden="false" customHeight="false" outlineLevel="0" collapsed="false">
      <c r="A2863" s="28" t="n">
        <v>313</v>
      </c>
      <c r="B2863" s="29" t="n">
        <v>45596</v>
      </c>
      <c r="C2863" s="28" t="n">
        <v>73900</v>
      </c>
      <c r="D2863" s="28" t="n">
        <v>0</v>
      </c>
      <c r="E2863" s="28" t="n">
        <v>0</v>
      </c>
      <c r="F2863" s="28" t="s">
        <v>345</v>
      </c>
      <c r="G2863" s="28" t="n">
        <v>0</v>
      </c>
      <c r="H2863" s="28" t="n">
        <v>0</v>
      </c>
      <c r="I2863" s="28" t="n">
        <v>0</v>
      </c>
      <c r="J2863" s="28" t="n">
        <v>98</v>
      </c>
      <c r="K2863" s="28" t="n">
        <v>1</v>
      </c>
      <c r="L2863" s="28" t="n">
        <v>3</v>
      </c>
      <c r="M2863" s="28" t="s">
        <v>145</v>
      </c>
      <c r="N2863" s="28" t="s">
        <v>138</v>
      </c>
      <c r="O2863" s="29" t="n">
        <v>45587</v>
      </c>
      <c r="P2863" s="28" t="n">
        <f aca="false">ROUNDDOWN(($B2863-$O2863)/30,0)</f>
        <v>0</v>
      </c>
      <c r="Q2863" s="28" t="str">
        <f aca="false">TEXT($B2863,"yyyy-mm")</f>
        <v>2024-10</v>
      </c>
      <c r="R2863" s="28" t="n">
        <f aca="false">IF(AND($O2863&gt;=DATE(2025,1,1),$O2863&lt;=DATE(2025,4,30)),1,0)</f>
        <v>0</v>
      </c>
    </row>
    <row r="2864" customFormat="false" ht="15" hidden="false" customHeight="false" outlineLevel="0" collapsed="false">
      <c r="A2864" s="28" t="n">
        <v>313</v>
      </c>
      <c r="B2864" s="29" t="n">
        <v>45626</v>
      </c>
      <c r="C2864" s="28" t="n">
        <v>49266.67</v>
      </c>
      <c r="D2864" s="28" t="n">
        <v>0</v>
      </c>
      <c r="E2864" s="28" t="n">
        <v>0</v>
      </c>
      <c r="F2864" s="28" t="s">
        <v>345</v>
      </c>
      <c r="G2864" s="28" t="n">
        <v>0</v>
      </c>
      <c r="H2864" s="28" t="n">
        <v>0</v>
      </c>
      <c r="I2864" s="28" t="n">
        <v>0</v>
      </c>
      <c r="J2864" s="28" t="n">
        <v>98</v>
      </c>
      <c r="K2864" s="28" t="n">
        <v>1</v>
      </c>
      <c r="L2864" s="28" t="n">
        <v>3</v>
      </c>
      <c r="M2864" s="28" t="s">
        <v>145</v>
      </c>
      <c r="N2864" s="28" t="s">
        <v>138</v>
      </c>
      <c r="O2864" s="29" t="n">
        <v>45587</v>
      </c>
      <c r="P2864" s="28" t="n">
        <f aca="false">ROUNDDOWN(($B2864-$O2864)/30,0)</f>
        <v>1</v>
      </c>
      <c r="Q2864" s="28" t="str">
        <f aca="false">TEXT($B2864,"yyyy-mm")</f>
        <v>2024-11</v>
      </c>
      <c r="R2864" s="28" t="n">
        <f aca="false">IF(AND($O2864&gt;=DATE(2025,1,1),$O2864&lt;=DATE(2025,4,30)),1,0)</f>
        <v>0</v>
      </c>
    </row>
    <row r="2865" customFormat="false" ht="15" hidden="false" customHeight="false" outlineLevel="0" collapsed="false">
      <c r="A2865" s="28" t="n">
        <v>313</v>
      </c>
      <c r="B2865" s="29" t="n">
        <v>45657</v>
      </c>
      <c r="C2865" s="28" t="n">
        <v>24633.34</v>
      </c>
      <c r="D2865" s="28" t="n">
        <v>0</v>
      </c>
      <c r="E2865" s="28" t="n">
        <v>0</v>
      </c>
      <c r="F2865" s="28" t="s">
        <v>345</v>
      </c>
      <c r="G2865" s="28" t="n">
        <v>0</v>
      </c>
      <c r="H2865" s="28" t="n">
        <v>0</v>
      </c>
      <c r="I2865" s="28" t="n">
        <v>0</v>
      </c>
      <c r="J2865" s="28" t="n">
        <v>98</v>
      </c>
      <c r="K2865" s="28" t="n">
        <v>1</v>
      </c>
      <c r="L2865" s="28" t="n">
        <v>3</v>
      </c>
      <c r="M2865" s="28" t="s">
        <v>145</v>
      </c>
      <c r="N2865" s="28" t="s">
        <v>138</v>
      </c>
      <c r="O2865" s="29" t="n">
        <v>45587</v>
      </c>
      <c r="P2865" s="28" t="n">
        <f aca="false">ROUNDDOWN(($B2865-$O2865)/30,0)</f>
        <v>2</v>
      </c>
      <c r="Q2865" s="28" t="str">
        <f aca="false">TEXT($B2865,"yyyy-mm")</f>
        <v>2024-12</v>
      </c>
      <c r="R2865" s="28" t="n">
        <f aca="false">IF(AND($O2865&gt;=DATE(2025,1,1),$O2865&lt;=DATE(2025,4,30)),1,0)</f>
        <v>0</v>
      </c>
    </row>
    <row r="2866" customFormat="false" ht="15" hidden="false" customHeight="false" outlineLevel="0" collapsed="false">
      <c r="A2866" s="28" t="n">
        <v>313</v>
      </c>
      <c r="B2866" s="29" t="n">
        <v>45688</v>
      </c>
      <c r="C2866" s="28" t="n">
        <v>0.01</v>
      </c>
      <c r="D2866" s="28" t="n">
        <v>0</v>
      </c>
      <c r="E2866" s="28" t="n">
        <v>0</v>
      </c>
      <c r="F2866" s="28" t="s">
        <v>345</v>
      </c>
      <c r="G2866" s="28" t="n">
        <v>0</v>
      </c>
      <c r="H2866" s="28" t="n">
        <v>0</v>
      </c>
      <c r="I2866" s="28" t="n">
        <v>0</v>
      </c>
      <c r="J2866" s="28" t="n">
        <v>98</v>
      </c>
      <c r="K2866" s="28" t="n">
        <v>1</v>
      </c>
      <c r="L2866" s="28" t="n">
        <v>3</v>
      </c>
      <c r="M2866" s="28" t="s">
        <v>145</v>
      </c>
      <c r="N2866" s="28" t="s">
        <v>138</v>
      </c>
      <c r="O2866" s="29" t="n">
        <v>45587</v>
      </c>
      <c r="P2866" s="28" t="n">
        <f aca="false">ROUNDDOWN(($B2866-$O2866)/30,0)</f>
        <v>3</v>
      </c>
      <c r="Q2866" s="28" t="str">
        <f aca="false">TEXT($B2866,"yyyy-mm")</f>
        <v>2025-01</v>
      </c>
      <c r="R2866" s="28" t="n">
        <f aca="false">IF(AND($O2866&gt;=DATE(2025,1,1),$O2866&lt;=DATE(2025,4,30)),1,0)</f>
        <v>0</v>
      </c>
    </row>
    <row r="2867" customFormat="false" ht="15" hidden="false" customHeight="false" outlineLevel="0" collapsed="false">
      <c r="A2867" s="28" t="n">
        <v>314</v>
      </c>
      <c r="B2867" s="29" t="n">
        <v>46265</v>
      </c>
      <c r="C2867" s="28" t="n">
        <v>67200</v>
      </c>
      <c r="D2867" s="28" t="n">
        <v>0</v>
      </c>
      <c r="E2867" s="28" t="n">
        <v>0</v>
      </c>
      <c r="F2867" s="28" t="s">
        <v>345</v>
      </c>
      <c r="G2867" s="28" t="n">
        <v>0</v>
      </c>
      <c r="H2867" s="28" t="n">
        <v>0</v>
      </c>
      <c r="I2867" s="28" t="n">
        <v>0</v>
      </c>
      <c r="J2867" s="28" t="n">
        <v>251</v>
      </c>
      <c r="K2867" s="28" t="n">
        <v>4</v>
      </c>
      <c r="L2867" s="28" t="n">
        <v>2</v>
      </c>
      <c r="M2867" s="28" t="s">
        <v>145</v>
      </c>
      <c r="N2867" s="28" t="s">
        <v>138</v>
      </c>
      <c r="O2867" s="29" t="n">
        <v>46243</v>
      </c>
      <c r="P2867" s="28" t="n">
        <f aca="false">ROUNDDOWN(($B2867-$O2867)/30,0)</f>
        <v>0</v>
      </c>
      <c r="Q2867" s="28" t="str">
        <f aca="false">TEXT($B2867,"yyyy-mm")</f>
        <v>2026-08</v>
      </c>
      <c r="R2867" s="28" t="n">
        <f aca="false">IF(AND($O2867&gt;=DATE(2025,1,1),$O2867&lt;=DATE(2025,4,30)),1,0)</f>
        <v>0</v>
      </c>
    </row>
    <row r="2868" customFormat="false" ht="15" hidden="false" customHeight="false" outlineLevel="0" collapsed="false">
      <c r="A2868" s="28" t="n">
        <v>315</v>
      </c>
      <c r="B2868" s="29" t="n">
        <v>45747</v>
      </c>
      <c r="C2868" s="28" t="n">
        <v>15700</v>
      </c>
      <c r="D2868" s="28" t="n">
        <v>0</v>
      </c>
      <c r="E2868" s="28" t="n">
        <v>0</v>
      </c>
      <c r="F2868" s="28" t="s">
        <v>345</v>
      </c>
      <c r="G2868" s="28" t="n">
        <v>0</v>
      </c>
      <c r="H2868" s="28" t="n">
        <v>0</v>
      </c>
      <c r="I2868" s="28" t="n">
        <v>0</v>
      </c>
      <c r="J2868" s="28" t="n">
        <v>64</v>
      </c>
      <c r="K2868" s="28" t="n">
        <v>5</v>
      </c>
      <c r="L2868" s="28" t="n">
        <v>1</v>
      </c>
      <c r="M2868" s="28" t="s">
        <v>145</v>
      </c>
      <c r="N2868" s="28" t="s">
        <v>139</v>
      </c>
      <c r="O2868" s="29" t="n">
        <v>45720</v>
      </c>
      <c r="P2868" s="28" t="n">
        <f aca="false">ROUNDDOWN(($B2868-$O2868)/30,0)</f>
        <v>0</v>
      </c>
      <c r="Q2868" s="28" t="str">
        <f aca="false">TEXT($B2868,"yyyy-mm")</f>
        <v>2025-03</v>
      </c>
      <c r="R2868" s="28" t="n">
        <f aca="false">IF(AND($O2868&gt;=DATE(2025,1,1),$O2868&lt;=DATE(2025,4,30)),1,0)</f>
        <v>1</v>
      </c>
    </row>
    <row r="2869" customFormat="false" ht="15" hidden="false" customHeight="false" outlineLevel="0" collapsed="false">
      <c r="A2869" s="28" t="n">
        <v>315</v>
      </c>
      <c r="B2869" s="29" t="n">
        <v>45777</v>
      </c>
      <c r="C2869" s="28" t="n">
        <v>10466.67</v>
      </c>
      <c r="D2869" s="28" t="n">
        <v>0</v>
      </c>
      <c r="E2869" s="28" t="n">
        <v>0</v>
      </c>
      <c r="F2869" s="28" t="s">
        <v>345</v>
      </c>
      <c r="G2869" s="28" t="n">
        <v>0</v>
      </c>
      <c r="H2869" s="28" t="n">
        <v>0</v>
      </c>
      <c r="I2869" s="28" t="n">
        <v>0</v>
      </c>
      <c r="J2869" s="28" t="n">
        <v>64</v>
      </c>
      <c r="K2869" s="28" t="n">
        <v>5</v>
      </c>
      <c r="L2869" s="28" t="n">
        <v>1</v>
      </c>
      <c r="M2869" s="28" t="s">
        <v>145</v>
      </c>
      <c r="N2869" s="28" t="s">
        <v>139</v>
      </c>
      <c r="O2869" s="29" t="n">
        <v>45720</v>
      </c>
      <c r="P2869" s="28" t="n">
        <f aca="false">ROUNDDOWN(($B2869-$O2869)/30,0)</f>
        <v>1</v>
      </c>
      <c r="Q2869" s="28" t="str">
        <f aca="false">TEXT($B2869,"yyyy-mm")</f>
        <v>2025-04</v>
      </c>
      <c r="R2869" s="28" t="n">
        <f aca="false">IF(AND($O2869&gt;=DATE(2025,1,1),$O2869&lt;=DATE(2025,4,30)),1,0)</f>
        <v>1</v>
      </c>
    </row>
    <row r="2870" customFormat="false" ht="15" hidden="false" customHeight="false" outlineLevel="0" collapsed="false">
      <c r="A2870" s="28" t="n">
        <v>315</v>
      </c>
      <c r="B2870" s="29" t="n">
        <v>45808</v>
      </c>
      <c r="C2870" s="28" t="n">
        <v>10466.67</v>
      </c>
      <c r="D2870" s="28" t="n">
        <v>5233.33</v>
      </c>
      <c r="E2870" s="28" t="n">
        <v>27</v>
      </c>
      <c r="F2870" s="28" t="s">
        <v>346</v>
      </c>
      <c r="G2870" s="28" t="n">
        <v>0</v>
      </c>
      <c r="H2870" s="28" t="n">
        <v>0</v>
      </c>
      <c r="I2870" s="28" t="n">
        <v>0</v>
      </c>
      <c r="J2870" s="28" t="n">
        <v>64</v>
      </c>
      <c r="K2870" s="28" t="n">
        <v>5</v>
      </c>
      <c r="L2870" s="28" t="n">
        <v>1</v>
      </c>
      <c r="M2870" s="28" t="s">
        <v>145</v>
      </c>
      <c r="N2870" s="28" t="s">
        <v>139</v>
      </c>
      <c r="O2870" s="29" t="n">
        <v>45720</v>
      </c>
      <c r="P2870" s="28" t="n">
        <f aca="false">ROUNDDOWN(($B2870-$O2870)/30,0)</f>
        <v>2</v>
      </c>
      <c r="Q2870" s="28" t="str">
        <f aca="false">TEXT($B2870,"yyyy-mm")</f>
        <v>2025-05</v>
      </c>
      <c r="R2870" s="28" t="n">
        <f aca="false">IF(AND($O2870&gt;=DATE(2025,1,1),$O2870&lt;=DATE(2025,4,30)),1,0)</f>
        <v>1</v>
      </c>
    </row>
    <row r="2871" customFormat="false" ht="15" hidden="false" customHeight="false" outlineLevel="0" collapsed="false">
      <c r="A2871" s="28" t="n">
        <v>315</v>
      </c>
      <c r="B2871" s="29" t="n">
        <v>45838</v>
      </c>
      <c r="C2871" s="28" t="n">
        <v>10466.67</v>
      </c>
      <c r="D2871" s="28" t="n">
        <v>10466.66</v>
      </c>
      <c r="E2871" s="28" t="n">
        <v>57</v>
      </c>
      <c r="F2871" s="28" t="s">
        <v>347</v>
      </c>
      <c r="G2871" s="28" t="n">
        <v>1</v>
      </c>
      <c r="H2871" s="28" t="n">
        <v>0</v>
      </c>
      <c r="I2871" s="28" t="n">
        <v>0</v>
      </c>
      <c r="J2871" s="28" t="n">
        <v>64</v>
      </c>
      <c r="K2871" s="28" t="n">
        <v>5</v>
      </c>
      <c r="L2871" s="28" t="n">
        <v>1</v>
      </c>
      <c r="M2871" s="28" t="s">
        <v>145</v>
      </c>
      <c r="N2871" s="28" t="s">
        <v>139</v>
      </c>
      <c r="O2871" s="29" t="n">
        <v>45720</v>
      </c>
      <c r="P2871" s="28" t="n">
        <f aca="false">ROUNDDOWN(($B2871-$O2871)/30,0)</f>
        <v>3</v>
      </c>
      <c r="Q2871" s="28" t="str">
        <f aca="false">TEXT($B2871,"yyyy-mm")</f>
        <v>2025-06</v>
      </c>
      <c r="R2871" s="28" t="n">
        <f aca="false">IF(AND($O2871&gt;=DATE(2025,1,1),$O2871&lt;=DATE(2025,4,30)),1,0)</f>
        <v>1</v>
      </c>
    </row>
    <row r="2872" customFormat="false" ht="15" hidden="false" customHeight="false" outlineLevel="0" collapsed="false">
      <c r="A2872" s="28" t="n">
        <v>316</v>
      </c>
      <c r="B2872" s="29" t="n">
        <v>45107</v>
      </c>
      <c r="C2872" s="28" t="n">
        <v>15300</v>
      </c>
      <c r="D2872" s="28" t="n">
        <v>0</v>
      </c>
      <c r="E2872" s="28" t="n">
        <v>0</v>
      </c>
      <c r="F2872" s="28" t="s">
        <v>345</v>
      </c>
      <c r="G2872" s="28" t="n">
        <v>0</v>
      </c>
      <c r="H2872" s="28" t="n">
        <v>0</v>
      </c>
      <c r="I2872" s="28" t="n">
        <v>0</v>
      </c>
      <c r="J2872" s="28" t="n">
        <v>341</v>
      </c>
      <c r="K2872" s="28" t="n">
        <v>8</v>
      </c>
      <c r="L2872" s="28" t="n">
        <v>1</v>
      </c>
      <c r="M2872" s="28" t="s">
        <v>147</v>
      </c>
      <c r="N2872" s="28" t="s">
        <v>140</v>
      </c>
      <c r="O2872" s="29" t="n">
        <v>45097</v>
      </c>
      <c r="P2872" s="28" t="n">
        <f aca="false">ROUNDDOWN(($B2872-$O2872)/30,0)</f>
        <v>0</v>
      </c>
      <c r="Q2872" s="28" t="str">
        <f aca="false">TEXT($B2872,"yyyy-mm")</f>
        <v>2023-06</v>
      </c>
      <c r="R2872" s="28" t="n">
        <f aca="false">IF(AND($O2872&gt;=DATE(2025,1,1),$O2872&lt;=DATE(2025,4,30)),1,0)</f>
        <v>0</v>
      </c>
    </row>
    <row r="2873" customFormat="false" ht="15" hidden="false" customHeight="false" outlineLevel="0" collapsed="false">
      <c r="A2873" s="28" t="n">
        <v>316</v>
      </c>
      <c r="B2873" s="29" t="n">
        <v>45138</v>
      </c>
      <c r="C2873" s="28" t="n">
        <v>13114.29</v>
      </c>
      <c r="D2873" s="28" t="n">
        <v>0</v>
      </c>
      <c r="E2873" s="28" t="n">
        <v>0</v>
      </c>
      <c r="F2873" s="28" t="s">
        <v>345</v>
      </c>
      <c r="G2873" s="28" t="n">
        <v>0</v>
      </c>
      <c r="H2873" s="28" t="n">
        <v>0</v>
      </c>
      <c r="I2873" s="28" t="n">
        <v>0</v>
      </c>
      <c r="J2873" s="28" t="n">
        <v>341</v>
      </c>
      <c r="K2873" s="28" t="n">
        <v>8</v>
      </c>
      <c r="L2873" s="28" t="n">
        <v>1</v>
      </c>
      <c r="M2873" s="28" t="s">
        <v>147</v>
      </c>
      <c r="N2873" s="28" t="s">
        <v>140</v>
      </c>
      <c r="O2873" s="29" t="n">
        <v>45097</v>
      </c>
      <c r="P2873" s="28" t="n">
        <f aca="false">ROUNDDOWN(($B2873-$O2873)/30,0)</f>
        <v>1</v>
      </c>
      <c r="Q2873" s="28" t="str">
        <f aca="false">TEXT($B2873,"yyyy-mm")</f>
        <v>2023-07</v>
      </c>
      <c r="R2873" s="28" t="n">
        <f aca="false">IF(AND($O2873&gt;=DATE(2025,1,1),$O2873&lt;=DATE(2025,4,30)),1,0)</f>
        <v>0</v>
      </c>
    </row>
    <row r="2874" customFormat="false" ht="15" hidden="false" customHeight="false" outlineLevel="0" collapsed="false">
      <c r="A2874" s="28" t="n">
        <v>316</v>
      </c>
      <c r="B2874" s="29" t="n">
        <v>45169</v>
      </c>
      <c r="C2874" s="28" t="n">
        <v>10928.58</v>
      </c>
      <c r="D2874" s="28" t="n">
        <v>0</v>
      </c>
      <c r="E2874" s="28" t="n">
        <v>0</v>
      </c>
      <c r="F2874" s="28" t="s">
        <v>345</v>
      </c>
      <c r="G2874" s="28" t="n">
        <v>0</v>
      </c>
      <c r="H2874" s="28" t="n">
        <v>0</v>
      </c>
      <c r="I2874" s="28" t="n">
        <v>0</v>
      </c>
      <c r="J2874" s="28" t="n">
        <v>341</v>
      </c>
      <c r="K2874" s="28" t="n">
        <v>8</v>
      </c>
      <c r="L2874" s="28" t="n">
        <v>1</v>
      </c>
      <c r="M2874" s="28" t="s">
        <v>147</v>
      </c>
      <c r="N2874" s="28" t="s">
        <v>140</v>
      </c>
      <c r="O2874" s="29" t="n">
        <v>45097</v>
      </c>
      <c r="P2874" s="28" t="n">
        <f aca="false">ROUNDDOWN(($B2874-$O2874)/30,0)</f>
        <v>2</v>
      </c>
      <c r="Q2874" s="28" t="str">
        <f aca="false">TEXT($B2874,"yyyy-mm")</f>
        <v>2023-08</v>
      </c>
      <c r="R2874" s="28" t="n">
        <f aca="false">IF(AND($O2874&gt;=DATE(2025,1,1),$O2874&lt;=DATE(2025,4,30)),1,0)</f>
        <v>0</v>
      </c>
    </row>
    <row r="2875" customFormat="false" ht="15" hidden="false" customHeight="false" outlineLevel="0" collapsed="false">
      <c r="A2875" s="28" t="n">
        <v>316</v>
      </c>
      <c r="B2875" s="29" t="n">
        <v>45199</v>
      </c>
      <c r="C2875" s="28" t="n">
        <v>8742.87</v>
      </c>
      <c r="D2875" s="28" t="n">
        <v>0</v>
      </c>
      <c r="E2875" s="28" t="n">
        <v>0</v>
      </c>
      <c r="F2875" s="28" t="s">
        <v>345</v>
      </c>
      <c r="G2875" s="28" t="n">
        <v>0</v>
      </c>
      <c r="H2875" s="28" t="n">
        <v>0</v>
      </c>
      <c r="I2875" s="28" t="n">
        <v>0</v>
      </c>
      <c r="J2875" s="28" t="n">
        <v>341</v>
      </c>
      <c r="K2875" s="28" t="n">
        <v>8</v>
      </c>
      <c r="L2875" s="28" t="n">
        <v>1</v>
      </c>
      <c r="M2875" s="28" t="s">
        <v>147</v>
      </c>
      <c r="N2875" s="28" t="s">
        <v>140</v>
      </c>
      <c r="O2875" s="29" t="n">
        <v>45097</v>
      </c>
      <c r="P2875" s="28" t="n">
        <f aca="false">ROUNDDOWN(($B2875-$O2875)/30,0)</f>
        <v>3</v>
      </c>
      <c r="Q2875" s="28" t="str">
        <f aca="false">TEXT($B2875,"yyyy-mm")</f>
        <v>2023-09</v>
      </c>
      <c r="R2875" s="28" t="n">
        <f aca="false">IF(AND($O2875&gt;=DATE(2025,1,1),$O2875&lt;=DATE(2025,4,30)),1,0)</f>
        <v>0</v>
      </c>
    </row>
    <row r="2876" customFormat="false" ht="15" hidden="false" customHeight="false" outlineLevel="0" collapsed="false">
      <c r="A2876" s="28" t="n">
        <v>316</v>
      </c>
      <c r="B2876" s="29" t="n">
        <v>45230</v>
      </c>
      <c r="C2876" s="28" t="n">
        <v>6557.16</v>
      </c>
      <c r="D2876" s="28" t="n">
        <v>0</v>
      </c>
      <c r="E2876" s="28" t="n">
        <v>0</v>
      </c>
      <c r="F2876" s="28" t="s">
        <v>345</v>
      </c>
      <c r="G2876" s="28" t="n">
        <v>0</v>
      </c>
      <c r="H2876" s="28" t="n">
        <v>0</v>
      </c>
      <c r="I2876" s="28" t="n">
        <v>0</v>
      </c>
      <c r="J2876" s="28" t="n">
        <v>341</v>
      </c>
      <c r="K2876" s="28" t="n">
        <v>8</v>
      </c>
      <c r="L2876" s="28" t="n">
        <v>1</v>
      </c>
      <c r="M2876" s="28" t="s">
        <v>147</v>
      </c>
      <c r="N2876" s="28" t="s">
        <v>140</v>
      </c>
      <c r="O2876" s="29" t="n">
        <v>45097</v>
      </c>
      <c r="P2876" s="28" t="n">
        <f aca="false">ROUNDDOWN(($B2876-$O2876)/30,0)</f>
        <v>4</v>
      </c>
      <c r="Q2876" s="28" t="str">
        <f aca="false">TEXT($B2876,"yyyy-mm")</f>
        <v>2023-10</v>
      </c>
      <c r="R2876" s="28" t="n">
        <f aca="false">IF(AND($O2876&gt;=DATE(2025,1,1),$O2876&lt;=DATE(2025,4,30)),1,0)</f>
        <v>0</v>
      </c>
    </row>
    <row r="2877" customFormat="false" ht="15" hidden="false" customHeight="false" outlineLevel="0" collapsed="false">
      <c r="A2877" s="28" t="n">
        <v>316</v>
      </c>
      <c r="B2877" s="29" t="n">
        <v>45260</v>
      </c>
      <c r="C2877" s="28" t="n">
        <v>4371.45</v>
      </c>
      <c r="D2877" s="28" t="n">
        <v>0</v>
      </c>
      <c r="E2877" s="28" t="n">
        <v>0</v>
      </c>
      <c r="F2877" s="28" t="s">
        <v>345</v>
      </c>
      <c r="G2877" s="28" t="n">
        <v>0</v>
      </c>
      <c r="H2877" s="28" t="n">
        <v>0</v>
      </c>
      <c r="I2877" s="28" t="n">
        <v>0</v>
      </c>
      <c r="J2877" s="28" t="n">
        <v>341</v>
      </c>
      <c r="K2877" s="28" t="n">
        <v>8</v>
      </c>
      <c r="L2877" s="28" t="n">
        <v>1</v>
      </c>
      <c r="M2877" s="28" t="s">
        <v>147</v>
      </c>
      <c r="N2877" s="28" t="s">
        <v>140</v>
      </c>
      <c r="O2877" s="29" t="n">
        <v>45097</v>
      </c>
      <c r="P2877" s="28" t="n">
        <f aca="false">ROUNDDOWN(($B2877-$O2877)/30,0)</f>
        <v>5</v>
      </c>
      <c r="Q2877" s="28" t="str">
        <f aca="false">TEXT($B2877,"yyyy-mm")</f>
        <v>2023-11</v>
      </c>
      <c r="R2877" s="28" t="n">
        <f aca="false">IF(AND($O2877&gt;=DATE(2025,1,1),$O2877&lt;=DATE(2025,4,30)),1,0)</f>
        <v>0</v>
      </c>
    </row>
    <row r="2878" customFormat="false" ht="15" hidden="false" customHeight="false" outlineLevel="0" collapsed="false">
      <c r="A2878" s="28" t="n">
        <v>316</v>
      </c>
      <c r="B2878" s="29" t="n">
        <v>45291</v>
      </c>
      <c r="C2878" s="28" t="n">
        <v>4371.45</v>
      </c>
      <c r="D2878" s="28" t="n">
        <v>2185.71</v>
      </c>
      <c r="E2878" s="28" t="n">
        <v>11</v>
      </c>
      <c r="F2878" s="28" t="s">
        <v>346</v>
      </c>
      <c r="G2878" s="28" t="n">
        <v>0</v>
      </c>
      <c r="H2878" s="28" t="n">
        <v>0</v>
      </c>
      <c r="I2878" s="28" t="n">
        <v>0</v>
      </c>
      <c r="J2878" s="28" t="n">
        <v>341</v>
      </c>
      <c r="K2878" s="28" t="n">
        <v>8</v>
      </c>
      <c r="L2878" s="28" t="n">
        <v>1</v>
      </c>
      <c r="M2878" s="28" t="s">
        <v>147</v>
      </c>
      <c r="N2878" s="28" t="s">
        <v>140</v>
      </c>
      <c r="O2878" s="29" t="n">
        <v>45097</v>
      </c>
      <c r="P2878" s="28" t="n">
        <f aca="false">ROUNDDOWN(($B2878-$O2878)/30,0)</f>
        <v>6</v>
      </c>
      <c r="Q2878" s="28" t="str">
        <f aca="false">TEXT($B2878,"yyyy-mm")</f>
        <v>2023-12</v>
      </c>
      <c r="R2878" s="28" t="n">
        <f aca="false">IF(AND($O2878&gt;=DATE(2025,1,1),$O2878&lt;=DATE(2025,4,30)),1,0)</f>
        <v>0</v>
      </c>
    </row>
    <row r="2879" customFormat="false" ht="15" hidden="false" customHeight="false" outlineLevel="0" collapsed="false">
      <c r="A2879" s="28" t="n">
        <v>316</v>
      </c>
      <c r="B2879" s="29" t="n">
        <v>45322</v>
      </c>
      <c r="C2879" s="28" t="n">
        <v>4371.45</v>
      </c>
      <c r="D2879" s="28" t="n">
        <v>4371.42</v>
      </c>
      <c r="E2879" s="28" t="n">
        <v>42</v>
      </c>
      <c r="F2879" s="28" t="s">
        <v>347</v>
      </c>
      <c r="G2879" s="28" t="n">
        <v>1</v>
      </c>
      <c r="H2879" s="28" t="n">
        <v>0</v>
      </c>
      <c r="I2879" s="28" t="n">
        <v>0</v>
      </c>
      <c r="J2879" s="28" t="n">
        <v>341</v>
      </c>
      <c r="K2879" s="28" t="n">
        <v>8</v>
      </c>
      <c r="L2879" s="28" t="n">
        <v>1</v>
      </c>
      <c r="M2879" s="28" t="s">
        <v>147</v>
      </c>
      <c r="N2879" s="28" t="s">
        <v>140</v>
      </c>
      <c r="O2879" s="29" t="n">
        <v>45097</v>
      </c>
      <c r="P2879" s="28" t="n">
        <f aca="false">ROUNDDOWN(($B2879-$O2879)/30,0)</f>
        <v>7</v>
      </c>
      <c r="Q2879" s="28" t="str">
        <f aca="false">TEXT($B2879,"yyyy-mm")</f>
        <v>2024-01</v>
      </c>
      <c r="R2879" s="28" t="n">
        <f aca="false">IF(AND($O2879&gt;=DATE(2025,1,1),$O2879&lt;=DATE(2025,4,30)),1,0)</f>
        <v>0</v>
      </c>
    </row>
    <row r="2880" customFormat="false" ht="15" hidden="false" customHeight="false" outlineLevel="0" collapsed="false">
      <c r="A2880" s="28" t="n">
        <v>317</v>
      </c>
      <c r="B2880" s="29" t="n">
        <v>46265</v>
      </c>
      <c r="C2880" s="28" t="n">
        <v>36000</v>
      </c>
      <c r="D2880" s="28" t="n">
        <v>0</v>
      </c>
      <c r="E2880" s="28" t="n">
        <v>0</v>
      </c>
      <c r="F2880" s="28" t="s">
        <v>345</v>
      </c>
      <c r="G2880" s="28" t="n">
        <v>0</v>
      </c>
      <c r="H2880" s="28" t="n">
        <v>0</v>
      </c>
      <c r="I2880" s="28" t="n">
        <v>0</v>
      </c>
      <c r="J2880" s="28" t="n">
        <v>155</v>
      </c>
      <c r="K2880" s="28" t="n">
        <v>6</v>
      </c>
      <c r="L2880" s="28" t="n">
        <v>1</v>
      </c>
      <c r="M2880" s="28" t="s">
        <v>146</v>
      </c>
      <c r="N2880" s="28" t="s">
        <v>139</v>
      </c>
      <c r="O2880" s="29" t="n">
        <v>46243</v>
      </c>
      <c r="P2880" s="28" t="n">
        <f aca="false">ROUNDDOWN(($B2880-$O2880)/30,0)</f>
        <v>0</v>
      </c>
      <c r="Q2880" s="28" t="str">
        <f aca="false">TEXT($B2880,"yyyy-mm")</f>
        <v>2026-08</v>
      </c>
      <c r="R2880" s="28" t="n">
        <f aca="false">IF(AND($O2880&gt;=DATE(2025,1,1),$O2880&lt;=DATE(2025,4,30)),1,0)</f>
        <v>0</v>
      </c>
    </row>
    <row r="2881" customFormat="false" ht="15" hidden="false" customHeight="false" outlineLevel="0" collapsed="false">
      <c r="A2881" s="28" t="n">
        <v>318</v>
      </c>
      <c r="B2881" s="29" t="n">
        <v>46053</v>
      </c>
      <c r="C2881" s="28" t="n">
        <v>4000</v>
      </c>
      <c r="D2881" s="28" t="n">
        <v>0</v>
      </c>
      <c r="E2881" s="28" t="n">
        <v>0</v>
      </c>
      <c r="F2881" s="28" t="s">
        <v>345</v>
      </c>
      <c r="G2881" s="28" t="n">
        <v>0</v>
      </c>
      <c r="H2881" s="28" t="n">
        <v>0</v>
      </c>
      <c r="I2881" s="28" t="n">
        <v>0</v>
      </c>
      <c r="J2881" s="28" t="n">
        <v>211</v>
      </c>
      <c r="K2881" s="28" t="n">
        <v>9</v>
      </c>
      <c r="L2881" s="28" t="n">
        <v>3</v>
      </c>
      <c r="M2881" s="28" t="s">
        <v>146</v>
      </c>
      <c r="N2881" s="28" t="s">
        <v>138</v>
      </c>
      <c r="O2881" s="29" t="n">
        <v>46052</v>
      </c>
      <c r="P2881" s="28" t="n">
        <f aca="false">ROUNDDOWN(($B2881-$O2881)/30,0)</f>
        <v>0</v>
      </c>
      <c r="Q2881" s="28" t="str">
        <f aca="false">TEXT($B2881,"yyyy-mm")</f>
        <v>2026-01</v>
      </c>
      <c r="R2881" s="28" t="n">
        <f aca="false">IF(AND($O2881&gt;=DATE(2025,1,1),$O2881&lt;=DATE(2025,4,30)),1,0)</f>
        <v>0</v>
      </c>
    </row>
    <row r="2882" customFormat="false" ht="15" hidden="false" customHeight="false" outlineLevel="0" collapsed="false">
      <c r="A2882" s="28" t="n">
        <v>318</v>
      </c>
      <c r="B2882" s="29" t="n">
        <v>46081</v>
      </c>
      <c r="C2882" s="28" t="n">
        <v>2000</v>
      </c>
      <c r="D2882" s="28" t="n">
        <v>0</v>
      </c>
      <c r="E2882" s="28" t="n">
        <v>0</v>
      </c>
      <c r="F2882" s="28" t="s">
        <v>345</v>
      </c>
      <c r="G2882" s="28" t="n">
        <v>0</v>
      </c>
      <c r="H2882" s="28" t="n">
        <v>0</v>
      </c>
      <c r="I2882" s="28" t="n">
        <v>0</v>
      </c>
      <c r="J2882" s="28" t="n">
        <v>211</v>
      </c>
      <c r="K2882" s="28" t="n">
        <v>9</v>
      </c>
      <c r="L2882" s="28" t="n">
        <v>3</v>
      </c>
      <c r="M2882" s="28" t="s">
        <v>146</v>
      </c>
      <c r="N2882" s="28" t="s">
        <v>138</v>
      </c>
      <c r="O2882" s="29" t="n">
        <v>46052</v>
      </c>
      <c r="P2882" s="28" t="n">
        <f aca="false">ROUNDDOWN(($B2882-$O2882)/30,0)</f>
        <v>0</v>
      </c>
      <c r="Q2882" s="28" t="str">
        <f aca="false">TEXT($B2882,"yyyy-mm")</f>
        <v>2026-02</v>
      </c>
      <c r="R2882" s="28" t="n">
        <f aca="false">IF(AND($O2882&gt;=DATE(2025,1,1),$O2882&lt;=DATE(2025,4,30)),1,0)</f>
        <v>0</v>
      </c>
    </row>
    <row r="2883" customFormat="false" ht="15" hidden="false" customHeight="false" outlineLevel="0" collapsed="false">
      <c r="A2883" s="28" t="n">
        <v>318</v>
      </c>
      <c r="B2883" s="29" t="n">
        <v>46112</v>
      </c>
      <c r="C2883" s="28" t="n">
        <v>0</v>
      </c>
      <c r="D2883" s="28" t="n">
        <v>0</v>
      </c>
      <c r="E2883" s="28" t="n">
        <v>0</v>
      </c>
      <c r="F2883" s="28" t="s">
        <v>345</v>
      </c>
      <c r="G2883" s="28" t="n">
        <v>0</v>
      </c>
      <c r="H2883" s="28" t="n">
        <v>0</v>
      </c>
      <c r="I2883" s="28" t="n">
        <v>0</v>
      </c>
      <c r="J2883" s="28" t="n">
        <v>211</v>
      </c>
      <c r="K2883" s="28" t="n">
        <v>9</v>
      </c>
      <c r="L2883" s="28" t="n">
        <v>3</v>
      </c>
      <c r="M2883" s="28" t="s">
        <v>146</v>
      </c>
      <c r="N2883" s="28" t="s">
        <v>138</v>
      </c>
      <c r="O2883" s="29" t="n">
        <v>46052</v>
      </c>
      <c r="P2883" s="28" t="n">
        <f aca="false">ROUNDDOWN(($B2883-$O2883)/30,0)</f>
        <v>2</v>
      </c>
      <c r="Q2883" s="28" t="str">
        <f aca="false">TEXT($B2883,"yyyy-mm")</f>
        <v>2026-03</v>
      </c>
      <c r="R2883" s="28" t="n">
        <f aca="false">IF(AND($O2883&gt;=DATE(2025,1,1),$O2883&lt;=DATE(2025,4,30)),1,0)</f>
        <v>0</v>
      </c>
    </row>
    <row r="2884" customFormat="false" ht="15" hidden="false" customHeight="false" outlineLevel="0" collapsed="false">
      <c r="A2884" s="28" t="n">
        <v>319</v>
      </c>
      <c r="B2884" s="29" t="n">
        <v>46112</v>
      </c>
      <c r="C2884" s="28" t="n">
        <v>14600</v>
      </c>
      <c r="D2884" s="28" t="n">
        <v>0</v>
      </c>
      <c r="E2884" s="28" t="n">
        <v>0</v>
      </c>
      <c r="F2884" s="28" t="s">
        <v>345</v>
      </c>
      <c r="G2884" s="28" t="n">
        <v>0</v>
      </c>
      <c r="H2884" s="28" t="n">
        <v>0</v>
      </c>
      <c r="I2884" s="28" t="n">
        <v>0</v>
      </c>
      <c r="J2884" s="28" t="n">
        <v>138</v>
      </c>
      <c r="K2884" s="28" t="n">
        <v>9</v>
      </c>
      <c r="L2884" s="28" t="n">
        <v>1</v>
      </c>
      <c r="M2884" s="28" t="s">
        <v>145</v>
      </c>
      <c r="N2884" s="28" t="s">
        <v>141</v>
      </c>
      <c r="O2884" s="29" t="n">
        <v>46094</v>
      </c>
      <c r="P2884" s="28" t="n">
        <f aca="false">ROUNDDOWN(($B2884-$O2884)/30,0)</f>
        <v>0</v>
      </c>
      <c r="Q2884" s="28" t="str">
        <f aca="false">TEXT($B2884,"yyyy-mm")</f>
        <v>2026-03</v>
      </c>
      <c r="R2884" s="28" t="n">
        <f aca="false">IF(AND($O2884&gt;=DATE(2025,1,1),$O2884&lt;=DATE(2025,4,30)),1,0)</f>
        <v>0</v>
      </c>
    </row>
    <row r="2885" customFormat="false" ht="15" hidden="false" customHeight="false" outlineLevel="0" collapsed="false">
      <c r="A2885" s="28" t="n">
        <v>319</v>
      </c>
      <c r="B2885" s="29" t="n">
        <v>46142</v>
      </c>
      <c r="C2885" s="28" t="n">
        <v>9733.33</v>
      </c>
      <c r="D2885" s="28" t="n">
        <v>0</v>
      </c>
      <c r="E2885" s="28" t="n">
        <v>0</v>
      </c>
      <c r="F2885" s="28" t="s">
        <v>345</v>
      </c>
      <c r="G2885" s="28" t="n">
        <v>0</v>
      </c>
      <c r="H2885" s="28" t="n">
        <v>0</v>
      </c>
      <c r="I2885" s="28" t="n">
        <v>0</v>
      </c>
      <c r="J2885" s="28" t="n">
        <v>138</v>
      </c>
      <c r="K2885" s="28" t="n">
        <v>9</v>
      </c>
      <c r="L2885" s="28" t="n">
        <v>1</v>
      </c>
      <c r="M2885" s="28" t="s">
        <v>145</v>
      </c>
      <c r="N2885" s="28" t="s">
        <v>141</v>
      </c>
      <c r="O2885" s="29" t="n">
        <v>46094</v>
      </c>
      <c r="P2885" s="28" t="n">
        <f aca="false">ROUNDDOWN(($B2885-$O2885)/30,0)</f>
        <v>1</v>
      </c>
      <c r="Q2885" s="28" t="str">
        <f aca="false">TEXT($B2885,"yyyy-mm")</f>
        <v>2026-04</v>
      </c>
      <c r="R2885" s="28" t="n">
        <f aca="false">IF(AND($O2885&gt;=DATE(2025,1,1),$O2885&lt;=DATE(2025,4,30)),1,0)</f>
        <v>0</v>
      </c>
    </row>
    <row r="2886" customFormat="false" ht="15" hidden="false" customHeight="false" outlineLevel="0" collapsed="false">
      <c r="A2886" s="28" t="n">
        <v>319</v>
      </c>
      <c r="B2886" s="29" t="n">
        <v>46173</v>
      </c>
      <c r="C2886" s="28" t="n">
        <v>4866.66</v>
      </c>
      <c r="D2886" s="28" t="n">
        <v>0</v>
      </c>
      <c r="E2886" s="28" t="n">
        <v>0</v>
      </c>
      <c r="F2886" s="28" t="s">
        <v>345</v>
      </c>
      <c r="G2886" s="28" t="n">
        <v>0</v>
      </c>
      <c r="H2886" s="28" t="n">
        <v>0</v>
      </c>
      <c r="I2886" s="28" t="n">
        <v>0</v>
      </c>
      <c r="J2886" s="28" t="n">
        <v>138</v>
      </c>
      <c r="K2886" s="28" t="n">
        <v>9</v>
      </c>
      <c r="L2886" s="28" t="n">
        <v>1</v>
      </c>
      <c r="M2886" s="28" t="s">
        <v>145</v>
      </c>
      <c r="N2886" s="28" t="s">
        <v>141</v>
      </c>
      <c r="O2886" s="29" t="n">
        <v>46094</v>
      </c>
      <c r="P2886" s="28" t="n">
        <f aca="false">ROUNDDOWN(($B2886-$O2886)/30,0)</f>
        <v>2</v>
      </c>
      <c r="Q2886" s="28" t="str">
        <f aca="false">TEXT($B2886,"yyyy-mm")</f>
        <v>2026-05</v>
      </c>
      <c r="R2886" s="28" t="n">
        <f aca="false">IF(AND($O2886&gt;=DATE(2025,1,1),$O2886&lt;=DATE(2025,4,30)),1,0)</f>
        <v>0</v>
      </c>
    </row>
    <row r="2887" customFormat="false" ht="15" hidden="false" customHeight="false" outlineLevel="0" collapsed="false">
      <c r="A2887" s="28" t="n">
        <v>319</v>
      </c>
      <c r="B2887" s="29" t="n">
        <v>46203</v>
      </c>
      <c r="C2887" s="28" t="n">
        <v>0</v>
      </c>
      <c r="D2887" s="28" t="n">
        <v>0</v>
      </c>
      <c r="E2887" s="28" t="n">
        <v>0</v>
      </c>
      <c r="F2887" s="28" t="s">
        <v>345</v>
      </c>
      <c r="G2887" s="28" t="n">
        <v>0</v>
      </c>
      <c r="H2887" s="28" t="n">
        <v>0</v>
      </c>
      <c r="I2887" s="28" t="n">
        <v>0</v>
      </c>
      <c r="J2887" s="28" t="n">
        <v>138</v>
      </c>
      <c r="K2887" s="28" t="n">
        <v>9</v>
      </c>
      <c r="L2887" s="28" t="n">
        <v>1</v>
      </c>
      <c r="M2887" s="28" t="s">
        <v>145</v>
      </c>
      <c r="N2887" s="28" t="s">
        <v>141</v>
      </c>
      <c r="O2887" s="29" t="n">
        <v>46094</v>
      </c>
      <c r="P2887" s="28" t="n">
        <f aca="false">ROUNDDOWN(($B2887-$O2887)/30,0)</f>
        <v>3</v>
      </c>
      <c r="Q2887" s="28" t="str">
        <f aca="false">TEXT($B2887,"yyyy-mm")</f>
        <v>2026-06</v>
      </c>
      <c r="R2887" s="28" t="n">
        <f aca="false">IF(AND($O2887&gt;=DATE(2025,1,1),$O2887&lt;=DATE(2025,4,30)),1,0)</f>
        <v>0</v>
      </c>
    </row>
    <row r="2888" customFormat="false" ht="15" hidden="false" customHeight="false" outlineLevel="0" collapsed="false">
      <c r="A2888" s="28" t="n">
        <v>320</v>
      </c>
      <c r="B2888" s="29" t="n">
        <v>45930</v>
      </c>
      <c r="C2888" s="28" t="n">
        <v>379900</v>
      </c>
      <c r="D2888" s="28" t="n">
        <v>0</v>
      </c>
      <c r="E2888" s="28" t="n">
        <v>0</v>
      </c>
      <c r="F2888" s="28" t="s">
        <v>345</v>
      </c>
      <c r="G2888" s="28" t="n">
        <v>0</v>
      </c>
      <c r="H2888" s="28" t="n">
        <v>0</v>
      </c>
      <c r="I2888" s="28" t="n">
        <v>0</v>
      </c>
      <c r="J2888" s="28" t="n">
        <v>214</v>
      </c>
      <c r="K2888" s="28" t="n">
        <v>7</v>
      </c>
      <c r="L2888" s="28" t="n">
        <v>3</v>
      </c>
      <c r="M2888" s="28" t="s">
        <v>146</v>
      </c>
      <c r="N2888" s="28" t="s">
        <v>138</v>
      </c>
      <c r="O2888" s="29" t="n">
        <v>45902</v>
      </c>
      <c r="P2888" s="28" t="n">
        <f aca="false">ROUNDDOWN(($B2888-$O2888)/30,0)</f>
        <v>0</v>
      </c>
      <c r="Q2888" s="28" t="str">
        <f aca="false">TEXT($B2888,"yyyy-mm")</f>
        <v>2025-09</v>
      </c>
      <c r="R2888" s="28" t="n">
        <f aca="false">IF(AND($O2888&gt;=DATE(2025,1,1),$O2888&lt;=DATE(2025,4,30)),1,0)</f>
        <v>0</v>
      </c>
    </row>
    <row r="2889" customFormat="false" ht="15" hidden="false" customHeight="false" outlineLevel="0" collapsed="false">
      <c r="A2889" s="28" t="n">
        <v>320</v>
      </c>
      <c r="B2889" s="29" t="n">
        <v>45961</v>
      </c>
      <c r="C2889" s="28" t="n">
        <v>369347.22</v>
      </c>
      <c r="D2889" s="28" t="n">
        <v>0</v>
      </c>
      <c r="E2889" s="28" t="n">
        <v>0</v>
      </c>
      <c r="F2889" s="28" t="s">
        <v>345</v>
      </c>
      <c r="G2889" s="28" t="n">
        <v>0</v>
      </c>
      <c r="H2889" s="28" t="n">
        <v>0</v>
      </c>
      <c r="I2889" s="28" t="n">
        <v>0</v>
      </c>
      <c r="J2889" s="28" t="n">
        <v>214</v>
      </c>
      <c r="K2889" s="28" t="n">
        <v>7</v>
      </c>
      <c r="L2889" s="28" t="n">
        <v>3</v>
      </c>
      <c r="M2889" s="28" t="s">
        <v>146</v>
      </c>
      <c r="N2889" s="28" t="s">
        <v>138</v>
      </c>
      <c r="O2889" s="29" t="n">
        <v>45902</v>
      </c>
      <c r="P2889" s="28" t="n">
        <f aca="false">ROUNDDOWN(($B2889-$O2889)/30,0)</f>
        <v>1</v>
      </c>
      <c r="Q2889" s="28" t="str">
        <f aca="false">TEXT($B2889,"yyyy-mm")</f>
        <v>2025-10</v>
      </c>
      <c r="R2889" s="28" t="n">
        <f aca="false">IF(AND($O2889&gt;=DATE(2025,1,1),$O2889&lt;=DATE(2025,4,30)),1,0)</f>
        <v>0</v>
      </c>
    </row>
    <row r="2890" customFormat="false" ht="15" hidden="false" customHeight="false" outlineLevel="0" collapsed="false">
      <c r="A2890" s="28" t="n">
        <v>320</v>
      </c>
      <c r="B2890" s="29" t="n">
        <v>45991</v>
      </c>
      <c r="C2890" s="28" t="n">
        <v>358794.44</v>
      </c>
      <c r="D2890" s="28" t="n">
        <v>0</v>
      </c>
      <c r="E2890" s="28" t="n">
        <v>0</v>
      </c>
      <c r="F2890" s="28" t="s">
        <v>345</v>
      </c>
      <c r="G2890" s="28" t="n">
        <v>0</v>
      </c>
      <c r="H2890" s="28" t="n">
        <v>0</v>
      </c>
      <c r="I2890" s="28" t="n">
        <v>0</v>
      </c>
      <c r="J2890" s="28" t="n">
        <v>214</v>
      </c>
      <c r="K2890" s="28" t="n">
        <v>7</v>
      </c>
      <c r="L2890" s="28" t="n">
        <v>3</v>
      </c>
      <c r="M2890" s="28" t="s">
        <v>146</v>
      </c>
      <c r="N2890" s="28" t="s">
        <v>138</v>
      </c>
      <c r="O2890" s="29" t="n">
        <v>45902</v>
      </c>
      <c r="P2890" s="28" t="n">
        <f aca="false">ROUNDDOWN(($B2890-$O2890)/30,0)</f>
        <v>2</v>
      </c>
      <c r="Q2890" s="28" t="str">
        <f aca="false">TEXT($B2890,"yyyy-mm")</f>
        <v>2025-11</v>
      </c>
      <c r="R2890" s="28" t="n">
        <f aca="false">IF(AND($O2890&gt;=DATE(2025,1,1),$O2890&lt;=DATE(2025,4,30)),1,0)</f>
        <v>0</v>
      </c>
    </row>
    <row r="2891" customFormat="false" ht="15" hidden="false" customHeight="false" outlineLevel="0" collapsed="false">
      <c r="A2891" s="28" t="n">
        <v>320</v>
      </c>
      <c r="B2891" s="29" t="n">
        <v>46022</v>
      </c>
      <c r="C2891" s="28" t="n">
        <v>348241.66</v>
      </c>
      <c r="D2891" s="28" t="n">
        <v>0</v>
      </c>
      <c r="E2891" s="28" t="n">
        <v>0</v>
      </c>
      <c r="F2891" s="28" t="s">
        <v>345</v>
      </c>
      <c r="G2891" s="28" t="n">
        <v>0</v>
      </c>
      <c r="H2891" s="28" t="n">
        <v>0</v>
      </c>
      <c r="I2891" s="28" t="n">
        <v>0</v>
      </c>
      <c r="J2891" s="28" t="n">
        <v>214</v>
      </c>
      <c r="K2891" s="28" t="n">
        <v>7</v>
      </c>
      <c r="L2891" s="28" t="n">
        <v>3</v>
      </c>
      <c r="M2891" s="28" t="s">
        <v>146</v>
      </c>
      <c r="N2891" s="28" t="s">
        <v>138</v>
      </c>
      <c r="O2891" s="29" t="n">
        <v>45902</v>
      </c>
      <c r="P2891" s="28" t="n">
        <f aca="false">ROUNDDOWN(($B2891-$O2891)/30,0)</f>
        <v>4</v>
      </c>
      <c r="Q2891" s="28" t="str">
        <f aca="false">TEXT($B2891,"yyyy-mm")</f>
        <v>2025-12</v>
      </c>
      <c r="R2891" s="28" t="n">
        <f aca="false">IF(AND($O2891&gt;=DATE(2025,1,1),$O2891&lt;=DATE(2025,4,30)),1,0)</f>
        <v>0</v>
      </c>
    </row>
    <row r="2892" customFormat="false" ht="15" hidden="false" customHeight="false" outlineLevel="0" collapsed="false">
      <c r="A2892" s="28" t="n">
        <v>320</v>
      </c>
      <c r="B2892" s="29" t="n">
        <v>46053</v>
      </c>
      <c r="C2892" s="28" t="n">
        <v>337688.88</v>
      </c>
      <c r="D2892" s="28" t="n">
        <v>0</v>
      </c>
      <c r="E2892" s="28" t="n">
        <v>0</v>
      </c>
      <c r="F2892" s="28" t="s">
        <v>345</v>
      </c>
      <c r="G2892" s="28" t="n">
        <v>0</v>
      </c>
      <c r="H2892" s="28" t="n">
        <v>0</v>
      </c>
      <c r="I2892" s="28" t="n">
        <v>0</v>
      </c>
      <c r="J2892" s="28" t="n">
        <v>214</v>
      </c>
      <c r="K2892" s="28" t="n">
        <v>7</v>
      </c>
      <c r="L2892" s="28" t="n">
        <v>3</v>
      </c>
      <c r="M2892" s="28" t="s">
        <v>146</v>
      </c>
      <c r="N2892" s="28" t="s">
        <v>138</v>
      </c>
      <c r="O2892" s="29" t="n">
        <v>45902</v>
      </c>
      <c r="P2892" s="28" t="n">
        <f aca="false">ROUNDDOWN(($B2892-$O2892)/30,0)</f>
        <v>5</v>
      </c>
      <c r="Q2892" s="28" t="str">
        <f aca="false">TEXT($B2892,"yyyy-mm")</f>
        <v>2026-01</v>
      </c>
      <c r="R2892" s="28" t="n">
        <f aca="false">IF(AND($O2892&gt;=DATE(2025,1,1),$O2892&lt;=DATE(2025,4,30)),1,0)</f>
        <v>0</v>
      </c>
    </row>
    <row r="2893" customFormat="false" ht="15" hidden="false" customHeight="false" outlineLevel="0" collapsed="false">
      <c r="A2893" s="28" t="n">
        <v>320</v>
      </c>
      <c r="B2893" s="29" t="n">
        <v>46081</v>
      </c>
      <c r="C2893" s="28" t="n">
        <v>327136.1</v>
      </c>
      <c r="D2893" s="28" t="n">
        <v>0</v>
      </c>
      <c r="E2893" s="28" t="n">
        <v>0</v>
      </c>
      <c r="F2893" s="28" t="s">
        <v>345</v>
      </c>
      <c r="G2893" s="28" t="n">
        <v>0</v>
      </c>
      <c r="H2893" s="28" t="n">
        <v>0</v>
      </c>
      <c r="I2893" s="28" t="n">
        <v>0</v>
      </c>
      <c r="J2893" s="28" t="n">
        <v>214</v>
      </c>
      <c r="K2893" s="28" t="n">
        <v>7</v>
      </c>
      <c r="L2893" s="28" t="n">
        <v>3</v>
      </c>
      <c r="M2893" s="28" t="s">
        <v>146</v>
      </c>
      <c r="N2893" s="28" t="s">
        <v>138</v>
      </c>
      <c r="O2893" s="29" t="n">
        <v>45902</v>
      </c>
      <c r="P2893" s="28" t="n">
        <f aca="false">ROUNDDOWN(($B2893-$O2893)/30,0)</f>
        <v>5</v>
      </c>
      <c r="Q2893" s="28" t="str">
        <f aca="false">TEXT($B2893,"yyyy-mm")</f>
        <v>2026-02</v>
      </c>
      <c r="R2893" s="28" t="n">
        <f aca="false">IF(AND($O2893&gt;=DATE(2025,1,1),$O2893&lt;=DATE(2025,4,30)),1,0)</f>
        <v>0</v>
      </c>
    </row>
    <row r="2894" customFormat="false" ht="15" hidden="false" customHeight="false" outlineLevel="0" collapsed="false">
      <c r="A2894" s="28" t="n">
        <v>320</v>
      </c>
      <c r="B2894" s="29" t="n">
        <v>46112</v>
      </c>
      <c r="C2894" s="28" t="n">
        <v>316583.32</v>
      </c>
      <c r="D2894" s="28" t="n">
        <v>0</v>
      </c>
      <c r="E2894" s="28" t="n">
        <v>0</v>
      </c>
      <c r="F2894" s="28" t="s">
        <v>345</v>
      </c>
      <c r="G2894" s="28" t="n">
        <v>0</v>
      </c>
      <c r="H2894" s="28" t="n">
        <v>0</v>
      </c>
      <c r="I2894" s="28" t="n">
        <v>0</v>
      </c>
      <c r="J2894" s="28" t="n">
        <v>214</v>
      </c>
      <c r="K2894" s="28" t="n">
        <v>7</v>
      </c>
      <c r="L2894" s="28" t="n">
        <v>3</v>
      </c>
      <c r="M2894" s="28" t="s">
        <v>146</v>
      </c>
      <c r="N2894" s="28" t="s">
        <v>138</v>
      </c>
      <c r="O2894" s="29" t="n">
        <v>45902</v>
      </c>
      <c r="P2894" s="28" t="n">
        <f aca="false">ROUNDDOWN(($B2894-$O2894)/30,0)</f>
        <v>7</v>
      </c>
      <c r="Q2894" s="28" t="str">
        <f aca="false">TEXT($B2894,"yyyy-mm")</f>
        <v>2026-03</v>
      </c>
      <c r="R2894" s="28" t="n">
        <f aca="false">IF(AND($O2894&gt;=DATE(2025,1,1),$O2894&lt;=DATE(2025,4,30)),1,0)</f>
        <v>0</v>
      </c>
    </row>
    <row r="2895" customFormat="false" ht="15" hidden="false" customHeight="false" outlineLevel="0" collapsed="false">
      <c r="A2895" s="28" t="n">
        <v>320</v>
      </c>
      <c r="B2895" s="29" t="n">
        <v>46142</v>
      </c>
      <c r="C2895" s="28" t="n">
        <v>306030.54</v>
      </c>
      <c r="D2895" s="28" t="n">
        <v>0</v>
      </c>
      <c r="E2895" s="28" t="n">
        <v>0</v>
      </c>
      <c r="F2895" s="28" t="s">
        <v>345</v>
      </c>
      <c r="G2895" s="28" t="n">
        <v>0</v>
      </c>
      <c r="H2895" s="28" t="n">
        <v>0</v>
      </c>
      <c r="I2895" s="28" t="n">
        <v>0</v>
      </c>
      <c r="J2895" s="28" t="n">
        <v>214</v>
      </c>
      <c r="K2895" s="28" t="n">
        <v>7</v>
      </c>
      <c r="L2895" s="28" t="n">
        <v>3</v>
      </c>
      <c r="M2895" s="28" t="s">
        <v>146</v>
      </c>
      <c r="N2895" s="28" t="s">
        <v>138</v>
      </c>
      <c r="O2895" s="29" t="n">
        <v>45902</v>
      </c>
      <c r="P2895" s="28" t="n">
        <f aca="false">ROUNDDOWN(($B2895-$O2895)/30,0)</f>
        <v>8</v>
      </c>
      <c r="Q2895" s="28" t="str">
        <f aca="false">TEXT($B2895,"yyyy-mm")</f>
        <v>2026-04</v>
      </c>
      <c r="R2895" s="28" t="n">
        <f aca="false">IF(AND($O2895&gt;=DATE(2025,1,1),$O2895&lt;=DATE(2025,4,30)),1,0)</f>
        <v>0</v>
      </c>
    </row>
    <row r="2896" customFormat="false" ht="15" hidden="false" customHeight="false" outlineLevel="0" collapsed="false">
      <c r="A2896" s="28" t="n">
        <v>320</v>
      </c>
      <c r="B2896" s="29" t="n">
        <v>46173</v>
      </c>
      <c r="C2896" s="28" t="n">
        <v>295477.76</v>
      </c>
      <c r="D2896" s="28" t="n">
        <v>0</v>
      </c>
      <c r="E2896" s="28" t="n">
        <v>0</v>
      </c>
      <c r="F2896" s="28" t="s">
        <v>345</v>
      </c>
      <c r="G2896" s="28" t="n">
        <v>0</v>
      </c>
      <c r="H2896" s="28" t="n">
        <v>0</v>
      </c>
      <c r="I2896" s="28" t="n">
        <v>0</v>
      </c>
      <c r="J2896" s="28" t="n">
        <v>214</v>
      </c>
      <c r="K2896" s="28" t="n">
        <v>7</v>
      </c>
      <c r="L2896" s="28" t="n">
        <v>3</v>
      </c>
      <c r="M2896" s="28" t="s">
        <v>146</v>
      </c>
      <c r="N2896" s="28" t="s">
        <v>138</v>
      </c>
      <c r="O2896" s="29" t="n">
        <v>45902</v>
      </c>
      <c r="P2896" s="28" t="n">
        <f aca="false">ROUNDDOWN(($B2896-$O2896)/30,0)</f>
        <v>9</v>
      </c>
      <c r="Q2896" s="28" t="str">
        <f aca="false">TEXT($B2896,"yyyy-mm")</f>
        <v>2026-05</v>
      </c>
      <c r="R2896" s="28" t="n">
        <f aca="false">IF(AND($O2896&gt;=DATE(2025,1,1),$O2896&lt;=DATE(2025,4,30)),1,0)</f>
        <v>0</v>
      </c>
    </row>
    <row r="2897" customFormat="false" ht="15" hidden="false" customHeight="false" outlineLevel="0" collapsed="false">
      <c r="A2897" s="28" t="n">
        <v>320</v>
      </c>
      <c r="B2897" s="29" t="n">
        <v>46203</v>
      </c>
      <c r="C2897" s="28" t="n">
        <v>284924.98</v>
      </c>
      <c r="D2897" s="28" t="n">
        <v>0</v>
      </c>
      <c r="E2897" s="28" t="n">
        <v>0</v>
      </c>
      <c r="F2897" s="28" t="s">
        <v>345</v>
      </c>
      <c r="G2897" s="28" t="n">
        <v>0</v>
      </c>
      <c r="H2897" s="28" t="n">
        <v>0</v>
      </c>
      <c r="I2897" s="28" t="n">
        <v>0</v>
      </c>
      <c r="J2897" s="28" t="n">
        <v>214</v>
      </c>
      <c r="K2897" s="28" t="n">
        <v>7</v>
      </c>
      <c r="L2897" s="28" t="n">
        <v>3</v>
      </c>
      <c r="M2897" s="28" t="s">
        <v>146</v>
      </c>
      <c r="N2897" s="28" t="s">
        <v>138</v>
      </c>
      <c r="O2897" s="29" t="n">
        <v>45902</v>
      </c>
      <c r="P2897" s="28" t="n">
        <f aca="false">ROUNDDOWN(($B2897-$O2897)/30,0)</f>
        <v>10</v>
      </c>
      <c r="Q2897" s="28" t="str">
        <f aca="false">TEXT($B2897,"yyyy-mm")</f>
        <v>2026-06</v>
      </c>
      <c r="R2897" s="28" t="n">
        <f aca="false">IF(AND($O2897&gt;=DATE(2025,1,1),$O2897&lt;=DATE(2025,4,30)),1,0)</f>
        <v>0</v>
      </c>
    </row>
    <row r="2898" customFormat="false" ht="15" hidden="false" customHeight="false" outlineLevel="0" collapsed="false">
      <c r="A2898" s="28" t="n">
        <v>320</v>
      </c>
      <c r="B2898" s="29" t="n">
        <v>46234</v>
      </c>
      <c r="C2898" s="28" t="n">
        <v>274372.2</v>
      </c>
      <c r="D2898" s="28" t="n">
        <v>0</v>
      </c>
      <c r="E2898" s="28" t="n">
        <v>0</v>
      </c>
      <c r="F2898" s="28" t="s">
        <v>345</v>
      </c>
      <c r="G2898" s="28" t="n">
        <v>0</v>
      </c>
      <c r="H2898" s="28" t="n">
        <v>0</v>
      </c>
      <c r="I2898" s="28" t="n">
        <v>0</v>
      </c>
      <c r="J2898" s="28" t="n">
        <v>214</v>
      </c>
      <c r="K2898" s="28" t="n">
        <v>7</v>
      </c>
      <c r="L2898" s="28" t="n">
        <v>3</v>
      </c>
      <c r="M2898" s="28" t="s">
        <v>146</v>
      </c>
      <c r="N2898" s="28" t="s">
        <v>138</v>
      </c>
      <c r="O2898" s="29" t="n">
        <v>45902</v>
      </c>
      <c r="P2898" s="28" t="n">
        <f aca="false">ROUNDDOWN(($B2898-$O2898)/30,0)</f>
        <v>11</v>
      </c>
      <c r="Q2898" s="28" t="str">
        <f aca="false">TEXT($B2898,"yyyy-mm")</f>
        <v>2026-07</v>
      </c>
      <c r="R2898" s="28" t="n">
        <f aca="false">IF(AND($O2898&gt;=DATE(2025,1,1),$O2898&lt;=DATE(2025,4,30)),1,0)</f>
        <v>0</v>
      </c>
    </row>
    <row r="2899" customFormat="false" ht="15" hidden="false" customHeight="false" outlineLevel="0" collapsed="false">
      <c r="A2899" s="28" t="n">
        <v>320</v>
      </c>
      <c r="B2899" s="29" t="n">
        <v>46265</v>
      </c>
      <c r="C2899" s="28" t="n">
        <v>263819.42</v>
      </c>
      <c r="D2899" s="28" t="n">
        <v>0</v>
      </c>
      <c r="E2899" s="28" t="n">
        <v>0</v>
      </c>
      <c r="F2899" s="28" t="s">
        <v>345</v>
      </c>
      <c r="G2899" s="28" t="n">
        <v>0</v>
      </c>
      <c r="H2899" s="28" t="n">
        <v>0</v>
      </c>
      <c r="I2899" s="28" t="n">
        <v>0</v>
      </c>
      <c r="J2899" s="28" t="n">
        <v>214</v>
      </c>
      <c r="K2899" s="28" t="n">
        <v>7</v>
      </c>
      <c r="L2899" s="28" t="n">
        <v>3</v>
      </c>
      <c r="M2899" s="28" t="s">
        <v>146</v>
      </c>
      <c r="N2899" s="28" t="s">
        <v>138</v>
      </c>
      <c r="O2899" s="29" t="n">
        <v>45902</v>
      </c>
      <c r="P2899" s="28" t="n">
        <f aca="false">ROUNDDOWN(($B2899-$O2899)/30,0)</f>
        <v>12</v>
      </c>
      <c r="Q2899" s="28" t="str">
        <f aca="false">TEXT($B2899,"yyyy-mm")</f>
        <v>2026-08</v>
      </c>
      <c r="R2899" s="28" t="n">
        <f aca="false">IF(AND($O2899&gt;=DATE(2025,1,1),$O2899&lt;=DATE(2025,4,30)),1,0)</f>
        <v>0</v>
      </c>
    </row>
    <row r="2900" customFormat="false" ht="15" hidden="false" customHeight="false" outlineLevel="0" collapsed="false">
      <c r="A2900" s="28" t="n">
        <v>321</v>
      </c>
      <c r="B2900" s="29" t="n">
        <v>45169</v>
      </c>
      <c r="C2900" s="28" t="n">
        <v>22000</v>
      </c>
      <c r="D2900" s="28" t="n">
        <v>0</v>
      </c>
      <c r="E2900" s="28" t="n">
        <v>0</v>
      </c>
      <c r="F2900" s="28" t="s">
        <v>345</v>
      </c>
      <c r="G2900" s="28" t="n">
        <v>0</v>
      </c>
      <c r="H2900" s="28" t="n">
        <v>0</v>
      </c>
      <c r="I2900" s="28" t="n">
        <v>0</v>
      </c>
      <c r="J2900" s="28" t="n">
        <v>326</v>
      </c>
      <c r="K2900" s="28" t="n">
        <v>2</v>
      </c>
      <c r="L2900" s="28" t="n">
        <v>1</v>
      </c>
      <c r="M2900" s="28" t="s">
        <v>145</v>
      </c>
      <c r="N2900" s="28" t="s">
        <v>142</v>
      </c>
      <c r="O2900" s="29" t="n">
        <v>45162</v>
      </c>
      <c r="P2900" s="28" t="n">
        <f aca="false">ROUNDDOWN(($B2900-$O2900)/30,0)</f>
        <v>0</v>
      </c>
      <c r="Q2900" s="28" t="str">
        <f aca="false">TEXT($B2900,"yyyy-mm")</f>
        <v>2023-08</v>
      </c>
      <c r="R2900" s="28" t="n">
        <f aca="false">IF(AND($O2900&gt;=DATE(2025,1,1),$O2900&lt;=DATE(2025,4,30)),1,0)</f>
        <v>0</v>
      </c>
    </row>
    <row r="2901" customFormat="false" ht="15" hidden="false" customHeight="false" outlineLevel="0" collapsed="false">
      <c r="A2901" s="28" t="n">
        <v>321</v>
      </c>
      <c r="B2901" s="29" t="n">
        <v>45199</v>
      </c>
      <c r="C2901" s="28" t="n">
        <v>20000</v>
      </c>
      <c r="D2901" s="28" t="n">
        <v>0</v>
      </c>
      <c r="E2901" s="28" t="n">
        <v>0</v>
      </c>
      <c r="F2901" s="28" t="s">
        <v>345</v>
      </c>
      <c r="G2901" s="28" t="n">
        <v>0</v>
      </c>
      <c r="H2901" s="28" t="n">
        <v>0</v>
      </c>
      <c r="I2901" s="28" t="n">
        <v>0</v>
      </c>
      <c r="J2901" s="28" t="n">
        <v>326</v>
      </c>
      <c r="K2901" s="28" t="n">
        <v>2</v>
      </c>
      <c r="L2901" s="28" t="n">
        <v>1</v>
      </c>
      <c r="M2901" s="28" t="s">
        <v>145</v>
      </c>
      <c r="N2901" s="28" t="s">
        <v>142</v>
      </c>
      <c r="O2901" s="29" t="n">
        <v>45162</v>
      </c>
      <c r="P2901" s="28" t="n">
        <f aca="false">ROUNDDOWN(($B2901-$O2901)/30,0)</f>
        <v>1</v>
      </c>
      <c r="Q2901" s="28" t="str">
        <f aca="false">TEXT($B2901,"yyyy-mm")</f>
        <v>2023-09</v>
      </c>
      <c r="R2901" s="28" t="n">
        <f aca="false">IF(AND($O2901&gt;=DATE(2025,1,1),$O2901&lt;=DATE(2025,4,30)),1,0)</f>
        <v>0</v>
      </c>
    </row>
    <row r="2902" customFormat="false" ht="15" hidden="false" customHeight="false" outlineLevel="0" collapsed="false">
      <c r="A2902" s="28" t="n">
        <v>321</v>
      </c>
      <c r="B2902" s="29" t="n">
        <v>45230</v>
      </c>
      <c r="C2902" s="28" t="n">
        <v>18000</v>
      </c>
      <c r="D2902" s="28" t="n">
        <v>0</v>
      </c>
      <c r="E2902" s="28" t="n">
        <v>0</v>
      </c>
      <c r="F2902" s="28" t="s">
        <v>345</v>
      </c>
      <c r="G2902" s="28" t="n">
        <v>0</v>
      </c>
      <c r="H2902" s="28" t="n">
        <v>0</v>
      </c>
      <c r="I2902" s="28" t="n">
        <v>0</v>
      </c>
      <c r="J2902" s="28" t="n">
        <v>326</v>
      </c>
      <c r="K2902" s="28" t="n">
        <v>2</v>
      </c>
      <c r="L2902" s="28" t="n">
        <v>1</v>
      </c>
      <c r="M2902" s="28" t="s">
        <v>145</v>
      </c>
      <c r="N2902" s="28" t="s">
        <v>142</v>
      </c>
      <c r="O2902" s="29" t="n">
        <v>45162</v>
      </c>
      <c r="P2902" s="28" t="n">
        <f aca="false">ROUNDDOWN(($B2902-$O2902)/30,0)</f>
        <v>2</v>
      </c>
      <c r="Q2902" s="28" t="str">
        <f aca="false">TEXT($B2902,"yyyy-mm")</f>
        <v>2023-10</v>
      </c>
      <c r="R2902" s="28" t="n">
        <f aca="false">IF(AND($O2902&gt;=DATE(2025,1,1),$O2902&lt;=DATE(2025,4,30)),1,0)</f>
        <v>0</v>
      </c>
    </row>
    <row r="2903" customFormat="false" ht="15" hidden="false" customHeight="false" outlineLevel="0" collapsed="false">
      <c r="A2903" s="28" t="n">
        <v>321</v>
      </c>
      <c r="B2903" s="29" t="n">
        <v>45260</v>
      </c>
      <c r="C2903" s="28" t="n">
        <v>16000</v>
      </c>
      <c r="D2903" s="28" t="n">
        <v>0</v>
      </c>
      <c r="E2903" s="28" t="n">
        <v>0</v>
      </c>
      <c r="F2903" s="28" t="s">
        <v>345</v>
      </c>
      <c r="G2903" s="28" t="n">
        <v>0</v>
      </c>
      <c r="H2903" s="28" t="n">
        <v>0</v>
      </c>
      <c r="I2903" s="28" t="n">
        <v>0</v>
      </c>
      <c r="J2903" s="28" t="n">
        <v>326</v>
      </c>
      <c r="K2903" s="28" t="n">
        <v>2</v>
      </c>
      <c r="L2903" s="28" t="n">
        <v>1</v>
      </c>
      <c r="M2903" s="28" t="s">
        <v>145</v>
      </c>
      <c r="N2903" s="28" t="s">
        <v>142</v>
      </c>
      <c r="O2903" s="29" t="n">
        <v>45162</v>
      </c>
      <c r="P2903" s="28" t="n">
        <f aca="false">ROUNDDOWN(($B2903-$O2903)/30,0)</f>
        <v>3</v>
      </c>
      <c r="Q2903" s="28" t="str">
        <f aca="false">TEXT($B2903,"yyyy-mm")</f>
        <v>2023-11</v>
      </c>
      <c r="R2903" s="28" t="n">
        <f aca="false">IF(AND($O2903&gt;=DATE(2025,1,1),$O2903&lt;=DATE(2025,4,30)),1,0)</f>
        <v>0</v>
      </c>
    </row>
    <row r="2904" customFormat="false" ht="15" hidden="false" customHeight="false" outlineLevel="0" collapsed="false">
      <c r="A2904" s="28" t="n">
        <v>321</v>
      </c>
      <c r="B2904" s="29" t="n">
        <v>45291</v>
      </c>
      <c r="C2904" s="28" t="n">
        <v>14000</v>
      </c>
      <c r="D2904" s="28" t="n">
        <v>0</v>
      </c>
      <c r="E2904" s="28" t="n">
        <v>0</v>
      </c>
      <c r="F2904" s="28" t="s">
        <v>345</v>
      </c>
      <c r="G2904" s="28" t="n">
        <v>0</v>
      </c>
      <c r="H2904" s="28" t="n">
        <v>0</v>
      </c>
      <c r="I2904" s="28" t="n">
        <v>0</v>
      </c>
      <c r="J2904" s="28" t="n">
        <v>326</v>
      </c>
      <c r="K2904" s="28" t="n">
        <v>2</v>
      </c>
      <c r="L2904" s="28" t="n">
        <v>1</v>
      </c>
      <c r="M2904" s="28" t="s">
        <v>145</v>
      </c>
      <c r="N2904" s="28" t="s">
        <v>142</v>
      </c>
      <c r="O2904" s="29" t="n">
        <v>45162</v>
      </c>
      <c r="P2904" s="28" t="n">
        <f aca="false">ROUNDDOWN(($B2904-$O2904)/30,0)</f>
        <v>4</v>
      </c>
      <c r="Q2904" s="28" t="str">
        <f aca="false">TEXT($B2904,"yyyy-mm")</f>
        <v>2023-12</v>
      </c>
      <c r="R2904" s="28" t="n">
        <f aca="false">IF(AND($O2904&gt;=DATE(2025,1,1),$O2904&lt;=DATE(2025,4,30)),1,0)</f>
        <v>0</v>
      </c>
    </row>
    <row r="2905" customFormat="false" ht="15" hidden="false" customHeight="false" outlineLevel="0" collapsed="false">
      <c r="A2905" s="28" t="n">
        <v>321</v>
      </c>
      <c r="B2905" s="29" t="n">
        <v>45322</v>
      </c>
      <c r="C2905" s="28" t="n">
        <v>12000</v>
      </c>
      <c r="D2905" s="28" t="n">
        <v>0</v>
      </c>
      <c r="E2905" s="28" t="n">
        <v>0</v>
      </c>
      <c r="F2905" s="28" t="s">
        <v>345</v>
      </c>
      <c r="G2905" s="28" t="n">
        <v>0</v>
      </c>
      <c r="H2905" s="28" t="n">
        <v>0</v>
      </c>
      <c r="I2905" s="28" t="n">
        <v>0</v>
      </c>
      <c r="J2905" s="28" t="n">
        <v>326</v>
      </c>
      <c r="K2905" s="28" t="n">
        <v>2</v>
      </c>
      <c r="L2905" s="28" t="n">
        <v>1</v>
      </c>
      <c r="M2905" s="28" t="s">
        <v>145</v>
      </c>
      <c r="N2905" s="28" t="s">
        <v>142</v>
      </c>
      <c r="O2905" s="29" t="n">
        <v>45162</v>
      </c>
      <c r="P2905" s="28" t="n">
        <f aca="false">ROUNDDOWN(($B2905-$O2905)/30,0)</f>
        <v>5</v>
      </c>
      <c r="Q2905" s="28" t="str">
        <f aca="false">TEXT($B2905,"yyyy-mm")</f>
        <v>2024-01</v>
      </c>
      <c r="R2905" s="28" t="n">
        <f aca="false">IF(AND($O2905&gt;=DATE(2025,1,1),$O2905&lt;=DATE(2025,4,30)),1,0)</f>
        <v>0</v>
      </c>
    </row>
    <row r="2906" customFormat="false" ht="15" hidden="false" customHeight="false" outlineLevel="0" collapsed="false">
      <c r="A2906" s="28" t="n">
        <v>321</v>
      </c>
      <c r="B2906" s="29" t="n">
        <v>45351</v>
      </c>
      <c r="C2906" s="28" t="n">
        <v>10000</v>
      </c>
      <c r="D2906" s="28" t="n">
        <v>0</v>
      </c>
      <c r="E2906" s="28" t="n">
        <v>0</v>
      </c>
      <c r="F2906" s="28" t="s">
        <v>345</v>
      </c>
      <c r="G2906" s="28" t="n">
        <v>0</v>
      </c>
      <c r="H2906" s="28" t="n">
        <v>0</v>
      </c>
      <c r="I2906" s="28" t="n">
        <v>0</v>
      </c>
      <c r="J2906" s="28" t="n">
        <v>326</v>
      </c>
      <c r="K2906" s="28" t="n">
        <v>2</v>
      </c>
      <c r="L2906" s="28" t="n">
        <v>1</v>
      </c>
      <c r="M2906" s="28" t="s">
        <v>145</v>
      </c>
      <c r="N2906" s="28" t="s">
        <v>142</v>
      </c>
      <c r="O2906" s="29" t="n">
        <v>45162</v>
      </c>
      <c r="P2906" s="28" t="n">
        <f aca="false">ROUNDDOWN(($B2906-$O2906)/30,0)</f>
        <v>6</v>
      </c>
      <c r="Q2906" s="28" t="str">
        <f aca="false">TEXT($B2906,"yyyy-mm")</f>
        <v>2024-02</v>
      </c>
      <c r="R2906" s="28" t="n">
        <f aca="false">IF(AND($O2906&gt;=DATE(2025,1,1),$O2906&lt;=DATE(2025,4,30)),1,0)</f>
        <v>0</v>
      </c>
    </row>
    <row r="2907" customFormat="false" ht="15" hidden="false" customHeight="false" outlineLevel="0" collapsed="false">
      <c r="A2907" s="28" t="n">
        <v>321</v>
      </c>
      <c r="B2907" s="29" t="n">
        <v>45382</v>
      </c>
      <c r="C2907" s="28" t="n">
        <v>8000</v>
      </c>
      <c r="D2907" s="28" t="n">
        <v>0</v>
      </c>
      <c r="E2907" s="28" t="n">
        <v>0</v>
      </c>
      <c r="F2907" s="28" t="s">
        <v>345</v>
      </c>
      <c r="G2907" s="28" t="n">
        <v>0</v>
      </c>
      <c r="H2907" s="28" t="n">
        <v>0</v>
      </c>
      <c r="I2907" s="28" t="n">
        <v>0</v>
      </c>
      <c r="J2907" s="28" t="n">
        <v>326</v>
      </c>
      <c r="K2907" s="28" t="n">
        <v>2</v>
      </c>
      <c r="L2907" s="28" t="n">
        <v>1</v>
      </c>
      <c r="M2907" s="28" t="s">
        <v>145</v>
      </c>
      <c r="N2907" s="28" t="s">
        <v>142</v>
      </c>
      <c r="O2907" s="29" t="n">
        <v>45162</v>
      </c>
      <c r="P2907" s="28" t="n">
        <f aca="false">ROUNDDOWN(($B2907-$O2907)/30,0)</f>
        <v>7</v>
      </c>
      <c r="Q2907" s="28" t="str">
        <f aca="false">TEXT($B2907,"yyyy-mm")</f>
        <v>2024-03</v>
      </c>
      <c r="R2907" s="28" t="n">
        <f aca="false">IF(AND($O2907&gt;=DATE(2025,1,1),$O2907&lt;=DATE(2025,4,30)),1,0)</f>
        <v>0</v>
      </c>
    </row>
    <row r="2908" customFormat="false" ht="15" hidden="false" customHeight="false" outlineLevel="0" collapsed="false">
      <c r="A2908" s="28" t="n">
        <v>321</v>
      </c>
      <c r="B2908" s="29" t="n">
        <v>45412</v>
      </c>
      <c r="C2908" s="28" t="n">
        <v>6000</v>
      </c>
      <c r="D2908" s="28" t="n">
        <v>0</v>
      </c>
      <c r="E2908" s="28" t="n">
        <v>0</v>
      </c>
      <c r="F2908" s="28" t="s">
        <v>345</v>
      </c>
      <c r="G2908" s="28" t="n">
        <v>0</v>
      </c>
      <c r="H2908" s="28" t="n">
        <v>0</v>
      </c>
      <c r="I2908" s="28" t="n">
        <v>0</v>
      </c>
      <c r="J2908" s="28" t="n">
        <v>326</v>
      </c>
      <c r="K2908" s="28" t="n">
        <v>2</v>
      </c>
      <c r="L2908" s="28" t="n">
        <v>1</v>
      </c>
      <c r="M2908" s="28" t="s">
        <v>145</v>
      </c>
      <c r="N2908" s="28" t="s">
        <v>142</v>
      </c>
      <c r="O2908" s="29" t="n">
        <v>45162</v>
      </c>
      <c r="P2908" s="28" t="n">
        <f aca="false">ROUNDDOWN(($B2908-$O2908)/30,0)</f>
        <v>8</v>
      </c>
      <c r="Q2908" s="28" t="str">
        <f aca="false">TEXT($B2908,"yyyy-mm")</f>
        <v>2024-04</v>
      </c>
      <c r="R2908" s="28" t="n">
        <f aca="false">IF(AND($O2908&gt;=DATE(2025,1,1),$O2908&lt;=DATE(2025,4,30)),1,0)</f>
        <v>0</v>
      </c>
    </row>
    <row r="2909" customFormat="false" ht="15" hidden="false" customHeight="false" outlineLevel="0" collapsed="false">
      <c r="A2909" s="28" t="n">
        <v>321</v>
      </c>
      <c r="B2909" s="29" t="n">
        <v>45443</v>
      </c>
      <c r="C2909" s="28" t="n">
        <v>4000</v>
      </c>
      <c r="D2909" s="28" t="n">
        <v>0</v>
      </c>
      <c r="E2909" s="28" t="n">
        <v>0</v>
      </c>
      <c r="F2909" s="28" t="s">
        <v>345</v>
      </c>
      <c r="G2909" s="28" t="n">
        <v>0</v>
      </c>
      <c r="H2909" s="28" t="n">
        <v>0</v>
      </c>
      <c r="I2909" s="28" t="n">
        <v>0</v>
      </c>
      <c r="J2909" s="28" t="n">
        <v>326</v>
      </c>
      <c r="K2909" s="28" t="n">
        <v>2</v>
      </c>
      <c r="L2909" s="28" t="n">
        <v>1</v>
      </c>
      <c r="M2909" s="28" t="s">
        <v>145</v>
      </c>
      <c r="N2909" s="28" t="s">
        <v>142</v>
      </c>
      <c r="O2909" s="29" t="n">
        <v>45162</v>
      </c>
      <c r="P2909" s="28" t="n">
        <f aca="false">ROUNDDOWN(($B2909-$O2909)/30,0)</f>
        <v>9</v>
      </c>
      <c r="Q2909" s="28" t="str">
        <f aca="false">TEXT($B2909,"yyyy-mm")</f>
        <v>2024-05</v>
      </c>
      <c r="R2909" s="28" t="n">
        <f aca="false">IF(AND($O2909&gt;=DATE(2025,1,1),$O2909&lt;=DATE(2025,4,30)),1,0)</f>
        <v>0</v>
      </c>
    </row>
    <row r="2910" customFormat="false" ht="15" hidden="false" customHeight="false" outlineLevel="0" collapsed="false">
      <c r="A2910" s="28" t="n">
        <v>321</v>
      </c>
      <c r="B2910" s="29" t="n">
        <v>45473</v>
      </c>
      <c r="C2910" s="28" t="n">
        <v>2000</v>
      </c>
      <c r="D2910" s="28" t="n">
        <v>0</v>
      </c>
      <c r="E2910" s="28" t="n">
        <v>0</v>
      </c>
      <c r="F2910" s="28" t="s">
        <v>345</v>
      </c>
      <c r="G2910" s="28" t="n">
        <v>0</v>
      </c>
      <c r="H2910" s="28" t="n">
        <v>0</v>
      </c>
      <c r="I2910" s="28" t="n">
        <v>0</v>
      </c>
      <c r="J2910" s="28" t="n">
        <v>326</v>
      </c>
      <c r="K2910" s="28" t="n">
        <v>2</v>
      </c>
      <c r="L2910" s="28" t="n">
        <v>1</v>
      </c>
      <c r="M2910" s="28" t="s">
        <v>145</v>
      </c>
      <c r="N2910" s="28" t="s">
        <v>142</v>
      </c>
      <c r="O2910" s="29" t="n">
        <v>45162</v>
      </c>
      <c r="P2910" s="28" t="n">
        <f aca="false">ROUNDDOWN(($B2910-$O2910)/30,0)</f>
        <v>10</v>
      </c>
      <c r="Q2910" s="28" t="str">
        <f aca="false">TEXT($B2910,"yyyy-mm")</f>
        <v>2024-06</v>
      </c>
      <c r="R2910" s="28" t="n">
        <f aca="false">IF(AND($O2910&gt;=DATE(2025,1,1),$O2910&lt;=DATE(2025,4,30)),1,0)</f>
        <v>0</v>
      </c>
    </row>
    <row r="2911" customFormat="false" ht="15" hidden="false" customHeight="false" outlineLevel="0" collapsed="false">
      <c r="A2911" s="28" t="n">
        <v>321</v>
      </c>
      <c r="B2911" s="29" t="n">
        <v>45504</v>
      </c>
      <c r="C2911" s="28" t="n">
        <v>0</v>
      </c>
      <c r="D2911" s="28" t="n">
        <v>0</v>
      </c>
      <c r="E2911" s="28" t="n">
        <v>0</v>
      </c>
      <c r="F2911" s="28" t="s">
        <v>345</v>
      </c>
      <c r="G2911" s="28" t="n">
        <v>0</v>
      </c>
      <c r="H2911" s="28" t="n">
        <v>0</v>
      </c>
      <c r="I2911" s="28" t="n">
        <v>0</v>
      </c>
      <c r="J2911" s="28" t="n">
        <v>326</v>
      </c>
      <c r="K2911" s="28" t="n">
        <v>2</v>
      </c>
      <c r="L2911" s="28" t="n">
        <v>1</v>
      </c>
      <c r="M2911" s="28" t="s">
        <v>145</v>
      </c>
      <c r="N2911" s="28" t="s">
        <v>142</v>
      </c>
      <c r="O2911" s="29" t="n">
        <v>45162</v>
      </c>
      <c r="P2911" s="28" t="n">
        <f aca="false">ROUNDDOWN(($B2911-$O2911)/30,0)</f>
        <v>11</v>
      </c>
      <c r="Q2911" s="28" t="str">
        <f aca="false">TEXT($B2911,"yyyy-mm")</f>
        <v>2024-07</v>
      </c>
      <c r="R2911" s="28" t="n">
        <f aca="false">IF(AND($O2911&gt;=DATE(2025,1,1),$O2911&lt;=DATE(2025,4,30)),1,0)</f>
        <v>0</v>
      </c>
    </row>
    <row r="2912" customFormat="false" ht="15" hidden="false" customHeight="false" outlineLevel="0" collapsed="false">
      <c r="A2912" s="28" t="n">
        <v>322</v>
      </c>
      <c r="B2912" s="29" t="n">
        <v>45808</v>
      </c>
      <c r="C2912" s="28" t="n">
        <v>8100</v>
      </c>
      <c r="D2912" s="28" t="n">
        <v>0</v>
      </c>
      <c r="E2912" s="28" t="n">
        <v>0</v>
      </c>
      <c r="F2912" s="28" t="s">
        <v>345</v>
      </c>
      <c r="G2912" s="28" t="n">
        <v>0</v>
      </c>
      <c r="H2912" s="28" t="n">
        <v>0</v>
      </c>
      <c r="I2912" s="28" t="n">
        <v>0</v>
      </c>
      <c r="J2912" s="28" t="n">
        <v>243</v>
      </c>
      <c r="K2912" s="28" t="n">
        <v>9</v>
      </c>
      <c r="L2912" s="28" t="n">
        <v>1</v>
      </c>
      <c r="M2912" s="28" t="s">
        <v>145</v>
      </c>
      <c r="N2912" s="28" t="s">
        <v>138</v>
      </c>
      <c r="O2912" s="29" t="n">
        <v>45799</v>
      </c>
      <c r="P2912" s="28" t="n">
        <f aca="false">ROUNDDOWN(($B2912-$O2912)/30,0)</f>
        <v>0</v>
      </c>
      <c r="Q2912" s="28" t="str">
        <f aca="false">TEXT($B2912,"yyyy-mm")</f>
        <v>2025-05</v>
      </c>
      <c r="R2912" s="28" t="n">
        <f aca="false">IF(AND($O2912&gt;=DATE(2025,1,1),$O2912&lt;=DATE(2025,4,30)),1,0)</f>
        <v>0</v>
      </c>
    </row>
    <row r="2913" customFormat="false" ht="15" hidden="false" customHeight="false" outlineLevel="0" collapsed="false">
      <c r="A2913" s="28" t="n">
        <v>322</v>
      </c>
      <c r="B2913" s="29" t="n">
        <v>45838</v>
      </c>
      <c r="C2913" s="28" t="n">
        <v>5400</v>
      </c>
      <c r="D2913" s="28" t="n">
        <v>0</v>
      </c>
      <c r="E2913" s="28" t="n">
        <v>0</v>
      </c>
      <c r="F2913" s="28" t="s">
        <v>345</v>
      </c>
      <c r="G2913" s="28" t="n">
        <v>0</v>
      </c>
      <c r="H2913" s="28" t="n">
        <v>0</v>
      </c>
      <c r="I2913" s="28" t="n">
        <v>0</v>
      </c>
      <c r="J2913" s="28" t="n">
        <v>243</v>
      </c>
      <c r="K2913" s="28" t="n">
        <v>9</v>
      </c>
      <c r="L2913" s="28" t="n">
        <v>1</v>
      </c>
      <c r="M2913" s="28" t="s">
        <v>145</v>
      </c>
      <c r="N2913" s="28" t="s">
        <v>138</v>
      </c>
      <c r="O2913" s="29" t="n">
        <v>45799</v>
      </c>
      <c r="P2913" s="28" t="n">
        <f aca="false">ROUNDDOWN(($B2913-$O2913)/30,0)</f>
        <v>1</v>
      </c>
      <c r="Q2913" s="28" t="str">
        <f aca="false">TEXT($B2913,"yyyy-mm")</f>
        <v>2025-06</v>
      </c>
      <c r="R2913" s="28" t="n">
        <f aca="false">IF(AND($O2913&gt;=DATE(2025,1,1),$O2913&lt;=DATE(2025,4,30)),1,0)</f>
        <v>0</v>
      </c>
    </row>
    <row r="2914" customFormat="false" ht="15" hidden="false" customHeight="false" outlineLevel="0" collapsed="false">
      <c r="A2914" s="28" t="n">
        <v>322</v>
      </c>
      <c r="B2914" s="29" t="n">
        <v>45869</v>
      </c>
      <c r="C2914" s="28" t="n">
        <v>2700</v>
      </c>
      <c r="D2914" s="28" t="n">
        <v>0</v>
      </c>
      <c r="E2914" s="28" t="n">
        <v>0</v>
      </c>
      <c r="F2914" s="28" t="s">
        <v>345</v>
      </c>
      <c r="G2914" s="28" t="n">
        <v>0</v>
      </c>
      <c r="H2914" s="28" t="n">
        <v>0</v>
      </c>
      <c r="I2914" s="28" t="n">
        <v>0</v>
      </c>
      <c r="J2914" s="28" t="n">
        <v>243</v>
      </c>
      <c r="K2914" s="28" t="n">
        <v>9</v>
      </c>
      <c r="L2914" s="28" t="n">
        <v>1</v>
      </c>
      <c r="M2914" s="28" t="s">
        <v>145</v>
      </c>
      <c r="N2914" s="28" t="s">
        <v>138</v>
      </c>
      <c r="O2914" s="29" t="n">
        <v>45799</v>
      </c>
      <c r="P2914" s="28" t="n">
        <f aca="false">ROUNDDOWN(($B2914-$O2914)/30,0)</f>
        <v>2</v>
      </c>
      <c r="Q2914" s="28" t="str">
        <f aca="false">TEXT($B2914,"yyyy-mm")</f>
        <v>2025-07</v>
      </c>
      <c r="R2914" s="28" t="n">
        <f aca="false">IF(AND($O2914&gt;=DATE(2025,1,1),$O2914&lt;=DATE(2025,4,30)),1,0)</f>
        <v>0</v>
      </c>
    </row>
    <row r="2915" customFormat="false" ht="15" hidden="false" customHeight="false" outlineLevel="0" collapsed="false">
      <c r="A2915" s="28" t="n">
        <v>322</v>
      </c>
      <c r="B2915" s="29" t="n">
        <v>45900</v>
      </c>
      <c r="C2915" s="28" t="n">
        <v>0</v>
      </c>
      <c r="D2915" s="28" t="n">
        <v>0</v>
      </c>
      <c r="E2915" s="28" t="n">
        <v>0</v>
      </c>
      <c r="F2915" s="28" t="s">
        <v>345</v>
      </c>
      <c r="G2915" s="28" t="n">
        <v>0</v>
      </c>
      <c r="H2915" s="28" t="n">
        <v>0</v>
      </c>
      <c r="I2915" s="28" t="n">
        <v>0</v>
      </c>
      <c r="J2915" s="28" t="n">
        <v>243</v>
      </c>
      <c r="K2915" s="28" t="n">
        <v>9</v>
      </c>
      <c r="L2915" s="28" t="n">
        <v>1</v>
      </c>
      <c r="M2915" s="28" t="s">
        <v>145</v>
      </c>
      <c r="N2915" s="28" t="s">
        <v>138</v>
      </c>
      <c r="O2915" s="29" t="n">
        <v>45799</v>
      </c>
      <c r="P2915" s="28" t="n">
        <f aca="false">ROUNDDOWN(($B2915-$O2915)/30,0)</f>
        <v>3</v>
      </c>
      <c r="Q2915" s="28" t="str">
        <f aca="false">TEXT($B2915,"yyyy-mm")</f>
        <v>2025-08</v>
      </c>
      <c r="R2915" s="28" t="n">
        <f aca="false">IF(AND($O2915&gt;=DATE(2025,1,1),$O2915&lt;=DATE(2025,4,30)),1,0)</f>
        <v>0</v>
      </c>
    </row>
    <row r="2916" customFormat="false" ht="15" hidden="false" customHeight="false" outlineLevel="0" collapsed="false">
      <c r="A2916" s="28" t="n">
        <v>323</v>
      </c>
      <c r="B2916" s="29" t="n">
        <v>46142</v>
      </c>
      <c r="C2916" s="28" t="n">
        <v>53000</v>
      </c>
      <c r="D2916" s="28" t="n">
        <v>0</v>
      </c>
      <c r="E2916" s="28" t="n">
        <v>0</v>
      </c>
      <c r="F2916" s="28" t="s">
        <v>345</v>
      </c>
      <c r="G2916" s="28" t="n">
        <v>0</v>
      </c>
      <c r="H2916" s="28" t="n">
        <v>0</v>
      </c>
      <c r="I2916" s="28" t="n">
        <v>0</v>
      </c>
      <c r="J2916" s="28" t="n">
        <v>205</v>
      </c>
      <c r="K2916" s="28" t="n">
        <v>5</v>
      </c>
      <c r="L2916" s="28" t="n">
        <v>2</v>
      </c>
      <c r="M2916" s="28" t="s">
        <v>147</v>
      </c>
      <c r="N2916" s="28" t="s">
        <v>138</v>
      </c>
      <c r="O2916" s="29" t="n">
        <v>46117</v>
      </c>
      <c r="P2916" s="28" t="n">
        <f aca="false">ROUNDDOWN(($B2916-$O2916)/30,0)</f>
        <v>0</v>
      </c>
      <c r="Q2916" s="28" t="str">
        <f aca="false">TEXT($B2916,"yyyy-mm")</f>
        <v>2026-04</v>
      </c>
      <c r="R2916" s="28" t="n">
        <f aca="false">IF(AND($O2916&gt;=DATE(2025,1,1),$O2916&lt;=DATE(2025,4,30)),1,0)</f>
        <v>0</v>
      </c>
    </row>
    <row r="2917" customFormat="false" ht="15" hidden="false" customHeight="false" outlineLevel="0" collapsed="false">
      <c r="A2917" s="28" t="n">
        <v>323</v>
      </c>
      <c r="B2917" s="29" t="n">
        <v>46173</v>
      </c>
      <c r="C2917" s="28" t="n">
        <v>39750</v>
      </c>
      <c r="D2917" s="28" t="n">
        <v>0</v>
      </c>
      <c r="E2917" s="28" t="n">
        <v>0</v>
      </c>
      <c r="F2917" s="28" t="s">
        <v>345</v>
      </c>
      <c r="G2917" s="28" t="n">
        <v>0</v>
      </c>
      <c r="H2917" s="28" t="n">
        <v>0</v>
      </c>
      <c r="I2917" s="28" t="n">
        <v>0</v>
      </c>
      <c r="J2917" s="28" t="n">
        <v>205</v>
      </c>
      <c r="K2917" s="28" t="n">
        <v>5</v>
      </c>
      <c r="L2917" s="28" t="n">
        <v>2</v>
      </c>
      <c r="M2917" s="28" t="s">
        <v>147</v>
      </c>
      <c r="N2917" s="28" t="s">
        <v>138</v>
      </c>
      <c r="O2917" s="29" t="n">
        <v>46117</v>
      </c>
      <c r="P2917" s="28" t="n">
        <f aca="false">ROUNDDOWN(($B2917-$O2917)/30,0)</f>
        <v>1</v>
      </c>
      <c r="Q2917" s="28" t="str">
        <f aca="false">TEXT($B2917,"yyyy-mm")</f>
        <v>2026-05</v>
      </c>
      <c r="R2917" s="28" t="n">
        <f aca="false">IF(AND($O2917&gt;=DATE(2025,1,1),$O2917&lt;=DATE(2025,4,30)),1,0)</f>
        <v>0</v>
      </c>
    </row>
    <row r="2918" customFormat="false" ht="15" hidden="false" customHeight="false" outlineLevel="0" collapsed="false">
      <c r="A2918" s="28" t="n">
        <v>323</v>
      </c>
      <c r="B2918" s="29" t="n">
        <v>46203</v>
      </c>
      <c r="C2918" s="28" t="n">
        <v>26500</v>
      </c>
      <c r="D2918" s="28" t="n">
        <v>0</v>
      </c>
      <c r="E2918" s="28" t="n">
        <v>0</v>
      </c>
      <c r="F2918" s="28" t="s">
        <v>345</v>
      </c>
      <c r="G2918" s="28" t="n">
        <v>0</v>
      </c>
      <c r="H2918" s="28" t="n">
        <v>0</v>
      </c>
      <c r="I2918" s="28" t="n">
        <v>0</v>
      </c>
      <c r="J2918" s="28" t="n">
        <v>205</v>
      </c>
      <c r="K2918" s="28" t="n">
        <v>5</v>
      </c>
      <c r="L2918" s="28" t="n">
        <v>2</v>
      </c>
      <c r="M2918" s="28" t="s">
        <v>147</v>
      </c>
      <c r="N2918" s="28" t="s">
        <v>138</v>
      </c>
      <c r="O2918" s="29" t="n">
        <v>46117</v>
      </c>
      <c r="P2918" s="28" t="n">
        <f aca="false">ROUNDDOWN(($B2918-$O2918)/30,0)</f>
        <v>2</v>
      </c>
      <c r="Q2918" s="28" t="str">
        <f aca="false">TEXT($B2918,"yyyy-mm")</f>
        <v>2026-06</v>
      </c>
      <c r="R2918" s="28" t="n">
        <f aca="false">IF(AND($O2918&gt;=DATE(2025,1,1),$O2918&lt;=DATE(2025,4,30)),1,0)</f>
        <v>0</v>
      </c>
    </row>
    <row r="2919" customFormat="false" ht="15" hidden="false" customHeight="false" outlineLevel="0" collapsed="false">
      <c r="A2919" s="28" t="n">
        <v>323</v>
      </c>
      <c r="B2919" s="29" t="n">
        <v>46234</v>
      </c>
      <c r="C2919" s="28" t="n">
        <v>21998.53</v>
      </c>
      <c r="D2919" s="28" t="n">
        <v>8748.53</v>
      </c>
      <c r="E2919" s="28" t="n">
        <v>26</v>
      </c>
      <c r="F2919" s="28" t="s">
        <v>346</v>
      </c>
      <c r="G2919" s="28" t="n">
        <v>0</v>
      </c>
      <c r="H2919" s="28" t="n">
        <v>0</v>
      </c>
      <c r="I2919" s="28" t="n">
        <v>0</v>
      </c>
      <c r="J2919" s="28" t="n">
        <v>205</v>
      </c>
      <c r="K2919" s="28" t="n">
        <v>5</v>
      </c>
      <c r="L2919" s="28" t="n">
        <v>2</v>
      </c>
      <c r="M2919" s="28" t="s">
        <v>147</v>
      </c>
      <c r="N2919" s="28" t="s">
        <v>138</v>
      </c>
      <c r="O2919" s="29" t="n">
        <v>46117</v>
      </c>
      <c r="P2919" s="28" t="n">
        <f aca="false">ROUNDDOWN(($B2919-$O2919)/30,0)</f>
        <v>3</v>
      </c>
      <c r="Q2919" s="28" t="str">
        <f aca="false">TEXT($B2919,"yyyy-mm")</f>
        <v>2026-07</v>
      </c>
      <c r="R2919" s="28" t="n">
        <f aca="false">IF(AND($O2919&gt;=DATE(2025,1,1),$O2919&lt;=DATE(2025,4,30)),1,0)</f>
        <v>0</v>
      </c>
    </row>
    <row r="2920" customFormat="false" ht="15" hidden="false" customHeight="false" outlineLevel="0" collapsed="false">
      <c r="A2920" s="28" t="n">
        <v>323</v>
      </c>
      <c r="B2920" s="29" t="n">
        <v>46265</v>
      </c>
      <c r="C2920" s="28" t="n">
        <v>21998.53</v>
      </c>
      <c r="D2920" s="28" t="n">
        <v>21998.53</v>
      </c>
      <c r="E2920" s="28" t="n">
        <v>57</v>
      </c>
      <c r="F2920" s="28" t="s">
        <v>347</v>
      </c>
      <c r="G2920" s="28" t="n">
        <v>1</v>
      </c>
      <c r="H2920" s="28" t="n">
        <v>0</v>
      </c>
      <c r="I2920" s="28" t="n">
        <v>0</v>
      </c>
      <c r="J2920" s="28" t="n">
        <v>205</v>
      </c>
      <c r="K2920" s="28" t="n">
        <v>5</v>
      </c>
      <c r="L2920" s="28" t="n">
        <v>2</v>
      </c>
      <c r="M2920" s="28" t="s">
        <v>147</v>
      </c>
      <c r="N2920" s="28" t="s">
        <v>138</v>
      </c>
      <c r="O2920" s="29" t="n">
        <v>46117</v>
      </c>
      <c r="P2920" s="28" t="n">
        <f aca="false">ROUNDDOWN(($B2920-$O2920)/30,0)</f>
        <v>4</v>
      </c>
      <c r="Q2920" s="28" t="str">
        <f aca="false">TEXT($B2920,"yyyy-mm")</f>
        <v>2026-08</v>
      </c>
      <c r="R2920" s="28" t="n">
        <f aca="false">IF(AND($O2920&gt;=DATE(2025,1,1),$O2920&lt;=DATE(2025,4,30)),1,0)</f>
        <v>0</v>
      </c>
    </row>
    <row r="2921" customFormat="false" ht="15" hidden="false" customHeight="false" outlineLevel="0" collapsed="false">
      <c r="A2921" s="28" t="n">
        <v>324</v>
      </c>
      <c r="B2921" s="29" t="n">
        <v>45046</v>
      </c>
      <c r="C2921" s="28" t="n">
        <v>16100</v>
      </c>
      <c r="D2921" s="28" t="n">
        <v>0</v>
      </c>
      <c r="E2921" s="28" t="n">
        <v>0</v>
      </c>
      <c r="F2921" s="28" t="s">
        <v>345</v>
      </c>
      <c r="G2921" s="28" t="n">
        <v>0</v>
      </c>
      <c r="H2921" s="28" t="n">
        <v>0</v>
      </c>
      <c r="I2921" s="28" t="n">
        <v>0</v>
      </c>
      <c r="J2921" s="28" t="n">
        <v>167</v>
      </c>
      <c r="K2921" s="28" t="n">
        <v>8</v>
      </c>
      <c r="L2921" s="28" t="n">
        <v>2</v>
      </c>
      <c r="M2921" s="28" t="s">
        <v>147</v>
      </c>
      <c r="N2921" s="28" t="s">
        <v>139</v>
      </c>
      <c r="O2921" s="29" t="n">
        <v>45040</v>
      </c>
      <c r="P2921" s="28" t="n">
        <f aca="false">ROUNDDOWN(($B2921-$O2921)/30,0)</f>
        <v>0</v>
      </c>
      <c r="Q2921" s="28" t="str">
        <f aca="false">TEXT($B2921,"yyyy-mm")</f>
        <v>2023-04</v>
      </c>
      <c r="R2921" s="28" t="n">
        <f aca="false">IF(AND($O2921&gt;=DATE(2025,1,1),$O2921&lt;=DATE(2025,4,30)),1,0)</f>
        <v>0</v>
      </c>
    </row>
    <row r="2922" customFormat="false" ht="15" hidden="false" customHeight="false" outlineLevel="0" collapsed="false">
      <c r="A2922" s="28" t="n">
        <v>324</v>
      </c>
      <c r="B2922" s="29" t="n">
        <v>45077</v>
      </c>
      <c r="C2922" s="28" t="n">
        <v>13800</v>
      </c>
      <c r="D2922" s="28" t="n">
        <v>0</v>
      </c>
      <c r="E2922" s="28" t="n">
        <v>0</v>
      </c>
      <c r="F2922" s="28" t="s">
        <v>345</v>
      </c>
      <c r="G2922" s="28" t="n">
        <v>0</v>
      </c>
      <c r="H2922" s="28" t="n">
        <v>0</v>
      </c>
      <c r="I2922" s="28" t="n">
        <v>0</v>
      </c>
      <c r="J2922" s="28" t="n">
        <v>167</v>
      </c>
      <c r="K2922" s="28" t="n">
        <v>8</v>
      </c>
      <c r="L2922" s="28" t="n">
        <v>2</v>
      </c>
      <c r="M2922" s="28" t="s">
        <v>147</v>
      </c>
      <c r="N2922" s="28" t="s">
        <v>139</v>
      </c>
      <c r="O2922" s="29" t="n">
        <v>45040</v>
      </c>
      <c r="P2922" s="28" t="n">
        <f aca="false">ROUNDDOWN(($B2922-$O2922)/30,0)</f>
        <v>1</v>
      </c>
      <c r="Q2922" s="28" t="str">
        <f aca="false">TEXT($B2922,"yyyy-mm")</f>
        <v>2023-05</v>
      </c>
      <c r="R2922" s="28" t="n">
        <f aca="false">IF(AND($O2922&gt;=DATE(2025,1,1),$O2922&lt;=DATE(2025,4,30)),1,0)</f>
        <v>0</v>
      </c>
    </row>
    <row r="2923" customFormat="false" ht="15" hidden="false" customHeight="false" outlineLevel="0" collapsed="false">
      <c r="A2923" s="28" t="n">
        <v>324</v>
      </c>
      <c r="B2923" s="29" t="n">
        <v>45107</v>
      </c>
      <c r="C2923" s="28" t="n">
        <v>11500</v>
      </c>
      <c r="D2923" s="28" t="n">
        <v>0</v>
      </c>
      <c r="E2923" s="28" t="n">
        <v>0</v>
      </c>
      <c r="F2923" s="28" t="s">
        <v>345</v>
      </c>
      <c r="G2923" s="28" t="n">
        <v>0</v>
      </c>
      <c r="H2923" s="28" t="n">
        <v>0</v>
      </c>
      <c r="I2923" s="28" t="n">
        <v>0</v>
      </c>
      <c r="J2923" s="28" t="n">
        <v>167</v>
      </c>
      <c r="K2923" s="28" t="n">
        <v>8</v>
      </c>
      <c r="L2923" s="28" t="n">
        <v>2</v>
      </c>
      <c r="M2923" s="28" t="s">
        <v>147</v>
      </c>
      <c r="N2923" s="28" t="s">
        <v>139</v>
      </c>
      <c r="O2923" s="29" t="n">
        <v>45040</v>
      </c>
      <c r="P2923" s="28" t="n">
        <f aca="false">ROUNDDOWN(($B2923-$O2923)/30,0)</f>
        <v>2</v>
      </c>
      <c r="Q2923" s="28" t="str">
        <f aca="false">TEXT($B2923,"yyyy-mm")</f>
        <v>2023-06</v>
      </c>
      <c r="R2923" s="28" t="n">
        <f aca="false">IF(AND($O2923&gt;=DATE(2025,1,1),$O2923&lt;=DATE(2025,4,30)),1,0)</f>
        <v>0</v>
      </c>
    </row>
    <row r="2924" customFormat="false" ht="15" hidden="false" customHeight="false" outlineLevel="0" collapsed="false">
      <c r="A2924" s="28" t="n">
        <v>324</v>
      </c>
      <c r="B2924" s="29" t="n">
        <v>45138</v>
      </c>
      <c r="C2924" s="28" t="n">
        <v>9200</v>
      </c>
      <c r="D2924" s="28" t="n">
        <v>0</v>
      </c>
      <c r="E2924" s="28" t="n">
        <v>0</v>
      </c>
      <c r="F2924" s="28" t="s">
        <v>345</v>
      </c>
      <c r="G2924" s="28" t="n">
        <v>0</v>
      </c>
      <c r="H2924" s="28" t="n">
        <v>0</v>
      </c>
      <c r="I2924" s="28" t="n">
        <v>0</v>
      </c>
      <c r="J2924" s="28" t="n">
        <v>167</v>
      </c>
      <c r="K2924" s="28" t="n">
        <v>8</v>
      </c>
      <c r="L2924" s="28" t="n">
        <v>2</v>
      </c>
      <c r="M2924" s="28" t="s">
        <v>147</v>
      </c>
      <c r="N2924" s="28" t="s">
        <v>139</v>
      </c>
      <c r="O2924" s="29" t="n">
        <v>45040</v>
      </c>
      <c r="P2924" s="28" t="n">
        <f aca="false">ROUNDDOWN(($B2924-$O2924)/30,0)</f>
        <v>3</v>
      </c>
      <c r="Q2924" s="28" t="str">
        <f aca="false">TEXT($B2924,"yyyy-mm")</f>
        <v>2023-07</v>
      </c>
      <c r="R2924" s="28" t="n">
        <f aca="false">IF(AND($O2924&gt;=DATE(2025,1,1),$O2924&lt;=DATE(2025,4,30)),1,0)</f>
        <v>0</v>
      </c>
    </row>
    <row r="2925" customFormat="false" ht="15" hidden="false" customHeight="false" outlineLevel="0" collapsed="false">
      <c r="A2925" s="28" t="n">
        <v>324</v>
      </c>
      <c r="B2925" s="29" t="n">
        <v>45169</v>
      </c>
      <c r="C2925" s="28" t="n">
        <v>6900</v>
      </c>
      <c r="D2925" s="28" t="n">
        <v>0</v>
      </c>
      <c r="E2925" s="28" t="n">
        <v>0</v>
      </c>
      <c r="F2925" s="28" t="s">
        <v>345</v>
      </c>
      <c r="G2925" s="28" t="n">
        <v>0</v>
      </c>
      <c r="H2925" s="28" t="n">
        <v>0</v>
      </c>
      <c r="I2925" s="28" t="n">
        <v>0</v>
      </c>
      <c r="J2925" s="28" t="n">
        <v>167</v>
      </c>
      <c r="K2925" s="28" t="n">
        <v>8</v>
      </c>
      <c r="L2925" s="28" t="n">
        <v>2</v>
      </c>
      <c r="M2925" s="28" t="s">
        <v>147</v>
      </c>
      <c r="N2925" s="28" t="s">
        <v>139</v>
      </c>
      <c r="O2925" s="29" t="n">
        <v>45040</v>
      </c>
      <c r="P2925" s="28" t="n">
        <f aca="false">ROUNDDOWN(($B2925-$O2925)/30,0)</f>
        <v>4</v>
      </c>
      <c r="Q2925" s="28" t="str">
        <f aca="false">TEXT($B2925,"yyyy-mm")</f>
        <v>2023-08</v>
      </c>
      <c r="R2925" s="28" t="n">
        <f aca="false">IF(AND($O2925&gt;=DATE(2025,1,1),$O2925&lt;=DATE(2025,4,30)),1,0)</f>
        <v>0</v>
      </c>
    </row>
    <row r="2926" customFormat="false" ht="15" hidden="false" customHeight="false" outlineLevel="0" collapsed="false">
      <c r="A2926" s="28" t="n">
        <v>324</v>
      </c>
      <c r="B2926" s="29" t="n">
        <v>45199</v>
      </c>
      <c r="C2926" s="28" t="n">
        <v>4600</v>
      </c>
      <c r="D2926" s="28" t="n">
        <v>0</v>
      </c>
      <c r="E2926" s="28" t="n">
        <v>0</v>
      </c>
      <c r="F2926" s="28" t="s">
        <v>345</v>
      </c>
      <c r="G2926" s="28" t="n">
        <v>0</v>
      </c>
      <c r="H2926" s="28" t="n">
        <v>0</v>
      </c>
      <c r="I2926" s="28" t="n">
        <v>0</v>
      </c>
      <c r="J2926" s="28" t="n">
        <v>167</v>
      </c>
      <c r="K2926" s="28" t="n">
        <v>8</v>
      </c>
      <c r="L2926" s="28" t="n">
        <v>2</v>
      </c>
      <c r="M2926" s="28" t="s">
        <v>147</v>
      </c>
      <c r="N2926" s="28" t="s">
        <v>139</v>
      </c>
      <c r="O2926" s="29" t="n">
        <v>45040</v>
      </c>
      <c r="P2926" s="28" t="n">
        <f aca="false">ROUNDDOWN(($B2926-$O2926)/30,0)</f>
        <v>5</v>
      </c>
      <c r="Q2926" s="28" t="str">
        <f aca="false">TEXT($B2926,"yyyy-mm")</f>
        <v>2023-09</v>
      </c>
      <c r="R2926" s="28" t="n">
        <f aca="false">IF(AND($O2926&gt;=DATE(2025,1,1),$O2926&lt;=DATE(2025,4,30)),1,0)</f>
        <v>0</v>
      </c>
    </row>
    <row r="2927" customFormat="false" ht="15" hidden="false" customHeight="false" outlineLevel="0" collapsed="false">
      <c r="A2927" s="28" t="n">
        <v>324</v>
      </c>
      <c r="B2927" s="29" t="n">
        <v>45230</v>
      </c>
      <c r="C2927" s="28" t="n">
        <v>2300</v>
      </c>
      <c r="D2927" s="28" t="n">
        <v>0</v>
      </c>
      <c r="E2927" s="28" t="n">
        <v>0</v>
      </c>
      <c r="F2927" s="28" t="s">
        <v>345</v>
      </c>
      <c r="G2927" s="28" t="n">
        <v>0</v>
      </c>
      <c r="H2927" s="28" t="n">
        <v>0</v>
      </c>
      <c r="I2927" s="28" t="n">
        <v>0</v>
      </c>
      <c r="J2927" s="28" t="n">
        <v>167</v>
      </c>
      <c r="K2927" s="28" t="n">
        <v>8</v>
      </c>
      <c r="L2927" s="28" t="n">
        <v>2</v>
      </c>
      <c r="M2927" s="28" t="s">
        <v>147</v>
      </c>
      <c r="N2927" s="28" t="s">
        <v>139</v>
      </c>
      <c r="O2927" s="29" t="n">
        <v>45040</v>
      </c>
      <c r="P2927" s="28" t="n">
        <f aca="false">ROUNDDOWN(($B2927-$O2927)/30,0)</f>
        <v>6</v>
      </c>
      <c r="Q2927" s="28" t="str">
        <f aca="false">TEXT($B2927,"yyyy-mm")</f>
        <v>2023-10</v>
      </c>
      <c r="R2927" s="28" t="n">
        <f aca="false">IF(AND($O2927&gt;=DATE(2025,1,1),$O2927&lt;=DATE(2025,4,30)),1,0)</f>
        <v>0</v>
      </c>
    </row>
    <row r="2928" customFormat="false" ht="15" hidden="false" customHeight="false" outlineLevel="0" collapsed="false">
      <c r="A2928" s="28" t="n">
        <v>324</v>
      </c>
      <c r="B2928" s="29" t="n">
        <v>45260</v>
      </c>
      <c r="C2928" s="28" t="n">
        <v>0</v>
      </c>
      <c r="D2928" s="28" t="n">
        <v>0</v>
      </c>
      <c r="E2928" s="28" t="n">
        <v>0</v>
      </c>
      <c r="F2928" s="28" t="s">
        <v>345</v>
      </c>
      <c r="G2928" s="28" t="n">
        <v>0</v>
      </c>
      <c r="H2928" s="28" t="n">
        <v>0</v>
      </c>
      <c r="I2928" s="28" t="n">
        <v>0</v>
      </c>
      <c r="J2928" s="28" t="n">
        <v>167</v>
      </c>
      <c r="K2928" s="28" t="n">
        <v>8</v>
      </c>
      <c r="L2928" s="28" t="n">
        <v>2</v>
      </c>
      <c r="M2928" s="28" t="s">
        <v>147</v>
      </c>
      <c r="N2928" s="28" t="s">
        <v>139</v>
      </c>
      <c r="O2928" s="29" t="n">
        <v>45040</v>
      </c>
      <c r="P2928" s="28" t="n">
        <f aca="false">ROUNDDOWN(($B2928-$O2928)/30,0)</f>
        <v>7</v>
      </c>
      <c r="Q2928" s="28" t="str">
        <f aca="false">TEXT($B2928,"yyyy-mm")</f>
        <v>2023-11</v>
      </c>
      <c r="R2928" s="28" t="n">
        <f aca="false">IF(AND($O2928&gt;=DATE(2025,1,1),$O2928&lt;=DATE(2025,4,30)),1,0)</f>
        <v>0</v>
      </c>
    </row>
    <row r="2929" customFormat="false" ht="15" hidden="false" customHeight="false" outlineLevel="0" collapsed="false">
      <c r="A2929" s="28" t="n">
        <v>325</v>
      </c>
      <c r="B2929" s="29" t="n">
        <v>44985</v>
      </c>
      <c r="C2929" s="28" t="n">
        <v>30000</v>
      </c>
      <c r="D2929" s="28" t="n">
        <v>0</v>
      </c>
      <c r="E2929" s="28" t="n">
        <v>0</v>
      </c>
      <c r="F2929" s="28" t="s">
        <v>345</v>
      </c>
      <c r="G2929" s="28" t="n">
        <v>0</v>
      </c>
      <c r="H2929" s="28" t="n">
        <v>0</v>
      </c>
      <c r="I2929" s="28" t="n">
        <v>0</v>
      </c>
      <c r="J2929" s="28" t="n">
        <v>198</v>
      </c>
      <c r="K2929" s="28" t="n">
        <v>4</v>
      </c>
      <c r="L2929" s="28" t="n">
        <v>1</v>
      </c>
      <c r="M2929" s="28" t="s">
        <v>145</v>
      </c>
      <c r="N2929" s="28" t="s">
        <v>138</v>
      </c>
      <c r="O2929" s="29" t="n">
        <v>44961</v>
      </c>
      <c r="P2929" s="28" t="n">
        <f aca="false">ROUNDDOWN(($B2929-$O2929)/30,0)</f>
        <v>0</v>
      </c>
      <c r="Q2929" s="28" t="str">
        <f aca="false">TEXT($B2929,"yyyy-mm")</f>
        <v>2023-02</v>
      </c>
      <c r="R2929" s="28" t="n">
        <f aca="false">IF(AND($O2929&gt;=DATE(2025,1,1),$O2929&lt;=DATE(2025,4,30)),1,0)</f>
        <v>0</v>
      </c>
    </row>
    <row r="2930" customFormat="false" ht="15" hidden="false" customHeight="false" outlineLevel="0" collapsed="false">
      <c r="A2930" s="28" t="n">
        <v>325</v>
      </c>
      <c r="B2930" s="29" t="n">
        <v>45016</v>
      </c>
      <c r="C2930" s="28" t="n">
        <v>28800</v>
      </c>
      <c r="D2930" s="28" t="n">
        <v>0</v>
      </c>
      <c r="E2930" s="28" t="n">
        <v>0</v>
      </c>
      <c r="F2930" s="28" t="s">
        <v>345</v>
      </c>
      <c r="G2930" s="28" t="n">
        <v>0</v>
      </c>
      <c r="H2930" s="28" t="n">
        <v>0</v>
      </c>
      <c r="I2930" s="28" t="n">
        <v>0</v>
      </c>
      <c r="J2930" s="28" t="n">
        <v>198</v>
      </c>
      <c r="K2930" s="28" t="n">
        <v>4</v>
      </c>
      <c r="L2930" s="28" t="n">
        <v>1</v>
      </c>
      <c r="M2930" s="28" t="s">
        <v>145</v>
      </c>
      <c r="N2930" s="28" t="s">
        <v>138</v>
      </c>
      <c r="O2930" s="29" t="n">
        <v>44961</v>
      </c>
      <c r="P2930" s="28" t="n">
        <f aca="false">ROUNDDOWN(($B2930-$O2930)/30,0)</f>
        <v>1</v>
      </c>
      <c r="Q2930" s="28" t="str">
        <f aca="false">TEXT($B2930,"yyyy-mm")</f>
        <v>2023-03</v>
      </c>
      <c r="R2930" s="28" t="n">
        <f aca="false">IF(AND($O2930&gt;=DATE(2025,1,1),$O2930&lt;=DATE(2025,4,30)),1,0)</f>
        <v>0</v>
      </c>
    </row>
    <row r="2931" customFormat="false" ht="15" hidden="false" customHeight="false" outlineLevel="0" collapsed="false">
      <c r="A2931" s="28" t="n">
        <v>325</v>
      </c>
      <c r="B2931" s="29" t="n">
        <v>45046</v>
      </c>
      <c r="C2931" s="28" t="n">
        <v>27600</v>
      </c>
      <c r="D2931" s="28" t="n">
        <v>0</v>
      </c>
      <c r="E2931" s="28" t="n">
        <v>0</v>
      </c>
      <c r="F2931" s="28" t="s">
        <v>345</v>
      </c>
      <c r="G2931" s="28" t="n">
        <v>0</v>
      </c>
      <c r="H2931" s="28" t="n">
        <v>0</v>
      </c>
      <c r="I2931" s="28" t="n">
        <v>0</v>
      </c>
      <c r="J2931" s="28" t="n">
        <v>198</v>
      </c>
      <c r="K2931" s="28" t="n">
        <v>4</v>
      </c>
      <c r="L2931" s="28" t="n">
        <v>1</v>
      </c>
      <c r="M2931" s="28" t="s">
        <v>145</v>
      </c>
      <c r="N2931" s="28" t="s">
        <v>138</v>
      </c>
      <c r="O2931" s="29" t="n">
        <v>44961</v>
      </c>
      <c r="P2931" s="28" t="n">
        <f aca="false">ROUNDDOWN(($B2931-$O2931)/30,0)</f>
        <v>2</v>
      </c>
      <c r="Q2931" s="28" t="str">
        <f aca="false">TEXT($B2931,"yyyy-mm")</f>
        <v>2023-04</v>
      </c>
      <c r="R2931" s="28" t="n">
        <f aca="false">IF(AND($O2931&gt;=DATE(2025,1,1),$O2931&lt;=DATE(2025,4,30)),1,0)</f>
        <v>0</v>
      </c>
    </row>
    <row r="2932" customFormat="false" ht="15" hidden="false" customHeight="false" outlineLevel="0" collapsed="false">
      <c r="A2932" s="28" t="n">
        <v>325</v>
      </c>
      <c r="B2932" s="29" t="n">
        <v>45077</v>
      </c>
      <c r="C2932" s="28" t="n">
        <v>26400</v>
      </c>
      <c r="D2932" s="28" t="n">
        <v>0</v>
      </c>
      <c r="E2932" s="28" t="n">
        <v>0</v>
      </c>
      <c r="F2932" s="28" t="s">
        <v>345</v>
      </c>
      <c r="G2932" s="28" t="n">
        <v>0</v>
      </c>
      <c r="H2932" s="28" t="n">
        <v>0</v>
      </c>
      <c r="I2932" s="28" t="n">
        <v>0</v>
      </c>
      <c r="J2932" s="28" t="n">
        <v>198</v>
      </c>
      <c r="K2932" s="28" t="n">
        <v>4</v>
      </c>
      <c r="L2932" s="28" t="n">
        <v>1</v>
      </c>
      <c r="M2932" s="28" t="s">
        <v>145</v>
      </c>
      <c r="N2932" s="28" t="s">
        <v>138</v>
      </c>
      <c r="O2932" s="29" t="n">
        <v>44961</v>
      </c>
      <c r="P2932" s="28" t="n">
        <f aca="false">ROUNDDOWN(($B2932-$O2932)/30,0)</f>
        <v>3</v>
      </c>
      <c r="Q2932" s="28" t="str">
        <f aca="false">TEXT($B2932,"yyyy-mm")</f>
        <v>2023-05</v>
      </c>
      <c r="R2932" s="28" t="n">
        <f aca="false">IF(AND($O2932&gt;=DATE(2025,1,1),$O2932&lt;=DATE(2025,4,30)),1,0)</f>
        <v>0</v>
      </c>
    </row>
    <row r="2933" customFormat="false" ht="15" hidden="false" customHeight="false" outlineLevel="0" collapsed="false">
      <c r="A2933" s="28" t="n">
        <v>325</v>
      </c>
      <c r="B2933" s="29" t="n">
        <v>45107</v>
      </c>
      <c r="C2933" s="28" t="n">
        <v>25200</v>
      </c>
      <c r="D2933" s="28" t="n">
        <v>0</v>
      </c>
      <c r="E2933" s="28" t="n">
        <v>0</v>
      </c>
      <c r="F2933" s="28" t="s">
        <v>345</v>
      </c>
      <c r="G2933" s="28" t="n">
        <v>0</v>
      </c>
      <c r="H2933" s="28" t="n">
        <v>0</v>
      </c>
      <c r="I2933" s="28" t="n">
        <v>0</v>
      </c>
      <c r="J2933" s="28" t="n">
        <v>198</v>
      </c>
      <c r="K2933" s="28" t="n">
        <v>4</v>
      </c>
      <c r="L2933" s="28" t="n">
        <v>1</v>
      </c>
      <c r="M2933" s="28" t="s">
        <v>145</v>
      </c>
      <c r="N2933" s="28" t="s">
        <v>138</v>
      </c>
      <c r="O2933" s="29" t="n">
        <v>44961</v>
      </c>
      <c r="P2933" s="28" t="n">
        <f aca="false">ROUNDDOWN(($B2933-$O2933)/30,0)</f>
        <v>4</v>
      </c>
      <c r="Q2933" s="28" t="str">
        <f aca="false">TEXT($B2933,"yyyy-mm")</f>
        <v>2023-06</v>
      </c>
      <c r="R2933" s="28" t="n">
        <f aca="false">IF(AND($O2933&gt;=DATE(2025,1,1),$O2933&lt;=DATE(2025,4,30)),1,0)</f>
        <v>0</v>
      </c>
    </row>
    <row r="2934" customFormat="false" ht="15" hidden="false" customHeight="false" outlineLevel="0" collapsed="false">
      <c r="A2934" s="28" t="n">
        <v>325</v>
      </c>
      <c r="B2934" s="29" t="n">
        <v>45138</v>
      </c>
      <c r="C2934" s="28" t="n">
        <v>24000</v>
      </c>
      <c r="D2934" s="28" t="n">
        <v>0</v>
      </c>
      <c r="E2934" s="28" t="n">
        <v>0</v>
      </c>
      <c r="F2934" s="28" t="s">
        <v>345</v>
      </c>
      <c r="G2934" s="28" t="n">
        <v>0</v>
      </c>
      <c r="H2934" s="28" t="n">
        <v>0</v>
      </c>
      <c r="I2934" s="28" t="n">
        <v>0</v>
      </c>
      <c r="J2934" s="28" t="n">
        <v>198</v>
      </c>
      <c r="K2934" s="28" t="n">
        <v>4</v>
      </c>
      <c r="L2934" s="28" t="n">
        <v>1</v>
      </c>
      <c r="M2934" s="28" t="s">
        <v>145</v>
      </c>
      <c r="N2934" s="28" t="s">
        <v>138</v>
      </c>
      <c r="O2934" s="29" t="n">
        <v>44961</v>
      </c>
      <c r="P2934" s="28" t="n">
        <f aca="false">ROUNDDOWN(($B2934-$O2934)/30,0)</f>
        <v>5</v>
      </c>
      <c r="Q2934" s="28" t="str">
        <f aca="false">TEXT($B2934,"yyyy-mm")</f>
        <v>2023-07</v>
      </c>
      <c r="R2934" s="28" t="n">
        <f aca="false">IF(AND($O2934&gt;=DATE(2025,1,1),$O2934&lt;=DATE(2025,4,30)),1,0)</f>
        <v>0</v>
      </c>
    </row>
    <row r="2935" customFormat="false" ht="15" hidden="false" customHeight="false" outlineLevel="0" collapsed="false">
      <c r="A2935" s="28" t="n">
        <v>325</v>
      </c>
      <c r="B2935" s="29" t="n">
        <v>45169</v>
      </c>
      <c r="C2935" s="28" t="n">
        <v>22800</v>
      </c>
      <c r="D2935" s="28" t="n">
        <v>0</v>
      </c>
      <c r="E2935" s="28" t="n">
        <v>0</v>
      </c>
      <c r="F2935" s="28" t="s">
        <v>345</v>
      </c>
      <c r="G2935" s="28" t="n">
        <v>0</v>
      </c>
      <c r="H2935" s="28" t="n">
        <v>0</v>
      </c>
      <c r="I2935" s="28" t="n">
        <v>0</v>
      </c>
      <c r="J2935" s="28" t="n">
        <v>198</v>
      </c>
      <c r="K2935" s="28" t="n">
        <v>4</v>
      </c>
      <c r="L2935" s="28" t="n">
        <v>1</v>
      </c>
      <c r="M2935" s="28" t="s">
        <v>145</v>
      </c>
      <c r="N2935" s="28" t="s">
        <v>138</v>
      </c>
      <c r="O2935" s="29" t="n">
        <v>44961</v>
      </c>
      <c r="P2935" s="28" t="n">
        <f aca="false">ROUNDDOWN(($B2935-$O2935)/30,0)</f>
        <v>6</v>
      </c>
      <c r="Q2935" s="28" t="str">
        <f aca="false">TEXT($B2935,"yyyy-mm")</f>
        <v>2023-08</v>
      </c>
      <c r="R2935" s="28" t="n">
        <f aca="false">IF(AND($O2935&gt;=DATE(2025,1,1),$O2935&lt;=DATE(2025,4,30)),1,0)</f>
        <v>0</v>
      </c>
    </row>
    <row r="2936" customFormat="false" ht="15" hidden="false" customHeight="false" outlineLevel="0" collapsed="false">
      <c r="A2936" s="28" t="n">
        <v>325</v>
      </c>
      <c r="B2936" s="29" t="n">
        <v>45199</v>
      </c>
      <c r="C2936" s="28" t="n">
        <v>21600</v>
      </c>
      <c r="D2936" s="28" t="n">
        <v>0</v>
      </c>
      <c r="E2936" s="28" t="n">
        <v>0</v>
      </c>
      <c r="F2936" s="28" t="s">
        <v>345</v>
      </c>
      <c r="G2936" s="28" t="n">
        <v>0</v>
      </c>
      <c r="H2936" s="28" t="n">
        <v>0</v>
      </c>
      <c r="I2936" s="28" t="n">
        <v>0</v>
      </c>
      <c r="J2936" s="28" t="n">
        <v>198</v>
      </c>
      <c r="K2936" s="28" t="n">
        <v>4</v>
      </c>
      <c r="L2936" s="28" t="n">
        <v>1</v>
      </c>
      <c r="M2936" s="28" t="s">
        <v>145</v>
      </c>
      <c r="N2936" s="28" t="s">
        <v>138</v>
      </c>
      <c r="O2936" s="29" t="n">
        <v>44961</v>
      </c>
      <c r="P2936" s="28" t="n">
        <f aca="false">ROUNDDOWN(($B2936-$O2936)/30,0)</f>
        <v>7</v>
      </c>
      <c r="Q2936" s="28" t="str">
        <f aca="false">TEXT($B2936,"yyyy-mm")</f>
        <v>2023-09</v>
      </c>
      <c r="R2936" s="28" t="n">
        <f aca="false">IF(AND($O2936&gt;=DATE(2025,1,1),$O2936&lt;=DATE(2025,4,30)),1,0)</f>
        <v>0</v>
      </c>
    </row>
    <row r="2937" customFormat="false" ht="15" hidden="false" customHeight="false" outlineLevel="0" collapsed="false">
      <c r="A2937" s="28" t="n">
        <v>325</v>
      </c>
      <c r="B2937" s="29" t="n">
        <v>45230</v>
      </c>
      <c r="C2937" s="28" t="n">
        <v>20400</v>
      </c>
      <c r="D2937" s="28" t="n">
        <v>0</v>
      </c>
      <c r="E2937" s="28" t="n">
        <v>0</v>
      </c>
      <c r="F2937" s="28" t="s">
        <v>345</v>
      </c>
      <c r="G2937" s="28" t="n">
        <v>0</v>
      </c>
      <c r="H2937" s="28" t="n">
        <v>0</v>
      </c>
      <c r="I2937" s="28" t="n">
        <v>0</v>
      </c>
      <c r="J2937" s="28" t="n">
        <v>198</v>
      </c>
      <c r="K2937" s="28" t="n">
        <v>4</v>
      </c>
      <c r="L2937" s="28" t="n">
        <v>1</v>
      </c>
      <c r="M2937" s="28" t="s">
        <v>145</v>
      </c>
      <c r="N2937" s="28" t="s">
        <v>138</v>
      </c>
      <c r="O2937" s="29" t="n">
        <v>44961</v>
      </c>
      <c r="P2937" s="28" t="n">
        <f aca="false">ROUNDDOWN(($B2937-$O2937)/30,0)</f>
        <v>8</v>
      </c>
      <c r="Q2937" s="28" t="str">
        <f aca="false">TEXT($B2937,"yyyy-mm")</f>
        <v>2023-10</v>
      </c>
      <c r="R2937" s="28" t="n">
        <f aca="false">IF(AND($O2937&gt;=DATE(2025,1,1),$O2937&lt;=DATE(2025,4,30)),1,0)</f>
        <v>0</v>
      </c>
    </row>
    <row r="2938" customFormat="false" ht="15" hidden="false" customHeight="false" outlineLevel="0" collapsed="false">
      <c r="A2938" s="28" t="n">
        <v>325</v>
      </c>
      <c r="B2938" s="29" t="n">
        <v>45260</v>
      </c>
      <c r="C2938" s="28" t="n">
        <v>19200</v>
      </c>
      <c r="D2938" s="28" t="n">
        <v>0</v>
      </c>
      <c r="E2938" s="28" t="n">
        <v>0</v>
      </c>
      <c r="F2938" s="28" t="s">
        <v>345</v>
      </c>
      <c r="G2938" s="28" t="n">
        <v>0</v>
      </c>
      <c r="H2938" s="28" t="n">
        <v>0</v>
      </c>
      <c r="I2938" s="28" t="n">
        <v>0</v>
      </c>
      <c r="J2938" s="28" t="n">
        <v>198</v>
      </c>
      <c r="K2938" s="28" t="n">
        <v>4</v>
      </c>
      <c r="L2938" s="28" t="n">
        <v>1</v>
      </c>
      <c r="M2938" s="28" t="s">
        <v>145</v>
      </c>
      <c r="N2938" s="28" t="s">
        <v>138</v>
      </c>
      <c r="O2938" s="29" t="n">
        <v>44961</v>
      </c>
      <c r="P2938" s="28" t="n">
        <f aca="false">ROUNDDOWN(($B2938-$O2938)/30,0)</f>
        <v>9</v>
      </c>
      <c r="Q2938" s="28" t="str">
        <f aca="false">TEXT($B2938,"yyyy-mm")</f>
        <v>2023-11</v>
      </c>
      <c r="R2938" s="28" t="n">
        <f aca="false">IF(AND($O2938&gt;=DATE(2025,1,1),$O2938&lt;=DATE(2025,4,30)),1,0)</f>
        <v>0</v>
      </c>
    </row>
    <row r="2939" customFormat="false" ht="15" hidden="false" customHeight="false" outlineLevel="0" collapsed="false">
      <c r="A2939" s="28" t="n">
        <v>325</v>
      </c>
      <c r="B2939" s="29" t="n">
        <v>45291</v>
      </c>
      <c r="C2939" s="28" t="n">
        <v>18000</v>
      </c>
      <c r="D2939" s="28" t="n">
        <v>0</v>
      </c>
      <c r="E2939" s="28" t="n">
        <v>0</v>
      </c>
      <c r="F2939" s="28" t="s">
        <v>345</v>
      </c>
      <c r="G2939" s="28" t="n">
        <v>0</v>
      </c>
      <c r="H2939" s="28" t="n">
        <v>0</v>
      </c>
      <c r="I2939" s="28" t="n">
        <v>0</v>
      </c>
      <c r="J2939" s="28" t="n">
        <v>198</v>
      </c>
      <c r="K2939" s="28" t="n">
        <v>4</v>
      </c>
      <c r="L2939" s="28" t="n">
        <v>1</v>
      </c>
      <c r="M2939" s="28" t="s">
        <v>145</v>
      </c>
      <c r="N2939" s="28" t="s">
        <v>138</v>
      </c>
      <c r="O2939" s="29" t="n">
        <v>44961</v>
      </c>
      <c r="P2939" s="28" t="n">
        <f aca="false">ROUNDDOWN(($B2939-$O2939)/30,0)</f>
        <v>11</v>
      </c>
      <c r="Q2939" s="28" t="str">
        <f aca="false">TEXT($B2939,"yyyy-mm")</f>
        <v>2023-12</v>
      </c>
      <c r="R2939" s="28" t="n">
        <f aca="false">IF(AND($O2939&gt;=DATE(2025,1,1),$O2939&lt;=DATE(2025,4,30)),1,0)</f>
        <v>0</v>
      </c>
    </row>
    <row r="2940" customFormat="false" ht="15" hidden="false" customHeight="false" outlineLevel="0" collapsed="false">
      <c r="A2940" s="28" t="n">
        <v>325</v>
      </c>
      <c r="B2940" s="29" t="n">
        <v>45322</v>
      </c>
      <c r="C2940" s="28" t="n">
        <v>16800</v>
      </c>
      <c r="D2940" s="28" t="n">
        <v>0</v>
      </c>
      <c r="E2940" s="28" t="n">
        <v>0</v>
      </c>
      <c r="F2940" s="28" t="s">
        <v>345</v>
      </c>
      <c r="G2940" s="28" t="n">
        <v>0</v>
      </c>
      <c r="H2940" s="28" t="n">
        <v>0</v>
      </c>
      <c r="I2940" s="28" t="n">
        <v>0</v>
      </c>
      <c r="J2940" s="28" t="n">
        <v>198</v>
      </c>
      <c r="K2940" s="28" t="n">
        <v>4</v>
      </c>
      <c r="L2940" s="28" t="n">
        <v>1</v>
      </c>
      <c r="M2940" s="28" t="s">
        <v>145</v>
      </c>
      <c r="N2940" s="28" t="s">
        <v>138</v>
      </c>
      <c r="O2940" s="29" t="n">
        <v>44961</v>
      </c>
      <c r="P2940" s="28" t="n">
        <f aca="false">ROUNDDOWN(($B2940-$O2940)/30,0)</f>
        <v>12</v>
      </c>
      <c r="Q2940" s="28" t="str">
        <f aca="false">TEXT($B2940,"yyyy-mm")</f>
        <v>2024-01</v>
      </c>
      <c r="R2940" s="28" t="n">
        <f aca="false">IF(AND($O2940&gt;=DATE(2025,1,1),$O2940&lt;=DATE(2025,4,30)),1,0)</f>
        <v>0</v>
      </c>
    </row>
    <row r="2941" customFormat="false" ht="15" hidden="false" customHeight="false" outlineLevel="0" collapsed="false">
      <c r="A2941" s="28" t="n">
        <v>325</v>
      </c>
      <c r="B2941" s="29" t="n">
        <v>45351</v>
      </c>
      <c r="C2941" s="28" t="n">
        <v>15600</v>
      </c>
      <c r="D2941" s="28" t="n">
        <v>0</v>
      </c>
      <c r="E2941" s="28" t="n">
        <v>0</v>
      </c>
      <c r="F2941" s="28" t="s">
        <v>345</v>
      </c>
      <c r="G2941" s="28" t="n">
        <v>0</v>
      </c>
      <c r="H2941" s="28" t="n">
        <v>0</v>
      </c>
      <c r="I2941" s="28" t="n">
        <v>0</v>
      </c>
      <c r="J2941" s="28" t="n">
        <v>198</v>
      </c>
      <c r="K2941" s="28" t="n">
        <v>4</v>
      </c>
      <c r="L2941" s="28" t="n">
        <v>1</v>
      </c>
      <c r="M2941" s="28" t="s">
        <v>145</v>
      </c>
      <c r="N2941" s="28" t="s">
        <v>138</v>
      </c>
      <c r="O2941" s="29" t="n">
        <v>44961</v>
      </c>
      <c r="P2941" s="28" t="n">
        <f aca="false">ROUNDDOWN(($B2941-$O2941)/30,0)</f>
        <v>13</v>
      </c>
      <c r="Q2941" s="28" t="str">
        <f aca="false">TEXT($B2941,"yyyy-mm")</f>
        <v>2024-02</v>
      </c>
      <c r="R2941" s="28" t="n">
        <f aca="false">IF(AND($O2941&gt;=DATE(2025,1,1),$O2941&lt;=DATE(2025,4,30)),1,0)</f>
        <v>0</v>
      </c>
    </row>
    <row r="2942" customFormat="false" ht="15" hidden="false" customHeight="false" outlineLevel="0" collapsed="false">
      <c r="A2942" s="28" t="n">
        <v>325</v>
      </c>
      <c r="B2942" s="29" t="n">
        <v>45382</v>
      </c>
      <c r="C2942" s="28" t="n">
        <v>14400</v>
      </c>
      <c r="D2942" s="28" t="n">
        <v>0</v>
      </c>
      <c r="E2942" s="28" t="n">
        <v>0</v>
      </c>
      <c r="F2942" s="28" t="s">
        <v>345</v>
      </c>
      <c r="G2942" s="28" t="n">
        <v>0</v>
      </c>
      <c r="H2942" s="28" t="n">
        <v>0</v>
      </c>
      <c r="I2942" s="28" t="n">
        <v>0</v>
      </c>
      <c r="J2942" s="28" t="n">
        <v>198</v>
      </c>
      <c r="K2942" s="28" t="n">
        <v>4</v>
      </c>
      <c r="L2942" s="28" t="n">
        <v>1</v>
      </c>
      <c r="M2942" s="28" t="s">
        <v>145</v>
      </c>
      <c r="N2942" s="28" t="s">
        <v>138</v>
      </c>
      <c r="O2942" s="29" t="n">
        <v>44961</v>
      </c>
      <c r="P2942" s="28" t="n">
        <f aca="false">ROUNDDOWN(($B2942-$O2942)/30,0)</f>
        <v>14</v>
      </c>
      <c r="Q2942" s="28" t="str">
        <f aca="false">TEXT($B2942,"yyyy-mm")</f>
        <v>2024-03</v>
      </c>
      <c r="R2942" s="28" t="n">
        <f aca="false">IF(AND($O2942&gt;=DATE(2025,1,1),$O2942&lt;=DATE(2025,4,30)),1,0)</f>
        <v>0</v>
      </c>
    </row>
    <row r="2943" customFormat="false" ht="15" hidden="false" customHeight="false" outlineLevel="0" collapsed="false">
      <c r="A2943" s="28" t="n">
        <v>325</v>
      </c>
      <c r="B2943" s="29" t="n">
        <v>45412</v>
      </c>
      <c r="C2943" s="28" t="n">
        <v>13200</v>
      </c>
      <c r="D2943" s="28" t="n">
        <v>0</v>
      </c>
      <c r="E2943" s="28" t="n">
        <v>0</v>
      </c>
      <c r="F2943" s="28" t="s">
        <v>345</v>
      </c>
      <c r="G2943" s="28" t="n">
        <v>0</v>
      </c>
      <c r="H2943" s="28" t="n">
        <v>0</v>
      </c>
      <c r="I2943" s="28" t="n">
        <v>0</v>
      </c>
      <c r="J2943" s="28" t="n">
        <v>198</v>
      </c>
      <c r="K2943" s="28" t="n">
        <v>4</v>
      </c>
      <c r="L2943" s="28" t="n">
        <v>1</v>
      </c>
      <c r="M2943" s="28" t="s">
        <v>145</v>
      </c>
      <c r="N2943" s="28" t="s">
        <v>138</v>
      </c>
      <c r="O2943" s="29" t="n">
        <v>44961</v>
      </c>
      <c r="P2943" s="28" t="n">
        <f aca="false">ROUNDDOWN(($B2943-$O2943)/30,0)</f>
        <v>15</v>
      </c>
      <c r="Q2943" s="28" t="str">
        <f aca="false">TEXT($B2943,"yyyy-mm")</f>
        <v>2024-04</v>
      </c>
      <c r="R2943" s="28" t="n">
        <f aca="false">IF(AND($O2943&gt;=DATE(2025,1,1),$O2943&lt;=DATE(2025,4,30)),1,0)</f>
        <v>0</v>
      </c>
    </row>
    <row r="2944" customFormat="false" ht="15" hidden="false" customHeight="false" outlineLevel="0" collapsed="false">
      <c r="A2944" s="28" t="n">
        <v>325</v>
      </c>
      <c r="B2944" s="29" t="n">
        <v>45443</v>
      </c>
      <c r="C2944" s="28" t="n">
        <v>12000</v>
      </c>
      <c r="D2944" s="28" t="n">
        <v>0</v>
      </c>
      <c r="E2944" s="28" t="n">
        <v>0</v>
      </c>
      <c r="F2944" s="28" t="s">
        <v>345</v>
      </c>
      <c r="G2944" s="28" t="n">
        <v>0</v>
      </c>
      <c r="H2944" s="28" t="n">
        <v>0</v>
      </c>
      <c r="I2944" s="28" t="n">
        <v>0</v>
      </c>
      <c r="J2944" s="28" t="n">
        <v>198</v>
      </c>
      <c r="K2944" s="28" t="n">
        <v>4</v>
      </c>
      <c r="L2944" s="28" t="n">
        <v>1</v>
      </c>
      <c r="M2944" s="28" t="s">
        <v>145</v>
      </c>
      <c r="N2944" s="28" t="s">
        <v>138</v>
      </c>
      <c r="O2944" s="29" t="n">
        <v>44961</v>
      </c>
      <c r="P2944" s="28" t="n">
        <f aca="false">ROUNDDOWN(($B2944-$O2944)/30,0)</f>
        <v>16</v>
      </c>
      <c r="Q2944" s="28" t="str">
        <f aca="false">TEXT($B2944,"yyyy-mm")</f>
        <v>2024-05</v>
      </c>
      <c r="R2944" s="28" t="n">
        <f aca="false">IF(AND($O2944&gt;=DATE(2025,1,1),$O2944&lt;=DATE(2025,4,30)),1,0)</f>
        <v>0</v>
      </c>
    </row>
    <row r="2945" customFormat="false" ht="15" hidden="false" customHeight="false" outlineLevel="0" collapsed="false">
      <c r="A2945" s="28" t="n">
        <v>325</v>
      </c>
      <c r="B2945" s="29" t="n">
        <v>45473</v>
      </c>
      <c r="C2945" s="28" t="n">
        <v>10800</v>
      </c>
      <c r="D2945" s="28" t="n">
        <v>0</v>
      </c>
      <c r="E2945" s="28" t="n">
        <v>0</v>
      </c>
      <c r="F2945" s="28" t="s">
        <v>345</v>
      </c>
      <c r="G2945" s="28" t="n">
        <v>0</v>
      </c>
      <c r="H2945" s="28" t="n">
        <v>0</v>
      </c>
      <c r="I2945" s="28" t="n">
        <v>0</v>
      </c>
      <c r="J2945" s="28" t="n">
        <v>198</v>
      </c>
      <c r="K2945" s="28" t="n">
        <v>4</v>
      </c>
      <c r="L2945" s="28" t="n">
        <v>1</v>
      </c>
      <c r="M2945" s="28" t="s">
        <v>145</v>
      </c>
      <c r="N2945" s="28" t="s">
        <v>138</v>
      </c>
      <c r="O2945" s="29" t="n">
        <v>44961</v>
      </c>
      <c r="P2945" s="28" t="n">
        <f aca="false">ROUNDDOWN(($B2945-$O2945)/30,0)</f>
        <v>17</v>
      </c>
      <c r="Q2945" s="28" t="str">
        <f aca="false">TEXT($B2945,"yyyy-mm")</f>
        <v>2024-06</v>
      </c>
      <c r="R2945" s="28" t="n">
        <f aca="false">IF(AND($O2945&gt;=DATE(2025,1,1),$O2945&lt;=DATE(2025,4,30)),1,0)</f>
        <v>0</v>
      </c>
    </row>
    <row r="2946" customFormat="false" ht="15" hidden="false" customHeight="false" outlineLevel="0" collapsed="false">
      <c r="A2946" s="28" t="n">
        <v>325</v>
      </c>
      <c r="B2946" s="29" t="n">
        <v>45504</v>
      </c>
      <c r="C2946" s="28" t="n">
        <v>9600</v>
      </c>
      <c r="D2946" s="28" t="n">
        <v>0</v>
      </c>
      <c r="E2946" s="28" t="n">
        <v>0</v>
      </c>
      <c r="F2946" s="28" t="s">
        <v>345</v>
      </c>
      <c r="G2946" s="28" t="n">
        <v>0</v>
      </c>
      <c r="H2946" s="28" t="n">
        <v>0</v>
      </c>
      <c r="I2946" s="28" t="n">
        <v>0</v>
      </c>
      <c r="J2946" s="28" t="n">
        <v>198</v>
      </c>
      <c r="K2946" s="28" t="n">
        <v>4</v>
      </c>
      <c r="L2946" s="28" t="n">
        <v>1</v>
      </c>
      <c r="M2946" s="28" t="s">
        <v>145</v>
      </c>
      <c r="N2946" s="28" t="s">
        <v>138</v>
      </c>
      <c r="O2946" s="29" t="n">
        <v>44961</v>
      </c>
      <c r="P2946" s="28" t="n">
        <f aca="false">ROUNDDOWN(($B2946-$O2946)/30,0)</f>
        <v>18</v>
      </c>
      <c r="Q2946" s="28" t="str">
        <f aca="false">TEXT($B2946,"yyyy-mm")</f>
        <v>2024-07</v>
      </c>
      <c r="R2946" s="28" t="n">
        <f aca="false">IF(AND($O2946&gt;=DATE(2025,1,1),$O2946&lt;=DATE(2025,4,30)),1,0)</f>
        <v>0</v>
      </c>
    </row>
    <row r="2947" customFormat="false" ht="15" hidden="false" customHeight="false" outlineLevel="0" collapsed="false">
      <c r="A2947" s="28" t="n">
        <v>325</v>
      </c>
      <c r="B2947" s="29" t="n">
        <v>45535</v>
      </c>
      <c r="C2947" s="28" t="n">
        <v>8400</v>
      </c>
      <c r="D2947" s="28" t="n">
        <v>0</v>
      </c>
      <c r="E2947" s="28" t="n">
        <v>0</v>
      </c>
      <c r="F2947" s="28" t="s">
        <v>345</v>
      </c>
      <c r="G2947" s="28" t="n">
        <v>0</v>
      </c>
      <c r="H2947" s="28" t="n">
        <v>0</v>
      </c>
      <c r="I2947" s="28" t="n">
        <v>0</v>
      </c>
      <c r="J2947" s="28" t="n">
        <v>198</v>
      </c>
      <c r="K2947" s="28" t="n">
        <v>4</v>
      </c>
      <c r="L2947" s="28" t="n">
        <v>1</v>
      </c>
      <c r="M2947" s="28" t="s">
        <v>145</v>
      </c>
      <c r="N2947" s="28" t="s">
        <v>138</v>
      </c>
      <c r="O2947" s="29" t="n">
        <v>44961</v>
      </c>
      <c r="P2947" s="28" t="n">
        <f aca="false">ROUNDDOWN(($B2947-$O2947)/30,0)</f>
        <v>19</v>
      </c>
      <c r="Q2947" s="28" t="str">
        <f aca="false">TEXT($B2947,"yyyy-mm")</f>
        <v>2024-08</v>
      </c>
      <c r="R2947" s="28" t="n">
        <f aca="false">IF(AND($O2947&gt;=DATE(2025,1,1),$O2947&lt;=DATE(2025,4,30)),1,0)</f>
        <v>0</v>
      </c>
    </row>
    <row r="2948" customFormat="false" ht="15" hidden="false" customHeight="false" outlineLevel="0" collapsed="false">
      <c r="A2948" s="28" t="n">
        <v>325</v>
      </c>
      <c r="B2948" s="29" t="n">
        <v>45565</v>
      </c>
      <c r="C2948" s="28" t="n">
        <v>7200</v>
      </c>
      <c r="D2948" s="28" t="n">
        <v>0</v>
      </c>
      <c r="E2948" s="28" t="n">
        <v>0</v>
      </c>
      <c r="F2948" s="28" t="s">
        <v>345</v>
      </c>
      <c r="G2948" s="28" t="n">
        <v>0</v>
      </c>
      <c r="H2948" s="28" t="n">
        <v>0</v>
      </c>
      <c r="I2948" s="28" t="n">
        <v>0</v>
      </c>
      <c r="J2948" s="28" t="n">
        <v>198</v>
      </c>
      <c r="K2948" s="28" t="n">
        <v>4</v>
      </c>
      <c r="L2948" s="28" t="n">
        <v>1</v>
      </c>
      <c r="M2948" s="28" t="s">
        <v>145</v>
      </c>
      <c r="N2948" s="28" t="s">
        <v>138</v>
      </c>
      <c r="O2948" s="29" t="n">
        <v>44961</v>
      </c>
      <c r="P2948" s="28" t="n">
        <f aca="false">ROUNDDOWN(($B2948-$O2948)/30,0)</f>
        <v>20</v>
      </c>
      <c r="Q2948" s="28" t="str">
        <f aca="false">TEXT($B2948,"yyyy-mm")</f>
        <v>2024-09</v>
      </c>
      <c r="R2948" s="28" t="n">
        <f aca="false">IF(AND($O2948&gt;=DATE(2025,1,1),$O2948&lt;=DATE(2025,4,30)),1,0)</f>
        <v>0</v>
      </c>
    </row>
    <row r="2949" customFormat="false" ht="15" hidden="false" customHeight="false" outlineLevel="0" collapsed="false">
      <c r="A2949" s="28" t="n">
        <v>325</v>
      </c>
      <c r="B2949" s="29" t="n">
        <v>45596</v>
      </c>
      <c r="C2949" s="28" t="n">
        <v>6000</v>
      </c>
      <c r="D2949" s="28" t="n">
        <v>0</v>
      </c>
      <c r="E2949" s="28" t="n">
        <v>0</v>
      </c>
      <c r="F2949" s="28" t="s">
        <v>345</v>
      </c>
      <c r="G2949" s="28" t="n">
        <v>0</v>
      </c>
      <c r="H2949" s="28" t="n">
        <v>0</v>
      </c>
      <c r="I2949" s="28" t="n">
        <v>0</v>
      </c>
      <c r="J2949" s="28" t="n">
        <v>198</v>
      </c>
      <c r="K2949" s="28" t="n">
        <v>4</v>
      </c>
      <c r="L2949" s="28" t="n">
        <v>1</v>
      </c>
      <c r="M2949" s="28" t="s">
        <v>145</v>
      </c>
      <c r="N2949" s="28" t="s">
        <v>138</v>
      </c>
      <c r="O2949" s="29" t="n">
        <v>44961</v>
      </c>
      <c r="P2949" s="28" t="n">
        <f aca="false">ROUNDDOWN(($B2949-$O2949)/30,0)</f>
        <v>21</v>
      </c>
      <c r="Q2949" s="28" t="str">
        <f aca="false">TEXT($B2949,"yyyy-mm")</f>
        <v>2024-10</v>
      </c>
      <c r="R2949" s="28" t="n">
        <f aca="false">IF(AND($O2949&gt;=DATE(2025,1,1),$O2949&lt;=DATE(2025,4,30)),1,0)</f>
        <v>0</v>
      </c>
    </row>
    <row r="2950" customFormat="false" ht="15" hidden="false" customHeight="false" outlineLevel="0" collapsed="false">
      <c r="A2950" s="28" t="n">
        <v>325</v>
      </c>
      <c r="B2950" s="29" t="n">
        <v>45626</v>
      </c>
      <c r="C2950" s="28" t="n">
        <v>4800</v>
      </c>
      <c r="D2950" s="28" t="n">
        <v>0</v>
      </c>
      <c r="E2950" s="28" t="n">
        <v>0</v>
      </c>
      <c r="F2950" s="28" t="s">
        <v>345</v>
      </c>
      <c r="G2950" s="28" t="n">
        <v>0</v>
      </c>
      <c r="H2950" s="28" t="n">
        <v>0</v>
      </c>
      <c r="I2950" s="28" t="n">
        <v>0</v>
      </c>
      <c r="J2950" s="28" t="n">
        <v>198</v>
      </c>
      <c r="K2950" s="28" t="n">
        <v>4</v>
      </c>
      <c r="L2950" s="28" t="n">
        <v>1</v>
      </c>
      <c r="M2950" s="28" t="s">
        <v>145</v>
      </c>
      <c r="N2950" s="28" t="s">
        <v>138</v>
      </c>
      <c r="O2950" s="29" t="n">
        <v>44961</v>
      </c>
      <c r="P2950" s="28" t="n">
        <f aca="false">ROUNDDOWN(($B2950-$O2950)/30,0)</f>
        <v>22</v>
      </c>
      <c r="Q2950" s="28" t="str">
        <f aca="false">TEXT($B2950,"yyyy-mm")</f>
        <v>2024-11</v>
      </c>
      <c r="R2950" s="28" t="n">
        <f aca="false">IF(AND($O2950&gt;=DATE(2025,1,1),$O2950&lt;=DATE(2025,4,30)),1,0)</f>
        <v>0</v>
      </c>
    </row>
    <row r="2951" customFormat="false" ht="15" hidden="false" customHeight="false" outlineLevel="0" collapsed="false">
      <c r="A2951" s="28" t="n">
        <v>325</v>
      </c>
      <c r="B2951" s="29" t="n">
        <v>45657</v>
      </c>
      <c r="C2951" s="28" t="n">
        <v>3600</v>
      </c>
      <c r="D2951" s="28" t="n">
        <v>0</v>
      </c>
      <c r="E2951" s="28" t="n">
        <v>0</v>
      </c>
      <c r="F2951" s="28" t="s">
        <v>345</v>
      </c>
      <c r="G2951" s="28" t="n">
        <v>0</v>
      </c>
      <c r="H2951" s="28" t="n">
        <v>0</v>
      </c>
      <c r="I2951" s="28" t="n">
        <v>0</v>
      </c>
      <c r="J2951" s="28" t="n">
        <v>198</v>
      </c>
      <c r="K2951" s="28" t="n">
        <v>4</v>
      </c>
      <c r="L2951" s="28" t="n">
        <v>1</v>
      </c>
      <c r="M2951" s="28" t="s">
        <v>145</v>
      </c>
      <c r="N2951" s="28" t="s">
        <v>138</v>
      </c>
      <c r="O2951" s="29" t="n">
        <v>44961</v>
      </c>
      <c r="P2951" s="28" t="n">
        <f aca="false">ROUNDDOWN(($B2951-$O2951)/30,0)</f>
        <v>23</v>
      </c>
      <c r="Q2951" s="28" t="str">
        <f aca="false">TEXT($B2951,"yyyy-mm")</f>
        <v>2024-12</v>
      </c>
      <c r="R2951" s="28" t="n">
        <f aca="false">IF(AND($O2951&gt;=DATE(2025,1,1),$O2951&lt;=DATE(2025,4,30)),1,0)</f>
        <v>0</v>
      </c>
    </row>
    <row r="2952" customFormat="false" ht="15" hidden="false" customHeight="false" outlineLevel="0" collapsed="false">
      <c r="A2952" s="28" t="n">
        <v>325</v>
      </c>
      <c r="B2952" s="29" t="n">
        <v>45688</v>
      </c>
      <c r="C2952" s="28" t="n">
        <v>2400</v>
      </c>
      <c r="D2952" s="28" t="n">
        <v>0</v>
      </c>
      <c r="E2952" s="28" t="n">
        <v>0</v>
      </c>
      <c r="F2952" s="28" t="s">
        <v>345</v>
      </c>
      <c r="G2952" s="28" t="n">
        <v>0</v>
      </c>
      <c r="H2952" s="28" t="n">
        <v>0</v>
      </c>
      <c r="I2952" s="28" t="n">
        <v>0</v>
      </c>
      <c r="J2952" s="28" t="n">
        <v>198</v>
      </c>
      <c r="K2952" s="28" t="n">
        <v>4</v>
      </c>
      <c r="L2952" s="28" t="n">
        <v>1</v>
      </c>
      <c r="M2952" s="28" t="s">
        <v>145</v>
      </c>
      <c r="N2952" s="28" t="s">
        <v>138</v>
      </c>
      <c r="O2952" s="29" t="n">
        <v>44961</v>
      </c>
      <c r="P2952" s="28" t="n">
        <f aca="false">ROUNDDOWN(($B2952-$O2952)/30,0)</f>
        <v>24</v>
      </c>
      <c r="Q2952" s="28" t="str">
        <f aca="false">TEXT($B2952,"yyyy-mm")</f>
        <v>2025-01</v>
      </c>
      <c r="R2952" s="28" t="n">
        <f aca="false">IF(AND($O2952&gt;=DATE(2025,1,1),$O2952&lt;=DATE(2025,4,30)),1,0)</f>
        <v>0</v>
      </c>
    </row>
    <row r="2953" customFormat="false" ht="15" hidden="false" customHeight="false" outlineLevel="0" collapsed="false">
      <c r="A2953" s="28" t="n">
        <v>325</v>
      </c>
      <c r="B2953" s="29" t="n">
        <v>45716</v>
      </c>
      <c r="C2953" s="28" t="n">
        <v>1200</v>
      </c>
      <c r="D2953" s="28" t="n">
        <v>0</v>
      </c>
      <c r="E2953" s="28" t="n">
        <v>0</v>
      </c>
      <c r="F2953" s="28" t="s">
        <v>345</v>
      </c>
      <c r="G2953" s="28" t="n">
        <v>0</v>
      </c>
      <c r="H2953" s="28" t="n">
        <v>0</v>
      </c>
      <c r="I2953" s="28" t="n">
        <v>0</v>
      </c>
      <c r="J2953" s="28" t="n">
        <v>198</v>
      </c>
      <c r="K2953" s="28" t="n">
        <v>4</v>
      </c>
      <c r="L2953" s="28" t="n">
        <v>1</v>
      </c>
      <c r="M2953" s="28" t="s">
        <v>145</v>
      </c>
      <c r="N2953" s="28" t="s">
        <v>138</v>
      </c>
      <c r="O2953" s="29" t="n">
        <v>44961</v>
      </c>
      <c r="P2953" s="28" t="n">
        <f aca="false">ROUNDDOWN(($B2953-$O2953)/30,0)</f>
        <v>25</v>
      </c>
      <c r="Q2953" s="28" t="str">
        <f aca="false">TEXT($B2953,"yyyy-mm")</f>
        <v>2025-02</v>
      </c>
      <c r="R2953" s="28" t="n">
        <f aca="false">IF(AND($O2953&gt;=DATE(2025,1,1),$O2953&lt;=DATE(2025,4,30)),1,0)</f>
        <v>0</v>
      </c>
    </row>
    <row r="2954" customFormat="false" ht="15" hidden="false" customHeight="false" outlineLevel="0" collapsed="false">
      <c r="A2954" s="28" t="n">
        <v>325</v>
      </c>
      <c r="B2954" s="29" t="n">
        <v>45747</v>
      </c>
      <c r="C2954" s="28" t="n">
        <v>0</v>
      </c>
      <c r="D2954" s="28" t="n">
        <v>0</v>
      </c>
      <c r="E2954" s="28" t="n">
        <v>0</v>
      </c>
      <c r="F2954" s="28" t="s">
        <v>345</v>
      </c>
      <c r="G2954" s="28" t="n">
        <v>0</v>
      </c>
      <c r="H2954" s="28" t="n">
        <v>0</v>
      </c>
      <c r="I2954" s="28" t="n">
        <v>0</v>
      </c>
      <c r="J2954" s="28" t="n">
        <v>198</v>
      </c>
      <c r="K2954" s="28" t="n">
        <v>4</v>
      </c>
      <c r="L2954" s="28" t="n">
        <v>1</v>
      </c>
      <c r="M2954" s="28" t="s">
        <v>145</v>
      </c>
      <c r="N2954" s="28" t="s">
        <v>138</v>
      </c>
      <c r="O2954" s="29" t="n">
        <v>44961</v>
      </c>
      <c r="P2954" s="28" t="n">
        <f aca="false">ROUNDDOWN(($B2954-$O2954)/30,0)</f>
        <v>26</v>
      </c>
      <c r="Q2954" s="28" t="str">
        <f aca="false">TEXT($B2954,"yyyy-mm")</f>
        <v>2025-03</v>
      </c>
      <c r="R2954" s="28" t="n">
        <f aca="false">IF(AND($O2954&gt;=DATE(2025,1,1),$O2954&lt;=DATE(2025,4,30)),1,0)</f>
        <v>0</v>
      </c>
    </row>
    <row r="2955" customFormat="false" ht="15" hidden="false" customHeight="false" outlineLevel="0" collapsed="false">
      <c r="A2955" s="28" t="n">
        <v>326</v>
      </c>
      <c r="B2955" s="29" t="n">
        <v>45473</v>
      </c>
      <c r="C2955" s="28" t="n">
        <v>357900</v>
      </c>
      <c r="D2955" s="28" t="n">
        <v>0</v>
      </c>
      <c r="E2955" s="28" t="n">
        <v>0</v>
      </c>
      <c r="F2955" s="28" t="s">
        <v>345</v>
      </c>
      <c r="G2955" s="28" t="n">
        <v>0</v>
      </c>
      <c r="H2955" s="28" t="n">
        <v>0</v>
      </c>
      <c r="I2955" s="28" t="n">
        <v>0</v>
      </c>
      <c r="J2955" s="28" t="n">
        <v>244</v>
      </c>
      <c r="K2955" s="28" t="n">
        <v>12</v>
      </c>
      <c r="L2955" s="28" t="n">
        <v>2</v>
      </c>
      <c r="M2955" s="28" t="s">
        <v>145</v>
      </c>
      <c r="N2955" s="28" t="s">
        <v>139</v>
      </c>
      <c r="O2955" s="29" t="n">
        <v>45449</v>
      </c>
      <c r="P2955" s="28" t="n">
        <f aca="false">ROUNDDOWN(($B2955-$O2955)/30,0)</f>
        <v>0</v>
      </c>
      <c r="Q2955" s="28" t="str">
        <f aca="false">TEXT($B2955,"yyyy-mm")</f>
        <v>2024-06</v>
      </c>
      <c r="R2955" s="28" t="n">
        <f aca="false">IF(AND($O2955&gt;=DATE(2025,1,1),$O2955&lt;=DATE(2025,4,30)),1,0)</f>
        <v>0</v>
      </c>
    </row>
    <row r="2956" customFormat="false" ht="15" hidden="false" customHeight="false" outlineLevel="0" collapsed="false">
      <c r="A2956" s="28" t="n">
        <v>326</v>
      </c>
      <c r="B2956" s="29" t="n">
        <v>45504</v>
      </c>
      <c r="C2956" s="28" t="n">
        <v>350595.92</v>
      </c>
      <c r="D2956" s="28" t="n">
        <v>0</v>
      </c>
      <c r="E2956" s="28" t="n">
        <v>0</v>
      </c>
      <c r="F2956" s="28" t="s">
        <v>345</v>
      </c>
      <c r="G2956" s="28" t="n">
        <v>0</v>
      </c>
      <c r="H2956" s="28" t="n">
        <v>0</v>
      </c>
      <c r="I2956" s="28" t="n">
        <v>0</v>
      </c>
      <c r="J2956" s="28" t="n">
        <v>244</v>
      </c>
      <c r="K2956" s="28" t="n">
        <v>12</v>
      </c>
      <c r="L2956" s="28" t="n">
        <v>2</v>
      </c>
      <c r="M2956" s="28" t="s">
        <v>145</v>
      </c>
      <c r="N2956" s="28" t="s">
        <v>139</v>
      </c>
      <c r="O2956" s="29" t="n">
        <v>45449</v>
      </c>
      <c r="P2956" s="28" t="n">
        <f aca="false">ROUNDDOWN(($B2956-$O2956)/30,0)</f>
        <v>1</v>
      </c>
      <c r="Q2956" s="28" t="str">
        <f aca="false">TEXT($B2956,"yyyy-mm")</f>
        <v>2024-07</v>
      </c>
      <c r="R2956" s="28" t="n">
        <f aca="false">IF(AND($O2956&gt;=DATE(2025,1,1),$O2956&lt;=DATE(2025,4,30)),1,0)</f>
        <v>0</v>
      </c>
    </row>
    <row r="2957" customFormat="false" ht="15" hidden="false" customHeight="false" outlineLevel="0" collapsed="false">
      <c r="A2957" s="28" t="n">
        <v>326</v>
      </c>
      <c r="B2957" s="29" t="n">
        <v>45535</v>
      </c>
      <c r="C2957" s="28" t="n">
        <v>343291.84</v>
      </c>
      <c r="D2957" s="28" t="n">
        <v>0</v>
      </c>
      <c r="E2957" s="28" t="n">
        <v>0</v>
      </c>
      <c r="F2957" s="28" t="s">
        <v>345</v>
      </c>
      <c r="G2957" s="28" t="n">
        <v>0</v>
      </c>
      <c r="H2957" s="28" t="n">
        <v>0</v>
      </c>
      <c r="I2957" s="28" t="n">
        <v>0</v>
      </c>
      <c r="J2957" s="28" t="n">
        <v>244</v>
      </c>
      <c r="K2957" s="28" t="n">
        <v>12</v>
      </c>
      <c r="L2957" s="28" t="n">
        <v>2</v>
      </c>
      <c r="M2957" s="28" t="s">
        <v>145</v>
      </c>
      <c r="N2957" s="28" t="s">
        <v>139</v>
      </c>
      <c r="O2957" s="29" t="n">
        <v>45449</v>
      </c>
      <c r="P2957" s="28" t="n">
        <f aca="false">ROUNDDOWN(($B2957-$O2957)/30,0)</f>
        <v>2</v>
      </c>
      <c r="Q2957" s="28" t="str">
        <f aca="false">TEXT($B2957,"yyyy-mm")</f>
        <v>2024-08</v>
      </c>
      <c r="R2957" s="28" t="n">
        <f aca="false">IF(AND($O2957&gt;=DATE(2025,1,1),$O2957&lt;=DATE(2025,4,30)),1,0)</f>
        <v>0</v>
      </c>
    </row>
    <row r="2958" customFormat="false" ht="15" hidden="false" customHeight="false" outlineLevel="0" collapsed="false">
      <c r="A2958" s="28" t="n">
        <v>326</v>
      </c>
      <c r="B2958" s="29" t="n">
        <v>45565</v>
      </c>
      <c r="C2958" s="28" t="n">
        <v>335987.76</v>
      </c>
      <c r="D2958" s="28" t="n">
        <v>0</v>
      </c>
      <c r="E2958" s="28" t="n">
        <v>0</v>
      </c>
      <c r="F2958" s="28" t="s">
        <v>345</v>
      </c>
      <c r="G2958" s="28" t="n">
        <v>0</v>
      </c>
      <c r="H2958" s="28" t="n">
        <v>0</v>
      </c>
      <c r="I2958" s="28" t="n">
        <v>0</v>
      </c>
      <c r="J2958" s="28" t="n">
        <v>244</v>
      </c>
      <c r="K2958" s="28" t="n">
        <v>12</v>
      </c>
      <c r="L2958" s="28" t="n">
        <v>2</v>
      </c>
      <c r="M2958" s="28" t="s">
        <v>145</v>
      </c>
      <c r="N2958" s="28" t="s">
        <v>139</v>
      </c>
      <c r="O2958" s="29" t="n">
        <v>45449</v>
      </c>
      <c r="P2958" s="28" t="n">
        <f aca="false">ROUNDDOWN(($B2958-$O2958)/30,0)</f>
        <v>3</v>
      </c>
      <c r="Q2958" s="28" t="str">
        <f aca="false">TEXT($B2958,"yyyy-mm")</f>
        <v>2024-09</v>
      </c>
      <c r="R2958" s="28" t="n">
        <f aca="false">IF(AND($O2958&gt;=DATE(2025,1,1),$O2958&lt;=DATE(2025,4,30)),1,0)</f>
        <v>0</v>
      </c>
    </row>
    <row r="2959" customFormat="false" ht="15" hidden="false" customHeight="false" outlineLevel="0" collapsed="false">
      <c r="A2959" s="28" t="n">
        <v>326</v>
      </c>
      <c r="B2959" s="29" t="n">
        <v>45596</v>
      </c>
      <c r="C2959" s="28" t="n">
        <v>328683.68</v>
      </c>
      <c r="D2959" s="28" t="n">
        <v>0</v>
      </c>
      <c r="E2959" s="28" t="n">
        <v>0</v>
      </c>
      <c r="F2959" s="28" t="s">
        <v>345</v>
      </c>
      <c r="G2959" s="28" t="n">
        <v>0</v>
      </c>
      <c r="H2959" s="28" t="n">
        <v>0</v>
      </c>
      <c r="I2959" s="28" t="n">
        <v>0</v>
      </c>
      <c r="J2959" s="28" t="n">
        <v>244</v>
      </c>
      <c r="K2959" s="28" t="n">
        <v>12</v>
      </c>
      <c r="L2959" s="28" t="n">
        <v>2</v>
      </c>
      <c r="M2959" s="28" t="s">
        <v>145</v>
      </c>
      <c r="N2959" s="28" t="s">
        <v>139</v>
      </c>
      <c r="O2959" s="29" t="n">
        <v>45449</v>
      </c>
      <c r="P2959" s="28" t="n">
        <f aca="false">ROUNDDOWN(($B2959-$O2959)/30,0)</f>
        <v>4</v>
      </c>
      <c r="Q2959" s="28" t="str">
        <f aca="false">TEXT($B2959,"yyyy-mm")</f>
        <v>2024-10</v>
      </c>
      <c r="R2959" s="28" t="n">
        <f aca="false">IF(AND($O2959&gt;=DATE(2025,1,1),$O2959&lt;=DATE(2025,4,30)),1,0)</f>
        <v>0</v>
      </c>
    </row>
    <row r="2960" customFormat="false" ht="15" hidden="false" customHeight="false" outlineLevel="0" collapsed="false">
      <c r="A2960" s="28" t="n">
        <v>326</v>
      </c>
      <c r="B2960" s="29" t="n">
        <v>45626</v>
      </c>
      <c r="C2960" s="28" t="n">
        <v>321379.6</v>
      </c>
      <c r="D2960" s="28" t="n">
        <v>0</v>
      </c>
      <c r="E2960" s="28" t="n">
        <v>0</v>
      </c>
      <c r="F2960" s="28" t="s">
        <v>345</v>
      </c>
      <c r="G2960" s="28" t="n">
        <v>0</v>
      </c>
      <c r="H2960" s="28" t="n">
        <v>0</v>
      </c>
      <c r="I2960" s="28" t="n">
        <v>0</v>
      </c>
      <c r="J2960" s="28" t="n">
        <v>244</v>
      </c>
      <c r="K2960" s="28" t="n">
        <v>12</v>
      </c>
      <c r="L2960" s="28" t="n">
        <v>2</v>
      </c>
      <c r="M2960" s="28" t="s">
        <v>145</v>
      </c>
      <c r="N2960" s="28" t="s">
        <v>139</v>
      </c>
      <c r="O2960" s="29" t="n">
        <v>45449</v>
      </c>
      <c r="P2960" s="28" t="n">
        <f aca="false">ROUNDDOWN(($B2960-$O2960)/30,0)</f>
        <v>5</v>
      </c>
      <c r="Q2960" s="28" t="str">
        <f aca="false">TEXT($B2960,"yyyy-mm")</f>
        <v>2024-11</v>
      </c>
      <c r="R2960" s="28" t="n">
        <f aca="false">IF(AND($O2960&gt;=DATE(2025,1,1),$O2960&lt;=DATE(2025,4,30)),1,0)</f>
        <v>0</v>
      </c>
    </row>
    <row r="2961" customFormat="false" ht="15" hidden="false" customHeight="false" outlineLevel="0" collapsed="false">
      <c r="A2961" s="28" t="n">
        <v>326</v>
      </c>
      <c r="B2961" s="29" t="n">
        <v>45657</v>
      </c>
      <c r="C2961" s="28" t="n">
        <v>314075.52</v>
      </c>
      <c r="D2961" s="28" t="n">
        <v>0</v>
      </c>
      <c r="E2961" s="28" t="n">
        <v>0</v>
      </c>
      <c r="F2961" s="28" t="s">
        <v>345</v>
      </c>
      <c r="G2961" s="28" t="n">
        <v>0</v>
      </c>
      <c r="H2961" s="28" t="n">
        <v>0</v>
      </c>
      <c r="I2961" s="28" t="n">
        <v>0</v>
      </c>
      <c r="J2961" s="28" t="n">
        <v>244</v>
      </c>
      <c r="K2961" s="28" t="n">
        <v>12</v>
      </c>
      <c r="L2961" s="28" t="n">
        <v>2</v>
      </c>
      <c r="M2961" s="28" t="s">
        <v>145</v>
      </c>
      <c r="N2961" s="28" t="s">
        <v>139</v>
      </c>
      <c r="O2961" s="29" t="n">
        <v>45449</v>
      </c>
      <c r="P2961" s="28" t="n">
        <f aca="false">ROUNDDOWN(($B2961-$O2961)/30,0)</f>
        <v>6</v>
      </c>
      <c r="Q2961" s="28" t="str">
        <f aca="false">TEXT($B2961,"yyyy-mm")</f>
        <v>2024-12</v>
      </c>
      <c r="R2961" s="28" t="n">
        <f aca="false">IF(AND($O2961&gt;=DATE(2025,1,1),$O2961&lt;=DATE(2025,4,30)),1,0)</f>
        <v>0</v>
      </c>
    </row>
    <row r="2962" customFormat="false" ht="15" hidden="false" customHeight="false" outlineLevel="0" collapsed="false">
      <c r="A2962" s="28" t="n">
        <v>326</v>
      </c>
      <c r="B2962" s="29" t="n">
        <v>45688</v>
      </c>
      <c r="C2962" s="28" t="n">
        <v>306771.44</v>
      </c>
      <c r="D2962" s="28" t="n">
        <v>0</v>
      </c>
      <c r="E2962" s="28" t="n">
        <v>0</v>
      </c>
      <c r="F2962" s="28" t="s">
        <v>345</v>
      </c>
      <c r="G2962" s="28" t="n">
        <v>0</v>
      </c>
      <c r="H2962" s="28" t="n">
        <v>0</v>
      </c>
      <c r="I2962" s="28" t="n">
        <v>0</v>
      </c>
      <c r="J2962" s="28" t="n">
        <v>244</v>
      </c>
      <c r="K2962" s="28" t="n">
        <v>12</v>
      </c>
      <c r="L2962" s="28" t="n">
        <v>2</v>
      </c>
      <c r="M2962" s="28" t="s">
        <v>145</v>
      </c>
      <c r="N2962" s="28" t="s">
        <v>139</v>
      </c>
      <c r="O2962" s="29" t="n">
        <v>45449</v>
      </c>
      <c r="P2962" s="28" t="n">
        <f aca="false">ROUNDDOWN(($B2962-$O2962)/30,0)</f>
        <v>7</v>
      </c>
      <c r="Q2962" s="28" t="str">
        <f aca="false">TEXT($B2962,"yyyy-mm")</f>
        <v>2025-01</v>
      </c>
      <c r="R2962" s="28" t="n">
        <f aca="false">IF(AND($O2962&gt;=DATE(2025,1,1),$O2962&lt;=DATE(2025,4,30)),1,0)</f>
        <v>0</v>
      </c>
    </row>
    <row r="2963" customFormat="false" ht="15" hidden="false" customHeight="false" outlineLevel="0" collapsed="false">
      <c r="A2963" s="28" t="n">
        <v>326</v>
      </c>
      <c r="B2963" s="29" t="n">
        <v>45716</v>
      </c>
      <c r="C2963" s="28" t="n">
        <v>299467.36</v>
      </c>
      <c r="D2963" s="28" t="n">
        <v>0</v>
      </c>
      <c r="E2963" s="28" t="n">
        <v>0</v>
      </c>
      <c r="F2963" s="28" t="s">
        <v>345</v>
      </c>
      <c r="G2963" s="28" t="n">
        <v>0</v>
      </c>
      <c r="H2963" s="28" t="n">
        <v>0</v>
      </c>
      <c r="I2963" s="28" t="n">
        <v>0</v>
      </c>
      <c r="J2963" s="28" t="n">
        <v>244</v>
      </c>
      <c r="K2963" s="28" t="n">
        <v>12</v>
      </c>
      <c r="L2963" s="28" t="n">
        <v>2</v>
      </c>
      <c r="M2963" s="28" t="s">
        <v>145</v>
      </c>
      <c r="N2963" s="28" t="s">
        <v>139</v>
      </c>
      <c r="O2963" s="29" t="n">
        <v>45449</v>
      </c>
      <c r="P2963" s="28" t="n">
        <f aca="false">ROUNDDOWN(($B2963-$O2963)/30,0)</f>
        <v>8</v>
      </c>
      <c r="Q2963" s="28" t="str">
        <f aca="false">TEXT($B2963,"yyyy-mm")</f>
        <v>2025-02</v>
      </c>
      <c r="R2963" s="28" t="n">
        <f aca="false">IF(AND($O2963&gt;=DATE(2025,1,1),$O2963&lt;=DATE(2025,4,30)),1,0)</f>
        <v>0</v>
      </c>
    </row>
    <row r="2964" customFormat="false" ht="15" hidden="false" customHeight="false" outlineLevel="0" collapsed="false">
      <c r="A2964" s="28" t="n">
        <v>326</v>
      </c>
      <c r="B2964" s="29" t="n">
        <v>45747</v>
      </c>
      <c r="C2964" s="28" t="n">
        <v>292163.28</v>
      </c>
      <c r="D2964" s="28" t="n">
        <v>0</v>
      </c>
      <c r="E2964" s="28" t="n">
        <v>0</v>
      </c>
      <c r="F2964" s="28" t="s">
        <v>345</v>
      </c>
      <c r="G2964" s="28" t="n">
        <v>0</v>
      </c>
      <c r="H2964" s="28" t="n">
        <v>0</v>
      </c>
      <c r="I2964" s="28" t="n">
        <v>0</v>
      </c>
      <c r="J2964" s="28" t="n">
        <v>244</v>
      </c>
      <c r="K2964" s="28" t="n">
        <v>12</v>
      </c>
      <c r="L2964" s="28" t="n">
        <v>2</v>
      </c>
      <c r="M2964" s="28" t="s">
        <v>145</v>
      </c>
      <c r="N2964" s="28" t="s">
        <v>139</v>
      </c>
      <c r="O2964" s="29" t="n">
        <v>45449</v>
      </c>
      <c r="P2964" s="28" t="n">
        <f aca="false">ROUNDDOWN(($B2964-$O2964)/30,0)</f>
        <v>9</v>
      </c>
      <c r="Q2964" s="28" t="str">
        <f aca="false">TEXT($B2964,"yyyy-mm")</f>
        <v>2025-03</v>
      </c>
      <c r="R2964" s="28" t="n">
        <f aca="false">IF(AND($O2964&gt;=DATE(2025,1,1),$O2964&lt;=DATE(2025,4,30)),1,0)</f>
        <v>0</v>
      </c>
    </row>
    <row r="2965" customFormat="false" ht="15" hidden="false" customHeight="false" outlineLevel="0" collapsed="false">
      <c r="A2965" s="28" t="n">
        <v>326</v>
      </c>
      <c r="B2965" s="29" t="n">
        <v>45777</v>
      </c>
      <c r="C2965" s="28" t="n">
        <v>284859.2</v>
      </c>
      <c r="D2965" s="28" t="n">
        <v>0</v>
      </c>
      <c r="E2965" s="28" t="n">
        <v>0</v>
      </c>
      <c r="F2965" s="28" t="s">
        <v>345</v>
      </c>
      <c r="G2965" s="28" t="n">
        <v>0</v>
      </c>
      <c r="H2965" s="28" t="n">
        <v>0</v>
      </c>
      <c r="I2965" s="28" t="n">
        <v>0</v>
      </c>
      <c r="J2965" s="28" t="n">
        <v>244</v>
      </c>
      <c r="K2965" s="28" t="n">
        <v>12</v>
      </c>
      <c r="L2965" s="28" t="n">
        <v>2</v>
      </c>
      <c r="M2965" s="28" t="s">
        <v>145</v>
      </c>
      <c r="N2965" s="28" t="s">
        <v>139</v>
      </c>
      <c r="O2965" s="29" t="n">
        <v>45449</v>
      </c>
      <c r="P2965" s="28" t="n">
        <f aca="false">ROUNDDOWN(($B2965-$O2965)/30,0)</f>
        <v>10</v>
      </c>
      <c r="Q2965" s="28" t="str">
        <f aca="false">TEXT($B2965,"yyyy-mm")</f>
        <v>2025-04</v>
      </c>
      <c r="R2965" s="28" t="n">
        <f aca="false">IF(AND($O2965&gt;=DATE(2025,1,1),$O2965&lt;=DATE(2025,4,30)),1,0)</f>
        <v>0</v>
      </c>
    </row>
    <row r="2966" customFormat="false" ht="15" hidden="false" customHeight="false" outlineLevel="0" collapsed="false">
      <c r="A2966" s="28" t="n">
        <v>326</v>
      </c>
      <c r="B2966" s="29" t="n">
        <v>45808</v>
      </c>
      <c r="C2966" s="28" t="n">
        <v>277555.12</v>
      </c>
      <c r="D2966" s="28" t="n">
        <v>0</v>
      </c>
      <c r="E2966" s="28" t="n">
        <v>0</v>
      </c>
      <c r="F2966" s="28" t="s">
        <v>345</v>
      </c>
      <c r="G2966" s="28" t="n">
        <v>0</v>
      </c>
      <c r="H2966" s="28" t="n">
        <v>0</v>
      </c>
      <c r="I2966" s="28" t="n">
        <v>0</v>
      </c>
      <c r="J2966" s="28" t="n">
        <v>244</v>
      </c>
      <c r="K2966" s="28" t="n">
        <v>12</v>
      </c>
      <c r="L2966" s="28" t="n">
        <v>2</v>
      </c>
      <c r="M2966" s="28" t="s">
        <v>145</v>
      </c>
      <c r="N2966" s="28" t="s">
        <v>139</v>
      </c>
      <c r="O2966" s="29" t="n">
        <v>45449</v>
      </c>
      <c r="P2966" s="28" t="n">
        <f aca="false">ROUNDDOWN(($B2966-$O2966)/30,0)</f>
        <v>11</v>
      </c>
      <c r="Q2966" s="28" t="str">
        <f aca="false">TEXT($B2966,"yyyy-mm")</f>
        <v>2025-05</v>
      </c>
      <c r="R2966" s="28" t="n">
        <f aca="false">IF(AND($O2966&gt;=DATE(2025,1,1),$O2966&lt;=DATE(2025,4,30)),1,0)</f>
        <v>0</v>
      </c>
    </row>
    <row r="2967" customFormat="false" ht="15" hidden="false" customHeight="false" outlineLevel="0" collapsed="false">
      <c r="A2967" s="28" t="n">
        <v>326</v>
      </c>
      <c r="B2967" s="29" t="n">
        <v>45838</v>
      </c>
      <c r="C2967" s="28" t="n">
        <v>270251.04</v>
      </c>
      <c r="D2967" s="28" t="n">
        <v>0</v>
      </c>
      <c r="E2967" s="28" t="n">
        <v>0</v>
      </c>
      <c r="F2967" s="28" t="s">
        <v>345</v>
      </c>
      <c r="G2967" s="28" t="n">
        <v>0</v>
      </c>
      <c r="H2967" s="28" t="n">
        <v>0</v>
      </c>
      <c r="I2967" s="28" t="n">
        <v>0</v>
      </c>
      <c r="J2967" s="28" t="n">
        <v>244</v>
      </c>
      <c r="K2967" s="28" t="n">
        <v>12</v>
      </c>
      <c r="L2967" s="28" t="n">
        <v>2</v>
      </c>
      <c r="M2967" s="28" t="s">
        <v>145</v>
      </c>
      <c r="N2967" s="28" t="s">
        <v>139</v>
      </c>
      <c r="O2967" s="29" t="n">
        <v>45449</v>
      </c>
      <c r="P2967" s="28" t="n">
        <f aca="false">ROUNDDOWN(($B2967-$O2967)/30,0)</f>
        <v>12</v>
      </c>
      <c r="Q2967" s="28" t="str">
        <f aca="false">TEXT($B2967,"yyyy-mm")</f>
        <v>2025-06</v>
      </c>
      <c r="R2967" s="28" t="n">
        <f aca="false">IF(AND($O2967&gt;=DATE(2025,1,1),$O2967&lt;=DATE(2025,4,30)),1,0)</f>
        <v>0</v>
      </c>
    </row>
    <row r="2968" customFormat="false" ht="15" hidden="false" customHeight="false" outlineLevel="0" collapsed="false">
      <c r="A2968" s="28" t="n">
        <v>326</v>
      </c>
      <c r="B2968" s="29" t="n">
        <v>45869</v>
      </c>
      <c r="C2968" s="28" t="n">
        <v>262946.96</v>
      </c>
      <c r="D2968" s="28" t="n">
        <v>0</v>
      </c>
      <c r="E2968" s="28" t="n">
        <v>0</v>
      </c>
      <c r="F2968" s="28" t="s">
        <v>345</v>
      </c>
      <c r="G2968" s="28" t="n">
        <v>0</v>
      </c>
      <c r="H2968" s="28" t="n">
        <v>0</v>
      </c>
      <c r="I2968" s="28" t="n">
        <v>0</v>
      </c>
      <c r="J2968" s="28" t="n">
        <v>244</v>
      </c>
      <c r="K2968" s="28" t="n">
        <v>12</v>
      </c>
      <c r="L2968" s="28" t="n">
        <v>2</v>
      </c>
      <c r="M2968" s="28" t="s">
        <v>145</v>
      </c>
      <c r="N2968" s="28" t="s">
        <v>139</v>
      </c>
      <c r="O2968" s="29" t="n">
        <v>45449</v>
      </c>
      <c r="P2968" s="28" t="n">
        <f aca="false">ROUNDDOWN(($B2968-$O2968)/30,0)</f>
        <v>14</v>
      </c>
      <c r="Q2968" s="28" t="str">
        <f aca="false">TEXT($B2968,"yyyy-mm")</f>
        <v>2025-07</v>
      </c>
      <c r="R2968" s="28" t="n">
        <f aca="false">IF(AND($O2968&gt;=DATE(2025,1,1),$O2968&lt;=DATE(2025,4,30)),1,0)</f>
        <v>0</v>
      </c>
    </row>
    <row r="2969" customFormat="false" ht="15" hidden="false" customHeight="false" outlineLevel="0" collapsed="false">
      <c r="A2969" s="28" t="n">
        <v>326</v>
      </c>
      <c r="B2969" s="29" t="n">
        <v>45900</v>
      </c>
      <c r="C2969" s="28" t="n">
        <v>255642.88</v>
      </c>
      <c r="D2969" s="28" t="n">
        <v>0</v>
      </c>
      <c r="E2969" s="28" t="n">
        <v>0</v>
      </c>
      <c r="F2969" s="28" t="s">
        <v>345</v>
      </c>
      <c r="G2969" s="28" t="n">
        <v>0</v>
      </c>
      <c r="H2969" s="28" t="n">
        <v>0</v>
      </c>
      <c r="I2969" s="28" t="n">
        <v>0</v>
      </c>
      <c r="J2969" s="28" t="n">
        <v>244</v>
      </c>
      <c r="K2969" s="28" t="n">
        <v>12</v>
      </c>
      <c r="L2969" s="28" t="n">
        <v>2</v>
      </c>
      <c r="M2969" s="28" t="s">
        <v>145</v>
      </c>
      <c r="N2969" s="28" t="s">
        <v>139</v>
      </c>
      <c r="O2969" s="29" t="n">
        <v>45449</v>
      </c>
      <c r="P2969" s="28" t="n">
        <f aca="false">ROUNDDOWN(($B2969-$O2969)/30,0)</f>
        <v>15</v>
      </c>
      <c r="Q2969" s="28" t="str">
        <f aca="false">TEXT($B2969,"yyyy-mm")</f>
        <v>2025-08</v>
      </c>
      <c r="R2969" s="28" t="n">
        <f aca="false">IF(AND($O2969&gt;=DATE(2025,1,1),$O2969&lt;=DATE(2025,4,30)),1,0)</f>
        <v>0</v>
      </c>
    </row>
    <row r="2970" customFormat="false" ht="15" hidden="false" customHeight="false" outlineLevel="0" collapsed="false">
      <c r="A2970" s="28" t="n">
        <v>326</v>
      </c>
      <c r="B2970" s="29" t="n">
        <v>45930</v>
      </c>
      <c r="C2970" s="28" t="n">
        <v>248338.8</v>
      </c>
      <c r="D2970" s="28" t="n">
        <v>0</v>
      </c>
      <c r="E2970" s="28" t="n">
        <v>0</v>
      </c>
      <c r="F2970" s="28" t="s">
        <v>345</v>
      </c>
      <c r="G2970" s="28" t="n">
        <v>0</v>
      </c>
      <c r="H2970" s="28" t="n">
        <v>0</v>
      </c>
      <c r="I2970" s="28" t="n">
        <v>0</v>
      </c>
      <c r="J2970" s="28" t="n">
        <v>244</v>
      </c>
      <c r="K2970" s="28" t="n">
        <v>12</v>
      </c>
      <c r="L2970" s="28" t="n">
        <v>2</v>
      </c>
      <c r="M2970" s="28" t="s">
        <v>145</v>
      </c>
      <c r="N2970" s="28" t="s">
        <v>139</v>
      </c>
      <c r="O2970" s="29" t="n">
        <v>45449</v>
      </c>
      <c r="P2970" s="28" t="n">
        <f aca="false">ROUNDDOWN(($B2970-$O2970)/30,0)</f>
        <v>16</v>
      </c>
      <c r="Q2970" s="28" t="str">
        <f aca="false">TEXT($B2970,"yyyy-mm")</f>
        <v>2025-09</v>
      </c>
      <c r="R2970" s="28" t="n">
        <f aca="false">IF(AND($O2970&gt;=DATE(2025,1,1),$O2970&lt;=DATE(2025,4,30)),1,0)</f>
        <v>0</v>
      </c>
    </row>
    <row r="2971" customFormat="false" ht="15" hidden="false" customHeight="false" outlineLevel="0" collapsed="false">
      <c r="A2971" s="28" t="n">
        <v>326</v>
      </c>
      <c r="B2971" s="29" t="n">
        <v>45961</v>
      </c>
      <c r="C2971" s="28" t="n">
        <v>241034.72</v>
      </c>
      <c r="D2971" s="28" t="n">
        <v>0</v>
      </c>
      <c r="E2971" s="28" t="n">
        <v>0</v>
      </c>
      <c r="F2971" s="28" t="s">
        <v>345</v>
      </c>
      <c r="G2971" s="28" t="n">
        <v>0</v>
      </c>
      <c r="H2971" s="28" t="n">
        <v>0</v>
      </c>
      <c r="I2971" s="28" t="n">
        <v>0</v>
      </c>
      <c r="J2971" s="28" t="n">
        <v>244</v>
      </c>
      <c r="K2971" s="28" t="n">
        <v>12</v>
      </c>
      <c r="L2971" s="28" t="n">
        <v>2</v>
      </c>
      <c r="M2971" s="28" t="s">
        <v>145</v>
      </c>
      <c r="N2971" s="28" t="s">
        <v>139</v>
      </c>
      <c r="O2971" s="29" t="n">
        <v>45449</v>
      </c>
      <c r="P2971" s="28" t="n">
        <f aca="false">ROUNDDOWN(($B2971-$O2971)/30,0)</f>
        <v>17</v>
      </c>
      <c r="Q2971" s="28" t="str">
        <f aca="false">TEXT($B2971,"yyyy-mm")</f>
        <v>2025-10</v>
      </c>
      <c r="R2971" s="28" t="n">
        <f aca="false">IF(AND($O2971&gt;=DATE(2025,1,1),$O2971&lt;=DATE(2025,4,30)),1,0)</f>
        <v>0</v>
      </c>
    </row>
    <row r="2972" customFormat="false" ht="15" hidden="false" customHeight="false" outlineLevel="0" collapsed="false">
      <c r="A2972" s="28" t="n">
        <v>326</v>
      </c>
      <c r="B2972" s="29" t="n">
        <v>45991</v>
      </c>
      <c r="C2972" s="28" t="n">
        <v>233730.64</v>
      </c>
      <c r="D2972" s="28" t="n">
        <v>0</v>
      </c>
      <c r="E2972" s="28" t="n">
        <v>0</v>
      </c>
      <c r="F2972" s="28" t="s">
        <v>345</v>
      </c>
      <c r="G2972" s="28" t="n">
        <v>0</v>
      </c>
      <c r="H2972" s="28" t="n">
        <v>0</v>
      </c>
      <c r="I2972" s="28" t="n">
        <v>0</v>
      </c>
      <c r="J2972" s="28" t="n">
        <v>244</v>
      </c>
      <c r="K2972" s="28" t="n">
        <v>12</v>
      </c>
      <c r="L2972" s="28" t="n">
        <v>2</v>
      </c>
      <c r="M2972" s="28" t="s">
        <v>145</v>
      </c>
      <c r="N2972" s="28" t="s">
        <v>139</v>
      </c>
      <c r="O2972" s="29" t="n">
        <v>45449</v>
      </c>
      <c r="P2972" s="28" t="n">
        <f aca="false">ROUNDDOWN(($B2972-$O2972)/30,0)</f>
        <v>18</v>
      </c>
      <c r="Q2972" s="28" t="str">
        <f aca="false">TEXT($B2972,"yyyy-mm")</f>
        <v>2025-11</v>
      </c>
      <c r="R2972" s="28" t="n">
        <f aca="false">IF(AND($O2972&gt;=DATE(2025,1,1),$O2972&lt;=DATE(2025,4,30)),1,0)</f>
        <v>0</v>
      </c>
    </row>
    <row r="2973" customFormat="false" ht="15" hidden="false" customHeight="false" outlineLevel="0" collapsed="false">
      <c r="A2973" s="28" t="n">
        <v>326</v>
      </c>
      <c r="B2973" s="29" t="n">
        <v>46022</v>
      </c>
      <c r="C2973" s="28" t="n">
        <v>226426.56</v>
      </c>
      <c r="D2973" s="28" t="n">
        <v>0</v>
      </c>
      <c r="E2973" s="28" t="n">
        <v>0</v>
      </c>
      <c r="F2973" s="28" t="s">
        <v>345</v>
      </c>
      <c r="G2973" s="28" t="n">
        <v>0</v>
      </c>
      <c r="H2973" s="28" t="n">
        <v>0</v>
      </c>
      <c r="I2973" s="28" t="n">
        <v>0</v>
      </c>
      <c r="J2973" s="28" t="n">
        <v>244</v>
      </c>
      <c r="K2973" s="28" t="n">
        <v>12</v>
      </c>
      <c r="L2973" s="28" t="n">
        <v>2</v>
      </c>
      <c r="M2973" s="28" t="s">
        <v>145</v>
      </c>
      <c r="N2973" s="28" t="s">
        <v>139</v>
      </c>
      <c r="O2973" s="29" t="n">
        <v>45449</v>
      </c>
      <c r="P2973" s="28" t="n">
        <f aca="false">ROUNDDOWN(($B2973-$O2973)/30,0)</f>
        <v>19</v>
      </c>
      <c r="Q2973" s="28" t="str">
        <f aca="false">TEXT($B2973,"yyyy-mm")</f>
        <v>2025-12</v>
      </c>
      <c r="R2973" s="28" t="n">
        <f aca="false">IF(AND($O2973&gt;=DATE(2025,1,1),$O2973&lt;=DATE(2025,4,30)),1,0)</f>
        <v>0</v>
      </c>
    </row>
    <row r="2974" customFormat="false" ht="15" hidden="false" customHeight="false" outlineLevel="0" collapsed="false">
      <c r="A2974" s="28" t="n">
        <v>326</v>
      </c>
      <c r="B2974" s="29" t="n">
        <v>46053</v>
      </c>
      <c r="C2974" s="28" t="n">
        <v>219122.48</v>
      </c>
      <c r="D2974" s="28" t="n">
        <v>0</v>
      </c>
      <c r="E2974" s="28" t="n">
        <v>0</v>
      </c>
      <c r="F2974" s="28" t="s">
        <v>345</v>
      </c>
      <c r="G2974" s="28" t="n">
        <v>0</v>
      </c>
      <c r="H2974" s="28" t="n">
        <v>0</v>
      </c>
      <c r="I2974" s="28" t="n">
        <v>0</v>
      </c>
      <c r="J2974" s="28" t="n">
        <v>244</v>
      </c>
      <c r="K2974" s="28" t="n">
        <v>12</v>
      </c>
      <c r="L2974" s="28" t="n">
        <v>2</v>
      </c>
      <c r="M2974" s="28" t="s">
        <v>145</v>
      </c>
      <c r="N2974" s="28" t="s">
        <v>139</v>
      </c>
      <c r="O2974" s="29" t="n">
        <v>45449</v>
      </c>
      <c r="P2974" s="28" t="n">
        <f aca="false">ROUNDDOWN(($B2974-$O2974)/30,0)</f>
        <v>20</v>
      </c>
      <c r="Q2974" s="28" t="str">
        <f aca="false">TEXT($B2974,"yyyy-mm")</f>
        <v>2026-01</v>
      </c>
      <c r="R2974" s="28" t="n">
        <f aca="false">IF(AND($O2974&gt;=DATE(2025,1,1),$O2974&lt;=DATE(2025,4,30)),1,0)</f>
        <v>0</v>
      </c>
    </row>
    <row r="2975" customFormat="false" ht="15" hidden="false" customHeight="false" outlineLevel="0" collapsed="false">
      <c r="A2975" s="28" t="n">
        <v>326</v>
      </c>
      <c r="B2975" s="29" t="n">
        <v>46081</v>
      </c>
      <c r="C2975" s="28" t="n">
        <v>211818.4</v>
      </c>
      <c r="D2975" s="28" t="n">
        <v>0</v>
      </c>
      <c r="E2975" s="28" t="n">
        <v>0</v>
      </c>
      <c r="F2975" s="28" t="s">
        <v>345</v>
      </c>
      <c r="G2975" s="28" t="n">
        <v>0</v>
      </c>
      <c r="H2975" s="28" t="n">
        <v>0</v>
      </c>
      <c r="I2975" s="28" t="n">
        <v>0</v>
      </c>
      <c r="J2975" s="28" t="n">
        <v>244</v>
      </c>
      <c r="K2975" s="28" t="n">
        <v>12</v>
      </c>
      <c r="L2975" s="28" t="n">
        <v>2</v>
      </c>
      <c r="M2975" s="28" t="s">
        <v>145</v>
      </c>
      <c r="N2975" s="28" t="s">
        <v>139</v>
      </c>
      <c r="O2975" s="29" t="n">
        <v>45449</v>
      </c>
      <c r="P2975" s="28" t="n">
        <f aca="false">ROUNDDOWN(($B2975-$O2975)/30,0)</f>
        <v>21</v>
      </c>
      <c r="Q2975" s="28" t="str">
        <f aca="false">TEXT($B2975,"yyyy-mm")</f>
        <v>2026-02</v>
      </c>
      <c r="R2975" s="28" t="n">
        <f aca="false">IF(AND($O2975&gt;=DATE(2025,1,1),$O2975&lt;=DATE(2025,4,30)),1,0)</f>
        <v>0</v>
      </c>
    </row>
    <row r="2976" customFormat="false" ht="15" hidden="false" customHeight="false" outlineLevel="0" collapsed="false">
      <c r="A2976" s="28" t="n">
        <v>326</v>
      </c>
      <c r="B2976" s="29" t="n">
        <v>46112</v>
      </c>
      <c r="C2976" s="28" t="n">
        <v>204514.32</v>
      </c>
      <c r="D2976" s="28" t="n">
        <v>0</v>
      </c>
      <c r="E2976" s="28" t="n">
        <v>0</v>
      </c>
      <c r="F2976" s="28" t="s">
        <v>345</v>
      </c>
      <c r="G2976" s="28" t="n">
        <v>0</v>
      </c>
      <c r="H2976" s="28" t="n">
        <v>0</v>
      </c>
      <c r="I2976" s="28" t="n">
        <v>0</v>
      </c>
      <c r="J2976" s="28" t="n">
        <v>244</v>
      </c>
      <c r="K2976" s="28" t="n">
        <v>12</v>
      </c>
      <c r="L2976" s="28" t="n">
        <v>2</v>
      </c>
      <c r="M2976" s="28" t="s">
        <v>145</v>
      </c>
      <c r="N2976" s="28" t="s">
        <v>139</v>
      </c>
      <c r="O2976" s="29" t="n">
        <v>45449</v>
      </c>
      <c r="P2976" s="28" t="n">
        <f aca="false">ROUNDDOWN(($B2976-$O2976)/30,0)</f>
        <v>22</v>
      </c>
      <c r="Q2976" s="28" t="str">
        <f aca="false">TEXT($B2976,"yyyy-mm")</f>
        <v>2026-03</v>
      </c>
      <c r="R2976" s="28" t="n">
        <f aca="false">IF(AND($O2976&gt;=DATE(2025,1,1),$O2976&lt;=DATE(2025,4,30)),1,0)</f>
        <v>0</v>
      </c>
    </row>
    <row r="2977" customFormat="false" ht="15" hidden="false" customHeight="false" outlineLevel="0" collapsed="false">
      <c r="A2977" s="28" t="n">
        <v>326</v>
      </c>
      <c r="B2977" s="29" t="n">
        <v>46142</v>
      </c>
      <c r="C2977" s="28" t="n">
        <v>197210.24</v>
      </c>
      <c r="D2977" s="28" t="n">
        <v>0</v>
      </c>
      <c r="E2977" s="28" t="n">
        <v>0</v>
      </c>
      <c r="F2977" s="28" t="s">
        <v>345</v>
      </c>
      <c r="G2977" s="28" t="n">
        <v>0</v>
      </c>
      <c r="H2977" s="28" t="n">
        <v>0</v>
      </c>
      <c r="I2977" s="28" t="n">
        <v>0</v>
      </c>
      <c r="J2977" s="28" t="n">
        <v>244</v>
      </c>
      <c r="K2977" s="28" t="n">
        <v>12</v>
      </c>
      <c r="L2977" s="28" t="n">
        <v>2</v>
      </c>
      <c r="M2977" s="28" t="s">
        <v>145</v>
      </c>
      <c r="N2977" s="28" t="s">
        <v>139</v>
      </c>
      <c r="O2977" s="29" t="n">
        <v>45449</v>
      </c>
      <c r="P2977" s="28" t="n">
        <f aca="false">ROUNDDOWN(($B2977-$O2977)/30,0)</f>
        <v>23</v>
      </c>
      <c r="Q2977" s="28" t="str">
        <f aca="false">TEXT($B2977,"yyyy-mm")</f>
        <v>2026-04</v>
      </c>
      <c r="R2977" s="28" t="n">
        <f aca="false">IF(AND($O2977&gt;=DATE(2025,1,1),$O2977&lt;=DATE(2025,4,30)),1,0)</f>
        <v>0</v>
      </c>
    </row>
    <row r="2978" customFormat="false" ht="15" hidden="false" customHeight="false" outlineLevel="0" collapsed="false">
      <c r="A2978" s="28" t="n">
        <v>326</v>
      </c>
      <c r="B2978" s="29" t="n">
        <v>46173</v>
      </c>
      <c r="C2978" s="28" t="n">
        <v>189906.16</v>
      </c>
      <c r="D2978" s="28" t="n">
        <v>0</v>
      </c>
      <c r="E2978" s="28" t="n">
        <v>0</v>
      </c>
      <c r="F2978" s="28" t="s">
        <v>345</v>
      </c>
      <c r="G2978" s="28" t="n">
        <v>0</v>
      </c>
      <c r="H2978" s="28" t="n">
        <v>0</v>
      </c>
      <c r="I2978" s="28" t="n">
        <v>0</v>
      </c>
      <c r="J2978" s="28" t="n">
        <v>244</v>
      </c>
      <c r="K2978" s="28" t="n">
        <v>12</v>
      </c>
      <c r="L2978" s="28" t="n">
        <v>2</v>
      </c>
      <c r="M2978" s="28" t="s">
        <v>145</v>
      </c>
      <c r="N2978" s="28" t="s">
        <v>139</v>
      </c>
      <c r="O2978" s="29" t="n">
        <v>45449</v>
      </c>
      <c r="P2978" s="28" t="n">
        <f aca="false">ROUNDDOWN(($B2978-$O2978)/30,0)</f>
        <v>24</v>
      </c>
      <c r="Q2978" s="28" t="str">
        <f aca="false">TEXT($B2978,"yyyy-mm")</f>
        <v>2026-05</v>
      </c>
      <c r="R2978" s="28" t="n">
        <f aca="false">IF(AND($O2978&gt;=DATE(2025,1,1),$O2978&lt;=DATE(2025,4,30)),1,0)</f>
        <v>0</v>
      </c>
    </row>
    <row r="2979" customFormat="false" ht="15" hidden="false" customHeight="false" outlineLevel="0" collapsed="false">
      <c r="A2979" s="28" t="n">
        <v>326</v>
      </c>
      <c r="B2979" s="29" t="n">
        <v>46203</v>
      </c>
      <c r="C2979" s="28" t="n">
        <v>182602.08</v>
      </c>
      <c r="D2979" s="28" t="n">
        <v>0</v>
      </c>
      <c r="E2979" s="28" t="n">
        <v>0</v>
      </c>
      <c r="F2979" s="28" t="s">
        <v>345</v>
      </c>
      <c r="G2979" s="28" t="n">
        <v>0</v>
      </c>
      <c r="H2979" s="28" t="n">
        <v>0</v>
      </c>
      <c r="I2979" s="28" t="n">
        <v>0</v>
      </c>
      <c r="J2979" s="28" t="n">
        <v>244</v>
      </c>
      <c r="K2979" s="28" t="n">
        <v>12</v>
      </c>
      <c r="L2979" s="28" t="n">
        <v>2</v>
      </c>
      <c r="M2979" s="28" t="s">
        <v>145</v>
      </c>
      <c r="N2979" s="28" t="s">
        <v>139</v>
      </c>
      <c r="O2979" s="29" t="n">
        <v>45449</v>
      </c>
      <c r="P2979" s="28" t="n">
        <f aca="false">ROUNDDOWN(($B2979-$O2979)/30,0)</f>
        <v>25</v>
      </c>
      <c r="Q2979" s="28" t="str">
        <f aca="false">TEXT($B2979,"yyyy-mm")</f>
        <v>2026-06</v>
      </c>
      <c r="R2979" s="28" t="n">
        <f aca="false">IF(AND($O2979&gt;=DATE(2025,1,1),$O2979&lt;=DATE(2025,4,30)),1,0)</f>
        <v>0</v>
      </c>
    </row>
    <row r="2980" customFormat="false" ht="15" hidden="false" customHeight="false" outlineLevel="0" collapsed="false">
      <c r="A2980" s="28" t="n">
        <v>326</v>
      </c>
      <c r="B2980" s="29" t="n">
        <v>46234</v>
      </c>
      <c r="C2980" s="28" t="n">
        <v>175298</v>
      </c>
      <c r="D2980" s="28" t="n">
        <v>0</v>
      </c>
      <c r="E2980" s="28" t="n">
        <v>0</v>
      </c>
      <c r="F2980" s="28" t="s">
        <v>345</v>
      </c>
      <c r="G2980" s="28" t="n">
        <v>0</v>
      </c>
      <c r="H2980" s="28" t="n">
        <v>0</v>
      </c>
      <c r="I2980" s="28" t="n">
        <v>0</v>
      </c>
      <c r="J2980" s="28" t="n">
        <v>244</v>
      </c>
      <c r="K2980" s="28" t="n">
        <v>12</v>
      </c>
      <c r="L2980" s="28" t="n">
        <v>2</v>
      </c>
      <c r="M2980" s="28" t="s">
        <v>145</v>
      </c>
      <c r="N2980" s="28" t="s">
        <v>139</v>
      </c>
      <c r="O2980" s="29" t="n">
        <v>45449</v>
      </c>
      <c r="P2980" s="28" t="n">
        <f aca="false">ROUNDDOWN(($B2980-$O2980)/30,0)</f>
        <v>26</v>
      </c>
      <c r="Q2980" s="28" t="str">
        <f aca="false">TEXT($B2980,"yyyy-mm")</f>
        <v>2026-07</v>
      </c>
      <c r="R2980" s="28" t="n">
        <f aca="false">IF(AND($O2980&gt;=DATE(2025,1,1),$O2980&lt;=DATE(2025,4,30)),1,0)</f>
        <v>0</v>
      </c>
    </row>
    <row r="2981" customFormat="false" ht="15" hidden="false" customHeight="false" outlineLevel="0" collapsed="false">
      <c r="A2981" s="28" t="n">
        <v>326</v>
      </c>
      <c r="B2981" s="29" t="n">
        <v>46265</v>
      </c>
      <c r="C2981" s="28" t="n">
        <v>167993.92</v>
      </c>
      <c r="D2981" s="28" t="n">
        <v>0</v>
      </c>
      <c r="E2981" s="28" t="n">
        <v>0</v>
      </c>
      <c r="F2981" s="28" t="s">
        <v>345</v>
      </c>
      <c r="G2981" s="28" t="n">
        <v>0</v>
      </c>
      <c r="H2981" s="28" t="n">
        <v>0</v>
      </c>
      <c r="I2981" s="28" t="n">
        <v>0</v>
      </c>
      <c r="J2981" s="28" t="n">
        <v>244</v>
      </c>
      <c r="K2981" s="28" t="n">
        <v>12</v>
      </c>
      <c r="L2981" s="28" t="n">
        <v>2</v>
      </c>
      <c r="M2981" s="28" t="s">
        <v>145</v>
      </c>
      <c r="N2981" s="28" t="s">
        <v>139</v>
      </c>
      <c r="O2981" s="29" t="n">
        <v>45449</v>
      </c>
      <c r="P2981" s="28" t="n">
        <f aca="false">ROUNDDOWN(($B2981-$O2981)/30,0)</f>
        <v>27</v>
      </c>
      <c r="Q2981" s="28" t="str">
        <f aca="false">TEXT($B2981,"yyyy-mm")</f>
        <v>2026-08</v>
      </c>
      <c r="R2981" s="28" t="n">
        <f aca="false">IF(AND($O2981&gt;=DATE(2025,1,1),$O2981&lt;=DATE(2025,4,30)),1,0)</f>
        <v>0</v>
      </c>
    </row>
    <row r="2982" customFormat="false" ht="15" hidden="false" customHeight="false" outlineLevel="0" collapsed="false">
      <c r="A2982" s="28" t="n">
        <v>327</v>
      </c>
      <c r="B2982" s="29" t="n">
        <v>45443</v>
      </c>
      <c r="C2982" s="28" t="n">
        <v>39700</v>
      </c>
      <c r="D2982" s="28" t="n">
        <v>0</v>
      </c>
      <c r="E2982" s="28" t="n">
        <v>0</v>
      </c>
      <c r="F2982" s="28" t="s">
        <v>345</v>
      </c>
      <c r="G2982" s="28" t="n">
        <v>0</v>
      </c>
      <c r="H2982" s="28" t="n">
        <v>0</v>
      </c>
      <c r="I2982" s="28" t="n">
        <v>0</v>
      </c>
      <c r="J2982" s="28" t="n">
        <v>98</v>
      </c>
      <c r="K2982" s="28" t="n">
        <v>10</v>
      </c>
      <c r="L2982" s="28" t="n">
        <v>3</v>
      </c>
      <c r="M2982" s="28" t="s">
        <v>145</v>
      </c>
      <c r="N2982" s="28" t="s">
        <v>138</v>
      </c>
      <c r="O2982" s="29" t="n">
        <v>45429</v>
      </c>
      <c r="P2982" s="28" t="n">
        <f aca="false">ROUNDDOWN(($B2982-$O2982)/30,0)</f>
        <v>0</v>
      </c>
      <c r="Q2982" s="28" t="str">
        <f aca="false">TEXT($B2982,"yyyy-mm")</f>
        <v>2024-05</v>
      </c>
      <c r="R2982" s="28" t="n">
        <f aca="false">IF(AND($O2982&gt;=DATE(2025,1,1),$O2982&lt;=DATE(2025,4,30)),1,0)</f>
        <v>0</v>
      </c>
    </row>
    <row r="2983" customFormat="false" ht="15" hidden="false" customHeight="false" outlineLevel="0" collapsed="false">
      <c r="A2983" s="28" t="n">
        <v>327</v>
      </c>
      <c r="B2983" s="29" t="n">
        <v>45473</v>
      </c>
      <c r="C2983" s="28" t="n">
        <v>33083.33</v>
      </c>
      <c r="D2983" s="28" t="n">
        <v>0</v>
      </c>
      <c r="E2983" s="28" t="n">
        <v>0</v>
      </c>
      <c r="F2983" s="28" t="s">
        <v>345</v>
      </c>
      <c r="G2983" s="28" t="n">
        <v>0</v>
      </c>
      <c r="H2983" s="28" t="n">
        <v>0</v>
      </c>
      <c r="I2983" s="28" t="n">
        <v>0</v>
      </c>
      <c r="J2983" s="28" t="n">
        <v>98</v>
      </c>
      <c r="K2983" s="28" t="n">
        <v>10</v>
      </c>
      <c r="L2983" s="28" t="n">
        <v>3</v>
      </c>
      <c r="M2983" s="28" t="s">
        <v>145</v>
      </c>
      <c r="N2983" s="28" t="s">
        <v>138</v>
      </c>
      <c r="O2983" s="29" t="n">
        <v>45429</v>
      </c>
      <c r="P2983" s="28" t="n">
        <f aca="false">ROUNDDOWN(($B2983-$O2983)/30,0)</f>
        <v>1</v>
      </c>
      <c r="Q2983" s="28" t="str">
        <f aca="false">TEXT($B2983,"yyyy-mm")</f>
        <v>2024-06</v>
      </c>
      <c r="R2983" s="28" t="n">
        <f aca="false">IF(AND($O2983&gt;=DATE(2025,1,1),$O2983&lt;=DATE(2025,4,30)),1,0)</f>
        <v>0</v>
      </c>
    </row>
    <row r="2984" customFormat="false" ht="15" hidden="false" customHeight="false" outlineLevel="0" collapsed="false">
      <c r="A2984" s="28" t="n">
        <v>327</v>
      </c>
      <c r="B2984" s="29" t="n">
        <v>45504</v>
      </c>
      <c r="C2984" s="28" t="n">
        <v>26466.66</v>
      </c>
      <c r="D2984" s="28" t="n">
        <v>0</v>
      </c>
      <c r="E2984" s="28" t="n">
        <v>0</v>
      </c>
      <c r="F2984" s="28" t="s">
        <v>345</v>
      </c>
      <c r="G2984" s="28" t="n">
        <v>0</v>
      </c>
      <c r="H2984" s="28" t="n">
        <v>0</v>
      </c>
      <c r="I2984" s="28" t="n">
        <v>0</v>
      </c>
      <c r="J2984" s="28" t="n">
        <v>98</v>
      </c>
      <c r="K2984" s="28" t="n">
        <v>10</v>
      </c>
      <c r="L2984" s="28" t="n">
        <v>3</v>
      </c>
      <c r="M2984" s="28" t="s">
        <v>145</v>
      </c>
      <c r="N2984" s="28" t="s">
        <v>138</v>
      </c>
      <c r="O2984" s="29" t="n">
        <v>45429</v>
      </c>
      <c r="P2984" s="28" t="n">
        <f aca="false">ROUNDDOWN(($B2984-$O2984)/30,0)</f>
        <v>2</v>
      </c>
      <c r="Q2984" s="28" t="str">
        <f aca="false">TEXT($B2984,"yyyy-mm")</f>
        <v>2024-07</v>
      </c>
      <c r="R2984" s="28" t="n">
        <f aca="false">IF(AND($O2984&gt;=DATE(2025,1,1),$O2984&lt;=DATE(2025,4,30)),1,0)</f>
        <v>0</v>
      </c>
    </row>
    <row r="2985" customFormat="false" ht="15" hidden="false" customHeight="false" outlineLevel="0" collapsed="false">
      <c r="A2985" s="28" t="n">
        <v>327</v>
      </c>
      <c r="B2985" s="29" t="n">
        <v>45535</v>
      </c>
      <c r="C2985" s="28" t="n">
        <v>19849.99</v>
      </c>
      <c r="D2985" s="28" t="n">
        <v>0</v>
      </c>
      <c r="E2985" s="28" t="n">
        <v>0</v>
      </c>
      <c r="F2985" s="28" t="s">
        <v>345</v>
      </c>
      <c r="G2985" s="28" t="n">
        <v>0</v>
      </c>
      <c r="H2985" s="28" t="n">
        <v>0</v>
      </c>
      <c r="I2985" s="28" t="n">
        <v>0</v>
      </c>
      <c r="J2985" s="28" t="n">
        <v>98</v>
      </c>
      <c r="K2985" s="28" t="n">
        <v>10</v>
      </c>
      <c r="L2985" s="28" t="n">
        <v>3</v>
      </c>
      <c r="M2985" s="28" t="s">
        <v>145</v>
      </c>
      <c r="N2985" s="28" t="s">
        <v>138</v>
      </c>
      <c r="O2985" s="29" t="n">
        <v>45429</v>
      </c>
      <c r="P2985" s="28" t="n">
        <f aca="false">ROUNDDOWN(($B2985-$O2985)/30,0)</f>
        <v>3</v>
      </c>
      <c r="Q2985" s="28" t="str">
        <f aca="false">TEXT($B2985,"yyyy-mm")</f>
        <v>2024-08</v>
      </c>
      <c r="R2985" s="28" t="n">
        <f aca="false">IF(AND($O2985&gt;=DATE(2025,1,1),$O2985&lt;=DATE(2025,4,30)),1,0)</f>
        <v>0</v>
      </c>
    </row>
    <row r="2986" customFormat="false" ht="15" hidden="false" customHeight="false" outlineLevel="0" collapsed="false">
      <c r="A2986" s="28" t="n">
        <v>327</v>
      </c>
      <c r="B2986" s="29" t="n">
        <v>45565</v>
      </c>
      <c r="C2986" s="28" t="n">
        <v>13233.32</v>
      </c>
      <c r="D2986" s="28" t="n">
        <v>0</v>
      </c>
      <c r="E2986" s="28" t="n">
        <v>0</v>
      </c>
      <c r="F2986" s="28" t="s">
        <v>345</v>
      </c>
      <c r="G2986" s="28" t="n">
        <v>0</v>
      </c>
      <c r="H2986" s="28" t="n">
        <v>0</v>
      </c>
      <c r="I2986" s="28" t="n">
        <v>0</v>
      </c>
      <c r="J2986" s="28" t="n">
        <v>98</v>
      </c>
      <c r="K2986" s="28" t="n">
        <v>10</v>
      </c>
      <c r="L2986" s="28" t="n">
        <v>3</v>
      </c>
      <c r="M2986" s="28" t="s">
        <v>145</v>
      </c>
      <c r="N2986" s="28" t="s">
        <v>138</v>
      </c>
      <c r="O2986" s="29" t="n">
        <v>45429</v>
      </c>
      <c r="P2986" s="28" t="n">
        <f aca="false">ROUNDDOWN(($B2986-$O2986)/30,0)</f>
        <v>4</v>
      </c>
      <c r="Q2986" s="28" t="str">
        <f aca="false">TEXT($B2986,"yyyy-mm")</f>
        <v>2024-09</v>
      </c>
      <c r="R2986" s="28" t="n">
        <f aca="false">IF(AND($O2986&gt;=DATE(2025,1,1),$O2986&lt;=DATE(2025,4,30)),1,0)</f>
        <v>0</v>
      </c>
    </row>
    <row r="2987" customFormat="false" ht="15" hidden="false" customHeight="false" outlineLevel="0" collapsed="false">
      <c r="A2987" s="28" t="n">
        <v>327</v>
      </c>
      <c r="B2987" s="29" t="n">
        <v>45596</v>
      </c>
      <c r="C2987" s="28" t="n">
        <v>6616.65</v>
      </c>
      <c r="D2987" s="28" t="n">
        <v>0</v>
      </c>
      <c r="E2987" s="28" t="n">
        <v>0</v>
      </c>
      <c r="F2987" s="28" t="s">
        <v>345</v>
      </c>
      <c r="G2987" s="28" t="n">
        <v>0</v>
      </c>
      <c r="H2987" s="28" t="n">
        <v>0</v>
      </c>
      <c r="I2987" s="28" t="n">
        <v>0</v>
      </c>
      <c r="J2987" s="28" t="n">
        <v>98</v>
      </c>
      <c r="K2987" s="28" t="n">
        <v>10</v>
      </c>
      <c r="L2987" s="28" t="n">
        <v>3</v>
      </c>
      <c r="M2987" s="28" t="s">
        <v>145</v>
      </c>
      <c r="N2987" s="28" t="s">
        <v>138</v>
      </c>
      <c r="O2987" s="29" t="n">
        <v>45429</v>
      </c>
      <c r="P2987" s="28" t="n">
        <f aca="false">ROUNDDOWN(($B2987-$O2987)/30,0)</f>
        <v>5</v>
      </c>
      <c r="Q2987" s="28" t="str">
        <f aca="false">TEXT($B2987,"yyyy-mm")</f>
        <v>2024-10</v>
      </c>
      <c r="R2987" s="28" t="n">
        <f aca="false">IF(AND($O2987&gt;=DATE(2025,1,1),$O2987&lt;=DATE(2025,4,30)),1,0)</f>
        <v>0</v>
      </c>
    </row>
    <row r="2988" customFormat="false" ht="15" hidden="false" customHeight="false" outlineLevel="0" collapsed="false">
      <c r="A2988" s="28" t="n">
        <v>327</v>
      </c>
      <c r="B2988" s="29" t="n">
        <v>45626</v>
      </c>
      <c r="C2988" s="28" t="n">
        <v>0</v>
      </c>
      <c r="D2988" s="28" t="n">
        <v>0</v>
      </c>
      <c r="E2988" s="28" t="n">
        <v>0</v>
      </c>
      <c r="F2988" s="28" t="s">
        <v>345</v>
      </c>
      <c r="G2988" s="28" t="n">
        <v>0</v>
      </c>
      <c r="H2988" s="28" t="n">
        <v>0</v>
      </c>
      <c r="I2988" s="28" t="n">
        <v>0</v>
      </c>
      <c r="J2988" s="28" t="n">
        <v>98</v>
      </c>
      <c r="K2988" s="28" t="n">
        <v>10</v>
      </c>
      <c r="L2988" s="28" t="n">
        <v>3</v>
      </c>
      <c r="M2988" s="28" t="s">
        <v>145</v>
      </c>
      <c r="N2988" s="28" t="s">
        <v>138</v>
      </c>
      <c r="O2988" s="29" t="n">
        <v>45429</v>
      </c>
      <c r="P2988" s="28" t="n">
        <f aca="false">ROUNDDOWN(($B2988-$O2988)/30,0)</f>
        <v>6</v>
      </c>
      <c r="Q2988" s="28" t="str">
        <f aca="false">TEXT($B2988,"yyyy-mm")</f>
        <v>2024-11</v>
      </c>
      <c r="R2988" s="28" t="n">
        <f aca="false">IF(AND($O2988&gt;=DATE(2025,1,1),$O2988&lt;=DATE(2025,4,30)),1,0)</f>
        <v>0</v>
      </c>
    </row>
    <row r="2989" customFormat="false" ht="15" hidden="false" customHeight="false" outlineLevel="0" collapsed="false">
      <c r="A2989" s="28" t="n">
        <v>328</v>
      </c>
      <c r="B2989" s="29" t="n">
        <v>45596</v>
      </c>
      <c r="C2989" s="28" t="n">
        <v>25500</v>
      </c>
      <c r="D2989" s="28" t="n">
        <v>0</v>
      </c>
      <c r="E2989" s="28" t="n">
        <v>0</v>
      </c>
      <c r="F2989" s="28" t="s">
        <v>345</v>
      </c>
      <c r="G2989" s="28" t="n">
        <v>0</v>
      </c>
      <c r="H2989" s="28" t="n">
        <v>0</v>
      </c>
      <c r="I2989" s="28" t="n">
        <v>0</v>
      </c>
      <c r="J2989" s="28" t="n">
        <v>152</v>
      </c>
      <c r="K2989" s="28" t="n">
        <v>10</v>
      </c>
      <c r="L2989" s="28" t="n">
        <v>3</v>
      </c>
      <c r="M2989" s="28" t="s">
        <v>147</v>
      </c>
      <c r="N2989" s="28" t="s">
        <v>141</v>
      </c>
      <c r="O2989" s="29" t="n">
        <v>45585</v>
      </c>
      <c r="P2989" s="28" t="n">
        <f aca="false">ROUNDDOWN(($B2989-$O2989)/30,0)</f>
        <v>0</v>
      </c>
      <c r="Q2989" s="28" t="str">
        <f aca="false">TEXT($B2989,"yyyy-mm")</f>
        <v>2024-10</v>
      </c>
      <c r="R2989" s="28" t="n">
        <f aca="false">IF(AND($O2989&gt;=DATE(2025,1,1),$O2989&lt;=DATE(2025,4,30)),1,0)</f>
        <v>0</v>
      </c>
    </row>
    <row r="2990" customFormat="false" ht="15" hidden="false" customHeight="false" outlineLevel="0" collapsed="false">
      <c r="A2990" s="28" t="n">
        <v>328</v>
      </c>
      <c r="B2990" s="29" t="n">
        <v>45626</v>
      </c>
      <c r="C2990" s="28" t="n">
        <v>21857.14</v>
      </c>
      <c r="D2990" s="28" t="n">
        <v>0</v>
      </c>
      <c r="E2990" s="28" t="n">
        <v>0</v>
      </c>
      <c r="F2990" s="28" t="s">
        <v>345</v>
      </c>
      <c r="G2990" s="28" t="n">
        <v>0</v>
      </c>
      <c r="H2990" s="28" t="n">
        <v>0</v>
      </c>
      <c r="I2990" s="28" t="n">
        <v>0</v>
      </c>
      <c r="J2990" s="28" t="n">
        <v>152</v>
      </c>
      <c r="K2990" s="28" t="n">
        <v>10</v>
      </c>
      <c r="L2990" s="28" t="n">
        <v>3</v>
      </c>
      <c r="M2990" s="28" t="s">
        <v>147</v>
      </c>
      <c r="N2990" s="28" t="s">
        <v>141</v>
      </c>
      <c r="O2990" s="29" t="n">
        <v>45585</v>
      </c>
      <c r="P2990" s="28" t="n">
        <f aca="false">ROUNDDOWN(($B2990-$O2990)/30,0)</f>
        <v>1</v>
      </c>
      <c r="Q2990" s="28" t="str">
        <f aca="false">TEXT($B2990,"yyyy-mm")</f>
        <v>2024-11</v>
      </c>
      <c r="R2990" s="28" t="n">
        <f aca="false">IF(AND($O2990&gt;=DATE(2025,1,1),$O2990&lt;=DATE(2025,4,30)),1,0)</f>
        <v>0</v>
      </c>
    </row>
    <row r="2991" customFormat="false" ht="15" hidden="false" customHeight="false" outlineLevel="0" collapsed="false">
      <c r="A2991" s="28" t="n">
        <v>328</v>
      </c>
      <c r="B2991" s="29" t="n">
        <v>45657</v>
      </c>
      <c r="C2991" s="28" t="n">
        <v>21857.14</v>
      </c>
      <c r="D2991" s="28" t="n">
        <v>3642.86</v>
      </c>
      <c r="E2991" s="28" t="n">
        <v>11</v>
      </c>
      <c r="F2991" s="28" t="s">
        <v>346</v>
      </c>
      <c r="G2991" s="28" t="n">
        <v>0</v>
      </c>
      <c r="H2991" s="28" t="n">
        <v>0</v>
      </c>
      <c r="I2991" s="28" t="n">
        <v>0</v>
      </c>
      <c r="J2991" s="28" t="n">
        <v>152</v>
      </c>
      <c r="K2991" s="28" t="n">
        <v>10</v>
      </c>
      <c r="L2991" s="28" t="n">
        <v>3</v>
      </c>
      <c r="M2991" s="28" t="s">
        <v>147</v>
      </c>
      <c r="N2991" s="28" t="s">
        <v>141</v>
      </c>
      <c r="O2991" s="29" t="n">
        <v>45585</v>
      </c>
      <c r="P2991" s="28" t="n">
        <f aca="false">ROUNDDOWN(($B2991-$O2991)/30,0)</f>
        <v>2</v>
      </c>
      <c r="Q2991" s="28" t="str">
        <f aca="false">TEXT($B2991,"yyyy-mm")</f>
        <v>2024-12</v>
      </c>
      <c r="R2991" s="28" t="n">
        <f aca="false">IF(AND($O2991&gt;=DATE(2025,1,1),$O2991&lt;=DATE(2025,4,30)),1,0)</f>
        <v>0</v>
      </c>
    </row>
    <row r="2992" customFormat="false" ht="15" hidden="false" customHeight="false" outlineLevel="0" collapsed="false">
      <c r="A2992" s="28" t="n">
        <v>328</v>
      </c>
      <c r="B2992" s="29" t="n">
        <v>45688</v>
      </c>
      <c r="C2992" s="28" t="n">
        <v>20257.41</v>
      </c>
      <c r="D2992" s="28" t="n">
        <v>5685.99</v>
      </c>
      <c r="E2992" s="28" t="n">
        <v>42</v>
      </c>
      <c r="F2992" s="28" t="s">
        <v>347</v>
      </c>
      <c r="G2992" s="28" t="n">
        <v>1</v>
      </c>
      <c r="H2992" s="28" t="n">
        <v>0</v>
      </c>
      <c r="I2992" s="28" t="n">
        <v>0</v>
      </c>
      <c r="J2992" s="28" t="n">
        <v>152</v>
      </c>
      <c r="K2992" s="28" t="n">
        <v>10</v>
      </c>
      <c r="L2992" s="28" t="n">
        <v>3</v>
      </c>
      <c r="M2992" s="28" t="s">
        <v>147</v>
      </c>
      <c r="N2992" s="28" t="s">
        <v>141</v>
      </c>
      <c r="O2992" s="29" t="n">
        <v>45585</v>
      </c>
      <c r="P2992" s="28" t="n">
        <f aca="false">ROUNDDOWN(($B2992-$O2992)/30,0)</f>
        <v>3</v>
      </c>
      <c r="Q2992" s="28" t="str">
        <f aca="false">TEXT($B2992,"yyyy-mm")</f>
        <v>2025-01</v>
      </c>
      <c r="R2992" s="28" t="n">
        <f aca="false">IF(AND($O2992&gt;=DATE(2025,1,1),$O2992&lt;=DATE(2025,4,30)),1,0)</f>
        <v>0</v>
      </c>
    </row>
    <row r="2993" customFormat="false" ht="15" hidden="false" customHeight="false" outlineLevel="0" collapsed="false">
      <c r="A2993" s="28" t="n">
        <v>328</v>
      </c>
      <c r="B2993" s="29" t="n">
        <v>45716</v>
      </c>
      <c r="C2993" s="28" t="n">
        <v>20257.41</v>
      </c>
      <c r="D2993" s="28" t="n">
        <v>9328.85</v>
      </c>
      <c r="E2993" s="28" t="n">
        <v>70</v>
      </c>
      <c r="F2993" s="28" t="s">
        <v>348</v>
      </c>
      <c r="G2993" s="28" t="n">
        <v>1</v>
      </c>
      <c r="H2993" s="28" t="n">
        <v>1</v>
      </c>
      <c r="I2993" s="28" t="n">
        <v>0</v>
      </c>
      <c r="J2993" s="28" t="n">
        <v>152</v>
      </c>
      <c r="K2993" s="28" t="n">
        <v>10</v>
      </c>
      <c r="L2993" s="28" t="n">
        <v>3</v>
      </c>
      <c r="M2993" s="28" t="s">
        <v>147</v>
      </c>
      <c r="N2993" s="28" t="s">
        <v>141</v>
      </c>
      <c r="O2993" s="29" t="n">
        <v>45585</v>
      </c>
      <c r="P2993" s="28" t="n">
        <f aca="false">ROUNDDOWN(($B2993-$O2993)/30,0)</f>
        <v>4</v>
      </c>
      <c r="Q2993" s="28" t="str">
        <f aca="false">TEXT($B2993,"yyyy-mm")</f>
        <v>2025-02</v>
      </c>
      <c r="R2993" s="28" t="n">
        <f aca="false">IF(AND($O2993&gt;=DATE(2025,1,1),$O2993&lt;=DATE(2025,4,30)),1,0)</f>
        <v>0</v>
      </c>
    </row>
    <row r="2994" customFormat="false" ht="15" hidden="false" customHeight="false" outlineLevel="0" collapsed="false">
      <c r="A2994" s="28" t="n">
        <v>328</v>
      </c>
      <c r="B2994" s="29" t="n">
        <v>45747</v>
      </c>
      <c r="C2994" s="28" t="n">
        <v>17826.83</v>
      </c>
      <c r="D2994" s="28" t="n">
        <v>10541.13</v>
      </c>
      <c r="E2994" s="28" t="n">
        <v>101</v>
      </c>
      <c r="F2994" s="28" t="s">
        <v>349</v>
      </c>
      <c r="G2994" s="28" t="n">
        <v>1</v>
      </c>
      <c r="H2994" s="28" t="n">
        <v>1</v>
      </c>
      <c r="I2994" s="28" t="n">
        <v>1</v>
      </c>
      <c r="J2994" s="28" t="n">
        <v>152</v>
      </c>
      <c r="K2994" s="28" t="n">
        <v>10</v>
      </c>
      <c r="L2994" s="28" t="n">
        <v>3</v>
      </c>
      <c r="M2994" s="28" t="s">
        <v>147</v>
      </c>
      <c r="N2994" s="28" t="s">
        <v>141</v>
      </c>
      <c r="O2994" s="29" t="n">
        <v>45585</v>
      </c>
      <c r="P2994" s="28" t="n">
        <f aca="false">ROUNDDOWN(($B2994-$O2994)/30,0)</f>
        <v>5</v>
      </c>
      <c r="Q2994" s="28" t="str">
        <f aca="false">TEXT($B2994,"yyyy-mm")</f>
        <v>2025-03</v>
      </c>
      <c r="R2994" s="28" t="n">
        <f aca="false">IF(AND($O2994&gt;=DATE(2025,1,1),$O2994&lt;=DATE(2025,4,30)),1,0)</f>
        <v>0</v>
      </c>
    </row>
    <row r="2995" customFormat="false" ht="15" hidden="false" customHeight="false" outlineLevel="0" collapsed="false">
      <c r="A2995" s="28" t="n">
        <v>328</v>
      </c>
      <c r="B2995" s="29" t="n">
        <v>45777</v>
      </c>
      <c r="C2995" s="28" t="n">
        <v>17826.83</v>
      </c>
      <c r="D2995" s="28" t="n">
        <v>14183.99</v>
      </c>
      <c r="E2995" s="28" t="n">
        <v>131</v>
      </c>
      <c r="F2995" s="28" t="s">
        <v>349</v>
      </c>
      <c r="G2995" s="28" t="n">
        <v>1</v>
      </c>
      <c r="H2995" s="28" t="n">
        <v>1</v>
      </c>
      <c r="I2995" s="28" t="n">
        <v>1</v>
      </c>
      <c r="J2995" s="28" t="n">
        <v>152</v>
      </c>
      <c r="K2995" s="28" t="n">
        <v>10</v>
      </c>
      <c r="L2995" s="28" t="n">
        <v>3</v>
      </c>
      <c r="M2995" s="28" t="s">
        <v>147</v>
      </c>
      <c r="N2995" s="28" t="s">
        <v>141</v>
      </c>
      <c r="O2995" s="29" t="n">
        <v>45585</v>
      </c>
      <c r="P2995" s="28" t="n">
        <f aca="false">ROUNDDOWN(($B2995-$O2995)/30,0)</f>
        <v>6</v>
      </c>
      <c r="Q2995" s="28" t="str">
        <f aca="false">TEXT($B2995,"yyyy-mm")</f>
        <v>2025-04</v>
      </c>
      <c r="R2995" s="28" t="n">
        <f aca="false">IF(AND($O2995&gt;=DATE(2025,1,1),$O2995&lt;=DATE(2025,4,30)),1,0)</f>
        <v>0</v>
      </c>
    </row>
    <row r="2996" customFormat="false" ht="15" hidden="false" customHeight="false" outlineLevel="0" collapsed="false">
      <c r="A2996" s="28" t="n">
        <v>328</v>
      </c>
      <c r="B2996" s="29" t="n">
        <v>45808</v>
      </c>
      <c r="C2996" s="28" t="n">
        <v>0</v>
      </c>
      <c r="D2996" s="28" t="n">
        <v>0</v>
      </c>
      <c r="E2996" s="28" t="n">
        <v>0</v>
      </c>
      <c r="F2996" s="28" t="s">
        <v>345</v>
      </c>
      <c r="G2996" s="28" t="n">
        <v>0</v>
      </c>
      <c r="H2996" s="28" t="n">
        <v>0</v>
      </c>
      <c r="I2996" s="28" t="n">
        <v>0</v>
      </c>
      <c r="J2996" s="28" t="n">
        <v>152</v>
      </c>
      <c r="K2996" s="28" t="n">
        <v>10</v>
      </c>
      <c r="L2996" s="28" t="n">
        <v>3</v>
      </c>
      <c r="M2996" s="28" t="s">
        <v>147</v>
      </c>
      <c r="N2996" s="28" t="s">
        <v>141</v>
      </c>
      <c r="O2996" s="29" t="n">
        <v>45585</v>
      </c>
      <c r="P2996" s="28" t="n">
        <f aca="false">ROUNDDOWN(($B2996-$O2996)/30,0)</f>
        <v>7</v>
      </c>
      <c r="Q2996" s="28" t="str">
        <f aca="false">TEXT($B2996,"yyyy-mm")</f>
        <v>2025-05</v>
      </c>
      <c r="R2996" s="28" t="n">
        <f aca="false">IF(AND($O2996&gt;=DATE(2025,1,1),$O2996&lt;=DATE(2025,4,30)),1,0)</f>
        <v>0</v>
      </c>
    </row>
    <row r="2997" customFormat="false" ht="15" hidden="false" customHeight="false" outlineLevel="0" collapsed="false">
      <c r="A2997" s="28" t="n">
        <v>329</v>
      </c>
      <c r="B2997" s="29" t="n">
        <v>45260</v>
      </c>
      <c r="C2997" s="28" t="n">
        <v>355100</v>
      </c>
      <c r="D2997" s="28" t="n">
        <v>0</v>
      </c>
      <c r="E2997" s="28" t="n">
        <v>0</v>
      </c>
      <c r="F2997" s="28" t="s">
        <v>345</v>
      </c>
      <c r="G2997" s="28" t="n">
        <v>0</v>
      </c>
      <c r="H2997" s="28" t="n">
        <v>0</v>
      </c>
      <c r="I2997" s="28" t="n">
        <v>0</v>
      </c>
      <c r="J2997" s="28" t="n">
        <v>12</v>
      </c>
      <c r="K2997" s="28" t="n">
        <v>7</v>
      </c>
      <c r="L2997" s="28" t="n">
        <v>1</v>
      </c>
      <c r="M2997" s="28" t="s">
        <v>147</v>
      </c>
      <c r="N2997" s="28" t="s">
        <v>138</v>
      </c>
      <c r="O2997" s="29" t="n">
        <v>45253</v>
      </c>
      <c r="P2997" s="28" t="n">
        <f aca="false">ROUNDDOWN(($B2997-$O2997)/30,0)</f>
        <v>0</v>
      </c>
      <c r="Q2997" s="28" t="str">
        <f aca="false">TEXT($B2997,"yyyy-mm")</f>
        <v>2023-11</v>
      </c>
      <c r="R2997" s="28" t="n">
        <f aca="false">IF(AND($O2997&gt;=DATE(2025,1,1),$O2997&lt;=DATE(2025,4,30)),1,0)</f>
        <v>0</v>
      </c>
    </row>
    <row r="2998" customFormat="false" ht="15" hidden="false" customHeight="false" outlineLevel="0" collapsed="false">
      <c r="A2998" s="28" t="n">
        <v>329</v>
      </c>
      <c r="B2998" s="29" t="n">
        <v>45291</v>
      </c>
      <c r="C2998" s="28" t="n">
        <v>345236.11</v>
      </c>
      <c r="D2998" s="28" t="n">
        <v>0</v>
      </c>
      <c r="E2998" s="28" t="n">
        <v>0</v>
      </c>
      <c r="F2998" s="28" t="s">
        <v>345</v>
      </c>
      <c r="G2998" s="28" t="n">
        <v>0</v>
      </c>
      <c r="H2998" s="28" t="n">
        <v>0</v>
      </c>
      <c r="I2998" s="28" t="n">
        <v>0</v>
      </c>
      <c r="J2998" s="28" t="n">
        <v>12</v>
      </c>
      <c r="K2998" s="28" t="n">
        <v>7</v>
      </c>
      <c r="L2998" s="28" t="n">
        <v>1</v>
      </c>
      <c r="M2998" s="28" t="s">
        <v>147</v>
      </c>
      <c r="N2998" s="28" t="s">
        <v>138</v>
      </c>
      <c r="O2998" s="29" t="n">
        <v>45253</v>
      </c>
      <c r="P2998" s="28" t="n">
        <f aca="false">ROUNDDOWN(($B2998-$O2998)/30,0)</f>
        <v>1</v>
      </c>
      <c r="Q2998" s="28" t="str">
        <f aca="false">TEXT($B2998,"yyyy-mm")</f>
        <v>2023-12</v>
      </c>
      <c r="R2998" s="28" t="n">
        <f aca="false">IF(AND($O2998&gt;=DATE(2025,1,1),$O2998&lt;=DATE(2025,4,30)),1,0)</f>
        <v>0</v>
      </c>
    </row>
    <row r="2999" customFormat="false" ht="15" hidden="false" customHeight="false" outlineLevel="0" collapsed="false">
      <c r="A2999" s="28" t="n">
        <v>329</v>
      </c>
      <c r="B2999" s="29" t="n">
        <v>45322</v>
      </c>
      <c r="C2999" s="28" t="n">
        <v>335372.22</v>
      </c>
      <c r="D2999" s="28" t="n">
        <v>0</v>
      </c>
      <c r="E2999" s="28" t="n">
        <v>0</v>
      </c>
      <c r="F2999" s="28" t="s">
        <v>345</v>
      </c>
      <c r="G2999" s="28" t="n">
        <v>0</v>
      </c>
      <c r="H2999" s="28" t="n">
        <v>0</v>
      </c>
      <c r="I2999" s="28" t="n">
        <v>0</v>
      </c>
      <c r="J2999" s="28" t="n">
        <v>12</v>
      </c>
      <c r="K2999" s="28" t="n">
        <v>7</v>
      </c>
      <c r="L2999" s="28" t="n">
        <v>1</v>
      </c>
      <c r="M2999" s="28" t="s">
        <v>147</v>
      </c>
      <c r="N2999" s="28" t="s">
        <v>138</v>
      </c>
      <c r="O2999" s="29" t="n">
        <v>45253</v>
      </c>
      <c r="P2999" s="28" t="n">
        <f aca="false">ROUNDDOWN(($B2999-$O2999)/30,0)</f>
        <v>2</v>
      </c>
      <c r="Q2999" s="28" t="str">
        <f aca="false">TEXT($B2999,"yyyy-mm")</f>
        <v>2024-01</v>
      </c>
      <c r="R2999" s="28" t="n">
        <f aca="false">IF(AND($O2999&gt;=DATE(2025,1,1),$O2999&lt;=DATE(2025,4,30)),1,0)</f>
        <v>0</v>
      </c>
    </row>
    <row r="3000" customFormat="false" ht="15" hidden="false" customHeight="false" outlineLevel="0" collapsed="false">
      <c r="A3000" s="28" t="n">
        <v>329</v>
      </c>
      <c r="B3000" s="29" t="n">
        <v>45351</v>
      </c>
      <c r="C3000" s="28" t="n">
        <v>325508.33</v>
      </c>
      <c r="D3000" s="28" t="n">
        <v>0</v>
      </c>
      <c r="E3000" s="28" t="n">
        <v>0</v>
      </c>
      <c r="F3000" s="28" t="s">
        <v>345</v>
      </c>
      <c r="G3000" s="28" t="n">
        <v>0</v>
      </c>
      <c r="H3000" s="28" t="n">
        <v>0</v>
      </c>
      <c r="I3000" s="28" t="n">
        <v>0</v>
      </c>
      <c r="J3000" s="28" t="n">
        <v>12</v>
      </c>
      <c r="K3000" s="28" t="n">
        <v>7</v>
      </c>
      <c r="L3000" s="28" t="n">
        <v>1</v>
      </c>
      <c r="M3000" s="28" t="s">
        <v>147</v>
      </c>
      <c r="N3000" s="28" t="s">
        <v>138</v>
      </c>
      <c r="O3000" s="29" t="n">
        <v>45253</v>
      </c>
      <c r="P3000" s="28" t="n">
        <f aca="false">ROUNDDOWN(($B3000-$O3000)/30,0)</f>
        <v>3</v>
      </c>
      <c r="Q3000" s="28" t="str">
        <f aca="false">TEXT($B3000,"yyyy-mm")</f>
        <v>2024-02</v>
      </c>
      <c r="R3000" s="28" t="n">
        <f aca="false">IF(AND($O3000&gt;=DATE(2025,1,1),$O3000&lt;=DATE(2025,4,30)),1,0)</f>
        <v>0</v>
      </c>
    </row>
    <row r="3001" customFormat="false" ht="15" hidden="false" customHeight="false" outlineLevel="0" collapsed="false">
      <c r="A3001" s="28" t="n">
        <v>329</v>
      </c>
      <c r="B3001" s="29" t="n">
        <v>45382</v>
      </c>
      <c r="C3001" s="28" t="n">
        <v>315644.44</v>
      </c>
      <c r="D3001" s="28" t="n">
        <v>0</v>
      </c>
      <c r="E3001" s="28" t="n">
        <v>0</v>
      </c>
      <c r="F3001" s="28" t="s">
        <v>345</v>
      </c>
      <c r="G3001" s="28" t="n">
        <v>0</v>
      </c>
      <c r="H3001" s="28" t="n">
        <v>0</v>
      </c>
      <c r="I3001" s="28" t="n">
        <v>0</v>
      </c>
      <c r="J3001" s="28" t="n">
        <v>12</v>
      </c>
      <c r="K3001" s="28" t="n">
        <v>7</v>
      </c>
      <c r="L3001" s="28" t="n">
        <v>1</v>
      </c>
      <c r="M3001" s="28" t="s">
        <v>147</v>
      </c>
      <c r="N3001" s="28" t="s">
        <v>138</v>
      </c>
      <c r="O3001" s="29" t="n">
        <v>45253</v>
      </c>
      <c r="P3001" s="28" t="n">
        <f aca="false">ROUNDDOWN(($B3001-$O3001)/30,0)</f>
        <v>4</v>
      </c>
      <c r="Q3001" s="28" t="str">
        <f aca="false">TEXT($B3001,"yyyy-mm")</f>
        <v>2024-03</v>
      </c>
      <c r="R3001" s="28" t="n">
        <f aca="false">IF(AND($O3001&gt;=DATE(2025,1,1),$O3001&lt;=DATE(2025,4,30)),1,0)</f>
        <v>0</v>
      </c>
    </row>
    <row r="3002" customFormat="false" ht="15" hidden="false" customHeight="false" outlineLevel="0" collapsed="false">
      <c r="A3002" s="28" t="n">
        <v>329</v>
      </c>
      <c r="B3002" s="29" t="n">
        <v>45412</v>
      </c>
      <c r="C3002" s="28" t="n">
        <v>305780.55</v>
      </c>
      <c r="D3002" s="28" t="n">
        <v>0</v>
      </c>
      <c r="E3002" s="28" t="n">
        <v>0</v>
      </c>
      <c r="F3002" s="28" t="s">
        <v>345</v>
      </c>
      <c r="G3002" s="28" t="n">
        <v>0</v>
      </c>
      <c r="H3002" s="28" t="n">
        <v>0</v>
      </c>
      <c r="I3002" s="28" t="n">
        <v>0</v>
      </c>
      <c r="J3002" s="28" t="n">
        <v>12</v>
      </c>
      <c r="K3002" s="28" t="n">
        <v>7</v>
      </c>
      <c r="L3002" s="28" t="n">
        <v>1</v>
      </c>
      <c r="M3002" s="28" t="s">
        <v>147</v>
      </c>
      <c r="N3002" s="28" t="s">
        <v>138</v>
      </c>
      <c r="O3002" s="29" t="n">
        <v>45253</v>
      </c>
      <c r="P3002" s="28" t="n">
        <f aca="false">ROUNDDOWN(($B3002-$O3002)/30,0)</f>
        <v>5</v>
      </c>
      <c r="Q3002" s="28" t="str">
        <f aca="false">TEXT($B3002,"yyyy-mm")</f>
        <v>2024-04</v>
      </c>
      <c r="R3002" s="28" t="n">
        <f aca="false">IF(AND($O3002&gt;=DATE(2025,1,1),$O3002&lt;=DATE(2025,4,30)),1,0)</f>
        <v>0</v>
      </c>
    </row>
    <row r="3003" customFormat="false" ht="15" hidden="false" customHeight="false" outlineLevel="0" collapsed="false">
      <c r="A3003" s="28" t="n">
        <v>329</v>
      </c>
      <c r="B3003" s="29" t="n">
        <v>45443</v>
      </c>
      <c r="C3003" s="28" t="n">
        <v>295916.66</v>
      </c>
      <c r="D3003" s="28" t="n">
        <v>0</v>
      </c>
      <c r="E3003" s="28" t="n">
        <v>0</v>
      </c>
      <c r="F3003" s="28" t="s">
        <v>345</v>
      </c>
      <c r="G3003" s="28" t="n">
        <v>0</v>
      </c>
      <c r="H3003" s="28" t="n">
        <v>0</v>
      </c>
      <c r="I3003" s="28" t="n">
        <v>0</v>
      </c>
      <c r="J3003" s="28" t="n">
        <v>12</v>
      </c>
      <c r="K3003" s="28" t="n">
        <v>7</v>
      </c>
      <c r="L3003" s="28" t="n">
        <v>1</v>
      </c>
      <c r="M3003" s="28" t="s">
        <v>147</v>
      </c>
      <c r="N3003" s="28" t="s">
        <v>138</v>
      </c>
      <c r="O3003" s="29" t="n">
        <v>45253</v>
      </c>
      <c r="P3003" s="28" t="n">
        <f aca="false">ROUNDDOWN(($B3003-$O3003)/30,0)</f>
        <v>6</v>
      </c>
      <c r="Q3003" s="28" t="str">
        <f aca="false">TEXT($B3003,"yyyy-mm")</f>
        <v>2024-05</v>
      </c>
      <c r="R3003" s="28" t="n">
        <f aca="false">IF(AND($O3003&gt;=DATE(2025,1,1),$O3003&lt;=DATE(2025,4,30)),1,0)</f>
        <v>0</v>
      </c>
    </row>
    <row r="3004" customFormat="false" ht="15" hidden="false" customHeight="false" outlineLevel="0" collapsed="false">
      <c r="A3004" s="28" t="n">
        <v>329</v>
      </c>
      <c r="B3004" s="29" t="n">
        <v>45473</v>
      </c>
      <c r="C3004" s="28" t="n">
        <v>286052.77</v>
      </c>
      <c r="D3004" s="28" t="n">
        <v>0</v>
      </c>
      <c r="E3004" s="28" t="n">
        <v>0</v>
      </c>
      <c r="F3004" s="28" t="s">
        <v>345</v>
      </c>
      <c r="G3004" s="28" t="n">
        <v>0</v>
      </c>
      <c r="H3004" s="28" t="n">
        <v>0</v>
      </c>
      <c r="I3004" s="28" t="n">
        <v>0</v>
      </c>
      <c r="J3004" s="28" t="n">
        <v>12</v>
      </c>
      <c r="K3004" s="28" t="n">
        <v>7</v>
      </c>
      <c r="L3004" s="28" t="n">
        <v>1</v>
      </c>
      <c r="M3004" s="28" t="s">
        <v>147</v>
      </c>
      <c r="N3004" s="28" t="s">
        <v>138</v>
      </c>
      <c r="O3004" s="29" t="n">
        <v>45253</v>
      </c>
      <c r="P3004" s="28" t="n">
        <f aca="false">ROUNDDOWN(($B3004-$O3004)/30,0)</f>
        <v>7</v>
      </c>
      <c r="Q3004" s="28" t="str">
        <f aca="false">TEXT($B3004,"yyyy-mm")</f>
        <v>2024-06</v>
      </c>
      <c r="R3004" s="28" t="n">
        <f aca="false">IF(AND($O3004&gt;=DATE(2025,1,1),$O3004&lt;=DATE(2025,4,30)),1,0)</f>
        <v>0</v>
      </c>
    </row>
    <row r="3005" customFormat="false" ht="15" hidden="false" customHeight="false" outlineLevel="0" collapsed="false">
      <c r="A3005" s="28" t="n">
        <v>329</v>
      </c>
      <c r="B3005" s="29" t="n">
        <v>45504</v>
      </c>
      <c r="C3005" s="28" t="n">
        <v>276188.88</v>
      </c>
      <c r="D3005" s="28" t="n">
        <v>0</v>
      </c>
      <c r="E3005" s="28" t="n">
        <v>0</v>
      </c>
      <c r="F3005" s="28" t="s">
        <v>345</v>
      </c>
      <c r="G3005" s="28" t="n">
        <v>0</v>
      </c>
      <c r="H3005" s="28" t="n">
        <v>0</v>
      </c>
      <c r="I3005" s="28" t="n">
        <v>0</v>
      </c>
      <c r="J3005" s="28" t="n">
        <v>12</v>
      </c>
      <c r="K3005" s="28" t="n">
        <v>7</v>
      </c>
      <c r="L3005" s="28" t="n">
        <v>1</v>
      </c>
      <c r="M3005" s="28" t="s">
        <v>147</v>
      </c>
      <c r="N3005" s="28" t="s">
        <v>138</v>
      </c>
      <c r="O3005" s="29" t="n">
        <v>45253</v>
      </c>
      <c r="P3005" s="28" t="n">
        <f aca="false">ROUNDDOWN(($B3005-$O3005)/30,0)</f>
        <v>8</v>
      </c>
      <c r="Q3005" s="28" t="str">
        <f aca="false">TEXT($B3005,"yyyy-mm")</f>
        <v>2024-07</v>
      </c>
      <c r="R3005" s="28" t="n">
        <f aca="false">IF(AND($O3005&gt;=DATE(2025,1,1),$O3005&lt;=DATE(2025,4,30)),1,0)</f>
        <v>0</v>
      </c>
    </row>
    <row r="3006" customFormat="false" ht="15" hidden="false" customHeight="false" outlineLevel="0" collapsed="false">
      <c r="A3006" s="28" t="n">
        <v>329</v>
      </c>
      <c r="B3006" s="29" t="n">
        <v>45535</v>
      </c>
      <c r="C3006" s="28" t="n">
        <v>266324.99</v>
      </c>
      <c r="D3006" s="28" t="n">
        <v>0</v>
      </c>
      <c r="E3006" s="28" t="n">
        <v>0</v>
      </c>
      <c r="F3006" s="28" t="s">
        <v>345</v>
      </c>
      <c r="G3006" s="28" t="n">
        <v>0</v>
      </c>
      <c r="H3006" s="28" t="n">
        <v>0</v>
      </c>
      <c r="I3006" s="28" t="n">
        <v>0</v>
      </c>
      <c r="J3006" s="28" t="n">
        <v>12</v>
      </c>
      <c r="K3006" s="28" t="n">
        <v>7</v>
      </c>
      <c r="L3006" s="28" t="n">
        <v>1</v>
      </c>
      <c r="M3006" s="28" t="s">
        <v>147</v>
      </c>
      <c r="N3006" s="28" t="s">
        <v>138</v>
      </c>
      <c r="O3006" s="29" t="n">
        <v>45253</v>
      </c>
      <c r="P3006" s="28" t="n">
        <f aca="false">ROUNDDOWN(($B3006-$O3006)/30,0)</f>
        <v>9</v>
      </c>
      <c r="Q3006" s="28" t="str">
        <f aca="false">TEXT($B3006,"yyyy-mm")</f>
        <v>2024-08</v>
      </c>
      <c r="R3006" s="28" t="n">
        <f aca="false">IF(AND($O3006&gt;=DATE(2025,1,1),$O3006&lt;=DATE(2025,4,30)),1,0)</f>
        <v>0</v>
      </c>
    </row>
    <row r="3007" customFormat="false" ht="15" hidden="false" customHeight="false" outlineLevel="0" collapsed="false">
      <c r="A3007" s="28" t="n">
        <v>329</v>
      </c>
      <c r="B3007" s="29" t="n">
        <v>45565</v>
      </c>
      <c r="C3007" s="28" t="n">
        <v>256461.1</v>
      </c>
      <c r="D3007" s="28" t="n">
        <v>0</v>
      </c>
      <c r="E3007" s="28" t="n">
        <v>0</v>
      </c>
      <c r="F3007" s="28" t="s">
        <v>345</v>
      </c>
      <c r="G3007" s="28" t="n">
        <v>0</v>
      </c>
      <c r="H3007" s="28" t="n">
        <v>0</v>
      </c>
      <c r="I3007" s="28" t="n">
        <v>0</v>
      </c>
      <c r="J3007" s="28" t="n">
        <v>12</v>
      </c>
      <c r="K3007" s="28" t="n">
        <v>7</v>
      </c>
      <c r="L3007" s="28" t="n">
        <v>1</v>
      </c>
      <c r="M3007" s="28" t="s">
        <v>147</v>
      </c>
      <c r="N3007" s="28" t="s">
        <v>138</v>
      </c>
      <c r="O3007" s="29" t="n">
        <v>45253</v>
      </c>
      <c r="P3007" s="28" t="n">
        <f aca="false">ROUNDDOWN(($B3007-$O3007)/30,0)</f>
        <v>10</v>
      </c>
      <c r="Q3007" s="28" t="str">
        <f aca="false">TEXT($B3007,"yyyy-mm")</f>
        <v>2024-09</v>
      </c>
      <c r="R3007" s="28" t="n">
        <f aca="false">IF(AND($O3007&gt;=DATE(2025,1,1),$O3007&lt;=DATE(2025,4,30)),1,0)</f>
        <v>0</v>
      </c>
    </row>
    <row r="3008" customFormat="false" ht="15" hidden="false" customHeight="false" outlineLevel="0" collapsed="false">
      <c r="A3008" s="28" t="n">
        <v>329</v>
      </c>
      <c r="B3008" s="29" t="n">
        <v>45596</v>
      </c>
      <c r="C3008" s="28" t="n">
        <v>246597.21</v>
      </c>
      <c r="D3008" s="28" t="n">
        <v>0</v>
      </c>
      <c r="E3008" s="28" t="n">
        <v>0</v>
      </c>
      <c r="F3008" s="28" t="s">
        <v>345</v>
      </c>
      <c r="G3008" s="28" t="n">
        <v>0</v>
      </c>
      <c r="H3008" s="28" t="n">
        <v>0</v>
      </c>
      <c r="I3008" s="28" t="n">
        <v>0</v>
      </c>
      <c r="J3008" s="28" t="n">
        <v>12</v>
      </c>
      <c r="K3008" s="28" t="n">
        <v>7</v>
      </c>
      <c r="L3008" s="28" t="n">
        <v>1</v>
      </c>
      <c r="M3008" s="28" t="s">
        <v>147</v>
      </c>
      <c r="N3008" s="28" t="s">
        <v>138</v>
      </c>
      <c r="O3008" s="29" t="n">
        <v>45253</v>
      </c>
      <c r="P3008" s="28" t="n">
        <f aca="false">ROUNDDOWN(($B3008-$O3008)/30,0)</f>
        <v>11</v>
      </c>
      <c r="Q3008" s="28" t="str">
        <f aca="false">TEXT($B3008,"yyyy-mm")</f>
        <v>2024-10</v>
      </c>
      <c r="R3008" s="28" t="n">
        <f aca="false">IF(AND($O3008&gt;=DATE(2025,1,1),$O3008&lt;=DATE(2025,4,30)),1,0)</f>
        <v>0</v>
      </c>
    </row>
    <row r="3009" customFormat="false" ht="15" hidden="false" customHeight="false" outlineLevel="0" collapsed="false">
      <c r="A3009" s="28" t="n">
        <v>329</v>
      </c>
      <c r="B3009" s="29" t="n">
        <v>45626</v>
      </c>
      <c r="C3009" s="28" t="n">
        <v>236733.32</v>
      </c>
      <c r="D3009" s="28" t="n">
        <v>0</v>
      </c>
      <c r="E3009" s="28" t="n">
        <v>0</v>
      </c>
      <c r="F3009" s="28" t="s">
        <v>345</v>
      </c>
      <c r="G3009" s="28" t="n">
        <v>0</v>
      </c>
      <c r="H3009" s="28" t="n">
        <v>0</v>
      </c>
      <c r="I3009" s="28" t="n">
        <v>0</v>
      </c>
      <c r="J3009" s="28" t="n">
        <v>12</v>
      </c>
      <c r="K3009" s="28" t="n">
        <v>7</v>
      </c>
      <c r="L3009" s="28" t="n">
        <v>1</v>
      </c>
      <c r="M3009" s="28" t="s">
        <v>147</v>
      </c>
      <c r="N3009" s="28" t="s">
        <v>138</v>
      </c>
      <c r="O3009" s="29" t="n">
        <v>45253</v>
      </c>
      <c r="P3009" s="28" t="n">
        <f aca="false">ROUNDDOWN(($B3009-$O3009)/30,0)</f>
        <v>12</v>
      </c>
      <c r="Q3009" s="28" t="str">
        <f aca="false">TEXT($B3009,"yyyy-mm")</f>
        <v>2024-11</v>
      </c>
      <c r="R3009" s="28" t="n">
        <f aca="false">IF(AND($O3009&gt;=DATE(2025,1,1),$O3009&lt;=DATE(2025,4,30)),1,0)</f>
        <v>0</v>
      </c>
    </row>
    <row r="3010" customFormat="false" ht="15" hidden="false" customHeight="false" outlineLevel="0" collapsed="false">
      <c r="A3010" s="28" t="n">
        <v>329</v>
      </c>
      <c r="B3010" s="29" t="n">
        <v>45657</v>
      </c>
      <c r="C3010" s="28" t="n">
        <v>226869.43</v>
      </c>
      <c r="D3010" s="28" t="n">
        <v>0</v>
      </c>
      <c r="E3010" s="28" t="n">
        <v>0</v>
      </c>
      <c r="F3010" s="28" t="s">
        <v>345</v>
      </c>
      <c r="G3010" s="28" t="n">
        <v>0</v>
      </c>
      <c r="H3010" s="28" t="n">
        <v>0</v>
      </c>
      <c r="I3010" s="28" t="n">
        <v>0</v>
      </c>
      <c r="J3010" s="28" t="n">
        <v>12</v>
      </c>
      <c r="K3010" s="28" t="n">
        <v>7</v>
      </c>
      <c r="L3010" s="28" t="n">
        <v>1</v>
      </c>
      <c r="M3010" s="28" t="s">
        <v>147</v>
      </c>
      <c r="N3010" s="28" t="s">
        <v>138</v>
      </c>
      <c r="O3010" s="29" t="n">
        <v>45253</v>
      </c>
      <c r="P3010" s="28" t="n">
        <f aca="false">ROUNDDOWN(($B3010-$O3010)/30,0)</f>
        <v>13</v>
      </c>
      <c r="Q3010" s="28" t="str">
        <f aca="false">TEXT($B3010,"yyyy-mm")</f>
        <v>2024-12</v>
      </c>
      <c r="R3010" s="28" t="n">
        <f aca="false">IF(AND($O3010&gt;=DATE(2025,1,1),$O3010&lt;=DATE(2025,4,30)),1,0)</f>
        <v>0</v>
      </c>
    </row>
    <row r="3011" customFormat="false" ht="15" hidden="false" customHeight="false" outlineLevel="0" collapsed="false">
      <c r="A3011" s="28" t="n">
        <v>329</v>
      </c>
      <c r="B3011" s="29" t="n">
        <v>45688</v>
      </c>
      <c r="C3011" s="28" t="n">
        <v>217005.54</v>
      </c>
      <c r="D3011" s="28" t="n">
        <v>0</v>
      </c>
      <c r="E3011" s="28" t="n">
        <v>0</v>
      </c>
      <c r="F3011" s="28" t="s">
        <v>345</v>
      </c>
      <c r="G3011" s="28" t="n">
        <v>0</v>
      </c>
      <c r="H3011" s="28" t="n">
        <v>0</v>
      </c>
      <c r="I3011" s="28" t="n">
        <v>0</v>
      </c>
      <c r="J3011" s="28" t="n">
        <v>12</v>
      </c>
      <c r="K3011" s="28" t="n">
        <v>7</v>
      </c>
      <c r="L3011" s="28" t="n">
        <v>1</v>
      </c>
      <c r="M3011" s="28" t="s">
        <v>147</v>
      </c>
      <c r="N3011" s="28" t="s">
        <v>138</v>
      </c>
      <c r="O3011" s="29" t="n">
        <v>45253</v>
      </c>
      <c r="P3011" s="28" t="n">
        <f aca="false">ROUNDDOWN(($B3011-$O3011)/30,0)</f>
        <v>14</v>
      </c>
      <c r="Q3011" s="28" t="str">
        <f aca="false">TEXT($B3011,"yyyy-mm")</f>
        <v>2025-01</v>
      </c>
      <c r="R3011" s="28" t="n">
        <f aca="false">IF(AND($O3011&gt;=DATE(2025,1,1),$O3011&lt;=DATE(2025,4,30)),1,0)</f>
        <v>0</v>
      </c>
    </row>
    <row r="3012" customFormat="false" ht="15" hidden="false" customHeight="false" outlineLevel="0" collapsed="false">
      <c r="A3012" s="28" t="n">
        <v>329</v>
      </c>
      <c r="B3012" s="29" t="n">
        <v>45716</v>
      </c>
      <c r="C3012" s="28" t="n">
        <v>207141.65</v>
      </c>
      <c r="D3012" s="28" t="n">
        <v>0</v>
      </c>
      <c r="E3012" s="28" t="n">
        <v>0</v>
      </c>
      <c r="F3012" s="28" t="s">
        <v>345</v>
      </c>
      <c r="G3012" s="28" t="n">
        <v>0</v>
      </c>
      <c r="H3012" s="28" t="n">
        <v>0</v>
      </c>
      <c r="I3012" s="28" t="n">
        <v>0</v>
      </c>
      <c r="J3012" s="28" t="n">
        <v>12</v>
      </c>
      <c r="K3012" s="28" t="n">
        <v>7</v>
      </c>
      <c r="L3012" s="28" t="n">
        <v>1</v>
      </c>
      <c r="M3012" s="28" t="s">
        <v>147</v>
      </c>
      <c r="N3012" s="28" t="s">
        <v>138</v>
      </c>
      <c r="O3012" s="29" t="n">
        <v>45253</v>
      </c>
      <c r="P3012" s="28" t="n">
        <f aca="false">ROUNDDOWN(($B3012-$O3012)/30,0)</f>
        <v>15</v>
      </c>
      <c r="Q3012" s="28" t="str">
        <f aca="false">TEXT($B3012,"yyyy-mm")</f>
        <v>2025-02</v>
      </c>
      <c r="R3012" s="28" t="n">
        <f aca="false">IF(AND($O3012&gt;=DATE(2025,1,1),$O3012&lt;=DATE(2025,4,30)),1,0)</f>
        <v>0</v>
      </c>
    </row>
    <row r="3013" customFormat="false" ht="15" hidden="false" customHeight="false" outlineLevel="0" collapsed="false">
      <c r="A3013" s="28" t="n">
        <v>329</v>
      </c>
      <c r="B3013" s="29" t="n">
        <v>45747</v>
      </c>
      <c r="C3013" s="28" t="n">
        <v>197277.76</v>
      </c>
      <c r="D3013" s="28" t="n">
        <v>0</v>
      </c>
      <c r="E3013" s="28" t="n">
        <v>0</v>
      </c>
      <c r="F3013" s="28" t="s">
        <v>345</v>
      </c>
      <c r="G3013" s="28" t="n">
        <v>0</v>
      </c>
      <c r="H3013" s="28" t="n">
        <v>0</v>
      </c>
      <c r="I3013" s="28" t="n">
        <v>0</v>
      </c>
      <c r="J3013" s="28" t="n">
        <v>12</v>
      </c>
      <c r="K3013" s="28" t="n">
        <v>7</v>
      </c>
      <c r="L3013" s="28" t="n">
        <v>1</v>
      </c>
      <c r="M3013" s="28" t="s">
        <v>147</v>
      </c>
      <c r="N3013" s="28" t="s">
        <v>138</v>
      </c>
      <c r="O3013" s="29" t="n">
        <v>45253</v>
      </c>
      <c r="P3013" s="28" t="n">
        <f aca="false">ROUNDDOWN(($B3013-$O3013)/30,0)</f>
        <v>16</v>
      </c>
      <c r="Q3013" s="28" t="str">
        <f aca="false">TEXT($B3013,"yyyy-mm")</f>
        <v>2025-03</v>
      </c>
      <c r="R3013" s="28" t="n">
        <f aca="false">IF(AND($O3013&gt;=DATE(2025,1,1),$O3013&lt;=DATE(2025,4,30)),1,0)</f>
        <v>0</v>
      </c>
    </row>
    <row r="3014" customFormat="false" ht="15" hidden="false" customHeight="false" outlineLevel="0" collapsed="false">
      <c r="A3014" s="28" t="n">
        <v>329</v>
      </c>
      <c r="B3014" s="29" t="n">
        <v>45777</v>
      </c>
      <c r="C3014" s="28" t="n">
        <v>187413.87</v>
      </c>
      <c r="D3014" s="28" t="n">
        <v>0</v>
      </c>
      <c r="E3014" s="28" t="n">
        <v>0</v>
      </c>
      <c r="F3014" s="28" t="s">
        <v>345</v>
      </c>
      <c r="G3014" s="28" t="n">
        <v>0</v>
      </c>
      <c r="H3014" s="28" t="n">
        <v>0</v>
      </c>
      <c r="I3014" s="28" t="n">
        <v>0</v>
      </c>
      <c r="J3014" s="28" t="n">
        <v>12</v>
      </c>
      <c r="K3014" s="28" t="n">
        <v>7</v>
      </c>
      <c r="L3014" s="28" t="n">
        <v>1</v>
      </c>
      <c r="M3014" s="28" t="s">
        <v>147</v>
      </c>
      <c r="N3014" s="28" t="s">
        <v>138</v>
      </c>
      <c r="O3014" s="29" t="n">
        <v>45253</v>
      </c>
      <c r="P3014" s="28" t="n">
        <f aca="false">ROUNDDOWN(($B3014-$O3014)/30,0)</f>
        <v>17</v>
      </c>
      <c r="Q3014" s="28" t="str">
        <f aca="false">TEXT($B3014,"yyyy-mm")</f>
        <v>2025-04</v>
      </c>
      <c r="R3014" s="28" t="n">
        <f aca="false">IF(AND($O3014&gt;=DATE(2025,1,1),$O3014&lt;=DATE(2025,4,30)),1,0)</f>
        <v>0</v>
      </c>
    </row>
    <row r="3015" customFormat="false" ht="15" hidden="false" customHeight="false" outlineLevel="0" collapsed="false">
      <c r="A3015" s="28" t="n">
        <v>329</v>
      </c>
      <c r="B3015" s="29" t="n">
        <v>45808</v>
      </c>
      <c r="C3015" s="28" t="n">
        <v>177549.98</v>
      </c>
      <c r="D3015" s="28" t="n">
        <v>0</v>
      </c>
      <c r="E3015" s="28" t="n">
        <v>0</v>
      </c>
      <c r="F3015" s="28" t="s">
        <v>345</v>
      </c>
      <c r="G3015" s="28" t="n">
        <v>0</v>
      </c>
      <c r="H3015" s="28" t="n">
        <v>0</v>
      </c>
      <c r="I3015" s="28" t="n">
        <v>0</v>
      </c>
      <c r="J3015" s="28" t="n">
        <v>12</v>
      </c>
      <c r="K3015" s="28" t="n">
        <v>7</v>
      </c>
      <c r="L3015" s="28" t="n">
        <v>1</v>
      </c>
      <c r="M3015" s="28" t="s">
        <v>147</v>
      </c>
      <c r="N3015" s="28" t="s">
        <v>138</v>
      </c>
      <c r="O3015" s="29" t="n">
        <v>45253</v>
      </c>
      <c r="P3015" s="28" t="n">
        <f aca="false">ROUNDDOWN(($B3015-$O3015)/30,0)</f>
        <v>18</v>
      </c>
      <c r="Q3015" s="28" t="str">
        <f aca="false">TEXT($B3015,"yyyy-mm")</f>
        <v>2025-05</v>
      </c>
      <c r="R3015" s="28" t="n">
        <f aca="false">IF(AND($O3015&gt;=DATE(2025,1,1),$O3015&lt;=DATE(2025,4,30)),1,0)</f>
        <v>0</v>
      </c>
    </row>
    <row r="3016" customFormat="false" ht="15" hidden="false" customHeight="false" outlineLevel="0" collapsed="false">
      <c r="A3016" s="28" t="n">
        <v>329</v>
      </c>
      <c r="B3016" s="29" t="n">
        <v>45838</v>
      </c>
      <c r="C3016" s="28" t="n">
        <v>167686.09</v>
      </c>
      <c r="D3016" s="28" t="n">
        <v>0</v>
      </c>
      <c r="E3016" s="28" t="n">
        <v>0</v>
      </c>
      <c r="F3016" s="28" t="s">
        <v>345</v>
      </c>
      <c r="G3016" s="28" t="n">
        <v>0</v>
      </c>
      <c r="H3016" s="28" t="n">
        <v>0</v>
      </c>
      <c r="I3016" s="28" t="n">
        <v>0</v>
      </c>
      <c r="J3016" s="28" t="n">
        <v>12</v>
      </c>
      <c r="K3016" s="28" t="n">
        <v>7</v>
      </c>
      <c r="L3016" s="28" t="n">
        <v>1</v>
      </c>
      <c r="M3016" s="28" t="s">
        <v>147</v>
      </c>
      <c r="N3016" s="28" t="s">
        <v>138</v>
      </c>
      <c r="O3016" s="29" t="n">
        <v>45253</v>
      </c>
      <c r="P3016" s="28" t="n">
        <f aca="false">ROUNDDOWN(($B3016-$O3016)/30,0)</f>
        <v>19</v>
      </c>
      <c r="Q3016" s="28" t="str">
        <f aca="false">TEXT($B3016,"yyyy-mm")</f>
        <v>2025-06</v>
      </c>
      <c r="R3016" s="28" t="n">
        <f aca="false">IF(AND($O3016&gt;=DATE(2025,1,1),$O3016&lt;=DATE(2025,4,30)),1,0)</f>
        <v>0</v>
      </c>
    </row>
    <row r="3017" customFormat="false" ht="15" hidden="false" customHeight="false" outlineLevel="0" collapsed="false">
      <c r="A3017" s="28" t="n">
        <v>329</v>
      </c>
      <c r="B3017" s="29" t="n">
        <v>45869</v>
      </c>
      <c r="C3017" s="28" t="n">
        <v>157822.2</v>
      </c>
      <c r="D3017" s="28" t="n">
        <v>0</v>
      </c>
      <c r="E3017" s="28" t="n">
        <v>0</v>
      </c>
      <c r="F3017" s="28" t="s">
        <v>345</v>
      </c>
      <c r="G3017" s="28" t="n">
        <v>0</v>
      </c>
      <c r="H3017" s="28" t="n">
        <v>0</v>
      </c>
      <c r="I3017" s="28" t="n">
        <v>0</v>
      </c>
      <c r="J3017" s="28" t="n">
        <v>12</v>
      </c>
      <c r="K3017" s="28" t="n">
        <v>7</v>
      </c>
      <c r="L3017" s="28" t="n">
        <v>1</v>
      </c>
      <c r="M3017" s="28" t="s">
        <v>147</v>
      </c>
      <c r="N3017" s="28" t="s">
        <v>138</v>
      </c>
      <c r="O3017" s="29" t="n">
        <v>45253</v>
      </c>
      <c r="P3017" s="28" t="n">
        <f aca="false">ROUNDDOWN(($B3017-$O3017)/30,0)</f>
        <v>20</v>
      </c>
      <c r="Q3017" s="28" t="str">
        <f aca="false">TEXT($B3017,"yyyy-mm")</f>
        <v>2025-07</v>
      </c>
      <c r="R3017" s="28" t="n">
        <f aca="false">IF(AND($O3017&gt;=DATE(2025,1,1),$O3017&lt;=DATE(2025,4,30)),1,0)</f>
        <v>0</v>
      </c>
    </row>
    <row r="3018" customFormat="false" ht="15" hidden="false" customHeight="false" outlineLevel="0" collapsed="false">
      <c r="A3018" s="28" t="n">
        <v>329</v>
      </c>
      <c r="B3018" s="29" t="n">
        <v>45900</v>
      </c>
      <c r="C3018" s="28" t="n">
        <v>147958.31</v>
      </c>
      <c r="D3018" s="28" t="n">
        <v>0</v>
      </c>
      <c r="E3018" s="28" t="n">
        <v>0</v>
      </c>
      <c r="F3018" s="28" t="s">
        <v>345</v>
      </c>
      <c r="G3018" s="28" t="n">
        <v>0</v>
      </c>
      <c r="H3018" s="28" t="n">
        <v>0</v>
      </c>
      <c r="I3018" s="28" t="n">
        <v>0</v>
      </c>
      <c r="J3018" s="28" t="n">
        <v>12</v>
      </c>
      <c r="K3018" s="28" t="n">
        <v>7</v>
      </c>
      <c r="L3018" s="28" t="n">
        <v>1</v>
      </c>
      <c r="M3018" s="28" t="s">
        <v>147</v>
      </c>
      <c r="N3018" s="28" t="s">
        <v>138</v>
      </c>
      <c r="O3018" s="29" t="n">
        <v>45253</v>
      </c>
      <c r="P3018" s="28" t="n">
        <f aca="false">ROUNDDOWN(($B3018-$O3018)/30,0)</f>
        <v>21</v>
      </c>
      <c r="Q3018" s="28" t="str">
        <f aca="false">TEXT($B3018,"yyyy-mm")</f>
        <v>2025-08</v>
      </c>
      <c r="R3018" s="28" t="n">
        <f aca="false">IF(AND($O3018&gt;=DATE(2025,1,1),$O3018&lt;=DATE(2025,4,30)),1,0)</f>
        <v>0</v>
      </c>
    </row>
    <row r="3019" customFormat="false" ht="15" hidden="false" customHeight="false" outlineLevel="0" collapsed="false">
      <c r="A3019" s="28" t="n">
        <v>329</v>
      </c>
      <c r="B3019" s="29" t="n">
        <v>45930</v>
      </c>
      <c r="C3019" s="28" t="n">
        <v>138094.42</v>
      </c>
      <c r="D3019" s="28" t="n">
        <v>0</v>
      </c>
      <c r="E3019" s="28" t="n">
        <v>0</v>
      </c>
      <c r="F3019" s="28" t="s">
        <v>345</v>
      </c>
      <c r="G3019" s="28" t="n">
        <v>0</v>
      </c>
      <c r="H3019" s="28" t="n">
        <v>0</v>
      </c>
      <c r="I3019" s="28" t="n">
        <v>0</v>
      </c>
      <c r="J3019" s="28" t="n">
        <v>12</v>
      </c>
      <c r="K3019" s="28" t="n">
        <v>7</v>
      </c>
      <c r="L3019" s="28" t="n">
        <v>1</v>
      </c>
      <c r="M3019" s="28" t="s">
        <v>147</v>
      </c>
      <c r="N3019" s="28" t="s">
        <v>138</v>
      </c>
      <c r="O3019" s="29" t="n">
        <v>45253</v>
      </c>
      <c r="P3019" s="28" t="n">
        <f aca="false">ROUNDDOWN(($B3019-$O3019)/30,0)</f>
        <v>22</v>
      </c>
      <c r="Q3019" s="28" t="str">
        <f aca="false">TEXT($B3019,"yyyy-mm")</f>
        <v>2025-09</v>
      </c>
      <c r="R3019" s="28" t="n">
        <f aca="false">IF(AND($O3019&gt;=DATE(2025,1,1),$O3019&lt;=DATE(2025,4,30)),1,0)</f>
        <v>0</v>
      </c>
    </row>
    <row r="3020" customFormat="false" ht="15" hidden="false" customHeight="false" outlineLevel="0" collapsed="false">
      <c r="A3020" s="28" t="n">
        <v>329</v>
      </c>
      <c r="B3020" s="29" t="n">
        <v>45961</v>
      </c>
      <c r="C3020" s="28" t="n">
        <v>128230.53</v>
      </c>
      <c r="D3020" s="28" t="n">
        <v>0</v>
      </c>
      <c r="E3020" s="28" t="n">
        <v>0</v>
      </c>
      <c r="F3020" s="28" t="s">
        <v>345</v>
      </c>
      <c r="G3020" s="28" t="n">
        <v>0</v>
      </c>
      <c r="H3020" s="28" t="n">
        <v>0</v>
      </c>
      <c r="I3020" s="28" t="n">
        <v>0</v>
      </c>
      <c r="J3020" s="28" t="n">
        <v>12</v>
      </c>
      <c r="K3020" s="28" t="n">
        <v>7</v>
      </c>
      <c r="L3020" s="28" t="n">
        <v>1</v>
      </c>
      <c r="M3020" s="28" t="s">
        <v>147</v>
      </c>
      <c r="N3020" s="28" t="s">
        <v>138</v>
      </c>
      <c r="O3020" s="29" t="n">
        <v>45253</v>
      </c>
      <c r="P3020" s="28" t="n">
        <f aca="false">ROUNDDOWN(($B3020-$O3020)/30,0)</f>
        <v>23</v>
      </c>
      <c r="Q3020" s="28" t="str">
        <f aca="false">TEXT($B3020,"yyyy-mm")</f>
        <v>2025-10</v>
      </c>
      <c r="R3020" s="28" t="n">
        <f aca="false">IF(AND($O3020&gt;=DATE(2025,1,1),$O3020&lt;=DATE(2025,4,30)),1,0)</f>
        <v>0</v>
      </c>
    </row>
    <row r="3021" customFormat="false" ht="15" hidden="false" customHeight="false" outlineLevel="0" collapsed="false">
      <c r="A3021" s="28" t="n">
        <v>329</v>
      </c>
      <c r="B3021" s="29" t="n">
        <v>45991</v>
      </c>
      <c r="C3021" s="28" t="n">
        <v>118366.64</v>
      </c>
      <c r="D3021" s="28" t="n">
        <v>0</v>
      </c>
      <c r="E3021" s="28" t="n">
        <v>0</v>
      </c>
      <c r="F3021" s="28" t="s">
        <v>345</v>
      </c>
      <c r="G3021" s="28" t="n">
        <v>0</v>
      </c>
      <c r="H3021" s="28" t="n">
        <v>0</v>
      </c>
      <c r="I3021" s="28" t="n">
        <v>0</v>
      </c>
      <c r="J3021" s="28" t="n">
        <v>12</v>
      </c>
      <c r="K3021" s="28" t="n">
        <v>7</v>
      </c>
      <c r="L3021" s="28" t="n">
        <v>1</v>
      </c>
      <c r="M3021" s="28" t="s">
        <v>147</v>
      </c>
      <c r="N3021" s="28" t="s">
        <v>138</v>
      </c>
      <c r="O3021" s="29" t="n">
        <v>45253</v>
      </c>
      <c r="P3021" s="28" t="n">
        <f aca="false">ROUNDDOWN(($B3021-$O3021)/30,0)</f>
        <v>24</v>
      </c>
      <c r="Q3021" s="28" t="str">
        <f aca="false">TEXT($B3021,"yyyy-mm")</f>
        <v>2025-11</v>
      </c>
      <c r="R3021" s="28" t="n">
        <f aca="false">IF(AND($O3021&gt;=DATE(2025,1,1),$O3021&lt;=DATE(2025,4,30)),1,0)</f>
        <v>0</v>
      </c>
    </row>
    <row r="3022" customFormat="false" ht="15" hidden="false" customHeight="false" outlineLevel="0" collapsed="false">
      <c r="A3022" s="28" t="n">
        <v>329</v>
      </c>
      <c r="B3022" s="29" t="n">
        <v>46022</v>
      </c>
      <c r="C3022" s="28" t="n">
        <v>108502.75</v>
      </c>
      <c r="D3022" s="28" t="n">
        <v>0</v>
      </c>
      <c r="E3022" s="28" t="n">
        <v>0</v>
      </c>
      <c r="F3022" s="28" t="s">
        <v>345</v>
      </c>
      <c r="G3022" s="28" t="n">
        <v>0</v>
      </c>
      <c r="H3022" s="28" t="n">
        <v>0</v>
      </c>
      <c r="I3022" s="28" t="n">
        <v>0</v>
      </c>
      <c r="J3022" s="28" t="n">
        <v>12</v>
      </c>
      <c r="K3022" s="28" t="n">
        <v>7</v>
      </c>
      <c r="L3022" s="28" t="n">
        <v>1</v>
      </c>
      <c r="M3022" s="28" t="s">
        <v>147</v>
      </c>
      <c r="N3022" s="28" t="s">
        <v>138</v>
      </c>
      <c r="O3022" s="29" t="n">
        <v>45253</v>
      </c>
      <c r="P3022" s="28" t="n">
        <f aca="false">ROUNDDOWN(($B3022-$O3022)/30,0)</f>
        <v>25</v>
      </c>
      <c r="Q3022" s="28" t="str">
        <f aca="false">TEXT($B3022,"yyyy-mm")</f>
        <v>2025-12</v>
      </c>
      <c r="R3022" s="28" t="n">
        <f aca="false">IF(AND($O3022&gt;=DATE(2025,1,1),$O3022&lt;=DATE(2025,4,30)),1,0)</f>
        <v>0</v>
      </c>
    </row>
    <row r="3023" customFormat="false" ht="15" hidden="false" customHeight="false" outlineLevel="0" collapsed="false">
      <c r="A3023" s="28" t="n">
        <v>329</v>
      </c>
      <c r="B3023" s="29" t="n">
        <v>46053</v>
      </c>
      <c r="C3023" s="28" t="n">
        <v>98638.86</v>
      </c>
      <c r="D3023" s="28" t="n">
        <v>0</v>
      </c>
      <c r="E3023" s="28" t="n">
        <v>0</v>
      </c>
      <c r="F3023" s="28" t="s">
        <v>345</v>
      </c>
      <c r="G3023" s="28" t="n">
        <v>0</v>
      </c>
      <c r="H3023" s="28" t="n">
        <v>0</v>
      </c>
      <c r="I3023" s="28" t="n">
        <v>0</v>
      </c>
      <c r="J3023" s="28" t="n">
        <v>12</v>
      </c>
      <c r="K3023" s="28" t="n">
        <v>7</v>
      </c>
      <c r="L3023" s="28" t="n">
        <v>1</v>
      </c>
      <c r="M3023" s="28" t="s">
        <v>147</v>
      </c>
      <c r="N3023" s="28" t="s">
        <v>138</v>
      </c>
      <c r="O3023" s="29" t="n">
        <v>45253</v>
      </c>
      <c r="P3023" s="28" t="n">
        <f aca="false">ROUNDDOWN(($B3023-$O3023)/30,0)</f>
        <v>26</v>
      </c>
      <c r="Q3023" s="28" t="str">
        <f aca="false">TEXT($B3023,"yyyy-mm")</f>
        <v>2026-01</v>
      </c>
      <c r="R3023" s="28" t="n">
        <f aca="false">IF(AND($O3023&gt;=DATE(2025,1,1),$O3023&lt;=DATE(2025,4,30)),1,0)</f>
        <v>0</v>
      </c>
    </row>
    <row r="3024" customFormat="false" ht="15" hidden="false" customHeight="false" outlineLevel="0" collapsed="false">
      <c r="A3024" s="28" t="n">
        <v>329</v>
      </c>
      <c r="B3024" s="29" t="n">
        <v>46081</v>
      </c>
      <c r="C3024" s="28" t="n">
        <v>88774.97</v>
      </c>
      <c r="D3024" s="28" t="n">
        <v>0</v>
      </c>
      <c r="E3024" s="28" t="n">
        <v>0</v>
      </c>
      <c r="F3024" s="28" t="s">
        <v>345</v>
      </c>
      <c r="G3024" s="28" t="n">
        <v>0</v>
      </c>
      <c r="H3024" s="28" t="n">
        <v>0</v>
      </c>
      <c r="I3024" s="28" t="n">
        <v>0</v>
      </c>
      <c r="J3024" s="28" t="n">
        <v>12</v>
      </c>
      <c r="K3024" s="28" t="n">
        <v>7</v>
      </c>
      <c r="L3024" s="28" t="n">
        <v>1</v>
      </c>
      <c r="M3024" s="28" t="s">
        <v>147</v>
      </c>
      <c r="N3024" s="28" t="s">
        <v>138</v>
      </c>
      <c r="O3024" s="29" t="n">
        <v>45253</v>
      </c>
      <c r="P3024" s="28" t="n">
        <f aca="false">ROUNDDOWN(($B3024-$O3024)/30,0)</f>
        <v>27</v>
      </c>
      <c r="Q3024" s="28" t="str">
        <f aca="false">TEXT($B3024,"yyyy-mm")</f>
        <v>2026-02</v>
      </c>
      <c r="R3024" s="28" t="n">
        <f aca="false">IF(AND($O3024&gt;=DATE(2025,1,1),$O3024&lt;=DATE(2025,4,30)),1,0)</f>
        <v>0</v>
      </c>
    </row>
    <row r="3025" customFormat="false" ht="15" hidden="false" customHeight="false" outlineLevel="0" collapsed="false">
      <c r="A3025" s="28" t="n">
        <v>329</v>
      </c>
      <c r="B3025" s="29" t="n">
        <v>46112</v>
      </c>
      <c r="C3025" s="28" t="n">
        <v>78911.08</v>
      </c>
      <c r="D3025" s="28" t="n">
        <v>0</v>
      </c>
      <c r="E3025" s="28" t="n">
        <v>0</v>
      </c>
      <c r="F3025" s="28" t="s">
        <v>345</v>
      </c>
      <c r="G3025" s="28" t="n">
        <v>0</v>
      </c>
      <c r="H3025" s="28" t="n">
        <v>0</v>
      </c>
      <c r="I3025" s="28" t="n">
        <v>0</v>
      </c>
      <c r="J3025" s="28" t="n">
        <v>12</v>
      </c>
      <c r="K3025" s="28" t="n">
        <v>7</v>
      </c>
      <c r="L3025" s="28" t="n">
        <v>1</v>
      </c>
      <c r="M3025" s="28" t="s">
        <v>147</v>
      </c>
      <c r="N3025" s="28" t="s">
        <v>138</v>
      </c>
      <c r="O3025" s="29" t="n">
        <v>45253</v>
      </c>
      <c r="P3025" s="28" t="n">
        <f aca="false">ROUNDDOWN(($B3025-$O3025)/30,0)</f>
        <v>28</v>
      </c>
      <c r="Q3025" s="28" t="str">
        <f aca="false">TEXT($B3025,"yyyy-mm")</f>
        <v>2026-03</v>
      </c>
      <c r="R3025" s="28" t="n">
        <f aca="false">IF(AND($O3025&gt;=DATE(2025,1,1),$O3025&lt;=DATE(2025,4,30)),1,0)</f>
        <v>0</v>
      </c>
    </row>
    <row r="3026" customFormat="false" ht="15" hidden="false" customHeight="false" outlineLevel="0" collapsed="false">
      <c r="A3026" s="28" t="n">
        <v>329</v>
      </c>
      <c r="B3026" s="29" t="n">
        <v>46142</v>
      </c>
      <c r="C3026" s="28" t="n">
        <v>69047.19</v>
      </c>
      <c r="D3026" s="28" t="n">
        <v>0</v>
      </c>
      <c r="E3026" s="28" t="n">
        <v>0</v>
      </c>
      <c r="F3026" s="28" t="s">
        <v>345</v>
      </c>
      <c r="G3026" s="28" t="n">
        <v>0</v>
      </c>
      <c r="H3026" s="28" t="n">
        <v>0</v>
      </c>
      <c r="I3026" s="28" t="n">
        <v>0</v>
      </c>
      <c r="J3026" s="28" t="n">
        <v>12</v>
      </c>
      <c r="K3026" s="28" t="n">
        <v>7</v>
      </c>
      <c r="L3026" s="28" t="n">
        <v>1</v>
      </c>
      <c r="M3026" s="28" t="s">
        <v>147</v>
      </c>
      <c r="N3026" s="28" t="s">
        <v>138</v>
      </c>
      <c r="O3026" s="29" t="n">
        <v>45253</v>
      </c>
      <c r="P3026" s="28" t="n">
        <f aca="false">ROUNDDOWN(($B3026-$O3026)/30,0)</f>
        <v>29</v>
      </c>
      <c r="Q3026" s="28" t="str">
        <f aca="false">TEXT($B3026,"yyyy-mm")</f>
        <v>2026-04</v>
      </c>
      <c r="R3026" s="28" t="n">
        <f aca="false">IF(AND($O3026&gt;=DATE(2025,1,1),$O3026&lt;=DATE(2025,4,30)),1,0)</f>
        <v>0</v>
      </c>
    </row>
    <row r="3027" customFormat="false" ht="15" hidden="false" customHeight="false" outlineLevel="0" collapsed="false">
      <c r="A3027" s="28" t="n">
        <v>329</v>
      </c>
      <c r="B3027" s="29" t="n">
        <v>46173</v>
      </c>
      <c r="C3027" s="28" t="n">
        <v>59183.3</v>
      </c>
      <c r="D3027" s="28" t="n">
        <v>0</v>
      </c>
      <c r="E3027" s="28" t="n">
        <v>0</v>
      </c>
      <c r="F3027" s="28" t="s">
        <v>345</v>
      </c>
      <c r="G3027" s="28" t="n">
        <v>0</v>
      </c>
      <c r="H3027" s="28" t="n">
        <v>0</v>
      </c>
      <c r="I3027" s="28" t="n">
        <v>0</v>
      </c>
      <c r="J3027" s="28" t="n">
        <v>12</v>
      </c>
      <c r="K3027" s="28" t="n">
        <v>7</v>
      </c>
      <c r="L3027" s="28" t="n">
        <v>1</v>
      </c>
      <c r="M3027" s="28" t="s">
        <v>147</v>
      </c>
      <c r="N3027" s="28" t="s">
        <v>138</v>
      </c>
      <c r="O3027" s="29" t="n">
        <v>45253</v>
      </c>
      <c r="P3027" s="28" t="n">
        <f aca="false">ROUNDDOWN(($B3027-$O3027)/30,0)</f>
        <v>30</v>
      </c>
      <c r="Q3027" s="28" t="str">
        <f aca="false">TEXT($B3027,"yyyy-mm")</f>
        <v>2026-05</v>
      </c>
      <c r="R3027" s="28" t="n">
        <f aca="false">IF(AND($O3027&gt;=DATE(2025,1,1),$O3027&lt;=DATE(2025,4,30)),1,0)</f>
        <v>0</v>
      </c>
    </row>
    <row r="3028" customFormat="false" ht="15" hidden="false" customHeight="false" outlineLevel="0" collapsed="false">
      <c r="A3028" s="28" t="n">
        <v>329</v>
      </c>
      <c r="B3028" s="29" t="n">
        <v>46203</v>
      </c>
      <c r="C3028" s="28" t="n">
        <v>49319.41</v>
      </c>
      <c r="D3028" s="28" t="n">
        <v>0</v>
      </c>
      <c r="E3028" s="28" t="n">
        <v>0</v>
      </c>
      <c r="F3028" s="28" t="s">
        <v>345</v>
      </c>
      <c r="G3028" s="28" t="n">
        <v>0</v>
      </c>
      <c r="H3028" s="28" t="n">
        <v>0</v>
      </c>
      <c r="I3028" s="28" t="n">
        <v>0</v>
      </c>
      <c r="J3028" s="28" t="n">
        <v>12</v>
      </c>
      <c r="K3028" s="28" t="n">
        <v>7</v>
      </c>
      <c r="L3028" s="28" t="n">
        <v>1</v>
      </c>
      <c r="M3028" s="28" t="s">
        <v>147</v>
      </c>
      <c r="N3028" s="28" t="s">
        <v>138</v>
      </c>
      <c r="O3028" s="29" t="n">
        <v>45253</v>
      </c>
      <c r="P3028" s="28" t="n">
        <f aca="false">ROUNDDOWN(($B3028-$O3028)/30,0)</f>
        <v>31</v>
      </c>
      <c r="Q3028" s="28" t="str">
        <f aca="false">TEXT($B3028,"yyyy-mm")</f>
        <v>2026-06</v>
      </c>
      <c r="R3028" s="28" t="n">
        <f aca="false">IF(AND($O3028&gt;=DATE(2025,1,1),$O3028&lt;=DATE(2025,4,30)),1,0)</f>
        <v>0</v>
      </c>
    </row>
    <row r="3029" customFormat="false" ht="15" hidden="false" customHeight="false" outlineLevel="0" collapsed="false">
      <c r="A3029" s="28" t="n">
        <v>329</v>
      </c>
      <c r="B3029" s="29" t="n">
        <v>46234</v>
      </c>
      <c r="C3029" s="28" t="n">
        <v>39455.52</v>
      </c>
      <c r="D3029" s="28" t="n">
        <v>0</v>
      </c>
      <c r="E3029" s="28" t="n">
        <v>0</v>
      </c>
      <c r="F3029" s="28" t="s">
        <v>345</v>
      </c>
      <c r="G3029" s="28" t="n">
        <v>0</v>
      </c>
      <c r="H3029" s="28" t="n">
        <v>0</v>
      </c>
      <c r="I3029" s="28" t="n">
        <v>0</v>
      </c>
      <c r="J3029" s="28" t="n">
        <v>12</v>
      </c>
      <c r="K3029" s="28" t="n">
        <v>7</v>
      </c>
      <c r="L3029" s="28" t="n">
        <v>1</v>
      </c>
      <c r="M3029" s="28" t="s">
        <v>147</v>
      </c>
      <c r="N3029" s="28" t="s">
        <v>138</v>
      </c>
      <c r="O3029" s="29" t="n">
        <v>45253</v>
      </c>
      <c r="P3029" s="28" t="n">
        <f aca="false">ROUNDDOWN(($B3029-$O3029)/30,0)</f>
        <v>32</v>
      </c>
      <c r="Q3029" s="28" t="str">
        <f aca="false">TEXT($B3029,"yyyy-mm")</f>
        <v>2026-07</v>
      </c>
      <c r="R3029" s="28" t="n">
        <f aca="false">IF(AND($O3029&gt;=DATE(2025,1,1),$O3029&lt;=DATE(2025,4,30)),1,0)</f>
        <v>0</v>
      </c>
    </row>
    <row r="3030" customFormat="false" ht="15" hidden="false" customHeight="false" outlineLevel="0" collapsed="false">
      <c r="A3030" s="28" t="n">
        <v>329</v>
      </c>
      <c r="B3030" s="29" t="n">
        <v>46265</v>
      </c>
      <c r="C3030" s="28" t="n">
        <v>29591.63</v>
      </c>
      <c r="D3030" s="28" t="n">
        <v>0</v>
      </c>
      <c r="E3030" s="28" t="n">
        <v>0</v>
      </c>
      <c r="F3030" s="28" t="s">
        <v>345</v>
      </c>
      <c r="G3030" s="28" t="n">
        <v>0</v>
      </c>
      <c r="H3030" s="28" t="n">
        <v>0</v>
      </c>
      <c r="I3030" s="28" t="n">
        <v>0</v>
      </c>
      <c r="J3030" s="28" t="n">
        <v>12</v>
      </c>
      <c r="K3030" s="28" t="n">
        <v>7</v>
      </c>
      <c r="L3030" s="28" t="n">
        <v>1</v>
      </c>
      <c r="M3030" s="28" t="s">
        <v>147</v>
      </c>
      <c r="N3030" s="28" t="s">
        <v>138</v>
      </c>
      <c r="O3030" s="29" t="n">
        <v>45253</v>
      </c>
      <c r="P3030" s="28" t="n">
        <f aca="false">ROUNDDOWN(($B3030-$O3030)/30,0)</f>
        <v>33</v>
      </c>
      <c r="Q3030" s="28" t="str">
        <f aca="false">TEXT($B3030,"yyyy-mm")</f>
        <v>2026-08</v>
      </c>
      <c r="R3030" s="28" t="n">
        <f aca="false">IF(AND($O3030&gt;=DATE(2025,1,1),$O3030&lt;=DATE(2025,4,30)),1,0)</f>
        <v>0</v>
      </c>
    </row>
    <row r="3031" customFormat="false" ht="15" hidden="false" customHeight="false" outlineLevel="0" collapsed="false">
      <c r="A3031" s="28" t="n">
        <v>330</v>
      </c>
      <c r="B3031" s="29" t="n">
        <v>45473</v>
      </c>
      <c r="C3031" s="28" t="n">
        <v>44700</v>
      </c>
      <c r="D3031" s="28" t="n">
        <v>0</v>
      </c>
      <c r="E3031" s="28" t="n">
        <v>0</v>
      </c>
      <c r="F3031" s="28" t="s">
        <v>345</v>
      </c>
      <c r="G3031" s="28" t="n">
        <v>0</v>
      </c>
      <c r="H3031" s="28" t="n">
        <v>0</v>
      </c>
      <c r="I3031" s="28" t="n">
        <v>0</v>
      </c>
      <c r="J3031" s="28" t="n">
        <v>304</v>
      </c>
      <c r="K3031" s="28" t="n">
        <v>5</v>
      </c>
      <c r="L3031" s="28" t="n">
        <v>1</v>
      </c>
      <c r="M3031" s="28" t="s">
        <v>145</v>
      </c>
      <c r="N3031" s="28" t="s">
        <v>139</v>
      </c>
      <c r="O3031" s="29" t="n">
        <v>45458</v>
      </c>
      <c r="P3031" s="28" t="n">
        <f aca="false">ROUNDDOWN(($B3031-$O3031)/30,0)</f>
        <v>0</v>
      </c>
      <c r="Q3031" s="28" t="str">
        <f aca="false">TEXT($B3031,"yyyy-mm")</f>
        <v>2024-06</v>
      </c>
      <c r="R3031" s="28" t="n">
        <f aca="false">IF(AND($O3031&gt;=DATE(2025,1,1),$O3031&lt;=DATE(2025,4,30)),1,0)</f>
        <v>0</v>
      </c>
    </row>
    <row r="3032" customFormat="false" ht="15" hidden="false" customHeight="false" outlineLevel="0" collapsed="false">
      <c r="A3032" s="28" t="n">
        <v>330</v>
      </c>
      <c r="B3032" s="29" t="n">
        <v>45504</v>
      </c>
      <c r="C3032" s="28" t="n">
        <v>35760</v>
      </c>
      <c r="D3032" s="28" t="n">
        <v>0</v>
      </c>
      <c r="E3032" s="28" t="n">
        <v>0</v>
      </c>
      <c r="F3032" s="28" t="s">
        <v>345</v>
      </c>
      <c r="G3032" s="28" t="n">
        <v>0</v>
      </c>
      <c r="H3032" s="28" t="n">
        <v>0</v>
      </c>
      <c r="I3032" s="28" t="n">
        <v>0</v>
      </c>
      <c r="J3032" s="28" t="n">
        <v>304</v>
      </c>
      <c r="K3032" s="28" t="n">
        <v>5</v>
      </c>
      <c r="L3032" s="28" t="n">
        <v>1</v>
      </c>
      <c r="M3032" s="28" t="s">
        <v>145</v>
      </c>
      <c r="N3032" s="28" t="s">
        <v>139</v>
      </c>
      <c r="O3032" s="29" t="n">
        <v>45458</v>
      </c>
      <c r="P3032" s="28" t="n">
        <f aca="false">ROUNDDOWN(($B3032-$O3032)/30,0)</f>
        <v>1</v>
      </c>
      <c r="Q3032" s="28" t="str">
        <f aca="false">TEXT($B3032,"yyyy-mm")</f>
        <v>2024-07</v>
      </c>
      <c r="R3032" s="28" t="n">
        <f aca="false">IF(AND($O3032&gt;=DATE(2025,1,1),$O3032&lt;=DATE(2025,4,30)),1,0)</f>
        <v>0</v>
      </c>
    </row>
    <row r="3033" customFormat="false" ht="15" hidden="false" customHeight="false" outlineLevel="0" collapsed="false">
      <c r="A3033" s="28" t="n">
        <v>330</v>
      </c>
      <c r="B3033" s="29" t="n">
        <v>45535</v>
      </c>
      <c r="C3033" s="28" t="n">
        <v>26820</v>
      </c>
      <c r="D3033" s="28" t="n">
        <v>0</v>
      </c>
      <c r="E3033" s="28" t="n">
        <v>0</v>
      </c>
      <c r="F3033" s="28" t="s">
        <v>345</v>
      </c>
      <c r="G3033" s="28" t="n">
        <v>0</v>
      </c>
      <c r="H3033" s="28" t="n">
        <v>0</v>
      </c>
      <c r="I3033" s="28" t="n">
        <v>0</v>
      </c>
      <c r="J3033" s="28" t="n">
        <v>304</v>
      </c>
      <c r="K3033" s="28" t="n">
        <v>5</v>
      </c>
      <c r="L3033" s="28" t="n">
        <v>1</v>
      </c>
      <c r="M3033" s="28" t="s">
        <v>145</v>
      </c>
      <c r="N3033" s="28" t="s">
        <v>139</v>
      </c>
      <c r="O3033" s="29" t="n">
        <v>45458</v>
      </c>
      <c r="P3033" s="28" t="n">
        <f aca="false">ROUNDDOWN(($B3033-$O3033)/30,0)</f>
        <v>2</v>
      </c>
      <c r="Q3033" s="28" t="str">
        <f aca="false">TEXT($B3033,"yyyy-mm")</f>
        <v>2024-08</v>
      </c>
      <c r="R3033" s="28" t="n">
        <f aca="false">IF(AND($O3033&gt;=DATE(2025,1,1),$O3033&lt;=DATE(2025,4,30)),1,0)</f>
        <v>0</v>
      </c>
    </row>
    <row r="3034" customFormat="false" ht="15" hidden="false" customHeight="false" outlineLevel="0" collapsed="false">
      <c r="A3034" s="28" t="n">
        <v>330</v>
      </c>
      <c r="B3034" s="29" t="n">
        <v>45565</v>
      </c>
      <c r="C3034" s="28" t="n">
        <v>26820</v>
      </c>
      <c r="D3034" s="28" t="n">
        <v>8940</v>
      </c>
      <c r="E3034" s="28" t="n">
        <v>15</v>
      </c>
      <c r="F3034" s="28" t="s">
        <v>346</v>
      </c>
      <c r="G3034" s="28" t="n">
        <v>0</v>
      </c>
      <c r="H3034" s="28" t="n">
        <v>0</v>
      </c>
      <c r="I3034" s="28" t="n">
        <v>0</v>
      </c>
      <c r="J3034" s="28" t="n">
        <v>304</v>
      </c>
      <c r="K3034" s="28" t="n">
        <v>5</v>
      </c>
      <c r="L3034" s="28" t="n">
        <v>1</v>
      </c>
      <c r="M3034" s="28" t="s">
        <v>145</v>
      </c>
      <c r="N3034" s="28" t="s">
        <v>139</v>
      </c>
      <c r="O3034" s="29" t="n">
        <v>45458</v>
      </c>
      <c r="P3034" s="28" t="n">
        <f aca="false">ROUNDDOWN(($B3034-$O3034)/30,0)</f>
        <v>3</v>
      </c>
      <c r="Q3034" s="28" t="str">
        <f aca="false">TEXT($B3034,"yyyy-mm")</f>
        <v>2024-09</v>
      </c>
      <c r="R3034" s="28" t="n">
        <f aca="false">IF(AND($O3034&gt;=DATE(2025,1,1),$O3034&lt;=DATE(2025,4,30)),1,0)</f>
        <v>0</v>
      </c>
    </row>
    <row r="3035" customFormat="false" ht="15" hidden="false" customHeight="false" outlineLevel="0" collapsed="false">
      <c r="A3035" s="28" t="n">
        <v>330</v>
      </c>
      <c r="B3035" s="29" t="n">
        <v>45596</v>
      </c>
      <c r="C3035" s="28" t="n">
        <v>22088.42</v>
      </c>
      <c r="D3035" s="28" t="n">
        <v>13148.42</v>
      </c>
      <c r="E3035" s="28" t="n">
        <v>46</v>
      </c>
      <c r="F3035" s="28" t="s">
        <v>347</v>
      </c>
      <c r="G3035" s="28" t="n">
        <v>1</v>
      </c>
      <c r="H3035" s="28" t="n">
        <v>0</v>
      </c>
      <c r="I3035" s="28" t="n">
        <v>0</v>
      </c>
      <c r="J3035" s="28" t="n">
        <v>304</v>
      </c>
      <c r="K3035" s="28" t="n">
        <v>5</v>
      </c>
      <c r="L3035" s="28" t="n">
        <v>1</v>
      </c>
      <c r="M3035" s="28" t="s">
        <v>145</v>
      </c>
      <c r="N3035" s="28" t="s">
        <v>139</v>
      </c>
      <c r="O3035" s="29" t="n">
        <v>45458</v>
      </c>
      <c r="P3035" s="28" t="n">
        <f aca="false">ROUNDDOWN(($B3035-$O3035)/30,0)</f>
        <v>4</v>
      </c>
      <c r="Q3035" s="28" t="str">
        <f aca="false">TEXT($B3035,"yyyy-mm")</f>
        <v>2024-10</v>
      </c>
      <c r="R3035" s="28" t="n">
        <f aca="false">IF(AND($O3035&gt;=DATE(2025,1,1),$O3035&lt;=DATE(2025,4,30)),1,0)</f>
        <v>0</v>
      </c>
    </row>
    <row r="3036" customFormat="false" ht="15" hidden="false" customHeight="false" outlineLevel="0" collapsed="false">
      <c r="A3036" s="28" t="n">
        <v>330</v>
      </c>
      <c r="B3036" s="29" t="n">
        <v>45626</v>
      </c>
      <c r="C3036" s="28" t="n">
        <v>19070.2</v>
      </c>
      <c r="D3036" s="28" t="n">
        <v>19070.2</v>
      </c>
      <c r="E3036" s="28" t="n">
        <v>76</v>
      </c>
      <c r="F3036" s="28" t="s">
        <v>348</v>
      </c>
      <c r="G3036" s="28" t="n">
        <v>1</v>
      </c>
      <c r="H3036" s="28" t="n">
        <v>1</v>
      </c>
      <c r="I3036" s="28" t="n">
        <v>0</v>
      </c>
      <c r="J3036" s="28" t="n">
        <v>304</v>
      </c>
      <c r="K3036" s="28" t="n">
        <v>5</v>
      </c>
      <c r="L3036" s="28" t="n">
        <v>1</v>
      </c>
      <c r="M3036" s="28" t="s">
        <v>145</v>
      </c>
      <c r="N3036" s="28" t="s">
        <v>139</v>
      </c>
      <c r="O3036" s="29" t="n">
        <v>45458</v>
      </c>
      <c r="P3036" s="28" t="n">
        <f aca="false">ROUNDDOWN(($B3036-$O3036)/30,0)</f>
        <v>5</v>
      </c>
      <c r="Q3036" s="28" t="str">
        <f aca="false">TEXT($B3036,"yyyy-mm")</f>
        <v>2024-11</v>
      </c>
      <c r="R3036" s="28" t="n">
        <f aca="false">IF(AND($O3036&gt;=DATE(2025,1,1),$O3036&lt;=DATE(2025,4,30)),1,0)</f>
        <v>0</v>
      </c>
    </row>
    <row r="3037" customFormat="false" ht="15" hidden="false" customHeight="false" outlineLevel="0" collapsed="false">
      <c r="A3037" s="28" t="n">
        <v>331</v>
      </c>
      <c r="B3037" s="29" t="n">
        <v>45747</v>
      </c>
      <c r="C3037" s="28" t="n">
        <v>10400</v>
      </c>
      <c r="D3037" s="28" t="n">
        <v>0</v>
      </c>
      <c r="E3037" s="28" t="n">
        <v>0</v>
      </c>
      <c r="F3037" s="28" t="s">
        <v>345</v>
      </c>
      <c r="G3037" s="28" t="n">
        <v>0</v>
      </c>
      <c r="H3037" s="28" t="n">
        <v>0</v>
      </c>
      <c r="I3037" s="28" t="n">
        <v>0</v>
      </c>
      <c r="J3037" s="28" t="n">
        <v>12</v>
      </c>
      <c r="K3037" s="28" t="n">
        <v>8</v>
      </c>
      <c r="L3037" s="28" t="n">
        <v>1</v>
      </c>
      <c r="M3037" s="28" t="s">
        <v>145</v>
      </c>
      <c r="N3037" s="28" t="s">
        <v>138</v>
      </c>
      <c r="O3037" s="29" t="n">
        <v>45734</v>
      </c>
      <c r="P3037" s="28" t="n">
        <f aca="false">ROUNDDOWN(($B3037-$O3037)/30,0)</f>
        <v>0</v>
      </c>
      <c r="Q3037" s="28" t="str">
        <f aca="false">TEXT($B3037,"yyyy-mm")</f>
        <v>2025-03</v>
      </c>
      <c r="R3037" s="28" t="n">
        <f aca="false">IF(AND($O3037&gt;=DATE(2025,1,1),$O3037&lt;=DATE(2025,4,30)),1,0)</f>
        <v>1</v>
      </c>
    </row>
    <row r="3038" customFormat="false" ht="15" hidden="false" customHeight="false" outlineLevel="0" collapsed="false">
      <c r="A3038" s="28" t="n">
        <v>331</v>
      </c>
      <c r="B3038" s="29" t="n">
        <v>45777</v>
      </c>
      <c r="C3038" s="28" t="n">
        <v>8666.67</v>
      </c>
      <c r="D3038" s="28" t="n">
        <v>0</v>
      </c>
      <c r="E3038" s="28" t="n">
        <v>0</v>
      </c>
      <c r="F3038" s="28" t="s">
        <v>345</v>
      </c>
      <c r="G3038" s="28" t="n">
        <v>0</v>
      </c>
      <c r="H3038" s="28" t="n">
        <v>0</v>
      </c>
      <c r="I3038" s="28" t="n">
        <v>0</v>
      </c>
      <c r="J3038" s="28" t="n">
        <v>12</v>
      </c>
      <c r="K3038" s="28" t="n">
        <v>8</v>
      </c>
      <c r="L3038" s="28" t="n">
        <v>1</v>
      </c>
      <c r="M3038" s="28" t="s">
        <v>145</v>
      </c>
      <c r="N3038" s="28" t="s">
        <v>138</v>
      </c>
      <c r="O3038" s="29" t="n">
        <v>45734</v>
      </c>
      <c r="P3038" s="28" t="n">
        <f aca="false">ROUNDDOWN(($B3038-$O3038)/30,0)</f>
        <v>1</v>
      </c>
      <c r="Q3038" s="28" t="str">
        <f aca="false">TEXT($B3038,"yyyy-mm")</f>
        <v>2025-04</v>
      </c>
      <c r="R3038" s="28" t="n">
        <f aca="false">IF(AND($O3038&gt;=DATE(2025,1,1),$O3038&lt;=DATE(2025,4,30)),1,0)</f>
        <v>1</v>
      </c>
    </row>
    <row r="3039" customFormat="false" ht="15" hidden="false" customHeight="false" outlineLevel="0" collapsed="false">
      <c r="A3039" s="28" t="n">
        <v>331</v>
      </c>
      <c r="B3039" s="29" t="n">
        <v>45808</v>
      </c>
      <c r="C3039" s="28" t="n">
        <v>6933.34</v>
      </c>
      <c r="D3039" s="28" t="n">
        <v>0</v>
      </c>
      <c r="E3039" s="28" t="n">
        <v>0</v>
      </c>
      <c r="F3039" s="28" t="s">
        <v>345</v>
      </c>
      <c r="G3039" s="28" t="n">
        <v>0</v>
      </c>
      <c r="H3039" s="28" t="n">
        <v>0</v>
      </c>
      <c r="I3039" s="28" t="n">
        <v>0</v>
      </c>
      <c r="J3039" s="28" t="n">
        <v>12</v>
      </c>
      <c r="K3039" s="28" t="n">
        <v>8</v>
      </c>
      <c r="L3039" s="28" t="n">
        <v>1</v>
      </c>
      <c r="M3039" s="28" t="s">
        <v>145</v>
      </c>
      <c r="N3039" s="28" t="s">
        <v>138</v>
      </c>
      <c r="O3039" s="29" t="n">
        <v>45734</v>
      </c>
      <c r="P3039" s="28" t="n">
        <f aca="false">ROUNDDOWN(($B3039-$O3039)/30,0)</f>
        <v>2</v>
      </c>
      <c r="Q3039" s="28" t="str">
        <f aca="false">TEXT($B3039,"yyyy-mm")</f>
        <v>2025-05</v>
      </c>
      <c r="R3039" s="28" t="n">
        <f aca="false">IF(AND($O3039&gt;=DATE(2025,1,1),$O3039&lt;=DATE(2025,4,30)),1,0)</f>
        <v>1</v>
      </c>
    </row>
    <row r="3040" customFormat="false" ht="15" hidden="false" customHeight="false" outlineLevel="0" collapsed="false">
      <c r="A3040" s="28" t="n">
        <v>331</v>
      </c>
      <c r="B3040" s="29" t="n">
        <v>45838</v>
      </c>
      <c r="C3040" s="28" t="n">
        <v>5200.01</v>
      </c>
      <c r="D3040" s="28" t="n">
        <v>0</v>
      </c>
      <c r="E3040" s="28" t="n">
        <v>0</v>
      </c>
      <c r="F3040" s="28" t="s">
        <v>345</v>
      </c>
      <c r="G3040" s="28" t="n">
        <v>0</v>
      </c>
      <c r="H3040" s="28" t="n">
        <v>0</v>
      </c>
      <c r="I3040" s="28" t="n">
        <v>0</v>
      </c>
      <c r="J3040" s="28" t="n">
        <v>12</v>
      </c>
      <c r="K3040" s="28" t="n">
        <v>8</v>
      </c>
      <c r="L3040" s="28" t="n">
        <v>1</v>
      </c>
      <c r="M3040" s="28" t="s">
        <v>145</v>
      </c>
      <c r="N3040" s="28" t="s">
        <v>138</v>
      </c>
      <c r="O3040" s="29" t="n">
        <v>45734</v>
      </c>
      <c r="P3040" s="28" t="n">
        <f aca="false">ROUNDDOWN(($B3040-$O3040)/30,0)</f>
        <v>3</v>
      </c>
      <c r="Q3040" s="28" t="str">
        <f aca="false">TEXT($B3040,"yyyy-mm")</f>
        <v>2025-06</v>
      </c>
      <c r="R3040" s="28" t="n">
        <f aca="false">IF(AND($O3040&gt;=DATE(2025,1,1),$O3040&lt;=DATE(2025,4,30)),1,0)</f>
        <v>1</v>
      </c>
    </row>
    <row r="3041" customFormat="false" ht="15" hidden="false" customHeight="false" outlineLevel="0" collapsed="false">
      <c r="A3041" s="28" t="n">
        <v>331</v>
      </c>
      <c r="B3041" s="29" t="n">
        <v>45869</v>
      </c>
      <c r="C3041" s="28" t="n">
        <v>3466.68</v>
      </c>
      <c r="D3041" s="28" t="n">
        <v>0</v>
      </c>
      <c r="E3041" s="28" t="n">
        <v>0</v>
      </c>
      <c r="F3041" s="28" t="s">
        <v>345</v>
      </c>
      <c r="G3041" s="28" t="n">
        <v>0</v>
      </c>
      <c r="H3041" s="28" t="n">
        <v>0</v>
      </c>
      <c r="I3041" s="28" t="n">
        <v>0</v>
      </c>
      <c r="J3041" s="28" t="n">
        <v>12</v>
      </c>
      <c r="K3041" s="28" t="n">
        <v>8</v>
      </c>
      <c r="L3041" s="28" t="n">
        <v>1</v>
      </c>
      <c r="M3041" s="28" t="s">
        <v>145</v>
      </c>
      <c r="N3041" s="28" t="s">
        <v>138</v>
      </c>
      <c r="O3041" s="29" t="n">
        <v>45734</v>
      </c>
      <c r="P3041" s="28" t="n">
        <f aca="false">ROUNDDOWN(($B3041-$O3041)/30,0)</f>
        <v>4</v>
      </c>
      <c r="Q3041" s="28" t="str">
        <f aca="false">TEXT($B3041,"yyyy-mm")</f>
        <v>2025-07</v>
      </c>
      <c r="R3041" s="28" t="n">
        <f aca="false">IF(AND($O3041&gt;=DATE(2025,1,1),$O3041&lt;=DATE(2025,4,30)),1,0)</f>
        <v>1</v>
      </c>
    </row>
    <row r="3042" customFormat="false" ht="15" hidden="false" customHeight="false" outlineLevel="0" collapsed="false">
      <c r="A3042" s="28" t="n">
        <v>331</v>
      </c>
      <c r="B3042" s="29" t="n">
        <v>45900</v>
      </c>
      <c r="C3042" s="28" t="n">
        <v>1733.35</v>
      </c>
      <c r="D3042" s="28" t="n">
        <v>0</v>
      </c>
      <c r="E3042" s="28" t="n">
        <v>0</v>
      </c>
      <c r="F3042" s="28" t="s">
        <v>345</v>
      </c>
      <c r="G3042" s="28" t="n">
        <v>0</v>
      </c>
      <c r="H3042" s="28" t="n">
        <v>0</v>
      </c>
      <c r="I3042" s="28" t="n">
        <v>0</v>
      </c>
      <c r="J3042" s="28" t="n">
        <v>12</v>
      </c>
      <c r="K3042" s="28" t="n">
        <v>8</v>
      </c>
      <c r="L3042" s="28" t="n">
        <v>1</v>
      </c>
      <c r="M3042" s="28" t="s">
        <v>145</v>
      </c>
      <c r="N3042" s="28" t="s">
        <v>138</v>
      </c>
      <c r="O3042" s="29" t="n">
        <v>45734</v>
      </c>
      <c r="P3042" s="28" t="n">
        <f aca="false">ROUNDDOWN(($B3042-$O3042)/30,0)</f>
        <v>5</v>
      </c>
      <c r="Q3042" s="28" t="str">
        <f aca="false">TEXT($B3042,"yyyy-mm")</f>
        <v>2025-08</v>
      </c>
      <c r="R3042" s="28" t="n">
        <f aca="false">IF(AND($O3042&gt;=DATE(2025,1,1),$O3042&lt;=DATE(2025,4,30)),1,0)</f>
        <v>1</v>
      </c>
    </row>
    <row r="3043" customFormat="false" ht="15" hidden="false" customHeight="false" outlineLevel="0" collapsed="false">
      <c r="A3043" s="28" t="n">
        <v>331</v>
      </c>
      <c r="B3043" s="29" t="n">
        <v>45930</v>
      </c>
      <c r="C3043" s="28" t="n">
        <v>0.02</v>
      </c>
      <c r="D3043" s="28" t="n">
        <v>0</v>
      </c>
      <c r="E3043" s="28" t="n">
        <v>0</v>
      </c>
      <c r="F3043" s="28" t="s">
        <v>345</v>
      </c>
      <c r="G3043" s="28" t="n">
        <v>0</v>
      </c>
      <c r="H3043" s="28" t="n">
        <v>0</v>
      </c>
      <c r="I3043" s="28" t="n">
        <v>0</v>
      </c>
      <c r="J3043" s="28" t="n">
        <v>12</v>
      </c>
      <c r="K3043" s="28" t="n">
        <v>8</v>
      </c>
      <c r="L3043" s="28" t="n">
        <v>1</v>
      </c>
      <c r="M3043" s="28" t="s">
        <v>145</v>
      </c>
      <c r="N3043" s="28" t="s">
        <v>138</v>
      </c>
      <c r="O3043" s="29" t="n">
        <v>45734</v>
      </c>
      <c r="P3043" s="28" t="n">
        <f aca="false">ROUNDDOWN(($B3043-$O3043)/30,0)</f>
        <v>6</v>
      </c>
      <c r="Q3043" s="28" t="str">
        <f aca="false">TEXT($B3043,"yyyy-mm")</f>
        <v>2025-09</v>
      </c>
      <c r="R3043" s="28" t="n">
        <f aca="false">IF(AND($O3043&gt;=DATE(2025,1,1),$O3043&lt;=DATE(2025,4,30)),1,0)</f>
        <v>1</v>
      </c>
    </row>
    <row r="3044" customFormat="false" ht="15" hidden="false" customHeight="false" outlineLevel="0" collapsed="false">
      <c r="A3044" s="28" t="n">
        <v>332</v>
      </c>
      <c r="B3044" s="29" t="n">
        <v>46203</v>
      </c>
      <c r="C3044" s="28" t="n">
        <v>5300</v>
      </c>
      <c r="D3044" s="28" t="n">
        <v>0</v>
      </c>
      <c r="E3044" s="28" t="n">
        <v>0</v>
      </c>
      <c r="F3044" s="28" t="s">
        <v>345</v>
      </c>
      <c r="G3044" s="28" t="n">
        <v>0</v>
      </c>
      <c r="H3044" s="28" t="n">
        <v>0</v>
      </c>
      <c r="I3044" s="28" t="n">
        <v>0</v>
      </c>
      <c r="J3044" s="28" t="n">
        <v>33</v>
      </c>
      <c r="K3044" s="28" t="n">
        <v>9</v>
      </c>
      <c r="L3044" s="28" t="n">
        <v>3</v>
      </c>
      <c r="M3044" s="28" t="s">
        <v>147</v>
      </c>
      <c r="N3044" s="28" t="s">
        <v>139</v>
      </c>
      <c r="O3044" s="29" t="n">
        <v>46190</v>
      </c>
      <c r="P3044" s="28" t="n">
        <f aca="false">ROUNDDOWN(($B3044-$O3044)/30,0)</f>
        <v>0</v>
      </c>
      <c r="Q3044" s="28" t="str">
        <f aca="false">TEXT($B3044,"yyyy-mm")</f>
        <v>2026-06</v>
      </c>
      <c r="R3044" s="28" t="n">
        <f aca="false">IF(AND($O3044&gt;=DATE(2025,1,1),$O3044&lt;=DATE(2025,4,30)),1,0)</f>
        <v>0</v>
      </c>
    </row>
    <row r="3045" customFormat="false" ht="15" hidden="false" customHeight="false" outlineLevel="0" collapsed="false">
      <c r="A3045" s="28" t="n">
        <v>332</v>
      </c>
      <c r="B3045" s="29" t="n">
        <v>46234</v>
      </c>
      <c r="C3045" s="28" t="n">
        <v>3975</v>
      </c>
      <c r="D3045" s="28" t="n">
        <v>0</v>
      </c>
      <c r="E3045" s="28" t="n">
        <v>0</v>
      </c>
      <c r="F3045" s="28" t="s">
        <v>345</v>
      </c>
      <c r="G3045" s="28" t="n">
        <v>0</v>
      </c>
      <c r="H3045" s="28" t="n">
        <v>0</v>
      </c>
      <c r="I3045" s="28" t="n">
        <v>0</v>
      </c>
      <c r="J3045" s="28" t="n">
        <v>33</v>
      </c>
      <c r="K3045" s="28" t="n">
        <v>9</v>
      </c>
      <c r="L3045" s="28" t="n">
        <v>3</v>
      </c>
      <c r="M3045" s="28" t="s">
        <v>147</v>
      </c>
      <c r="N3045" s="28" t="s">
        <v>139</v>
      </c>
      <c r="O3045" s="29" t="n">
        <v>46190</v>
      </c>
      <c r="P3045" s="28" t="n">
        <f aca="false">ROUNDDOWN(($B3045-$O3045)/30,0)</f>
        <v>1</v>
      </c>
      <c r="Q3045" s="28" t="str">
        <f aca="false">TEXT($B3045,"yyyy-mm")</f>
        <v>2026-07</v>
      </c>
      <c r="R3045" s="28" t="n">
        <f aca="false">IF(AND($O3045&gt;=DATE(2025,1,1),$O3045&lt;=DATE(2025,4,30)),1,0)</f>
        <v>0</v>
      </c>
    </row>
    <row r="3046" customFormat="false" ht="15" hidden="false" customHeight="false" outlineLevel="0" collapsed="false">
      <c r="A3046" s="28" t="n">
        <v>332</v>
      </c>
      <c r="B3046" s="29" t="n">
        <v>46265</v>
      </c>
      <c r="C3046" s="28" t="n">
        <v>2650</v>
      </c>
      <c r="D3046" s="28" t="n">
        <v>0</v>
      </c>
      <c r="E3046" s="28" t="n">
        <v>0</v>
      </c>
      <c r="F3046" s="28" t="s">
        <v>345</v>
      </c>
      <c r="G3046" s="28" t="n">
        <v>0</v>
      </c>
      <c r="H3046" s="28" t="n">
        <v>0</v>
      </c>
      <c r="I3046" s="28" t="n">
        <v>0</v>
      </c>
      <c r="J3046" s="28" t="n">
        <v>33</v>
      </c>
      <c r="K3046" s="28" t="n">
        <v>9</v>
      </c>
      <c r="L3046" s="28" t="n">
        <v>3</v>
      </c>
      <c r="M3046" s="28" t="s">
        <v>147</v>
      </c>
      <c r="N3046" s="28" t="s">
        <v>139</v>
      </c>
      <c r="O3046" s="29" t="n">
        <v>46190</v>
      </c>
      <c r="P3046" s="28" t="n">
        <f aca="false">ROUNDDOWN(($B3046-$O3046)/30,0)</f>
        <v>2</v>
      </c>
      <c r="Q3046" s="28" t="str">
        <f aca="false">TEXT($B3046,"yyyy-mm")</f>
        <v>2026-08</v>
      </c>
      <c r="R3046" s="28" t="n">
        <f aca="false">IF(AND($O3046&gt;=DATE(2025,1,1),$O3046&lt;=DATE(2025,4,30)),1,0)</f>
        <v>0</v>
      </c>
    </row>
    <row r="3047" customFormat="false" ht="15" hidden="false" customHeight="false" outlineLevel="0" collapsed="false">
      <c r="A3047" s="28" t="n">
        <v>333</v>
      </c>
      <c r="B3047" s="29" t="n">
        <v>46265</v>
      </c>
      <c r="C3047" s="28" t="n">
        <v>105800</v>
      </c>
      <c r="D3047" s="28" t="n">
        <v>0</v>
      </c>
      <c r="E3047" s="28" t="n">
        <v>0</v>
      </c>
      <c r="F3047" s="28" t="s">
        <v>345</v>
      </c>
      <c r="G3047" s="28" t="n">
        <v>0</v>
      </c>
      <c r="H3047" s="28" t="n">
        <v>0</v>
      </c>
      <c r="I3047" s="28" t="n">
        <v>0</v>
      </c>
      <c r="J3047" s="28" t="n">
        <v>300</v>
      </c>
      <c r="K3047" s="28" t="n">
        <v>7</v>
      </c>
      <c r="L3047" s="28" t="n">
        <v>1</v>
      </c>
      <c r="M3047" s="28" t="s">
        <v>147</v>
      </c>
      <c r="N3047" s="28" t="s">
        <v>139</v>
      </c>
      <c r="O3047" s="29" t="n">
        <v>46238</v>
      </c>
      <c r="P3047" s="28" t="n">
        <f aca="false">ROUNDDOWN(($B3047-$O3047)/30,0)</f>
        <v>0</v>
      </c>
      <c r="Q3047" s="28" t="str">
        <f aca="false">TEXT($B3047,"yyyy-mm")</f>
        <v>2026-08</v>
      </c>
      <c r="R3047" s="28" t="n">
        <f aca="false">IF(AND($O3047&gt;=DATE(2025,1,1),$O3047&lt;=DATE(2025,4,30)),1,0)</f>
        <v>0</v>
      </c>
    </row>
    <row r="3048" customFormat="false" ht="15" hidden="false" customHeight="false" outlineLevel="0" collapsed="false">
      <c r="A3048" s="28" t="n">
        <v>334</v>
      </c>
      <c r="B3048" s="29" t="n">
        <v>45504</v>
      </c>
      <c r="C3048" s="28" t="n">
        <v>16700</v>
      </c>
      <c r="D3048" s="28" t="n">
        <v>0</v>
      </c>
      <c r="E3048" s="28" t="n">
        <v>0</v>
      </c>
      <c r="F3048" s="28" t="s">
        <v>345</v>
      </c>
      <c r="G3048" s="28" t="n">
        <v>0</v>
      </c>
      <c r="H3048" s="28" t="n">
        <v>0</v>
      </c>
      <c r="I3048" s="28" t="n">
        <v>0</v>
      </c>
      <c r="J3048" s="28" t="n">
        <v>93</v>
      </c>
      <c r="K3048" s="28" t="n">
        <v>1</v>
      </c>
      <c r="L3048" s="28" t="n">
        <v>1</v>
      </c>
      <c r="M3048" s="28" t="s">
        <v>146</v>
      </c>
      <c r="N3048" s="28" t="s">
        <v>138</v>
      </c>
      <c r="O3048" s="29" t="n">
        <v>45477</v>
      </c>
      <c r="P3048" s="28" t="n">
        <f aca="false">ROUNDDOWN(($B3048-$O3048)/30,0)</f>
        <v>0</v>
      </c>
      <c r="Q3048" s="28" t="str">
        <f aca="false">TEXT($B3048,"yyyy-mm")</f>
        <v>2024-07</v>
      </c>
      <c r="R3048" s="28" t="n">
        <f aca="false">IF(AND($O3048&gt;=DATE(2025,1,1),$O3048&lt;=DATE(2025,4,30)),1,0)</f>
        <v>0</v>
      </c>
    </row>
    <row r="3049" customFormat="false" ht="15" hidden="false" customHeight="false" outlineLevel="0" collapsed="false">
      <c r="A3049" s="28" t="n">
        <v>334</v>
      </c>
      <c r="B3049" s="29" t="n">
        <v>45535</v>
      </c>
      <c r="C3049" s="28" t="n">
        <v>8350</v>
      </c>
      <c r="D3049" s="28" t="n">
        <v>0</v>
      </c>
      <c r="E3049" s="28" t="n">
        <v>0</v>
      </c>
      <c r="F3049" s="28" t="s">
        <v>345</v>
      </c>
      <c r="G3049" s="28" t="n">
        <v>0</v>
      </c>
      <c r="H3049" s="28" t="n">
        <v>0</v>
      </c>
      <c r="I3049" s="28" t="n">
        <v>0</v>
      </c>
      <c r="J3049" s="28" t="n">
        <v>93</v>
      </c>
      <c r="K3049" s="28" t="n">
        <v>1</v>
      </c>
      <c r="L3049" s="28" t="n">
        <v>1</v>
      </c>
      <c r="M3049" s="28" t="s">
        <v>146</v>
      </c>
      <c r="N3049" s="28" t="s">
        <v>138</v>
      </c>
      <c r="O3049" s="29" t="n">
        <v>45477</v>
      </c>
      <c r="P3049" s="28" t="n">
        <f aca="false">ROUNDDOWN(($B3049-$O3049)/30,0)</f>
        <v>1</v>
      </c>
      <c r="Q3049" s="28" t="str">
        <f aca="false">TEXT($B3049,"yyyy-mm")</f>
        <v>2024-08</v>
      </c>
      <c r="R3049" s="28" t="n">
        <f aca="false">IF(AND($O3049&gt;=DATE(2025,1,1),$O3049&lt;=DATE(2025,4,30)),1,0)</f>
        <v>0</v>
      </c>
    </row>
    <row r="3050" customFormat="false" ht="15" hidden="false" customHeight="false" outlineLevel="0" collapsed="false">
      <c r="A3050" s="28" t="n">
        <v>334</v>
      </c>
      <c r="B3050" s="29" t="n">
        <v>45565</v>
      </c>
      <c r="C3050" s="28" t="n">
        <v>0</v>
      </c>
      <c r="D3050" s="28" t="n">
        <v>0</v>
      </c>
      <c r="E3050" s="28" t="n">
        <v>0</v>
      </c>
      <c r="F3050" s="28" t="s">
        <v>345</v>
      </c>
      <c r="G3050" s="28" t="n">
        <v>0</v>
      </c>
      <c r="H3050" s="28" t="n">
        <v>0</v>
      </c>
      <c r="I3050" s="28" t="n">
        <v>0</v>
      </c>
      <c r="J3050" s="28" t="n">
        <v>93</v>
      </c>
      <c r="K3050" s="28" t="n">
        <v>1</v>
      </c>
      <c r="L3050" s="28" t="n">
        <v>1</v>
      </c>
      <c r="M3050" s="28" t="s">
        <v>146</v>
      </c>
      <c r="N3050" s="28" t="s">
        <v>138</v>
      </c>
      <c r="O3050" s="29" t="n">
        <v>45477</v>
      </c>
      <c r="P3050" s="28" t="n">
        <f aca="false">ROUNDDOWN(($B3050-$O3050)/30,0)</f>
        <v>2</v>
      </c>
      <c r="Q3050" s="28" t="str">
        <f aca="false">TEXT($B3050,"yyyy-mm")</f>
        <v>2024-09</v>
      </c>
      <c r="R3050" s="28" t="n">
        <f aca="false">IF(AND($O3050&gt;=DATE(2025,1,1),$O3050&lt;=DATE(2025,4,30)),1,0)</f>
        <v>0</v>
      </c>
    </row>
    <row r="3051" customFormat="false" ht="15" hidden="false" customHeight="false" outlineLevel="0" collapsed="false">
      <c r="A3051" s="28" t="n">
        <v>335</v>
      </c>
      <c r="B3051" s="29" t="n">
        <v>46112</v>
      </c>
      <c r="C3051" s="28" t="n">
        <v>15900</v>
      </c>
      <c r="D3051" s="28" t="n">
        <v>0</v>
      </c>
      <c r="E3051" s="28" t="n">
        <v>0</v>
      </c>
      <c r="F3051" s="28" t="s">
        <v>345</v>
      </c>
      <c r="G3051" s="28" t="n">
        <v>0</v>
      </c>
      <c r="H3051" s="28" t="n">
        <v>0</v>
      </c>
      <c r="I3051" s="28" t="n">
        <v>0</v>
      </c>
      <c r="J3051" s="28" t="n">
        <v>288</v>
      </c>
      <c r="K3051" s="28" t="n">
        <v>3</v>
      </c>
      <c r="L3051" s="28" t="n">
        <v>1</v>
      </c>
      <c r="M3051" s="28" t="s">
        <v>145</v>
      </c>
      <c r="N3051" s="28" t="s">
        <v>139</v>
      </c>
      <c r="O3051" s="29" t="n">
        <v>46104</v>
      </c>
      <c r="P3051" s="28" t="n">
        <f aca="false">ROUNDDOWN(($B3051-$O3051)/30,0)</f>
        <v>0</v>
      </c>
      <c r="Q3051" s="28" t="str">
        <f aca="false">TEXT($B3051,"yyyy-mm")</f>
        <v>2026-03</v>
      </c>
      <c r="R3051" s="28" t="n">
        <f aca="false">IF(AND($O3051&gt;=DATE(2025,1,1),$O3051&lt;=DATE(2025,4,30)),1,0)</f>
        <v>0</v>
      </c>
    </row>
    <row r="3052" customFormat="false" ht="15" hidden="false" customHeight="false" outlineLevel="0" collapsed="false">
      <c r="A3052" s="28" t="n">
        <v>335</v>
      </c>
      <c r="B3052" s="29" t="n">
        <v>46142</v>
      </c>
      <c r="C3052" s="28" t="n">
        <v>14454.55</v>
      </c>
      <c r="D3052" s="28" t="n">
        <v>0</v>
      </c>
      <c r="E3052" s="28" t="n">
        <v>0</v>
      </c>
      <c r="F3052" s="28" t="s">
        <v>345</v>
      </c>
      <c r="G3052" s="28" t="n">
        <v>0</v>
      </c>
      <c r="H3052" s="28" t="n">
        <v>0</v>
      </c>
      <c r="I3052" s="28" t="n">
        <v>0</v>
      </c>
      <c r="J3052" s="28" t="n">
        <v>288</v>
      </c>
      <c r="K3052" s="28" t="n">
        <v>3</v>
      </c>
      <c r="L3052" s="28" t="n">
        <v>1</v>
      </c>
      <c r="M3052" s="28" t="s">
        <v>145</v>
      </c>
      <c r="N3052" s="28" t="s">
        <v>139</v>
      </c>
      <c r="O3052" s="29" t="n">
        <v>46104</v>
      </c>
      <c r="P3052" s="28" t="n">
        <f aca="false">ROUNDDOWN(($B3052-$O3052)/30,0)</f>
        <v>1</v>
      </c>
      <c r="Q3052" s="28" t="str">
        <f aca="false">TEXT($B3052,"yyyy-mm")</f>
        <v>2026-04</v>
      </c>
      <c r="R3052" s="28" t="n">
        <f aca="false">IF(AND($O3052&gt;=DATE(2025,1,1),$O3052&lt;=DATE(2025,4,30)),1,0)</f>
        <v>0</v>
      </c>
    </row>
    <row r="3053" customFormat="false" ht="15" hidden="false" customHeight="false" outlineLevel="0" collapsed="false">
      <c r="A3053" s="28" t="n">
        <v>335</v>
      </c>
      <c r="B3053" s="29" t="n">
        <v>46173</v>
      </c>
      <c r="C3053" s="28" t="n">
        <v>13009.1</v>
      </c>
      <c r="D3053" s="28" t="n">
        <v>0</v>
      </c>
      <c r="E3053" s="28" t="n">
        <v>0</v>
      </c>
      <c r="F3053" s="28" t="s">
        <v>345</v>
      </c>
      <c r="G3053" s="28" t="n">
        <v>0</v>
      </c>
      <c r="H3053" s="28" t="n">
        <v>0</v>
      </c>
      <c r="I3053" s="28" t="n">
        <v>0</v>
      </c>
      <c r="J3053" s="28" t="n">
        <v>288</v>
      </c>
      <c r="K3053" s="28" t="n">
        <v>3</v>
      </c>
      <c r="L3053" s="28" t="n">
        <v>1</v>
      </c>
      <c r="M3053" s="28" t="s">
        <v>145</v>
      </c>
      <c r="N3053" s="28" t="s">
        <v>139</v>
      </c>
      <c r="O3053" s="29" t="n">
        <v>46104</v>
      </c>
      <c r="P3053" s="28" t="n">
        <f aca="false">ROUNDDOWN(($B3053-$O3053)/30,0)</f>
        <v>2</v>
      </c>
      <c r="Q3053" s="28" t="str">
        <f aca="false">TEXT($B3053,"yyyy-mm")</f>
        <v>2026-05</v>
      </c>
      <c r="R3053" s="28" t="n">
        <f aca="false">IF(AND($O3053&gt;=DATE(2025,1,1),$O3053&lt;=DATE(2025,4,30)),1,0)</f>
        <v>0</v>
      </c>
    </row>
    <row r="3054" customFormat="false" ht="15" hidden="false" customHeight="false" outlineLevel="0" collapsed="false">
      <c r="A3054" s="28" t="n">
        <v>335</v>
      </c>
      <c r="B3054" s="29" t="n">
        <v>46203</v>
      </c>
      <c r="C3054" s="28" t="n">
        <v>11563.65</v>
      </c>
      <c r="D3054" s="28" t="n">
        <v>0</v>
      </c>
      <c r="E3054" s="28" t="n">
        <v>0</v>
      </c>
      <c r="F3054" s="28" t="s">
        <v>345</v>
      </c>
      <c r="G3054" s="28" t="n">
        <v>0</v>
      </c>
      <c r="H3054" s="28" t="n">
        <v>0</v>
      </c>
      <c r="I3054" s="28" t="n">
        <v>0</v>
      </c>
      <c r="J3054" s="28" t="n">
        <v>288</v>
      </c>
      <c r="K3054" s="28" t="n">
        <v>3</v>
      </c>
      <c r="L3054" s="28" t="n">
        <v>1</v>
      </c>
      <c r="M3054" s="28" t="s">
        <v>145</v>
      </c>
      <c r="N3054" s="28" t="s">
        <v>139</v>
      </c>
      <c r="O3054" s="29" t="n">
        <v>46104</v>
      </c>
      <c r="P3054" s="28" t="n">
        <f aca="false">ROUNDDOWN(($B3054-$O3054)/30,0)</f>
        <v>3</v>
      </c>
      <c r="Q3054" s="28" t="str">
        <f aca="false">TEXT($B3054,"yyyy-mm")</f>
        <v>2026-06</v>
      </c>
      <c r="R3054" s="28" t="n">
        <f aca="false">IF(AND($O3054&gt;=DATE(2025,1,1),$O3054&lt;=DATE(2025,4,30)),1,0)</f>
        <v>0</v>
      </c>
    </row>
    <row r="3055" customFormat="false" ht="15" hidden="false" customHeight="false" outlineLevel="0" collapsed="false">
      <c r="A3055" s="28" t="n">
        <v>335</v>
      </c>
      <c r="B3055" s="29" t="n">
        <v>46234</v>
      </c>
      <c r="C3055" s="28" t="n">
        <v>10118.2</v>
      </c>
      <c r="D3055" s="28" t="n">
        <v>0</v>
      </c>
      <c r="E3055" s="28" t="n">
        <v>0</v>
      </c>
      <c r="F3055" s="28" t="s">
        <v>345</v>
      </c>
      <c r="G3055" s="28" t="n">
        <v>0</v>
      </c>
      <c r="H3055" s="28" t="n">
        <v>0</v>
      </c>
      <c r="I3055" s="28" t="n">
        <v>0</v>
      </c>
      <c r="J3055" s="28" t="n">
        <v>288</v>
      </c>
      <c r="K3055" s="28" t="n">
        <v>3</v>
      </c>
      <c r="L3055" s="28" t="n">
        <v>1</v>
      </c>
      <c r="M3055" s="28" t="s">
        <v>145</v>
      </c>
      <c r="N3055" s="28" t="s">
        <v>139</v>
      </c>
      <c r="O3055" s="29" t="n">
        <v>46104</v>
      </c>
      <c r="P3055" s="28" t="n">
        <f aca="false">ROUNDDOWN(($B3055-$O3055)/30,0)</f>
        <v>4</v>
      </c>
      <c r="Q3055" s="28" t="str">
        <f aca="false">TEXT($B3055,"yyyy-mm")</f>
        <v>2026-07</v>
      </c>
      <c r="R3055" s="28" t="n">
        <f aca="false">IF(AND($O3055&gt;=DATE(2025,1,1),$O3055&lt;=DATE(2025,4,30)),1,0)</f>
        <v>0</v>
      </c>
    </row>
    <row r="3056" customFormat="false" ht="15" hidden="false" customHeight="false" outlineLevel="0" collapsed="false">
      <c r="A3056" s="28" t="n">
        <v>335</v>
      </c>
      <c r="B3056" s="29" t="n">
        <v>46265</v>
      </c>
      <c r="C3056" s="28" t="n">
        <v>8672.75</v>
      </c>
      <c r="D3056" s="28" t="n">
        <v>0</v>
      </c>
      <c r="E3056" s="28" t="n">
        <v>0</v>
      </c>
      <c r="F3056" s="28" t="s">
        <v>345</v>
      </c>
      <c r="G3056" s="28" t="n">
        <v>0</v>
      </c>
      <c r="H3056" s="28" t="n">
        <v>0</v>
      </c>
      <c r="I3056" s="28" t="n">
        <v>0</v>
      </c>
      <c r="J3056" s="28" t="n">
        <v>288</v>
      </c>
      <c r="K3056" s="28" t="n">
        <v>3</v>
      </c>
      <c r="L3056" s="28" t="n">
        <v>1</v>
      </c>
      <c r="M3056" s="28" t="s">
        <v>145</v>
      </c>
      <c r="N3056" s="28" t="s">
        <v>139</v>
      </c>
      <c r="O3056" s="29" t="n">
        <v>46104</v>
      </c>
      <c r="P3056" s="28" t="n">
        <f aca="false">ROUNDDOWN(($B3056-$O3056)/30,0)</f>
        <v>5</v>
      </c>
      <c r="Q3056" s="28" t="str">
        <f aca="false">TEXT($B3056,"yyyy-mm")</f>
        <v>2026-08</v>
      </c>
      <c r="R3056" s="28" t="n">
        <f aca="false">IF(AND($O3056&gt;=DATE(2025,1,1),$O3056&lt;=DATE(2025,4,30)),1,0)</f>
        <v>0</v>
      </c>
    </row>
    <row r="3057" customFormat="false" ht="15" hidden="false" customHeight="false" outlineLevel="0" collapsed="false">
      <c r="A3057" s="28" t="n">
        <v>336</v>
      </c>
      <c r="B3057" s="29" t="n">
        <v>45808</v>
      </c>
      <c r="C3057" s="28" t="n">
        <v>1352400</v>
      </c>
      <c r="D3057" s="28" t="n">
        <v>0</v>
      </c>
      <c r="E3057" s="28" t="n">
        <v>0</v>
      </c>
      <c r="F3057" s="28" t="s">
        <v>345</v>
      </c>
      <c r="G3057" s="28" t="n">
        <v>0</v>
      </c>
      <c r="H3057" s="28" t="n">
        <v>0</v>
      </c>
      <c r="I3057" s="28" t="n">
        <v>0</v>
      </c>
      <c r="J3057" s="28" t="n">
        <v>24</v>
      </c>
      <c r="K3057" s="28" t="n">
        <v>12</v>
      </c>
      <c r="L3057" s="28" t="n">
        <v>3</v>
      </c>
      <c r="M3057" s="28" t="s">
        <v>146</v>
      </c>
      <c r="N3057" s="28" t="s">
        <v>138</v>
      </c>
      <c r="O3057" s="29" t="n">
        <v>45793</v>
      </c>
      <c r="P3057" s="28" t="n">
        <f aca="false">ROUNDDOWN(($B3057-$O3057)/30,0)</f>
        <v>0</v>
      </c>
      <c r="Q3057" s="28" t="str">
        <f aca="false">TEXT($B3057,"yyyy-mm")</f>
        <v>2025-05</v>
      </c>
      <c r="R3057" s="28" t="n">
        <f aca="false">IF(AND($O3057&gt;=DATE(2025,1,1),$O3057&lt;=DATE(2025,4,30)),1,0)</f>
        <v>0</v>
      </c>
    </row>
    <row r="3058" customFormat="false" ht="15" hidden="false" customHeight="false" outlineLevel="0" collapsed="false">
      <c r="A3058" s="28" t="n">
        <v>336</v>
      </c>
      <c r="B3058" s="29" t="n">
        <v>45838</v>
      </c>
      <c r="C3058" s="28" t="n">
        <v>1324225</v>
      </c>
      <c r="D3058" s="28" t="n">
        <v>0</v>
      </c>
      <c r="E3058" s="28" t="n">
        <v>0</v>
      </c>
      <c r="F3058" s="28" t="s">
        <v>345</v>
      </c>
      <c r="G3058" s="28" t="n">
        <v>0</v>
      </c>
      <c r="H3058" s="28" t="n">
        <v>0</v>
      </c>
      <c r="I3058" s="28" t="n">
        <v>0</v>
      </c>
      <c r="J3058" s="28" t="n">
        <v>24</v>
      </c>
      <c r="K3058" s="28" t="n">
        <v>12</v>
      </c>
      <c r="L3058" s="28" t="n">
        <v>3</v>
      </c>
      <c r="M3058" s="28" t="s">
        <v>146</v>
      </c>
      <c r="N3058" s="28" t="s">
        <v>138</v>
      </c>
      <c r="O3058" s="29" t="n">
        <v>45793</v>
      </c>
      <c r="P3058" s="28" t="n">
        <f aca="false">ROUNDDOWN(($B3058-$O3058)/30,0)</f>
        <v>1</v>
      </c>
      <c r="Q3058" s="28" t="str">
        <f aca="false">TEXT($B3058,"yyyy-mm")</f>
        <v>2025-06</v>
      </c>
      <c r="R3058" s="28" t="n">
        <f aca="false">IF(AND($O3058&gt;=DATE(2025,1,1),$O3058&lt;=DATE(2025,4,30)),1,0)</f>
        <v>0</v>
      </c>
    </row>
    <row r="3059" customFormat="false" ht="15" hidden="false" customHeight="false" outlineLevel="0" collapsed="false">
      <c r="A3059" s="28" t="n">
        <v>336</v>
      </c>
      <c r="B3059" s="29" t="n">
        <v>45869</v>
      </c>
      <c r="C3059" s="28" t="n">
        <v>1296050</v>
      </c>
      <c r="D3059" s="28" t="n">
        <v>0</v>
      </c>
      <c r="E3059" s="28" t="n">
        <v>0</v>
      </c>
      <c r="F3059" s="28" t="s">
        <v>345</v>
      </c>
      <c r="G3059" s="28" t="n">
        <v>0</v>
      </c>
      <c r="H3059" s="28" t="n">
        <v>0</v>
      </c>
      <c r="I3059" s="28" t="n">
        <v>0</v>
      </c>
      <c r="J3059" s="28" t="n">
        <v>24</v>
      </c>
      <c r="K3059" s="28" t="n">
        <v>12</v>
      </c>
      <c r="L3059" s="28" t="n">
        <v>3</v>
      </c>
      <c r="M3059" s="28" t="s">
        <v>146</v>
      </c>
      <c r="N3059" s="28" t="s">
        <v>138</v>
      </c>
      <c r="O3059" s="29" t="n">
        <v>45793</v>
      </c>
      <c r="P3059" s="28" t="n">
        <f aca="false">ROUNDDOWN(($B3059-$O3059)/30,0)</f>
        <v>2</v>
      </c>
      <c r="Q3059" s="28" t="str">
        <f aca="false">TEXT($B3059,"yyyy-mm")</f>
        <v>2025-07</v>
      </c>
      <c r="R3059" s="28" t="n">
        <f aca="false">IF(AND($O3059&gt;=DATE(2025,1,1),$O3059&lt;=DATE(2025,4,30)),1,0)</f>
        <v>0</v>
      </c>
    </row>
    <row r="3060" customFormat="false" ht="15" hidden="false" customHeight="false" outlineLevel="0" collapsed="false">
      <c r="A3060" s="28" t="n">
        <v>336</v>
      </c>
      <c r="B3060" s="29" t="n">
        <v>45900</v>
      </c>
      <c r="C3060" s="28" t="n">
        <v>1267875</v>
      </c>
      <c r="D3060" s="28" t="n">
        <v>0</v>
      </c>
      <c r="E3060" s="28" t="n">
        <v>0</v>
      </c>
      <c r="F3060" s="28" t="s">
        <v>345</v>
      </c>
      <c r="G3060" s="28" t="n">
        <v>0</v>
      </c>
      <c r="H3060" s="28" t="n">
        <v>0</v>
      </c>
      <c r="I3060" s="28" t="n">
        <v>0</v>
      </c>
      <c r="J3060" s="28" t="n">
        <v>24</v>
      </c>
      <c r="K3060" s="28" t="n">
        <v>12</v>
      </c>
      <c r="L3060" s="28" t="n">
        <v>3</v>
      </c>
      <c r="M3060" s="28" t="s">
        <v>146</v>
      </c>
      <c r="N3060" s="28" t="s">
        <v>138</v>
      </c>
      <c r="O3060" s="29" t="n">
        <v>45793</v>
      </c>
      <c r="P3060" s="28" t="n">
        <f aca="false">ROUNDDOWN(($B3060-$O3060)/30,0)</f>
        <v>3</v>
      </c>
      <c r="Q3060" s="28" t="str">
        <f aca="false">TEXT($B3060,"yyyy-mm")</f>
        <v>2025-08</v>
      </c>
      <c r="R3060" s="28" t="n">
        <f aca="false">IF(AND($O3060&gt;=DATE(2025,1,1),$O3060&lt;=DATE(2025,4,30)),1,0)</f>
        <v>0</v>
      </c>
    </row>
    <row r="3061" customFormat="false" ht="15" hidden="false" customHeight="false" outlineLevel="0" collapsed="false">
      <c r="A3061" s="28" t="n">
        <v>336</v>
      </c>
      <c r="B3061" s="29" t="n">
        <v>45930</v>
      </c>
      <c r="C3061" s="28" t="n">
        <v>1239700</v>
      </c>
      <c r="D3061" s="28" t="n">
        <v>0</v>
      </c>
      <c r="E3061" s="28" t="n">
        <v>0</v>
      </c>
      <c r="F3061" s="28" t="s">
        <v>345</v>
      </c>
      <c r="G3061" s="28" t="n">
        <v>0</v>
      </c>
      <c r="H3061" s="28" t="n">
        <v>0</v>
      </c>
      <c r="I3061" s="28" t="n">
        <v>0</v>
      </c>
      <c r="J3061" s="28" t="n">
        <v>24</v>
      </c>
      <c r="K3061" s="28" t="n">
        <v>12</v>
      </c>
      <c r="L3061" s="28" t="n">
        <v>3</v>
      </c>
      <c r="M3061" s="28" t="s">
        <v>146</v>
      </c>
      <c r="N3061" s="28" t="s">
        <v>138</v>
      </c>
      <c r="O3061" s="29" t="n">
        <v>45793</v>
      </c>
      <c r="P3061" s="28" t="n">
        <f aca="false">ROUNDDOWN(($B3061-$O3061)/30,0)</f>
        <v>4</v>
      </c>
      <c r="Q3061" s="28" t="str">
        <f aca="false">TEXT($B3061,"yyyy-mm")</f>
        <v>2025-09</v>
      </c>
      <c r="R3061" s="28" t="n">
        <f aca="false">IF(AND($O3061&gt;=DATE(2025,1,1),$O3061&lt;=DATE(2025,4,30)),1,0)</f>
        <v>0</v>
      </c>
    </row>
    <row r="3062" customFormat="false" ht="15" hidden="false" customHeight="false" outlineLevel="0" collapsed="false">
      <c r="A3062" s="28" t="n">
        <v>336</v>
      </c>
      <c r="B3062" s="29" t="n">
        <v>45961</v>
      </c>
      <c r="C3062" s="28" t="n">
        <v>1211525</v>
      </c>
      <c r="D3062" s="28" t="n">
        <v>0</v>
      </c>
      <c r="E3062" s="28" t="n">
        <v>0</v>
      </c>
      <c r="F3062" s="28" t="s">
        <v>345</v>
      </c>
      <c r="G3062" s="28" t="n">
        <v>0</v>
      </c>
      <c r="H3062" s="28" t="n">
        <v>0</v>
      </c>
      <c r="I3062" s="28" t="n">
        <v>0</v>
      </c>
      <c r="J3062" s="28" t="n">
        <v>24</v>
      </c>
      <c r="K3062" s="28" t="n">
        <v>12</v>
      </c>
      <c r="L3062" s="28" t="n">
        <v>3</v>
      </c>
      <c r="M3062" s="28" t="s">
        <v>146</v>
      </c>
      <c r="N3062" s="28" t="s">
        <v>138</v>
      </c>
      <c r="O3062" s="29" t="n">
        <v>45793</v>
      </c>
      <c r="P3062" s="28" t="n">
        <f aca="false">ROUNDDOWN(($B3062-$O3062)/30,0)</f>
        <v>5</v>
      </c>
      <c r="Q3062" s="28" t="str">
        <f aca="false">TEXT($B3062,"yyyy-mm")</f>
        <v>2025-10</v>
      </c>
      <c r="R3062" s="28" t="n">
        <f aca="false">IF(AND($O3062&gt;=DATE(2025,1,1),$O3062&lt;=DATE(2025,4,30)),1,0)</f>
        <v>0</v>
      </c>
    </row>
    <row r="3063" customFormat="false" ht="15" hidden="false" customHeight="false" outlineLevel="0" collapsed="false">
      <c r="A3063" s="28" t="n">
        <v>336</v>
      </c>
      <c r="B3063" s="29" t="n">
        <v>45991</v>
      </c>
      <c r="C3063" s="28" t="n">
        <v>1183350</v>
      </c>
      <c r="D3063" s="28" t="n">
        <v>0</v>
      </c>
      <c r="E3063" s="28" t="n">
        <v>0</v>
      </c>
      <c r="F3063" s="28" t="s">
        <v>345</v>
      </c>
      <c r="G3063" s="28" t="n">
        <v>0</v>
      </c>
      <c r="H3063" s="28" t="n">
        <v>0</v>
      </c>
      <c r="I3063" s="28" t="n">
        <v>0</v>
      </c>
      <c r="J3063" s="28" t="n">
        <v>24</v>
      </c>
      <c r="K3063" s="28" t="n">
        <v>12</v>
      </c>
      <c r="L3063" s="28" t="n">
        <v>3</v>
      </c>
      <c r="M3063" s="28" t="s">
        <v>146</v>
      </c>
      <c r="N3063" s="28" t="s">
        <v>138</v>
      </c>
      <c r="O3063" s="29" t="n">
        <v>45793</v>
      </c>
      <c r="P3063" s="28" t="n">
        <f aca="false">ROUNDDOWN(($B3063-$O3063)/30,0)</f>
        <v>6</v>
      </c>
      <c r="Q3063" s="28" t="str">
        <f aca="false">TEXT($B3063,"yyyy-mm")</f>
        <v>2025-11</v>
      </c>
      <c r="R3063" s="28" t="n">
        <f aca="false">IF(AND($O3063&gt;=DATE(2025,1,1),$O3063&lt;=DATE(2025,4,30)),1,0)</f>
        <v>0</v>
      </c>
    </row>
    <row r="3064" customFormat="false" ht="15" hidden="false" customHeight="false" outlineLevel="0" collapsed="false">
      <c r="A3064" s="28" t="n">
        <v>336</v>
      </c>
      <c r="B3064" s="29" t="n">
        <v>46022</v>
      </c>
      <c r="C3064" s="28" t="n">
        <v>1155175</v>
      </c>
      <c r="D3064" s="28" t="n">
        <v>0</v>
      </c>
      <c r="E3064" s="28" t="n">
        <v>0</v>
      </c>
      <c r="F3064" s="28" t="s">
        <v>345</v>
      </c>
      <c r="G3064" s="28" t="n">
        <v>0</v>
      </c>
      <c r="H3064" s="28" t="n">
        <v>0</v>
      </c>
      <c r="I3064" s="28" t="n">
        <v>0</v>
      </c>
      <c r="J3064" s="28" t="n">
        <v>24</v>
      </c>
      <c r="K3064" s="28" t="n">
        <v>12</v>
      </c>
      <c r="L3064" s="28" t="n">
        <v>3</v>
      </c>
      <c r="M3064" s="28" t="s">
        <v>146</v>
      </c>
      <c r="N3064" s="28" t="s">
        <v>138</v>
      </c>
      <c r="O3064" s="29" t="n">
        <v>45793</v>
      </c>
      <c r="P3064" s="28" t="n">
        <f aca="false">ROUNDDOWN(($B3064-$O3064)/30,0)</f>
        <v>7</v>
      </c>
      <c r="Q3064" s="28" t="str">
        <f aca="false">TEXT($B3064,"yyyy-mm")</f>
        <v>2025-12</v>
      </c>
      <c r="R3064" s="28" t="n">
        <f aca="false">IF(AND($O3064&gt;=DATE(2025,1,1),$O3064&lt;=DATE(2025,4,30)),1,0)</f>
        <v>0</v>
      </c>
    </row>
    <row r="3065" customFormat="false" ht="15" hidden="false" customHeight="false" outlineLevel="0" collapsed="false">
      <c r="A3065" s="28" t="n">
        <v>336</v>
      </c>
      <c r="B3065" s="29" t="n">
        <v>46053</v>
      </c>
      <c r="C3065" s="28" t="n">
        <v>1127000</v>
      </c>
      <c r="D3065" s="28" t="n">
        <v>0</v>
      </c>
      <c r="E3065" s="28" t="n">
        <v>0</v>
      </c>
      <c r="F3065" s="28" t="s">
        <v>345</v>
      </c>
      <c r="G3065" s="28" t="n">
        <v>0</v>
      </c>
      <c r="H3065" s="28" t="n">
        <v>0</v>
      </c>
      <c r="I3065" s="28" t="n">
        <v>0</v>
      </c>
      <c r="J3065" s="28" t="n">
        <v>24</v>
      </c>
      <c r="K3065" s="28" t="n">
        <v>12</v>
      </c>
      <c r="L3065" s="28" t="n">
        <v>3</v>
      </c>
      <c r="M3065" s="28" t="s">
        <v>146</v>
      </c>
      <c r="N3065" s="28" t="s">
        <v>138</v>
      </c>
      <c r="O3065" s="29" t="n">
        <v>45793</v>
      </c>
      <c r="P3065" s="28" t="n">
        <f aca="false">ROUNDDOWN(($B3065-$O3065)/30,0)</f>
        <v>8</v>
      </c>
      <c r="Q3065" s="28" t="str">
        <f aca="false">TEXT($B3065,"yyyy-mm")</f>
        <v>2026-01</v>
      </c>
      <c r="R3065" s="28" t="n">
        <f aca="false">IF(AND($O3065&gt;=DATE(2025,1,1),$O3065&lt;=DATE(2025,4,30)),1,0)</f>
        <v>0</v>
      </c>
    </row>
    <row r="3066" customFormat="false" ht="15" hidden="false" customHeight="false" outlineLevel="0" collapsed="false">
      <c r="A3066" s="28" t="n">
        <v>336</v>
      </c>
      <c r="B3066" s="29" t="n">
        <v>46081</v>
      </c>
      <c r="C3066" s="28" t="n">
        <v>1098825</v>
      </c>
      <c r="D3066" s="28" t="n">
        <v>0</v>
      </c>
      <c r="E3066" s="28" t="n">
        <v>0</v>
      </c>
      <c r="F3066" s="28" t="s">
        <v>345</v>
      </c>
      <c r="G3066" s="28" t="n">
        <v>0</v>
      </c>
      <c r="H3066" s="28" t="n">
        <v>0</v>
      </c>
      <c r="I3066" s="28" t="n">
        <v>0</v>
      </c>
      <c r="J3066" s="28" t="n">
        <v>24</v>
      </c>
      <c r="K3066" s="28" t="n">
        <v>12</v>
      </c>
      <c r="L3066" s="28" t="n">
        <v>3</v>
      </c>
      <c r="M3066" s="28" t="s">
        <v>146</v>
      </c>
      <c r="N3066" s="28" t="s">
        <v>138</v>
      </c>
      <c r="O3066" s="29" t="n">
        <v>45793</v>
      </c>
      <c r="P3066" s="28" t="n">
        <f aca="false">ROUNDDOWN(($B3066-$O3066)/30,0)</f>
        <v>9</v>
      </c>
      <c r="Q3066" s="28" t="str">
        <f aca="false">TEXT($B3066,"yyyy-mm")</f>
        <v>2026-02</v>
      </c>
      <c r="R3066" s="28" t="n">
        <f aca="false">IF(AND($O3066&gt;=DATE(2025,1,1),$O3066&lt;=DATE(2025,4,30)),1,0)</f>
        <v>0</v>
      </c>
    </row>
    <row r="3067" customFormat="false" ht="15" hidden="false" customHeight="false" outlineLevel="0" collapsed="false">
      <c r="A3067" s="28" t="n">
        <v>336</v>
      </c>
      <c r="B3067" s="29" t="n">
        <v>46112</v>
      </c>
      <c r="C3067" s="28" t="n">
        <v>1070650</v>
      </c>
      <c r="D3067" s="28" t="n">
        <v>0</v>
      </c>
      <c r="E3067" s="28" t="n">
        <v>0</v>
      </c>
      <c r="F3067" s="28" t="s">
        <v>345</v>
      </c>
      <c r="G3067" s="28" t="n">
        <v>0</v>
      </c>
      <c r="H3067" s="28" t="n">
        <v>0</v>
      </c>
      <c r="I3067" s="28" t="n">
        <v>0</v>
      </c>
      <c r="J3067" s="28" t="n">
        <v>24</v>
      </c>
      <c r="K3067" s="28" t="n">
        <v>12</v>
      </c>
      <c r="L3067" s="28" t="n">
        <v>3</v>
      </c>
      <c r="M3067" s="28" t="s">
        <v>146</v>
      </c>
      <c r="N3067" s="28" t="s">
        <v>138</v>
      </c>
      <c r="O3067" s="29" t="n">
        <v>45793</v>
      </c>
      <c r="P3067" s="28" t="n">
        <f aca="false">ROUNDDOWN(($B3067-$O3067)/30,0)</f>
        <v>10</v>
      </c>
      <c r="Q3067" s="28" t="str">
        <f aca="false">TEXT($B3067,"yyyy-mm")</f>
        <v>2026-03</v>
      </c>
      <c r="R3067" s="28" t="n">
        <f aca="false">IF(AND($O3067&gt;=DATE(2025,1,1),$O3067&lt;=DATE(2025,4,30)),1,0)</f>
        <v>0</v>
      </c>
    </row>
    <row r="3068" customFormat="false" ht="15" hidden="false" customHeight="false" outlineLevel="0" collapsed="false">
      <c r="A3068" s="28" t="n">
        <v>336</v>
      </c>
      <c r="B3068" s="29" t="n">
        <v>46142</v>
      </c>
      <c r="C3068" s="28" t="n">
        <v>1042475</v>
      </c>
      <c r="D3068" s="28" t="n">
        <v>0</v>
      </c>
      <c r="E3068" s="28" t="n">
        <v>0</v>
      </c>
      <c r="F3068" s="28" t="s">
        <v>345</v>
      </c>
      <c r="G3068" s="28" t="n">
        <v>0</v>
      </c>
      <c r="H3068" s="28" t="n">
        <v>0</v>
      </c>
      <c r="I3068" s="28" t="n">
        <v>0</v>
      </c>
      <c r="J3068" s="28" t="n">
        <v>24</v>
      </c>
      <c r="K3068" s="28" t="n">
        <v>12</v>
      </c>
      <c r="L3068" s="28" t="n">
        <v>3</v>
      </c>
      <c r="M3068" s="28" t="s">
        <v>146</v>
      </c>
      <c r="N3068" s="28" t="s">
        <v>138</v>
      </c>
      <c r="O3068" s="29" t="n">
        <v>45793</v>
      </c>
      <c r="P3068" s="28" t="n">
        <f aca="false">ROUNDDOWN(($B3068-$O3068)/30,0)</f>
        <v>11</v>
      </c>
      <c r="Q3068" s="28" t="str">
        <f aca="false">TEXT($B3068,"yyyy-mm")</f>
        <v>2026-04</v>
      </c>
      <c r="R3068" s="28" t="n">
        <f aca="false">IF(AND($O3068&gt;=DATE(2025,1,1),$O3068&lt;=DATE(2025,4,30)),1,0)</f>
        <v>0</v>
      </c>
    </row>
    <row r="3069" customFormat="false" ht="15" hidden="false" customHeight="false" outlineLevel="0" collapsed="false">
      <c r="A3069" s="28" t="n">
        <v>336</v>
      </c>
      <c r="B3069" s="29" t="n">
        <v>46173</v>
      </c>
      <c r="C3069" s="28" t="n">
        <v>1014300</v>
      </c>
      <c r="D3069" s="28" t="n">
        <v>0</v>
      </c>
      <c r="E3069" s="28" t="n">
        <v>0</v>
      </c>
      <c r="F3069" s="28" t="s">
        <v>345</v>
      </c>
      <c r="G3069" s="28" t="n">
        <v>0</v>
      </c>
      <c r="H3069" s="28" t="n">
        <v>0</v>
      </c>
      <c r="I3069" s="28" t="n">
        <v>0</v>
      </c>
      <c r="J3069" s="28" t="n">
        <v>24</v>
      </c>
      <c r="K3069" s="28" t="n">
        <v>12</v>
      </c>
      <c r="L3069" s="28" t="n">
        <v>3</v>
      </c>
      <c r="M3069" s="28" t="s">
        <v>146</v>
      </c>
      <c r="N3069" s="28" t="s">
        <v>138</v>
      </c>
      <c r="O3069" s="29" t="n">
        <v>45793</v>
      </c>
      <c r="P3069" s="28" t="n">
        <f aca="false">ROUNDDOWN(($B3069-$O3069)/30,0)</f>
        <v>12</v>
      </c>
      <c r="Q3069" s="28" t="str">
        <f aca="false">TEXT($B3069,"yyyy-mm")</f>
        <v>2026-05</v>
      </c>
      <c r="R3069" s="28" t="n">
        <f aca="false">IF(AND($O3069&gt;=DATE(2025,1,1),$O3069&lt;=DATE(2025,4,30)),1,0)</f>
        <v>0</v>
      </c>
    </row>
    <row r="3070" customFormat="false" ht="15" hidden="false" customHeight="false" outlineLevel="0" collapsed="false">
      <c r="A3070" s="28" t="n">
        <v>336</v>
      </c>
      <c r="B3070" s="29" t="n">
        <v>46203</v>
      </c>
      <c r="C3070" s="28" t="n">
        <v>986125</v>
      </c>
      <c r="D3070" s="28" t="n">
        <v>0</v>
      </c>
      <c r="E3070" s="28" t="n">
        <v>0</v>
      </c>
      <c r="F3070" s="28" t="s">
        <v>345</v>
      </c>
      <c r="G3070" s="28" t="n">
        <v>0</v>
      </c>
      <c r="H3070" s="28" t="n">
        <v>0</v>
      </c>
      <c r="I3070" s="28" t="n">
        <v>0</v>
      </c>
      <c r="J3070" s="28" t="n">
        <v>24</v>
      </c>
      <c r="K3070" s="28" t="n">
        <v>12</v>
      </c>
      <c r="L3070" s="28" t="n">
        <v>3</v>
      </c>
      <c r="M3070" s="28" t="s">
        <v>146</v>
      </c>
      <c r="N3070" s="28" t="s">
        <v>138</v>
      </c>
      <c r="O3070" s="29" t="n">
        <v>45793</v>
      </c>
      <c r="P3070" s="28" t="n">
        <f aca="false">ROUNDDOWN(($B3070-$O3070)/30,0)</f>
        <v>13</v>
      </c>
      <c r="Q3070" s="28" t="str">
        <f aca="false">TEXT($B3070,"yyyy-mm")</f>
        <v>2026-06</v>
      </c>
      <c r="R3070" s="28" t="n">
        <f aca="false">IF(AND($O3070&gt;=DATE(2025,1,1),$O3070&lt;=DATE(2025,4,30)),1,0)</f>
        <v>0</v>
      </c>
    </row>
    <row r="3071" customFormat="false" ht="15" hidden="false" customHeight="false" outlineLevel="0" collapsed="false">
      <c r="A3071" s="28" t="n">
        <v>336</v>
      </c>
      <c r="B3071" s="29" t="n">
        <v>46234</v>
      </c>
      <c r="C3071" s="28" t="n">
        <v>957950</v>
      </c>
      <c r="D3071" s="28" t="n">
        <v>0</v>
      </c>
      <c r="E3071" s="28" t="n">
        <v>0</v>
      </c>
      <c r="F3071" s="28" t="s">
        <v>345</v>
      </c>
      <c r="G3071" s="28" t="n">
        <v>0</v>
      </c>
      <c r="H3071" s="28" t="n">
        <v>0</v>
      </c>
      <c r="I3071" s="28" t="n">
        <v>0</v>
      </c>
      <c r="J3071" s="28" t="n">
        <v>24</v>
      </c>
      <c r="K3071" s="28" t="n">
        <v>12</v>
      </c>
      <c r="L3071" s="28" t="n">
        <v>3</v>
      </c>
      <c r="M3071" s="28" t="s">
        <v>146</v>
      </c>
      <c r="N3071" s="28" t="s">
        <v>138</v>
      </c>
      <c r="O3071" s="29" t="n">
        <v>45793</v>
      </c>
      <c r="P3071" s="28" t="n">
        <f aca="false">ROUNDDOWN(($B3071-$O3071)/30,0)</f>
        <v>14</v>
      </c>
      <c r="Q3071" s="28" t="str">
        <f aca="false">TEXT($B3071,"yyyy-mm")</f>
        <v>2026-07</v>
      </c>
      <c r="R3071" s="28" t="n">
        <f aca="false">IF(AND($O3071&gt;=DATE(2025,1,1),$O3071&lt;=DATE(2025,4,30)),1,0)</f>
        <v>0</v>
      </c>
    </row>
    <row r="3072" customFormat="false" ht="15" hidden="false" customHeight="false" outlineLevel="0" collapsed="false">
      <c r="A3072" s="28" t="n">
        <v>336</v>
      </c>
      <c r="B3072" s="29" t="n">
        <v>46265</v>
      </c>
      <c r="C3072" s="28" t="n">
        <v>929775</v>
      </c>
      <c r="D3072" s="28" t="n">
        <v>0</v>
      </c>
      <c r="E3072" s="28" t="n">
        <v>0</v>
      </c>
      <c r="F3072" s="28" t="s">
        <v>345</v>
      </c>
      <c r="G3072" s="28" t="n">
        <v>0</v>
      </c>
      <c r="H3072" s="28" t="n">
        <v>0</v>
      </c>
      <c r="I3072" s="28" t="n">
        <v>0</v>
      </c>
      <c r="J3072" s="28" t="n">
        <v>24</v>
      </c>
      <c r="K3072" s="28" t="n">
        <v>12</v>
      </c>
      <c r="L3072" s="28" t="n">
        <v>3</v>
      </c>
      <c r="M3072" s="28" t="s">
        <v>146</v>
      </c>
      <c r="N3072" s="28" t="s">
        <v>138</v>
      </c>
      <c r="O3072" s="29" t="n">
        <v>45793</v>
      </c>
      <c r="P3072" s="28" t="n">
        <f aca="false">ROUNDDOWN(($B3072-$O3072)/30,0)</f>
        <v>15</v>
      </c>
      <c r="Q3072" s="28" t="str">
        <f aca="false">TEXT($B3072,"yyyy-mm")</f>
        <v>2026-08</v>
      </c>
      <c r="R3072" s="28" t="n">
        <f aca="false">IF(AND($O3072&gt;=DATE(2025,1,1),$O3072&lt;=DATE(2025,4,30)),1,0)</f>
        <v>0</v>
      </c>
    </row>
    <row r="3073" customFormat="false" ht="15" hidden="false" customHeight="false" outlineLevel="0" collapsed="false">
      <c r="A3073" s="28" t="n">
        <v>337</v>
      </c>
      <c r="B3073" s="29" t="n">
        <v>45107</v>
      </c>
      <c r="C3073" s="28" t="n">
        <v>342400</v>
      </c>
      <c r="D3073" s="28" t="n">
        <v>0</v>
      </c>
      <c r="E3073" s="28" t="n">
        <v>0</v>
      </c>
      <c r="F3073" s="28" t="s">
        <v>345</v>
      </c>
      <c r="G3073" s="28" t="n">
        <v>0</v>
      </c>
      <c r="H3073" s="28" t="n">
        <v>0</v>
      </c>
      <c r="I3073" s="28" t="n">
        <v>0</v>
      </c>
      <c r="J3073" s="28" t="n">
        <v>39</v>
      </c>
      <c r="K3073" s="28" t="n">
        <v>7</v>
      </c>
      <c r="L3073" s="28" t="n">
        <v>3</v>
      </c>
      <c r="M3073" s="28" t="s">
        <v>145</v>
      </c>
      <c r="N3073" s="28" t="s">
        <v>141</v>
      </c>
      <c r="O3073" s="29" t="n">
        <v>45095</v>
      </c>
      <c r="P3073" s="28" t="n">
        <f aca="false">ROUNDDOWN(($B3073-$O3073)/30,0)</f>
        <v>0</v>
      </c>
      <c r="Q3073" s="28" t="str">
        <f aca="false">TEXT($B3073,"yyyy-mm")</f>
        <v>2023-06</v>
      </c>
      <c r="R3073" s="28" t="n">
        <f aca="false">IF(AND($O3073&gt;=DATE(2025,1,1),$O3073&lt;=DATE(2025,4,30)),1,0)</f>
        <v>0</v>
      </c>
    </row>
    <row r="3074" customFormat="false" ht="15" hidden="false" customHeight="false" outlineLevel="0" collapsed="false">
      <c r="A3074" s="28" t="n">
        <v>337</v>
      </c>
      <c r="B3074" s="29" t="n">
        <v>45138</v>
      </c>
      <c r="C3074" s="28" t="n">
        <v>332888.89</v>
      </c>
      <c r="D3074" s="28" t="n">
        <v>0</v>
      </c>
      <c r="E3074" s="28" t="n">
        <v>0</v>
      </c>
      <c r="F3074" s="28" t="s">
        <v>345</v>
      </c>
      <c r="G3074" s="28" t="n">
        <v>0</v>
      </c>
      <c r="H3074" s="28" t="n">
        <v>0</v>
      </c>
      <c r="I3074" s="28" t="n">
        <v>0</v>
      </c>
      <c r="J3074" s="28" t="n">
        <v>39</v>
      </c>
      <c r="K3074" s="28" t="n">
        <v>7</v>
      </c>
      <c r="L3074" s="28" t="n">
        <v>3</v>
      </c>
      <c r="M3074" s="28" t="s">
        <v>145</v>
      </c>
      <c r="N3074" s="28" t="s">
        <v>141</v>
      </c>
      <c r="O3074" s="29" t="n">
        <v>45095</v>
      </c>
      <c r="P3074" s="28" t="n">
        <f aca="false">ROUNDDOWN(($B3074-$O3074)/30,0)</f>
        <v>1</v>
      </c>
      <c r="Q3074" s="28" t="str">
        <f aca="false">TEXT($B3074,"yyyy-mm")</f>
        <v>2023-07</v>
      </c>
      <c r="R3074" s="28" t="n">
        <f aca="false">IF(AND($O3074&gt;=DATE(2025,1,1),$O3074&lt;=DATE(2025,4,30)),1,0)</f>
        <v>0</v>
      </c>
    </row>
    <row r="3075" customFormat="false" ht="15" hidden="false" customHeight="false" outlineLevel="0" collapsed="false">
      <c r="A3075" s="28" t="n">
        <v>337</v>
      </c>
      <c r="B3075" s="29" t="n">
        <v>45169</v>
      </c>
      <c r="C3075" s="28" t="n">
        <v>323377.78</v>
      </c>
      <c r="D3075" s="28" t="n">
        <v>0</v>
      </c>
      <c r="E3075" s="28" t="n">
        <v>0</v>
      </c>
      <c r="F3075" s="28" t="s">
        <v>345</v>
      </c>
      <c r="G3075" s="28" t="n">
        <v>0</v>
      </c>
      <c r="H3075" s="28" t="n">
        <v>0</v>
      </c>
      <c r="I3075" s="28" t="n">
        <v>0</v>
      </c>
      <c r="J3075" s="28" t="n">
        <v>39</v>
      </c>
      <c r="K3075" s="28" t="n">
        <v>7</v>
      </c>
      <c r="L3075" s="28" t="n">
        <v>3</v>
      </c>
      <c r="M3075" s="28" t="s">
        <v>145</v>
      </c>
      <c r="N3075" s="28" t="s">
        <v>141</v>
      </c>
      <c r="O3075" s="29" t="n">
        <v>45095</v>
      </c>
      <c r="P3075" s="28" t="n">
        <f aca="false">ROUNDDOWN(($B3075-$O3075)/30,0)</f>
        <v>2</v>
      </c>
      <c r="Q3075" s="28" t="str">
        <f aca="false">TEXT($B3075,"yyyy-mm")</f>
        <v>2023-08</v>
      </c>
      <c r="R3075" s="28" t="n">
        <f aca="false">IF(AND($O3075&gt;=DATE(2025,1,1),$O3075&lt;=DATE(2025,4,30)),1,0)</f>
        <v>0</v>
      </c>
    </row>
    <row r="3076" customFormat="false" ht="15" hidden="false" customHeight="false" outlineLevel="0" collapsed="false">
      <c r="A3076" s="28" t="n">
        <v>337</v>
      </c>
      <c r="B3076" s="29" t="n">
        <v>45199</v>
      </c>
      <c r="C3076" s="28" t="n">
        <v>313866.67</v>
      </c>
      <c r="D3076" s="28" t="n">
        <v>0</v>
      </c>
      <c r="E3076" s="28" t="n">
        <v>0</v>
      </c>
      <c r="F3076" s="28" t="s">
        <v>345</v>
      </c>
      <c r="G3076" s="28" t="n">
        <v>0</v>
      </c>
      <c r="H3076" s="28" t="n">
        <v>0</v>
      </c>
      <c r="I3076" s="28" t="n">
        <v>0</v>
      </c>
      <c r="J3076" s="28" t="n">
        <v>39</v>
      </c>
      <c r="K3076" s="28" t="n">
        <v>7</v>
      </c>
      <c r="L3076" s="28" t="n">
        <v>3</v>
      </c>
      <c r="M3076" s="28" t="s">
        <v>145</v>
      </c>
      <c r="N3076" s="28" t="s">
        <v>141</v>
      </c>
      <c r="O3076" s="29" t="n">
        <v>45095</v>
      </c>
      <c r="P3076" s="28" t="n">
        <f aca="false">ROUNDDOWN(($B3076-$O3076)/30,0)</f>
        <v>3</v>
      </c>
      <c r="Q3076" s="28" t="str">
        <f aca="false">TEXT($B3076,"yyyy-mm")</f>
        <v>2023-09</v>
      </c>
      <c r="R3076" s="28" t="n">
        <f aca="false">IF(AND($O3076&gt;=DATE(2025,1,1),$O3076&lt;=DATE(2025,4,30)),1,0)</f>
        <v>0</v>
      </c>
    </row>
    <row r="3077" customFormat="false" ht="15" hidden="false" customHeight="false" outlineLevel="0" collapsed="false">
      <c r="A3077" s="28" t="n">
        <v>337</v>
      </c>
      <c r="B3077" s="29" t="n">
        <v>45230</v>
      </c>
      <c r="C3077" s="28" t="n">
        <v>304355.56</v>
      </c>
      <c r="D3077" s="28" t="n">
        <v>0</v>
      </c>
      <c r="E3077" s="28" t="n">
        <v>0</v>
      </c>
      <c r="F3077" s="28" t="s">
        <v>345</v>
      </c>
      <c r="G3077" s="28" t="n">
        <v>0</v>
      </c>
      <c r="H3077" s="28" t="n">
        <v>0</v>
      </c>
      <c r="I3077" s="28" t="n">
        <v>0</v>
      </c>
      <c r="J3077" s="28" t="n">
        <v>39</v>
      </c>
      <c r="K3077" s="28" t="n">
        <v>7</v>
      </c>
      <c r="L3077" s="28" t="n">
        <v>3</v>
      </c>
      <c r="M3077" s="28" t="s">
        <v>145</v>
      </c>
      <c r="N3077" s="28" t="s">
        <v>141</v>
      </c>
      <c r="O3077" s="29" t="n">
        <v>45095</v>
      </c>
      <c r="P3077" s="28" t="n">
        <f aca="false">ROUNDDOWN(($B3077-$O3077)/30,0)</f>
        <v>4</v>
      </c>
      <c r="Q3077" s="28" t="str">
        <f aca="false">TEXT($B3077,"yyyy-mm")</f>
        <v>2023-10</v>
      </c>
      <c r="R3077" s="28" t="n">
        <f aca="false">IF(AND($O3077&gt;=DATE(2025,1,1),$O3077&lt;=DATE(2025,4,30)),1,0)</f>
        <v>0</v>
      </c>
    </row>
    <row r="3078" customFormat="false" ht="15" hidden="false" customHeight="false" outlineLevel="0" collapsed="false">
      <c r="A3078" s="28" t="n">
        <v>337</v>
      </c>
      <c r="B3078" s="29" t="n">
        <v>45260</v>
      </c>
      <c r="C3078" s="28" t="n">
        <v>294844.45</v>
      </c>
      <c r="D3078" s="28" t="n">
        <v>0</v>
      </c>
      <c r="E3078" s="28" t="n">
        <v>0</v>
      </c>
      <c r="F3078" s="28" t="s">
        <v>345</v>
      </c>
      <c r="G3078" s="28" t="n">
        <v>0</v>
      </c>
      <c r="H3078" s="28" t="n">
        <v>0</v>
      </c>
      <c r="I3078" s="28" t="n">
        <v>0</v>
      </c>
      <c r="J3078" s="28" t="n">
        <v>39</v>
      </c>
      <c r="K3078" s="28" t="n">
        <v>7</v>
      </c>
      <c r="L3078" s="28" t="n">
        <v>3</v>
      </c>
      <c r="M3078" s="28" t="s">
        <v>145</v>
      </c>
      <c r="N3078" s="28" t="s">
        <v>141</v>
      </c>
      <c r="O3078" s="29" t="n">
        <v>45095</v>
      </c>
      <c r="P3078" s="28" t="n">
        <f aca="false">ROUNDDOWN(($B3078-$O3078)/30,0)</f>
        <v>5</v>
      </c>
      <c r="Q3078" s="28" t="str">
        <f aca="false">TEXT($B3078,"yyyy-mm")</f>
        <v>2023-11</v>
      </c>
      <c r="R3078" s="28" t="n">
        <f aca="false">IF(AND($O3078&gt;=DATE(2025,1,1),$O3078&lt;=DATE(2025,4,30)),1,0)</f>
        <v>0</v>
      </c>
    </row>
    <row r="3079" customFormat="false" ht="15" hidden="false" customHeight="false" outlineLevel="0" collapsed="false">
      <c r="A3079" s="28" t="n">
        <v>337</v>
      </c>
      <c r="B3079" s="29" t="n">
        <v>45291</v>
      </c>
      <c r="C3079" s="28" t="n">
        <v>285333.34</v>
      </c>
      <c r="D3079" s="28" t="n">
        <v>0</v>
      </c>
      <c r="E3079" s="28" t="n">
        <v>0</v>
      </c>
      <c r="F3079" s="28" t="s">
        <v>345</v>
      </c>
      <c r="G3079" s="28" t="n">
        <v>0</v>
      </c>
      <c r="H3079" s="28" t="n">
        <v>0</v>
      </c>
      <c r="I3079" s="28" t="n">
        <v>0</v>
      </c>
      <c r="J3079" s="28" t="n">
        <v>39</v>
      </c>
      <c r="K3079" s="28" t="n">
        <v>7</v>
      </c>
      <c r="L3079" s="28" t="n">
        <v>3</v>
      </c>
      <c r="M3079" s="28" t="s">
        <v>145</v>
      </c>
      <c r="N3079" s="28" t="s">
        <v>141</v>
      </c>
      <c r="O3079" s="29" t="n">
        <v>45095</v>
      </c>
      <c r="P3079" s="28" t="n">
        <f aca="false">ROUNDDOWN(($B3079-$O3079)/30,0)</f>
        <v>6</v>
      </c>
      <c r="Q3079" s="28" t="str">
        <f aca="false">TEXT($B3079,"yyyy-mm")</f>
        <v>2023-12</v>
      </c>
      <c r="R3079" s="28" t="n">
        <f aca="false">IF(AND($O3079&gt;=DATE(2025,1,1),$O3079&lt;=DATE(2025,4,30)),1,0)</f>
        <v>0</v>
      </c>
    </row>
    <row r="3080" customFormat="false" ht="15" hidden="false" customHeight="false" outlineLevel="0" collapsed="false">
      <c r="A3080" s="28" t="n">
        <v>337</v>
      </c>
      <c r="B3080" s="29" t="n">
        <v>45322</v>
      </c>
      <c r="C3080" s="28" t="n">
        <v>275822.23</v>
      </c>
      <c r="D3080" s="28" t="n">
        <v>0</v>
      </c>
      <c r="E3080" s="28" t="n">
        <v>0</v>
      </c>
      <c r="F3080" s="28" t="s">
        <v>345</v>
      </c>
      <c r="G3080" s="28" t="n">
        <v>0</v>
      </c>
      <c r="H3080" s="28" t="n">
        <v>0</v>
      </c>
      <c r="I3080" s="28" t="n">
        <v>0</v>
      </c>
      <c r="J3080" s="28" t="n">
        <v>39</v>
      </c>
      <c r="K3080" s="28" t="n">
        <v>7</v>
      </c>
      <c r="L3080" s="28" t="n">
        <v>3</v>
      </c>
      <c r="M3080" s="28" t="s">
        <v>145</v>
      </c>
      <c r="N3080" s="28" t="s">
        <v>141</v>
      </c>
      <c r="O3080" s="29" t="n">
        <v>45095</v>
      </c>
      <c r="P3080" s="28" t="n">
        <f aca="false">ROUNDDOWN(($B3080-$O3080)/30,0)</f>
        <v>7</v>
      </c>
      <c r="Q3080" s="28" t="str">
        <f aca="false">TEXT($B3080,"yyyy-mm")</f>
        <v>2024-01</v>
      </c>
      <c r="R3080" s="28" t="n">
        <f aca="false">IF(AND($O3080&gt;=DATE(2025,1,1),$O3080&lt;=DATE(2025,4,30)),1,0)</f>
        <v>0</v>
      </c>
    </row>
    <row r="3081" customFormat="false" ht="15" hidden="false" customHeight="false" outlineLevel="0" collapsed="false">
      <c r="A3081" s="28" t="n">
        <v>337</v>
      </c>
      <c r="B3081" s="29" t="n">
        <v>45351</v>
      </c>
      <c r="C3081" s="28" t="n">
        <v>266311.12</v>
      </c>
      <c r="D3081" s="28" t="n">
        <v>0</v>
      </c>
      <c r="E3081" s="28" t="n">
        <v>0</v>
      </c>
      <c r="F3081" s="28" t="s">
        <v>345</v>
      </c>
      <c r="G3081" s="28" t="n">
        <v>0</v>
      </c>
      <c r="H3081" s="28" t="n">
        <v>0</v>
      </c>
      <c r="I3081" s="28" t="n">
        <v>0</v>
      </c>
      <c r="J3081" s="28" t="n">
        <v>39</v>
      </c>
      <c r="K3081" s="28" t="n">
        <v>7</v>
      </c>
      <c r="L3081" s="28" t="n">
        <v>3</v>
      </c>
      <c r="M3081" s="28" t="s">
        <v>145</v>
      </c>
      <c r="N3081" s="28" t="s">
        <v>141</v>
      </c>
      <c r="O3081" s="29" t="n">
        <v>45095</v>
      </c>
      <c r="P3081" s="28" t="n">
        <f aca="false">ROUNDDOWN(($B3081-$O3081)/30,0)</f>
        <v>8</v>
      </c>
      <c r="Q3081" s="28" t="str">
        <f aca="false">TEXT($B3081,"yyyy-mm")</f>
        <v>2024-02</v>
      </c>
      <c r="R3081" s="28" t="n">
        <f aca="false">IF(AND($O3081&gt;=DATE(2025,1,1),$O3081&lt;=DATE(2025,4,30)),1,0)</f>
        <v>0</v>
      </c>
    </row>
    <row r="3082" customFormat="false" ht="15" hidden="false" customHeight="false" outlineLevel="0" collapsed="false">
      <c r="A3082" s="28" t="n">
        <v>337</v>
      </c>
      <c r="B3082" s="29" t="n">
        <v>45382</v>
      </c>
      <c r="C3082" s="28" t="n">
        <v>256800.01</v>
      </c>
      <c r="D3082" s="28" t="n">
        <v>0</v>
      </c>
      <c r="E3082" s="28" t="n">
        <v>0</v>
      </c>
      <c r="F3082" s="28" t="s">
        <v>345</v>
      </c>
      <c r="G3082" s="28" t="n">
        <v>0</v>
      </c>
      <c r="H3082" s="28" t="n">
        <v>0</v>
      </c>
      <c r="I3082" s="28" t="n">
        <v>0</v>
      </c>
      <c r="J3082" s="28" t="n">
        <v>39</v>
      </c>
      <c r="K3082" s="28" t="n">
        <v>7</v>
      </c>
      <c r="L3082" s="28" t="n">
        <v>3</v>
      </c>
      <c r="M3082" s="28" t="s">
        <v>145</v>
      </c>
      <c r="N3082" s="28" t="s">
        <v>141</v>
      </c>
      <c r="O3082" s="29" t="n">
        <v>45095</v>
      </c>
      <c r="P3082" s="28" t="n">
        <f aca="false">ROUNDDOWN(($B3082-$O3082)/30,0)</f>
        <v>9</v>
      </c>
      <c r="Q3082" s="28" t="str">
        <f aca="false">TEXT($B3082,"yyyy-mm")</f>
        <v>2024-03</v>
      </c>
      <c r="R3082" s="28" t="n">
        <f aca="false">IF(AND($O3082&gt;=DATE(2025,1,1),$O3082&lt;=DATE(2025,4,30)),1,0)</f>
        <v>0</v>
      </c>
    </row>
    <row r="3083" customFormat="false" ht="15" hidden="false" customHeight="false" outlineLevel="0" collapsed="false">
      <c r="A3083" s="28" t="n">
        <v>337</v>
      </c>
      <c r="B3083" s="29" t="n">
        <v>45412</v>
      </c>
      <c r="C3083" s="28" t="n">
        <v>247288.9</v>
      </c>
      <c r="D3083" s="28" t="n">
        <v>0</v>
      </c>
      <c r="E3083" s="28" t="n">
        <v>0</v>
      </c>
      <c r="F3083" s="28" t="s">
        <v>345</v>
      </c>
      <c r="G3083" s="28" t="n">
        <v>0</v>
      </c>
      <c r="H3083" s="28" t="n">
        <v>0</v>
      </c>
      <c r="I3083" s="28" t="n">
        <v>0</v>
      </c>
      <c r="J3083" s="28" t="n">
        <v>39</v>
      </c>
      <c r="K3083" s="28" t="n">
        <v>7</v>
      </c>
      <c r="L3083" s="28" t="n">
        <v>3</v>
      </c>
      <c r="M3083" s="28" t="s">
        <v>145</v>
      </c>
      <c r="N3083" s="28" t="s">
        <v>141</v>
      </c>
      <c r="O3083" s="29" t="n">
        <v>45095</v>
      </c>
      <c r="P3083" s="28" t="n">
        <f aca="false">ROUNDDOWN(($B3083-$O3083)/30,0)</f>
        <v>10</v>
      </c>
      <c r="Q3083" s="28" t="str">
        <f aca="false">TEXT($B3083,"yyyy-mm")</f>
        <v>2024-04</v>
      </c>
      <c r="R3083" s="28" t="n">
        <f aca="false">IF(AND($O3083&gt;=DATE(2025,1,1),$O3083&lt;=DATE(2025,4,30)),1,0)</f>
        <v>0</v>
      </c>
    </row>
    <row r="3084" customFormat="false" ht="15" hidden="false" customHeight="false" outlineLevel="0" collapsed="false">
      <c r="A3084" s="28" t="n">
        <v>337</v>
      </c>
      <c r="B3084" s="29" t="n">
        <v>45443</v>
      </c>
      <c r="C3084" s="28" t="n">
        <v>237777.79</v>
      </c>
      <c r="D3084" s="28" t="n">
        <v>0</v>
      </c>
      <c r="E3084" s="28" t="n">
        <v>0</v>
      </c>
      <c r="F3084" s="28" t="s">
        <v>345</v>
      </c>
      <c r="G3084" s="28" t="n">
        <v>0</v>
      </c>
      <c r="H3084" s="28" t="n">
        <v>0</v>
      </c>
      <c r="I3084" s="28" t="n">
        <v>0</v>
      </c>
      <c r="J3084" s="28" t="n">
        <v>39</v>
      </c>
      <c r="K3084" s="28" t="n">
        <v>7</v>
      </c>
      <c r="L3084" s="28" t="n">
        <v>3</v>
      </c>
      <c r="M3084" s="28" t="s">
        <v>145</v>
      </c>
      <c r="N3084" s="28" t="s">
        <v>141</v>
      </c>
      <c r="O3084" s="29" t="n">
        <v>45095</v>
      </c>
      <c r="P3084" s="28" t="n">
        <f aca="false">ROUNDDOWN(($B3084-$O3084)/30,0)</f>
        <v>11</v>
      </c>
      <c r="Q3084" s="28" t="str">
        <f aca="false">TEXT($B3084,"yyyy-mm")</f>
        <v>2024-05</v>
      </c>
      <c r="R3084" s="28" t="n">
        <f aca="false">IF(AND($O3084&gt;=DATE(2025,1,1),$O3084&lt;=DATE(2025,4,30)),1,0)</f>
        <v>0</v>
      </c>
    </row>
    <row r="3085" customFormat="false" ht="15" hidden="false" customHeight="false" outlineLevel="0" collapsed="false">
      <c r="A3085" s="28" t="n">
        <v>337</v>
      </c>
      <c r="B3085" s="29" t="n">
        <v>45473</v>
      </c>
      <c r="C3085" s="28" t="n">
        <v>228266.68</v>
      </c>
      <c r="D3085" s="28" t="n">
        <v>0</v>
      </c>
      <c r="E3085" s="28" t="n">
        <v>0</v>
      </c>
      <c r="F3085" s="28" t="s">
        <v>345</v>
      </c>
      <c r="G3085" s="28" t="n">
        <v>0</v>
      </c>
      <c r="H3085" s="28" t="n">
        <v>0</v>
      </c>
      <c r="I3085" s="28" t="n">
        <v>0</v>
      </c>
      <c r="J3085" s="28" t="n">
        <v>39</v>
      </c>
      <c r="K3085" s="28" t="n">
        <v>7</v>
      </c>
      <c r="L3085" s="28" t="n">
        <v>3</v>
      </c>
      <c r="M3085" s="28" t="s">
        <v>145</v>
      </c>
      <c r="N3085" s="28" t="s">
        <v>141</v>
      </c>
      <c r="O3085" s="29" t="n">
        <v>45095</v>
      </c>
      <c r="P3085" s="28" t="n">
        <f aca="false">ROUNDDOWN(($B3085-$O3085)/30,0)</f>
        <v>12</v>
      </c>
      <c r="Q3085" s="28" t="str">
        <f aca="false">TEXT($B3085,"yyyy-mm")</f>
        <v>2024-06</v>
      </c>
      <c r="R3085" s="28" t="n">
        <f aca="false">IF(AND($O3085&gt;=DATE(2025,1,1),$O3085&lt;=DATE(2025,4,30)),1,0)</f>
        <v>0</v>
      </c>
    </row>
    <row r="3086" customFormat="false" ht="15" hidden="false" customHeight="false" outlineLevel="0" collapsed="false">
      <c r="A3086" s="28" t="n">
        <v>337</v>
      </c>
      <c r="B3086" s="29" t="n">
        <v>45504</v>
      </c>
      <c r="C3086" s="28" t="n">
        <v>218755.57</v>
      </c>
      <c r="D3086" s="28" t="n">
        <v>0</v>
      </c>
      <c r="E3086" s="28" t="n">
        <v>0</v>
      </c>
      <c r="F3086" s="28" t="s">
        <v>345</v>
      </c>
      <c r="G3086" s="28" t="n">
        <v>0</v>
      </c>
      <c r="H3086" s="28" t="n">
        <v>0</v>
      </c>
      <c r="I3086" s="28" t="n">
        <v>0</v>
      </c>
      <c r="J3086" s="28" t="n">
        <v>39</v>
      </c>
      <c r="K3086" s="28" t="n">
        <v>7</v>
      </c>
      <c r="L3086" s="28" t="n">
        <v>3</v>
      </c>
      <c r="M3086" s="28" t="s">
        <v>145</v>
      </c>
      <c r="N3086" s="28" t="s">
        <v>141</v>
      </c>
      <c r="O3086" s="29" t="n">
        <v>45095</v>
      </c>
      <c r="P3086" s="28" t="n">
        <f aca="false">ROUNDDOWN(($B3086-$O3086)/30,0)</f>
        <v>13</v>
      </c>
      <c r="Q3086" s="28" t="str">
        <f aca="false">TEXT($B3086,"yyyy-mm")</f>
        <v>2024-07</v>
      </c>
      <c r="R3086" s="28" t="n">
        <f aca="false">IF(AND($O3086&gt;=DATE(2025,1,1),$O3086&lt;=DATE(2025,4,30)),1,0)</f>
        <v>0</v>
      </c>
    </row>
    <row r="3087" customFormat="false" ht="15" hidden="false" customHeight="false" outlineLevel="0" collapsed="false">
      <c r="A3087" s="28" t="n">
        <v>337</v>
      </c>
      <c r="B3087" s="29" t="n">
        <v>45535</v>
      </c>
      <c r="C3087" s="28" t="n">
        <v>209244.46</v>
      </c>
      <c r="D3087" s="28" t="n">
        <v>0</v>
      </c>
      <c r="E3087" s="28" t="n">
        <v>0</v>
      </c>
      <c r="F3087" s="28" t="s">
        <v>345</v>
      </c>
      <c r="G3087" s="28" t="n">
        <v>0</v>
      </c>
      <c r="H3087" s="28" t="n">
        <v>0</v>
      </c>
      <c r="I3087" s="28" t="n">
        <v>0</v>
      </c>
      <c r="J3087" s="28" t="n">
        <v>39</v>
      </c>
      <c r="K3087" s="28" t="n">
        <v>7</v>
      </c>
      <c r="L3087" s="28" t="n">
        <v>3</v>
      </c>
      <c r="M3087" s="28" t="s">
        <v>145</v>
      </c>
      <c r="N3087" s="28" t="s">
        <v>141</v>
      </c>
      <c r="O3087" s="29" t="n">
        <v>45095</v>
      </c>
      <c r="P3087" s="28" t="n">
        <f aca="false">ROUNDDOWN(($B3087-$O3087)/30,0)</f>
        <v>14</v>
      </c>
      <c r="Q3087" s="28" t="str">
        <f aca="false">TEXT($B3087,"yyyy-mm")</f>
        <v>2024-08</v>
      </c>
      <c r="R3087" s="28" t="n">
        <f aca="false">IF(AND($O3087&gt;=DATE(2025,1,1),$O3087&lt;=DATE(2025,4,30)),1,0)</f>
        <v>0</v>
      </c>
    </row>
    <row r="3088" customFormat="false" ht="15" hidden="false" customHeight="false" outlineLevel="0" collapsed="false">
      <c r="A3088" s="28" t="n">
        <v>337</v>
      </c>
      <c r="B3088" s="29" t="n">
        <v>45565</v>
      </c>
      <c r="C3088" s="28" t="n">
        <v>199733.35</v>
      </c>
      <c r="D3088" s="28" t="n">
        <v>0</v>
      </c>
      <c r="E3088" s="28" t="n">
        <v>0</v>
      </c>
      <c r="F3088" s="28" t="s">
        <v>345</v>
      </c>
      <c r="G3088" s="28" t="n">
        <v>0</v>
      </c>
      <c r="H3088" s="28" t="n">
        <v>0</v>
      </c>
      <c r="I3088" s="28" t="n">
        <v>0</v>
      </c>
      <c r="J3088" s="28" t="n">
        <v>39</v>
      </c>
      <c r="K3088" s="28" t="n">
        <v>7</v>
      </c>
      <c r="L3088" s="28" t="n">
        <v>3</v>
      </c>
      <c r="M3088" s="28" t="s">
        <v>145</v>
      </c>
      <c r="N3088" s="28" t="s">
        <v>141</v>
      </c>
      <c r="O3088" s="29" t="n">
        <v>45095</v>
      </c>
      <c r="P3088" s="28" t="n">
        <f aca="false">ROUNDDOWN(($B3088-$O3088)/30,0)</f>
        <v>15</v>
      </c>
      <c r="Q3088" s="28" t="str">
        <f aca="false">TEXT($B3088,"yyyy-mm")</f>
        <v>2024-09</v>
      </c>
      <c r="R3088" s="28" t="n">
        <f aca="false">IF(AND($O3088&gt;=DATE(2025,1,1),$O3088&lt;=DATE(2025,4,30)),1,0)</f>
        <v>0</v>
      </c>
    </row>
    <row r="3089" customFormat="false" ht="15" hidden="false" customHeight="false" outlineLevel="0" collapsed="false">
      <c r="A3089" s="28" t="n">
        <v>337</v>
      </c>
      <c r="B3089" s="29" t="n">
        <v>45596</v>
      </c>
      <c r="C3089" s="28" t="n">
        <v>190222.24</v>
      </c>
      <c r="D3089" s="28" t="n">
        <v>0</v>
      </c>
      <c r="E3089" s="28" t="n">
        <v>0</v>
      </c>
      <c r="F3089" s="28" t="s">
        <v>345</v>
      </c>
      <c r="G3089" s="28" t="n">
        <v>0</v>
      </c>
      <c r="H3089" s="28" t="n">
        <v>0</v>
      </c>
      <c r="I3089" s="28" t="n">
        <v>0</v>
      </c>
      <c r="J3089" s="28" t="n">
        <v>39</v>
      </c>
      <c r="K3089" s="28" t="n">
        <v>7</v>
      </c>
      <c r="L3089" s="28" t="n">
        <v>3</v>
      </c>
      <c r="M3089" s="28" t="s">
        <v>145</v>
      </c>
      <c r="N3089" s="28" t="s">
        <v>141</v>
      </c>
      <c r="O3089" s="29" t="n">
        <v>45095</v>
      </c>
      <c r="P3089" s="28" t="n">
        <f aca="false">ROUNDDOWN(($B3089-$O3089)/30,0)</f>
        <v>16</v>
      </c>
      <c r="Q3089" s="28" t="str">
        <f aca="false">TEXT($B3089,"yyyy-mm")</f>
        <v>2024-10</v>
      </c>
      <c r="R3089" s="28" t="n">
        <f aca="false">IF(AND($O3089&gt;=DATE(2025,1,1),$O3089&lt;=DATE(2025,4,30)),1,0)</f>
        <v>0</v>
      </c>
    </row>
    <row r="3090" customFormat="false" ht="15" hidden="false" customHeight="false" outlineLevel="0" collapsed="false">
      <c r="A3090" s="28" t="n">
        <v>337</v>
      </c>
      <c r="B3090" s="29" t="n">
        <v>45626</v>
      </c>
      <c r="C3090" s="28" t="n">
        <v>180711.13</v>
      </c>
      <c r="D3090" s="28" t="n">
        <v>0</v>
      </c>
      <c r="E3090" s="28" t="n">
        <v>0</v>
      </c>
      <c r="F3090" s="28" t="s">
        <v>345</v>
      </c>
      <c r="G3090" s="28" t="n">
        <v>0</v>
      </c>
      <c r="H3090" s="28" t="n">
        <v>0</v>
      </c>
      <c r="I3090" s="28" t="n">
        <v>0</v>
      </c>
      <c r="J3090" s="28" t="n">
        <v>39</v>
      </c>
      <c r="K3090" s="28" t="n">
        <v>7</v>
      </c>
      <c r="L3090" s="28" t="n">
        <v>3</v>
      </c>
      <c r="M3090" s="28" t="s">
        <v>145</v>
      </c>
      <c r="N3090" s="28" t="s">
        <v>141</v>
      </c>
      <c r="O3090" s="29" t="n">
        <v>45095</v>
      </c>
      <c r="P3090" s="28" t="n">
        <f aca="false">ROUNDDOWN(($B3090-$O3090)/30,0)</f>
        <v>17</v>
      </c>
      <c r="Q3090" s="28" t="str">
        <f aca="false">TEXT($B3090,"yyyy-mm")</f>
        <v>2024-11</v>
      </c>
      <c r="R3090" s="28" t="n">
        <f aca="false">IF(AND($O3090&gt;=DATE(2025,1,1),$O3090&lt;=DATE(2025,4,30)),1,0)</f>
        <v>0</v>
      </c>
    </row>
    <row r="3091" customFormat="false" ht="15" hidden="false" customHeight="false" outlineLevel="0" collapsed="false">
      <c r="A3091" s="28" t="n">
        <v>337</v>
      </c>
      <c r="B3091" s="29" t="n">
        <v>45657</v>
      </c>
      <c r="C3091" s="28" t="n">
        <v>171200.02</v>
      </c>
      <c r="D3091" s="28" t="n">
        <v>0</v>
      </c>
      <c r="E3091" s="28" t="n">
        <v>0</v>
      </c>
      <c r="F3091" s="28" t="s">
        <v>345</v>
      </c>
      <c r="G3091" s="28" t="n">
        <v>0</v>
      </c>
      <c r="H3091" s="28" t="n">
        <v>0</v>
      </c>
      <c r="I3091" s="28" t="n">
        <v>0</v>
      </c>
      <c r="J3091" s="28" t="n">
        <v>39</v>
      </c>
      <c r="K3091" s="28" t="n">
        <v>7</v>
      </c>
      <c r="L3091" s="28" t="n">
        <v>3</v>
      </c>
      <c r="M3091" s="28" t="s">
        <v>145</v>
      </c>
      <c r="N3091" s="28" t="s">
        <v>141</v>
      </c>
      <c r="O3091" s="29" t="n">
        <v>45095</v>
      </c>
      <c r="P3091" s="28" t="n">
        <f aca="false">ROUNDDOWN(($B3091-$O3091)/30,0)</f>
        <v>18</v>
      </c>
      <c r="Q3091" s="28" t="str">
        <f aca="false">TEXT($B3091,"yyyy-mm")</f>
        <v>2024-12</v>
      </c>
      <c r="R3091" s="28" t="n">
        <f aca="false">IF(AND($O3091&gt;=DATE(2025,1,1),$O3091&lt;=DATE(2025,4,30)),1,0)</f>
        <v>0</v>
      </c>
    </row>
    <row r="3092" customFormat="false" ht="15" hidden="false" customHeight="false" outlineLevel="0" collapsed="false">
      <c r="A3092" s="28" t="n">
        <v>337</v>
      </c>
      <c r="B3092" s="29" t="n">
        <v>45688</v>
      </c>
      <c r="C3092" s="28" t="n">
        <v>161688.91</v>
      </c>
      <c r="D3092" s="28" t="n">
        <v>0</v>
      </c>
      <c r="E3092" s="28" t="n">
        <v>0</v>
      </c>
      <c r="F3092" s="28" t="s">
        <v>345</v>
      </c>
      <c r="G3092" s="28" t="n">
        <v>0</v>
      </c>
      <c r="H3092" s="28" t="n">
        <v>0</v>
      </c>
      <c r="I3092" s="28" t="n">
        <v>0</v>
      </c>
      <c r="J3092" s="28" t="n">
        <v>39</v>
      </c>
      <c r="K3092" s="28" t="n">
        <v>7</v>
      </c>
      <c r="L3092" s="28" t="n">
        <v>3</v>
      </c>
      <c r="M3092" s="28" t="s">
        <v>145</v>
      </c>
      <c r="N3092" s="28" t="s">
        <v>141</v>
      </c>
      <c r="O3092" s="29" t="n">
        <v>45095</v>
      </c>
      <c r="P3092" s="28" t="n">
        <f aca="false">ROUNDDOWN(($B3092-$O3092)/30,0)</f>
        <v>19</v>
      </c>
      <c r="Q3092" s="28" t="str">
        <f aca="false">TEXT($B3092,"yyyy-mm")</f>
        <v>2025-01</v>
      </c>
      <c r="R3092" s="28" t="n">
        <f aca="false">IF(AND($O3092&gt;=DATE(2025,1,1),$O3092&lt;=DATE(2025,4,30)),1,0)</f>
        <v>0</v>
      </c>
    </row>
    <row r="3093" customFormat="false" ht="15" hidden="false" customHeight="false" outlineLevel="0" collapsed="false">
      <c r="A3093" s="28" t="n">
        <v>337</v>
      </c>
      <c r="B3093" s="29" t="n">
        <v>45716</v>
      </c>
      <c r="C3093" s="28" t="n">
        <v>152177.8</v>
      </c>
      <c r="D3093" s="28" t="n">
        <v>0</v>
      </c>
      <c r="E3093" s="28" t="n">
        <v>0</v>
      </c>
      <c r="F3093" s="28" t="s">
        <v>345</v>
      </c>
      <c r="G3093" s="28" t="n">
        <v>0</v>
      </c>
      <c r="H3093" s="28" t="n">
        <v>0</v>
      </c>
      <c r="I3093" s="28" t="n">
        <v>0</v>
      </c>
      <c r="J3093" s="28" t="n">
        <v>39</v>
      </c>
      <c r="K3093" s="28" t="n">
        <v>7</v>
      </c>
      <c r="L3093" s="28" t="n">
        <v>3</v>
      </c>
      <c r="M3093" s="28" t="s">
        <v>145</v>
      </c>
      <c r="N3093" s="28" t="s">
        <v>141</v>
      </c>
      <c r="O3093" s="29" t="n">
        <v>45095</v>
      </c>
      <c r="P3093" s="28" t="n">
        <f aca="false">ROUNDDOWN(($B3093-$O3093)/30,0)</f>
        <v>20</v>
      </c>
      <c r="Q3093" s="28" t="str">
        <f aca="false">TEXT($B3093,"yyyy-mm")</f>
        <v>2025-02</v>
      </c>
      <c r="R3093" s="28" t="n">
        <f aca="false">IF(AND($O3093&gt;=DATE(2025,1,1),$O3093&lt;=DATE(2025,4,30)),1,0)</f>
        <v>0</v>
      </c>
    </row>
    <row r="3094" customFormat="false" ht="15" hidden="false" customHeight="false" outlineLevel="0" collapsed="false">
      <c r="A3094" s="28" t="n">
        <v>337</v>
      </c>
      <c r="B3094" s="29" t="n">
        <v>45747</v>
      </c>
      <c r="C3094" s="28" t="n">
        <v>142666.69</v>
      </c>
      <c r="D3094" s="28" t="n">
        <v>0</v>
      </c>
      <c r="E3094" s="28" t="n">
        <v>0</v>
      </c>
      <c r="F3094" s="28" t="s">
        <v>345</v>
      </c>
      <c r="G3094" s="28" t="n">
        <v>0</v>
      </c>
      <c r="H3094" s="28" t="n">
        <v>0</v>
      </c>
      <c r="I3094" s="28" t="n">
        <v>0</v>
      </c>
      <c r="J3094" s="28" t="n">
        <v>39</v>
      </c>
      <c r="K3094" s="28" t="n">
        <v>7</v>
      </c>
      <c r="L3094" s="28" t="n">
        <v>3</v>
      </c>
      <c r="M3094" s="28" t="s">
        <v>145</v>
      </c>
      <c r="N3094" s="28" t="s">
        <v>141</v>
      </c>
      <c r="O3094" s="29" t="n">
        <v>45095</v>
      </c>
      <c r="P3094" s="28" t="n">
        <f aca="false">ROUNDDOWN(($B3094-$O3094)/30,0)</f>
        <v>21</v>
      </c>
      <c r="Q3094" s="28" t="str">
        <f aca="false">TEXT($B3094,"yyyy-mm")</f>
        <v>2025-03</v>
      </c>
      <c r="R3094" s="28" t="n">
        <f aca="false">IF(AND($O3094&gt;=DATE(2025,1,1),$O3094&lt;=DATE(2025,4,30)),1,0)</f>
        <v>0</v>
      </c>
    </row>
    <row r="3095" customFormat="false" ht="15" hidden="false" customHeight="false" outlineLevel="0" collapsed="false">
      <c r="A3095" s="28" t="n">
        <v>337</v>
      </c>
      <c r="B3095" s="29" t="n">
        <v>45777</v>
      </c>
      <c r="C3095" s="28" t="n">
        <v>133155.58</v>
      </c>
      <c r="D3095" s="28" t="n">
        <v>0</v>
      </c>
      <c r="E3095" s="28" t="n">
        <v>0</v>
      </c>
      <c r="F3095" s="28" t="s">
        <v>345</v>
      </c>
      <c r="G3095" s="28" t="n">
        <v>0</v>
      </c>
      <c r="H3095" s="28" t="n">
        <v>0</v>
      </c>
      <c r="I3095" s="28" t="n">
        <v>0</v>
      </c>
      <c r="J3095" s="28" t="n">
        <v>39</v>
      </c>
      <c r="K3095" s="28" t="n">
        <v>7</v>
      </c>
      <c r="L3095" s="28" t="n">
        <v>3</v>
      </c>
      <c r="M3095" s="28" t="s">
        <v>145</v>
      </c>
      <c r="N3095" s="28" t="s">
        <v>141</v>
      </c>
      <c r="O3095" s="29" t="n">
        <v>45095</v>
      </c>
      <c r="P3095" s="28" t="n">
        <f aca="false">ROUNDDOWN(($B3095-$O3095)/30,0)</f>
        <v>22</v>
      </c>
      <c r="Q3095" s="28" t="str">
        <f aca="false">TEXT($B3095,"yyyy-mm")</f>
        <v>2025-04</v>
      </c>
      <c r="R3095" s="28" t="n">
        <f aca="false">IF(AND($O3095&gt;=DATE(2025,1,1),$O3095&lt;=DATE(2025,4,30)),1,0)</f>
        <v>0</v>
      </c>
    </row>
    <row r="3096" customFormat="false" ht="15" hidden="false" customHeight="false" outlineLevel="0" collapsed="false">
      <c r="A3096" s="28" t="n">
        <v>337</v>
      </c>
      <c r="B3096" s="29" t="n">
        <v>45808</v>
      </c>
      <c r="C3096" s="28" t="n">
        <v>123644.47</v>
      </c>
      <c r="D3096" s="28" t="n">
        <v>0</v>
      </c>
      <c r="E3096" s="28" t="n">
        <v>0</v>
      </c>
      <c r="F3096" s="28" t="s">
        <v>345</v>
      </c>
      <c r="G3096" s="28" t="n">
        <v>0</v>
      </c>
      <c r="H3096" s="28" t="n">
        <v>0</v>
      </c>
      <c r="I3096" s="28" t="n">
        <v>0</v>
      </c>
      <c r="J3096" s="28" t="n">
        <v>39</v>
      </c>
      <c r="K3096" s="28" t="n">
        <v>7</v>
      </c>
      <c r="L3096" s="28" t="n">
        <v>3</v>
      </c>
      <c r="M3096" s="28" t="s">
        <v>145</v>
      </c>
      <c r="N3096" s="28" t="s">
        <v>141</v>
      </c>
      <c r="O3096" s="29" t="n">
        <v>45095</v>
      </c>
      <c r="P3096" s="28" t="n">
        <f aca="false">ROUNDDOWN(($B3096-$O3096)/30,0)</f>
        <v>23</v>
      </c>
      <c r="Q3096" s="28" t="str">
        <f aca="false">TEXT($B3096,"yyyy-mm")</f>
        <v>2025-05</v>
      </c>
      <c r="R3096" s="28" t="n">
        <f aca="false">IF(AND($O3096&gt;=DATE(2025,1,1),$O3096&lt;=DATE(2025,4,30)),1,0)</f>
        <v>0</v>
      </c>
    </row>
    <row r="3097" customFormat="false" ht="15" hidden="false" customHeight="false" outlineLevel="0" collapsed="false">
      <c r="A3097" s="28" t="n">
        <v>337</v>
      </c>
      <c r="B3097" s="29" t="n">
        <v>45838</v>
      </c>
      <c r="C3097" s="28" t="n">
        <v>114133.36</v>
      </c>
      <c r="D3097" s="28" t="n">
        <v>0</v>
      </c>
      <c r="E3097" s="28" t="n">
        <v>0</v>
      </c>
      <c r="F3097" s="28" t="s">
        <v>345</v>
      </c>
      <c r="G3097" s="28" t="n">
        <v>0</v>
      </c>
      <c r="H3097" s="28" t="n">
        <v>0</v>
      </c>
      <c r="I3097" s="28" t="n">
        <v>0</v>
      </c>
      <c r="J3097" s="28" t="n">
        <v>39</v>
      </c>
      <c r="K3097" s="28" t="n">
        <v>7</v>
      </c>
      <c r="L3097" s="28" t="n">
        <v>3</v>
      </c>
      <c r="M3097" s="28" t="s">
        <v>145</v>
      </c>
      <c r="N3097" s="28" t="s">
        <v>141</v>
      </c>
      <c r="O3097" s="29" t="n">
        <v>45095</v>
      </c>
      <c r="P3097" s="28" t="n">
        <f aca="false">ROUNDDOWN(($B3097-$O3097)/30,0)</f>
        <v>24</v>
      </c>
      <c r="Q3097" s="28" t="str">
        <f aca="false">TEXT($B3097,"yyyy-mm")</f>
        <v>2025-06</v>
      </c>
      <c r="R3097" s="28" t="n">
        <f aca="false">IF(AND($O3097&gt;=DATE(2025,1,1),$O3097&lt;=DATE(2025,4,30)),1,0)</f>
        <v>0</v>
      </c>
    </row>
    <row r="3098" customFormat="false" ht="15" hidden="false" customHeight="false" outlineLevel="0" collapsed="false">
      <c r="A3098" s="28" t="n">
        <v>337</v>
      </c>
      <c r="B3098" s="29" t="n">
        <v>45869</v>
      </c>
      <c r="C3098" s="28" t="n">
        <v>104622.25</v>
      </c>
      <c r="D3098" s="28" t="n">
        <v>0</v>
      </c>
      <c r="E3098" s="28" t="n">
        <v>0</v>
      </c>
      <c r="F3098" s="28" t="s">
        <v>345</v>
      </c>
      <c r="G3098" s="28" t="n">
        <v>0</v>
      </c>
      <c r="H3098" s="28" t="n">
        <v>0</v>
      </c>
      <c r="I3098" s="28" t="n">
        <v>0</v>
      </c>
      <c r="J3098" s="28" t="n">
        <v>39</v>
      </c>
      <c r="K3098" s="28" t="n">
        <v>7</v>
      </c>
      <c r="L3098" s="28" t="n">
        <v>3</v>
      </c>
      <c r="M3098" s="28" t="s">
        <v>145</v>
      </c>
      <c r="N3098" s="28" t="s">
        <v>141</v>
      </c>
      <c r="O3098" s="29" t="n">
        <v>45095</v>
      </c>
      <c r="P3098" s="28" t="n">
        <f aca="false">ROUNDDOWN(($B3098-$O3098)/30,0)</f>
        <v>25</v>
      </c>
      <c r="Q3098" s="28" t="str">
        <f aca="false">TEXT($B3098,"yyyy-mm")</f>
        <v>2025-07</v>
      </c>
      <c r="R3098" s="28" t="n">
        <f aca="false">IF(AND($O3098&gt;=DATE(2025,1,1),$O3098&lt;=DATE(2025,4,30)),1,0)</f>
        <v>0</v>
      </c>
    </row>
    <row r="3099" customFormat="false" ht="15" hidden="false" customHeight="false" outlineLevel="0" collapsed="false">
      <c r="A3099" s="28" t="n">
        <v>337</v>
      </c>
      <c r="B3099" s="29" t="n">
        <v>45900</v>
      </c>
      <c r="C3099" s="28" t="n">
        <v>95111.14</v>
      </c>
      <c r="D3099" s="28" t="n">
        <v>0</v>
      </c>
      <c r="E3099" s="28" t="n">
        <v>0</v>
      </c>
      <c r="F3099" s="28" t="s">
        <v>345</v>
      </c>
      <c r="G3099" s="28" t="n">
        <v>0</v>
      </c>
      <c r="H3099" s="28" t="n">
        <v>0</v>
      </c>
      <c r="I3099" s="28" t="n">
        <v>0</v>
      </c>
      <c r="J3099" s="28" t="n">
        <v>39</v>
      </c>
      <c r="K3099" s="28" t="n">
        <v>7</v>
      </c>
      <c r="L3099" s="28" t="n">
        <v>3</v>
      </c>
      <c r="M3099" s="28" t="s">
        <v>145</v>
      </c>
      <c r="N3099" s="28" t="s">
        <v>141</v>
      </c>
      <c r="O3099" s="29" t="n">
        <v>45095</v>
      </c>
      <c r="P3099" s="28" t="n">
        <f aca="false">ROUNDDOWN(($B3099-$O3099)/30,0)</f>
        <v>26</v>
      </c>
      <c r="Q3099" s="28" t="str">
        <f aca="false">TEXT($B3099,"yyyy-mm")</f>
        <v>2025-08</v>
      </c>
      <c r="R3099" s="28" t="n">
        <f aca="false">IF(AND($O3099&gt;=DATE(2025,1,1),$O3099&lt;=DATE(2025,4,30)),1,0)</f>
        <v>0</v>
      </c>
    </row>
    <row r="3100" customFormat="false" ht="15" hidden="false" customHeight="false" outlineLevel="0" collapsed="false">
      <c r="A3100" s="28" t="n">
        <v>337</v>
      </c>
      <c r="B3100" s="29" t="n">
        <v>45930</v>
      </c>
      <c r="C3100" s="28" t="n">
        <v>85600.03</v>
      </c>
      <c r="D3100" s="28" t="n">
        <v>0</v>
      </c>
      <c r="E3100" s="28" t="n">
        <v>0</v>
      </c>
      <c r="F3100" s="28" t="s">
        <v>345</v>
      </c>
      <c r="G3100" s="28" t="n">
        <v>0</v>
      </c>
      <c r="H3100" s="28" t="n">
        <v>0</v>
      </c>
      <c r="I3100" s="28" t="n">
        <v>0</v>
      </c>
      <c r="J3100" s="28" t="n">
        <v>39</v>
      </c>
      <c r="K3100" s="28" t="n">
        <v>7</v>
      </c>
      <c r="L3100" s="28" t="n">
        <v>3</v>
      </c>
      <c r="M3100" s="28" t="s">
        <v>145</v>
      </c>
      <c r="N3100" s="28" t="s">
        <v>141</v>
      </c>
      <c r="O3100" s="29" t="n">
        <v>45095</v>
      </c>
      <c r="P3100" s="28" t="n">
        <f aca="false">ROUNDDOWN(($B3100-$O3100)/30,0)</f>
        <v>27</v>
      </c>
      <c r="Q3100" s="28" t="str">
        <f aca="false">TEXT($B3100,"yyyy-mm")</f>
        <v>2025-09</v>
      </c>
      <c r="R3100" s="28" t="n">
        <f aca="false">IF(AND($O3100&gt;=DATE(2025,1,1),$O3100&lt;=DATE(2025,4,30)),1,0)</f>
        <v>0</v>
      </c>
    </row>
    <row r="3101" customFormat="false" ht="15" hidden="false" customHeight="false" outlineLevel="0" collapsed="false">
      <c r="A3101" s="28" t="n">
        <v>337</v>
      </c>
      <c r="B3101" s="29" t="n">
        <v>45961</v>
      </c>
      <c r="C3101" s="28" t="n">
        <v>76088.92</v>
      </c>
      <c r="D3101" s="28" t="n">
        <v>0</v>
      </c>
      <c r="E3101" s="28" t="n">
        <v>0</v>
      </c>
      <c r="F3101" s="28" t="s">
        <v>345</v>
      </c>
      <c r="G3101" s="28" t="n">
        <v>0</v>
      </c>
      <c r="H3101" s="28" t="n">
        <v>0</v>
      </c>
      <c r="I3101" s="28" t="n">
        <v>0</v>
      </c>
      <c r="J3101" s="28" t="n">
        <v>39</v>
      </c>
      <c r="K3101" s="28" t="n">
        <v>7</v>
      </c>
      <c r="L3101" s="28" t="n">
        <v>3</v>
      </c>
      <c r="M3101" s="28" t="s">
        <v>145</v>
      </c>
      <c r="N3101" s="28" t="s">
        <v>141</v>
      </c>
      <c r="O3101" s="29" t="n">
        <v>45095</v>
      </c>
      <c r="P3101" s="28" t="n">
        <f aca="false">ROUNDDOWN(($B3101-$O3101)/30,0)</f>
        <v>28</v>
      </c>
      <c r="Q3101" s="28" t="str">
        <f aca="false">TEXT($B3101,"yyyy-mm")</f>
        <v>2025-10</v>
      </c>
      <c r="R3101" s="28" t="n">
        <f aca="false">IF(AND($O3101&gt;=DATE(2025,1,1),$O3101&lt;=DATE(2025,4,30)),1,0)</f>
        <v>0</v>
      </c>
    </row>
    <row r="3102" customFormat="false" ht="15" hidden="false" customHeight="false" outlineLevel="0" collapsed="false">
      <c r="A3102" s="28" t="n">
        <v>337</v>
      </c>
      <c r="B3102" s="29" t="n">
        <v>45991</v>
      </c>
      <c r="C3102" s="28" t="n">
        <v>66577.81</v>
      </c>
      <c r="D3102" s="28" t="n">
        <v>0</v>
      </c>
      <c r="E3102" s="28" t="n">
        <v>0</v>
      </c>
      <c r="F3102" s="28" t="s">
        <v>345</v>
      </c>
      <c r="G3102" s="28" t="n">
        <v>0</v>
      </c>
      <c r="H3102" s="28" t="n">
        <v>0</v>
      </c>
      <c r="I3102" s="28" t="n">
        <v>0</v>
      </c>
      <c r="J3102" s="28" t="n">
        <v>39</v>
      </c>
      <c r="K3102" s="28" t="n">
        <v>7</v>
      </c>
      <c r="L3102" s="28" t="n">
        <v>3</v>
      </c>
      <c r="M3102" s="28" t="s">
        <v>145</v>
      </c>
      <c r="N3102" s="28" t="s">
        <v>141</v>
      </c>
      <c r="O3102" s="29" t="n">
        <v>45095</v>
      </c>
      <c r="P3102" s="28" t="n">
        <f aca="false">ROUNDDOWN(($B3102-$O3102)/30,0)</f>
        <v>29</v>
      </c>
      <c r="Q3102" s="28" t="str">
        <f aca="false">TEXT($B3102,"yyyy-mm")</f>
        <v>2025-11</v>
      </c>
      <c r="R3102" s="28" t="n">
        <f aca="false">IF(AND($O3102&gt;=DATE(2025,1,1),$O3102&lt;=DATE(2025,4,30)),1,0)</f>
        <v>0</v>
      </c>
    </row>
    <row r="3103" customFormat="false" ht="15" hidden="false" customHeight="false" outlineLevel="0" collapsed="false">
      <c r="A3103" s="28" t="n">
        <v>337</v>
      </c>
      <c r="B3103" s="29" t="n">
        <v>46022</v>
      </c>
      <c r="C3103" s="28" t="n">
        <v>57066.7</v>
      </c>
      <c r="D3103" s="28" t="n">
        <v>0</v>
      </c>
      <c r="E3103" s="28" t="n">
        <v>0</v>
      </c>
      <c r="F3103" s="28" t="s">
        <v>345</v>
      </c>
      <c r="G3103" s="28" t="n">
        <v>0</v>
      </c>
      <c r="H3103" s="28" t="n">
        <v>0</v>
      </c>
      <c r="I3103" s="28" t="n">
        <v>0</v>
      </c>
      <c r="J3103" s="28" t="n">
        <v>39</v>
      </c>
      <c r="K3103" s="28" t="n">
        <v>7</v>
      </c>
      <c r="L3103" s="28" t="n">
        <v>3</v>
      </c>
      <c r="M3103" s="28" t="s">
        <v>145</v>
      </c>
      <c r="N3103" s="28" t="s">
        <v>141</v>
      </c>
      <c r="O3103" s="29" t="n">
        <v>45095</v>
      </c>
      <c r="P3103" s="28" t="n">
        <f aca="false">ROUNDDOWN(($B3103-$O3103)/30,0)</f>
        <v>30</v>
      </c>
      <c r="Q3103" s="28" t="str">
        <f aca="false">TEXT($B3103,"yyyy-mm")</f>
        <v>2025-12</v>
      </c>
      <c r="R3103" s="28" t="n">
        <f aca="false">IF(AND($O3103&gt;=DATE(2025,1,1),$O3103&lt;=DATE(2025,4,30)),1,0)</f>
        <v>0</v>
      </c>
    </row>
    <row r="3104" customFormat="false" ht="15" hidden="false" customHeight="false" outlineLevel="0" collapsed="false">
      <c r="A3104" s="28" t="n">
        <v>337</v>
      </c>
      <c r="B3104" s="29" t="n">
        <v>46053</v>
      </c>
      <c r="C3104" s="28" t="n">
        <v>47555.59</v>
      </c>
      <c r="D3104" s="28" t="n">
        <v>0</v>
      </c>
      <c r="E3104" s="28" t="n">
        <v>0</v>
      </c>
      <c r="F3104" s="28" t="s">
        <v>345</v>
      </c>
      <c r="G3104" s="28" t="n">
        <v>0</v>
      </c>
      <c r="H3104" s="28" t="n">
        <v>0</v>
      </c>
      <c r="I3104" s="28" t="n">
        <v>0</v>
      </c>
      <c r="J3104" s="28" t="n">
        <v>39</v>
      </c>
      <c r="K3104" s="28" t="n">
        <v>7</v>
      </c>
      <c r="L3104" s="28" t="n">
        <v>3</v>
      </c>
      <c r="M3104" s="28" t="s">
        <v>145</v>
      </c>
      <c r="N3104" s="28" t="s">
        <v>141</v>
      </c>
      <c r="O3104" s="29" t="n">
        <v>45095</v>
      </c>
      <c r="P3104" s="28" t="n">
        <f aca="false">ROUNDDOWN(($B3104-$O3104)/30,0)</f>
        <v>31</v>
      </c>
      <c r="Q3104" s="28" t="str">
        <f aca="false">TEXT($B3104,"yyyy-mm")</f>
        <v>2026-01</v>
      </c>
      <c r="R3104" s="28" t="n">
        <f aca="false">IF(AND($O3104&gt;=DATE(2025,1,1),$O3104&lt;=DATE(2025,4,30)),1,0)</f>
        <v>0</v>
      </c>
    </row>
    <row r="3105" customFormat="false" ht="15" hidden="false" customHeight="false" outlineLevel="0" collapsed="false">
      <c r="A3105" s="28" t="n">
        <v>337</v>
      </c>
      <c r="B3105" s="29" t="n">
        <v>46081</v>
      </c>
      <c r="C3105" s="28" t="n">
        <v>38044.48</v>
      </c>
      <c r="D3105" s="28" t="n">
        <v>0</v>
      </c>
      <c r="E3105" s="28" t="n">
        <v>0</v>
      </c>
      <c r="F3105" s="28" t="s">
        <v>345</v>
      </c>
      <c r="G3105" s="28" t="n">
        <v>0</v>
      </c>
      <c r="H3105" s="28" t="n">
        <v>0</v>
      </c>
      <c r="I3105" s="28" t="n">
        <v>0</v>
      </c>
      <c r="J3105" s="28" t="n">
        <v>39</v>
      </c>
      <c r="K3105" s="28" t="n">
        <v>7</v>
      </c>
      <c r="L3105" s="28" t="n">
        <v>3</v>
      </c>
      <c r="M3105" s="28" t="s">
        <v>145</v>
      </c>
      <c r="N3105" s="28" t="s">
        <v>141</v>
      </c>
      <c r="O3105" s="29" t="n">
        <v>45095</v>
      </c>
      <c r="P3105" s="28" t="n">
        <f aca="false">ROUNDDOWN(($B3105-$O3105)/30,0)</f>
        <v>32</v>
      </c>
      <c r="Q3105" s="28" t="str">
        <f aca="false">TEXT($B3105,"yyyy-mm")</f>
        <v>2026-02</v>
      </c>
      <c r="R3105" s="28" t="n">
        <f aca="false">IF(AND($O3105&gt;=DATE(2025,1,1),$O3105&lt;=DATE(2025,4,30)),1,0)</f>
        <v>0</v>
      </c>
    </row>
    <row r="3106" customFormat="false" ht="15" hidden="false" customHeight="false" outlineLevel="0" collapsed="false">
      <c r="A3106" s="28" t="n">
        <v>337</v>
      </c>
      <c r="B3106" s="29" t="n">
        <v>46112</v>
      </c>
      <c r="C3106" s="28" t="n">
        <v>28533.37</v>
      </c>
      <c r="D3106" s="28" t="n">
        <v>0</v>
      </c>
      <c r="E3106" s="28" t="n">
        <v>0</v>
      </c>
      <c r="F3106" s="28" t="s">
        <v>345</v>
      </c>
      <c r="G3106" s="28" t="n">
        <v>0</v>
      </c>
      <c r="H3106" s="28" t="n">
        <v>0</v>
      </c>
      <c r="I3106" s="28" t="n">
        <v>0</v>
      </c>
      <c r="J3106" s="28" t="n">
        <v>39</v>
      </c>
      <c r="K3106" s="28" t="n">
        <v>7</v>
      </c>
      <c r="L3106" s="28" t="n">
        <v>3</v>
      </c>
      <c r="M3106" s="28" t="s">
        <v>145</v>
      </c>
      <c r="N3106" s="28" t="s">
        <v>141</v>
      </c>
      <c r="O3106" s="29" t="n">
        <v>45095</v>
      </c>
      <c r="P3106" s="28" t="n">
        <f aca="false">ROUNDDOWN(($B3106-$O3106)/30,0)</f>
        <v>33</v>
      </c>
      <c r="Q3106" s="28" t="str">
        <f aca="false">TEXT($B3106,"yyyy-mm")</f>
        <v>2026-03</v>
      </c>
      <c r="R3106" s="28" t="n">
        <f aca="false">IF(AND($O3106&gt;=DATE(2025,1,1),$O3106&lt;=DATE(2025,4,30)),1,0)</f>
        <v>0</v>
      </c>
    </row>
    <row r="3107" customFormat="false" ht="15" hidden="false" customHeight="false" outlineLevel="0" collapsed="false">
      <c r="A3107" s="28" t="n">
        <v>337</v>
      </c>
      <c r="B3107" s="29" t="n">
        <v>46142</v>
      </c>
      <c r="C3107" s="28" t="n">
        <v>19022.26</v>
      </c>
      <c r="D3107" s="28" t="n">
        <v>0</v>
      </c>
      <c r="E3107" s="28" t="n">
        <v>0</v>
      </c>
      <c r="F3107" s="28" t="s">
        <v>345</v>
      </c>
      <c r="G3107" s="28" t="n">
        <v>0</v>
      </c>
      <c r="H3107" s="28" t="n">
        <v>0</v>
      </c>
      <c r="I3107" s="28" t="n">
        <v>0</v>
      </c>
      <c r="J3107" s="28" t="n">
        <v>39</v>
      </c>
      <c r="K3107" s="28" t="n">
        <v>7</v>
      </c>
      <c r="L3107" s="28" t="n">
        <v>3</v>
      </c>
      <c r="M3107" s="28" t="s">
        <v>145</v>
      </c>
      <c r="N3107" s="28" t="s">
        <v>141</v>
      </c>
      <c r="O3107" s="29" t="n">
        <v>45095</v>
      </c>
      <c r="P3107" s="28" t="n">
        <f aca="false">ROUNDDOWN(($B3107-$O3107)/30,0)</f>
        <v>34</v>
      </c>
      <c r="Q3107" s="28" t="str">
        <f aca="false">TEXT($B3107,"yyyy-mm")</f>
        <v>2026-04</v>
      </c>
      <c r="R3107" s="28" t="n">
        <f aca="false">IF(AND($O3107&gt;=DATE(2025,1,1),$O3107&lt;=DATE(2025,4,30)),1,0)</f>
        <v>0</v>
      </c>
    </row>
    <row r="3108" customFormat="false" ht="15" hidden="false" customHeight="false" outlineLevel="0" collapsed="false">
      <c r="A3108" s="28" t="n">
        <v>337</v>
      </c>
      <c r="B3108" s="29" t="n">
        <v>46173</v>
      </c>
      <c r="C3108" s="28" t="n">
        <v>9511.15</v>
      </c>
      <c r="D3108" s="28" t="n">
        <v>0</v>
      </c>
      <c r="E3108" s="28" t="n">
        <v>0</v>
      </c>
      <c r="F3108" s="28" t="s">
        <v>345</v>
      </c>
      <c r="G3108" s="28" t="n">
        <v>0</v>
      </c>
      <c r="H3108" s="28" t="n">
        <v>0</v>
      </c>
      <c r="I3108" s="28" t="n">
        <v>0</v>
      </c>
      <c r="J3108" s="28" t="n">
        <v>39</v>
      </c>
      <c r="K3108" s="28" t="n">
        <v>7</v>
      </c>
      <c r="L3108" s="28" t="n">
        <v>3</v>
      </c>
      <c r="M3108" s="28" t="s">
        <v>145</v>
      </c>
      <c r="N3108" s="28" t="s">
        <v>141</v>
      </c>
      <c r="O3108" s="29" t="n">
        <v>45095</v>
      </c>
      <c r="P3108" s="28" t="n">
        <f aca="false">ROUNDDOWN(($B3108-$O3108)/30,0)</f>
        <v>35</v>
      </c>
      <c r="Q3108" s="28" t="str">
        <f aca="false">TEXT($B3108,"yyyy-mm")</f>
        <v>2026-05</v>
      </c>
      <c r="R3108" s="28" t="n">
        <f aca="false">IF(AND($O3108&gt;=DATE(2025,1,1),$O3108&lt;=DATE(2025,4,30)),1,0)</f>
        <v>0</v>
      </c>
    </row>
    <row r="3109" customFormat="false" ht="15" hidden="false" customHeight="false" outlineLevel="0" collapsed="false">
      <c r="A3109" s="28" t="n">
        <v>337</v>
      </c>
      <c r="B3109" s="29" t="n">
        <v>46203</v>
      </c>
      <c r="C3109" s="28" t="n">
        <v>0.04</v>
      </c>
      <c r="D3109" s="28" t="n">
        <v>0</v>
      </c>
      <c r="E3109" s="28" t="n">
        <v>0</v>
      </c>
      <c r="F3109" s="28" t="s">
        <v>345</v>
      </c>
      <c r="G3109" s="28" t="n">
        <v>0</v>
      </c>
      <c r="H3109" s="28" t="n">
        <v>0</v>
      </c>
      <c r="I3109" s="28" t="n">
        <v>0</v>
      </c>
      <c r="J3109" s="28" t="n">
        <v>39</v>
      </c>
      <c r="K3109" s="28" t="n">
        <v>7</v>
      </c>
      <c r="L3109" s="28" t="n">
        <v>3</v>
      </c>
      <c r="M3109" s="28" t="s">
        <v>145</v>
      </c>
      <c r="N3109" s="28" t="s">
        <v>141</v>
      </c>
      <c r="O3109" s="29" t="n">
        <v>45095</v>
      </c>
      <c r="P3109" s="28" t="n">
        <f aca="false">ROUNDDOWN(($B3109-$O3109)/30,0)</f>
        <v>36</v>
      </c>
      <c r="Q3109" s="28" t="str">
        <f aca="false">TEXT($B3109,"yyyy-mm")</f>
        <v>2026-06</v>
      </c>
      <c r="R3109" s="28" t="n">
        <f aca="false">IF(AND($O3109&gt;=DATE(2025,1,1),$O3109&lt;=DATE(2025,4,30)),1,0)</f>
        <v>0</v>
      </c>
    </row>
    <row r="3110" customFormat="false" ht="15" hidden="false" customHeight="false" outlineLevel="0" collapsed="false">
      <c r="A3110" s="28" t="n">
        <v>338</v>
      </c>
      <c r="B3110" s="29" t="n">
        <v>46081</v>
      </c>
      <c r="C3110" s="28" t="n">
        <v>11500</v>
      </c>
      <c r="D3110" s="28" t="n">
        <v>0</v>
      </c>
      <c r="E3110" s="28" t="n">
        <v>0</v>
      </c>
      <c r="F3110" s="28" t="s">
        <v>345</v>
      </c>
      <c r="G3110" s="28" t="n">
        <v>0</v>
      </c>
      <c r="H3110" s="28" t="n">
        <v>0</v>
      </c>
      <c r="I3110" s="28" t="n">
        <v>0</v>
      </c>
      <c r="J3110" s="28" t="n">
        <v>302</v>
      </c>
      <c r="K3110" s="28" t="n">
        <v>9</v>
      </c>
      <c r="L3110" s="28" t="n">
        <v>1</v>
      </c>
      <c r="M3110" s="28" t="s">
        <v>147</v>
      </c>
      <c r="N3110" s="28" t="s">
        <v>138</v>
      </c>
      <c r="O3110" s="29" t="n">
        <v>46055</v>
      </c>
      <c r="P3110" s="28" t="n">
        <f aca="false">ROUNDDOWN(($B3110-$O3110)/30,0)</f>
        <v>0</v>
      </c>
      <c r="Q3110" s="28" t="str">
        <f aca="false">TEXT($B3110,"yyyy-mm")</f>
        <v>2026-02</v>
      </c>
      <c r="R3110" s="28" t="n">
        <f aca="false">IF(AND($O3110&gt;=DATE(2025,1,1),$O3110&lt;=DATE(2025,4,30)),1,0)</f>
        <v>0</v>
      </c>
    </row>
    <row r="3111" customFormat="false" ht="15" hidden="false" customHeight="false" outlineLevel="0" collapsed="false">
      <c r="A3111" s="28" t="n">
        <v>338</v>
      </c>
      <c r="B3111" s="29" t="n">
        <v>46112</v>
      </c>
      <c r="C3111" s="28" t="n">
        <v>5750</v>
      </c>
      <c r="D3111" s="28" t="n">
        <v>0</v>
      </c>
      <c r="E3111" s="28" t="n">
        <v>0</v>
      </c>
      <c r="F3111" s="28" t="s">
        <v>345</v>
      </c>
      <c r="G3111" s="28" t="n">
        <v>0</v>
      </c>
      <c r="H3111" s="28" t="n">
        <v>0</v>
      </c>
      <c r="I3111" s="28" t="n">
        <v>0</v>
      </c>
      <c r="J3111" s="28" t="n">
        <v>302</v>
      </c>
      <c r="K3111" s="28" t="n">
        <v>9</v>
      </c>
      <c r="L3111" s="28" t="n">
        <v>1</v>
      </c>
      <c r="M3111" s="28" t="s">
        <v>147</v>
      </c>
      <c r="N3111" s="28" t="s">
        <v>138</v>
      </c>
      <c r="O3111" s="29" t="n">
        <v>46055</v>
      </c>
      <c r="P3111" s="28" t="n">
        <f aca="false">ROUNDDOWN(($B3111-$O3111)/30,0)</f>
        <v>1</v>
      </c>
      <c r="Q3111" s="28" t="str">
        <f aca="false">TEXT($B3111,"yyyy-mm")</f>
        <v>2026-03</v>
      </c>
      <c r="R3111" s="28" t="n">
        <f aca="false">IF(AND($O3111&gt;=DATE(2025,1,1),$O3111&lt;=DATE(2025,4,30)),1,0)</f>
        <v>0</v>
      </c>
    </row>
    <row r="3112" customFormat="false" ht="15" hidden="false" customHeight="false" outlineLevel="0" collapsed="false">
      <c r="A3112" s="28" t="n">
        <v>338</v>
      </c>
      <c r="B3112" s="29" t="n">
        <v>46142</v>
      </c>
      <c r="C3112" s="28" t="n">
        <v>0</v>
      </c>
      <c r="D3112" s="28" t="n">
        <v>0</v>
      </c>
      <c r="E3112" s="28" t="n">
        <v>0</v>
      </c>
      <c r="F3112" s="28" t="s">
        <v>345</v>
      </c>
      <c r="G3112" s="28" t="n">
        <v>0</v>
      </c>
      <c r="H3112" s="28" t="n">
        <v>0</v>
      </c>
      <c r="I3112" s="28" t="n">
        <v>0</v>
      </c>
      <c r="J3112" s="28" t="n">
        <v>302</v>
      </c>
      <c r="K3112" s="28" t="n">
        <v>9</v>
      </c>
      <c r="L3112" s="28" t="n">
        <v>1</v>
      </c>
      <c r="M3112" s="28" t="s">
        <v>147</v>
      </c>
      <c r="N3112" s="28" t="s">
        <v>138</v>
      </c>
      <c r="O3112" s="29" t="n">
        <v>46055</v>
      </c>
      <c r="P3112" s="28" t="n">
        <f aca="false">ROUNDDOWN(($B3112-$O3112)/30,0)</f>
        <v>2</v>
      </c>
      <c r="Q3112" s="28" t="str">
        <f aca="false">TEXT($B3112,"yyyy-mm")</f>
        <v>2026-04</v>
      </c>
      <c r="R3112" s="28" t="n">
        <f aca="false">IF(AND($O3112&gt;=DATE(2025,1,1),$O3112&lt;=DATE(2025,4,30)),1,0)</f>
        <v>0</v>
      </c>
    </row>
    <row r="3113" customFormat="false" ht="15" hidden="false" customHeight="false" outlineLevel="0" collapsed="false">
      <c r="A3113" s="28" t="n">
        <v>339</v>
      </c>
      <c r="B3113" s="29" t="n">
        <v>44681</v>
      </c>
      <c r="C3113" s="28" t="n">
        <v>35200</v>
      </c>
      <c r="D3113" s="28" t="n">
        <v>0</v>
      </c>
      <c r="E3113" s="28" t="n">
        <v>0</v>
      </c>
      <c r="F3113" s="28" t="s">
        <v>345</v>
      </c>
      <c r="G3113" s="28" t="n">
        <v>0</v>
      </c>
      <c r="H3113" s="28" t="n">
        <v>0</v>
      </c>
      <c r="I3113" s="28" t="n">
        <v>0</v>
      </c>
      <c r="J3113" s="28" t="n">
        <v>312</v>
      </c>
      <c r="K3113" s="28" t="n">
        <v>1</v>
      </c>
      <c r="L3113" s="28" t="n">
        <v>1</v>
      </c>
      <c r="M3113" s="28" t="s">
        <v>147</v>
      </c>
      <c r="N3113" s="28" t="s">
        <v>138</v>
      </c>
      <c r="O3113" s="29" t="n">
        <v>44660</v>
      </c>
      <c r="P3113" s="28" t="n">
        <f aca="false">ROUNDDOWN(($B3113-$O3113)/30,0)</f>
        <v>0</v>
      </c>
      <c r="Q3113" s="28" t="str">
        <f aca="false">TEXT($B3113,"yyyy-mm")</f>
        <v>2022-04</v>
      </c>
      <c r="R3113" s="28" t="n">
        <f aca="false">IF(AND($O3113&gt;=DATE(2025,1,1),$O3113&lt;=DATE(2025,4,30)),1,0)</f>
        <v>0</v>
      </c>
    </row>
    <row r="3114" customFormat="false" ht="15" hidden="false" customHeight="false" outlineLevel="0" collapsed="false">
      <c r="A3114" s="28" t="n">
        <v>339</v>
      </c>
      <c r="B3114" s="29" t="n">
        <v>44712</v>
      </c>
      <c r="C3114" s="28" t="n">
        <v>0</v>
      </c>
      <c r="D3114" s="28" t="n">
        <v>0</v>
      </c>
      <c r="E3114" s="28" t="n">
        <v>0</v>
      </c>
      <c r="F3114" s="28" t="s">
        <v>345</v>
      </c>
      <c r="G3114" s="28" t="n">
        <v>0</v>
      </c>
      <c r="H3114" s="28" t="n">
        <v>0</v>
      </c>
      <c r="I3114" s="28" t="n">
        <v>0</v>
      </c>
      <c r="J3114" s="28" t="n">
        <v>312</v>
      </c>
      <c r="K3114" s="28" t="n">
        <v>1</v>
      </c>
      <c r="L3114" s="28" t="n">
        <v>1</v>
      </c>
      <c r="M3114" s="28" t="s">
        <v>147</v>
      </c>
      <c r="N3114" s="28" t="s">
        <v>138</v>
      </c>
      <c r="O3114" s="29" t="n">
        <v>44660</v>
      </c>
      <c r="P3114" s="28" t="n">
        <f aca="false">ROUNDDOWN(($B3114-$O3114)/30,0)</f>
        <v>1</v>
      </c>
      <c r="Q3114" s="28" t="str">
        <f aca="false">TEXT($B3114,"yyyy-mm")</f>
        <v>2022-05</v>
      </c>
      <c r="R3114" s="28" t="n">
        <f aca="false">IF(AND($O3114&gt;=DATE(2025,1,1),$O3114&lt;=DATE(2025,4,30)),1,0)</f>
        <v>0</v>
      </c>
    </row>
    <row r="3115" customFormat="false" ht="15" hidden="false" customHeight="false" outlineLevel="0" collapsed="false">
      <c r="A3115" s="28" t="n">
        <v>340</v>
      </c>
      <c r="B3115" s="29" t="n">
        <v>45657</v>
      </c>
      <c r="C3115" s="28" t="n">
        <v>317600</v>
      </c>
      <c r="D3115" s="28" t="n">
        <v>0</v>
      </c>
      <c r="E3115" s="28" t="n">
        <v>0</v>
      </c>
      <c r="F3115" s="28" t="s">
        <v>345</v>
      </c>
      <c r="G3115" s="28" t="n">
        <v>0</v>
      </c>
      <c r="H3115" s="28" t="n">
        <v>0</v>
      </c>
      <c r="I3115" s="28" t="n">
        <v>0</v>
      </c>
      <c r="J3115" s="28" t="n">
        <v>348</v>
      </c>
      <c r="K3115" s="28" t="n">
        <v>13</v>
      </c>
      <c r="L3115" s="28" t="n">
        <v>1</v>
      </c>
      <c r="M3115" s="28" t="s">
        <v>147</v>
      </c>
      <c r="N3115" s="28" t="s">
        <v>138</v>
      </c>
      <c r="O3115" s="29" t="n">
        <v>45650</v>
      </c>
      <c r="P3115" s="28" t="n">
        <f aca="false">ROUNDDOWN(($B3115-$O3115)/30,0)</f>
        <v>0</v>
      </c>
      <c r="Q3115" s="28" t="str">
        <f aca="false">TEXT($B3115,"yyyy-mm")</f>
        <v>2024-12</v>
      </c>
      <c r="R3115" s="28" t="n">
        <f aca="false">IF(AND($O3115&gt;=DATE(2025,1,1),$O3115&lt;=DATE(2025,4,30)),1,0)</f>
        <v>0</v>
      </c>
    </row>
    <row r="3116" customFormat="false" ht="15" hidden="false" customHeight="false" outlineLevel="0" collapsed="false">
      <c r="A3116" s="28" t="n">
        <v>340</v>
      </c>
      <c r="B3116" s="29" t="n">
        <v>45688</v>
      </c>
      <c r="C3116" s="28" t="n">
        <v>312393.44</v>
      </c>
      <c r="D3116" s="28" t="n">
        <v>0</v>
      </c>
      <c r="E3116" s="28" t="n">
        <v>0</v>
      </c>
      <c r="F3116" s="28" t="s">
        <v>345</v>
      </c>
      <c r="G3116" s="28" t="n">
        <v>0</v>
      </c>
      <c r="H3116" s="28" t="n">
        <v>0</v>
      </c>
      <c r="I3116" s="28" t="n">
        <v>0</v>
      </c>
      <c r="J3116" s="28" t="n">
        <v>348</v>
      </c>
      <c r="K3116" s="28" t="n">
        <v>13</v>
      </c>
      <c r="L3116" s="28" t="n">
        <v>1</v>
      </c>
      <c r="M3116" s="28" t="s">
        <v>147</v>
      </c>
      <c r="N3116" s="28" t="s">
        <v>138</v>
      </c>
      <c r="O3116" s="29" t="n">
        <v>45650</v>
      </c>
      <c r="P3116" s="28" t="n">
        <f aca="false">ROUNDDOWN(($B3116-$O3116)/30,0)</f>
        <v>1</v>
      </c>
      <c r="Q3116" s="28" t="str">
        <f aca="false">TEXT($B3116,"yyyy-mm")</f>
        <v>2025-01</v>
      </c>
      <c r="R3116" s="28" t="n">
        <f aca="false">IF(AND($O3116&gt;=DATE(2025,1,1),$O3116&lt;=DATE(2025,4,30)),1,0)</f>
        <v>0</v>
      </c>
    </row>
    <row r="3117" customFormat="false" ht="15" hidden="false" customHeight="false" outlineLevel="0" collapsed="false">
      <c r="A3117" s="28" t="n">
        <v>340</v>
      </c>
      <c r="B3117" s="29" t="n">
        <v>45716</v>
      </c>
      <c r="C3117" s="28" t="n">
        <v>307186.88</v>
      </c>
      <c r="D3117" s="28" t="n">
        <v>0</v>
      </c>
      <c r="E3117" s="28" t="n">
        <v>0</v>
      </c>
      <c r="F3117" s="28" t="s">
        <v>345</v>
      </c>
      <c r="G3117" s="28" t="n">
        <v>0</v>
      </c>
      <c r="H3117" s="28" t="n">
        <v>0</v>
      </c>
      <c r="I3117" s="28" t="n">
        <v>0</v>
      </c>
      <c r="J3117" s="28" t="n">
        <v>348</v>
      </c>
      <c r="K3117" s="28" t="n">
        <v>13</v>
      </c>
      <c r="L3117" s="28" t="n">
        <v>1</v>
      </c>
      <c r="M3117" s="28" t="s">
        <v>147</v>
      </c>
      <c r="N3117" s="28" t="s">
        <v>138</v>
      </c>
      <c r="O3117" s="29" t="n">
        <v>45650</v>
      </c>
      <c r="P3117" s="28" t="n">
        <f aca="false">ROUNDDOWN(($B3117-$O3117)/30,0)</f>
        <v>2</v>
      </c>
      <c r="Q3117" s="28" t="str">
        <f aca="false">TEXT($B3117,"yyyy-mm")</f>
        <v>2025-02</v>
      </c>
      <c r="R3117" s="28" t="n">
        <f aca="false">IF(AND($O3117&gt;=DATE(2025,1,1),$O3117&lt;=DATE(2025,4,30)),1,0)</f>
        <v>0</v>
      </c>
    </row>
    <row r="3118" customFormat="false" ht="15" hidden="false" customHeight="false" outlineLevel="0" collapsed="false">
      <c r="A3118" s="28" t="n">
        <v>340</v>
      </c>
      <c r="B3118" s="29" t="n">
        <v>45747</v>
      </c>
      <c r="C3118" s="28" t="n">
        <v>301980.32</v>
      </c>
      <c r="D3118" s="28" t="n">
        <v>0</v>
      </c>
      <c r="E3118" s="28" t="n">
        <v>0</v>
      </c>
      <c r="F3118" s="28" t="s">
        <v>345</v>
      </c>
      <c r="G3118" s="28" t="n">
        <v>0</v>
      </c>
      <c r="H3118" s="28" t="n">
        <v>0</v>
      </c>
      <c r="I3118" s="28" t="n">
        <v>0</v>
      </c>
      <c r="J3118" s="28" t="n">
        <v>348</v>
      </c>
      <c r="K3118" s="28" t="n">
        <v>13</v>
      </c>
      <c r="L3118" s="28" t="n">
        <v>1</v>
      </c>
      <c r="M3118" s="28" t="s">
        <v>147</v>
      </c>
      <c r="N3118" s="28" t="s">
        <v>138</v>
      </c>
      <c r="O3118" s="29" t="n">
        <v>45650</v>
      </c>
      <c r="P3118" s="28" t="n">
        <f aca="false">ROUNDDOWN(($B3118-$O3118)/30,0)</f>
        <v>3</v>
      </c>
      <c r="Q3118" s="28" t="str">
        <f aca="false">TEXT($B3118,"yyyy-mm")</f>
        <v>2025-03</v>
      </c>
      <c r="R3118" s="28" t="n">
        <f aca="false">IF(AND($O3118&gt;=DATE(2025,1,1),$O3118&lt;=DATE(2025,4,30)),1,0)</f>
        <v>0</v>
      </c>
    </row>
    <row r="3119" customFormat="false" ht="15" hidden="false" customHeight="false" outlineLevel="0" collapsed="false">
      <c r="A3119" s="28" t="n">
        <v>340</v>
      </c>
      <c r="B3119" s="29" t="n">
        <v>45777</v>
      </c>
      <c r="C3119" s="28" t="n">
        <v>296773.76</v>
      </c>
      <c r="D3119" s="28" t="n">
        <v>0</v>
      </c>
      <c r="E3119" s="28" t="n">
        <v>0</v>
      </c>
      <c r="F3119" s="28" t="s">
        <v>345</v>
      </c>
      <c r="G3119" s="28" t="n">
        <v>0</v>
      </c>
      <c r="H3119" s="28" t="n">
        <v>0</v>
      </c>
      <c r="I3119" s="28" t="n">
        <v>0</v>
      </c>
      <c r="J3119" s="28" t="n">
        <v>348</v>
      </c>
      <c r="K3119" s="28" t="n">
        <v>13</v>
      </c>
      <c r="L3119" s="28" t="n">
        <v>1</v>
      </c>
      <c r="M3119" s="28" t="s">
        <v>147</v>
      </c>
      <c r="N3119" s="28" t="s">
        <v>138</v>
      </c>
      <c r="O3119" s="29" t="n">
        <v>45650</v>
      </c>
      <c r="P3119" s="28" t="n">
        <f aca="false">ROUNDDOWN(($B3119-$O3119)/30,0)</f>
        <v>4</v>
      </c>
      <c r="Q3119" s="28" t="str">
        <f aca="false">TEXT($B3119,"yyyy-mm")</f>
        <v>2025-04</v>
      </c>
      <c r="R3119" s="28" t="n">
        <f aca="false">IF(AND($O3119&gt;=DATE(2025,1,1),$O3119&lt;=DATE(2025,4,30)),1,0)</f>
        <v>0</v>
      </c>
    </row>
    <row r="3120" customFormat="false" ht="15" hidden="false" customHeight="false" outlineLevel="0" collapsed="false">
      <c r="A3120" s="28" t="n">
        <v>340</v>
      </c>
      <c r="B3120" s="29" t="n">
        <v>45808</v>
      </c>
      <c r="C3120" s="28" t="n">
        <v>291567.2</v>
      </c>
      <c r="D3120" s="28" t="n">
        <v>0</v>
      </c>
      <c r="E3120" s="28" t="n">
        <v>0</v>
      </c>
      <c r="F3120" s="28" t="s">
        <v>345</v>
      </c>
      <c r="G3120" s="28" t="n">
        <v>0</v>
      </c>
      <c r="H3120" s="28" t="n">
        <v>0</v>
      </c>
      <c r="I3120" s="28" t="n">
        <v>0</v>
      </c>
      <c r="J3120" s="28" t="n">
        <v>348</v>
      </c>
      <c r="K3120" s="28" t="n">
        <v>13</v>
      </c>
      <c r="L3120" s="28" t="n">
        <v>1</v>
      </c>
      <c r="M3120" s="28" t="s">
        <v>147</v>
      </c>
      <c r="N3120" s="28" t="s">
        <v>138</v>
      </c>
      <c r="O3120" s="29" t="n">
        <v>45650</v>
      </c>
      <c r="P3120" s="28" t="n">
        <f aca="false">ROUNDDOWN(($B3120-$O3120)/30,0)</f>
        <v>5</v>
      </c>
      <c r="Q3120" s="28" t="str">
        <f aca="false">TEXT($B3120,"yyyy-mm")</f>
        <v>2025-05</v>
      </c>
      <c r="R3120" s="28" t="n">
        <f aca="false">IF(AND($O3120&gt;=DATE(2025,1,1),$O3120&lt;=DATE(2025,4,30)),1,0)</f>
        <v>0</v>
      </c>
    </row>
    <row r="3121" customFormat="false" ht="15" hidden="false" customHeight="false" outlineLevel="0" collapsed="false">
      <c r="A3121" s="28" t="n">
        <v>340</v>
      </c>
      <c r="B3121" s="29" t="n">
        <v>45838</v>
      </c>
      <c r="C3121" s="28" t="n">
        <v>286360.64</v>
      </c>
      <c r="D3121" s="28" t="n">
        <v>0</v>
      </c>
      <c r="E3121" s="28" t="n">
        <v>0</v>
      </c>
      <c r="F3121" s="28" t="s">
        <v>345</v>
      </c>
      <c r="G3121" s="28" t="n">
        <v>0</v>
      </c>
      <c r="H3121" s="28" t="n">
        <v>0</v>
      </c>
      <c r="I3121" s="28" t="n">
        <v>0</v>
      </c>
      <c r="J3121" s="28" t="n">
        <v>348</v>
      </c>
      <c r="K3121" s="28" t="n">
        <v>13</v>
      </c>
      <c r="L3121" s="28" t="n">
        <v>1</v>
      </c>
      <c r="M3121" s="28" t="s">
        <v>147</v>
      </c>
      <c r="N3121" s="28" t="s">
        <v>138</v>
      </c>
      <c r="O3121" s="29" t="n">
        <v>45650</v>
      </c>
      <c r="P3121" s="28" t="n">
        <f aca="false">ROUNDDOWN(($B3121-$O3121)/30,0)</f>
        <v>6</v>
      </c>
      <c r="Q3121" s="28" t="str">
        <f aca="false">TEXT($B3121,"yyyy-mm")</f>
        <v>2025-06</v>
      </c>
      <c r="R3121" s="28" t="n">
        <f aca="false">IF(AND($O3121&gt;=DATE(2025,1,1),$O3121&lt;=DATE(2025,4,30)),1,0)</f>
        <v>0</v>
      </c>
    </row>
    <row r="3122" customFormat="false" ht="15" hidden="false" customHeight="false" outlineLevel="0" collapsed="false">
      <c r="A3122" s="28" t="n">
        <v>340</v>
      </c>
      <c r="B3122" s="29" t="n">
        <v>45869</v>
      </c>
      <c r="C3122" s="28" t="n">
        <v>281154.08</v>
      </c>
      <c r="D3122" s="28" t="n">
        <v>0</v>
      </c>
      <c r="E3122" s="28" t="n">
        <v>0</v>
      </c>
      <c r="F3122" s="28" t="s">
        <v>345</v>
      </c>
      <c r="G3122" s="28" t="n">
        <v>0</v>
      </c>
      <c r="H3122" s="28" t="n">
        <v>0</v>
      </c>
      <c r="I3122" s="28" t="n">
        <v>0</v>
      </c>
      <c r="J3122" s="28" t="n">
        <v>348</v>
      </c>
      <c r="K3122" s="28" t="n">
        <v>13</v>
      </c>
      <c r="L3122" s="28" t="n">
        <v>1</v>
      </c>
      <c r="M3122" s="28" t="s">
        <v>147</v>
      </c>
      <c r="N3122" s="28" t="s">
        <v>138</v>
      </c>
      <c r="O3122" s="29" t="n">
        <v>45650</v>
      </c>
      <c r="P3122" s="28" t="n">
        <f aca="false">ROUNDDOWN(($B3122-$O3122)/30,0)</f>
        <v>7</v>
      </c>
      <c r="Q3122" s="28" t="str">
        <f aca="false">TEXT($B3122,"yyyy-mm")</f>
        <v>2025-07</v>
      </c>
      <c r="R3122" s="28" t="n">
        <f aca="false">IF(AND($O3122&gt;=DATE(2025,1,1),$O3122&lt;=DATE(2025,4,30)),1,0)</f>
        <v>0</v>
      </c>
    </row>
    <row r="3123" customFormat="false" ht="15" hidden="false" customHeight="false" outlineLevel="0" collapsed="false">
      <c r="A3123" s="28" t="n">
        <v>340</v>
      </c>
      <c r="B3123" s="29" t="n">
        <v>45900</v>
      </c>
      <c r="C3123" s="28" t="n">
        <v>275947.52</v>
      </c>
      <c r="D3123" s="28" t="n">
        <v>0</v>
      </c>
      <c r="E3123" s="28" t="n">
        <v>0</v>
      </c>
      <c r="F3123" s="28" t="s">
        <v>345</v>
      </c>
      <c r="G3123" s="28" t="n">
        <v>0</v>
      </c>
      <c r="H3123" s="28" t="n">
        <v>0</v>
      </c>
      <c r="I3123" s="28" t="n">
        <v>0</v>
      </c>
      <c r="J3123" s="28" t="n">
        <v>348</v>
      </c>
      <c r="K3123" s="28" t="n">
        <v>13</v>
      </c>
      <c r="L3123" s="28" t="n">
        <v>1</v>
      </c>
      <c r="M3123" s="28" t="s">
        <v>147</v>
      </c>
      <c r="N3123" s="28" t="s">
        <v>138</v>
      </c>
      <c r="O3123" s="29" t="n">
        <v>45650</v>
      </c>
      <c r="P3123" s="28" t="n">
        <f aca="false">ROUNDDOWN(($B3123-$O3123)/30,0)</f>
        <v>8</v>
      </c>
      <c r="Q3123" s="28" t="str">
        <f aca="false">TEXT($B3123,"yyyy-mm")</f>
        <v>2025-08</v>
      </c>
      <c r="R3123" s="28" t="n">
        <f aca="false">IF(AND($O3123&gt;=DATE(2025,1,1),$O3123&lt;=DATE(2025,4,30)),1,0)</f>
        <v>0</v>
      </c>
    </row>
    <row r="3124" customFormat="false" ht="15" hidden="false" customHeight="false" outlineLevel="0" collapsed="false">
      <c r="A3124" s="28" t="n">
        <v>340</v>
      </c>
      <c r="B3124" s="29" t="n">
        <v>45930</v>
      </c>
      <c r="C3124" s="28" t="n">
        <v>270740.96</v>
      </c>
      <c r="D3124" s="28" t="n">
        <v>0</v>
      </c>
      <c r="E3124" s="28" t="n">
        <v>0</v>
      </c>
      <c r="F3124" s="28" t="s">
        <v>345</v>
      </c>
      <c r="G3124" s="28" t="n">
        <v>0</v>
      </c>
      <c r="H3124" s="28" t="n">
        <v>0</v>
      </c>
      <c r="I3124" s="28" t="n">
        <v>0</v>
      </c>
      <c r="J3124" s="28" t="n">
        <v>348</v>
      </c>
      <c r="K3124" s="28" t="n">
        <v>13</v>
      </c>
      <c r="L3124" s="28" t="n">
        <v>1</v>
      </c>
      <c r="M3124" s="28" t="s">
        <v>147</v>
      </c>
      <c r="N3124" s="28" t="s">
        <v>138</v>
      </c>
      <c r="O3124" s="29" t="n">
        <v>45650</v>
      </c>
      <c r="P3124" s="28" t="n">
        <f aca="false">ROUNDDOWN(($B3124-$O3124)/30,0)</f>
        <v>9</v>
      </c>
      <c r="Q3124" s="28" t="str">
        <f aca="false">TEXT($B3124,"yyyy-mm")</f>
        <v>2025-09</v>
      </c>
      <c r="R3124" s="28" t="n">
        <f aca="false">IF(AND($O3124&gt;=DATE(2025,1,1),$O3124&lt;=DATE(2025,4,30)),1,0)</f>
        <v>0</v>
      </c>
    </row>
    <row r="3125" customFormat="false" ht="15" hidden="false" customHeight="false" outlineLevel="0" collapsed="false">
      <c r="A3125" s="28" t="n">
        <v>340</v>
      </c>
      <c r="B3125" s="29" t="n">
        <v>45961</v>
      </c>
      <c r="C3125" s="28" t="n">
        <v>265534.4</v>
      </c>
      <c r="D3125" s="28" t="n">
        <v>0</v>
      </c>
      <c r="E3125" s="28" t="n">
        <v>0</v>
      </c>
      <c r="F3125" s="28" t="s">
        <v>345</v>
      </c>
      <c r="G3125" s="28" t="n">
        <v>0</v>
      </c>
      <c r="H3125" s="28" t="n">
        <v>0</v>
      </c>
      <c r="I3125" s="28" t="n">
        <v>0</v>
      </c>
      <c r="J3125" s="28" t="n">
        <v>348</v>
      </c>
      <c r="K3125" s="28" t="n">
        <v>13</v>
      </c>
      <c r="L3125" s="28" t="n">
        <v>1</v>
      </c>
      <c r="M3125" s="28" t="s">
        <v>147</v>
      </c>
      <c r="N3125" s="28" t="s">
        <v>138</v>
      </c>
      <c r="O3125" s="29" t="n">
        <v>45650</v>
      </c>
      <c r="P3125" s="28" t="n">
        <f aca="false">ROUNDDOWN(($B3125-$O3125)/30,0)</f>
        <v>10</v>
      </c>
      <c r="Q3125" s="28" t="str">
        <f aca="false">TEXT($B3125,"yyyy-mm")</f>
        <v>2025-10</v>
      </c>
      <c r="R3125" s="28" t="n">
        <f aca="false">IF(AND($O3125&gt;=DATE(2025,1,1),$O3125&lt;=DATE(2025,4,30)),1,0)</f>
        <v>0</v>
      </c>
    </row>
    <row r="3126" customFormat="false" ht="15" hidden="false" customHeight="false" outlineLevel="0" collapsed="false">
      <c r="A3126" s="28" t="n">
        <v>340</v>
      </c>
      <c r="B3126" s="29" t="n">
        <v>45991</v>
      </c>
      <c r="C3126" s="28" t="n">
        <v>260327.84</v>
      </c>
      <c r="D3126" s="28" t="n">
        <v>0</v>
      </c>
      <c r="E3126" s="28" t="n">
        <v>0</v>
      </c>
      <c r="F3126" s="28" t="s">
        <v>345</v>
      </c>
      <c r="G3126" s="28" t="n">
        <v>0</v>
      </c>
      <c r="H3126" s="28" t="n">
        <v>0</v>
      </c>
      <c r="I3126" s="28" t="n">
        <v>0</v>
      </c>
      <c r="J3126" s="28" t="n">
        <v>348</v>
      </c>
      <c r="K3126" s="28" t="n">
        <v>13</v>
      </c>
      <c r="L3126" s="28" t="n">
        <v>1</v>
      </c>
      <c r="M3126" s="28" t="s">
        <v>147</v>
      </c>
      <c r="N3126" s="28" t="s">
        <v>138</v>
      </c>
      <c r="O3126" s="29" t="n">
        <v>45650</v>
      </c>
      <c r="P3126" s="28" t="n">
        <f aca="false">ROUNDDOWN(($B3126-$O3126)/30,0)</f>
        <v>11</v>
      </c>
      <c r="Q3126" s="28" t="str">
        <f aca="false">TEXT($B3126,"yyyy-mm")</f>
        <v>2025-11</v>
      </c>
      <c r="R3126" s="28" t="n">
        <f aca="false">IF(AND($O3126&gt;=DATE(2025,1,1),$O3126&lt;=DATE(2025,4,30)),1,0)</f>
        <v>0</v>
      </c>
    </row>
    <row r="3127" customFormat="false" ht="15" hidden="false" customHeight="false" outlineLevel="0" collapsed="false">
      <c r="A3127" s="28" t="n">
        <v>340</v>
      </c>
      <c r="B3127" s="29" t="n">
        <v>46022</v>
      </c>
      <c r="C3127" s="28" t="n">
        <v>255121.28</v>
      </c>
      <c r="D3127" s="28" t="n">
        <v>0</v>
      </c>
      <c r="E3127" s="28" t="n">
        <v>0</v>
      </c>
      <c r="F3127" s="28" t="s">
        <v>345</v>
      </c>
      <c r="G3127" s="28" t="n">
        <v>0</v>
      </c>
      <c r="H3127" s="28" t="n">
        <v>0</v>
      </c>
      <c r="I3127" s="28" t="n">
        <v>0</v>
      </c>
      <c r="J3127" s="28" t="n">
        <v>348</v>
      </c>
      <c r="K3127" s="28" t="n">
        <v>13</v>
      </c>
      <c r="L3127" s="28" t="n">
        <v>1</v>
      </c>
      <c r="M3127" s="28" t="s">
        <v>147</v>
      </c>
      <c r="N3127" s="28" t="s">
        <v>138</v>
      </c>
      <c r="O3127" s="29" t="n">
        <v>45650</v>
      </c>
      <c r="P3127" s="28" t="n">
        <f aca="false">ROUNDDOWN(($B3127-$O3127)/30,0)</f>
        <v>12</v>
      </c>
      <c r="Q3127" s="28" t="str">
        <f aca="false">TEXT($B3127,"yyyy-mm")</f>
        <v>2025-12</v>
      </c>
      <c r="R3127" s="28" t="n">
        <f aca="false">IF(AND($O3127&gt;=DATE(2025,1,1),$O3127&lt;=DATE(2025,4,30)),1,0)</f>
        <v>0</v>
      </c>
    </row>
    <row r="3128" customFormat="false" ht="15" hidden="false" customHeight="false" outlineLevel="0" collapsed="false">
      <c r="A3128" s="28" t="n">
        <v>340</v>
      </c>
      <c r="B3128" s="29" t="n">
        <v>46053</v>
      </c>
      <c r="C3128" s="28" t="n">
        <v>249914.72</v>
      </c>
      <c r="D3128" s="28" t="n">
        <v>0</v>
      </c>
      <c r="E3128" s="28" t="n">
        <v>0</v>
      </c>
      <c r="F3128" s="28" t="s">
        <v>345</v>
      </c>
      <c r="G3128" s="28" t="n">
        <v>0</v>
      </c>
      <c r="H3128" s="28" t="n">
        <v>0</v>
      </c>
      <c r="I3128" s="28" t="n">
        <v>0</v>
      </c>
      <c r="J3128" s="28" t="n">
        <v>348</v>
      </c>
      <c r="K3128" s="28" t="n">
        <v>13</v>
      </c>
      <c r="L3128" s="28" t="n">
        <v>1</v>
      </c>
      <c r="M3128" s="28" t="s">
        <v>147</v>
      </c>
      <c r="N3128" s="28" t="s">
        <v>138</v>
      </c>
      <c r="O3128" s="29" t="n">
        <v>45650</v>
      </c>
      <c r="P3128" s="28" t="n">
        <f aca="false">ROUNDDOWN(($B3128-$O3128)/30,0)</f>
        <v>13</v>
      </c>
      <c r="Q3128" s="28" t="str">
        <f aca="false">TEXT($B3128,"yyyy-mm")</f>
        <v>2026-01</v>
      </c>
      <c r="R3128" s="28" t="n">
        <f aca="false">IF(AND($O3128&gt;=DATE(2025,1,1),$O3128&lt;=DATE(2025,4,30)),1,0)</f>
        <v>0</v>
      </c>
    </row>
    <row r="3129" customFormat="false" ht="15" hidden="false" customHeight="false" outlineLevel="0" collapsed="false">
      <c r="A3129" s="28" t="n">
        <v>340</v>
      </c>
      <c r="B3129" s="29" t="n">
        <v>46081</v>
      </c>
      <c r="C3129" s="28" t="n">
        <v>244708.16</v>
      </c>
      <c r="D3129" s="28" t="n">
        <v>0</v>
      </c>
      <c r="E3129" s="28" t="n">
        <v>0</v>
      </c>
      <c r="F3129" s="28" t="s">
        <v>345</v>
      </c>
      <c r="G3129" s="28" t="n">
        <v>0</v>
      </c>
      <c r="H3129" s="28" t="n">
        <v>0</v>
      </c>
      <c r="I3129" s="28" t="n">
        <v>0</v>
      </c>
      <c r="J3129" s="28" t="n">
        <v>348</v>
      </c>
      <c r="K3129" s="28" t="n">
        <v>13</v>
      </c>
      <c r="L3129" s="28" t="n">
        <v>1</v>
      </c>
      <c r="M3129" s="28" t="s">
        <v>147</v>
      </c>
      <c r="N3129" s="28" t="s">
        <v>138</v>
      </c>
      <c r="O3129" s="29" t="n">
        <v>45650</v>
      </c>
      <c r="P3129" s="28" t="n">
        <f aca="false">ROUNDDOWN(($B3129-$O3129)/30,0)</f>
        <v>14</v>
      </c>
      <c r="Q3129" s="28" t="str">
        <f aca="false">TEXT($B3129,"yyyy-mm")</f>
        <v>2026-02</v>
      </c>
      <c r="R3129" s="28" t="n">
        <f aca="false">IF(AND($O3129&gt;=DATE(2025,1,1),$O3129&lt;=DATE(2025,4,30)),1,0)</f>
        <v>0</v>
      </c>
    </row>
    <row r="3130" customFormat="false" ht="15" hidden="false" customHeight="false" outlineLevel="0" collapsed="false">
      <c r="A3130" s="28" t="n">
        <v>340</v>
      </c>
      <c r="B3130" s="29" t="n">
        <v>46112</v>
      </c>
      <c r="C3130" s="28" t="n">
        <v>239501.6</v>
      </c>
      <c r="D3130" s="28" t="n">
        <v>0</v>
      </c>
      <c r="E3130" s="28" t="n">
        <v>0</v>
      </c>
      <c r="F3130" s="28" t="s">
        <v>345</v>
      </c>
      <c r="G3130" s="28" t="n">
        <v>0</v>
      </c>
      <c r="H3130" s="28" t="n">
        <v>0</v>
      </c>
      <c r="I3130" s="28" t="n">
        <v>0</v>
      </c>
      <c r="J3130" s="28" t="n">
        <v>348</v>
      </c>
      <c r="K3130" s="28" t="n">
        <v>13</v>
      </c>
      <c r="L3130" s="28" t="n">
        <v>1</v>
      </c>
      <c r="M3130" s="28" t="s">
        <v>147</v>
      </c>
      <c r="N3130" s="28" t="s">
        <v>138</v>
      </c>
      <c r="O3130" s="29" t="n">
        <v>45650</v>
      </c>
      <c r="P3130" s="28" t="n">
        <f aca="false">ROUNDDOWN(($B3130-$O3130)/30,0)</f>
        <v>15</v>
      </c>
      <c r="Q3130" s="28" t="str">
        <f aca="false">TEXT($B3130,"yyyy-mm")</f>
        <v>2026-03</v>
      </c>
      <c r="R3130" s="28" t="n">
        <f aca="false">IF(AND($O3130&gt;=DATE(2025,1,1),$O3130&lt;=DATE(2025,4,30)),1,0)</f>
        <v>0</v>
      </c>
    </row>
    <row r="3131" customFormat="false" ht="15" hidden="false" customHeight="false" outlineLevel="0" collapsed="false">
      <c r="A3131" s="28" t="n">
        <v>340</v>
      </c>
      <c r="B3131" s="29" t="n">
        <v>46142</v>
      </c>
      <c r="C3131" s="28" t="n">
        <v>234295.04</v>
      </c>
      <c r="D3131" s="28" t="n">
        <v>0</v>
      </c>
      <c r="E3131" s="28" t="n">
        <v>0</v>
      </c>
      <c r="F3131" s="28" t="s">
        <v>345</v>
      </c>
      <c r="G3131" s="28" t="n">
        <v>0</v>
      </c>
      <c r="H3131" s="28" t="n">
        <v>0</v>
      </c>
      <c r="I3131" s="28" t="n">
        <v>0</v>
      </c>
      <c r="J3131" s="28" t="n">
        <v>348</v>
      </c>
      <c r="K3131" s="28" t="n">
        <v>13</v>
      </c>
      <c r="L3131" s="28" t="n">
        <v>1</v>
      </c>
      <c r="M3131" s="28" t="s">
        <v>147</v>
      </c>
      <c r="N3131" s="28" t="s">
        <v>138</v>
      </c>
      <c r="O3131" s="29" t="n">
        <v>45650</v>
      </c>
      <c r="P3131" s="28" t="n">
        <f aca="false">ROUNDDOWN(($B3131-$O3131)/30,0)</f>
        <v>16</v>
      </c>
      <c r="Q3131" s="28" t="str">
        <f aca="false">TEXT($B3131,"yyyy-mm")</f>
        <v>2026-04</v>
      </c>
      <c r="R3131" s="28" t="n">
        <f aca="false">IF(AND($O3131&gt;=DATE(2025,1,1),$O3131&lt;=DATE(2025,4,30)),1,0)</f>
        <v>0</v>
      </c>
    </row>
    <row r="3132" customFormat="false" ht="15" hidden="false" customHeight="false" outlineLevel="0" collapsed="false">
      <c r="A3132" s="28" t="n">
        <v>340</v>
      </c>
      <c r="B3132" s="29" t="n">
        <v>46173</v>
      </c>
      <c r="C3132" s="28" t="n">
        <v>229088.48</v>
      </c>
      <c r="D3132" s="28" t="n">
        <v>0</v>
      </c>
      <c r="E3132" s="28" t="n">
        <v>0</v>
      </c>
      <c r="F3132" s="28" t="s">
        <v>345</v>
      </c>
      <c r="G3132" s="28" t="n">
        <v>0</v>
      </c>
      <c r="H3132" s="28" t="n">
        <v>0</v>
      </c>
      <c r="I3132" s="28" t="n">
        <v>0</v>
      </c>
      <c r="J3132" s="28" t="n">
        <v>348</v>
      </c>
      <c r="K3132" s="28" t="n">
        <v>13</v>
      </c>
      <c r="L3132" s="28" t="n">
        <v>1</v>
      </c>
      <c r="M3132" s="28" t="s">
        <v>147</v>
      </c>
      <c r="N3132" s="28" t="s">
        <v>138</v>
      </c>
      <c r="O3132" s="29" t="n">
        <v>45650</v>
      </c>
      <c r="P3132" s="28" t="n">
        <f aca="false">ROUNDDOWN(($B3132-$O3132)/30,0)</f>
        <v>17</v>
      </c>
      <c r="Q3132" s="28" t="str">
        <f aca="false">TEXT($B3132,"yyyy-mm")</f>
        <v>2026-05</v>
      </c>
      <c r="R3132" s="28" t="n">
        <f aca="false">IF(AND($O3132&gt;=DATE(2025,1,1),$O3132&lt;=DATE(2025,4,30)),1,0)</f>
        <v>0</v>
      </c>
    </row>
    <row r="3133" customFormat="false" ht="15" hidden="false" customHeight="false" outlineLevel="0" collapsed="false">
      <c r="A3133" s="28" t="n">
        <v>340</v>
      </c>
      <c r="B3133" s="29" t="n">
        <v>46203</v>
      </c>
      <c r="C3133" s="28" t="n">
        <v>223881.92</v>
      </c>
      <c r="D3133" s="28" t="n">
        <v>0</v>
      </c>
      <c r="E3133" s="28" t="n">
        <v>0</v>
      </c>
      <c r="F3133" s="28" t="s">
        <v>345</v>
      </c>
      <c r="G3133" s="28" t="n">
        <v>0</v>
      </c>
      <c r="H3133" s="28" t="n">
        <v>0</v>
      </c>
      <c r="I3133" s="28" t="n">
        <v>0</v>
      </c>
      <c r="J3133" s="28" t="n">
        <v>348</v>
      </c>
      <c r="K3133" s="28" t="n">
        <v>13</v>
      </c>
      <c r="L3133" s="28" t="n">
        <v>1</v>
      </c>
      <c r="M3133" s="28" t="s">
        <v>147</v>
      </c>
      <c r="N3133" s="28" t="s">
        <v>138</v>
      </c>
      <c r="O3133" s="29" t="n">
        <v>45650</v>
      </c>
      <c r="P3133" s="28" t="n">
        <f aca="false">ROUNDDOWN(($B3133-$O3133)/30,0)</f>
        <v>18</v>
      </c>
      <c r="Q3133" s="28" t="str">
        <f aca="false">TEXT($B3133,"yyyy-mm")</f>
        <v>2026-06</v>
      </c>
      <c r="R3133" s="28" t="n">
        <f aca="false">IF(AND($O3133&gt;=DATE(2025,1,1),$O3133&lt;=DATE(2025,4,30)),1,0)</f>
        <v>0</v>
      </c>
    </row>
    <row r="3134" customFormat="false" ht="15" hidden="false" customHeight="false" outlineLevel="0" collapsed="false">
      <c r="A3134" s="28" t="n">
        <v>340</v>
      </c>
      <c r="B3134" s="29" t="n">
        <v>46234</v>
      </c>
      <c r="C3134" s="28" t="n">
        <v>218675.36</v>
      </c>
      <c r="D3134" s="28" t="n">
        <v>0</v>
      </c>
      <c r="E3134" s="28" t="n">
        <v>0</v>
      </c>
      <c r="F3134" s="28" t="s">
        <v>345</v>
      </c>
      <c r="G3134" s="28" t="n">
        <v>0</v>
      </c>
      <c r="H3134" s="28" t="n">
        <v>0</v>
      </c>
      <c r="I3134" s="28" t="n">
        <v>0</v>
      </c>
      <c r="J3134" s="28" t="n">
        <v>348</v>
      </c>
      <c r="K3134" s="28" t="n">
        <v>13</v>
      </c>
      <c r="L3134" s="28" t="n">
        <v>1</v>
      </c>
      <c r="M3134" s="28" t="s">
        <v>147</v>
      </c>
      <c r="N3134" s="28" t="s">
        <v>138</v>
      </c>
      <c r="O3134" s="29" t="n">
        <v>45650</v>
      </c>
      <c r="P3134" s="28" t="n">
        <f aca="false">ROUNDDOWN(($B3134-$O3134)/30,0)</f>
        <v>19</v>
      </c>
      <c r="Q3134" s="28" t="str">
        <f aca="false">TEXT($B3134,"yyyy-mm")</f>
        <v>2026-07</v>
      </c>
      <c r="R3134" s="28" t="n">
        <f aca="false">IF(AND($O3134&gt;=DATE(2025,1,1),$O3134&lt;=DATE(2025,4,30)),1,0)</f>
        <v>0</v>
      </c>
    </row>
    <row r="3135" customFormat="false" ht="15" hidden="false" customHeight="false" outlineLevel="0" collapsed="false">
      <c r="A3135" s="28" t="n">
        <v>340</v>
      </c>
      <c r="B3135" s="29" t="n">
        <v>46265</v>
      </c>
      <c r="C3135" s="28" t="n">
        <v>213468.8</v>
      </c>
      <c r="D3135" s="28" t="n">
        <v>0</v>
      </c>
      <c r="E3135" s="28" t="n">
        <v>0</v>
      </c>
      <c r="F3135" s="28" t="s">
        <v>345</v>
      </c>
      <c r="G3135" s="28" t="n">
        <v>0</v>
      </c>
      <c r="H3135" s="28" t="n">
        <v>0</v>
      </c>
      <c r="I3135" s="28" t="n">
        <v>0</v>
      </c>
      <c r="J3135" s="28" t="n">
        <v>348</v>
      </c>
      <c r="K3135" s="28" t="n">
        <v>13</v>
      </c>
      <c r="L3135" s="28" t="n">
        <v>1</v>
      </c>
      <c r="M3135" s="28" t="s">
        <v>147</v>
      </c>
      <c r="N3135" s="28" t="s">
        <v>138</v>
      </c>
      <c r="O3135" s="29" t="n">
        <v>45650</v>
      </c>
      <c r="P3135" s="28" t="n">
        <f aca="false">ROUNDDOWN(($B3135-$O3135)/30,0)</f>
        <v>20</v>
      </c>
      <c r="Q3135" s="28" t="str">
        <f aca="false">TEXT($B3135,"yyyy-mm")</f>
        <v>2026-08</v>
      </c>
      <c r="R3135" s="28" t="n">
        <f aca="false">IF(AND($O3135&gt;=DATE(2025,1,1),$O3135&lt;=DATE(2025,4,30)),1,0)</f>
        <v>0</v>
      </c>
    </row>
    <row r="3136" customFormat="false" ht="15" hidden="false" customHeight="false" outlineLevel="0" collapsed="false">
      <c r="A3136" s="28" t="n">
        <v>341</v>
      </c>
      <c r="B3136" s="29" t="n">
        <v>45230</v>
      </c>
      <c r="C3136" s="28" t="n">
        <v>39900</v>
      </c>
      <c r="D3136" s="28" t="n">
        <v>0</v>
      </c>
      <c r="E3136" s="28" t="n">
        <v>0</v>
      </c>
      <c r="F3136" s="28" t="s">
        <v>345</v>
      </c>
      <c r="G3136" s="28" t="n">
        <v>0</v>
      </c>
      <c r="H3136" s="28" t="n">
        <v>0</v>
      </c>
      <c r="I3136" s="28" t="n">
        <v>0</v>
      </c>
      <c r="J3136" s="28" t="n">
        <v>157</v>
      </c>
      <c r="K3136" s="28" t="n">
        <v>5</v>
      </c>
      <c r="L3136" s="28" t="n">
        <v>2</v>
      </c>
      <c r="M3136" s="28" t="s">
        <v>146</v>
      </c>
      <c r="N3136" s="28" t="s">
        <v>138</v>
      </c>
      <c r="O3136" s="29" t="n">
        <v>45202</v>
      </c>
      <c r="P3136" s="28" t="n">
        <f aca="false">ROUNDDOWN(($B3136-$O3136)/30,0)</f>
        <v>0</v>
      </c>
      <c r="Q3136" s="28" t="str">
        <f aca="false">TEXT($B3136,"yyyy-mm")</f>
        <v>2023-10</v>
      </c>
      <c r="R3136" s="28" t="n">
        <f aca="false">IF(AND($O3136&gt;=DATE(2025,1,1),$O3136&lt;=DATE(2025,4,30)),1,0)</f>
        <v>0</v>
      </c>
    </row>
    <row r="3137" customFormat="false" ht="15" hidden="false" customHeight="false" outlineLevel="0" collapsed="false">
      <c r="A3137" s="28" t="n">
        <v>341</v>
      </c>
      <c r="B3137" s="29" t="n">
        <v>45260</v>
      </c>
      <c r="C3137" s="28" t="n">
        <v>26600</v>
      </c>
      <c r="D3137" s="28" t="n">
        <v>0</v>
      </c>
      <c r="E3137" s="28" t="n">
        <v>0</v>
      </c>
      <c r="F3137" s="28" t="s">
        <v>345</v>
      </c>
      <c r="G3137" s="28" t="n">
        <v>0</v>
      </c>
      <c r="H3137" s="28" t="n">
        <v>0</v>
      </c>
      <c r="I3137" s="28" t="n">
        <v>0</v>
      </c>
      <c r="J3137" s="28" t="n">
        <v>157</v>
      </c>
      <c r="K3137" s="28" t="n">
        <v>5</v>
      </c>
      <c r="L3137" s="28" t="n">
        <v>2</v>
      </c>
      <c r="M3137" s="28" t="s">
        <v>146</v>
      </c>
      <c r="N3137" s="28" t="s">
        <v>138</v>
      </c>
      <c r="O3137" s="29" t="n">
        <v>45202</v>
      </c>
      <c r="P3137" s="28" t="n">
        <f aca="false">ROUNDDOWN(($B3137-$O3137)/30,0)</f>
        <v>1</v>
      </c>
      <c r="Q3137" s="28" t="str">
        <f aca="false">TEXT($B3137,"yyyy-mm")</f>
        <v>2023-11</v>
      </c>
      <c r="R3137" s="28" t="n">
        <f aca="false">IF(AND($O3137&gt;=DATE(2025,1,1),$O3137&lt;=DATE(2025,4,30)),1,0)</f>
        <v>0</v>
      </c>
    </row>
    <row r="3138" customFormat="false" ht="15" hidden="false" customHeight="false" outlineLevel="0" collapsed="false">
      <c r="A3138" s="28" t="n">
        <v>341</v>
      </c>
      <c r="B3138" s="29" t="n">
        <v>45291</v>
      </c>
      <c r="C3138" s="28" t="n">
        <v>13300</v>
      </c>
      <c r="D3138" s="28" t="n">
        <v>0</v>
      </c>
      <c r="E3138" s="28" t="n">
        <v>0</v>
      </c>
      <c r="F3138" s="28" t="s">
        <v>345</v>
      </c>
      <c r="G3138" s="28" t="n">
        <v>0</v>
      </c>
      <c r="H3138" s="28" t="n">
        <v>0</v>
      </c>
      <c r="I3138" s="28" t="n">
        <v>0</v>
      </c>
      <c r="J3138" s="28" t="n">
        <v>157</v>
      </c>
      <c r="K3138" s="28" t="n">
        <v>5</v>
      </c>
      <c r="L3138" s="28" t="n">
        <v>2</v>
      </c>
      <c r="M3138" s="28" t="s">
        <v>146</v>
      </c>
      <c r="N3138" s="28" t="s">
        <v>138</v>
      </c>
      <c r="O3138" s="29" t="n">
        <v>45202</v>
      </c>
      <c r="P3138" s="28" t="n">
        <f aca="false">ROUNDDOWN(($B3138-$O3138)/30,0)</f>
        <v>2</v>
      </c>
      <c r="Q3138" s="28" t="str">
        <f aca="false">TEXT($B3138,"yyyy-mm")</f>
        <v>2023-12</v>
      </c>
      <c r="R3138" s="28" t="n">
        <f aca="false">IF(AND($O3138&gt;=DATE(2025,1,1),$O3138&lt;=DATE(2025,4,30)),1,0)</f>
        <v>0</v>
      </c>
    </row>
    <row r="3139" customFormat="false" ht="15" hidden="false" customHeight="false" outlineLevel="0" collapsed="false">
      <c r="A3139" s="28" t="n">
        <v>341</v>
      </c>
      <c r="B3139" s="29" t="n">
        <v>45322</v>
      </c>
      <c r="C3139" s="28" t="n">
        <v>0</v>
      </c>
      <c r="D3139" s="28" t="n">
        <v>0</v>
      </c>
      <c r="E3139" s="28" t="n">
        <v>0</v>
      </c>
      <c r="F3139" s="28" t="s">
        <v>345</v>
      </c>
      <c r="G3139" s="28" t="n">
        <v>0</v>
      </c>
      <c r="H3139" s="28" t="n">
        <v>0</v>
      </c>
      <c r="I3139" s="28" t="n">
        <v>0</v>
      </c>
      <c r="J3139" s="28" t="n">
        <v>157</v>
      </c>
      <c r="K3139" s="28" t="n">
        <v>5</v>
      </c>
      <c r="L3139" s="28" t="n">
        <v>2</v>
      </c>
      <c r="M3139" s="28" t="s">
        <v>146</v>
      </c>
      <c r="N3139" s="28" t="s">
        <v>138</v>
      </c>
      <c r="O3139" s="29" t="n">
        <v>45202</v>
      </c>
      <c r="P3139" s="28" t="n">
        <f aca="false">ROUNDDOWN(($B3139-$O3139)/30,0)</f>
        <v>4</v>
      </c>
      <c r="Q3139" s="28" t="str">
        <f aca="false">TEXT($B3139,"yyyy-mm")</f>
        <v>2024-01</v>
      </c>
      <c r="R3139" s="28" t="n">
        <f aca="false">IF(AND($O3139&gt;=DATE(2025,1,1),$O3139&lt;=DATE(2025,4,30)),1,0)</f>
        <v>0</v>
      </c>
    </row>
    <row r="3140" customFormat="false" ht="15" hidden="false" customHeight="false" outlineLevel="0" collapsed="false">
      <c r="A3140" s="28" t="n">
        <v>342</v>
      </c>
      <c r="B3140" s="29" t="n">
        <v>45596</v>
      </c>
      <c r="C3140" s="28" t="n">
        <v>483000</v>
      </c>
      <c r="D3140" s="28" t="n">
        <v>0</v>
      </c>
      <c r="E3140" s="28" t="n">
        <v>0</v>
      </c>
      <c r="F3140" s="28" t="s">
        <v>345</v>
      </c>
      <c r="G3140" s="28" t="n">
        <v>0</v>
      </c>
      <c r="H3140" s="28" t="n">
        <v>0</v>
      </c>
      <c r="I3140" s="28" t="n">
        <v>0</v>
      </c>
      <c r="J3140" s="28" t="n">
        <v>147</v>
      </c>
      <c r="K3140" s="28" t="n">
        <v>7</v>
      </c>
      <c r="L3140" s="28" t="n">
        <v>2</v>
      </c>
      <c r="M3140" s="28" t="s">
        <v>146</v>
      </c>
      <c r="N3140" s="28" t="s">
        <v>138</v>
      </c>
      <c r="O3140" s="29" t="n">
        <v>45571</v>
      </c>
      <c r="P3140" s="28" t="n">
        <f aca="false">ROUNDDOWN(($B3140-$O3140)/30,0)</f>
        <v>0</v>
      </c>
      <c r="Q3140" s="28" t="str">
        <f aca="false">TEXT($B3140,"yyyy-mm")</f>
        <v>2024-10</v>
      </c>
      <c r="R3140" s="28" t="n">
        <f aca="false">IF(AND($O3140&gt;=DATE(2025,1,1),$O3140&lt;=DATE(2025,4,30)),1,0)</f>
        <v>0</v>
      </c>
    </row>
    <row r="3141" customFormat="false" ht="15" hidden="false" customHeight="false" outlineLevel="0" collapsed="false">
      <c r="A3141" s="28" t="n">
        <v>342</v>
      </c>
      <c r="B3141" s="29" t="n">
        <v>45626</v>
      </c>
      <c r="C3141" s="28" t="n">
        <v>469200</v>
      </c>
      <c r="D3141" s="28" t="n">
        <v>0</v>
      </c>
      <c r="E3141" s="28" t="n">
        <v>0</v>
      </c>
      <c r="F3141" s="28" t="s">
        <v>345</v>
      </c>
      <c r="G3141" s="28" t="n">
        <v>0</v>
      </c>
      <c r="H3141" s="28" t="n">
        <v>0</v>
      </c>
      <c r="I3141" s="28" t="n">
        <v>0</v>
      </c>
      <c r="J3141" s="28" t="n">
        <v>147</v>
      </c>
      <c r="K3141" s="28" t="n">
        <v>7</v>
      </c>
      <c r="L3141" s="28" t="n">
        <v>2</v>
      </c>
      <c r="M3141" s="28" t="s">
        <v>146</v>
      </c>
      <c r="N3141" s="28" t="s">
        <v>138</v>
      </c>
      <c r="O3141" s="29" t="n">
        <v>45571</v>
      </c>
      <c r="P3141" s="28" t="n">
        <f aca="false">ROUNDDOWN(($B3141-$O3141)/30,0)</f>
        <v>1</v>
      </c>
      <c r="Q3141" s="28" t="str">
        <f aca="false">TEXT($B3141,"yyyy-mm")</f>
        <v>2024-11</v>
      </c>
      <c r="R3141" s="28" t="n">
        <f aca="false">IF(AND($O3141&gt;=DATE(2025,1,1),$O3141&lt;=DATE(2025,4,30)),1,0)</f>
        <v>0</v>
      </c>
    </row>
    <row r="3142" customFormat="false" ht="15" hidden="false" customHeight="false" outlineLevel="0" collapsed="false">
      <c r="A3142" s="28" t="n">
        <v>342</v>
      </c>
      <c r="B3142" s="29" t="n">
        <v>45657</v>
      </c>
      <c r="C3142" s="28" t="n">
        <v>455400</v>
      </c>
      <c r="D3142" s="28" t="n">
        <v>0</v>
      </c>
      <c r="E3142" s="28" t="n">
        <v>0</v>
      </c>
      <c r="F3142" s="28" t="s">
        <v>345</v>
      </c>
      <c r="G3142" s="28" t="n">
        <v>0</v>
      </c>
      <c r="H3142" s="28" t="n">
        <v>0</v>
      </c>
      <c r="I3142" s="28" t="n">
        <v>0</v>
      </c>
      <c r="J3142" s="28" t="n">
        <v>147</v>
      </c>
      <c r="K3142" s="28" t="n">
        <v>7</v>
      </c>
      <c r="L3142" s="28" t="n">
        <v>2</v>
      </c>
      <c r="M3142" s="28" t="s">
        <v>146</v>
      </c>
      <c r="N3142" s="28" t="s">
        <v>138</v>
      </c>
      <c r="O3142" s="29" t="n">
        <v>45571</v>
      </c>
      <c r="P3142" s="28" t="n">
        <f aca="false">ROUNDDOWN(($B3142-$O3142)/30,0)</f>
        <v>2</v>
      </c>
      <c r="Q3142" s="28" t="str">
        <f aca="false">TEXT($B3142,"yyyy-mm")</f>
        <v>2024-12</v>
      </c>
      <c r="R3142" s="28" t="n">
        <f aca="false">IF(AND($O3142&gt;=DATE(2025,1,1),$O3142&lt;=DATE(2025,4,30)),1,0)</f>
        <v>0</v>
      </c>
    </row>
    <row r="3143" customFormat="false" ht="15" hidden="false" customHeight="false" outlineLevel="0" collapsed="false">
      <c r="A3143" s="28" t="n">
        <v>342</v>
      </c>
      <c r="B3143" s="29" t="n">
        <v>45688</v>
      </c>
      <c r="C3143" s="28" t="n">
        <v>441600</v>
      </c>
      <c r="D3143" s="28" t="n">
        <v>0</v>
      </c>
      <c r="E3143" s="28" t="n">
        <v>0</v>
      </c>
      <c r="F3143" s="28" t="s">
        <v>345</v>
      </c>
      <c r="G3143" s="28" t="n">
        <v>0</v>
      </c>
      <c r="H3143" s="28" t="n">
        <v>0</v>
      </c>
      <c r="I3143" s="28" t="n">
        <v>0</v>
      </c>
      <c r="J3143" s="28" t="n">
        <v>147</v>
      </c>
      <c r="K3143" s="28" t="n">
        <v>7</v>
      </c>
      <c r="L3143" s="28" t="n">
        <v>2</v>
      </c>
      <c r="M3143" s="28" t="s">
        <v>146</v>
      </c>
      <c r="N3143" s="28" t="s">
        <v>138</v>
      </c>
      <c r="O3143" s="29" t="n">
        <v>45571</v>
      </c>
      <c r="P3143" s="28" t="n">
        <f aca="false">ROUNDDOWN(($B3143-$O3143)/30,0)</f>
        <v>3</v>
      </c>
      <c r="Q3143" s="28" t="str">
        <f aca="false">TEXT($B3143,"yyyy-mm")</f>
        <v>2025-01</v>
      </c>
      <c r="R3143" s="28" t="n">
        <f aca="false">IF(AND($O3143&gt;=DATE(2025,1,1),$O3143&lt;=DATE(2025,4,30)),1,0)</f>
        <v>0</v>
      </c>
    </row>
    <row r="3144" customFormat="false" ht="15" hidden="false" customHeight="false" outlineLevel="0" collapsed="false">
      <c r="A3144" s="28" t="n">
        <v>342</v>
      </c>
      <c r="B3144" s="29" t="n">
        <v>45716</v>
      </c>
      <c r="C3144" s="28" t="n">
        <v>427800</v>
      </c>
      <c r="D3144" s="28" t="n">
        <v>0</v>
      </c>
      <c r="E3144" s="28" t="n">
        <v>0</v>
      </c>
      <c r="F3144" s="28" t="s">
        <v>345</v>
      </c>
      <c r="G3144" s="28" t="n">
        <v>0</v>
      </c>
      <c r="H3144" s="28" t="n">
        <v>0</v>
      </c>
      <c r="I3144" s="28" t="n">
        <v>0</v>
      </c>
      <c r="J3144" s="28" t="n">
        <v>147</v>
      </c>
      <c r="K3144" s="28" t="n">
        <v>7</v>
      </c>
      <c r="L3144" s="28" t="n">
        <v>2</v>
      </c>
      <c r="M3144" s="28" t="s">
        <v>146</v>
      </c>
      <c r="N3144" s="28" t="s">
        <v>138</v>
      </c>
      <c r="O3144" s="29" t="n">
        <v>45571</v>
      </c>
      <c r="P3144" s="28" t="n">
        <f aca="false">ROUNDDOWN(($B3144-$O3144)/30,0)</f>
        <v>4</v>
      </c>
      <c r="Q3144" s="28" t="str">
        <f aca="false">TEXT($B3144,"yyyy-mm")</f>
        <v>2025-02</v>
      </c>
      <c r="R3144" s="28" t="n">
        <f aca="false">IF(AND($O3144&gt;=DATE(2025,1,1),$O3144&lt;=DATE(2025,4,30)),1,0)</f>
        <v>0</v>
      </c>
    </row>
    <row r="3145" customFormat="false" ht="15" hidden="false" customHeight="false" outlineLevel="0" collapsed="false">
      <c r="A3145" s="28" t="n">
        <v>342</v>
      </c>
      <c r="B3145" s="29" t="n">
        <v>45747</v>
      </c>
      <c r="C3145" s="28" t="n">
        <v>414000</v>
      </c>
      <c r="D3145" s="28" t="n">
        <v>0</v>
      </c>
      <c r="E3145" s="28" t="n">
        <v>0</v>
      </c>
      <c r="F3145" s="28" t="s">
        <v>345</v>
      </c>
      <c r="G3145" s="28" t="n">
        <v>0</v>
      </c>
      <c r="H3145" s="28" t="n">
        <v>0</v>
      </c>
      <c r="I3145" s="28" t="n">
        <v>0</v>
      </c>
      <c r="J3145" s="28" t="n">
        <v>147</v>
      </c>
      <c r="K3145" s="28" t="n">
        <v>7</v>
      </c>
      <c r="L3145" s="28" t="n">
        <v>2</v>
      </c>
      <c r="M3145" s="28" t="s">
        <v>146</v>
      </c>
      <c r="N3145" s="28" t="s">
        <v>138</v>
      </c>
      <c r="O3145" s="29" t="n">
        <v>45571</v>
      </c>
      <c r="P3145" s="28" t="n">
        <f aca="false">ROUNDDOWN(($B3145-$O3145)/30,0)</f>
        <v>5</v>
      </c>
      <c r="Q3145" s="28" t="str">
        <f aca="false">TEXT($B3145,"yyyy-mm")</f>
        <v>2025-03</v>
      </c>
      <c r="R3145" s="28" t="n">
        <f aca="false">IF(AND($O3145&gt;=DATE(2025,1,1),$O3145&lt;=DATE(2025,4,30)),1,0)</f>
        <v>0</v>
      </c>
    </row>
    <row r="3146" customFormat="false" ht="15" hidden="false" customHeight="false" outlineLevel="0" collapsed="false">
      <c r="A3146" s="28" t="n">
        <v>342</v>
      </c>
      <c r="B3146" s="29" t="n">
        <v>45777</v>
      </c>
      <c r="C3146" s="28" t="n">
        <v>400200</v>
      </c>
      <c r="D3146" s="28" t="n">
        <v>0</v>
      </c>
      <c r="E3146" s="28" t="n">
        <v>0</v>
      </c>
      <c r="F3146" s="28" t="s">
        <v>345</v>
      </c>
      <c r="G3146" s="28" t="n">
        <v>0</v>
      </c>
      <c r="H3146" s="28" t="n">
        <v>0</v>
      </c>
      <c r="I3146" s="28" t="n">
        <v>0</v>
      </c>
      <c r="J3146" s="28" t="n">
        <v>147</v>
      </c>
      <c r="K3146" s="28" t="n">
        <v>7</v>
      </c>
      <c r="L3146" s="28" t="n">
        <v>2</v>
      </c>
      <c r="M3146" s="28" t="s">
        <v>146</v>
      </c>
      <c r="N3146" s="28" t="s">
        <v>138</v>
      </c>
      <c r="O3146" s="29" t="n">
        <v>45571</v>
      </c>
      <c r="P3146" s="28" t="n">
        <f aca="false">ROUNDDOWN(($B3146-$O3146)/30,0)</f>
        <v>6</v>
      </c>
      <c r="Q3146" s="28" t="str">
        <f aca="false">TEXT($B3146,"yyyy-mm")</f>
        <v>2025-04</v>
      </c>
      <c r="R3146" s="28" t="n">
        <f aca="false">IF(AND($O3146&gt;=DATE(2025,1,1),$O3146&lt;=DATE(2025,4,30)),1,0)</f>
        <v>0</v>
      </c>
    </row>
    <row r="3147" customFormat="false" ht="15" hidden="false" customHeight="false" outlineLevel="0" collapsed="false">
      <c r="A3147" s="28" t="n">
        <v>342</v>
      </c>
      <c r="B3147" s="29" t="n">
        <v>45808</v>
      </c>
      <c r="C3147" s="28" t="n">
        <v>386400</v>
      </c>
      <c r="D3147" s="28" t="n">
        <v>0</v>
      </c>
      <c r="E3147" s="28" t="n">
        <v>0</v>
      </c>
      <c r="F3147" s="28" t="s">
        <v>345</v>
      </c>
      <c r="G3147" s="28" t="n">
        <v>0</v>
      </c>
      <c r="H3147" s="28" t="n">
        <v>0</v>
      </c>
      <c r="I3147" s="28" t="n">
        <v>0</v>
      </c>
      <c r="J3147" s="28" t="n">
        <v>147</v>
      </c>
      <c r="K3147" s="28" t="n">
        <v>7</v>
      </c>
      <c r="L3147" s="28" t="n">
        <v>2</v>
      </c>
      <c r="M3147" s="28" t="s">
        <v>146</v>
      </c>
      <c r="N3147" s="28" t="s">
        <v>138</v>
      </c>
      <c r="O3147" s="29" t="n">
        <v>45571</v>
      </c>
      <c r="P3147" s="28" t="n">
        <f aca="false">ROUNDDOWN(($B3147-$O3147)/30,0)</f>
        <v>7</v>
      </c>
      <c r="Q3147" s="28" t="str">
        <f aca="false">TEXT($B3147,"yyyy-mm")</f>
        <v>2025-05</v>
      </c>
      <c r="R3147" s="28" t="n">
        <f aca="false">IF(AND($O3147&gt;=DATE(2025,1,1),$O3147&lt;=DATE(2025,4,30)),1,0)</f>
        <v>0</v>
      </c>
    </row>
    <row r="3148" customFormat="false" ht="15" hidden="false" customHeight="false" outlineLevel="0" collapsed="false">
      <c r="A3148" s="28" t="n">
        <v>342</v>
      </c>
      <c r="B3148" s="29" t="n">
        <v>45838</v>
      </c>
      <c r="C3148" s="28" t="n">
        <v>372600</v>
      </c>
      <c r="D3148" s="28" t="n">
        <v>0</v>
      </c>
      <c r="E3148" s="28" t="n">
        <v>0</v>
      </c>
      <c r="F3148" s="28" t="s">
        <v>345</v>
      </c>
      <c r="G3148" s="28" t="n">
        <v>0</v>
      </c>
      <c r="H3148" s="28" t="n">
        <v>0</v>
      </c>
      <c r="I3148" s="28" t="n">
        <v>0</v>
      </c>
      <c r="J3148" s="28" t="n">
        <v>147</v>
      </c>
      <c r="K3148" s="28" t="n">
        <v>7</v>
      </c>
      <c r="L3148" s="28" t="n">
        <v>2</v>
      </c>
      <c r="M3148" s="28" t="s">
        <v>146</v>
      </c>
      <c r="N3148" s="28" t="s">
        <v>138</v>
      </c>
      <c r="O3148" s="29" t="n">
        <v>45571</v>
      </c>
      <c r="P3148" s="28" t="n">
        <f aca="false">ROUNDDOWN(($B3148-$O3148)/30,0)</f>
        <v>8</v>
      </c>
      <c r="Q3148" s="28" t="str">
        <f aca="false">TEXT($B3148,"yyyy-mm")</f>
        <v>2025-06</v>
      </c>
      <c r="R3148" s="28" t="n">
        <f aca="false">IF(AND($O3148&gt;=DATE(2025,1,1),$O3148&lt;=DATE(2025,4,30)),1,0)</f>
        <v>0</v>
      </c>
    </row>
    <row r="3149" customFormat="false" ht="15" hidden="false" customHeight="false" outlineLevel="0" collapsed="false">
      <c r="A3149" s="28" t="n">
        <v>342</v>
      </c>
      <c r="B3149" s="29" t="n">
        <v>45869</v>
      </c>
      <c r="C3149" s="28" t="n">
        <v>358800</v>
      </c>
      <c r="D3149" s="28" t="n">
        <v>0</v>
      </c>
      <c r="E3149" s="28" t="n">
        <v>0</v>
      </c>
      <c r="F3149" s="28" t="s">
        <v>345</v>
      </c>
      <c r="G3149" s="28" t="n">
        <v>0</v>
      </c>
      <c r="H3149" s="28" t="n">
        <v>0</v>
      </c>
      <c r="I3149" s="28" t="n">
        <v>0</v>
      </c>
      <c r="J3149" s="28" t="n">
        <v>147</v>
      </c>
      <c r="K3149" s="28" t="n">
        <v>7</v>
      </c>
      <c r="L3149" s="28" t="n">
        <v>2</v>
      </c>
      <c r="M3149" s="28" t="s">
        <v>146</v>
      </c>
      <c r="N3149" s="28" t="s">
        <v>138</v>
      </c>
      <c r="O3149" s="29" t="n">
        <v>45571</v>
      </c>
      <c r="P3149" s="28" t="n">
        <f aca="false">ROUNDDOWN(($B3149-$O3149)/30,0)</f>
        <v>9</v>
      </c>
      <c r="Q3149" s="28" t="str">
        <f aca="false">TEXT($B3149,"yyyy-mm")</f>
        <v>2025-07</v>
      </c>
      <c r="R3149" s="28" t="n">
        <f aca="false">IF(AND($O3149&gt;=DATE(2025,1,1),$O3149&lt;=DATE(2025,4,30)),1,0)</f>
        <v>0</v>
      </c>
    </row>
    <row r="3150" customFormat="false" ht="15" hidden="false" customHeight="false" outlineLevel="0" collapsed="false">
      <c r="A3150" s="28" t="n">
        <v>342</v>
      </c>
      <c r="B3150" s="29" t="n">
        <v>45900</v>
      </c>
      <c r="C3150" s="28" t="n">
        <v>345000</v>
      </c>
      <c r="D3150" s="28" t="n">
        <v>0</v>
      </c>
      <c r="E3150" s="28" t="n">
        <v>0</v>
      </c>
      <c r="F3150" s="28" t="s">
        <v>345</v>
      </c>
      <c r="G3150" s="28" t="n">
        <v>0</v>
      </c>
      <c r="H3150" s="28" t="n">
        <v>0</v>
      </c>
      <c r="I3150" s="28" t="n">
        <v>0</v>
      </c>
      <c r="J3150" s="28" t="n">
        <v>147</v>
      </c>
      <c r="K3150" s="28" t="n">
        <v>7</v>
      </c>
      <c r="L3150" s="28" t="n">
        <v>2</v>
      </c>
      <c r="M3150" s="28" t="s">
        <v>146</v>
      </c>
      <c r="N3150" s="28" t="s">
        <v>138</v>
      </c>
      <c r="O3150" s="29" t="n">
        <v>45571</v>
      </c>
      <c r="P3150" s="28" t="n">
        <f aca="false">ROUNDDOWN(($B3150-$O3150)/30,0)</f>
        <v>10</v>
      </c>
      <c r="Q3150" s="28" t="str">
        <f aca="false">TEXT($B3150,"yyyy-mm")</f>
        <v>2025-08</v>
      </c>
      <c r="R3150" s="28" t="n">
        <f aca="false">IF(AND($O3150&gt;=DATE(2025,1,1),$O3150&lt;=DATE(2025,4,30)),1,0)</f>
        <v>0</v>
      </c>
    </row>
    <row r="3151" customFormat="false" ht="15" hidden="false" customHeight="false" outlineLevel="0" collapsed="false">
      <c r="A3151" s="28" t="n">
        <v>342</v>
      </c>
      <c r="B3151" s="29" t="n">
        <v>45930</v>
      </c>
      <c r="C3151" s="28" t="n">
        <v>331200</v>
      </c>
      <c r="D3151" s="28" t="n">
        <v>0</v>
      </c>
      <c r="E3151" s="28" t="n">
        <v>0</v>
      </c>
      <c r="F3151" s="28" t="s">
        <v>345</v>
      </c>
      <c r="G3151" s="28" t="n">
        <v>0</v>
      </c>
      <c r="H3151" s="28" t="n">
        <v>0</v>
      </c>
      <c r="I3151" s="28" t="n">
        <v>0</v>
      </c>
      <c r="J3151" s="28" t="n">
        <v>147</v>
      </c>
      <c r="K3151" s="28" t="n">
        <v>7</v>
      </c>
      <c r="L3151" s="28" t="n">
        <v>2</v>
      </c>
      <c r="M3151" s="28" t="s">
        <v>146</v>
      </c>
      <c r="N3151" s="28" t="s">
        <v>138</v>
      </c>
      <c r="O3151" s="29" t="n">
        <v>45571</v>
      </c>
      <c r="P3151" s="28" t="n">
        <f aca="false">ROUNDDOWN(($B3151-$O3151)/30,0)</f>
        <v>11</v>
      </c>
      <c r="Q3151" s="28" t="str">
        <f aca="false">TEXT($B3151,"yyyy-mm")</f>
        <v>2025-09</v>
      </c>
      <c r="R3151" s="28" t="n">
        <f aca="false">IF(AND($O3151&gt;=DATE(2025,1,1),$O3151&lt;=DATE(2025,4,30)),1,0)</f>
        <v>0</v>
      </c>
    </row>
    <row r="3152" customFormat="false" ht="15" hidden="false" customHeight="false" outlineLevel="0" collapsed="false">
      <c r="A3152" s="28" t="n">
        <v>342</v>
      </c>
      <c r="B3152" s="29" t="n">
        <v>45961</v>
      </c>
      <c r="C3152" s="28" t="n">
        <v>317400</v>
      </c>
      <c r="D3152" s="28" t="n">
        <v>0</v>
      </c>
      <c r="E3152" s="28" t="n">
        <v>0</v>
      </c>
      <c r="F3152" s="28" t="s">
        <v>345</v>
      </c>
      <c r="G3152" s="28" t="n">
        <v>0</v>
      </c>
      <c r="H3152" s="28" t="n">
        <v>0</v>
      </c>
      <c r="I3152" s="28" t="n">
        <v>0</v>
      </c>
      <c r="J3152" s="28" t="n">
        <v>147</v>
      </c>
      <c r="K3152" s="28" t="n">
        <v>7</v>
      </c>
      <c r="L3152" s="28" t="n">
        <v>2</v>
      </c>
      <c r="M3152" s="28" t="s">
        <v>146</v>
      </c>
      <c r="N3152" s="28" t="s">
        <v>138</v>
      </c>
      <c r="O3152" s="29" t="n">
        <v>45571</v>
      </c>
      <c r="P3152" s="28" t="n">
        <f aca="false">ROUNDDOWN(($B3152-$O3152)/30,0)</f>
        <v>13</v>
      </c>
      <c r="Q3152" s="28" t="str">
        <f aca="false">TEXT($B3152,"yyyy-mm")</f>
        <v>2025-10</v>
      </c>
      <c r="R3152" s="28" t="n">
        <f aca="false">IF(AND($O3152&gt;=DATE(2025,1,1),$O3152&lt;=DATE(2025,4,30)),1,0)</f>
        <v>0</v>
      </c>
    </row>
    <row r="3153" customFormat="false" ht="15" hidden="false" customHeight="false" outlineLevel="0" collapsed="false">
      <c r="A3153" s="28" t="n">
        <v>342</v>
      </c>
      <c r="B3153" s="29" t="n">
        <v>45991</v>
      </c>
      <c r="C3153" s="28" t="n">
        <v>303600</v>
      </c>
      <c r="D3153" s="28" t="n">
        <v>0</v>
      </c>
      <c r="E3153" s="28" t="n">
        <v>0</v>
      </c>
      <c r="F3153" s="28" t="s">
        <v>345</v>
      </c>
      <c r="G3153" s="28" t="n">
        <v>0</v>
      </c>
      <c r="H3153" s="28" t="n">
        <v>0</v>
      </c>
      <c r="I3153" s="28" t="n">
        <v>0</v>
      </c>
      <c r="J3153" s="28" t="n">
        <v>147</v>
      </c>
      <c r="K3153" s="28" t="n">
        <v>7</v>
      </c>
      <c r="L3153" s="28" t="n">
        <v>2</v>
      </c>
      <c r="M3153" s="28" t="s">
        <v>146</v>
      </c>
      <c r="N3153" s="28" t="s">
        <v>138</v>
      </c>
      <c r="O3153" s="29" t="n">
        <v>45571</v>
      </c>
      <c r="P3153" s="28" t="n">
        <f aca="false">ROUNDDOWN(($B3153-$O3153)/30,0)</f>
        <v>14</v>
      </c>
      <c r="Q3153" s="28" t="str">
        <f aca="false">TEXT($B3153,"yyyy-mm")</f>
        <v>2025-11</v>
      </c>
      <c r="R3153" s="28" t="n">
        <f aca="false">IF(AND($O3153&gt;=DATE(2025,1,1),$O3153&lt;=DATE(2025,4,30)),1,0)</f>
        <v>0</v>
      </c>
    </row>
    <row r="3154" customFormat="false" ht="15" hidden="false" customHeight="false" outlineLevel="0" collapsed="false">
      <c r="A3154" s="28" t="n">
        <v>342</v>
      </c>
      <c r="B3154" s="29" t="n">
        <v>46022</v>
      </c>
      <c r="C3154" s="28" t="n">
        <v>289800</v>
      </c>
      <c r="D3154" s="28" t="n">
        <v>0</v>
      </c>
      <c r="E3154" s="28" t="n">
        <v>0</v>
      </c>
      <c r="F3154" s="28" t="s">
        <v>345</v>
      </c>
      <c r="G3154" s="28" t="n">
        <v>0</v>
      </c>
      <c r="H3154" s="28" t="n">
        <v>0</v>
      </c>
      <c r="I3154" s="28" t="n">
        <v>0</v>
      </c>
      <c r="J3154" s="28" t="n">
        <v>147</v>
      </c>
      <c r="K3154" s="28" t="n">
        <v>7</v>
      </c>
      <c r="L3154" s="28" t="n">
        <v>2</v>
      </c>
      <c r="M3154" s="28" t="s">
        <v>146</v>
      </c>
      <c r="N3154" s="28" t="s">
        <v>138</v>
      </c>
      <c r="O3154" s="29" t="n">
        <v>45571</v>
      </c>
      <c r="P3154" s="28" t="n">
        <f aca="false">ROUNDDOWN(($B3154-$O3154)/30,0)</f>
        <v>15</v>
      </c>
      <c r="Q3154" s="28" t="str">
        <f aca="false">TEXT($B3154,"yyyy-mm")</f>
        <v>2025-12</v>
      </c>
      <c r="R3154" s="28" t="n">
        <f aca="false">IF(AND($O3154&gt;=DATE(2025,1,1),$O3154&lt;=DATE(2025,4,30)),1,0)</f>
        <v>0</v>
      </c>
    </row>
    <row r="3155" customFormat="false" ht="15" hidden="false" customHeight="false" outlineLevel="0" collapsed="false">
      <c r="A3155" s="28" t="n">
        <v>342</v>
      </c>
      <c r="B3155" s="29" t="n">
        <v>46053</v>
      </c>
      <c r="C3155" s="28" t="n">
        <v>276000</v>
      </c>
      <c r="D3155" s="28" t="n">
        <v>0</v>
      </c>
      <c r="E3155" s="28" t="n">
        <v>0</v>
      </c>
      <c r="F3155" s="28" t="s">
        <v>345</v>
      </c>
      <c r="G3155" s="28" t="n">
        <v>0</v>
      </c>
      <c r="H3155" s="28" t="n">
        <v>0</v>
      </c>
      <c r="I3155" s="28" t="n">
        <v>0</v>
      </c>
      <c r="J3155" s="28" t="n">
        <v>147</v>
      </c>
      <c r="K3155" s="28" t="n">
        <v>7</v>
      </c>
      <c r="L3155" s="28" t="n">
        <v>2</v>
      </c>
      <c r="M3155" s="28" t="s">
        <v>146</v>
      </c>
      <c r="N3155" s="28" t="s">
        <v>138</v>
      </c>
      <c r="O3155" s="29" t="n">
        <v>45571</v>
      </c>
      <c r="P3155" s="28" t="n">
        <f aca="false">ROUNDDOWN(($B3155-$O3155)/30,0)</f>
        <v>16</v>
      </c>
      <c r="Q3155" s="28" t="str">
        <f aca="false">TEXT($B3155,"yyyy-mm")</f>
        <v>2026-01</v>
      </c>
      <c r="R3155" s="28" t="n">
        <f aca="false">IF(AND($O3155&gt;=DATE(2025,1,1),$O3155&lt;=DATE(2025,4,30)),1,0)</f>
        <v>0</v>
      </c>
    </row>
    <row r="3156" customFormat="false" ht="15" hidden="false" customHeight="false" outlineLevel="0" collapsed="false">
      <c r="A3156" s="28" t="n">
        <v>342</v>
      </c>
      <c r="B3156" s="29" t="n">
        <v>46081</v>
      </c>
      <c r="C3156" s="28" t="n">
        <v>262200</v>
      </c>
      <c r="D3156" s="28" t="n">
        <v>0</v>
      </c>
      <c r="E3156" s="28" t="n">
        <v>0</v>
      </c>
      <c r="F3156" s="28" t="s">
        <v>345</v>
      </c>
      <c r="G3156" s="28" t="n">
        <v>0</v>
      </c>
      <c r="H3156" s="28" t="n">
        <v>0</v>
      </c>
      <c r="I3156" s="28" t="n">
        <v>0</v>
      </c>
      <c r="J3156" s="28" t="n">
        <v>147</v>
      </c>
      <c r="K3156" s="28" t="n">
        <v>7</v>
      </c>
      <c r="L3156" s="28" t="n">
        <v>2</v>
      </c>
      <c r="M3156" s="28" t="s">
        <v>146</v>
      </c>
      <c r="N3156" s="28" t="s">
        <v>138</v>
      </c>
      <c r="O3156" s="29" t="n">
        <v>45571</v>
      </c>
      <c r="P3156" s="28" t="n">
        <f aca="false">ROUNDDOWN(($B3156-$O3156)/30,0)</f>
        <v>17</v>
      </c>
      <c r="Q3156" s="28" t="str">
        <f aca="false">TEXT($B3156,"yyyy-mm")</f>
        <v>2026-02</v>
      </c>
      <c r="R3156" s="28" t="n">
        <f aca="false">IF(AND($O3156&gt;=DATE(2025,1,1),$O3156&lt;=DATE(2025,4,30)),1,0)</f>
        <v>0</v>
      </c>
    </row>
    <row r="3157" customFormat="false" ht="15" hidden="false" customHeight="false" outlineLevel="0" collapsed="false">
      <c r="A3157" s="28" t="n">
        <v>342</v>
      </c>
      <c r="B3157" s="29" t="n">
        <v>46112</v>
      </c>
      <c r="C3157" s="28" t="n">
        <v>248400</v>
      </c>
      <c r="D3157" s="28" t="n">
        <v>0</v>
      </c>
      <c r="E3157" s="28" t="n">
        <v>0</v>
      </c>
      <c r="F3157" s="28" t="s">
        <v>345</v>
      </c>
      <c r="G3157" s="28" t="n">
        <v>0</v>
      </c>
      <c r="H3157" s="28" t="n">
        <v>0</v>
      </c>
      <c r="I3157" s="28" t="n">
        <v>0</v>
      </c>
      <c r="J3157" s="28" t="n">
        <v>147</v>
      </c>
      <c r="K3157" s="28" t="n">
        <v>7</v>
      </c>
      <c r="L3157" s="28" t="n">
        <v>2</v>
      </c>
      <c r="M3157" s="28" t="s">
        <v>146</v>
      </c>
      <c r="N3157" s="28" t="s">
        <v>138</v>
      </c>
      <c r="O3157" s="29" t="n">
        <v>45571</v>
      </c>
      <c r="P3157" s="28" t="n">
        <f aca="false">ROUNDDOWN(($B3157-$O3157)/30,0)</f>
        <v>18</v>
      </c>
      <c r="Q3157" s="28" t="str">
        <f aca="false">TEXT($B3157,"yyyy-mm")</f>
        <v>2026-03</v>
      </c>
      <c r="R3157" s="28" t="n">
        <f aca="false">IF(AND($O3157&gt;=DATE(2025,1,1),$O3157&lt;=DATE(2025,4,30)),1,0)</f>
        <v>0</v>
      </c>
    </row>
    <row r="3158" customFormat="false" ht="15" hidden="false" customHeight="false" outlineLevel="0" collapsed="false">
      <c r="A3158" s="28" t="n">
        <v>342</v>
      </c>
      <c r="B3158" s="29" t="n">
        <v>46142</v>
      </c>
      <c r="C3158" s="28" t="n">
        <v>234600</v>
      </c>
      <c r="D3158" s="28" t="n">
        <v>0</v>
      </c>
      <c r="E3158" s="28" t="n">
        <v>0</v>
      </c>
      <c r="F3158" s="28" t="s">
        <v>345</v>
      </c>
      <c r="G3158" s="28" t="n">
        <v>0</v>
      </c>
      <c r="H3158" s="28" t="n">
        <v>0</v>
      </c>
      <c r="I3158" s="28" t="n">
        <v>0</v>
      </c>
      <c r="J3158" s="28" t="n">
        <v>147</v>
      </c>
      <c r="K3158" s="28" t="n">
        <v>7</v>
      </c>
      <c r="L3158" s="28" t="n">
        <v>2</v>
      </c>
      <c r="M3158" s="28" t="s">
        <v>146</v>
      </c>
      <c r="N3158" s="28" t="s">
        <v>138</v>
      </c>
      <c r="O3158" s="29" t="n">
        <v>45571</v>
      </c>
      <c r="P3158" s="28" t="n">
        <f aca="false">ROUNDDOWN(($B3158-$O3158)/30,0)</f>
        <v>19</v>
      </c>
      <c r="Q3158" s="28" t="str">
        <f aca="false">TEXT($B3158,"yyyy-mm")</f>
        <v>2026-04</v>
      </c>
      <c r="R3158" s="28" t="n">
        <f aca="false">IF(AND($O3158&gt;=DATE(2025,1,1),$O3158&lt;=DATE(2025,4,30)),1,0)</f>
        <v>0</v>
      </c>
    </row>
    <row r="3159" customFormat="false" ht="15" hidden="false" customHeight="false" outlineLevel="0" collapsed="false">
      <c r="A3159" s="28" t="n">
        <v>342</v>
      </c>
      <c r="B3159" s="29" t="n">
        <v>46173</v>
      </c>
      <c r="C3159" s="28" t="n">
        <v>220800</v>
      </c>
      <c r="D3159" s="28" t="n">
        <v>0</v>
      </c>
      <c r="E3159" s="28" t="n">
        <v>0</v>
      </c>
      <c r="F3159" s="28" t="s">
        <v>345</v>
      </c>
      <c r="G3159" s="28" t="n">
        <v>0</v>
      </c>
      <c r="H3159" s="28" t="n">
        <v>0</v>
      </c>
      <c r="I3159" s="28" t="n">
        <v>0</v>
      </c>
      <c r="J3159" s="28" t="n">
        <v>147</v>
      </c>
      <c r="K3159" s="28" t="n">
        <v>7</v>
      </c>
      <c r="L3159" s="28" t="n">
        <v>2</v>
      </c>
      <c r="M3159" s="28" t="s">
        <v>146</v>
      </c>
      <c r="N3159" s="28" t="s">
        <v>138</v>
      </c>
      <c r="O3159" s="29" t="n">
        <v>45571</v>
      </c>
      <c r="P3159" s="28" t="n">
        <f aca="false">ROUNDDOWN(($B3159-$O3159)/30,0)</f>
        <v>20</v>
      </c>
      <c r="Q3159" s="28" t="str">
        <f aca="false">TEXT($B3159,"yyyy-mm")</f>
        <v>2026-05</v>
      </c>
      <c r="R3159" s="28" t="n">
        <f aca="false">IF(AND($O3159&gt;=DATE(2025,1,1),$O3159&lt;=DATE(2025,4,30)),1,0)</f>
        <v>0</v>
      </c>
    </row>
    <row r="3160" customFormat="false" ht="15" hidden="false" customHeight="false" outlineLevel="0" collapsed="false">
      <c r="A3160" s="28" t="n">
        <v>342</v>
      </c>
      <c r="B3160" s="29" t="n">
        <v>46203</v>
      </c>
      <c r="C3160" s="28" t="n">
        <v>207000</v>
      </c>
      <c r="D3160" s="28" t="n">
        <v>0</v>
      </c>
      <c r="E3160" s="28" t="n">
        <v>0</v>
      </c>
      <c r="F3160" s="28" t="s">
        <v>345</v>
      </c>
      <c r="G3160" s="28" t="n">
        <v>0</v>
      </c>
      <c r="H3160" s="28" t="n">
        <v>0</v>
      </c>
      <c r="I3160" s="28" t="n">
        <v>0</v>
      </c>
      <c r="J3160" s="28" t="n">
        <v>147</v>
      </c>
      <c r="K3160" s="28" t="n">
        <v>7</v>
      </c>
      <c r="L3160" s="28" t="n">
        <v>2</v>
      </c>
      <c r="M3160" s="28" t="s">
        <v>146</v>
      </c>
      <c r="N3160" s="28" t="s">
        <v>138</v>
      </c>
      <c r="O3160" s="29" t="n">
        <v>45571</v>
      </c>
      <c r="P3160" s="28" t="n">
        <f aca="false">ROUNDDOWN(($B3160-$O3160)/30,0)</f>
        <v>21</v>
      </c>
      <c r="Q3160" s="28" t="str">
        <f aca="false">TEXT($B3160,"yyyy-mm")</f>
        <v>2026-06</v>
      </c>
      <c r="R3160" s="28" t="n">
        <f aca="false">IF(AND($O3160&gt;=DATE(2025,1,1),$O3160&lt;=DATE(2025,4,30)),1,0)</f>
        <v>0</v>
      </c>
    </row>
    <row r="3161" customFormat="false" ht="15" hidden="false" customHeight="false" outlineLevel="0" collapsed="false">
      <c r="A3161" s="28" t="n">
        <v>342</v>
      </c>
      <c r="B3161" s="29" t="n">
        <v>46234</v>
      </c>
      <c r="C3161" s="28" t="n">
        <v>193200</v>
      </c>
      <c r="D3161" s="28" t="n">
        <v>0</v>
      </c>
      <c r="E3161" s="28" t="n">
        <v>0</v>
      </c>
      <c r="F3161" s="28" t="s">
        <v>345</v>
      </c>
      <c r="G3161" s="28" t="n">
        <v>0</v>
      </c>
      <c r="H3161" s="28" t="n">
        <v>0</v>
      </c>
      <c r="I3161" s="28" t="n">
        <v>0</v>
      </c>
      <c r="J3161" s="28" t="n">
        <v>147</v>
      </c>
      <c r="K3161" s="28" t="n">
        <v>7</v>
      </c>
      <c r="L3161" s="28" t="n">
        <v>2</v>
      </c>
      <c r="M3161" s="28" t="s">
        <v>146</v>
      </c>
      <c r="N3161" s="28" t="s">
        <v>138</v>
      </c>
      <c r="O3161" s="29" t="n">
        <v>45571</v>
      </c>
      <c r="P3161" s="28" t="n">
        <f aca="false">ROUNDDOWN(($B3161-$O3161)/30,0)</f>
        <v>22</v>
      </c>
      <c r="Q3161" s="28" t="str">
        <f aca="false">TEXT($B3161,"yyyy-mm")</f>
        <v>2026-07</v>
      </c>
      <c r="R3161" s="28" t="n">
        <f aca="false">IF(AND($O3161&gt;=DATE(2025,1,1),$O3161&lt;=DATE(2025,4,30)),1,0)</f>
        <v>0</v>
      </c>
    </row>
    <row r="3162" customFormat="false" ht="15" hidden="false" customHeight="false" outlineLevel="0" collapsed="false">
      <c r="A3162" s="28" t="n">
        <v>342</v>
      </c>
      <c r="B3162" s="29" t="n">
        <v>46265</v>
      </c>
      <c r="C3162" s="28" t="n">
        <v>179400</v>
      </c>
      <c r="D3162" s="28" t="n">
        <v>0</v>
      </c>
      <c r="E3162" s="28" t="n">
        <v>0</v>
      </c>
      <c r="F3162" s="28" t="s">
        <v>345</v>
      </c>
      <c r="G3162" s="28" t="n">
        <v>0</v>
      </c>
      <c r="H3162" s="28" t="n">
        <v>0</v>
      </c>
      <c r="I3162" s="28" t="n">
        <v>0</v>
      </c>
      <c r="J3162" s="28" t="n">
        <v>147</v>
      </c>
      <c r="K3162" s="28" t="n">
        <v>7</v>
      </c>
      <c r="L3162" s="28" t="n">
        <v>2</v>
      </c>
      <c r="M3162" s="28" t="s">
        <v>146</v>
      </c>
      <c r="N3162" s="28" t="s">
        <v>138</v>
      </c>
      <c r="O3162" s="29" t="n">
        <v>45571</v>
      </c>
      <c r="P3162" s="28" t="n">
        <f aca="false">ROUNDDOWN(($B3162-$O3162)/30,0)</f>
        <v>23</v>
      </c>
      <c r="Q3162" s="28" t="str">
        <f aca="false">TEXT($B3162,"yyyy-mm")</f>
        <v>2026-08</v>
      </c>
      <c r="R3162" s="28" t="n">
        <f aca="false">IF(AND($O3162&gt;=DATE(2025,1,1),$O3162&lt;=DATE(2025,4,30)),1,0)</f>
        <v>0</v>
      </c>
    </row>
    <row r="3163" customFormat="false" ht="15" hidden="false" customHeight="false" outlineLevel="0" collapsed="false">
      <c r="A3163" s="28" t="n">
        <v>343</v>
      </c>
      <c r="B3163" s="29" t="n">
        <v>45626</v>
      </c>
      <c r="C3163" s="28" t="n">
        <v>47900</v>
      </c>
      <c r="D3163" s="28" t="n">
        <v>0</v>
      </c>
      <c r="E3163" s="28" t="n">
        <v>0</v>
      </c>
      <c r="F3163" s="28" t="s">
        <v>345</v>
      </c>
      <c r="G3163" s="28" t="n">
        <v>0</v>
      </c>
      <c r="H3163" s="28" t="n">
        <v>0</v>
      </c>
      <c r="I3163" s="28" t="n">
        <v>0</v>
      </c>
      <c r="J3163" s="28" t="n">
        <v>188</v>
      </c>
      <c r="K3163" s="28" t="n">
        <v>10</v>
      </c>
      <c r="L3163" s="28" t="n">
        <v>3</v>
      </c>
      <c r="M3163" s="28" t="s">
        <v>145</v>
      </c>
      <c r="N3163" s="28" t="s">
        <v>138</v>
      </c>
      <c r="O3163" s="29" t="n">
        <v>45614</v>
      </c>
      <c r="P3163" s="28" t="n">
        <f aca="false">ROUNDDOWN(($B3163-$O3163)/30,0)</f>
        <v>0</v>
      </c>
      <c r="Q3163" s="28" t="str">
        <f aca="false">TEXT($B3163,"yyyy-mm")</f>
        <v>2024-11</v>
      </c>
      <c r="R3163" s="28" t="n">
        <f aca="false">IF(AND($O3163&gt;=DATE(2025,1,1),$O3163&lt;=DATE(2025,4,30)),1,0)</f>
        <v>0</v>
      </c>
    </row>
    <row r="3164" customFormat="false" ht="15" hidden="false" customHeight="false" outlineLevel="0" collapsed="false">
      <c r="A3164" s="28" t="n">
        <v>343</v>
      </c>
      <c r="B3164" s="29" t="n">
        <v>45657</v>
      </c>
      <c r="C3164" s="28" t="n">
        <v>39916.67</v>
      </c>
      <c r="D3164" s="28" t="n">
        <v>0</v>
      </c>
      <c r="E3164" s="28" t="n">
        <v>0</v>
      </c>
      <c r="F3164" s="28" t="s">
        <v>345</v>
      </c>
      <c r="G3164" s="28" t="n">
        <v>0</v>
      </c>
      <c r="H3164" s="28" t="n">
        <v>0</v>
      </c>
      <c r="I3164" s="28" t="n">
        <v>0</v>
      </c>
      <c r="J3164" s="28" t="n">
        <v>188</v>
      </c>
      <c r="K3164" s="28" t="n">
        <v>10</v>
      </c>
      <c r="L3164" s="28" t="n">
        <v>3</v>
      </c>
      <c r="M3164" s="28" t="s">
        <v>145</v>
      </c>
      <c r="N3164" s="28" t="s">
        <v>138</v>
      </c>
      <c r="O3164" s="29" t="n">
        <v>45614</v>
      </c>
      <c r="P3164" s="28" t="n">
        <f aca="false">ROUNDDOWN(($B3164-$O3164)/30,0)</f>
        <v>1</v>
      </c>
      <c r="Q3164" s="28" t="str">
        <f aca="false">TEXT($B3164,"yyyy-mm")</f>
        <v>2024-12</v>
      </c>
      <c r="R3164" s="28" t="n">
        <f aca="false">IF(AND($O3164&gt;=DATE(2025,1,1),$O3164&lt;=DATE(2025,4,30)),1,0)</f>
        <v>0</v>
      </c>
    </row>
    <row r="3165" customFormat="false" ht="15" hidden="false" customHeight="false" outlineLevel="0" collapsed="false">
      <c r="A3165" s="28" t="n">
        <v>343</v>
      </c>
      <c r="B3165" s="29" t="n">
        <v>45688</v>
      </c>
      <c r="C3165" s="28" t="n">
        <v>31933.34</v>
      </c>
      <c r="D3165" s="28" t="n">
        <v>0</v>
      </c>
      <c r="E3165" s="28" t="n">
        <v>0</v>
      </c>
      <c r="F3165" s="28" t="s">
        <v>345</v>
      </c>
      <c r="G3165" s="28" t="n">
        <v>0</v>
      </c>
      <c r="H3165" s="28" t="n">
        <v>0</v>
      </c>
      <c r="I3165" s="28" t="n">
        <v>0</v>
      </c>
      <c r="J3165" s="28" t="n">
        <v>188</v>
      </c>
      <c r="K3165" s="28" t="n">
        <v>10</v>
      </c>
      <c r="L3165" s="28" t="n">
        <v>3</v>
      </c>
      <c r="M3165" s="28" t="s">
        <v>145</v>
      </c>
      <c r="N3165" s="28" t="s">
        <v>138</v>
      </c>
      <c r="O3165" s="29" t="n">
        <v>45614</v>
      </c>
      <c r="P3165" s="28" t="n">
        <f aca="false">ROUNDDOWN(($B3165-$O3165)/30,0)</f>
        <v>2</v>
      </c>
      <c r="Q3165" s="28" t="str">
        <f aca="false">TEXT($B3165,"yyyy-mm")</f>
        <v>2025-01</v>
      </c>
      <c r="R3165" s="28" t="n">
        <f aca="false">IF(AND($O3165&gt;=DATE(2025,1,1),$O3165&lt;=DATE(2025,4,30)),1,0)</f>
        <v>0</v>
      </c>
    </row>
    <row r="3166" customFormat="false" ht="15" hidden="false" customHeight="false" outlineLevel="0" collapsed="false">
      <c r="A3166" s="28" t="n">
        <v>343</v>
      </c>
      <c r="B3166" s="29" t="n">
        <v>45716</v>
      </c>
      <c r="C3166" s="28" t="n">
        <v>23950.01</v>
      </c>
      <c r="D3166" s="28" t="n">
        <v>0</v>
      </c>
      <c r="E3166" s="28" t="n">
        <v>0</v>
      </c>
      <c r="F3166" s="28" t="s">
        <v>345</v>
      </c>
      <c r="G3166" s="28" t="n">
        <v>0</v>
      </c>
      <c r="H3166" s="28" t="n">
        <v>0</v>
      </c>
      <c r="I3166" s="28" t="n">
        <v>0</v>
      </c>
      <c r="J3166" s="28" t="n">
        <v>188</v>
      </c>
      <c r="K3166" s="28" t="n">
        <v>10</v>
      </c>
      <c r="L3166" s="28" t="n">
        <v>3</v>
      </c>
      <c r="M3166" s="28" t="s">
        <v>145</v>
      </c>
      <c r="N3166" s="28" t="s">
        <v>138</v>
      </c>
      <c r="O3166" s="29" t="n">
        <v>45614</v>
      </c>
      <c r="P3166" s="28" t="n">
        <f aca="false">ROUNDDOWN(($B3166-$O3166)/30,0)</f>
        <v>3</v>
      </c>
      <c r="Q3166" s="28" t="str">
        <f aca="false">TEXT($B3166,"yyyy-mm")</f>
        <v>2025-02</v>
      </c>
      <c r="R3166" s="28" t="n">
        <f aca="false">IF(AND($O3166&gt;=DATE(2025,1,1),$O3166&lt;=DATE(2025,4,30)),1,0)</f>
        <v>0</v>
      </c>
    </row>
    <row r="3167" customFormat="false" ht="15" hidden="false" customHeight="false" outlineLevel="0" collapsed="false">
      <c r="A3167" s="28" t="n">
        <v>343</v>
      </c>
      <c r="B3167" s="29" t="n">
        <v>45747</v>
      </c>
      <c r="C3167" s="28" t="n">
        <v>15966.68</v>
      </c>
      <c r="D3167" s="28" t="n">
        <v>0</v>
      </c>
      <c r="E3167" s="28" t="n">
        <v>0</v>
      </c>
      <c r="F3167" s="28" t="s">
        <v>345</v>
      </c>
      <c r="G3167" s="28" t="n">
        <v>0</v>
      </c>
      <c r="H3167" s="28" t="n">
        <v>0</v>
      </c>
      <c r="I3167" s="28" t="n">
        <v>0</v>
      </c>
      <c r="J3167" s="28" t="n">
        <v>188</v>
      </c>
      <c r="K3167" s="28" t="n">
        <v>10</v>
      </c>
      <c r="L3167" s="28" t="n">
        <v>3</v>
      </c>
      <c r="M3167" s="28" t="s">
        <v>145</v>
      </c>
      <c r="N3167" s="28" t="s">
        <v>138</v>
      </c>
      <c r="O3167" s="29" t="n">
        <v>45614</v>
      </c>
      <c r="P3167" s="28" t="n">
        <f aca="false">ROUNDDOWN(($B3167-$O3167)/30,0)</f>
        <v>4</v>
      </c>
      <c r="Q3167" s="28" t="str">
        <f aca="false">TEXT($B3167,"yyyy-mm")</f>
        <v>2025-03</v>
      </c>
      <c r="R3167" s="28" t="n">
        <f aca="false">IF(AND($O3167&gt;=DATE(2025,1,1),$O3167&lt;=DATE(2025,4,30)),1,0)</f>
        <v>0</v>
      </c>
    </row>
    <row r="3168" customFormat="false" ht="15" hidden="false" customHeight="false" outlineLevel="0" collapsed="false">
      <c r="A3168" s="28" t="n">
        <v>343</v>
      </c>
      <c r="B3168" s="29" t="n">
        <v>45777</v>
      </c>
      <c r="C3168" s="28" t="n">
        <v>7983.35</v>
      </c>
      <c r="D3168" s="28" t="n">
        <v>0</v>
      </c>
      <c r="E3168" s="28" t="n">
        <v>0</v>
      </c>
      <c r="F3168" s="28" t="s">
        <v>345</v>
      </c>
      <c r="G3168" s="28" t="n">
        <v>0</v>
      </c>
      <c r="H3168" s="28" t="n">
        <v>0</v>
      </c>
      <c r="I3168" s="28" t="n">
        <v>0</v>
      </c>
      <c r="J3168" s="28" t="n">
        <v>188</v>
      </c>
      <c r="K3168" s="28" t="n">
        <v>10</v>
      </c>
      <c r="L3168" s="28" t="n">
        <v>3</v>
      </c>
      <c r="M3168" s="28" t="s">
        <v>145</v>
      </c>
      <c r="N3168" s="28" t="s">
        <v>138</v>
      </c>
      <c r="O3168" s="29" t="n">
        <v>45614</v>
      </c>
      <c r="P3168" s="28" t="n">
        <f aca="false">ROUNDDOWN(($B3168-$O3168)/30,0)</f>
        <v>5</v>
      </c>
      <c r="Q3168" s="28" t="str">
        <f aca="false">TEXT($B3168,"yyyy-mm")</f>
        <v>2025-04</v>
      </c>
      <c r="R3168" s="28" t="n">
        <f aca="false">IF(AND($O3168&gt;=DATE(2025,1,1),$O3168&lt;=DATE(2025,4,30)),1,0)</f>
        <v>0</v>
      </c>
    </row>
    <row r="3169" customFormat="false" ht="15" hidden="false" customHeight="false" outlineLevel="0" collapsed="false">
      <c r="A3169" s="28" t="n">
        <v>343</v>
      </c>
      <c r="B3169" s="29" t="n">
        <v>45808</v>
      </c>
      <c r="C3169" s="28" t="n">
        <v>0.02</v>
      </c>
      <c r="D3169" s="28" t="n">
        <v>0</v>
      </c>
      <c r="E3169" s="28" t="n">
        <v>0</v>
      </c>
      <c r="F3169" s="28" t="s">
        <v>345</v>
      </c>
      <c r="G3169" s="28" t="n">
        <v>0</v>
      </c>
      <c r="H3169" s="28" t="n">
        <v>0</v>
      </c>
      <c r="I3169" s="28" t="n">
        <v>0</v>
      </c>
      <c r="J3169" s="28" t="n">
        <v>188</v>
      </c>
      <c r="K3169" s="28" t="n">
        <v>10</v>
      </c>
      <c r="L3169" s="28" t="n">
        <v>3</v>
      </c>
      <c r="M3169" s="28" t="s">
        <v>145</v>
      </c>
      <c r="N3169" s="28" t="s">
        <v>138</v>
      </c>
      <c r="O3169" s="29" t="n">
        <v>45614</v>
      </c>
      <c r="P3169" s="28" t="n">
        <f aca="false">ROUNDDOWN(($B3169-$O3169)/30,0)</f>
        <v>6</v>
      </c>
      <c r="Q3169" s="28" t="str">
        <f aca="false">TEXT($B3169,"yyyy-mm")</f>
        <v>2025-05</v>
      </c>
      <c r="R3169" s="28" t="n">
        <f aca="false">IF(AND($O3169&gt;=DATE(2025,1,1),$O3169&lt;=DATE(2025,4,30)),1,0)</f>
        <v>0</v>
      </c>
    </row>
    <row r="3170" customFormat="false" ht="15" hidden="false" customHeight="false" outlineLevel="0" collapsed="false">
      <c r="A3170" s="28" t="n">
        <v>344</v>
      </c>
      <c r="B3170" s="29" t="n">
        <v>45869</v>
      </c>
      <c r="C3170" s="28" t="n">
        <v>42400</v>
      </c>
      <c r="D3170" s="28" t="n">
        <v>0</v>
      </c>
      <c r="E3170" s="28" t="n">
        <v>0</v>
      </c>
      <c r="F3170" s="28" t="s">
        <v>345</v>
      </c>
      <c r="G3170" s="28" t="n">
        <v>0</v>
      </c>
      <c r="H3170" s="28" t="n">
        <v>0</v>
      </c>
      <c r="I3170" s="28" t="n">
        <v>0</v>
      </c>
      <c r="J3170" s="28" t="n">
        <v>110</v>
      </c>
      <c r="K3170" s="28" t="n">
        <v>1</v>
      </c>
      <c r="L3170" s="28" t="n">
        <v>3</v>
      </c>
      <c r="M3170" s="28" t="s">
        <v>146</v>
      </c>
      <c r="N3170" s="28" t="s">
        <v>139</v>
      </c>
      <c r="O3170" s="29" t="n">
        <v>45854</v>
      </c>
      <c r="P3170" s="28" t="n">
        <f aca="false">ROUNDDOWN(($B3170-$O3170)/30,0)</f>
        <v>0</v>
      </c>
      <c r="Q3170" s="28" t="str">
        <f aca="false">TEXT($B3170,"yyyy-mm")</f>
        <v>2025-07</v>
      </c>
      <c r="R3170" s="28" t="n">
        <f aca="false">IF(AND($O3170&gt;=DATE(2025,1,1),$O3170&lt;=DATE(2025,4,30)),1,0)</f>
        <v>0</v>
      </c>
    </row>
    <row r="3171" customFormat="false" ht="15" hidden="false" customHeight="false" outlineLevel="0" collapsed="false">
      <c r="A3171" s="28" t="n">
        <v>344</v>
      </c>
      <c r="B3171" s="29" t="n">
        <v>45900</v>
      </c>
      <c r="C3171" s="28" t="n">
        <v>28266.67</v>
      </c>
      <c r="D3171" s="28" t="n">
        <v>0</v>
      </c>
      <c r="E3171" s="28" t="n">
        <v>0</v>
      </c>
      <c r="F3171" s="28" t="s">
        <v>345</v>
      </c>
      <c r="G3171" s="28" t="n">
        <v>0</v>
      </c>
      <c r="H3171" s="28" t="n">
        <v>0</v>
      </c>
      <c r="I3171" s="28" t="n">
        <v>0</v>
      </c>
      <c r="J3171" s="28" t="n">
        <v>110</v>
      </c>
      <c r="K3171" s="28" t="n">
        <v>1</v>
      </c>
      <c r="L3171" s="28" t="n">
        <v>3</v>
      </c>
      <c r="M3171" s="28" t="s">
        <v>146</v>
      </c>
      <c r="N3171" s="28" t="s">
        <v>139</v>
      </c>
      <c r="O3171" s="29" t="n">
        <v>45854</v>
      </c>
      <c r="P3171" s="28" t="n">
        <f aca="false">ROUNDDOWN(($B3171-$O3171)/30,0)</f>
        <v>1</v>
      </c>
      <c r="Q3171" s="28" t="str">
        <f aca="false">TEXT($B3171,"yyyy-mm")</f>
        <v>2025-08</v>
      </c>
      <c r="R3171" s="28" t="n">
        <f aca="false">IF(AND($O3171&gt;=DATE(2025,1,1),$O3171&lt;=DATE(2025,4,30)),1,0)</f>
        <v>0</v>
      </c>
    </row>
    <row r="3172" customFormat="false" ht="15" hidden="false" customHeight="false" outlineLevel="0" collapsed="false">
      <c r="A3172" s="28" t="n">
        <v>344</v>
      </c>
      <c r="B3172" s="29" t="n">
        <v>45930</v>
      </c>
      <c r="C3172" s="28" t="n">
        <v>14133.34</v>
      </c>
      <c r="D3172" s="28" t="n">
        <v>0</v>
      </c>
      <c r="E3172" s="28" t="n">
        <v>0</v>
      </c>
      <c r="F3172" s="28" t="s">
        <v>345</v>
      </c>
      <c r="G3172" s="28" t="n">
        <v>0</v>
      </c>
      <c r="H3172" s="28" t="n">
        <v>0</v>
      </c>
      <c r="I3172" s="28" t="n">
        <v>0</v>
      </c>
      <c r="J3172" s="28" t="n">
        <v>110</v>
      </c>
      <c r="K3172" s="28" t="n">
        <v>1</v>
      </c>
      <c r="L3172" s="28" t="n">
        <v>3</v>
      </c>
      <c r="M3172" s="28" t="s">
        <v>146</v>
      </c>
      <c r="N3172" s="28" t="s">
        <v>139</v>
      </c>
      <c r="O3172" s="29" t="n">
        <v>45854</v>
      </c>
      <c r="P3172" s="28" t="n">
        <f aca="false">ROUNDDOWN(($B3172-$O3172)/30,0)</f>
        <v>2</v>
      </c>
      <c r="Q3172" s="28" t="str">
        <f aca="false">TEXT($B3172,"yyyy-mm")</f>
        <v>2025-09</v>
      </c>
      <c r="R3172" s="28" t="n">
        <f aca="false">IF(AND($O3172&gt;=DATE(2025,1,1),$O3172&lt;=DATE(2025,4,30)),1,0)</f>
        <v>0</v>
      </c>
    </row>
    <row r="3173" customFormat="false" ht="15" hidden="false" customHeight="false" outlineLevel="0" collapsed="false">
      <c r="A3173" s="28" t="n">
        <v>344</v>
      </c>
      <c r="B3173" s="29" t="n">
        <v>45961</v>
      </c>
      <c r="C3173" s="28" t="n">
        <v>0.01</v>
      </c>
      <c r="D3173" s="28" t="n">
        <v>0</v>
      </c>
      <c r="E3173" s="28" t="n">
        <v>0</v>
      </c>
      <c r="F3173" s="28" t="s">
        <v>345</v>
      </c>
      <c r="G3173" s="28" t="n">
        <v>0</v>
      </c>
      <c r="H3173" s="28" t="n">
        <v>0</v>
      </c>
      <c r="I3173" s="28" t="n">
        <v>0</v>
      </c>
      <c r="J3173" s="28" t="n">
        <v>110</v>
      </c>
      <c r="K3173" s="28" t="n">
        <v>1</v>
      </c>
      <c r="L3173" s="28" t="n">
        <v>3</v>
      </c>
      <c r="M3173" s="28" t="s">
        <v>146</v>
      </c>
      <c r="N3173" s="28" t="s">
        <v>139</v>
      </c>
      <c r="O3173" s="29" t="n">
        <v>45854</v>
      </c>
      <c r="P3173" s="28" t="n">
        <f aca="false">ROUNDDOWN(($B3173-$O3173)/30,0)</f>
        <v>3</v>
      </c>
      <c r="Q3173" s="28" t="str">
        <f aca="false">TEXT($B3173,"yyyy-mm")</f>
        <v>2025-10</v>
      </c>
      <c r="R3173" s="28" t="n">
        <f aca="false">IF(AND($O3173&gt;=DATE(2025,1,1),$O3173&lt;=DATE(2025,4,30)),1,0)</f>
        <v>0</v>
      </c>
    </row>
    <row r="3174" customFormat="false" ht="15" hidden="false" customHeight="false" outlineLevel="0" collapsed="false">
      <c r="A3174" s="28" t="n">
        <v>345</v>
      </c>
      <c r="B3174" s="29" t="n">
        <v>45565</v>
      </c>
      <c r="C3174" s="28" t="n">
        <v>21000</v>
      </c>
      <c r="D3174" s="28" t="n">
        <v>0</v>
      </c>
      <c r="E3174" s="28" t="n">
        <v>0</v>
      </c>
      <c r="F3174" s="28" t="s">
        <v>345</v>
      </c>
      <c r="G3174" s="28" t="n">
        <v>0</v>
      </c>
      <c r="H3174" s="28" t="n">
        <v>0</v>
      </c>
      <c r="I3174" s="28" t="n">
        <v>0</v>
      </c>
      <c r="J3174" s="28" t="n">
        <v>238</v>
      </c>
      <c r="K3174" s="28" t="n">
        <v>10</v>
      </c>
      <c r="L3174" s="28" t="n">
        <v>1</v>
      </c>
      <c r="M3174" s="28" t="s">
        <v>147</v>
      </c>
      <c r="N3174" s="28" t="s">
        <v>138</v>
      </c>
      <c r="O3174" s="29" t="n">
        <v>45561</v>
      </c>
      <c r="P3174" s="28" t="n">
        <f aca="false">ROUNDDOWN(($B3174-$O3174)/30,0)</f>
        <v>0</v>
      </c>
      <c r="Q3174" s="28" t="str">
        <f aca="false">TEXT($B3174,"yyyy-mm")</f>
        <v>2024-09</v>
      </c>
      <c r="R3174" s="28" t="n">
        <f aca="false">IF(AND($O3174&gt;=DATE(2025,1,1),$O3174&lt;=DATE(2025,4,30)),1,0)</f>
        <v>0</v>
      </c>
    </row>
    <row r="3175" customFormat="false" ht="15" hidden="false" customHeight="false" outlineLevel="0" collapsed="false">
      <c r="A3175" s="28" t="n">
        <v>345</v>
      </c>
      <c r="B3175" s="29" t="n">
        <v>45596</v>
      </c>
      <c r="C3175" s="28" t="n">
        <v>16800</v>
      </c>
      <c r="D3175" s="28" t="n">
        <v>0</v>
      </c>
      <c r="E3175" s="28" t="n">
        <v>0</v>
      </c>
      <c r="F3175" s="28" t="s">
        <v>345</v>
      </c>
      <c r="G3175" s="28" t="n">
        <v>0</v>
      </c>
      <c r="H3175" s="28" t="n">
        <v>0</v>
      </c>
      <c r="I3175" s="28" t="n">
        <v>0</v>
      </c>
      <c r="J3175" s="28" t="n">
        <v>238</v>
      </c>
      <c r="K3175" s="28" t="n">
        <v>10</v>
      </c>
      <c r="L3175" s="28" t="n">
        <v>1</v>
      </c>
      <c r="M3175" s="28" t="s">
        <v>147</v>
      </c>
      <c r="N3175" s="28" t="s">
        <v>138</v>
      </c>
      <c r="O3175" s="29" t="n">
        <v>45561</v>
      </c>
      <c r="P3175" s="28" t="n">
        <f aca="false">ROUNDDOWN(($B3175-$O3175)/30,0)</f>
        <v>1</v>
      </c>
      <c r="Q3175" s="28" t="str">
        <f aca="false">TEXT($B3175,"yyyy-mm")</f>
        <v>2024-10</v>
      </c>
      <c r="R3175" s="28" t="n">
        <f aca="false">IF(AND($O3175&gt;=DATE(2025,1,1),$O3175&lt;=DATE(2025,4,30)),1,0)</f>
        <v>0</v>
      </c>
    </row>
    <row r="3176" customFormat="false" ht="15" hidden="false" customHeight="false" outlineLevel="0" collapsed="false">
      <c r="A3176" s="28" t="n">
        <v>345</v>
      </c>
      <c r="B3176" s="29" t="n">
        <v>45626</v>
      </c>
      <c r="C3176" s="28" t="n">
        <v>12600</v>
      </c>
      <c r="D3176" s="28" t="n">
        <v>0</v>
      </c>
      <c r="E3176" s="28" t="n">
        <v>0</v>
      </c>
      <c r="F3176" s="28" t="s">
        <v>345</v>
      </c>
      <c r="G3176" s="28" t="n">
        <v>0</v>
      </c>
      <c r="H3176" s="28" t="n">
        <v>0</v>
      </c>
      <c r="I3176" s="28" t="n">
        <v>0</v>
      </c>
      <c r="J3176" s="28" t="n">
        <v>238</v>
      </c>
      <c r="K3176" s="28" t="n">
        <v>10</v>
      </c>
      <c r="L3176" s="28" t="n">
        <v>1</v>
      </c>
      <c r="M3176" s="28" t="s">
        <v>147</v>
      </c>
      <c r="N3176" s="28" t="s">
        <v>138</v>
      </c>
      <c r="O3176" s="29" t="n">
        <v>45561</v>
      </c>
      <c r="P3176" s="28" t="n">
        <f aca="false">ROUNDDOWN(($B3176-$O3176)/30,0)</f>
        <v>2</v>
      </c>
      <c r="Q3176" s="28" t="str">
        <f aca="false">TEXT($B3176,"yyyy-mm")</f>
        <v>2024-11</v>
      </c>
      <c r="R3176" s="28" t="n">
        <f aca="false">IF(AND($O3176&gt;=DATE(2025,1,1),$O3176&lt;=DATE(2025,4,30)),1,0)</f>
        <v>0</v>
      </c>
    </row>
    <row r="3177" customFormat="false" ht="15" hidden="false" customHeight="false" outlineLevel="0" collapsed="false">
      <c r="A3177" s="28" t="n">
        <v>345</v>
      </c>
      <c r="B3177" s="29" t="n">
        <v>45657</v>
      </c>
      <c r="C3177" s="28" t="n">
        <v>8400</v>
      </c>
      <c r="D3177" s="28" t="n">
        <v>0</v>
      </c>
      <c r="E3177" s="28" t="n">
        <v>0</v>
      </c>
      <c r="F3177" s="28" t="s">
        <v>345</v>
      </c>
      <c r="G3177" s="28" t="n">
        <v>0</v>
      </c>
      <c r="H3177" s="28" t="n">
        <v>0</v>
      </c>
      <c r="I3177" s="28" t="n">
        <v>0</v>
      </c>
      <c r="J3177" s="28" t="n">
        <v>238</v>
      </c>
      <c r="K3177" s="28" t="n">
        <v>10</v>
      </c>
      <c r="L3177" s="28" t="n">
        <v>1</v>
      </c>
      <c r="M3177" s="28" t="s">
        <v>147</v>
      </c>
      <c r="N3177" s="28" t="s">
        <v>138</v>
      </c>
      <c r="O3177" s="29" t="n">
        <v>45561</v>
      </c>
      <c r="P3177" s="28" t="n">
        <f aca="false">ROUNDDOWN(($B3177-$O3177)/30,0)</f>
        <v>3</v>
      </c>
      <c r="Q3177" s="28" t="str">
        <f aca="false">TEXT($B3177,"yyyy-mm")</f>
        <v>2024-12</v>
      </c>
      <c r="R3177" s="28" t="n">
        <f aca="false">IF(AND($O3177&gt;=DATE(2025,1,1),$O3177&lt;=DATE(2025,4,30)),1,0)</f>
        <v>0</v>
      </c>
    </row>
    <row r="3178" customFormat="false" ht="15" hidden="false" customHeight="false" outlineLevel="0" collapsed="false">
      <c r="A3178" s="28" t="n">
        <v>345</v>
      </c>
      <c r="B3178" s="29" t="n">
        <v>45688</v>
      </c>
      <c r="C3178" s="28" t="n">
        <v>4200</v>
      </c>
      <c r="D3178" s="28" t="n">
        <v>0</v>
      </c>
      <c r="E3178" s="28" t="n">
        <v>0</v>
      </c>
      <c r="F3178" s="28" t="s">
        <v>345</v>
      </c>
      <c r="G3178" s="28" t="n">
        <v>0</v>
      </c>
      <c r="H3178" s="28" t="n">
        <v>0</v>
      </c>
      <c r="I3178" s="28" t="n">
        <v>0</v>
      </c>
      <c r="J3178" s="28" t="n">
        <v>238</v>
      </c>
      <c r="K3178" s="28" t="n">
        <v>10</v>
      </c>
      <c r="L3178" s="28" t="n">
        <v>1</v>
      </c>
      <c r="M3178" s="28" t="s">
        <v>147</v>
      </c>
      <c r="N3178" s="28" t="s">
        <v>138</v>
      </c>
      <c r="O3178" s="29" t="n">
        <v>45561</v>
      </c>
      <c r="P3178" s="28" t="n">
        <f aca="false">ROUNDDOWN(($B3178-$O3178)/30,0)</f>
        <v>4</v>
      </c>
      <c r="Q3178" s="28" t="str">
        <f aca="false">TEXT($B3178,"yyyy-mm")</f>
        <v>2025-01</v>
      </c>
      <c r="R3178" s="28" t="n">
        <f aca="false">IF(AND($O3178&gt;=DATE(2025,1,1),$O3178&lt;=DATE(2025,4,30)),1,0)</f>
        <v>0</v>
      </c>
    </row>
    <row r="3179" customFormat="false" ht="15" hidden="false" customHeight="false" outlineLevel="0" collapsed="false">
      <c r="A3179" s="28" t="n">
        <v>345</v>
      </c>
      <c r="B3179" s="29" t="n">
        <v>45716</v>
      </c>
      <c r="C3179" s="28" t="n">
        <v>0</v>
      </c>
      <c r="D3179" s="28" t="n">
        <v>0</v>
      </c>
      <c r="E3179" s="28" t="n">
        <v>0</v>
      </c>
      <c r="F3179" s="28" t="s">
        <v>345</v>
      </c>
      <c r="G3179" s="28" t="n">
        <v>0</v>
      </c>
      <c r="H3179" s="28" t="n">
        <v>0</v>
      </c>
      <c r="I3179" s="28" t="n">
        <v>0</v>
      </c>
      <c r="J3179" s="28" t="n">
        <v>238</v>
      </c>
      <c r="K3179" s="28" t="n">
        <v>10</v>
      </c>
      <c r="L3179" s="28" t="n">
        <v>1</v>
      </c>
      <c r="M3179" s="28" t="s">
        <v>147</v>
      </c>
      <c r="N3179" s="28" t="s">
        <v>138</v>
      </c>
      <c r="O3179" s="29" t="n">
        <v>45561</v>
      </c>
      <c r="P3179" s="28" t="n">
        <f aca="false">ROUNDDOWN(($B3179-$O3179)/30,0)</f>
        <v>5</v>
      </c>
      <c r="Q3179" s="28" t="str">
        <f aca="false">TEXT($B3179,"yyyy-mm")</f>
        <v>2025-02</v>
      </c>
      <c r="R3179" s="28" t="n">
        <f aca="false">IF(AND($O3179&gt;=DATE(2025,1,1),$O3179&lt;=DATE(2025,4,30)),1,0)</f>
        <v>0</v>
      </c>
    </row>
    <row r="3180" customFormat="false" ht="15" hidden="false" customHeight="false" outlineLevel="0" collapsed="false">
      <c r="A3180" s="28" t="n">
        <v>346</v>
      </c>
      <c r="B3180" s="29" t="n">
        <v>45808</v>
      </c>
      <c r="C3180" s="28" t="n">
        <v>105700</v>
      </c>
      <c r="D3180" s="28" t="n">
        <v>0</v>
      </c>
      <c r="E3180" s="28" t="n">
        <v>0</v>
      </c>
      <c r="F3180" s="28" t="s">
        <v>345</v>
      </c>
      <c r="G3180" s="28" t="n">
        <v>0</v>
      </c>
      <c r="H3180" s="28" t="n">
        <v>0</v>
      </c>
      <c r="I3180" s="28" t="n">
        <v>0</v>
      </c>
      <c r="J3180" s="28" t="n">
        <v>44</v>
      </c>
      <c r="K3180" s="28" t="n">
        <v>7</v>
      </c>
      <c r="L3180" s="28" t="n">
        <v>3</v>
      </c>
      <c r="M3180" s="28" t="s">
        <v>145</v>
      </c>
      <c r="N3180" s="28" t="s">
        <v>142</v>
      </c>
      <c r="O3180" s="29" t="n">
        <v>45787</v>
      </c>
      <c r="P3180" s="28" t="n">
        <f aca="false">ROUNDDOWN(($B3180-$O3180)/30,0)</f>
        <v>0</v>
      </c>
      <c r="Q3180" s="28" t="str">
        <f aca="false">TEXT($B3180,"yyyy-mm")</f>
        <v>2025-05</v>
      </c>
      <c r="R3180" s="28" t="n">
        <f aca="false">IF(AND($O3180&gt;=DATE(2025,1,1),$O3180&lt;=DATE(2025,4,30)),1,0)</f>
        <v>0</v>
      </c>
    </row>
    <row r="3181" customFormat="false" ht="15" hidden="false" customHeight="false" outlineLevel="0" collapsed="false">
      <c r="A3181" s="28" t="n">
        <v>346</v>
      </c>
      <c r="B3181" s="29" t="n">
        <v>45838</v>
      </c>
      <c r="C3181" s="28" t="n">
        <v>102763.89</v>
      </c>
      <c r="D3181" s="28" t="n">
        <v>0</v>
      </c>
      <c r="E3181" s="28" t="n">
        <v>0</v>
      </c>
      <c r="F3181" s="28" t="s">
        <v>345</v>
      </c>
      <c r="G3181" s="28" t="n">
        <v>0</v>
      </c>
      <c r="H3181" s="28" t="n">
        <v>0</v>
      </c>
      <c r="I3181" s="28" t="n">
        <v>0</v>
      </c>
      <c r="J3181" s="28" t="n">
        <v>44</v>
      </c>
      <c r="K3181" s="28" t="n">
        <v>7</v>
      </c>
      <c r="L3181" s="28" t="n">
        <v>3</v>
      </c>
      <c r="M3181" s="28" t="s">
        <v>145</v>
      </c>
      <c r="N3181" s="28" t="s">
        <v>142</v>
      </c>
      <c r="O3181" s="29" t="n">
        <v>45787</v>
      </c>
      <c r="P3181" s="28" t="n">
        <f aca="false">ROUNDDOWN(($B3181-$O3181)/30,0)</f>
        <v>1</v>
      </c>
      <c r="Q3181" s="28" t="str">
        <f aca="false">TEXT($B3181,"yyyy-mm")</f>
        <v>2025-06</v>
      </c>
      <c r="R3181" s="28" t="n">
        <f aca="false">IF(AND($O3181&gt;=DATE(2025,1,1),$O3181&lt;=DATE(2025,4,30)),1,0)</f>
        <v>0</v>
      </c>
    </row>
    <row r="3182" customFormat="false" ht="15" hidden="false" customHeight="false" outlineLevel="0" collapsed="false">
      <c r="A3182" s="28" t="n">
        <v>346</v>
      </c>
      <c r="B3182" s="29" t="n">
        <v>45869</v>
      </c>
      <c r="C3182" s="28" t="n">
        <v>99827.78</v>
      </c>
      <c r="D3182" s="28" t="n">
        <v>0</v>
      </c>
      <c r="E3182" s="28" t="n">
        <v>0</v>
      </c>
      <c r="F3182" s="28" t="s">
        <v>345</v>
      </c>
      <c r="G3182" s="28" t="n">
        <v>0</v>
      </c>
      <c r="H3182" s="28" t="n">
        <v>0</v>
      </c>
      <c r="I3182" s="28" t="n">
        <v>0</v>
      </c>
      <c r="J3182" s="28" t="n">
        <v>44</v>
      </c>
      <c r="K3182" s="28" t="n">
        <v>7</v>
      </c>
      <c r="L3182" s="28" t="n">
        <v>3</v>
      </c>
      <c r="M3182" s="28" t="s">
        <v>145</v>
      </c>
      <c r="N3182" s="28" t="s">
        <v>142</v>
      </c>
      <c r="O3182" s="29" t="n">
        <v>45787</v>
      </c>
      <c r="P3182" s="28" t="n">
        <f aca="false">ROUNDDOWN(($B3182-$O3182)/30,0)</f>
        <v>2</v>
      </c>
      <c r="Q3182" s="28" t="str">
        <f aca="false">TEXT($B3182,"yyyy-mm")</f>
        <v>2025-07</v>
      </c>
      <c r="R3182" s="28" t="n">
        <f aca="false">IF(AND($O3182&gt;=DATE(2025,1,1),$O3182&lt;=DATE(2025,4,30)),1,0)</f>
        <v>0</v>
      </c>
    </row>
    <row r="3183" customFormat="false" ht="15" hidden="false" customHeight="false" outlineLevel="0" collapsed="false">
      <c r="A3183" s="28" t="n">
        <v>346</v>
      </c>
      <c r="B3183" s="29" t="n">
        <v>45900</v>
      </c>
      <c r="C3183" s="28" t="n">
        <v>96891.67</v>
      </c>
      <c r="D3183" s="28" t="n">
        <v>0</v>
      </c>
      <c r="E3183" s="28" t="n">
        <v>0</v>
      </c>
      <c r="F3183" s="28" t="s">
        <v>345</v>
      </c>
      <c r="G3183" s="28" t="n">
        <v>0</v>
      </c>
      <c r="H3183" s="28" t="n">
        <v>0</v>
      </c>
      <c r="I3183" s="28" t="n">
        <v>0</v>
      </c>
      <c r="J3183" s="28" t="n">
        <v>44</v>
      </c>
      <c r="K3183" s="28" t="n">
        <v>7</v>
      </c>
      <c r="L3183" s="28" t="n">
        <v>3</v>
      </c>
      <c r="M3183" s="28" t="s">
        <v>145</v>
      </c>
      <c r="N3183" s="28" t="s">
        <v>142</v>
      </c>
      <c r="O3183" s="29" t="n">
        <v>45787</v>
      </c>
      <c r="P3183" s="28" t="n">
        <f aca="false">ROUNDDOWN(($B3183-$O3183)/30,0)</f>
        <v>3</v>
      </c>
      <c r="Q3183" s="28" t="str">
        <f aca="false">TEXT($B3183,"yyyy-mm")</f>
        <v>2025-08</v>
      </c>
      <c r="R3183" s="28" t="n">
        <f aca="false">IF(AND($O3183&gt;=DATE(2025,1,1),$O3183&lt;=DATE(2025,4,30)),1,0)</f>
        <v>0</v>
      </c>
    </row>
    <row r="3184" customFormat="false" ht="15" hidden="false" customHeight="false" outlineLevel="0" collapsed="false">
      <c r="A3184" s="28" t="n">
        <v>346</v>
      </c>
      <c r="B3184" s="29" t="n">
        <v>45930</v>
      </c>
      <c r="C3184" s="28" t="n">
        <v>93955.56</v>
      </c>
      <c r="D3184" s="28" t="n">
        <v>0</v>
      </c>
      <c r="E3184" s="28" t="n">
        <v>0</v>
      </c>
      <c r="F3184" s="28" t="s">
        <v>345</v>
      </c>
      <c r="G3184" s="28" t="n">
        <v>0</v>
      </c>
      <c r="H3184" s="28" t="n">
        <v>0</v>
      </c>
      <c r="I3184" s="28" t="n">
        <v>0</v>
      </c>
      <c r="J3184" s="28" t="n">
        <v>44</v>
      </c>
      <c r="K3184" s="28" t="n">
        <v>7</v>
      </c>
      <c r="L3184" s="28" t="n">
        <v>3</v>
      </c>
      <c r="M3184" s="28" t="s">
        <v>145</v>
      </c>
      <c r="N3184" s="28" t="s">
        <v>142</v>
      </c>
      <c r="O3184" s="29" t="n">
        <v>45787</v>
      </c>
      <c r="P3184" s="28" t="n">
        <f aca="false">ROUNDDOWN(($B3184-$O3184)/30,0)</f>
        <v>4</v>
      </c>
      <c r="Q3184" s="28" t="str">
        <f aca="false">TEXT($B3184,"yyyy-mm")</f>
        <v>2025-09</v>
      </c>
      <c r="R3184" s="28" t="n">
        <f aca="false">IF(AND($O3184&gt;=DATE(2025,1,1),$O3184&lt;=DATE(2025,4,30)),1,0)</f>
        <v>0</v>
      </c>
    </row>
    <row r="3185" customFormat="false" ht="15" hidden="false" customHeight="false" outlineLevel="0" collapsed="false">
      <c r="A3185" s="28" t="n">
        <v>346</v>
      </c>
      <c r="B3185" s="29" t="n">
        <v>45961</v>
      </c>
      <c r="C3185" s="28" t="n">
        <v>91019.45</v>
      </c>
      <c r="D3185" s="28" t="n">
        <v>0</v>
      </c>
      <c r="E3185" s="28" t="n">
        <v>0</v>
      </c>
      <c r="F3185" s="28" t="s">
        <v>345</v>
      </c>
      <c r="G3185" s="28" t="n">
        <v>0</v>
      </c>
      <c r="H3185" s="28" t="n">
        <v>0</v>
      </c>
      <c r="I3185" s="28" t="n">
        <v>0</v>
      </c>
      <c r="J3185" s="28" t="n">
        <v>44</v>
      </c>
      <c r="K3185" s="28" t="n">
        <v>7</v>
      </c>
      <c r="L3185" s="28" t="n">
        <v>3</v>
      </c>
      <c r="M3185" s="28" t="s">
        <v>145</v>
      </c>
      <c r="N3185" s="28" t="s">
        <v>142</v>
      </c>
      <c r="O3185" s="29" t="n">
        <v>45787</v>
      </c>
      <c r="P3185" s="28" t="n">
        <f aca="false">ROUNDDOWN(($B3185-$O3185)/30,0)</f>
        <v>5</v>
      </c>
      <c r="Q3185" s="28" t="str">
        <f aca="false">TEXT($B3185,"yyyy-mm")</f>
        <v>2025-10</v>
      </c>
      <c r="R3185" s="28" t="n">
        <f aca="false">IF(AND($O3185&gt;=DATE(2025,1,1),$O3185&lt;=DATE(2025,4,30)),1,0)</f>
        <v>0</v>
      </c>
    </row>
    <row r="3186" customFormat="false" ht="15" hidden="false" customHeight="false" outlineLevel="0" collapsed="false">
      <c r="A3186" s="28" t="n">
        <v>346</v>
      </c>
      <c r="B3186" s="29" t="n">
        <v>45991</v>
      </c>
      <c r="C3186" s="28" t="n">
        <v>88083.34</v>
      </c>
      <c r="D3186" s="28" t="n">
        <v>0</v>
      </c>
      <c r="E3186" s="28" t="n">
        <v>0</v>
      </c>
      <c r="F3186" s="28" t="s">
        <v>345</v>
      </c>
      <c r="G3186" s="28" t="n">
        <v>0</v>
      </c>
      <c r="H3186" s="28" t="n">
        <v>0</v>
      </c>
      <c r="I3186" s="28" t="n">
        <v>0</v>
      </c>
      <c r="J3186" s="28" t="n">
        <v>44</v>
      </c>
      <c r="K3186" s="28" t="n">
        <v>7</v>
      </c>
      <c r="L3186" s="28" t="n">
        <v>3</v>
      </c>
      <c r="M3186" s="28" t="s">
        <v>145</v>
      </c>
      <c r="N3186" s="28" t="s">
        <v>142</v>
      </c>
      <c r="O3186" s="29" t="n">
        <v>45787</v>
      </c>
      <c r="P3186" s="28" t="n">
        <f aca="false">ROUNDDOWN(($B3186-$O3186)/30,0)</f>
        <v>6</v>
      </c>
      <c r="Q3186" s="28" t="str">
        <f aca="false">TEXT($B3186,"yyyy-mm")</f>
        <v>2025-11</v>
      </c>
      <c r="R3186" s="28" t="n">
        <f aca="false">IF(AND($O3186&gt;=DATE(2025,1,1),$O3186&lt;=DATE(2025,4,30)),1,0)</f>
        <v>0</v>
      </c>
    </row>
    <row r="3187" customFormat="false" ht="15" hidden="false" customHeight="false" outlineLevel="0" collapsed="false">
      <c r="A3187" s="28" t="n">
        <v>346</v>
      </c>
      <c r="B3187" s="29" t="n">
        <v>46022</v>
      </c>
      <c r="C3187" s="28" t="n">
        <v>85147.23</v>
      </c>
      <c r="D3187" s="28" t="n">
        <v>0</v>
      </c>
      <c r="E3187" s="28" t="n">
        <v>0</v>
      </c>
      <c r="F3187" s="28" t="s">
        <v>345</v>
      </c>
      <c r="G3187" s="28" t="n">
        <v>0</v>
      </c>
      <c r="H3187" s="28" t="n">
        <v>0</v>
      </c>
      <c r="I3187" s="28" t="n">
        <v>0</v>
      </c>
      <c r="J3187" s="28" t="n">
        <v>44</v>
      </c>
      <c r="K3187" s="28" t="n">
        <v>7</v>
      </c>
      <c r="L3187" s="28" t="n">
        <v>3</v>
      </c>
      <c r="M3187" s="28" t="s">
        <v>145</v>
      </c>
      <c r="N3187" s="28" t="s">
        <v>142</v>
      </c>
      <c r="O3187" s="29" t="n">
        <v>45787</v>
      </c>
      <c r="P3187" s="28" t="n">
        <f aca="false">ROUNDDOWN(($B3187-$O3187)/30,0)</f>
        <v>7</v>
      </c>
      <c r="Q3187" s="28" t="str">
        <f aca="false">TEXT($B3187,"yyyy-mm")</f>
        <v>2025-12</v>
      </c>
      <c r="R3187" s="28" t="n">
        <f aca="false">IF(AND($O3187&gt;=DATE(2025,1,1),$O3187&lt;=DATE(2025,4,30)),1,0)</f>
        <v>0</v>
      </c>
    </row>
    <row r="3188" customFormat="false" ht="15" hidden="false" customHeight="false" outlineLevel="0" collapsed="false">
      <c r="A3188" s="28" t="n">
        <v>346</v>
      </c>
      <c r="B3188" s="29" t="n">
        <v>46053</v>
      </c>
      <c r="C3188" s="28" t="n">
        <v>82211.12</v>
      </c>
      <c r="D3188" s="28" t="n">
        <v>0</v>
      </c>
      <c r="E3188" s="28" t="n">
        <v>0</v>
      </c>
      <c r="F3188" s="28" t="s">
        <v>345</v>
      </c>
      <c r="G3188" s="28" t="n">
        <v>0</v>
      </c>
      <c r="H3188" s="28" t="n">
        <v>0</v>
      </c>
      <c r="I3188" s="28" t="n">
        <v>0</v>
      </c>
      <c r="J3188" s="28" t="n">
        <v>44</v>
      </c>
      <c r="K3188" s="28" t="n">
        <v>7</v>
      </c>
      <c r="L3188" s="28" t="n">
        <v>3</v>
      </c>
      <c r="M3188" s="28" t="s">
        <v>145</v>
      </c>
      <c r="N3188" s="28" t="s">
        <v>142</v>
      </c>
      <c r="O3188" s="29" t="n">
        <v>45787</v>
      </c>
      <c r="P3188" s="28" t="n">
        <f aca="false">ROUNDDOWN(($B3188-$O3188)/30,0)</f>
        <v>8</v>
      </c>
      <c r="Q3188" s="28" t="str">
        <f aca="false">TEXT($B3188,"yyyy-mm")</f>
        <v>2026-01</v>
      </c>
      <c r="R3188" s="28" t="n">
        <f aca="false">IF(AND($O3188&gt;=DATE(2025,1,1),$O3188&lt;=DATE(2025,4,30)),1,0)</f>
        <v>0</v>
      </c>
    </row>
    <row r="3189" customFormat="false" ht="15" hidden="false" customHeight="false" outlineLevel="0" collapsed="false">
      <c r="A3189" s="28" t="n">
        <v>346</v>
      </c>
      <c r="B3189" s="29" t="n">
        <v>46081</v>
      </c>
      <c r="C3189" s="28" t="n">
        <v>79275.01</v>
      </c>
      <c r="D3189" s="28" t="n">
        <v>0</v>
      </c>
      <c r="E3189" s="28" t="n">
        <v>0</v>
      </c>
      <c r="F3189" s="28" t="s">
        <v>345</v>
      </c>
      <c r="G3189" s="28" t="n">
        <v>0</v>
      </c>
      <c r="H3189" s="28" t="n">
        <v>0</v>
      </c>
      <c r="I3189" s="28" t="n">
        <v>0</v>
      </c>
      <c r="J3189" s="28" t="n">
        <v>44</v>
      </c>
      <c r="K3189" s="28" t="n">
        <v>7</v>
      </c>
      <c r="L3189" s="28" t="n">
        <v>3</v>
      </c>
      <c r="M3189" s="28" t="s">
        <v>145</v>
      </c>
      <c r="N3189" s="28" t="s">
        <v>142</v>
      </c>
      <c r="O3189" s="29" t="n">
        <v>45787</v>
      </c>
      <c r="P3189" s="28" t="n">
        <f aca="false">ROUNDDOWN(($B3189-$O3189)/30,0)</f>
        <v>9</v>
      </c>
      <c r="Q3189" s="28" t="str">
        <f aca="false">TEXT($B3189,"yyyy-mm")</f>
        <v>2026-02</v>
      </c>
      <c r="R3189" s="28" t="n">
        <f aca="false">IF(AND($O3189&gt;=DATE(2025,1,1),$O3189&lt;=DATE(2025,4,30)),1,0)</f>
        <v>0</v>
      </c>
    </row>
    <row r="3190" customFormat="false" ht="15" hidden="false" customHeight="false" outlineLevel="0" collapsed="false">
      <c r="A3190" s="28" t="n">
        <v>346</v>
      </c>
      <c r="B3190" s="29" t="n">
        <v>46112</v>
      </c>
      <c r="C3190" s="28" t="n">
        <v>76338.9</v>
      </c>
      <c r="D3190" s="28" t="n">
        <v>0</v>
      </c>
      <c r="E3190" s="28" t="n">
        <v>0</v>
      </c>
      <c r="F3190" s="28" t="s">
        <v>345</v>
      </c>
      <c r="G3190" s="28" t="n">
        <v>0</v>
      </c>
      <c r="H3190" s="28" t="n">
        <v>0</v>
      </c>
      <c r="I3190" s="28" t="n">
        <v>0</v>
      </c>
      <c r="J3190" s="28" t="n">
        <v>44</v>
      </c>
      <c r="K3190" s="28" t="n">
        <v>7</v>
      </c>
      <c r="L3190" s="28" t="n">
        <v>3</v>
      </c>
      <c r="M3190" s="28" t="s">
        <v>145</v>
      </c>
      <c r="N3190" s="28" t="s">
        <v>142</v>
      </c>
      <c r="O3190" s="29" t="n">
        <v>45787</v>
      </c>
      <c r="P3190" s="28" t="n">
        <f aca="false">ROUNDDOWN(($B3190-$O3190)/30,0)</f>
        <v>10</v>
      </c>
      <c r="Q3190" s="28" t="str">
        <f aca="false">TEXT($B3190,"yyyy-mm")</f>
        <v>2026-03</v>
      </c>
      <c r="R3190" s="28" t="n">
        <f aca="false">IF(AND($O3190&gt;=DATE(2025,1,1),$O3190&lt;=DATE(2025,4,30)),1,0)</f>
        <v>0</v>
      </c>
    </row>
    <row r="3191" customFormat="false" ht="15" hidden="false" customHeight="false" outlineLevel="0" collapsed="false">
      <c r="A3191" s="28" t="n">
        <v>346</v>
      </c>
      <c r="B3191" s="29" t="n">
        <v>46142</v>
      </c>
      <c r="C3191" s="28" t="n">
        <v>73402.79</v>
      </c>
      <c r="D3191" s="28" t="n">
        <v>0</v>
      </c>
      <c r="E3191" s="28" t="n">
        <v>0</v>
      </c>
      <c r="F3191" s="28" t="s">
        <v>345</v>
      </c>
      <c r="G3191" s="28" t="n">
        <v>0</v>
      </c>
      <c r="H3191" s="28" t="n">
        <v>0</v>
      </c>
      <c r="I3191" s="28" t="n">
        <v>0</v>
      </c>
      <c r="J3191" s="28" t="n">
        <v>44</v>
      </c>
      <c r="K3191" s="28" t="n">
        <v>7</v>
      </c>
      <c r="L3191" s="28" t="n">
        <v>3</v>
      </c>
      <c r="M3191" s="28" t="s">
        <v>145</v>
      </c>
      <c r="N3191" s="28" t="s">
        <v>142</v>
      </c>
      <c r="O3191" s="29" t="n">
        <v>45787</v>
      </c>
      <c r="P3191" s="28" t="n">
        <f aca="false">ROUNDDOWN(($B3191-$O3191)/30,0)</f>
        <v>11</v>
      </c>
      <c r="Q3191" s="28" t="str">
        <f aca="false">TEXT($B3191,"yyyy-mm")</f>
        <v>2026-04</v>
      </c>
      <c r="R3191" s="28" t="n">
        <f aca="false">IF(AND($O3191&gt;=DATE(2025,1,1),$O3191&lt;=DATE(2025,4,30)),1,0)</f>
        <v>0</v>
      </c>
    </row>
    <row r="3192" customFormat="false" ht="15" hidden="false" customHeight="false" outlineLevel="0" collapsed="false">
      <c r="A3192" s="28" t="n">
        <v>346</v>
      </c>
      <c r="B3192" s="29" t="n">
        <v>46173</v>
      </c>
      <c r="C3192" s="28" t="n">
        <v>73402.79</v>
      </c>
      <c r="D3192" s="28" t="n">
        <v>2936.11</v>
      </c>
      <c r="E3192" s="28" t="n">
        <v>21</v>
      </c>
      <c r="F3192" s="28" t="s">
        <v>346</v>
      </c>
      <c r="G3192" s="28" t="n">
        <v>0</v>
      </c>
      <c r="H3192" s="28" t="n">
        <v>0</v>
      </c>
      <c r="I3192" s="28" t="n">
        <v>0</v>
      </c>
      <c r="J3192" s="28" t="n">
        <v>44</v>
      </c>
      <c r="K3192" s="28" t="n">
        <v>7</v>
      </c>
      <c r="L3192" s="28" t="n">
        <v>3</v>
      </c>
      <c r="M3192" s="28" t="s">
        <v>145</v>
      </c>
      <c r="N3192" s="28" t="s">
        <v>142</v>
      </c>
      <c r="O3192" s="29" t="n">
        <v>45787</v>
      </c>
      <c r="P3192" s="28" t="n">
        <f aca="false">ROUNDDOWN(($B3192-$O3192)/30,0)</f>
        <v>12</v>
      </c>
      <c r="Q3192" s="28" t="str">
        <f aca="false">TEXT($B3192,"yyyy-mm")</f>
        <v>2026-05</v>
      </c>
      <c r="R3192" s="28" t="n">
        <f aca="false">IF(AND($O3192&gt;=DATE(2025,1,1),$O3192&lt;=DATE(2025,4,30)),1,0)</f>
        <v>0</v>
      </c>
    </row>
    <row r="3193" customFormat="false" ht="15" hidden="false" customHeight="false" outlineLevel="0" collapsed="false">
      <c r="A3193" s="28" t="n">
        <v>346</v>
      </c>
      <c r="B3193" s="29" t="n">
        <v>46203</v>
      </c>
      <c r="C3193" s="28" t="n">
        <v>72580.22</v>
      </c>
      <c r="D3193" s="28" t="n">
        <v>5049.65</v>
      </c>
      <c r="E3193" s="28" t="n">
        <v>51</v>
      </c>
      <c r="F3193" s="28" t="s">
        <v>347</v>
      </c>
      <c r="G3193" s="28" t="n">
        <v>1</v>
      </c>
      <c r="H3193" s="28" t="n">
        <v>0</v>
      </c>
      <c r="I3193" s="28" t="n">
        <v>0</v>
      </c>
      <c r="J3193" s="28" t="n">
        <v>44</v>
      </c>
      <c r="K3193" s="28" t="n">
        <v>7</v>
      </c>
      <c r="L3193" s="28" t="n">
        <v>3</v>
      </c>
      <c r="M3193" s="28" t="s">
        <v>145</v>
      </c>
      <c r="N3193" s="28" t="s">
        <v>142</v>
      </c>
      <c r="O3193" s="29" t="n">
        <v>45787</v>
      </c>
      <c r="P3193" s="28" t="n">
        <f aca="false">ROUNDDOWN(($B3193-$O3193)/30,0)</f>
        <v>13</v>
      </c>
      <c r="Q3193" s="28" t="str">
        <f aca="false">TEXT($B3193,"yyyy-mm")</f>
        <v>2026-06</v>
      </c>
      <c r="R3193" s="28" t="n">
        <f aca="false">IF(AND($O3193&gt;=DATE(2025,1,1),$O3193&lt;=DATE(2025,4,30)),1,0)</f>
        <v>0</v>
      </c>
    </row>
    <row r="3194" customFormat="false" ht="15" hidden="false" customHeight="false" outlineLevel="0" collapsed="false">
      <c r="A3194" s="28" t="n">
        <v>346</v>
      </c>
      <c r="B3194" s="29" t="n">
        <v>46234</v>
      </c>
      <c r="C3194" s="28" t="n">
        <v>70550</v>
      </c>
      <c r="D3194" s="28" t="n">
        <v>5955.54</v>
      </c>
      <c r="E3194" s="28" t="n">
        <v>82</v>
      </c>
      <c r="F3194" s="28" t="s">
        <v>348</v>
      </c>
      <c r="G3194" s="28" t="n">
        <v>1</v>
      </c>
      <c r="H3194" s="28" t="n">
        <v>1</v>
      </c>
      <c r="I3194" s="28" t="n">
        <v>0</v>
      </c>
      <c r="J3194" s="28" t="n">
        <v>44</v>
      </c>
      <c r="K3194" s="28" t="n">
        <v>7</v>
      </c>
      <c r="L3194" s="28" t="n">
        <v>3</v>
      </c>
      <c r="M3194" s="28" t="s">
        <v>145</v>
      </c>
      <c r="N3194" s="28" t="s">
        <v>142</v>
      </c>
      <c r="O3194" s="29" t="n">
        <v>45787</v>
      </c>
      <c r="P3194" s="28" t="n">
        <f aca="false">ROUNDDOWN(($B3194-$O3194)/30,0)</f>
        <v>14</v>
      </c>
      <c r="Q3194" s="28" t="str">
        <f aca="false">TEXT($B3194,"yyyy-mm")</f>
        <v>2026-07</v>
      </c>
      <c r="R3194" s="28" t="n">
        <f aca="false">IF(AND($O3194&gt;=DATE(2025,1,1),$O3194&lt;=DATE(2025,4,30)),1,0)</f>
        <v>0</v>
      </c>
    </row>
    <row r="3195" customFormat="false" ht="15" hidden="false" customHeight="false" outlineLevel="0" collapsed="false">
      <c r="A3195" s="28" t="n">
        <v>346</v>
      </c>
      <c r="B3195" s="29" t="n">
        <v>46265</v>
      </c>
      <c r="C3195" s="28" t="n">
        <v>70550</v>
      </c>
      <c r="D3195" s="28" t="n">
        <v>8891.65</v>
      </c>
      <c r="E3195" s="28" t="n">
        <v>113</v>
      </c>
      <c r="F3195" s="28" t="s">
        <v>349</v>
      </c>
      <c r="G3195" s="28" t="n">
        <v>1</v>
      </c>
      <c r="H3195" s="28" t="n">
        <v>1</v>
      </c>
      <c r="I3195" s="28" t="n">
        <v>1</v>
      </c>
      <c r="J3195" s="28" t="n">
        <v>44</v>
      </c>
      <c r="K3195" s="28" t="n">
        <v>7</v>
      </c>
      <c r="L3195" s="28" t="n">
        <v>3</v>
      </c>
      <c r="M3195" s="28" t="s">
        <v>145</v>
      </c>
      <c r="N3195" s="28" t="s">
        <v>142</v>
      </c>
      <c r="O3195" s="29" t="n">
        <v>45787</v>
      </c>
      <c r="P3195" s="28" t="n">
        <f aca="false">ROUNDDOWN(($B3195-$O3195)/30,0)</f>
        <v>15</v>
      </c>
      <c r="Q3195" s="28" t="str">
        <f aca="false">TEXT($B3195,"yyyy-mm")</f>
        <v>2026-08</v>
      </c>
      <c r="R3195" s="28" t="n">
        <f aca="false">IF(AND($O3195&gt;=DATE(2025,1,1),$O3195&lt;=DATE(2025,4,30)),1,0)</f>
        <v>0</v>
      </c>
    </row>
    <row r="3196" customFormat="false" ht="15" hidden="false" customHeight="false" outlineLevel="0" collapsed="false">
      <c r="A3196" s="28" t="n">
        <v>347</v>
      </c>
      <c r="B3196" s="29" t="n">
        <v>44804</v>
      </c>
      <c r="C3196" s="28" t="n">
        <v>17000</v>
      </c>
      <c r="D3196" s="28" t="n">
        <v>0</v>
      </c>
      <c r="E3196" s="28" t="n">
        <v>0</v>
      </c>
      <c r="F3196" s="28" t="s">
        <v>345</v>
      </c>
      <c r="G3196" s="28" t="n">
        <v>0</v>
      </c>
      <c r="H3196" s="28" t="n">
        <v>0</v>
      </c>
      <c r="I3196" s="28" t="n">
        <v>0</v>
      </c>
      <c r="J3196" s="28" t="n">
        <v>200</v>
      </c>
      <c r="K3196" s="28" t="n">
        <v>1</v>
      </c>
      <c r="L3196" s="28" t="n">
        <v>1</v>
      </c>
      <c r="M3196" s="28" t="s">
        <v>145</v>
      </c>
      <c r="N3196" s="28" t="s">
        <v>138</v>
      </c>
      <c r="O3196" s="29" t="n">
        <v>44782</v>
      </c>
      <c r="P3196" s="28" t="n">
        <f aca="false">ROUNDDOWN(($B3196-$O3196)/30,0)</f>
        <v>0</v>
      </c>
      <c r="Q3196" s="28" t="str">
        <f aca="false">TEXT($B3196,"yyyy-mm")</f>
        <v>2022-08</v>
      </c>
      <c r="R3196" s="28" t="n">
        <f aca="false">IF(AND($O3196&gt;=DATE(2025,1,1),$O3196&lt;=DATE(2025,4,30)),1,0)</f>
        <v>0</v>
      </c>
    </row>
    <row r="3197" customFormat="false" ht="15" hidden="false" customHeight="false" outlineLevel="0" collapsed="false">
      <c r="A3197" s="28" t="n">
        <v>347</v>
      </c>
      <c r="B3197" s="29" t="n">
        <v>44834</v>
      </c>
      <c r="C3197" s="28" t="n">
        <v>0</v>
      </c>
      <c r="D3197" s="28" t="n">
        <v>0</v>
      </c>
      <c r="E3197" s="28" t="n">
        <v>0</v>
      </c>
      <c r="F3197" s="28" t="s">
        <v>345</v>
      </c>
      <c r="G3197" s="28" t="n">
        <v>0</v>
      </c>
      <c r="H3197" s="28" t="n">
        <v>0</v>
      </c>
      <c r="I3197" s="28" t="n">
        <v>0</v>
      </c>
      <c r="J3197" s="28" t="n">
        <v>200</v>
      </c>
      <c r="K3197" s="28" t="n">
        <v>1</v>
      </c>
      <c r="L3197" s="28" t="n">
        <v>1</v>
      </c>
      <c r="M3197" s="28" t="s">
        <v>145</v>
      </c>
      <c r="N3197" s="28" t="s">
        <v>138</v>
      </c>
      <c r="O3197" s="29" t="n">
        <v>44782</v>
      </c>
      <c r="P3197" s="28" t="n">
        <f aca="false">ROUNDDOWN(($B3197-$O3197)/30,0)</f>
        <v>1</v>
      </c>
      <c r="Q3197" s="28" t="str">
        <f aca="false">TEXT($B3197,"yyyy-mm")</f>
        <v>2022-09</v>
      </c>
      <c r="R3197" s="28" t="n">
        <f aca="false">IF(AND($O3197&gt;=DATE(2025,1,1),$O3197&lt;=DATE(2025,4,30)),1,0)</f>
        <v>0</v>
      </c>
    </row>
    <row r="3198" customFormat="false" ht="15" hidden="false" customHeight="false" outlineLevel="0" collapsed="false">
      <c r="A3198" s="28" t="n">
        <v>348</v>
      </c>
      <c r="B3198" s="29" t="n">
        <v>45291</v>
      </c>
      <c r="C3198" s="28" t="n">
        <v>29400</v>
      </c>
      <c r="D3198" s="28" t="n">
        <v>0</v>
      </c>
      <c r="E3198" s="28" t="n">
        <v>0</v>
      </c>
      <c r="F3198" s="28" t="s">
        <v>345</v>
      </c>
      <c r="G3198" s="28" t="n">
        <v>0</v>
      </c>
      <c r="H3198" s="28" t="n">
        <v>0</v>
      </c>
      <c r="I3198" s="28" t="n">
        <v>0</v>
      </c>
      <c r="J3198" s="28" t="n">
        <v>27</v>
      </c>
      <c r="K3198" s="28" t="n">
        <v>8</v>
      </c>
      <c r="L3198" s="28" t="n">
        <v>1</v>
      </c>
      <c r="M3198" s="28" t="s">
        <v>147</v>
      </c>
      <c r="N3198" s="28" t="s">
        <v>138</v>
      </c>
      <c r="O3198" s="29" t="n">
        <v>45262</v>
      </c>
      <c r="P3198" s="28" t="n">
        <f aca="false">ROUNDDOWN(($B3198-$O3198)/30,0)</f>
        <v>0</v>
      </c>
      <c r="Q3198" s="28" t="str">
        <f aca="false">TEXT($B3198,"yyyy-mm")</f>
        <v>2023-12</v>
      </c>
      <c r="R3198" s="28" t="n">
        <f aca="false">IF(AND($O3198&gt;=DATE(2025,1,1),$O3198&lt;=DATE(2025,4,30)),1,0)</f>
        <v>0</v>
      </c>
    </row>
    <row r="3199" customFormat="false" ht="15" hidden="false" customHeight="false" outlineLevel="0" collapsed="false">
      <c r="A3199" s="28" t="n">
        <v>348</v>
      </c>
      <c r="B3199" s="29" t="n">
        <v>45322</v>
      </c>
      <c r="C3199" s="28" t="n">
        <v>24500</v>
      </c>
      <c r="D3199" s="28" t="n">
        <v>0</v>
      </c>
      <c r="E3199" s="28" t="n">
        <v>0</v>
      </c>
      <c r="F3199" s="28" t="s">
        <v>345</v>
      </c>
      <c r="G3199" s="28" t="n">
        <v>0</v>
      </c>
      <c r="H3199" s="28" t="n">
        <v>0</v>
      </c>
      <c r="I3199" s="28" t="n">
        <v>0</v>
      </c>
      <c r="J3199" s="28" t="n">
        <v>27</v>
      </c>
      <c r="K3199" s="28" t="n">
        <v>8</v>
      </c>
      <c r="L3199" s="28" t="n">
        <v>1</v>
      </c>
      <c r="M3199" s="28" t="s">
        <v>147</v>
      </c>
      <c r="N3199" s="28" t="s">
        <v>138</v>
      </c>
      <c r="O3199" s="29" t="n">
        <v>45262</v>
      </c>
      <c r="P3199" s="28" t="n">
        <f aca="false">ROUNDDOWN(($B3199-$O3199)/30,0)</f>
        <v>2</v>
      </c>
      <c r="Q3199" s="28" t="str">
        <f aca="false">TEXT($B3199,"yyyy-mm")</f>
        <v>2024-01</v>
      </c>
      <c r="R3199" s="28" t="n">
        <f aca="false">IF(AND($O3199&gt;=DATE(2025,1,1),$O3199&lt;=DATE(2025,4,30)),1,0)</f>
        <v>0</v>
      </c>
    </row>
    <row r="3200" customFormat="false" ht="15" hidden="false" customHeight="false" outlineLevel="0" collapsed="false">
      <c r="A3200" s="28" t="n">
        <v>348</v>
      </c>
      <c r="B3200" s="29" t="n">
        <v>45351</v>
      </c>
      <c r="C3200" s="28" t="n">
        <v>19600</v>
      </c>
      <c r="D3200" s="28" t="n">
        <v>0</v>
      </c>
      <c r="E3200" s="28" t="n">
        <v>0</v>
      </c>
      <c r="F3200" s="28" t="s">
        <v>345</v>
      </c>
      <c r="G3200" s="28" t="n">
        <v>0</v>
      </c>
      <c r="H3200" s="28" t="n">
        <v>0</v>
      </c>
      <c r="I3200" s="28" t="n">
        <v>0</v>
      </c>
      <c r="J3200" s="28" t="n">
        <v>27</v>
      </c>
      <c r="K3200" s="28" t="n">
        <v>8</v>
      </c>
      <c r="L3200" s="28" t="n">
        <v>1</v>
      </c>
      <c r="M3200" s="28" t="s">
        <v>147</v>
      </c>
      <c r="N3200" s="28" t="s">
        <v>138</v>
      </c>
      <c r="O3200" s="29" t="n">
        <v>45262</v>
      </c>
      <c r="P3200" s="28" t="n">
        <f aca="false">ROUNDDOWN(($B3200-$O3200)/30,0)</f>
        <v>2</v>
      </c>
      <c r="Q3200" s="28" t="str">
        <f aca="false">TEXT($B3200,"yyyy-mm")</f>
        <v>2024-02</v>
      </c>
      <c r="R3200" s="28" t="n">
        <f aca="false">IF(AND($O3200&gt;=DATE(2025,1,1),$O3200&lt;=DATE(2025,4,30)),1,0)</f>
        <v>0</v>
      </c>
    </row>
    <row r="3201" customFormat="false" ht="15" hidden="false" customHeight="false" outlineLevel="0" collapsed="false">
      <c r="A3201" s="28" t="n">
        <v>348</v>
      </c>
      <c r="B3201" s="29" t="n">
        <v>45382</v>
      </c>
      <c r="C3201" s="28" t="n">
        <v>14700</v>
      </c>
      <c r="D3201" s="28" t="n">
        <v>0</v>
      </c>
      <c r="E3201" s="28" t="n">
        <v>0</v>
      </c>
      <c r="F3201" s="28" t="s">
        <v>345</v>
      </c>
      <c r="G3201" s="28" t="n">
        <v>0</v>
      </c>
      <c r="H3201" s="28" t="n">
        <v>0</v>
      </c>
      <c r="I3201" s="28" t="n">
        <v>0</v>
      </c>
      <c r="J3201" s="28" t="n">
        <v>27</v>
      </c>
      <c r="K3201" s="28" t="n">
        <v>8</v>
      </c>
      <c r="L3201" s="28" t="n">
        <v>1</v>
      </c>
      <c r="M3201" s="28" t="s">
        <v>147</v>
      </c>
      <c r="N3201" s="28" t="s">
        <v>138</v>
      </c>
      <c r="O3201" s="29" t="n">
        <v>45262</v>
      </c>
      <c r="P3201" s="28" t="n">
        <f aca="false">ROUNDDOWN(($B3201-$O3201)/30,0)</f>
        <v>4</v>
      </c>
      <c r="Q3201" s="28" t="str">
        <f aca="false">TEXT($B3201,"yyyy-mm")</f>
        <v>2024-03</v>
      </c>
      <c r="R3201" s="28" t="n">
        <f aca="false">IF(AND($O3201&gt;=DATE(2025,1,1),$O3201&lt;=DATE(2025,4,30)),1,0)</f>
        <v>0</v>
      </c>
    </row>
    <row r="3202" customFormat="false" ht="15" hidden="false" customHeight="false" outlineLevel="0" collapsed="false">
      <c r="A3202" s="28" t="n">
        <v>348</v>
      </c>
      <c r="B3202" s="29" t="n">
        <v>45412</v>
      </c>
      <c r="C3202" s="28" t="n">
        <v>9800</v>
      </c>
      <c r="D3202" s="28" t="n">
        <v>0</v>
      </c>
      <c r="E3202" s="28" t="n">
        <v>0</v>
      </c>
      <c r="F3202" s="28" t="s">
        <v>345</v>
      </c>
      <c r="G3202" s="28" t="n">
        <v>0</v>
      </c>
      <c r="H3202" s="28" t="n">
        <v>0</v>
      </c>
      <c r="I3202" s="28" t="n">
        <v>0</v>
      </c>
      <c r="J3202" s="28" t="n">
        <v>27</v>
      </c>
      <c r="K3202" s="28" t="n">
        <v>8</v>
      </c>
      <c r="L3202" s="28" t="n">
        <v>1</v>
      </c>
      <c r="M3202" s="28" t="s">
        <v>147</v>
      </c>
      <c r="N3202" s="28" t="s">
        <v>138</v>
      </c>
      <c r="O3202" s="29" t="n">
        <v>45262</v>
      </c>
      <c r="P3202" s="28" t="n">
        <f aca="false">ROUNDDOWN(($B3202-$O3202)/30,0)</f>
        <v>5</v>
      </c>
      <c r="Q3202" s="28" t="str">
        <f aca="false">TEXT($B3202,"yyyy-mm")</f>
        <v>2024-04</v>
      </c>
      <c r="R3202" s="28" t="n">
        <f aca="false">IF(AND($O3202&gt;=DATE(2025,1,1),$O3202&lt;=DATE(2025,4,30)),1,0)</f>
        <v>0</v>
      </c>
    </row>
    <row r="3203" customFormat="false" ht="15" hidden="false" customHeight="false" outlineLevel="0" collapsed="false">
      <c r="A3203" s="28" t="n">
        <v>348</v>
      </c>
      <c r="B3203" s="29" t="n">
        <v>45443</v>
      </c>
      <c r="C3203" s="28" t="n">
        <v>4900</v>
      </c>
      <c r="D3203" s="28" t="n">
        <v>0</v>
      </c>
      <c r="E3203" s="28" t="n">
        <v>0</v>
      </c>
      <c r="F3203" s="28" t="s">
        <v>345</v>
      </c>
      <c r="G3203" s="28" t="n">
        <v>0</v>
      </c>
      <c r="H3203" s="28" t="n">
        <v>0</v>
      </c>
      <c r="I3203" s="28" t="n">
        <v>0</v>
      </c>
      <c r="J3203" s="28" t="n">
        <v>27</v>
      </c>
      <c r="K3203" s="28" t="n">
        <v>8</v>
      </c>
      <c r="L3203" s="28" t="n">
        <v>1</v>
      </c>
      <c r="M3203" s="28" t="s">
        <v>147</v>
      </c>
      <c r="N3203" s="28" t="s">
        <v>138</v>
      </c>
      <c r="O3203" s="29" t="n">
        <v>45262</v>
      </c>
      <c r="P3203" s="28" t="n">
        <f aca="false">ROUNDDOWN(($B3203-$O3203)/30,0)</f>
        <v>6</v>
      </c>
      <c r="Q3203" s="28" t="str">
        <f aca="false">TEXT($B3203,"yyyy-mm")</f>
        <v>2024-05</v>
      </c>
      <c r="R3203" s="28" t="n">
        <f aca="false">IF(AND($O3203&gt;=DATE(2025,1,1),$O3203&lt;=DATE(2025,4,30)),1,0)</f>
        <v>0</v>
      </c>
    </row>
    <row r="3204" customFormat="false" ht="15" hidden="false" customHeight="false" outlineLevel="0" collapsed="false">
      <c r="A3204" s="28" t="n">
        <v>348</v>
      </c>
      <c r="B3204" s="29" t="n">
        <v>45473</v>
      </c>
      <c r="C3204" s="28" t="n">
        <v>0</v>
      </c>
      <c r="D3204" s="28" t="n">
        <v>0</v>
      </c>
      <c r="E3204" s="28" t="n">
        <v>0</v>
      </c>
      <c r="F3204" s="28" t="s">
        <v>345</v>
      </c>
      <c r="G3204" s="28" t="n">
        <v>0</v>
      </c>
      <c r="H3204" s="28" t="n">
        <v>0</v>
      </c>
      <c r="I3204" s="28" t="n">
        <v>0</v>
      </c>
      <c r="J3204" s="28" t="n">
        <v>27</v>
      </c>
      <c r="K3204" s="28" t="n">
        <v>8</v>
      </c>
      <c r="L3204" s="28" t="n">
        <v>1</v>
      </c>
      <c r="M3204" s="28" t="s">
        <v>147</v>
      </c>
      <c r="N3204" s="28" t="s">
        <v>138</v>
      </c>
      <c r="O3204" s="29" t="n">
        <v>45262</v>
      </c>
      <c r="P3204" s="28" t="n">
        <f aca="false">ROUNDDOWN(($B3204-$O3204)/30,0)</f>
        <v>7</v>
      </c>
      <c r="Q3204" s="28" t="str">
        <f aca="false">TEXT($B3204,"yyyy-mm")</f>
        <v>2024-06</v>
      </c>
      <c r="R3204" s="28" t="n">
        <f aca="false">IF(AND($O3204&gt;=DATE(2025,1,1),$O3204&lt;=DATE(2025,4,30)),1,0)</f>
        <v>0</v>
      </c>
    </row>
    <row r="3205" customFormat="false" ht="15" hidden="false" customHeight="false" outlineLevel="0" collapsed="false">
      <c r="A3205" s="28" t="n">
        <v>349</v>
      </c>
      <c r="B3205" s="29" t="n">
        <v>45199</v>
      </c>
      <c r="C3205" s="28" t="n">
        <v>79600</v>
      </c>
      <c r="D3205" s="28" t="n">
        <v>0</v>
      </c>
      <c r="E3205" s="28" t="n">
        <v>0</v>
      </c>
      <c r="F3205" s="28" t="s">
        <v>345</v>
      </c>
      <c r="G3205" s="28" t="n">
        <v>0</v>
      </c>
      <c r="H3205" s="28" t="n">
        <v>0</v>
      </c>
      <c r="I3205" s="28" t="n">
        <v>0</v>
      </c>
      <c r="J3205" s="28" t="n">
        <v>128</v>
      </c>
      <c r="K3205" s="28" t="n">
        <v>3</v>
      </c>
      <c r="L3205" s="28" t="n">
        <v>3</v>
      </c>
      <c r="M3205" s="28" t="s">
        <v>146</v>
      </c>
      <c r="N3205" s="28" t="s">
        <v>138</v>
      </c>
      <c r="O3205" s="29" t="n">
        <v>45178</v>
      </c>
      <c r="P3205" s="28" t="n">
        <f aca="false">ROUNDDOWN(($B3205-$O3205)/30,0)</f>
        <v>0</v>
      </c>
      <c r="Q3205" s="28" t="str">
        <f aca="false">TEXT($B3205,"yyyy-mm")</f>
        <v>2023-09</v>
      </c>
      <c r="R3205" s="28" t="n">
        <f aca="false">IF(AND($O3205&gt;=DATE(2025,1,1),$O3205&lt;=DATE(2025,4,30)),1,0)</f>
        <v>0</v>
      </c>
    </row>
    <row r="3206" customFormat="false" ht="15" hidden="false" customHeight="false" outlineLevel="0" collapsed="false">
      <c r="A3206" s="28" t="n">
        <v>349</v>
      </c>
      <c r="B3206" s="29" t="n">
        <v>45230</v>
      </c>
      <c r="C3206" s="28" t="n">
        <v>72966.67</v>
      </c>
      <c r="D3206" s="28" t="n">
        <v>0</v>
      </c>
      <c r="E3206" s="28" t="n">
        <v>0</v>
      </c>
      <c r="F3206" s="28" t="s">
        <v>345</v>
      </c>
      <c r="G3206" s="28" t="n">
        <v>0</v>
      </c>
      <c r="H3206" s="28" t="n">
        <v>0</v>
      </c>
      <c r="I3206" s="28" t="n">
        <v>0</v>
      </c>
      <c r="J3206" s="28" t="n">
        <v>128</v>
      </c>
      <c r="K3206" s="28" t="n">
        <v>3</v>
      </c>
      <c r="L3206" s="28" t="n">
        <v>3</v>
      </c>
      <c r="M3206" s="28" t="s">
        <v>146</v>
      </c>
      <c r="N3206" s="28" t="s">
        <v>138</v>
      </c>
      <c r="O3206" s="29" t="n">
        <v>45178</v>
      </c>
      <c r="P3206" s="28" t="n">
        <f aca="false">ROUNDDOWN(($B3206-$O3206)/30,0)</f>
        <v>1</v>
      </c>
      <c r="Q3206" s="28" t="str">
        <f aca="false">TEXT($B3206,"yyyy-mm")</f>
        <v>2023-10</v>
      </c>
      <c r="R3206" s="28" t="n">
        <f aca="false">IF(AND($O3206&gt;=DATE(2025,1,1),$O3206&lt;=DATE(2025,4,30)),1,0)</f>
        <v>0</v>
      </c>
    </row>
    <row r="3207" customFormat="false" ht="15" hidden="false" customHeight="false" outlineLevel="0" collapsed="false">
      <c r="A3207" s="28" t="n">
        <v>349</v>
      </c>
      <c r="B3207" s="29" t="n">
        <v>45260</v>
      </c>
      <c r="C3207" s="28" t="n">
        <v>66333.34</v>
      </c>
      <c r="D3207" s="28" t="n">
        <v>0</v>
      </c>
      <c r="E3207" s="28" t="n">
        <v>0</v>
      </c>
      <c r="F3207" s="28" t="s">
        <v>345</v>
      </c>
      <c r="G3207" s="28" t="n">
        <v>0</v>
      </c>
      <c r="H3207" s="28" t="n">
        <v>0</v>
      </c>
      <c r="I3207" s="28" t="n">
        <v>0</v>
      </c>
      <c r="J3207" s="28" t="n">
        <v>128</v>
      </c>
      <c r="K3207" s="28" t="n">
        <v>3</v>
      </c>
      <c r="L3207" s="28" t="n">
        <v>3</v>
      </c>
      <c r="M3207" s="28" t="s">
        <v>146</v>
      </c>
      <c r="N3207" s="28" t="s">
        <v>138</v>
      </c>
      <c r="O3207" s="29" t="n">
        <v>45178</v>
      </c>
      <c r="P3207" s="28" t="n">
        <f aca="false">ROUNDDOWN(($B3207-$O3207)/30,0)</f>
        <v>2</v>
      </c>
      <c r="Q3207" s="28" t="str">
        <f aca="false">TEXT($B3207,"yyyy-mm")</f>
        <v>2023-11</v>
      </c>
      <c r="R3207" s="28" t="n">
        <f aca="false">IF(AND($O3207&gt;=DATE(2025,1,1),$O3207&lt;=DATE(2025,4,30)),1,0)</f>
        <v>0</v>
      </c>
    </row>
    <row r="3208" customFormat="false" ht="15" hidden="false" customHeight="false" outlineLevel="0" collapsed="false">
      <c r="A3208" s="28" t="n">
        <v>349</v>
      </c>
      <c r="B3208" s="29" t="n">
        <v>45291</v>
      </c>
      <c r="C3208" s="28" t="n">
        <v>59700.01</v>
      </c>
      <c r="D3208" s="28" t="n">
        <v>0</v>
      </c>
      <c r="E3208" s="28" t="n">
        <v>0</v>
      </c>
      <c r="F3208" s="28" t="s">
        <v>345</v>
      </c>
      <c r="G3208" s="28" t="n">
        <v>0</v>
      </c>
      <c r="H3208" s="28" t="n">
        <v>0</v>
      </c>
      <c r="I3208" s="28" t="n">
        <v>0</v>
      </c>
      <c r="J3208" s="28" t="n">
        <v>128</v>
      </c>
      <c r="K3208" s="28" t="n">
        <v>3</v>
      </c>
      <c r="L3208" s="28" t="n">
        <v>3</v>
      </c>
      <c r="M3208" s="28" t="s">
        <v>146</v>
      </c>
      <c r="N3208" s="28" t="s">
        <v>138</v>
      </c>
      <c r="O3208" s="29" t="n">
        <v>45178</v>
      </c>
      <c r="P3208" s="28" t="n">
        <f aca="false">ROUNDDOWN(($B3208-$O3208)/30,0)</f>
        <v>3</v>
      </c>
      <c r="Q3208" s="28" t="str">
        <f aca="false">TEXT($B3208,"yyyy-mm")</f>
        <v>2023-12</v>
      </c>
      <c r="R3208" s="28" t="n">
        <f aca="false">IF(AND($O3208&gt;=DATE(2025,1,1),$O3208&lt;=DATE(2025,4,30)),1,0)</f>
        <v>0</v>
      </c>
    </row>
    <row r="3209" customFormat="false" ht="15" hidden="false" customHeight="false" outlineLevel="0" collapsed="false">
      <c r="A3209" s="28" t="n">
        <v>349</v>
      </c>
      <c r="B3209" s="29" t="n">
        <v>45322</v>
      </c>
      <c r="C3209" s="28" t="n">
        <v>53066.68</v>
      </c>
      <c r="D3209" s="28" t="n">
        <v>0</v>
      </c>
      <c r="E3209" s="28" t="n">
        <v>0</v>
      </c>
      <c r="F3209" s="28" t="s">
        <v>345</v>
      </c>
      <c r="G3209" s="28" t="n">
        <v>0</v>
      </c>
      <c r="H3209" s="28" t="n">
        <v>0</v>
      </c>
      <c r="I3209" s="28" t="n">
        <v>0</v>
      </c>
      <c r="J3209" s="28" t="n">
        <v>128</v>
      </c>
      <c r="K3209" s="28" t="n">
        <v>3</v>
      </c>
      <c r="L3209" s="28" t="n">
        <v>3</v>
      </c>
      <c r="M3209" s="28" t="s">
        <v>146</v>
      </c>
      <c r="N3209" s="28" t="s">
        <v>138</v>
      </c>
      <c r="O3209" s="29" t="n">
        <v>45178</v>
      </c>
      <c r="P3209" s="28" t="n">
        <f aca="false">ROUNDDOWN(($B3209-$O3209)/30,0)</f>
        <v>4</v>
      </c>
      <c r="Q3209" s="28" t="str">
        <f aca="false">TEXT($B3209,"yyyy-mm")</f>
        <v>2024-01</v>
      </c>
      <c r="R3209" s="28" t="n">
        <f aca="false">IF(AND($O3209&gt;=DATE(2025,1,1),$O3209&lt;=DATE(2025,4,30)),1,0)</f>
        <v>0</v>
      </c>
    </row>
    <row r="3210" customFormat="false" ht="15" hidden="false" customHeight="false" outlineLevel="0" collapsed="false">
      <c r="A3210" s="28" t="n">
        <v>349</v>
      </c>
      <c r="B3210" s="29" t="n">
        <v>45351</v>
      </c>
      <c r="C3210" s="28" t="n">
        <v>46433.35</v>
      </c>
      <c r="D3210" s="28" t="n">
        <v>0</v>
      </c>
      <c r="E3210" s="28" t="n">
        <v>0</v>
      </c>
      <c r="F3210" s="28" t="s">
        <v>345</v>
      </c>
      <c r="G3210" s="28" t="n">
        <v>0</v>
      </c>
      <c r="H3210" s="28" t="n">
        <v>0</v>
      </c>
      <c r="I3210" s="28" t="n">
        <v>0</v>
      </c>
      <c r="J3210" s="28" t="n">
        <v>128</v>
      </c>
      <c r="K3210" s="28" t="n">
        <v>3</v>
      </c>
      <c r="L3210" s="28" t="n">
        <v>3</v>
      </c>
      <c r="M3210" s="28" t="s">
        <v>146</v>
      </c>
      <c r="N3210" s="28" t="s">
        <v>138</v>
      </c>
      <c r="O3210" s="29" t="n">
        <v>45178</v>
      </c>
      <c r="P3210" s="28" t="n">
        <f aca="false">ROUNDDOWN(($B3210-$O3210)/30,0)</f>
        <v>5</v>
      </c>
      <c r="Q3210" s="28" t="str">
        <f aca="false">TEXT($B3210,"yyyy-mm")</f>
        <v>2024-02</v>
      </c>
      <c r="R3210" s="28" t="n">
        <f aca="false">IF(AND($O3210&gt;=DATE(2025,1,1),$O3210&lt;=DATE(2025,4,30)),1,0)</f>
        <v>0</v>
      </c>
    </row>
    <row r="3211" customFormat="false" ht="15" hidden="false" customHeight="false" outlineLevel="0" collapsed="false">
      <c r="A3211" s="28" t="n">
        <v>349</v>
      </c>
      <c r="B3211" s="29" t="n">
        <v>45382</v>
      </c>
      <c r="C3211" s="28" t="n">
        <v>39800.02</v>
      </c>
      <c r="D3211" s="28" t="n">
        <v>0</v>
      </c>
      <c r="E3211" s="28" t="n">
        <v>0</v>
      </c>
      <c r="F3211" s="28" t="s">
        <v>345</v>
      </c>
      <c r="G3211" s="28" t="n">
        <v>0</v>
      </c>
      <c r="H3211" s="28" t="n">
        <v>0</v>
      </c>
      <c r="I3211" s="28" t="n">
        <v>0</v>
      </c>
      <c r="J3211" s="28" t="n">
        <v>128</v>
      </c>
      <c r="K3211" s="28" t="n">
        <v>3</v>
      </c>
      <c r="L3211" s="28" t="n">
        <v>3</v>
      </c>
      <c r="M3211" s="28" t="s">
        <v>146</v>
      </c>
      <c r="N3211" s="28" t="s">
        <v>138</v>
      </c>
      <c r="O3211" s="29" t="n">
        <v>45178</v>
      </c>
      <c r="P3211" s="28" t="n">
        <f aca="false">ROUNDDOWN(($B3211-$O3211)/30,0)</f>
        <v>6</v>
      </c>
      <c r="Q3211" s="28" t="str">
        <f aca="false">TEXT($B3211,"yyyy-mm")</f>
        <v>2024-03</v>
      </c>
      <c r="R3211" s="28" t="n">
        <f aca="false">IF(AND($O3211&gt;=DATE(2025,1,1),$O3211&lt;=DATE(2025,4,30)),1,0)</f>
        <v>0</v>
      </c>
    </row>
    <row r="3212" customFormat="false" ht="15" hidden="false" customHeight="false" outlineLevel="0" collapsed="false">
      <c r="A3212" s="28" t="n">
        <v>349</v>
      </c>
      <c r="B3212" s="29" t="n">
        <v>45412</v>
      </c>
      <c r="C3212" s="28" t="n">
        <v>33166.69</v>
      </c>
      <c r="D3212" s="28" t="n">
        <v>0</v>
      </c>
      <c r="E3212" s="28" t="n">
        <v>0</v>
      </c>
      <c r="F3212" s="28" t="s">
        <v>345</v>
      </c>
      <c r="G3212" s="28" t="n">
        <v>0</v>
      </c>
      <c r="H3212" s="28" t="n">
        <v>0</v>
      </c>
      <c r="I3212" s="28" t="n">
        <v>0</v>
      </c>
      <c r="J3212" s="28" t="n">
        <v>128</v>
      </c>
      <c r="K3212" s="28" t="n">
        <v>3</v>
      </c>
      <c r="L3212" s="28" t="n">
        <v>3</v>
      </c>
      <c r="M3212" s="28" t="s">
        <v>146</v>
      </c>
      <c r="N3212" s="28" t="s">
        <v>138</v>
      </c>
      <c r="O3212" s="29" t="n">
        <v>45178</v>
      </c>
      <c r="P3212" s="28" t="n">
        <f aca="false">ROUNDDOWN(($B3212-$O3212)/30,0)</f>
        <v>7</v>
      </c>
      <c r="Q3212" s="28" t="str">
        <f aca="false">TEXT($B3212,"yyyy-mm")</f>
        <v>2024-04</v>
      </c>
      <c r="R3212" s="28" t="n">
        <f aca="false">IF(AND($O3212&gt;=DATE(2025,1,1),$O3212&lt;=DATE(2025,4,30)),1,0)</f>
        <v>0</v>
      </c>
    </row>
    <row r="3213" customFormat="false" ht="15" hidden="false" customHeight="false" outlineLevel="0" collapsed="false">
      <c r="A3213" s="28" t="n">
        <v>349</v>
      </c>
      <c r="B3213" s="29" t="n">
        <v>45443</v>
      </c>
      <c r="C3213" s="28" t="n">
        <v>26533.36</v>
      </c>
      <c r="D3213" s="28" t="n">
        <v>0</v>
      </c>
      <c r="E3213" s="28" t="n">
        <v>0</v>
      </c>
      <c r="F3213" s="28" t="s">
        <v>345</v>
      </c>
      <c r="G3213" s="28" t="n">
        <v>0</v>
      </c>
      <c r="H3213" s="28" t="n">
        <v>0</v>
      </c>
      <c r="I3213" s="28" t="n">
        <v>0</v>
      </c>
      <c r="J3213" s="28" t="n">
        <v>128</v>
      </c>
      <c r="K3213" s="28" t="n">
        <v>3</v>
      </c>
      <c r="L3213" s="28" t="n">
        <v>3</v>
      </c>
      <c r="M3213" s="28" t="s">
        <v>146</v>
      </c>
      <c r="N3213" s="28" t="s">
        <v>138</v>
      </c>
      <c r="O3213" s="29" t="n">
        <v>45178</v>
      </c>
      <c r="P3213" s="28" t="n">
        <f aca="false">ROUNDDOWN(($B3213-$O3213)/30,0)</f>
        <v>8</v>
      </c>
      <c r="Q3213" s="28" t="str">
        <f aca="false">TEXT($B3213,"yyyy-mm")</f>
        <v>2024-05</v>
      </c>
      <c r="R3213" s="28" t="n">
        <f aca="false">IF(AND($O3213&gt;=DATE(2025,1,1),$O3213&lt;=DATE(2025,4,30)),1,0)</f>
        <v>0</v>
      </c>
    </row>
    <row r="3214" customFormat="false" ht="15" hidden="false" customHeight="false" outlineLevel="0" collapsed="false">
      <c r="A3214" s="28" t="n">
        <v>349</v>
      </c>
      <c r="B3214" s="29" t="n">
        <v>45473</v>
      </c>
      <c r="C3214" s="28" t="n">
        <v>19900.03</v>
      </c>
      <c r="D3214" s="28" t="n">
        <v>0</v>
      </c>
      <c r="E3214" s="28" t="n">
        <v>0</v>
      </c>
      <c r="F3214" s="28" t="s">
        <v>345</v>
      </c>
      <c r="G3214" s="28" t="n">
        <v>0</v>
      </c>
      <c r="H3214" s="28" t="n">
        <v>0</v>
      </c>
      <c r="I3214" s="28" t="n">
        <v>0</v>
      </c>
      <c r="J3214" s="28" t="n">
        <v>128</v>
      </c>
      <c r="K3214" s="28" t="n">
        <v>3</v>
      </c>
      <c r="L3214" s="28" t="n">
        <v>3</v>
      </c>
      <c r="M3214" s="28" t="s">
        <v>146</v>
      </c>
      <c r="N3214" s="28" t="s">
        <v>138</v>
      </c>
      <c r="O3214" s="29" t="n">
        <v>45178</v>
      </c>
      <c r="P3214" s="28" t="n">
        <f aca="false">ROUNDDOWN(($B3214-$O3214)/30,0)</f>
        <v>9</v>
      </c>
      <c r="Q3214" s="28" t="str">
        <f aca="false">TEXT($B3214,"yyyy-mm")</f>
        <v>2024-06</v>
      </c>
      <c r="R3214" s="28" t="n">
        <f aca="false">IF(AND($O3214&gt;=DATE(2025,1,1),$O3214&lt;=DATE(2025,4,30)),1,0)</f>
        <v>0</v>
      </c>
    </row>
    <row r="3215" customFormat="false" ht="15" hidden="false" customHeight="false" outlineLevel="0" collapsed="false">
      <c r="A3215" s="28" t="n">
        <v>349</v>
      </c>
      <c r="B3215" s="29" t="n">
        <v>45504</v>
      </c>
      <c r="C3215" s="28" t="n">
        <v>13266.7</v>
      </c>
      <c r="D3215" s="28" t="n">
        <v>0</v>
      </c>
      <c r="E3215" s="28" t="n">
        <v>0</v>
      </c>
      <c r="F3215" s="28" t="s">
        <v>345</v>
      </c>
      <c r="G3215" s="28" t="n">
        <v>0</v>
      </c>
      <c r="H3215" s="28" t="n">
        <v>0</v>
      </c>
      <c r="I3215" s="28" t="n">
        <v>0</v>
      </c>
      <c r="J3215" s="28" t="n">
        <v>128</v>
      </c>
      <c r="K3215" s="28" t="n">
        <v>3</v>
      </c>
      <c r="L3215" s="28" t="n">
        <v>3</v>
      </c>
      <c r="M3215" s="28" t="s">
        <v>146</v>
      </c>
      <c r="N3215" s="28" t="s">
        <v>138</v>
      </c>
      <c r="O3215" s="29" t="n">
        <v>45178</v>
      </c>
      <c r="P3215" s="28" t="n">
        <f aca="false">ROUNDDOWN(($B3215-$O3215)/30,0)</f>
        <v>10</v>
      </c>
      <c r="Q3215" s="28" t="str">
        <f aca="false">TEXT($B3215,"yyyy-mm")</f>
        <v>2024-07</v>
      </c>
      <c r="R3215" s="28" t="n">
        <f aca="false">IF(AND($O3215&gt;=DATE(2025,1,1),$O3215&lt;=DATE(2025,4,30)),1,0)</f>
        <v>0</v>
      </c>
    </row>
    <row r="3216" customFormat="false" ht="15" hidden="false" customHeight="false" outlineLevel="0" collapsed="false">
      <c r="A3216" s="28" t="n">
        <v>349</v>
      </c>
      <c r="B3216" s="29" t="n">
        <v>45535</v>
      </c>
      <c r="C3216" s="28" t="n">
        <v>6633.37</v>
      </c>
      <c r="D3216" s="28" t="n">
        <v>0</v>
      </c>
      <c r="E3216" s="28" t="n">
        <v>0</v>
      </c>
      <c r="F3216" s="28" t="s">
        <v>345</v>
      </c>
      <c r="G3216" s="28" t="n">
        <v>0</v>
      </c>
      <c r="H3216" s="28" t="n">
        <v>0</v>
      </c>
      <c r="I3216" s="28" t="n">
        <v>0</v>
      </c>
      <c r="J3216" s="28" t="n">
        <v>128</v>
      </c>
      <c r="K3216" s="28" t="n">
        <v>3</v>
      </c>
      <c r="L3216" s="28" t="n">
        <v>3</v>
      </c>
      <c r="M3216" s="28" t="s">
        <v>146</v>
      </c>
      <c r="N3216" s="28" t="s">
        <v>138</v>
      </c>
      <c r="O3216" s="29" t="n">
        <v>45178</v>
      </c>
      <c r="P3216" s="28" t="n">
        <f aca="false">ROUNDDOWN(($B3216-$O3216)/30,0)</f>
        <v>11</v>
      </c>
      <c r="Q3216" s="28" t="str">
        <f aca="false">TEXT($B3216,"yyyy-mm")</f>
        <v>2024-08</v>
      </c>
      <c r="R3216" s="28" t="n">
        <f aca="false">IF(AND($O3216&gt;=DATE(2025,1,1),$O3216&lt;=DATE(2025,4,30)),1,0)</f>
        <v>0</v>
      </c>
    </row>
    <row r="3217" customFormat="false" ht="15" hidden="false" customHeight="false" outlineLevel="0" collapsed="false">
      <c r="A3217" s="28" t="n">
        <v>349</v>
      </c>
      <c r="B3217" s="29" t="n">
        <v>45565</v>
      </c>
      <c r="C3217" s="28" t="n">
        <v>0.04</v>
      </c>
      <c r="D3217" s="28" t="n">
        <v>0</v>
      </c>
      <c r="E3217" s="28" t="n">
        <v>0</v>
      </c>
      <c r="F3217" s="28" t="s">
        <v>345</v>
      </c>
      <c r="G3217" s="28" t="n">
        <v>0</v>
      </c>
      <c r="H3217" s="28" t="n">
        <v>0</v>
      </c>
      <c r="I3217" s="28" t="n">
        <v>0</v>
      </c>
      <c r="J3217" s="28" t="n">
        <v>128</v>
      </c>
      <c r="K3217" s="28" t="n">
        <v>3</v>
      </c>
      <c r="L3217" s="28" t="n">
        <v>3</v>
      </c>
      <c r="M3217" s="28" t="s">
        <v>146</v>
      </c>
      <c r="N3217" s="28" t="s">
        <v>138</v>
      </c>
      <c r="O3217" s="29" t="n">
        <v>45178</v>
      </c>
      <c r="P3217" s="28" t="n">
        <f aca="false">ROUNDDOWN(($B3217-$O3217)/30,0)</f>
        <v>12</v>
      </c>
      <c r="Q3217" s="28" t="str">
        <f aca="false">TEXT($B3217,"yyyy-mm")</f>
        <v>2024-09</v>
      </c>
      <c r="R3217" s="28" t="n">
        <f aca="false">IF(AND($O3217&gt;=DATE(2025,1,1),$O3217&lt;=DATE(2025,4,30)),1,0)</f>
        <v>0</v>
      </c>
    </row>
    <row r="3218" customFormat="false" ht="15" hidden="false" customHeight="false" outlineLevel="0" collapsed="false">
      <c r="A3218" s="28" t="n">
        <v>350</v>
      </c>
      <c r="B3218" s="29" t="n">
        <v>45961</v>
      </c>
      <c r="C3218" s="28" t="n">
        <v>10000</v>
      </c>
      <c r="D3218" s="28" t="n">
        <v>0</v>
      </c>
      <c r="E3218" s="28" t="n">
        <v>0</v>
      </c>
      <c r="F3218" s="28" t="s">
        <v>345</v>
      </c>
      <c r="G3218" s="28" t="n">
        <v>0</v>
      </c>
      <c r="H3218" s="28" t="n">
        <v>0</v>
      </c>
      <c r="I3218" s="28" t="n">
        <v>0</v>
      </c>
      <c r="J3218" s="28" t="n">
        <v>75</v>
      </c>
      <c r="K3218" s="28" t="n">
        <v>5</v>
      </c>
      <c r="L3218" s="28" t="n">
        <v>2</v>
      </c>
      <c r="M3218" s="28" t="s">
        <v>145</v>
      </c>
      <c r="N3218" s="28" t="s">
        <v>141</v>
      </c>
      <c r="O3218" s="29" t="n">
        <v>45942</v>
      </c>
      <c r="P3218" s="28" t="n">
        <f aca="false">ROUNDDOWN(($B3218-$O3218)/30,0)</f>
        <v>0</v>
      </c>
      <c r="Q3218" s="28" t="str">
        <f aca="false">TEXT($B3218,"yyyy-mm")</f>
        <v>2025-10</v>
      </c>
      <c r="R3218" s="28" t="n">
        <f aca="false">IF(AND($O3218&gt;=DATE(2025,1,1),$O3218&lt;=DATE(2025,4,30)),1,0)</f>
        <v>0</v>
      </c>
    </row>
    <row r="3219" customFormat="false" ht="15" hidden="false" customHeight="false" outlineLevel="0" collapsed="false">
      <c r="A3219" s="28" t="n">
        <v>350</v>
      </c>
      <c r="B3219" s="29" t="n">
        <v>45991</v>
      </c>
      <c r="C3219" s="28" t="n">
        <v>6666.67</v>
      </c>
      <c r="D3219" s="28" t="n">
        <v>0</v>
      </c>
      <c r="E3219" s="28" t="n">
        <v>0</v>
      </c>
      <c r="F3219" s="28" t="s">
        <v>345</v>
      </c>
      <c r="G3219" s="28" t="n">
        <v>0</v>
      </c>
      <c r="H3219" s="28" t="n">
        <v>0</v>
      </c>
      <c r="I3219" s="28" t="n">
        <v>0</v>
      </c>
      <c r="J3219" s="28" t="n">
        <v>75</v>
      </c>
      <c r="K3219" s="28" t="n">
        <v>5</v>
      </c>
      <c r="L3219" s="28" t="n">
        <v>2</v>
      </c>
      <c r="M3219" s="28" t="s">
        <v>145</v>
      </c>
      <c r="N3219" s="28" t="s">
        <v>141</v>
      </c>
      <c r="O3219" s="29" t="n">
        <v>45942</v>
      </c>
      <c r="P3219" s="28" t="n">
        <f aca="false">ROUNDDOWN(($B3219-$O3219)/30,0)</f>
        <v>1</v>
      </c>
      <c r="Q3219" s="28" t="str">
        <f aca="false">TEXT($B3219,"yyyy-mm")</f>
        <v>2025-11</v>
      </c>
      <c r="R3219" s="28" t="n">
        <f aca="false">IF(AND($O3219&gt;=DATE(2025,1,1),$O3219&lt;=DATE(2025,4,30)),1,0)</f>
        <v>0</v>
      </c>
    </row>
    <row r="3220" customFormat="false" ht="15" hidden="false" customHeight="false" outlineLevel="0" collapsed="false">
      <c r="A3220" s="28" t="n">
        <v>350</v>
      </c>
      <c r="B3220" s="29" t="n">
        <v>46022</v>
      </c>
      <c r="C3220" s="28" t="n">
        <v>3333.34</v>
      </c>
      <c r="D3220" s="28" t="n">
        <v>0</v>
      </c>
      <c r="E3220" s="28" t="n">
        <v>0</v>
      </c>
      <c r="F3220" s="28" t="s">
        <v>345</v>
      </c>
      <c r="G3220" s="28" t="n">
        <v>0</v>
      </c>
      <c r="H3220" s="28" t="n">
        <v>0</v>
      </c>
      <c r="I3220" s="28" t="n">
        <v>0</v>
      </c>
      <c r="J3220" s="28" t="n">
        <v>75</v>
      </c>
      <c r="K3220" s="28" t="n">
        <v>5</v>
      </c>
      <c r="L3220" s="28" t="n">
        <v>2</v>
      </c>
      <c r="M3220" s="28" t="s">
        <v>145</v>
      </c>
      <c r="N3220" s="28" t="s">
        <v>141</v>
      </c>
      <c r="O3220" s="29" t="n">
        <v>45942</v>
      </c>
      <c r="P3220" s="28" t="n">
        <f aca="false">ROUNDDOWN(($B3220-$O3220)/30,0)</f>
        <v>2</v>
      </c>
      <c r="Q3220" s="28" t="str">
        <f aca="false">TEXT($B3220,"yyyy-mm")</f>
        <v>2025-12</v>
      </c>
      <c r="R3220" s="28" t="n">
        <f aca="false">IF(AND($O3220&gt;=DATE(2025,1,1),$O3220&lt;=DATE(2025,4,30)),1,0)</f>
        <v>0</v>
      </c>
    </row>
    <row r="3221" customFormat="false" ht="15" hidden="false" customHeight="false" outlineLevel="0" collapsed="false">
      <c r="A3221" s="28" t="n">
        <v>350</v>
      </c>
      <c r="B3221" s="29" t="n">
        <v>46053</v>
      </c>
      <c r="C3221" s="28" t="n">
        <v>0.01</v>
      </c>
      <c r="D3221" s="28" t="n">
        <v>0</v>
      </c>
      <c r="E3221" s="28" t="n">
        <v>0</v>
      </c>
      <c r="F3221" s="28" t="s">
        <v>345</v>
      </c>
      <c r="G3221" s="28" t="n">
        <v>0</v>
      </c>
      <c r="H3221" s="28" t="n">
        <v>0</v>
      </c>
      <c r="I3221" s="28" t="n">
        <v>0</v>
      </c>
      <c r="J3221" s="28" t="n">
        <v>75</v>
      </c>
      <c r="K3221" s="28" t="n">
        <v>5</v>
      </c>
      <c r="L3221" s="28" t="n">
        <v>2</v>
      </c>
      <c r="M3221" s="28" t="s">
        <v>145</v>
      </c>
      <c r="N3221" s="28" t="s">
        <v>141</v>
      </c>
      <c r="O3221" s="29" t="n">
        <v>45942</v>
      </c>
      <c r="P3221" s="28" t="n">
        <f aca="false">ROUNDDOWN(($B3221-$O3221)/30,0)</f>
        <v>3</v>
      </c>
      <c r="Q3221" s="28" t="str">
        <f aca="false">TEXT($B3221,"yyyy-mm")</f>
        <v>2026-01</v>
      </c>
      <c r="R3221" s="28" t="n">
        <f aca="false">IF(AND($O3221&gt;=DATE(2025,1,1),$O3221&lt;=DATE(2025,4,30)),1,0)</f>
        <v>0</v>
      </c>
    </row>
    <row r="3222" customFormat="false" ht="15" hidden="false" customHeight="false" outlineLevel="0" collapsed="false">
      <c r="A3222" s="28" t="n">
        <v>351</v>
      </c>
      <c r="B3222" s="29" t="n">
        <v>44865</v>
      </c>
      <c r="C3222" s="28" t="n">
        <v>28500</v>
      </c>
      <c r="D3222" s="28" t="n">
        <v>0</v>
      </c>
      <c r="E3222" s="28" t="n">
        <v>0</v>
      </c>
      <c r="F3222" s="28" t="s">
        <v>345</v>
      </c>
      <c r="G3222" s="28" t="n">
        <v>0</v>
      </c>
      <c r="H3222" s="28" t="n">
        <v>0</v>
      </c>
      <c r="I3222" s="28" t="n">
        <v>0</v>
      </c>
      <c r="J3222" s="28" t="n">
        <v>173</v>
      </c>
      <c r="K3222" s="28" t="n">
        <v>5</v>
      </c>
      <c r="L3222" s="28" t="n">
        <v>3</v>
      </c>
      <c r="M3222" s="28" t="s">
        <v>145</v>
      </c>
      <c r="N3222" s="28" t="s">
        <v>139</v>
      </c>
      <c r="O3222" s="29" t="n">
        <v>44836</v>
      </c>
      <c r="P3222" s="28" t="n">
        <f aca="false">ROUNDDOWN(($B3222-$O3222)/30,0)</f>
        <v>0</v>
      </c>
      <c r="Q3222" s="28" t="str">
        <f aca="false">TEXT($B3222,"yyyy-mm")</f>
        <v>2022-10</v>
      </c>
      <c r="R3222" s="28" t="n">
        <f aca="false">IF(AND($O3222&gt;=DATE(2025,1,1),$O3222&lt;=DATE(2025,4,30)),1,0)</f>
        <v>0</v>
      </c>
    </row>
    <row r="3223" customFormat="false" ht="15" hidden="false" customHeight="false" outlineLevel="0" collapsed="false">
      <c r="A3223" s="28" t="n">
        <v>351</v>
      </c>
      <c r="B3223" s="29" t="n">
        <v>44895</v>
      </c>
      <c r="C3223" s="28" t="n">
        <v>22800</v>
      </c>
      <c r="D3223" s="28" t="n">
        <v>0</v>
      </c>
      <c r="E3223" s="28" t="n">
        <v>0</v>
      </c>
      <c r="F3223" s="28" t="s">
        <v>345</v>
      </c>
      <c r="G3223" s="28" t="n">
        <v>0</v>
      </c>
      <c r="H3223" s="28" t="n">
        <v>0</v>
      </c>
      <c r="I3223" s="28" t="n">
        <v>0</v>
      </c>
      <c r="J3223" s="28" t="n">
        <v>173</v>
      </c>
      <c r="K3223" s="28" t="n">
        <v>5</v>
      </c>
      <c r="L3223" s="28" t="n">
        <v>3</v>
      </c>
      <c r="M3223" s="28" t="s">
        <v>145</v>
      </c>
      <c r="N3223" s="28" t="s">
        <v>139</v>
      </c>
      <c r="O3223" s="29" t="n">
        <v>44836</v>
      </c>
      <c r="P3223" s="28" t="n">
        <f aca="false">ROUNDDOWN(($B3223-$O3223)/30,0)</f>
        <v>1</v>
      </c>
      <c r="Q3223" s="28" t="str">
        <f aca="false">TEXT($B3223,"yyyy-mm")</f>
        <v>2022-11</v>
      </c>
      <c r="R3223" s="28" t="n">
        <f aca="false">IF(AND($O3223&gt;=DATE(2025,1,1),$O3223&lt;=DATE(2025,4,30)),1,0)</f>
        <v>0</v>
      </c>
    </row>
    <row r="3224" customFormat="false" ht="15" hidden="false" customHeight="false" outlineLevel="0" collapsed="false">
      <c r="A3224" s="28" t="n">
        <v>351</v>
      </c>
      <c r="B3224" s="29" t="n">
        <v>44926</v>
      </c>
      <c r="C3224" s="28" t="n">
        <v>17100</v>
      </c>
      <c r="D3224" s="28" t="n">
        <v>0</v>
      </c>
      <c r="E3224" s="28" t="n">
        <v>0</v>
      </c>
      <c r="F3224" s="28" t="s">
        <v>345</v>
      </c>
      <c r="G3224" s="28" t="n">
        <v>0</v>
      </c>
      <c r="H3224" s="28" t="n">
        <v>0</v>
      </c>
      <c r="I3224" s="28" t="n">
        <v>0</v>
      </c>
      <c r="J3224" s="28" t="n">
        <v>173</v>
      </c>
      <c r="K3224" s="28" t="n">
        <v>5</v>
      </c>
      <c r="L3224" s="28" t="n">
        <v>3</v>
      </c>
      <c r="M3224" s="28" t="s">
        <v>145</v>
      </c>
      <c r="N3224" s="28" t="s">
        <v>139</v>
      </c>
      <c r="O3224" s="29" t="n">
        <v>44836</v>
      </c>
      <c r="P3224" s="28" t="n">
        <f aca="false">ROUNDDOWN(($B3224-$O3224)/30,0)</f>
        <v>3</v>
      </c>
      <c r="Q3224" s="28" t="str">
        <f aca="false">TEXT($B3224,"yyyy-mm")</f>
        <v>2022-12</v>
      </c>
      <c r="R3224" s="28" t="n">
        <f aca="false">IF(AND($O3224&gt;=DATE(2025,1,1),$O3224&lt;=DATE(2025,4,30)),1,0)</f>
        <v>0</v>
      </c>
    </row>
    <row r="3225" customFormat="false" ht="15" hidden="false" customHeight="false" outlineLevel="0" collapsed="false">
      <c r="A3225" s="28" t="n">
        <v>351</v>
      </c>
      <c r="B3225" s="29" t="n">
        <v>44957</v>
      </c>
      <c r="C3225" s="28" t="n">
        <v>15442.01</v>
      </c>
      <c r="D3225" s="28" t="n">
        <v>4042.01</v>
      </c>
      <c r="E3225" s="28" t="n">
        <v>29</v>
      </c>
      <c r="F3225" s="28" t="s">
        <v>346</v>
      </c>
      <c r="G3225" s="28" t="n">
        <v>0</v>
      </c>
      <c r="H3225" s="28" t="n">
        <v>0</v>
      </c>
      <c r="I3225" s="28" t="n">
        <v>0</v>
      </c>
      <c r="J3225" s="28" t="n">
        <v>173</v>
      </c>
      <c r="K3225" s="28" t="n">
        <v>5</v>
      </c>
      <c r="L3225" s="28" t="n">
        <v>3</v>
      </c>
      <c r="M3225" s="28" t="s">
        <v>145</v>
      </c>
      <c r="N3225" s="28" t="s">
        <v>139</v>
      </c>
      <c r="O3225" s="29" t="n">
        <v>44836</v>
      </c>
      <c r="P3225" s="28" t="n">
        <f aca="false">ROUNDDOWN(($B3225-$O3225)/30,0)</f>
        <v>4</v>
      </c>
      <c r="Q3225" s="28" t="str">
        <f aca="false">TEXT($B3225,"yyyy-mm")</f>
        <v>2023-01</v>
      </c>
      <c r="R3225" s="28" t="n">
        <f aca="false">IF(AND($O3225&gt;=DATE(2025,1,1),$O3225&lt;=DATE(2025,4,30)),1,0)</f>
        <v>0</v>
      </c>
    </row>
    <row r="3226" customFormat="false" ht="15" hidden="false" customHeight="false" outlineLevel="0" collapsed="false">
      <c r="A3226" s="28" t="n">
        <v>351</v>
      </c>
      <c r="B3226" s="29" t="n">
        <v>44985</v>
      </c>
      <c r="C3226" s="28" t="n">
        <v>14014.84</v>
      </c>
      <c r="D3226" s="28" t="n">
        <v>8314.84</v>
      </c>
      <c r="E3226" s="28" t="n">
        <v>57</v>
      </c>
      <c r="F3226" s="28" t="s">
        <v>347</v>
      </c>
      <c r="G3226" s="28" t="n">
        <v>1</v>
      </c>
      <c r="H3226" s="28" t="n">
        <v>0</v>
      </c>
      <c r="I3226" s="28" t="n">
        <v>0</v>
      </c>
      <c r="J3226" s="28" t="n">
        <v>173</v>
      </c>
      <c r="K3226" s="28" t="n">
        <v>5</v>
      </c>
      <c r="L3226" s="28" t="n">
        <v>3</v>
      </c>
      <c r="M3226" s="28" t="s">
        <v>145</v>
      </c>
      <c r="N3226" s="28" t="s">
        <v>139</v>
      </c>
      <c r="O3226" s="29" t="n">
        <v>44836</v>
      </c>
      <c r="P3226" s="28" t="n">
        <f aca="false">ROUNDDOWN(($B3226-$O3226)/30,0)</f>
        <v>4</v>
      </c>
      <c r="Q3226" s="28" t="str">
        <f aca="false">TEXT($B3226,"yyyy-mm")</f>
        <v>2023-02</v>
      </c>
      <c r="R3226" s="28" t="n">
        <f aca="false">IF(AND($O3226&gt;=DATE(2025,1,1),$O3226&lt;=DATE(2025,4,30)),1,0)</f>
        <v>0</v>
      </c>
    </row>
    <row r="3227" customFormat="false" ht="15" hidden="false" customHeight="false" outlineLevel="0" collapsed="false">
      <c r="A3227" s="28" t="n">
        <v>351</v>
      </c>
      <c r="B3227" s="29" t="n">
        <v>45016</v>
      </c>
      <c r="C3227" s="28" t="n">
        <v>14014.84</v>
      </c>
      <c r="D3227" s="28" t="n">
        <v>14014.84</v>
      </c>
      <c r="E3227" s="28" t="n">
        <v>88</v>
      </c>
      <c r="F3227" s="28" t="s">
        <v>348</v>
      </c>
      <c r="G3227" s="28" t="n">
        <v>1</v>
      </c>
      <c r="H3227" s="28" t="n">
        <v>1</v>
      </c>
      <c r="I3227" s="28" t="n">
        <v>0</v>
      </c>
      <c r="J3227" s="28" t="n">
        <v>173</v>
      </c>
      <c r="K3227" s="28" t="n">
        <v>5</v>
      </c>
      <c r="L3227" s="28" t="n">
        <v>3</v>
      </c>
      <c r="M3227" s="28" t="s">
        <v>145</v>
      </c>
      <c r="N3227" s="28" t="s">
        <v>139</v>
      </c>
      <c r="O3227" s="29" t="n">
        <v>44836</v>
      </c>
      <c r="P3227" s="28" t="n">
        <f aca="false">ROUNDDOWN(($B3227-$O3227)/30,0)</f>
        <v>6</v>
      </c>
      <c r="Q3227" s="28" t="str">
        <f aca="false">TEXT($B3227,"yyyy-mm")</f>
        <v>2023-03</v>
      </c>
      <c r="R3227" s="28" t="n">
        <f aca="false">IF(AND($O3227&gt;=DATE(2025,1,1),$O3227&lt;=DATE(2025,4,30)),1,0)</f>
        <v>0</v>
      </c>
    </row>
    <row r="3228" customFormat="false" ht="15" hidden="false" customHeight="false" outlineLevel="0" collapsed="false">
      <c r="A3228" s="28" t="n">
        <v>352</v>
      </c>
      <c r="B3228" s="29" t="n">
        <v>46142</v>
      </c>
      <c r="C3228" s="28" t="n">
        <v>12900</v>
      </c>
      <c r="D3228" s="28" t="n">
        <v>0</v>
      </c>
      <c r="E3228" s="28" t="n">
        <v>0</v>
      </c>
      <c r="F3228" s="28" t="s">
        <v>345</v>
      </c>
      <c r="G3228" s="28" t="n">
        <v>0</v>
      </c>
      <c r="H3228" s="28" t="n">
        <v>0</v>
      </c>
      <c r="I3228" s="28" t="n">
        <v>0</v>
      </c>
      <c r="J3228" s="28" t="n">
        <v>186</v>
      </c>
      <c r="K3228" s="28" t="n">
        <v>9</v>
      </c>
      <c r="L3228" s="28" t="n">
        <v>1</v>
      </c>
      <c r="M3228" s="28" t="s">
        <v>145</v>
      </c>
      <c r="N3228" s="28" t="s">
        <v>138</v>
      </c>
      <c r="O3228" s="29" t="n">
        <v>46124</v>
      </c>
      <c r="P3228" s="28" t="n">
        <f aca="false">ROUNDDOWN(($B3228-$O3228)/30,0)</f>
        <v>0</v>
      </c>
      <c r="Q3228" s="28" t="str">
        <f aca="false">TEXT($B3228,"yyyy-mm")</f>
        <v>2026-04</v>
      </c>
      <c r="R3228" s="28" t="n">
        <f aca="false">IF(AND($O3228&gt;=DATE(2025,1,1),$O3228&lt;=DATE(2025,4,30)),1,0)</f>
        <v>0</v>
      </c>
    </row>
    <row r="3229" customFormat="false" ht="15" hidden="false" customHeight="false" outlineLevel="0" collapsed="false">
      <c r="A3229" s="28" t="n">
        <v>352</v>
      </c>
      <c r="B3229" s="29" t="n">
        <v>46173</v>
      </c>
      <c r="C3229" s="28" t="n">
        <v>9675</v>
      </c>
      <c r="D3229" s="28" t="n">
        <v>0</v>
      </c>
      <c r="E3229" s="28" t="n">
        <v>0</v>
      </c>
      <c r="F3229" s="28" t="s">
        <v>345</v>
      </c>
      <c r="G3229" s="28" t="n">
        <v>0</v>
      </c>
      <c r="H3229" s="28" t="n">
        <v>0</v>
      </c>
      <c r="I3229" s="28" t="n">
        <v>0</v>
      </c>
      <c r="J3229" s="28" t="n">
        <v>186</v>
      </c>
      <c r="K3229" s="28" t="n">
        <v>9</v>
      </c>
      <c r="L3229" s="28" t="n">
        <v>1</v>
      </c>
      <c r="M3229" s="28" t="s">
        <v>145</v>
      </c>
      <c r="N3229" s="28" t="s">
        <v>138</v>
      </c>
      <c r="O3229" s="29" t="n">
        <v>46124</v>
      </c>
      <c r="P3229" s="28" t="n">
        <f aca="false">ROUNDDOWN(($B3229-$O3229)/30,0)</f>
        <v>1</v>
      </c>
      <c r="Q3229" s="28" t="str">
        <f aca="false">TEXT($B3229,"yyyy-mm")</f>
        <v>2026-05</v>
      </c>
      <c r="R3229" s="28" t="n">
        <f aca="false">IF(AND($O3229&gt;=DATE(2025,1,1),$O3229&lt;=DATE(2025,4,30)),1,0)</f>
        <v>0</v>
      </c>
    </row>
    <row r="3230" customFormat="false" ht="15" hidden="false" customHeight="false" outlineLevel="0" collapsed="false">
      <c r="A3230" s="28" t="n">
        <v>352</v>
      </c>
      <c r="B3230" s="29" t="n">
        <v>46203</v>
      </c>
      <c r="C3230" s="28" t="n">
        <v>6450</v>
      </c>
      <c r="D3230" s="28" t="n">
        <v>0</v>
      </c>
      <c r="E3230" s="28" t="n">
        <v>0</v>
      </c>
      <c r="F3230" s="28" t="s">
        <v>345</v>
      </c>
      <c r="G3230" s="28" t="n">
        <v>0</v>
      </c>
      <c r="H3230" s="28" t="n">
        <v>0</v>
      </c>
      <c r="I3230" s="28" t="n">
        <v>0</v>
      </c>
      <c r="J3230" s="28" t="n">
        <v>186</v>
      </c>
      <c r="K3230" s="28" t="n">
        <v>9</v>
      </c>
      <c r="L3230" s="28" t="n">
        <v>1</v>
      </c>
      <c r="M3230" s="28" t="s">
        <v>145</v>
      </c>
      <c r="N3230" s="28" t="s">
        <v>138</v>
      </c>
      <c r="O3230" s="29" t="n">
        <v>46124</v>
      </c>
      <c r="P3230" s="28" t="n">
        <f aca="false">ROUNDDOWN(($B3230-$O3230)/30,0)</f>
        <v>2</v>
      </c>
      <c r="Q3230" s="28" t="str">
        <f aca="false">TEXT($B3230,"yyyy-mm")</f>
        <v>2026-06</v>
      </c>
      <c r="R3230" s="28" t="n">
        <f aca="false">IF(AND($O3230&gt;=DATE(2025,1,1),$O3230&lt;=DATE(2025,4,30)),1,0)</f>
        <v>0</v>
      </c>
    </row>
    <row r="3231" customFormat="false" ht="15" hidden="false" customHeight="false" outlineLevel="0" collapsed="false">
      <c r="A3231" s="28" t="n">
        <v>352</v>
      </c>
      <c r="B3231" s="29" t="n">
        <v>46234</v>
      </c>
      <c r="C3231" s="28" t="n">
        <v>3225</v>
      </c>
      <c r="D3231" s="28" t="n">
        <v>0</v>
      </c>
      <c r="E3231" s="28" t="n">
        <v>0</v>
      </c>
      <c r="F3231" s="28" t="s">
        <v>345</v>
      </c>
      <c r="G3231" s="28" t="n">
        <v>0</v>
      </c>
      <c r="H3231" s="28" t="n">
        <v>0</v>
      </c>
      <c r="I3231" s="28" t="n">
        <v>0</v>
      </c>
      <c r="J3231" s="28" t="n">
        <v>186</v>
      </c>
      <c r="K3231" s="28" t="n">
        <v>9</v>
      </c>
      <c r="L3231" s="28" t="n">
        <v>1</v>
      </c>
      <c r="M3231" s="28" t="s">
        <v>145</v>
      </c>
      <c r="N3231" s="28" t="s">
        <v>138</v>
      </c>
      <c r="O3231" s="29" t="n">
        <v>46124</v>
      </c>
      <c r="P3231" s="28" t="n">
        <f aca="false">ROUNDDOWN(($B3231-$O3231)/30,0)</f>
        <v>3</v>
      </c>
      <c r="Q3231" s="28" t="str">
        <f aca="false">TEXT($B3231,"yyyy-mm")</f>
        <v>2026-07</v>
      </c>
      <c r="R3231" s="28" t="n">
        <f aca="false">IF(AND($O3231&gt;=DATE(2025,1,1),$O3231&lt;=DATE(2025,4,30)),1,0)</f>
        <v>0</v>
      </c>
    </row>
    <row r="3232" customFormat="false" ht="15" hidden="false" customHeight="false" outlineLevel="0" collapsed="false">
      <c r="A3232" s="28" t="n">
        <v>352</v>
      </c>
      <c r="B3232" s="29" t="n">
        <v>46265</v>
      </c>
      <c r="C3232" s="28" t="n">
        <v>0</v>
      </c>
      <c r="D3232" s="28" t="n">
        <v>0</v>
      </c>
      <c r="E3232" s="28" t="n">
        <v>0</v>
      </c>
      <c r="F3232" s="28" t="s">
        <v>345</v>
      </c>
      <c r="G3232" s="28" t="n">
        <v>0</v>
      </c>
      <c r="H3232" s="28" t="n">
        <v>0</v>
      </c>
      <c r="I3232" s="28" t="n">
        <v>0</v>
      </c>
      <c r="J3232" s="28" t="n">
        <v>186</v>
      </c>
      <c r="K3232" s="28" t="n">
        <v>9</v>
      </c>
      <c r="L3232" s="28" t="n">
        <v>1</v>
      </c>
      <c r="M3232" s="28" t="s">
        <v>145</v>
      </c>
      <c r="N3232" s="28" t="s">
        <v>138</v>
      </c>
      <c r="O3232" s="29" t="n">
        <v>46124</v>
      </c>
      <c r="P3232" s="28" t="n">
        <f aca="false">ROUNDDOWN(($B3232-$O3232)/30,0)</f>
        <v>4</v>
      </c>
      <c r="Q3232" s="28" t="str">
        <f aca="false">TEXT($B3232,"yyyy-mm")</f>
        <v>2026-08</v>
      </c>
      <c r="R3232" s="28" t="n">
        <f aca="false">IF(AND($O3232&gt;=DATE(2025,1,1),$O3232&lt;=DATE(2025,4,30)),1,0)</f>
        <v>0</v>
      </c>
    </row>
    <row r="3233" customFormat="false" ht="15" hidden="false" customHeight="false" outlineLevel="0" collapsed="false">
      <c r="A3233" s="28" t="n">
        <v>353</v>
      </c>
      <c r="B3233" s="29" t="n">
        <v>45777</v>
      </c>
      <c r="C3233" s="28" t="n">
        <v>82700</v>
      </c>
      <c r="D3233" s="28" t="n">
        <v>0</v>
      </c>
      <c r="E3233" s="28" t="n">
        <v>0</v>
      </c>
      <c r="F3233" s="28" t="s">
        <v>345</v>
      </c>
      <c r="G3233" s="28" t="n">
        <v>0</v>
      </c>
      <c r="H3233" s="28" t="n">
        <v>0</v>
      </c>
      <c r="I3233" s="28" t="n">
        <v>0</v>
      </c>
      <c r="J3233" s="28" t="n">
        <v>309</v>
      </c>
      <c r="K3233" s="28" t="n">
        <v>1</v>
      </c>
      <c r="L3233" s="28" t="n">
        <v>1</v>
      </c>
      <c r="M3233" s="28" t="s">
        <v>145</v>
      </c>
      <c r="N3233" s="28" t="s">
        <v>138</v>
      </c>
      <c r="O3233" s="29" t="n">
        <v>45763</v>
      </c>
      <c r="P3233" s="28" t="n">
        <f aca="false">ROUNDDOWN(($B3233-$O3233)/30,0)</f>
        <v>0</v>
      </c>
      <c r="Q3233" s="28" t="str">
        <f aca="false">TEXT($B3233,"yyyy-mm")</f>
        <v>2025-04</v>
      </c>
      <c r="R3233" s="28" t="n">
        <f aca="false">IF(AND($O3233&gt;=DATE(2025,1,1),$O3233&lt;=DATE(2025,4,30)),1,0)</f>
        <v>1</v>
      </c>
    </row>
    <row r="3234" customFormat="false" ht="15" hidden="false" customHeight="false" outlineLevel="0" collapsed="false">
      <c r="A3234" s="28" t="n">
        <v>353</v>
      </c>
      <c r="B3234" s="29" t="n">
        <v>45808</v>
      </c>
      <c r="C3234" s="28" t="n">
        <v>55133.33</v>
      </c>
      <c r="D3234" s="28" t="n">
        <v>0</v>
      </c>
      <c r="E3234" s="28" t="n">
        <v>0</v>
      </c>
      <c r="F3234" s="28" t="s">
        <v>345</v>
      </c>
      <c r="G3234" s="28" t="n">
        <v>0</v>
      </c>
      <c r="H3234" s="28" t="n">
        <v>0</v>
      </c>
      <c r="I3234" s="28" t="n">
        <v>0</v>
      </c>
      <c r="J3234" s="28" t="n">
        <v>309</v>
      </c>
      <c r="K3234" s="28" t="n">
        <v>1</v>
      </c>
      <c r="L3234" s="28" t="n">
        <v>1</v>
      </c>
      <c r="M3234" s="28" t="s">
        <v>145</v>
      </c>
      <c r="N3234" s="28" t="s">
        <v>138</v>
      </c>
      <c r="O3234" s="29" t="n">
        <v>45763</v>
      </c>
      <c r="P3234" s="28" t="n">
        <f aca="false">ROUNDDOWN(($B3234-$O3234)/30,0)</f>
        <v>1</v>
      </c>
      <c r="Q3234" s="28" t="str">
        <f aca="false">TEXT($B3234,"yyyy-mm")</f>
        <v>2025-05</v>
      </c>
      <c r="R3234" s="28" t="n">
        <f aca="false">IF(AND($O3234&gt;=DATE(2025,1,1),$O3234&lt;=DATE(2025,4,30)),1,0)</f>
        <v>1</v>
      </c>
    </row>
    <row r="3235" customFormat="false" ht="15" hidden="false" customHeight="false" outlineLevel="0" collapsed="false">
      <c r="A3235" s="28" t="n">
        <v>353</v>
      </c>
      <c r="B3235" s="29" t="n">
        <v>45838</v>
      </c>
      <c r="C3235" s="28" t="n">
        <v>27566.66</v>
      </c>
      <c r="D3235" s="28" t="n">
        <v>0</v>
      </c>
      <c r="E3235" s="28" t="n">
        <v>0</v>
      </c>
      <c r="F3235" s="28" t="s">
        <v>345</v>
      </c>
      <c r="G3235" s="28" t="n">
        <v>0</v>
      </c>
      <c r="H3235" s="28" t="n">
        <v>0</v>
      </c>
      <c r="I3235" s="28" t="n">
        <v>0</v>
      </c>
      <c r="J3235" s="28" t="n">
        <v>309</v>
      </c>
      <c r="K3235" s="28" t="n">
        <v>1</v>
      </c>
      <c r="L3235" s="28" t="n">
        <v>1</v>
      </c>
      <c r="M3235" s="28" t="s">
        <v>145</v>
      </c>
      <c r="N3235" s="28" t="s">
        <v>138</v>
      </c>
      <c r="O3235" s="29" t="n">
        <v>45763</v>
      </c>
      <c r="P3235" s="28" t="n">
        <f aca="false">ROUNDDOWN(($B3235-$O3235)/30,0)</f>
        <v>2</v>
      </c>
      <c r="Q3235" s="28" t="str">
        <f aca="false">TEXT($B3235,"yyyy-mm")</f>
        <v>2025-06</v>
      </c>
      <c r="R3235" s="28" t="n">
        <f aca="false">IF(AND($O3235&gt;=DATE(2025,1,1),$O3235&lt;=DATE(2025,4,30)),1,0)</f>
        <v>1</v>
      </c>
    </row>
    <row r="3236" customFormat="false" ht="15" hidden="false" customHeight="false" outlineLevel="0" collapsed="false">
      <c r="A3236" s="28" t="n">
        <v>353</v>
      </c>
      <c r="B3236" s="29" t="n">
        <v>45869</v>
      </c>
      <c r="C3236" s="28" t="n">
        <v>0</v>
      </c>
      <c r="D3236" s="28" t="n">
        <v>0</v>
      </c>
      <c r="E3236" s="28" t="n">
        <v>0</v>
      </c>
      <c r="F3236" s="28" t="s">
        <v>345</v>
      </c>
      <c r="G3236" s="28" t="n">
        <v>0</v>
      </c>
      <c r="H3236" s="28" t="n">
        <v>0</v>
      </c>
      <c r="I3236" s="28" t="n">
        <v>0</v>
      </c>
      <c r="J3236" s="28" t="n">
        <v>309</v>
      </c>
      <c r="K3236" s="28" t="n">
        <v>1</v>
      </c>
      <c r="L3236" s="28" t="n">
        <v>1</v>
      </c>
      <c r="M3236" s="28" t="s">
        <v>145</v>
      </c>
      <c r="N3236" s="28" t="s">
        <v>138</v>
      </c>
      <c r="O3236" s="29" t="n">
        <v>45763</v>
      </c>
      <c r="P3236" s="28" t="n">
        <f aca="false">ROUNDDOWN(($B3236-$O3236)/30,0)</f>
        <v>3</v>
      </c>
      <c r="Q3236" s="28" t="str">
        <f aca="false">TEXT($B3236,"yyyy-mm")</f>
        <v>2025-07</v>
      </c>
      <c r="R3236" s="28" t="n">
        <f aca="false">IF(AND($O3236&gt;=DATE(2025,1,1),$O3236&lt;=DATE(2025,4,30)),1,0)</f>
        <v>1</v>
      </c>
    </row>
    <row r="3237" customFormat="false" ht="15" hidden="false" customHeight="false" outlineLevel="0" collapsed="false">
      <c r="A3237" s="28" t="n">
        <v>354</v>
      </c>
      <c r="B3237" s="29" t="n">
        <v>46203</v>
      </c>
      <c r="C3237" s="28" t="n">
        <v>15000</v>
      </c>
      <c r="D3237" s="28" t="n">
        <v>0</v>
      </c>
      <c r="E3237" s="28" t="n">
        <v>0</v>
      </c>
      <c r="F3237" s="28" t="s">
        <v>345</v>
      </c>
      <c r="G3237" s="28" t="n">
        <v>0</v>
      </c>
      <c r="H3237" s="28" t="n">
        <v>0</v>
      </c>
      <c r="I3237" s="28" t="n">
        <v>0</v>
      </c>
      <c r="J3237" s="28" t="n">
        <v>155</v>
      </c>
      <c r="K3237" s="28" t="n">
        <v>9</v>
      </c>
      <c r="L3237" s="28" t="n">
        <v>1</v>
      </c>
      <c r="M3237" s="28" t="s">
        <v>145</v>
      </c>
      <c r="N3237" s="28" t="s">
        <v>139</v>
      </c>
      <c r="O3237" s="29" t="n">
        <v>46200</v>
      </c>
      <c r="P3237" s="28" t="n">
        <f aca="false">ROUNDDOWN(($B3237-$O3237)/30,0)</f>
        <v>0</v>
      </c>
      <c r="Q3237" s="28" t="str">
        <f aca="false">TEXT($B3237,"yyyy-mm")</f>
        <v>2026-06</v>
      </c>
      <c r="R3237" s="28" t="n">
        <f aca="false">IF(AND($O3237&gt;=DATE(2025,1,1),$O3237&lt;=DATE(2025,4,30)),1,0)</f>
        <v>0</v>
      </c>
    </row>
    <row r="3238" customFormat="false" ht="15" hidden="false" customHeight="false" outlineLevel="0" collapsed="false">
      <c r="A3238" s="28" t="n">
        <v>354</v>
      </c>
      <c r="B3238" s="29" t="n">
        <v>46234</v>
      </c>
      <c r="C3238" s="28" t="n">
        <v>11250</v>
      </c>
      <c r="D3238" s="28" t="n">
        <v>0</v>
      </c>
      <c r="E3238" s="28" t="n">
        <v>0</v>
      </c>
      <c r="F3238" s="28" t="s">
        <v>345</v>
      </c>
      <c r="G3238" s="28" t="n">
        <v>0</v>
      </c>
      <c r="H3238" s="28" t="n">
        <v>0</v>
      </c>
      <c r="I3238" s="28" t="n">
        <v>0</v>
      </c>
      <c r="J3238" s="28" t="n">
        <v>155</v>
      </c>
      <c r="K3238" s="28" t="n">
        <v>9</v>
      </c>
      <c r="L3238" s="28" t="n">
        <v>1</v>
      </c>
      <c r="M3238" s="28" t="s">
        <v>145</v>
      </c>
      <c r="N3238" s="28" t="s">
        <v>139</v>
      </c>
      <c r="O3238" s="29" t="n">
        <v>46200</v>
      </c>
      <c r="P3238" s="28" t="n">
        <f aca="false">ROUNDDOWN(($B3238-$O3238)/30,0)</f>
        <v>1</v>
      </c>
      <c r="Q3238" s="28" t="str">
        <f aca="false">TEXT($B3238,"yyyy-mm")</f>
        <v>2026-07</v>
      </c>
      <c r="R3238" s="28" t="n">
        <f aca="false">IF(AND($O3238&gt;=DATE(2025,1,1),$O3238&lt;=DATE(2025,4,30)),1,0)</f>
        <v>0</v>
      </c>
    </row>
    <row r="3239" customFormat="false" ht="15" hidden="false" customHeight="false" outlineLevel="0" collapsed="false">
      <c r="A3239" s="28" t="n">
        <v>354</v>
      </c>
      <c r="B3239" s="29" t="n">
        <v>46265</v>
      </c>
      <c r="C3239" s="28" t="n">
        <v>7500</v>
      </c>
      <c r="D3239" s="28" t="n">
        <v>0</v>
      </c>
      <c r="E3239" s="28" t="n">
        <v>0</v>
      </c>
      <c r="F3239" s="28" t="s">
        <v>345</v>
      </c>
      <c r="G3239" s="28" t="n">
        <v>0</v>
      </c>
      <c r="H3239" s="28" t="n">
        <v>0</v>
      </c>
      <c r="I3239" s="28" t="n">
        <v>0</v>
      </c>
      <c r="J3239" s="28" t="n">
        <v>155</v>
      </c>
      <c r="K3239" s="28" t="n">
        <v>9</v>
      </c>
      <c r="L3239" s="28" t="n">
        <v>1</v>
      </c>
      <c r="M3239" s="28" t="s">
        <v>145</v>
      </c>
      <c r="N3239" s="28" t="s">
        <v>139</v>
      </c>
      <c r="O3239" s="29" t="n">
        <v>46200</v>
      </c>
      <c r="P3239" s="28" t="n">
        <f aca="false">ROUNDDOWN(($B3239-$O3239)/30,0)</f>
        <v>2</v>
      </c>
      <c r="Q3239" s="28" t="str">
        <f aca="false">TEXT($B3239,"yyyy-mm")</f>
        <v>2026-08</v>
      </c>
      <c r="R3239" s="28" t="n">
        <f aca="false">IF(AND($O3239&gt;=DATE(2025,1,1),$O3239&lt;=DATE(2025,4,30)),1,0)</f>
        <v>0</v>
      </c>
    </row>
    <row r="3240" customFormat="false" ht="15" hidden="false" customHeight="false" outlineLevel="0" collapsed="false">
      <c r="A3240" s="28" t="n">
        <v>355</v>
      </c>
      <c r="B3240" s="29" t="n">
        <v>46265</v>
      </c>
      <c r="C3240" s="28" t="n">
        <v>45300</v>
      </c>
      <c r="D3240" s="28" t="n">
        <v>0</v>
      </c>
      <c r="E3240" s="28" t="n">
        <v>0</v>
      </c>
      <c r="F3240" s="28" t="s">
        <v>345</v>
      </c>
      <c r="G3240" s="28" t="n">
        <v>0</v>
      </c>
      <c r="H3240" s="28" t="n">
        <v>0</v>
      </c>
      <c r="I3240" s="28" t="n">
        <v>0</v>
      </c>
      <c r="J3240" s="28" t="n">
        <v>130</v>
      </c>
      <c r="K3240" s="28" t="n">
        <v>10</v>
      </c>
      <c r="L3240" s="28" t="n">
        <v>2</v>
      </c>
      <c r="M3240" s="28" t="s">
        <v>145</v>
      </c>
      <c r="N3240" s="28" t="s">
        <v>138</v>
      </c>
      <c r="O3240" s="29" t="n">
        <v>46254</v>
      </c>
      <c r="P3240" s="28" t="n">
        <f aca="false">ROUNDDOWN(($B3240-$O3240)/30,0)</f>
        <v>0</v>
      </c>
      <c r="Q3240" s="28" t="str">
        <f aca="false">TEXT($B3240,"yyyy-mm")</f>
        <v>2026-08</v>
      </c>
      <c r="R3240" s="28" t="n">
        <f aca="false">IF(AND($O3240&gt;=DATE(2025,1,1),$O3240&lt;=DATE(2025,4,30)),1,0)</f>
        <v>0</v>
      </c>
    </row>
    <row r="3241" customFormat="false" ht="15" hidden="false" customHeight="false" outlineLevel="0" collapsed="false">
      <c r="A3241" s="28" t="n">
        <v>356</v>
      </c>
      <c r="B3241" s="29" t="n">
        <v>44926</v>
      </c>
      <c r="C3241" s="28" t="n">
        <v>6900</v>
      </c>
      <c r="D3241" s="28" t="n">
        <v>0</v>
      </c>
      <c r="E3241" s="28" t="n">
        <v>0</v>
      </c>
      <c r="F3241" s="28" t="s">
        <v>345</v>
      </c>
      <c r="G3241" s="28" t="n">
        <v>0</v>
      </c>
      <c r="H3241" s="28" t="n">
        <v>0</v>
      </c>
      <c r="I3241" s="28" t="n">
        <v>0</v>
      </c>
      <c r="J3241" s="28" t="n">
        <v>258</v>
      </c>
      <c r="K3241" s="28" t="n">
        <v>9</v>
      </c>
      <c r="L3241" s="28" t="n">
        <v>2</v>
      </c>
      <c r="M3241" s="28" t="s">
        <v>147</v>
      </c>
      <c r="N3241" s="28" t="s">
        <v>139</v>
      </c>
      <c r="O3241" s="29" t="n">
        <v>44903</v>
      </c>
      <c r="P3241" s="28" t="n">
        <f aca="false">ROUNDDOWN(($B3241-$O3241)/30,0)</f>
        <v>0</v>
      </c>
      <c r="Q3241" s="28" t="str">
        <f aca="false">TEXT($B3241,"yyyy-mm")</f>
        <v>2022-12</v>
      </c>
      <c r="R3241" s="28" t="n">
        <f aca="false">IF(AND($O3241&gt;=DATE(2025,1,1),$O3241&lt;=DATE(2025,4,30)),1,0)</f>
        <v>0</v>
      </c>
    </row>
    <row r="3242" customFormat="false" ht="15" hidden="false" customHeight="false" outlineLevel="0" collapsed="false">
      <c r="A3242" s="28" t="n">
        <v>356</v>
      </c>
      <c r="B3242" s="29" t="n">
        <v>44957</v>
      </c>
      <c r="C3242" s="28" t="n">
        <v>5175</v>
      </c>
      <c r="D3242" s="28" t="n">
        <v>0</v>
      </c>
      <c r="E3242" s="28" t="n">
        <v>0</v>
      </c>
      <c r="F3242" s="28" t="s">
        <v>345</v>
      </c>
      <c r="G3242" s="28" t="n">
        <v>0</v>
      </c>
      <c r="H3242" s="28" t="n">
        <v>0</v>
      </c>
      <c r="I3242" s="28" t="n">
        <v>0</v>
      </c>
      <c r="J3242" s="28" t="n">
        <v>258</v>
      </c>
      <c r="K3242" s="28" t="n">
        <v>9</v>
      </c>
      <c r="L3242" s="28" t="n">
        <v>2</v>
      </c>
      <c r="M3242" s="28" t="s">
        <v>147</v>
      </c>
      <c r="N3242" s="28" t="s">
        <v>139</v>
      </c>
      <c r="O3242" s="29" t="n">
        <v>44903</v>
      </c>
      <c r="P3242" s="28" t="n">
        <f aca="false">ROUNDDOWN(($B3242-$O3242)/30,0)</f>
        <v>1</v>
      </c>
      <c r="Q3242" s="28" t="str">
        <f aca="false">TEXT($B3242,"yyyy-mm")</f>
        <v>2023-01</v>
      </c>
      <c r="R3242" s="28" t="n">
        <f aca="false">IF(AND($O3242&gt;=DATE(2025,1,1),$O3242&lt;=DATE(2025,4,30)),1,0)</f>
        <v>0</v>
      </c>
    </row>
    <row r="3243" customFormat="false" ht="15" hidden="false" customHeight="false" outlineLevel="0" collapsed="false">
      <c r="A3243" s="28" t="n">
        <v>356</v>
      </c>
      <c r="B3243" s="29" t="n">
        <v>44985</v>
      </c>
      <c r="C3243" s="28" t="n">
        <v>4079.4</v>
      </c>
      <c r="D3243" s="28" t="n">
        <v>629.4</v>
      </c>
      <c r="E3243" s="28" t="n">
        <v>20</v>
      </c>
      <c r="F3243" s="28" t="s">
        <v>346</v>
      </c>
      <c r="G3243" s="28" t="n">
        <v>0</v>
      </c>
      <c r="H3243" s="28" t="n">
        <v>0</v>
      </c>
      <c r="I3243" s="28" t="n">
        <v>0</v>
      </c>
      <c r="J3243" s="28" t="n">
        <v>258</v>
      </c>
      <c r="K3243" s="28" t="n">
        <v>9</v>
      </c>
      <c r="L3243" s="28" t="n">
        <v>2</v>
      </c>
      <c r="M3243" s="28" t="s">
        <v>147</v>
      </c>
      <c r="N3243" s="28" t="s">
        <v>139</v>
      </c>
      <c r="O3243" s="29" t="n">
        <v>44903</v>
      </c>
      <c r="P3243" s="28" t="n">
        <f aca="false">ROUNDDOWN(($B3243-$O3243)/30,0)</f>
        <v>2</v>
      </c>
      <c r="Q3243" s="28" t="str">
        <f aca="false">TEXT($B3243,"yyyy-mm")</f>
        <v>2023-02</v>
      </c>
      <c r="R3243" s="28" t="n">
        <f aca="false">IF(AND($O3243&gt;=DATE(2025,1,1),$O3243&lt;=DATE(2025,4,30)),1,0)</f>
        <v>0</v>
      </c>
    </row>
    <row r="3244" customFormat="false" ht="15" hidden="false" customHeight="false" outlineLevel="0" collapsed="false">
      <c r="A3244" s="28" t="n">
        <v>356</v>
      </c>
      <c r="B3244" s="29" t="n">
        <v>45016</v>
      </c>
      <c r="C3244" s="28" t="n">
        <v>3555.93</v>
      </c>
      <c r="D3244" s="28" t="n">
        <v>1830.93</v>
      </c>
      <c r="E3244" s="28" t="n">
        <v>51</v>
      </c>
      <c r="F3244" s="28" t="s">
        <v>347</v>
      </c>
      <c r="G3244" s="28" t="n">
        <v>1</v>
      </c>
      <c r="H3244" s="28" t="n">
        <v>0</v>
      </c>
      <c r="I3244" s="28" t="n">
        <v>0</v>
      </c>
      <c r="J3244" s="28" t="n">
        <v>258</v>
      </c>
      <c r="K3244" s="28" t="n">
        <v>9</v>
      </c>
      <c r="L3244" s="28" t="n">
        <v>2</v>
      </c>
      <c r="M3244" s="28" t="s">
        <v>147</v>
      </c>
      <c r="N3244" s="28" t="s">
        <v>139</v>
      </c>
      <c r="O3244" s="29" t="n">
        <v>44903</v>
      </c>
      <c r="P3244" s="28" t="n">
        <f aca="false">ROUNDDOWN(($B3244-$O3244)/30,0)</f>
        <v>3</v>
      </c>
      <c r="Q3244" s="28" t="str">
        <f aca="false">TEXT($B3244,"yyyy-mm")</f>
        <v>2023-03</v>
      </c>
      <c r="R3244" s="28" t="n">
        <f aca="false">IF(AND($O3244&gt;=DATE(2025,1,1),$O3244&lt;=DATE(2025,4,30)),1,0)</f>
        <v>0</v>
      </c>
    </row>
    <row r="3245" customFormat="false" ht="15" hidden="false" customHeight="false" outlineLevel="0" collapsed="false">
      <c r="A3245" s="28" t="n">
        <v>356</v>
      </c>
      <c r="B3245" s="29" t="n">
        <v>45046</v>
      </c>
      <c r="C3245" s="28" t="n">
        <v>2768.64</v>
      </c>
      <c r="D3245" s="28" t="n">
        <v>2768.64</v>
      </c>
      <c r="E3245" s="28" t="n">
        <v>81</v>
      </c>
      <c r="F3245" s="28" t="s">
        <v>348</v>
      </c>
      <c r="G3245" s="28" t="n">
        <v>1</v>
      </c>
      <c r="H3245" s="28" t="n">
        <v>1</v>
      </c>
      <c r="I3245" s="28" t="n">
        <v>0</v>
      </c>
      <c r="J3245" s="28" t="n">
        <v>258</v>
      </c>
      <c r="K3245" s="28" t="n">
        <v>9</v>
      </c>
      <c r="L3245" s="28" t="n">
        <v>2</v>
      </c>
      <c r="M3245" s="28" t="s">
        <v>147</v>
      </c>
      <c r="N3245" s="28" t="s">
        <v>139</v>
      </c>
      <c r="O3245" s="29" t="n">
        <v>44903</v>
      </c>
      <c r="P3245" s="28" t="n">
        <f aca="false">ROUNDDOWN(($B3245-$O3245)/30,0)</f>
        <v>4</v>
      </c>
      <c r="Q3245" s="28" t="str">
        <f aca="false">TEXT($B3245,"yyyy-mm")</f>
        <v>2023-04</v>
      </c>
      <c r="R3245" s="28" t="n">
        <f aca="false">IF(AND($O3245&gt;=DATE(2025,1,1),$O3245&lt;=DATE(2025,4,30)),1,0)</f>
        <v>0</v>
      </c>
    </row>
    <row r="3246" customFormat="false" ht="15" hidden="false" customHeight="false" outlineLevel="0" collapsed="false">
      <c r="A3246" s="28" t="n">
        <v>357</v>
      </c>
      <c r="B3246" s="29" t="n">
        <v>46234</v>
      </c>
      <c r="C3246" s="28" t="n">
        <v>30700</v>
      </c>
      <c r="D3246" s="28" t="n">
        <v>0</v>
      </c>
      <c r="E3246" s="28" t="n">
        <v>0</v>
      </c>
      <c r="F3246" s="28" t="s">
        <v>345</v>
      </c>
      <c r="G3246" s="28" t="n">
        <v>0</v>
      </c>
      <c r="H3246" s="28" t="n">
        <v>0</v>
      </c>
      <c r="I3246" s="28" t="n">
        <v>0</v>
      </c>
      <c r="J3246" s="28" t="n">
        <v>269</v>
      </c>
      <c r="K3246" s="28" t="n">
        <v>3</v>
      </c>
      <c r="L3246" s="28" t="n">
        <v>2</v>
      </c>
      <c r="M3246" s="28" t="s">
        <v>146</v>
      </c>
      <c r="N3246" s="28" t="s">
        <v>142</v>
      </c>
      <c r="O3246" s="29" t="n">
        <v>46223</v>
      </c>
      <c r="P3246" s="28" t="n">
        <f aca="false">ROUNDDOWN(($B3246-$O3246)/30,0)</f>
        <v>0</v>
      </c>
      <c r="Q3246" s="28" t="str">
        <f aca="false">TEXT($B3246,"yyyy-mm")</f>
        <v>2026-07</v>
      </c>
      <c r="R3246" s="28" t="n">
        <f aca="false">IF(AND($O3246&gt;=DATE(2025,1,1),$O3246&lt;=DATE(2025,4,30)),1,0)</f>
        <v>0</v>
      </c>
    </row>
    <row r="3247" customFormat="false" ht="15" hidden="false" customHeight="false" outlineLevel="0" collapsed="false">
      <c r="A3247" s="28" t="n">
        <v>357</v>
      </c>
      <c r="B3247" s="29" t="n">
        <v>46265</v>
      </c>
      <c r="C3247" s="28" t="n">
        <v>27909.09</v>
      </c>
      <c r="D3247" s="28" t="n">
        <v>0</v>
      </c>
      <c r="E3247" s="28" t="n">
        <v>0</v>
      </c>
      <c r="F3247" s="28" t="s">
        <v>345</v>
      </c>
      <c r="G3247" s="28" t="n">
        <v>0</v>
      </c>
      <c r="H3247" s="28" t="n">
        <v>0</v>
      </c>
      <c r="I3247" s="28" t="n">
        <v>0</v>
      </c>
      <c r="J3247" s="28" t="n">
        <v>269</v>
      </c>
      <c r="K3247" s="28" t="n">
        <v>3</v>
      </c>
      <c r="L3247" s="28" t="n">
        <v>2</v>
      </c>
      <c r="M3247" s="28" t="s">
        <v>146</v>
      </c>
      <c r="N3247" s="28" t="s">
        <v>142</v>
      </c>
      <c r="O3247" s="29" t="n">
        <v>46223</v>
      </c>
      <c r="P3247" s="28" t="n">
        <f aca="false">ROUNDDOWN(($B3247-$O3247)/30,0)</f>
        <v>1</v>
      </c>
      <c r="Q3247" s="28" t="str">
        <f aca="false">TEXT($B3247,"yyyy-mm")</f>
        <v>2026-08</v>
      </c>
      <c r="R3247" s="28" t="n">
        <f aca="false">IF(AND($O3247&gt;=DATE(2025,1,1),$O3247&lt;=DATE(2025,4,30)),1,0)</f>
        <v>0</v>
      </c>
    </row>
    <row r="3248" customFormat="false" ht="15" hidden="false" customHeight="false" outlineLevel="0" collapsed="false">
      <c r="A3248" s="28" t="n">
        <v>358</v>
      </c>
      <c r="B3248" s="29" t="n">
        <v>45077</v>
      </c>
      <c r="C3248" s="28" t="n">
        <v>8700</v>
      </c>
      <c r="D3248" s="28" t="n">
        <v>0</v>
      </c>
      <c r="E3248" s="28" t="n">
        <v>0</v>
      </c>
      <c r="F3248" s="28" t="s">
        <v>345</v>
      </c>
      <c r="G3248" s="28" t="n">
        <v>0</v>
      </c>
      <c r="H3248" s="28" t="n">
        <v>0</v>
      </c>
      <c r="I3248" s="28" t="n">
        <v>0</v>
      </c>
      <c r="J3248" s="28" t="n">
        <v>115</v>
      </c>
      <c r="K3248" s="28" t="n">
        <v>1</v>
      </c>
      <c r="L3248" s="28" t="n">
        <v>3</v>
      </c>
      <c r="M3248" s="28" t="s">
        <v>146</v>
      </c>
      <c r="N3248" s="28" t="s">
        <v>141</v>
      </c>
      <c r="O3248" s="29" t="n">
        <v>45049</v>
      </c>
      <c r="P3248" s="28" t="n">
        <f aca="false">ROUNDDOWN(($B3248-$O3248)/30,0)</f>
        <v>0</v>
      </c>
      <c r="Q3248" s="28" t="str">
        <f aca="false">TEXT($B3248,"yyyy-mm")</f>
        <v>2023-05</v>
      </c>
      <c r="R3248" s="28" t="n">
        <f aca="false">IF(AND($O3248&gt;=DATE(2025,1,1),$O3248&lt;=DATE(2025,4,30)),1,0)</f>
        <v>0</v>
      </c>
    </row>
    <row r="3249" customFormat="false" ht="15" hidden="false" customHeight="false" outlineLevel="0" collapsed="false">
      <c r="A3249" s="28" t="n">
        <v>358</v>
      </c>
      <c r="B3249" s="29" t="n">
        <v>45107</v>
      </c>
      <c r="C3249" s="28" t="n">
        <v>4350</v>
      </c>
      <c r="D3249" s="28" t="n">
        <v>0</v>
      </c>
      <c r="E3249" s="28" t="n">
        <v>0</v>
      </c>
      <c r="F3249" s="28" t="s">
        <v>345</v>
      </c>
      <c r="G3249" s="28" t="n">
        <v>0</v>
      </c>
      <c r="H3249" s="28" t="n">
        <v>0</v>
      </c>
      <c r="I3249" s="28" t="n">
        <v>0</v>
      </c>
      <c r="J3249" s="28" t="n">
        <v>115</v>
      </c>
      <c r="K3249" s="28" t="n">
        <v>1</v>
      </c>
      <c r="L3249" s="28" t="n">
        <v>3</v>
      </c>
      <c r="M3249" s="28" t="s">
        <v>146</v>
      </c>
      <c r="N3249" s="28" t="s">
        <v>141</v>
      </c>
      <c r="O3249" s="29" t="n">
        <v>45049</v>
      </c>
      <c r="P3249" s="28" t="n">
        <f aca="false">ROUNDDOWN(($B3249-$O3249)/30,0)</f>
        <v>1</v>
      </c>
      <c r="Q3249" s="28" t="str">
        <f aca="false">TEXT($B3249,"yyyy-mm")</f>
        <v>2023-06</v>
      </c>
      <c r="R3249" s="28" t="n">
        <f aca="false">IF(AND($O3249&gt;=DATE(2025,1,1),$O3249&lt;=DATE(2025,4,30)),1,0)</f>
        <v>0</v>
      </c>
    </row>
    <row r="3250" customFormat="false" ht="15" hidden="false" customHeight="false" outlineLevel="0" collapsed="false">
      <c r="A3250" s="28" t="n">
        <v>358</v>
      </c>
      <c r="B3250" s="29" t="n">
        <v>45138</v>
      </c>
      <c r="C3250" s="28" t="n">
        <v>0</v>
      </c>
      <c r="D3250" s="28" t="n">
        <v>0</v>
      </c>
      <c r="E3250" s="28" t="n">
        <v>0</v>
      </c>
      <c r="F3250" s="28" t="s">
        <v>345</v>
      </c>
      <c r="G3250" s="28" t="n">
        <v>0</v>
      </c>
      <c r="H3250" s="28" t="n">
        <v>0</v>
      </c>
      <c r="I3250" s="28" t="n">
        <v>0</v>
      </c>
      <c r="J3250" s="28" t="n">
        <v>115</v>
      </c>
      <c r="K3250" s="28" t="n">
        <v>1</v>
      </c>
      <c r="L3250" s="28" t="n">
        <v>3</v>
      </c>
      <c r="M3250" s="28" t="s">
        <v>146</v>
      </c>
      <c r="N3250" s="28" t="s">
        <v>141</v>
      </c>
      <c r="O3250" s="29" t="n">
        <v>45049</v>
      </c>
      <c r="P3250" s="28" t="n">
        <f aca="false">ROUNDDOWN(($B3250-$O3250)/30,0)</f>
        <v>2</v>
      </c>
      <c r="Q3250" s="28" t="str">
        <f aca="false">TEXT($B3250,"yyyy-mm")</f>
        <v>2023-07</v>
      </c>
      <c r="R3250" s="28" t="n">
        <f aca="false">IF(AND($O3250&gt;=DATE(2025,1,1),$O3250&lt;=DATE(2025,4,30)),1,0)</f>
        <v>0</v>
      </c>
    </row>
    <row r="3251" customFormat="false" ht="15" hidden="false" customHeight="false" outlineLevel="0" collapsed="false">
      <c r="A3251" s="28" t="n">
        <v>359</v>
      </c>
      <c r="B3251" s="29" t="n">
        <v>44681</v>
      </c>
      <c r="C3251" s="28" t="n">
        <v>49100</v>
      </c>
      <c r="D3251" s="28" t="n">
        <v>0</v>
      </c>
      <c r="E3251" s="28" t="n">
        <v>0</v>
      </c>
      <c r="F3251" s="28" t="s">
        <v>345</v>
      </c>
      <c r="G3251" s="28" t="n">
        <v>0</v>
      </c>
      <c r="H3251" s="28" t="n">
        <v>0</v>
      </c>
      <c r="I3251" s="28" t="n">
        <v>0</v>
      </c>
      <c r="J3251" s="28" t="n">
        <v>139</v>
      </c>
      <c r="K3251" s="28" t="n">
        <v>10</v>
      </c>
      <c r="L3251" s="28" t="n">
        <v>1</v>
      </c>
      <c r="M3251" s="28" t="s">
        <v>147</v>
      </c>
      <c r="N3251" s="28" t="s">
        <v>141</v>
      </c>
      <c r="O3251" s="29" t="n">
        <v>44667</v>
      </c>
      <c r="P3251" s="28" t="n">
        <f aca="false">ROUNDDOWN(($B3251-$O3251)/30,0)</f>
        <v>0</v>
      </c>
      <c r="Q3251" s="28" t="str">
        <f aca="false">TEXT($B3251,"yyyy-mm")</f>
        <v>2022-04</v>
      </c>
      <c r="R3251" s="28" t="n">
        <f aca="false">IF(AND($O3251&gt;=DATE(2025,1,1),$O3251&lt;=DATE(2025,4,30)),1,0)</f>
        <v>0</v>
      </c>
    </row>
    <row r="3252" customFormat="false" ht="15" hidden="false" customHeight="false" outlineLevel="0" collapsed="false">
      <c r="A3252" s="28" t="n">
        <v>359</v>
      </c>
      <c r="B3252" s="29" t="n">
        <v>44712</v>
      </c>
      <c r="C3252" s="28" t="n">
        <v>42085.71</v>
      </c>
      <c r="D3252" s="28" t="n">
        <v>0</v>
      </c>
      <c r="E3252" s="28" t="n">
        <v>0</v>
      </c>
      <c r="F3252" s="28" t="s">
        <v>345</v>
      </c>
      <c r="G3252" s="28" t="n">
        <v>0</v>
      </c>
      <c r="H3252" s="28" t="n">
        <v>0</v>
      </c>
      <c r="I3252" s="28" t="n">
        <v>0</v>
      </c>
      <c r="J3252" s="28" t="n">
        <v>139</v>
      </c>
      <c r="K3252" s="28" t="n">
        <v>10</v>
      </c>
      <c r="L3252" s="28" t="n">
        <v>1</v>
      </c>
      <c r="M3252" s="28" t="s">
        <v>147</v>
      </c>
      <c r="N3252" s="28" t="s">
        <v>141</v>
      </c>
      <c r="O3252" s="29" t="n">
        <v>44667</v>
      </c>
      <c r="P3252" s="28" t="n">
        <f aca="false">ROUNDDOWN(($B3252-$O3252)/30,0)</f>
        <v>1</v>
      </c>
      <c r="Q3252" s="28" t="str">
        <f aca="false">TEXT($B3252,"yyyy-mm")</f>
        <v>2022-05</v>
      </c>
      <c r="R3252" s="28" t="n">
        <f aca="false">IF(AND($O3252&gt;=DATE(2025,1,1),$O3252&lt;=DATE(2025,4,30)),1,0)</f>
        <v>0</v>
      </c>
    </row>
    <row r="3253" customFormat="false" ht="15" hidden="false" customHeight="false" outlineLevel="0" collapsed="false">
      <c r="A3253" s="28" t="n">
        <v>359</v>
      </c>
      <c r="B3253" s="29" t="n">
        <v>44742</v>
      </c>
      <c r="C3253" s="28" t="n">
        <v>39544.57</v>
      </c>
      <c r="D3253" s="28" t="n">
        <v>4473.15</v>
      </c>
      <c r="E3253" s="28" t="n">
        <v>14</v>
      </c>
      <c r="F3253" s="28" t="s">
        <v>346</v>
      </c>
      <c r="G3253" s="28" t="n">
        <v>0</v>
      </c>
      <c r="H3253" s="28" t="n">
        <v>0</v>
      </c>
      <c r="I3253" s="28" t="n">
        <v>0</v>
      </c>
      <c r="J3253" s="28" t="n">
        <v>139</v>
      </c>
      <c r="K3253" s="28" t="n">
        <v>10</v>
      </c>
      <c r="L3253" s="28" t="n">
        <v>1</v>
      </c>
      <c r="M3253" s="28" t="s">
        <v>147</v>
      </c>
      <c r="N3253" s="28" t="s">
        <v>141</v>
      </c>
      <c r="O3253" s="29" t="n">
        <v>44667</v>
      </c>
      <c r="P3253" s="28" t="n">
        <f aca="false">ROUNDDOWN(($B3253-$O3253)/30,0)</f>
        <v>2</v>
      </c>
      <c r="Q3253" s="28" t="str">
        <f aca="false">TEXT($B3253,"yyyy-mm")</f>
        <v>2022-06</v>
      </c>
      <c r="R3253" s="28" t="n">
        <f aca="false">IF(AND($O3253&gt;=DATE(2025,1,1),$O3253&lt;=DATE(2025,4,30)),1,0)</f>
        <v>0</v>
      </c>
    </row>
    <row r="3254" customFormat="false" ht="15" hidden="false" customHeight="false" outlineLevel="0" collapsed="false">
      <c r="A3254" s="28" t="n">
        <v>359</v>
      </c>
      <c r="B3254" s="29" t="n">
        <v>44773</v>
      </c>
      <c r="C3254" s="28" t="n">
        <v>39544.57</v>
      </c>
      <c r="D3254" s="28" t="n">
        <v>11487.44</v>
      </c>
      <c r="E3254" s="28" t="n">
        <v>45</v>
      </c>
      <c r="F3254" s="28" t="s">
        <v>347</v>
      </c>
      <c r="G3254" s="28" t="n">
        <v>1</v>
      </c>
      <c r="H3254" s="28" t="n">
        <v>0</v>
      </c>
      <c r="I3254" s="28" t="n">
        <v>0</v>
      </c>
      <c r="J3254" s="28" t="n">
        <v>139</v>
      </c>
      <c r="K3254" s="28" t="n">
        <v>10</v>
      </c>
      <c r="L3254" s="28" t="n">
        <v>1</v>
      </c>
      <c r="M3254" s="28" t="s">
        <v>147</v>
      </c>
      <c r="N3254" s="28" t="s">
        <v>141</v>
      </c>
      <c r="O3254" s="29" t="n">
        <v>44667</v>
      </c>
      <c r="P3254" s="28" t="n">
        <f aca="false">ROUNDDOWN(($B3254-$O3254)/30,0)</f>
        <v>3</v>
      </c>
      <c r="Q3254" s="28" t="str">
        <f aca="false">TEXT($B3254,"yyyy-mm")</f>
        <v>2022-07</v>
      </c>
      <c r="R3254" s="28" t="n">
        <f aca="false">IF(AND($O3254&gt;=DATE(2025,1,1),$O3254&lt;=DATE(2025,4,30)),1,0)</f>
        <v>0</v>
      </c>
    </row>
    <row r="3255" customFormat="false" ht="15" hidden="false" customHeight="false" outlineLevel="0" collapsed="false">
      <c r="A3255" s="28" t="n">
        <v>359</v>
      </c>
      <c r="B3255" s="29" t="n">
        <v>44804</v>
      </c>
      <c r="C3255" s="28" t="n">
        <v>37521.88</v>
      </c>
      <c r="D3255" s="28" t="n">
        <v>16479.04</v>
      </c>
      <c r="E3255" s="28" t="n">
        <v>76</v>
      </c>
      <c r="F3255" s="28" t="s">
        <v>348</v>
      </c>
      <c r="G3255" s="28" t="n">
        <v>1</v>
      </c>
      <c r="H3255" s="28" t="n">
        <v>1</v>
      </c>
      <c r="I3255" s="28" t="n">
        <v>0</v>
      </c>
      <c r="J3255" s="28" t="n">
        <v>139</v>
      </c>
      <c r="K3255" s="28" t="n">
        <v>10</v>
      </c>
      <c r="L3255" s="28" t="n">
        <v>1</v>
      </c>
      <c r="M3255" s="28" t="s">
        <v>147</v>
      </c>
      <c r="N3255" s="28" t="s">
        <v>141</v>
      </c>
      <c r="O3255" s="29" t="n">
        <v>44667</v>
      </c>
      <c r="P3255" s="28" t="n">
        <f aca="false">ROUNDDOWN(($B3255-$O3255)/30,0)</f>
        <v>4</v>
      </c>
      <c r="Q3255" s="28" t="str">
        <f aca="false">TEXT($B3255,"yyyy-mm")</f>
        <v>2022-08</v>
      </c>
      <c r="R3255" s="28" t="n">
        <f aca="false">IF(AND($O3255&gt;=DATE(2025,1,1),$O3255&lt;=DATE(2025,4,30)),1,0)</f>
        <v>0</v>
      </c>
    </row>
    <row r="3256" customFormat="false" ht="15" hidden="false" customHeight="false" outlineLevel="0" collapsed="false">
      <c r="A3256" s="28" t="n">
        <v>359</v>
      </c>
      <c r="B3256" s="29" t="n">
        <v>44834</v>
      </c>
      <c r="C3256" s="28" t="n">
        <v>37521.88</v>
      </c>
      <c r="D3256" s="28" t="n">
        <v>23493.33</v>
      </c>
      <c r="E3256" s="28" t="n">
        <v>106</v>
      </c>
      <c r="F3256" s="28" t="s">
        <v>349</v>
      </c>
      <c r="G3256" s="28" t="n">
        <v>1</v>
      </c>
      <c r="H3256" s="28" t="n">
        <v>1</v>
      </c>
      <c r="I3256" s="28" t="n">
        <v>1</v>
      </c>
      <c r="J3256" s="28" t="n">
        <v>139</v>
      </c>
      <c r="K3256" s="28" t="n">
        <v>10</v>
      </c>
      <c r="L3256" s="28" t="n">
        <v>1</v>
      </c>
      <c r="M3256" s="28" t="s">
        <v>147</v>
      </c>
      <c r="N3256" s="28" t="s">
        <v>141</v>
      </c>
      <c r="O3256" s="29" t="n">
        <v>44667</v>
      </c>
      <c r="P3256" s="28" t="n">
        <f aca="false">ROUNDDOWN(($B3256-$O3256)/30,0)</f>
        <v>5</v>
      </c>
      <c r="Q3256" s="28" t="str">
        <f aca="false">TEXT($B3256,"yyyy-mm")</f>
        <v>2022-09</v>
      </c>
      <c r="R3256" s="28" t="n">
        <f aca="false">IF(AND($O3256&gt;=DATE(2025,1,1),$O3256&lt;=DATE(2025,4,30)),1,0)</f>
        <v>0</v>
      </c>
    </row>
    <row r="3257" customFormat="false" ht="15" hidden="false" customHeight="false" outlineLevel="0" collapsed="false">
      <c r="A3257" s="28" t="n">
        <v>359</v>
      </c>
      <c r="B3257" s="29" t="n">
        <v>44865</v>
      </c>
      <c r="C3257" s="28" t="n">
        <v>33389.81</v>
      </c>
      <c r="D3257" s="28" t="n">
        <v>26375.55</v>
      </c>
      <c r="E3257" s="28" t="n">
        <v>137</v>
      </c>
      <c r="F3257" s="28" t="s">
        <v>349</v>
      </c>
      <c r="G3257" s="28" t="n">
        <v>1</v>
      </c>
      <c r="H3257" s="28" t="n">
        <v>1</v>
      </c>
      <c r="I3257" s="28" t="n">
        <v>1</v>
      </c>
      <c r="J3257" s="28" t="n">
        <v>139</v>
      </c>
      <c r="K3257" s="28" t="n">
        <v>10</v>
      </c>
      <c r="L3257" s="28" t="n">
        <v>1</v>
      </c>
      <c r="M3257" s="28" t="s">
        <v>147</v>
      </c>
      <c r="N3257" s="28" t="s">
        <v>141</v>
      </c>
      <c r="O3257" s="29" t="n">
        <v>44667</v>
      </c>
      <c r="P3257" s="28" t="n">
        <f aca="false">ROUNDDOWN(($B3257-$O3257)/30,0)</f>
        <v>6</v>
      </c>
      <c r="Q3257" s="28" t="str">
        <f aca="false">TEXT($B3257,"yyyy-mm")</f>
        <v>2022-10</v>
      </c>
      <c r="R3257" s="28" t="n">
        <f aca="false">IF(AND($O3257&gt;=DATE(2025,1,1),$O3257&lt;=DATE(2025,4,30)),1,0)</f>
        <v>0</v>
      </c>
    </row>
    <row r="3258" customFormat="false" ht="15" hidden="false" customHeight="false" outlineLevel="0" collapsed="false">
      <c r="A3258" s="28" t="n">
        <v>359</v>
      </c>
      <c r="B3258" s="29" t="n">
        <v>44895</v>
      </c>
      <c r="C3258" s="28" t="n">
        <v>33389.81</v>
      </c>
      <c r="D3258" s="28" t="n">
        <v>33389.84</v>
      </c>
      <c r="E3258" s="28" t="n">
        <v>167</v>
      </c>
      <c r="F3258" s="28" t="s">
        <v>349</v>
      </c>
      <c r="G3258" s="28" t="n">
        <v>1</v>
      </c>
      <c r="H3258" s="28" t="n">
        <v>1</v>
      </c>
      <c r="I3258" s="28" t="n">
        <v>1</v>
      </c>
      <c r="J3258" s="28" t="n">
        <v>139</v>
      </c>
      <c r="K3258" s="28" t="n">
        <v>10</v>
      </c>
      <c r="L3258" s="28" t="n">
        <v>1</v>
      </c>
      <c r="M3258" s="28" t="s">
        <v>147</v>
      </c>
      <c r="N3258" s="28" t="s">
        <v>141</v>
      </c>
      <c r="O3258" s="29" t="n">
        <v>44667</v>
      </c>
      <c r="P3258" s="28" t="n">
        <f aca="false">ROUNDDOWN(($B3258-$O3258)/30,0)</f>
        <v>7</v>
      </c>
      <c r="Q3258" s="28" t="str">
        <f aca="false">TEXT($B3258,"yyyy-mm")</f>
        <v>2022-11</v>
      </c>
      <c r="R3258" s="28" t="n">
        <f aca="false">IF(AND($O3258&gt;=DATE(2025,1,1),$O3258&lt;=DATE(2025,4,30)),1,0)</f>
        <v>0</v>
      </c>
    </row>
    <row r="3259" customFormat="false" ht="15" hidden="false" customHeight="false" outlineLevel="0" collapsed="false">
      <c r="A3259" s="28" t="n">
        <v>360</v>
      </c>
      <c r="B3259" s="29" t="n">
        <v>46234</v>
      </c>
      <c r="C3259" s="28" t="n">
        <v>149300</v>
      </c>
      <c r="D3259" s="28" t="n">
        <v>0</v>
      </c>
      <c r="E3259" s="28" t="n">
        <v>0</v>
      </c>
      <c r="F3259" s="28" t="s">
        <v>345</v>
      </c>
      <c r="G3259" s="28" t="n">
        <v>0</v>
      </c>
      <c r="H3259" s="28" t="n">
        <v>0</v>
      </c>
      <c r="I3259" s="28" t="n">
        <v>0</v>
      </c>
      <c r="J3259" s="28" t="n">
        <v>310</v>
      </c>
      <c r="K3259" s="28" t="n">
        <v>7</v>
      </c>
      <c r="L3259" s="28" t="n">
        <v>2</v>
      </c>
      <c r="M3259" s="28" t="s">
        <v>146</v>
      </c>
      <c r="N3259" s="28" t="s">
        <v>138</v>
      </c>
      <c r="O3259" s="29" t="n">
        <v>46234</v>
      </c>
      <c r="P3259" s="28" t="n">
        <f aca="false">ROUNDDOWN(($B3259-$O3259)/30,0)</f>
        <v>0</v>
      </c>
      <c r="Q3259" s="28" t="str">
        <f aca="false">TEXT($B3259,"yyyy-mm")</f>
        <v>2026-07</v>
      </c>
      <c r="R3259" s="28" t="n">
        <f aca="false">IF(AND($O3259&gt;=DATE(2025,1,1),$O3259&lt;=DATE(2025,4,30)),1,0)</f>
        <v>0</v>
      </c>
    </row>
    <row r="3260" customFormat="false" ht="15" hidden="false" customHeight="false" outlineLevel="0" collapsed="false">
      <c r="A3260" s="28" t="n">
        <v>360</v>
      </c>
      <c r="B3260" s="29" t="n">
        <v>46265</v>
      </c>
      <c r="C3260" s="28" t="n">
        <v>145152.78</v>
      </c>
      <c r="D3260" s="28" t="n">
        <v>0</v>
      </c>
      <c r="E3260" s="28" t="n">
        <v>0</v>
      </c>
      <c r="F3260" s="28" t="s">
        <v>345</v>
      </c>
      <c r="G3260" s="28" t="n">
        <v>0</v>
      </c>
      <c r="H3260" s="28" t="n">
        <v>0</v>
      </c>
      <c r="I3260" s="28" t="n">
        <v>0</v>
      </c>
      <c r="J3260" s="28" t="n">
        <v>310</v>
      </c>
      <c r="K3260" s="28" t="n">
        <v>7</v>
      </c>
      <c r="L3260" s="28" t="n">
        <v>2</v>
      </c>
      <c r="M3260" s="28" t="s">
        <v>146</v>
      </c>
      <c r="N3260" s="28" t="s">
        <v>138</v>
      </c>
      <c r="O3260" s="29" t="n">
        <v>46234</v>
      </c>
      <c r="P3260" s="28" t="n">
        <f aca="false">ROUNDDOWN(($B3260-$O3260)/30,0)</f>
        <v>1</v>
      </c>
      <c r="Q3260" s="28" t="str">
        <f aca="false">TEXT($B3260,"yyyy-mm")</f>
        <v>2026-08</v>
      </c>
      <c r="R3260" s="28" t="n">
        <f aca="false">IF(AND($O3260&gt;=DATE(2025,1,1),$O3260&lt;=DATE(2025,4,30)),1,0)</f>
        <v>0</v>
      </c>
    </row>
    <row r="3261" customFormat="false" ht="15" hidden="false" customHeight="false" outlineLevel="0" collapsed="false">
      <c r="A3261" s="28" t="n">
        <v>361</v>
      </c>
      <c r="B3261" s="29" t="n">
        <v>45565</v>
      </c>
      <c r="C3261" s="28" t="n">
        <v>32300</v>
      </c>
      <c r="D3261" s="28" t="n">
        <v>0</v>
      </c>
      <c r="E3261" s="28" t="n">
        <v>0</v>
      </c>
      <c r="F3261" s="28" t="s">
        <v>345</v>
      </c>
      <c r="G3261" s="28" t="n">
        <v>0</v>
      </c>
      <c r="H3261" s="28" t="n">
        <v>0</v>
      </c>
      <c r="I3261" s="28" t="n">
        <v>0</v>
      </c>
      <c r="J3261" s="28" t="n">
        <v>223</v>
      </c>
      <c r="K3261" s="28" t="n">
        <v>5</v>
      </c>
      <c r="L3261" s="28" t="n">
        <v>1</v>
      </c>
      <c r="M3261" s="28" t="s">
        <v>146</v>
      </c>
      <c r="N3261" s="28" t="s">
        <v>138</v>
      </c>
      <c r="O3261" s="29" t="n">
        <v>45543</v>
      </c>
      <c r="P3261" s="28" t="n">
        <f aca="false">ROUNDDOWN(($B3261-$O3261)/30,0)</f>
        <v>0</v>
      </c>
      <c r="Q3261" s="28" t="str">
        <f aca="false">TEXT($B3261,"yyyy-mm")</f>
        <v>2024-09</v>
      </c>
      <c r="R3261" s="28" t="n">
        <f aca="false">IF(AND($O3261&gt;=DATE(2025,1,1),$O3261&lt;=DATE(2025,4,30)),1,0)</f>
        <v>0</v>
      </c>
    </row>
    <row r="3262" customFormat="false" ht="15" hidden="false" customHeight="false" outlineLevel="0" collapsed="false">
      <c r="A3262" s="28" t="n">
        <v>361</v>
      </c>
      <c r="B3262" s="29" t="n">
        <v>45596</v>
      </c>
      <c r="C3262" s="28" t="n">
        <v>21533.33</v>
      </c>
      <c r="D3262" s="28" t="n">
        <v>0</v>
      </c>
      <c r="E3262" s="28" t="n">
        <v>0</v>
      </c>
      <c r="F3262" s="28" t="s">
        <v>345</v>
      </c>
      <c r="G3262" s="28" t="n">
        <v>0</v>
      </c>
      <c r="H3262" s="28" t="n">
        <v>0</v>
      </c>
      <c r="I3262" s="28" t="n">
        <v>0</v>
      </c>
      <c r="J3262" s="28" t="n">
        <v>223</v>
      </c>
      <c r="K3262" s="28" t="n">
        <v>5</v>
      </c>
      <c r="L3262" s="28" t="n">
        <v>1</v>
      </c>
      <c r="M3262" s="28" t="s">
        <v>146</v>
      </c>
      <c r="N3262" s="28" t="s">
        <v>138</v>
      </c>
      <c r="O3262" s="29" t="n">
        <v>45543</v>
      </c>
      <c r="P3262" s="28" t="n">
        <f aca="false">ROUNDDOWN(($B3262-$O3262)/30,0)</f>
        <v>1</v>
      </c>
      <c r="Q3262" s="28" t="str">
        <f aca="false">TEXT($B3262,"yyyy-mm")</f>
        <v>2024-10</v>
      </c>
      <c r="R3262" s="28" t="n">
        <f aca="false">IF(AND($O3262&gt;=DATE(2025,1,1),$O3262&lt;=DATE(2025,4,30)),1,0)</f>
        <v>0</v>
      </c>
    </row>
    <row r="3263" customFormat="false" ht="15" hidden="false" customHeight="false" outlineLevel="0" collapsed="false">
      <c r="A3263" s="28" t="n">
        <v>361</v>
      </c>
      <c r="B3263" s="29" t="n">
        <v>45626</v>
      </c>
      <c r="C3263" s="28" t="n">
        <v>10766.66</v>
      </c>
      <c r="D3263" s="28" t="n">
        <v>0</v>
      </c>
      <c r="E3263" s="28" t="n">
        <v>0</v>
      </c>
      <c r="F3263" s="28" t="s">
        <v>345</v>
      </c>
      <c r="G3263" s="28" t="n">
        <v>0</v>
      </c>
      <c r="H3263" s="28" t="n">
        <v>0</v>
      </c>
      <c r="I3263" s="28" t="n">
        <v>0</v>
      </c>
      <c r="J3263" s="28" t="n">
        <v>223</v>
      </c>
      <c r="K3263" s="28" t="n">
        <v>5</v>
      </c>
      <c r="L3263" s="28" t="n">
        <v>1</v>
      </c>
      <c r="M3263" s="28" t="s">
        <v>146</v>
      </c>
      <c r="N3263" s="28" t="s">
        <v>138</v>
      </c>
      <c r="O3263" s="29" t="n">
        <v>45543</v>
      </c>
      <c r="P3263" s="28" t="n">
        <f aca="false">ROUNDDOWN(($B3263-$O3263)/30,0)</f>
        <v>2</v>
      </c>
      <c r="Q3263" s="28" t="str">
        <f aca="false">TEXT($B3263,"yyyy-mm")</f>
        <v>2024-11</v>
      </c>
      <c r="R3263" s="28" t="n">
        <f aca="false">IF(AND($O3263&gt;=DATE(2025,1,1),$O3263&lt;=DATE(2025,4,30)),1,0)</f>
        <v>0</v>
      </c>
    </row>
    <row r="3264" customFormat="false" ht="15" hidden="false" customHeight="false" outlineLevel="0" collapsed="false">
      <c r="A3264" s="28" t="n">
        <v>361</v>
      </c>
      <c r="B3264" s="29" t="n">
        <v>45657</v>
      </c>
      <c r="C3264" s="28" t="n">
        <v>0</v>
      </c>
      <c r="D3264" s="28" t="n">
        <v>0</v>
      </c>
      <c r="E3264" s="28" t="n">
        <v>0</v>
      </c>
      <c r="F3264" s="28" t="s">
        <v>345</v>
      </c>
      <c r="G3264" s="28" t="n">
        <v>0</v>
      </c>
      <c r="H3264" s="28" t="n">
        <v>0</v>
      </c>
      <c r="I3264" s="28" t="n">
        <v>0</v>
      </c>
      <c r="J3264" s="28" t="n">
        <v>223</v>
      </c>
      <c r="K3264" s="28" t="n">
        <v>5</v>
      </c>
      <c r="L3264" s="28" t="n">
        <v>1</v>
      </c>
      <c r="M3264" s="28" t="s">
        <v>146</v>
      </c>
      <c r="N3264" s="28" t="s">
        <v>138</v>
      </c>
      <c r="O3264" s="29" t="n">
        <v>45543</v>
      </c>
      <c r="P3264" s="28" t="n">
        <f aca="false">ROUNDDOWN(($B3264-$O3264)/30,0)</f>
        <v>3</v>
      </c>
      <c r="Q3264" s="28" t="str">
        <f aca="false">TEXT($B3264,"yyyy-mm")</f>
        <v>2024-12</v>
      </c>
      <c r="R3264" s="28" t="n">
        <f aca="false">IF(AND($O3264&gt;=DATE(2025,1,1),$O3264&lt;=DATE(2025,4,30)),1,0)</f>
        <v>0</v>
      </c>
    </row>
    <row r="3265" customFormat="false" ht="15" hidden="false" customHeight="false" outlineLevel="0" collapsed="false">
      <c r="A3265" s="28" t="n">
        <v>362</v>
      </c>
      <c r="B3265" s="29" t="n">
        <v>44620</v>
      </c>
      <c r="C3265" s="28" t="n">
        <v>7400</v>
      </c>
      <c r="D3265" s="28" t="n">
        <v>0</v>
      </c>
      <c r="E3265" s="28" t="n">
        <v>0</v>
      </c>
      <c r="F3265" s="28" t="s">
        <v>345</v>
      </c>
      <c r="G3265" s="28" t="n">
        <v>0</v>
      </c>
      <c r="H3265" s="28" t="n">
        <v>0</v>
      </c>
      <c r="I3265" s="28" t="n">
        <v>0</v>
      </c>
      <c r="J3265" s="28" t="n">
        <v>93</v>
      </c>
      <c r="K3265" s="28" t="n">
        <v>8</v>
      </c>
      <c r="L3265" s="28" t="n">
        <v>1</v>
      </c>
      <c r="M3265" s="28" t="s">
        <v>146</v>
      </c>
      <c r="N3265" s="28" t="s">
        <v>138</v>
      </c>
      <c r="O3265" s="29" t="n">
        <v>44605</v>
      </c>
      <c r="P3265" s="28" t="n">
        <f aca="false">ROUNDDOWN(($B3265-$O3265)/30,0)</f>
        <v>0</v>
      </c>
      <c r="Q3265" s="28" t="str">
        <f aca="false">TEXT($B3265,"yyyy-mm")</f>
        <v>2022-02</v>
      </c>
      <c r="R3265" s="28" t="n">
        <f aca="false">IF(AND($O3265&gt;=DATE(2025,1,1),$O3265&lt;=DATE(2025,4,30)),1,0)</f>
        <v>0</v>
      </c>
    </row>
    <row r="3266" customFormat="false" ht="15" hidden="false" customHeight="false" outlineLevel="0" collapsed="false">
      <c r="A3266" s="28" t="n">
        <v>362</v>
      </c>
      <c r="B3266" s="29" t="n">
        <v>44651</v>
      </c>
      <c r="C3266" s="28" t="n">
        <v>6166.67</v>
      </c>
      <c r="D3266" s="28" t="n">
        <v>0</v>
      </c>
      <c r="E3266" s="28" t="n">
        <v>0</v>
      </c>
      <c r="F3266" s="28" t="s">
        <v>345</v>
      </c>
      <c r="G3266" s="28" t="n">
        <v>0</v>
      </c>
      <c r="H3266" s="28" t="n">
        <v>0</v>
      </c>
      <c r="I3266" s="28" t="n">
        <v>0</v>
      </c>
      <c r="J3266" s="28" t="n">
        <v>93</v>
      </c>
      <c r="K3266" s="28" t="n">
        <v>8</v>
      </c>
      <c r="L3266" s="28" t="n">
        <v>1</v>
      </c>
      <c r="M3266" s="28" t="s">
        <v>146</v>
      </c>
      <c r="N3266" s="28" t="s">
        <v>138</v>
      </c>
      <c r="O3266" s="29" t="n">
        <v>44605</v>
      </c>
      <c r="P3266" s="28" t="n">
        <f aca="false">ROUNDDOWN(($B3266-$O3266)/30,0)</f>
        <v>1</v>
      </c>
      <c r="Q3266" s="28" t="str">
        <f aca="false">TEXT($B3266,"yyyy-mm")</f>
        <v>2022-03</v>
      </c>
      <c r="R3266" s="28" t="n">
        <f aca="false">IF(AND($O3266&gt;=DATE(2025,1,1),$O3266&lt;=DATE(2025,4,30)),1,0)</f>
        <v>0</v>
      </c>
    </row>
    <row r="3267" customFormat="false" ht="15" hidden="false" customHeight="false" outlineLevel="0" collapsed="false">
      <c r="A3267" s="28" t="n">
        <v>362</v>
      </c>
      <c r="B3267" s="29" t="n">
        <v>44681</v>
      </c>
      <c r="C3267" s="28" t="n">
        <v>4933.34</v>
      </c>
      <c r="D3267" s="28" t="n">
        <v>0</v>
      </c>
      <c r="E3267" s="28" t="n">
        <v>0</v>
      </c>
      <c r="F3267" s="28" t="s">
        <v>345</v>
      </c>
      <c r="G3267" s="28" t="n">
        <v>0</v>
      </c>
      <c r="H3267" s="28" t="n">
        <v>0</v>
      </c>
      <c r="I3267" s="28" t="n">
        <v>0</v>
      </c>
      <c r="J3267" s="28" t="n">
        <v>93</v>
      </c>
      <c r="K3267" s="28" t="n">
        <v>8</v>
      </c>
      <c r="L3267" s="28" t="n">
        <v>1</v>
      </c>
      <c r="M3267" s="28" t="s">
        <v>146</v>
      </c>
      <c r="N3267" s="28" t="s">
        <v>138</v>
      </c>
      <c r="O3267" s="29" t="n">
        <v>44605</v>
      </c>
      <c r="P3267" s="28" t="n">
        <f aca="false">ROUNDDOWN(($B3267-$O3267)/30,0)</f>
        <v>2</v>
      </c>
      <c r="Q3267" s="28" t="str">
        <f aca="false">TEXT($B3267,"yyyy-mm")</f>
        <v>2022-04</v>
      </c>
      <c r="R3267" s="28" t="n">
        <f aca="false">IF(AND($O3267&gt;=DATE(2025,1,1),$O3267&lt;=DATE(2025,4,30)),1,0)</f>
        <v>0</v>
      </c>
    </row>
    <row r="3268" customFormat="false" ht="15" hidden="false" customHeight="false" outlineLevel="0" collapsed="false">
      <c r="A3268" s="28" t="n">
        <v>362</v>
      </c>
      <c r="B3268" s="29" t="n">
        <v>44712</v>
      </c>
      <c r="C3268" s="28" t="n">
        <v>3700.01</v>
      </c>
      <c r="D3268" s="28" t="n">
        <v>0</v>
      </c>
      <c r="E3268" s="28" t="n">
        <v>0</v>
      </c>
      <c r="F3268" s="28" t="s">
        <v>345</v>
      </c>
      <c r="G3268" s="28" t="n">
        <v>0</v>
      </c>
      <c r="H3268" s="28" t="n">
        <v>0</v>
      </c>
      <c r="I3268" s="28" t="n">
        <v>0</v>
      </c>
      <c r="J3268" s="28" t="n">
        <v>93</v>
      </c>
      <c r="K3268" s="28" t="n">
        <v>8</v>
      </c>
      <c r="L3268" s="28" t="n">
        <v>1</v>
      </c>
      <c r="M3268" s="28" t="s">
        <v>146</v>
      </c>
      <c r="N3268" s="28" t="s">
        <v>138</v>
      </c>
      <c r="O3268" s="29" t="n">
        <v>44605</v>
      </c>
      <c r="P3268" s="28" t="n">
        <f aca="false">ROUNDDOWN(($B3268-$O3268)/30,0)</f>
        <v>3</v>
      </c>
      <c r="Q3268" s="28" t="str">
        <f aca="false">TEXT($B3268,"yyyy-mm")</f>
        <v>2022-05</v>
      </c>
      <c r="R3268" s="28" t="n">
        <f aca="false">IF(AND($O3268&gt;=DATE(2025,1,1),$O3268&lt;=DATE(2025,4,30)),1,0)</f>
        <v>0</v>
      </c>
    </row>
    <row r="3269" customFormat="false" ht="15" hidden="false" customHeight="false" outlineLevel="0" collapsed="false">
      <c r="A3269" s="28" t="n">
        <v>362</v>
      </c>
      <c r="B3269" s="29" t="n">
        <v>44742</v>
      </c>
      <c r="C3269" s="28" t="n">
        <v>2466.68</v>
      </c>
      <c r="D3269" s="28" t="n">
        <v>0</v>
      </c>
      <c r="E3269" s="28" t="n">
        <v>0</v>
      </c>
      <c r="F3269" s="28" t="s">
        <v>345</v>
      </c>
      <c r="G3269" s="28" t="n">
        <v>0</v>
      </c>
      <c r="H3269" s="28" t="n">
        <v>0</v>
      </c>
      <c r="I3269" s="28" t="n">
        <v>0</v>
      </c>
      <c r="J3269" s="28" t="n">
        <v>93</v>
      </c>
      <c r="K3269" s="28" t="n">
        <v>8</v>
      </c>
      <c r="L3269" s="28" t="n">
        <v>1</v>
      </c>
      <c r="M3269" s="28" t="s">
        <v>146</v>
      </c>
      <c r="N3269" s="28" t="s">
        <v>138</v>
      </c>
      <c r="O3269" s="29" t="n">
        <v>44605</v>
      </c>
      <c r="P3269" s="28" t="n">
        <f aca="false">ROUNDDOWN(($B3269-$O3269)/30,0)</f>
        <v>4</v>
      </c>
      <c r="Q3269" s="28" t="str">
        <f aca="false">TEXT($B3269,"yyyy-mm")</f>
        <v>2022-06</v>
      </c>
      <c r="R3269" s="28" t="n">
        <f aca="false">IF(AND($O3269&gt;=DATE(2025,1,1),$O3269&lt;=DATE(2025,4,30)),1,0)</f>
        <v>0</v>
      </c>
    </row>
    <row r="3270" customFormat="false" ht="15" hidden="false" customHeight="false" outlineLevel="0" collapsed="false">
      <c r="A3270" s="28" t="n">
        <v>362</v>
      </c>
      <c r="B3270" s="29" t="n">
        <v>44773</v>
      </c>
      <c r="C3270" s="28" t="n">
        <v>1233.35</v>
      </c>
      <c r="D3270" s="28" t="n">
        <v>0</v>
      </c>
      <c r="E3270" s="28" t="n">
        <v>0</v>
      </c>
      <c r="F3270" s="28" t="s">
        <v>345</v>
      </c>
      <c r="G3270" s="28" t="n">
        <v>0</v>
      </c>
      <c r="H3270" s="28" t="n">
        <v>0</v>
      </c>
      <c r="I3270" s="28" t="n">
        <v>0</v>
      </c>
      <c r="J3270" s="28" t="n">
        <v>93</v>
      </c>
      <c r="K3270" s="28" t="n">
        <v>8</v>
      </c>
      <c r="L3270" s="28" t="n">
        <v>1</v>
      </c>
      <c r="M3270" s="28" t="s">
        <v>146</v>
      </c>
      <c r="N3270" s="28" t="s">
        <v>138</v>
      </c>
      <c r="O3270" s="29" t="n">
        <v>44605</v>
      </c>
      <c r="P3270" s="28" t="n">
        <f aca="false">ROUNDDOWN(($B3270-$O3270)/30,0)</f>
        <v>5</v>
      </c>
      <c r="Q3270" s="28" t="str">
        <f aca="false">TEXT($B3270,"yyyy-mm")</f>
        <v>2022-07</v>
      </c>
      <c r="R3270" s="28" t="n">
        <f aca="false">IF(AND($O3270&gt;=DATE(2025,1,1),$O3270&lt;=DATE(2025,4,30)),1,0)</f>
        <v>0</v>
      </c>
    </row>
    <row r="3271" customFormat="false" ht="15" hidden="false" customHeight="false" outlineLevel="0" collapsed="false">
      <c r="A3271" s="28" t="n">
        <v>362</v>
      </c>
      <c r="B3271" s="29" t="n">
        <v>44804</v>
      </c>
      <c r="C3271" s="28" t="n">
        <v>0.02</v>
      </c>
      <c r="D3271" s="28" t="n">
        <v>0</v>
      </c>
      <c r="E3271" s="28" t="n">
        <v>0</v>
      </c>
      <c r="F3271" s="28" t="s">
        <v>345</v>
      </c>
      <c r="G3271" s="28" t="n">
        <v>0</v>
      </c>
      <c r="H3271" s="28" t="n">
        <v>0</v>
      </c>
      <c r="I3271" s="28" t="n">
        <v>0</v>
      </c>
      <c r="J3271" s="28" t="n">
        <v>93</v>
      </c>
      <c r="K3271" s="28" t="n">
        <v>8</v>
      </c>
      <c r="L3271" s="28" t="n">
        <v>1</v>
      </c>
      <c r="M3271" s="28" t="s">
        <v>146</v>
      </c>
      <c r="N3271" s="28" t="s">
        <v>138</v>
      </c>
      <c r="O3271" s="29" t="n">
        <v>44605</v>
      </c>
      <c r="P3271" s="28" t="n">
        <f aca="false">ROUNDDOWN(($B3271-$O3271)/30,0)</f>
        <v>6</v>
      </c>
      <c r="Q3271" s="28" t="str">
        <f aca="false">TEXT($B3271,"yyyy-mm")</f>
        <v>2022-08</v>
      </c>
      <c r="R3271" s="28" t="n">
        <f aca="false">IF(AND($O3271&gt;=DATE(2025,1,1),$O3271&lt;=DATE(2025,4,30)),1,0)</f>
        <v>0</v>
      </c>
    </row>
    <row r="3272" customFormat="false" ht="15" hidden="false" customHeight="false" outlineLevel="0" collapsed="false">
      <c r="A3272" s="28" t="n">
        <v>363</v>
      </c>
      <c r="B3272" s="29" t="n">
        <v>44865</v>
      </c>
      <c r="C3272" s="28" t="n">
        <v>15500</v>
      </c>
      <c r="D3272" s="28" t="n">
        <v>0</v>
      </c>
      <c r="E3272" s="28" t="n">
        <v>0</v>
      </c>
      <c r="F3272" s="28" t="s">
        <v>345</v>
      </c>
      <c r="G3272" s="28" t="n">
        <v>0</v>
      </c>
      <c r="H3272" s="28" t="n">
        <v>0</v>
      </c>
      <c r="I3272" s="28" t="n">
        <v>0</v>
      </c>
      <c r="J3272" s="28" t="n">
        <v>52</v>
      </c>
      <c r="K3272" s="28" t="n">
        <v>9</v>
      </c>
      <c r="L3272" s="28" t="n">
        <v>2</v>
      </c>
      <c r="M3272" s="28" t="s">
        <v>145</v>
      </c>
      <c r="N3272" s="28" t="s">
        <v>138</v>
      </c>
      <c r="O3272" s="29" t="n">
        <v>44843</v>
      </c>
      <c r="P3272" s="28" t="n">
        <f aca="false">ROUNDDOWN(($B3272-$O3272)/30,0)</f>
        <v>0</v>
      </c>
      <c r="Q3272" s="28" t="str">
        <f aca="false">TEXT($B3272,"yyyy-mm")</f>
        <v>2022-10</v>
      </c>
      <c r="R3272" s="28" t="n">
        <f aca="false">IF(AND($O3272&gt;=DATE(2025,1,1),$O3272&lt;=DATE(2025,4,30)),1,0)</f>
        <v>0</v>
      </c>
    </row>
    <row r="3273" customFormat="false" ht="15" hidden="false" customHeight="false" outlineLevel="0" collapsed="false">
      <c r="A3273" s="28" t="n">
        <v>363</v>
      </c>
      <c r="B3273" s="29" t="n">
        <v>44895</v>
      </c>
      <c r="C3273" s="28" t="n">
        <v>11625</v>
      </c>
      <c r="D3273" s="28" t="n">
        <v>0</v>
      </c>
      <c r="E3273" s="28" t="n">
        <v>0</v>
      </c>
      <c r="F3273" s="28" t="s">
        <v>345</v>
      </c>
      <c r="G3273" s="28" t="n">
        <v>0</v>
      </c>
      <c r="H3273" s="28" t="n">
        <v>0</v>
      </c>
      <c r="I3273" s="28" t="n">
        <v>0</v>
      </c>
      <c r="J3273" s="28" t="n">
        <v>52</v>
      </c>
      <c r="K3273" s="28" t="n">
        <v>9</v>
      </c>
      <c r="L3273" s="28" t="n">
        <v>2</v>
      </c>
      <c r="M3273" s="28" t="s">
        <v>145</v>
      </c>
      <c r="N3273" s="28" t="s">
        <v>138</v>
      </c>
      <c r="O3273" s="29" t="n">
        <v>44843</v>
      </c>
      <c r="P3273" s="28" t="n">
        <f aca="false">ROUNDDOWN(($B3273-$O3273)/30,0)</f>
        <v>1</v>
      </c>
      <c r="Q3273" s="28" t="str">
        <f aca="false">TEXT($B3273,"yyyy-mm")</f>
        <v>2022-11</v>
      </c>
      <c r="R3273" s="28" t="n">
        <f aca="false">IF(AND($O3273&gt;=DATE(2025,1,1),$O3273&lt;=DATE(2025,4,30)),1,0)</f>
        <v>0</v>
      </c>
    </row>
    <row r="3274" customFormat="false" ht="15" hidden="false" customHeight="false" outlineLevel="0" collapsed="false">
      <c r="A3274" s="28" t="n">
        <v>363</v>
      </c>
      <c r="B3274" s="29" t="n">
        <v>44926</v>
      </c>
      <c r="C3274" s="28" t="n">
        <v>7750</v>
      </c>
      <c r="D3274" s="28" t="n">
        <v>0</v>
      </c>
      <c r="E3274" s="28" t="n">
        <v>0</v>
      </c>
      <c r="F3274" s="28" t="s">
        <v>345</v>
      </c>
      <c r="G3274" s="28" t="n">
        <v>0</v>
      </c>
      <c r="H3274" s="28" t="n">
        <v>0</v>
      </c>
      <c r="I3274" s="28" t="n">
        <v>0</v>
      </c>
      <c r="J3274" s="28" t="n">
        <v>52</v>
      </c>
      <c r="K3274" s="28" t="n">
        <v>9</v>
      </c>
      <c r="L3274" s="28" t="n">
        <v>2</v>
      </c>
      <c r="M3274" s="28" t="s">
        <v>145</v>
      </c>
      <c r="N3274" s="28" t="s">
        <v>138</v>
      </c>
      <c r="O3274" s="29" t="n">
        <v>44843</v>
      </c>
      <c r="P3274" s="28" t="n">
        <f aca="false">ROUNDDOWN(($B3274-$O3274)/30,0)</f>
        <v>2</v>
      </c>
      <c r="Q3274" s="28" t="str">
        <f aca="false">TEXT($B3274,"yyyy-mm")</f>
        <v>2022-12</v>
      </c>
      <c r="R3274" s="28" t="n">
        <f aca="false">IF(AND($O3274&gt;=DATE(2025,1,1),$O3274&lt;=DATE(2025,4,30)),1,0)</f>
        <v>0</v>
      </c>
    </row>
    <row r="3275" customFormat="false" ht="15" hidden="false" customHeight="false" outlineLevel="0" collapsed="false">
      <c r="A3275" s="28" t="n">
        <v>363</v>
      </c>
      <c r="B3275" s="29" t="n">
        <v>44957</v>
      </c>
      <c r="C3275" s="28" t="n">
        <v>7750</v>
      </c>
      <c r="D3275" s="28" t="n">
        <v>3875</v>
      </c>
      <c r="E3275" s="28" t="n">
        <v>22</v>
      </c>
      <c r="F3275" s="28" t="s">
        <v>346</v>
      </c>
      <c r="G3275" s="28" t="n">
        <v>0</v>
      </c>
      <c r="H3275" s="28" t="n">
        <v>0</v>
      </c>
      <c r="I3275" s="28" t="n">
        <v>0</v>
      </c>
      <c r="J3275" s="28" t="n">
        <v>52</v>
      </c>
      <c r="K3275" s="28" t="n">
        <v>9</v>
      </c>
      <c r="L3275" s="28" t="n">
        <v>2</v>
      </c>
      <c r="M3275" s="28" t="s">
        <v>145</v>
      </c>
      <c r="N3275" s="28" t="s">
        <v>138</v>
      </c>
      <c r="O3275" s="29" t="n">
        <v>44843</v>
      </c>
      <c r="P3275" s="28" t="n">
        <f aca="false">ROUNDDOWN(($B3275-$O3275)/30,0)</f>
        <v>3</v>
      </c>
      <c r="Q3275" s="28" t="str">
        <f aca="false">TEXT($B3275,"yyyy-mm")</f>
        <v>2023-01</v>
      </c>
      <c r="R3275" s="28" t="n">
        <f aca="false">IF(AND($O3275&gt;=DATE(2025,1,1),$O3275&lt;=DATE(2025,4,30)),1,0)</f>
        <v>0</v>
      </c>
    </row>
    <row r="3276" customFormat="false" ht="15" hidden="false" customHeight="false" outlineLevel="0" collapsed="false">
      <c r="A3276" s="28" t="n">
        <v>363</v>
      </c>
      <c r="B3276" s="29" t="n">
        <v>44985</v>
      </c>
      <c r="C3276" s="28" t="n">
        <v>0</v>
      </c>
      <c r="D3276" s="28" t="n">
        <v>0</v>
      </c>
      <c r="E3276" s="28" t="n">
        <v>0</v>
      </c>
      <c r="F3276" s="28" t="s">
        <v>345</v>
      </c>
      <c r="G3276" s="28" t="n">
        <v>0</v>
      </c>
      <c r="H3276" s="28" t="n">
        <v>0</v>
      </c>
      <c r="I3276" s="28" t="n">
        <v>0</v>
      </c>
      <c r="J3276" s="28" t="n">
        <v>52</v>
      </c>
      <c r="K3276" s="28" t="n">
        <v>9</v>
      </c>
      <c r="L3276" s="28" t="n">
        <v>2</v>
      </c>
      <c r="M3276" s="28" t="s">
        <v>145</v>
      </c>
      <c r="N3276" s="28" t="s">
        <v>138</v>
      </c>
      <c r="O3276" s="29" t="n">
        <v>44843</v>
      </c>
      <c r="P3276" s="28" t="n">
        <f aca="false">ROUNDDOWN(($B3276-$O3276)/30,0)</f>
        <v>4</v>
      </c>
      <c r="Q3276" s="28" t="str">
        <f aca="false">TEXT($B3276,"yyyy-mm")</f>
        <v>2023-02</v>
      </c>
      <c r="R3276" s="28" t="n">
        <f aca="false">IF(AND($O3276&gt;=DATE(2025,1,1),$O3276&lt;=DATE(2025,4,30)),1,0)</f>
        <v>0</v>
      </c>
    </row>
    <row r="3277" customFormat="false" ht="15" hidden="false" customHeight="false" outlineLevel="0" collapsed="false">
      <c r="A3277" s="28" t="n">
        <v>364</v>
      </c>
      <c r="B3277" s="29" t="n">
        <v>45808</v>
      </c>
      <c r="C3277" s="28" t="n">
        <v>88200</v>
      </c>
      <c r="D3277" s="28" t="n">
        <v>0</v>
      </c>
      <c r="E3277" s="28" t="n">
        <v>0</v>
      </c>
      <c r="F3277" s="28" t="s">
        <v>345</v>
      </c>
      <c r="G3277" s="28" t="n">
        <v>0</v>
      </c>
      <c r="H3277" s="28" t="n">
        <v>0</v>
      </c>
      <c r="I3277" s="28" t="n">
        <v>0</v>
      </c>
      <c r="J3277" s="28" t="n">
        <v>55</v>
      </c>
      <c r="K3277" s="28" t="n">
        <v>7</v>
      </c>
      <c r="L3277" s="28" t="n">
        <v>1</v>
      </c>
      <c r="M3277" s="28" t="s">
        <v>146</v>
      </c>
      <c r="N3277" s="28" t="s">
        <v>141</v>
      </c>
      <c r="O3277" s="29" t="n">
        <v>45786</v>
      </c>
      <c r="P3277" s="28" t="n">
        <f aca="false">ROUNDDOWN(($B3277-$O3277)/30,0)</f>
        <v>0</v>
      </c>
      <c r="Q3277" s="28" t="str">
        <f aca="false">TEXT($B3277,"yyyy-mm")</f>
        <v>2025-05</v>
      </c>
      <c r="R3277" s="28" t="n">
        <f aca="false">IF(AND($O3277&gt;=DATE(2025,1,1),$O3277&lt;=DATE(2025,4,30)),1,0)</f>
        <v>0</v>
      </c>
    </row>
    <row r="3278" customFormat="false" ht="15" hidden="false" customHeight="false" outlineLevel="0" collapsed="false">
      <c r="A3278" s="28" t="n">
        <v>364</v>
      </c>
      <c r="B3278" s="29" t="n">
        <v>45838</v>
      </c>
      <c r="C3278" s="28" t="n">
        <v>85816.22</v>
      </c>
      <c r="D3278" s="28" t="n">
        <v>0</v>
      </c>
      <c r="E3278" s="28" t="n">
        <v>0</v>
      </c>
      <c r="F3278" s="28" t="s">
        <v>345</v>
      </c>
      <c r="G3278" s="28" t="n">
        <v>0</v>
      </c>
      <c r="H3278" s="28" t="n">
        <v>0</v>
      </c>
      <c r="I3278" s="28" t="n">
        <v>0</v>
      </c>
      <c r="J3278" s="28" t="n">
        <v>55</v>
      </c>
      <c r="K3278" s="28" t="n">
        <v>7</v>
      </c>
      <c r="L3278" s="28" t="n">
        <v>1</v>
      </c>
      <c r="M3278" s="28" t="s">
        <v>146</v>
      </c>
      <c r="N3278" s="28" t="s">
        <v>141</v>
      </c>
      <c r="O3278" s="29" t="n">
        <v>45786</v>
      </c>
      <c r="P3278" s="28" t="n">
        <f aca="false">ROUNDDOWN(($B3278-$O3278)/30,0)</f>
        <v>1</v>
      </c>
      <c r="Q3278" s="28" t="str">
        <f aca="false">TEXT($B3278,"yyyy-mm")</f>
        <v>2025-06</v>
      </c>
      <c r="R3278" s="28" t="n">
        <f aca="false">IF(AND($O3278&gt;=DATE(2025,1,1),$O3278&lt;=DATE(2025,4,30)),1,0)</f>
        <v>0</v>
      </c>
    </row>
    <row r="3279" customFormat="false" ht="15" hidden="false" customHeight="false" outlineLevel="0" collapsed="false">
      <c r="A3279" s="28" t="n">
        <v>364</v>
      </c>
      <c r="B3279" s="29" t="n">
        <v>45869</v>
      </c>
      <c r="C3279" s="28" t="n">
        <v>83432.44</v>
      </c>
      <c r="D3279" s="28" t="n">
        <v>0</v>
      </c>
      <c r="E3279" s="28" t="n">
        <v>0</v>
      </c>
      <c r="F3279" s="28" t="s">
        <v>345</v>
      </c>
      <c r="G3279" s="28" t="n">
        <v>0</v>
      </c>
      <c r="H3279" s="28" t="n">
        <v>0</v>
      </c>
      <c r="I3279" s="28" t="n">
        <v>0</v>
      </c>
      <c r="J3279" s="28" t="n">
        <v>55</v>
      </c>
      <c r="K3279" s="28" t="n">
        <v>7</v>
      </c>
      <c r="L3279" s="28" t="n">
        <v>1</v>
      </c>
      <c r="M3279" s="28" t="s">
        <v>146</v>
      </c>
      <c r="N3279" s="28" t="s">
        <v>141</v>
      </c>
      <c r="O3279" s="29" t="n">
        <v>45786</v>
      </c>
      <c r="P3279" s="28" t="n">
        <f aca="false">ROUNDDOWN(($B3279-$O3279)/30,0)</f>
        <v>2</v>
      </c>
      <c r="Q3279" s="28" t="str">
        <f aca="false">TEXT($B3279,"yyyy-mm")</f>
        <v>2025-07</v>
      </c>
      <c r="R3279" s="28" t="n">
        <f aca="false">IF(AND($O3279&gt;=DATE(2025,1,1),$O3279&lt;=DATE(2025,4,30)),1,0)</f>
        <v>0</v>
      </c>
    </row>
    <row r="3280" customFormat="false" ht="15" hidden="false" customHeight="false" outlineLevel="0" collapsed="false">
      <c r="A3280" s="28" t="n">
        <v>364</v>
      </c>
      <c r="B3280" s="29" t="n">
        <v>45900</v>
      </c>
      <c r="C3280" s="28" t="n">
        <v>81048.66</v>
      </c>
      <c r="D3280" s="28" t="n">
        <v>0</v>
      </c>
      <c r="E3280" s="28" t="n">
        <v>0</v>
      </c>
      <c r="F3280" s="28" t="s">
        <v>345</v>
      </c>
      <c r="G3280" s="28" t="n">
        <v>0</v>
      </c>
      <c r="H3280" s="28" t="n">
        <v>0</v>
      </c>
      <c r="I3280" s="28" t="n">
        <v>0</v>
      </c>
      <c r="J3280" s="28" t="n">
        <v>55</v>
      </c>
      <c r="K3280" s="28" t="n">
        <v>7</v>
      </c>
      <c r="L3280" s="28" t="n">
        <v>1</v>
      </c>
      <c r="M3280" s="28" t="s">
        <v>146</v>
      </c>
      <c r="N3280" s="28" t="s">
        <v>141</v>
      </c>
      <c r="O3280" s="29" t="n">
        <v>45786</v>
      </c>
      <c r="P3280" s="28" t="n">
        <f aca="false">ROUNDDOWN(($B3280-$O3280)/30,0)</f>
        <v>3</v>
      </c>
      <c r="Q3280" s="28" t="str">
        <f aca="false">TEXT($B3280,"yyyy-mm")</f>
        <v>2025-08</v>
      </c>
      <c r="R3280" s="28" t="n">
        <f aca="false">IF(AND($O3280&gt;=DATE(2025,1,1),$O3280&lt;=DATE(2025,4,30)),1,0)</f>
        <v>0</v>
      </c>
    </row>
    <row r="3281" customFormat="false" ht="15" hidden="false" customHeight="false" outlineLevel="0" collapsed="false">
      <c r="A3281" s="28" t="n">
        <v>364</v>
      </c>
      <c r="B3281" s="29" t="n">
        <v>45930</v>
      </c>
      <c r="C3281" s="28" t="n">
        <v>78664.88</v>
      </c>
      <c r="D3281" s="28" t="n">
        <v>0</v>
      </c>
      <c r="E3281" s="28" t="n">
        <v>0</v>
      </c>
      <c r="F3281" s="28" t="s">
        <v>345</v>
      </c>
      <c r="G3281" s="28" t="n">
        <v>0</v>
      </c>
      <c r="H3281" s="28" t="n">
        <v>0</v>
      </c>
      <c r="I3281" s="28" t="n">
        <v>0</v>
      </c>
      <c r="J3281" s="28" t="n">
        <v>55</v>
      </c>
      <c r="K3281" s="28" t="n">
        <v>7</v>
      </c>
      <c r="L3281" s="28" t="n">
        <v>1</v>
      </c>
      <c r="M3281" s="28" t="s">
        <v>146</v>
      </c>
      <c r="N3281" s="28" t="s">
        <v>141</v>
      </c>
      <c r="O3281" s="29" t="n">
        <v>45786</v>
      </c>
      <c r="P3281" s="28" t="n">
        <f aca="false">ROUNDDOWN(($B3281-$O3281)/30,0)</f>
        <v>4</v>
      </c>
      <c r="Q3281" s="28" t="str">
        <f aca="false">TEXT($B3281,"yyyy-mm")</f>
        <v>2025-09</v>
      </c>
      <c r="R3281" s="28" t="n">
        <f aca="false">IF(AND($O3281&gt;=DATE(2025,1,1),$O3281&lt;=DATE(2025,4,30)),1,0)</f>
        <v>0</v>
      </c>
    </row>
    <row r="3282" customFormat="false" ht="15" hidden="false" customHeight="false" outlineLevel="0" collapsed="false">
      <c r="A3282" s="28" t="n">
        <v>364</v>
      </c>
      <c r="B3282" s="29" t="n">
        <v>45961</v>
      </c>
      <c r="C3282" s="28" t="n">
        <v>76281.1</v>
      </c>
      <c r="D3282" s="28" t="n">
        <v>0</v>
      </c>
      <c r="E3282" s="28" t="n">
        <v>0</v>
      </c>
      <c r="F3282" s="28" t="s">
        <v>345</v>
      </c>
      <c r="G3282" s="28" t="n">
        <v>0</v>
      </c>
      <c r="H3282" s="28" t="n">
        <v>0</v>
      </c>
      <c r="I3282" s="28" t="n">
        <v>0</v>
      </c>
      <c r="J3282" s="28" t="n">
        <v>55</v>
      </c>
      <c r="K3282" s="28" t="n">
        <v>7</v>
      </c>
      <c r="L3282" s="28" t="n">
        <v>1</v>
      </c>
      <c r="M3282" s="28" t="s">
        <v>146</v>
      </c>
      <c r="N3282" s="28" t="s">
        <v>141</v>
      </c>
      <c r="O3282" s="29" t="n">
        <v>45786</v>
      </c>
      <c r="P3282" s="28" t="n">
        <f aca="false">ROUNDDOWN(($B3282-$O3282)/30,0)</f>
        <v>5</v>
      </c>
      <c r="Q3282" s="28" t="str">
        <f aca="false">TEXT($B3282,"yyyy-mm")</f>
        <v>2025-10</v>
      </c>
      <c r="R3282" s="28" t="n">
        <f aca="false">IF(AND($O3282&gt;=DATE(2025,1,1),$O3282&lt;=DATE(2025,4,30)),1,0)</f>
        <v>0</v>
      </c>
    </row>
    <row r="3283" customFormat="false" ht="15" hidden="false" customHeight="false" outlineLevel="0" collapsed="false">
      <c r="A3283" s="28" t="n">
        <v>364</v>
      </c>
      <c r="B3283" s="29" t="n">
        <v>45991</v>
      </c>
      <c r="C3283" s="28" t="n">
        <v>73897.32</v>
      </c>
      <c r="D3283" s="28" t="n">
        <v>0</v>
      </c>
      <c r="E3283" s="28" t="n">
        <v>0</v>
      </c>
      <c r="F3283" s="28" t="s">
        <v>345</v>
      </c>
      <c r="G3283" s="28" t="n">
        <v>0</v>
      </c>
      <c r="H3283" s="28" t="n">
        <v>0</v>
      </c>
      <c r="I3283" s="28" t="n">
        <v>0</v>
      </c>
      <c r="J3283" s="28" t="n">
        <v>55</v>
      </c>
      <c r="K3283" s="28" t="n">
        <v>7</v>
      </c>
      <c r="L3283" s="28" t="n">
        <v>1</v>
      </c>
      <c r="M3283" s="28" t="s">
        <v>146</v>
      </c>
      <c r="N3283" s="28" t="s">
        <v>141</v>
      </c>
      <c r="O3283" s="29" t="n">
        <v>45786</v>
      </c>
      <c r="P3283" s="28" t="n">
        <f aca="false">ROUNDDOWN(($B3283-$O3283)/30,0)</f>
        <v>6</v>
      </c>
      <c r="Q3283" s="28" t="str">
        <f aca="false">TEXT($B3283,"yyyy-mm")</f>
        <v>2025-11</v>
      </c>
      <c r="R3283" s="28" t="n">
        <f aca="false">IF(AND($O3283&gt;=DATE(2025,1,1),$O3283&lt;=DATE(2025,4,30)),1,0)</f>
        <v>0</v>
      </c>
    </row>
    <row r="3284" customFormat="false" ht="15" hidden="false" customHeight="false" outlineLevel="0" collapsed="false">
      <c r="A3284" s="28" t="n">
        <v>364</v>
      </c>
      <c r="B3284" s="29" t="n">
        <v>46022</v>
      </c>
      <c r="C3284" s="28" t="n">
        <v>71513.54</v>
      </c>
      <c r="D3284" s="28" t="n">
        <v>0</v>
      </c>
      <c r="E3284" s="28" t="n">
        <v>0</v>
      </c>
      <c r="F3284" s="28" t="s">
        <v>345</v>
      </c>
      <c r="G3284" s="28" t="n">
        <v>0</v>
      </c>
      <c r="H3284" s="28" t="n">
        <v>0</v>
      </c>
      <c r="I3284" s="28" t="n">
        <v>0</v>
      </c>
      <c r="J3284" s="28" t="n">
        <v>55</v>
      </c>
      <c r="K3284" s="28" t="n">
        <v>7</v>
      </c>
      <c r="L3284" s="28" t="n">
        <v>1</v>
      </c>
      <c r="M3284" s="28" t="s">
        <v>146</v>
      </c>
      <c r="N3284" s="28" t="s">
        <v>141</v>
      </c>
      <c r="O3284" s="29" t="n">
        <v>45786</v>
      </c>
      <c r="P3284" s="28" t="n">
        <f aca="false">ROUNDDOWN(($B3284-$O3284)/30,0)</f>
        <v>7</v>
      </c>
      <c r="Q3284" s="28" t="str">
        <f aca="false">TEXT($B3284,"yyyy-mm")</f>
        <v>2025-12</v>
      </c>
      <c r="R3284" s="28" t="n">
        <f aca="false">IF(AND($O3284&gt;=DATE(2025,1,1),$O3284&lt;=DATE(2025,4,30)),1,0)</f>
        <v>0</v>
      </c>
    </row>
    <row r="3285" customFormat="false" ht="15" hidden="false" customHeight="false" outlineLevel="0" collapsed="false">
      <c r="A3285" s="28" t="n">
        <v>364</v>
      </c>
      <c r="B3285" s="29" t="n">
        <v>46053</v>
      </c>
      <c r="C3285" s="28" t="n">
        <v>69129.76</v>
      </c>
      <c r="D3285" s="28" t="n">
        <v>0</v>
      </c>
      <c r="E3285" s="28" t="n">
        <v>0</v>
      </c>
      <c r="F3285" s="28" t="s">
        <v>345</v>
      </c>
      <c r="G3285" s="28" t="n">
        <v>0</v>
      </c>
      <c r="H3285" s="28" t="n">
        <v>0</v>
      </c>
      <c r="I3285" s="28" t="n">
        <v>0</v>
      </c>
      <c r="J3285" s="28" t="n">
        <v>55</v>
      </c>
      <c r="K3285" s="28" t="n">
        <v>7</v>
      </c>
      <c r="L3285" s="28" t="n">
        <v>1</v>
      </c>
      <c r="M3285" s="28" t="s">
        <v>146</v>
      </c>
      <c r="N3285" s="28" t="s">
        <v>141</v>
      </c>
      <c r="O3285" s="29" t="n">
        <v>45786</v>
      </c>
      <c r="P3285" s="28" t="n">
        <f aca="false">ROUNDDOWN(($B3285-$O3285)/30,0)</f>
        <v>8</v>
      </c>
      <c r="Q3285" s="28" t="str">
        <f aca="false">TEXT($B3285,"yyyy-mm")</f>
        <v>2026-01</v>
      </c>
      <c r="R3285" s="28" t="n">
        <f aca="false">IF(AND($O3285&gt;=DATE(2025,1,1),$O3285&lt;=DATE(2025,4,30)),1,0)</f>
        <v>0</v>
      </c>
    </row>
    <row r="3286" customFormat="false" ht="15" hidden="false" customHeight="false" outlineLevel="0" collapsed="false">
      <c r="A3286" s="28" t="n">
        <v>364</v>
      </c>
      <c r="B3286" s="29" t="n">
        <v>46081</v>
      </c>
      <c r="C3286" s="28" t="n">
        <v>66745.98</v>
      </c>
      <c r="D3286" s="28" t="n">
        <v>0</v>
      </c>
      <c r="E3286" s="28" t="n">
        <v>0</v>
      </c>
      <c r="F3286" s="28" t="s">
        <v>345</v>
      </c>
      <c r="G3286" s="28" t="n">
        <v>0</v>
      </c>
      <c r="H3286" s="28" t="n">
        <v>0</v>
      </c>
      <c r="I3286" s="28" t="n">
        <v>0</v>
      </c>
      <c r="J3286" s="28" t="n">
        <v>55</v>
      </c>
      <c r="K3286" s="28" t="n">
        <v>7</v>
      </c>
      <c r="L3286" s="28" t="n">
        <v>1</v>
      </c>
      <c r="M3286" s="28" t="s">
        <v>146</v>
      </c>
      <c r="N3286" s="28" t="s">
        <v>141</v>
      </c>
      <c r="O3286" s="29" t="n">
        <v>45786</v>
      </c>
      <c r="P3286" s="28" t="n">
        <f aca="false">ROUNDDOWN(($B3286-$O3286)/30,0)</f>
        <v>9</v>
      </c>
      <c r="Q3286" s="28" t="str">
        <f aca="false">TEXT($B3286,"yyyy-mm")</f>
        <v>2026-02</v>
      </c>
      <c r="R3286" s="28" t="n">
        <f aca="false">IF(AND($O3286&gt;=DATE(2025,1,1),$O3286&lt;=DATE(2025,4,30)),1,0)</f>
        <v>0</v>
      </c>
    </row>
    <row r="3287" customFormat="false" ht="15" hidden="false" customHeight="false" outlineLevel="0" collapsed="false">
      <c r="A3287" s="28" t="n">
        <v>364</v>
      </c>
      <c r="B3287" s="29" t="n">
        <v>46112</v>
      </c>
      <c r="C3287" s="28" t="n">
        <v>64362.2</v>
      </c>
      <c r="D3287" s="28" t="n">
        <v>0</v>
      </c>
      <c r="E3287" s="28" t="n">
        <v>0</v>
      </c>
      <c r="F3287" s="28" t="s">
        <v>345</v>
      </c>
      <c r="G3287" s="28" t="n">
        <v>0</v>
      </c>
      <c r="H3287" s="28" t="n">
        <v>0</v>
      </c>
      <c r="I3287" s="28" t="n">
        <v>0</v>
      </c>
      <c r="J3287" s="28" t="n">
        <v>55</v>
      </c>
      <c r="K3287" s="28" t="n">
        <v>7</v>
      </c>
      <c r="L3287" s="28" t="n">
        <v>1</v>
      </c>
      <c r="M3287" s="28" t="s">
        <v>146</v>
      </c>
      <c r="N3287" s="28" t="s">
        <v>141</v>
      </c>
      <c r="O3287" s="29" t="n">
        <v>45786</v>
      </c>
      <c r="P3287" s="28" t="n">
        <f aca="false">ROUNDDOWN(($B3287-$O3287)/30,0)</f>
        <v>10</v>
      </c>
      <c r="Q3287" s="28" t="str">
        <f aca="false">TEXT($B3287,"yyyy-mm")</f>
        <v>2026-03</v>
      </c>
      <c r="R3287" s="28" t="n">
        <f aca="false">IF(AND($O3287&gt;=DATE(2025,1,1),$O3287&lt;=DATE(2025,4,30)),1,0)</f>
        <v>0</v>
      </c>
    </row>
    <row r="3288" customFormat="false" ht="15" hidden="false" customHeight="false" outlineLevel="0" collapsed="false">
      <c r="A3288" s="28" t="n">
        <v>364</v>
      </c>
      <c r="B3288" s="29" t="n">
        <v>46142</v>
      </c>
      <c r="C3288" s="28" t="n">
        <v>61978.42</v>
      </c>
      <c r="D3288" s="28" t="n">
        <v>0</v>
      </c>
      <c r="E3288" s="28" t="n">
        <v>0</v>
      </c>
      <c r="F3288" s="28" t="s">
        <v>345</v>
      </c>
      <c r="G3288" s="28" t="n">
        <v>0</v>
      </c>
      <c r="H3288" s="28" t="n">
        <v>0</v>
      </c>
      <c r="I3288" s="28" t="n">
        <v>0</v>
      </c>
      <c r="J3288" s="28" t="n">
        <v>55</v>
      </c>
      <c r="K3288" s="28" t="n">
        <v>7</v>
      </c>
      <c r="L3288" s="28" t="n">
        <v>1</v>
      </c>
      <c r="M3288" s="28" t="s">
        <v>146</v>
      </c>
      <c r="N3288" s="28" t="s">
        <v>141</v>
      </c>
      <c r="O3288" s="29" t="n">
        <v>45786</v>
      </c>
      <c r="P3288" s="28" t="n">
        <f aca="false">ROUNDDOWN(($B3288-$O3288)/30,0)</f>
        <v>11</v>
      </c>
      <c r="Q3288" s="28" t="str">
        <f aca="false">TEXT($B3288,"yyyy-mm")</f>
        <v>2026-04</v>
      </c>
      <c r="R3288" s="28" t="n">
        <f aca="false">IF(AND($O3288&gt;=DATE(2025,1,1),$O3288&lt;=DATE(2025,4,30)),1,0)</f>
        <v>0</v>
      </c>
    </row>
    <row r="3289" customFormat="false" ht="15" hidden="false" customHeight="false" outlineLevel="0" collapsed="false">
      <c r="A3289" s="28" t="n">
        <v>364</v>
      </c>
      <c r="B3289" s="29" t="n">
        <v>46173</v>
      </c>
      <c r="C3289" s="28" t="n">
        <v>59594.64</v>
      </c>
      <c r="D3289" s="28" t="n">
        <v>0</v>
      </c>
      <c r="E3289" s="28" t="n">
        <v>0</v>
      </c>
      <c r="F3289" s="28" t="s">
        <v>345</v>
      </c>
      <c r="G3289" s="28" t="n">
        <v>0</v>
      </c>
      <c r="H3289" s="28" t="n">
        <v>0</v>
      </c>
      <c r="I3289" s="28" t="n">
        <v>0</v>
      </c>
      <c r="J3289" s="28" t="n">
        <v>55</v>
      </c>
      <c r="K3289" s="28" t="n">
        <v>7</v>
      </c>
      <c r="L3289" s="28" t="n">
        <v>1</v>
      </c>
      <c r="M3289" s="28" t="s">
        <v>146</v>
      </c>
      <c r="N3289" s="28" t="s">
        <v>141</v>
      </c>
      <c r="O3289" s="29" t="n">
        <v>45786</v>
      </c>
      <c r="P3289" s="28" t="n">
        <f aca="false">ROUNDDOWN(($B3289-$O3289)/30,0)</f>
        <v>12</v>
      </c>
      <c r="Q3289" s="28" t="str">
        <f aca="false">TEXT($B3289,"yyyy-mm")</f>
        <v>2026-05</v>
      </c>
      <c r="R3289" s="28" t="n">
        <f aca="false">IF(AND($O3289&gt;=DATE(2025,1,1),$O3289&lt;=DATE(2025,4,30)),1,0)</f>
        <v>0</v>
      </c>
    </row>
    <row r="3290" customFormat="false" ht="15" hidden="false" customHeight="false" outlineLevel="0" collapsed="false">
      <c r="A3290" s="28" t="n">
        <v>364</v>
      </c>
      <c r="B3290" s="29" t="n">
        <v>46203</v>
      </c>
      <c r="C3290" s="28" t="n">
        <v>57210.86</v>
      </c>
      <c r="D3290" s="28" t="n">
        <v>0</v>
      </c>
      <c r="E3290" s="28" t="n">
        <v>0</v>
      </c>
      <c r="F3290" s="28" t="s">
        <v>345</v>
      </c>
      <c r="G3290" s="28" t="n">
        <v>0</v>
      </c>
      <c r="H3290" s="28" t="n">
        <v>0</v>
      </c>
      <c r="I3290" s="28" t="n">
        <v>0</v>
      </c>
      <c r="J3290" s="28" t="n">
        <v>55</v>
      </c>
      <c r="K3290" s="28" t="n">
        <v>7</v>
      </c>
      <c r="L3290" s="28" t="n">
        <v>1</v>
      </c>
      <c r="M3290" s="28" t="s">
        <v>146</v>
      </c>
      <c r="N3290" s="28" t="s">
        <v>141</v>
      </c>
      <c r="O3290" s="29" t="n">
        <v>45786</v>
      </c>
      <c r="P3290" s="28" t="n">
        <f aca="false">ROUNDDOWN(($B3290-$O3290)/30,0)</f>
        <v>13</v>
      </c>
      <c r="Q3290" s="28" t="str">
        <f aca="false">TEXT($B3290,"yyyy-mm")</f>
        <v>2026-06</v>
      </c>
      <c r="R3290" s="28" t="n">
        <f aca="false">IF(AND($O3290&gt;=DATE(2025,1,1),$O3290&lt;=DATE(2025,4,30)),1,0)</f>
        <v>0</v>
      </c>
    </row>
    <row r="3291" customFormat="false" ht="15" hidden="false" customHeight="false" outlineLevel="0" collapsed="false">
      <c r="A3291" s="28" t="n">
        <v>364</v>
      </c>
      <c r="B3291" s="29" t="n">
        <v>46234</v>
      </c>
      <c r="C3291" s="28" t="n">
        <v>54827.08</v>
      </c>
      <c r="D3291" s="28" t="n">
        <v>0</v>
      </c>
      <c r="E3291" s="28" t="n">
        <v>0</v>
      </c>
      <c r="F3291" s="28" t="s">
        <v>345</v>
      </c>
      <c r="G3291" s="28" t="n">
        <v>0</v>
      </c>
      <c r="H3291" s="28" t="n">
        <v>0</v>
      </c>
      <c r="I3291" s="28" t="n">
        <v>0</v>
      </c>
      <c r="J3291" s="28" t="n">
        <v>55</v>
      </c>
      <c r="K3291" s="28" t="n">
        <v>7</v>
      </c>
      <c r="L3291" s="28" t="n">
        <v>1</v>
      </c>
      <c r="M3291" s="28" t="s">
        <v>146</v>
      </c>
      <c r="N3291" s="28" t="s">
        <v>141</v>
      </c>
      <c r="O3291" s="29" t="n">
        <v>45786</v>
      </c>
      <c r="P3291" s="28" t="n">
        <f aca="false">ROUNDDOWN(($B3291-$O3291)/30,0)</f>
        <v>14</v>
      </c>
      <c r="Q3291" s="28" t="str">
        <f aca="false">TEXT($B3291,"yyyy-mm")</f>
        <v>2026-07</v>
      </c>
      <c r="R3291" s="28" t="n">
        <f aca="false">IF(AND($O3291&gt;=DATE(2025,1,1),$O3291&lt;=DATE(2025,4,30)),1,0)</f>
        <v>0</v>
      </c>
    </row>
    <row r="3292" customFormat="false" ht="15" hidden="false" customHeight="false" outlineLevel="0" collapsed="false">
      <c r="A3292" s="28" t="n">
        <v>364</v>
      </c>
      <c r="B3292" s="29" t="n">
        <v>46265</v>
      </c>
      <c r="C3292" s="28" t="n">
        <v>52443.3</v>
      </c>
      <c r="D3292" s="28" t="n">
        <v>0</v>
      </c>
      <c r="E3292" s="28" t="n">
        <v>0</v>
      </c>
      <c r="F3292" s="28" t="s">
        <v>345</v>
      </c>
      <c r="G3292" s="28" t="n">
        <v>0</v>
      </c>
      <c r="H3292" s="28" t="n">
        <v>0</v>
      </c>
      <c r="I3292" s="28" t="n">
        <v>0</v>
      </c>
      <c r="J3292" s="28" t="n">
        <v>55</v>
      </c>
      <c r="K3292" s="28" t="n">
        <v>7</v>
      </c>
      <c r="L3292" s="28" t="n">
        <v>1</v>
      </c>
      <c r="M3292" s="28" t="s">
        <v>146</v>
      </c>
      <c r="N3292" s="28" t="s">
        <v>141</v>
      </c>
      <c r="O3292" s="29" t="n">
        <v>45786</v>
      </c>
      <c r="P3292" s="28" t="n">
        <f aca="false">ROUNDDOWN(($B3292-$O3292)/30,0)</f>
        <v>15</v>
      </c>
      <c r="Q3292" s="28" t="str">
        <f aca="false">TEXT($B3292,"yyyy-mm")</f>
        <v>2026-08</v>
      </c>
      <c r="R3292" s="28" t="n">
        <f aca="false">IF(AND($O3292&gt;=DATE(2025,1,1),$O3292&lt;=DATE(2025,4,30)),1,0)</f>
        <v>0</v>
      </c>
    </row>
    <row r="3293" customFormat="false" ht="15" hidden="false" customHeight="false" outlineLevel="0" collapsed="false">
      <c r="A3293" s="28" t="n">
        <v>365</v>
      </c>
      <c r="B3293" s="29" t="n">
        <v>45991</v>
      </c>
      <c r="C3293" s="28" t="n">
        <v>58100</v>
      </c>
      <c r="D3293" s="28" t="n">
        <v>0</v>
      </c>
      <c r="E3293" s="28" t="n">
        <v>0</v>
      </c>
      <c r="F3293" s="28" t="s">
        <v>345</v>
      </c>
      <c r="G3293" s="28" t="n">
        <v>0</v>
      </c>
      <c r="H3293" s="28" t="n">
        <v>0</v>
      </c>
      <c r="I3293" s="28" t="n">
        <v>0</v>
      </c>
      <c r="J3293" s="28" t="n">
        <v>336</v>
      </c>
      <c r="K3293" s="28" t="n">
        <v>3</v>
      </c>
      <c r="L3293" s="28" t="n">
        <v>1</v>
      </c>
      <c r="M3293" s="28" t="s">
        <v>145</v>
      </c>
      <c r="N3293" s="28" t="s">
        <v>138</v>
      </c>
      <c r="O3293" s="29" t="n">
        <v>45963</v>
      </c>
      <c r="P3293" s="28" t="n">
        <f aca="false">ROUNDDOWN(($B3293-$O3293)/30,0)</f>
        <v>0</v>
      </c>
      <c r="Q3293" s="28" t="str">
        <f aca="false">TEXT($B3293,"yyyy-mm")</f>
        <v>2025-11</v>
      </c>
      <c r="R3293" s="28" t="n">
        <f aca="false">IF(AND($O3293&gt;=DATE(2025,1,1),$O3293&lt;=DATE(2025,4,30)),1,0)</f>
        <v>0</v>
      </c>
    </row>
    <row r="3294" customFormat="false" ht="15" hidden="false" customHeight="false" outlineLevel="0" collapsed="false">
      <c r="A3294" s="28" t="n">
        <v>365</v>
      </c>
      <c r="B3294" s="29" t="n">
        <v>46022</v>
      </c>
      <c r="C3294" s="28" t="n">
        <v>53258.33</v>
      </c>
      <c r="D3294" s="28" t="n">
        <v>0</v>
      </c>
      <c r="E3294" s="28" t="n">
        <v>0</v>
      </c>
      <c r="F3294" s="28" t="s">
        <v>345</v>
      </c>
      <c r="G3294" s="28" t="n">
        <v>0</v>
      </c>
      <c r="H3294" s="28" t="n">
        <v>0</v>
      </c>
      <c r="I3294" s="28" t="n">
        <v>0</v>
      </c>
      <c r="J3294" s="28" t="n">
        <v>336</v>
      </c>
      <c r="K3294" s="28" t="n">
        <v>3</v>
      </c>
      <c r="L3294" s="28" t="n">
        <v>1</v>
      </c>
      <c r="M3294" s="28" t="s">
        <v>145</v>
      </c>
      <c r="N3294" s="28" t="s">
        <v>138</v>
      </c>
      <c r="O3294" s="29" t="n">
        <v>45963</v>
      </c>
      <c r="P3294" s="28" t="n">
        <f aca="false">ROUNDDOWN(($B3294-$O3294)/30,0)</f>
        <v>1</v>
      </c>
      <c r="Q3294" s="28" t="str">
        <f aca="false">TEXT($B3294,"yyyy-mm")</f>
        <v>2025-12</v>
      </c>
      <c r="R3294" s="28" t="n">
        <f aca="false">IF(AND($O3294&gt;=DATE(2025,1,1),$O3294&lt;=DATE(2025,4,30)),1,0)</f>
        <v>0</v>
      </c>
    </row>
    <row r="3295" customFormat="false" ht="15" hidden="false" customHeight="false" outlineLevel="0" collapsed="false">
      <c r="A3295" s="28" t="n">
        <v>365</v>
      </c>
      <c r="B3295" s="29" t="n">
        <v>46053</v>
      </c>
      <c r="C3295" s="28" t="n">
        <v>48416.66</v>
      </c>
      <c r="D3295" s="28" t="n">
        <v>0</v>
      </c>
      <c r="E3295" s="28" t="n">
        <v>0</v>
      </c>
      <c r="F3295" s="28" t="s">
        <v>345</v>
      </c>
      <c r="G3295" s="28" t="n">
        <v>0</v>
      </c>
      <c r="H3295" s="28" t="n">
        <v>0</v>
      </c>
      <c r="I3295" s="28" t="n">
        <v>0</v>
      </c>
      <c r="J3295" s="28" t="n">
        <v>336</v>
      </c>
      <c r="K3295" s="28" t="n">
        <v>3</v>
      </c>
      <c r="L3295" s="28" t="n">
        <v>1</v>
      </c>
      <c r="M3295" s="28" t="s">
        <v>145</v>
      </c>
      <c r="N3295" s="28" t="s">
        <v>138</v>
      </c>
      <c r="O3295" s="29" t="n">
        <v>45963</v>
      </c>
      <c r="P3295" s="28" t="n">
        <f aca="false">ROUNDDOWN(($B3295-$O3295)/30,0)</f>
        <v>3</v>
      </c>
      <c r="Q3295" s="28" t="str">
        <f aca="false">TEXT($B3295,"yyyy-mm")</f>
        <v>2026-01</v>
      </c>
      <c r="R3295" s="28" t="n">
        <f aca="false">IF(AND($O3295&gt;=DATE(2025,1,1),$O3295&lt;=DATE(2025,4,30)),1,0)</f>
        <v>0</v>
      </c>
    </row>
    <row r="3296" customFormat="false" ht="15" hidden="false" customHeight="false" outlineLevel="0" collapsed="false">
      <c r="A3296" s="28" t="n">
        <v>365</v>
      </c>
      <c r="B3296" s="29" t="n">
        <v>46081</v>
      </c>
      <c r="C3296" s="28" t="n">
        <v>43574.99</v>
      </c>
      <c r="D3296" s="28" t="n">
        <v>0</v>
      </c>
      <c r="E3296" s="28" t="n">
        <v>0</v>
      </c>
      <c r="F3296" s="28" t="s">
        <v>345</v>
      </c>
      <c r="G3296" s="28" t="n">
        <v>0</v>
      </c>
      <c r="H3296" s="28" t="n">
        <v>0</v>
      </c>
      <c r="I3296" s="28" t="n">
        <v>0</v>
      </c>
      <c r="J3296" s="28" t="n">
        <v>336</v>
      </c>
      <c r="K3296" s="28" t="n">
        <v>3</v>
      </c>
      <c r="L3296" s="28" t="n">
        <v>1</v>
      </c>
      <c r="M3296" s="28" t="s">
        <v>145</v>
      </c>
      <c r="N3296" s="28" t="s">
        <v>138</v>
      </c>
      <c r="O3296" s="29" t="n">
        <v>45963</v>
      </c>
      <c r="P3296" s="28" t="n">
        <f aca="false">ROUNDDOWN(($B3296-$O3296)/30,0)</f>
        <v>3</v>
      </c>
      <c r="Q3296" s="28" t="str">
        <f aca="false">TEXT($B3296,"yyyy-mm")</f>
        <v>2026-02</v>
      </c>
      <c r="R3296" s="28" t="n">
        <f aca="false">IF(AND($O3296&gt;=DATE(2025,1,1),$O3296&lt;=DATE(2025,4,30)),1,0)</f>
        <v>0</v>
      </c>
    </row>
    <row r="3297" customFormat="false" ht="15" hidden="false" customHeight="false" outlineLevel="0" collapsed="false">
      <c r="A3297" s="28" t="n">
        <v>365</v>
      </c>
      <c r="B3297" s="29" t="n">
        <v>46112</v>
      </c>
      <c r="C3297" s="28" t="n">
        <v>38733.32</v>
      </c>
      <c r="D3297" s="28" t="n">
        <v>0</v>
      </c>
      <c r="E3297" s="28" t="n">
        <v>0</v>
      </c>
      <c r="F3297" s="28" t="s">
        <v>345</v>
      </c>
      <c r="G3297" s="28" t="n">
        <v>0</v>
      </c>
      <c r="H3297" s="28" t="n">
        <v>0</v>
      </c>
      <c r="I3297" s="28" t="n">
        <v>0</v>
      </c>
      <c r="J3297" s="28" t="n">
        <v>336</v>
      </c>
      <c r="K3297" s="28" t="n">
        <v>3</v>
      </c>
      <c r="L3297" s="28" t="n">
        <v>1</v>
      </c>
      <c r="M3297" s="28" t="s">
        <v>145</v>
      </c>
      <c r="N3297" s="28" t="s">
        <v>138</v>
      </c>
      <c r="O3297" s="29" t="n">
        <v>45963</v>
      </c>
      <c r="P3297" s="28" t="n">
        <f aca="false">ROUNDDOWN(($B3297-$O3297)/30,0)</f>
        <v>4</v>
      </c>
      <c r="Q3297" s="28" t="str">
        <f aca="false">TEXT($B3297,"yyyy-mm")</f>
        <v>2026-03</v>
      </c>
      <c r="R3297" s="28" t="n">
        <f aca="false">IF(AND($O3297&gt;=DATE(2025,1,1),$O3297&lt;=DATE(2025,4,30)),1,0)</f>
        <v>0</v>
      </c>
    </row>
    <row r="3298" customFormat="false" ht="15" hidden="false" customHeight="false" outlineLevel="0" collapsed="false">
      <c r="A3298" s="28" t="n">
        <v>365</v>
      </c>
      <c r="B3298" s="29" t="n">
        <v>46142</v>
      </c>
      <c r="C3298" s="28" t="n">
        <v>33891.65</v>
      </c>
      <c r="D3298" s="28" t="n">
        <v>0</v>
      </c>
      <c r="E3298" s="28" t="n">
        <v>0</v>
      </c>
      <c r="F3298" s="28" t="s">
        <v>345</v>
      </c>
      <c r="G3298" s="28" t="n">
        <v>0</v>
      </c>
      <c r="H3298" s="28" t="n">
        <v>0</v>
      </c>
      <c r="I3298" s="28" t="n">
        <v>0</v>
      </c>
      <c r="J3298" s="28" t="n">
        <v>336</v>
      </c>
      <c r="K3298" s="28" t="n">
        <v>3</v>
      </c>
      <c r="L3298" s="28" t="n">
        <v>1</v>
      </c>
      <c r="M3298" s="28" t="s">
        <v>145</v>
      </c>
      <c r="N3298" s="28" t="s">
        <v>138</v>
      </c>
      <c r="O3298" s="29" t="n">
        <v>45963</v>
      </c>
      <c r="P3298" s="28" t="n">
        <f aca="false">ROUNDDOWN(($B3298-$O3298)/30,0)</f>
        <v>5</v>
      </c>
      <c r="Q3298" s="28" t="str">
        <f aca="false">TEXT($B3298,"yyyy-mm")</f>
        <v>2026-04</v>
      </c>
      <c r="R3298" s="28" t="n">
        <f aca="false">IF(AND($O3298&gt;=DATE(2025,1,1),$O3298&lt;=DATE(2025,4,30)),1,0)</f>
        <v>0</v>
      </c>
    </row>
    <row r="3299" customFormat="false" ht="15" hidden="false" customHeight="false" outlineLevel="0" collapsed="false">
      <c r="A3299" s="28" t="n">
        <v>365</v>
      </c>
      <c r="B3299" s="29" t="n">
        <v>46173</v>
      </c>
      <c r="C3299" s="28" t="n">
        <v>29049.98</v>
      </c>
      <c r="D3299" s="28" t="n">
        <v>0</v>
      </c>
      <c r="E3299" s="28" t="n">
        <v>0</v>
      </c>
      <c r="F3299" s="28" t="s">
        <v>345</v>
      </c>
      <c r="G3299" s="28" t="n">
        <v>0</v>
      </c>
      <c r="H3299" s="28" t="n">
        <v>0</v>
      </c>
      <c r="I3299" s="28" t="n">
        <v>0</v>
      </c>
      <c r="J3299" s="28" t="n">
        <v>336</v>
      </c>
      <c r="K3299" s="28" t="n">
        <v>3</v>
      </c>
      <c r="L3299" s="28" t="n">
        <v>1</v>
      </c>
      <c r="M3299" s="28" t="s">
        <v>145</v>
      </c>
      <c r="N3299" s="28" t="s">
        <v>138</v>
      </c>
      <c r="O3299" s="29" t="n">
        <v>45963</v>
      </c>
      <c r="P3299" s="28" t="n">
        <f aca="false">ROUNDDOWN(($B3299-$O3299)/30,0)</f>
        <v>7</v>
      </c>
      <c r="Q3299" s="28" t="str">
        <f aca="false">TEXT($B3299,"yyyy-mm")</f>
        <v>2026-05</v>
      </c>
      <c r="R3299" s="28" t="n">
        <f aca="false">IF(AND($O3299&gt;=DATE(2025,1,1),$O3299&lt;=DATE(2025,4,30)),1,0)</f>
        <v>0</v>
      </c>
    </row>
    <row r="3300" customFormat="false" ht="15" hidden="false" customHeight="false" outlineLevel="0" collapsed="false">
      <c r="A3300" s="28" t="n">
        <v>365</v>
      </c>
      <c r="B3300" s="29" t="n">
        <v>46203</v>
      </c>
      <c r="C3300" s="28" t="n">
        <v>24208.31</v>
      </c>
      <c r="D3300" s="28" t="n">
        <v>0</v>
      </c>
      <c r="E3300" s="28" t="n">
        <v>0</v>
      </c>
      <c r="F3300" s="28" t="s">
        <v>345</v>
      </c>
      <c r="G3300" s="28" t="n">
        <v>0</v>
      </c>
      <c r="H3300" s="28" t="n">
        <v>0</v>
      </c>
      <c r="I3300" s="28" t="n">
        <v>0</v>
      </c>
      <c r="J3300" s="28" t="n">
        <v>336</v>
      </c>
      <c r="K3300" s="28" t="n">
        <v>3</v>
      </c>
      <c r="L3300" s="28" t="n">
        <v>1</v>
      </c>
      <c r="M3300" s="28" t="s">
        <v>145</v>
      </c>
      <c r="N3300" s="28" t="s">
        <v>138</v>
      </c>
      <c r="O3300" s="29" t="n">
        <v>45963</v>
      </c>
      <c r="P3300" s="28" t="n">
        <f aca="false">ROUNDDOWN(($B3300-$O3300)/30,0)</f>
        <v>8</v>
      </c>
      <c r="Q3300" s="28" t="str">
        <f aca="false">TEXT($B3300,"yyyy-mm")</f>
        <v>2026-06</v>
      </c>
      <c r="R3300" s="28" t="n">
        <f aca="false">IF(AND($O3300&gt;=DATE(2025,1,1),$O3300&lt;=DATE(2025,4,30)),1,0)</f>
        <v>0</v>
      </c>
    </row>
    <row r="3301" customFormat="false" ht="15" hidden="false" customHeight="false" outlineLevel="0" collapsed="false">
      <c r="A3301" s="28" t="n">
        <v>365</v>
      </c>
      <c r="B3301" s="29" t="n">
        <v>46234</v>
      </c>
      <c r="C3301" s="28" t="n">
        <v>19366.64</v>
      </c>
      <c r="D3301" s="28" t="n">
        <v>0</v>
      </c>
      <c r="E3301" s="28" t="n">
        <v>0</v>
      </c>
      <c r="F3301" s="28" t="s">
        <v>345</v>
      </c>
      <c r="G3301" s="28" t="n">
        <v>0</v>
      </c>
      <c r="H3301" s="28" t="n">
        <v>0</v>
      </c>
      <c r="I3301" s="28" t="n">
        <v>0</v>
      </c>
      <c r="J3301" s="28" t="n">
        <v>336</v>
      </c>
      <c r="K3301" s="28" t="n">
        <v>3</v>
      </c>
      <c r="L3301" s="28" t="n">
        <v>1</v>
      </c>
      <c r="M3301" s="28" t="s">
        <v>145</v>
      </c>
      <c r="N3301" s="28" t="s">
        <v>138</v>
      </c>
      <c r="O3301" s="29" t="n">
        <v>45963</v>
      </c>
      <c r="P3301" s="28" t="n">
        <f aca="false">ROUNDDOWN(($B3301-$O3301)/30,0)</f>
        <v>9</v>
      </c>
      <c r="Q3301" s="28" t="str">
        <f aca="false">TEXT($B3301,"yyyy-mm")</f>
        <v>2026-07</v>
      </c>
      <c r="R3301" s="28" t="n">
        <f aca="false">IF(AND($O3301&gt;=DATE(2025,1,1),$O3301&lt;=DATE(2025,4,30)),1,0)</f>
        <v>0</v>
      </c>
    </row>
    <row r="3302" customFormat="false" ht="15" hidden="false" customHeight="false" outlineLevel="0" collapsed="false">
      <c r="A3302" s="28" t="n">
        <v>365</v>
      </c>
      <c r="B3302" s="29" t="n">
        <v>46265</v>
      </c>
      <c r="C3302" s="28" t="n">
        <v>14524.97</v>
      </c>
      <c r="D3302" s="28" t="n">
        <v>0</v>
      </c>
      <c r="E3302" s="28" t="n">
        <v>0</v>
      </c>
      <c r="F3302" s="28" t="s">
        <v>345</v>
      </c>
      <c r="G3302" s="28" t="n">
        <v>0</v>
      </c>
      <c r="H3302" s="28" t="n">
        <v>0</v>
      </c>
      <c r="I3302" s="28" t="n">
        <v>0</v>
      </c>
      <c r="J3302" s="28" t="n">
        <v>336</v>
      </c>
      <c r="K3302" s="28" t="n">
        <v>3</v>
      </c>
      <c r="L3302" s="28" t="n">
        <v>1</v>
      </c>
      <c r="M3302" s="28" t="s">
        <v>145</v>
      </c>
      <c r="N3302" s="28" t="s">
        <v>138</v>
      </c>
      <c r="O3302" s="29" t="n">
        <v>45963</v>
      </c>
      <c r="P3302" s="28" t="n">
        <f aca="false">ROUNDDOWN(($B3302-$O3302)/30,0)</f>
        <v>10</v>
      </c>
      <c r="Q3302" s="28" t="str">
        <f aca="false">TEXT($B3302,"yyyy-mm")</f>
        <v>2026-08</v>
      </c>
      <c r="R3302" s="28" t="n">
        <f aca="false">IF(AND($O3302&gt;=DATE(2025,1,1),$O3302&lt;=DATE(2025,4,30)),1,0)</f>
        <v>0</v>
      </c>
    </row>
    <row r="3303" customFormat="false" ht="15" hidden="false" customHeight="false" outlineLevel="0" collapsed="false">
      <c r="A3303" s="28" t="n">
        <v>366</v>
      </c>
      <c r="B3303" s="29" t="n">
        <v>46265</v>
      </c>
      <c r="C3303" s="28" t="n">
        <v>13000</v>
      </c>
      <c r="D3303" s="28" t="n">
        <v>0</v>
      </c>
      <c r="E3303" s="28" t="n">
        <v>0</v>
      </c>
      <c r="F3303" s="28" t="s">
        <v>345</v>
      </c>
      <c r="G3303" s="28" t="n">
        <v>0</v>
      </c>
      <c r="H3303" s="28" t="n">
        <v>0</v>
      </c>
      <c r="I3303" s="28" t="n">
        <v>0</v>
      </c>
      <c r="J3303" s="28" t="n">
        <v>44</v>
      </c>
      <c r="K3303" s="28" t="n">
        <v>10</v>
      </c>
      <c r="L3303" s="28" t="n">
        <v>3</v>
      </c>
      <c r="M3303" s="28" t="s">
        <v>145</v>
      </c>
      <c r="N3303" s="28" t="s">
        <v>142</v>
      </c>
      <c r="O3303" s="29" t="n">
        <v>46249</v>
      </c>
      <c r="P3303" s="28" t="n">
        <f aca="false">ROUNDDOWN(($B3303-$O3303)/30,0)</f>
        <v>0</v>
      </c>
      <c r="Q3303" s="28" t="str">
        <f aca="false">TEXT($B3303,"yyyy-mm")</f>
        <v>2026-08</v>
      </c>
      <c r="R3303" s="28" t="n">
        <f aca="false">IF(AND($O3303&gt;=DATE(2025,1,1),$O3303&lt;=DATE(2025,4,30)),1,0)</f>
        <v>0</v>
      </c>
    </row>
    <row r="3304" customFormat="false" ht="15" hidden="false" customHeight="false" outlineLevel="0" collapsed="false">
      <c r="A3304" s="28" t="n">
        <v>367</v>
      </c>
      <c r="B3304" s="29" t="n">
        <v>46022</v>
      </c>
      <c r="C3304" s="28" t="n">
        <v>45200</v>
      </c>
      <c r="D3304" s="28" t="n">
        <v>0</v>
      </c>
      <c r="E3304" s="28" t="n">
        <v>0</v>
      </c>
      <c r="F3304" s="28" t="s">
        <v>345</v>
      </c>
      <c r="G3304" s="28" t="n">
        <v>0</v>
      </c>
      <c r="H3304" s="28" t="n">
        <v>0</v>
      </c>
      <c r="I3304" s="28" t="n">
        <v>0</v>
      </c>
      <c r="J3304" s="28" t="n">
        <v>308</v>
      </c>
      <c r="K3304" s="28" t="n">
        <v>2</v>
      </c>
      <c r="L3304" s="28" t="n">
        <v>1</v>
      </c>
      <c r="M3304" s="28" t="s">
        <v>147</v>
      </c>
      <c r="N3304" s="28" t="s">
        <v>138</v>
      </c>
      <c r="O3304" s="29" t="n">
        <v>45996</v>
      </c>
      <c r="P3304" s="28" t="n">
        <f aca="false">ROUNDDOWN(($B3304-$O3304)/30,0)</f>
        <v>0</v>
      </c>
      <c r="Q3304" s="28" t="str">
        <f aca="false">TEXT($B3304,"yyyy-mm")</f>
        <v>2025-12</v>
      </c>
      <c r="R3304" s="28" t="n">
        <f aca="false">IF(AND($O3304&gt;=DATE(2025,1,1),$O3304&lt;=DATE(2025,4,30)),1,0)</f>
        <v>0</v>
      </c>
    </row>
    <row r="3305" customFormat="false" ht="15" hidden="false" customHeight="false" outlineLevel="0" collapsed="false">
      <c r="A3305" s="28" t="n">
        <v>367</v>
      </c>
      <c r="B3305" s="29" t="n">
        <v>46053</v>
      </c>
      <c r="C3305" s="28" t="n">
        <v>41090.91</v>
      </c>
      <c r="D3305" s="28" t="n">
        <v>0</v>
      </c>
      <c r="E3305" s="28" t="n">
        <v>0</v>
      </c>
      <c r="F3305" s="28" t="s">
        <v>345</v>
      </c>
      <c r="G3305" s="28" t="n">
        <v>0</v>
      </c>
      <c r="H3305" s="28" t="n">
        <v>0</v>
      </c>
      <c r="I3305" s="28" t="n">
        <v>0</v>
      </c>
      <c r="J3305" s="28" t="n">
        <v>308</v>
      </c>
      <c r="K3305" s="28" t="n">
        <v>2</v>
      </c>
      <c r="L3305" s="28" t="n">
        <v>1</v>
      </c>
      <c r="M3305" s="28" t="s">
        <v>147</v>
      </c>
      <c r="N3305" s="28" t="s">
        <v>138</v>
      </c>
      <c r="O3305" s="29" t="n">
        <v>45996</v>
      </c>
      <c r="P3305" s="28" t="n">
        <f aca="false">ROUNDDOWN(($B3305-$O3305)/30,0)</f>
        <v>1</v>
      </c>
      <c r="Q3305" s="28" t="str">
        <f aca="false">TEXT($B3305,"yyyy-mm")</f>
        <v>2026-01</v>
      </c>
      <c r="R3305" s="28" t="n">
        <f aca="false">IF(AND($O3305&gt;=DATE(2025,1,1),$O3305&lt;=DATE(2025,4,30)),1,0)</f>
        <v>0</v>
      </c>
    </row>
    <row r="3306" customFormat="false" ht="15" hidden="false" customHeight="false" outlineLevel="0" collapsed="false">
      <c r="A3306" s="28" t="n">
        <v>367</v>
      </c>
      <c r="B3306" s="29" t="n">
        <v>46081</v>
      </c>
      <c r="C3306" s="28" t="n">
        <v>36981.82</v>
      </c>
      <c r="D3306" s="28" t="n">
        <v>0</v>
      </c>
      <c r="E3306" s="28" t="n">
        <v>0</v>
      </c>
      <c r="F3306" s="28" t="s">
        <v>345</v>
      </c>
      <c r="G3306" s="28" t="n">
        <v>0</v>
      </c>
      <c r="H3306" s="28" t="n">
        <v>0</v>
      </c>
      <c r="I3306" s="28" t="n">
        <v>0</v>
      </c>
      <c r="J3306" s="28" t="n">
        <v>308</v>
      </c>
      <c r="K3306" s="28" t="n">
        <v>2</v>
      </c>
      <c r="L3306" s="28" t="n">
        <v>1</v>
      </c>
      <c r="M3306" s="28" t="s">
        <v>147</v>
      </c>
      <c r="N3306" s="28" t="s">
        <v>138</v>
      </c>
      <c r="O3306" s="29" t="n">
        <v>45996</v>
      </c>
      <c r="P3306" s="28" t="n">
        <f aca="false">ROUNDDOWN(($B3306-$O3306)/30,0)</f>
        <v>2</v>
      </c>
      <c r="Q3306" s="28" t="str">
        <f aca="false">TEXT($B3306,"yyyy-mm")</f>
        <v>2026-02</v>
      </c>
      <c r="R3306" s="28" t="n">
        <f aca="false">IF(AND($O3306&gt;=DATE(2025,1,1),$O3306&lt;=DATE(2025,4,30)),1,0)</f>
        <v>0</v>
      </c>
    </row>
    <row r="3307" customFormat="false" ht="15" hidden="false" customHeight="false" outlineLevel="0" collapsed="false">
      <c r="A3307" s="28" t="n">
        <v>367</v>
      </c>
      <c r="B3307" s="29" t="n">
        <v>46112</v>
      </c>
      <c r="C3307" s="28" t="n">
        <v>32872.73</v>
      </c>
      <c r="D3307" s="28" t="n">
        <v>0</v>
      </c>
      <c r="E3307" s="28" t="n">
        <v>0</v>
      </c>
      <c r="F3307" s="28" t="s">
        <v>345</v>
      </c>
      <c r="G3307" s="28" t="n">
        <v>0</v>
      </c>
      <c r="H3307" s="28" t="n">
        <v>0</v>
      </c>
      <c r="I3307" s="28" t="n">
        <v>0</v>
      </c>
      <c r="J3307" s="28" t="n">
        <v>308</v>
      </c>
      <c r="K3307" s="28" t="n">
        <v>2</v>
      </c>
      <c r="L3307" s="28" t="n">
        <v>1</v>
      </c>
      <c r="M3307" s="28" t="s">
        <v>147</v>
      </c>
      <c r="N3307" s="28" t="s">
        <v>138</v>
      </c>
      <c r="O3307" s="29" t="n">
        <v>45996</v>
      </c>
      <c r="P3307" s="28" t="n">
        <f aca="false">ROUNDDOWN(($B3307-$O3307)/30,0)</f>
        <v>3</v>
      </c>
      <c r="Q3307" s="28" t="str">
        <f aca="false">TEXT($B3307,"yyyy-mm")</f>
        <v>2026-03</v>
      </c>
      <c r="R3307" s="28" t="n">
        <f aca="false">IF(AND($O3307&gt;=DATE(2025,1,1),$O3307&lt;=DATE(2025,4,30)),1,0)</f>
        <v>0</v>
      </c>
    </row>
    <row r="3308" customFormat="false" ht="15" hidden="false" customHeight="false" outlineLevel="0" collapsed="false">
      <c r="A3308" s="28" t="n">
        <v>367</v>
      </c>
      <c r="B3308" s="29" t="n">
        <v>46142</v>
      </c>
      <c r="C3308" s="28" t="n">
        <v>28763.64</v>
      </c>
      <c r="D3308" s="28" t="n">
        <v>0</v>
      </c>
      <c r="E3308" s="28" t="n">
        <v>0</v>
      </c>
      <c r="F3308" s="28" t="s">
        <v>345</v>
      </c>
      <c r="G3308" s="28" t="n">
        <v>0</v>
      </c>
      <c r="H3308" s="28" t="n">
        <v>0</v>
      </c>
      <c r="I3308" s="28" t="n">
        <v>0</v>
      </c>
      <c r="J3308" s="28" t="n">
        <v>308</v>
      </c>
      <c r="K3308" s="28" t="n">
        <v>2</v>
      </c>
      <c r="L3308" s="28" t="n">
        <v>1</v>
      </c>
      <c r="M3308" s="28" t="s">
        <v>147</v>
      </c>
      <c r="N3308" s="28" t="s">
        <v>138</v>
      </c>
      <c r="O3308" s="29" t="n">
        <v>45996</v>
      </c>
      <c r="P3308" s="28" t="n">
        <f aca="false">ROUNDDOWN(($B3308-$O3308)/30,0)</f>
        <v>4</v>
      </c>
      <c r="Q3308" s="28" t="str">
        <f aca="false">TEXT($B3308,"yyyy-mm")</f>
        <v>2026-04</v>
      </c>
      <c r="R3308" s="28" t="n">
        <f aca="false">IF(AND($O3308&gt;=DATE(2025,1,1),$O3308&lt;=DATE(2025,4,30)),1,0)</f>
        <v>0</v>
      </c>
    </row>
    <row r="3309" customFormat="false" ht="15" hidden="false" customHeight="false" outlineLevel="0" collapsed="false">
      <c r="A3309" s="28" t="n">
        <v>367</v>
      </c>
      <c r="B3309" s="29" t="n">
        <v>46173</v>
      </c>
      <c r="C3309" s="28" t="n">
        <v>24654.55</v>
      </c>
      <c r="D3309" s="28" t="n">
        <v>0</v>
      </c>
      <c r="E3309" s="28" t="n">
        <v>0</v>
      </c>
      <c r="F3309" s="28" t="s">
        <v>345</v>
      </c>
      <c r="G3309" s="28" t="n">
        <v>0</v>
      </c>
      <c r="H3309" s="28" t="n">
        <v>0</v>
      </c>
      <c r="I3309" s="28" t="n">
        <v>0</v>
      </c>
      <c r="J3309" s="28" t="n">
        <v>308</v>
      </c>
      <c r="K3309" s="28" t="n">
        <v>2</v>
      </c>
      <c r="L3309" s="28" t="n">
        <v>1</v>
      </c>
      <c r="M3309" s="28" t="s">
        <v>147</v>
      </c>
      <c r="N3309" s="28" t="s">
        <v>138</v>
      </c>
      <c r="O3309" s="29" t="n">
        <v>45996</v>
      </c>
      <c r="P3309" s="28" t="n">
        <f aca="false">ROUNDDOWN(($B3309-$O3309)/30,0)</f>
        <v>5</v>
      </c>
      <c r="Q3309" s="28" t="str">
        <f aca="false">TEXT($B3309,"yyyy-mm")</f>
        <v>2026-05</v>
      </c>
      <c r="R3309" s="28" t="n">
        <f aca="false">IF(AND($O3309&gt;=DATE(2025,1,1),$O3309&lt;=DATE(2025,4,30)),1,0)</f>
        <v>0</v>
      </c>
    </row>
    <row r="3310" customFormat="false" ht="15" hidden="false" customHeight="false" outlineLevel="0" collapsed="false">
      <c r="A3310" s="28" t="n">
        <v>367</v>
      </c>
      <c r="B3310" s="29" t="n">
        <v>46203</v>
      </c>
      <c r="C3310" s="28" t="n">
        <v>20545.46</v>
      </c>
      <c r="D3310" s="28" t="n">
        <v>0</v>
      </c>
      <c r="E3310" s="28" t="n">
        <v>0</v>
      </c>
      <c r="F3310" s="28" t="s">
        <v>345</v>
      </c>
      <c r="G3310" s="28" t="n">
        <v>0</v>
      </c>
      <c r="H3310" s="28" t="n">
        <v>0</v>
      </c>
      <c r="I3310" s="28" t="n">
        <v>0</v>
      </c>
      <c r="J3310" s="28" t="n">
        <v>308</v>
      </c>
      <c r="K3310" s="28" t="n">
        <v>2</v>
      </c>
      <c r="L3310" s="28" t="n">
        <v>1</v>
      </c>
      <c r="M3310" s="28" t="s">
        <v>147</v>
      </c>
      <c r="N3310" s="28" t="s">
        <v>138</v>
      </c>
      <c r="O3310" s="29" t="n">
        <v>45996</v>
      </c>
      <c r="P3310" s="28" t="n">
        <f aca="false">ROUNDDOWN(($B3310-$O3310)/30,0)</f>
        <v>6</v>
      </c>
      <c r="Q3310" s="28" t="str">
        <f aca="false">TEXT($B3310,"yyyy-mm")</f>
        <v>2026-06</v>
      </c>
      <c r="R3310" s="28" t="n">
        <f aca="false">IF(AND($O3310&gt;=DATE(2025,1,1),$O3310&lt;=DATE(2025,4,30)),1,0)</f>
        <v>0</v>
      </c>
    </row>
    <row r="3311" customFormat="false" ht="15" hidden="false" customHeight="false" outlineLevel="0" collapsed="false">
      <c r="A3311" s="28" t="n">
        <v>367</v>
      </c>
      <c r="B3311" s="29" t="n">
        <v>46234</v>
      </c>
      <c r="C3311" s="28" t="n">
        <v>16436.37</v>
      </c>
      <c r="D3311" s="28" t="n">
        <v>0</v>
      </c>
      <c r="E3311" s="28" t="n">
        <v>0</v>
      </c>
      <c r="F3311" s="28" t="s">
        <v>345</v>
      </c>
      <c r="G3311" s="28" t="n">
        <v>0</v>
      </c>
      <c r="H3311" s="28" t="n">
        <v>0</v>
      </c>
      <c r="I3311" s="28" t="n">
        <v>0</v>
      </c>
      <c r="J3311" s="28" t="n">
        <v>308</v>
      </c>
      <c r="K3311" s="28" t="n">
        <v>2</v>
      </c>
      <c r="L3311" s="28" t="n">
        <v>1</v>
      </c>
      <c r="M3311" s="28" t="s">
        <v>147</v>
      </c>
      <c r="N3311" s="28" t="s">
        <v>138</v>
      </c>
      <c r="O3311" s="29" t="n">
        <v>45996</v>
      </c>
      <c r="P3311" s="28" t="n">
        <f aca="false">ROUNDDOWN(($B3311-$O3311)/30,0)</f>
        <v>7</v>
      </c>
      <c r="Q3311" s="28" t="str">
        <f aca="false">TEXT($B3311,"yyyy-mm")</f>
        <v>2026-07</v>
      </c>
      <c r="R3311" s="28" t="n">
        <f aca="false">IF(AND($O3311&gt;=DATE(2025,1,1),$O3311&lt;=DATE(2025,4,30)),1,0)</f>
        <v>0</v>
      </c>
    </row>
    <row r="3312" customFormat="false" ht="15" hidden="false" customHeight="false" outlineLevel="0" collapsed="false">
      <c r="A3312" s="28" t="n">
        <v>367</v>
      </c>
      <c r="B3312" s="29" t="n">
        <v>46265</v>
      </c>
      <c r="C3312" s="28" t="n">
        <v>12327.28</v>
      </c>
      <c r="D3312" s="28" t="n">
        <v>0</v>
      </c>
      <c r="E3312" s="28" t="n">
        <v>0</v>
      </c>
      <c r="F3312" s="28" t="s">
        <v>345</v>
      </c>
      <c r="G3312" s="28" t="n">
        <v>0</v>
      </c>
      <c r="H3312" s="28" t="n">
        <v>0</v>
      </c>
      <c r="I3312" s="28" t="n">
        <v>0</v>
      </c>
      <c r="J3312" s="28" t="n">
        <v>308</v>
      </c>
      <c r="K3312" s="28" t="n">
        <v>2</v>
      </c>
      <c r="L3312" s="28" t="n">
        <v>1</v>
      </c>
      <c r="M3312" s="28" t="s">
        <v>147</v>
      </c>
      <c r="N3312" s="28" t="s">
        <v>138</v>
      </c>
      <c r="O3312" s="29" t="n">
        <v>45996</v>
      </c>
      <c r="P3312" s="28" t="n">
        <f aca="false">ROUNDDOWN(($B3312-$O3312)/30,0)</f>
        <v>8</v>
      </c>
      <c r="Q3312" s="28" t="str">
        <f aca="false">TEXT($B3312,"yyyy-mm")</f>
        <v>2026-08</v>
      </c>
      <c r="R3312" s="28" t="n">
        <f aca="false">IF(AND($O3312&gt;=DATE(2025,1,1),$O3312&lt;=DATE(2025,4,30)),1,0)</f>
        <v>0</v>
      </c>
    </row>
    <row r="3313" customFormat="false" ht="15" hidden="false" customHeight="false" outlineLevel="0" collapsed="false">
      <c r="A3313" s="28" t="n">
        <v>368</v>
      </c>
      <c r="B3313" s="29" t="n">
        <v>44895</v>
      </c>
      <c r="C3313" s="28" t="n">
        <v>11600</v>
      </c>
      <c r="D3313" s="28" t="n">
        <v>0</v>
      </c>
      <c r="E3313" s="28" t="n">
        <v>0</v>
      </c>
      <c r="F3313" s="28" t="s">
        <v>345</v>
      </c>
      <c r="G3313" s="28" t="n">
        <v>0</v>
      </c>
      <c r="H3313" s="28" t="n">
        <v>0</v>
      </c>
      <c r="I3313" s="28" t="n">
        <v>0</v>
      </c>
      <c r="J3313" s="28" t="n">
        <v>2</v>
      </c>
      <c r="K3313" s="28" t="n">
        <v>10</v>
      </c>
      <c r="L3313" s="28" t="n">
        <v>1</v>
      </c>
      <c r="M3313" s="28" t="s">
        <v>145</v>
      </c>
      <c r="N3313" s="28" t="s">
        <v>138</v>
      </c>
      <c r="O3313" s="29" t="n">
        <v>44866</v>
      </c>
      <c r="P3313" s="28" t="n">
        <f aca="false">ROUNDDOWN(($B3313-$O3313)/30,0)</f>
        <v>0</v>
      </c>
      <c r="Q3313" s="28" t="str">
        <f aca="false">TEXT($B3313,"yyyy-mm")</f>
        <v>2022-11</v>
      </c>
      <c r="R3313" s="28" t="n">
        <f aca="false">IF(AND($O3313&gt;=DATE(2025,1,1),$O3313&lt;=DATE(2025,4,30)),1,0)</f>
        <v>0</v>
      </c>
    </row>
    <row r="3314" customFormat="false" ht="15" hidden="false" customHeight="false" outlineLevel="0" collapsed="false">
      <c r="A3314" s="28" t="n">
        <v>368</v>
      </c>
      <c r="B3314" s="29" t="n">
        <v>44926</v>
      </c>
      <c r="C3314" s="28" t="n">
        <v>9942.86</v>
      </c>
      <c r="D3314" s="28" t="n">
        <v>0</v>
      </c>
      <c r="E3314" s="28" t="n">
        <v>0</v>
      </c>
      <c r="F3314" s="28" t="s">
        <v>345</v>
      </c>
      <c r="G3314" s="28" t="n">
        <v>0</v>
      </c>
      <c r="H3314" s="28" t="n">
        <v>0</v>
      </c>
      <c r="I3314" s="28" t="n">
        <v>0</v>
      </c>
      <c r="J3314" s="28" t="n">
        <v>2</v>
      </c>
      <c r="K3314" s="28" t="n">
        <v>10</v>
      </c>
      <c r="L3314" s="28" t="n">
        <v>1</v>
      </c>
      <c r="M3314" s="28" t="s">
        <v>145</v>
      </c>
      <c r="N3314" s="28" t="s">
        <v>138</v>
      </c>
      <c r="O3314" s="29" t="n">
        <v>44866</v>
      </c>
      <c r="P3314" s="28" t="n">
        <f aca="false">ROUNDDOWN(($B3314-$O3314)/30,0)</f>
        <v>2</v>
      </c>
      <c r="Q3314" s="28" t="str">
        <f aca="false">TEXT($B3314,"yyyy-mm")</f>
        <v>2022-12</v>
      </c>
      <c r="R3314" s="28" t="n">
        <f aca="false">IF(AND($O3314&gt;=DATE(2025,1,1),$O3314&lt;=DATE(2025,4,30)),1,0)</f>
        <v>0</v>
      </c>
    </row>
    <row r="3315" customFormat="false" ht="15" hidden="false" customHeight="false" outlineLevel="0" collapsed="false">
      <c r="A3315" s="28" t="n">
        <v>368</v>
      </c>
      <c r="B3315" s="29" t="n">
        <v>44957</v>
      </c>
      <c r="C3315" s="28" t="n">
        <v>8285.72</v>
      </c>
      <c r="D3315" s="28" t="n">
        <v>0</v>
      </c>
      <c r="E3315" s="28" t="n">
        <v>0</v>
      </c>
      <c r="F3315" s="28" t="s">
        <v>345</v>
      </c>
      <c r="G3315" s="28" t="n">
        <v>0</v>
      </c>
      <c r="H3315" s="28" t="n">
        <v>0</v>
      </c>
      <c r="I3315" s="28" t="n">
        <v>0</v>
      </c>
      <c r="J3315" s="28" t="n">
        <v>2</v>
      </c>
      <c r="K3315" s="28" t="n">
        <v>10</v>
      </c>
      <c r="L3315" s="28" t="n">
        <v>1</v>
      </c>
      <c r="M3315" s="28" t="s">
        <v>145</v>
      </c>
      <c r="N3315" s="28" t="s">
        <v>138</v>
      </c>
      <c r="O3315" s="29" t="n">
        <v>44866</v>
      </c>
      <c r="P3315" s="28" t="n">
        <f aca="false">ROUNDDOWN(($B3315-$O3315)/30,0)</f>
        <v>3</v>
      </c>
      <c r="Q3315" s="28" t="str">
        <f aca="false">TEXT($B3315,"yyyy-mm")</f>
        <v>2023-01</v>
      </c>
      <c r="R3315" s="28" t="n">
        <f aca="false">IF(AND($O3315&gt;=DATE(2025,1,1),$O3315&lt;=DATE(2025,4,30)),1,0)</f>
        <v>0</v>
      </c>
    </row>
    <row r="3316" customFormat="false" ht="15" hidden="false" customHeight="false" outlineLevel="0" collapsed="false">
      <c r="A3316" s="28" t="n">
        <v>368</v>
      </c>
      <c r="B3316" s="29" t="n">
        <v>44985</v>
      </c>
      <c r="C3316" s="28" t="n">
        <v>6628.58</v>
      </c>
      <c r="D3316" s="28" t="n">
        <v>0</v>
      </c>
      <c r="E3316" s="28" t="n">
        <v>0</v>
      </c>
      <c r="F3316" s="28" t="s">
        <v>345</v>
      </c>
      <c r="G3316" s="28" t="n">
        <v>0</v>
      </c>
      <c r="H3316" s="28" t="n">
        <v>0</v>
      </c>
      <c r="I3316" s="28" t="n">
        <v>0</v>
      </c>
      <c r="J3316" s="28" t="n">
        <v>2</v>
      </c>
      <c r="K3316" s="28" t="n">
        <v>10</v>
      </c>
      <c r="L3316" s="28" t="n">
        <v>1</v>
      </c>
      <c r="M3316" s="28" t="s">
        <v>145</v>
      </c>
      <c r="N3316" s="28" t="s">
        <v>138</v>
      </c>
      <c r="O3316" s="29" t="n">
        <v>44866</v>
      </c>
      <c r="P3316" s="28" t="n">
        <f aca="false">ROUNDDOWN(($B3316-$O3316)/30,0)</f>
        <v>3</v>
      </c>
      <c r="Q3316" s="28" t="str">
        <f aca="false">TEXT($B3316,"yyyy-mm")</f>
        <v>2023-02</v>
      </c>
      <c r="R3316" s="28" t="n">
        <f aca="false">IF(AND($O3316&gt;=DATE(2025,1,1),$O3316&lt;=DATE(2025,4,30)),1,0)</f>
        <v>0</v>
      </c>
    </row>
    <row r="3317" customFormat="false" ht="15" hidden="false" customHeight="false" outlineLevel="0" collapsed="false">
      <c r="A3317" s="28" t="n">
        <v>368</v>
      </c>
      <c r="B3317" s="29" t="n">
        <v>45016</v>
      </c>
      <c r="C3317" s="28" t="n">
        <v>4971.44</v>
      </c>
      <c r="D3317" s="28" t="n">
        <v>0</v>
      </c>
      <c r="E3317" s="28" t="n">
        <v>0</v>
      </c>
      <c r="F3317" s="28" t="s">
        <v>345</v>
      </c>
      <c r="G3317" s="28" t="n">
        <v>0</v>
      </c>
      <c r="H3317" s="28" t="n">
        <v>0</v>
      </c>
      <c r="I3317" s="28" t="n">
        <v>0</v>
      </c>
      <c r="J3317" s="28" t="n">
        <v>2</v>
      </c>
      <c r="K3317" s="28" t="n">
        <v>10</v>
      </c>
      <c r="L3317" s="28" t="n">
        <v>1</v>
      </c>
      <c r="M3317" s="28" t="s">
        <v>145</v>
      </c>
      <c r="N3317" s="28" t="s">
        <v>138</v>
      </c>
      <c r="O3317" s="29" t="n">
        <v>44866</v>
      </c>
      <c r="P3317" s="28" t="n">
        <f aca="false">ROUNDDOWN(($B3317-$O3317)/30,0)</f>
        <v>5</v>
      </c>
      <c r="Q3317" s="28" t="str">
        <f aca="false">TEXT($B3317,"yyyy-mm")</f>
        <v>2023-03</v>
      </c>
      <c r="R3317" s="28" t="n">
        <f aca="false">IF(AND($O3317&gt;=DATE(2025,1,1),$O3317&lt;=DATE(2025,4,30)),1,0)</f>
        <v>0</v>
      </c>
    </row>
    <row r="3318" customFormat="false" ht="15" hidden="false" customHeight="false" outlineLevel="0" collapsed="false">
      <c r="A3318" s="28" t="n">
        <v>368</v>
      </c>
      <c r="B3318" s="29" t="n">
        <v>45046</v>
      </c>
      <c r="C3318" s="28" t="n">
        <v>3314.3</v>
      </c>
      <c r="D3318" s="28" t="n">
        <v>0</v>
      </c>
      <c r="E3318" s="28" t="n">
        <v>0</v>
      </c>
      <c r="F3318" s="28" t="s">
        <v>345</v>
      </c>
      <c r="G3318" s="28" t="n">
        <v>0</v>
      </c>
      <c r="H3318" s="28" t="n">
        <v>0</v>
      </c>
      <c r="I3318" s="28" t="n">
        <v>0</v>
      </c>
      <c r="J3318" s="28" t="n">
        <v>2</v>
      </c>
      <c r="K3318" s="28" t="n">
        <v>10</v>
      </c>
      <c r="L3318" s="28" t="n">
        <v>1</v>
      </c>
      <c r="M3318" s="28" t="s">
        <v>145</v>
      </c>
      <c r="N3318" s="28" t="s">
        <v>138</v>
      </c>
      <c r="O3318" s="29" t="n">
        <v>44866</v>
      </c>
      <c r="P3318" s="28" t="n">
        <f aca="false">ROUNDDOWN(($B3318-$O3318)/30,0)</f>
        <v>6</v>
      </c>
      <c r="Q3318" s="28" t="str">
        <f aca="false">TEXT($B3318,"yyyy-mm")</f>
        <v>2023-04</v>
      </c>
      <c r="R3318" s="28" t="n">
        <f aca="false">IF(AND($O3318&gt;=DATE(2025,1,1),$O3318&lt;=DATE(2025,4,30)),1,0)</f>
        <v>0</v>
      </c>
    </row>
    <row r="3319" customFormat="false" ht="15" hidden="false" customHeight="false" outlineLevel="0" collapsed="false">
      <c r="A3319" s="28" t="n">
        <v>368</v>
      </c>
      <c r="B3319" s="29" t="n">
        <v>45077</v>
      </c>
      <c r="C3319" s="28" t="n">
        <v>1657.16</v>
      </c>
      <c r="D3319" s="28" t="n">
        <v>0</v>
      </c>
      <c r="E3319" s="28" t="n">
        <v>0</v>
      </c>
      <c r="F3319" s="28" t="s">
        <v>345</v>
      </c>
      <c r="G3319" s="28" t="n">
        <v>0</v>
      </c>
      <c r="H3319" s="28" t="n">
        <v>0</v>
      </c>
      <c r="I3319" s="28" t="n">
        <v>0</v>
      </c>
      <c r="J3319" s="28" t="n">
        <v>2</v>
      </c>
      <c r="K3319" s="28" t="n">
        <v>10</v>
      </c>
      <c r="L3319" s="28" t="n">
        <v>1</v>
      </c>
      <c r="M3319" s="28" t="s">
        <v>145</v>
      </c>
      <c r="N3319" s="28" t="s">
        <v>138</v>
      </c>
      <c r="O3319" s="29" t="n">
        <v>44866</v>
      </c>
      <c r="P3319" s="28" t="n">
        <f aca="false">ROUNDDOWN(($B3319-$O3319)/30,0)</f>
        <v>7</v>
      </c>
      <c r="Q3319" s="28" t="str">
        <f aca="false">TEXT($B3319,"yyyy-mm")</f>
        <v>2023-05</v>
      </c>
      <c r="R3319" s="28" t="n">
        <f aca="false">IF(AND($O3319&gt;=DATE(2025,1,1),$O3319&lt;=DATE(2025,4,30)),1,0)</f>
        <v>0</v>
      </c>
    </row>
    <row r="3320" customFormat="false" ht="15" hidden="false" customHeight="false" outlineLevel="0" collapsed="false">
      <c r="A3320" s="28" t="n">
        <v>368</v>
      </c>
      <c r="B3320" s="29" t="n">
        <v>45107</v>
      </c>
      <c r="C3320" s="28" t="n">
        <v>0.02</v>
      </c>
      <c r="D3320" s="28" t="n">
        <v>0</v>
      </c>
      <c r="E3320" s="28" t="n">
        <v>0</v>
      </c>
      <c r="F3320" s="28" t="s">
        <v>345</v>
      </c>
      <c r="G3320" s="28" t="n">
        <v>0</v>
      </c>
      <c r="H3320" s="28" t="n">
        <v>0</v>
      </c>
      <c r="I3320" s="28" t="n">
        <v>0</v>
      </c>
      <c r="J3320" s="28" t="n">
        <v>2</v>
      </c>
      <c r="K3320" s="28" t="n">
        <v>10</v>
      </c>
      <c r="L3320" s="28" t="n">
        <v>1</v>
      </c>
      <c r="M3320" s="28" t="s">
        <v>145</v>
      </c>
      <c r="N3320" s="28" t="s">
        <v>138</v>
      </c>
      <c r="O3320" s="29" t="n">
        <v>44866</v>
      </c>
      <c r="P3320" s="28" t="n">
        <f aca="false">ROUNDDOWN(($B3320-$O3320)/30,0)</f>
        <v>8</v>
      </c>
      <c r="Q3320" s="28" t="str">
        <f aca="false">TEXT($B3320,"yyyy-mm")</f>
        <v>2023-06</v>
      </c>
      <c r="R3320" s="28" t="n">
        <f aca="false">IF(AND($O3320&gt;=DATE(2025,1,1),$O3320&lt;=DATE(2025,4,30)),1,0)</f>
        <v>0</v>
      </c>
    </row>
    <row r="3321" customFormat="false" ht="15" hidden="false" customHeight="false" outlineLevel="0" collapsed="false">
      <c r="A3321" s="28" t="n">
        <v>369</v>
      </c>
      <c r="B3321" s="29" t="n">
        <v>44957</v>
      </c>
      <c r="C3321" s="28" t="n">
        <v>208700</v>
      </c>
      <c r="D3321" s="28" t="n">
        <v>0</v>
      </c>
      <c r="E3321" s="28" t="n">
        <v>0</v>
      </c>
      <c r="F3321" s="28" t="s">
        <v>345</v>
      </c>
      <c r="G3321" s="28" t="n">
        <v>0</v>
      </c>
      <c r="H3321" s="28" t="n">
        <v>0</v>
      </c>
      <c r="I3321" s="28" t="n">
        <v>0</v>
      </c>
      <c r="J3321" s="28" t="n">
        <v>166</v>
      </c>
      <c r="K3321" s="28" t="n">
        <v>13</v>
      </c>
      <c r="L3321" s="28" t="n">
        <v>1</v>
      </c>
      <c r="M3321" s="28" t="s">
        <v>145</v>
      </c>
      <c r="N3321" s="28" t="s">
        <v>139</v>
      </c>
      <c r="O3321" s="29" t="n">
        <v>44934</v>
      </c>
      <c r="P3321" s="28" t="n">
        <f aca="false">ROUNDDOWN(($B3321-$O3321)/30,0)</f>
        <v>0</v>
      </c>
      <c r="Q3321" s="28" t="str">
        <f aca="false">TEXT($B3321,"yyyy-mm")</f>
        <v>2023-01</v>
      </c>
      <c r="R3321" s="28" t="n">
        <f aca="false">IF(AND($O3321&gt;=DATE(2025,1,1),$O3321&lt;=DATE(2025,4,30)),1,0)</f>
        <v>0</v>
      </c>
    </row>
    <row r="3322" customFormat="false" ht="15" hidden="false" customHeight="false" outlineLevel="0" collapsed="false">
      <c r="A3322" s="28" t="n">
        <v>369</v>
      </c>
      <c r="B3322" s="29" t="n">
        <v>44985</v>
      </c>
      <c r="C3322" s="28" t="n">
        <v>205221.67</v>
      </c>
      <c r="D3322" s="28" t="n">
        <v>0</v>
      </c>
      <c r="E3322" s="28" t="n">
        <v>0</v>
      </c>
      <c r="F3322" s="28" t="s">
        <v>345</v>
      </c>
      <c r="G3322" s="28" t="n">
        <v>0</v>
      </c>
      <c r="H3322" s="28" t="n">
        <v>0</v>
      </c>
      <c r="I3322" s="28" t="n">
        <v>0</v>
      </c>
      <c r="J3322" s="28" t="n">
        <v>166</v>
      </c>
      <c r="K3322" s="28" t="n">
        <v>13</v>
      </c>
      <c r="L3322" s="28" t="n">
        <v>1</v>
      </c>
      <c r="M3322" s="28" t="s">
        <v>145</v>
      </c>
      <c r="N3322" s="28" t="s">
        <v>139</v>
      </c>
      <c r="O3322" s="29" t="n">
        <v>44934</v>
      </c>
      <c r="P3322" s="28" t="n">
        <f aca="false">ROUNDDOWN(($B3322-$O3322)/30,0)</f>
        <v>1</v>
      </c>
      <c r="Q3322" s="28" t="str">
        <f aca="false">TEXT($B3322,"yyyy-mm")</f>
        <v>2023-02</v>
      </c>
      <c r="R3322" s="28" t="n">
        <f aca="false">IF(AND($O3322&gt;=DATE(2025,1,1),$O3322&lt;=DATE(2025,4,30)),1,0)</f>
        <v>0</v>
      </c>
    </row>
    <row r="3323" customFormat="false" ht="15" hidden="false" customHeight="false" outlineLevel="0" collapsed="false">
      <c r="A3323" s="28" t="n">
        <v>369</v>
      </c>
      <c r="B3323" s="29" t="n">
        <v>45016</v>
      </c>
      <c r="C3323" s="28" t="n">
        <v>201743.34</v>
      </c>
      <c r="D3323" s="28" t="n">
        <v>0</v>
      </c>
      <c r="E3323" s="28" t="n">
        <v>0</v>
      </c>
      <c r="F3323" s="28" t="s">
        <v>345</v>
      </c>
      <c r="G3323" s="28" t="n">
        <v>0</v>
      </c>
      <c r="H3323" s="28" t="n">
        <v>0</v>
      </c>
      <c r="I3323" s="28" t="n">
        <v>0</v>
      </c>
      <c r="J3323" s="28" t="n">
        <v>166</v>
      </c>
      <c r="K3323" s="28" t="n">
        <v>13</v>
      </c>
      <c r="L3323" s="28" t="n">
        <v>1</v>
      </c>
      <c r="M3323" s="28" t="s">
        <v>145</v>
      </c>
      <c r="N3323" s="28" t="s">
        <v>139</v>
      </c>
      <c r="O3323" s="29" t="n">
        <v>44934</v>
      </c>
      <c r="P3323" s="28" t="n">
        <f aca="false">ROUNDDOWN(($B3323-$O3323)/30,0)</f>
        <v>2</v>
      </c>
      <c r="Q3323" s="28" t="str">
        <f aca="false">TEXT($B3323,"yyyy-mm")</f>
        <v>2023-03</v>
      </c>
      <c r="R3323" s="28" t="n">
        <f aca="false">IF(AND($O3323&gt;=DATE(2025,1,1),$O3323&lt;=DATE(2025,4,30)),1,0)</f>
        <v>0</v>
      </c>
    </row>
    <row r="3324" customFormat="false" ht="15" hidden="false" customHeight="false" outlineLevel="0" collapsed="false">
      <c r="A3324" s="28" t="n">
        <v>369</v>
      </c>
      <c r="B3324" s="29" t="n">
        <v>45046</v>
      </c>
      <c r="C3324" s="28" t="n">
        <v>198265.01</v>
      </c>
      <c r="D3324" s="28" t="n">
        <v>0</v>
      </c>
      <c r="E3324" s="28" t="n">
        <v>0</v>
      </c>
      <c r="F3324" s="28" t="s">
        <v>345</v>
      </c>
      <c r="G3324" s="28" t="n">
        <v>0</v>
      </c>
      <c r="H3324" s="28" t="n">
        <v>0</v>
      </c>
      <c r="I3324" s="28" t="n">
        <v>0</v>
      </c>
      <c r="J3324" s="28" t="n">
        <v>166</v>
      </c>
      <c r="K3324" s="28" t="n">
        <v>13</v>
      </c>
      <c r="L3324" s="28" t="n">
        <v>1</v>
      </c>
      <c r="M3324" s="28" t="s">
        <v>145</v>
      </c>
      <c r="N3324" s="28" t="s">
        <v>139</v>
      </c>
      <c r="O3324" s="29" t="n">
        <v>44934</v>
      </c>
      <c r="P3324" s="28" t="n">
        <f aca="false">ROUNDDOWN(($B3324-$O3324)/30,0)</f>
        <v>3</v>
      </c>
      <c r="Q3324" s="28" t="str">
        <f aca="false">TEXT($B3324,"yyyy-mm")</f>
        <v>2023-04</v>
      </c>
      <c r="R3324" s="28" t="n">
        <f aca="false">IF(AND($O3324&gt;=DATE(2025,1,1),$O3324&lt;=DATE(2025,4,30)),1,0)</f>
        <v>0</v>
      </c>
    </row>
    <row r="3325" customFormat="false" ht="15" hidden="false" customHeight="false" outlineLevel="0" collapsed="false">
      <c r="A3325" s="28" t="n">
        <v>369</v>
      </c>
      <c r="B3325" s="29" t="n">
        <v>45077</v>
      </c>
      <c r="C3325" s="28" t="n">
        <v>194786.68</v>
      </c>
      <c r="D3325" s="28" t="n">
        <v>0</v>
      </c>
      <c r="E3325" s="28" t="n">
        <v>0</v>
      </c>
      <c r="F3325" s="28" t="s">
        <v>345</v>
      </c>
      <c r="G3325" s="28" t="n">
        <v>0</v>
      </c>
      <c r="H3325" s="28" t="n">
        <v>0</v>
      </c>
      <c r="I3325" s="28" t="n">
        <v>0</v>
      </c>
      <c r="J3325" s="28" t="n">
        <v>166</v>
      </c>
      <c r="K3325" s="28" t="n">
        <v>13</v>
      </c>
      <c r="L3325" s="28" t="n">
        <v>1</v>
      </c>
      <c r="M3325" s="28" t="s">
        <v>145</v>
      </c>
      <c r="N3325" s="28" t="s">
        <v>139</v>
      </c>
      <c r="O3325" s="29" t="n">
        <v>44934</v>
      </c>
      <c r="P3325" s="28" t="n">
        <f aca="false">ROUNDDOWN(($B3325-$O3325)/30,0)</f>
        <v>4</v>
      </c>
      <c r="Q3325" s="28" t="str">
        <f aca="false">TEXT($B3325,"yyyy-mm")</f>
        <v>2023-05</v>
      </c>
      <c r="R3325" s="28" t="n">
        <f aca="false">IF(AND($O3325&gt;=DATE(2025,1,1),$O3325&lt;=DATE(2025,4,30)),1,0)</f>
        <v>0</v>
      </c>
    </row>
    <row r="3326" customFormat="false" ht="15" hidden="false" customHeight="false" outlineLevel="0" collapsed="false">
      <c r="A3326" s="28" t="n">
        <v>369</v>
      </c>
      <c r="B3326" s="29" t="n">
        <v>45107</v>
      </c>
      <c r="C3326" s="28" t="n">
        <v>191308.35</v>
      </c>
      <c r="D3326" s="28" t="n">
        <v>0</v>
      </c>
      <c r="E3326" s="28" t="n">
        <v>0</v>
      </c>
      <c r="F3326" s="28" t="s">
        <v>345</v>
      </c>
      <c r="G3326" s="28" t="n">
        <v>0</v>
      </c>
      <c r="H3326" s="28" t="n">
        <v>0</v>
      </c>
      <c r="I3326" s="28" t="n">
        <v>0</v>
      </c>
      <c r="J3326" s="28" t="n">
        <v>166</v>
      </c>
      <c r="K3326" s="28" t="n">
        <v>13</v>
      </c>
      <c r="L3326" s="28" t="n">
        <v>1</v>
      </c>
      <c r="M3326" s="28" t="s">
        <v>145</v>
      </c>
      <c r="N3326" s="28" t="s">
        <v>139</v>
      </c>
      <c r="O3326" s="29" t="n">
        <v>44934</v>
      </c>
      <c r="P3326" s="28" t="n">
        <f aca="false">ROUNDDOWN(($B3326-$O3326)/30,0)</f>
        <v>5</v>
      </c>
      <c r="Q3326" s="28" t="str">
        <f aca="false">TEXT($B3326,"yyyy-mm")</f>
        <v>2023-06</v>
      </c>
      <c r="R3326" s="28" t="n">
        <f aca="false">IF(AND($O3326&gt;=DATE(2025,1,1),$O3326&lt;=DATE(2025,4,30)),1,0)</f>
        <v>0</v>
      </c>
    </row>
    <row r="3327" customFormat="false" ht="15" hidden="false" customHeight="false" outlineLevel="0" collapsed="false">
      <c r="A3327" s="28" t="n">
        <v>369</v>
      </c>
      <c r="B3327" s="29" t="n">
        <v>45138</v>
      </c>
      <c r="C3327" s="28" t="n">
        <v>187830.02</v>
      </c>
      <c r="D3327" s="28" t="n">
        <v>0</v>
      </c>
      <c r="E3327" s="28" t="n">
        <v>0</v>
      </c>
      <c r="F3327" s="28" t="s">
        <v>345</v>
      </c>
      <c r="G3327" s="28" t="n">
        <v>0</v>
      </c>
      <c r="H3327" s="28" t="n">
        <v>0</v>
      </c>
      <c r="I3327" s="28" t="n">
        <v>0</v>
      </c>
      <c r="J3327" s="28" t="n">
        <v>166</v>
      </c>
      <c r="K3327" s="28" t="n">
        <v>13</v>
      </c>
      <c r="L3327" s="28" t="n">
        <v>1</v>
      </c>
      <c r="M3327" s="28" t="s">
        <v>145</v>
      </c>
      <c r="N3327" s="28" t="s">
        <v>139</v>
      </c>
      <c r="O3327" s="29" t="n">
        <v>44934</v>
      </c>
      <c r="P3327" s="28" t="n">
        <f aca="false">ROUNDDOWN(($B3327-$O3327)/30,0)</f>
        <v>6</v>
      </c>
      <c r="Q3327" s="28" t="str">
        <f aca="false">TEXT($B3327,"yyyy-mm")</f>
        <v>2023-07</v>
      </c>
      <c r="R3327" s="28" t="n">
        <f aca="false">IF(AND($O3327&gt;=DATE(2025,1,1),$O3327&lt;=DATE(2025,4,30)),1,0)</f>
        <v>0</v>
      </c>
    </row>
    <row r="3328" customFormat="false" ht="15" hidden="false" customHeight="false" outlineLevel="0" collapsed="false">
      <c r="A3328" s="28" t="n">
        <v>369</v>
      </c>
      <c r="B3328" s="29" t="n">
        <v>45169</v>
      </c>
      <c r="C3328" s="28" t="n">
        <v>184351.69</v>
      </c>
      <c r="D3328" s="28" t="n">
        <v>0</v>
      </c>
      <c r="E3328" s="28" t="n">
        <v>0</v>
      </c>
      <c r="F3328" s="28" t="s">
        <v>345</v>
      </c>
      <c r="G3328" s="28" t="n">
        <v>0</v>
      </c>
      <c r="H3328" s="28" t="n">
        <v>0</v>
      </c>
      <c r="I3328" s="28" t="n">
        <v>0</v>
      </c>
      <c r="J3328" s="28" t="n">
        <v>166</v>
      </c>
      <c r="K3328" s="28" t="n">
        <v>13</v>
      </c>
      <c r="L3328" s="28" t="n">
        <v>1</v>
      </c>
      <c r="M3328" s="28" t="s">
        <v>145</v>
      </c>
      <c r="N3328" s="28" t="s">
        <v>139</v>
      </c>
      <c r="O3328" s="29" t="n">
        <v>44934</v>
      </c>
      <c r="P3328" s="28" t="n">
        <f aca="false">ROUNDDOWN(($B3328-$O3328)/30,0)</f>
        <v>7</v>
      </c>
      <c r="Q3328" s="28" t="str">
        <f aca="false">TEXT($B3328,"yyyy-mm")</f>
        <v>2023-08</v>
      </c>
      <c r="R3328" s="28" t="n">
        <f aca="false">IF(AND($O3328&gt;=DATE(2025,1,1),$O3328&lt;=DATE(2025,4,30)),1,0)</f>
        <v>0</v>
      </c>
    </row>
    <row r="3329" customFormat="false" ht="15" hidden="false" customHeight="false" outlineLevel="0" collapsed="false">
      <c r="A3329" s="28" t="n">
        <v>369</v>
      </c>
      <c r="B3329" s="29" t="n">
        <v>45199</v>
      </c>
      <c r="C3329" s="28" t="n">
        <v>180873.36</v>
      </c>
      <c r="D3329" s="28" t="n">
        <v>0</v>
      </c>
      <c r="E3329" s="28" t="n">
        <v>0</v>
      </c>
      <c r="F3329" s="28" t="s">
        <v>345</v>
      </c>
      <c r="G3329" s="28" t="n">
        <v>0</v>
      </c>
      <c r="H3329" s="28" t="n">
        <v>0</v>
      </c>
      <c r="I3329" s="28" t="n">
        <v>0</v>
      </c>
      <c r="J3329" s="28" t="n">
        <v>166</v>
      </c>
      <c r="K3329" s="28" t="n">
        <v>13</v>
      </c>
      <c r="L3329" s="28" t="n">
        <v>1</v>
      </c>
      <c r="M3329" s="28" t="s">
        <v>145</v>
      </c>
      <c r="N3329" s="28" t="s">
        <v>139</v>
      </c>
      <c r="O3329" s="29" t="n">
        <v>44934</v>
      </c>
      <c r="P3329" s="28" t="n">
        <f aca="false">ROUNDDOWN(($B3329-$O3329)/30,0)</f>
        <v>8</v>
      </c>
      <c r="Q3329" s="28" t="str">
        <f aca="false">TEXT($B3329,"yyyy-mm")</f>
        <v>2023-09</v>
      </c>
      <c r="R3329" s="28" t="n">
        <f aca="false">IF(AND($O3329&gt;=DATE(2025,1,1),$O3329&lt;=DATE(2025,4,30)),1,0)</f>
        <v>0</v>
      </c>
    </row>
    <row r="3330" customFormat="false" ht="15" hidden="false" customHeight="false" outlineLevel="0" collapsed="false">
      <c r="A3330" s="28" t="n">
        <v>369</v>
      </c>
      <c r="B3330" s="29" t="n">
        <v>45230</v>
      </c>
      <c r="C3330" s="28" t="n">
        <v>177395.03</v>
      </c>
      <c r="D3330" s="28" t="n">
        <v>0</v>
      </c>
      <c r="E3330" s="28" t="n">
        <v>0</v>
      </c>
      <c r="F3330" s="28" t="s">
        <v>345</v>
      </c>
      <c r="G3330" s="28" t="n">
        <v>0</v>
      </c>
      <c r="H3330" s="28" t="n">
        <v>0</v>
      </c>
      <c r="I3330" s="28" t="n">
        <v>0</v>
      </c>
      <c r="J3330" s="28" t="n">
        <v>166</v>
      </c>
      <c r="K3330" s="28" t="n">
        <v>13</v>
      </c>
      <c r="L3330" s="28" t="n">
        <v>1</v>
      </c>
      <c r="M3330" s="28" t="s">
        <v>145</v>
      </c>
      <c r="N3330" s="28" t="s">
        <v>139</v>
      </c>
      <c r="O3330" s="29" t="n">
        <v>44934</v>
      </c>
      <c r="P3330" s="28" t="n">
        <f aca="false">ROUNDDOWN(($B3330-$O3330)/30,0)</f>
        <v>9</v>
      </c>
      <c r="Q3330" s="28" t="str">
        <f aca="false">TEXT($B3330,"yyyy-mm")</f>
        <v>2023-10</v>
      </c>
      <c r="R3330" s="28" t="n">
        <f aca="false">IF(AND($O3330&gt;=DATE(2025,1,1),$O3330&lt;=DATE(2025,4,30)),1,0)</f>
        <v>0</v>
      </c>
    </row>
    <row r="3331" customFormat="false" ht="15" hidden="false" customHeight="false" outlineLevel="0" collapsed="false">
      <c r="A3331" s="28" t="n">
        <v>369</v>
      </c>
      <c r="B3331" s="29" t="n">
        <v>45260</v>
      </c>
      <c r="C3331" s="28" t="n">
        <v>173916.7</v>
      </c>
      <c r="D3331" s="28" t="n">
        <v>0</v>
      </c>
      <c r="E3331" s="28" t="n">
        <v>0</v>
      </c>
      <c r="F3331" s="28" t="s">
        <v>345</v>
      </c>
      <c r="G3331" s="28" t="n">
        <v>0</v>
      </c>
      <c r="H3331" s="28" t="n">
        <v>0</v>
      </c>
      <c r="I3331" s="28" t="n">
        <v>0</v>
      </c>
      <c r="J3331" s="28" t="n">
        <v>166</v>
      </c>
      <c r="K3331" s="28" t="n">
        <v>13</v>
      </c>
      <c r="L3331" s="28" t="n">
        <v>1</v>
      </c>
      <c r="M3331" s="28" t="s">
        <v>145</v>
      </c>
      <c r="N3331" s="28" t="s">
        <v>139</v>
      </c>
      <c r="O3331" s="29" t="n">
        <v>44934</v>
      </c>
      <c r="P3331" s="28" t="n">
        <f aca="false">ROUNDDOWN(($B3331-$O3331)/30,0)</f>
        <v>10</v>
      </c>
      <c r="Q3331" s="28" t="str">
        <f aca="false">TEXT($B3331,"yyyy-mm")</f>
        <v>2023-11</v>
      </c>
      <c r="R3331" s="28" t="n">
        <f aca="false">IF(AND($O3331&gt;=DATE(2025,1,1),$O3331&lt;=DATE(2025,4,30)),1,0)</f>
        <v>0</v>
      </c>
    </row>
    <row r="3332" customFormat="false" ht="15" hidden="false" customHeight="false" outlineLevel="0" collapsed="false">
      <c r="A3332" s="28" t="n">
        <v>369</v>
      </c>
      <c r="B3332" s="29" t="n">
        <v>45291</v>
      </c>
      <c r="C3332" s="28" t="n">
        <v>170438.37</v>
      </c>
      <c r="D3332" s="28" t="n">
        <v>0</v>
      </c>
      <c r="E3332" s="28" t="n">
        <v>0</v>
      </c>
      <c r="F3332" s="28" t="s">
        <v>345</v>
      </c>
      <c r="G3332" s="28" t="n">
        <v>0</v>
      </c>
      <c r="H3332" s="28" t="n">
        <v>0</v>
      </c>
      <c r="I3332" s="28" t="n">
        <v>0</v>
      </c>
      <c r="J3332" s="28" t="n">
        <v>166</v>
      </c>
      <c r="K3332" s="28" t="n">
        <v>13</v>
      </c>
      <c r="L3332" s="28" t="n">
        <v>1</v>
      </c>
      <c r="M3332" s="28" t="s">
        <v>145</v>
      </c>
      <c r="N3332" s="28" t="s">
        <v>139</v>
      </c>
      <c r="O3332" s="29" t="n">
        <v>44934</v>
      </c>
      <c r="P3332" s="28" t="n">
        <f aca="false">ROUNDDOWN(($B3332-$O3332)/30,0)</f>
        <v>11</v>
      </c>
      <c r="Q3332" s="28" t="str">
        <f aca="false">TEXT($B3332,"yyyy-mm")</f>
        <v>2023-12</v>
      </c>
      <c r="R3332" s="28" t="n">
        <f aca="false">IF(AND($O3332&gt;=DATE(2025,1,1),$O3332&lt;=DATE(2025,4,30)),1,0)</f>
        <v>0</v>
      </c>
    </row>
    <row r="3333" customFormat="false" ht="15" hidden="false" customHeight="false" outlineLevel="0" collapsed="false">
      <c r="A3333" s="28" t="n">
        <v>369</v>
      </c>
      <c r="B3333" s="29" t="n">
        <v>45322</v>
      </c>
      <c r="C3333" s="28" t="n">
        <v>166960.04</v>
      </c>
      <c r="D3333" s="28" t="n">
        <v>0</v>
      </c>
      <c r="E3333" s="28" t="n">
        <v>0</v>
      </c>
      <c r="F3333" s="28" t="s">
        <v>345</v>
      </c>
      <c r="G3333" s="28" t="n">
        <v>0</v>
      </c>
      <c r="H3333" s="28" t="n">
        <v>0</v>
      </c>
      <c r="I3333" s="28" t="n">
        <v>0</v>
      </c>
      <c r="J3333" s="28" t="n">
        <v>166</v>
      </c>
      <c r="K3333" s="28" t="n">
        <v>13</v>
      </c>
      <c r="L3333" s="28" t="n">
        <v>1</v>
      </c>
      <c r="M3333" s="28" t="s">
        <v>145</v>
      </c>
      <c r="N3333" s="28" t="s">
        <v>139</v>
      </c>
      <c r="O3333" s="29" t="n">
        <v>44934</v>
      </c>
      <c r="P3333" s="28" t="n">
        <f aca="false">ROUNDDOWN(($B3333-$O3333)/30,0)</f>
        <v>12</v>
      </c>
      <c r="Q3333" s="28" t="str">
        <f aca="false">TEXT($B3333,"yyyy-mm")</f>
        <v>2024-01</v>
      </c>
      <c r="R3333" s="28" t="n">
        <f aca="false">IF(AND($O3333&gt;=DATE(2025,1,1),$O3333&lt;=DATE(2025,4,30)),1,0)</f>
        <v>0</v>
      </c>
    </row>
    <row r="3334" customFormat="false" ht="15" hidden="false" customHeight="false" outlineLevel="0" collapsed="false">
      <c r="A3334" s="28" t="n">
        <v>369</v>
      </c>
      <c r="B3334" s="29" t="n">
        <v>45351</v>
      </c>
      <c r="C3334" s="28" t="n">
        <v>163481.71</v>
      </c>
      <c r="D3334" s="28" t="n">
        <v>0</v>
      </c>
      <c r="E3334" s="28" t="n">
        <v>0</v>
      </c>
      <c r="F3334" s="28" t="s">
        <v>345</v>
      </c>
      <c r="G3334" s="28" t="n">
        <v>0</v>
      </c>
      <c r="H3334" s="28" t="n">
        <v>0</v>
      </c>
      <c r="I3334" s="28" t="n">
        <v>0</v>
      </c>
      <c r="J3334" s="28" t="n">
        <v>166</v>
      </c>
      <c r="K3334" s="28" t="n">
        <v>13</v>
      </c>
      <c r="L3334" s="28" t="n">
        <v>1</v>
      </c>
      <c r="M3334" s="28" t="s">
        <v>145</v>
      </c>
      <c r="N3334" s="28" t="s">
        <v>139</v>
      </c>
      <c r="O3334" s="29" t="n">
        <v>44934</v>
      </c>
      <c r="P3334" s="28" t="n">
        <f aca="false">ROUNDDOWN(($B3334-$O3334)/30,0)</f>
        <v>13</v>
      </c>
      <c r="Q3334" s="28" t="str">
        <f aca="false">TEXT($B3334,"yyyy-mm")</f>
        <v>2024-02</v>
      </c>
      <c r="R3334" s="28" t="n">
        <f aca="false">IF(AND($O3334&gt;=DATE(2025,1,1),$O3334&lt;=DATE(2025,4,30)),1,0)</f>
        <v>0</v>
      </c>
    </row>
    <row r="3335" customFormat="false" ht="15" hidden="false" customHeight="false" outlineLevel="0" collapsed="false">
      <c r="A3335" s="28" t="n">
        <v>369</v>
      </c>
      <c r="B3335" s="29" t="n">
        <v>45382</v>
      </c>
      <c r="C3335" s="28" t="n">
        <v>160003.38</v>
      </c>
      <c r="D3335" s="28" t="n">
        <v>0</v>
      </c>
      <c r="E3335" s="28" t="n">
        <v>0</v>
      </c>
      <c r="F3335" s="28" t="s">
        <v>345</v>
      </c>
      <c r="G3335" s="28" t="n">
        <v>0</v>
      </c>
      <c r="H3335" s="28" t="n">
        <v>0</v>
      </c>
      <c r="I3335" s="28" t="n">
        <v>0</v>
      </c>
      <c r="J3335" s="28" t="n">
        <v>166</v>
      </c>
      <c r="K3335" s="28" t="n">
        <v>13</v>
      </c>
      <c r="L3335" s="28" t="n">
        <v>1</v>
      </c>
      <c r="M3335" s="28" t="s">
        <v>145</v>
      </c>
      <c r="N3335" s="28" t="s">
        <v>139</v>
      </c>
      <c r="O3335" s="29" t="n">
        <v>44934</v>
      </c>
      <c r="P3335" s="28" t="n">
        <f aca="false">ROUNDDOWN(($B3335-$O3335)/30,0)</f>
        <v>14</v>
      </c>
      <c r="Q3335" s="28" t="str">
        <f aca="false">TEXT($B3335,"yyyy-mm")</f>
        <v>2024-03</v>
      </c>
      <c r="R3335" s="28" t="n">
        <f aca="false">IF(AND($O3335&gt;=DATE(2025,1,1),$O3335&lt;=DATE(2025,4,30)),1,0)</f>
        <v>0</v>
      </c>
    </row>
    <row r="3336" customFormat="false" ht="15" hidden="false" customHeight="false" outlineLevel="0" collapsed="false">
      <c r="A3336" s="28" t="n">
        <v>369</v>
      </c>
      <c r="B3336" s="29" t="n">
        <v>45412</v>
      </c>
      <c r="C3336" s="28" t="n">
        <v>156525.05</v>
      </c>
      <c r="D3336" s="28" t="n">
        <v>0</v>
      </c>
      <c r="E3336" s="28" t="n">
        <v>0</v>
      </c>
      <c r="F3336" s="28" t="s">
        <v>345</v>
      </c>
      <c r="G3336" s="28" t="n">
        <v>0</v>
      </c>
      <c r="H3336" s="28" t="n">
        <v>0</v>
      </c>
      <c r="I3336" s="28" t="n">
        <v>0</v>
      </c>
      <c r="J3336" s="28" t="n">
        <v>166</v>
      </c>
      <c r="K3336" s="28" t="n">
        <v>13</v>
      </c>
      <c r="L3336" s="28" t="n">
        <v>1</v>
      </c>
      <c r="M3336" s="28" t="s">
        <v>145</v>
      </c>
      <c r="N3336" s="28" t="s">
        <v>139</v>
      </c>
      <c r="O3336" s="29" t="n">
        <v>44934</v>
      </c>
      <c r="P3336" s="28" t="n">
        <f aca="false">ROUNDDOWN(($B3336-$O3336)/30,0)</f>
        <v>15</v>
      </c>
      <c r="Q3336" s="28" t="str">
        <f aca="false">TEXT($B3336,"yyyy-mm")</f>
        <v>2024-04</v>
      </c>
      <c r="R3336" s="28" t="n">
        <f aca="false">IF(AND($O3336&gt;=DATE(2025,1,1),$O3336&lt;=DATE(2025,4,30)),1,0)</f>
        <v>0</v>
      </c>
    </row>
    <row r="3337" customFormat="false" ht="15" hidden="false" customHeight="false" outlineLevel="0" collapsed="false">
      <c r="A3337" s="28" t="n">
        <v>369</v>
      </c>
      <c r="B3337" s="29" t="n">
        <v>45443</v>
      </c>
      <c r="C3337" s="28" t="n">
        <v>153046.72</v>
      </c>
      <c r="D3337" s="28" t="n">
        <v>0</v>
      </c>
      <c r="E3337" s="28" t="n">
        <v>0</v>
      </c>
      <c r="F3337" s="28" t="s">
        <v>345</v>
      </c>
      <c r="G3337" s="28" t="n">
        <v>0</v>
      </c>
      <c r="H3337" s="28" t="n">
        <v>0</v>
      </c>
      <c r="I3337" s="28" t="n">
        <v>0</v>
      </c>
      <c r="J3337" s="28" t="n">
        <v>166</v>
      </c>
      <c r="K3337" s="28" t="n">
        <v>13</v>
      </c>
      <c r="L3337" s="28" t="n">
        <v>1</v>
      </c>
      <c r="M3337" s="28" t="s">
        <v>145</v>
      </c>
      <c r="N3337" s="28" t="s">
        <v>139</v>
      </c>
      <c r="O3337" s="29" t="n">
        <v>44934</v>
      </c>
      <c r="P3337" s="28" t="n">
        <f aca="false">ROUNDDOWN(($B3337-$O3337)/30,0)</f>
        <v>16</v>
      </c>
      <c r="Q3337" s="28" t="str">
        <f aca="false">TEXT($B3337,"yyyy-mm")</f>
        <v>2024-05</v>
      </c>
      <c r="R3337" s="28" t="n">
        <f aca="false">IF(AND($O3337&gt;=DATE(2025,1,1),$O3337&lt;=DATE(2025,4,30)),1,0)</f>
        <v>0</v>
      </c>
    </row>
    <row r="3338" customFormat="false" ht="15" hidden="false" customHeight="false" outlineLevel="0" collapsed="false">
      <c r="A3338" s="28" t="n">
        <v>369</v>
      </c>
      <c r="B3338" s="29" t="n">
        <v>45473</v>
      </c>
      <c r="C3338" s="28" t="n">
        <v>149568.39</v>
      </c>
      <c r="D3338" s="28" t="n">
        <v>0</v>
      </c>
      <c r="E3338" s="28" t="n">
        <v>0</v>
      </c>
      <c r="F3338" s="28" t="s">
        <v>345</v>
      </c>
      <c r="G3338" s="28" t="n">
        <v>0</v>
      </c>
      <c r="H3338" s="28" t="n">
        <v>0</v>
      </c>
      <c r="I3338" s="28" t="n">
        <v>0</v>
      </c>
      <c r="J3338" s="28" t="n">
        <v>166</v>
      </c>
      <c r="K3338" s="28" t="n">
        <v>13</v>
      </c>
      <c r="L3338" s="28" t="n">
        <v>1</v>
      </c>
      <c r="M3338" s="28" t="s">
        <v>145</v>
      </c>
      <c r="N3338" s="28" t="s">
        <v>139</v>
      </c>
      <c r="O3338" s="29" t="n">
        <v>44934</v>
      </c>
      <c r="P3338" s="28" t="n">
        <f aca="false">ROUNDDOWN(($B3338-$O3338)/30,0)</f>
        <v>17</v>
      </c>
      <c r="Q3338" s="28" t="str">
        <f aca="false">TEXT($B3338,"yyyy-mm")</f>
        <v>2024-06</v>
      </c>
      <c r="R3338" s="28" t="n">
        <f aca="false">IF(AND($O3338&gt;=DATE(2025,1,1),$O3338&lt;=DATE(2025,4,30)),1,0)</f>
        <v>0</v>
      </c>
    </row>
    <row r="3339" customFormat="false" ht="15" hidden="false" customHeight="false" outlineLevel="0" collapsed="false">
      <c r="A3339" s="28" t="n">
        <v>369</v>
      </c>
      <c r="B3339" s="29" t="n">
        <v>45504</v>
      </c>
      <c r="C3339" s="28" t="n">
        <v>146090.06</v>
      </c>
      <c r="D3339" s="28" t="n">
        <v>0</v>
      </c>
      <c r="E3339" s="28" t="n">
        <v>0</v>
      </c>
      <c r="F3339" s="28" t="s">
        <v>345</v>
      </c>
      <c r="G3339" s="28" t="n">
        <v>0</v>
      </c>
      <c r="H3339" s="28" t="n">
        <v>0</v>
      </c>
      <c r="I3339" s="28" t="n">
        <v>0</v>
      </c>
      <c r="J3339" s="28" t="n">
        <v>166</v>
      </c>
      <c r="K3339" s="28" t="n">
        <v>13</v>
      </c>
      <c r="L3339" s="28" t="n">
        <v>1</v>
      </c>
      <c r="M3339" s="28" t="s">
        <v>145</v>
      </c>
      <c r="N3339" s="28" t="s">
        <v>139</v>
      </c>
      <c r="O3339" s="29" t="n">
        <v>44934</v>
      </c>
      <c r="P3339" s="28" t="n">
        <f aca="false">ROUNDDOWN(($B3339-$O3339)/30,0)</f>
        <v>19</v>
      </c>
      <c r="Q3339" s="28" t="str">
        <f aca="false">TEXT($B3339,"yyyy-mm")</f>
        <v>2024-07</v>
      </c>
      <c r="R3339" s="28" t="n">
        <f aca="false">IF(AND($O3339&gt;=DATE(2025,1,1),$O3339&lt;=DATE(2025,4,30)),1,0)</f>
        <v>0</v>
      </c>
    </row>
    <row r="3340" customFormat="false" ht="15" hidden="false" customHeight="false" outlineLevel="0" collapsed="false">
      <c r="A3340" s="28" t="n">
        <v>369</v>
      </c>
      <c r="B3340" s="29" t="n">
        <v>45535</v>
      </c>
      <c r="C3340" s="28" t="n">
        <v>142611.73</v>
      </c>
      <c r="D3340" s="28" t="n">
        <v>0</v>
      </c>
      <c r="E3340" s="28" t="n">
        <v>0</v>
      </c>
      <c r="F3340" s="28" t="s">
        <v>345</v>
      </c>
      <c r="G3340" s="28" t="n">
        <v>0</v>
      </c>
      <c r="H3340" s="28" t="n">
        <v>0</v>
      </c>
      <c r="I3340" s="28" t="n">
        <v>0</v>
      </c>
      <c r="J3340" s="28" t="n">
        <v>166</v>
      </c>
      <c r="K3340" s="28" t="n">
        <v>13</v>
      </c>
      <c r="L3340" s="28" t="n">
        <v>1</v>
      </c>
      <c r="M3340" s="28" t="s">
        <v>145</v>
      </c>
      <c r="N3340" s="28" t="s">
        <v>139</v>
      </c>
      <c r="O3340" s="29" t="n">
        <v>44934</v>
      </c>
      <c r="P3340" s="28" t="n">
        <f aca="false">ROUNDDOWN(($B3340-$O3340)/30,0)</f>
        <v>20</v>
      </c>
      <c r="Q3340" s="28" t="str">
        <f aca="false">TEXT($B3340,"yyyy-mm")</f>
        <v>2024-08</v>
      </c>
      <c r="R3340" s="28" t="n">
        <f aca="false">IF(AND($O3340&gt;=DATE(2025,1,1),$O3340&lt;=DATE(2025,4,30)),1,0)</f>
        <v>0</v>
      </c>
    </row>
    <row r="3341" customFormat="false" ht="15" hidden="false" customHeight="false" outlineLevel="0" collapsed="false">
      <c r="A3341" s="28" t="n">
        <v>369</v>
      </c>
      <c r="B3341" s="29" t="n">
        <v>45565</v>
      </c>
      <c r="C3341" s="28" t="n">
        <v>139133.4</v>
      </c>
      <c r="D3341" s="28" t="n">
        <v>0</v>
      </c>
      <c r="E3341" s="28" t="n">
        <v>0</v>
      </c>
      <c r="F3341" s="28" t="s">
        <v>345</v>
      </c>
      <c r="G3341" s="28" t="n">
        <v>0</v>
      </c>
      <c r="H3341" s="28" t="n">
        <v>0</v>
      </c>
      <c r="I3341" s="28" t="n">
        <v>0</v>
      </c>
      <c r="J3341" s="28" t="n">
        <v>166</v>
      </c>
      <c r="K3341" s="28" t="n">
        <v>13</v>
      </c>
      <c r="L3341" s="28" t="n">
        <v>1</v>
      </c>
      <c r="M3341" s="28" t="s">
        <v>145</v>
      </c>
      <c r="N3341" s="28" t="s">
        <v>139</v>
      </c>
      <c r="O3341" s="29" t="n">
        <v>44934</v>
      </c>
      <c r="P3341" s="28" t="n">
        <f aca="false">ROUNDDOWN(($B3341-$O3341)/30,0)</f>
        <v>21</v>
      </c>
      <c r="Q3341" s="28" t="str">
        <f aca="false">TEXT($B3341,"yyyy-mm")</f>
        <v>2024-09</v>
      </c>
      <c r="R3341" s="28" t="n">
        <f aca="false">IF(AND($O3341&gt;=DATE(2025,1,1),$O3341&lt;=DATE(2025,4,30)),1,0)</f>
        <v>0</v>
      </c>
    </row>
    <row r="3342" customFormat="false" ht="15" hidden="false" customHeight="false" outlineLevel="0" collapsed="false">
      <c r="A3342" s="28" t="n">
        <v>369</v>
      </c>
      <c r="B3342" s="29" t="n">
        <v>45596</v>
      </c>
      <c r="C3342" s="28" t="n">
        <v>135655.07</v>
      </c>
      <c r="D3342" s="28" t="n">
        <v>0</v>
      </c>
      <c r="E3342" s="28" t="n">
        <v>0</v>
      </c>
      <c r="F3342" s="28" t="s">
        <v>345</v>
      </c>
      <c r="G3342" s="28" t="n">
        <v>0</v>
      </c>
      <c r="H3342" s="28" t="n">
        <v>0</v>
      </c>
      <c r="I3342" s="28" t="n">
        <v>0</v>
      </c>
      <c r="J3342" s="28" t="n">
        <v>166</v>
      </c>
      <c r="K3342" s="28" t="n">
        <v>13</v>
      </c>
      <c r="L3342" s="28" t="n">
        <v>1</v>
      </c>
      <c r="M3342" s="28" t="s">
        <v>145</v>
      </c>
      <c r="N3342" s="28" t="s">
        <v>139</v>
      </c>
      <c r="O3342" s="29" t="n">
        <v>44934</v>
      </c>
      <c r="P3342" s="28" t="n">
        <f aca="false">ROUNDDOWN(($B3342-$O3342)/30,0)</f>
        <v>22</v>
      </c>
      <c r="Q3342" s="28" t="str">
        <f aca="false">TEXT($B3342,"yyyy-mm")</f>
        <v>2024-10</v>
      </c>
      <c r="R3342" s="28" t="n">
        <f aca="false">IF(AND($O3342&gt;=DATE(2025,1,1),$O3342&lt;=DATE(2025,4,30)),1,0)</f>
        <v>0</v>
      </c>
    </row>
    <row r="3343" customFormat="false" ht="15" hidden="false" customHeight="false" outlineLevel="0" collapsed="false">
      <c r="A3343" s="28" t="n">
        <v>369</v>
      </c>
      <c r="B3343" s="29" t="n">
        <v>45626</v>
      </c>
      <c r="C3343" s="28" t="n">
        <v>132176.74</v>
      </c>
      <c r="D3343" s="28" t="n">
        <v>0</v>
      </c>
      <c r="E3343" s="28" t="n">
        <v>0</v>
      </c>
      <c r="F3343" s="28" t="s">
        <v>345</v>
      </c>
      <c r="G3343" s="28" t="n">
        <v>0</v>
      </c>
      <c r="H3343" s="28" t="n">
        <v>0</v>
      </c>
      <c r="I3343" s="28" t="n">
        <v>0</v>
      </c>
      <c r="J3343" s="28" t="n">
        <v>166</v>
      </c>
      <c r="K3343" s="28" t="n">
        <v>13</v>
      </c>
      <c r="L3343" s="28" t="n">
        <v>1</v>
      </c>
      <c r="M3343" s="28" t="s">
        <v>145</v>
      </c>
      <c r="N3343" s="28" t="s">
        <v>139</v>
      </c>
      <c r="O3343" s="29" t="n">
        <v>44934</v>
      </c>
      <c r="P3343" s="28" t="n">
        <f aca="false">ROUNDDOWN(($B3343-$O3343)/30,0)</f>
        <v>23</v>
      </c>
      <c r="Q3343" s="28" t="str">
        <f aca="false">TEXT($B3343,"yyyy-mm")</f>
        <v>2024-11</v>
      </c>
      <c r="R3343" s="28" t="n">
        <f aca="false">IF(AND($O3343&gt;=DATE(2025,1,1),$O3343&lt;=DATE(2025,4,30)),1,0)</f>
        <v>0</v>
      </c>
    </row>
    <row r="3344" customFormat="false" ht="15" hidden="false" customHeight="false" outlineLevel="0" collapsed="false">
      <c r="A3344" s="28" t="n">
        <v>369</v>
      </c>
      <c r="B3344" s="29" t="n">
        <v>45657</v>
      </c>
      <c r="C3344" s="28" t="n">
        <v>128698.41</v>
      </c>
      <c r="D3344" s="28" t="n">
        <v>0</v>
      </c>
      <c r="E3344" s="28" t="n">
        <v>0</v>
      </c>
      <c r="F3344" s="28" t="s">
        <v>345</v>
      </c>
      <c r="G3344" s="28" t="n">
        <v>0</v>
      </c>
      <c r="H3344" s="28" t="n">
        <v>0</v>
      </c>
      <c r="I3344" s="28" t="n">
        <v>0</v>
      </c>
      <c r="J3344" s="28" t="n">
        <v>166</v>
      </c>
      <c r="K3344" s="28" t="n">
        <v>13</v>
      </c>
      <c r="L3344" s="28" t="n">
        <v>1</v>
      </c>
      <c r="M3344" s="28" t="s">
        <v>145</v>
      </c>
      <c r="N3344" s="28" t="s">
        <v>139</v>
      </c>
      <c r="O3344" s="29" t="n">
        <v>44934</v>
      </c>
      <c r="P3344" s="28" t="n">
        <f aca="false">ROUNDDOWN(($B3344-$O3344)/30,0)</f>
        <v>24</v>
      </c>
      <c r="Q3344" s="28" t="str">
        <f aca="false">TEXT($B3344,"yyyy-mm")</f>
        <v>2024-12</v>
      </c>
      <c r="R3344" s="28" t="n">
        <f aca="false">IF(AND($O3344&gt;=DATE(2025,1,1),$O3344&lt;=DATE(2025,4,30)),1,0)</f>
        <v>0</v>
      </c>
    </row>
    <row r="3345" customFormat="false" ht="15" hidden="false" customHeight="false" outlineLevel="0" collapsed="false">
      <c r="A3345" s="28" t="n">
        <v>369</v>
      </c>
      <c r="B3345" s="29" t="n">
        <v>45688</v>
      </c>
      <c r="C3345" s="28" t="n">
        <v>125220.08</v>
      </c>
      <c r="D3345" s="28" t="n">
        <v>0</v>
      </c>
      <c r="E3345" s="28" t="n">
        <v>0</v>
      </c>
      <c r="F3345" s="28" t="s">
        <v>345</v>
      </c>
      <c r="G3345" s="28" t="n">
        <v>0</v>
      </c>
      <c r="H3345" s="28" t="n">
        <v>0</v>
      </c>
      <c r="I3345" s="28" t="n">
        <v>0</v>
      </c>
      <c r="J3345" s="28" t="n">
        <v>166</v>
      </c>
      <c r="K3345" s="28" t="n">
        <v>13</v>
      </c>
      <c r="L3345" s="28" t="n">
        <v>1</v>
      </c>
      <c r="M3345" s="28" t="s">
        <v>145</v>
      </c>
      <c r="N3345" s="28" t="s">
        <v>139</v>
      </c>
      <c r="O3345" s="29" t="n">
        <v>44934</v>
      </c>
      <c r="P3345" s="28" t="n">
        <f aca="false">ROUNDDOWN(($B3345-$O3345)/30,0)</f>
        <v>25</v>
      </c>
      <c r="Q3345" s="28" t="str">
        <f aca="false">TEXT($B3345,"yyyy-mm")</f>
        <v>2025-01</v>
      </c>
      <c r="R3345" s="28" t="n">
        <f aca="false">IF(AND($O3345&gt;=DATE(2025,1,1),$O3345&lt;=DATE(2025,4,30)),1,0)</f>
        <v>0</v>
      </c>
    </row>
    <row r="3346" customFormat="false" ht="15" hidden="false" customHeight="false" outlineLevel="0" collapsed="false">
      <c r="A3346" s="28" t="n">
        <v>369</v>
      </c>
      <c r="B3346" s="29" t="n">
        <v>45716</v>
      </c>
      <c r="C3346" s="28" t="n">
        <v>121741.75</v>
      </c>
      <c r="D3346" s="28" t="n">
        <v>0</v>
      </c>
      <c r="E3346" s="28" t="n">
        <v>0</v>
      </c>
      <c r="F3346" s="28" t="s">
        <v>345</v>
      </c>
      <c r="G3346" s="28" t="n">
        <v>0</v>
      </c>
      <c r="H3346" s="28" t="n">
        <v>0</v>
      </c>
      <c r="I3346" s="28" t="n">
        <v>0</v>
      </c>
      <c r="J3346" s="28" t="n">
        <v>166</v>
      </c>
      <c r="K3346" s="28" t="n">
        <v>13</v>
      </c>
      <c r="L3346" s="28" t="n">
        <v>1</v>
      </c>
      <c r="M3346" s="28" t="s">
        <v>145</v>
      </c>
      <c r="N3346" s="28" t="s">
        <v>139</v>
      </c>
      <c r="O3346" s="29" t="n">
        <v>44934</v>
      </c>
      <c r="P3346" s="28" t="n">
        <f aca="false">ROUNDDOWN(($B3346-$O3346)/30,0)</f>
        <v>26</v>
      </c>
      <c r="Q3346" s="28" t="str">
        <f aca="false">TEXT($B3346,"yyyy-mm")</f>
        <v>2025-02</v>
      </c>
      <c r="R3346" s="28" t="n">
        <f aca="false">IF(AND($O3346&gt;=DATE(2025,1,1),$O3346&lt;=DATE(2025,4,30)),1,0)</f>
        <v>0</v>
      </c>
    </row>
    <row r="3347" customFormat="false" ht="15" hidden="false" customHeight="false" outlineLevel="0" collapsed="false">
      <c r="A3347" s="28" t="n">
        <v>369</v>
      </c>
      <c r="B3347" s="29" t="n">
        <v>45747</v>
      </c>
      <c r="C3347" s="28" t="n">
        <v>118263.42</v>
      </c>
      <c r="D3347" s="28" t="n">
        <v>0</v>
      </c>
      <c r="E3347" s="28" t="n">
        <v>0</v>
      </c>
      <c r="F3347" s="28" t="s">
        <v>345</v>
      </c>
      <c r="G3347" s="28" t="n">
        <v>0</v>
      </c>
      <c r="H3347" s="28" t="n">
        <v>0</v>
      </c>
      <c r="I3347" s="28" t="n">
        <v>0</v>
      </c>
      <c r="J3347" s="28" t="n">
        <v>166</v>
      </c>
      <c r="K3347" s="28" t="n">
        <v>13</v>
      </c>
      <c r="L3347" s="28" t="n">
        <v>1</v>
      </c>
      <c r="M3347" s="28" t="s">
        <v>145</v>
      </c>
      <c r="N3347" s="28" t="s">
        <v>139</v>
      </c>
      <c r="O3347" s="29" t="n">
        <v>44934</v>
      </c>
      <c r="P3347" s="28" t="n">
        <f aca="false">ROUNDDOWN(($B3347-$O3347)/30,0)</f>
        <v>27</v>
      </c>
      <c r="Q3347" s="28" t="str">
        <f aca="false">TEXT($B3347,"yyyy-mm")</f>
        <v>2025-03</v>
      </c>
      <c r="R3347" s="28" t="n">
        <f aca="false">IF(AND($O3347&gt;=DATE(2025,1,1),$O3347&lt;=DATE(2025,4,30)),1,0)</f>
        <v>0</v>
      </c>
    </row>
    <row r="3348" customFormat="false" ht="15" hidden="false" customHeight="false" outlineLevel="0" collapsed="false">
      <c r="A3348" s="28" t="n">
        <v>369</v>
      </c>
      <c r="B3348" s="29" t="n">
        <v>45777</v>
      </c>
      <c r="C3348" s="28" t="n">
        <v>114785.09</v>
      </c>
      <c r="D3348" s="28" t="n">
        <v>0</v>
      </c>
      <c r="E3348" s="28" t="n">
        <v>0</v>
      </c>
      <c r="F3348" s="28" t="s">
        <v>345</v>
      </c>
      <c r="G3348" s="28" t="n">
        <v>0</v>
      </c>
      <c r="H3348" s="28" t="n">
        <v>0</v>
      </c>
      <c r="I3348" s="28" t="n">
        <v>0</v>
      </c>
      <c r="J3348" s="28" t="n">
        <v>166</v>
      </c>
      <c r="K3348" s="28" t="n">
        <v>13</v>
      </c>
      <c r="L3348" s="28" t="n">
        <v>1</v>
      </c>
      <c r="M3348" s="28" t="s">
        <v>145</v>
      </c>
      <c r="N3348" s="28" t="s">
        <v>139</v>
      </c>
      <c r="O3348" s="29" t="n">
        <v>44934</v>
      </c>
      <c r="P3348" s="28" t="n">
        <f aca="false">ROUNDDOWN(($B3348-$O3348)/30,0)</f>
        <v>28</v>
      </c>
      <c r="Q3348" s="28" t="str">
        <f aca="false">TEXT($B3348,"yyyy-mm")</f>
        <v>2025-04</v>
      </c>
      <c r="R3348" s="28" t="n">
        <f aca="false">IF(AND($O3348&gt;=DATE(2025,1,1),$O3348&lt;=DATE(2025,4,30)),1,0)</f>
        <v>0</v>
      </c>
    </row>
    <row r="3349" customFormat="false" ht="15" hidden="false" customHeight="false" outlineLevel="0" collapsed="false">
      <c r="A3349" s="28" t="n">
        <v>369</v>
      </c>
      <c r="B3349" s="29" t="n">
        <v>45808</v>
      </c>
      <c r="C3349" s="28" t="n">
        <v>111306.76</v>
      </c>
      <c r="D3349" s="28" t="n">
        <v>0</v>
      </c>
      <c r="E3349" s="28" t="n">
        <v>0</v>
      </c>
      <c r="F3349" s="28" t="s">
        <v>345</v>
      </c>
      <c r="G3349" s="28" t="n">
        <v>0</v>
      </c>
      <c r="H3349" s="28" t="n">
        <v>0</v>
      </c>
      <c r="I3349" s="28" t="n">
        <v>0</v>
      </c>
      <c r="J3349" s="28" t="n">
        <v>166</v>
      </c>
      <c r="K3349" s="28" t="n">
        <v>13</v>
      </c>
      <c r="L3349" s="28" t="n">
        <v>1</v>
      </c>
      <c r="M3349" s="28" t="s">
        <v>145</v>
      </c>
      <c r="N3349" s="28" t="s">
        <v>139</v>
      </c>
      <c r="O3349" s="29" t="n">
        <v>44934</v>
      </c>
      <c r="P3349" s="28" t="n">
        <f aca="false">ROUNDDOWN(($B3349-$O3349)/30,0)</f>
        <v>29</v>
      </c>
      <c r="Q3349" s="28" t="str">
        <f aca="false">TEXT($B3349,"yyyy-mm")</f>
        <v>2025-05</v>
      </c>
      <c r="R3349" s="28" t="n">
        <f aca="false">IF(AND($O3349&gt;=DATE(2025,1,1),$O3349&lt;=DATE(2025,4,30)),1,0)</f>
        <v>0</v>
      </c>
    </row>
    <row r="3350" customFormat="false" ht="15" hidden="false" customHeight="false" outlineLevel="0" collapsed="false">
      <c r="A3350" s="28" t="n">
        <v>369</v>
      </c>
      <c r="B3350" s="29" t="n">
        <v>45838</v>
      </c>
      <c r="C3350" s="28" t="n">
        <v>107828.43</v>
      </c>
      <c r="D3350" s="28" t="n">
        <v>0</v>
      </c>
      <c r="E3350" s="28" t="n">
        <v>0</v>
      </c>
      <c r="F3350" s="28" t="s">
        <v>345</v>
      </c>
      <c r="G3350" s="28" t="n">
        <v>0</v>
      </c>
      <c r="H3350" s="28" t="n">
        <v>0</v>
      </c>
      <c r="I3350" s="28" t="n">
        <v>0</v>
      </c>
      <c r="J3350" s="28" t="n">
        <v>166</v>
      </c>
      <c r="K3350" s="28" t="n">
        <v>13</v>
      </c>
      <c r="L3350" s="28" t="n">
        <v>1</v>
      </c>
      <c r="M3350" s="28" t="s">
        <v>145</v>
      </c>
      <c r="N3350" s="28" t="s">
        <v>139</v>
      </c>
      <c r="O3350" s="29" t="n">
        <v>44934</v>
      </c>
      <c r="P3350" s="28" t="n">
        <f aca="false">ROUNDDOWN(($B3350-$O3350)/30,0)</f>
        <v>30</v>
      </c>
      <c r="Q3350" s="28" t="str">
        <f aca="false">TEXT($B3350,"yyyy-mm")</f>
        <v>2025-06</v>
      </c>
      <c r="R3350" s="28" t="n">
        <f aca="false">IF(AND($O3350&gt;=DATE(2025,1,1),$O3350&lt;=DATE(2025,4,30)),1,0)</f>
        <v>0</v>
      </c>
    </row>
    <row r="3351" customFormat="false" ht="15" hidden="false" customHeight="false" outlineLevel="0" collapsed="false">
      <c r="A3351" s="28" t="n">
        <v>369</v>
      </c>
      <c r="B3351" s="29" t="n">
        <v>45869</v>
      </c>
      <c r="C3351" s="28" t="n">
        <v>104350.1</v>
      </c>
      <c r="D3351" s="28" t="n">
        <v>0</v>
      </c>
      <c r="E3351" s="28" t="n">
        <v>0</v>
      </c>
      <c r="F3351" s="28" t="s">
        <v>345</v>
      </c>
      <c r="G3351" s="28" t="n">
        <v>0</v>
      </c>
      <c r="H3351" s="28" t="n">
        <v>0</v>
      </c>
      <c r="I3351" s="28" t="n">
        <v>0</v>
      </c>
      <c r="J3351" s="28" t="n">
        <v>166</v>
      </c>
      <c r="K3351" s="28" t="n">
        <v>13</v>
      </c>
      <c r="L3351" s="28" t="n">
        <v>1</v>
      </c>
      <c r="M3351" s="28" t="s">
        <v>145</v>
      </c>
      <c r="N3351" s="28" t="s">
        <v>139</v>
      </c>
      <c r="O3351" s="29" t="n">
        <v>44934</v>
      </c>
      <c r="P3351" s="28" t="n">
        <f aca="false">ROUNDDOWN(($B3351-$O3351)/30,0)</f>
        <v>31</v>
      </c>
      <c r="Q3351" s="28" t="str">
        <f aca="false">TEXT($B3351,"yyyy-mm")</f>
        <v>2025-07</v>
      </c>
      <c r="R3351" s="28" t="n">
        <f aca="false">IF(AND($O3351&gt;=DATE(2025,1,1),$O3351&lt;=DATE(2025,4,30)),1,0)</f>
        <v>0</v>
      </c>
    </row>
    <row r="3352" customFormat="false" ht="15" hidden="false" customHeight="false" outlineLevel="0" collapsed="false">
      <c r="A3352" s="28" t="n">
        <v>369</v>
      </c>
      <c r="B3352" s="29" t="n">
        <v>45900</v>
      </c>
      <c r="C3352" s="28" t="n">
        <v>100871.77</v>
      </c>
      <c r="D3352" s="28" t="n">
        <v>0</v>
      </c>
      <c r="E3352" s="28" t="n">
        <v>0</v>
      </c>
      <c r="F3352" s="28" t="s">
        <v>345</v>
      </c>
      <c r="G3352" s="28" t="n">
        <v>0</v>
      </c>
      <c r="H3352" s="28" t="n">
        <v>0</v>
      </c>
      <c r="I3352" s="28" t="n">
        <v>0</v>
      </c>
      <c r="J3352" s="28" t="n">
        <v>166</v>
      </c>
      <c r="K3352" s="28" t="n">
        <v>13</v>
      </c>
      <c r="L3352" s="28" t="n">
        <v>1</v>
      </c>
      <c r="M3352" s="28" t="s">
        <v>145</v>
      </c>
      <c r="N3352" s="28" t="s">
        <v>139</v>
      </c>
      <c r="O3352" s="29" t="n">
        <v>44934</v>
      </c>
      <c r="P3352" s="28" t="n">
        <f aca="false">ROUNDDOWN(($B3352-$O3352)/30,0)</f>
        <v>32</v>
      </c>
      <c r="Q3352" s="28" t="str">
        <f aca="false">TEXT($B3352,"yyyy-mm")</f>
        <v>2025-08</v>
      </c>
      <c r="R3352" s="28" t="n">
        <f aca="false">IF(AND($O3352&gt;=DATE(2025,1,1),$O3352&lt;=DATE(2025,4,30)),1,0)</f>
        <v>0</v>
      </c>
    </row>
    <row r="3353" customFormat="false" ht="15" hidden="false" customHeight="false" outlineLevel="0" collapsed="false">
      <c r="A3353" s="28" t="n">
        <v>369</v>
      </c>
      <c r="B3353" s="29" t="n">
        <v>45930</v>
      </c>
      <c r="C3353" s="28" t="n">
        <v>97393.44</v>
      </c>
      <c r="D3353" s="28" t="n">
        <v>0</v>
      </c>
      <c r="E3353" s="28" t="n">
        <v>0</v>
      </c>
      <c r="F3353" s="28" t="s">
        <v>345</v>
      </c>
      <c r="G3353" s="28" t="n">
        <v>0</v>
      </c>
      <c r="H3353" s="28" t="n">
        <v>0</v>
      </c>
      <c r="I3353" s="28" t="n">
        <v>0</v>
      </c>
      <c r="J3353" s="28" t="n">
        <v>166</v>
      </c>
      <c r="K3353" s="28" t="n">
        <v>13</v>
      </c>
      <c r="L3353" s="28" t="n">
        <v>1</v>
      </c>
      <c r="M3353" s="28" t="s">
        <v>145</v>
      </c>
      <c r="N3353" s="28" t="s">
        <v>139</v>
      </c>
      <c r="O3353" s="29" t="n">
        <v>44934</v>
      </c>
      <c r="P3353" s="28" t="n">
        <f aca="false">ROUNDDOWN(($B3353-$O3353)/30,0)</f>
        <v>33</v>
      </c>
      <c r="Q3353" s="28" t="str">
        <f aca="false">TEXT($B3353,"yyyy-mm")</f>
        <v>2025-09</v>
      </c>
      <c r="R3353" s="28" t="n">
        <f aca="false">IF(AND($O3353&gt;=DATE(2025,1,1),$O3353&lt;=DATE(2025,4,30)),1,0)</f>
        <v>0</v>
      </c>
    </row>
    <row r="3354" customFormat="false" ht="15" hidden="false" customHeight="false" outlineLevel="0" collapsed="false">
      <c r="A3354" s="28" t="n">
        <v>369</v>
      </c>
      <c r="B3354" s="29" t="n">
        <v>45961</v>
      </c>
      <c r="C3354" s="28" t="n">
        <v>93915.11</v>
      </c>
      <c r="D3354" s="28" t="n">
        <v>0</v>
      </c>
      <c r="E3354" s="28" t="n">
        <v>0</v>
      </c>
      <c r="F3354" s="28" t="s">
        <v>345</v>
      </c>
      <c r="G3354" s="28" t="n">
        <v>0</v>
      </c>
      <c r="H3354" s="28" t="n">
        <v>0</v>
      </c>
      <c r="I3354" s="28" t="n">
        <v>0</v>
      </c>
      <c r="J3354" s="28" t="n">
        <v>166</v>
      </c>
      <c r="K3354" s="28" t="n">
        <v>13</v>
      </c>
      <c r="L3354" s="28" t="n">
        <v>1</v>
      </c>
      <c r="M3354" s="28" t="s">
        <v>145</v>
      </c>
      <c r="N3354" s="28" t="s">
        <v>139</v>
      </c>
      <c r="O3354" s="29" t="n">
        <v>44934</v>
      </c>
      <c r="P3354" s="28" t="n">
        <f aca="false">ROUNDDOWN(($B3354-$O3354)/30,0)</f>
        <v>34</v>
      </c>
      <c r="Q3354" s="28" t="str">
        <f aca="false">TEXT($B3354,"yyyy-mm")</f>
        <v>2025-10</v>
      </c>
      <c r="R3354" s="28" t="n">
        <f aca="false">IF(AND($O3354&gt;=DATE(2025,1,1),$O3354&lt;=DATE(2025,4,30)),1,0)</f>
        <v>0</v>
      </c>
    </row>
    <row r="3355" customFormat="false" ht="15" hidden="false" customHeight="false" outlineLevel="0" collapsed="false">
      <c r="A3355" s="28" t="n">
        <v>369</v>
      </c>
      <c r="B3355" s="29" t="n">
        <v>45991</v>
      </c>
      <c r="C3355" s="28" t="n">
        <v>90436.78</v>
      </c>
      <c r="D3355" s="28" t="n">
        <v>0</v>
      </c>
      <c r="E3355" s="28" t="n">
        <v>0</v>
      </c>
      <c r="F3355" s="28" t="s">
        <v>345</v>
      </c>
      <c r="G3355" s="28" t="n">
        <v>0</v>
      </c>
      <c r="H3355" s="28" t="n">
        <v>0</v>
      </c>
      <c r="I3355" s="28" t="n">
        <v>0</v>
      </c>
      <c r="J3355" s="28" t="n">
        <v>166</v>
      </c>
      <c r="K3355" s="28" t="n">
        <v>13</v>
      </c>
      <c r="L3355" s="28" t="n">
        <v>1</v>
      </c>
      <c r="M3355" s="28" t="s">
        <v>145</v>
      </c>
      <c r="N3355" s="28" t="s">
        <v>139</v>
      </c>
      <c r="O3355" s="29" t="n">
        <v>44934</v>
      </c>
      <c r="P3355" s="28" t="n">
        <f aca="false">ROUNDDOWN(($B3355-$O3355)/30,0)</f>
        <v>35</v>
      </c>
      <c r="Q3355" s="28" t="str">
        <f aca="false">TEXT($B3355,"yyyy-mm")</f>
        <v>2025-11</v>
      </c>
      <c r="R3355" s="28" t="n">
        <f aca="false">IF(AND($O3355&gt;=DATE(2025,1,1),$O3355&lt;=DATE(2025,4,30)),1,0)</f>
        <v>0</v>
      </c>
    </row>
    <row r="3356" customFormat="false" ht="15" hidden="false" customHeight="false" outlineLevel="0" collapsed="false">
      <c r="A3356" s="28" t="n">
        <v>369</v>
      </c>
      <c r="B3356" s="29" t="n">
        <v>46022</v>
      </c>
      <c r="C3356" s="28" t="n">
        <v>86958.45</v>
      </c>
      <c r="D3356" s="28" t="n">
        <v>0</v>
      </c>
      <c r="E3356" s="28" t="n">
        <v>0</v>
      </c>
      <c r="F3356" s="28" t="s">
        <v>345</v>
      </c>
      <c r="G3356" s="28" t="n">
        <v>0</v>
      </c>
      <c r="H3356" s="28" t="n">
        <v>0</v>
      </c>
      <c r="I3356" s="28" t="n">
        <v>0</v>
      </c>
      <c r="J3356" s="28" t="n">
        <v>166</v>
      </c>
      <c r="K3356" s="28" t="n">
        <v>13</v>
      </c>
      <c r="L3356" s="28" t="n">
        <v>1</v>
      </c>
      <c r="M3356" s="28" t="s">
        <v>145</v>
      </c>
      <c r="N3356" s="28" t="s">
        <v>139</v>
      </c>
      <c r="O3356" s="29" t="n">
        <v>44934</v>
      </c>
      <c r="P3356" s="28" t="n">
        <f aca="false">ROUNDDOWN(($B3356-$O3356)/30,0)</f>
        <v>36</v>
      </c>
      <c r="Q3356" s="28" t="str">
        <f aca="false">TEXT($B3356,"yyyy-mm")</f>
        <v>2025-12</v>
      </c>
      <c r="R3356" s="28" t="n">
        <f aca="false">IF(AND($O3356&gt;=DATE(2025,1,1),$O3356&lt;=DATE(2025,4,30)),1,0)</f>
        <v>0</v>
      </c>
    </row>
    <row r="3357" customFormat="false" ht="15" hidden="false" customHeight="false" outlineLevel="0" collapsed="false">
      <c r="A3357" s="28" t="n">
        <v>369</v>
      </c>
      <c r="B3357" s="29" t="n">
        <v>46053</v>
      </c>
      <c r="C3357" s="28" t="n">
        <v>83480.12</v>
      </c>
      <c r="D3357" s="28" t="n">
        <v>0</v>
      </c>
      <c r="E3357" s="28" t="n">
        <v>0</v>
      </c>
      <c r="F3357" s="28" t="s">
        <v>345</v>
      </c>
      <c r="G3357" s="28" t="n">
        <v>0</v>
      </c>
      <c r="H3357" s="28" t="n">
        <v>0</v>
      </c>
      <c r="I3357" s="28" t="n">
        <v>0</v>
      </c>
      <c r="J3357" s="28" t="n">
        <v>166</v>
      </c>
      <c r="K3357" s="28" t="n">
        <v>13</v>
      </c>
      <c r="L3357" s="28" t="n">
        <v>1</v>
      </c>
      <c r="M3357" s="28" t="s">
        <v>145</v>
      </c>
      <c r="N3357" s="28" t="s">
        <v>139</v>
      </c>
      <c r="O3357" s="29" t="n">
        <v>44934</v>
      </c>
      <c r="P3357" s="28" t="n">
        <f aca="false">ROUNDDOWN(($B3357-$O3357)/30,0)</f>
        <v>37</v>
      </c>
      <c r="Q3357" s="28" t="str">
        <f aca="false">TEXT($B3357,"yyyy-mm")</f>
        <v>2026-01</v>
      </c>
      <c r="R3357" s="28" t="n">
        <f aca="false">IF(AND($O3357&gt;=DATE(2025,1,1),$O3357&lt;=DATE(2025,4,30)),1,0)</f>
        <v>0</v>
      </c>
    </row>
    <row r="3358" customFormat="false" ht="15" hidden="false" customHeight="false" outlineLevel="0" collapsed="false">
      <c r="A3358" s="28" t="n">
        <v>369</v>
      </c>
      <c r="B3358" s="29" t="n">
        <v>46081</v>
      </c>
      <c r="C3358" s="28" t="n">
        <v>80001.79</v>
      </c>
      <c r="D3358" s="28" t="n">
        <v>0</v>
      </c>
      <c r="E3358" s="28" t="n">
        <v>0</v>
      </c>
      <c r="F3358" s="28" t="s">
        <v>345</v>
      </c>
      <c r="G3358" s="28" t="n">
        <v>0</v>
      </c>
      <c r="H3358" s="28" t="n">
        <v>0</v>
      </c>
      <c r="I3358" s="28" t="n">
        <v>0</v>
      </c>
      <c r="J3358" s="28" t="n">
        <v>166</v>
      </c>
      <c r="K3358" s="28" t="n">
        <v>13</v>
      </c>
      <c r="L3358" s="28" t="n">
        <v>1</v>
      </c>
      <c r="M3358" s="28" t="s">
        <v>145</v>
      </c>
      <c r="N3358" s="28" t="s">
        <v>139</v>
      </c>
      <c r="O3358" s="29" t="n">
        <v>44934</v>
      </c>
      <c r="P3358" s="28" t="n">
        <f aca="false">ROUNDDOWN(($B3358-$O3358)/30,0)</f>
        <v>38</v>
      </c>
      <c r="Q3358" s="28" t="str">
        <f aca="false">TEXT($B3358,"yyyy-mm")</f>
        <v>2026-02</v>
      </c>
      <c r="R3358" s="28" t="n">
        <f aca="false">IF(AND($O3358&gt;=DATE(2025,1,1),$O3358&lt;=DATE(2025,4,30)),1,0)</f>
        <v>0</v>
      </c>
    </row>
    <row r="3359" customFormat="false" ht="15" hidden="false" customHeight="false" outlineLevel="0" collapsed="false">
      <c r="A3359" s="28" t="n">
        <v>369</v>
      </c>
      <c r="B3359" s="29" t="n">
        <v>46112</v>
      </c>
      <c r="C3359" s="28" t="n">
        <v>76523.46</v>
      </c>
      <c r="D3359" s="28" t="n">
        <v>0</v>
      </c>
      <c r="E3359" s="28" t="n">
        <v>0</v>
      </c>
      <c r="F3359" s="28" t="s">
        <v>345</v>
      </c>
      <c r="G3359" s="28" t="n">
        <v>0</v>
      </c>
      <c r="H3359" s="28" t="n">
        <v>0</v>
      </c>
      <c r="I3359" s="28" t="n">
        <v>0</v>
      </c>
      <c r="J3359" s="28" t="n">
        <v>166</v>
      </c>
      <c r="K3359" s="28" t="n">
        <v>13</v>
      </c>
      <c r="L3359" s="28" t="n">
        <v>1</v>
      </c>
      <c r="M3359" s="28" t="s">
        <v>145</v>
      </c>
      <c r="N3359" s="28" t="s">
        <v>139</v>
      </c>
      <c r="O3359" s="29" t="n">
        <v>44934</v>
      </c>
      <c r="P3359" s="28" t="n">
        <f aca="false">ROUNDDOWN(($B3359-$O3359)/30,0)</f>
        <v>39</v>
      </c>
      <c r="Q3359" s="28" t="str">
        <f aca="false">TEXT($B3359,"yyyy-mm")</f>
        <v>2026-03</v>
      </c>
      <c r="R3359" s="28" t="n">
        <f aca="false">IF(AND($O3359&gt;=DATE(2025,1,1),$O3359&lt;=DATE(2025,4,30)),1,0)</f>
        <v>0</v>
      </c>
    </row>
    <row r="3360" customFormat="false" ht="15" hidden="false" customHeight="false" outlineLevel="0" collapsed="false">
      <c r="A3360" s="28" t="n">
        <v>369</v>
      </c>
      <c r="B3360" s="29" t="n">
        <v>46142</v>
      </c>
      <c r="C3360" s="28" t="n">
        <v>73045.13</v>
      </c>
      <c r="D3360" s="28" t="n">
        <v>0</v>
      </c>
      <c r="E3360" s="28" t="n">
        <v>0</v>
      </c>
      <c r="F3360" s="28" t="s">
        <v>345</v>
      </c>
      <c r="G3360" s="28" t="n">
        <v>0</v>
      </c>
      <c r="H3360" s="28" t="n">
        <v>0</v>
      </c>
      <c r="I3360" s="28" t="n">
        <v>0</v>
      </c>
      <c r="J3360" s="28" t="n">
        <v>166</v>
      </c>
      <c r="K3360" s="28" t="n">
        <v>13</v>
      </c>
      <c r="L3360" s="28" t="n">
        <v>1</v>
      </c>
      <c r="M3360" s="28" t="s">
        <v>145</v>
      </c>
      <c r="N3360" s="28" t="s">
        <v>139</v>
      </c>
      <c r="O3360" s="29" t="n">
        <v>44934</v>
      </c>
      <c r="P3360" s="28" t="n">
        <f aca="false">ROUNDDOWN(($B3360-$O3360)/30,0)</f>
        <v>40</v>
      </c>
      <c r="Q3360" s="28" t="str">
        <f aca="false">TEXT($B3360,"yyyy-mm")</f>
        <v>2026-04</v>
      </c>
      <c r="R3360" s="28" t="n">
        <f aca="false">IF(AND($O3360&gt;=DATE(2025,1,1),$O3360&lt;=DATE(2025,4,30)),1,0)</f>
        <v>0</v>
      </c>
    </row>
    <row r="3361" customFormat="false" ht="15" hidden="false" customHeight="false" outlineLevel="0" collapsed="false">
      <c r="A3361" s="28" t="n">
        <v>369</v>
      </c>
      <c r="B3361" s="29" t="n">
        <v>46173</v>
      </c>
      <c r="C3361" s="28" t="n">
        <v>69566.8</v>
      </c>
      <c r="D3361" s="28" t="n">
        <v>0</v>
      </c>
      <c r="E3361" s="28" t="n">
        <v>0</v>
      </c>
      <c r="F3361" s="28" t="s">
        <v>345</v>
      </c>
      <c r="G3361" s="28" t="n">
        <v>0</v>
      </c>
      <c r="H3361" s="28" t="n">
        <v>0</v>
      </c>
      <c r="I3361" s="28" t="n">
        <v>0</v>
      </c>
      <c r="J3361" s="28" t="n">
        <v>166</v>
      </c>
      <c r="K3361" s="28" t="n">
        <v>13</v>
      </c>
      <c r="L3361" s="28" t="n">
        <v>1</v>
      </c>
      <c r="M3361" s="28" t="s">
        <v>145</v>
      </c>
      <c r="N3361" s="28" t="s">
        <v>139</v>
      </c>
      <c r="O3361" s="29" t="n">
        <v>44934</v>
      </c>
      <c r="P3361" s="28" t="n">
        <f aca="false">ROUNDDOWN(($B3361-$O3361)/30,0)</f>
        <v>41</v>
      </c>
      <c r="Q3361" s="28" t="str">
        <f aca="false">TEXT($B3361,"yyyy-mm")</f>
        <v>2026-05</v>
      </c>
      <c r="R3361" s="28" t="n">
        <f aca="false">IF(AND($O3361&gt;=DATE(2025,1,1),$O3361&lt;=DATE(2025,4,30)),1,0)</f>
        <v>0</v>
      </c>
    </row>
    <row r="3362" customFormat="false" ht="15" hidden="false" customHeight="false" outlineLevel="0" collapsed="false">
      <c r="A3362" s="28" t="n">
        <v>369</v>
      </c>
      <c r="B3362" s="29" t="n">
        <v>46203</v>
      </c>
      <c r="C3362" s="28" t="n">
        <v>66088.47</v>
      </c>
      <c r="D3362" s="28" t="n">
        <v>0</v>
      </c>
      <c r="E3362" s="28" t="n">
        <v>0</v>
      </c>
      <c r="F3362" s="28" t="s">
        <v>345</v>
      </c>
      <c r="G3362" s="28" t="n">
        <v>0</v>
      </c>
      <c r="H3362" s="28" t="n">
        <v>0</v>
      </c>
      <c r="I3362" s="28" t="n">
        <v>0</v>
      </c>
      <c r="J3362" s="28" t="n">
        <v>166</v>
      </c>
      <c r="K3362" s="28" t="n">
        <v>13</v>
      </c>
      <c r="L3362" s="28" t="n">
        <v>1</v>
      </c>
      <c r="M3362" s="28" t="s">
        <v>145</v>
      </c>
      <c r="N3362" s="28" t="s">
        <v>139</v>
      </c>
      <c r="O3362" s="29" t="n">
        <v>44934</v>
      </c>
      <c r="P3362" s="28" t="n">
        <f aca="false">ROUNDDOWN(($B3362-$O3362)/30,0)</f>
        <v>42</v>
      </c>
      <c r="Q3362" s="28" t="str">
        <f aca="false">TEXT($B3362,"yyyy-mm")</f>
        <v>2026-06</v>
      </c>
      <c r="R3362" s="28" t="n">
        <f aca="false">IF(AND($O3362&gt;=DATE(2025,1,1),$O3362&lt;=DATE(2025,4,30)),1,0)</f>
        <v>0</v>
      </c>
    </row>
    <row r="3363" customFormat="false" ht="15" hidden="false" customHeight="false" outlineLevel="0" collapsed="false">
      <c r="A3363" s="28" t="n">
        <v>369</v>
      </c>
      <c r="B3363" s="29" t="n">
        <v>46234</v>
      </c>
      <c r="C3363" s="28" t="n">
        <v>62610.14</v>
      </c>
      <c r="D3363" s="28" t="n">
        <v>0</v>
      </c>
      <c r="E3363" s="28" t="n">
        <v>0</v>
      </c>
      <c r="F3363" s="28" t="s">
        <v>345</v>
      </c>
      <c r="G3363" s="28" t="n">
        <v>0</v>
      </c>
      <c r="H3363" s="28" t="n">
        <v>0</v>
      </c>
      <c r="I3363" s="28" t="n">
        <v>0</v>
      </c>
      <c r="J3363" s="28" t="n">
        <v>166</v>
      </c>
      <c r="K3363" s="28" t="n">
        <v>13</v>
      </c>
      <c r="L3363" s="28" t="n">
        <v>1</v>
      </c>
      <c r="M3363" s="28" t="s">
        <v>145</v>
      </c>
      <c r="N3363" s="28" t="s">
        <v>139</v>
      </c>
      <c r="O3363" s="29" t="n">
        <v>44934</v>
      </c>
      <c r="P3363" s="28" t="n">
        <f aca="false">ROUNDDOWN(($B3363-$O3363)/30,0)</f>
        <v>43</v>
      </c>
      <c r="Q3363" s="28" t="str">
        <f aca="false">TEXT($B3363,"yyyy-mm")</f>
        <v>2026-07</v>
      </c>
      <c r="R3363" s="28" t="n">
        <f aca="false">IF(AND($O3363&gt;=DATE(2025,1,1),$O3363&lt;=DATE(2025,4,30)),1,0)</f>
        <v>0</v>
      </c>
    </row>
    <row r="3364" customFormat="false" ht="15" hidden="false" customHeight="false" outlineLevel="0" collapsed="false">
      <c r="A3364" s="28" t="n">
        <v>369</v>
      </c>
      <c r="B3364" s="29" t="n">
        <v>46265</v>
      </c>
      <c r="C3364" s="28" t="n">
        <v>59131.81</v>
      </c>
      <c r="D3364" s="28" t="n">
        <v>0</v>
      </c>
      <c r="E3364" s="28" t="n">
        <v>0</v>
      </c>
      <c r="F3364" s="28" t="s">
        <v>345</v>
      </c>
      <c r="G3364" s="28" t="n">
        <v>0</v>
      </c>
      <c r="H3364" s="28" t="n">
        <v>0</v>
      </c>
      <c r="I3364" s="28" t="n">
        <v>0</v>
      </c>
      <c r="J3364" s="28" t="n">
        <v>166</v>
      </c>
      <c r="K3364" s="28" t="n">
        <v>13</v>
      </c>
      <c r="L3364" s="28" t="n">
        <v>1</v>
      </c>
      <c r="M3364" s="28" t="s">
        <v>145</v>
      </c>
      <c r="N3364" s="28" t="s">
        <v>139</v>
      </c>
      <c r="O3364" s="29" t="n">
        <v>44934</v>
      </c>
      <c r="P3364" s="28" t="n">
        <f aca="false">ROUNDDOWN(($B3364-$O3364)/30,0)</f>
        <v>44</v>
      </c>
      <c r="Q3364" s="28" t="str">
        <f aca="false">TEXT($B3364,"yyyy-mm")</f>
        <v>2026-08</v>
      </c>
      <c r="R3364" s="28" t="n">
        <f aca="false">IF(AND($O3364&gt;=DATE(2025,1,1),$O3364&lt;=DATE(2025,4,30)),1,0)</f>
        <v>0</v>
      </c>
    </row>
    <row r="3365" customFormat="false" ht="15" hidden="false" customHeight="false" outlineLevel="0" collapsed="false">
      <c r="A3365" s="28" t="n">
        <v>370</v>
      </c>
      <c r="B3365" s="29" t="n">
        <v>45504</v>
      </c>
      <c r="C3365" s="28" t="n">
        <v>19000</v>
      </c>
      <c r="D3365" s="28" t="n">
        <v>0</v>
      </c>
      <c r="E3365" s="28" t="n">
        <v>0</v>
      </c>
      <c r="F3365" s="28" t="s">
        <v>345</v>
      </c>
      <c r="G3365" s="28" t="n">
        <v>0</v>
      </c>
      <c r="H3365" s="28" t="n">
        <v>0</v>
      </c>
      <c r="I3365" s="28" t="n">
        <v>0</v>
      </c>
      <c r="J3365" s="28" t="n">
        <v>298</v>
      </c>
      <c r="K3365" s="28" t="n">
        <v>1</v>
      </c>
      <c r="L3365" s="28" t="n">
        <v>3</v>
      </c>
      <c r="M3365" s="28" t="s">
        <v>146</v>
      </c>
      <c r="N3365" s="28" t="s">
        <v>141</v>
      </c>
      <c r="O3365" s="29" t="n">
        <v>45496</v>
      </c>
      <c r="P3365" s="28" t="n">
        <f aca="false">ROUNDDOWN(($B3365-$O3365)/30,0)</f>
        <v>0</v>
      </c>
      <c r="Q3365" s="28" t="str">
        <f aca="false">TEXT($B3365,"yyyy-mm")</f>
        <v>2024-07</v>
      </c>
      <c r="R3365" s="28" t="n">
        <f aca="false">IF(AND($O3365&gt;=DATE(2025,1,1),$O3365&lt;=DATE(2025,4,30)),1,0)</f>
        <v>0</v>
      </c>
    </row>
    <row r="3366" customFormat="false" ht="15" hidden="false" customHeight="false" outlineLevel="0" collapsed="false">
      <c r="A3366" s="28" t="n">
        <v>370</v>
      </c>
      <c r="B3366" s="29" t="n">
        <v>45535</v>
      </c>
      <c r="C3366" s="28" t="n">
        <v>0</v>
      </c>
      <c r="D3366" s="28" t="n">
        <v>0</v>
      </c>
      <c r="E3366" s="28" t="n">
        <v>0</v>
      </c>
      <c r="F3366" s="28" t="s">
        <v>345</v>
      </c>
      <c r="G3366" s="28" t="n">
        <v>0</v>
      </c>
      <c r="H3366" s="28" t="n">
        <v>0</v>
      </c>
      <c r="I3366" s="28" t="n">
        <v>0</v>
      </c>
      <c r="J3366" s="28" t="n">
        <v>298</v>
      </c>
      <c r="K3366" s="28" t="n">
        <v>1</v>
      </c>
      <c r="L3366" s="28" t="n">
        <v>3</v>
      </c>
      <c r="M3366" s="28" t="s">
        <v>146</v>
      </c>
      <c r="N3366" s="28" t="s">
        <v>141</v>
      </c>
      <c r="O3366" s="29" t="n">
        <v>45496</v>
      </c>
      <c r="P3366" s="28" t="n">
        <f aca="false">ROUNDDOWN(($B3366-$O3366)/30,0)</f>
        <v>1</v>
      </c>
      <c r="Q3366" s="28" t="str">
        <f aca="false">TEXT($B3366,"yyyy-mm")</f>
        <v>2024-08</v>
      </c>
      <c r="R3366" s="28" t="n">
        <f aca="false">IF(AND($O3366&gt;=DATE(2025,1,1),$O3366&lt;=DATE(2025,4,30)),1,0)</f>
        <v>0</v>
      </c>
    </row>
    <row r="3367" customFormat="false" ht="15" hidden="false" customHeight="false" outlineLevel="0" collapsed="false">
      <c r="A3367" s="28" t="n">
        <v>371</v>
      </c>
      <c r="B3367" s="29" t="n">
        <v>46234</v>
      </c>
      <c r="C3367" s="28" t="n">
        <v>7000</v>
      </c>
      <c r="D3367" s="28" t="n">
        <v>0</v>
      </c>
      <c r="E3367" s="28" t="n">
        <v>0</v>
      </c>
      <c r="F3367" s="28" t="s">
        <v>345</v>
      </c>
      <c r="G3367" s="28" t="n">
        <v>0</v>
      </c>
      <c r="H3367" s="28" t="n">
        <v>0</v>
      </c>
      <c r="I3367" s="28" t="n">
        <v>0</v>
      </c>
      <c r="J3367" s="28" t="n">
        <v>7</v>
      </c>
      <c r="K3367" s="28" t="n">
        <v>8</v>
      </c>
      <c r="L3367" s="28" t="n">
        <v>3</v>
      </c>
      <c r="M3367" s="28" t="s">
        <v>146</v>
      </c>
      <c r="N3367" s="28" t="s">
        <v>138</v>
      </c>
      <c r="O3367" s="29" t="n">
        <v>46228</v>
      </c>
      <c r="P3367" s="28" t="n">
        <f aca="false">ROUNDDOWN(($B3367-$O3367)/30,0)</f>
        <v>0</v>
      </c>
      <c r="Q3367" s="28" t="str">
        <f aca="false">TEXT($B3367,"yyyy-mm")</f>
        <v>2026-07</v>
      </c>
      <c r="R3367" s="28" t="n">
        <f aca="false">IF(AND($O3367&gt;=DATE(2025,1,1),$O3367&lt;=DATE(2025,4,30)),1,0)</f>
        <v>0</v>
      </c>
    </row>
    <row r="3368" customFormat="false" ht="15" hidden="false" customHeight="false" outlineLevel="0" collapsed="false">
      <c r="A3368" s="28" t="n">
        <v>371</v>
      </c>
      <c r="B3368" s="29" t="n">
        <v>46265</v>
      </c>
      <c r="C3368" s="28" t="n">
        <v>5833.33</v>
      </c>
      <c r="D3368" s="28" t="n">
        <v>0</v>
      </c>
      <c r="E3368" s="28" t="n">
        <v>0</v>
      </c>
      <c r="F3368" s="28" t="s">
        <v>345</v>
      </c>
      <c r="G3368" s="28" t="n">
        <v>0</v>
      </c>
      <c r="H3368" s="28" t="n">
        <v>0</v>
      </c>
      <c r="I3368" s="28" t="n">
        <v>0</v>
      </c>
      <c r="J3368" s="28" t="n">
        <v>7</v>
      </c>
      <c r="K3368" s="28" t="n">
        <v>8</v>
      </c>
      <c r="L3368" s="28" t="n">
        <v>3</v>
      </c>
      <c r="M3368" s="28" t="s">
        <v>146</v>
      </c>
      <c r="N3368" s="28" t="s">
        <v>138</v>
      </c>
      <c r="O3368" s="29" t="n">
        <v>46228</v>
      </c>
      <c r="P3368" s="28" t="n">
        <f aca="false">ROUNDDOWN(($B3368-$O3368)/30,0)</f>
        <v>1</v>
      </c>
      <c r="Q3368" s="28" t="str">
        <f aca="false">TEXT($B3368,"yyyy-mm")</f>
        <v>2026-08</v>
      </c>
      <c r="R3368" s="28" t="n">
        <f aca="false">IF(AND($O3368&gt;=DATE(2025,1,1),$O3368&lt;=DATE(2025,4,30)),1,0)</f>
        <v>0</v>
      </c>
    </row>
    <row r="3369" customFormat="false" ht="15" hidden="false" customHeight="false" outlineLevel="0" collapsed="false">
      <c r="A3369" s="28" t="n">
        <v>372</v>
      </c>
      <c r="B3369" s="29" t="n">
        <v>45657</v>
      </c>
      <c r="C3369" s="28" t="n">
        <v>14100</v>
      </c>
      <c r="D3369" s="28" t="n">
        <v>0</v>
      </c>
      <c r="E3369" s="28" t="n">
        <v>0</v>
      </c>
      <c r="F3369" s="28" t="s">
        <v>345</v>
      </c>
      <c r="G3369" s="28" t="n">
        <v>0</v>
      </c>
      <c r="H3369" s="28" t="n">
        <v>0</v>
      </c>
      <c r="I3369" s="28" t="n">
        <v>0</v>
      </c>
      <c r="J3369" s="28" t="n">
        <v>271</v>
      </c>
      <c r="K3369" s="28" t="n">
        <v>8</v>
      </c>
      <c r="L3369" s="28" t="n">
        <v>3</v>
      </c>
      <c r="M3369" s="28" t="s">
        <v>145</v>
      </c>
      <c r="N3369" s="28" t="s">
        <v>140</v>
      </c>
      <c r="O3369" s="29" t="n">
        <v>45645</v>
      </c>
      <c r="P3369" s="28" t="n">
        <f aca="false">ROUNDDOWN(($B3369-$O3369)/30,0)</f>
        <v>0</v>
      </c>
      <c r="Q3369" s="28" t="str">
        <f aca="false">TEXT($B3369,"yyyy-mm")</f>
        <v>2024-12</v>
      </c>
      <c r="R3369" s="28" t="n">
        <f aca="false">IF(AND($O3369&gt;=DATE(2025,1,1),$O3369&lt;=DATE(2025,4,30)),1,0)</f>
        <v>0</v>
      </c>
    </row>
    <row r="3370" customFormat="false" ht="15" hidden="false" customHeight="false" outlineLevel="0" collapsed="false">
      <c r="A3370" s="28" t="n">
        <v>372</v>
      </c>
      <c r="B3370" s="29" t="n">
        <v>45688</v>
      </c>
      <c r="C3370" s="28" t="n">
        <v>11750</v>
      </c>
      <c r="D3370" s="28" t="n">
        <v>0</v>
      </c>
      <c r="E3370" s="28" t="n">
        <v>0</v>
      </c>
      <c r="F3370" s="28" t="s">
        <v>345</v>
      </c>
      <c r="G3370" s="28" t="n">
        <v>0</v>
      </c>
      <c r="H3370" s="28" t="n">
        <v>0</v>
      </c>
      <c r="I3370" s="28" t="n">
        <v>0</v>
      </c>
      <c r="J3370" s="28" t="n">
        <v>271</v>
      </c>
      <c r="K3370" s="28" t="n">
        <v>8</v>
      </c>
      <c r="L3370" s="28" t="n">
        <v>3</v>
      </c>
      <c r="M3370" s="28" t="s">
        <v>145</v>
      </c>
      <c r="N3370" s="28" t="s">
        <v>140</v>
      </c>
      <c r="O3370" s="29" t="n">
        <v>45645</v>
      </c>
      <c r="P3370" s="28" t="n">
        <f aca="false">ROUNDDOWN(($B3370-$O3370)/30,0)</f>
        <v>1</v>
      </c>
      <c r="Q3370" s="28" t="str">
        <f aca="false">TEXT($B3370,"yyyy-mm")</f>
        <v>2025-01</v>
      </c>
      <c r="R3370" s="28" t="n">
        <f aca="false">IF(AND($O3370&gt;=DATE(2025,1,1),$O3370&lt;=DATE(2025,4,30)),1,0)</f>
        <v>0</v>
      </c>
    </row>
    <row r="3371" customFormat="false" ht="15" hidden="false" customHeight="false" outlineLevel="0" collapsed="false">
      <c r="A3371" s="28" t="n">
        <v>372</v>
      </c>
      <c r="B3371" s="29" t="n">
        <v>45716</v>
      </c>
      <c r="C3371" s="28" t="n">
        <v>9400</v>
      </c>
      <c r="D3371" s="28" t="n">
        <v>0</v>
      </c>
      <c r="E3371" s="28" t="n">
        <v>0</v>
      </c>
      <c r="F3371" s="28" t="s">
        <v>345</v>
      </c>
      <c r="G3371" s="28" t="n">
        <v>0</v>
      </c>
      <c r="H3371" s="28" t="n">
        <v>0</v>
      </c>
      <c r="I3371" s="28" t="n">
        <v>0</v>
      </c>
      <c r="J3371" s="28" t="n">
        <v>271</v>
      </c>
      <c r="K3371" s="28" t="n">
        <v>8</v>
      </c>
      <c r="L3371" s="28" t="n">
        <v>3</v>
      </c>
      <c r="M3371" s="28" t="s">
        <v>145</v>
      </c>
      <c r="N3371" s="28" t="s">
        <v>140</v>
      </c>
      <c r="O3371" s="29" t="n">
        <v>45645</v>
      </c>
      <c r="P3371" s="28" t="n">
        <f aca="false">ROUNDDOWN(($B3371-$O3371)/30,0)</f>
        <v>2</v>
      </c>
      <c r="Q3371" s="28" t="str">
        <f aca="false">TEXT($B3371,"yyyy-mm")</f>
        <v>2025-02</v>
      </c>
      <c r="R3371" s="28" t="n">
        <f aca="false">IF(AND($O3371&gt;=DATE(2025,1,1),$O3371&lt;=DATE(2025,4,30)),1,0)</f>
        <v>0</v>
      </c>
    </row>
    <row r="3372" customFormat="false" ht="15" hidden="false" customHeight="false" outlineLevel="0" collapsed="false">
      <c r="A3372" s="28" t="n">
        <v>372</v>
      </c>
      <c r="B3372" s="29" t="n">
        <v>45747</v>
      </c>
      <c r="C3372" s="28" t="n">
        <v>7050</v>
      </c>
      <c r="D3372" s="28" t="n">
        <v>0</v>
      </c>
      <c r="E3372" s="28" t="n">
        <v>0</v>
      </c>
      <c r="F3372" s="28" t="s">
        <v>345</v>
      </c>
      <c r="G3372" s="28" t="n">
        <v>0</v>
      </c>
      <c r="H3372" s="28" t="n">
        <v>0</v>
      </c>
      <c r="I3372" s="28" t="n">
        <v>0</v>
      </c>
      <c r="J3372" s="28" t="n">
        <v>271</v>
      </c>
      <c r="K3372" s="28" t="n">
        <v>8</v>
      </c>
      <c r="L3372" s="28" t="n">
        <v>3</v>
      </c>
      <c r="M3372" s="28" t="s">
        <v>145</v>
      </c>
      <c r="N3372" s="28" t="s">
        <v>140</v>
      </c>
      <c r="O3372" s="29" t="n">
        <v>45645</v>
      </c>
      <c r="P3372" s="28" t="n">
        <f aca="false">ROUNDDOWN(($B3372-$O3372)/30,0)</f>
        <v>3</v>
      </c>
      <c r="Q3372" s="28" t="str">
        <f aca="false">TEXT($B3372,"yyyy-mm")</f>
        <v>2025-03</v>
      </c>
      <c r="R3372" s="28" t="n">
        <f aca="false">IF(AND($O3372&gt;=DATE(2025,1,1),$O3372&lt;=DATE(2025,4,30)),1,0)</f>
        <v>0</v>
      </c>
    </row>
    <row r="3373" customFormat="false" ht="15" hidden="false" customHeight="false" outlineLevel="0" collapsed="false">
      <c r="A3373" s="28" t="n">
        <v>372</v>
      </c>
      <c r="B3373" s="29" t="n">
        <v>45777</v>
      </c>
      <c r="C3373" s="28" t="n">
        <v>4700</v>
      </c>
      <c r="D3373" s="28" t="n">
        <v>0</v>
      </c>
      <c r="E3373" s="28" t="n">
        <v>0</v>
      </c>
      <c r="F3373" s="28" t="s">
        <v>345</v>
      </c>
      <c r="G3373" s="28" t="n">
        <v>0</v>
      </c>
      <c r="H3373" s="28" t="n">
        <v>0</v>
      </c>
      <c r="I3373" s="28" t="n">
        <v>0</v>
      </c>
      <c r="J3373" s="28" t="n">
        <v>271</v>
      </c>
      <c r="K3373" s="28" t="n">
        <v>8</v>
      </c>
      <c r="L3373" s="28" t="n">
        <v>3</v>
      </c>
      <c r="M3373" s="28" t="s">
        <v>145</v>
      </c>
      <c r="N3373" s="28" t="s">
        <v>140</v>
      </c>
      <c r="O3373" s="29" t="n">
        <v>45645</v>
      </c>
      <c r="P3373" s="28" t="n">
        <f aca="false">ROUNDDOWN(($B3373-$O3373)/30,0)</f>
        <v>4</v>
      </c>
      <c r="Q3373" s="28" t="str">
        <f aca="false">TEXT($B3373,"yyyy-mm")</f>
        <v>2025-04</v>
      </c>
      <c r="R3373" s="28" t="n">
        <f aca="false">IF(AND($O3373&gt;=DATE(2025,1,1),$O3373&lt;=DATE(2025,4,30)),1,0)</f>
        <v>0</v>
      </c>
    </row>
    <row r="3374" customFormat="false" ht="15" hidden="false" customHeight="false" outlineLevel="0" collapsed="false">
      <c r="A3374" s="28" t="n">
        <v>372</v>
      </c>
      <c r="B3374" s="29" t="n">
        <v>45808</v>
      </c>
      <c r="C3374" s="28" t="n">
        <v>2350</v>
      </c>
      <c r="D3374" s="28" t="n">
        <v>0</v>
      </c>
      <c r="E3374" s="28" t="n">
        <v>0</v>
      </c>
      <c r="F3374" s="28" t="s">
        <v>345</v>
      </c>
      <c r="G3374" s="28" t="n">
        <v>0</v>
      </c>
      <c r="H3374" s="28" t="n">
        <v>0</v>
      </c>
      <c r="I3374" s="28" t="n">
        <v>0</v>
      </c>
      <c r="J3374" s="28" t="n">
        <v>271</v>
      </c>
      <c r="K3374" s="28" t="n">
        <v>8</v>
      </c>
      <c r="L3374" s="28" t="n">
        <v>3</v>
      </c>
      <c r="M3374" s="28" t="s">
        <v>145</v>
      </c>
      <c r="N3374" s="28" t="s">
        <v>140</v>
      </c>
      <c r="O3374" s="29" t="n">
        <v>45645</v>
      </c>
      <c r="P3374" s="28" t="n">
        <f aca="false">ROUNDDOWN(($B3374-$O3374)/30,0)</f>
        <v>5</v>
      </c>
      <c r="Q3374" s="28" t="str">
        <f aca="false">TEXT($B3374,"yyyy-mm")</f>
        <v>2025-05</v>
      </c>
      <c r="R3374" s="28" t="n">
        <f aca="false">IF(AND($O3374&gt;=DATE(2025,1,1),$O3374&lt;=DATE(2025,4,30)),1,0)</f>
        <v>0</v>
      </c>
    </row>
    <row r="3375" customFormat="false" ht="15" hidden="false" customHeight="false" outlineLevel="0" collapsed="false">
      <c r="A3375" s="28" t="n">
        <v>372</v>
      </c>
      <c r="B3375" s="29" t="n">
        <v>45838</v>
      </c>
      <c r="C3375" s="28" t="n">
        <v>0</v>
      </c>
      <c r="D3375" s="28" t="n">
        <v>0</v>
      </c>
      <c r="E3375" s="28" t="n">
        <v>0</v>
      </c>
      <c r="F3375" s="28" t="s">
        <v>345</v>
      </c>
      <c r="G3375" s="28" t="n">
        <v>0</v>
      </c>
      <c r="H3375" s="28" t="n">
        <v>0</v>
      </c>
      <c r="I3375" s="28" t="n">
        <v>0</v>
      </c>
      <c r="J3375" s="28" t="n">
        <v>271</v>
      </c>
      <c r="K3375" s="28" t="n">
        <v>8</v>
      </c>
      <c r="L3375" s="28" t="n">
        <v>3</v>
      </c>
      <c r="M3375" s="28" t="s">
        <v>145</v>
      </c>
      <c r="N3375" s="28" t="s">
        <v>140</v>
      </c>
      <c r="O3375" s="29" t="n">
        <v>45645</v>
      </c>
      <c r="P3375" s="28" t="n">
        <f aca="false">ROUNDDOWN(($B3375-$O3375)/30,0)</f>
        <v>6</v>
      </c>
      <c r="Q3375" s="28" t="str">
        <f aca="false">TEXT($B3375,"yyyy-mm")</f>
        <v>2025-06</v>
      </c>
      <c r="R3375" s="28" t="n">
        <f aca="false">IF(AND($O3375&gt;=DATE(2025,1,1),$O3375&lt;=DATE(2025,4,30)),1,0)</f>
        <v>0</v>
      </c>
    </row>
    <row r="3376" customFormat="false" ht="15" hidden="false" customHeight="false" outlineLevel="0" collapsed="false">
      <c r="A3376" s="28" t="n">
        <v>373</v>
      </c>
      <c r="B3376" s="29" t="n">
        <v>45688</v>
      </c>
      <c r="C3376" s="28" t="n">
        <v>57200</v>
      </c>
      <c r="D3376" s="28" t="n">
        <v>0</v>
      </c>
      <c r="E3376" s="28" t="n">
        <v>0</v>
      </c>
      <c r="F3376" s="28" t="s">
        <v>345</v>
      </c>
      <c r="G3376" s="28" t="n">
        <v>0</v>
      </c>
      <c r="H3376" s="28" t="n">
        <v>0</v>
      </c>
      <c r="I3376" s="28" t="n">
        <v>0</v>
      </c>
      <c r="J3376" s="28" t="n">
        <v>6</v>
      </c>
      <c r="K3376" s="28" t="n">
        <v>5</v>
      </c>
      <c r="L3376" s="28" t="n">
        <v>2</v>
      </c>
      <c r="M3376" s="28" t="s">
        <v>146</v>
      </c>
      <c r="N3376" s="28" t="s">
        <v>138</v>
      </c>
      <c r="O3376" s="29" t="n">
        <v>45688</v>
      </c>
      <c r="P3376" s="28" t="n">
        <f aca="false">ROUNDDOWN(($B3376-$O3376)/30,0)</f>
        <v>0</v>
      </c>
      <c r="Q3376" s="28" t="str">
        <f aca="false">TEXT($B3376,"yyyy-mm")</f>
        <v>2025-01</v>
      </c>
      <c r="R3376" s="28" t="n">
        <f aca="false">IF(AND($O3376&gt;=DATE(2025,1,1),$O3376&lt;=DATE(2025,4,30)),1,0)</f>
        <v>1</v>
      </c>
    </row>
    <row r="3377" customFormat="false" ht="15" hidden="false" customHeight="false" outlineLevel="0" collapsed="false">
      <c r="A3377" s="28" t="n">
        <v>373</v>
      </c>
      <c r="B3377" s="29" t="n">
        <v>45716</v>
      </c>
      <c r="C3377" s="28" t="n">
        <v>45760</v>
      </c>
      <c r="D3377" s="28" t="n">
        <v>0</v>
      </c>
      <c r="E3377" s="28" t="n">
        <v>0</v>
      </c>
      <c r="F3377" s="28" t="s">
        <v>345</v>
      </c>
      <c r="G3377" s="28" t="n">
        <v>0</v>
      </c>
      <c r="H3377" s="28" t="n">
        <v>0</v>
      </c>
      <c r="I3377" s="28" t="n">
        <v>0</v>
      </c>
      <c r="J3377" s="28" t="n">
        <v>6</v>
      </c>
      <c r="K3377" s="28" t="n">
        <v>5</v>
      </c>
      <c r="L3377" s="28" t="n">
        <v>2</v>
      </c>
      <c r="M3377" s="28" t="s">
        <v>146</v>
      </c>
      <c r="N3377" s="28" t="s">
        <v>138</v>
      </c>
      <c r="O3377" s="29" t="n">
        <v>45688</v>
      </c>
      <c r="P3377" s="28" t="n">
        <f aca="false">ROUNDDOWN(($B3377-$O3377)/30,0)</f>
        <v>0</v>
      </c>
      <c r="Q3377" s="28" t="str">
        <f aca="false">TEXT($B3377,"yyyy-mm")</f>
        <v>2025-02</v>
      </c>
      <c r="R3377" s="28" t="n">
        <f aca="false">IF(AND($O3377&gt;=DATE(2025,1,1),$O3377&lt;=DATE(2025,4,30)),1,0)</f>
        <v>1</v>
      </c>
    </row>
    <row r="3378" customFormat="false" ht="15" hidden="false" customHeight="false" outlineLevel="0" collapsed="false">
      <c r="A3378" s="28" t="n">
        <v>373</v>
      </c>
      <c r="B3378" s="29" t="n">
        <v>45747</v>
      </c>
      <c r="C3378" s="28" t="n">
        <v>34320</v>
      </c>
      <c r="D3378" s="28" t="n">
        <v>0</v>
      </c>
      <c r="E3378" s="28" t="n">
        <v>0</v>
      </c>
      <c r="F3378" s="28" t="s">
        <v>345</v>
      </c>
      <c r="G3378" s="28" t="n">
        <v>0</v>
      </c>
      <c r="H3378" s="28" t="n">
        <v>0</v>
      </c>
      <c r="I3378" s="28" t="n">
        <v>0</v>
      </c>
      <c r="J3378" s="28" t="n">
        <v>6</v>
      </c>
      <c r="K3378" s="28" t="n">
        <v>5</v>
      </c>
      <c r="L3378" s="28" t="n">
        <v>2</v>
      </c>
      <c r="M3378" s="28" t="s">
        <v>146</v>
      </c>
      <c r="N3378" s="28" t="s">
        <v>138</v>
      </c>
      <c r="O3378" s="29" t="n">
        <v>45688</v>
      </c>
      <c r="P3378" s="28" t="n">
        <f aca="false">ROUNDDOWN(($B3378-$O3378)/30,0)</f>
        <v>1</v>
      </c>
      <c r="Q3378" s="28" t="str">
        <f aca="false">TEXT($B3378,"yyyy-mm")</f>
        <v>2025-03</v>
      </c>
      <c r="R3378" s="28" t="n">
        <f aca="false">IF(AND($O3378&gt;=DATE(2025,1,1),$O3378&lt;=DATE(2025,4,30)),1,0)</f>
        <v>1</v>
      </c>
    </row>
    <row r="3379" customFormat="false" ht="15" hidden="false" customHeight="false" outlineLevel="0" collapsed="false">
      <c r="A3379" s="28" t="n">
        <v>373</v>
      </c>
      <c r="B3379" s="29" t="n">
        <v>45777</v>
      </c>
      <c r="C3379" s="28" t="n">
        <v>22880</v>
      </c>
      <c r="D3379" s="28" t="n">
        <v>0</v>
      </c>
      <c r="E3379" s="28" t="n">
        <v>0</v>
      </c>
      <c r="F3379" s="28" t="s">
        <v>345</v>
      </c>
      <c r="G3379" s="28" t="n">
        <v>0</v>
      </c>
      <c r="H3379" s="28" t="n">
        <v>0</v>
      </c>
      <c r="I3379" s="28" t="n">
        <v>0</v>
      </c>
      <c r="J3379" s="28" t="n">
        <v>6</v>
      </c>
      <c r="K3379" s="28" t="n">
        <v>5</v>
      </c>
      <c r="L3379" s="28" t="n">
        <v>2</v>
      </c>
      <c r="M3379" s="28" t="s">
        <v>146</v>
      </c>
      <c r="N3379" s="28" t="s">
        <v>138</v>
      </c>
      <c r="O3379" s="29" t="n">
        <v>45688</v>
      </c>
      <c r="P3379" s="28" t="n">
        <f aca="false">ROUNDDOWN(($B3379-$O3379)/30,0)</f>
        <v>2</v>
      </c>
      <c r="Q3379" s="28" t="str">
        <f aca="false">TEXT($B3379,"yyyy-mm")</f>
        <v>2025-04</v>
      </c>
      <c r="R3379" s="28" t="n">
        <f aca="false">IF(AND($O3379&gt;=DATE(2025,1,1),$O3379&lt;=DATE(2025,4,30)),1,0)</f>
        <v>1</v>
      </c>
    </row>
    <row r="3380" customFormat="false" ht="15" hidden="false" customHeight="false" outlineLevel="0" collapsed="false">
      <c r="A3380" s="28" t="n">
        <v>373</v>
      </c>
      <c r="B3380" s="29" t="n">
        <v>45808</v>
      </c>
      <c r="C3380" s="28" t="n">
        <v>11440</v>
      </c>
      <c r="D3380" s="28" t="n">
        <v>0</v>
      </c>
      <c r="E3380" s="28" t="n">
        <v>0</v>
      </c>
      <c r="F3380" s="28" t="s">
        <v>345</v>
      </c>
      <c r="G3380" s="28" t="n">
        <v>0</v>
      </c>
      <c r="H3380" s="28" t="n">
        <v>0</v>
      </c>
      <c r="I3380" s="28" t="n">
        <v>0</v>
      </c>
      <c r="J3380" s="28" t="n">
        <v>6</v>
      </c>
      <c r="K3380" s="28" t="n">
        <v>5</v>
      </c>
      <c r="L3380" s="28" t="n">
        <v>2</v>
      </c>
      <c r="M3380" s="28" t="s">
        <v>146</v>
      </c>
      <c r="N3380" s="28" t="s">
        <v>138</v>
      </c>
      <c r="O3380" s="29" t="n">
        <v>45688</v>
      </c>
      <c r="P3380" s="28" t="n">
        <f aca="false">ROUNDDOWN(($B3380-$O3380)/30,0)</f>
        <v>4</v>
      </c>
      <c r="Q3380" s="28" t="str">
        <f aca="false">TEXT($B3380,"yyyy-mm")</f>
        <v>2025-05</v>
      </c>
      <c r="R3380" s="28" t="n">
        <f aca="false">IF(AND($O3380&gt;=DATE(2025,1,1),$O3380&lt;=DATE(2025,4,30)),1,0)</f>
        <v>1</v>
      </c>
    </row>
    <row r="3381" customFormat="false" ht="15" hidden="false" customHeight="false" outlineLevel="0" collapsed="false">
      <c r="A3381" s="28" t="n">
        <v>373</v>
      </c>
      <c r="B3381" s="29" t="n">
        <v>45838</v>
      </c>
      <c r="C3381" s="28" t="n">
        <v>0</v>
      </c>
      <c r="D3381" s="28" t="n">
        <v>0</v>
      </c>
      <c r="E3381" s="28" t="n">
        <v>0</v>
      </c>
      <c r="F3381" s="28" t="s">
        <v>345</v>
      </c>
      <c r="G3381" s="28" t="n">
        <v>0</v>
      </c>
      <c r="H3381" s="28" t="n">
        <v>0</v>
      </c>
      <c r="I3381" s="28" t="n">
        <v>0</v>
      </c>
      <c r="J3381" s="28" t="n">
        <v>6</v>
      </c>
      <c r="K3381" s="28" t="n">
        <v>5</v>
      </c>
      <c r="L3381" s="28" t="n">
        <v>2</v>
      </c>
      <c r="M3381" s="28" t="s">
        <v>146</v>
      </c>
      <c r="N3381" s="28" t="s">
        <v>138</v>
      </c>
      <c r="O3381" s="29" t="n">
        <v>45688</v>
      </c>
      <c r="P3381" s="28" t="n">
        <f aca="false">ROUNDDOWN(($B3381-$O3381)/30,0)</f>
        <v>5</v>
      </c>
      <c r="Q3381" s="28" t="str">
        <f aca="false">TEXT($B3381,"yyyy-mm")</f>
        <v>2025-06</v>
      </c>
      <c r="R3381" s="28" t="n">
        <f aca="false">IF(AND($O3381&gt;=DATE(2025,1,1),$O3381&lt;=DATE(2025,4,30)),1,0)</f>
        <v>1</v>
      </c>
    </row>
    <row r="3382" customFormat="false" ht="15" hidden="false" customHeight="false" outlineLevel="0" collapsed="false">
      <c r="A3382" s="28" t="n">
        <v>374</v>
      </c>
      <c r="B3382" s="29" t="n">
        <v>45382</v>
      </c>
      <c r="C3382" s="28" t="n">
        <v>3000</v>
      </c>
      <c r="D3382" s="28" t="n">
        <v>0</v>
      </c>
      <c r="E3382" s="28" t="n">
        <v>0</v>
      </c>
      <c r="F3382" s="28" t="s">
        <v>345</v>
      </c>
      <c r="G3382" s="28" t="n">
        <v>0</v>
      </c>
      <c r="H3382" s="28" t="n">
        <v>0</v>
      </c>
      <c r="I3382" s="28" t="n">
        <v>0</v>
      </c>
      <c r="J3382" s="28" t="n">
        <v>65</v>
      </c>
      <c r="K3382" s="28" t="n">
        <v>9</v>
      </c>
      <c r="L3382" s="28" t="n">
        <v>2</v>
      </c>
      <c r="M3382" s="28" t="s">
        <v>145</v>
      </c>
      <c r="N3382" s="28" t="s">
        <v>138</v>
      </c>
      <c r="O3382" s="29" t="n">
        <v>45382</v>
      </c>
      <c r="P3382" s="28" t="n">
        <f aca="false">ROUNDDOWN(($B3382-$O3382)/30,0)</f>
        <v>0</v>
      </c>
      <c r="Q3382" s="28" t="str">
        <f aca="false">TEXT($B3382,"yyyy-mm")</f>
        <v>2024-03</v>
      </c>
      <c r="R3382" s="28" t="n">
        <f aca="false">IF(AND($O3382&gt;=DATE(2025,1,1),$O3382&lt;=DATE(2025,4,30)),1,0)</f>
        <v>0</v>
      </c>
    </row>
    <row r="3383" customFormat="false" ht="15" hidden="false" customHeight="false" outlineLevel="0" collapsed="false">
      <c r="A3383" s="28" t="n">
        <v>374</v>
      </c>
      <c r="B3383" s="29" t="n">
        <v>45412</v>
      </c>
      <c r="C3383" s="28" t="n">
        <v>2250</v>
      </c>
      <c r="D3383" s="28" t="n">
        <v>0</v>
      </c>
      <c r="E3383" s="28" t="n">
        <v>0</v>
      </c>
      <c r="F3383" s="28" t="s">
        <v>345</v>
      </c>
      <c r="G3383" s="28" t="n">
        <v>0</v>
      </c>
      <c r="H3383" s="28" t="n">
        <v>0</v>
      </c>
      <c r="I3383" s="28" t="n">
        <v>0</v>
      </c>
      <c r="J3383" s="28" t="n">
        <v>65</v>
      </c>
      <c r="K3383" s="28" t="n">
        <v>9</v>
      </c>
      <c r="L3383" s="28" t="n">
        <v>2</v>
      </c>
      <c r="M3383" s="28" t="s">
        <v>145</v>
      </c>
      <c r="N3383" s="28" t="s">
        <v>138</v>
      </c>
      <c r="O3383" s="29" t="n">
        <v>45382</v>
      </c>
      <c r="P3383" s="28" t="n">
        <f aca="false">ROUNDDOWN(($B3383-$O3383)/30,0)</f>
        <v>1</v>
      </c>
      <c r="Q3383" s="28" t="str">
        <f aca="false">TEXT($B3383,"yyyy-mm")</f>
        <v>2024-04</v>
      </c>
      <c r="R3383" s="28" t="n">
        <f aca="false">IF(AND($O3383&gt;=DATE(2025,1,1),$O3383&lt;=DATE(2025,4,30)),1,0)</f>
        <v>0</v>
      </c>
    </row>
    <row r="3384" customFormat="false" ht="15" hidden="false" customHeight="false" outlineLevel="0" collapsed="false">
      <c r="A3384" s="28" t="n">
        <v>374</v>
      </c>
      <c r="B3384" s="29" t="n">
        <v>45443</v>
      </c>
      <c r="C3384" s="28" t="n">
        <v>1500</v>
      </c>
      <c r="D3384" s="28" t="n">
        <v>0</v>
      </c>
      <c r="E3384" s="28" t="n">
        <v>0</v>
      </c>
      <c r="F3384" s="28" t="s">
        <v>345</v>
      </c>
      <c r="G3384" s="28" t="n">
        <v>0</v>
      </c>
      <c r="H3384" s="28" t="n">
        <v>0</v>
      </c>
      <c r="I3384" s="28" t="n">
        <v>0</v>
      </c>
      <c r="J3384" s="28" t="n">
        <v>65</v>
      </c>
      <c r="K3384" s="28" t="n">
        <v>9</v>
      </c>
      <c r="L3384" s="28" t="n">
        <v>2</v>
      </c>
      <c r="M3384" s="28" t="s">
        <v>145</v>
      </c>
      <c r="N3384" s="28" t="s">
        <v>138</v>
      </c>
      <c r="O3384" s="29" t="n">
        <v>45382</v>
      </c>
      <c r="P3384" s="28" t="n">
        <f aca="false">ROUNDDOWN(($B3384-$O3384)/30,0)</f>
        <v>2</v>
      </c>
      <c r="Q3384" s="28" t="str">
        <f aca="false">TEXT($B3384,"yyyy-mm")</f>
        <v>2024-05</v>
      </c>
      <c r="R3384" s="28" t="n">
        <f aca="false">IF(AND($O3384&gt;=DATE(2025,1,1),$O3384&lt;=DATE(2025,4,30)),1,0)</f>
        <v>0</v>
      </c>
    </row>
    <row r="3385" customFormat="false" ht="15" hidden="false" customHeight="false" outlineLevel="0" collapsed="false">
      <c r="A3385" s="28" t="n">
        <v>374</v>
      </c>
      <c r="B3385" s="29" t="n">
        <v>45473</v>
      </c>
      <c r="C3385" s="28" t="n">
        <v>750</v>
      </c>
      <c r="D3385" s="28" t="n">
        <v>0</v>
      </c>
      <c r="E3385" s="28" t="n">
        <v>0</v>
      </c>
      <c r="F3385" s="28" t="s">
        <v>345</v>
      </c>
      <c r="G3385" s="28" t="n">
        <v>0</v>
      </c>
      <c r="H3385" s="28" t="n">
        <v>0</v>
      </c>
      <c r="I3385" s="28" t="n">
        <v>0</v>
      </c>
      <c r="J3385" s="28" t="n">
        <v>65</v>
      </c>
      <c r="K3385" s="28" t="n">
        <v>9</v>
      </c>
      <c r="L3385" s="28" t="n">
        <v>2</v>
      </c>
      <c r="M3385" s="28" t="s">
        <v>145</v>
      </c>
      <c r="N3385" s="28" t="s">
        <v>138</v>
      </c>
      <c r="O3385" s="29" t="n">
        <v>45382</v>
      </c>
      <c r="P3385" s="28" t="n">
        <f aca="false">ROUNDDOWN(($B3385-$O3385)/30,0)</f>
        <v>3</v>
      </c>
      <c r="Q3385" s="28" t="str">
        <f aca="false">TEXT($B3385,"yyyy-mm")</f>
        <v>2024-06</v>
      </c>
      <c r="R3385" s="28" t="n">
        <f aca="false">IF(AND($O3385&gt;=DATE(2025,1,1),$O3385&lt;=DATE(2025,4,30)),1,0)</f>
        <v>0</v>
      </c>
    </row>
    <row r="3386" customFormat="false" ht="15" hidden="false" customHeight="false" outlineLevel="0" collapsed="false">
      <c r="A3386" s="28" t="n">
        <v>374</v>
      </c>
      <c r="B3386" s="29" t="n">
        <v>45504</v>
      </c>
      <c r="C3386" s="28" t="n">
        <v>0</v>
      </c>
      <c r="D3386" s="28" t="n">
        <v>0</v>
      </c>
      <c r="E3386" s="28" t="n">
        <v>0</v>
      </c>
      <c r="F3386" s="28" t="s">
        <v>345</v>
      </c>
      <c r="G3386" s="28" t="n">
        <v>0</v>
      </c>
      <c r="H3386" s="28" t="n">
        <v>0</v>
      </c>
      <c r="I3386" s="28" t="n">
        <v>0</v>
      </c>
      <c r="J3386" s="28" t="n">
        <v>65</v>
      </c>
      <c r="K3386" s="28" t="n">
        <v>9</v>
      </c>
      <c r="L3386" s="28" t="n">
        <v>2</v>
      </c>
      <c r="M3386" s="28" t="s">
        <v>145</v>
      </c>
      <c r="N3386" s="28" t="s">
        <v>138</v>
      </c>
      <c r="O3386" s="29" t="n">
        <v>45382</v>
      </c>
      <c r="P3386" s="28" t="n">
        <f aca="false">ROUNDDOWN(($B3386-$O3386)/30,0)</f>
        <v>4</v>
      </c>
      <c r="Q3386" s="28" t="str">
        <f aca="false">TEXT($B3386,"yyyy-mm")</f>
        <v>2024-07</v>
      </c>
      <c r="R3386" s="28" t="n">
        <f aca="false">IF(AND($O3386&gt;=DATE(2025,1,1),$O3386&lt;=DATE(2025,4,30)),1,0)</f>
        <v>0</v>
      </c>
    </row>
    <row r="3387" customFormat="false" ht="15" hidden="false" customHeight="false" outlineLevel="0" collapsed="false">
      <c r="A3387" s="28" t="n">
        <v>375</v>
      </c>
      <c r="B3387" s="29" t="n">
        <v>45930</v>
      </c>
      <c r="C3387" s="28" t="n">
        <v>125800</v>
      </c>
      <c r="D3387" s="28" t="n">
        <v>0</v>
      </c>
      <c r="E3387" s="28" t="n">
        <v>0</v>
      </c>
      <c r="F3387" s="28" t="s">
        <v>345</v>
      </c>
      <c r="G3387" s="28" t="n">
        <v>0</v>
      </c>
      <c r="H3387" s="28" t="n">
        <v>0</v>
      </c>
      <c r="I3387" s="28" t="n">
        <v>0</v>
      </c>
      <c r="J3387" s="28" t="n">
        <v>245</v>
      </c>
      <c r="K3387" s="28" t="n">
        <v>4</v>
      </c>
      <c r="L3387" s="28" t="n">
        <v>2</v>
      </c>
      <c r="M3387" s="28" t="s">
        <v>146</v>
      </c>
      <c r="N3387" s="28" t="s">
        <v>138</v>
      </c>
      <c r="O3387" s="29" t="n">
        <v>45908</v>
      </c>
      <c r="P3387" s="28" t="n">
        <f aca="false">ROUNDDOWN(($B3387-$O3387)/30,0)</f>
        <v>0</v>
      </c>
      <c r="Q3387" s="28" t="str">
        <f aca="false">TEXT($B3387,"yyyy-mm")</f>
        <v>2025-09</v>
      </c>
      <c r="R3387" s="28" t="n">
        <f aca="false">IF(AND($O3387&gt;=DATE(2025,1,1),$O3387&lt;=DATE(2025,4,30)),1,0)</f>
        <v>0</v>
      </c>
    </row>
    <row r="3388" customFormat="false" ht="15" hidden="false" customHeight="false" outlineLevel="0" collapsed="false">
      <c r="A3388" s="28" t="n">
        <v>375</v>
      </c>
      <c r="B3388" s="29" t="n">
        <v>45961</v>
      </c>
      <c r="C3388" s="28" t="n">
        <v>120558.33</v>
      </c>
      <c r="D3388" s="28" t="n">
        <v>0</v>
      </c>
      <c r="E3388" s="28" t="n">
        <v>0</v>
      </c>
      <c r="F3388" s="28" t="s">
        <v>345</v>
      </c>
      <c r="G3388" s="28" t="n">
        <v>0</v>
      </c>
      <c r="H3388" s="28" t="n">
        <v>0</v>
      </c>
      <c r="I3388" s="28" t="n">
        <v>0</v>
      </c>
      <c r="J3388" s="28" t="n">
        <v>245</v>
      </c>
      <c r="K3388" s="28" t="n">
        <v>4</v>
      </c>
      <c r="L3388" s="28" t="n">
        <v>2</v>
      </c>
      <c r="M3388" s="28" t="s">
        <v>146</v>
      </c>
      <c r="N3388" s="28" t="s">
        <v>138</v>
      </c>
      <c r="O3388" s="29" t="n">
        <v>45908</v>
      </c>
      <c r="P3388" s="28" t="n">
        <f aca="false">ROUNDDOWN(($B3388-$O3388)/30,0)</f>
        <v>1</v>
      </c>
      <c r="Q3388" s="28" t="str">
        <f aca="false">TEXT($B3388,"yyyy-mm")</f>
        <v>2025-10</v>
      </c>
      <c r="R3388" s="28" t="n">
        <f aca="false">IF(AND($O3388&gt;=DATE(2025,1,1),$O3388&lt;=DATE(2025,4,30)),1,0)</f>
        <v>0</v>
      </c>
    </row>
    <row r="3389" customFormat="false" ht="15" hidden="false" customHeight="false" outlineLevel="0" collapsed="false">
      <c r="A3389" s="28" t="n">
        <v>375</v>
      </c>
      <c r="B3389" s="29" t="n">
        <v>45991</v>
      </c>
      <c r="C3389" s="28" t="n">
        <v>115316.66</v>
      </c>
      <c r="D3389" s="28" t="n">
        <v>0</v>
      </c>
      <c r="E3389" s="28" t="n">
        <v>0</v>
      </c>
      <c r="F3389" s="28" t="s">
        <v>345</v>
      </c>
      <c r="G3389" s="28" t="n">
        <v>0</v>
      </c>
      <c r="H3389" s="28" t="n">
        <v>0</v>
      </c>
      <c r="I3389" s="28" t="n">
        <v>0</v>
      </c>
      <c r="J3389" s="28" t="n">
        <v>245</v>
      </c>
      <c r="K3389" s="28" t="n">
        <v>4</v>
      </c>
      <c r="L3389" s="28" t="n">
        <v>2</v>
      </c>
      <c r="M3389" s="28" t="s">
        <v>146</v>
      </c>
      <c r="N3389" s="28" t="s">
        <v>138</v>
      </c>
      <c r="O3389" s="29" t="n">
        <v>45908</v>
      </c>
      <c r="P3389" s="28" t="n">
        <f aca="false">ROUNDDOWN(($B3389-$O3389)/30,0)</f>
        <v>2</v>
      </c>
      <c r="Q3389" s="28" t="str">
        <f aca="false">TEXT($B3389,"yyyy-mm")</f>
        <v>2025-11</v>
      </c>
      <c r="R3389" s="28" t="n">
        <f aca="false">IF(AND($O3389&gt;=DATE(2025,1,1),$O3389&lt;=DATE(2025,4,30)),1,0)</f>
        <v>0</v>
      </c>
    </row>
    <row r="3390" customFormat="false" ht="15" hidden="false" customHeight="false" outlineLevel="0" collapsed="false">
      <c r="A3390" s="28" t="n">
        <v>375</v>
      </c>
      <c r="B3390" s="29" t="n">
        <v>46022</v>
      </c>
      <c r="C3390" s="28" t="n">
        <v>110074.99</v>
      </c>
      <c r="D3390" s="28" t="n">
        <v>0</v>
      </c>
      <c r="E3390" s="28" t="n">
        <v>0</v>
      </c>
      <c r="F3390" s="28" t="s">
        <v>345</v>
      </c>
      <c r="G3390" s="28" t="n">
        <v>0</v>
      </c>
      <c r="H3390" s="28" t="n">
        <v>0</v>
      </c>
      <c r="I3390" s="28" t="n">
        <v>0</v>
      </c>
      <c r="J3390" s="28" t="n">
        <v>245</v>
      </c>
      <c r="K3390" s="28" t="n">
        <v>4</v>
      </c>
      <c r="L3390" s="28" t="n">
        <v>2</v>
      </c>
      <c r="M3390" s="28" t="s">
        <v>146</v>
      </c>
      <c r="N3390" s="28" t="s">
        <v>138</v>
      </c>
      <c r="O3390" s="29" t="n">
        <v>45908</v>
      </c>
      <c r="P3390" s="28" t="n">
        <f aca="false">ROUNDDOWN(($B3390-$O3390)/30,0)</f>
        <v>3</v>
      </c>
      <c r="Q3390" s="28" t="str">
        <f aca="false">TEXT($B3390,"yyyy-mm")</f>
        <v>2025-12</v>
      </c>
      <c r="R3390" s="28" t="n">
        <f aca="false">IF(AND($O3390&gt;=DATE(2025,1,1),$O3390&lt;=DATE(2025,4,30)),1,0)</f>
        <v>0</v>
      </c>
    </row>
    <row r="3391" customFormat="false" ht="15" hidden="false" customHeight="false" outlineLevel="0" collapsed="false">
      <c r="A3391" s="28" t="n">
        <v>375</v>
      </c>
      <c r="B3391" s="29" t="n">
        <v>46053</v>
      </c>
      <c r="C3391" s="28" t="n">
        <v>104833.32</v>
      </c>
      <c r="D3391" s="28" t="n">
        <v>0</v>
      </c>
      <c r="E3391" s="28" t="n">
        <v>0</v>
      </c>
      <c r="F3391" s="28" t="s">
        <v>345</v>
      </c>
      <c r="G3391" s="28" t="n">
        <v>0</v>
      </c>
      <c r="H3391" s="28" t="n">
        <v>0</v>
      </c>
      <c r="I3391" s="28" t="n">
        <v>0</v>
      </c>
      <c r="J3391" s="28" t="n">
        <v>245</v>
      </c>
      <c r="K3391" s="28" t="n">
        <v>4</v>
      </c>
      <c r="L3391" s="28" t="n">
        <v>2</v>
      </c>
      <c r="M3391" s="28" t="s">
        <v>146</v>
      </c>
      <c r="N3391" s="28" t="s">
        <v>138</v>
      </c>
      <c r="O3391" s="29" t="n">
        <v>45908</v>
      </c>
      <c r="P3391" s="28" t="n">
        <f aca="false">ROUNDDOWN(($B3391-$O3391)/30,0)</f>
        <v>4</v>
      </c>
      <c r="Q3391" s="28" t="str">
        <f aca="false">TEXT($B3391,"yyyy-mm")</f>
        <v>2026-01</v>
      </c>
      <c r="R3391" s="28" t="n">
        <f aca="false">IF(AND($O3391&gt;=DATE(2025,1,1),$O3391&lt;=DATE(2025,4,30)),1,0)</f>
        <v>0</v>
      </c>
    </row>
    <row r="3392" customFormat="false" ht="15" hidden="false" customHeight="false" outlineLevel="0" collapsed="false">
      <c r="A3392" s="28" t="n">
        <v>375</v>
      </c>
      <c r="B3392" s="29" t="n">
        <v>46081</v>
      </c>
      <c r="C3392" s="28" t="n">
        <v>99591.65</v>
      </c>
      <c r="D3392" s="28" t="n">
        <v>0</v>
      </c>
      <c r="E3392" s="28" t="n">
        <v>0</v>
      </c>
      <c r="F3392" s="28" t="s">
        <v>345</v>
      </c>
      <c r="G3392" s="28" t="n">
        <v>0</v>
      </c>
      <c r="H3392" s="28" t="n">
        <v>0</v>
      </c>
      <c r="I3392" s="28" t="n">
        <v>0</v>
      </c>
      <c r="J3392" s="28" t="n">
        <v>245</v>
      </c>
      <c r="K3392" s="28" t="n">
        <v>4</v>
      </c>
      <c r="L3392" s="28" t="n">
        <v>2</v>
      </c>
      <c r="M3392" s="28" t="s">
        <v>146</v>
      </c>
      <c r="N3392" s="28" t="s">
        <v>138</v>
      </c>
      <c r="O3392" s="29" t="n">
        <v>45908</v>
      </c>
      <c r="P3392" s="28" t="n">
        <f aca="false">ROUNDDOWN(($B3392-$O3392)/30,0)</f>
        <v>5</v>
      </c>
      <c r="Q3392" s="28" t="str">
        <f aca="false">TEXT($B3392,"yyyy-mm")</f>
        <v>2026-02</v>
      </c>
      <c r="R3392" s="28" t="n">
        <f aca="false">IF(AND($O3392&gt;=DATE(2025,1,1),$O3392&lt;=DATE(2025,4,30)),1,0)</f>
        <v>0</v>
      </c>
    </row>
    <row r="3393" customFormat="false" ht="15" hidden="false" customHeight="false" outlineLevel="0" collapsed="false">
      <c r="A3393" s="28" t="n">
        <v>375</v>
      </c>
      <c r="B3393" s="29" t="n">
        <v>46112</v>
      </c>
      <c r="C3393" s="28" t="n">
        <v>94349.98</v>
      </c>
      <c r="D3393" s="28" t="n">
        <v>0</v>
      </c>
      <c r="E3393" s="28" t="n">
        <v>0</v>
      </c>
      <c r="F3393" s="28" t="s">
        <v>345</v>
      </c>
      <c r="G3393" s="28" t="n">
        <v>0</v>
      </c>
      <c r="H3393" s="28" t="n">
        <v>0</v>
      </c>
      <c r="I3393" s="28" t="n">
        <v>0</v>
      </c>
      <c r="J3393" s="28" t="n">
        <v>245</v>
      </c>
      <c r="K3393" s="28" t="n">
        <v>4</v>
      </c>
      <c r="L3393" s="28" t="n">
        <v>2</v>
      </c>
      <c r="M3393" s="28" t="s">
        <v>146</v>
      </c>
      <c r="N3393" s="28" t="s">
        <v>138</v>
      </c>
      <c r="O3393" s="29" t="n">
        <v>45908</v>
      </c>
      <c r="P3393" s="28" t="n">
        <f aca="false">ROUNDDOWN(($B3393-$O3393)/30,0)</f>
        <v>6</v>
      </c>
      <c r="Q3393" s="28" t="str">
        <f aca="false">TEXT($B3393,"yyyy-mm")</f>
        <v>2026-03</v>
      </c>
      <c r="R3393" s="28" t="n">
        <f aca="false">IF(AND($O3393&gt;=DATE(2025,1,1),$O3393&lt;=DATE(2025,4,30)),1,0)</f>
        <v>0</v>
      </c>
    </row>
    <row r="3394" customFormat="false" ht="15" hidden="false" customHeight="false" outlineLevel="0" collapsed="false">
      <c r="A3394" s="28" t="n">
        <v>375</v>
      </c>
      <c r="B3394" s="29" t="n">
        <v>46142</v>
      </c>
      <c r="C3394" s="28" t="n">
        <v>89108.31</v>
      </c>
      <c r="D3394" s="28" t="n">
        <v>0</v>
      </c>
      <c r="E3394" s="28" t="n">
        <v>0</v>
      </c>
      <c r="F3394" s="28" t="s">
        <v>345</v>
      </c>
      <c r="G3394" s="28" t="n">
        <v>0</v>
      </c>
      <c r="H3394" s="28" t="n">
        <v>0</v>
      </c>
      <c r="I3394" s="28" t="n">
        <v>0</v>
      </c>
      <c r="J3394" s="28" t="n">
        <v>245</v>
      </c>
      <c r="K3394" s="28" t="n">
        <v>4</v>
      </c>
      <c r="L3394" s="28" t="n">
        <v>2</v>
      </c>
      <c r="M3394" s="28" t="s">
        <v>146</v>
      </c>
      <c r="N3394" s="28" t="s">
        <v>138</v>
      </c>
      <c r="O3394" s="29" t="n">
        <v>45908</v>
      </c>
      <c r="P3394" s="28" t="n">
        <f aca="false">ROUNDDOWN(($B3394-$O3394)/30,0)</f>
        <v>7</v>
      </c>
      <c r="Q3394" s="28" t="str">
        <f aca="false">TEXT($B3394,"yyyy-mm")</f>
        <v>2026-04</v>
      </c>
      <c r="R3394" s="28" t="n">
        <f aca="false">IF(AND($O3394&gt;=DATE(2025,1,1),$O3394&lt;=DATE(2025,4,30)),1,0)</f>
        <v>0</v>
      </c>
    </row>
    <row r="3395" customFormat="false" ht="15" hidden="false" customHeight="false" outlineLevel="0" collapsed="false">
      <c r="A3395" s="28" t="n">
        <v>375</v>
      </c>
      <c r="B3395" s="29" t="n">
        <v>46173</v>
      </c>
      <c r="C3395" s="28" t="n">
        <v>83866.64</v>
      </c>
      <c r="D3395" s="28" t="n">
        <v>0</v>
      </c>
      <c r="E3395" s="28" t="n">
        <v>0</v>
      </c>
      <c r="F3395" s="28" t="s">
        <v>345</v>
      </c>
      <c r="G3395" s="28" t="n">
        <v>0</v>
      </c>
      <c r="H3395" s="28" t="n">
        <v>0</v>
      </c>
      <c r="I3395" s="28" t="n">
        <v>0</v>
      </c>
      <c r="J3395" s="28" t="n">
        <v>245</v>
      </c>
      <c r="K3395" s="28" t="n">
        <v>4</v>
      </c>
      <c r="L3395" s="28" t="n">
        <v>2</v>
      </c>
      <c r="M3395" s="28" t="s">
        <v>146</v>
      </c>
      <c r="N3395" s="28" t="s">
        <v>138</v>
      </c>
      <c r="O3395" s="29" t="n">
        <v>45908</v>
      </c>
      <c r="P3395" s="28" t="n">
        <f aca="false">ROUNDDOWN(($B3395-$O3395)/30,0)</f>
        <v>8</v>
      </c>
      <c r="Q3395" s="28" t="str">
        <f aca="false">TEXT($B3395,"yyyy-mm")</f>
        <v>2026-05</v>
      </c>
      <c r="R3395" s="28" t="n">
        <f aca="false">IF(AND($O3395&gt;=DATE(2025,1,1),$O3395&lt;=DATE(2025,4,30)),1,0)</f>
        <v>0</v>
      </c>
    </row>
    <row r="3396" customFormat="false" ht="15" hidden="false" customHeight="false" outlineLevel="0" collapsed="false">
      <c r="A3396" s="28" t="n">
        <v>375</v>
      </c>
      <c r="B3396" s="29" t="n">
        <v>46203</v>
      </c>
      <c r="C3396" s="28" t="n">
        <v>78624.97</v>
      </c>
      <c r="D3396" s="28" t="n">
        <v>0</v>
      </c>
      <c r="E3396" s="28" t="n">
        <v>0</v>
      </c>
      <c r="F3396" s="28" t="s">
        <v>345</v>
      </c>
      <c r="G3396" s="28" t="n">
        <v>0</v>
      </c>
      <c r="H3396" s="28" t="n">
        <v>0</v>
      </c>
      <c r="I3396" s="28" t="n">
        <v>0</v>
      </c>
      <c r="J3396" s="28" t="n">
        <v>245</v>
      </c>
      <c r="K3396" s="28" t="n">
        <v>4</v>
      </c>
      <c r="L3396" s="28" t="n">
        <v>2</v>
      </c>
      <c r="M3396" s="28" t="s">
        <v>146</v>
      </c>
      <c r="N3396" s="28" t="s">
        <v>138</v>
      </c>
      <c r="O3396" s="29" t="n">
        <v>45908</v>
      </c>
      <c r="P3396" s="28" t="n">
        <f aca="false">ROUNDDOWN(($B3396-$O3396)/30,0)</f>
        <v>9</v>
      </c>
      <c r="Q3396" s="28" t="str">
        <f aca="false">TEXT($B3396,"yyyy-mm")</f>
        <v>2026-06</v>
      </c>
      <c r="R3396" s="28" t="n">
        <f aca="false">IF(AND($O3396&gt;=DATE(2025,1,1),$O3396&lt;=DATE(2025,4,30)),1,0)</f>
        <v>0</v>
      </c>
    </row>
    <row r="3397" customFormat="false" ht="15" hidden="false" customHeight="false" outlineLevel="0" collapsed="false">
      <c r="A3397" s="28" t="n">
        <v>375</v>
      </c>
      <c r="B3397" s="29" t="n">
        <v>46234</v>
      </c>
      <c r="C3397" s="28" t="n">
        <v>73383.3</v>
      </c>
      <c r="D3397" s="28" t="n">
        <v>0</v>
      </c>
      <c r="E3397" s="28" t="n">
        <v>0</v>
      </c>
      <c r="F3397" s="28" t="s">
        <v>345</v>
      </c>
      <c r="G3397" s="28" t="n">
        <v>0</v>
      </c>
      <c r="H3397" s="28" t="n">
        <v>0</v>
      </c>
      <c r="I3397" s="28" t="n">
        <v>0</v>
      </c>
      <c r="J3397" s="28" t="n">
        <v>245</v>
      </c>
      <c r="K3397" s="28" t="n">
        <v>4</v>
      </c>
      <c r="L3397" s="28" t="n">
        <v>2</v>
      </c>
      <c r="M3397" s="28" t="s">
        <v>146</v>
      </c>
      <c r="N3397" s="28" t="s">
        <v>138</v>
      </c>
      <c r="O3397" s="29" t="n">
        <v>45908</v>
      </c>
      <c r="P3397" s="28" t="n">
        <f aca="false">ROUNDDOWN(($B3397-$O3397)/30,0)</f>
        <v>10</v>
      </c>
      <c r="Q3397" s="28" t="str">
        <f aca="false">TEXT($B3397,"yyyy-mm")</f>
        <v>2026-07</v>
      </c>
      <c r="R3397" s="28" t="n">
        <f aca="false">IF(AND($O3397&gt;=DATE(2025,1,1),$O3397&lt;=DATE(2025,4,30)),1,0)</f>
        <v>0</v>
      </c>
    </row>
    <row r="3398" customFormat="false" ht="15" hidden="false" customHeight="false" outlineLevel="0" collapsed="false">
      <c r="A3398" s="28" t="n">
        <v>375</v>
      </c>
      <c r="B3398" s="29" t="n">
        <v>46265</v>
      </c>
      <c r="C3398" s="28" t="n">
        <v>68141.63</v>
      </c>
      <c r="D3398" s="28" t="n">
        <v>0</v>
      </c>
      <c r="E3398" s="28" t="n">
        <v>0</v>
      </c>
      <c r="F3398" s="28" t="s">
        <v>345</v>
      </c>
      <c r="G3398" s="28" t="n">
        <v>0</v>
      </c>
      <c r="H3398" s="28" t="n">
        <v>0</v>
      </c>
      <c r="I3398" s="28" t="n">
        <v>0</v>
      </c>
      <c r="J3398" s="28" t="n">
        <v>245</v>
      </c>
      <c r="K3398" s="28" t="n">
        <v>4</v>
      </c>
      <c r="L3398" s="28" t="n">
        <v>2</v>
      </c>
      <c r="M3398" s="28" t="s">
        <v>146</v>
      </c>
      <c r="N3398" s="28" t="s">
        <v>138</v>
      </c>
      <c r="O3398" s="29" t="n">
        <v>45908</v>
      </c>
      <c r="P3398" s="28" t="n">
        <f aca="false">ROUNDDOWN(($B3398-$O3398)/30,0)</f>
        <v>11</v>
      </c>
      <c r="Q3398" s="28" t="str">
        <f aca="false">TEXT($B3398,"yyyy-mm")</f>
        <v>2026-08</v>
      </c>
      <c r="R3398" s="28" t="n">
        <f aca="false">IF(AND($O3398&gt;=DATE(2025,1,1),$O3398&lt;=DATE(2025,4,30)),1,0)</f>
        <v>0</v>
      </c>
    </row>
    <row r="3399" customFormat="false" ht="15" hidden="false" customHeight="false" outlineLevel="0" collapsed="false">
      <c r="A3399" s="28" t="n">
        <v>376</v>
      </c>
      <c r="B3399" s="29" t="n">
        <v>45869</v>
      </c>
      <c r="C3399" s="28" t="n">
        <v>158200</v>
      </c>
      <c r="D3399" s="28" t="n">
        <v>0</v>
      </c>
      <c r="E3399" s="28" t="n">
        <v>0</v>
      </c>
      <c r="F3399" s="28" t="s">
        <v>345</v>
      </c>
      <c r="G3399" s="28" t="n">
        <v>0</v>
      </c>
      <c r="H3399" s="28" t="n">
        <v>0</v>
      </c>
      <c r="I3399" s="28" t="n">
        <v>0</v>
      </c>
      <c r="J3399" s="28" t="n">
        <v>97</v>
      </c>
      <c r="K3399" s="28" t="n">
        <v>7</v>
      </c>
      <c r="L3399" s="28" t="n">
        <v>3</v>
      </c>
      <c r="M3399" s="28" t="s">
        <v>146</v>
      </c>
      <c r="N3399" s="28" t="s">
        <v>139</v>
      </c>
      <c r="O3399" s="29" t="n">
        <v>45869</v>
      </c>
      <c r="P3399" s="28" t="n">
        <f aca="false">ROUNDDOWN(($B3399-$O3399)/30,0)</f>
        <v>0</v>
      </c>
      <c r="Q3399" s="28" t="str">
        <f aca="false">TEXT($B3399,"yyyy-mm")</f>
        <v>2025-07</v>
      </c>
      <c r="R3399" s="28" t="n">
        <f aca="false">IF(AND($O3399&gt;=DATE(2025,1,1),$O3399&lt;=DATE(2025,4,30)),1,0)</f>
        <v>0</v>
      </c>
    </row>
    <row r="3400" customFormat="false" ht="15" hidden="false" customHeight="false" outlineLevel="0" collapsed="false">
      <c r="A3400" s="28" t="n">
        <v>376</v>
      </c>
      <c r="B3400" s="29" t="n">
        <v>45900</v>
      </c>
      <c r="C3400" s="28" t="n">
        <v>153680</v>
      </c>
      <c r="D3400" s="28" t="n">
        <v>0</v>
      </c>
      <c r="E3400" s="28" t="n">
        <v>0</v>
      </c>
      <c r="F3400" s="28" t="s">
        <v>345</v>
      </c>
      <c r="G3400" s="28" t="n">
        <v>0</v>
      </c>
      <c r="H3400" s="28" t="n">
        <v>0</v>
      </c>
      <c r="I3400" s="28" t="n">
        <v>0</v>
      </c>
      <c r="J3400" s="28" t="n">
        <v>97</v>
      </c>
      <c r="K3400" s="28" t="n">
        <v>7</v>
      </c>
      <c r="L3400" s="28" t="n">
        <v>3</v>
      </c>
      <c r="M3400" s="28" t="s">
        <v>146</v>
      </c>
      <c r="N3400" s="28" t="s">
        <v>139</v>
      </c>
      <c r="O3400" s="29" t="n">
        <v>45869</v>
      </c>
      <c r="P3400" s="28" t="n">
        <f aca="false">ROUNDDOWN(($B3400-$O3400)/30,0)</f>
        <v>1</v>
      </c>
      <c r="Q3400" s="28" t="str">
        <f aca="false">TEXT($B3400,"yyyy-mm")</f>
        <v>2025-08</v>
      </c>
      <c r="R3400" s="28" t="n">
        <f aca="false">IF(AND($O3400&gt;=DATE(2025,1,1),$O3400&lt;=DATE(2025,4,30)),1,0)</f>
        <v>0</v>
      </c>
    </row>
    <row r="3401" customFormat="false" ht="15" hidden="false" customHeight="false" outlineLevel="0" collapsed="false">
      <c r="A3401" s="28" t="n">
        <v>376</v>
      </c>
      <c r="B3401" s="29" t="n">
        <v>45930</v>
      </c>
      <c r="C3401" s="28" t="n">
        <v>149160</v>
      </c>
      <c r="D3401" s="28" t="n">
        <v>0</v>
      </c>
      <c r="E3401" s="28" t="n">
        <v>0</v>
      </c>
      <c r="F3401" s="28" t="s">
        <v>345</v>
      </c>
      <c r="G3401" s="28" t="n">
        <v>0</v>
      </c>
      <c r="H3401" s="28" t="n">
        <v>0</v>
      </c>
      <c r="I3401" s="28" t="n">
        <v>0</v>
      </c>
      <c r="J3401" s="28" t="n">
        <v>97</v>
      </c>
      <c r="K3401" s="28" t="n">
        <v>7</v>
      </c>
      <c r="L3401" s="28" t="n">
        <v>3</v>
      </c>
      <c r="M3401" s="28" t="s">
        <v>146</v>
      </c>
      <c r="N3401" s="28" t="s">
        <v>139</v>
      </c>
      <c r="O3401" s="29" t="n">
        <v>45869</v>
      </c>
      <c r="P3401" s="28" t="n">
        <f aca="false">ROUNDDOWN(($B3401-$O3401)/30,0)</f>
        <v>2</v>
      </c>
      <c r="Q3401" s="28" t="str">
        <f aca="false">TEXT($B3401,"yyyy-mm")</f>
        <v>2025-09</v>
      </c>
      <c r="R3401" s="28" t="n">
        <f aca="false">IF(AND($O3401&gt;=DATE(2025,1,1),$O3401&lt;=DATE(2025,4,30)),1,0)</f>
        <v>0</v>
      </c>
    </row>
    <row r="3402" customFormat="false" ht="15" hidden="false" customHeight="false" outlineLevel="0" collapsed="false">
      <c r="A3402" s="28" t="n">
        <v>376</v>
      </c>
      <c r="B3402" s="29" t="n">
        <v>45961</v>
      </c>
      <c r="C3402" s="28" t="n">
        <v>144640</v>
      </c>
      <c r="D3402" s="28" t="n">
        <v>0</v>
      </c>
      <c r="E3402" s="28" t="n">
        <v>0</v>
      </c>
      <c r="F3402" s="28" t="s">
        <v>345</v>
      </c>
      <c r="G3402" s="28" t="n">
        <v>0</v>
      </c>
      <c r="H3402" s="28" t="n">
        <v>0</v>
      </c>
      <c r="I3402" s="28" t="n">
        <v>0</v>
      </c>
      <c r="J3402" s="28" t="n">
        <v>97</v>
      </c>
      <c r="K3402" s="28" t="n">
        <v>7</v>
      </c>
      <c r="L3402" s="28" t="n">
        <v>3</v>
      </c>
      <c r="M3402" s="28" t="s">
        <v>146</v>
      </c>
      <c r="N3402" s="28" t="s">
        <v>139</v>
      </c>
      <c r="O3402" s="29" t="n">
        <v>45869</v>
      </c>
      <c r="P3402" s="28" t="n">
        <f aca="false">ROUNDDOWN(($B3402-$O3402)/30,0)</f>
        <v>3</v>
      </c>
      <c r="Q3402" s="28" t="str">
        <f aca="false">TEXT($B3402,"yyyy-mm")</f>
        <v>2025-10</v>
      </c>
      <c r="R3402" s="28" t="n">
        <f aca="false">IF(AND($O3402&gt;=DATE(2025,1,1),$O3402&lt;=DATE(2025,4,30)),1,0)</f>
        <v>0</v>
      </c>
    </row>
    <row r="3403" customFormat="false" ht="15" hidden="false" customHeight="false" outlineLevel="0" collapsed="false">
      <c r="A3403" s="28" t="n">
        <v>376</v>
      </c>
      <c r="B3403" s="29" t="n">
        <v>45991</v>
      </c>
      <c r="C3403" s="28" t="n">
        <v>140120</v>
      </c>
      <c r="D3403" s="28" t="n">
        <v>0</v>
      </c>
      <c r="E3403" s="28" t="n">
        <v>0</v>
      </c>
      <c r="F3403" s="28" t="s">
        <v>345</v>
      </c>
      <c r="G3403" s="28" t="n">
        <v>0</v>
      </c>
      <c r="H3403" s="28" t="n">
        <v>0</v>
      </c>
      <c r="I3403" s="28" t="n">
        <v>0</v>
      </c>
      <c r="J3403" s="28" t="n">
        <v>97</v>
      </c>
      <c r="K3403" s="28" t="n">
        <v>7</v>
      </c>
      <c r="L3403" s="28" t="n">
        <v>3</v>
      </c>
      <c r="M3403" s="28" t="s">
        <v>146</v>
      </c>
      <c r="N3403" s="28" t="s">
        <v>139</v>
      </c>
      <c r="O3403" s="29" t="n">
        <v>45869</v>
      </c>
      <c r="P3403" s="28" t="n">
        <f aca="false">ROUNDDOWN(($B3403-$O3403)/30,0)</f>
        <v>4</v>
      </c>
      <c r="Q3403" s="28" t="str">
        <f aca="false">TEXT($B3403,"yyyy-mm")</f>
        <v>2025-11</v>
      </c>
      <c r="R3403" s="28" t="n">
        <f aca="false">IF(AND($O3403&gt;=DATE(2025,1,1),$O3403&lt;=DATE(2025,4,30)),1,0)</f>
        <v>0</v>
      </c>
    </row>
    <row r="3404" customFormat="false" ht="15" hidden="false" customHeight="false" outlineLevel="0" collapsed="false">
      <c r="A3404" s="28" t="n">
        <v>376</v>
      </c>
      <c r="B3404" s="29" t="n">
        <v>46022</v>
      </c>
      <c r="C3404" s="28" t="n">
        <v>135600</v>
      </c>
      <c r="D3404" s="28" t="n">
        <v>0</v>
      </c>
      <c r="E3404" s="28" t="n">
        <v>0</v>
      </c>
      <c r="F3404" s="28" t="s">
        <v>345</v>
      </c>
      <c r="G3404" s="28" t="n">
        <v>0</v>
      </c>
      <c r="H3404" s="28" t="n">
        <v>0</v>
      </c>
      <c r="I3404" s="28" t="n">
        <v>0</v>
      </c>
      <c r="J3404" s="28" t="n">
        <v>97</v>
      </c>
      <c r="K3404" s="28" t="n">
        <v>7</v>
      </c>
      <c r="L3404" s="28" t="n">
        <v>3</v>
      </c>
      <c r="M3404" s="28" t="s">
        <v>146</v>
      </c>
      <c r="N3404" s="28" t="s">
        <v>139</v>
      </c>
      <c r="O3404" s="29" t="n">
        <v>45869</v>
      </c>
      <c r="P3404" s="28" t="n">
        <f aca="false">ROUNDDOWN(($B3404-$O3404)/30,0)</f>
        <v>5</v>
      </c>
      <c r="Q3404" s="28" t="str">
        <f aca="false">TEXT($B3404,"yyyy-mm")</f>
        <v>2025-12</v>
      </c>
      <c r="R3404" s="28" t="n">
        <f aca="false">IF(AND($O3404&gt;=DATE(2025,1,1),$O3404&lt;=DATE(2025,4,30)),1,0)</f>
        <v>0</v>
      </c>
    </row>
    <row r="3405" customFormat="false" ht="15" hidden="false" customHeight="false" outlineLevel="0" collapsed="false">
      <c r="A3405" s="28" t="n">
        <v>376</v>
      </c>
      <c r="B3405" s="29" t="n">
        <v>46053</v>
      </c>
      <c r="C3405" s="28" t="n">
        <v>131080</v>
      </c>
      <c r="D3405" s="28" t="n">
        <v>0</v>
      </c>
      <c r="E3405" s="28" t="n">
        <v>0</v>
      </c>
      <c r="F3405" s="28" t="s">
        <v>345</v>
      </c>
      <c r="G3405" s="28" t="n">
        <v>0</v>
      </c>
      <c r="H3405" s="28" t="n">
        <v>0</v>
      </c>
      <c r="I3405" s="28" t="n">
        <v>0</v>
      </c>
      <c r="J3405" s="28" t="n">
        <v>97</v>
      </c>
      <c r="K3405" s="28" t="n">
        <v>7</v>
      </c>
      <c r="L3405" s="28" t="n">
        <v>3</v>
      </c>
      <c r="M3405" s="28" t="s">
        <v>146</v>
      </c>
      <c r="N3405" s="28" t="s">
        <v>139</v>
      </c>
      <c r="O3405" s="29" t="n">
        <v>45869</v>
      </c>
      <c r="P3405" s="28" t="n">
        <f aca="false">ROUNDDOWN(($B3405-$O3405)/30,0)</f>
        <v>6</v>
      </c>
      <c r="Q3405" s="28" t="str">
        <f aca="false">TEXT($B3405,"yyyy-mm")</f>
        <v>2026-01</v>
      </c>
      <c r="R3405" s="28" t="n">
        <f aca="false">IF(AND($O3405&gt;=DATE(2025,1,1),$O3405&lt;=DATE(2025,4,30)),1,0)</f>
        <v>0</v>
      </c>
    </row>
    <row r="3406" customFormat="false" ht="15" hidden="false" customHeight="false" outlineLevel="0" collapsed="false">
      <c r="A3406" s="28" t="n">
        <v>376</v>
      </c>
      <c r="B3406" s="29" t="n">
        <v>46081</v>
      </c>
      <c r="C3406" s="28" t="n">
        <v>126560</v>
      </c>
      <c r="D3406" s="28" t="n">
        <v>0</v>
      </c>
      <c r="E3406" s="28" t="n">
        <v>0</v>
      </c>
      <c r="F3406" s="28" t="s">
        <v>345</v>
      </c>
      <c r="G3406" s="28" t="n">
        <v>0</v>
      </c>
      <c r="H3406" s="28" t="n">
        <v>0</v>
      </c>
      <c r="I3406" s="28" t="n">
        <v>0</v>
      </c>
      <c r="J3406" s="28" t="n">
        <v>97</v>
      </c>
      <c r="K3406" s="28" t="n">
        <v>7</v>
      </c>
      <c r="L3406" s="28" t="n">
        <v>3</v>
      </c>
      <c r="M3406" s="28" t="s">
        <v>146</v>
      </c>
      <c r="N3406" s="28" t="s">
        <v>139</v>
      </c>
      <c r="O3406" s="29" t="n">
        <v>45869</v>
      </c>
      <c r="P3406" s="28" t="n">
        <f aca="false">ROUNDDOWN(($B3406-$O3406)/30,0)</f>
        <v>7</v>
      </c>
      <c r="Q3406" s="28" t="str">
        <f aca="false">TEXT($B3406,"yyyy-mm")</f>
        <v>2026-02</v>
      </c>
      <c r="R3406" s="28" t="n">
        <f aca="false">IF(AND($O3406&gt;=DATE(2025,1,1),$O3406&lt;=DATE(2025,4,30)),1,0)</f>
        <v>0</v>
      </c>
    </row>
    <row r="3407" customFormat="false" ht="15" hidden="false" customHeight="false" outlineLevel="0" collapsed="false">
      <c r="A3407" s="28" t="n">
        <v>376</v>
      </c>
      <c r="B3407" s="29" t="n">
        <v>46112</v>
      </c>
      <c r="C3407" s="28" t="n">
        <v>122040</v>
      </c>
      <c r="D3407" s="28" t="n">
        <v>0</v>
      </c>
      <c r="E3407" s="28" t="n">
        <v>0</v>
      </c>
      <c r="F3407" s="28" t="s">
        <v>345</v>
      </c>
      <c r="G3407" s="28" t="n">
        <v>0</v>
      </c>
      <c r="H3407" s="28" t="n">
        <v>0</v>
      </c>
      <c r="I3407" s="28" t="n">
        <v>0</v>
      </c>
      <c r="J3407" s="28" t="n">
        <v>97</v>
      </c>
      <c r="K3407" s="28" t="n">
        <v>7</v>
      </c>
      <c r="L3407" s="28" t="n">
        <v>3</v>
      </c>
      <c r="M3407" s="28" t="s">
        <v>146</v>
      </c>
      <c r="N3407" s="28" t="s">
        <v>139</v>
      </c>
      <c r="O3407" s="29" t="n">
        <v>45869</v>
      </c>
      <c r="P3407" s="28" t="n">
        <f aca="false">ROUNDDOWN(($B3407-$O3407)/30,0)</f>
        <v>8</v>
      </c>
      <c r="Q3407" s="28" t="str">
        <f aca="false">TEXT($B3407,"yyyy-mm")</f>
        <v>2026-03</v>
      </c>
      <c r="R3407" s="28" t="n">
        <f aca="false">IF(AND($O3407&gt;=DATE(2025,1,1),$O3407&lt;=DATE(2025,4,30)),1,0)</f>
        <v>0</v>
      </c>
    </row>
    <row r="3408" customFormat="false" ht="15" hidden="false" customHeight="false" outlineLevel="0" collapsed="false">
      <c r="A3408" s="28" t="n">
        <v>376</v>
      </c>
      <c r="B3408" s="29" t="n">
        <v>46142</v>
      </c>
      <c r="C3408" s="28" t="n">
        <v>117520</v>
      </c>
      <c r="D3408" s="28" t="n">
        <v>0</v>
      </c>
      <c r="E3408" s="28" t="n">
        <v>0</v>
      </c>
      <c r="F3408" s="28" t="s">
        <v>345</v>
      </c>
      <c r="G3408" s="28" t="n">
        <v>0</v>
      </c>
      <c r="H3408" s="28" t="n">
        <v>0</v>
      </c>
      <c r="I3408" s="28" t="n">
        <v>0</v>
      </c>
      <c r="J3408" s="28" t="n">
        <v>97</v>
      </c>
      <c r="K3408" s="28" t="n">
        <v>7</v>
      </c>
      <c r="L3408" s="28" t="n">
        <v>3</v>
      </c>
      <c r="M3408" s="28" t="s">
        <v>146</v>
      </c>
      <c r="N3408" s="28" t="s">
        <v>139</v>
      </c>
      <c r="O3408" s="29" t="n">
        <v>45869</v>
      </c>
      <c r="P3408" s="28" t="n">
        <f aca="false">ROUNDDOWN(($B3408-$O3408)/30,0)</f>
        <v>9</v>
      </c>
      <c r="Q3408" s="28" t="str">
        <f aca="false">TEXT($B3408,"yyyy-mm")</f>
        <v>2026-04</v>
      </c>
      <c r="R3408" s="28" t="n">
        <f aca="false">IF(AND($O3408&gt;=DATE(2025,1,1),$O3408&lt;=DATE(2025,4,30)),1,0)</f>
        <v>0</v>
      </c>
    </row>
    <row r="3409" customFormat="false" ht="15" hidden="false" customHeight="false" outlineLevel="0" collapsed="false">
      <c r="A3409" s="28" t="n">
        <v>376</v>
      </c>
      <c r="B3409" s="29" t="n">
        <v>46173</v>
      </c>
      <c r="C3409" s="28" t="n">
        <v>113000</v>
      </c>
      <c r="D3409" s="28" t="n">
        <v>0</v>
      </c>
      <c r="E3409" s="28" t="n">
        <v>0</v>
      </c>
      <c r="F3409" s="28" t="s">
        <v>345</v>
      </c>
      <c r="G3409" s="28" t="n">
        <v>0</v>
      </c>
      <c r="H3409" s="28" t="n">
        <v>0</v>
      </c>
      <c r="I3409" s="28" t="n">
        <v>0</v>
      </c>
      <c r="J3409" s="28" t="n">
        <v>97</v>
      </c>
      <c r="K3409" s="28" t="n">
        <v>7</v>
      </c>
      <c r="L3409" s="28" t="n">
        <v>3</v>
      </c>
      <c r="M3409" s="28" t="s">
        <v>146</v>
      </c>
      <c r="N3409" s="28" t="s">
        <v>139</v>
      </c>
      <c r="O3409" s="29" t="n">
        <v>45869</v>
      </c>
      <c r="P3409" s="28" t="n">
        <f aca="false">ROUNDDOWN(($B3409-$O3409)/30,0)</f>
        <v>10</v>
      </c>
      <c r="Q3409" s="28" t="str">
        <f aca="false">TEXT($B3409,"yyyy-mm")</f>
        <v>2026-05</v>
      </c>
      <c r="R3409" s="28" t="n">
        <f aca="false">IF(AND($O3409&gt;=DATE(2025,1,1),$O3409&lt;=DATE(2025,4,30)),1,0)</f>
        <v>0</v>
      </c>
    </row>
    <row r="3410" customFormat="false" ht="15" hidden="false" customHeight="false" outlineLevel="0" collapsed="false">
      <c r="A3410" s="28" t="n">
        <v>376</v>
      </c>
      <c r="B3410" s="29" t="n">
        <v>46203</v>
      </c>
      <c r="C3410" s="28" t="n">
        <v>108480</v>
      </c>
      <c r="D3410" s="28" t="n">
        <v>0</v>
      </c>
      <c r="E3410" s="28" t="n">
        <v>0</v>
      </c>
      <c r="F3410" s="28" t="s">
        <v>345</v>
      </c>
      <c r="G3410" s="28" t="n">
        <v>0</v>
      </c>
      <c r="H3410" s="28" t="n">
        <v>0</v>
      </c>
      <c r="I3410" s="28" t="n">
        <v>0</v>
      </c>
      <c r="J3410" s="28" t="n">
        <v>97</v>
      </c>
      <c r="K3410" s="28" t="n">
        <v>7</v>
      </c>
      <c r="L3410" s="28" t="n">
        <v>3</v>
      </c>
      <c r="M3410" s="28" t="s">
        <v>146</v>
      </c>
      <c r="N3410" s="28" t="s">
        <v>139</v>
      </c>
      <c r="O3410" s="29" t="n">
        <v>45869</v>
      </c>
      <c r="P3410" s="28" t="n">
        <f aca="false">ROUNDDOWN(($B3410-$O3410)/30,0)</f>
        <v>11</v>
      </c>
      <c r="Q3410" s="28" t="str">
        <f aca="false">TEXT($B3410,"yyyy-mm")</f>
        <v>2026-06</v>
      </c>
      <c r="R3410" s="28" t="n">
        <f aca="false">IF(AND($O3410&gt;=DATE(2025,1,1),$O3410&lt;=DATE(2025,4,30)),1,0)</f>
        <v>0</v>
      </c>
    </row>
    <row r="3411" customFormat="false" ht="15" hidden="false" customHeight="false" outlineLevel="0" collapsed="false">
      <c r="A3411" s="28" t="n">
        <v>376</v>
      </c>
      <c r="B3411" s="29" t="n">
        <v>46234</v>
      </c>
      <c r="C3411" s="28" t="n">
        <v>103960</v>
      </c>
      <c r="D3411" s="28" t="n">
        <v>0</v>
      </c>
      <c r="E3411" s="28" t="n">
        <v>0</v>
      </c>
      <c r="F3411" s="28" t="s">
        <v>345</v>
      </c>
      <c r="G3411" s="28" t="n">
        <v>0</v>
      </c>
      <c r="H3411" s="28" t="n">
        <v>0</v>
      </c>
      <c r="I3411" s="28" t="n">
        <v>0</v>
      </c>
      <c r="J3411" s="28" t="n">
        <v>97</v>
      </c>
      <c r="K3411" s="28" t="n">
        <v>7</v>
      </c>
      <c r="L3411" s="28" t="n">
        <v>3</v>
      </c>
      <c r="M3411" s="28" t="s">
        <v>146</v>
      </c>
      <c r="N3411" s="28" t="s">
        <v>139</v>
      </c>
      <c r="O3411" s="29" t="n">
        <v>45869</v>
      </c>
      <c r="P3411" s="28" t="n">
        <f aca="false">ROUNDDOWN(($B3411-$O3411)/30,0)</f>
        <v>12</v>
      </c>
      <c r="Q3411" s="28" t="str">
        <f aca="false">TEXT($B3411,"yyyy-mm")</f>
        <v>2026-07</v>
      </c>
      <c r="R3411" s="28" t="n">
        <f aca="false">IF(AND($O3411&gt;=DATE(2025,1,1),$O3411&lt;=DATE(2025,4,30)),1,0)</f>
        <v>0</v>
      </c>
    </row>
    <row r="3412" customFormat="false" ht="15" hidden="false" customHeight="false" outlineLevel="0" collapsed="false">
      <c r="A3412" s="28" t="n">
        <v>376</v>
      </c>
      <c r="B3412" s="29" t="n">
        <v>46265</v>
      </c>
      <c r="C3412" s="28" t="n">
        <v>99440</v>
      </c>
      <c r="D3412" s="28" t="n">
        <v>0</v>
      </c>
      <c r="E3412" s="28" t="n">
        <v>0</v>
      </c>
      <c r="F3412" s="28" t="s">
        <v>345</v>
      </c>
      <c r="G3412" s="28" t="n">
        <v>0</v>
      </c>
      <c r="H3412" s="28" t="n">
        <v>0</v>
      </c>
      <c r="I3412" s="28" t="n">
        <v>0</v>
      </c>
      <c r="J3412" s="28" t="n">
        <v>97</v>
      </c>
      <c r="K3412" s="28" t="n">
        <v>7</v>
      </c>
      <c r="L3412" s="28" t="n">
        <v>3</v>
      </c>
      <c r="M3412" s="28" t="s">
        <v>146</v>
      </c>
      <c r="N3412" s="28" t="s">
        <v>139</v>
      </c>
      <c r="O3412" s="29" t="n">
        <v>45869</v>
      </c>
      <c r="P3412" s="28" t="n">
        <f aca="false">ROUNDDOWN(($B3412-$O3412)/30,0)</f>
        <v>13</v>
      </c>
      <c r="Q3412" s="28" t="str">
        <f aca="false">TEXT($B3412,"yyyy-mm")</f>
        <v>2026-08</v>
      </c>
      <c r="R3412" s="28" t="n">
        <f aca="false">IF(AND($O3412&gt;=DATE(2025,1,1),$O3412&lt;=DATE(2025,4,30)),1,0)</f>
        <v>0</v>
      </c>
    </row>
    <row r="3413" customFormat="false" ht="15" hidden="false" customHeight="false" outlineLevel="0" collapsed="false">
      <c r="A3413" s="28" t="n">
        <v>377</v>
      </c>
      <c r="B3413" s="29" t="n">
        <v>44895</v>
      </c>
      <c r="C3413" s="28" t="n">
        <v>12600</v>
      </c>
      <c r="D3413" s="28" t="n">
        <v>0</v>
      </c>
      <c r="E3413" s="28" t="n">
        <v>0</v>
      </c>
      <c r="F3413" s="28" t="s">
        <v>345</v>
      </c>
      <c r="G3413" s="28" t="n">
        <v>0</v>
      </c>
      <c r="H3413" s="28" t="n">
        <v>0</v>
      </c>
      <c r="I3413" s="28" t="n">
        <v>0</v>
      </c>
      <c r="J3413" s="28" t="n">
        <v>258</v>
      </c>
      <c r="K3413" s="28" t="n">
        <v>9</v>
      </c>
      <c r="L3413" s="28" t="n">
        <v>2</v>
      </c>
      <c r="M3413" s="28" t="s">
        <v>145</v>
      </c>
      <c r="N3413" s="28" t="s">
        <v>139</v>
      </c>
      <c r="O3413" s="29" t="n">
        <v>44869</v>
      </c>
      <c r="P3413" s="28" t="n">
        <f aca="false">ROUNDDOWN(($B3413-$O3413)/30,0)</f>
        <v>0</v>
      </c>
      <c r="Q3413" s="28" t="str">
        <f aca="false">TEXT($B3413,"yyyy-mm")</f>
        <v>2022-11</v>
      </c>
      <c r="R3413" s="28" t="n">
        <f aca="false">IF(AND($O3413&gt;=DATE(2025,1,1),$O3413&lt;=DATE(2025,4,30)),1,0)</f>
        <v>0</v>
      </c>
    </row>
    <row r="3414" customFormat="false" ht="15" hidden="false" customHeight="false" outlineLevel="0" collapsed="false">
      <c r="A3414" s="28" t="n">
        <v>377</v>
      </c>
      <c r="B3414" s="29" t="n">
        <v>44926</v>
      </c>
      <c r="C3414" s="28" t="n">
        <v>6300</v>
      </c>
      <c r="D3414" s="28" t="n">
        <v>0</v>
      </c>
      <c r="E3414" s="28" t="n">
        <v>0</v>
      </c>
      <c r="F3414" s="28" t="s">
        <v>345</v>
      </c>
      <c r="G3414" s="28" t="n">
        <v>0</v>
      </c>
      <c r="H3414" s="28" t="n">
        <v>0</v>
      </c>
      <c r="I3414" s="28" t="n">
        <v>0</v>
      </c>
      <c r="J3414" s="28" t="n">
        <v>258</v>
      </c>
      <c r="K3414" s="28" t="n">
        <v>9</v>
      </c>
      <c r="L3414" s="28" t="n">
        <v>2</v>
      </c>
      <c r="M3414" s="28" t="s">
        <v>145</v>
      </c>
      <c r="N3414" s="28" t="s">
        <v>139</v>
      </c>
      <c r="O3414" s="29" t="n">
        <v>44869</v>
      </c>
      <c r="P3414" s="28" t="n">
        <f aca="false">ROUNDDOWN(($B3414-$O3414)/30,0)</f>
        <v>1</v>
      </c>
      <c r="Q3414" s="28" t="str">
        <f aca="false">TEXT($B3414,"yyyy-mm")</f>
        <v>2022-12</v>
      </c>
      <c r="R3414" s="28" t="n">
        <f aca="false">IF(AND($O3414&gt;=DATE(2025,1,1),$O3414&lt;=DATE(2025,4,30)),1,0)</f>
        <v>0</v>
      </c>
    </row>
    <row r="3415" customFormat="false" ht="15" hidden="false" customHeight="false" outlineLevel="0" collapsed="false">
      <c r="A3415" s="28" t="n">
        <v>377</v>
      </c>
      <c r="B3415" s="29" t="n">
        <v>44957</v>
      </c>
      <c r="C3415" s="28" t="n">
        <v>0</v>
      </c>
      <c r="D3415" s="28" t="n">
        <v>0</v>
      </c>
      <c r="E3415" s="28" t="n">
        <v>0</v>
      </c>
      <c r="F3415" s="28" t="s">
        <v>345</v>
      </c>
      <c r="G3415" s="28" t="n">
        <v>0</v>
      </c>
      <c r="H3415" s="28" t="n">
        <v>0</v>
      </c>
      <c r="I3415" s="28" t="n">
        <v>0</v>
      </c>
      <c r="J3415" s="28" t="n">
        <v>258</v>
      </c>
      <c r="K3415" s="28" t="n">
        <v>9</v>
      </c>
      <c r="L3415" s="28" t="n">
        <v>2</v>
      </c>
      <c r="M3415" s="28" t="s">
        <v>145</v>
      </c>
      <c r="N3415" s="28" t="s">
        <v>139</v>
      </c>
      <c r="O3415" s="29" t="n">
        <v>44869</v>
      </c>
      <c r="P3415" s="28" t="n">
        <f aca="false">ROUNDDOWN(($B3415-$O3415)/30,0)</f>
        <v>2</v>
      </c>
      <c r="Q3415" s="28" t="str">
        <f aca="false">TEXT($B3415,"yyyy-mm")</f>
        <v>2023-01</v>
      </c>
      <c r="R3415" s="28" t="n">
        <f aca="false">IF(AND($O3415&gt;=DATE(2025,1,1),$O3415&lt;=DATE(2025,4,30)),1,0)</f>
        <v>0</v>
      </c>
    </row>
    <row r="3416" customFormat="false" ht="15" hidden="false" customHeight="false" outlineLevel="0" collapsed="false">
      <c r="A3416" s="28" t="n">
        <v>378</v>
      </c>
      <c r="B3416" s="29" t="n">
        <v>45961</v>
      </c>
      <c r="C3416" s="28" t="n">
        <v>8500</v>
      </c>
      <c r="D3416" s="28" t="n">
        <v>0</v>
      </c>
      <c r="E3416" s="28" t="n">
        <v>0</v>
      </c>
      <c r="F3416" s="28" t="s">
        <v>345</v>
      </c>
      <c r="G3416" s="28" t="n">
        <v>0</v>
      </c>
      <c r="H3416" s="28" t="n">
        <v>0</v>
      </c>
      <c r="I3416" s="28" t="n">
        <v>0</v>
      </c>
      <c r="J3416" s="28" t="n">
        <v>149</v>
      </c>
      <c r="K3416" s="28" t="n">
        <v>2</v>
      </c>
      <c r="L3416" s="28" t="n">
        <v>2</v>
      </c>
      <c r="M3416" s="28" t="s">
        <v>147</v>
      </c>
      <c r="N3416" s="28" t="s">
        <v>138</v>
      </c>
      <c r="O3416" s="29" t="n">
        <v>45959</v>
      </c>
      <c r="P3416" s="28" t="n">
        <f aca="false">ROUNDDOWN(($B3416-$O3416)/30,0)</f>
        <v>0</v>
      </c>
      <c r="Q3416" s="28" t="str">
        <f aca="false">TEXT($B3416,"yyyy-mm")</f>
        <v>2025-10</v>
      </c>
      <c r="R3416" s="28" t="n">
        <f aca="false">IF(AND($O3416&gt;=DATE(2025,1,1),$O3416&lt;=DATE(2025,4,30)),1,0)</f>
        <v>0</v>
      </c>
    </row>
    <row r="3417" customFormat="false" ht="15" hidden="false" customHeight="false" outlineLevel="0" collapsed="false">
      <c r="A3417" s="28" t="n">
        <v>378</v>
      </c>
      <c r="B3417" s="29" t="n">
        <v>45991</v>
      </c>
      <c r="C3417" s="28" t="n">
        <v>7791.67</v>
      </c>
      <c r="D3417" s="28" t="n">
        <v>0</v>
      </c>
      <c r="E3417" s="28" t="n">
        <v>0</v>
      </c>
      <c r="F3417" s="28" t="s">
        <v>345</v>
      </c>
      <c r="G3417" s="28" t="n">
        <v>0</v>
      </c>
      <c r="H3417" s="28" t="n">
        <v>0</v>
      </c>
      <c r="I3417" s="28" t="n">
        <v>0</v>
      </c>
      <c r="J3417" s="28" t="n">
        <v>149</v>
      </c>
      <c r="K3417" s="28" t="n">
        <v>2</v>
      </c>
      <c r="L3417" s="28" t="n">
        <v>2</v>
      </c>
      <c r="M3417" s="28" t="s">
        <v>147</v>
      </c>
      <c r="N3417" s="28" t="s">
        <v>138</v>
      </c>
      <c r="O3417" s="29" t="n">
        <v>45959</v>
      </c>
      <c r="P3417" s="28" t="n">
        <f aca="false">ROUNDDOWN(($B3417-$O3417)/30,0)</f>
        <v>1</v>
      </c>
      <c r="Q3417" s="28" t="str">
        <f aca="false">TEXT($B3417,"yyyy-mm")</f>
        <v>2025-11</v>
      </c>
      <c r="R3417" s="28" t="n">
        <f aca="false">IF(AND($O3417&gt;=DATE(2025,1,1),$O3417&lt;=DATE(2025,4,30)),1,0)</f>
        <v>0</v>
      </c>
    </row>
    <row r="3418" customFormat="false" ht="15" hidden="false" customHeight="false" outlineLevel="0" collapsed="false">
      <c r="A3418" s="28" t="n">
        <v>378</v>
      </c>
      <c r="B3418" s="29" t="n">
        <v>46022</v>
      </c>
      <c r="C3418" s="28" t="n">
        <v>7083.34</v>
      </c>
      <c r="D3418" s="28" t="n">
        <v>0</v>
      </c>
      <c r="E3418" s="28" t="n">
        <v>0</v>
      </c>
      <c r="F3418" s="28" t="s">
        <v>345</v>
      </c>
      <c r="G3418" s="28" t="n">
        <v>0</v>
      </c>
      <c r="H3418" s="28" t="n">
        <v>0</v>
      </c>
      <c r="I3418" s="28" t="n">
        <v>0</v>
      </c>
      <c r="J3418" s="28" t="n">
        <v>149</v>
      </c>
      <c r="K3418" s="28" t="n">
        <v>2</v>
      </c>
      <c r="L3418" s="28" t="n">
        <v>2</v>
      </c>
      <c r="M3418" s="28" t="s">
        <v>147</v>
      </c>
      <c r="N3418" s="28" t="s">
        <v>138</v>
      </c>
      <c r="O3418" s="29" t="n">
        <v>45959</v>
      </c>
      <c r="P3418" s="28" t="n">
        <f aca="false">ROUNDDOWN(($B3418-$O3418)/30,0)</f>
        <v>2</v>
      </c>
      <c r="Q3418" s="28" t="str">
        <f aca="false">TEXT($B3418,"yyyy-mm")</f>
        <v>2025-12</v>
      </c>
      <c r="R3418" s="28" t="n">
        <f aca="false">IF(AND($O3418&gt;=DATE(2025,1,1),$O3418&lt;=DATE(2025,4,30)),1,0)</f>
        <v>0</v>
      </c>
    </row>
    <row r="3419" customFormat="false" ht="15" hidden="false" customHeight="false" outlineLevel="0" collapsed="false">
      <c r="A3419" s="28" t="n">
        <v>378</v>
      </c>
      <c r="B3419" s="29" t="n">
        <v>46053</v>
      </c>
      <c r="C3419" s="28" t="n">
        <v>6375.01</v>
      </c>
      <c r="D3419" s="28" t="n">
        <v>0</v>
      </c>
      <c r="E3419" s="28" t="n">
        <v>0</v>
      </c>
      <c r="F3419" s="28" t="s">
        <v>345</v>
      </c>
      <c r="G3419" s="28" t="n">
        <v>0</v>
      </c>
      <c r="H3419" s="28" t="n">
        <v>0</v>
      </c>
      <c r="I3419" s="28" t="n">
        <v>0</v>
      </c>
      <c r="J3419" s="28" t="n">
        <v>149</v>
      </c>
      <c r="K3419" s="28" t="n">
        <v>2</v>
      </c>
      <c r="L3419" s="28" t="n">
        <v>2</v>
      </c>
      <c r="M3419" s="28" t="s">
        <v>147</v>
      </c>
      <c r="N3419" s="28" t="s">
        <v>138</v>
      </c>
      <c r="O3419" s="29" t="n">
        <v>45959</v>
      </c>
      <c r="P3419" s="28" t="n">
        <f aca="false">ROUNDDOWN(($B3419-$O3419)/30,0)</f>
        <v>3</v>
      </c>
      <c r="Q3419" s="28" t="str">
        <f aca="false">TEXT($B3419,"yyyy-mm")</f>
        <v>2026-01</v>
      </c>
      <c r="R3419" s="28" t="n">
        <f aca="false">IF(AND($O3419&gt;=DATE(2025,1,1),$O3419&lt;=DATE(2025,4,30)),1,0)</f>
        <v>0</v>
      </c>
    </row>
    <row r="3420" customFormat="false" ht="15" hidden="false" customHeight="false" outlineLevel="0" collapsed="false">
      <c r="A3420" s="28" t="n">
        <v>378</v>
      </c>
      <c r="B3420" s="29" t="n">
        <v>46081</v>
      </c>
      <c r="C3420" s="28" t="n">
        <v>5666.68</v>
      </c>
      <c r="D3420" s="28" t="n">
        <v>0</v>
      </c>
      <c r="E3420" s="28" t="n">
        <v>0</v>
      </c>
      <c r="F3420" s="28" t="s">
        <v>345</v>
      </c>
      <c r="G3420" s="28" t="n">
        <v>0</v>
      </c>
      <c r="H3420" s="28" t="n">
        <v>0</v>
      </c>
      <c r="I3420" s="28" t="n">
        <v>0</v>
      </c>
      <c r="J3420" s="28" t="n">
        <v>149</v>
      </c>
      <c r="K3420" s="28" t="n">
        <v>2</v>
      </c>
      <c r="L3420" s="28" t="n">
        <v>2</v>
      </c>
      <c r="M3420" s="28" t="s">
        <v>147</v>
      </c>
      <c r="N3420" s="28" t="s">
        <v>138</v>
      </c>
      <c r="O3420" s="29" t="n">
        <v>45959</v>
      </c>
      <c r="P3420" s="28" t="n">
        <f aca="false">ROUNDDOWN(($B3420-$O3420)/30,0)</f>
        <v>4</v>
      </c>
      <c r="Q3420" s="28" t="str">
        <f aca="false">TEXT($B3420,"yyyy-mm")</f>
        <v>2026-02</v>
      </c>
      <c r="R3420" s="28" t="n">
        <f aca="false">IF(AND($O3420&gt;=DATE(2025,1,1),$O3420&lt;=DATE(2025,4,30)),1,0)</f>
        <v>0</v>
      </c>
    </row>
    <row r="3421" customFormat="false" ht="15" hidden="false" customHeight="false" outlineLevel="0" collapsed="false">
      <c r="A3421" s="28" t="n">
        <v>378</v>
      </c>
      <c r="B3421" s="29" t="n">
        <v>46112</v>
      </c>
      <c r="C3421" s="28" t="n">
        <v>4958.35</v>
      </c>
      <c r="D3421" s="28" t="n">
        <v>0</v>
      </c>
      <c r="E3421" s="28" t="n">
        <v>0</v>
      </c>
      <c r="F3421" s="28" t="s">
        <v>345</v>
      </c>
      <c r="G3421" s="28" t="n">
        <v>0</v>
      </c>
      <c r="H3421" s="28" t="n">
        <v>0</v>
      </c>
      <c r="I3421" s="28" t="n">
        <v>0</v>
      </c>
      <c r="J3421" s="28" t="n">
        <v>149</v>
      </c>
      <c r="K3421" s="28" t="n">
        <v>2</v>
      </c>
      <c r="L3421" s="28" t="n">
        <v>2</v>
      </c>
      <c r="M3421" s="28" t="s">
        <v>147</v>
      </c>
      <c r="N3421" s="28" t="s">
        <v>138</v>
      </c>
      <c r="O3421" s="29" t="n">
        <v>45959</v>
      </c>
      <c r="P3421" s="28" t="n">
        <f aca="false">ROUNDDOWN(($B3421-$O3421)/30,0)</f>
        <v>5</v>
      </c>
      <c r="Q3421" s="28" t="str">
        <f aca="false">TEXT($B3421,"yyyy-mm")</f>
        <v>2026-03</v>
      </c>
      <c r="R3421" s="28" t="n">
        <f aca="false">IF(AND($O3421&gt;=DATE(2025,1,1),$O3421&lt;=DATE(2025,4,30)),1,0)</f>
        <v>0</v>
      </c>
    </row>
    <row r="3422" customFormat="false" ht="15" hidden="false" customHeight="false" outlineLevel="0" collapsed="false">
      <c r="A3422" s="28" t="n">
        <v>378</v>
      </c>
      <c r="B3422" s="29" t="n">
        <v>46142</v>
      </c>
      <c r="C3422" s="28" t="n">
        <v>4250.02</v>
      </c>
      <c r="D3422" s="28" t="n">
        <v>0</v>
      </c>
      <c r="E3422" s="28" t="n">
        <v>0</v>
      </c>
      <c r="F3422" s="28" t="s">
        <v>345</v>
      </c>
      <c r="G3422" s="28" t="n">
        <v>0</v>
      </c>
      <c r="H3422" s="28" t="n">
        <v>0</v>
      </c>
      <c r="I3422" s="28" t="n">
        <v>0</v>
      </c>
      <c r="J3422" s="28" t="n">
        <v>149</v>
      </c>
      <c r="K3422" s="28" t="n">
        <v>2</v>
      </c>
      <c r="L3422" s="28" t="n">
        <v>2</v>
      </c>
      <c r="M3422" s="28" t="s">
        <v>147</v>
      </c>
      <c r="N3422" s="28" t="s">
        <v>138</v>
      </c>
      <c r="O3422" s="29" t="n">
        <v>45959</v>
      </c>
      <c r="P3422" s="28" t="n">
        <f aca="false">ROUNDDOWN(($B3422-$O3422)/30,0)</f>
        <v>6</v>
      </c>
      <c r="Q3422" s="28" t="str">
        <f aca="false">TEXT($B3422,"yyyy-mm")</f>
        <v>2026-04</v>
      </c>
      <c r="R3422" s="28" t="n">
        <f aca="false">IF(AND($O3422&gt;=DATE(2025,1,1),$O3422&lt;=DATE(2025,4,30)),1,0)</f>
        <v>0</v>
      </c>
    </row>
    <row r="3423" customFormat="false" ht="15" hidden="false" customHeight="false" outlineLevel="0" collapsed="false">
      <c r="A3423" s="28" t="n">
        <v>378</v>
      </c>
      <c r="B3423" s="29" t="n">
        <v>46173</v>
      </c>
      <c r="C3423" s="28" t="n">
        <v>3541.69</v>
      </c>
      <c r="D3423" s="28" t="n">
        <v>0</v>
      </c>
      <c r="E3423" s="28" t="n">
        <v>0</v>
      </c>
      <c r="F3423" s="28" t="s">
        <v>345</v>
      </c>
      <c r="G3423" s="28" t="n">
        <v>0</v>
      </c>
      <c r="H3423" s="28" t="n">
        <v>0</v>
      </c>
      <c r="I3423" s="28" t="n">
        <v>0</v>
      </c>
      <c r="J3423" s="28" t="n">
        <v>149</v>
      </c>
      <c r="K3423" s="28" t="n">
        <v>2</v>
      </c>
      <c r="L3423" s="28" t="n">
        <v>2</v>
      </c>
      <c r="M3423" s="28" t="s">
        <v>147</v>
      </c>
      <c r="N3423" s="28" t="s">
        <v>138</v>
      </c>
      <c r="O3423" s="29" t="n">
        <v>45959</v>
      </c>
      <c r="P3423" s="28" t="n">
        <f aca="false">ROUNDDOWN(($B3423-$O3423)/30,0)</f>
        <v>7</v>
      </c>
      <c r="Q3423" s="28" t="str">
        <f aca="false">TEXT($B3423,"yyyy-mm")</f>
        <v>2026-05</v>
      </c>
      <c r="R3423" s="28" t="n">
        <f aca="false">IF(AND($O3423&gt;=DATE(2025,1,1),$O3423&lt;=DATE(2025,4,30)),1,0)</f>
        <v>0</v>
      </c>
    </row>
    <row r="3424" customFormat="false" ht="15" hidden="false" customHeight="false" outlineLevel="0" collapsed="false">
      <c r="A3424" s="28" t="n">
        <v>378</v>
      </c>
      <c r="B3424" s="29" t="n">
        <v>46203</v>
      </c>
      <c r="C3424" s="28" t="n">
        <v>2833.36</v>
      </c>
      <c r="D3424" s="28" t="n">
        <v>0</v>
      </c>
      <c r="E3424" s="28" t="n">
        <v>0</v>
      </c>
      <c r="F3424" s="28" t="s">
        <v>345</v>
      </c>
      <c r="G3424" s="28" t="n">
        <v>0</v>
      </c>
      <c r="H3424" s="28" t="n">
        <v>0</v>
      </c>
      <c r="I3424" s="28" t="n">
        <v>0</v>
      </c>
      <c r="J3424" s="28" t="n">
        <v>149</v>
      </c>
      <c r="K3424" s="28" t="n">
        <v>2</v>
      </c>
      <c r="L3424" s="28" t="n">
        <v>2</v>
      </c>
      <c r="M3424" s="28" t="s">
        <v>147</v>
      </c>
      <c r="N3424" s="28" t="s">
        <v>138</v>
      </c>
      <c r="O3424" s="29" t="n">
        <v>45959</v>
      </c>
      <c r="P3424" s="28" t="n">
        <f aca="false">ROUNDDOWN(($B3424-$O3424)/30,0)</f>
        <v>8</v>
      </c>
      <c r="Q3424" s="28" t="str">
        <f aca="false">TEXT($B3424,"yyyy-mm")</f>
        <v>2026-06</v>
      </c>
      <c r="R3424" s="28" t="n">
        <f aca="false">IF(AND($O3424&gt;=DATE(2025,1,1),$O3424&lt;=DATE(2025,4,30)),1,0)</f>
        <v>0</v>
      </c>
    </row>
    <row r="3425" customFormat="false" ht="15" hidden="false" customHeight="false" outlineLevel="0" collapsed="false">
      <c r="A3425" s="28" t="n">
        <v>378</v>
      </c>
      <c r="B3425" s="29" t="n">
        <v>46234</v>
      </c>
      <c r="C3425" s="28" t="n">
        <v>2125.03</v>
      </c>
      <c r="D3425" s="28" t="n">
        <v>0</v>
      </c>
      <c r="E3425" s="28" t="n">
        <v>0</v>
      </c>
      <c r="F3425" s="28" t="s">
        <v>345</v>
      </c>
      <c r="G3425" s="28" t="n">
        <v>0</v>
      </c>
      <c r="H3425" s="28" t="n">
        <v>0</v>
      </c>
      <c r="I3425" s="28" t="n">
        <v>0</v>
      </c>
      <c r="J3425" s="28" t="n">
        <v>149</v>
      </c>
      <c r="K3425" s="28" t="n">
        <v>2</v>
      </c>
      <c r="L3425" s="28" t="n">
        <v>2</v>
      </c>
      <c r="M3425" s="28" t="s">
        <v>147</v>
      </c>
      <c r="N3425" s="28" t="s">
        <v>138</v>
      </c>
      <c r="O3425" s="29" t="n">
        <v>45959</v>
      </c>
      <c r="P3425" s="28" t="n">
        <f aca="false">ROUNDDOWN(($B3425-$O3425)/30,0)</f>
        <v>9</v>
      </c>
      <c r="Q3425" s="28" t="str">
        <f aca="false">TEXT($B3425,"yyyy-mm")</f>
        <v>2026-07</v>
      </c>
      <c r="R3425" s="28" t="n">
        <f aca="false">IF(AND($O3425&gt;=DATE(2025,1,1),$O3425&lt;=DATE(2025,4,30)),1,0)</f>
        <v>0</v>
      </c>
    </row>
    <row r="3426" customFormat="false" ht="15" hidden="false" customHeight="false" outlineLevel="0" collapsed="false">
      <c r="A3426" s="28" t="n">
        <v>378</v>
      </c>
      <c r="B3426" s="29" t="n">
        <v>46265</v>
      </c>
      <c r="C3426" s="28" t="n">
        <v>1416.7</v>
      </c>
      <c r="D3426" s="28" t="n">
        <v>0</v>
      </c>
      <c r="E3426" s="28" t="n">
        <v>0</v>
      </c>
      <c r="F3426" s="28" t="s">
        <v>345</v>
      </c>
      <c r="G3426" s="28" t="n">
        <v>0</v>
      </c>
      <c r="H3426" s="28" t="n">
        <v>0</v>
      </c>
      <c r="I3426" s="28" t="n">
        <v>0</v>
      </c>
      <c r="J3426" s="28" t="n">
        <v>149</v>
      </c>
      <c r="K3426" s="28" t="n">
        <v>2</v>
      </c>
      <c r="L3426" s="28" t="n">
        <v>2</v>
      </c>
      <c r="M3426" s="28" t="s">
        <v>147</v>
      </c>
      <c r="N3426" s="28" t="s">
        <v>138</v>
      </c>
      <c r="O3426" s="29" t="n">
        <v>45959</v>
      </c>
      <c r="P3426" s="28" t="n">
        <f aca="false">ROUNDDOWN(($B3426-$O3426)/30,0)</f>
        <v>10</v>
      </c>
      <c r="Q3426" s="28" t="str">
        <f aca="false">TEXT($B3426,"yyyy-mm")</f>
        <v>2026-08</v>
      </c>
      <c r="R3426" s="28" t="n">
        <f aca="false">IF(AND($O3426&gt;=DATE(2025,1,1),$O3426&lt;=DATE(2025,4,30)),1,0)</f>
        <v>0</v>
      </c>
    </row>
    <row r="3427" customFormat="false" ht="15" hidden="false" customHeight="false" outlineLevel="0" collapsed="false">
      <c r="A3427" s="28" t="n">
        <v>379</v>
      </c>
      <c r="B3427" s="29" t="n">
        <v>45138</v>
      </c>
      <c r="C3427" s="28" t="n">
        <v>21000</v>
      </c>
      <c r="D3427" s="28" t="n">
        <v>0</v>
      </c>
      <c r="E3427" s="28" t="n">
        <v>0</v>
      </c>
      <c r="F3427" s="28" t="s">
        <v>345</v>
      </c>
      <c r="G3427" s="28" t="n">
        <v>0</v>
      </c>
      <c r="H3427" s="28" t="n">
        <v>0</v>
      </c>
      <c r="I3427" s="28" t="n">
        <v>0</v>
      </c>
      <c r="J3427" s="28" t="n">
        <v>175</v>
      </c>
      <c r="K3427" s="28" t="n">
        <v>5</v>
      </c>
      <c r="L3427" s="28" t="n">
        <v>2</v>
      </c>
      <c r="M3427" s="28" t="s">
        <v>145</v>
      </c>
      <c r="N3427" s="28" t="s">
        <v>138</v>
      </c>
      <c r="O3427" s="29" t="n">
        <v>45135</v>
      </c>
      <c r="P3427" s="28" t="n">
        <f aca="false">ROUNDDOWN(($B3427-$O3427)/30,0)</f>
        <v>0</v>
      </c>
      <c r="Q3427" s="28" t="str">
        <f aca="false">TEXT($B3427,"yyyy-mm")</f>
        <v>2023-07</v>
      </c>
      <c r="R3427" s="28" t="n">
        <f aca="false">IF(AND($O3427&gt;=DATE(2025,1,1),$O3427&lt;=DATE(2025,4,30)),1,0)</f>
        <v>0</v>
      </c>
    </row>
    <row r="3428" customFormat="false" ht="15" hidden="false" customHeight="false" outlineLevel="0" collapsed="false">
      <c r="A3428" s="28" t="n">
        <v>379</v>
      </c>
      <c r="B3428" s="29" t="n">
        <v>45169</v>
      </c>
      <c r="C3428" s="28" t="n">
        <v>15750</v>
      </c>
      <c r="D3428" s="28" t="n">
        <v>0</v>
      </c>
      <c r="E3428" s="28" t="n">
        <v>0</v>
      </c>
      <c r="F3428" s="28" t="s">
        <v>345</v>
      </c>
      <c r="G3428" s="28" t="n">
        <v>0</v>
      </c>
      <c r="H3428" s="28" t="n">
        <v>0</v>
      </c>
      <c r="I3428" s="28" t="n">
        <v>0</v>
      </c>
      <c r="J3428" s="28" t="n">
        <v>175</v>
      </c>
      <c r="K3428" s="28" t="n">
        <v>5</v>
      </c>
      <c r="L3428" s="28" t="n">
        <v>2</v>
      </c>
      <c r="M3428" s="28" t="s">
        <v>145</v>
      </c>
      <c r="N3428" s="28" t="s">
        <v>138</v>
      </c>
      <c r="O3428" s="29" t="n">
        <v>45135</v>
      </c>
      <c r="P3428" s="28" t="n">
        <f aca="false">ROUNDDOWN(($B3428-$O3428)/30,0)</f>
        <v>1</v>
      </c>
      <c r="Q3428" s="28" t="str">
        <f aca="false">TEXT($B3428,"yyyy-mm")</f>
        <v>2023-08</v>
      </c>
      <c r="R3428" s="28" t="n">
        <f aca="false">IF(AND($O3428&gt;=DATE(2025,1,1),$O3428&lt;=DATE(2025,4,30)),1,0)</f>
        <v>0</v>
      </c>
    </row>
    <row r="3429" customFormat="false" ht="15" hidden="false" customHeight="false" outlineLevel="0" collapsed="false">
      <c r="A3429" s="28" t="n">
        <v>379</v>
      </c>
      <c r="B3429" s="29" t="n">
        <v>45199</v>
      </c>
      <c r="C3429" s="28" t="n">
        <v>10500</v>
      </c>
      <c r="D3429" s="28" t="n">
        <v>0</v>
      </c>
      <c r="E3429" s="28" t="n">
        <v>0</v>
      </c>
      <c r="F3429" s="28" t="s">
        <v>345</v>
      </c>
      <c r="G3429" s="28" t="n">
        <v>0</v>
      </c>
      <c r="H3429" s="28" t="n">
        <v>0</v>
      </c>
      <c r="I3429" s="28" t="n">
        <v>0</v>
      </c>
      <c r="J3429" s="28" t="n">
        <v>175</v>
      </c>
      <c r="K3429" s="28" t="n">
        <v>5</v>
      </c>
      <c r="L3429" s="28" t="n">
        <v>2</v>
      </c>
      <c r="M3429" s="28" t="s">
        <v>145</v>
      </c>
      <c r="N3429" s="28" t="s">
        <v>138</v>
      </c>
      <c r="O3429" s="29" t="n">
        <v>45135</v>
      </c>
      <c r="P3429" s="28" t="n">
        <f aca="false">ROUNDDOWN(($B3429-$O3429)/30,0)</f>
        <v>2</v>
      </c>
      <c r="Q3429" s="28" t="str">
        <f aca="false">TEXT($B3429,"yyyy-mm")</f>
        <v>2023-09</v>
      </c>
      <c r="R3429" s="28" t="n">
        <f aca="false">IF(AND($O3429&gt;=DATE(2025,1,1),$O3429&lt;=DATE(2025,4,30)),1,0)</f>
        <v>0</v>
      </c>
    </row>
    <row r="3430" customFormat="false" ht="15" hidden="false" customHeight="false" outlineLevel="0" collapsed="false">
      <c r="A3430" s="28" t="n">
        <v>379</v>
      </c>
      <c r="B3430" s="29" t="n">
        <v>45230</v>
      </c>
      <c r="C3430" s="28" t="n">
        <v>5250</v>
      </c>
      <c r="D3430" s="28" t="n">
        <v>0</v>
      </c>
      <c r="E3430" s="28" t="n">
        <v>0</v>
      </c>
      <c r="F3430" s="28" t="s">
        <v>345</v>
      </c>
      <c r="G3430" s="28" t="n">
        <v>0</v>
      </c>
      <c r="H3430" s="28" t="n">
        <v>0</v>
      </c>
      <c r="I3430" s="28" t="n">
        <v>0</v>
      </c>
      <c r="J3430" s="28" t="n">
        <v>175</v>
      </c>
      <c r="K3430" s="28" t="n">
        <v>5</v>
      </c>
      <c r="L3430" s="28" t="n">
        <v>2</v>
      </c>
      <c r="M3430" s="28" t="s">
        <v>145</v>
      </c>
      <c r="N3430" s="28" t="s">
        <v>138</v>
      </c>
      <c r="O3430" s="29" t="n">
        <v>45135</v>
      </c>
      <c r="P3430" s="28" t="n">
        <f aca="false">ROUNDDOWN(($B3430-$O3430)/30,0)</f>
        <v>3</v>
      </c>
      <c r="Q3430" s="28" t="str">
        <f aca="false">TEXT($B3430,"yyyy-mm")</f>
        <v>2023-10</v>
      </c>
      <c r="R3430" s="28" t="n">
        <f aca="false">IF(AND($O3430&gt;=DATE(2025,1,1),$O3430&lt;=DATE(2025,4,30)),1,0)</f>
        <v>0</v>
      </c>
    </row>
    <row r="3431" customFormat="false" ht="15" hidden="false" customHeight="false" outlineLevel="0" collapsed="false">
      <c r="A3431" s="28" t="n">
        <v>379</v>
      </c>
      <c r="B3431" s="29" t="n">
        <v>45260</v>
      </c>
      <c r="C3431" s="28" t="n">
        <v>0</v>
      </c>
      <c r="D3431" s="28" t="n">
        <v>0</v>
      </c>
      <c r="E3431" s="28" t="n">
        <v>0</v>
      </c>
      <c r="F3431" s="28" t="s">
        <v>345</v>
      </c>
      <c r="G3431" s="28" t="n">
        <v>0</v>
      </c>
      <c r="H3431" s="28" t="n">
        <v>0</v>
      </c>
      <c r="I3431" s="28" t="n">
        <v>0</v>
      </c>
      <c r="J3431" s="28" t="n">
        <v>175</v>
      </c>
      <c r="K3431" s="28" t="n">
        <v>5</v>
      </c>
      <c r="L3431" s="28" t="n">
        <v>2</v>
      </c>
      <c r="M3431" s="28" t="s">
        <v>145</v>
      </c>
      <c r="N3431" s="28" t="s">
        <v>138</v>
      </c>
      <c r="O3431" s="29" t="n">
        <v>45135</v>
      </c>
      <c r="P3431" s="28" t="n">
        <f aca="false">ROUNDDOWN(($B3431-$O3431)/30,0)</f>
        <v>4</v>
      </c>
      <c r="Q3431" s="28" t="str">
        <f aca="false">TEXT($B3431,"yyyy-mm")</f>
        <v>2023-11</v>
      </c>
      <c r="R3431" s="28" t="n">
        <f aca="false">IF(AND($O3431&gt;=DATE(2025,1,1),$O3431&lt;=DATE(2025,4,30)),1,0)</f>
        <v>0</v>
      </c>
    </row>
    <row r="3432" customFormat="false" ht="15" hidden="false" customHeight="false" outlineLevel="0" collapsed="false">
      <c r="A3432" s="28" t="n">
        <v>380</v>
      </c>
      <c r="B3432" s="29" t="n">
        <v>45596</v>
      </c>
      <c r="C3432" s="28" t="n">
        <v>24700</v>
      </c>
      <c r="D3432" s="28" t="n">
        <v>0</v>
      </c>
      <c r="E3432" s="28" t="n">
        <v>0</v>
      </c>
      <c r="F3432" s="28" t="s">
        <v>345</v>
      </c>
      <c r="G3432" s="28" t="n">
        <v>0</v>
      </c>
      <c r="H3432" s="28" t="n">
        <v>0</v>
      </c>
      <c r="I3432" s="28" t="n">
        <v>0</v>
      </c>
      <c r="J3432" s="28" t="n">
        <v>79</v>
      </c>
      <c r="K3432" s="28" t="n">
        <v>8</v>
      </c>
      <c r="L3432" s="28" t="n">
        <v>2</v>
      </c>
      <c r="M3432" s="28" t="s">
        <v>145</v>
      </c>
      <c r="N3432" s="28" t="s">
        <v>138</v>
      </c>
      <c r="O3432" s="29" t="n">
        <v>45580</v>
      </c>
      <c r="P3432" s="28" t="n">
        <f aca="false">ROUNDDOWN(($B3432-$O3432)/30,0)</f>
        <v>0</v>
      </c>
      <c r="Q3432" s="28" t="str">
        <f aca="false">TEXT($B3432,"yyyy-mm")</f>
        <v>2024-10</v>
      </c>
      <c r="R3432" s="28" t="n">
        <f aca="false">IF(AND($O3432&gt;=DATE(2025,1,1),$O3432&lt;=DATE(2025,4,30)),1,0)</f>
        <v>0</v>
      </c>
    </row>
    <row r="3433" customFormat="false" ht="15" hidden="false" customHeight="false" outlineLevel="0" collapsed="false">
      <c r="A3433" s="28" t="n">
        <v>380</v>
      </c>
      <c r="B3433" s="29" t="n">
        <v>45626</v>
      </c>
      <c r="C3433" s="28" t="n">
        <v>19760</v>
      </c>
      <c r="D3433" s="28" t="n">
        <v>0</v>
      </c>
      <c r="E3433" s="28" t="n">
        <v>0</v>
      </c>
      <c r="F3433" s="28" t="s">
        <v>345</v>
      </c>
      <c r="G3433" s="28" t="n">
        <v>0</v>
      </c>
      <c r="H3433" s="28" t="n">
        <v>0</v>
      </c>
      <c r="I3433" s="28" t="n">
        <v>0</v>
      </c>
      <c r="J3433" s="28" t="n">
        <v>79</v>
      </c>
      <c r="K3433" s="28" t="n">
        <v>8</v>
      </c>
      <c r="L3433" s="28" t="n">
        <v>2</v>
      </c>
      <c r="M3433" s="28" t="s">
        <v>145</v>
      </c>
      <c r="N3433" s="28" t="s">
        <v>138</v>
      </c>
      <c r="O3433" s="29" t="n">
        <v>45580</v>
      </c>
      <c r="P3433" s="28" t="n">
        <f aca="false">ROUNDDOWN(($B3433-$O3433)/30,0)</f>
        <v>1</v>
      </c>
      <c r="Q3433" s="28" t="str">
        <f aca="false">TEXT($B3433,"yyyy-mm")</f>
        <v>2024-11</v>
      </c>
      <c r="R3433" s="28" t="n">
        <f aca="false">IF(AND($O3433&gt;=DATE(2025,1,1),$O3433&lt;=DATE(2025,4,30)),1,0)</f>
        <v>0</v>
      </c>
    </row>
    <row r="3434" customFormat="false" ht="15" hidden="false" customHeight="false" outlineLevel="0" collapsed="false">
      <c r="A3434" s="28" t="n">
        <v>380</v>
      </c>
      <c r="B3434" s="29" t="n">
        <v>45657</v>
      </c>
      <c r="C3434" s="28" t="n">
        <v>14820</v>
      </c>
      <c r="D3434" s="28" t="n">
        <v>0</v>
      </c>
      <c r="E3434" s="28" t="n">
        <v>0</v>
      </c>
      <c r="F3434" s="28" t="s">
        <v>345</v>
      </c>
      <c r="G3434" s="28" t="n">
        <v>0</v>
      </c>
      <c r="H3434" s="28" t="n">
        <v>0</v>
      </c>
      <c r="I3434" s="28" t="n">
        <v>0</v>
      </c>
      <c r="J3434" s="28" t="n">
        <v>79</v>
      </c>
      <c r="K3434" s="28" t="n">
        <v>8</v>
      </c>
      <c r="L3434" s="28" t="n">
        <v>2</v>
      </c>
      <c r="M3434" s="28" t="s">
        <v>145</v>
      </c>
      <c r="N3434" s="28" t="s">
        <v>138</v>
      </c>
      <c r="O3434" s="29" t="n">
        <v>45580</v>
      </c>
      <c r="P3434" s="28" t="n">
        <f aca="false">ROUNDDOWN(($B3434-$O3434)/30,0)</f>
        <v>2</v>
      </c>
      <c r="Q3434" s="28" t="str">
        <f aca="false">TEXT($B3434,"yyyy-mm")</f>
        <v>2024-12</v>
      </c>
      <c r="R3434" s="28" t="n">
        <f aca="false">IF(AND($O3434&gt;=DATE(2025,1,1),$O3434&lt;=DATE(2025,4,30)),1,0)</f>
        <v>0</v>
      </c>
    </row>
    <row r="3435" customFormat="false" ht="15" hidden="false" customHeight="false" outlineLevel="0" collapsed="false">
      <c r="A3435" s="28" t="n">
        <v>380</v>
      </c>
      <c r="B3435" s="29" t="n">
        <v>45688</v>
      </c>
      <c r="C3435" s="28" t="n">
        <v>9880</v>
      </c>
      <c r="D3435" s="28" t="n">
        <v>0</v>
      </c>
      <c r="E3435" s="28" t="n">
        <v>0</v>
      </c>
      <c r="F3435" s="28" t="s">
        <v>345</v>
      </c>
      <c r="G3435" s="28" t="n">
        <v>0</v>
      </c>
      <c r="H3435" s="28" t="n">
        <v>0</v>
      </c>
      <c r="I3435" s="28" t="n">
        <v>0</v>
      </c>
      <c r="J3435" s="28" t="n">
        <v>79</v>
      </c>
      <c r="K3435" s="28" t="n">
        <v>8</v>
      </c>
      <c r="L3435" s="28" t="n">
        <v>2</v>
      </c>
      <c r="M3435" s="28" t="s">
        <v>145</v>
      </c>
      <c r="N3435" s="28" t="s">
        <v>138</v>
      </c>
      <c r="O3435" s="29" t="n">
        <v>45580</v>
      </c>
      <c r="P3435" s="28" t="n">
        <f aca="false">ROUNDDOWN(($B3435-$O3435)/30,0)</f>
        <v>3</v>
      </c>
      <c r="Q3435" s="28" t="str">
        <f aca="false">TEXT($B3435,"yyyy-mm")</f>
        <v>2025-01</v>
      </c>
      <c r="R3435" s="28" t="n">
        <f aca="false">IF(AND($O3435&gt;=DATE(2025,1,1),$O3435&lt;=DATE(2025,4,30)),1,0)</f>
        <v>0</v>
      </c>
    </row>
    <row r="3436" customFormat="false" ht="15" hidden="false" customHeight="false" outlineLevel="0" collapsed="false">
      <c r="A3436" s="28" t="n">
        <v>380</v>
      </c>
      <c r="B3436" s="29" t="n">
        <v>45716</v>
      </c>
      <c r="C3436" s="28" t="n">
        <v>4940</v>
      </c>
      <c r="D3436" s="28" t="n">
        <v>0</v>
      </c>
      <c r="E3436" s="28" t="n">
        <v>0</v>
      </c>
      <c r="F3436" s="28" t="s">
        <v>345</v>
      </c>
      <c r="G3436" s="28" t="n">
        <v>0</v>
      </c>
      <c r="H3436" s="28" t="n">
        <v>0</v>
      </c>
      <c r="I3436" s="28" t="n">
        <v>0</v>
      </c>
      <c r="J3436" s="28" t="n">
        <v>79</v>
      </c>
      <c r="K3436" s="28" t="n">
        <v>8</v>
      </c>
      <c r="L3436" s="28" t="n">
        <v>2</v>
      </c>
      <c r="M3436" s="28" t="s">
        <v>145</v>
      </c>
      <c r="N3436" s="28" t="s">
        <v>138</v>
      </c>
      <c r="O3436" s="29" t="n">
        <v>45580</v>
      </c>
      <c r="P3436" s="28" t="n">
        <f aca="false">ROUNDDOWN(($B3436-$O3436)/30,0)</f>
        <v>4</v>
      </c>
      <c r="Q3436" s="28" t="str">
        <f aca="false">TEXT($B3436,"yyyy-mm")</f>
        <v>2025-02</v>
      </c>
      <c r="R3436" s="28" t="n">
        <f aca="false">IF(AND($O3436&gt;=DATE(2025,1,1),$O3436&lt;=DATE(2025,4,30)),1,0)</f>
        <v>0</v>
      </c>
    </row>
    <row r="3437" customFormat="false" ht="15" hidden="false" customHeight="false" outlineLevel="0" collapsed="false">
      <c r="A3437" s="28" t="n">
        <v>380</v>
      </c>
      <c r="B3437" s="29" t="n">
        <v>45747</v>
      </c>
      <c r="C3437" s="28" t="n">
        <v>0</v>
      </c>
      <c r="D3437" s="28" t="n">
        <v>0</v>
      </c>
      <c r="E3437" s="28" t="n">
        <v>0</v>
      </c>
      <c r="F3437" s="28" t="s">
        <v>345</v>
      </c>
      <c r="G3437" s="28" t="n">
        <v>0</v>
      </c>
      <c r="H3437" s="28" t="n">
        <v>0</v>
      </c>
      <c r="I3437" s="28" t="n">
        <v>0</v>
      </c>
      <c r="J3437" s="28" t="n">
        <v>79</v>
      </c>
      <c r="K3437" s="28" t="n">
        <v>8</v>
      </c>
      <c r="L3437" s="28" t="n">
        <v>2</v>
      </c>
      <c r="M3437" s="28" t="s">
        <v>145</v>
      </c>
      <c r="N3437" s="28" t="s">
        <v>138</v>
      </c>
      <c r="O3437" s="29" t="n">
        <v>45580</v>
      </c>
      <c r="P3437" s="28" t="n">
        <f aca="false">ROUNDDOWN(($B3437-$O3437)/30,0)</f>
        <v>5</v>
      </c>
      <c r="Q3437" s="28" t="str">
        <f aca="false">TEXT($B3437,"yyyy-mm")</f>
        <v>2025-03</v>
      </c>
      <c r="R3437" s="28" t="n">
        <f aca="false">IF(AND($O3437&gt;=DATE(2025,1,1),$O3437&lt;=DATE(2025,4,30)),1,0)</f>
        <v>0</v>
      </c>
    </row>
    <row r="3438" customFormat="false" ht="15" hidden="false" customHeight="false" outlineLevel="0" collapsed="false">
      <c r="A3438" s="28" t="n">
        <v>381</v>
      </c>
      <c r="B3438" s="29" t="n">
        <v>45443</v>
      </c>
      <c r="C3438" s="28" t="n">
        <v>8100</v>
      </c>
      <c r="D3438" s="28" t="n">
        <v>0</v>
      </c>
      <c r="E3438" s="28" t="n">
        <v>0</v>
      </c>
      <c r="F3438" s="28" t="s">
        <v>345</v>
      </c>
      <c r="G3438" s="28" t="n">
        <v>0</v>
      </c>
      <c r="H3438" s="28" t="n">
        <v>0</v>
      </c>
      <c r="I3438" s="28" t="n">
        <v>0</v>
      </c>
      <c r="J3438" s="28" t="n">
        <v>161</v>
      </c>
      <c r="K3438" s="28" t="n">
        <v>2</v>
      </c>
      <c r="L3438" s="28" t="n">
        <v>1</v>
      </c>
      <c r="M3438" s="28" t="s">
        <v>145</v>
      </c>
      <c r="N3438" s="28" t="s">
        <v>138</v>
      </c>
      <c r="O3438" s="29" t="n">
        <v>45429</v>
      </c>
      <c r="P3438" s="28" t="n">
        <f aca="false">ROUNDDOWN(($B3438-$O3438)/30,0)</f>
        <v>0</v>
      </c>
      <c r="Q3438" s="28" t="str">
        <f aca="false">TEXT($B3438,"yyyy-mm")</f>
        <v>2024-05</v>
      </c>
      <c r="R3438" s="28" t="n">
        <f aca="false">IF(AND($O3438&gt;=DATE(2025,1,1),$O3438&lt;=DATE(2025,4,30)),1,0)</f>
        <v>0</v>
      </c>
    </row>
    <row r="3439" customFormat="false" ht="15" hidden="false" customHeight="false" outlineLevel="0" collapsed="false">
      <c r="A3439" s="28" t="n">
        <v>381</v>
      </c>
      <c r="B3439" s="29" t="n">
        <v>45473</v>
      </c>
      <c r="C3439" s="28" t="n">
        <v>7363.64</v>
      </c>
      <c r="D3439" s="28" t="n">
        <v>0</v>
      </c>
      <c r="E3439" s="28" t="n">
        <v>0</v>
      </c>
      <c r="F3439" s="28" t="s">
        <v>345</v>
      </c>
      <c r="G3439" s="28" t="n">
        <v>0</v>
      </c>
      <c r="H3439" s="28" t="n">
        <v>0</v>
      </c>
      <c r="I3439" s="28" t="n">
        <v>0</v>
      </c>
      <c r="J3439" s="28" t="n">
        <v>161</v>
      </c>
      <c r="K3439" s="28" t="n">
        <v>2</v>
      </c>
      <c r="L3439" s="28" t="n">
        <v>1</v>
      </c>
      <c r="M3439" s="28" t="s">
        <v>145</v>
      </c>
      <c r="N3439" s="28" t="s">
        <v>138</v>
      </c>
      <c r="O3439" s="29" t="n">
        <v>45429</v>
      </c>
      <c r="P3439" s="28" t="n">
        <f aca="false">ROUNDDOWN(($B3439-$O3439)/30,0)</f>
        <v>1</v>
      </c>
      <c r="Q3439" s="28" t="str">
        <f aca="false">TEXT($B3439,"yyyy-mm")</f>
        <v>2024-06</v>
      </c>
      <c r="R3439" s="28" t="n">
        <f aca="false">IF(AND($O3439&gt;=DATE(2025,1,1),$O3439&lt;=DATE(2025,4,30)),1,0)</f>
        <v>0</v>
      </c>
    </row>
    <row r="3440" customFormat="false" ht="15" hidden="false" customHeight="false" outlineLevel="0" collapsed="false">
      <c r="A3440" s="28" t="n">
        <v>381</v>
      </c>
      <c r="B3440" s="29" t="n">
        <v>45504</v>
      </c>
      <c r="C3440" s="28" t="n">
        <v>6627.28</v>
      </c>
      <c r="D3440" s="28" t="n">
        <v>0</v>
      </c>
      <c r="E3440" s="28" t="n">
        <v>0</v>
      </c>
      <c r="F3440" s="28" t="s">
        <v>345</v>
      </c>
      <c r="G3440" s="28" t="n">
        <v>0</v>
      </c>
      <c r="H3440" s="28" t="n">
        <v>0</v>
      </c>
      <c r="I3440" s="28" t="n">
        <v>0</v>
      </c>
      <c r="J3440" s="28" t="n">
        <v>161</v>
      </c>
      <c r="K3440" s="28" t="n">
        <v>2</v>
      </c>
      <c r="L3440" s="28" t="n">
        <v>1</v>
      </c>
      <c r="M3440" s="28" t="s">
        <v>145</v>
      </c>
      <c r="N3440" s="28" t="s">
        <v>138</v>
      </c>
      <c r="O3440" s="29" t="n">
        <v>45429</v>
      </c>
      <c r="P3440" s="28" t="n">
        <f aca="false">ROUNDDOWN(($B3440-$O3440)/30,0)</f>
        <v>2</v>
      </c>
      <c r="Q3440" s="28" t="str">
        <f aca="false">TEXT($B3440,"yyyy-mm")</f>
        <v>2024-07</v>
      </c>
      <c r="R3440" s="28" t="n">
        <f aca="false">IF(AND($O3440&gt;=DATE(2025,1,1),$O3440&lt;=DATE(2025,4,30)),1,0)</f>
        <v>0</v>
      </c>
    </row>
    <row r="3441" customFormat="false" ht="15" hidden="false" customHeight="false" outlineLevel="0" collapsed="false">
      <c r="A3441" s="28" t="n">
        <v>381</v>
      </c>
      <c r="B3441" s="29" t="n">
        <v>45535</v>
      </c>
      <c r="C3441" s="28" t="n">
        <v>5890.92</v>
      </c>
      <c r="D3441" s="28" t="n">
        <v>0</v>
      </c>
      <c r="E3441" s="28" t="n">
        <v>0</v>
      </c>
      <c r="F3441" s="28" t="s">
        <v>345</v>
      </c>
      <c r="G3441" s="28" t="n">
        <v>0</v>
      </c>
      <c r="H3441" s="28" t="n">
        <v>0</v>
      </c>
      <c r="I3441" s="28" t="n">
        <v>0</v>
      </c>
      <c r="J3441" s="28" t="n">
        <v>161</v>
      </c>
      <c r="K3441" s="28" t="n">
        <v>2</v>
      </c>
      <c r="L3441" s="28" t="n">
        <v>1</v>
      </c>
      <c r="M3441" s="28" t="s">
        <v>145</v>
      </c>
      <c r="N3441" s="28" t="s">
        <v>138</v>
      </c>
      <c r="O3441" s="29" t="n">
        <v>45429</v>
      </c>
      <c r="P3441" s="28" t="n">
        <f aca="false">ROUNDDOWN(($B3441-$O3441)/30,0)</f>
        <v>3</v>
      </c>
      <c r="Q3441" s="28" t="str">
        <f aca="false">TEXT($B3441,"yyyy-mm")</f>
        <v>2024-08</v>
      </c>
      <c r="R3441" s="28" t="n">
        <f aca="false">IF(AND($O3441&gt;=DATE(2025,1,1),$O3441&lt;=DATE(2025,4,30)),1,0)</f>
        <v>0</v>
      </c>
    </row>
    <row r="3442" customFormat="false" ht="15" hidden="false" customHeight="false" outlineLevel="0" collapsed="false">
      <c r="A3442" s="28" t="n">
        <v>381</v>
      </c>
      <c r="B3442" s="29" t="n">
        <v>45565</v>
      </c>
      <c r="C3442" s="28" t="n">
        <v>5154.56</v>
      </c>
      <c r="D3442" s="28" t="n">
        <v>0</v>
      </c>
      <c r="E3442" s="28" t="n">
        <v>0</v>
      </c>
      <c r="F3442" s="28" t="s">
        <v>345</v>
      </c>
      <c r="G3442" s="28" t="n">
        <v>0</v>
      </c>
      <c r="H3442" s="28" t="n">
        <v>0</v>
      </c>
      <c r="I3442" s="28" t="n">
        <v>0</v>
      </c>
      <c r="J3442" s="28" t="n">
        <v>161</v>
      </c>
      <c r="K3442" s="28" t="n">
        <v>2</v>
      </c>
      <c r="L3442" s="28" t="n">
        <v>1</v>
      </c>
      <c r="M3442" s="28" t="s">
        <v>145</v>
      </c>
      <c r="N3442" s="28" t="s">
        <v>138</v>
      </c>
      <c r="O3442" s="29" t="n">
        <v>45429</v>
      </c>
      <c r="P3442" s="28" t="n">
        <f aca="false">ROUNDDOWN(($B3442-$O3442)/30,0)</f>
        <v>4</v>
      </c>
      <c r="Q3442" s="28" t="str">
        <f aca="false">TEXT($B3442,"yyyy-mm")</f>
        <v>2024-09</v>
      </c>
      <c r="R3442" s="28" t="n">
        <f aca="false">IF(AND($O3442&gt;=DATE(2025,1,1),$O3442&lt;=DATE(2025,4,30)),1,0)</f>
        <v>0</v>
      </c>
    </row>
    <row r="3443" customFormat="false" ht="15" hidden="false" customHeight="false" outlineLevel="0" collapsed="false">
      <c r="A3443" s="28" t="n">
        <v>381</v>
      </c>
      <c r="B3443" s="29" t="n">
        <v>45596</v>
      </c>
      <c r="C3443" s="28" t="n">
        <v>4418.2</v>
      </c>
      <c r="D3443" s="28" t="n">
        <v>0</v>
      </c>
      <c r="E3443" s="28" t="n">
        <v>0</v>
      </c>
      <c r="F3443" s="28" t="s">
        <v>345</v>
      </c>
      <c r="G3443" s="28" t="n">
        <v>0</v>
      </c>
      <c r="H3443" s="28" t="n">
        <v>0</v>
      </c>
      <c r="I3443" s="28" t="n">
        <v>0</v>
      </c>
      <c r="J3443" s="28" t="n">
        <v>161</v>
      </c>
      <c r="K3443" s="28" t="n">
        <v>2</v>
      </c>
      <c r="L3443" s="28" t="n">
        <v>1</v>
      </c>
      <c r="M3443" s="28" t="s">
        <v>145</v>
      </c>
      <c r="N3443" s="28" t="s">
        <v>138</v>
      </c>
      <c r="O3443" s="29" t="n">
        <v>45429</v>
      </c>
      <c r="P3443" s="28" t="n">
        <f aca="false">ROUNDDOWN(($B3443-$O3443)/30,0)</f>
        <v>5</v>
      </c>
      <c r="Q3443" s="28" t="str">
        <f aca="false">TEXT($B3443,"yyyy-mm")</f>
        <v>2024-10</v>
      </c>
      <c r="R3443" s="28" t="n">
        <f aca="false">IF(AND($O3443&gt;=DATE(2025,1,1),$O3443&lt;=DATE(2025,4,30)),1,0)</f>
        <v>0</v>
      </c>
    </row>
    <row r="3444" customFormat="false" ht="15" hidden="false" customHeight="false" outlineLevel="0" collapsed="false">
      <c r="A3444" s="28" t="n">
        <v>381</v>
      </c>
      <c r="B3444" s="29" t="n">
        <v>45626</v>
      </c>
      <c r="C3444" s="28" t="n">
        <v>3681.84</v>
      </c>
      <c r="D3444" s="28" t="n">
        <v>0</v>
      </c>
      <c r="E3444" s="28" t="n">
        <v>0</v>
      </c>
      <c r="F3444" s="28" t="s">
        <v>345</v>
      </c>
      <c r="G3444" s="28" t="n">
        <v>0</v>
      </c>
      <c r="H3444" s="28" t="n">
        <v>0</v>
      </c>
      <c r="I3444" s="28" t="n">
        <v>0</v>
      </c>
      <c r="J3444" s="28" t="n">
        <v>161</v>
      </c>
      <c r="K3444" s="28" t="n">
        <v>2</v>
      </c>
      <c r="L3444" s="28" t="n">
        <v>1</v>
      </c>
      <c r="M3444" s="28" t="s">
        <v>145</v>
      </c>
      <c r="N3444" s="28" t="s">
        <v>138</v>
      </c>
      <c r="O3444" s="29" t="n">
        <v>45429</v>
      </c>
      <c r="P3444" s="28" t="n">
        <f aca="false">ROUNDDOWN(($B3444-$O3444)/30,0)</f>
        <v>6</v>
      </c>
      <c r="Q3444" s="28" t="str">
        <f aca="false">TEXT($B3444,"yyyy-mm")</f>
        <v>2024-11</v>
      </c>
      <c r="R3444" s="28" t="n">
        <f aca="false">IF(AND($O3444&gt;=DATE(2025,1,1),$O3444&lt;=DATE(2025,4,30)),1,0)</f>
        <v>0</v>
      </c>
    </row>
    <row r="3445" customFormat="false" ht="15" hidden="false" customHeight="false" outlineLevel="0" collapsed="false">
      <c r="A3445" s="28" t="n">
        <v>381</v>
      </c>
      <c r="B3445" s="29" t="n">
        <v>45657</v>
      </c>
      <c r="C3445" s="28" t="n">
        <v>2945.48</v>
      </c>
      <c r="D3445" s="28" t="n">
        <v>0</v>
      </c>
      <c r="E3445" s="28" t="n">
        <v>0</v>
      </c>
      <c r="F3445" s="28" t="s">
        <v>345</v>
      </c>
      <c r="G3445" s="28" t="n">
        <v>0</v>
      </c>
      <c r="H3445" s="28" t="n">
        <v>0</v>
      </c>
      <c r="I3445" s="28" t="n">
        <v>0</v>
      </c>
      <c r="J3445" s="28" t="n">
        <v>161</v>
      </c>
      <c r="K3445" s="28" t="n">
        <v>2</v>
      </c>
      <c r="L3445" s="28" t="n">
        <v>1</v>
      </c>
      <c r="M3445" s="28" t="s">
        <v>145</v>
      </c>
      <c r="N3445" s="28" t="s">
        <v>138</v>
      </c>
      <c r="O3445" s="29" t="n">
        <v>45429</v>
      </c>
      <c r="P3445" s="28" t="n">
        <f aca="false">ROUNDDOWN(($B3445-$O3445)/30,0)</f>
        <v>7</v>
      </c>
      <c r="Q3445" s="28" t="str">
        <f aca="false">TEXT($B3445,"yyyy-mm")</f>
        <v>2024-12</v>
      </c>
      <c r="R3445" s="28" t="n">
        <f aca="false">IF(AND($O3445&gt;=DATE(2025,1,1),$O3445&lt;=DATE(2025,4,30)),1,0)</f>
        <v>0</v>
      </c>
    </row>
    <row r="3446" customFormat="false" ht="15" hidden="false" customHeight="false" outlineLevel="0" collapsed="false">
      <c r="A3446" s="28" t="n">
        <v>381</v>
      </c>
      <c r="B3446" s="29" t="n">
        <v>45688</v>
      </c>
      <c r="C3446" s="28" t="n">
        <v>2209.12</v>
      </c>
      <c r="D3446" s="28" t="n">
        <v>0</v>
      </c>
      <c r="E3446" s="28" t="n">
        <v>0</v>
      </c>
      <c r="F3446" s="28" t="s">
        <v>345</v>
      </c>
      <c r="G3446" s="28" t="n">
        <v>0</v>
      </c>
      <c r="H3446" s="28" t="n">
        <v>0</v>
      </c>
      <c r="I3446" s="28" t="n">
        <v>0</v>
      </c>
      <c r="J3446" s="28" t="n">
        <v>161</v>
      </c>
      <c r="K3446" s="28" t="n">
        <v>2</v>
      </c>
      <c r="L3446" s="28" t="n">
        <v>1</v>
      </c>
      <c r="M3446" s="28" t="s">
        <v>145</v>
      </c>
      <c r="N3446" s="28" t="s">
        <v>138</v>
      </c>
      <c r="O3446" s="29" t="n">
        <v>45429</v>
      </c>
      <c r="P3446" s="28" t="n">
        <f aca="false">ROUNDDOWN(($B3446-$O3446)/30,0)</f>
        <v>8</v>
      </c>
      <c r="Q3446" s="28" t="str">
        <f aca="false">TEXT($B3446,"yyyy-mm")</f>
        <v>2025-01</v>
      </c>
      <c r="R3446" s="28" t="n">
        <f aca="false">IF(AND($O3446&gt;=DATE(2025,1,1),$O3446&lt;=DATE(2025,4,30)),1,0)</f>
        <v>0</v>
      </c>
    </row>
    <row r="3447" customFormat="false" ht="15" hidden="false" customHeight="false" outlineLevel="0" collapsed="false">
      <c r="A3447" s="28" t="n">
        <v>381</v>
      </c>
      <c r="B3447" s="29" t="n">
        <v>45716</v>
      </c>
      <c r="C3447" s="28" t="n">
        <v>1472.76</v>
      </c>
      <c r="D3447" s="28" t="n">
        <v>0</v>
      </c>
      <c r="E3447" s="28" t="n">
        <v>0</v>
      </c>
      <c r="F3447" s="28" t="s">
        <v>345</v>
      </c>
      <c r="G3447" s="28" t="n">
        <v>0</v>
      </c>
      <c r="H3447" s="28" t="n">
        <v>0</v>
      </c>
      <c r="I3447" s="28" t="n">
        <v>0</v>
      </c>
      <c r="J3447" s="28" t="n">
        <v>161</v>
      </c>
      <c r="K3447" s="28" t="n">
        <v>2</v>
      </c>
      <c r="L3447" s="28" t="n">
        <v>1</v>
      </c>
      <c r="M3447" s="28" t="s">
        <v>145</v>
      </c>
      <c r="N3447" s="28" t="s">
        <v>138</v>
      </c>
      <c r="O3447" s="29" t="n">
        <v>45429</v>
      </c>
      <c r="P3447" s="28" t="n">
        <f aca="false">ROUNDDOWN(($B3447-$O3447)/30,0)</f>
        <v>9</v>
      </c>
      <c r="Q3447" s="28" t="str">
        <f aca="false">TEXT($B3447,"yyyy-mm")</f>
        <v>2025-02</v>
      </c>
      <c r="R3447" s="28" t="n">
        <f aca="false">IF(AND($O3447&gt;=DATE(2025,1,1),$O3447&lt;=DATE(2025,4,30)),1,0)</f>
        <v>0</v>
      </c>
    </row>
    <row r="3448" customFormat="false" ht="15" hidden="false" customHeight="false" outlineLevel="0" collapsed="false">
      <c r="A3448" s="28" t="n">
        <v>381</v>
      </c>
      <c r="B3448" s="29" t="n">
        <v>45747</v>
      </c>
      <c r="C3448" s="28" t="n">
        <v>736.4</v>
      </c>
      <c r="D3448" s="28" t="n">
        <v>0</v>
      </c>
      <c r="E3448" s="28" t="n">
        <v>0</v>
      </c>
      <c r="F3448" s="28" t="s">
        <v>345</v>
      </c>
      <c r="G3448" s="28" t="n">
        <v>0</v>
      </c>
      <c r="H3448" s="28" t="n">
        <v>0</v>
      </c>
      <c r="I3448" s="28" t="n">
        <v>0</v>
      </c>
      <c r="J3448" s="28" t="n">
        <v>161</v>
      </c>
      <c r="K3448" s="28" t="n">
        <v>2</v>
      </c>
      <c r="L3448" s="28" t="n">
        <v>1</v>
      </c>
      <c r="M3448" s="28" t="s">
        <v>145</v>
      </c>
      <c r="N3448" s="28" t="s">
        <v>138</v>
      </c>
      <c r="O3448" s="29" t="n">
        <v>45429</v>
      </c>
      <c r="P3448" s="28" t="n">
        <f aca="false">ROUNDDOWN(($B3448-$O3448)/30,0)</f>
        <v>10</v>
      </c>
      <c r="Q3448" s="28" t="str">
        <f aca="false">TEXT($B3448,"yyyy-mm")</f>
        <v>2025-03</v>
      </c>
      <c r="R3448" s="28" t="n">
        <f aca="false">IF(AND($O3448&gt;=DATE(2025,1,1),$O3448&lt;=DATE(2025,4,30)),1,0)</f>
        <v>0</v>
      </c>
    </row>
    <row r="3449" customFormat="false" ht="15" hidden="false" customHeight="false" outlineLevel="0" collapsed="false">
      <c r="A3449" s="28" t="n">
        <v>381</v>
      </c>
      <c r="B3449" s="29" t="n">
        <v>45777</v>
      </c>
      <c r="C3449" s="28" t="n">
        <v>0.04</v>
      </c>
      <c r="D3449" s="28" t="n">
        <v>0</v>
      </c>
      <c r="E3449" s="28" t="n">
        <v>0</v>
      </c>
      <c r="F3449" s="28" t="s">
        <v>345</v>
      </c>
      <c r="G3449" s="28" t="n">
        <v>0</v>
      </c>
      <c r="H3449" s="28" t="n">
        <v>0</v>
      </c>
      <c r="I3449" s="28" t="n">
        <v>0</v>
      </c>
      <c r="J3449" s="28" t="n">
        <v>161</v>
      </c>
      <c r="K3449" s="28" t="n">
        <v>2</v>
      </c>
      <c r="L3449" s="28" t="n">
        <v>1</v>
      </c>
      <c r="M3449" s="28" t="s">
        <v>145</v>
      </c>
      <c r="N3449" s="28" t="s">
        <v>138</v>
      </c>
      <c r="O3449" s="29" t="n">
        <v>45429</v>
      </c>
      <c r="P3449" s="28" t="n">
        <f aca="false">ROUNDDOWN(($B3449-$O3449)/30,0)</f>
        <v>11</v>
      </c>
      <c r="Q3449" s="28" t="str">
        <f aca="false">TEXT($B3449,"yyyy-mm")</f>
        <v>2025-04</v>
      </c>
      <c r="R3449" s="28" t="n">
        <f aca="false">IF(AND($O3449&gt;=DATE(2025,1,1),$O3449&lt;=DATE(2025,4,30)),1,0)</f>
        <v>0</v>
      </c>
    </row>
    <row r="3450" customFormat="false" ht="15" hidden="false" customHeight="false" outlineLevel="0" collapsed="false">
      <c r="A3450" s="28" t="n">
        <v>382</v>
      </c>
      <c r="B3450" s="29" t="n">
        <v>45412</v>
      </c>
      <c r="C3450" s="28" t="n">
        <v>43600</v>
      </c>
      <c r="D3450" s="28" t="n">
        <v>0</v>
      </c>
      <c r="E3450" s="28" t="n">
        <v>0</v>
      </c>
      <c r="F3450" s="28" t="s">
        <v>345</v>
      </c>
      <c r="G3450" s="28" t="n">
        <v>0</v>
      </c>
      <c r="H3450" s="28" t="n">
        <v>0</v>
      </c>
      <c r="I3450" s="28" t="n">
        <v>0</v>
      </c>
      <c r="J3450" s="28" t="n">
        <v>187</v>
      </c>
      <c r="K3450" s="28" t="n">
        <v>10</v>
      </c>
      <c r="L3450" s="28" t="n">
        <v>3</v>
      </c>
      <c r="M3450" s="28" t="s">
        <v>147</v>
      </c>
      <c r="N3450" s="28" t="s">
        <v>139</v>
      </c>
      <c r="O3450" s="29" t="n">
        <v>45383</v>
      </c>
      <c r="P3450" s="28" t="n">
        <f aca="false">ROUNDDOWN(($B3450-$O3450)/30,0)</f>
        <v>0</v>
      </c>
      <c r="Q3450" s="28" t="str">
        <f aca="false">TEXT($B3450,"yyyy-mm")</f>
        <v>2024-04</v>
      </c>
      <c r="R3450" s="28" t="n">
        <f aca="false">IF(AND($O3450&gt;=DATE(2025,1,1),$O3450&lt;=DATE(2025,4,30)),1,0)</f>
        <v>0</v>
      </c>
    </row>
    <row r="3451" customFormat="false" ht="15" hidden="false" customHeight="false" outlineLevel="0" collapsed="false">
      <c r="A3451" s="28" t="n">
        <v>382</v>
      </c>
      <c r="B3451" s="29" t="n">
        <v>45443</v>
      </c>
      <c r="C3451" s="28" t="n">
        <v>36333.33</v>
      </c>
      <c r="D3451" s="28" t="n">
        <v>0</v>
      </c>
      <c r="E3451" s="28" t="n">
        <v>0</v>
      </c>
      <c r="F3451" s="28" t="s">
        <v>345</v>
      </c>
      <c r="G3451" s="28" t="n">
        <v>0</v>
      </c>
      <c r="H3451" s="28" t="n">
        <v>0</v>
      </c>
      <c r="I3451" s="28" t="n">
        <v>0</v>
      </c>
      <c r="J3451" s="28" t="n">
        <v>187</v>
      </c>
      <c r="K3451" s="28" t="n">
        <v>10</v>
      </c>
      <c r="L3451" s="28" t="n">
        <v>3</v>
      </c>
      <c r="M3451" s="28" t="s">
        <v>147</v>
      </c>
      <c r="N3451" s="28" t="s">
        <v>139</v>
      </c>
      <c r="O3451" s="29" t="n">
        <v>45383</v>
      </c>
      <c r="P3451" s="28" t="n">
        <f aca="false">ROUNDDOWN(($B3451-$O3451)/30,0)</f>
        <v>2</v>
      </c>
      <c r="Q3451" s="28" t="str">
        <f aca="false">TEXT($B3451,"yyyy-mm")</f>
        <v>2024-05</v>
      </c>
      <c r="R3451" s="28" t="n">
        <f aca="false">IF(AND($O3451&gt;=DATE(2025,1,1),$O3451&lt;=DATE(2025,4,30)),1,0)</f>
        <v>0</v>
      </c>
    </row>
    <row r="3452" customFormat="false" ht="15" hidden="false" customHeight="false" outlineLevel="0" collapsed="false">
      <c r="A3452" s="28" t="n">
        <v>382</v>
      </c>
      <c r="B3452" s="29" t="n">
        <v>45473</v>
      </c>
      <c r="C3452" s="28" t="n">
        <v>29066.66</v>
      </c>
      <c r="D3452" s="28" t="n">
        <v>0</v>
      </c>
      <c r="E3452" s="28" t="n">
        <v>0</v>
      </c>
      <c r="F3452" s="28" t="s">
        <v>345</v>
      </c>
      <c r="G3452" s="28" t="n">
        <v>0</v>
      </c>
      <c r="H3452" s="28" t="n">
        <v>0</v>
      </c>
      <c r="I3452" s="28" t="n">
        <v>0</v>
      </c>
      <c r="J3452" s="28" t="n">
        <v>187</v>
      </c>
      <c r="K3452" s="28" t="n">
        <v>10</v>
      </c>
      <c r="L3452" s="28" t="n">
        <v>3</v>
      </c>
      <c r="M3452" s="28" t="s">
        <v>147</v>
      </c>
      <c r="N3452" s="28" t="s">
        <v>139</v>
      </c>
      <c r="O3452" s="29" t="n">
        <v>45383</v>
      </c>
      <c r="P3452" s="28" t="n">
        <f aca="false">ROUNDDOWN(($B3452-$O3452)/30,0)</f>
        <v>3</v>
      </c>
      <c r="Q3452" s="28" t="str">
        <f aca="false">TEXT($B3452,"yyyy-mm")</f>
        <v>2024-06</v>
      </c>
      <c r="R3452" s="28" t="n">
        <f aca="false">IF(AND($O3452&gt;=DATE(2025,1,1),$O3452&lt;=DATE(2025,4,30)),1,0)</f>
        <v>0</v>
      </c>
    </row>
    <row r="3453" customFormat="false" ht="15" hidden="false" customHeight="false" outlineLevel="0" collapsed="false">
      <c r="A3453" s="28" t="n">
        <v>382</v>
      </c>
      <c r="B3453" s="29" t="n">
        <v>45504</v>
      </c>
      <c r="C3453" s="28" t="n">
        <v>21799.99</v>
      </c>
      <c r="D3453" s="28" t="n">
        <v>0</v>
      </c>
      <c r="E3453" s="28" t="n">
        <v>0</v>
      </c>
      <c r="F3453" s="28" t="s">
        <v>345</v>
      </c>
      <c r="G3453" s="28" t="n">
        <v>0</v>
      </c>
      <c r="H3453" s="28" t="n">
        <v>0</v>
      </c>
      <c r="I3453" s="28" t="n">
        <v>0</v>
      </c>
      <c r="J3453" s="28" t="n">
        <v>187</v>
      </c>
      <c r="K3453" s="28" t="n">
        <v>10</v>
      </c>
      <c r="L3453" s="28" t="n">
        <v>3</v>
      </c>
      <c r="M3453" s="28" t="s">
        <v>147</v>
      </c>
      <c r="N3453" s="28" t="s">
        <v>139</v>
      </c>
      <c r="O3453" s="29" t="n">
        <v>45383</v>
      </c>
      <c r="P3453" s="28" t="n">
        <f aca="false">ROUNDDOWN(($B3453-$O3453)/30,0)</f>
        <v>4</v>
      </c>
      <c r="Q3453" s="28" t="str">
        <f aca="false">TEXT($B3453,"yyyy-mm")</f>
        <v>2024-07</v>
      </c>
      <c r="R3453" s="28" t="n">
        <f aca="false">IF(AND($O3453&gt;=DATE(2025,1,1),$O3453&lt;=DATE(2025,4,30)),1,0)</f>
        <v>0</v>
      </c>
    </row>
    <row r="3454" customFormat="false" ht="15" hidden="false" customHeight="false" outlineLevel="0" collapsed="false">
      <c r="A3454" s="28" t="n">
        <v>382</v>
      </c>
      <c r="B3454" s="29" t="n">
        <v>45535</v>
      </c>
      <c r="C3454" s="28" t="n">
        <v>21799.99</v>
      </c>
      <c r="D3454" s="28" t="n">
        <v>7266.67</v>
      </c>
      <c r="E3454" s="28" t="n">
        <v>30</v>
      </c>
      <c r="F3454" s="28" t="s">
        <v>347</v>
      </c>
      <c r="G3454" s="28" t="n">
        <v>1</v>
      </c>
      <c r="H3454" s="28" t="n">
        <v>0</v>
      </c>
      <c r="I3454" s="28" t="n">
        <v>0</v>
      </c>
      <c r="J3454" s="28" t="n">
        <v>187</v>
      </c>
      <c r="K3454" s="28" t="n">
        <v>10</v>
      </c>
      <c r="L3454" s="28" t="n">
        <v>3</v>
      </c>
      <c r="M3454" s="28" t="s">
        <v>147</v>
      </c>
      <c r="N3454" s="28" t="s">
        <v>139</v>
      </c>
      <c r="O3454" s="29" t="n">
        <v>45383</v>
      </c>
      <c r="P3454" s="28" t="n">
        <f aca="false">ROUNDDOWN(($B3454-$O3454)/30,0)</f>
        <v>5</v>
      </c>
      <c r="Q3454" s="28" t="str">
        <f aca="false">TEXT($B3454,"yyyy-mm")</f>
        <v>2024-08</v>
      </c>
      <c r="R3454" s="28" t="n">
        <f aca="false">IF(AND($O3454&gt;=DATE(2025,1,1),$O3454&lt;=DATE(2025,4,30)),1,0)</f>
        <v>0</v>
      </c>
    </row>
    <row r="3455" customFormat="false" ht="15" hidden="false" customHeight="false" outlineLevel="0" collapsed="false">
      <c r="A3455" s="28" t="n">
        <v>382</v>
      </c>
      <c r="B3455" s="29" t="n">
        <v>45565</v>
      </c>
      <c r="C3455" s="28" t="n">
        <v>19457.15</v>
      </c>
      <c r="D3455" s="28" t="n">
        <v>12190.5</v>
      </c>
      <c r="E3455" s="28" t="n">
        <v>60</v>
      </c>
      <c r="F3455" s="28" t="s">
        <v>348</v>
      </c>
      <c r="G3455" s="28" t="n">
        <v>1</v>
      </c>
      <c r="H3455" s="28" t="n">
        <v>1</v>
      </c>
      <c r="I3455" s="28" t="n">
        <v>0</v>
      </c>
      <c r="J3455" s="28" t="n">
        <v>187</v>
      </c>
      <c r="K3455" s="28" t="n">
        <v>10</v>
      </c>
      <c r="L3455" s="28" t="n">
        <v>3</v>
      </c>
      <c r="M3455" s="28" t="s">
        <v>147</v>
      </c>
      <c r="N3455" s="28" t="s">
        <v>139</v>
      </c>
      <c r="O3455" s="29" t="n">
        <v>45383</v>
      </c>
      <c r="P3455" s="28" t="n">
        <f aca="false">ROUNDDOWN(($B3455-$O3455)/30,0)</f>
        <v>6</v>
      </c>
      <c r="Q3455" s="28" t="str">
        <f aca="false">TEXT($B3455,"yyyy-mm")</f>
        <v>2024-09</v>
      </c>
      <c r="R3455" s="28" t="n">
        <f aca="false">IF(AND($O3455&gt;=DATE(2025,1,1),$O3455&lt;=DATE(2025,4,30)),1,0)</f>
        <v>0</v>
      </c>
    </row>
    <row r="3456" customFormat="false" ht="15" hidden="false" customHeight="false" outlineLevel="0" collapsed="false">
      <c r="A3456" s="28" t="n">
        <v>382</v>
      </c>
      <c r="B3456" s="29" t="n">
        <v>45596</v>
      </c>
      <c r="C3456" s="28" t="n">
        <v>19457.15</v>
      </c>
      <c r="D3456" s="28" t="n">
        <v>19457.17</v>
      </c>
      <c r="E3456" s="28" t="n">
        <v>91</v>
      </c>
      <c r="F3456" s="28" t="s">
        <v>349</v>
      </c>
      <c r="G3456" s="28" t="n">
        <v>1</v>
      </c>
      <c r="H3456" s="28" t="n">
        <v>1</v>
      </c>
      <c r="I3456" s="28" t="n">
        <v>1</v>
      </c>
      <c r="J3456" s="28" t="n">
        <v>187</v>
      </c>
      <c r="K3456" s="28" t="n">
        <v>10</v>
      </c>
      <c r="L3456" s="28" t="n">
        <v>3</v>
      </c>
      <c r="M3456" s="28" t="s">
        <v>147</v>
      </c>
      <c r="N3456" s="28" t="s">
        <v>139</v>
      </c>
      <c r="O3456" s="29" t="n">
        <v>45383</v>
      </c>
      <c r="P3456" s="28" t="n">
        <f aca="false">ROUNDDOWN(($B3456-$O3456)/30,0)</f>
        <v>7</v>
      </c>
      <c r="Q3456" s="28" t="str">
        <f aca="false">TEXT($B3456,"yyyy-mm")</f>
        <v>2024-10</v>
      </c>
      <c r="R3456" s="28" t="n">
        <f aca="false">IF(AND($O3456&gt;=DATE(2025,1,1),$O3456&lt;=DATE(2025,4,30)),1,0)</f>
        <v>0</v>
      </c>
    </row>
    <row r="3457" customFormat="false" ht="15" hidden="false" customHeight="false" outlineLevel="0" collapsed="false">
      <c r="A3457" s="28" t="n">
        <v>383</v>
      </c>
      <c r="B3457" s="29" t="n">
        <v>44957</v>
      </c>
      <c r="C3457" s="28" t="n">
        <v>15300</v>
      </c>
      <c r="D3457" s="28" t="n">
        <v>0</v>
      </c>
      <c r="E3457" s="28" t="n">
        <v>0</v>
      </c>
      <c r="F3457" s="28" t="s">
        <v>345</v>
      </c>
      <c r="G3457" s="28" t="n">
        <v>0</v>
      </c>
      <c r="H3457" s="28" t="n">
        <v>0</v>
      </c>
      <c r="I3457" s="28" t="n">
        <v>0</v>
      </c>
      <c r="J3457" s="28" t="n">
        <v>239</v>
      </c>
      <c r="K3457" s="28" t="n">
        <v>1</v>
      </c>
      <c r="L3457" s="28" t="n">
        <v>2</v>
      </c>
      <c r="M3457" s="28" t="s">
        <v>147</v>
      </c>
      <c r="N3457" s="28" t="s">
        <v>139</v>
      </c>
      <c r="O3457" s="29" t="n">
        <v>44931</v>
      </c>
      <c r="P3457" s="28" t="n">
        <f aca="false">ROUNDDOWN(($B3457-$O3457)/30,0)</f>
        <v>0</v>
      </c>
      <c r="Q3457" s="28" t="str">
        <f aca="false">TEXT($B3457,"yyyy-mm")</f>
        <v>2023-01</v>
      </c>
      <c r="R3457" s="28" t="n">
        <f aca="false">IF(AND($O3457&gt;=DATE(2025,1,1),$O3457&lt;=DATE(2025,4,30)),1,0)</f>
        <v>0</v>
      </c>
    </row>
    <row r="3458" customFormat="false" ht="15" hidden="false" customHeight="false" outlineLevel="0" collapsed="false">
      <c r="A3458" s="28" t="n">
        <v>383</v>
      </c>
      <c r="B3458" s="29" t="n">
        <v>44985</v>
      </c>
      <c r="C3458" s="28" t="n">
        <v>10200</v>
      </c>
      <c r="D3458" s="28" t="n">
        <v>0</v>
      </c>
      <c r="E3458" s="28" t="n">
        <v>0</v>
      </c>
      <c r="F3458" s="28" t="s">
        <v>345</v>
      </c>
      <c r="G3458" s="28" t="n">
        <v>0</v>
      </c>
      <c r="H3458" s="28" t="n">
        <v>0</v>
      </c>
      <c r="I3458" s="28" t="n">
        <v>0</v>
      </c>
      <c r="J3458" s="28" t="n">
        <v>239</v>
      </c>
      <c r="K3458" s="28" t="n">
        <v>1</v>
      </c>
      <c r="L3458" s="28" t="n">
        <v>2</v>
      </c>
      <c r="M3458" s="28" t="s">
        <v>147</v>
      </c>
      <c r="N3458" s="28" t="s">
        <v>139</v>
      </c>
      <c r="O3458" s="29" t="n">
        <v>44931</v>
      </c>
      <c r="P3458" s="28" t="n">
        <f aca="false">ROUNDDOWN(($B3458-$O3458)/30,0)</f>
        <v>1</v>
      </c>
      <c r="Q3458" s="28" t="str">
        <f aca="false">TEXT($B3458,"yyyy-mm")</f>
        <v>2023-02</v>
      </c>
      <c r="R3458" s="28" t="n">
        <f aca="false">IF(AND($O3458&gt;=DATE(2025,1,1),$O3458&lt;=DATE(2025,4,30)),1,0)</f>
        <v>0</v>
      </c>
    </row>
    <row r="3459" customFormat="false" ht="15" hidden="false" customHeight="false" outlineLevel="0" collapsed="false">
      <c r="A3459" s="28" t="n">
        <v>383</v>
      </c>
      <c r="B3459" s="29" t="n">
        <v>45016</v>
      </c>
      <c r="C3459" s="28" t="n">
        <v>5100</v>
      </c>
      <c r="D3459" s="28" t="n">
        <v>0</v>
      </c>
      <c r="E3459" s="28" t="n">
        <v>0</v>
      </c>
      <c r="F3459" s="28" t="s">
        <v>345</v>
      </c>
      <c r="G3459" s="28" t="n">
        <v>0</v>
      </c>
      <c r="H3459" s="28" t="n">
        <v>0</v>
      </c>
      <c r="I3459" s="28" t="n">
        <v>0</v>
      </c>
      <c r="J3459" s="28" t="n">
        <v>239</v>
      </c>
      <c r="K3459" s="28" t="n">
        <v>1</v>
      </c>
      <c r="L3459" s="28" t="n">
        <v>2</v>
      </c>
      <c r="M3459" s="28" t="s">
        <v>147</v>
      </c>
      <c r="N3459" s="28" t="s">
        <v>139</v>
      </c>
      <c r="O3459" s="29" t="n">
        <v>44931</v>
      </c>
      <c r="P3459" s="28" t="n">
        <f aca="false">ROUNDDOWN(($B3459-$O3459)/30,0)</f>
        <v>2</v>
      </c>
      <c r="Q3459" s="28" t="str">
        <f aca="false">TEXT($B3459,"yyyy-mm")</f>
        <v>2023-03</v>
      </c>
      <c r="R3459" s="28" t="n">
        <f aca="false">IF(AND($O3459&gt;=DATE(2025,1,1),$O3459&lt;=DATE(2025,4,30)),1,0)</f>
        <v>0</v>
      </c>
    </row>
    <row r="3460" customFormat="false" ht="15" hidden="false" customHeight="false" outlineLevel="0" collapsed="false">
      <c r="A3460" s="28" t="n">
        <v>383</v>
      </c>
      <c r="B3460" s="29" t="n">
        <v>45046</v>
      </c>
      <c r="C3460" s="28" t="n">
        <v>0</v>
      </c>
      <c r="D3460" s="28" t="n">
        <v>0</v>
      </c>
      <c r="E3460" s="28" t="n">
        <v>0</v>
      </c>
      <c r="F3460" s="28" t="s">
        <v>345</v>
      </c>
      <c r="G3460" s="28" t="n">
        <v>0</v>
      </c>
      <c r="H3460" s="28" t="n">
        <v>0</v>
      </c>
      <c r="I3460" s="28" t="n">
        <v>0</v>
      </c>
      <c r="J3460" s="28" t="n">
        <v>239</v>
      </c>
      <c r="K3460" s="28" t="n">
        <v>1</v>
      </c>
      <c r="L3460" s="28" t="n">
        <v>2</v>
      </c>
      <c r="M3460" s="28" t="s">
        <v>147</v>
      </c>
      <c r="N3460" s="28" t="s">
        <v>139</v>
      </c>
      <c r="O3460" s="29" t="n">
        <v>44931</v>
      </c>
      <c r="P3460" s="28" t="n">
        <f aca="false">ROUNDDOWN(($B3460-$O3460)/30,0)</f>
        <v>3</v>
      </c>
      <c r="Q3460" s="28" t="str">
        <f aca="false">TEXT($B3460,"yyyy-mm")</f>
        <v>2023-04</v>
      </c>
      <c r="R3460" s="28" t="n">
        <f aca="false">IF(AND($O3460&gt;=DATE(2025,1,1),$O3460&lt;=DATE(2025,4,30)),1,0)</f>
        <v>0</v>
      </c>
    </row>
    <row r="3461" customFormat="false" ht="15" hidden="false" customHeight="false" outlineLevel="0" collapsed="false">
      <c r="A3461" s="28" t="n">
        <v>384</v>
      </c>
      <c r="B3461" s="29" t="n">
        <v>45565</v>
      </c>
      <c r="C3461" s="28" t="n">
        <v>366000</v>
      </c>
      <c r="D3461" s="28" t="n">
        <v>0</v>
      </c>
      <c r="E3461" s="28" t="n">
        <v>0</v>
      </c>
      <c r="F3461" s="28" t="s">
        <v>345</v>
      </c>
      <c r="G3461" s="28" t="n">
        <v>0</v>
      </c>
      <c r="H3461" s="28" t="n">
        <v>0</v>
      </c>
      <c r="I3461" s="28" t="n">
        <v>0</v>
      </c>
      <c r="J3461" s="28" t="n">
        <v>176</v>
      </c>
      <c r="K3461" s="28" t="n">
        <v>13</v>
      </c>
      <c r="L3461" s="28" t="n">
        <v>2</v>
      </c>
      <c r="M3461" s="28" t="s">
        <v>145</v>
      </c>
      <c r="N3461" s="28" t="s">
        <v>138</v>
      </c>
      <c r="O3461" s="29" t="n">
        <v>45557</v>
      </c>
      <c r="P3461" s="28" t="n">
        <f aca="false">ROUNDDOWN(($B3461-$O3461)/30,0)</f>
        <v>0</v>
      </c>
      <c r="Q3461" s="28" t="str">
        <f aca="false">TEXT($B3461,"yyyy-mm")</f>
        <v>2024-09</v>
      </c>
      <c r="R3461" s="28" t="n">
        <f aca="false">IF(AND($O3461&gt;=DATE(2025,1,1),$O3461&lt;=DATE(2025,4,30)),1,0)</f>
        <v>0</v>
      </c>
    </row>
    <row r="3462" customFormat="false" ht="15" hidden="false" customHeight="false" outlineLevel="0" collapsed="false">
      <c r="A3462" s="28" t="n">
        <v>384</v>
      </c>
      <c r="B3462" s="29" t="n">
        <v>45596</v>
      </c>
      <c r="C3462" s="28" t="n">
        <v>359796.61</v>
      </c>
      <c r="D3462" s="28" t="n">
        <v>0</v>
      </c>
      <c r="E3462" s="28" t="n">
        <v>0</v>
      </c>
      <c r="F3462" s="28" t="s">
        <v>345</v>
      </c>
      <c r="G3462" s="28" t="n">
        <v>0</v>
      </c>
      <c r="H3462" s="28" t="n">
        <v>0</v>
      </c>
      <c r="I3462" s="28" t="n">
        <v>0</v>
      </c>
      <c r="J3462" s="28" t="n">
        <v>176</v>
      </c>
      <c r="K3462" s="28" t="n">
        <v>13</v>
      </c>
      <c r="L3462" s="28" t="n">
        <v>2</v>
      </c>
      <c r="M3462" s="28" t="s">
        <v>145</v>
      </c>
      <c r="N3462" s="28" t="s">
        <v>138</v>
      </c>
      <c r="O3462" s="29" t="n">
        <v>45557</v>
      </c>
      <c r="P3462" s="28" t="n">
        <f aca="false">ROUNDDOWN(($B3462-$O3462)/30,0)</f>
        <v>1</v>
      </c>
      <c r="Q3462" s="28" t="str">
        <f aca="false">TEXT($B3462,"yyyy-mm")</f>
        <v>2024-10</v>
      </c>
      <c r="R3462" s="28" t="n">
        <f aca="false">IF(AND($O3462&gt;=DATE(2025,1,1),$O3462&lt;=DATE(2025,4,30)),1,0)</f>
        <v>0</v>
      </c>
    </row>
    <row r="3463" customFormat="false" ht="15" hidden="false" customHeight="false" outlineLevel="0" collapsed="false">
      <c r="A3463" s="28" t="n">
        <v>384</v>
      </c>
      <c r="B3463" s="29" t="n">
        <v>45626</v>
      </c>
      <c r="C3463" s="28" t="n">
        <v>353593.22</v>
      </c>
      <c r="D3463" s="28" t="n">
        <v>0</v>
      </c>
      <c r="E3463" s="28" t="n">
        <v>0</v>
      </c>
      <c r="F3463" s="28" t="s">
        <v>345</v>
      </c>
      <c r="G3463" s="28" t="n">
        <v>0</v>
      </c>
      <c r="H3463" s="28" t="n">
        <v>0</v>
      </c>
      <c r="I3463" s="28" t="n">
        <v>0</v>
      </c>
      <c r="J3463" s="28" t="n">
        <v>176</v>
      </c>
      <c r="K3463" s="28" t="n">
        <v>13</v>
      </c>
      <c r="L3463" s="28" t="n">
        <v>2</v>
      </c>
      <c r="M3463" s="28" t="s">
        <v>145</v>
      </c>
      <c r="N3463" s="28" t="s">
        <v>138</v>
      </c>
      <c r="O3463" s="29" t="n">
        <v>45557</v>
      </c>
      <c r="P3463" s="28" t="n">
        <f aca="false">ROUNDDOWN(($B3463-$O3463)/30,0)</f>
        <v>2</v>
      </c>
      <c r="Q3463" s="28" t="str">
        <f aca="false">TEXT($B3463,"yyyy-mm")</f>
        <v>2024-11</v>
      </c>
      <c r="R3463" s="28" t="n">
        <f aca="false">IF(AND($O3463&gt;=DATE(2025,1,1),$O3463&lt;=DATE(2025,4,30)),1,0)</f>
        <v>0</v>
      </c>
    </row>
    <row r="3464" customFormat="false" ht="15" hidden="false" customHeight="false" outlineLevel="0" collapsed="false">
      <c r="A3464" s="28" t="n">
        <v>384</v>
      </c>
      <c r="B3464" s="29" t="n">
        <v>45657</v>
      </c>
      <c r="C3464" s="28" t="n">
        <v>347389.83</v>
      </c>
      <c r="D3464" s="28" t="n">
        <v>0</v>
      </c>
      <c r="E3464" s="28" t="n">
        <v>0</v>
      </c>
      <c r="F3464" s="28" t="s">
        <v>345</v>
      </c>
      <c r="G3464" s="28" t="n">
        <v>0</v>
      </c>
      <c r="H3464" s="28" t="n">
        <v>0</v>
      </c>
      <c r="I3464" s="28" t="n">
        <v>0</v>
      </c>
      <c r="J3464" s="28" t="n">
        <v>176</v>
      </c>
      <c r="K3464" s="28" t="n">
        <v>13</v>
      </c>
      <c r="L3464" s="28" t="n">
        <v>2</v>
      </c>
      <c r="M3464" s="28" t="s">
        <v>145</v>
      </c>
      <c r="N3464" s="28" t="s">
        <v>138</v>
      </c>
      <c r="O3464" s="29" t="n">
        <v>45557</v>
      </c>
      <c r="P3464" s="28" t="n">
        <f aca="false">ROUNDDOWN(($B3464-$O3464)/30,0)</f>
        <v>3</v>
      </c>
      <c r="Q3464" s="28" t="str">
        <f aca="false">TEXT($B3464,"yyyy-mm")</f>
        <v>2024-12</v>
      </c>
      <c r="R3464" s="28" t="n">
        <f aca="false">IF(AND($O3464&gt;=DATE(2025,1,1),$O3464&lt;=DATE(2025,4,30)),1,0)</f>
        <v>0</v>
      </c>
    </row>
    <row r="3465" customFormat="false" ht="15" hidden="false" customHeight="false" outlineLevel="0" collapsed="false">
      <c r="A3465" s="28" t="n">
        <v>384</v>
      </c>
      <c r="B3465" s="29" t="n">
        <v>45688</v>
      </c>
      <c r="C3465" s="28" t="n">
        <v>341186.44</v>
      </c>
      <c r="D3465" s="28" t="n">
        <v>0</v>
      </c>
      <c r="E3465" s="28" t="n">
        <v>0</v>
      </c>
      <c r="F3465" s="28" t="s">
        <v>345</v>
      </c>
      <c r="G3465" s="28" t="n">
        <v>0</v>
      </c>
      <c r="H3465" s="28" t="n">
        <v>0</v>
      </c>
      <c r="I3465" s="28" t="n">
        <v>0</v>
      </c>
      <c r="J3465" s="28" t="n">
        <v>176</v>
      </c>
      <c r="K3465" s="28" t="n">
        <v>13</v>
      </c>
      <c r="L3465" s="28" t="n">
        <v>2</v>
      </c>
      <c r="M3465" s="28" t="s">
        <v>145</v>
      </c>
      <c r="N3465" s="28" t="s">
        <v>138</v>
      </c>
      <c r="O3465" s="29" t="n">
        <v>45557</v>
      </c>
      <c r="P3465" s="28" t="n">
        <f aca="false">ROUNDDOWN(($B3465-$O3465)/30,0)</f>
        <v>4</v>
      </c>
      <c r="Q3465" s="28" t="str">
        <f aca="false">TEXT($B3465,"yyyy-mm")</f>
        <v>2025-01</v>
      </c>
      <c r="R3465" s="28" t="n">
        <f aca="false">IF(AND($O3465&gt;=DATE(2025,1,1),$O3465&lt;=DATE(2025,4,30)),1,0)</f>
        <v>0</v>
      </c>
    </row>
    <row r="3466" customFormat="false" ht="15" hidden="false" customHeight="false" outlineLevel="0" collapsed="false">
      <c r="A3466" s="28" t="n">
        <v>384</v>
      </c>
      <c r="B3466" s="29" t="n">
        <v>45716</v>
      </c>
      <c r="C3466" s="28" t="n">
        <v>334983.05</v>
      </c>
      <c r="D3466" s="28" t="n">
        <v>0</v>
      </c>
      <c r="E3466" s="28" t="n">
        <v>0</v>
      </c>
      <c r="F3466" s="28" t="s">
        <v>345</v>
      </c>
      <c r="G3466" s="28" t="n">
        <v>0</v>
      </c>
      <c r="H3466" s="28" t="n">
        <v>0</v>
      </c>
      <c r="I3466" s="28" t="n">
        <v>0</v>
      </c>
      <c r="J3466" s="28" t="n">
        <v>176</v>
      </c>
      <c r="K3466" s="28" t="n">
        <v>13</v>
      </c>
      <c r="L3466" s="28" t="n">
        <v>2</v>
      </c>
      <c r="M3466" s="28" t="s">
        <v>145</v>
      </c>
      <c r="N3466" s="28" t="s">
        <v>138</v>
      </c>
      <c r="O3466" s="29" t="n">
        <v>45557</v>
      </c>
      <c r="P3466" s="28" t="n">
        <f aca="false">ROUNDDOWN(($B3466-$O3466)/30,0)</f>
        <v>5</v>
      </c>
      <c r="Q3466" s="28" t="str">
        <f aca="false">TEXT($B3466,"yyyy-mm")</f>
        <v>2025-02</v>
      </c>
      <c r="R3466" s="28" t="n">
        <f aca="false">IF(AND($O3466&gt;=DATE(2025,1,1),$O3466&lt;=DATE(2025,4,30)),1,0)</f>
        <v>0</v>
      </c>
    </row>
    <row r="3467" customFormat="false" ht="15" hidden="false" customHeight="false" outlineLevel="0" collapsed="false">
      <c r="A3467" s="28" t="n">
        <v>384</v>
      </c>
      <c r="B3467" s="29" t="n">
        <v>45747</v>
      </c>
      <c r="C3467" s="28" t="n">
        <v>328779.66</v>
      </c>
      <c r="D3467" s="28" t="n">
        <v>0</v>
      </c>
      <c r="E3467" s="28" t="n">
        <v>0</v>
      </c>
      <c r="F3467" s="28" t="s">
        <v>345</v>
      </c>
      <c r="G3467" s="28" t="n">
        <v>0</v>
      </c>
      <c r="H3467" s="28" t="n">
        <v>0</v>
      </c>
      <c r="I3467" s="28" t="n">
        <v>0</v>
      </c>
      <c r="J3467" s="28" t="n">
        <v>176</v>
      </c>
      <c r="K3467" s="28" t="n">
        <v>13</v>
      </c>
      <c r="L3467" s="28" t="n">
        <v>2</v>
      </c>
      <c r="M3467" s="28" t="s">
        <v>145</v>
      </c>
      <c r="N3467" s="28" t="s">
        <v>138</v>
      </c>
      <c r="O3467" s="29" t="n">
        <v>45557</v>
      </c>
      <c r="P3467" s="28" t="n">
        <f aca="false">ROUNDDOWN(($B3467-$O3467)/30,0)</f>
        <v>6</v>
      </c>
      <c r="Q3467" s="28" t="str">
        <f aca="false">TEXT($B3467,"yyyy-mm")</f>
        <v>2025-03</v>
      </c>
      <c r="R3467" s="28" t="n">
        <f aca="false">IF(AND($O3467&gt;=DATE(2025,1,1),$O3467&lt;=DATE(2025,4,30)),1,0)</f>
        <v>0</v>
      </c>
    </row>
    <row r="3468" customFormat="false" ht="15" hidden="false" customHeight="false" outlineLevel="0" collapsed="false">
      <c r="A3468" s="28" t="n">
        <v>384</v>
      </c>
      <c r="B3468" s="29" t="n">
        <v>45777</v>
      </c>
      <c r="C3468" s="28" t="n">
        <v>322576.27</v>
      </c>
      <c r="D3468" s="28" t="n">
        <v>0</v>
      </c>
      <c r="E3468" s="28" t="n">
        <v>0</v>
      </c>
      <c r="F3468" s="28" t="s">
        <v>345</v>
      </c>
      <c r="G3468" s="28" t="n">
        <v>0</v>
      </c>
      <c r="H3468" s="28" t="n">
        <v>0</v>
      </c>
      <c r="I3468" s="28" t="n">
        <v>0</v>
      </c>
      <c r="J3468" s="28" t="n">
        <v>176</v>
      </c>
      <c r="K3468" s="28" t="n">
        <v>13</v>
      </c>
      <c r="L3468" s="28" t="n">
        <v>2</v>
      </c>
      <c r="M3468" s="28" t="s">
        <v>145</v>
      </c>
      <c r="N3468" s="28" t="s">
        <v>138</v>
      </c>
      <c r="O3468" s="29" t="n">
        <v>45557</v>
      </c>
      <c r="P3468" s="28" t="n">
        <f aca="false">ROUNDDOWN(($B3468-$O3468)/30,0)</f>
        <v>7</v>
      </c>
      <c r="Q3468" s="28" t="str">
        <f aca="false">TEXT($B3468,"yyyy-mm")</f>
        <v>2025-04</v>
      </c>
      <c r="R3468" s="28" t="n">
        <f aca="false">IF(AND($O3468&gt;=DATE(2025,1,1),$O3468&lt;=DATE(2025,4,30)),1,0)</f>
        <v>0</v>
      </c>
    </row>
    <row r="3469" customFormat="false" ht="15" hidden="false" customHeight="false" outlineLevel="0" collapsed="false">
      <c r="A3469" s="28" t="n">
        <v>384</v>
      </c>
      <c r="B3469" s="29" t="n">
        <v>45808</v>
      </c>
      <c r="C3469" s="28" t="n">
        <v>316372.88</v>
      </c>
      <c r="D3469" s="28" t="n">
        <v>0</v>
      </c>
      <c r="E3469" s="28" t="n">
        <v>0</v>
      </c>
      <c r="F3469" s="28" t="s">
        <v>345</v>
      </c>
      <c r="G3469" s="28" t="n">
        <v>0</v>
      </c>
      <c r="H3469" s="28" t="n">
        <v>0</v>
      </c>
      <c r="I3469" s="28" t="n">
        <v>0</v>
      </c>
      <c r="J3469" s="28" t="n">
        <v>176</v>
      </c>
      <c r="K3469" s="28" t="n">
        <v>13</v>
      </c>
      <c r="L3469" s="28" t="n">
        <v>2</v>
      </c>
      <c r="M3469" s="28" t="s">
        <v>145</v>
      </c>
      <c r="N3469" s="28" t="s">
        <v>138</v>
      </c>
      <c r="O3469" s="29" t="n">
        <v>45557</v>
      </c>
      <c r="P3469" s="28" t="n">
        <f aca="false">ROUNDDOWN(($B3469-$O3469)/30,0)</f>
        <v>8</v>
      </c>
      <c r="Q3469" s="28" t="str">
        <f aca="false">TEXT($B3469,"yyyy-mm")</f>
        <v>2025-05</v>
      </c>
      <c r="R3469" s="28" t="n">
        <f aca="false">IF(AND($O3469&gt;=DATE(2025,1,1),$O3469&lt;=DATE(2025,4,30)),1,0)</f>
        <v>0</v>
      </c>
    </row>
    <row r="3470" customFormat="false" ht="15" hidden="false" customHeight="false" outlineLevel="0" collapsed="false">
      <c r="A3470" s="28" t="n">
        <v>384</v>
      </c>
      <c r="B3470" s="29" t="n">
        <v>45838</v>
      </c>
      <c r="C3470" s="28" t="n">
        <v>310169.49</v>
      </c>
      <c r="D3470" s="28" t="n">
        <v>0</v>
      </c>
      <c r="E3470" s="28" t="n">
        <v>0</v>
      </c>
      <c r="F3470" s="28" t="s">
        <v>345</v>
      </c>
      <c r="G3470" s="28" t="n">
        <v>0</v>
      </c>
      <c r="H3470" s="28" t="n">
        <v>0</v>
      </c>
      <c r="I3470" s="28" t="n">
        <v>0</v>
      </c>
      <c r="J3470" s="28" t="n">
        <v>176</v>
      </c>
      <c r="K3470" s="28" t="n">
        <v>13</v>
      </c>
      <c r="L3470" s="28" t="n">
        <v>2</v>
      </c>
      <c r="M3470" s="28" t="s">
        <v>145</v>
      </c>
      <c r="N3470" s="28" t="s">
        <v>138</v>
      </c>
      <c r="O3470" s="29" t="n">
        <v>45557</v>
      </c>
      <c r="P3470" s="28" t="n">
        <f aca="false">ROUNDDOWN(($B3470-$O3470)/30,0)</f>
        <v>9</v>
      </c>
      <c r="Q3470" s="28" t="str">
        <f aca="false">TEXT($B3470,"yyyy-mm")</f>
        <v>2025-06</v>
      </c>
      <c r="R3470" s="28" t="n">
        <f aca="false">IF(AND($O3470&gt;=DATE(2025,1,1),$O3470&lt;=DATE(2025,4,30)),1,0)</f>
        <v>0</v>
      </c>
    </row>
    <row r="3471" customFormat="false" ht="15" hidden="false" customHeight="false" outlineLevel="0" collapsed="false">
      <c r="A3471" s="28" t="n">
        <v>384</v>
      </c>
      <c r="B3471" s="29" t="n">
        <v>45869</v>
      </c>
      <c r="C3471" s="28" t="n">
        <v>303966.1</v>
      </c>
      <c r="D3471" s="28" t="n">
        <v>0</v>
      </c>
      <c r="E3471" s="28" t="n">
        <v>0</v>
      </c>
      <c r="F3471" s="28" t="s">
        <v>345</v>
      </c>
      <c r="G3471" s="28" t="n">
        <v>0</v>
      </c>
      <c r="H3471" s="28" t="n">
        <v>0</v>
      </c>
      <c r="I3471" s="28" t="n">
        <v>0</v>
      </c>
      <c r="J3471" s="28" t="n">
        <v>176</v>
      </c>
      <c r="K3471" s="28" t="n">
        <v>13</v>
      </c>
      <c r="L3471" s="28" t="n">
        <v>2</v>
      </c>
      <c r="M3471" s="28" t="s">
        <v>145</v>
      </c>
      <c r="N3471" s="28" t="s">
        <v>138</v>
      </c>
      <c r="O3471" s="29" t="n">
        <v>45557</v>
      </c>
      <c r="P3471" s="28" t="n">
        <f aca="false">ROUNDDOWN(($B3471-$O3471)/30,0)</f>
        <v>10</v>
      </c>
      <c r="Q3471" s="28" t="str">
        <f aca="false">TEXT($B3471,"yyyy-mm")</f>
        <v>2025-07</v>
      </c>
      <c r="R3471" s="28" t="n">
        <f aca="false">IF(AND($O3471&gt;=DATE(2025,1,1),$O3471&lt;=DATE(2025,4,30)),1,0)</f>
        <v>0</v>
      </c>
    </row>
    <row r="3472" customFormat="false" ht="15" hidden="false" customHeight="false" outlineLevel="0" collapsed="false">
      <c r="A3472" s="28" t="n">
        <v>384</v>
      </c>
      <c r="B3472" s="29" t="n">
        <v>45900</v>
      </c>
      <c r="C3472" s="28" t="n">
        <v>297762.71</v>
      </c>
      <c r="D3472" s="28" t="n">
        <v>0</v>
      </c>
      <c r="E3472" s="28" t="n">
        <v>0</v>
      </c>
      <c r="F3472" s="28" t="s">
        <v>345</v>
      </c>
      <c r="G3472" s="28" t="n">
        <v>0</v>
      </c>
      <c r="H3472" s="28" t="n">
        <v>0</v>
      </c>
      <c r="I3472" s="28" t="n">
        <v>0</v>
      </c>
      <c r="J3472" s="28" t="n">
        <v>176</v>
      </c>
      <c r="K3472" s="28" t="n">
        <v>13</v>
      </c>
      <c r="L3472" s="28" t="n">
        <v>2</v>
      </c>
      <c r="M3472" s="28" t="s">
        <v>145</v>
      </c>
      <c r="N3472" s="28" t="s">
        <v>138</v>
      </c>
      <c r="O3472" s="29" t="n">
        <v>45557</v>
      </c>
      <c r="P3472" s="28" t="n">
        <f aca="false">ROUNDDOWN(($B3472-$O3472)/30,0)</f>
        <v>11</v>
      </c>
      <c r="Q3472" s="28" t="str">
        <f aca="false">TEXT($B3472,"yyyy-mm")</f>
        <v>2025-08</v>
      </c>
      <c r="R3472" s="28" t="n">
        <f aca="false">IF(AND($O3472&gt;=DATE(2025,1,1),$O3472&lt;=DATE(2025,4,30)),1,0)</f>
        <v>0</v>
      </c>
    </row>
    <row r="3473" customFormat="false" ht="15" hidden="false" customHeight="false" outlineLevel="0" collapsed="false">
      <c r="A3473" s="28" t="n">
        <v>384</v>
      </c>
      <c r="B3473" s="29" t="n">
        <v>45930</v>
      </c>
      <c r="C3473" s="28" t="n">
        <v>291559.32</v>
      </c>
      <c r="D3473" s="28" t="n">
        <v>0</v>
      </c>
      <c r="E3473" s="28" t="n">
        <v>0</v>
      </c>
      <c r="F3473" s="28" t="s">
        <v>345</v>
      </c>
      <c r="G3473" s="28" t="n">
        <v>0</v>
      </c>
      <c r="H3473" s="28" t="n">
        <v>0</v>
      </c>
      <c r="I3473" s="28" t="n">
        <v>0</v>
      </c>
      <c r="J3473" s="28" t="n">
        <v>176</v>
      </c>
      <c r="K3473" s="28" t="n">
        <v>13</v>
      </c>
      <c r="L3473" s="28" t="n">
        <v>2</v>
      </c>
      <c r="M3473" s="28" t="s">
        <v>145</v>
      </c>
      <c r="N3473" s="28" t="s">
        <v>138</v>
      </c>
      <c r="O3473" s="29" t="n">
        <v>45557</v>
      </c>
      <c r="P3473" s="28" t="n">
        <f aca="false">ROUNDDOWN(($B3473-$O3473)/30,0)</f>
        <v>12</v>
      </c>
      <c r="Q3473" s="28" t="str">
        <f aca="false">TEXT($B3473,"yyyy-mm")</f>
        <v>2025-09</v>
      </c>
      <c r="R3473" s="28" t="n">
        <f aca="false">IF(AND($O3473&gt;=DATE(2025,1,1),$O3473&lt;=DATE(2025,4,30)),1,0)</f>
        <v>0</v>
      </c>
    </row>
    <row r="3474" customFormat="false" ht="15" hidden="false" customHeight="false" outlineLevel="0" collapsed="false">
      <c r="A3474" s="28" t="n">
        <v>384</v>
      </c>
      <c r="B3474" s="29" t="n">
        <v>45961</v>
      </c>
      <c r="C3474" s="28" t="n">
        <v>285355.93</v>
      </c>
      <c r="D3474" s="28" t="n">
        <v>0</v>
      </c>
      <c r="E3474" s="28" t="n">
        <v>0</v>
      </c>
      <c r="F3474" s="28" t="s">
        <v>345</v>
      </c>
      <c r="G3474" s="28" t="n">
        <v>0</v>
      </c>
      <c r="H3474" s="28" t="n">
        <v>0</v>
      </c>
      <c r="I3474" s="28" t="n">
        <v>0</v>
      </c>
      <c r="J3474" s="28" t="n">
        <v>176</v>
      </c>
      <c r="K3474" s="28" t="n">
        <v>13</v>
      </c>
      <c r="L3474" s="28" t="n">
        <v>2</v>
      </c>
      <c r="M3474" s="28" t="s">
        <v>145</v>
      </c>
      <c r="N3474" s="28" t="s">
        <v>138</v>
      </c>
      <c r="O3474" s="29" t="n">
        <v>45557</v>
      </c>
      <c r="P3474" s="28" t="n">
        <f aca="false">ROUNDDOWN(($B3474-$O3474)/30,0)</f>
        <v>13</v>
      </c>
      <c r="Q3474" s="28" t="str">
        <f aca="false">TEXT($B3474,"yyyy-mm")</f>
        <v>2025-10</v>
      </c>
      <c r="R3474" s="28" t="n">
        <f aca="false">IF(AND($O3474&gt;=DATE(2025,1,1),$O3474&lt;=DATE(2025,4,30)),1,0)</f>
        <v>0</v>
      </c>
    </row>
    <row r="3475" customFormat="false" ht="15" hidden="false" customHeight="false" outlineLevel="0" collapsed="false">
      <c r="A3475" s="28" t="n">
        <v>384</v>
      </c>
      <c r="B3475" s="29" t="n">
        <v>45991</v>
      </c>
      <c r="C3475" s="28" t="n">
        <v>279152.54</v>
      </c>
      <c r="D3475" s="28" t="n">
        <v>0</v>
      </c>
      <c r="E3475" s="28" t="n">
        <v>0</v>
      </c>
      <c r="F3475" s="28" t="s">
        <v>345</v>
      </c>
      <c r="G3475" s="28" t="n">
        <v>0</v>
      </c>
      <c r="H3475" s="28" t="n">
        <v>0</v>
      </c>
      <c r="I3475" s="28" t="n">
        <v>0</v>
      </c>
      <c r="J3475" s="28" t="n">
        <v>176</v>
      </c>
      <c r="K3475" s="28" t="n">
        <v>13</v>
      </c>
      <c r="L3475" s="28" t="n">
        <v>2</v>
      </c>
      <c r="M3475" s="28" t="s">
        <v>145</v>
      </c>
      <c r="N3475" s="28" t="s">
        <v>138</v>
      </c>
      <c r="O3475" s="29" t="n">
        <v>45557</v>
      </c>
      <c r="P3475" s="28" t="n">
        <f aca="false">ROUNDDOWN(($B3475-$O3475)/30,0)</f>
        <v>14</v>
      </c>
      <c r="Q3475" s="28" t="str">
        <f aca="false">TEXT($B3475,"yyyy-mm")</f>
        <v>2025-11</v>
      </c>
      <c r="R3475" s="28" t="n">
        <f aca="false">IF(AND($O3475&gt;=DATE(2025,1,1),$O3475&lt;=DATE(2025,4,30)),1,0)</f>
        <v>0</v>
      </c>
    </row>
    <row r="3476" customFormat="false" ht="15" hidden="false" customHeight="false" outlineLevel="0" collapsed="false">
      <c r="A3476" s="28" t="n">
        <v>384</v>
      </c>
      <c r="B3476" s="29" t="n">
        <v>46022</v>
      </c>
      <c r="C3476" s="28" t="n">
        <v>272949.15</v>
      </c>
      <c r="D3476" s="28" t="n">
        <v>0</v>
      </c>
      <c r="E3476" s="28" t="n">
        <v>0</v>
      </c>
      <c r="F3476" s="28" t="s">
        <v>345</v>
      </c>
      <c r="G3476" s="28" t="n">
        <v>0</v>
      </c>
      <c r="H3476" s="28" t="n">
        <v>0</v>
      </c>
      <c r="I3476" s="28" t="n">
        <v>0</v>
      </c>
      <c r="J3476" s="28" t="n">
        <v>176</v>
      </c>
      <c r="K3476" s="28" t="n">
        <v>13</v>
      </c>
      <c r="L3476" s="28" t="n">
        <v>2</v>
      </c>
      <c r="M3476" s="28" t="s">
        <v>145</v>
      </c>
      <c r="N3476" s="28" t="s">
        <v>138</v>
      </c>
      <c r="O3476" s="29" t="n">
        <v>45557</v>
      </c>
      <c r="P3476" s="28" t="n">
        <f aca="false">ROUNDDOWN(($B3476-$O3476)/30,0)</f>
        <v>15</v>
      </c>
      <c r="Q3476" s="28" t="str">
        <f aca="false">TEXT($B3476,"yyyy-mm")</f>
        <v>2025-12</v>
      </c>
      <c r="R3476" s="28" t="n">
        <f aca="false">IF(AND($O3476&gt;=DATE(2025,1,1),$O3476&lt;=DATE(2025,4,30)),1,0)</f>
        <v>0</v>
      </c>
    </row>
    <row r="3477" customFormat="false" ht="15" hidden="false" customHeight="false" outlineLevel="0" collapsed="false">
      <c r="A3477" s="28" t="n">
        <v>384</v>
      </c>
      <c r="B3477" s="29" t="n">
        <v>46053</v>
      </c>
      <c r="C3477" s="28" t="n">
        <v>266745.76</v>
      </c>
      <c r="D3477" s="28" t="n">
        <v>0</v>
      </c>
      <c r="E3477" s="28" t="n">
        <v>0</v>
      </c>
      <c r="F3477" s="28" t="s">
        <v>345</v>
      </c>
      <c r="G3477" s="28" t="n">
        <v>0</v>
      </c>
      <c r="H3477" s="28" t="n">
        <v>0</v>
      </c>
      <c r="I3477" s="28" t="n">
        <v>0</v>
      </c>
      <c r="J3477" s="28" t="n">
        <v>176</v>
      </c>
      <c r="K3477" s="28" t="n">
        <v>13</v>
      </c>
      <c r="L3477" s="28" t="n">
        <v>2</v>
      </c>
      <c r="M3477" s="28" t="s">
        <v>145</v>
      </c>
      <c r="N3477" s="28" t="s">
        <v>138</v>
      </c>
      <c r="O3477" s="29" t="n">
        <v>45557</v>
      </c>
      <c r="P3477" s="28" t="n">
        <f aca="false">ROUNDDOWN(($B3477-$O3477)/30,0)</f>
        <v>16</v>
      </c>
      <c r="Q3477" s="28" t="str">
        <f aca="false">TEXT($B3477,"yyyy-mm")</f>
        <v>2026-01</v>
      </c>
      <c r="R3477" s="28" t="n">
        <f aca="false">IF(AND($O3477&gt;=DATE(2025,1,1),$O3477&lt;=DATE(2025,4,30)),1,0)</f>
        <v>0</v>
      </c>
    </row>
    <row r="3478" customFormat="false" ht="15" hidden="false" customHeight="false" outlineLevel="0" collapsed="false">
      <c r="A3478" s="28" t="n">
        <v>384</v>
      </c>
      <c r="B3478" s="29" t="n">
        <v>46081</v>
      </c>
      <c r="C3478" s="28" t="n">
        <v>260542.37</v>
      </c>
      <c r="D3478" s="28" t="n">
        <v>0</v>
      </c>
      <c r="E3478" s="28" t="n">
        <v>0</v>
      </c>
      <c r="F3478" s="28" t="s">
        <v>345</v>
      </c>
      <c r="G3478" s="28" t="n">
        <v>0</v>
      </c>
      <c r="H3478" s="28" t="n">
        <v>0</v>
      </c>
      <c r="I3478" s="28" t="n">
        <v>0</v>
      </c>
      <c r="J3478" s="28" t="n">
        <v>176</v>
      </c>
      <c r="K3478" s="28" t="n">
        <v>13</v>
      </c>
      <c r="L3478" s="28" t="n">
        <v>2</v>
      </c>
      <c r="M3478" s="28" t="s">
        <v>145</v>
      </c>
      <c r="N3478" s="28" t="s">
        <v>138</v>
      </c>
      <c r="O3478" s="29" t="n">
        <v>45557</v>
      </c>
      <c r="P3478" s="28" t="n">
        <f aca="false">ROUNDDOWN(($B3478-$O3478)/30,0)</f>
        <v>17</v>
      </c>
      <c r="Q3478" s="28" t="str">
        <f aca="false">TEXT($B3478,"yyyy-mm")</f>
        <v>2026-02</v>
      </c>
      <c r="R3478" s="28" t="n">
        <f aca="false">IF(AND($O3478&gt;=DATE(2025,1,1),$O3478&lt;=DATE(2025,4,30)),1,0)</f>
        <v>0</v>
      </c>
    </row>
    <row r="3479" customFormat="false" ht="15" hidden="false" customHeight="false" outlineLevel="0" collapsed="false">
      <c r="A3479" s="28" t="n">
        <v>384</v>
      </c>
      <c r="B3479" s="29" t="n">
        <v>46112</v>
      </c>
      <c r="C3479" s="28" t="n">
        <v>254338.98</v>
      </c>
      <c r="D3479" s="28" t="n">
        <v>0</v>
      </c>
      <c r="E3479" s="28" t="n">
        <v>0</v>
      </c>
      <c r="F3479" s="28" t="s">
        <v>345</v>
      </c>
      <c r="G3479" s="28" t="n">
        <v>0</v>
      </c>
      <c r="H3479" s="28" t="n">
        <v>0</v>
      </c>
      <c r="I3479" s="28" t="n">
        <v>0</v>
      </c>
      <c r="J3479" s="28" t="n">
        <v>176</v>
      </c>
      <c r="K3479" s="28" t="n">
        <v>13</v>
      </c>
      <c r="L3479" s="28" t="n">
        <v>2</v>
      </c>
      <c r="M3479" s="28" t="s">
        <v>145</v>
      </c>
      <c r="N3479" s="28" t="s">
        <v>138</v>
      </c>
      <c r="O3479" s="29" t="n">
        <v>45557</v>
      </c>
      <c r="P3479" s="28" t="n">
        <f aca="false">ROUNDDOWN(($B3479-$O3479)/30,0)</f>
        <v>18</v>
      </c>
      <c r="Q3479" s="28" t="str">
        <f aca="false">TEXT($B3479,"yyyy-mm")</f>
        <v>2026-03</v>
      </c>
      <c r="R3479" s="28" t="n">
        <f aca="false">IF(AND($O3479&gt;=DATE(2025,1,1),$O3479&lt;=DATE(2025,4,30)),1,0)</f>
        <v>0</v>
      </c>
    </row>
    <row r="3480" customFormat="false" ht="15" hidden="false" customHeight="false" outlineLevel="0" collapsed="false">
      <c r="A3480" s="28" t="n">
        <v>384</v>
      </c>
      <c r="B3480" s="29" t="n">
        <v>46142</v>
      </c>
      <c r="C3480" s="28" t="n">
        <v>248135.59</v>
      </c>
      <c r="D3480" s="28" t="n">
        <v>0</v>
      </c>
      <c r="E3480" s="28" t="n">
        <v>0</v>
      </c>
      <c r="F3480" s="28" t="s">
        <v>345</v>
      </c>
      <c r="G3480" s="28" t="n">
        <v>0</v>
      </c>
      <c r="H3480" s="28" t="n">
        <v>0</v>
      </c>
      <c r="I3480" s="28" t="n">
        <v>0</v>
      </c>
      <c r="J3480" s="28" t="n">
        <v>176</v>
      </c>
      <c r="K3480" s="28" t="n">
        <v>13</v>
      </c>
      <c r="L3480" s="28" t="n">
        <v>2</v>
      </c>
      <c r="M3480" s="28" t="s">
        <v>145</v>
      </c>
      <c r="N3480" s="28" t="s">
        <v>138</v>
      </c>
      <c r="O3480" s="29" t="n">
        <v>45557</v>
      </c>
      <c r="P3480" s="28" t="n">
        <f aca="false">ROUNDDOWN(($B3480-$O3480)/30,0)</f>
        <v>19</v>
      </c>
      <c r="Q3480" s="28" t="str">
        <f aca="false">TEXT($B3480,"yyyy-mm")</f>
        <v>2026-04</v>
      </c>
      <c r="R3480" s="28" t="n">
        <f aca="false">IF(AND($O3480&gt;=DATE(2025,1,1),$O3480&lt;=DATE(2025,4,30)),1,0)</f>
        <v>0</v>
      </c>
    </row>
    <row r="3481" customFormat="false" ht="15" hidden="false" customHeight="false" outlineLevel="0" collapsed="false">
      <c r="A3481" s="28" t="n">
        <v>384</v>
      </c>
      <c r="B3481" s="29" t="n">
        <v>46173</v>
      </c>
      <c r="C3481" s="28" t="n">
        <v>241932.2</v>
      </c>
      <c r="D3481" s="28" t="n">
        <v>0</v>
      </c>
      <c r="E3481" s="28" t="n">
        <v>0</v>
      </c>
      <c r="F3481" s="28" t="s">
        <v>345</v>
      </c>
      <c r="G3481" s="28" t="n">
        <v>0</v>
      </c>
      <c r="H3481" s="28" t="n">
        <v>0</v>
      </c>
      <c r="I3481" s="28" t="n">
        <v>0</v>
      </c>
      <c r="J3481" s="28" t="n">
        <v>176</v>
      </c>
      <c r="K3481" s="28" t="n">
        <v>13</v>
      </c>
      <c r="L3481" s="28" t="n">
        <v>2</v>
      </c>
      <c r="M3481" s="28" t="s">
        <v>145</v>
      </c>
      <c r="N3481" s="28" t="s">
        <v>138</v>
      </c>
      <c r="O3481" s="29" t="n">
        <v>45557</v>
      </c>
      <c r="P3481" s="28" t="n">
        <f aca="false">ROUNDDOWN(($B3481-$O3481)/30,0)</f>
        <v>20</v>
      </c>
      <c r="Q3481" s="28" t="str">
        <f aca="false">TEXT($B3481,"yyyy-mm")</f>
        <v>2026-05</v>
      </c>
      <c r="R3481" s="28" t="n">
        <f aca="false">IF(AND($O3481&gt;=DATE(2025,1,1),$O3481&lt;=DATE(2025,4,30)),1,0)</f>
        <v>0</v>
      </c>
    </row>
    <row r="3482" customFormat="false" ht="15" hidden="false" customHeight="false" outlineLevel="0" collapsed="false">
      <c r="A3482" s="28" t="n">
        <v>384</v>
      </c>
      <c r="B3482" s="29" t="n">
        <v>46203</v>
      </c>
      <c r="C3482" s="28" t="n">
        <v>235728.81</v>
      </c>
      <c r="D3482" s="28" t="n">
        <v>0</v>
      </c>
      <c r="E3482" s="28" t="n">
        <v>0</v>
      </c>
      <c r="F3482" s="28" t="s">
        <v>345</v>
      </c>
      <c r="G3482" s="28" t="n">
        <v>0</v>
      </c>
      <c r="H3482" s="28" t="n">
        <v>0</v>
      </c>
      <c r="I3482" s="28" t="n">
        <v>0</v>
      </c>
      <c r="J3482" s="28" t="n">
        <v>176</v>
      </c>
      <c r="K3482" s="28" t="n">
        <v>13</v>
      </c>
      <c r="L3482" s="28" t="n">
        <v>2</v>
      </c>
      <c r="M3482" s="28" t="s">
        <v>145</v>
      </c>
      <c r="N3482" s="28" t="s">
        <v>138</v>
      </c>
      <c r="O3482" s="29" t="n">
        <v>45557</v>
      </c>
      <c r="P3482" s="28" t="n">
        <f aca="false">ROUNDDOWN(($B3482-$O3482)/30,0)</f>
        <v>21</v>
      </c>
      <c r="Q3482" s="28" t="str">
        <f aca="false">TEXT($B3482,"yyyy-mm")</f>
        <v>2026-06</v>
      </c>
      <c r="R3482" s="28" t="n">
        <f aca="false">IF(AND($O3482&gt;=DATE(2025,1,1),$O3482&lt;=DATE(2025,4,30)),1,0)</f>
        <v>0</v>
      </c>
    </row>
    <row r="3483" customFormat="false" ht="15" hidden="false" customHeight="false" outlineLevel="0" collapsed="false">
      <c r="A3483" s="28" t="n">
        <v>384</v>
      </c>
      <c r="B3483" s="29" t="n">
        <v>46234</v>
      </c>
      <c r="C3483" s="28" t="n">
        <v>229525.42</v>
      </c>
      <c r="D3483" s="28" t="n">
        <v>0</v>
      </c>
      <c r="E3483" s="28" t="n">
        <v>0</v>
      </c>
      <c r="F3483" s="28" t="s">
        <v>345</v>
      </c>
      <c r="G3483" s="28" t="n">
        <v>0</v>
      </c>
      <c r="H3483" s="28" t="n">
        <v>0</v>
      </c>
      <c r="I3483" s="28" t="n">
        <v>0</v>
      </c>
      <c r="J3483" s="28" t="n">
        <v>176</v>
      </c>
      <c r="K3483" s="28" t="n">
        <v>13</v>
      </c>
      <c r="L3483" s="28" t="n">
        <v>2</v>
      </c>
      <c r="M3483" s="28" t="s">
        <v>145</v>
      </c>
      <c r="N3483" s="28" t="s">
        <v>138</v>
      </c>
      <c r="O3483" s="29" t="n">
        <v>45557</v>
      </c>
      <c r="P3483" s="28" t="n">
        <f aca="false">ROUNDDOWN(($B3483-$O3483)/30,0)</f>
        <v>22</v>
      </c>
      <c r="Q3483" s="28" t="str">
        <f aca="false">TEXT($B3483,"yyyy-mm")</f>
        <v>2026-07</v>
      </c>
      <c r="R3483" s="28" t="n">
        <f aca="false">IF(AND($O3483&gt;=DATE(2025,1,1),$O3483&lt;=DATE(2025,4,30)),1,0)</f>
        <v>0</v>
      </c>
    </row>
    <row r="3484" customFormat="false" ht="15" hidden="false" customHeight="false" outlineLevel="0" collapsed="false">
      <c r="A3484" s="28" t="n">
        <v>384</v>
      </c>
      <c r="B3484" s="29" t="n">
        <v>46265</v>
      </c>
      <c r="C3484" s="28" t="n">
        <v>223322.03</v>
      </c>
      <c r="D3484" s="28" t="n">
        <v>0</v>
      </c>
      <c r="E3484" s="28" t="n">
        <v>0</v>
      </c>
      <c r="F3484" s="28" t="s">
        <v>345</v>
      </c>
      <c r="G3484" s="28" t="n">
        <v>0</v>
      </c>
      <c r="H3484" s="28" t="n">
        <v>0</v>
      </c>
      <c r="I3484" s="28" t="n">
        <v>0</v>
      </c>
      <c r="J3484" s="28" t="n">
        <v>176</v>
      </c>
      <c r="K3484" s="28" t="n">
        <v>13</v>
      </c>
      <c r="L3484" s="28" t="n">
        <v>2</v>
      </c>
      <c r="M3484" s="28" t="s">
        <v>145</v>
      </c>
      <c r="N3484" s="28" t="s">
        <v>138</v>
      </c>
      <c r="O3484" s="29" t="n">
        <v>45557</v>
      </c>
      <c r="P3484" s="28" t="n">
        <f aca="false">ROUNDDOWN(($B3484-$O3484)/30,0)</f>
        <v>23</v>
      </c>
      <c r="Q3484" s="28" t="str">
        <f aca="false">TEXT($B3484,"yyyy-mm")</f>
        <v>2026-08</v>
      </c>
      <c r="R3484" s="28" t="n">
        <f aca="false">IF(AND($O3484&gt;=DATE(2025,1,1),$O3484&lt;=DATE(2025,4,30)),1,0)</f>
        <v>0</v>
      </c>
    </row>
    <row r="3485" customFormat="false" ht="15" hidden="false" customHeight="false" outlineLevel="0" collapsed="false">
      <c r="A3485" s="28" t="n">
        <v>385</v>
      </c>
      <c r="B3485" s="29" t="n">
        <v>46112</v>
      </c>
      <c r="C3485" s="28" t="n">
        <v>14000</v>
      </c>
      <c r="D3485" s="28" t="n">
        <v>0</v>
      </c>
      <c r="E3485" s="28" t="n">
        <v>0</v>
      </c>
      <c r="F3485" s="28" t="s">
        <v>345</v>
      </c>
      <c r="G3485" s="28" t="n">
        <v>0</v>
      </c>
      <c r="H3485" s="28" t="n">
        <v>0</v>
      </c>
      <c r="I3485" s="28" t="n">
        <v>0</v>
      </c>
      <c r="J3485" s="28" t="n">
        <v>220</v>
      </c>
      <c r="K3485" s="28" t="n">
        <v>5</v>
      </c>
      <c r="L3485" s="28" t="n">
        <v>2</v>
      </c>
      <c r="M3485" s="28" t="s">
        <v>146</v>
      </c>
      <c r="N3485" s="28" t="s">
        <v>139</v>
      </c>
      <c r="O3485" s="29" t="n">
        <v>46104</v>
      </c>
      <c r="P3485" s="28" t="n">
        <f aca="false">ROUNDDOWN(($B3485-$O3485)/30,0)</f>
        <v>0</v>
      </c>
      <c r="Q3485" s="28" t="str">
        <f aca="false">TEXT($B3485,"yyyy-mm")</f>
        <v>2026-03</v>
      </c>
      <c r="R3485" s="28" t="n">
        <f aca="false">IF(AND($O3485&gt;=DATE(2025,1,1),$O3485&lt;=DATE(2025,4,30)),1,0)</f>
        <v>0</v>
      </c>
    </row>
    <row r="3486" customFormat="false" ht="15" hidden="false" customHeight="false" outlineLevel="0" collapsed="false">
      <c r="A3486" s="28" t="n">
        <v>385</v>
      </c>
      <c r="B3486" s="29" t="n">
        <v>46142</v>
      </c>
      <c r="C3486" s="28" t="n">
        <v>10500</v>
      </c>
      <c r="D3486" s="28" t="n">
        <v>0</v>
      </c>
      <c r="E3486" s="28" t="n">
        <v>0</v>
      </c>
      <c r="F3486" s="28" t="s">
        <v>345</v>
      </c>
      <c r="G3486" s="28" t="n">
        <v>0</v>
      </c>
      <c r="H3486" s="28" t="n">
        <v>0</v>
      </c>
      <c r="I3486" s="28" t="n">
        <v>0</v>
      </c>
      <c r="J3486" s="28" t="n">
        <v>220</v>
      </c>
      <c r="K3486" s="28" t="n">
        <v>5</v>
      </c>
      <c r="L3486" s="28" t="n">
        <v>2</v>
      </c>
      <c r="M3486" s="28" t="s">
        <v>146</v>
      </c>
      <c r="N3486" s="28" t="s">
        <v>139</v>
      </c>
      <c r="O3486" s="29" t="n">
        <v>46104</v>
      </c>
      <c r="P3486" s="28" t="n">
        <f aca="false">ROUNDDOWN(($B3486-$O3486)/30,0)</f>
        <v>1</v>
      </c>
      <c r="Q3486" s="28" t="str">
        <f aca="false">TEXT($B3486,"yyyy-mm")</f>
        <v>2026-04</v>
      </c>
      <c r="R3486" s="28" t="n">
        <f aca="false">IF(AND($O3486&gt;=DATE(2025,1,1),$O3486&lt;=DATE(2025,4,30)),1,0)</f>
        <v>0</v>
      </c>
    </row>
    <row r="3487" customFormat="false" ht="15" hidden="false" customHeight="false" outlineLevel="0" collapsed="false">
      <c r="A3487" s="28" t="n">
        <v>385</v>
      </c>
      <c r="B3487" s="29" t="n">
        <v>46173</v>
      </c>
      <c r="C3487" s="28" t="n">
        <v>7000</v>
      </c>
      <c r="D3487" s="28" t="n">
        <v>0</v>
      </c>
      <c r="E3487" s="28" t="n">
        <v>0</v>
      </c>
      <c r="F3487" s="28" t="s">
        <v>345</v>
      </c>
      <c r="G3487" s="28" t="n">
        <v>0</v>
      </c>
      <c r="H3487" s="28" t="n">
        <v>0</v>
      </c>
      <c r="I3487" s="28" t="n">
        <v>0</v>
      </c>
      <c r="J3487" s="28" t="n">
        <v>220</v>
      </c>
      <c r="K3487" s="28" t="n">
        <v>5</v>
      </c>
      <c r="L3487" s="28" t="n">
        <v>2</v>
      </c>
      <c r="M3487" s="28" t="s">
        <v>146</v>
      </c>
      <c r="N3487" s="28" t="s">
        <v>139</v>
      </c>
      <c r="O3487" s="29" t="n">
        <v>46104</v>
      </c>
      <c r="P3487" s="28" t="n">
        <f aca="false">ROUNDDOWN(($B3487-$O3487)/30,0)</f>
        <v>2</v>
      </c>
      <c r="Q3487" s="28" t="str">
        <f aca="false">TEXT($B3487,"yyyy-mm")</f>
        <v>2026-05</v>
      </c>
      <c r="R3487" s="28" t="n">
        <f aca="false">IF(AND($O3487&gt;=DATE(2025,1,1),$O3487&lt;=DATE(2025,4,30)),1,0)</f>
        <v>0</v>
      </c>
    </row>
    <row r="3488" customFormat="false" ht="15" hidden="false" customHeight="false" outlineLevel="0" collapsed="false">
      <c r="A3488" s="28" t="n">
        <v>385</v>
      </c>
      <c r="B3488" s="29" t="n">
        <v>46203</v>
      </c>
      <c r="C3488" s="28" t="n">
        <v>3500</v>
      </c>
      <c r="D3488" s="28" t="n">
        <v>0</v>
      </c>
      <c r="E3488" s="28" t="n">
        <v>0</v>
      </c>
      <c r="F3488" s="28" t="s">
        <v>345</v>
      </c>
      <c r="G3488" s="28" t="n">
        <v>0</v>
      </c>
      <c r="H3488" s="28" t="n">
        <v>0</v>
      </c>
      <c r="I3488" s="28" t="n">
        <v>0</v>
      </c>
      <c r="J3488" s="28" t="n">
        <v>220</v>
      </c>
      <c r="K3488" s="28" t="n">
        <v>5</v>
      </c>
      <c r="L3488" s="28" t="n">
        <v>2</v>
      </c>
      <c r="M3488" s="28" t="s">
        <v>146</v>
      </c>
      <c r="N3488" s="28" t="s">
        <v>139</v>
      </c>
      <c r="O3488" s="29" t="n">
        <v>46104</v>
      </c>
      <c r="P3488" s="28" t="n">
        <f aca="false">ROUNDDOWN(($B3488-$O3488)/30,0)</f>
        <v>3</v>
      </c>
      <c r="Q3488" s="28" t="str">
        <f aca="false">TEXT($B3488,"yyyy-mm")</f>
        <v>2026-06</v>
      </c>
      <c r="R3488" s="28" t="n">
        <f aca="false">IF(AND($O3488&gt;=DATE(2025,1,1),$O3488&lt;=DATE(2025,4,30)),1,0)</f>
        <v>0</v>
      </c>
    </row>
    <row r="3489" customFormat="false" ht="15" hidden="false" customHeight="false" outlineLevel="0" collapsed="false">
      <c r="A3489" s="28" t="n">
        <v>385</v>
      </c>
      <c r="B3489" s="29" t="n">
        <v>46234</v>
      </c>
      <c r="C3489" s="28" t="n">
        <v>0</v>
      </c>
      <c r="D3489" s="28" t="n">
        <v>0</v>
      </c>
      <c r="E3489" s="28" t="n">
        <v>0</v>
      </c>
      <c r="F3489" s="28" t="s">
        <v>345</v>
      </c>
      <c r="G3489" s="28" t="n">
        <v>0</v>
      </c>
      <c r="H3489" s="28" t="n">
        <v>0</v>
      </c>
      <c r="I3489" s="28" t="n">
        <v>0</v>
      </c>
      <c r="J3489" s="28" t="n">
        <v>220</v>
      </c>
      <c r="K3489" s="28" t="n">
        <v>5</v>
      </c>
      <c r="L3489" s="28" t="n">
        <v>2</v>
      </c>
      <c r="M3489" s="28" t="s">
        <v>146</v>
      </c>
      <c r="N3489" s="28" t="s">
        <v>139</v>
      </c>
      <c r="O3489" s="29" t="n">
        <v>46104</v>
      </c>
      <c r="P3489" s="28" t="n">
        <f aca="false">ROUNDDOWN(($B3489-$O3489)/30,0)</f>
        <v>4</v>
      </c>
      <c r="Q3489" s="28" t="str">
        <f aca="false">TEXT($B3489,"yyyy-mm")</f>
        <v>2026-07</v>
      </c>
      <c r="R3489" s="28" t="n">
        <f aca="false">IF(AND($O3489&gt;=DATE(2025,1,1),$O3489&lt;=DATE(2025,4,30)),1,0)</f>
        <v>0</v>
      </c>
    </row>
    <row r="3490" customFormat="false" ht="15" hidden="false" customHeight="false" outlineLevel="0" collapsed="false">
      <c r="A3490" s="28" t="n">
        <v>386</v>
      </c>
      <c r="B3490" s="29" t="n">
        <v>45747</v>
      </c>
      <c r="C3490" s="28" t="n">
        <v>1269900</v>
      </c>
      <c r="D3490" s="28" t="n">
        <v>0</v>
      </c>
      <c r="E3490" s="28" t="n">
        <v>0</v>
      </c>
      <c r="F3490" s="28" t="s">
        <v>345</v>
      </c>
      <c r="G3490" s="28" t="n">
        <v>0</v>
      </c>
      <c r="H3490" s="28" t="n">
        <v>0</v>
      </c>
      <c r="I3490" s="28" t="n">
        <v>0</v>
      </c>
      <c r="J3490" s="28" t="n">
        <v>182</v>
      </c>
      <c r="K3490" s="28" t="n">
        <v>11</v>
      </c>
      <c r="L3490" s="28" t="n">
        <v>3</v>
      </c>
      <c r="M3490" s="28" t="s">
        <v>146</v>
      </c>
      <c r="N3490" s="28" t="s">
        <v>139</v>
      </c>
      <c r="O3490" s="29" t="n">
        <v>45730</v>
      </c>
      <c r="P3490" s="28" t="n">
        <f aca="false">ROUNDDOWN(($B3490-$O3490)/30,0)</f>
        <v>0</v>
      </c>
      <c r="Q3490" s="28" t="str">
        <f aca="false">TEXT($B3490,"yyyy-mm")</f>
        <v>2025-03</v>
      </c>
      <c r="R3490" s="28" t="n">
        <f aca="false">IF(AND($O3490&gt;=DATE(2025,1,1),$O3490&lt;=DATE(2025,4,30)),1,0)</f>
        <v>1</v>
      </c>
    </row>
    <row r="3491" customFormat="false" ht="15" hidden="false" customHeight="false" outlineLevel="0" collapsed="false">
      <c r="A3491" s="28" t="n">
        <v>386</v>
      </c>
      <c r="B3491" s="29" t="n">
        <v>45777</v>
      </c>
      <c r="C3491" s="28" t="n">
        <v>1243443.75</v>
      </c>
      <c r="D3491" s="28" t="n">
        <v>0</v>
      </c>
      <c r="E3491" s="28" t="n">
        <v>0</v>
      </c>
      <c r="F3491" s="28" t="s">
        <v>345</v>
      </c>
      <c r="G3491" s="28" t="n">
        <v>0</v>
      </c>
      <c r="H3491" s="28" t="n">
        <v>0</v>
      </c>
      <c r="I3491" s="28" t="n">
        <v>0</v>
      </c>
      <c r="J3491" s="28" t="n">
        <v>182</v>
      </c>
      <c r="K3491" s="28" t="n">
        <v>11</v>
      </c>
      <c r="L3491" s="28" t="n">
        <v>3</v>
      </c>
      <c r="M3491" s="28" t="s">
        <v>146</v>
      </c>
      <c r="N3491" s="28" t="s">
        <v>139</v>
      </c>
      <c r="O3491" s="29" t="n">
        <v>45730</v>
      </c>
      <c r="P3491" s="28" t="n">
        <f aca="false">ROUNDDOWN(($B3491-$O3491)/30,0)</f>
        <v>1</v>
      </c>
      <c r="Q3491" s="28" t="str">
        <f aca="false">TEXT($B3491,"yyyy-mm")</f>
        <v>2025-04</v>
      </c>
      <c r="R3491" s="28" t="n">
        <f aca="false">IF(AND($O3491&gt;=DATE(2025,1,1),$O3491&lt;=DATE(2025,4,30)),1,0)</f>
        <v>1</v>
      </c>
    </row>
    <row r="3492" customFormat="false" ht="15" hidden="false" customHeight="false" outlineLevel="0" collapsed="false">
      <c r="A3492" s="28" t="n">
        <v>386</v>
      </c>
      <c r="B3492" s="29" t="n">
        <v>45808</v>
      </c>
      <c r="C3492" s="28" t="n">
        <v>1216987.5</v>
      </c>
      <c r="D3492" s="28" t="n">
        <v>0</v>
      </c>
      <c r="E3492" s="28" t="n">
        <v>0</v>
      </c>
      <c r="F3492" s="28" t="s">
        <v>345</v>
      </c>
      <c r="G3492" s="28" t="n">
        <v>0</v>
      </c>
      <c r="H3492" s="28" t="n">
        <v>0</v>
      </c>
      <c r="I3492" s="28" t="n">
        <v>0</v>
      </c>
      <c r="J3492" s="28" t="n">
        <v>182</v>
      </c>
      <c r="K3492" s="28" t="n">
        <v>11</v>
      </c>
      <c r="L3492" s="28" t="n">
        <v>3</v>
      </c>
      <c r="M3492" s="28" t="s">
        <v>146</v>
      </c>
      <c r="N3492" s="28" t="s">
        <v>139</v>
      </c>
      <c r="O3492" s="29" t="n">
        <v>45730</v>
      </c>
      <c r="P3492" s="28" t="n">
        <f aca="false">ROUNDDOWN(($B3492-$O3492)/30,0)</f>
        <v>2</v>
      </c>
      <c r="Q3492" s="28" t="str">
        <f aca="false">TEXT($B3492,"yyyy-mm")</f>
        <v>2025-05</v>
      </c>
      <c r="R3492" s="28" t="n">
        <f aca="false">IF(AND($O3492&gt;=DATE(2025,1,1),$O3492&lt;=DATE(2025,4,30)),1,0)</f>
        <v>1</v>
      </c>
    </row>
    <row r="3493" customFormat="false" ht="15" hidden="false" customHeight="false" outlineLevel="0" collapsed="false">
      <c r="A3493" s="28" t="n">
        <v>386</v>
      </c>
      <c r="B3493" s="29" t="n">
        <v>45838</v>
      </c>
      <c r="C3493" s="28" t="n">
        <v>1190531.25</v>
      </c>
      <c r="D3493" s="28" t="n">
        <v>0</v>
      </c>
      <c r="E3493" s="28" t="n">
        <v>0</v>
      </c>
      <c r="F3493" s="28" t="s">
        <v>345</v>
      </c>
      <c r="G3493" s="28" t="n">
        <v>0</v>
      </c>
      <c r="H3493" s="28" t="n">
        <v>0</v>
      </c>
      <c r="I3493" s="28" t="n">
        <v>0</v>
      </c>
      <c r="J3493" s="28" t="n">
        <v>182</v>
      </c>
      <c r="K3493" s="28" t="n">
        <v>11</v>
      </c>
      <c r="L3493" s="28" t="n">
        <v>3</v>
      </c>
      <c r="M3493" s="28" t="s">
        <v>146</v>
      </c>
      <c r="N3493" s="28" t="s">
        <v>139</v>
      </c>
      <c r="O3493" s="29" t="n">
        <v>45730</v>
      </c>
      <c r="P3493" s="28" t="n">
        <f aca="false">ROUNDDOWN(($B3493-$O3493)/30,0)</f>
        <v>3</v>
      </c>
      <c r="Q3493" s="28" t="str">
        <f aca="false">TEXT($B3493,"yyyy-mm")</f>
        <v>2025-06</v>
      </c>
      <c r="R3493" s="28" t="n">
        <f aca="false">IF(AND($O3493&gt;=DATE(2025,1,1),$O3493&lt;=DATE(2025,4,30)),1,0)</f>
        <v>1</v>
      </c>
    </row>
    <row r="3494" customFormat="false" ht="15" hidden="false" customHeight="false" outlineLevel="0" collapsed="false">
      <c r="A3494" s="28" t="n">
        <v>386</v>
      </c>
      <c r="B3494" s="29" t="n">
        <v>45869</v>
      </c>
      <c r="C3494" s="28" t="n">
        <v>1164075</v>
      </c>
      <c r="D3494" s="28" t="n">
        <v>0</v>
      </c>
      <c r="E3494" s="28" t="n">
        <v>0</v>
      </c>
      <c r="F3494" s="28" t="s">
        <v>345</v>
      </c>
      <c r="G3494" s="28" t="n">
        <v>0</v>
      </c>
      <c r="H3494" s="28" t="n">
        <v>0</v>
      </c>
      <c r="I3494" s="28" t="n">
        <v>0</v>
      </c>
      <c r="J3494" s="28" t="n">
        <v>182</v>
      </c>
      <c r="K3494" s="28" t="n">
        <v>11</v>
      </c>
      <c r="L3494" s="28" t="n">
        <v>3</v>
      </c>
      <c r="M3494" s="28" t="s">
        <v>146</v>
      </c>
      <c r="N3494" s="28" t="s">
        <v>139</v>
      </c>
      <c r="O3494" s="29" t="n">
        <v>45730</v>
      </c>
      <c r="P3494" s="28" t="n">
        <f aca="false">ROUNDDOWN(($B3494-$O3494)/30,0)</f>
        <v>4</v>
      </c>
      <c r="Q3494" s="28" t="str">
        <f aca="false">TEXT($B3494,"yyyy-mm")</f>
        <v>2025-07</v>
      </c>
      <c r="R3494" s="28" t="n">
        <f aca="false">IF(AND($O3494&gt;=DATE(2025,1,1),$O3494&lt;=DATE(2025,4,30)),1,0)</f>
        <v>1</v>
      </c>
    </row>
    <row r="3495" customFormat="false" ht="15" hidden="false" customHeight="false" outlineLevel="0" collapsed="false">
      <c r="A3495" s="28" t="n">
        <v>386</v>
      </c>
      <c r="B3495" s="29" t="n">
        <v>45900</v>
      </c>
      <c r="C3495" s="28" t="n">
        <v>1137618.75</v>
      </c>
      <c r="D3495" s="28" t="n">
        <v>0</v>
      </c>
      <c r="E3495" s="28" t="n">
        <v>0</v>
      </c>
      <c r="F3495" s="28" t="s">
        <v>345</v>
      </c>
      <c r="G3495" s="28" t="n">
        <v>0</v>
      </c>
      <c r="H3495" s="28" t="n">
        <v>0</v>
      </c>
      <c r="I3495" s="28" t="n">
        <v>0</v>
      </c>
      <c r="J3495" s="28" t="n">
        <v>182</v>
      </c>
      <c r="K3495" s="28" t="n">
        <v>11</v>
      </c>
      <c r="L3495" s="28" t="n">
        <v>3</v>
      </c>
      <c r="M3495" s="28" t="s">
        <v>146</v>
      </c>
      <c r="N3495" s="28" t="s">
        <v>139</v>
      </c>
      <c r="O3495" s="29" t="n">
        <v>45730</v>
      </c>
      <c r="P3495" s="28" t="n">
        <f aca="false">ROUNDDOWN(($B3495-$O3495)/30,0)</f>
        <v>5</v>
      </c>
      <c r="Q3495" s="28" t="str">
        <f aca="false">TEXT($B3495,"yyyy-mm")</f>
        <v>2025-08</v>
      </c>
      <c r="R3495" s="28" t="n">
        <f aca="false">IF(AND($O3495&gt;=DATE(2025,1,1),$O3495&lt;=DATE(2025,4,30)),1,0)</f>
        <v>1</v>
      </c>
    </row>
    <row r="3496" customFormat="false" ht="15" hidden="false" customHeight="false" outlineLevel="0" collapsed="false">
      <c r="A3496" s="28" t="n">
        <v>386</v>
      </c>
      <c r="B3496" s="29" t="n">
        <v>45930</v>
      </c>
      <c r="C3496" s="28" t="n">
        <v>1111162.5</v>
      </c>
      <c r="D3496" s="28" t="n">
        <v>0</v>
      </c>
      <c r="E3496" s="28" t="n">
        <v>0</v>
      </c>
      <c r="F3496" s="28" t="s">
        <v>345</v>
      </c>
      <c r="G3496" s="28" t="n">
        <v>0</v>
      </c>
      <c r="H3496" s="28" t="n">
        <v>0</v>
      </c>
      <c r="I3496" s="28" t="n">
        <v>0</v>
      </c>
      <c r="J3496" s="28" t="n">
        <v>182</v>
      </c>
      <c r="K3496" s="28" t="n">
        <v>11</v>
      </c>
      <c r="L3496" s="28" t="n">
        <v>3</v>
      </c>
      <c r="M3496" s="28" t="s">
        <v>146</v>
      </c>
      <c r="N3496" s="28" t="s">
        <v>139</v>
      </c>
      <c r="O3496" s="29" t="n">
        <v>45730</v>
      </c>
      <c r="P3496" s="28" t="n">
        <f aca="false">ROUNDDOWN(($B3496-$O3496)/30,0)</f>
        <v>6</v>
      </c>
      <c r="Q3496" s="28" t="str">
        <f aca="false">TEXT($B3496,"yyyy-mm")</f>
        <v>2025-09</v>
      </c>
      <c r="R3496" s="28" t="n">
        <f aca="false">IF(AND($O3496&gt;=DATE(2025,1,1),$O3496&lt;=DATE(2025,4,30)),1,0)</f>
        <v>1</v>
      </c>
    </row>
    <row r="3497" customFormat="false" ht="15" hidden="false" customHeight="false" outlineLevel="0" collapsed="false">
      <c r="A3497" s="28" t="n">
        <v>386</v>
      </c>
      <c r="B3497" s="29" t="n">
        <v>45961</v>
      </c>
      <c r="C3497" s="28" t="n">
        <v>1084706.25</v>
      </c>
      <c r="D3497" s="28" t="n">
        <v>0</v>
      </c>
      <c r="E3497" s="28" t="n">
        <v>0</v>
      </c>
      <c r="F3497" s="28" t="s">
        <v>345</v>
      </c>
      <c r="G3497" s="28" t="n">
        <v>0</v>
      </c>
      <c r="H3497" s="28" t="n">
        <v>0</v>
      </c>
      <c r="I3497" s="28" t="n">
        <v>0</v>
      </c>
      <c r="J3497" s="28" t="n">
        <v>182</v>
      </c>
      <c r="K3497" s="28" t="n">
        <v>11</v>
      </c>
      <c r="L3497" s="28" t="n">
        <v>3</v>
      </c>
      <c r="M3497" s="28" t="s">
        <v>146</v>
      </c>
      <c r="N3497" s="28" t="s">
        <v>139</v>
      </c>
      <c r="O3497" s="29" t="n">
        <v>45730</v>
      </c>
      <c r="P3497" s="28" t="n">
        <f aca="false">ROUNDDOWN(($B3497-$O3497)/30,0)</f>
        <v>7</v>
      </c>
      <c r="Q3497" s="28" t="str">
        <f aca="false">TEXT($B3497,"yyyy-mm")</f>
        <v>2025-10</v>
      </c>
      <c r="R3497" s="28" t="n">
        <f aca="false">IF(AND($O3497&gt;=DATE(2025,1,1),$O3497&lt;=DATE(2025,4,30)),1,0)</f>
        <v>1</v>
      </c>
    </row>
    <row r="3498" customFormat="false" ht="15" hidden="false" customHeight="false" outlineLevel="0" collapsed="false">
      <c r="A3498" s="28" t="n">
        <v>386</v>
      </c>
      <c r="B3498" s="29" t="n">
        <v>45991</v>
      </c>
      <c r="C3498" s="28" t="n">
        <v>1058250</v>
      </c>
      <c r="D3498" s="28" t="n">
        <v>0</v>
      </c>
      <c r="E3498" s="28" t="n">
        <v>0</v>
      </c>
      <c r="F3498" s="28" t="s">
        <v>345</v>
      </c>
      <c r="G3498" s="28" t="n">
        <v>0</v>
      </c>
      <c r="H3498" s="28" t="n">
        <v>0</v>
      </c>
      <c r="I3498" s="28" t="n">
        <v>0</v>
      </c>
      <c r="J3498" s="28" t="n">
        <v>182</v>
      </c>
      <c r="K3498" s="28" t="n">
        <v>11</v>
      </c>
      <c r="L3498" s="28" t="n">
        <v>3</v>
      </c>
      <c r="M3498" s="28" t="s">
        <v>146</v>
      </c>
      <c r="N3498" s="28" t="s">
        <v>139</v>
      </c>
      <c r="O3498" s="29" t="n">
        <v>45730</v>
      </c>
      <c r="P3498" s="28" t="n">
        <f aca="false">ROUNDDOWN(($B3498-$O3498)/30,0)</f>
        <v>8</v>
      </c>
      <c r="Q3498" s="28" t="str">
        <f aca="false">TEXT($B3498,"yyyy-mm")</f>
        <v>2025-11</v>
      </c>
      <c r="R3498" s="28" t="n">
        <f aca="false">IF(AND($O3498&gt;=DATE(2025,1,1),$O3498&lt;=DATE(2025,4,30)),1,0)</f>
        <v>1</v>
      </c>
    </row>
    <row r="3499" customFormat="false" ht="15" hidden="false" customHeight="false" outlineLevel="0" collapsed="false">
      <c r="A3499" s="28" t="n">
        <v>386</v>
      </c>
      <c r="B3499" s="29" t="n">
        <v>46022</v>
      </c>
      <c r="C3499" s="28" t="n">
        <v>1031793.75</v>
      </c>
      <c r="D3499" s="28" t="n">
        <v>0</v>
      </c>
      <c r="E3499" s="28" t="n">
        <v>0</v>
      </c>
      <c r="F3499" s="28" t="s">
        <v>345</v>
      </c>
      <c r="G3499" s="28" t="n">
        <v>0</v>
      </c>
      <c r="H3499" s="28" t="n">
        <v>0</v>
      </c>
      <c r="I3499" s="28" t="n">
        <v>0</v>
      </c>
      <c r="J3499" s="28" t="n">
        <v>182</v>
      </c>
      <c r="K3499" s="28" t="n">
        <v>11</v>
      </c>
      <c r="L3499" s="28" t="n">
        <v>3</v>
      </c>
      <c r="M3499" s="28" t="s">
        <v>146</v>
      </c>
      <c r="N3499" s="28" t="s">
        <v>139</v>
      </c>
      <c r="O3499" s="29" t="n">
        <v>45730</v>
      </c>
      <c r="P3499" s="28" t="n">
        <f aca="false">ROUNDDOWN(($B3499-$O3499)/30,0)</f>
        <v>9</v>
      </c>
      <c r="Q3499" s="28" t="str">
        <f aca="false">TEXT($B3499,"yyyy-mm")</f>
        <v>2025-12</v>
      </c>
      <c r="R3499" s="28" t="n">
        <f aca="false">IF(AND($O3499&gt;=DATE(2025,1,1),$O3499&lt;=DATE(2025,4,30)),1,0)</f>
        <v>1</v>
      </c>
    </row>
    <row r="3500" customFormat="false" ht="15" hidden="false" customHeight="false" outlineLevel="0" collapsed="false">
      <c r="A3500" s="28" t="n">
        <v>386</v>
      </c>
      <c r="B3500" s="29" t="n">
        <v>46053</v>
      </c>
      <c r="C3500" s="28" t="n">
        <v>1005337.5</v>
      </c>
      <c r="D3500" s="28" t="n">
        <v>0</v>
      </c>
      <c r="E3500" s="28" t="n">
        <v>0</v>
      </c>
      <c r="F3500" s="28" t="s">
        <v>345</v>
      </c>
      <c r="G3500" s="28" t="n">
        <v>0</v>
      </c>
      <c r="H3500" s="28" t="n">
        <v>0</v>
      </c>
      <c r="I3500" s="28" t="n">
        <v>0</v>
      </c>
      <c r="J3500" s="28" t="n">
        <v>182</v>
      </c>
      <c r="K3500" s="28" t="n">
        <v>11</v>
      </c>
      <c r="L3500" s="28" t="n">
        <v>3</v>
      </c>
      <c r="M3500" s="28" t="s">
        <v>146</v>
      </c>
      <c r="N3500" s="28" t="s">
        <v>139</v>
      </c>
      <c r="O3500" s="29" t="n">
        <v>45730</v>
      </c>
      <c r="P3500" s="28" t="n">
        <f aca="false">ROUNDDOWN(($B3500-$O3500)/30,0)</f>
        <v>10</v>
      </c>
      <c r="Q3500" s="28" t="str">
        <f aca="false">TEXT($B3500,"yyyy-mm")</f>
        <v>2026-01</v>
      </c>
      <c r="R3500" s="28" t="n">
        <f aca="false">IF(AND($O3500&gt;=DATE(2025,1,1),$O3500&lt;=DATE(2025,4,30)),1,0)</f>
        <v>1</v>
      </c>
    </row>
    <row r="3501" customFormat="false" ht="15" hidden="false" customHeight="false" outlineLevel="0" collapsed="false">
      <c r="A3501" s="28" t="n">
        <v>386</v>
      </c>
      <c r="B3501" s="29" t="n">
        <v>46081</v>
      </c>
      <c r="C3501" s="28" t="n">
        <v>978881.25</v>
      </c>
      <c r="D3501" s="28" t="n">
        <v>0</v>
      </c>
      <c r="E3501" s="28" t="n">
        <v>0</v>
      </c>
      <c r="F3501" s="28" t="s">
        <v>345</v>
      </c>
      <c r="G3501" s="28" t="n">
        <v>0</v>
      </c>
      <c r="H3501" s="28" t="n">
        <v>0</v>
      </c>
      <c r="I3501" s="28" t="n">
        <v>0</v>
      </c>
      <c r="J3501" s="28" t="n">
        <v>182</v>
      </c>
      <c r="K3501" s="28" t="n">
        <v>11</v>
      </c>
      <c r="L3501" s="28" t="n">
        <v>3</v>
      </c>
      <c r="M3501" s="28" t="s">
        <v>146</v>
      </c>
      <c r="N3501" s="28" t="s">
        <v>139</v>
      </c>
      <c r="O3501" s="29" t="n">
        <v>45730</v>
      </c>
      <c r="P3501" s="28" t="n">
        <f aca="false">ROUNDDOWN(($B3501-$O3501)/30,0)</f>
        <v>11</v>
      </c>
      <c r="Q3501" s="28" t="str">
        <f aca="false">TEXT($B3501,"yyyy-mm")</f>
        <v>2026-02</v>
      </c>
      <c r="R3501" s="28" t="n">
        <f aca="false">IF(AND($O3501&gt;=DATE(2025,1,1),$O3501&lt;=DATE(2025,4,30)),1,0)</f>
        <v>1</v>
      </c>
    </row>
    <row r="3502" customFormat="false" ht="15" hidden="false" customHeight="false" outlineLevel="0" collapsed="false">
      <c r="A3502" s="28" t="n">
        <v>386</v>
      </c>
      <c r="B3502" s="29" t="n">
        <v>46112</v>
      </c>
      <c r="C3502" s="28" t="n">
        <v>952425</v>
      </c>
      <c r="D3502" s="28" t="n">
        <v>0</v>
      </c>
      <c r="E3502" s="28" t="n">
        <v>0</v>
      </c>
      <c r="F3502" s="28" t="s">
        <v>345</v>
      </c>
      <c r="G3502" s="28" t="n">
        <v>0</v>
      </c>
      <c r="H3502" s="28" t="n">
        <v>0</v>
      </c>
      <c r="I3502" s="28" t="n">
        <v>0</v>
      </c>
      <c r="J3502" s="28" t="n">
        <v>182</v>
      </c>
      <c r="K3502" s="28" t="n">
        <v>11</v>
      </c>
      <c r="L3502" s="28" t="n">
        <v>3</v>
      </c>
      <c r="M3502" s="28" t="s">
        <v>146</v>
      </c>
      <c r="N3502" s="28" t="s">
        <v>139</v>
      </c>
      <c r="O3502" s="29" t="n">
        <v>45730</v>
      </c>
      <c r="P3502" s="28" t="n">
        <f aca="false">ROUNDDOWN(($B3502-$O3502)/30,0)</f>
        <v>12</v>
      </c>
      <c r="Q3502" s="28" t="str">
        <f aca="false">TEXT($B3502,"yyyy-mm")</f>
        <v>2026-03</v>
      </c>
      <c r="R3502" s="28" t="n">
        <f aca="false">IF(AND($O3502&gt;=DATE(2025,1,1),$O3502&lt;=DATE(2025,4,30)),1,0)</f>
        <v>1</v>
      </c>
    </row>
    <row r="3503" customFormat="false" ht="15" hidden="false" customHeight="false" outlineLevel="0" collapsed="false">
      <c r="A3503" s="28" t="n">
        <v>386</v>
      </c>
      <c r="B3503" s="29" t="n">
        <v>46142</v>
      </c>
      <c r="C3503" s="28" t="n">
        <v>925968.75</v>
      </c>
      <c r="D3503" s="28" t="n">
        <v>0</v>
      </c>
      <c r="E3503" s="28" t="n">
        <v>0</v>
      </c>
      <c r="F3503" s="28" t="s">
        <v>345</v>
      </c>
      <c r="G3503" s="28" t="n">
        <v>0</v>
      </c>
      <c r="H3503" s="28" t="n">
        <v>0</v>
      </c>
      <c r="I3503" s="28" t="n">
        <v>0</v>
      </c>
      <c r="J3503" s="28" t="n">
        <v>182</v>
      </c>
      <c r="K3503" s="28" t="n">
        <v>11</v>
      </c>
      <c r="L3503" s="28" t="n">
        <v>3</v>
      </c>
      <c r="M3503" s="28" t="s">
        <v>146</v>
      </c>
      <c r="N3503" s="28" t="s">
        <v>139</v>
      </c>
      <c r="O3503" s="29" t="n">
        <v>45730</v>
      </c>
      <c r="P3503" s="28" t="n">
        <f aca="false">ROUNDDOWN(($B3503-$O3503)/30,0)</f>
        <v>13</v>
      </c>
      <c r="Q3503" s="28" t="str">
        <f aca="false">TEXT($B3503,"yyyy-mm")</f>
        <v>2026-04</v>
      </c>
      <c r="R3503" s="28" t="n">
        <f aca="false">IF(AND($O3503&gt;=DATE(2025,1,1),$O3503&lt;=DATE(2025,4,30)),1,0)</f>
        <v>1</v>
      </c>
    </row>
    <row r="3504" customFormat="false" ht="15" hidden="false" customHeight="false" outlineLevel="0" collapsed="false">
      <c r="A3504" s="28" t="n">
        <v>386</v>
      </c>
      <c r="B3504" s="29" t="n">
        <v>46173</v>
      </c>
      <c r="C3504" s="28" t="n">
        <v>899512.5</v>
      </c>
      <c r="D3504" s="28" t="n">
        <v>0</v>
      </c>
      <c r="E3504" s="28" t="n">
        <v>0</v>
      </c>
      <c r="F3504" s="28" t="s">
        <v>345</v>
      </c>
      <c r="G3504" s="28" t="n">
        <v>0</v>
      </c>
      <c r="H3504" s="28" t="n">
        <v>0</v>
      </c>
      <c r="I3504" s="28" t="n">
        <v>0</v>
      </c>
      <c r="J3504" s="28" t="n">
        <v>182</v>
      </c>
      <c r="K3504" s="28" t="n">
        <v>11</v>
      </c>
      <c r="L3504" s="28" t="n">
        <v>3</v>
      </c>
      <c r="M3504" s="28" t="s">
        <v>146</v>
      </c>
      <c r="N3504" s="28" t="s">
        <v>139</v>
      </c>
      <c r="O3504" s="29" t="n">
        <v>45730</v>
      </c>
      <c r="P3504" s="28" t="n">
        <f aca="false">ROUNDDOWN(($B3504-$O3504)/30,0)</f>
        <v>14</v>
      </c>
      <c r="Q3504" s="28" t="str">
        <f aca="false">TEXT($B3504,"yyyy-mm")</f>
        <v>2026-05</v>
      </c>
      <c r="R3504" s="28" t="n">
        <f aca="false">IF(AND($O3504&gt;=DATE(2025,1,1),$O3504&lt;=DATE(2025,4,30)),1,0)</f>
        <v>1</v>
      </c>
    </row>
    <row r="3505" customFormat="false" ht="15" hidden="false" customHeight="false" outlineLevel="0" collapsed="false">
      <c r="A3505" s="28" t="n">
        <v>386</v>
      </c>
      <c r="B3505" s="29" t="n">
        <v>46203</v>
      </c>
      <c r="C3505" s="28" t="n">
        <v>873056.25</v>
      </c>
      <c r="D3505" s="28" t="n">
        <v>0</v>
      </c>
      <c r="E3505" s="28" t="n">
        <v>0</v>
      </c>
      <c r="F3505" s="28" t="s">
        <v>345</v>
      </c>
      <c r="G3505" s="28" t="n">
        <v>0</v>
      </c>
      <c r="H3505" s="28" t="n">
        <v>0</v>
      </c>
      <c r="I3505" s="28" t="n">
        <v>0</v>
      </c>
      <c r="J3505" s="28" t="n">
        <v>182</v>
      </c>
      <c r="K3505" s="28" t="n">
        <v>11</v>
      </c>
      <c r="L3505" s="28" t="n">
        <v>3</v>
      </c>
      <c r="M3505" s="28" t="s">
        <v>146</v>
      </c>
      <c r="N3505" s="28" t="s">
        <v>139</v>
      </c>
      <c r="O3505" s="29" t="n">
        <v>45730</v>
      </c>
      <c r="P3505" s="28" t="n">
        <f aca="false">ROUNDDOWN(($B3505-$O3505)/30,0)</f>
        <v>15</v>
      </c>
      <c r="Q3505" s="28" t="str">
        <f aca="false">TEXT($B3505,"yyyy-mm")</f>
        <v>2026-06</v>
      </c>
      <c r="R3505" s="28" t="n">
        <f aca="false">IF(AND($O3505&gt;=DATE(2025,1,1),$O3505&lt;=DATE(2025,4,30)),1,0)</f>
        <v>1</v>
      </c>
    </row>
    <row r="3506" customFormat="false" ht="15" hidden="false" customHeight="false" outlineLevel="0" collapsed="false">
      <c r="A3506" s="28" t="n">
        <v>386</v>
      </c>
      <c r="B3506" s="29" t="n">
        <v>46234</v>
      </c>
      <c r="C3506" s="28" t="n">
        <v>846600</v>
      </c>
      <c r="D3506" s="28" t="n">
        <v>0</v>
      </c>
      <c r="E3506" s="28" t="n">
        <v>0</v>
      </c>
      <c r="F3506" s="28" t="s">
        <v>345</v>
      </c>
      <c r="G3506" s="28" t="n">
        <v>0</v>
      </c>
      <c r="H3506" s="28" t="n">
        <v>0</v>
      </c>
      <c r="I3506" s="28" t="n">
        <v>0</v>
      </c>
      <c r="J3506" s="28" t="n">
        <v>182</v>
      </c>
      <c r="K3506" s="28" t="n">
        <v>11</v>
      </c>
      <c r="L3506" s="28" t="n">
        <v>3</v>
      </c>
      <c r="M3506" s="28" t="s">
        <v>146</v>
      </c>
      <c r="N3506" s="28" t="s">
        <v>139</v>
      </c>
      <c r="O3506" s="29" t="n">
        <v>45730</v>
      </c>
      <c r="P3506" s="28" t="n">
        <f aca="false">ROUNDDOWN(($B3506-$O3506)/30,0)</f>
        <v>16</v>
      </c>
      <c r="Q3506" s="28" t="str">
        <f aca="false">TEXT($B3506,"yyyy-mm")</f>
        <v>2026-07</v>
      </c>
      <c r="R3506" s="28" t="n">
        <f aca="false">IF(AND($O3506&gt;=DATE(2025,1,1),$O3506&lt;=DATE(2025,4,30)),1,0)</f>
        <v>1</v>
      </c>
    </row>
    <row r="3507" customFormat="false" ht="15" hidden="false" customHeight="false" outlineLevel="0" collapsed="false">
      <c r="A3507" s="28" t="n">
        <v>386</v>
      </c>
      <c r="B3507" s="29" t="n">
        <v>46265</v>
      </c>
      <c r="C3507" s="28" t="n">
        <v>820143.75</v>
      </c>
      <c r="D3507" s="28" t="n">
        <v>0</v>
      </c>
      <c r="E3507" s="28" t="n">
        <v>0</v>
      </c>
      <c r="F3507" s="28" t="s">
        <v>345</v>
      </c>
      <c r="G3507" s="28" t="n">
        <v>0</v>
      </c>
      <c r="H3507" s="28" t="n">
        <v>0</v>
      </c>
      <c r="I3507" s="28" t="n">
        <v>0</v>
      </c>
      <c r="J3507" s="28" t="n">
        <v>182</v>
      </c>
      <c r="K3507" s="28" t="n">
        <v>11</v>
      </c>
      <c r="L3507" s="28" t="n">
        <v>3</v>
      </c>
      <c r="M3507" s="28" t="s">
        <v>146</v>
      </c>
      <c r="N3507" s="28" t="s">
        <v>139</v>
      </c>
      <c r="O3507" s="29" t="n">
        <v>45730</v>
      </c>
      <c r="P3507" s="28" t="n">
        <f aca="false">ROUNDDOWN(($B3507-$O3507)/30,0)</f>
        <v>17</v>
      </c>
      <c r="Q3507" s="28" t="str">
        <f aca="false">TEXT($B3507,"yyyy-mm")</f>
        <v>2026-08</v>
      </c>
      <c r="R3507" s="28" t="n">
        <f aca="false">IF(AND($O3507&gt;=DATE(2025,1,1),$O3507&lt;=DATE(2025,4,30)),1,0)</f>
        <v>1</v>
      </c>
    </row>
    <row r="3508" customFormat="false" ht="15" hidden="false" customHeight="false" outlineLevel="0" collapsed="false">
      <c r="A3508" s="28" t="n">
        <v>387</v>
      </c>
      <c r="B3508" s="29" t="n">
        <v>45016</v>
      </c>
      <c r="C3508" s="28" t="n">
        <v>98000</v>
      </c>
      <c r="D3508" s="28" t="n">
        <v>0</v>
      </c>
      <c r="E3508" s="28" t="n">
        <v>0</v>
      </c>
      <c r="F3508" s="28" t="s">
        <v>345</v>
      </c>
      <c r="G3508" s="28" t="n">
        <v>0</v>
      </c>
      <c r="H3508" s="28" t="n">
        <v>0</v>
      </c>
      <c r="I3508" s="28" t="n">
        <v>0</v>
      </c>
      <c r="J3508" s="28" t="n">
        <v>297</v>
      </c>
      <c r="K3508" s="28" t="n">
        <v>1</v>
      </c>
      <c r="L3508" s="28" t="n">
        <v>2</v>
      </c>
      <c r="M3508" s="28" t="s">
        <v>146</v>
      </c>
      <c r="N3508" s="28" t="s">
        <v>138</v>
      </c>
      <c r="O3508" s="29" t="n">
        <v>45009</v>
      </c>
      <c r="P3508" s="28" t="n">
        <f aca="false">ROUNDDOWN(($B3508-$O3508)/30,0)</f>
        <v>0</v>
      </c>
      <c r="Q3508" s="28" t="str">
        <f aca="false">TEXT($B3508,"yyyy-mm")</f>
        <v>2023-03</v>
      </c>
      <c r="R3508" s="28" t="n">
        <f aca="false">IF(AND($O3508&gt;=DATE(2025,1,1),$O3508&lt;=DATE(2025,4,30)),1,0)</f>
        <v>0</v>
      </c>
    </row>
    <row r="3509" customFormat="false" ht="15" hidden="false" customHeight="false" outlineLevel="0" collapsed="false">
      <c r="A3509" s="28" t="n">
        <v>387</v>
      </c>
      <c r="B3509" s="29" t="n">
        <v>45046</v>
      </c>
      <c r="C3509" s="28" t="n">
        <v>65333.33</v>
      </c>
      <c r="D3509" s="28" t="n">
        <v>0</v>
      </c>
      <c r="E3509" s="28" t="n">
        <v>0</v>
      </c>
      <c r="F3509" s="28" t="s">
        <v>345</v>
      </c>
      <c r="G3509" s="28" t="n">
        <v>0</v>
      </c>
      <c r="H3509" s="28" t="n">
        <v>0</v>
      </c>
      <c r="I3509" s="28" t="n">
        <v>0</v>
      </c>
      <c r="J3509" s="28" t="n">
        <v>297</v>
      </c>
      <c r="K3509" s="28" t="n">
        <v>1</v>
      </c>
      <c r="L3509" s="28" t="n">
        <v>2</v>
      </c>
      <c r="M3509" s="28" t="s">
        <v>146</v>
      </c>
      <c r="N3509" s="28" t="s">
        <v>138</v>
      </c>
      <c r="O3509" s="29" t="n">
        <v>45009</v>
      </c>
      <c r="P3509" s="28" t="n">
        <f aca="false">ROUNDDOWN(($B3509-$O3509)/30,0)</f>
        <v>1</v>
      </c>
      <c r="Q3509" s="28" t="str">
        <f aca="false">TEXT($B3509,"yyyy-mm")</f>
        <v>2023-04</v>
      </c>
      <c r="R3509" s="28" t="n">
        <f aca="false">IF(AND($O3509&gt;=DATE(2025,1,1),$O3509&lt;=DATE(2025,4,30)),1,0)</f>
        <v>0</v>
      </c>
    </row>
    <row r="3510" customFormat="false" ht="15" hidden="false" customHeight="false" outlineLevel="0" collapsed="false">
      <c r="A3510" s="28" t="n">
        <v>387</v>
      </c>
      <c r="B3510" s="29" t="n">
        <v>45077</v>
      </c>
      <c r="C3510" s="28" t="n">
        <v>32666.66</v>
      </c>
      <c r="D3510" s="28" t="n">
        <v>0</v>
      </c>
      <c r="E3510" s="28" t="n">
        <v>0</v>
      </c>
      <c r="F3510" s="28" t="s">
        <v>345</v>
      </c>
      <c r="G3510" s="28" t="n">
        <v>0</v>
      </c>
      <c r="H3510" s="28" t="n">
        <v>0</v>
      </c>
      <c r="I3510" s="28" t="n">
        <v>0</v>
      </c>
      <c r="J3510" s="28" t="n">
        <v>297</v>
      </c>
      <c r="K3510" s="28" t="n">
        <v>1</v>
      </c>
      <c r="L3510" s="28" t="n">
        <v>2</v>
      </c>
      <c r="M3510" s="28" t="s">
        <v>146</v>
      </c>
      <c r="N3510" s="28" t="s">
        <v>138</v>
      </c>
      <c r="O3510" s="29" t="n">
        <v>45009</v>
      </c>
      <c r="P3510" s="28" t="n">
        <f aca="false">ROUNDDOWN(($B3510-$O3510)/30,0)</f>
        <v>2</v>
      </c>
      <c r="Q3510" s="28" t="str">
        <f aca="false">TEXT($B3510,"yyyy-mm")</f>
        <v>2023-05</v>
      </c>
      <c r="R3510" s="28" t="n">
        <f aca="false">IF(AND($O3510&gt;=DATE(2025,1,1),$O3510&lt;=DATE(2025,4,30)),1,0)</f>
        <v>0</v>
      </c>
    </row>
    <row r="3511" customFormat="false" ht="15" hidden="false" customHeight="false" outlineLevel="0" collapsed="false">
      <c r="A3511" s="28" t="n">
        <v>387</v>
      </c>
      <c r="B3511" s="29" t="n">
        <v>45107</v>
      </c>
      <c r="C3511" s="28" t="n">
        <v>0</v>
      </c>
      <c r="D3511" s="28" t="n">
        <v>0</v>
      </c>
      <c r="E3511" s="28" t="n">
        <v>0</v>
      </c>
      <c r="F3511" s="28" t="s">
        <v>345</v>
      </c>
      <c r="G3511" s="28" t="n">
        <v>0</v>
      </c>
      <c r="H3511" s="28" t="n">
        <v>0</v>
      </c>
      <c r="I3511" s="28" t="n">
        <v>0</v>
      </c>
      <c r="J3511" s="28" t="n">
        <v>297</v>
      </c>
      <c r="K3511" s="28" t="n">
        <v>1</v>
      </c>
      <c r="L3511" s="28" t="n">
        <v>2</v>
      </c>
      <c r="M3511" s="28" t="s">
        <v>146</v>
      </c>
      <c r="N3511" s="28" t="s">
        <v>138</v>
      </c>
      <c r="O3511" s="29" t="n">
        <v>45009</v>
      </c>
      <c r="P3511" s="28" t="n">
        <f aca="false">ROUNDDOWN(($B3511-$O3511)/30,0)</f>
        <v>3</v>
      </c>
      <c r="Q3511" s="28" t="str">
        <f aca="false">TEXT($B3511,"yyyy-mm")</f>
        <v>2023-06</v>
      </c>
      <c r="R3511" s="28" t="n">
        <f aca="false">IF(AND($O3511&gt;=DATE(2025,1,1),$O3511&lt;=DATE(2025,4,30)),1,0)</f>
        <v>0</v>
      </c>
    </row>
    <row r="3512" customFormat="false" ht="15" hidden="false" customHeight="false" outlineLevel="0" collapsed="false">
      <c r="A3512" s="28" t="n">
        <v>388</v>
      </c>
      <c r="B3512" s="29" t="n">
        <v>45747</v>
      </c>
      <c r="C3512" s="28" t="n">
        <v>216600</v>
      </c>
      <c r="D3512" s="28" t="n">
        <v>0</v>
      </c>
      <c r="E3512" s="28" t="n">
        <v>0</v>
      </c>
      <c r="F3512" s="28" t="s">
        <v>345</v>
      </c>
      <c r="G3512" s="28" t="n">
        <v>0</v>
      </c>
      <c r="H3512" s="28" t="n">
        <v>0</v>
      </c>
      <c r="I3512" s="28" t="n">
        <v>0</v>
      </c>
      <c r="J3512" s="28" t="n">
        <v>98</v>
      </c>
      <c r="K3512" s="28" t="n">
        <v>13</v>
      </c>
      <c r="L3512" s="28" t="n">
        <v>3</v>
      </c>
      <c r="M3512" s="28" t="s">
        <v>145</v>
      </c>
      <c r="N3512" s="28" t="s">
        <v>138</v>
      </c>
      <c r="O3512" s="29" t="n">
        <v>45743</v>
      </c>
      <c r="P3512" s="28" t="n">
        <f aca="false">ROUNDDOWN(($B3512-$O3512)/30,0)</f>
        <v>0</v>
      </c>
      <c r="Q3512" s="28" t="str">
        <f aca="false">TEXT($B3512,"yyyy-mm")</f>
        <v>2025-03</v>
      </c>
      <c r="R3512" s="28" t="n">
        <f aca="false">IF(AND($O3512&gt;=DATE(2025,1,1),$O3512&lt;=DATE(2025,4,30)),1,0)</f>
        <v>1</v>
      </c>
    </row>
    <row r="3513" customFormat="false" ht="15" hidden="false" customHeight="false" outlineLevel="0" collapsed="false">
      <c r="A3513" s="28" t="n">
        <v>388</v>
      </c>
      <c r="B3513" s="29" t="n">
        <v>45777</v>
      </c>
      <c r="C3513" s="28" t="n">
        <v>212928.81</v>
      </c>
      <c r="D3513" s="28" t="n">
        <v>0</v>
      </c>
      <c r="E3513" s="28" t="n">
        <v>0</v>
      </c>
      <c r="F3513" s="28" t="s">
        <v>345</v>
      </c>
      <c r="G3513" s="28" t="n">
        <v>0</v>
      </c>
      <c r="H3513" s="28" t="n">
        <v>0</v>
      </c>
      <c r="I3513" s="28" t="n">
        <v>0</v>
      </c>
      <c r="J3513" s="28" t="n">
        <v>98</v>
      </c>
      <c r="K3513" s="28" t="n">
        <v>13</v>
      </c>
      <c r="L3513" s="28" t="n">
        <v>3</v>
      </c>
      <c r="M3513" s="28" t="s">
        <v>145</v>
      </c>
      <c r="N3513" s="28" t="s">
        <v>138</v>
      </c>
      <c r="O3513" s="29" t="n">
        <v>45743</v>
      </c>
      <c r="P3513" s="28" t="n">
        <f aca="false">ROUNDDOWN(($B3513-$O3513)/30,0)</f>
        <v>1</v>
      </c>
      <c r="Q3513" s="28" t="str">
        <f aca="false">TEXT($B3513,"yyyy-mm")</f>
        <v>2025-04</v>
      </c>
      <c r="R3513" s="28" t="n">
        <f aca="false">IF(AND($O3513&gt;=DATE(2025,1,1),$O3513&lt;=DATE(2025,4,30)),1,0)</f>
        <v>1</v>
      </c>
    </row>
    <row r="3514" customFormat="false" ht="15" hidden="false" customHeight="false" outlineLevel="0" collapsed="false">
      <c r="A3514" s="28" t="n">
        <v>388</v>
      </c>
      <c r="B3514" s="29" t="n">
        <v>45808</v>
      </c>
      <c r="C3514" s="28" t="n">
        <v>209257.62</v>
      </c>
      <c r="D3514" s="28" t="n">
        <v>0</v>
      </c>
      <c r="E3514" s="28" t="n">
        <v>0</v>
      </c>
      <c r="F3514" s="28" t="s">
        <v>345</v>
      </c>
      <c r="G3514" s="28" t="n">
        <v>0</v>
      </c>
      <c r="H3514" s="28" t="n">
        <v>0</v>
      </c>
      <c r="I3514" s="28" t="n">
        <v>0</v>
      </c>
      <c r="J3514" s="28" t="n">
        <v>98</v>
      </c>
      <c r="K3514" s="28" t="n">
        <v>13</v>
      </c>
      <c r="L3514" s="28" t="n">
        <v>3</v>
      </c>
      <c r="M3514" s="28" t="s">
        <v>145</v>
      </c>
      <c r="N3514" s="28" t="s">
        <v>138</v>
      </c>
      <c r="O3514" s="29" t="n">
        <v>45743</v>
      </c>
      <c r="P3514" s="28" t="n">
        <f aca="false">ROUNDDOWN(($B3514-$O3514)/30,0)</f>
        <v>2</v>
      </c>
      <c r="Q3514" s="28" t="str">
        <f aca="false">TEXT($B3514,"yyyy-mm")</f>
        <v>2025-05</v>
      </c>
      <c r="R3514" s="28" t="n">
        <f aca="false">IF(AND($O3514&gt;=DATE(2025,1,1),$O3514&lt;=DATE(2025,4,30)),1,0)</f>
        <v>1</v>
      </c>
    </row>
    <row r="3515" customFormat="false" ht="15" hidden="false" customHeight="false" outlineLevel="0" collapsed="false">
      <c r="A3515" s="28" t="n">
        <v>388</v>
      </c>
      <c r="B3515" s="29" t="n">
        <v>45838</v>
      </c>
      <c r="C3515" s="28" t="n">
        <v>205586.43</v>
      </c>
      <c r="D3515" s="28" t="n">
        <v>0</v>
      </c>
      <c r="E3515" s="28" t="n">
        <v>0</v>
      </c>
      <c r="F3515" s="28" t="s">
        <v>345</v>
      </c>
      <c r="G3515" s="28" t="n">
        <v>0</v>
      </c>
      <c r="H3515" s="28" t="n">
        <v>0</v>
      </c>
      <c r="I3515" s="28" t="n">
        <v>0</v>
      </c>
      <c r="J3515" s="28" t="n">
        <v>98</v>
      </c>
      <c r="K3515" s="28" t="n">
        <v>13</v>
      </c>
      <c r="L3515" s="28" t="n">
        <v>3</v>
      </c>
      <c r="M3515" s="28" t="s">
        <v>145</v>
      </c>
      <c r="N3515" s="28" t="s">
        <v>138</v>
      </c>
      <c r="O3515" s="29" t="n">
        <v>45743</v>
      </c>
      <c r="P3515" s="28" t="n">
        <f aca="false">ROUNDDOWN(($B3515-$O3515)/30,0)</f>
        <v>3</v>
      </c>
      <c r="Q3515" s="28" t="str">
        <f aca="false">TEXT($B3515,"yyyy-mm")</f>
        <v>2025-06</v>
      </c>
      <c r="R3515" s="28" t="n">
        <f aca="false">IF(AND($O3515&gt;=DATE(2025,1,1),$O3515&lt;=DATE(2025,4,30)),1,0)</f>
        <v>1</v>
      </c>
    </row>
    <row r="3516" customFormat="false" ht="15" hidden="false" customHeight="false" outlineLevel="0" collapsed="false">
      <c r="A3516" s="28" t="n">
        <v>388</v>
      </c>
      <c r="B3516" s="29" t="n">
        <v>45869</v>
      </c>
      <c r="C3516" s="28" t="n">
        <v>201915.24</v>
      </c>
      <c r="D3516" s="28" t="n">
        <v>0</v>
      </c>
      <c r="E3516" s="28" t="n">
        <v>0</v>
      </c>
      <c r="F3516" s="28" t="s">
        <v>345</v>
      </c>
      <c r="G3516" s="28" t="n">
        <v>0</v>
      </c>
      <c r="H3516" s="28" t="n">
        <v>0</v>
      </c>
      <c r="I3516" s="28" t="n">
        <v>0</v>
      </c>
      <c r="J3516" s="28" t="n">
        <v>98</v>
      </c>
      <c r="K3516" s="28" t="n">
        <v>13</v>
      </c>
      <c r="L3516" s="28" t="n">
        <v>3</v>
      </c>
      <c r="M3516" s="28" t="s">
        <v>145</v>
      </c>
      <c r="N3516" s="28" t="s">
        <v>138</v>
      </c>
      <c r="O3516" s="29" t="n">
        <v>45743</v>
      </c>
      <c r="P3516" s="28" t="n">
        <f aca="false">ROUNDDOWN(($B3516-$O3516)/30,0)</f>
        <v>4</v>
      </c>
      <c r="Q3516" s="28" t="str">
        <f aca="false">TEXT($B3516,"yyyy-mm")</f>
        <v>2025-07</v>
      </c>
      <c r="R3516" s="28" t="n">
        <f aca="false">IF(AND($O3516&gt;=DATE(2025,1,1),$O3516&lt;=DATE(2025,4,30)),1,0)</f>
        <v>1</v>
      </c>
    </row>
    <row r="3517" customFormat="false" ht="15" hidden="false" customHeight="false" outlineLevel="0" collapsed="false">
      <c r="A3517" s="28" t="n">
        <v>388</v>
      </c>
      <c r="B3517" s="29" t="n">
        <v>45900</v>
      </c>
      <c r="C3517" s="28" t="n">
        <v>198244.05</v>
      </c>
      <c r="D3517" s="28" t="n">
        <v>0</v>
      </c>
      <c r="E3517" s="28" t="n">
        <v>0</v>
      </c>
      <c r="F3517" s="28" t="s">
        <v>345</v>
      </c>
      <c r="G3517" s="28" t="n">
        <v>0</v>
      </c>
      <c r="H3517" s="28" t="n">
        <v>0</v>
      </c>
      <c r="I3517" s="28" t="n">
        <v>0</v>
      </c>
      <c r="J3517" s="28" t="n">
        <v>98</v>
      </c>
      <c r="K3517" s="28" t="n">
        <v>13</v>
      </c>
      <c r="L3517" s="28" t="n">
        <v>3</v>
      </c>
      <c r="M3517" s="28" t="s">
        <v>145</v>
      </c>
      <c r="N3517" s="28" t="s">
        <v>138</v>
      </c>
      <c r="O3517" s="29" t="n">
        <v>45743</v>
      </c>
      <c r="P3517" s="28" t="n">
        <f aca="false">ROUNDDOWN(($B3517-$O3517)/30,0)</f>
        <v>5</v>
      </c>
      <c r="Q3517" s="28" t="str">
        <f aca="false">TEXT($B3517,"yyyy-mm")</f>
        <v>2025-08</v>
      </c>
      <c r="R3517" s="28" t="n">
        <f aca="false">IF(AND($O3517&gt;=DATE(2025,1,1),$O3517&lt;=DATE(2025,4,30)),1,0)</f>
        <v>1</v>
      </c>
    </row>
    <row r="3518" customFormat="false" ht="15" hidden="false" customHeight="false" outlineLevel="0" collapsed="false">
      <c r="A3518" s="28" t="n">
        <v>388</v>
      </c>
      <c r="B3518" s="29" t="n">
        <v>45930</v>
      </c>
      <c r="C3518" s="28" t="n">
        <v>194572.86</v>
      </c>
      <c r="D3518" s="28" t="n">
        <v>0</v>
      </c>
      <c r="E3518" s="28" t="n">
        <v>0</v>
      </c>
      <c r="F3518" s="28" t="s">
        <v>345</v>
      </c>
      <c r="G3518" s="28" t="n">
        <v>0</v>
      </c>
      <c r="H3518" s="28" t="n">
        <v>0</v>
      </c>
      <c r="I3518" s="28" t="n">
        <v>0</v>
      </c>
      <c r="J3518" s="28" t="n">
        <v>98</v>
      </c>
      <c r="K3518" s="28" t="n">
        <v>13</v>
      </c>
      <c r="L3518" s="28" t="n">
        <v>3</v>
      </c>
      <c r="M3518" s="28" t="s">
        <v>145</v>
      </c>
      <c r="N3518" s="28" t="s">
        <v>138</v>
      </c>
      <c r="O3518" s="29" t="n">
        <v>45743</v>
      </c>
      <c r="P3518" s="28" t="n">
        <f aca="false">ROUNDDOWN(($B3518-$O3518)/30,0)</f>
        <v>6</v>
      </c>
      <c r="Q3518" s="28" t="str">
        <f aca="false">TEXT($B3518,"yyyy-mm")</f>
        <v>2025-09</v>
      </c>
      <c r="R3518" s="28" t="n">
        <f aca="false">IF(AND($O3518&gt;=DATE(2025,1,1),$O3518&lt;=DATE(2025,4,30)),1,0)</f>
        <v>1</v>
      </c>
    </row>
    <row r="3519" customFormat="false" ht="15" hidden="false" customHeight="false" outlineLevel="0" collapsed="false">
      <c r="A3519" s="28" t="n">
        <v>388</v>
      </c>
      <c r="B3519" s="29" t="n">
        <v>45961</v>
      </c>
      <c r="C3519" s="28" t="n">
        <v>190901.67</v>
      </c>
      <c r="D3519" s="28" t="n">
        <v>0</v>
      </c>
      <c r="E3519" s="28" t="n">
        <v>0</v>
      </c>
      <c r="F3519" s="28" t="s">
        <v>345</v>
      </c>
      <c r="G3519" s="28" t="n">
        <v>0</v>
      </c>
      <c r="H3519" s="28" t="n">
        <v>0</v>
      </c>
      <c r="I3519" s="28" t="n">
        <v>0</v>
      </c>
      <c r="J3519" s="28" t="n">
        <v>98</v>
      </c>
      <c r="K3519" s="28" t="n">
        <v>13</v>
      </c>
      <c r="L3519" s="28" t="n">
        <v>3</v>
      </c>
      <c r="M3519" s="28" t="s">
        <v>145</v>
      </c>
      <c r="N3519" s="28" t="s">
        <v>138</v>
      </c>
      <c r="O3519" s="29" t="n">
        <v>45743</v>
      </c>
      <c r="P3519" s="28" t="n">
        <f aca="false">ROUNDDOWN(($B3519-$O3519)/30,0)</f>
        <v>7</v>
      </c>
      <c r="Q3519" s="28" t="str">
        <f aca="false">TEXT($B3519,"yyyy-mm")</f>
        <v>2025-10</v>
      </c>
      <c r="R3519" s="28" t="n">
        <f aca="false">IF(AND($O3519&gt;=DATE(2025,1,1),$O3519&lt;=DATE(2025,4,30)),1,0)</f>
        <v>1</v>
      </c>
    </row>
    <row r="3520" customFormat="false" ht="15" hidden="false" customHeight="false" outlineLevel="0" collapsed="false">
      <c r="A3520" s="28" t="n">
        <v>388</v>
      </c>
      <c r="B3520" s="29" t="n">
        <v>45991</v>
      </c>
      <c r="C3520" s="28" t="n">
        <v>187230.48</v>
      </c>
      <c r="D3520" s="28" t="n">
        <v>0</v>
      </c>
      <c r="E3520" s="28" t="n">
        <v>0</v>
      </c>
      <c r="F3520" s="28" t="s">
        <v>345</v>
      </c>
      <c r="G3520" s="28" t="n">
        <v>0</v>
      </c>
      <c r="H3520" s="28" t="n">
        <v>0</v>
      </c>
      <c r="I3520" s="28" t="n">
        <v>0</v>
      </c>
      <c r="J3520" s="28" t="n">
        <v>98</v>
      </c>
      <c r="K3520" s="28" t="n">
        <v>13</v>
      </c>
      <c r="L3520" s="28" t="n">
        <v>3</v>
      </c>
      <c r="M3520" s="28" t="s">
        <v>145</v>
      </c>
      <c r="N3520" s="28" t="s">
        <v>138</v>
      </c>
      <c r="O3520" s="29" t="n">
        <v>45743</v>
      </c>
      <c r="P3520" s="28" t="n">
        <f aca="false">ROUNDDOWN(($B3520-$O3520)/30,0)</f>
        <v>8</v>
      </c>
      <c r="Q3520" s="28" t="str">
        <f aca="false">TEXT($B3520,"yyyy-mm")</f>
        <v>2025-11</v>
      </c>
      <c r="R3520" s="28" t="n">
        <f aca="false">IF(AND($O3520&gt;=DATE(2025,1,1),$O3520&lt;=DATE(2025,4,30)),1,0)</f>
        <v>1</v>
      </c>
    </row>
    <row r="3521" customFormat="false" ht="15" hidden="false" customHeight="false" outlineLevel="0" collapsed="false">
      <c r="A3521" s="28" t="n">
        <v>388</v>
      </c>
      <c r="B3521" s="29" t="n">
        <v>46022</v>
      </c>
      <c r="C3521" s="28" t="n">
        <v>183559.29</v>
      </c>
      <c r="D3521" s="28" t="n">
        <v>0</v>
      </c>
      <c r="E3521" s="28" t="n">
        <v>0</v>
      </c>
      <c r="F3521" s="28" t="s">
        <v>345</v>
      </c>
      <c r="G3521" s="28" t="n">
        <v>0</v>
      </c>
      <c r="H3521" s="28" t="n">
        <v>0</v>
      </c>
      <c r="I3521" s="28" t="n">
        <v>0</v>
      </c>
      <c r="J3521" s="28" t="n">
        <v>98</v>
      </c>
      <c r="K3521" s="28" t="n">
        <v>13</v>
      </c>
      <c r="L3521" s="28" t="n">
        <v>3</v>
      </c>
      <c r="M3521" s="28" t="s">
        <v>145</v>
      </c>
      <c r="N3521" s="28" t="s">
        <v>138</v>
      </c>
      <c r="O3521" s="29" t="n">
        <v>45743</v>
      </c>
      <c r="P3521" s="28" t="n">
        <f aca="false">ROUNDDOWN(($B3521-$O3521)/30,0)</f>
        <v>9</v>
      </c>
      <c r="Q3521" s="28" t="str">
        <f aca="false">TEXT($B3521,"yyyy-mm")</f>
        <v>2025-12</v>
      </c>
      <c r="R3521" s="28" t="n">
        <f aca="false">IF(AND($O3521&gt;=DATE(2025,1,1),$O3521&lt;=DATE(2025,4,30)),1,0)</f>
        <v>1</v>
      </c>
    </row>
    <row r="3522" customFormat="false" ht="15" hidden="false" customHeight="false" outlineLevel="0" collapsed="false">
      <c r="A3522" s="28" t="n">
        <v>388</v>
      </c>
      <c r="B3522" s="29" t="n">
        <v>46053</v>
      </c>
      <c r="C3522" s="28" t="n">
        <v>179888.1</v>
      </c>
      <c r="D3522" s="28" t="n">
        <v>0</v>
      </c>
      <c r="E3522" s="28" t="n">
        <v>0</v>
      </c>
      <c r="F3522" s="28" t="s">
        <v>345</v>
      </c>
      <c r="G3522" s="28" t="n">
        <v>0</v>
      </c>
      <c r="H3522" s="28" t="n">
        <v>0</v>
      </c>
      <c r="I3522" s="28" t="n">
        <v>0</v>
      </c>
      <c r="J3522" s="28" t="n">
        <v>98</v>
      </c>
      <c r="K3522" s="28" t="n">
        <v>13</v>
      </c>
      <c r="L3522" s="28" t="n">
        <v>3</v>
      </c>
      <c r="M3522" s="28" t="s">
        <v>145</v>
      </c>
      <c r="N3522" s="28" t="s">
        <v>138</v>
      </c>
      <c r="O3522" s="29" t="n">
        <v>45743</v>
      </c>
      <c r="P3522" s="28" t="n">
        <f aca="false">ROUNDDOWN(($B3522-$O3522)/30,0)</f>
        <v>10</v>
      </c>
      <c r="Q3522" s="28" t="str">
        <f aca="false">TEXT($B3522,"yyyy-mm")</f>
        <v>2026-01</v>
      </c>
      <c r="R3522" s="28" t="n">
        <f aca="false">IF(AND($O3522&gt;=DATE(2025,1,1),$O3522&lt;=DATE(2025,4,30)),1,0)</f>
        <v>1</v>
      </c>
    </row>
    <row r="3523" customFormat="false" ht="15" hidden="false" customHeight="false" outlineLevel="0" collapsed="false">
      <c r="A3523" s="28" t="n">
        <v>388</v>
      </c>
      <c r="B3523" s="29" t="n">
        <v>46081</v>
      </c>
      <c r="C3523" s="28" t="n">
        <v>176216.91</v>
      </c>
      <c r="D3523" s="28" t="n">
        <v>0</v>
      </c>
      <c r="E3523" s="28" t="n">
        <v>0</v>
      </c>
      <c r="F3523" s="28" t="s">
        <v>345</v>
      </c>
      <c r="G3523" s="28" t="n">
        <v>0</v>
      </c>
      <c r="H3523" s="28" t="n">
        <v>0</v>
      </c>
      <c r="I3523" s="28" t="n">
        <v>0</v>
      </c>
      <c r="J3523" s="28" t="n">
        <v>98</v>
      </c>
      <c r="K3523" s="28" t="n">
        <v>13</v>
      </c>
      <c r="L3523" s="28" t="n">
        <v>3</v>
      </c>
      <c r="M3523" s="28" t="s">
        <v>145</v>
      </c>
      <c r="N3523" s="28" t="s">
        <v>138</v>
      </c>
      <c r="O3523" s="29" t="n">
        <v>45743</v>
      </c>
      <c r="P3523" s="28" t="n">
        <f aca="false">ROUNDDOWN(($B3523-$O3523)/30,0)</f>
        <v>11</v>
      </c>
      <c r="Q3523" s="28" t="str">
        <f aca="false">TEXT($B3523,"yyyy-mm")</f>
        <v>2026-02</v>
      </c>
      <c r="R3523" s="28" t="n">
        <f aca="false">IF(AND($O3523&gt;=DATE(2025,1,1),$O3523&lt;=DATE(2025,4,30)),1,0)</f>
        <v>1</v>
      </c>
    </row>
    <row r="3524" customFormat="false" ht="15" hidden="false" customHeight="false" outlineLevel="0" collapsed="false">
      <c r="A3524" s="28" t="n">
        <v>388</v>
      </c>
      <c r="B3524" s="29" t="n">
        <v>46112</v>
      </c>
      <c r="C3524" s="28" t="n">
        <v>172545.72</v>
      </c>
      <c r="D3524" s="28" t="n">
        <v>0</v>
      </c>
      <c r="E3524" s="28" t="n">
        <v>0</v>
      </c>
      <c r="F3524" s="28" t="s">
        <v>345</v>
      </c>
      <c r="G3524" s="28" t="n">
        <v>0</v>
      </c>
      <c r="H3524" s="28" t="n">
        <v>0</v>
      </c>
      <c r="I3524" s="28" t="n">
        <v>0</v>
      </c>
      <c r="J3524" s="28" t="n">
        <v>98</v>
      </c>
      <c r="K3524" s="28" t="n">
        <v>13</v>
      </c>
      <c r="L3524" s="28" t="n">
        <v>3</v>
      </c>
      <c r="M3524" s="28" t="s">
        <v>145</v>
      </c>
      <c r="N3524" s="28" t="s">
        <v>138</v>
      </c>
      <c r="O3524" s="29" t="n">
        <v>45743</v>
      </c>
      <c r="P3524" s="28" t="n">
        <f aca="false">ROUNDDOWN(($B3524-$O3524)/30,0)</f>
        <v>12</v>
      </c>
      <c r="Q3524" s="28" t="str">
        <f aca="false">TEXT($B3524,"yyyy-mm")</f>
        <v>2026-03</v>
      </c>
      <c r="R3524" s="28" t="n">
        <f aca="false">IF(AND($O3524&gt;=DATE(2025,1,1),$O3524&lt;=DATE(2025,4,30)),1,0)</f>
        <v>1</v>
      </c>
    </row>
    <row r="3525" customFormat="false" ht="15" hidden="false" customHeight="false" outlineLevel="0" collapsed="false">
      <c r="A3525" s="28" t="n">
        <v>388</v>
      </c>
      <c r="B3525" s="29" t="n">
        <v>46142</v>
      </c>
      <c r="C3525" s="28" t="n">
        <v>168874.53</v>
      </c>
      <c r="D3525" s="28" t="n">
        <v>0</v>
      </c>
      <c r="E3525" s="28" t="n">
        <v>0</v>
      </c>
      <c r="F3525" s="28" t="s">
        <v>345</v>
      </c>
      <c r="G3525" s="28" t="n">
        <v>0</v>
      </c>
      <c r="H3525" s="28" t="n">
        <v>0</v>
      </c>
      <c r="I3525" s="28" t="n">
        <v>0</v>
      </c>
      <c r="J3525" s="28" t="n">
        <v>98</v>
      </c>
      <c r="K3525" s="28" t="n">
        <v>13</v>
      </c>
      <c r="L3525" s="28" t="n">
        <v>3</v>
      </c>
      <c r="M3525" s="28" t="s">
        <v>145</v>
      </c>
      <c r="N3525" s="28" t="s">
        <v>138</v>
      </c>
      <c r="O3525" s="29" t="n">
        <v>45743</v>
      </c>
      <c r="P3525" s="28" t="n">
        <f aca="false">ROUNDDOWN(($B3525-$O3525)/30,0)</f>
        <v>13</v>
      </c>
      <c r="Q3525" s="28" t="str">
        <f aca="false">TEXT($B3525,"yyyy-mm")</f>
        <v>2026-04</v>
      </c>
      <c r="R3525" s="28" t="n">
        <f aca="false">IF(AND($O3525&gt;=DATE(2025,1,1),$O3525&lt;=DATE(2025,4,30)),1,0)</f>
        <v>1</v>
      </c>
    </row>
    <row r="3526" customFormat="false" ht="15" hidden="false" customHeight="false" outlineLevel="0" collapsed="false">
      <c r="A3526" s="28" t="n">
        <v>388</v>
      </c>
      <c r="B3526" s="29" t="n">
        <v>46173</v>
      </c>
      <c r="C3526" s="28" t="n">
        <v>165203.34</v>
      </c>
      <c r="D3526" s="28" t="n">
        <v>0</v>
      </c>
      <c r="E3526" s="28" t="n">
        <v>0</v>
      </c>
      <c r="F3526" s="28" t="s">
        <v>345</v>
      </c>
      <c r="G3526" s="28" t="n">
        <v>0</v>
      </c>
      <c r="H3526" s="28" t="n">
        <v>0</v>
      </c>
      <c r="I3526" s="28" t="n">
        <v>0</v>
      </c>
      <c r="J3526" s="28" t="n">
        <v>98</v>
      </c>
      <c r="K3526" s="28" t="n">
        <v>13</v>
      </c>
      <c r="L3526" s="28" t="n">
        <v>3</v>
      </c>
      <c r="M3526" s="28" t="s">
        <v>145</v>
      </c>
      <c r="N3526" s="28" t="s">
        <v>138</v>
      </c>
      <c r="O3526" s="29" t="n">
        <v>45743</v>
      </c>
      <c r="P3526" s="28" t="n">
        <f aca="false">ROUNDDOWN(($B3526-$O3526)/30,0)</f>
        <v>14</v>
      </c>
      <c r="Q3526" s="28" t="str">
        <f aca="false">TEXT($B3526,"yyyy-mm")</f>
        <v>2026-05</v>
      </c>
      <c r="R3526" s="28" t="n">
        <f aca="false">IF(AND($O3526&gt;=DATE(2025,1,1),$O3526&lt;=DATE(2025,4,30)),1,0)</f>
        <v>1</v>
      </c>
    </row>
    <row r="3527" customFormat="false" ht="15" hidden="false" customHeight="false" outlineLevel="0" collapsed="false">
      <c r="A3527" s="28" t="n">
        <v>388</v>
      </c>
      <c r="B3527" s="29" t="n">
        <v>46203</v>
      </c>
      <c r="C3527" s="28" t="n">
        <v>161532.15</v>
      </c>
      <c r="D3527" s="28" t="n">
        <v>0</v>
      </c>
      <c r="E3527" s="28" t="n">
        <v>0</v>
      </c>
      <c r="F3527" s="28" t="s">
        <v>345</v>
      </c>
      <c r="G3527" s="28" t="n">
        <v>0</v>
      </c>
      <c r="H3527" s="28" t="n">
        <v>0</v>
      </c>
      <c r="I3527" s="28" t="n">
        <v>0</v>
      </c>
      <c r="J3527" s="28" t="n">
        <v>98</v>
      </c>
      <c r="K3527" s="28" t="n">
        <v>13</v>
      </c>
      <c r="L3527" s="28" t="n">
        <v>3</v>
      </c>
      <c r="M3527" s="28" t="s">
        <v>145</v>
      </c>
      <c r="N3527" s="28" t="s">
        <v>138</v>
      </c>
      <c r="O3527" s="29" t="n">
        <v>45743</v>
      </c>
      <c r="P3527" s="28" t="n">
        <f aca="false">ROUNDDOWN(($B3527-$O3527)/30,0)</f>
        <v>15</v>
      </c>
      <c r="Q3527" s="28" t="str">
        <f aca="false">TEXT($B3527,"yyyy-mm")</f>
        <v>2026-06</v>
      </c>
      <c r="R3527" s="28" t="n">
        <f aca="false">IF(AND($O3527&gt;=DATE(2025,1,1),$O3527&lt;=DATE(2025,4,30)),1,0)</f>
        <v>1</v>
      </c>
    </row>
    <row r="3528" customFormat="false" ht="15" hidden="false" customHeight="false" outlineLevel="0" collapsed="false">
      <c r="A3528" s="28" t="n">
        <v>388</v>
      </c>
      <c r="B3528" s="29" t="n">
        <v>46234</v>
      </c>
      <c r="C3528" s="28" t="n">
        <v>157860.96</v>
      </c>
      <c r="D3528" s="28" t="n">
        <v>0</v>
      </c>
      <c r="E3528" s="28" t="n">
        <v>0</v>
      </c>
      <c r="F3528" s="28" t="s">
        <v>345</v>
      </c>
      <c r="G3528" s="28" t="n">
        <v>0</v>
      </c>
      <c r="H3528" s="28" t="n">
        <v>0</v>
      </c>
      <c r="I3528" s="28" t="n">
        <v>0</v>
      </c>
      <c r="J3528" s="28" t="n">
        <v>98</v>
      </c>
      <c r="K3528" s="28" t="n">
        <v>13</v>
      </c>
      <c r="L3528" s="28" t="n">
        <v>3</v>
      </c>
      <c r="M3528" s="28" t="s">
        <v>145</v>
      </c>
      <c r="N3528" s="28" t="s">
        <v>138</v>
      </c>
      <c r="O3528" s="29" t="n">
        <v>45743</v>
      </c>
      <c r="P3528" s="28" t="n">
        <f aca="false">ROUNDDOWN(($B3528-$O3528)/30,0)</f>
        <v>16</v>
      </c>
      <c r="Q3528" s="28" t="str">
        <f aca="false">TEXT($B3528,"yyyy-mm")</f>
        <v>2026-07</v>
      </c>
      <c r="R3528" s="28" t="n">
        <f aca="false">IF(AND($O3528&gt;=DATE(2025,1,1),$O3528&lt;=DATE(2025,4,30)),1,0)</f>
        <v>1</v>
      </c>
    </row>
    <row r="3529" customFormat="false" ht="15" hidden="false" customHeight="false" outlineLevel="0" collapsed="false">
      <c r="A3529" s="28" t="n">
        <v>388</v>
      </c>
      <c r="B3529" s="29" t="n">
        <v>46265</v>
      </c>
      <c r="C3529" s="28" t="n">
        <v>154189.77</v>
      </c>
      <c r="D3529" s="28" t="n">
        <v>0</v>
      </c>
      <c r="E3529" s="28" t="n">
        <v>0</v>
      </c>
      <c r="F3529" s="28" t="s">
        <v>345</v>
      </c>
      <c r="G3529" s="28" t="n">
        <v>0</v>
      </c>
      <c r="H3529" s="28" t="n">
        <v>0</v>
      </c>
      <c r="I3529" s="28" t="n">
        <v>0</v>
      </c>
      <c r="J3529" s="28" t="n">
        <v>98</v>
      </c>
      <c r="K3529" s="28" t="n">
        <v>13</v>
      </c>
      <c r="L3529" s="28" t="n">
        <v>3</v>
      </c>
      <c r="M3529" s="28" t="s">
        <v>145</v>
      </c>
      <c r="N3529" s="28" t="s">
        <v>138</v>
      </c>
      <c r="O3529" s="29" t="n">
        <v>45743</v>
      </c>
      <c r="P3529" s="28" t="n">
        <f aca="false">ROUNDDOWN(($B3529-$O3529)/30,0)</f>
        <v>17</v>
      </c>
      <c r="Q3529" s="28" t="str">
        <f aca="false">TEXT($B3529,"yyyy-mm")</f>
        <v>2026-08</v>
      </c>
      <c r="R3529" s="28" t="n">
        <f aca="false">IF(AND($O3529&gt;=DATE(2025,1,1),$O3529&lt;=DATE(2025,4,30)),1,0)</f>
        <v>1</v>
      </c>
    </row>
    <row r="3530" customFormat="false" ht="15" hidden="false" customHeight="false" outlineLevel="0" collapsed="false">
      <c r="A3530" s="28" t="n">
        <v>389</v>
      </c>
      <c r="B3530" s="29" t="n">
        <v>46081</v>
      </c>
      <c r="C3530" s="28" t="n">
        <v>16500</v>
      </c>
      <c r="D3530" s="28" t="n">
        <v>0</v>
      </c>
      <c r="E3530" s="28" t="n">
        <v>0</v>
      </c>
      <c r="F3530" s="28" t="s">
        <v>345</v>
      </c>
      <c r="G3530" s="28" t="n">
        <v>0</v>
      </c>
      <c r="H3530" s="28" t="n">
        <v>0</v>
      </c>
      <c r="I3530" s="28" t="n">
        <v>0</v>
      </c>
      <c r="J3530" s="28" t="n">
        <v>146</v>
      </c>
      <c r="K3530" s="28" t="n">
        <v>9</v>
      </c>
      <c r="L3530" s="28" t="n">
        <v>1</v>
      </c>
      <c r="M3530" s="28" t="s">
        <v>146</v>
      </c>
      <c r="N3530" s="28" t="s">
        <v>138</v>
      </c>
      <c r="O3530" s="29" t="n">
        <v>46078</v>
      </c>
      <c r="P3530" s="28" t="n">
        <f aca="false">ROUNDDOWN(($B3530-$O3530)/30,0)</f>
        <v>0</v>
      </c>
      <c r="Q3530" s="28" t="str">
        <f aca="false">TEXT($B3530,"yyyy-mm")</f>
        <v>2026-02</v>
      </c>
      <c r="R3530" s="28" t="n">
        <f aca="false">IF(AND($O3530&gt;=DATE(2025,1,1),$O3530&lt;=DATE(2025,4,30)),1,0)</f>
        <v>0</v>
      </c>
    </row>
    <row r="3531" customFormat="false" ht="15" hidden="false" customHeight="false" outlineLevel="0" collapsed="false">
      <c r="A3531" s="28" t="n">
        <v>389</v>
      </c>
      <c r="B3531" s="29" t="n">
        <v>46112</v>
      </c>
      <c r="C3531" s="28" t="n">
        <v>8250</v>
      </c>
      <c r="D3531" s="28" t="n">
        <v>0</v>
      </c>
      <c r="E3531" s="28" t="n">
        <v>0</v>
      </c>
      <c r="F3531" s="28" t="s">
        <v>345</v>
      </c>
      <c r="G3531" s="28" t="n">
        <v>0</v>
      </c>
      <c r="H3531" s="28" t="n">
        <v>0</v>
      </c>
      <c r="I3531" s="28" t="n">
        <v>0</v>
      </c>
      <c r="J3531" s="28" t="n">
        <v>146</v>
      </c>
      <c r="K3531" s="28" t="n">
        <v>9</v>
      </c>
      <c r="L3531" s="28" t="n">
        <v>1</v>
      </c>
      <c r="M3531" s="28" t="s">
        <v>146</v>
      </c>
      <c r="N3531" s="28" t="s">
        <v>138</v>
      </c>
      <c r="O3531" s="29" t="n">
        <v>46078</v>
      </c>
      <c r="P3531" s="28" t="n">
        <f aca="false">ROUNDDOWN(($B3531-$O3531)/30,0)</f>
        <v>1</v>
      </c>
      <c r="Q3531" s="28" t="str">
        <f aca="false">TEXT($B3531,"yyyy-mm")</f>
        <v>2026-03</v>
      </c>
      <c r="R3531" s="28" t="n">
        <f aca="false">IF(AND($O3531&gt;=DATE(2025,1,1),$O3531&lt;=DATE(2025,4,30)),1,0)</f>
        <v>0</v>
      </c>
    </row>
    <row r="3532" customFormat="false" ht="15" hidden="false" customHeight="false" outlineLevel="0" collapsed="false">
      <c r="A3532" s="28" t="n">
        <v>389</v>
      </c>
      <c r="B3532" s="29" t="n">
        <v>46142</v>
      </c>
      <c r="C3532" s="28" t="n">
        <v>0</v>
      </c>
      <c r="D3532" s="28" t="n">
        <v>0</v>
      </c>
      <c r="E3532" s="28" t="n">
        <v>0</v>
      </c>
      <c r="F3532" s="28" t="s">
        <v>345</v>
      </c>
      <c r="G3532" s="28" t="n">
        <v>0</v>
      </c>
      <c r="H3532" s="28" t="n">
        <v>0</v>
      </c>
      <c r="I3532" s="28" t="n">
        <v>0</v>
      </c>
      <c r="J3532" s="28" t="n">
        <v>146</v>
      </c>
      <c r="K3532" s="28" t="n">
        <v>9</v>
      </c>
      <c r="L3532" s="28" t="n">
        <v>1</v>
      </c>
      <c r="M3532" s="28" t="s">
        <v>146</v>
      </c>
      <c r="N3532" s="28" t="s">
        <v>138</v>
      </c>
      <c r="O3532" s="29" t="n">
        <v>46078</v>
      </c>
      <c r="P3532" s="28" t="n">
        <f aca="false">ROUNDDOWN(($B3532-$O3532)/30,0)</f>
        <v>2</v>
      </c>
      <c r="Q3532" s="28" t="str">
        <f aca="false">TEXT($B3532,"yyyy-mm")</f>
        <v>2026-04</v>
      </c>
      <c r="R3532" s="28" t="n">
        <f aca="false">IF(AND($O3532&gt;=DATE(2025,1,1),$O3532&lt;=DATE(2025,4,30)),1,0)</f>
        <v>0</v>
      </c>
    </row>
    <row r="3533" customFormat="false" ht="15" hidden="false" customHeight="false" outlineLevel="0" collapsed="false">
      <c r="A3533" s="28" t="n">
        <v>390</v>
      </c>
      <c r="B3533" s="29" t="n">
        <v>46112</v>
      </c>
      <c r="C3533" s="28" t="n">
        <v>93100</v>
      </c>
      <c r="D3533" s="28" t="n">
        <v>0</v>
      </c>
      <c r="E3533" s="28" t="n">
        <v>0</v>
      </c>
      <c r="F3533" s="28" t="s">
        <v>345</v>
      </c>
      <c r="G3533" s="28" t="n">
        <v>0</v>
      </c>
      <c r="H3533" s="28" t="n">
        <v>0</v>
      </c>
      <c r="I3533" s="28" t="n">
        <v>0</v>
      </c>
      <c r="J3533" s="28" t="n">
        <v>211</v>
      </c>
      <c r="K3533" s="28" t="n">
        <v>1</v>
      </c>
      <c r="L3533" s="28" t="n">
        <v>3</v>
      </c>
      <c r="M3533" s="28" t="s">
        <v>146</v>
      </c>
      <c r="N3533" s="28" t="s">
        <v>138</v>
      </c>
      <c r="O3533" s="29" t="n">
        <v>46097</v>
      </c>
      <c r="P3533" s="28" t="n">
        <f aca="false">ROUNDDOWN(($B3533-$O3533)/30,0)</f>
        <v>0</v>
      </c>
      <c r="Q3533" s="28" t="str">
        <f aca="false">TEXT($B3533,"yyyy-mm")</f>
        <v>2026-03</v>
      </c>
      <c r="R3533" s="28" t="n">
        <f aca="false">IF(AND($O3533&gt;=DATE(2025,1,1),$O3533&lt;=DATE(2025,4,30)),1,0)</f>
        <v>0</v>
      </c>
    </row>
    <row r="3534" customFormat="false" ht="15" hidden="false" customHeight="false" outlineLevel="0" collapsed="false">
      <c r="A3534" s="28" t="n">
        <v>390</v>
      </c>
      <c r="B3534" s="29" t="n">
        <v>46142</v>
      </c>
      <c r="C3534" s="28" t="n">
        <v>62066.67</v>
      </c>
      <c r="D3534" s="28" t="n">
        <v>0</v>
      </c>
      <c r="E3534" s="28" t="n">
        <v>0</v>
      </c>
      <c r="F3534" s="28" t="s">
        <v>345</v>
      </c>
      <c r="G3534" s="28" t="n">
        <v>0</v>
      </c>
      <c r="H3534" s="28" t="n">
        <v>0</v>
      </c>
      <c r="I3534" s="28" t="n">
        <v>0</v>
      </c>
      <c r="J3534" s="28" t="n">
        <v>211</v>
      </c>
      <c r="K3534" s="28" t="n">
        <v>1</v>
      </c>
      <c r="L3534" s="28" t="n">
        <v>3</v>
      </c>
      <c r="M3534" s="28" t="s">
        <v>146</v>
      </c>
      <c r="N3534" s="28" t="s">
        <v>138</v>
      </c>
      <c r="O3534" s="29" t="n">
        <v>46097</v>
      </c>
      <c r="P3534" s="28" t="n">
        <f aca="false">ROUNDDOWN(($B3534-$O3534)/30,0)</f>
        <v>1</v>
      </c>
      <c r="Q3534" s="28" t="str">
        <f aca="false">TEXT($B3534,"yyyy-mm")</f>
        <v>2026-04</v>
      </c>
      <c r="R3534" s="28" t="n">
        <f aca="false">IF(AND($O3534&gt;=DATE(2025,1,1),$O3534&lt;=DATE(2025,4,30)),1,0)</f>
        <v>0</v>
      </c>
    </row>
    <row r="3535" customFormat="false" ht="15" hidden="false" customHeight="false" outlineLevel="0" collapsed="false">
      <c r="A3535" s="28" t="n">
        <v>390</v>
      </c>
      <c r="B3535" s="29" t="n">
        <v>46173</v>
      </c>
      <c r="C3535" s="28" t="n">
        <v>31033.34</v>
      </c>
      <c r="D3535" s="28" t="n">
        <v>0</v>
      </c>
      <c r="E3535" s="28" t="n">
        <v>0</v>
      </c>
      <c r="F3535" s="28" t="s">
        <v>345</v>
      </c>
      <c r="G3535" s="28" t="n">
        <v>0</v>
      </c>
      <c r="H3535" s="28" t="n">
        <v>0</v>
      </c>
      <c r="I3535" s="28" t="n">
        <v>0</v>
      </c>
      <c r="J3535" s="28" t="n">
        <v>211</v>
      </c>
      <c r="K3535" s="28" t="n">
        <v>1</v>
      </c>
      <c r="L3535" s="28" t="n">
        <v>3</v>
      </c>
      <c r="M3535" s="28" t="s">
        <v>146</v>
      </c>
      <c r="N3535" s="28" t="s">
        <v>138</v>
      </c>
      <c r="O3535" s="29" t="n">
        <v>46097</v>
      </c>
      <c r="P3535" s="28" t="n">
        <f aca="false">ROUNDDOWN(($B3535-$O3535)/30,0)</f>
        <v>2</v>
      </c>
      <c r="Q3535" s="28" t="str">
        <f aca="false">TEXT($B3535,"yyyy-mm")</f>
        <v>2026-05</v>
      </c>
      <c r="R3535" s="28" t="n">
        <f aca="false">IF(AND($O3535&gt;=DATE(2025,1,1),$O3535&lt;=DATE(2025,4,30)),1,0)</f>
        <v>0</v>
      </c>
    </row>
    <row r="3536" customFormat="false" ht="15" hidden="false" customHeight="false" outlineLevel="0" collapsed="false">
      <c r="A3536" s="28" t="n">
        <v>390</v>
      </c>
      <c r="B3536" s="29" t="n">
        <v>46203</v>
      </c>
      <c r="C3536" s="28" t="n">
        <v>0.01</v>
      </c>
      <c r="D3536" s="28" t="n">
        <v>0</v>
      </c>
      <c r="E3536" s="28" t="n">
        <v>0</v>
      </c>
      <c r="F3536" s="28" t="s">
        <v>345</v>
      </c>
      <c r="G3536" s="28" t="n">
        <v>0</v>
      </c>
      <c r="H3536" s="28" t="n">
        <v>0</v>
      </c>
      <c r="I3536" s="28" t="n">
        <v>0</v>
      </c>
      <c r="J3536" s="28" t="n">
        <v>211</v>
      </c>
      <c r="K3536" s="28" t="n">
        <v>1</v>
      </c>
      <c r="L3536" s="28" t="n">
        <v>3</v>
      </c>
      <c r="M3536" s="28" t="s">
        <v>146</v>
      </c>
      <c r="N3536" s="28" t="s">
        <v>138</v>
      </c>
      <c r="O3536" s="29" t="n">
        <v>46097</v>
      </c>
      <c r="P3536" s="28" t="n">
        <f aca="false">ROUNDDOWN(($B3536-$O3536)/30,0)</f>
        <v>3</v>
      </c>
      <c r="Q3536" s="28" t="str">
        <f aca="false">TEXT($B3536,"yyyy-mm")</f>
        <v>2026-06</v>
      </c>
      <c r="R3536" s="28" t="n">
        <f aca="false">IF(AND($O3536&gt;=DATE(2025,1,1),$O3536&lt;=DATE(2025,4,30)),1,0)</f>
        <v>0</v>
      </c>
    </row>
    <row r="3537" customFormat="false" ht="15" hidden="false" customHeight="false" outlineLevel="0" collapsed="false">
      <c r="A3537" s="28" t="n">
        <v>391</v>
      </c>
      <c r="B3537" s="29" t="n">
        <v>45504</v>
      </c>
      <c r="C3537" s="28" t="n">
        <v>22100</v>
      </c>
      <c r="D3537" s="28" t="n">
        <v>0</v>
      </c>
      <c r="E3537" s="28" t="n">
        <v>0</v>
      </c>
      <c r="F3537" s="28" t="s">
        <v>345</v>
      </c>
      <c r="G3537" s="28" t="n">
        <v>0</v>
      </c>
      <c r="H3537" s="28" t="n">
        <v>0</v>
      </c>
      <c r="I3537" s="28" t="n">
        <v>0</v>
      </c>
      <c r="J3537" s="28" t="n">
        <v>109</v>
      </c>
      <c r="K3537" s="28" t="n">
        <v>2</v>
      </c>
      <c r="L3537" s="28" t="n">
        <v>2</v>
      </c>
      <c r="M3537" s="28" t="s">
        <v>145</v>
      </c>
      <c r="N3537" s="28" t="s">
        <v>139</v>
      </c>
      <c r="O3537" s="29" t="n">
        <v>45493</v>
      </c>
      <c r="P3537" s="28" t="n">
        <f aca="false">ROUNDDOWN(($B3537-$O3537)/30,0)</f>
        <v>0</v>
      </c>
      <c r="Q3537" s="28" t="str">
        <f aca="false">TEXT($B3537,"yyyy-mm")</f>
        <v>2024-07</v>
      </c>
      <c r="R3537" s="28" t="n">
        <f aca="false">IF(AND($O3537&gt;=DATE(2025,1,1),$O3537&lt;=DATE(2025,4,30)),1,0)</f>
        <v>0</v>
      </c>
    </row>
    <row r="3538" customFormat="false" ht="15" hidden="false" customHeight="false" outlineLevel="0" collapsed="false">
      <c r="A3538" s="28" t="n">
        <v>391</v>
      </c>
      <c r="B3538" s="29" t="n">
        <v>45535</v>
      </c>
      <c r="C3538" s="28" t="n">
        <v>20400</v>
      </c>
      <c r="D3538" s="28" t="n">
        <v>0</v>
      </c>
      <c r="E3538" s="28" t="n">
        <v>0</v>
      </c>
      <c r="F3538" s="28" t="s">
        <v>345</v>
      </c>
      <c r="G3538" s="28" t="n">
        <v>0</v>
      </c>
      <c r="H3538" s="28" t="n">
        <v>0</v>
      </c>
      <c r="I3538" s="28" t="n">
        <v>0</v>
      </c>
      <c r="J3538" s="28" t="n">
        <v>109</v>
      </c>
      <c r="K3538" s="28" t="n">
        <v>2</v>
      </c>
      <c r="L3538" s="28" t="n">
        <v>2</v>
      </c>
      <c r="M3538" s="28" t="s">
        <v>145</v>
      </c>
      <c r="N3538" s="28" t="s">
        <v>139</v>
      </c>
      <c r="O3538" s="29" t="n">
        <v>45493</v>
      </c>
      <c r="P3538" s="28" t="n">
        <f aca="false">ROUNDDOWN(($B3538-$O3538)/30,0)</f>
        <v>1</v>
      </c>
      <c r="Q3538" s="28" t="str">
        <f aca="false">TEXT($B3538,"yyyy-mm")</f>
        <v>2024-08</v>
      </c>
      <c r="R3538" s="28" t="n">
        <f aca="false">IF(AND($O3538&gt;=DATE(2025,1,1),$O3538&lt;=DATE(2025,4,30)),1,0)</f>
        <v>0</v>
      </c>
    </row>
    <row r="3539" customFormat="false" ht="15" hidden="false" customHeight="false" outlineLevel="0" collapsed="false">
      <c r="A3539" s="28" t="n">
        <v>391</v>
      </c>
      <c r="B3539" s="29" t="n">
        <v>45565</v>
      </c>
      <c r="C3539" s="28" t="n">
        <v>18700</v>
      </c>
      <c r="D3539" s="28" t="n">
        <v>0</v>
      </c>
      <c r="E3539" s="28" t="n">
        <v>0</v>
      </c>
      <c r="F3539" s="28" t="s">
        <v>345</v>
      </c>
      <c r="G3539" s="28" t="n">
        <v>0</v>
      </c>
      <c r="H3539" s="28" t="n">
        <v>0</v>
      </c>
      <c r="I3539" s="28" t="n">
        <v>0</v>
      </c>
      <c r="J3539" s="28" t="n">
        <v>109</v>
      </c>
      <c r="K3539" s="28" t="n">
        <v>2</v>
      </c>
      <c r="L3539" s="28" t="n">
        <v>2</v>
      </c>
      <c r="M3539" s="28" t="s">
        <v>145</v>
      </c>
      <c r="N3539" s="28" t="s">
        <v>139</v>
      </c>
      <c r="O3539" s="29" t="n">
        <v>45493</v>
      </c>
      <c r="P3539" s="28" t="n">
        <f aca="false">ROUNDDOWN(($B3539-$O3539)/30,0)</f>
        <v>2</v>
      </c>
      <c r="Q3539" s="28" t="str">
        <f aca="false">TEXT($B3539,"yyyy-mm")</f>
        <v>2024-09</v>
      </c>
      <c r="R3539" s="28" t="n">
        <f aca="false">IF(AND($O3539&gt;=DATE(2025,1,1),$O3539&lt;=DATE(2025,4,30)),1,0)</f>
        <v>0</v>
      </c>
    </row>
    <row r="3540" customFormat="false" ht="15" hidden="false" customHeight="false" outlineLevel="0" collapsed="false">
      <c r="A3540" s="28" t="n">
        <v>391</v>
      </c>
      <c r="B3540" s="29" t="n">
        <v>45596</v>
      </c>
      <c r="C3540" s="28" t="n">
        <v>17000</v>
      </c>
      <c r="D3540" s="28" t="n">
        <v>0</v>
      </c>
      <c r="E3540" s="28" t="n">
        <v>0</v>
      </c>
      <c r="F3540" s="28" t="s">
        <v>345</v>
      </c>
      <c r="G3540" s="28" t="n">
        <v>0</v>
      </c>
      <c r="H3540" s="28" t="n">
        <v>0</v>
      </c>
      <c r="I3540" s="28" t="n">
        <v>0</v>
      </c>
      <c r="J3540" s="28" t="n">
        <v>109</v>
      </c>
      <c r="K3540" s="28" t="n">
        <v>2</v>
      </c>
      <c r="L3540" s="28" t="n">
        <v>2</v>
      </c>
      <c r="M3540" s="28" t="s">
        <v>145</v>
      </c>
      <c r="N3540" s="28" t="s">
        <v>139</v>
      </c>
      <c r="O3540" s="29" t="n">
        <v>45493</v>
      </c>
      <c r="P3540" s="28" t="n">
        <f aca="false">ROUNDDOWN(($B3540-$O3540)/30,0)</f>
        <v>3</v>
      </c>
      <c r="Q3540" s="28" t="str">
        <f aca="false">TEXT($B3540,"yyyy-mm")</f>
        <v>2024-10</v>
      </c>
      <c r="R3540" s="28" t="n">
        <f aca="false">IF(AND($O3540&gt;=DATE(2025,1,1),$O3540&lt;=DATE(2025,4,30)),1,0)</f>
        <v>0</v>
      </c>
    </row>
    <row r="3541" customFormat="false" ht="15" hidden="false" customHeight="false" outlineLevel="0" collapsed="false">
      <c r="A3541" s="28" t="n">
        <v>391</v>
      </c>
      <c r="B3541" s="29" t="n">
        <v>45626</v>
      </c>
      <c r="C3541" s="28" t="n">
        <v>15300</v>
      </c>
      <c r="D3541" s="28" t="n">
        <v>0</v>
      </c>
      <c r="E3541" s="28" t="n">
        <v>0</v>
      </c>
      <c r="F3541" s="28" t="s">
        <v>345</v>
      </c>
      <c r="G3541" s="28" t="n">
        <v>0</v>
      </c>
      <c r="H3541" s="28" t="n">
        <v>0</v>
      </c>
      <c r="I3541" s="28" t="n">
        <v>0</v>
      </c>
      <c r="J3541" s="28" t="n">
        <v>109</v>
      </c>
      <c r="K3541" s="28" t="n">
        <v>2</v>
      </c>
      <c r="L3541" s="28" t="n">
        <v>2</v>
      </c>
      <c r="M3541" s="28" t="s">
        <v>145</v>
      </c>
      <c r="N3541" s="28" t="s">
        <v>139</v>
      </c>
      <c r="O3541" s="29" t="n">
        <v>45493</v>
      </c>
      <c r="P3541" s="28" t="n">
        <f aca="false">ROUNDDOWN(($B3541-$O3541)/30,0)</f>
        <v>4</v>
      </c>
      <c r="Q3541" s="28" t="str">
        <f aca="false">TEXT($B3541,"yyyy-mm")</f>
        <v>2024-11</v>
      </c>
      <c r="R3541" s="28" t="n">
        <f aca="false">IF(AND($O3541&gt;=DATE(2025,1,1),$O3541&lt;=DATE(2025,4,30)),1,0)</f>
        <v>0</v>
      </c>
    </row>
    <row r="3542" customFormat="false" ht="15" hidden="false" customHeight="false" outlineLevel="0" collapsed="false">
      <c r="A3542" s="28" t="n">
        <v>391</v>
      </c>
      <c r="B3542" s="29" t="n">
        <v>45657</v>
      </c>
      <c r="C3542" s="28" t="n">
        <v>13600</v>
      </c>
      <c r="D3542" s="28" t="n">
        <v>0</v>
      </c>
      <c r="E3542" s="28" t="n">
        <v>0</v>
      </c>
      <c r="F3542" s="28" t="s">
        <v>345</v>
      </c>
      <c r="G3542" s="28" t="n">
        <v>0</v>
      </c>
      <c r="H3542" s="28" t="n">
        <v>0</v>
      </c>
      <c r="I3542" s="28" t="n">
        <v>0</v>
      </c>
      <c r="J3542" s="28" t="n">
        <v>109</v>
      </c>
      <c r="K3542" s="28" t="n">
        <v>2</v>
      </c>
      <c r="L3542" s="28" t="n">
        <v>2</v>
      </c>
      <c r="M3542" s="28" t="s">
        <v>145</v>
      </c>
      <c r="N3542" s="28" t="s">
        <v>139</v>
      </c>
      <c r="O3542" s="29" t="n">
        <v>45493</v>
      </c>
      <c r="P3542" s="28" t="n">
        <f aca="false">ROUNDDOWN(($B3542-$O3542)/30,0)</f>
        <v>5</v>
      </c>
      <c r="Q3542" s="28" t="str">
        <f aca="false">TEXT($B3542,"yyyy-mm")</f>
        <v>2024-12</v>
      </c>
      <c r="R3542" s="28" t="n">
        <f aca="false">IF(AND($O3542&gt;=DATE(2025,1,1),$O3542&lt;=DATE(2025,4,30)),1,0)</f>
        <v>0</v>
      </c>
    </row>
    <row r="3543" customFormat="false" ht="15" hidden="false" customHeight="false" outlineLevel="0" collapsed="false">
      <c r="A3543" s="28" t="n">
        <v>391</v>
      </c>
      <c r="B3543" s="29" t="n">
        <v>45688</v>
      </c>
      <c r="C3543" s="28" t="n">
        <v>11900</v>
      </c>
      <c r="D3543" s="28" t="n">
        <v>0</v>
      </c>
      <c r="E3543" s="28" t="n">
        <v>0</v>
      </c>
      <c r="F3543" s="28" t="s">
        <v>345</v>
      </c>
      <c r="G3543" s="28" t="n">
        <v>0</v>
      </c>
      <c r="H3543" s="28" t="n">
        <v>0</v>
      </c>
      <c r="I3543" s="28" t="n">
        <v>0</v>
      </c>
      <c r="J3543" s="28" t="n">
        <v>109</v>
      </c>
      <c r="K3543" s="28" t="n">
        <v>2</v>
      </c>
      <c r="L3543" s="28" t="n">
        <v>2</v>
      </c>
      <c r="M3543" s="28" t="s">
        <v>145</v>
      </c>
      <c r="N3543" s="28" t="s">
        <v>139</v>
      </c>
      <c r="O3543" s="29" t="n">
        <v>45493</v>
      </c>
      <c r="P3543" s="28" t="n">
        <f aca="false">ROUNDDOWN(($B3543-$O3543)/30,0)</f>
        <v>6</v>
      </c>
      <c r="Q3543" s="28" t="str">
        <f aca="false">TEXT($B3543,"yyyy-mm")</f>
        <v>2025-01</v>
      </c>
      <c r="R3543" s="28" t="n">
        <f aca="false">IF(AND($O3543&gt;=DATE(2025,1,1),$O3543&lt;=DATE(2025,4,30)),1,0)</f>
        <v>0</v>
      </c>
    </row>
    <row r="3544" customFormat="false" ht="15" hidden="false" customHeight="false" outlineLevel="0" collapsed="false">
      <c r="A3544" s="28" t="n">
        <v>391</v>
      </c>
      <c r="B3544" s="29" t="n">
        <v>45716</v>
      </c>
      <c r="C3544" s="28" t="n">
        <v>10200</v>
      </c>
      <c r="D3544" s="28" t="n">
        <v>0</v>
      </c>
      <c r="E3544" s="28" t="n">
        <v>0</v>
      </c>
      <c r="F3544" s="28" t="s">
        <v>345</v>
      </c>
      <c r="G3544" s="28" t="n">
        <v>0</v>
      </c>
      <c r="H3544" s="28" t="n">
        <v>0</v>
      </c>
      <c r="I3544" s="28" t="n">
        <v>0</v>
      </c>
      <c r="J3544" s="28" t="n">
        <v>109</v>
      </c>
      <c r="K3544" s="28" t="n">
        <v>2</v>
      </c>
      <c r="L3544" s="28" t="n">
        <v>2</v>
      </c>
      <c r="M3544" s="28" t="s">
        <v>145</v>
      </c>
      <c r="N3544" s="28" t="s">
        <v>139</v>
      </c>
      <c r="O3544" s="29" t="n">
        <v>45493</v>
      </c>
      <c r="P3544" s="28" t="n">
        <f aca="false">ROUNDDOWN(($B3544-$O3544)/30,0)</f>
        <v>7</v>
      </c>
      <c r="Q3544" s="28" t="str">
        <f aca="false">TEXT($B3544,"yyyy-mm")</f>
        <v>2025-02</v>
      </c>
      <c r="R3544" s="28" t="n">
        <f aca="false">IF(AND($O3544&gt;=DATE(2025,1,1),$O3544&lt;=DATE(2025,4,30)),1,0)</f>
        <v>0</v>
      </c>
    </row>
    <row r="3545" customFormat="false" ht="15" hidden="false" customHeight="false" outlineLevel="0" collapsed="false">
      <c r="A3545" s="28" t="n">
        <v>391</v>
      </c>
      <c r="B3545" s="29" t="n">
        <v>45747</v>
      </c>
      <c r="C3545" s="28" t="n">
        <v>8500</v>
      </c>
      <c r="D3545" s="28" t="n">
        <v>0</v>
      </c>
      <c r="E3545" s="28" t="n">
        <v>0</v>
      </c>
      <c r="F3545" s="28" t="s">
        <v>345</v>
      </c>
      <c r="G3545" s="28" t="n">
        <v>0</v>
      </c>
      <c r="H3545" s="28" t="n">
        <v>0</v>
      </c>
      <c r="I3545" s="28" t="n">
        <v>0</v>
      </c>
      <c r="J3545" s="28" t="n">
        <v>109</v>
      </c>
      <c r="K3545" s="28" t="n">
        <v>2</v>
      </c>
      <c r="L3545" s="28" t="n">
        <v>2</v>
      </c>
      <c r="M3545" s="28" t="s">
        <v>145</v>
      </c>
      <c r="N3545" s="28" t="s">
        <v>139</v>
      </c>
      <c r="O3545" s="29" t="n">
        <v>45493</v>
      </c>
      <c r="P3545" s="28" t="n">
        <f aca="false">ROUNDDOWN(($B3545-$O3545)/30,0)</f>
        <v>8</v>
      </c>
      <c r="Q3545" s="28" t="str">
        <f aca="false">TEXT($B3545,"yyyy-mm")</f>
        <v>2025-03</v>
      </c>
      <c r="R3545" s="28" t="n">
        <f aca="false">IF(AND($O3545&gt;=DATE(2025,1,1),$O3545&lt;=DATE(2025,4,30)),1,0)</f>
        <v>0</v>
      </c>
    </row>
    <row r="3546" customFormat="false" ht="15" hidden="false" customHeight="false" outlineLevel="0" collapsed="false">
      <c r="A3546" s="28" t="n">
        <v>391</v>
      </c>
      <c r="B3546" s="29" t="n">
        <v>45777</v>
      </c>
      <c r="C3546" s="28" t="n">
        <v>6800</v>
      </c>
      <c r="D3546" s="28" t="n">
        <v>0</v>
      </c>
      <c r="E3546" s="28" t="n">
        <v>0</v>
      </c>
      <c r="F3546" s="28" t="s">
        <v>345</v>
      </c>
      <c r="G3546" s="28" t="n">
        <v>0</v>
      </c>
      <c r="H3546" s="28" t="n">
        <v>0</v>
      </c>
      <c r="I3546" s="28" t="n">
        <v>0</v>
      </c>
      <c r="J3546" s="28" t="n">
        <v>109</v>
      </c>
      <c r="K3546" s="28" t="n">
        <v>2</v>
      </c>
      <c r="L3546" s="28" t="n">
        <v>2</v>
      </c>
      <c r="M3546" s="28" t="s">
        <v>145</v>
      </c>
      <c r="N3546" s="28" t="s">
        <v>139</v>
      </c>
      <c r="O3546" s="29" t="n">
        <v>45493</v>
      </c>
      <c r="P3546" s="28" t="n">
        <f aca="false">ROUNDDOWN(($B3546-$O3546)/30,0)</f>
        <v>9</v>
      </c>
      <c r="Q3546" s="28" t="str">
        <f aca="false">TEXT($B3546,"yyyy-mm")</f>
        <v>2025-04</v>
      </c>
      <c r="R3546" s="28" t="n">
        <f aca="false">IF(AND($O3546&gt;=DATE(2025,1,1),$O3546&lt;=DATE(2025,4,30)),1,0)</f>
        <v>0</v>
      </c>
    </row>
    <row r="3547" customFormat="false" ht="15" hidden="false" customHeight="false" outlineLevel="0" collapsed="false">
      <c r="A3547" s="28" t="n">
        <v>391</v>
      </c>
      <c r="B3547" s="29" t="n">
        <v>45808</v>
      </c>
      <c r="C3547" s="28" t="n">
        <v>5100</v>
      </c>
      <c r="D3547" s="28" t="n">
        <v>0</v>
      </c>
      <c r="E3547" s="28" t="n">
        <v>0</v>
      </c>
      <c r="F3547" s="28" t="s">
        <v>345</v>
      </c>
      <c r="G3547" s="28" t="n">
        <v>0</v>
      </c>
      <c r="H3547" s="28" t="n">
        <v>0</v>
      </c>
      <c r="I3547" s="28" t="n">
        <v>0</v>
      </c>
      <c r="J3547" s="28" t="n">
        <v>109</v>
      </c>
      <c r="K3547" s="28" t="n">
        <v>2</v>
      </c>
      <c r="L3547" s="28" t="n">
        <v>2</v>
      </c>
      <c r="M3547" s="28" t="s">
        <v>145</v>
      </c>
      <c r="N3547" s="28" t="s">
        <v>139</v>
      </c>
      <c r="O3547" s="29" t="n">
        <v>45493</v>
      </c>
      <c r="P3547" s="28" t="n">
        <f aca="false">ROUNDDOWN(($B3547-$O3547)/30,0)</f>
        <v>10</v>
      </c>
      <c r="Q3547" s="28" t="str">
        <f aca="false">TEXT($B3547,"yyyy-mm")</f>
        <v>2025-05</v>
      </c>
      <c r="R3547" s="28" t="n">
        <f aca="false">IF(AND($O3547&gt;=DATE(2025,1,1),$O3547&lt;=DATE(2025,4,30)),1,0)</f>
        <v>0</v>
      </c>
    </row>
    <row r="3548" customFormat="false" ht="15" hidden="false" customHeight="false" outlineLevel="0" collapsed="false">
      <c r="A3548" s="28" t="n">
        <v>391</v>
      </c>
      <c r="B3548" s="29" t="n">
        <v>45838</v>
      </c>
      <c r="C3548" s="28" t="n">
        <v>3400</v>
      </c>
      <c r="D3548" s="28" t="n">
        <v>0</v>
      </c>
      <c r="E3548" s="28" t="n">
        <v>0</v>
      </c>
      <c r="F3548" s="28" t="s">
        <v>345</v>
      </c>
      <c r="G3548" s="28" t="n">
        <v>0</v>
      </c>
      <c r="H3548" s="28" t="n">
        <v>0</v>
      </c>
      <c r="I3548" s="28" t="n">
        <v>0</v>
      </c>
      <c r="J3548" s="28" t="n">
        <v>109</v>
      </c>
      <c r="K3548" s="28" t="n">
        <v>2</v>
      </c>
      <c r="L3548" s="28" t="n">
        <v>2</v>
      </c>
      <c r="M3548" s="28" t="s">
        <v>145</v>
      </c>
      <c r="N3548" s="28" t="s">
        <v>139</v>
      </c>
      <c r="O3548" s="29" t="n">
        <v>45493</v>
      </c>
      <c r="P3548" s="28" t="n">
        <f aca="false">ROUNDDOWN(($B3548-$O3548)/30,0)</f>
        <v>11</v>
      </c>
      <c r="Q3548" s="28" t="str">
        <f aca="false">TEXT($B3548,"yyyy-mm")</f>
        <v>2025-06</v>
      </c>
      <c r="R3548" s="28" t="n">
        <f aca="false">IF(AND($O3548&gt;=DATE(2025,1,1),$O3548&lt;=DATE(2025,4,30)),1,0)</f>
        <v>0</v>
      </c>
    </row>
    <row r="3549" customFormat="false" ht="15" hidden="false" customHeight="false" outlineLevel="0" collapsed="false">
      <c r="A3549" s="28" t="n">
        <v>391</v>
      </c>
      <c r="B3549" s="29" t="n">
        <v>45869</v>
      </c>
      <c r="C3549" s="28" t="n">
        <v>1700</v>
      </c>
      <c r="D3549" s="28" t="n">
        <v>0</v>
      </c>
      <c r="E3549" s="28" t="n">
        <v>0</v>
      </c>
      <c r="F3549" s="28" t="s">
        <v>345</v>
      </c>
      <c r="G3549" s="28" t="n">
        <v>0</v>
      </c>
      <c r="H3549" s="28" t="n">
        <v>0</v>
      </c>
      <c r="I3549" s="28" t="n">
        <v>0</v>
      </c>
      <c r="J3549" s="28" t="n">
        <v>109</v>
      </c>
      <c r="K3549" s="28" t="n">
        <v>2</v>
      </c>
      <c r="L3549" s="28" t="n">
        <v>2</v>
      </c>
      <c r="M3549" s="28" t="s">
        <v>145</v>
      </c>
      <c r="N3549" s="28" t="s">
        <v>139</v>
      </c>
      <c r="O3549" s="29" t="n">
        <v>45493</v>
      </c>
      <c r="P3549" s="28" t="n">
        <f aca="false">ROUNDDOWN(($B3549-$O3549)/30,0)</f>
        <v>12</v>
      </c>
      <c r="Q3549" s="28" t="str">
        <f aca="false">TEXT($B3549,"yyyy-mm")</f>
        <v>2025-07</v>
      </c>
      <c r="R3549" s="28" t="n">
        <f aca="false">IF(AND($O3549&gt;=DATE(2025,1,1),$O3549&lt;=DATE(2025,4,30)),1,0)</f>
        <v>0</v>
      </c>
    </row>
    <row r="3550" customFormat="false" ht="15" hidden="false" customHeight="false" outlineLevel="0" collapsed="false">
      <c r="A3550" s="28" t="n">
        <v>391</v>
      </c>
      <c r="B3550" s="29" t="n">
        <v>45900</v>
      </c>
      <c r="C3550" s="28" t="n">
        <v>0</v>
      </c>
      <c r="D3550" s="28" t="n">
        <v>0</v>
      </c>
      <c r="E3550" s="28" t="n">
        <v>0</v>
      </c>
      <c r="F3550" s="28" t="s">
        <v>345</v>
      </c>
      <c r="G3550" s="28" t="n">
        <v>0</v>
      </c>
      <c r="H3550" s="28" t="n">
        <v>0</v>
      </c>
      <c r="I3550" s="28" t="n">
        <v>0</v>
      </c>
      <c r="J3550" s="28" t="n">
        <v>109</v>
      </c>
      <c r="K3550" s="28" t="n">
        <v>2</v>
      </c>
      <c r="L3550" s="28" t="n">
        <v>2</v>
      </c>
      <c r="M3550" s="28" t="s">
        <v>145</v>
      </c>
      <c r="N3550" s="28" t="s">
        <v>139</v>
      </c>
      <c r="O3550" s="29" t="n">
        <v>45493</v>
      </c>
      <c r="P3550" s="28" t="n">
        <f aca="false">ROUNDDOWN(($B3550-$O3550)/30,0)</f>
        <v>13</v>
      </c>
      <c r="Q3550" s="28" t="str">
        <f aca="false">TEXT($B3550,"yyyy-mm")</f>
        <v>2025-08</v>
      </c>
      <c r="R3550" s="28" t="n">
        <f aca="false">IF(AND($O3550&gt;=DATE(2025,1,1),$O3550&lt;=DATE(2025,4,30)),1,0)</f>
        <v>0</v>
      </c>
    </row>
    <row r="3551" customFormat="false" ht="15" hidden="false" customHeight="false" outlineLevel="0" collapsed="false">
      <c r="A3551" s="28" t="n">
        <v>392</v>
      </c>
      <c r="B3551" s="29" t="n">
        <v>44592</v>
      </c>
      <c r="C3551" s="28" t="n">
        <v>3900</v>
      </c>
      <c r="D3551" s="28" t="n">
        <v>0</v>
      </c>
      <c r="E3551" s="28" t="n">
        <v>0</v>
      </c>
      <c r="F3551" s="28" t="s">
        <v>345</v>
      </c>
      <c r="G3551" s="28" t="n">
        <v>0</v>
      </c>
      <c r="H3551" s="28" t="n">
        <v>0</v>
      </c>
      <c r="I3551" s="28" t="n">
        <v>0</v>
      </c>
      <c r="J3551" s="28" t="n">
        <v>213</v>
      </c>
      <c r="K3551" s="28" t="n">
        <v>8</v>
      </c>
      <c r="L3551" s="28" t="n">
        <v>2</v>
      </c>
      <c r="M3551" s="28" t="s">
        <v>145</v>
      </c>
      <c r="N3551" s="28" t="s">
        <v>140</v>
      </c>
      <c r="O3551" s="29" t="n">
        <v>44570</v>
      </c>
      <c r="P3551" s="28" t="n">
        <f aca="false">ROUNDDOWN(($B3551-$O3551)/30,0)</f>
        <v>0</v>
      </c>
      <c r="Q3551" s="28" t="str">
        <f aca="false">TEXT($B3551,"yyyy-mm")</f>
        <v>2022-01</v>
      </c>
      <c r="R3551" s="28" t="n">
        <f aca="false">IF(AND($O3551&gt;=DATE(2025,1,1),$O3551&lt;=DATE(2025,4,30)),1,0)</f>
        <v>0</v>
      </c>
    </row>
    <row r="3552" customFormat="false" ht="15" hidden="false" customHeight="false" outlineLevel="0" collapsed="false">
      <c r="A3552" s="28" t="n">
        <v>392</v>
      </c>
      <c r="B3552" s="29" t="n">
        <v>44620</v>
      </c>
      <c r="C3552" s="28" t="n">
        <v>3250</v>
      </c>
      <c r="D3552" s="28" t="n">
        <v>0</v>
      </c>
      <c r="E3552" s="28" t="n">
        <v>0</v>
      </c>
      <c r="F3552" s="28" t="s">
        <v>345</v>
      </c>
      <c r="G3552" s="28" t="n">
        <v>0</v>
      </c>
      <c r="H3552" s="28" t="n">
        <v>0</v>
      </c>
      <c r="I3552" s="28" t="n">
        <v>0</v>
      </c>
      <c r="J3552" s="28" t="n">
        <v>213</v>
      </c>
      <c r="K3552" s="28" t="n">
        <v>8</v>
      </c>
      <c r="L3552" s="28" t="n">
        <v>2</v>
      </c>
      <c r="M3552" s="28" t="s">
        <v>145</v>
      </c>
      <c r="N3552" s="28" t="s">
        <v>140</v>
      </c>
      <c r="O3552" s="29" t="n">
        <v>44570</v>
      </c>
      <c r="P3552" s="28" t="n">
        <f aca="false">ROUNDDOWN(($B3552-$O3552)/30,0)</f>
        <v>1</v>
      </c>
      <c r="Q3552" s="28" t="str">
        <f aca="false">TEXT($B3552,"yyyy-mm")</f>
        <v>2022-02</v>
      </c>
      <c r="R3552" s="28" t="n">
        <f aca="false">IF(AND($O3552&gt;=DATE(2025,1,1),$O3552&lt;=DATE(2025,4,30)),1,0)</f>
        <v>0</v>
      </c>
    </row>
    <row r="3553" customFormat="false" ht="15" hidden="false" customHeight="false" outlineLevel="0" collapsed="false">
      <c r="A3553" s="28" t="n">
        <v>392</v>
      </c>
      <c r="B3553" s="29" t="n">
        <v>44651</v>
      </c>
      <c r="C3553" s="28" t="n">
        <v>2600</v>
      </c>
      <c r="D3553" s="28" t="n">
        <v>0</v>
      </c>
      <c r="E3553" s="28" t="n">
        <v>0</v>
      </c>
      <c r="F3553" s="28" t="s">
        <v>345</v>
      </c>
      <c r="G3553" s="28" t="n">
        <v>0</v>
      </c>
      <c r="H3553" s="28" t="n">
        <v>0</v>
      </c>
      <c r="I3553" s="28" t="n">
        <v>0</v>
      </c>
      <c r="J3553" s="28" t="n">
        <v>213</v>
      </c>
      <c r="K3553" s="28" t="n">
        <v>8</v>
      </c>
      <c r="L3553" s="28" t="n">
        <v>2</v>
      </c>
      <c r="M3553" s="28" t="s">
        <v>145</v>
      </c>
      <c r="N3553" s="28" t="s">
        <v>140</v>
      </c>
      <c r="O3553" s="29" t="n">
        <v>44570</v>
      </c>
      <c r="P3553" s="28" t="n">
        <f aca="false">ROUNDDOWN(($B3553-$O3553)/30,0)</f>
        <v>2</v>
      </c>
      <c r="Q3553" s="28" t="str">
        <f aca="false">TEXT($B3553,"yyyy-mm")</f>
        <v>2022-03</v>
      </c>
      <c r="R3553" s="28" t="n">
        <f aca="false">IF(AND($O3553&gt;=DATE(2025,1,1),$O3553&lt;=DATE(2025,4,30)),1,0)</f>
        <v>0</v>
      </c>
    </row>
    <row r="3554" customFormat="false" ht="15" hidden="false" customHeight="false" outlineLevel="0" collapsed="false">
      <c r="A3554" s="28" t="n">
        <v>392</v>
      </c>
      <c r="B3554" s="29" t="n">
        <v>44681</v>
      </c>
      <c r="C3554" s="28" t="n">
        <v>1950</v>
      </c>
      <c r="D3554" s="28" t="n">
        <v>0</v>
      </c>
      <c r="E3554" s="28" t="n">
        <v>0</v>
      </c>
      <c r="F3554" s="28" t="s">
        <v>345</v>
      </c>
      <c r="G3554" s="28" t="n">
        <v>0</v>
      </c>
      <c r="H3554" s="28" t="n">
        <v>0</v>
      </c>
      <c r="I3554" s="28" t="n">
        <v>0</v>
      </c>
      <c r="J3554" s="28" t="n">
        <v>213</v>
      </c>
      <c r="K3554" s="28" t="n">
        <v>8</v>
      </c>
      <c r="L3554" s="28" t="n">
        <v>2</v>
      </c>
      <c r="M3554" s="28" t="s">
        <v>145</v>
      </c>
      <c r="N3554" s="28" t="s">
        <v>140</v>
      </c>
      <c r="O3554" s="29" t="n">
        <v>44570</v>
      </c>
      <c r="P3554" s="28" t="n">
        <f aca="false">ROUNDDOWN(($B3554-$O3554)/30,0)</f>
        <v>3</v>
      </c>
      <c r="Q3554" s="28" t="str">
        <f aca="false">TEXT($B3554,"yyyy-mm")</f>
        <v>2022-04</v>
      </c>
      <c r="R3554" s="28" t="n">
        <f aca="false">IF(AND($O3554&gt;=DATE(2025,1,1),$O3554&lt;=DATE(2025,4,30)),1,0)</f>
        <v>0</v>
      </c>
    </row>
    <row r="3555" customFormat="false" ht="15" hidden="false" customHeight="false" outlineLevel="0" collapsed="false">
      <c r="A3555" s="28" t="n">
        <v>392</v>
      </c>
      <c r="B3555" s="29" t="n">
        <v>44712</v>
      </c>
      <c r="C3555" s="28" t="n">
        <v>1300</v>
      </c>
      <c r="D3555" s="28" t="n">
        <v>0</v>
      </c>
      <c r="E3555" s="28" t="n">
        <v>0</v>
      </c>
      <c r="F3555" s="28" t="s">
        <v>345</v>
      </c>
      <c r="G3555" s="28" t="n">
        <v>0</v>
      </c>
      <c r="H3555" s="28" t="n">
        <v>0</v>
      </c>
      <c r="I3555" s="28" t="n">
        <v>0</v>
      </c>
      <c r="J3555" s="28" t="n">
        <v>213</v>
      </c>
      <c r="K3555" s="28" t="n">
        <v>8</v>
      </c>
      <c r="L3555" s="28" t="n">
        <v>2</v>
      </c>
      <c r="M3555" s="28" t="s">
        <v>145</v>
      </c>
      <c r="N3555" s="28" t="s">
        <v>140</v>
      </c>
      <c r="O3555" s="29" t="n">
        <v>44570</v>
      </c>
      <c r="P3555" s="28" t="n">
        <f aca="false">ROUNDDOWN(($B3555-$O3555)/30,0)</f>
        <v>4</v>
      </c>
      <c r="Q3555" s="28" t="str">
        <f aca="false">TEXT($B3555,"yyyy-mm")</f>
        <v>2022-05</v>
      </c>
      <c r="R3555" s="28" t="n">
        <f aca="false">IF(AND($O3555&gt;=DATE(2025,1,1),$O3555&lt;=DATE(2025,4,30)),1,0)</f>
        <v>0</v>
      </c>
    </row>
    <row r="3556" customFormat="false" ht="15" hidden="false" customHeight="false" outlineLevel="0" collapsed="false">
      <c r="A3556" s="28" t="n">
        <v>392</v>
      </c>
      <c r="B3556" s="29" t="n">
        <v>44742</v>
      </c>
      <c r="C3556" s="28" t="n">
        <v>650</v>
      </c>
      <c r="D3556" s="28" t="n">
        <v>0</v>
      </c>
      <c r="E3556" s="28" t="n">
        <v>0</v>
      </c>
      <c r="F3556" s="28" t="s">
        <v>345</v>
      </c>
      <c r="G3556" s="28" t="n">
        <v>0</v>
      </c>
      <c r="H3556" s="28" t="n">
        <v>0</v>
      </c>
      <c r="I3556" s="28" t="n">
        <v>0</v>
      </c>
      <c r="J3556" s="28" t="n">
        <v>213</v>
      </c>
      <c r="K3556" s="28" t="n">
        <v>8</v>
      </c>
      <c r="L3556" s="28" t="n">
        <v>2</v>
      </c>
      <c r="M3556" s="28" t="s">
        <v>145</v>
      </c>
      <c r="N3556" s="28" t="s">
        <v>140</v>
      </c>
      <c r="O3556" s="29" t="n">
        <v>44570</v>
      </c>
      <c r="P3556" s="28" t="n">
        <f aca="false">ROUNDDOWN(($B3556-$O3556)/30,0)</f>
        <v>5</v>
      </c>
      <c r="Q3556" s="28" t="str">
        <f aca="false">TEXT($B3556,"yyyy-mm")</f>
        <v>2022-06</v>
      </c>
      <c r="R3556" s="28" t="n">
        <f aca="false">IF(AND($O3556&gt;=DATE(2025,1,1),$O3556&lt;=DATE(2025,4,30)),1,0)</f>
        <v>0</v>
      </c>
    </row>
    <row r="3557" customFormat="false" ht="15" hidden="false" customHeight="false" outlineLevel="0" collapsed="false">
      <c r="A3557" s="28" t="n">
        <v>392</v>
      </c>
      <c r="B3557" s="29" t="n">
        <v>44773</v>
      </c>
      <c r="C3557" s="28" t="n">
        <v>0</v>
      </c>
      <c r="D3557" s="28" t="n">
        <v>0</v>
      </c>
      <c r="E3557" s="28" t="n">
        <v>0</v>
      </c>
      <c r="F3557" s="28" t="s">
        <v>345</v>
      </c>
      <c r="G3557" s="28" t="n">
        <v>0</v>
      </c>
      <c r="H3557" s="28" t="n">
        <v>0</v>
      </c>
      <c r="I3557" s="28" t="n">
        <v>0</v>
      </c>
      <c r="J3557" s="28" t="n">
        <v>213</v>
      </c>
      <c r="K3557" s="28" t="n">
        <v>8</v>
      </c>
      <c r="L3557" s="28" t="n">
        <v>2</v>
      </c>
      <c r="M3557" s="28" t="s">
        <v>145</v>
      </c>
      <c r="N3557" s="28" t="s">
        <v>140</v>
      </c>
      <c r="O3557" s="29" t="n">
        <v>44570</v>
      </c>
      <c r="P3557" s="28" t="n">
        <f aca="false">ROUNDDOWN(($B3557-$O3557)/30,0)</f>
        <v>6</v>
      </c>
      <c r="Q3557" s="28" t="str">
        <f aca="false">TEXT($B3557,"yyyy-mm")</f>
        <v>2022-07</v>
      </c>
      <c r="R3557" s="28" t="n">
        <f aca="false">IF(AND($O3557&gt;=DATE(2025,1,1),$O3557&lt;=DATE(2025,4,30)),1,0)</f>
        <v>0</v>
      </c>
    </row>
    <row r="3558" customFormat="false" ht="15" hidden="false" customHeight="false" outlineLevel="0" collapsed="false">
      <c r="A3558" s="28" t="n">
        <v>393</v>
      </c>
      <c r="B3558" s="29" t="n">
        <v>45382</v>
      </c>
      <c r="C3558" s="28" t="n">
        <v>53100</v>
      </c>
      <c r="D3558" s="28" t="n">
        <v>0</v>
      </c>
      <c r="E3558" s="28" t="n">
        <v>0</v>
      </c>
      <c r="F3558" s="28" t="s">
        <v>345</v>
      </c>
      <c r="G3558" s="28" t="n">
        <v>0</v>
      </c>
      <c r="H3558" s="28" t="n">
        <v>0</v>
      </c>
      <c r="I3558" s="28" t="n">
        <v>0</v>
      </c>
      <c r="J3558" s="28" t="n">
        <v>221</v>
      </c>
      <c r="K3558" s="28" t="n">
        <v>3</v>
      </c>
      <c r="L3558" s="28" t="n">
        <v>3</v>
      </c>
      <c r="M3558" s="28" t="s">
        <v>146</v>
      </c>
      <c r="N3558" s="28" t="s">
        <v>140</v>
      </c>
      <c r="O3558" s="29" t="n">
        <v>45363</v>
      </c>
      <c r="P3558" s="28" t="n">
        <f aca="false">ROUNDDOWN(($B3558-$O3558)/30,0)</f>
        <v>0</v>
      </c>
      <c r="Q3558" s="28" t="str">
        <f aca="false">TEXT($B3558,"yyyy-mm")</f>
        <v>2024-03</v>
      </c>
      <c r="R3558" s="28" t="n">
        <f aca="false">IF(AND($O3558&gt;=DATE(2025,1,1),$O3558&lt;=DATE(2025,4,30)),1,0)</f>
        <v>0</v>
      </c>
    </row>
    <row r="3559" customFormat="false" ht="15" hidden="false" customHeight="false" outlineLevel="0" collapsed="false">
      <c r="A3559" s="28" t="n">
        <v>393</v>
      </c>
      <c r="B3559" s="29" t="n">
        <v>45412</v>
      </c>
      <c r="C3559" s="28" t="n">
        <v>48272.73</v>
      </c>
      <c r="D3559" s="28" t="n">
        <v>0</v>
      </c>
      <c r="E3559" s="28" t="n">
        <v>0</v>
      </c>
      <c r="F3559" s="28" t="s">
        <v>345</v>
      </c>
      <c r="G3559" s="28" t="n">
        <v>0</v>
      </c>
      <c r="H3559" s="28" t="n">
        <v>0</v>
      </c>
      <c r="I3559" s="28" t="n">
        <v>0</v>
      </c>
      <c r="J3559" s="28" t="n">
        <v>221</v>
      </c>
      <c r="K3559" s="28" t="n">
        <v>3</v>
      </c>
      <c r="L3559" s="28" t="n">
        <v>3</v>
      </c>
      <c r="M3559" s="28" t="s">
        <v>146</v>
      </c>
      <c r="N3559" s="28" t="s">
        <v>140</v>
      </c>
      <c r="O3559" s="29" t="n">
        <v>45363</v>
      </c>
      <c r="P3559" s="28" t="n">
        <f aca="false">ROUNDDOWN(($B3559-$O3559)/30,0)</f>
        <v>1</v>
      </c>
      <c r="Q3559" s="28" t="str">
        <f aca="false">TEXT($B3559,"yyyy-mm")</f>
        <v>2024-04</v>
      </c>
      <c r="R3559" s="28" t="n">
        <f aca="false">IF(AND($O3559&gt;=DATE(2025,1,1),$O3559&lt;=DATE(2025,4,30)),1,0)</f>
        <v>0</v>
      </c>
    </row>
    <row r="3560" customFormat="false" ht="15" hidden="false" customHeight="false" outlineLevel="0" collapsed="false">
      <c r="A3560" s="28" t="n">
        <v>393</v>
      </c>
      <c r="B3560" s="29" t="n">
        <v>45443</v>
      </c>
      <c r="C3560" s="28" t="n">
        <v>43445.46</v>
      </c>
      <c r="D3560" s="28" t="n">
        <v>0</v>
      </c>
      <c r="E3560" s="28" t="n">
        <v>0</v>
      </c>
      <c r="F3560" s="28" t="s">
        <v>345</v>
      </c>
      <c r="G3560" s="28" t="n">
        <v>0</v>
      </c>
      <c r="H3560" s="28" t="n">
        <v>0</v>
      </c>
      <c r="I3560" s="28" t="n">
        <v>0</v>
      </c>
      <c r="J3560" s="28" t="n">
        <v>221</v>
      </c>
      <c r="K3560" s="28" t="n">
        <v>3</v>
      </c>
      <c r="L3560" s="28" t="n">
        <v>3</v>
      </c>
      <c r="M3560" s="28" t="s">
        <v>146</v>
      </c>
      <c r="N3560" s="28" t="s">
        <v>140</v>
      </c>
      <c r="O3560" s="29" t="n">
        <v>45363</v>
      </c>
      <c r="P3560" s="28" t="n">
        <f aca="false">ROUNDDOWN(($B3560-$O3560)/30,0)</f>
        <v>2</v>
      </c>
      <c r="Q3560" s="28" t="str">
        <f aca="false">TEXT($B3560,"yyyy-mm")</f>
        <v>2024-05</v>
      </c>
      <c r="R3560" s="28" t="n">
        <f aca="false">IF(AND($O3560&gt;=DATE(2025,1,1),$O3560&lt;=DATE(2025,4,30)),1,0)</f>
        <v>0</v>
      </c>
    </row>
    <row r="3561" customFormat="false" ht="15" hidden="false" customHeight="false" outlineLevel="0" collapsed="false">
      <c r="A3561" s="28" t="n">
        <v>393</v>
      </c>
      <c r="B3561" s="29" t="n">
        <v>45473</v>
      </c>
      <c r="C3561" s="28" t="n">
        <v>38618.19</v>
      </c>
      <c r="D3561" s="28" t="n">
        <v>0</v>
      </c>
      <c r="E3561" s="28" t="n">
        <v>0</v>
      </c>
      <c r="F3561" s="28" t="s">
        <v>345</v>
      </c>
      <c r="G3561" s="28" t="n">
        <v>0</v>
      </c>
      <c r="H3561" s="28" t="n">
        <v>0</v>
      </c>
      <c r="I3561" s="28" t="n">
        <v>0</v>
      </c>
      <c r="J3561" s="28" t="n">
        <v>221</v>
      </c>
      <c r="K3561" s="28" t="n">
        <v>3</v>
      </c>
      <c r="L3561" s="28" t="n">
        <v>3</v>
      </c>
      <c r="M3561" s="28" t="s">
        <v>146</v>
      </c>
      <c r="N3561" s="28" t="s">
        <v>140</v>
      </c>
      <c r="O3561" s="29" t="n">
        <v>45363</v>
      </c>
      <c r="P3561" s="28" t="n">
        <f aca="false">ROUNDDOWN(($B3561-$O3561)/30,0)</f>
        <v>3</v>
      </c>
      <c r="Q3561" s="28" t="str">
        <f aca="false">TEXT($B3561,"yyyy-mm")</f>
        <v>2024-06</v>
      </c>
      <c r="R3561" s="28" t="n">
        <f aca="false">IF(AND($O3561&gt;=DATE(2025,1,1),$O3561&lt;=DATE(2025,4,30)),1,0)</f>
        <v>0</v>
      </c>
    </row>
    <row r="3562" customFormat="false" ht="15" hidden="false" customHeight="false" outlineLevel="0" collapsed="false">
      <c r="A3562" s="28" t="n">
        <v>393</v>
      </c>
      <c r="B3562" s="29" t="n">
        <v>45504</v>
      </c>
      <c r="C3562" s="28" t="n">
        <v>33790.92</v>
      </c>
      <c r="D3562" s="28" t="n">
        <v>0</v>
      </c>
      <c r="E3562" s="28" t="n">
        <v>0</v>
      </c>
      <c r="F3562" s="28" t="s">
        <v>345</v>
      </c>
      <c r="G3562" s="28" t="n">
        <v>0</v>
      </c>
      <c r="H3562" s="28" t="n">
        <v>0</v>
      </c>
      <c r="I3562" s="28" t="n">
        <v>0</v>
      </c>
      <c r="J3562" s="28" t="n">
        <v>221</v>
      </c>
      <c r="K3562" s="28" t="n">
        <v>3</v>
      </c>
      <c r="L3562" s="28" t="n">
        <v>3</v>
      </c>
      <c r="M3562" s="28" t="s">
        <v>146</v>
      </c>
      <c r="N3562" s="28" t="s">
        <v>140</v>
      </c>
      <c r="O3562" s="29" t="n">
        <v>45363</v>
      </c>
      <c r="P3562" s="28" t="n">
        <f aca="false">ROUNDDOWN(($B3562-$O3562)/30,0)</f>
        <v>4</v>
      </c>
      <c r="Q3562" s="28" t="str">
        <f aca="false">TEXT($B3562,"yyyy-mm")</f>
        <v>2024-07</v>
      </c>
      <c r="R3562" s="28" t="n">
        <f aca="false">IF(AND($O3562&gt;=DATE(2025,1,1),$O3562&lt;=DATE(2025,4,30)),1,0)</f>
        <v>0</v>
      </c>
    </row>
    <row r="3563" customFormat="false" ht="15" hidden="false" customHeight="false" outlineLevel="0" collapsed="false">
      <c r="A3563" s="28" t="n">
        <v>393</v>
      </c>
      <c r="B3563" s="29" t="n">
        <v>45535</v>
      </c>
      <c r="C3563" s="28" t="n">
        <v>28963.65</v>
      </c>
      <c r="D3563" s="28" t="n">
        <v>0</v>
      </c>
      <c r="E3563" s="28" t="n">
        <v>0</v>
      </c>
      <c r="F3563" s="28" t="s">
        <v>345</v>
      </c>
      <c r="G3563" s="28" t="n">
        <v>0</v>
      </c>
      <c r="H3563" s="28" t="n">
        <v>0</v>
      </c>
      <c r="I3563" s="28" t="n">
        <v>0</v>
      </c>
      <c r="J3563" s="28" t="n">
        <v>221</v>
      </c>
      <c r="K3563" s="28" t="n">
        <v>3</v>
      </c>
      <c r="L3563" s="28" t="n">
        <v>3</v>
      </c>
      <c r="M3563" s="28" t="s">
        <v>146</v>
      </c>
      <c r="N3563" s="28" t="s">
        <v>140</v>
      </c>
      <c r="O3563" s="29" t="n">
        <v>45363</v>
      </c>
      <c r="P3563" s="28" t="n">
        <f aca="false">ROUNDDOWN(($B3563-$O3563)/30,0)</f>
        <v>5</v>
      </c>
      <c r="Q3563" s="28" t="str">
        <f aca="false">TEXT($B3563,"yyyy-mm")</f>
        <v>2024-08</v>
      </c>
      <c r="R3563" s="28" t="n">
        <f aca="false">IF(AND($O3563&gt;=DATE(2025,1,1),$O3563&lt;=DATE(2025,4,30)),1,0)</f>
        <v>0</v>
      </c>
    </row>
    <row r="3564" customFormat="false" ht="15" hidden="false" customHeight="false" outlineLevel="0" collapsed="false">
      <c r="A3564" s="28" t="n">
        <v>393</v>
      </c>
      <c r="B3564" s="29" t="n">
        <v>45565</v>
      </c>
      <c r="C3564" s="28" t="n">
        <v>24136.38</v>
      </c>
      <c r="D3564" s="28" t="n">
        <v>0</v>
      </c>
      <c r="E3564" s="28" t="n">
        <v>0</v>
      </c>
      <c r="F3564" s="28" t="s">
        <v>345</v>
      </c>
      <c r="G3564" s="28" t="n">
        <v>0</v>
      </c>
      <c r="H3564" s="28" t="n">
        <v>0</v>
      </c>
      <c r="I3564" s="28" t="n">
        <v>0</v>
      </c>
      <c r="J3564" s="28" t="n">
        <v>221</v>
      </c>
      <c r="K3564" s="28" t="n">
        <v>3</v>
      </c>
      <c r="L3564" s="28" t="n">
        <v>3</v>
      </c>
      <c r="M3564" s="28" t="s">
        <v>146</v>
      </c>
      <c r="N3564" s="28" t="s">
        <v>140</v>
      </c>
      <c r="O3564" s="29" t="n">
        <v>45363</v>
      </c>
      <c r="P3564" s="28" t="n">
        <f aca="false">ROUNDDOWN(($B3564-$O3564)/30,0)</f>
        <v>6</v>
      </c>
      <c r="Q3564" s="28" t="str">
        <f aca="false">TEXT($B3564,"yyyy-mm")</f>
        <v>2024-09</v>
      </c>
      <c r="R3564" s="28" t="n">
        <f aca="false">IF(AND($O3564&gt;=DATE(2025,1,1),$O3564&lt;=DATE(2025,4,30)),1,0)</f>
        <v>0</v>
      </c>
    </row>
    <row r="3565" customFormat="false" ht="15" hidden="false" customHeight="false" outlineLevel="0" collapsed="false">
      <c r="A3565" s="28" t="n">
        <v>393</v>
      </c>
      <c r="B3565" s="29" t="n">
        <v>45596</v>
      </c>
      <c r="C3565" s="28" t="n">
        <v>19309.11</v>
      </c>
      <c r="D3565" s="28" t="n">
        <v>0</v>
      </c>
      <c r="E3565" s="28" t="n">
        <v>0</v>
      </c>
      <c r="F3565" s="28" t="s">
        <v>345</v>
      </c>
      <c r="G3565" s="28" t="n">
        <v>0</v>
      </c>
      <c r="H3565" s="28" t="n">
        <v>0</v>
      </c>
      <c r="I3565" s="28" t="n">
        <v>0</v>
      </c>
      <c r="J3565" s="28" t="n">
        <v>221</v>
      </c>
      <c r="K3565" s="28" t="n">
        <v>3</v>
      </c>
      <c r="L3565" s="28" t="n">
        <v>3</v>
      </c>
      <c r="M3565" s="28" t="s">
        <v>146</v>
      </c>
      <c r="N3565" s="28" t="s">
        <v>140</v>
      </c>
      <c r="O3565" s="29" t="n">
        <v>45363</v>
      </c>
      <c r="P3565" s="28" t="n">
        <f aca="false">ROUNDDOWN(($B3565-$O3565)/30,0)</f>
        <v>7</v>
      </c>
      <c r="Q3565" s="28" t="str">
        <f aca="false">TEXT($B3565,"yyyy-mm")</f>
        <v>2024-10</v>
      </c>
      <c r="R3565" s="28" t="n">
        <f aca="false">IF(AND($O3565&gt;=DATE(2025,1,1),$O3565&lt;=DATE(2025,4,30)),1,0)</f>
        <v>0</v>
      </c>
    </row>
    <row r="3566" customFormat="false" ht="15" hidden="false" customHeight="false" outlineLevel="0" collapsed="false">
      <c r="A3566" s="28" t="n">
        <v>393</v>
      </c>
      <c r="B3566" s="29" t="n">
        <v>45626</v>
      </c>
      <c r="C3566" s="28" t="n">
        <v>19309.11</v>
      </c>
      <c r="D3566" s="28" t="n">
        <v>4827.27</v>
      </c>
      <c r="E3566" s="28" t="n">
        <v>18</v>
      </c>
      <c r="F3566" s="28" t="s">
        <v>346</v>
      </c>
      <c r="G3566" s="28" t="n">
        <v>0</v>
      </c>
      <c r="H3566" s="28" t="n">
        <v>0</v>
      </c>
      <c r="I3566" s="28" t="n">
        <v>0</v>
      </c>
      <c r="J3566" s="28" t="n">
        <v>221</v>
      </c>
      <c r="K3566" s="28" t="n">
        <v>3</v>
      </c>
      <c r="L3566" s="28" t="n">
        <v>3</v>
      </c>
      <c r="M3566" s="28" t="s">
        <v>146</v>
      </c>
      <c r="N3566" s="28" t="s">
        <v>140</v>
      </c>
      <c r="O3566" s="29" t="n">
        <v>45363</v>
      </c>
      <c r="P3566" s="28" t="n">
        <f aca="false">ROUNDDOWN(($B3566-$O3566)/30,0)</f>
        <v>8</v>
      </c>
      <c r="Q3566" s="28" t="str">
        <f aca="false">TEXT($B3566,"yyyy-mm")</f>
        <v>2024-11</v>
      </c>
      <c r="R3566" s="28" t="n">
        <f aca="false">IF(AND($O3566&gt;=DATE(2025,1,1),$O3566&lt;=DATE(2025,4,30)),1,0)</f>
        <v>0</v>
      </c>
    </row>
    <row r="3567" customFormat="false" ht="15" hidden="false" customHeight="false" outlineLevel="0" collapsed="false">
      <c r="A3567" s="28" t="n">
        <v>393</v>
      </c>
      <c r="B3567" s="29" t="n">
        <v>45657</v>
      </c>
      <c r="C3567" s="28" t="n">
        <v>19309.11</v>
      </c>
      <c r="D3567" s="28" t="n">
        <v>9654.54</v>
      </c>
      <c r="E3567" s="28" t="n">
        <v>49</v>
      </c>
      <c r="F3567" s="28" t="s">
        <v>347</v>
      </c>
      <c r="G3567" s="28" t="n">
        <v>1</v>
      </c>
      <c r="H3567" s="28" t="n">
        <v>0</v>
      </c>
      <c r="I3567" s="28" t="n">
        <v>0</v>
      </c>
      <c r="J3567" s="28" t="n">
        <v>221</v>
      </c>
      <c r="K3567" s="28" t="n">
        <v>3</v>
      </c>
      <c r="L3567" s="28" t="n">
        <v>3</v>
      </c>
      <c r="M3567" s="28" t="s">
        <v>146</v>
      </c>
      <c r="N3567" s="28" t="s">
        <v>140</v>
      </c>
      <c r="O3567" s="29" t="n">
        <v>45363</v>
      </c>
      <c r="P3567" s="28" t="n">
        <f aca="false">ROUNDDOWN(($B3567-$O3567)/30,0)</f>
        <v>9</v>
      </c>
      <c r="Q3567" s="28" t="str">
        <f aca="false">TEXT($B3567,"yyyy-mm")</f>
        <v>2024-12</v>
      </c>
      <c r="R3567" s="28" t="n">
        <f aca="false">IF(AND($O3567&gt;=DATE(2025,1,1),$O3567&lt;=DATE(2025,4,30)),1,0)</f>
        <v>0</v>
      </c>
    </row>
    <row r="3568" customFormat="false" ht="15" hidden="false" customHeight="false" outlineLevel="0" collapsed="false">
      <c r="A3568" s="28" t="n">
        <v>393</v>
      </c>
      <c r="B3568" s="29" t="n">
        <v>45688</v>
      </c>
      <c r="C3568" s="28" t="n">
        <v>17851.85</v>
      </c>
      <c r="D3568" s="28" t="n">
        <v>13024.55</v>
      </c>
      <c r="E3568" s="28" t="n">
        <v>80</v>
      </c>
      <c r="F3568" s="28" t="s">
        <v>348</v>
      </c>
      <c r="G3568" s="28" t="n">
        <v>1</v>
      </c>
      <c r="H3568" s="28" t="n">
        <v>1</v>
      </c>
      <c r="I3568" s="28" t="n">
        <v>0</v>
      </c>
      <c r="J3568" s="28" t="n">
        <v>221</v>
      </c>
      <c r="K3568" s="28" t="n">
        <v>3</v>
      </c>
      <c r="L3568" s="28" t="n">
        <v>3</v>
      </c>
      <c r="M3568" s="28" t="s">
        <v>146</v>
      </c>
      <c r="N3568" s="28" t="s">
        <v>140</v>
      </c>
      <c r="O3568" s="29" t="n">
        <v>45363</v>
      </c>
      <c r="P3568" s="28" t="n">
        <f aca="false">ROUNDDOWN(($B3568-$O3568)/30,0)</f>
        <v>10</v>
      </c>
      <c r="Q3568" s="28" t="str">
        <f aca="false">TEXT($B3568,"yyyy-mm")</f>
        <v>2025-01</v>
      </c>
      <c r="R3568" s="28" t="n">
        <f aca="false">IF(AND($O3568&gt;=DATE(2025,1,1),$O3568&lt;=DATE(2025,4,30)),1,0)</f>
        <v>0</v>
      </c>
    </row>
    <row r="3569" customFormat="false" ht="15" hidden="false" customHeight="false" outlineLevel="0" collapsed="false">
      <c r="A3569" s="28" t="n">
        <v>393</v>
      </c>
      <c r="B3569" s="29" t="n">
        <v>45716</v>
      </c>
      <c r="C3569" s="28" t="n">
        <v>17851.85</v>
      </c>
      <c r="D3569" s="28" t="n">
        <v>17851.82</v>
      </c>
      <c r="E3569" s="28" t="n">
        <v>108</v>
      </c>
      <c r="F3569" s="28" t="s">
        <v>349</v>
      </c>
      <c r="G3569" s="28" t="n">
        <v>1</v>
      </c>
      <c r="H3569" s="28" t="n">
        <v>1</v>
      </c>
      <c r="I3569" s="28" t="n">
        <v>1</v>
      </c>
      <c r="J3569" s="28" t="n">
        <v>221</v>
      </c>
      <c r="K3569" s="28" t="n">
        <v>3</v>
      </c>
      <c r="L3569" s="28" t="n">
        <v>3</v>
      </c>
      <c r="M3569" s="28" t="s">
        <v>146</v>
      </c>
      <c r="N3569" s="28" t="s">
        <v>140</v>
      </c>
      <c r="O3569" s="29" t="n">
        <v>45363</v>
      </c>
      <c r="P3569" s="28" t="n">
        <f aca="false">ROUNDDOWN(($B3569-$O3569)/30,0)</f>
        <v>11</v>
      </c>
      <c r="Q3569" s="28" t="str">
        <f aca="false">TEXT($B3569,"yyyy-mm")</f>
        <v>2025-02</v>
      </c>
      <c r="R3569" s="28" t="n">
        <f aca="false">IF(AND($O3569&gt;=DATE(2025,1,1),$O3569&lt;=DATE(2025,4,30)),1,0)</f>
        <v>0</v>
      </c>
    </row>
    <row r="3570" customFormat="false" ht="15" hidden="false" customHeight="false" outlineLevel="0" collapsed="false">
      <c r="A3570" s="28" t="n">
        <v>394</v>
      </c>
      <c r="B3570" s="29" t="n">
        <v>45199</v>
      </c>
      <c r="C3570" s="28" t="n">
        <v>697100</v>
      </c>
      <c r="D3570" s="28" t="n">
        <v>0</v>
      </c>
      <c r="E3570" s="28" t="n">
        <v>0</v>
      </c>
      <c r="F3570" s="28" t="s">
        <v>345</v>
      </c>
      <c r="G3570" s="28" t="n">
        <v>0</v>
      </c>
      <c r="H3570" s="28" t="n">
        <v>0</v>
      </c>
      <c r="I3570" s="28" t="n">
        <v>0</v>
      </c>
      <c r="J3570" s="28" t="n">
        <v>279</v>
      </c>
      <c r="K3570" s="28" t="n">
        <v>11</v>
      </c>
      <c r="L3570" s="28" t="n">
        <v>1</v>
      </c>
      <c r="M3570" s="28" t="s">
        <v>145</v>
      </c>
      <c r="N3570" s="28" t="s">
        <v>138</v>
      </c>
      <c r="O3570" s="29" t="n">
        <v>45179</v>
      </c>
      <c r="P3570" s="28" t="n">
        <f aca="false">ROUNDDOWN(($B3570-$O3570)/30,0)</f>
        <v>0</v>
      </c>
      <c r="Q3570" s="28" t="str">
        <f aca="false">TEXT($B3570,"yyyy-mm")</f>
        <v>2023-09</v>
      </c>
      <c r="R3570" s="28" t="n">
        <f aca="false">IF(AND($O3570&gt;=DATE(2025,1,1),$O3570&lt;=DATE(2025,4,30)),1,0)</f>
        <v>0</v>
      </c>
    </row>
    <row r="3571" customFormat="false" ht="15" hidden="false" customHeight="false" outlineLevel="0" collapsed="false">
      <c r="A3571" s="28" t="n">
        <v>394</v>
      </c>
      <c r="B3571" s="29" t="n">
        <v>45230</v>
      </c>
      <c r="C3571" s="28" t="n">
        <v>682873.47</v>
      </c>
      <c r="D3571" s="28" t="n">
        <v>0</v>
      </c>
      <c r="E3571" s="28" t="n">
        <v>0</v>
      </c>
      <c r="F3571" s="28" t="s">
        <v>345</v>
      </c>
      <c r="G3571" s="28" t="n">
        <v>0</v>
      </c>
      <c r="H3571" s="28" t="n">
        <v>0</v>
      </c>
      <c r="I3571" s="28" t="n">
        <v>0</v>
      </c>
      <c r="J3571" s="28" t="n">
        <v>279</v>
      </c>
      <c r="K3571" s="28" t="n">
        <v>11</v>
      </c>
      <c r="L3571" s="28" t="n">
        <v>1</v>
      </c>
      <c r="M3571" s="28" t="s">
        <v>145</v>
      </c>
      <c r="N3571" s="28" t="s">
        <v>138</v>
      </c>
      <c r="O3571" s="29" t="n">
        <v>45179</v>
      </c>
      <c r="P3571" s="28" t="n">
        <f aca="false">ROUNDDOWN(($B3571-$O3571)/30,0)</f>
        <v>1</v>
      </c>
      <c r="Q3571" s="28" t="str">
        <f aca="false">TEXT($B3571,"yyyy-mm")</f>
        <v>2023-10</v>
      </c>
      <c r="R3571" s="28" t="n">
        <f aca="false">IF(AND($O3571&gt;=DATE(2025,1,1),$O3571&lt;=DATE(2025,4,30)),1,0)</f>
        <v>0</v>
      </c>
    </row>
    <row r="3572" customFormat="false" ht="15" hidden="false" customHeight="false" outlineLevel="0" collapsed="false">
      <c r="A3572" s="28" t="n">
        <v>394</v>
      </c>
      <c r="B3572" s="29" t="n">
        <v>45260</v>
      </c>
      <c r="C3572" s="28" t="n">
        <v>668646.94</v>
      </c>
      <c r="D3572" s="28" t="n">
        <v>0</v>
      </c>
      <c r="E3572" s="28" t="n">
        <v>0</v>
      </c>
      <c r="F3572" s="28" t="s">
        <v>345</v>
      </c>
      <c r="G3572" s="28" t="n">
        <v>0</v>
      </c>
      <c r="H3572" s="28" t="n">
        <v>0</v>
      </c>
      <c r="I3572" s="28" t="n">
        <v>0</v>
      </c>
      <c r="J3572" s="28" t="n">
        <v>279</v>
      </c>
      <c r="K3572" s="28" t="n">
        <v>11</v>
      </c>
      <c r="L3572" s="28" t="n">
        <v>1</v>
      </c>
      <c r="M3572" s="28" t="s">
        <v>145</v>
      </c>
      <c r="N3572" s="28" t="s">
        <v>138</v>
      </c>
      <c r="O3572" s="29" t="n">
        <v>45179</v>
      </c>
      <c r="P3572" s="28" t="n">
        <f aca="false">ROUNDDOWN(($B3572-$O3572)/30,0)</f>
        <v>2</v>
      </c>
      <c r="Q3572" s="28" t="str">
        <f aca="false">TEXT($B3572,"yyyy-mm")</f>
        <v>2023-11</v>
      </c>
      <c r="R3572" s="28" t="n">
        <f aca="false">IF(AND($O3572&gt;=DATE(2025,1,1),$O3572&lt;=DATE(2025,4,30)),1,0)</f>
        <v>0</v>
      </c>
    </row>
    <row r="3573" customFormat="false" ht="15" hidden="false" customHeight="false" outlineLevel="0" collapsed="false">
      <c r="A3573" s="28" t="n">
        <v>394</v>
      </c>
      <c r="B3573" s="29" t="n">
        <v>45291</v>
      </c>
      <c r="C3573" s="28" t="n">
        <v>654420.41</v>
      </c>
      <c r="D3573" s="28" t="n">
        <v>0</v>
      </c>
      <c r="E3573" s="28" t="n">
        <v>0</v>
      </c>
      <c r="F3573" s="28" t="s">
        <v>345</v>
      </c>
      <c r="G3573" s="28" t="n">
        <v>0</v>
      </c>
      <c r="H3573" s="28" t="n">
        <v>0</v>
      </c>
      <c r="I3573" s="28" t="n">
        <v>0</v>
      </c>
      <c r="J3573" s="28" t="n">
        <v>279</v>
      </c>
      <c r="K3573" s="28" t="n">
        <v>11</v>
      </c>
      <c r="L3573" s="28" t="n">
        <v>1</v>
      </c>
      <c r="M3573" s="28" t="s">
        <v>145</v>
      </c>
      <c r="N3573" s="28" t="s">
        <v>138</v>
      </c>
      <c r="O3573" s="29" t="n">
        <v>45179</v>
      </c>
      <c r="P3573" s="28" t="n">
        <f aca="false">ROUNDDOWN(($B3573-$O3573)/30,0)</f>
        <v>3</v>
      </c>
      <c r="Q3573" s="28" t="str">
        <f aca="false">TEXT($B3573,"yyyy-mm")</f>
        <v>2023-12</v>
      </c>
      <c r="R3573" s="28" t="n">
        <f aca="false">IF(AND($O3573&gt;=DATE(2025,1,1),$O3573&lt;=DATE(2025,4,30)),1,0)</f>
        <v>0</v>
      </c>
    </row>
    <row r="3574" customFormat="false" ht="15" hidden="false" customHeight="false" outlineLevel="0" collapsed="false">
      <c r="A3574" s="28" t="n">
        <v>394</v>
      </c>
      <c r="B3574" s="29" t="n">
        <v>45322</v>
      </c>
      <c r="C3574" s="28" t="n">
        <v>640193.88</v>
      </c>
      <c r="D3574" s="28" t="n">
        <v>0</v>
      </c>
      <c r="E3574" s="28" t="n">
        <v>0</v>
      </c>
      <c r="F3574" s="28" t="s">
        <v>345</v>
      </c>
      <c r="G3574" s="28" t="n">
        <v>0</v>
      </c>
      <c r="H3574" s="28" t="n">
        <v>0</v>
      </c>
      <c r="I3574" s="28" t="n">
        <v>0</v>
      </c>
      <c r="J3574" s="28" t="n">
        <v>279</v>
      </c>
      <c r="K3574" s="28" t="n">
        <v>11</v>
      </c>
      <c r="L3574" s="28" t="n">
        <v>1</v>
      </c>
      <c r="M3574" s="28" t="s">
        <v>145</v>
      </c>
      <c r="N3574" s="28" t="s">
        <v>138</v>
      </c>
      <c r="O3574" s="29" t="n">
        <v>45179</v>
      </c>
      <c r="P3574" s="28" t="n">
        <f aca="false">ROUNDDOWN(($B3574-$O3574)/30,0)</f>
        <v>4</v>
      </c>
      <c r="Q3574" s="28" t="str">
        <f aca="false">TEXT($B3574,"yyyy-mm")</f>
        <v>2024-01</v>
      </c>
      <c r="R3574" s="28" t="n">
        <f aca="false">IF(AND($O3574&gt;=DATE(2025,1,1),$O3574&lt;=DATE(2025,4,30)),1,0)</f>
        <v>0</v>
      </c>
    </row>
    <row r="3575" customFormat="false" ht="15" hidden="false" customHeight="false" outlineLevel="0" collapsed="false">
      <c r="A3575" s="28" t="n">
        <v>394</v>
      </c>
      <c r="B3575" s="29" t="n">
        <v>45351</v>
      </c>
      <c r="C3575" s="28" t="n">
        <v>625967.35</v>
      </c>
      <c r="D3575" s="28" t="n">
        <v>0</v>
      </c>
      <c r="E3575" s="28" t="n">
        <v>0</v>
      </c>
      <c r="F3575" s="28" t="s">
        <v>345</v>
      </c>
      <c r="G3575" s="28" t="n">
        <v>0</v>
      </c>
      <c r="H3575" s="28" t="n">
        <v>0</v>
      </c>
      <c r="I3575" s="28" t="n">
        <v>0</v>
      </c>
      <c r="J3575" s="28" t="n">
        <v>279</v>
      </c>
      <c r="K3575" s="28" t="n">
        <v>11</v>
      </c>
      <c r="L3575" s="28" t="n">
        <v>1</v>
      </c>
      <c r="M3575" s="28" t="s">
        <v>145</v>
      </c>
      <c r="N3575" s="28" t="s">
        <v>138</v>
      </c>
      <c r="O3575" s="29" t="n">
        <v>45179</v>
      </c>
      <c r="P3575" s="28" t="n">
        <f aca="false">ROUNDDOWN(($B3575-$O3575)/30,0)</f>
        <v>5</v>
      </c>
      <c r="Q3575" s="28" t="str">
        <f aca="false">TEXT($B3575,"yyyy-mm")</f>
        <v>2024-02</v>
      </c>
      <c r="R3575" s="28" t="n">
        <f aca="false">IF(AND($O3575&gt;=DATE(2025,1,1),$O3575&lt;=DATE(2025,4,30)),1,0)</f>
        <v>0</v>
      </c>
    </row>
    <row r="3576" customFormat="false" ht="15" hidden="false" customHeight="false" outlineLevel="0" collapsed="false">
      <c r="A3576" s="28" t="n">
        <v>394</v>
      </c>
      <c r="B3576" s="29" t="n">
        <v>45382</v>
      </c>
      <c r="C3576" s="28" t="n">
        <v>611740.82</v>
      </c>
      <c r="D3576" s="28" t="n">
        <v>0</v>
      </c>
      <c r="E3576" s="28" t="n">
        <v>0</v>
      </c>
      <c r="F3576" s="28" t="s">
        <v>345</v>
      </c>
      <c r="G3576" s="28" t="n">
        <v>0</v>
      </c>
      <c r="H3576" s="28" t="n">
        <v>0</v>
      </c>
      <c r="I3576" s="28" t="n">
        <v>0</v>
      </c>
      <c r="J3576" s="28" t="n">
        <v>279</v>
      </c>
      <c r="K3576" s="28" t="n">
        <v>11</v>
      </c>
      <c r="L3576" s="28" t="n">
        <v>1</v>
      </c>
      <c r="M3576" s="28" t="s">
        <v>145</v>
      </c>
      <c r="N3576" s="28" t="s">
        <v>138</v>
      </c>
      <c r="O3576" s="29" t="n">
        <v>45179</v>
      </c>
      <c r="P3576" s="28" t="n">
        <f aca="false">ROUNDDOWN(($B3576-$O3576)/30,0)</f>
        <v>6</v>
      </c>
      <c r="Q3576" s="28" t="str">
        <f aca="false">TEXT($B3576,"yyyy-mm")</f>
        <v>2024-03</v>
      </c>
      <c r="R3576" s="28" t="n">
        <f aca="false">IF(AND($O3576&gt;=DATE(2025,1,1),$O3576&lt;=DATE(2025,4,30)),1,0)</f>
        <v>0</v>
      </c>
    </row>
    <row r="3577" customFormat="false" ht="15" hidden="false" customHeight="false" outlineLevel="0" collapsed="false">
      <c r="A3577" s="28" t="n">
        <v>394</v>
      </c>
      <c r="B3577" s="29" t="n">
        <v>45412</v>
      </c>
      <c r="C3577" s="28" t="n">
        <v>597514.29</v>
      </c>
      <c r="D3577" s="28" t="n">
        <v>0</v>
      </c>
      <c r="E3577" s="28" t="n">
        <v>0</v>
      </c>
      <c r="F3577" s="28" t="s">
        <v>345</v>
      </c>
      <c r="G3577" s="28" t="n">
        <v>0</v>
      </c>
      <c r="H3577" s="28" t="n">
        <v>0</v>
      </c>
      <c r="I3577" s="28" t="n">
        <v>0</v>
      </c>
      <c r="J3577" s="28" t="n">
        <v>279</v>
      </c>
      <c r="K3577" s="28" t="n">
        <v>11</v>
      </c>
      <c r="L3577" s="28" t="n">
        <v>1</v>
      </c>
      <c r="M3577" s="28" t="s">
        <v>145</v>
      </c>
      <c r="N3577" s="28" t="s">
        <v>138</v>
      </c>
      <c r="O3577" s="29" t="n">
        <v>45179</v>
      </c>
      <c r="P3577" s="28" t="n">
        <f aca="false">ROUNDDOWN(($B3577-$O3577)/30,0)</f>
        <v>7</v>
      </c>
      <c r="Q3577" s="28" t="str">
        <f aca="false">TEXT($B3577,"yyyy-mm")</f>
        <v>2024-04</v>
      </c>
      <c r="R3577" s="28" t="n">
        <f aca="false">IF(AND($O3577&gt;=DATE(2025,1,1),$O3577&lt;=DATE(2025,4,30)),1,0)</f>
        <v>0</v>
      </c>
    </row>
    <row r="3578" customFormat="false" ht="15" hidden="false" customHeight="false" outlineLevel="0" collapsed="false">
      <c r="A3578" s="28" t="n">
        <v>394</v>
      </c>
      <c r="B3578" s="29" t="n">
        <v>45443</v>
      </c>
      <c r="C3578" s="28" t="n">
        <v>583287.76</v>
      </c>
      <c r="D3578" s="28" t="n">
        <v>0</v>
      </c>
      <c r="E3578" s="28" t="n">
        <v>0</v>
      </c>
      <c r="F3578" s="28" t="s">
        <v>345</v>
      </c>
      <c r="G3578" s="28" t="n">
        <v>0</v>
      </c>
      <c r="H3578" s="28" t="n">
        <v>0</v>
      </c>
      <c r="I3578" s="28" t="n">
        <v>0</v>
      </c>
      <c r="J3578" s="28" t="n">
        <v>279</v>
      </c>
      <c r="K3578" s="28" t="n">
        <v>11</v>
      </c>
      <c r="L3578" s="28" t="n">
        <v>1</v>
      </c>
      <c r="M3578" s="28" t="s">
        <v>145</v>
      </c>
      <c r="N3578" s="28" t="s">
        <v>138</v>
      </c>
      <c r="O3578" s="29" t="n">
        <v>45179</v>
      </c>
      <c r="P3578" s="28" t="n">
        <f aca="false">ROUNDDOWN(($B3578-$O3578)/30,0)</f>
        <v>8</v>
      </c>
      <c r="Q3578" s="28" t="str">
        <f aca="false">TEXT($B3578,"yyyy-mm")</f>
        <v>2024-05</v>
      </c>
      <c r="R3578" s="28" t="n">
        <f aca="false">IF(AND($O3578&gt;=DATE(2025,1,1),$O3578&lt;=DATE(2025,4,30)),1,0)</f>
        <v>0</v>
      </c>
    </row>
    <row r="3579" customFormat="false" ht="15" hidden="false" customHeight="false" outlineLevel="0" collapsed="false">
      <c r="A3579" s="28" t="n">
        <v>394</v>
      </c>
      <c r="B3579" s="29" t="n">
        <v>45473</v>
      </c>
      <c r="C3579" s="28" t="n">
        <v>569061.23</v>
      </c>
      <c r="D3579" s="28" t="n">
        <v>0</v>
      </c>
      <c r="E3579" s="28" t="n">
        <v>0</v>
      </c>
      <c r="F3579" s="28" t="s">
        <v>345</v>
      </c>
      <c r="G3579" s="28" t="n">
        <v>0</v>
      </c>
      <c r="H3579" s="28" t="n">
        <v>0</v>
      </c>
      <c r="I3579" s="28" t="n">
        <v>0</v>
      </c>
      <c r="J3579" s="28" t="n">
        <v>279</v>
      </c>
      <c r="K3579" s="28" t="n">
        <v>11</v>
      </c>
      <c r="L3579" s="28" t="n">
        <v>1</v>
      </c>
      <c r="M3579" s="28" t="s">
        <v>145</v>
      </c>
      <c r="N3579" s="28" t="s">
        <v>138</v>
      </c>
      <c r="O3579" s="29" t="n">
        <v>45179</v>
      </c>
      <c r="P3579" s="28" t="n">
        <f aca="false">ROUNDDOWN(($B3579-$O3579)/30,0)</f>
        <v>9</v>
      </c>
      <c r="Q3579" s="28" t="str">
        <f aca="false">TEXT($B3579,"yyyy-mm")</f>
        <v>2024-06</v>
      </c>
      <c r="R3579" s="28" t="n">
        <f aca="false">IF(AND($O3579&gt;=DATE(2025,1,1),$O3579&lt;=DATE(2025,4,30)),1,0)</f>
        <v>0</v>
      </c>
    </row>
    <row r="3580" customFormat="false" ht="15" hidden="false" customHeight="false" outlineLevel="0" collapsed="false">
      <c r="A3580" s="28" t="n">
        <v>394</v>
      </c>
      <c r="B3580" s="29" t="n">
        <v>45504</v>
      </c>
      <c r="C3580" s="28" t="n">
        <v>554834.7</v>
      </c>
      <c r="D3580" s="28" t="n">
        <v>0</v>
      </c>
      <c r="E3580" s="28" t="n">
        <v>0</v>
      </c>
      <c r="F3580" s="28" t="s">
        <v>345</v>
      </c>
      <c r="G3580" s="28" t="n">
        <v>0</v>
      </c>
      <c r="H3580" s="28" t="n">
        <v>0</v>
      </c>
      <c r="I3580" s="28" t="n">
        <v>0</v>
      </c>
      <c r="J3580" s="28" t="n">
        <v>279</v>
      </c>
      <c r="K3580" s="28" t="n">
        <v>11</v>
      </c>
      <c r="L3580" s="28" t="n">
        <v>1</v>
      </c>
      <c r="M3580" s="28" t="s">
        <v>145</v>
      </c>
      <c r="N3580" s="28" t="s">
        <v>138</v>
      </c>
      <c r="O3580" s="29" t="n">
        <v>45179</v>
      </c>
      <c r="P3580" s="28" t="n">
        <f aca="false">ROUNDDOWN(($B3580-$O3580)/30,0)</f>
        <v>10</v>
      </c>
      <c r="Q3580" s="28" t="str">
        <f aca="false">TEXT($B3580,"yyyy-mm")</f>
        <v>2024-07</v>
      </c>
      <c r="R3580" s="28" t="n">
        <f aca="false">IF(AND($O3580&gt;=DATE(2025,1,1),$O3580&lt;=DATE(2025,4,30)),1,0)</f>
        <v>0</v>
      </c>
    </row>
    <row r="3581" customFormat="false" ht="15" hidden="false" customHeight="false" outlineLevel="0" collapsed="false">
      <c r="A3581" s="28" t="n">
        <v>394</v>
      </c>
      <c r="B3581" s="29" t="n">
        <v>45535</v>
      </c>
      <c r="C3581" s="28" t="n">
        <v>540608.17</v>
      </c>
      <c r="D3581" s="28" t="n">
        <v>0</v>
      </c>
      <c r="E3581" s="28" t="n">
        <v>0</v>
      </c>
      <c r="F3581" s="28" t="s">
        <v>345</v>
      </c>
      <c r="G3581" s="28" t="n">
        <v>0</v>
      </c>
      <c r="H3581" s="28" t="n">
        <v>0</v>
      </c>
      <c r="I3581" s="28" t="n">
        <v>0</v>
      </c>
      <c r="J3581" s="28" t="n">
        <v>279</v>
      </c>
      <c r="K3581" s="28" t="n">
        <v>11</v>
      </c>
      <c r="L3581" s="28" t="n">
        <v>1</v>
      </c>
      <c r="M3581" s="28" t="s">
        <v>145</v>
      </c>
      <c r="N3581" s="28" t="s">
        <v>138</v>
      </c>
      <c r="O3581" s="29" t="n">
        <v>45179</v>
      </c>
      <c r="P3581" s="28" t="n">
        <f aca="false">ROUNDDOWN(($B3581-$O3581)/30,0)</f>
        <v>11</v>
      </c>
      <c r="Q3581" s="28" t="str">
        <f aca="false">TEXT($B3581,"yyyy-mm")</f>
        <v>2024-08</v>
      </c>
      <c r="R3581" s="28" t="n">
        <f aca="false">IF(AND($O3581&gt;=DATE(2025,1,1),$O3581&lt;=DATE(2025,4,30)),1,0)</f>
        <v>0</v>
      </c>
    </row>
    <row r="3582" customFormat="false" ht="15" hidden="false" customHeight="false" outlineLevel="0" collapsed="false">
      <c r="A3582" s="28" t="n">
        <v>394</v>
      </c>
      <c r="B3582" s="29" t="n">
        <v>45565</v>
      </c>
      <c r="C3582" s="28" t="n">
        <v>526381.64</v>
      </c>
      <c r="D3582" s="28" t="n">
        <v>0</v>
      </c>
      <c r="E3582" s="28" t="n">
        <v>0</v>
      </c>
      <c r="F3582" s="28" t="s">
        <v>345</v>
      </c>
      <c r="G3582" s="28" t="n">
        <v>0</v>
      </c>
      <c r="H3582" s="28" t="n">
        <v>0</v>
      </c>
      <c r="I3582" s="28" t="n">
        <v>0</v>
      </c>
      <c r="J3582" s="28" t="n">
        <v>279</v>
      </c>
      <c r="K3582" s="28" t="n">
        <v>11</v>
      </c>
      <c r="L3582" s="28" t="n">
        <v>1</v>
      </c>
      <c r="M3582" s="28" t="s">
        <v>145</v>
      </c>
      <c r="N3582" s="28" t="s">
        <v>138</v>
      </c>
      <c r="O3582" s="29" t="n">
        <v>45179</v>
      </c>
      <c r="P3582" s="28" t="n">
        <f aca="false">ROUNDDOWN(($B3582-$O3582)/30,0)</f>
        <v>12</v>
      </c>
      <c r="Q3582" s="28" t="str">
        <f aca="false">TEXT($B3582,"yyyy-mm")</f>
        <v>2024-09</v>
      </c>
      <c r="R3582" s="28" t="n">
        <f aca="false">IF(AND($O3582&gt;=DATE(2025,1,1),$O3582&lt;=DATE(2025,4,30)),1,0)</f>
        <v>0</v>
      </c>
    </row>
    <row r="3583" customFormat="false" ht="15" hidden="false" customHeight="false" outlineLevel="0" collapsed="false">
      <c r="A3583" s="28" t="n">
        <v>394</v>
      </c>
      <c r="B3583" s="29" t="n">
        <v>45596</v>
      </c>
      <c r="C3583" s="28" t="n">
        <v>512155.11</v>
      </c>
      <c r="D3583" s="28" t="n">
        <v>0</v>
      </c>
      <c r="E3583" s="28" t="n">
        <v>0</v>
      </c>
      <c r="F3583" s="28" t="s">
        <v>345</v>
      </c>
      <c r="G3583" s="28" t="n">
        <v>0</v>
      </c>
      <c r="H3583" s="28" t="n">
        <v>0</v>
      </c>
      <c r="I3583" s="28" t="n">
        <v>0</v>
      </c>
      <c r="J3583" s="28" t="n">
        <v>279</v>
      </c>
      <c r="K3583" s="28" t="n">
        <v>11</v>
      </c>
      <c r="L3583" s="28" t="n">
        <v>1</v>
      </c>
      <c r="M3583" s="28" t="s">
        <v>145</v>
      </c>
      <c r="N3583" s="28" t="s">
        <v>138</v>
      </c>
      <c r="O3583" s="29" t="n">
        <v>45179</v>
      </c>
      <c r="P3583" s="28" t="n">
        <f aca="false">ROUNDDOWN(($B3583-$O3583)/30,0)</f>
        <v>13</v>
      </c>
      <c r="Q3583" s="28" t="str">
        <f aca="false">TEXT($B3583,"yyyy-mm")</f>
        <v>2024-10</v>
      </c>
      <c r="R3583" s="28" t="n">
        <f aca="false">IF(AND($O3583&gt;=DATE(2025,1,1),$O3583&lt;=DATE(2025,4,30)),1,0)</f>
        <v>0</v>
      </c>
    </row>
    <row r="3584" customFormat="false" ht="15" hidden="false" customHeight="false" outlineLevel="0" collapsed="false">
      <c r="A3584" s="28" t="n">
        <v>394</v>
      </c>
      <c r="B3584" s="29" t="n">
        <v>45626</v>
      </c>
      <c r="C3584" s="28" t="n">
        <v>497928.58</v>
      </c>
      <c r="D3584" s="28" t="n">
        <v>0</v>
      </c>
      <c r="E3584" s="28" t="n">
        <v>0</v>
      </c>
      <c r="F3584" s="28" t="s">
        <v>345</v>
      </c>
      <c r="G3584" s="28" t="n">
        <v>0</v>
      </c>
      <c r="H3584" s="28" t="n">
        <v>0</v>
      </c>
      <c r="I3584" s="28" t="n">
        <v>0</v>
      </c>
      <c r="J3584" s="28" t="n">
        <v>279</v>
      </c>
      <c r="K3584" s="28" t="n">
        <v>11</v>
      </c>
      <c r="L3584" s="28" t="n">
        <v>1</v>
      </c>
      <c r="M3584" s="28" t="s">
        <v>145</v>
      </c>
      <c r="N3584" s="28" t="s">
        <v>138</v>
      </c>
      <c r="O3584" s="29" t="n">
        <v>45179</v>
      </c>
      <c r="P3584" s="28" t="n">
        <f aca="false">ROUNDDOWN(($B3584-$O3584)/30,0)</f>
        <v>14</v>
      </c>
      <c r="Q3584" s="28" t="str">
        <f aca="false">TEXT($B3584,"yyyy-mm")</f>
        <v>2024-11</v>
      </c>
      <c r="R3584" s="28" t="n">
        <f aca="false">IF(AND($O3584&gt;=DATE(2025,1,1),$O3584&lt;=DATE(2025,4,30)),1,0)</f>
        <v>0</v>
      </c>
    </row>
    <row r="3585" customFormat="false" ht="15" hidden="false" customHeight="false" outlineLevel="0" collapsed="false">
      <c r="A3585" s="28" t="n">
        <v>394</v>
      </c>
      <c r="B3585" s="29" t="n">
        <v>45657</v>
      </c>
      <c r="C3585" s="28" t="n">
        <v>483702.05</v>
      </c>
      <c r="D3585" s="28" t="n">
        <v>0</v>
      </c>
      <c r="E3585" s="28" t="n">
        <v>0</v>
      </c>
      <c r="F3585" s="28" t="s">
        <v>345</v>
      </c>
      <c r="G3585" s="28" t="n">
        <v>0</v>
      </c>
      <c r="H3585" s="28" t="n">
        <v>0</v>
      </c>
      <c r="I3585" s="28" t="n">
        <v>0</v>
      </c>
      <c r="J3585" s="28" t="n">
        <v>279</v>
      </c>
      <c r="K3585" s="28" t="n">
        <v>11</v>
      </c>
      <c r="L3585" s="28" t="n">
        <v>1</v>
      </c>
      <c r="M3585" s="28" t="s">
        <v>145</v>
      </c>
      <c r="N3585" s="28" t="s">
        <v>138</v>
      </c>
      <c r="O3585" s="29" t="n">
        <v>45179</v>
      </c>
      <c r="P3585" s="28" t="n">
        <f aca="false">ROUNDDOWN(($B3585-$O3585)/30,0)</f>
        <v>15</v>
      </c>
      <c r="Q3585" s="28" t="str">
        <f aca="false">TEXT($B3585,"yyyy-mm")</f>
        <v>2024-12</v>
      </c>
      <c r="R3585" s="28" t="n">
        <f aca="false">IF(AND($O3585&gt;=DATE(2025,1,1),$O3585&lt;=DATE(2025,4,30)),1,0)</f>
        <v>0</v>
      </c>
    </row>
    <row r="3586" customFormat="false" ht="15" hidden="false" customHeight="false" outlineLevel="0" collapsed="false">
      <c r="A3586" s="28" t="n">
        <v>394</v>
      </c>
      <c r="B3586" s="29" t="n">
        <v>45688</v>
      </c>
      <c r="C3586" s="28" t="n">
        <v>469475.52</v>
      </c>
      <c r="D3586" s="28" t="n">
        <v>0</v>
      </c>
      <c r="E3586" s="28" t="n">
        <v>0</v>
      </c>
      <c r="F3586" s="28" t="s">
        <v>345</v>
      </c>
      <c r="G3586" s="28" t="n">
        <v>0</v>
      </c>
      <c r="H3586" s="28" t="n">
        <v>0</v>
      </c>
      <c r="I3586" s="28" t="n">
        <v>0</v>
      </c>
      <c r="J3586" s="28" t="n">
        <v>279</v>
      </c>
      <c r="K3586" s="28" t="n">
        <v>11</v>
      </c>
      <c r="L3586" s="28" t="n">
        <v>1</v>
      </c>
      <c r="M3586" s="28" t="s">
        <v>145</v>
      </c>
      <c r="N3586" s="28" t="s">
        <v>138</v>
      </c>
      <c r="O3586" s="29" t="n">
        <v>45179</v>
      </c>
      <c r="P3586" s="28" t="n">
        <f aca="false">ROUNDDOWN(($B3586-$O3586)/30,0)</f>
        <v>16</v>
      </c>
      <c r="Q3586" s="28" t="str">
        <f aca="false">TEXT($B3586,"yyyy-mm")</f>
        <v>2025-01</v>
      </c>
      <c r="R3586" s="28" t="n">
        <f aca="false">IF(AND($O3586&gt;=DATE(2025,1,1),$O3586&lt;=DATE(2025,4,30)),1,0)</f>
        <v>0</v>
      </c>
    </row>
    <row r="3587" customFormat="false" ht="15" hidden="false" customHeight="false" outlineLevel="0" collapsed="false">
      <c r="A3587" s="28" t="n">
        <v>394</v>
      </c>
      <c r="B3587" s="29" t="n">
        <v>45716</v>
      </c>
      <c r="C3587" s="28" t="n">
        <v>455248.99</v>
      </c>
      <c r="D3587" s="28" t="n">
        <v>0</v>
      </c>
      <c r="E3587" s="28" t="n">
        <v>0</v>
      </c>
      <c r="F3587" s="28" t="s">
        <v>345</v>
      </c>
      <c r="G3587" s="28" t="n">
        <v>0</v>
      </c>
      <c r="H3587" s="28" t="n">
        <v>0</v>
      </c>
      <c r="I3587" s="28" t="n">
        <v>0</v>
      </c>
      <c r="J3587" s="28" t="n">
        <v>279</v>
      </c>
      <c r="K3587" s="28" t="n">
        <v>11</v>
      </c>
      <c r="L3587" s="28" t="n">
        <v>1</v>
      </c>
      <c r="M3587" s="28" t="s">
        <v>145</v>
      </c>
      <c r="N3587" s="28" t="s">
        <v>138</v>
      </c>
      <c r="O3587" s="29" t="n">
        <v>45179</v>
      </c>
      <c r="P3587" s="28" t="n">
        <f aca="false">ROUNDDOWN(($B3587-$O3587)/30,0)</f>
        <v>17</v>
      </c>
      <c r="Q3587" s="28" t="str">
        <f aca="false">TEXT($B3587,"yyyy-mm")</f>
        <v>2025-02</v>
      </c>
      <c r="R3587" s="28" t="n">
        <f aca="false">IF(AND($O3587&gt;=DATE(2025,1,1),$O3587&lt;=DATE(2025,4,30)),1,0)</f>
        <v>0</v>
      </c>
    </row>
    <row r="3588" customFormat="false" ht="15" hidden="false" customHeight="false" outlineLevel="0" collapsed="false">
      <c r="A3588" s="28" t="n">
        <v>394</v>
      </c>
      <c r="B3588" s="29" t="n">
        <v>45747</v>
      </c>
      <c r="C3588" s="28" t="n">
        <v>441022.46</v>
      </c>
      <c r="D3588" s="28" t="n">
        <v>0</v>
      </c>
      <c r="E3588" s="28" t="n">
        <v>0</v>
      </c>
      <c r="F3588" s="28" t="s">
        <v>345</v>
      </c>
      <c r="G3588" s="28" t="n">
        <v>0</v>
      </c>
      <c r="H3588" s="28" t="n">
        <v>0</v>
      </c>
      <c r="I3588" s="28" t="n">
        <v>0</v>
      </c>
      <c r="J3588" s="28" t="n">
        <v>279</v>
      </c>
      <c r="K3588" s="28" t="n">
        <v>11</v>
      </c>
      <c r="L3588" s="28" t="n">
        <v>1</v>
      </c>
      <c r="M3588" s="28" t="s">
        <v>145</v>
      </c>
      <c r="N3588" s="28" t="s">
        <v>138</v>
      </c>
      <c r="O3588" s="29" t="n">
        <v>45179</v>
      </c>
      <c r="P3588" s="28" t="n">
        <f aca="false">ROUNDDOWN(($B3588-$O3588)/30,0)</f>
        <v>18</v>
      </c>
      <c r="Q3588" s="28" t="str">
        <f aca="false">TEXT($B3588,"yyyy-mm")</f>
        <v>2025-03</v>
      </c>
      <c r="R3588" s="28" t="n">
        <f aca="false">IF(AND($O3588&gt;=DATE(2025,1,1),$O3588&lt;=DATE(2025,4,30)),1,0)</f>
        <v>0</v>
      </c>
    </row>
    <row r="3589" customFormat="false" ht="15" hidden="false" customHeight="false" outlineLevel="0" collapsed="false">
      <c r="A3589" s="28" t="n">
        <v>394</v>
      </c>
      <c r="B3589" s="29" t="n">
        <v>45777</v>
      </c>
      <c r="C3589" s="28" t="n">
        <v>426795.93</v>
      </c>
      <c r="D3589" s="28" t="n">
        <v>0</v>
      </c>
      <c r="E3589" s="28" t="n">
        <v>0</v>
      </c>
      <c r="F3589" s="28" t="s">
        <v>345</v>
      </c>
      <c r="G3589" s="28" t="n">
        <v>0</v>
      </c>
      <c r="H3589" s="28" t="n">
        <v>0</v>
      </c>
      <c r="I3589" s="28" t="n">
        <v>0</v>
      </c>
      <c r="J3589" s="28" t="n">
        <v>279</v>
      </c>
      <c r="K3589" s="28" t="n">
        <v>11</v>
      </c>
      <c r="L3589" s="28" t="n">
        <v>1</v>
      </c>
      <c r="M3589" s="28" t="s">
        <v>145</v>
      </c>
      <c r="N3589" s="28" t="s">
        <v>138</v>
      </c>
      <c r="O3589" s="29" t="n">
        <v>45179</v>
      </c>
      <c r="P3589" s="28" t="n">
        <f aca="false">ROUNDDOWN(($B3589-$O3589)/30,0)</f>
        <v>19</v>
      </c>
      <c r="Q3589" s="28" t="str">
        <f aca="false">TEXT($B3589,"yyyy-mm")</f>
        <v>2025-04</v>
      </c>
      <c r="R3589" s="28" t="n">
        <f aca="false">IF(AND($O3589&gt;=DATE(2025,1,1),$O3589&lt;=DATE(2025,4,30)),1,0)</f>
        <v>0</v>
      </c>
    </row>
    <row r="3590" customFormat="false" ht="15" hidden="false" customHeight="false" outlineLevel="0" collapsed="false">
      <c r="A3590" s="28" t="n">
        <v>394</v>
      </c>
      <c r="B3590" s="29" t="n">
        <v>45808</v>
      </c>
      <c r="C3590" s="28" t="n">
        <v>412569.4</v>
      </c>
      <c r="D3590" s="28" t="n">
        <v>0</v>
      </c>
      <c r="E3590" s="28" t="n">
        <v>0</v>
      </c>
      <c r="F3590" s="28" t="s">
        <v>345</v>
      </c>
      <c r="G3590" s="28" t="n">
        <v>0</v>
      </c>
      <c r="H3590" s="28" t="n">
        <v>0</v>
      </c>
      <c r="I3590" s="28" t="n">
        <v>0</v>
      </c>
      <c r="J3590" s="28" t="n">
        <v>279</v>
      </c>
      <c r="K3590" s="28" t="n">
        <v>11</v>
      </c>
      <c r="L3590" s="28" t="n">
        <v>1</v>
      </c>
      <c r="M3590" s="28" t="s">
        <v>145</v>
      </c>
      <c r="N3590" s="28" t="s">
        <v>138</v>
      </c>
      <c r="O3590" s="29" t="n">
        <v>45179</v>
      </c>
      <c r="P3590" s="28" t="n">
        <f aca="false">ROUNDDOWN(($B3590-$O3590)/30,0)</f>
        <v>20</v>
      </c>
      <c r="Q3590" s="28" t="str">
        <f aca="false">TEXT($B3590,"yyyy-mm")</f>
        <v>2025-05</v>
      </c>
      <c r="R3590" s="28" t="n">
        <f aca="false">IF(AND($O3590&gt;=DATE(2025,1,1),$O3590&lt;=DATE(2025,4,30)),1,0)</f>
        <v>0</v>
      </c>
    </row>
    <row r="3591" customFormat="false" ht="15" hidden="false" customHeight="false" outlineLevel="0" collapsed="false">
      <c r="A3591" s="28" t="n">
        <v>394</v>
      </c>
      <c r="B3591" s="29" t="n">
        <v>45838</v>
      </c>
      <c r="C3591" s="28" t="n">
        <v>398342.87</v>
      </c>
      <c r="D3591" s="28" t="n">
        <v>0</v>
      </c>
      <c r="E3591" s="28" t="n">
        <v>0</v>
      </c>
      <c r="F3591" s="28" t="s">
        <v>345</v>
      </c>
      <c r="G3591" s="28" t="n">
        <v>0</v>
      </c>
      <c r="H3591" s="28" t="n">
        <v>0</v>
      </c>
      <c r="I3591" s="28" t="n">
        <v>0</v>
      </c>
      <c r="J3591" s="28" t="n">
        <v>279</v>
      </c>
      <c r="K3591" s="28" t="n">
        <v>11</v>
      </c>
      <c r="L3591" s="28" t="n">
        <v>1</v>
      </c>
      <c r="M3591" s="28" t="s">
        <v>145</v>
      </c>
      <c r="N3591" s="28" t="s">
        <v>138</v>
      </c>
      <c r="O3591" s="29" t="n">
        <v>45179</v>
      </c>
      <c r="P3591" s="28" t="n">
        <f aca="false">ROUNDDOWN(($B3591-$O3591)/30,0)</f>
        <v>21</v>
      </c>
      <c r="Q3591" s="28" t="str">
        <f aca="false">TEXT($B3591,"yyyy-mm")</f>
        <v>2025-06</v>
      </c>
      <c r="R3591" s="28" t="n">
        <f aca="false">IF(AND($O3591&gt;=DATE(2025,1,1),$O3591&lt;=DATE(2025,4,30)),1,0)</f>
        <v>0</v>
      </c>
    </row>
    <row r="3592" customFormat="false" ht="15" hidden="false" customHeight="false" outlineLevel="0" collapsed="false">
      <c r="A3592" s="28" t="n">
        <v>394</v>
      </c>
      <c r="B3592" s="29" t="n">
        <v>45869</v>
      </c>
      <c r="C3592" s="28" t="n">
        <v>384116.34</v>
      </c>
      <c r="D3592" s="28" t="n">
        <v>0</v>
      </c>
      <c r="E3592" s="28" t="n">
        <v>0</v>
      </c>
      <c r="F3592" s="28" t="s">
        <v>345</v>
      </c>
      <c r="G3592" s="28" t="n">
        <v>0</v>
      </c>
      <c r="H3592" s="28" t="n">
        <v>0</v>
      </c>
      <c r="I3592" s="28" t="n">
        <v>0</v>
      </c>
      <c r="J3592" s="28" t="n">
        <v>279</v>
      </c>
      <c r="K3592" s="28" t="n">
        <v>11</v>
      </c>
      <c r="L3592" s="28" t="n">
        <v>1</v>
      </c>
      <c r="M3592" s="28" t="s">
        <v>145</v>
      </c>
      <c r="N3592" s="28" t="s">
        <v>138</v>
      </c>
      <c r="O3592" s="29" t="n">
        <v>45179</v>
      </c>
      <c r="P3592" s="28" t="n">
        <f aca="false">ROUNDDOWN(($B3592-$O3592)/30,0)</f>
        <v>23</v>
      </c>
      <c r="Q3592" s="28" t="str">
        <f aca="false">TEXT($B3592,"yyyy-mm")</f>
        <v>2025-07</v>
      </c>
      <c r="R3592" s="28" t="n">
        <f aca="false">IF(AND($O3592&gt;=DATE(2025,1,1),$O3592&lt;=DATE(2025,4,30)),1,0)</f>
        <v>0</v>
      </c>
    </row>
    <row r="3593" customFormat="false" ht="15" hidden="false" customHeight="false" outlineLevel="0" collapsed="false">
      <c r="A3593" s="28" t="n">
        <v>394</v>
      </c>
      <c r="B3593" s="29" t="n">
        <v>45900</v>
      </c>
      <c r="C3593" s="28" t="n">
        <v>369889.81</v>
      </c>
      <c r="D3593" s="28" t="n">
        <v>0</v>
      </c>
      <c r="E3593" s="28" t="n">
        <v>0</v>
      </c>
      <c r="F3593" s="28" t="s">
        <v>345</v>
      </c>
      <c r="G3593" s="28" t="n">
        <v>0</v>
      </c>
      <c r="H3593" s="28" t="n">
        <v>0</v>
      </c>
      <c r="I3593" s="28" t="n">
        <v>0</v>
      </c>
      <c r="J3593" s="28" t="n">
        <v>279</v>
      </c>
      <c r="K3593" s="28" t="n">
        <v>11</v>
      </c>
      <c r="L3593" s="28" t="n">
        <v>1</v>
      </c>
      <c r="M3593" s="28" t="s">
        <v>145</v>
      </c>
      <c r="N3593" s="28" t="s">
        <v>138</v>
      </c>
      <c r="O3593" s="29" t="n">
        <v>45179</v>
      </c>
      <c r="P3593" s="28" t="n">
        <f aca="false">ROUNDDOWN(($B3593-$O3593)/30,0)</f>
        <v>24</v>
      </c>
      <c r="Q3593" s="28" t="str">
        <f aca="false">TEXT($B3593,"yyyy-mm")</f>
        <v>2025-08</v>
      </c>
      <c r="R3593" s="28" t="n">
        <f aca="false">IF(AND($O3593&gt;=DATE(2025,1,1),$O3593&lt;=DATE(2025,4,30)),1,0)</f>
        <v>0</v>
      </c>
    </row>
    <row r="3594" customFormat="false" ht="15" hidden="false" customHeight="false" outlineLevel="0" collapsed="false">
      <c r="A3594" s="28" t="n">
        <v>394</v>
      </c>
      <c r="B3594" s="29" t="n">
        <v>45930</v>
      </c>
      <c r="C3594" s="28" t="n">
        <v>355663.28</v>
      </c>
      <c r="D3594" s="28" t="n">
        <v>0</v>
      </c>
      <c r="E3594" s="28" t="n">
        <v>0</v>
      </c>
      <c r="F3594" s="28" t="s">
        <v>345</v>
      </c>
      <c r="G3594" s="28" t="n">
        <v>0</v>
      </c>
      <c r="H3594" s="28" t="n">
        <v>0</v>
      </c>
      <c r="I3594" s="28" t="n">
        <v>0</v>
      </c>
      <c r="J3594" s="28" t="n">
        <v>279</v>
      </c>
      <c r="K3594" s="28" t="n">
        <v>11</v>
      </c>
      <c r="L3594" s="28" t="n">
        <v>1</v>
      </c>
      <c r="M3594" s="28" t="s">
        <v>145</v>
      </c>
      <c r="N3594" s="28" t="s">
        <v>138</v>
      </c>
      <c r="O3594" s="29" t="n">
        <v>45179</v>
      </c>
      <c r="P3594" s="28" t="n">
        <f aca="false">ROUNDDOWN(($B3594-$O3594)/30,0)</f>
        <v>25</v>
      </c>
      <c r="Q3594" s="28" t="str">
        <f aca="false">TEXT($B3594,"yyyy-mm")</f>
        <v>2025-09</v>
      </c>
      <c r="R3594" s="28" t="n">
        <f aca="false">IF(AND($O3594&gt;=DATE(2025,1,1),$O3594&lt;=DATE(2025,4,30)),1,0)</f>
        <v>0</v>
      </c>
    </row>
    <row r="3595" customFormat="false" ht="15" hidden="false" customHeight="false" outlineLevel="0" collapsed="false">
      <c r="A3595" s="28" t="n">
        <v>394</v>
      </c>
      <c r="B3595" s="29" t="n">
        <v>45961</v>
      </c>
      <c r="C3595" s="28" t="n">
        <v>341436.75</v>
      </c>
      <c r="D3595" s="28" t="n">
        <v>0</v>
      </c>
      <c r="E3595" s="28" t="n">
        <v>0</v>
      </c>
      <c r="F3595" s="28" t="s">
        <v>345</v>
      </c>
      <c r="G3595" s="28" t="n">
        <v>0</v>
      </c>
      <c r="H3595" s="28" t="n">
        <v>0</v>
      </c>
      <c r="I3595" s="28" t="n">
        <v>0</v>
      </c>
      <c r="J3595" s="28" t="n">
        <v>279</v>
      </c>
      <c r="K3595" s="28" t="n">
        <v>11</v>
      </c>
      <c r="L3595" s="28" t="n">
        <v>1</v>
      </c>
      <c r="M3595" s="28" t="s">
        <v>145</v>
      </c>
      <c r="N3595" s="28" t="s">
        <v>138</v>
      </c>
      <c r="O3595" s="29" t="n">
        <v>45179</v>
      </c>
      <c r="P3595" s="28" t="n">
        <f aca="false">ROUNDDOWN(($B3595-$O3595)/30,0)</f>
        <v>26</v>
      </c>
      <c r="Q3595" s="28" t="str">
        <f aca="false">TEXT($B3595,"yyyy-mm")</f>
        <v>2025-10</v>
      </c>
      <c r="R3595" s="28" t="n">
        <f aca="false">IF(AND($O3595&gt;=DATE(2025,1,1),$O3595&lt;=DATE(2025,4,30)),1,0)</f>
        <v>0</v>
      </c>
    </row>
    <row r="3596" customFormat="false" ht="15" hidden="false" customHeight="false" outlineLevel="0" collapsed="false">
      <c r="A3596" s="28" t="n">
        <v>394</v>
      </c>
      <c r="B3596" s="29" t="n">
        <v>45991</v>
      </c>
      <c r="C3596" s="28" t="n">
        <v>327210.22</v>
      </c>
      <c r="D3596" s="28" t="n">
        <v>0</v>
      </c>
      <c r="E3596" s="28" t="n">
        <v>0</v>
      </c>
      <c r="F3596" s="28" t="s">
        <v>345</v>
      </c>
      <c r="G3596" s="28" t="n">
        <v>0</v>
      </c>
      <c r="H3596" s="28" t="n">
        <v>0</v>
      </c>
      <c r="I3596" s="28" t="n">
        <v>0</v>
      </c>
      <c r="J3596" s="28" t="n">
        <v>279</v>
      </c>
      <c r="K3596" s="28" t="n">
        <v>11</v>
      </c>
      <c r="L3596" s="28" t="n">
        <v>1</v>
      </c>
      <c r="M3596" s="28" t="s">
        <v>145</v>
      </c>
      <c r="N3596" s="28" t="s">
        <v>138</v>
      </c>
      <c r="O3596" s="29" t="n">
        <v>45179</v>
      </c>
      <c r="P3596" s="28" t="n">
        <f aca="false">ROUNDDOWN(($B3596-$O3596)/30,0)</f>
        <v>27</v>
      </c>
      <c r="Q3596" s="28" t="str">
        <f aca="false">TEXT($B3596,"yyyy-mm")</f>
        <v>2025-11</v>
      </c>
      <c r="R3596" s="28" t="n">
        <f aca="false">IF(AND($O3596&gt;=DATE(2025,1,1),$O3596&lt;=DATE(2025,4,30)),1,0)</f>
        <v>0</v>
      </c>
    </row>
    <row r="3597" customFormat="false" ht="15" hidden="false" customHeight="false" outlineLevel="0" collapsed="false">
      <c r="A3597" s="28" t="n">
        <v>394</v>
      </c>
      <c r="B3597" s="29" t="n">
        <v>46022</v>
      </c>
      <c r="C3597" s="28" t="n">
        <v>312983.69</v>
      </c>
      <c r="D3597" s="28" t="n">
        <v>0</v>
      </c>
      <c r="E3597" s="28" t="n">
        <v>0</v>
      </c>
      <c r="F3597" s="28" t="s">
        <v>345</v>
      </c>
      <c r="G3597" s="28" t="n">
        <v>0</v>
      </c>
      <c r="H3597" s="28" t="n">
        <v>0</v>
      </c>
      <c r="I3597" s="28" t="n">
        <v>0</v>
      </c>
      <c r="J3597" s="28" t="n">
        <v>279</v>
      </c>
      <c r="K3597" s="28" t="n">
        <v>11</v>
      </c>
      <c r="L3597" s="28" t="n">
        <v>1</v>
      </c>
      <c r="M3597" s="28" t="s">
        <v>145</v>
      </c>
      <c r="N3597" s="28" t="s">
        <v>138</v>
      </c>
      <c r="O3597" s="29" t="n">
        <v>45179</v>
      </c>
      <c r="P3597" s="28" t="n">
        <f aca="false">ROUNDDOWN(($B3597-$O3597)/30,0)</f>
        <v>28</v>
      </c>
      <c r="Q3597" s="28" t="str">
        <f aca="false">TEXT($B3597,"yyyy-mm")</f>
        <v>2025-12</v>
      </c>
      <c r="R3597" s="28" t="n">
        <f aca="false">IF(AND($O3597&gt;=DATE(2025,1,1),$O3597&lt;=DATE(2025,4,30)),1,0)</f>
        <v>0</v>
      </c>
    </row>
    <row r="3598" customFormat="false" ht="15" hidden="false" customHeight="false" outlineLevel="0" collapsed="false">
      <c r="A3598" s="28" t="n">
        <v>394</v>
      </c>
      <c r="B3598" s="29" t="n">
        <v>46053</v>
      </c>
      <c r="C3598" s="28" t="n">
        <v>298757.16</v>
      </c>
      <c r="D3598" s="28" t="n">
        <v>0</v>
      </c>
      <c r="E3598" s="28" t="n">
        <v>0</v>
      </c>
      <c r="F3598" s="28" t="s">
        <v>345</v>
      </c>
      <c r="G3598" s="28" t="n">
        <v>0</v>
      </c>
      <c r="H3598" s="28" t="n">
        <v>0</v>
      </c>
      <c r="I3598" s="28" t="n">
        <v>0</v>
      </c>
      <c r="J3598" s="28" t="n">
        <v>279</v>
      </c>
      <c r="K3598" s="28" t="n">
        <v>11</v>
      </c>
      <c r="L3598" s="28" t="n">
        <v>1</v>
      </c>
      <c r="M3598" s="28" t="s">
        <v>145</v>
      </c>
      <c r="N3598" s="28" t="s">
        <v>138</v>
      </c>
      <c r="O3598" s="29" t="n">
        <v>45179</v>
      </c>
      <c r="P3598" s="28" t="n">
        <f aca="false">ROUNDDOWN(($B3598-$O3598)/30,0)</f>
        <v>29</v>
      </c>
      <c r="Q3598" s="28" t="str">
        <f aca="false">TEXT($B3598,"yyyy-mm")</f>
        <v>2026-01</v>
      </c>
      <c r="R3598" s="28" t="n">
        <f aca="false">IF(AND($O3598&gt;=DATE(2025,1,1),$O3598&lt;=DATE(2025,4,30)),1,0)</f>
        <v>0</v>
      </c>
    </row>
    <row r="3599" customFormat="false" ht="15" hidden="false" customHeight="false" outlineLevel="0" collapsed="false">
      <c r="A3599" s="28" t="n">
        <v>394</v>
      </c>
      <c r="B3599" s="29" t="n">
        <v>46081</v>
      </c>
      <c r="C3599" s="28" t="n">
        <v>284530.63</v>
      </c>
      <c r="D3599" s="28" t="n">
        <v>0</v>
      </c>
      <c r="E3599" s="28" t="n">
        <v>0</v>
      </c>
      <c r="F3599" s="28" t="s">
        <v>345</v>
      </c>
      <c r="G3599" s="28" t="n">
        <v>0</v>
      </c>
      <c r="H3599" s="28" t="n">
        <v>0</v>
      </c>
      <c r="I3599" s="28" t="n">
        <v>0</v>
      </c>
      <c r="J3599" s="28" t="n">
        <v>279</v>
      </c>
      <c r="K3599" s="28" t="n">
        <v>11</v>
      </c>
      <c r="L3599" s="28" t="n">
        <v>1</v>
      </c>
      <c r="M3599" s="28" t="s">
        <v>145</v>
      </c>
      <c r="N3599" s="28" t="s">
        <v>138</v>
      </c>
      <c r="O3599" s="29" t="n">
        <v>45179</v>
      </c>
      <c r="P3599" s="28" t="n">
        <f aca="false">ROUNDDOWN(($B3599-$O3599)/30,0)</f>
        <v>30</v>
      </c>
      <c r="Q3599" s="28" t="str">
        <f aca="false">TEXT($B3599,"yyyy-mm")</f>
        <v>2026-02</v>
      </c>
      <c r="R3599" s="28" t="n">
        <f aca="false">IF(AND($O3599&gt;=DATE(2025,1,1),$O3599&lt;=DATE(2025,4,30)),1,0)</f>
        <v>0</v>
      </c>
    </row>
    <row r="3600" customFormat="false" ht="15" hidden="false" customHeight="false" outlineLevel="0" collapsed="false">
      <c r="A3600" s="28" t="n">
        <v>394</v>
      </c>
      <c r="B3600" s="29" t="n">
        <v>46112</v>
      </c>
      <c r="C3600" s="28" t="n">
        <v>270304.1</v>
      </c>
      <c r="D3600" s="28" t="n">
        <v>0</v>
      </c>
      <c r="E3600" s="28" t="n">
        <v>0</v>
      </c>
      <c r="F3600" s="28" t="s">
        <v>345</v>
      </c>
      <c r="G3600" s="28" t="n">
        <v>0</v>
      </c>
      <c r="H3600" s="28" t="n">
        <v>0</v>
      </c>
      <c r="I3600" s="28" t="n">
        <v>0</v>
      </c>
      <c r="J3600" s="28" t="n">
        <v>279</v>
      </c>
      <c r="K3600" s="28" t="n">
        <v>11</v>
      </c>
      <c r="L3600" s="28" t="n">
        <v>1</v>
      </c>
      <c r="M3600" s="28" t="s">
        <v>145</v>
      </c>
      <c r="N3600" s="28" t="s">
        <v>138</v>
      </c>
      <c r="O3600" s="29" t="n">
        <v>45179</v>
      </c>
      <c r="P3600" s="28" t="n">
        <f aca="false">ROUNDDOWN(($B3600-$O3600)/30,0)</f>
        <v>31</v>
      </c>
      <c r="Q3600" s="28" t="str">
        <f aca="false">TEXT($B3600,"yyyy-mm")</f>
        <v>2026-03</v>
      </c>
      <c r="R3600" s="28" t="n">
        <f aca="false">IF(AND($O3600&gt;=DATE(2025,1,1),$O3600&lt;=DATE(2025,4,30)),1,0)</f>
        <v>0</v>
      </c>
    </row>
    <row r="3601" customFormat="false" ht="15" hidden="false" customHeight="false" outlineLevel="0" collapsed="false">
      <c r="A3601" s="28" t="n">
        <v>394</v>
      </c>
      <c r="B3601" s="29" t="n">
        <v>46142</v>
      </c>
      <c r="C3601" s="28" t="n">
        <v>270304.1</v>
      </c>
      <c r="D3601" s="28" t="n">
        <v>14226.53</v>
      </c>
      <c r="E3601" s="28" t="n">
        <v>20</v>
      </c>
      <c r="F3601" s="28" t="s">
        <v>346</v>
      </c>
      <c r="G3601" s="28" t="n">
        <v>0</v>
      </c>
      <c r="H3601" s="28" t="n">
        <v>0</v>
      </c>
      <c r="I3601" s="28" t="n">
        <v>0</v>
      </c>
      <c r="J3601" s="28" t="n">
        <v>279</v>
      </c>
      <c r="K3601" s="28" t="n">
        <v>11</v>
      </c>
      <c r="L3601" s="28" t="n">
        <v>1</v>
      </c>
      <c r="M3601" s="28" t="s">
        <v>145</v>
      </c>
      <c r="N3601" s="28" t="s">
        <v>138</v>
      </c>
      <c r="O3601" s="29" t="n">
        <v>45179</v>
      </c>
      <c r="P3601" s="28" t="n">
        <f aca="false">ROUNDDOWN(($B3601-$O3601)/30,0)</f>
        <v>32</v>
      </c>
      <c r="Q3601" s="28" t="str">
        <f aca="false">TEXT($B3601,"yyyy-mm")</f>
        <v>2026-04</v>
      </c>
      <c r="R3601" s="28" t="n">
        <f aca="false">IF(AND($O3601&gt;=DATE(2025,1,1),$O3601&lt;=DATE(2025,4,30)),1,0)</f>
        <v>0</v>
      </c>
    </row>
    <row r="3602" customFormat="false" ht="15" hidden="false" customHeight="false" outlineLevel="0" collapsed="false">
      <c r="A3602" s="28" t="n">
        <v>394</v>
      </c>
      <c r="B3602" s="29" t="n">
        <v>46173</v>
      </c>
      <c r="C3602" s="28" t="n">
        <v>270304.1</v>
      </c>
      <c r="D3602" s="28" t="n">
        <v>28453.06</v>
      </c>
      <c r="E3602" s="28" t="n">
        <v>51</v>
      </c>
      <c r="F3602" s="28" t="s">
        <v>347</v>
      </c>
      <c r="G3602" s="28" t="n">
        <v>1</v>
      </c>
      <c r="H3602" s="28" t="n">
        <v>0</v>
      </c>
      <c r="I3602" s="28" t="n">
        <v>0</v>
      </c>
      <c r="J3602" s="28" t="n">
        <v>279</v>
      </c>
      <c r="K3602" s="28" t="n">
        <v>11</v>
      </c>
      <c r="L3602" s="28" t="n">
        <v>1</v>
      </c>
      <c r="M3602" s="28" t="s">
        <v>145</v>
      </c>
      <c r="N3602" s="28" t="s">
        <v>138</v>
      </c>
      <c r="O3602" s="29" t="n">
        <v>45179</v>
      </c>
      <c r="P3602" s="28" t="n">
        <f aca="false">ROUNDDOWN(($B3602-$O3602)/30,0)</f>
        <v>33</v>
      </c>
      <c r="Q3602" s="28" t="str">
        <f aca="false">TEXT($B3602,"yyyy-mm")</f>
        <v>2026-05</v>
      </c>
      <c r="R3602" s="28" t="n">
        <f aca="false">IF(AND($O3602&gt;=DATE(2025,1,1),$O3602&lt;=DATE(2025,4,30)),1,0)</f>
        <v>0</v>
      </c>
    </row>
    <row r="3603" customFormat="false" ht="15" hidden="false" customHeight="false" outlineLevel="0" collapsed="false">
      <c r="A3603" s="28" t="n">
        <v>394</v>
      </c>
      <c r="B3603" s="29" t="n">
        <v>46203</v>
      </c>
      <c r="C3603" s="28" t="n">
        <v>266625.07</v>
      </c>
      <c r="D3603" s="28" t="n">
        <v>39000.56</v>
      </c>
      <c r="E3603" s="28" t="n">
        <v>81</v>
      </c>
      <c r="F3603" s="28" t="s">
        <v>348</v>
      </c>
      <c r="G3603" s="28" t="n">
        <v>1</v>
      </c>
      <c r="H3603" s="28" t="n">
        <v>1</v>
      </c>
      <c r="I3603" s="28" t="n">
        <v>0</v>
      </c>
      <c r="J3603" s="28" t="n">
        <v>279</v>
      </c>
      <c r="K3603" s="28" t="n">
        <v>11</v>
      </c>
      <c r="L3603" s="28" t="n">
        <v>1</v>
      </c>
      <c r="M3603" s="28" t="s">
        <v>145</v>
      </c>
      <c r="N3603" s="28" t="s">
        <v>138</v>
      </c>
      <c r="O3603" s="29" t="n">
        <v>45179</v>
      </c>
      <c r="P3603" s="28" t="n">
        <f aca="false">ROUNDDOWN(($B3603-$O3603)/30,0)</f>
        <v>34</v>
      </c>
      <c r="Q3603" s="28" t="str">
        <f aca="false">TEXT($B3603,"yyyy-mm")</f>
        <v>2026-06</v>
      </c>
      <c r="R3603" s="28" t="n">
        <f aca="false">IF(AND($O3603&gt;=DATE(2025,1,1),$O3603&lt;=DATE(2025,4,30)),1,0)</f>
        <v>0</v>
      </c>
    </row>
    <row r="3604" customFormat="false" ht="15" hidden="false" customHeight="false" outlineLevel="0" collapsed="false">
      <c r="A3604" s="28" t="n">
        <v>394</v>
      </c>
      <c r="B3604" s="29" t="n">
        <v>46234</v>
      </c>
      <c r="C3604" s="28" t="n">
        <v>266625.07</v>
      </c>
      <c r="D3604" s="28" t="n">
        <v>53227.09</v>
      </c>
      <c r="E3604" s="28" t="n">
        <v>112</v>
      </c>
      <c r="F3604" s="28" t="s">
        <v>349</v>
      </c>
      <c r="G3604" s="28" t="n">
        <v>1</v>
      </c>
      <c r="H3604" s="28" t="n">
        <v>1</v>
      </c>
      <c r="I3604" s="28" t="n">
        <v>1</v>
      </c>
      <c r="J3604" s="28" t="n">
        <v>279</v>
      </c>
      <c r="K3604" s="28" t="n">
        <v>11</v>
      </c>
      <c r="L3604" s="28" t="n">
        <v>1</v>
      </c>
      <c r="M3604" s="28" t="s">
        <v>145</v>
      </c>
      <c r="N3604" s="28" t="s">
        <v>138</v>
      </c>
      <c r="O3604" s="29" t="n">
        <v>45179</v>
      </c>
      <c r="P3604" s="28" t="n">
        <f aca="false">ROUNDDOWN(($B3604-$O3604)/30,0)</f>
        <v>35</v>
      </c>
      <c r="Q3604" s="28" t="str">
        <f aca="false">TEXT($B3604,"yyyy-mm")</f>
        <v>2026-07</v>
      </c>
      <c r="R3604" s="28" t="n">
        <f aca="false">IF(AND($O3604&gt;=DATE(2025,1,1),$O3604&lt;=DATE(2025,4,30)),1,0)</f>
        <v>0</v>
      </c>
    </row>
    <row r="3605" customFormat="false" ht="15" hidden="false" customHeight="false" outlineLevel="0" collapsed="false">
      <c r="A3605" s="28" t="n">
        <v>394</v>
      </c>
      <c r="B3605" s="29" t="n">
        <v>46265</v>
      </c>
      <c r="C3605" s="28" t="n">
        <v>266625.07</v>
      </c>
      <c r="D3605" s="28" t="n">
        <v>67453.62</v>
      </c>
      <c r="E3605" s="28" t="n">
        <v>143</v>
      </c>
      <c r="F3605" s="28" t="s">
        <v>349</v>
      </c>
      <c r="G3605" s="28" t="n">
        <v>1</v>
      </c>
      <c r="H3605" s="28" t="n">
        <v>1</v>
      </c>
      <c r="I3605" s="28" t="n">
        <v>1</v>
      </c>
      <c r="J3605" s="28" t="n">
        <v>279</v>
      </c>
      <c r="K3605" s="28" t="n">
        <v>11</v>
      </c>
      <c r="L3605" s="28" t="n">
        <v>1</v>
      </c>
      <c r="M3605" s="28" t="s">
        <v>145</v>
      </c>
      <c r="N3605" s="28" t="s">
        <v>138</v>
      </c>
      <c r="O3605" s="29" t="n">
        <v>45179</v>
      </c>
      <c r="P3605" s="28" t="n">
        <f aca="false">ROUNDDOWN(($B3605-$O3605)/30,0)</f>
        <v>36</v>
      </c>
      <c r="Q3605" s="28" t="str">
        <f aca="false">TEXT($B3605,"yyyy-mm")</f>
        <v>2026-08</v>
      </c>
      <c r="R3605" s="28" t="n">
        <f aca="false">IF(AND($O3605&gt;=DATE(2025,1,1),$O3605&lt;=DATE(2025,4,30)),1,0)</f>
        <v>0</v>
      </c>
    </row>
    <row r="3606" customFormat="false" ht="15" hidden="false" customHeight="false" outlineLevel="0" collapsed="false">
      <c r="A3606" s="28" t="n">
        <v>395</v>
      </c>
      <c r="B3606" s="29" t="n">
        <v>45322</v>
      </c>
      <c r="C3606" s="28" t="n">
        <v>45400</v>
      </c>
      <c r="D3606" s="28" t="n">
        <v>0</v>
      </c>
      <c r="E3606" s="28" t="n">
        <v>0</v>
      </c>
      <c r="F3606" s="28" t="s">
        <v>345</v>
      </c>
      <c r="G3606" s="28" t="n">
        <v>0</v>
      </c>
      <c r="H3606" s="28" t="n">
        <v>0</v>
      </c>
      <c r="I3606" s="28" t="n">
        <v>0</v>
      </c>
      <c r="J3606" s="28" t="n">
        <v>79</v>
      </c>
      <c r="K3606" s="28" t="n">
        <v>2</v>
      </c>
      <c r="L3606" s="28" t="n">
        <v>2</v>
      </c>
      <c r="M3606" s="28" t="s">
        <v>145</v>
      </c>
      <c r="N3606" s="28" t="s">
        <v>138</v>
      </c>
      <c r="O3606" s="29" t="n">
        <v>45309</v>
      </c>
      <c r="P3606" s="28" t="n">
        <f aca="false">ROUNDDOWN(($B3606-$O3606)/30,0)</f>
        <v>0</v>
      </c>
      <c r="Q3606" s="28" t="str">
        <f aca="false">TEXT($B3606,"yyyy-mm")</f>
        <v>2024-01</v>
      </c>
      <c r="R3606" s="28" t="n">
        <f aca="false">IF(AND($O3606&gt;=DATE(2025,1,1),$O3606&lt;=DATE(2025,4,30)),1,0)</f>
        <v>0</v>
      </c>
    </row>
    <row r="3607" customFormat="false" ht="15" hidden="false" customHeight="false" outlineLevel="0" collapsed="false">
      <c r="A3607" s="28" t="n">
        <v>395</v>
      </c>
      <c r="B3607" s="29" t="n">
        <v>45351</v>
      </c>
      <c r="C3607" s="28" t="n">
        <v>41272.73</v>
      </c>
      <c r="D3607" s="28" t="n">
        <v>0</v>
      </c>
      <c r="E3607" s="28" t="n">
        <v>0</v>
      </c>
      <c r="F3607" s="28" t="s">
        <v>345</v>
      </c>
      <c r="G3607" s="28" t="n">
        <v>0</v>
      </c>
      <c r="H3607" s="28" t="n">
        <v>0</v>
      </c>
      <c r="I3607" s="28" t="n">
        <v>0</v>
      </c>
      <c r="J3607" s="28" t="n">
        <v>79</v>
      </c>
      <c r="K3607" s="28" t="n">
        <v>2</v>
      </c>
      <c r="L3607" s="28" t="n">
        <v>2</v>
      </c>
      <c r="M3607" s="28" t="s">
        <v>145</v>
      </c>
      <c r="N3607" s="28" t="s">
        <v>138</v>
      </c>
      <c r="O3607" s="29" t="n">
        <v>45309</v>
      </c>
      <c r="P3607" s="28" t="n">
        <f aca="false">ROUNDDOWN(($B3607-$O3607)/30,0)</f>
        <v>1</v>
      </c>
      <c r="Q3607" s="28" t="str">
        <f aca="false">TEXT($B3607,"yyyy-mm")</f>
        <v>2024-02</v>
      </c>
      <c r="R3607" s="28" t="n">
        <f aca="false">IF(AND($O3607&gt;=DATE(2025,1,1),$O3607&lt;=DATE(2025,4,30)),1,0)</f>
        <v>0</v>
      </c>
    </row>
    <row r="3608" customFormat="false" ht="15" hidden="false" customHeight="false" outlineLevel="0" collapsed="false">
      <c r="A3608" s="28" t="n">
        <v>395</v>
      </c>
      <c r="B3608" s="29" t="n">
        <v>45382</v>
      </c>
      <c r="C3608" s="28" t="n">
        <v>37145.46</v>
      </c>
      <c r="D3608" s="28" t="n">
        <v>0</v>
      </c>
      <c r="E3608" s="28" t="n">
        <v>0</v>
      </c>
      <c r="F3608" s="28" t="s">
        <v>345</v>
      </c>
      <c r="G3608" s="28" t="n">
        <v>0</v>
      </c>
      <c r="H3608" s="28" t="n">
        <v>0</v>
      </c>
      <c r="I3608" s="28" t="n">
        <v>0</v>
      </c>
      <c r="J3608" s="28" t="n">
        <v>79</v>
      </c>
      <c r="K3608" s="28" t="n">
        <v>2</v>
      </c>
      <c r="L3608" s="28" t="n">
        <v>2</v>
      </c>
      <c r="M3608" s="28" t="s">
        <v>145</v>
      </c>
      <c r="N3608" s="28" t="s">
        <v>138</v>
      </c>
      <c r="O3608" s="29" t="n">
        <v>45309</v>
      </c>
      <c r="P3608" s="28" t="n">
        <f aca="false">ROUNDDOWN(($B3608-$O3608)/30,0)</f>
        <v>2</v>
      </c>
      <c r="Q3608" s="28" t="str">
        <f aca="false">TEXT($B3608,"yyyy-mm")</f>
        <v>2024-03</v>
      </c>
      <c r="R3608" s="28" t="n">
        <f aca="false">IF(AND($O3608&gt;=DATE(2025,1,1),$O3608&lt;=DATE(2025,4,30)),1,0)</f>
        <v>0</v>
      </c>
    </row>
    <row r="3609" customFormat="false" ht="15" hidden="false" customHeight="false" outlineLevel="0" collapsed="false">
      <c r="A3609" s="28" t="n">
        <v>395</v>
      </c>
      <c r="B3609" s="29" t="n">
        <v>45412</v>
      </c>
      <c r="C3609" s="28" t="n">
        <v>37145.46</v>
      </c>
      <c r="D3609" s="28" t="n">
        <v>4127.27</v>
      </c>
      <c r="E3609" s="28" t="n">
        <v>12</v>
      </c>
      <c r="F3609" s="28" t="s">
        <v>346</v>
      </c>
      <c r="G3609" s="28" t="n">
        <v>0</v>
      </c>
      <c r="H3609" s="28" t="n">
        <v>0</v>
      </c>
      <c r="I3609" s="28" t="n">
        <v>0</v>
      </c>
      <c r="J3609" s="28" t="n">
        <v>79</v>
      </c>
      <c r="K3609" s="28" t="n">
        <v>2</v>
      </c>
      <c r="L3609" s="28" t="n">
        <v>2</v>
      </c>
      <c r="M3609" s="28" t="s">
        <v>145</v>
      </c>
      <c r="N3609" s="28" t="s">
        <v>138</v>
      </c>
      <c r="O3609" s="29" t="n">
        <v>45309</v>
      </c>
      <c r="P3609" s="28" t="n">
        <f aca="false">ROUNDDOWN(($B3609-$O3609)/30,0)</f>
        <v>3</v>
      </c>
      <c r="Q3609" s="28" t="str">
        <f aca="false">TEXT($B3609,"yyyy-mm")</f>
        <v>2024-04</v>
      </c>
      <c r="R3609" s="28" t="n">
        <f aca="false">IF(AND($O3609&gt;=DATE(2025,1,1),$O3609&lt;=DATE(2025,4,30)),1,0)</f>
        <v>0</v>
      </c>
    </row>
    <row r="3610" customFormat="false" ht="15" hidden="false" customHeight="false" outlineLevel="0" collapsed="false">
      <c r="A3610" s="28" t="n">
        <v>395</v>
      </c>
      <c r="B3610" s="29" t="n">
        <v>45443</v>
      </c>
      <c r="C3610" s="28" t="n">
        <v>37145.46</v>
      </c>
      <c r="D3610" s="28" t="n">
        <v>8254.54</v>
      </c>
      <c r="E3610" s="28" t="n">
        <v>43</v>
      </c>
      <c r="F3610" s="28" t="s">
        <v>347</v>
      </c>
      <c r="G3610" s="28" t="n">
        <v>1</v>
      </c>
      <c r="H3610" s="28" t="n">
        <v>0</v>
      </c>
      <c r="I3610" s="28" t="n">
        <v>0</v>
      </c>
      <c r="J3610" s="28" t="n">
        <v>79</v>
      </c>
      <c r="K3610" s="28" t="n">
        <v>2</v>
      </c>
      <c r="L3610" s="28" t="n">
        <v>2</v>
      </c>
      <c r="M3610" s="28" t="s">
        <v>145</v>
      </c>
      <c r="N3610" s="28" t="s">
        <v>138</v>
      </c>
      <c r="O3610" s="29" t="n">
        <v>45309</v>
      </c>
      <c r="P3610" s="28" t="n">
        <f aca="false">ROUNDDOWN(($B3610-$O3610)/30,0)</f>
        <v>4</v>
      </c>
      <c r="Q3610" s="28" t="str">
        <f aca="false">TEXT($B3610,"yyyy-mm")</f>
        <v>2024-05</v>
      </c>
      <c r="R3610" s="28" t="n">
        <f aca="false">IF(AND($O3610&gt;=DATE(2025,1,1),$O3610&lt;=DATE(2025,4,30)),1,0)</f>
        <v>0</v>
      </c>
    </row>
    <row r="3611" customFormat="false" ht="15" hidden="false" customHeight="false" outlineLevel="0" collapsed="false">
      <c r="A3611" s="28" t="n">
        <v>395</v>
      </c>
      <c r="B3611" s="29" t="n">
        <v>45473</v>
      </c>
      <c r="C3611" s="28" t="n">
        <v>35803.91</v>
      </c>
      <c r="D3611" s="28" t="n">
        <v>11040.26</v>
      </c>
      <c r="E3611" s="28" t="n">
        <v>73</v>
      </c>
      <c r="F3611" s="28" t="s">
        <v>348</v>
      </c>
      <c r="G3611" s="28" t="n">
        <v>1</v>
      </c>
      <c r="H3611" s="28" t="n">
        <v>1</v>
      </c>
      <c r="I3611" s="28" t="n">
        <v>0</v>
      </c>
      <c r="J3611" s="28" t="n">
        <v>79</v>
      </c>
      <c r="K3611" s="28" t="n">
        <v>2</v>
      </c>
      <c r="L3611" s="28" t="n">
        <v>2</v>
      </c>
      <c r="M3611" s="28" t="s">
        <v>145</v>
      </c>
      <c r="N3611" s="28" t="s">
        <v>138</v>
      </c>
      <c r="O3611" s="29" t="n">
        <v>45309</v>
      </c>
      <c r="P3611" s="28" t="n">
        <f aca="false">ROUNDDOWN(($B3611-$O3611)/30,0)</f>
        <v>5</v>
      </c>
      <c r="Q3611" s="28" t="str">
        <f aca="false">TEXT($B3611,"yyyy-mm")</f>
        <v>2024-06</v>
      </c>
      <c r="R3611" s="28" t="n">
        <f aca="false">IF(AND($O3611&gt;=DATE(2025,1,1),$O3611&lt;=DATE(2025,4,30)),1,0)</f>
        <v>0</v>
      </c>
    </row>
    <row r="3612" customFormat="false" ht="15" hidden="false" customHeight="false" outlineLevel="0" collapsed="false">
      <c r="A3612" s="28" t="n">
        <v>395</v>
      </c>
      <c r="B3612" s="29" t="n">
        <v>45504</v>
      </c>
      <c r="C3612" s="28" t="n">
        <v>34398.4</v>
      </c>
      <c r="D3612" s="28" t="n">
        <v>13762.02</v>
      </c>
      <c r="E3612" s="28" t="n">
        <v>104</v>
      </c>
      <c r="F3612" s="28" t="s">
        <v>349</v>
      </c>
      <c r="G3612" s="28" t="n">
        <v>1</v>
      </c>
      <c r="H3612" s="28" t="n">
        <v>1</v>
      </c>
      <c r="I3612" s="28" t="n">
        <v>1</v>
      </c>
      <c r="J3612" s="28" t="n">
        <v>79</v>
      </c>
      <c r="K3612" s="28" t="n">
        <v>2</v>
      </c>
      <c r="L3612" s="28" t="n">
        <v>2</v>
      </c>
      <c r="M3612" s="28" t="s">
        <v>145</v>
      </c>
      <c r="N3612" s="28" t="s">
        <v>138</v>
      </c>
      <c r="O3612" s="29" t="n">
        <v>45309</v>
      </c>
      <c r="P3612" s="28" t="n">
        <f aca="false">ROUNDDOWN(($B3612-$O3612)/30,0)</f>
        <v>6</v>
      </c>
      <c r="Q3612" s="28" t="str">
        <f aca="false">TEXT($B3612,"yyyy-mm")</f>
        <v>2024-07</v>
      </c>
      <c r="R3612" s="28" t="n">
        <f aca="false">IF(AND($O3612&gt;=DATE(2025,1,1),$O3612&lt;=DATE(2025,4,30)),1,0)</f>
        <v>0</v>
      </c>
    </row>
    <row r="3613" customFormat="false" ht="15" hidden="false" customHeight="false" outlineLevel="0" collapsed="false">
      <c r="A3613" s="28" t="n">
        <v>395</v>
      </c>
      <c r="B3613" s="29" t="n">
        <v>45535</v>
      </c>
      <c r="C3613" s="28" t="n">
        <v>32678.42</v>
      </c>
      <c r="D3613" s="28" t="n">
        <v>16169.31</v>
      </c>
      <c r="E3613" s="28" t="n">
        <v>135</v>
      </c>
      <c r="F3613" s="28" t="s">
        <v>349</v>
      </c>
      <c r="G3613" s="28" t="n">
        <v>1</v>
      </c>
      <c r="H3613" s="28" t="n">
        <v>1</v>
      </c>
      <c r="I3613" s="28" t="n">
        <v>1</v>
      </c>
      <c r="J3613" s="28" t="n">
        <v>79</v>
      </c>
      <c r="K3613" s="28" t="n">
        <v>2</v>
      </c>
      <c r="L3613" s="28" t="n">
        <v>2</v>
      </c>
      <c r="M3613" s="28" t="s">
        <v>145</v>
      </c>
      <c r="N3613" s="28" t="s">
        <v>138</v>
      </c>
      <c r="O3613" s="29" t="n">
        <v>45309</v>
      </c>
      <c r="P3613" s="28" t="n">
        <f aca="false">ROUNDDOWN(($B3613-$O3613)/30,0)</f>
        <v>7</v>
      </c>
      <c r="Q3613" s="28" t="str">
        <f aca="false">TEXT($B3613,"yyyy-mm")</f>
        <v>2024-08</v>
      </c>
      <c r="R3613" s="28" t="n">
        <f aca="false">IF(AND($O3613&gt;=DATE(2025,1,1),$O3613&lt;=DATE(2025,4,30)),1,0)</f>
        <v>0</v>
      </c>
    </row>
    <row r="3614" customFormat="false" ht="15" hidden="false" customHeight="false" outlineLevel="0" collapsed="false">
      <c r="A3614" s="28" t="n">
        <v>395</v>
      </c>
      <c r="B3614" s="29" t="n">
        <v>45565</v>
      </c>
      <c r="C3614" s="28" t="n">
        <v>30967.02</v>
      </c>
      <c r="D3614" s="28" t="n">
        <v>18585.18</v>
      </c>
      <c r="E3614" s="28" t="n">
        <v>165</v>
      </c>
      <c r="F3614" s="28" t="s">
        <v>349</v>
      </c>
      <c r="G3614" s="28" t="n">
        <v>1</v>
      </c>
      <c r="H3614" s="28" t="n">
        <v>1</v>
      </c>
      <c r="I3614" s="28" t="n">
        <v>1</v>
      </c>
      <c r="J3614" s="28" t="n">
        <v>79</v>
      </c>
      <c r="K3614" s="28" t="n">
        <v>2</v>
      </c>
      <c r="L3614" s="28" t="n">
        <v>2</v>
      </c>
      <c r="M3614" s="28" t="s">
        <v>145</v>
      </c>
      <c r="N3614" s="28" t="s">
        <v>138</v>
      </c>
      <c r="O3614" s="29" t="n">
        <v>45309</v>
      </c>
      <c r="P3614" s="28" t="n">
        <f aca="false">ROUNDDOWN(($B3614-$O3614)/30,0)</f>
        <v>8</v>
      </c>
      <c r="Q3614" s="28" t="str">
        <f aca="false">TEXT($B3614,"yyyy-mm")</f>
        <v>2024-09</v>
      </c>
      <c r="R3614" s="28" t="n">
        <f aca="false">IF(AND($O3614&gt;=DATE(2025,1,1),$O3614&lt;=DATE(2025,4,30)),1,0)</f>
        <v>0</v>
      </c>
    </row>
    <row r="3615" customFormat="false" ht="15" hidden="false" customHeight="false" outlineLevel="0" collapsed="false">
      <c r="A3615" s="28" t="n">
        <v>395</v>
      </c>
      <c r="B3615" s="29" t="n">
        <v>45596</v>
      </c>
      <c r="C3615" s="28" t="n">
        <v>29619.33</v>
      </c>
      <c r="D3615" s="28" t="n">
        <v>21364.76</v>
      </c>
      <c r="E3615" s="28" t="n">
        <v>196</v>
      </c>
      <c r="F3615" s="28" t="s">
        <v>349</v>
      </c>
      <c r="G3615" s="28" t="n">
        <v>1</v>
      </c>
      <c r="H3615" s="28" t="n">
        <v>1</v>
      </c>
      <c r="I3615" s="28" t="n">
        <v>1</v>
      </c>
      <c r="J3615" s="28" t="n">
        <v>79</v>
      </c>
      <c r="K3615" s="28" t="n">
        <v>2</v>
      </c>
      <c r="L3615" s="28" t="n">
        <v>2</v>
      </c>
      <c r="M3615" s="28" t="s">
        <v>145</v>
      </c>
      <c r="N3615" s="28" t="s">
        <v>138</v>
      </c>
      <c r="O3615" s="29" t="n">
        <v>45309</v>
      </c>
      <c r="P3615" s="28" t="n">
        <f aca="false">ROUNDDOWN(($B3615-$O3615)/30,0)</f>
        <v>9</v>
      </c>
      <c r="Q3615" s="28" t="str">
        <f aca="false">TEXT($B3615,"yyyy-mm")</f>
        <v>2024-10</v>
      </c>
      <c r="R3615" s="28" t="n">
        <f aca="false">IF(AND($O3615&gt;=DATE(2025,1,1),$O3615&lt;=DATE(2025,4,30)),1,0)</f>
        <v>0</v>
      </c>
    </row>
    <row r="3616" customFormat="false" ht="15" hidden="false" customHeight="false" outlineLevel="0" collapsed="false">
      <c r="A3616" s="28" t="n">
        <v>395</v>
      </c>
      <c r="B3616" s="29" t="n">
        <v>45626</v>
      </c>
      <c r="C3616" s="28" t="n">
        <v>27907.78</v>
      </c>
      <c r="D3616" s="28" t="n">
        <v>23780.48</v>
      </c>
      <c r="E3616" s="28" t="n">
        <v>226</v>
      </c>
      <c r="F3616" s="28" t="s">
        <v>349</v>
      </c>
      <c r="G3616" s="28" t="n">
        <v>1</v>
      </c>
      <c r="H3616" s="28" t="n">
        <v>1</v>
      </c>
      <c r="I3616" s="28" t="n">
        <v>1</v>
      </c>
      <c r="J3616" s="28" t="n">
        <v>79</v>
      </c>
      <c r="K3616" s="28" t="n">
        <v>2</v>
      </c>
      <c r="L3616" s="28" t="n">
        <v>2</v>
      </c>
      <c r="M3616" s="28" t="s">
        <v>145</v>
      </c>
      <c r="N3616" s="28" t="s">
        <v>138</v>
      </c>
      <c r="O3616" s="29" t="n">
        <v>45309</v>
      </c>
      <c r="P3616" s="28" t="n">
        <f aca="false">ROUNDDOWN(($B3616-$O3616)/30,0)</f>
        <v>10</v>
      </c>
      <c r="Q3616" s="28" t="str">
        <f aca="false">TEXT($B3616,"yyyy-mm")</f>
        <v>2024-11</v>
      </c>
      <c r="R3616" s="28" t="n">
        <f aca="false">IF(AND($O3616&gt;=DATE(2025,1,1),$O3616&lt;=DATE(2025,4,30)),1,0)</f>
        <v>0</v>
      </c>
    </row>
    <row r="3617" customFormat="false" ht="15" hidden="false" customHeight="false" outlineLevel="0" collapsed="false">
      <c r="A3617" s="28" t="n">
        <v>395</v>
      </c>
      <c r="B3617" s="29" t="n">
        <v>45657</v>
      </c>
      <c r="C3617" s="28" t="n">
        <v>27907.78</v>
      </c>
      <c r="D3617" s="28" t="n">
        <v>27907.75</v>
      </c>
      <c r="E3617" s="28" t="n">
        <v>257</v>
      </c>
      <c r="F3617" s="28" t="s">
        <v>349</v>
      </c>
      <c r="G3617" s="28" t="n">
        <v>1</v>
      </c>
      <c r="H3617" s="28" t="n">
        <v>1</v>
      </c>
      <c r="I3617" s="28" t="n">
        <v>1</v>
      </c>
      <c r="J3617" s="28" t="n">
        <v>79</v>
      </c>
      <c r="K3617" s="28" t="n">
        <v>2</v>
      </c>
      <c r="L3617" s="28" t="n">
        <v>2</v>
      </c>
      <c r="M3617" s="28" t="s">
        <v>145</v>
      </c>
      <c r="N3617" s="28" t="s">
        <v>138</v>
      </c>
      <c r="O3617" s="29" t="n">
        <v>45309</v>
      </c>
      <c r="P3617" s="28" t="n">
        <f aca="false">ROUNDDOWN(($B3617-$O3617)/30,0)</f>
        <v>11</v>
      </c>
      <c r="Q3617" s="28" t="str">
        <f aca="false">TEXT($B3617,"yyyy-mm")</f>
        <v>2024-12</v>
      </c>
      <c r="R3617" s="28" t="n">
        <f aca="false">IF(AND($O3617&gt;=DATE(2025,1,1),$O3617&lt;=DATE(2025,4,30)),1,0)</f>
        <v>0</v>
      </c>
    </row>
    <row r="3618" customFormat="false" ht="15" hidden="false" customHeight="false" outlineLevel="0" collapsed="false">
      <c r="A3618" s="28" t="n">
        <v>396</v>
      </c>
      <c r="B3618" s="29" t="n">
        <v>45657</v>
      </c>
      <c r="C3618" s="28" t="n">
        <v>11500</v>
      </c>
      <c r="D3618" s="28" t="n">
        <v>0</v>
      </c>
      <c r="E3618" s="28" t="n">
        <v>0</v>
      </c>
      <c r="F3618" s="28" t="s">
        <v>345</v>
      </c>
      <c r="G3618" s="28" t="n">
        <v>0</v>
      </c>
      <c r="H3618" s="28" t="n">
        <v>0</v>
      </c>
      <c r="I3618" s="28" t="n">
        <v>0</v>
      </c>
      <c r="J3618" s="28" t="n">
        <v>38</v>
      </c>
      <c r="K3618" s="28" t="n">
        <v>2</v>
      </c>
      <c r="L3618" s="28" t="n">
        <v>2</v>
      </c>
      <c r="M3618" s="28" t="s">
        <v>146</v>
      </c>
      <c r="N3618" s="28" t="s">
        <v>142</v>
      </c>
      <c r="O3618" s="29" t="n">
        <v>45636</v>
      </c>
      <c r="P3618" s="28" t="n">
        <f aca="false">ROUNDDOWN(($B3618-$O3618)/30,0)</f>
        <v>0</v>
      </c>
      <c r="Q3618" s="28" t="str">
        <f aca="false">TEXT($B3618,"yyyy-mm")</f>
        <v>2024-12</v>
      </c>
      <c r="R3618" s="28" t="n">
        <f aca="false">IF(AND($O3618&gt;=DATE(2025,1,1),$O3618&lt;=DATE(2025,4,30)),1,0)</f>
        <v>0</v>
      </c>
    </row>
    <row r="3619" customFormat="false" ht="15" hidden="false" customHeight="false" outlineLevel="0" collapsed="false">
      <c r="A3619" s="28" t="n">
        <v>396</v>
      </c>
      <c r="B3619" s="29" t="n">
        <v>45688</v>
      </c>
      <c r="C3619" s="28" t="n">
        <v>10541.67</v>
      </c>
      <c r="D3619" s="28" t="n">
        <v>0</v>
      </c>
      <c r="E3619" s="28" t="n">
        <v>0</v>
      </c>
      <c r="F3619" s="28" t="s">
        <v>345</v>
      </c>
      <c r="G3619" s="28" t="n">
        <v>0</v>
      </c>
      <c r="H3619" s="28" t="n">
        <v>0</v>
      </c>
      <c r="I3619" s="28" t="n">
        <v>0</v>
      </c>
      <c r="J3619" s="28" t="n">
        <v>38</v>
      </c>
      <c r="K3619" s="28" t="n">
        <v>2</v>
      </c>
      <c r="L3619" s="28" t="n">
        <v>2</v>
      </c>
      <c r="M3619" s="28" t="s">
        <v>146</v>
      </c>
      <c r="N3619" s="28" t="s">
        <v>142</v>
      </c>
      <c r="O3619" s="29" t="n">
        <v>45636</v>
      </c>
      <c r="P3619" s="28" t="n">
        <f aca="false">ROUNDDOWN(($B3619-$O3619)/30,0)</f>
        <v>1</v>
      </c>
      <c r="Q3619" s="28" t="str">
        <f aca="false">TEXT($B3619,"yyyy-mm")</f>
        <v>2025-01</v>
      </c>
      <c r="R3619" s="28" t="n">
        <f aca="false">IF(AND($O3619&gt;=DATE(2025,1,1),$O3619&lt;=DATE(2025,4,30)),1,0)</f>
        <v>0</v>
      </c>
    </row>
    <row r="3620" customFormat="false" ht="15" hidden="false" customHeight="false" outlineLevel="0" collapsed="false">
      <c r="A3620" s="28" t="n">
        <v>396</v>
      </c>
      <c r="B3620" s="29" t="n">
        <v>45716</v>
      </c>
      <c r="C3620" s="28" t="n">
        <v>10541.67</v>
      </c>
      <c r="D3620" s="28" t="n">
        <v>958.33</v>
      </c>
      <c r="E3620" s="28" t="n">
        <v>18</v>
      </c>
      <c r="F3620" s="28" t="s">
        <v>346</v>
      </c>
      <c r="G3620" s="28" t="n">
        <v>0</v>
      </c>
      <c r="H3620" s="28" t="n">
        <v>0</v>
      </c>
      <c r="I3620" s="28" t="n">
        <v>0</v>
      </c>
      <c r="J3620" s="28" t="n">
        <v>38</v>
      </c>
      <c r="K3620" s="28" t="n">
        <v>2</v>
      </c>
      <c r="L3620" s="28" t="n">
        <v>2</v>
      </c>
      <c r="M3620" s="28" t="s">
        <v>146</v>
      </c>
      <c r="N3620" s="28" t="s">
        <v>142</v>
      </c>
      <c r="O3620" s="29" t="n">
        <v>45636</v>
      </c>
      <c r="P3620" s="28" t="n">
        <f aca="false">ROUNDDOWN(($B3620-$O3620)/30,0)</f>
        <v>2</v>
      </c>
      <c r="Q3620" s="28" t="str">
        <f aca="false">TEXT($B3620,"yyyy-mm")</f>
        <v>2025-02</v>
      </c>
      <c r="R3620" s="28" t="n">
        <f aca="false">IF(AND($O3620&gt;=DATE(2025,1,1),$O3620&lt;=DATE(2025,4,30)),1,0)</f>
        <v>0</v>
      </c>
    </row>
    <row r="3621" customFormat="false" ht="15" hidden="false" customHeight="false" outlineLevel="0" collapsed="false">
      <c r="A3621" s="28" t="n">
        <v>396</v>
      </c>
      <c r="B3621" s="29" t="n">
        <v>45747</v>
      </c>
      <c r="C3621" s="28" t="n">
        <v>10541.67</v>
      </c>
      <c r="D3621" s="28" t="n">
        <v>1916.66</v>
      </c>
      <c r="E3621" s="28" t="n">
        <v>49</v>
      </c>
      <c r="F3621" s="28" t="s">
        <v>347</v>
      </c>
      <c r="G3621" s="28" t="n">
        <v>1</v>
      </c>
      <c r="H3621" s="28" t="n">
        <v>0</v>
      </c>
      <c r="I3621" s="28" t="n">
        <v>0</v>
      </c>
      <c r="J3621" s="28" t="n">
        <v>38</v>
      </c>
      <c r="K3621" s="28" t="n">
        <v>2</v>
      </c>
      <c r="L3621" s="28" t="n">
        <v>2</v>
      </c>
      <c r="M3621" s="28" t="s">
        <v>146</v>
      </c>
      <c r="N3621" s="28" t="s">
        <v>142</v>
      </c>
      <c r="O3621" s="29" t="n">
        <v>45636</v>
      </c>
      <c r="P3621" s="28" t="n">
        <f aca="false">ROUNDDOWN(($B3621-$O3621)/30,0)</f>
        <v>3</v>
      </c>
      <c r="Q3621" s="28" t="str">
        <f aca="false">TEXT($B3621,"yyyy-mm")</f>
        <v>2025-03</v>
      </c>
      <c r="R3621" s="28" t="n">
        <f aca="false">IF(AND($O3621&gt;=DATE(2025,1,1),$O3621&lt;=DATE(2025,4,30)),1,0)</f>
        <v>0</v>
      </c>
    </row>
    <row r="3622" customFormat="false" ht="15" hidden="false" customHeight="false" outlineLevel="0" collapsed="false">
      <c r="A3622" s="28" t="n">
        <v>396</v>
      </c>
      <c r="B3622" s="29" t="n">
        <v>45777</v>
      </c>
      <c r="C3622" s="28" t="n">
        <v>10028.32</v>
      </c>
      <c r="D3622" s="28" t="n">
        <v>2361.64</v>
      </c>
      <c r="E3622" s="28" t="n">
        <v>79</v>
      </c>
      <c r="F3622" s="28" t="s">
        <v>348</v>
      </c>
      <c r="G3622" s="28" t="n">
        <v>1</v>
      </c>
      <c r="H3622" s="28" t="n">
        <v>1</v>
      </c>
      <c r="I3622" s="28" t="n">
        <v>0</v>
      </c>
      <c r="J3622" s="28" t="n">
        <v>38</v>
      </c>
      <c r="K3622" s="28" t="n">
        <v>2</v>
      </c>
      <c r="L3622" s="28" t="n">
        <v>2</v>
      </c>
      <c r="M3622" s="28" t="s">
        <v>146</v>
      </c>
      <c r="N3622" s="28" t="s">
        <v>142</v>
      </c>
      <c r="O3622" s="29" t="n">
        <v>45636</v>
      </c>
      <c r="P3622" s="28" t="n">
        <f aca="false">ROUNDDOWN(($B3622-$O3622)/30,0)</f>
        <v>4</v>
      </c>
      <c r="Q3622" s="28" t="str">
        <f aca="false">TEXT($B3622,"yyyy-mm")</f>
        <v>2025-04</v>
      </c>
      <c r="R3622" s="28" t="n">
        <f aca="false">IF(AND($O3622&gt;=DATE(2025,1,1),$O3622&lt;=DATE(2025,4,30)),1,0)</f>
        <v>0</v>
      </c>
    </row>
    <row r="3623" customFormat="false" ht="15" hidden="false" customHeight="false" outlineLevel="0" collapsed="false">
      <c r="A3623" s="28" t="n">
        <v>396</v>
      </c>
      <c r="B3623" s="29" t="n">
        <v>45808</v>
      </c>
      <c r="C3623" s="28" t="n">
        <v>10028.32</v>
      </c>
      <c r="D3623" s="28" t="n">
        <v>3319.97</v>
      </c>
      <c r="E3623" s="28" t="n">
        <v>110</v>
      </c>
      <c r="F3623" s="28" t="s">
        <v>349</v>
      </c>
      <c r="G3623" s="28" t="n">
        <v>1</v>
      </c>
      <c r="H3623" s="28" t="n">
        <v>1</v>
      </c>
      <c r="I3623" s="28" t="n">
        <v>1</v>
      </c>
      <c r="J3623" s="28" t="n">
        <v>38</v>
      </c>
      <c r="K3623" s="28" t="n">
        <v>2</v>
      </c>
      <c r="L3623" s="28" t="n">
        <v>2</v>
      </c>
      <c r="M3623" s="28" t="s">
        <v>146</v>
      </c>
      <c r="N3623" s="28" t="s">
        <v>142</v>
      </c>
      <c r="O3623" s="29" t="n">
        <v>45636</v>
      </c>
      <c r="P3623" s="28" t="n">
        <f aca="false">ROUNDDOWN(($B3623-$O3623)/30,0)</f>
        <v>5</v>
      </c>
      <c r="Q3623" s="28" t="str">
        <f aca="false">TEXT($B3623,"yyyy-mm")</f>
        <v>2025-05</v>
      </c>
      <c r="R3623" s="28" t="n">
        <f aca="false">IF(AND($O3623&gt;=DATE(2025,1,1),$O3623&lt;=DATE(2025,4,30)),1,0)</f>
        <v>0</v>
      </c>
    </row>
    <row r="3624" customFormat="false" ht="15" hidden="false" customHeight="false" outlineLevel="0" collapsed="false">
      <c r="A3624" s="28" t="n">
        <v>396</v>
      </c>
      <c r="B3624" s="29" t="n">
        <v>45838</v>
      </c>
      <c r="C3624" s="28" t="n">
        <v>5750.02</v>
      </c>
      <c r="D3624" s="28" t="n">
        <v>0</v>
      </c>
      <c r="E3624" s="28" t="n">
        <v>0</v>
      </c>
      <c r="F3624" s="28" t="s">
        <v>345</v>
      </c>
      <c r="G3624" s="28" t="n">
        <v>0</v>
      </c>
      <c r="H3624" s="28" t="n">
        <v>0</v>
      </c>
      <c r="I3624" s="28" t="n">
        <v>0</v>
      </c>
      <c r="J3624" s="28" t="n">
        <v>38</v>
      </c>
      <c r="K3624" s="28" t="n">
        <v>2</v>
      </c>
      <c r="L3624" s="28" t="n">
        <v>2</v>
      </c>
      <c r="M3624" s="28" t="s">
        <v>146</v>
      </c>
      <c r="N3624" s="28" t="s">
        <v>142</v>
      </c>
      <c r="O3624" s="29" t="n">
        <v>45636</v>
      </c>
      <c r="P3624" s="28" t="n">
        <f aca="false">ROUNDDOWN(($B3624-$O3624)/30,0)</f>
        <v>6</v>
      </c>
      <c r="Q3624" s="28" t="str">
        <f aca="false">TEXT($B3624,"yyyy-mm")</f>
        <v>2025-06</v>
      </c>
      <c r="R3624" s="28" t="n">
        <f aca="false">IF(AND($O3624&gt;=DATE(2025,1,1),$O3624&lt;=DATE(2025,4,30)),1,0)</f>
        <v>0</v>
      </c>
    </row>
    <row r="3625" customFormat="false" ht="15" hidden="false" customHeight="false" outlineLevel="0" collapsed="false">
      <c r="A3625" s="28" t="n">
        <v>396</v>
      </c>
      <c r="B3625" s="29" t="n">
        <v>45869</v>
      </c>
      <c r="C3625" s="28" t="n">
        <v>4791.69</v>
      </c>
      <c r="D3625" s="28" t="n">
        <v>0</v>
      </c>
      <c r="E3625" s="28" t="n">
        <v>0</v>
      </c>
      <c r="F3625" s="28" t="s">
        <v>345</v>
      </c>
      <c r="G3625" s="28" t="n">
        <v>0</v>
      </c>
      <c r="H3625" s="28" t="n">
        <v>0</v>
      </c>
      <c r="I3625" s="28" t="n">
        <v>0</v>
      </c>
      <c r="J3625" s="28" t="n">
        <v>38</v>
      </c>
      <c r="K3625" s="28" t="n">
        <v>2</v>
      </c>
      <c r="L3625" s="28" t="n">
        <v>2</v>
      </c>
      <c r="M3625" s="28" t="s">
        <v>146</v>
      </c>
      <c r="N3625" s="28" t="s">
        <v>142</v>
      </c>
      <c r="O3625" s="29" t="n">
        <v>45636</v>
      </c>
      <c r="P3625" s="28" t="n">
        <f aca="false">ROUNDDOWN(($B3625-$O3625)/30,0)</f>
        <v>7</v>
      </c>
      <c r="Q3625" s="28" t="str">
        <f aca="false">TEXT($B3625,"yyyy-mm")</f>
        <v>2025-07</v>
      </c>
      <c r="R3625" s="28" t="n">
        <f aca="false">IF(AND($O3625&gt;=DATE(2025,1,1),$O3625&lt;=DATE(2025,4,30)),1,0)</f>
        <v>0</v>
      </c>
    </row>
    <row r="3626" customFormat="false" ht="15" hidden="false" customHeight="false" outlineLevel="0" collapsed="false">
      <c r="A3626" s="28" t="n">
        <v>396</v>
      </c>
      <c r="B3626" s="29" t="n">
        <v>45900</v>
      </c>
      <c r="C3626" s="28" t="n">
        <v>3833.36</v>
      </c>
      <c r="D3626" s="28" t="n">
        <v>0</v>
      </c>
      <c r="E3626" s="28" t="n">
        <v>0</v>
      </c>
      <c r="F3626" s="28" t="s">
        <v>345</v>
      </c>
      <c r="G3626" s="28" t="n">
        <v>0</v>
      </c>
      <c r="H3626" s="28" t="n">
        <v>0</v>
      </c>
      <c r="I3626" s="28" t="n">
        <v>0</v>
      </c>
      <c r="J3626" s="28" t="n">
        <v>38</v>
      </c>
      <c r="K3626" s="28" t="n">
        <v>2</v>
      </c>
      <c r="L3626" s="28" t="n">
        <v>2</v>
      </c>
      <c r="M3626" s="28" t="s">
        <v>146</v>
      </c>
      <c r="N3626" s="28" t="s">
        <v>142</v>
      </c>
      <c r="O3626" s="29" t="n">
        <v>45636</v>
      </c>
      <c r="P3626" s="28" t="n">
        <f aca="false">ROUNDDOWN(($B3626-$O3626)/30,0)</f>
        <v>8</v>
      </c>
      <c r="Q3626" s="28" t="str">
        <f aca="false">TEXT($B3626,"yyyy-mm")</f>
        <v>2025-08</v>
      </c>
      <c r="R3626" s="28" t="n">
        <f aca="false">IF(AND($O3626&gt;=DATE(2025,1,1),$O3626&lt;=DATE(2025,4,30)),1,0)</f>
        <v>0</v>
      </c>
    </row>
    <row r="3627" customFormat="false" ht="15" hidden="false" customHeight="false" outlineLevel="0" collapsed="false">
      <c r="A3627" s="28" t="n">
        <v>396</v>
      </c>
      <c r="B3627" s="29" t="n">
        <v>45930</v>
      </c>
      <c r="C3627" s="28" t="n">
        <v>2875.03</v>
      </c>
      <c r="D3627" s="28" t="n">
        <v>0</v>
      </c>
      <c r="E3627" s="28" t="n">
        <v>0</v>
      </c>
      <c r="F3627" s="28" t="s">
        <v>345</v>
      </c>
      <c r="G3627" s="28" t="n">
        <v>0</v>
      </c>
      <c r="H3627" s="28" t="n">
        <v>0</v>
      </c>
      <c r="I3627" s="28" t="n">
        <v>0</v>
      </c>
      <c r="J3627" s="28" t="n">
        <v>38</v>
      </c>
      <c r="K3627" s="28" t="n">
        <v>2</v>
      </c>
      <c r="L3627" s="28" t="n">
        <v>2</v>
      </c>
      <c r="M3627" s="28" t="s">
        <v>146</v>
      </c>
      <c r="N3627" s="28" t="s">
        <v>142</v>
      </c>
      <c r="O3627" s="29" t="n">
        <v>45636</v>
      </c>
      <c r="P3627" s="28" t="n">
        <f aca="false">ROUNDDOWN(($B3627-$O3627)/30,0)</f>
        <v>9</v>
      </c>
      <c r="Q3627" s="28" t="str">
        <f aca="false">TEXT($B3627,"yyyy-mm")</f>
        <v>2025-09</v>
      </c>
      <c r="R3627" s="28" t="n">
        <f aca="false">IF(AND($O3627&gt;=DATE(2025,1,1),$O3627&lt;=DATE(2025,4,30)),1,0)</f>
        <v>0</v>
      </c>
    </row>
    <row r="3628" customFormat="false" ht="15" hidden="false" customHeight="false" outlineLevel="0" collapsed="false">
      <c r="A3628" s="28" t="n">
        <v>396</v>
      </c>
      <c r="B3628" s="29" t="n">
        <v>45961</v>
      </c>
      <c r="C3628" s="28" t="n">
        <v>1916.7</v>
      </c>
      <c r="D3628" s="28" t="n">
        <v>0</v>
      </c>
      <c r="E3628" s="28" t="n">
        <v>0</v>
      </c>
      <c r="F3628" s="28" t="s">
        <v>345</v>
      </c>
      <c r="G3628" s="28" t="n">
        <v>0</v>
      </c>
      <c r="H3628" s="28" t="n">
        <v>0</v>
      </c>
      <c r="I3628" s="28" t="n">
        <v>0</v>
      </c>
      <c r="J3628" s="28" t="n">
        <v>38</v>
      </c>
      <c r="K3628" s="28" t="n">
        <v>2</v>
      </c>
      <c r="L3628" s="28" t="n">
        <v>2</v>
      </c>
      <c r="M3628" s="28" t="s">
        <v>146</v>
      </c>
      <c r="N3628" s="28" t="s">
        <v>142</v>
      </c>
      <c r="O3628" s="29" t="n">
        <v>45636</v>
      </c>
      <c r="P3628" s="28" t="n">
        <f aca="false">ROUNDDOWN(($B3628-$O3628)/30,0)</f>
        <v>10</v>
      </c>
      <c r="Q3628" s="28" t="str">
        <f aca="false">TEXT($B3628,"yyyy-mm")</f>
        <v>2025-10</v>
      </c>
      <c r="R3628" s="28" t="n">
        <f aca="false">IF(AND($O3628&gt;=DATE(2025,1,1),$O3628&lt;=DATE(2025,4,30)),1,0)</f>
        <v>0</v>
      </c>
    </row>
    <row r="3629" customFormat="false" ht="15" hidden="false" customHeight="false" outlineLevel="0" collapsed="false">
      <c r="A3629" s="28" t="n">
        <v>396</v>
      </c>
      <c r="B3629" s="29" t="n">
        <v>45991</v>
      </c>
      <c r="C3629" s="28" t="n">
        <v>958.37</v>
      </c>
      <c r="D3629" s="28" t="n">
        <v>0</v>
      </c>
      <c r="E3629" s="28" t="n">
        <v>0</v>
      </c>
      <c r="F3629" s="28" t="s">
        <v>345</v>
      </c>
      <c r="G3629" s="28" t="n">
        <v>0</v>
      </c>
      <c r="H3629" s="28" t="n">
        <v>0</v>
      </c>
      <c r="I3629" s="28" t="n">
        <v>0</v>
      </c>
      <c r="J3629" s="28" t="n">
        <v>38</v>
      </c>
      <c r="K3629" s="28" t="n">
        <v>2</v>
      </c>
      <c r="L3629" s="28" t="n">
        <v>2</v>
      </c>
      <c r="M3629" s="28" t="s">
        <v>146</v>
      </c>
      <c r="N3629" s="28" t="s">
        <v>142</v>
      </c>
      <c r="O3629" s="29" t="n">
        <v>45636</v>
      </c>
      <c r="P3629" s="28" t="n">
        <f aca="false">ROUNDDOWN(($B3629-$O3629)/30,0)</f>
        <v>11</v>
      </c>
      <c r="Q3629" s="28" t="str">
        <f aca="false">TEXT($B3629,"yyyy-mm")</f>
        <v>2025-11</v>
      </c>
      <c r="R3629" s="28" t="n">
        <f aca="false">IF(AND($O3629&gt;=DATE(2025,1,1),$O3629&lt;=DATE(2025,4,30)),1,0)</f>
        <v>0</v>
      </c>
    </row>
    <row r="3630" customFormat="false" ht="15" hidden="false" customHeight="false" outlineLevel="0" collapsed="false">
      <c r="A3630" s="28" t="n">
        <v>396</v>
      </c>
      <c r="B3630" s="29" t="n">
        <v>46022</v>
      </c>
      <c r="C3630" s="28" t="n">
        <v>0.04</v>
      </c>
      <c r="D3630" s="28" t="n">
        <v>0</v>
      </c>
      <c r="E3630" s="28" t="n">
        <v>0</v>
      </c>
      <c r="F3630" s="28" t="s">
        <v>345</v>
      </c>
      <c r="G3630" s="28" t="n">
        <v>0</v>
      </c>
      <c r="H3630" s="28" t="n">
        <v>0</v>
      </c>
      <c r="I3630" s="28" t="n">
        <v>0</v>
      </c>
      <c r="J3630" s="28" t="n">
        <v>38</v>
      </c>
      <c r="K3630" s="28" t="n">
        <v>2</v>
      </c>
      <c r="L3630" s="28" t="n">
        <v>2</v>
      </c>
      <c r="M3630" s="28" t="s">
        <v>146</v>
      </c>
      <c r="N3630" s="28" t="s">
        <v>142</v>
      </c>
      <c r="O3630" s="29" t="n">
        <v>45636</v>
      </c>
      <c r="P3630" s="28" t="n">
        <f aca="false">ROUNDDOWN(($B3630-$O3630)/30,0)</f>
        <v>12</v>
      </c>
      <c r="Q3630" s="28" t="str">
        <f aca="false">TEXT($B3630,"yyyy-mm")</f>
        <v>2025-12</v>
      </c>
      <c r="R3630" s="28" t="n">
        <f aca="false">IF(AND($O3630&gt;=DATE(2025,1,1),$O3630&lt;=DATE(2025,4,30)),1,0)</f>
        <v>0</v>
      </c>
    </row>
    <row r="3631" customFormat="false" ht="15" hidden="false" customHeight="false" outlineLevel="0" collapsed="false">
      <c r="A3631" s="28" t="n">
        <v>397</v>
      </c>
      <c r="B3631" s="29" t="n">
        <v>45961</v>
      </c>
      <c r="C3631" s="28" t="n">
        <v>18400</v>
      </c>
      <c r="D3631" s="28" t="n">
        <v>0</v>
      </c>
      <c r="E3631" s="28" t="n">
        <v>0</v>
      </c>
      <c r="F3631" s="28" t="s">
        <v>345</v>
      </c>
      <c r="G3631" s="28" t="n">
        <v>0</v>
      </c>
      <c r="H3631" s="28" t="n">
        <v>0</v>
      </c>
      <c r="I3631" s="28" t="n">
        <v>0</v>
      </c>
      <c r="J3631" s="28" t="n">
        <v>330</v>
      </c>
      <c r="K3631" s="28" t="n">
        <v>9</v>
      </c>
      <c r="L3631" s="28" t="n">
        <v>2</v>
      </c>
      <c r="M3631" s="28" t="s">
        <v>145</v>
      </c>
      <c r="N3631" s="28" t="s">
        <v>138</v>
      </c>
      <c r="O3631" s="29" t="n">
        <v>45953</v>
      </c>
      <c r="P3631" s="28" t="n">
        <f aca="false">ROUNDDOWN(($B3631-$O3631)/30,0)</f>
        <v>0</v>
      </c>
      <c r="Q3631" s="28" t="str">
        <f aca="false">TEXT($B3631,"yyyy-mm")</f>
        <v>2025-10</v>
      </c>
      <c r="R3631" s="28" t="n">
        <f aca="false">IF(AND($O3631&gt;=DATE(2025,1,1),$O3631&lt;=DATE(2025,4,30)),1,0)</f>
        <v>0</v>
      </c>
    </row>
    <row r="3632" customFormat="false" ht="15" hidden="false" customHeight="false" outlineLevel="0" collapsed="false">
      <c r="A3632" s="28" t="n">
        <v>397</v>
      </c>
      <c r="B3632" s="29" t="n">
        <v>45991</v>
      </c>
      <c r="C3632" s="28" t="n">
        <v>9200</v>
      </c>
      <c r="D3632" s="28" t="n">
        <v>0</v>
      </c>
      <c r="E3632" s="28" t="n">
        <v>0</v>
      </c>
      <c r="F3632" s="28" t="s">
        <v>345</v>
      </c>
      <c r="G3632" s="28" t="n">
        <v>0</v>
      </c>
      <c r="H3632" s="28" t="n">
        <v>0</v>
      </c>
      <c r="I3632" s="28" t="n">
        <v>0</v>
      </c>
      <c r="J3632" s="28" t="n">
        <v>330</v>
      </c>
      <c r="K3632" s="28" t="n">
        <v>9</v>
      </c>
      <c r="L3632" s="28" t="n">
        <v>2</v>
      </c>
      <c r="M3632" s="28" t="s">
        <v>145</v>
      </c>
      <c r="N3632" s="28" t="s">
        <v>138</v>
      </c>
      <c r="O3632" s="29" t="n">
        <v>45953</v>
      </c>
      <c r="P3632" s="28" t="n">
        <f aca="false">ROUNDDOWN(($B3632-$O3632)/30,0)</f>
        <v>1</v>
      </c>
      <c r="Q3632" s="28" t="str">
        <f aca="false">TEXT($B3632,"yyyy-mm")</f>
        <v>2025-11</v>
      </c>
      <c r="R3632" s="28" t="n">
        <f aca="false">IF(AND($O3632&gt;=DATE(2025,1,1),$O3632&lt;=DATE(2025,4,30)),1,0)</f>
        <v>0</v>
      </c>
    </row>
    <row r="3633" customFormat="false" ht="15" hidden="false" customHeight="false" outlineLevel="0" collapsed="false">
      <c r="A3633" s="28" t="n">
        <v>397</v>
      </c>
      <c r="B3633" s="29" t="n">
        <v>46022</v>
      </c>
      <c r="C3633" s="28" t="n">
        <v>0</v>
      </c>
      <c r="D3633" s="28" t="n">
        <v>0</v>
      </c>
      <c r="E3633" s="28" t="n">
        <v>0</v>
      </c>
      <c r="F3633" s="28" t="s">
        <v>345</v>
      </c>
      <c r="G3633" s="28" t="n">
        <v>0</v>
      </c>
      <c r="H3633" s="28" t="n">
        <v>0</v>
      </c>
      <c r="I3633" s="28" t="n">
        <v>0</v>
      </c>
      <c r="J3633" s="28" t="n">
        <v>330</v>
      </c>
      <c r="K3633" s="28" t="n">
        <v>9</v>
      </c>
      <c r="L3633" s="28" t="n">
        <v>2</v>
      </c>
      <c r="M3633" s="28" t="s">
        <v>145</v>
      </c>
      <c r="N3633" s="28" t="s">
        <v>138</v>
      </c>
      <c r="O3633" s="29" t="n">
        <v>45953</v>
      </c>
      <c r="P3633" s="28" t="n">
        <f aca="false">ROUNDDOWN(($B3633-$O3633)/30,0)</f>
        <v>2</v>
      </c>
      <c r="Q3633" s="28" t="str">
        <f aca="false">TEXT($B3633,"yyyy-mm")</f>
        <v>2025-12</v>
      </c>
      <c r="R3633" s="28" t="n">
        <f aca="false">IF(AND($O3633&gt;=DATE(2025,1,1),$O3633&lt;=DATE(2025,4,30)),1,0)</f>
        <v>0</v>
      </c>
    </row>
    <row r="3634" customFormat="false" ht="15" hidden="false" customHeight="false" outlineLevel="0" collapsed="false">
      <c r="A3634" s="28" t="n">
        <v>398</v>
      </c>
      <c r="B3634" s="29" t="n">
        <v>46142</v>
      </c>
      <c r="C3634" s="28" t="n">
        <v>1038200</v>
      </c>
      <c r="D3634" s="28" t="n">
        <v>0</v>
      </c>
      <c r="E3634" s="28" t="n">
        <v>0</v>
      </c>
      <c r="F3634" s="28" t="s">
        <v>345</v>
      </c>
      <c r="G3634" s="28" t="n">
        <v>0</v>
      </c>
      <c r="H3634" s="28" t="n">
        <v>0</v>
      </c>
      <c r="I3634" s="28" t="n">
        <v>0</v>
      </c>
      <c r="J3634" s="28" t="n">
        <v>274</v>
      </c>
      <c r="K3634" s="28" t="n">
        <v>11</v>
      </c>
      <c r="L3634" s="28" t="n">
        <v>1</v>
      </c>
      <c r="M3634" s="28" t="s">
        <v>145</v>
      </c>
      <c r="N3634" s="28" t="s">
        <v>139</v>
      </c>
      <c r="O3634" s="29" t="n">
        <v>46133</v>
      </c>
      <c r="P3634" s="28" t="n">
        <f aca="false">ROUNDDOWN(($B3634-$O3634)/30,0)</f>
        <v>0</v>
      </c>
      <c r="Q3634" s="28" t="str">
        <f aca="false">TEXT($B3634,"yyyy-mm")</f>
        <v>2026-04</v>
      </c>
      <c r="R3634" s="28" t="n">
        <f aca="false">IF(AND($O3634&gt;=DATE(2025,1,1),$O3634&lt;=DATE(2025,4,30)),1,0)</f>
        <v>0</v>
      </c>
    </row>
    <row r="3635" customFormat="false" ht="15" hidden="false" customHeight="false" outlineLevel="0" collapsed="false">
      <c r="A3635" s="28" t="n">
        <v>398</v>
      </c>
      <c r="B3635" s="29" t="n">
        <v>46173</v>
      </c>
      <c r="C3635" s="28" t="n">
        <v>1016570.83</v>
      </c>
      <c r="D3635" s="28" t="n">
        <v>0</v>
      </c>
      <c r="E3635" s="28" t="n">
        <v>0</v>
      </c>
      <c r="F3635" s="28" t="s">
        <v>345</v>
      </c>
      <c r="G3635" s="28" t="n">
        <v>0</v>
      </c>
      <c r="H3635" s="28" t="n">
        <v>0</v>
      </c>
      <c r="I3635" s="28" t="n">
        <v>0</v>
      </c>
      <c r="J3635" s="28" t="n">
        <v>274</v>
      </c>
      <c r="K3635" s="28" t="n">
        <v>11</v>
      </c>
      <c r="L3635" s="28" t="n">
        <v>1</v>
      </c>
      <c r="M3635" s="28" t="s">
        <v>145</v>
      </c>
      <c r="N3635" s="28" t="s">
        <v>139</v>
      </c>
      <c r="O3635" s="29" t="n">
        <v>46133</v>
      </c>
      <c r="P3635" s="28" t="n">
        <f aca="false">ROUNDDOWN(($B3635-$O3635)/30,0)</f>
        <v>1</v>
      </c>
      <c r="Q3635" s="28" t="str">
        <f aca="false">TEXT($B3635,"yyyy-mm")</f>
        <v>2026-05</v>
      </c>
      <c r="R3635" s="28" t="n">
        <f aca="false">IF(AND($O3635&gt;=DATE(2025,1,1),$O3635&lt;=DATE(2025,4,30)),1,0)</f>
        <v>0</v>
      </c>
    </row>
    <row r="3636" customFormat="false" ht="15" hidden="false" customHeight="false" outlineLevel="0" collapsed="false">
      <c r="A3636" s="28" t="n">
        <v>398</v>
      </c>
      <c r="B3636" s="29" t="n">
        <v>46203</v>
      </c>
      <c r="C3636" s="28" t="n">
        <v>994941.66</v>
      </c>
      <c r="D3636" s="28" t="n">
        <v>0</v>
      </c>
      <c r="E3636" s="28" t="n">
        <v>0</v>
      </c>
      <c r="F3636" s="28" t="s">
        <v>345</v>
      </c>
      <c r="G3636" s="28" t="n">
        <v>0</v>
      </c>
      <c r="H3636" s="28" t="n">
        <v>0</v>
      </c>
      <c r="I3636" s="28" t="n">
        <v>0</v>
      </c>
      <c r="J3636" s="28" t="n">
        <v>274</v>
      </c>
      <c r="K3636" s="28" t="n">
        <v>11</v>
      </c>
      <c r="L3636" s="28" t="n">
        <v>1</v>
      </c>
      <c r="M3636" s="28" t="s">
        <v>145</v>
      </c>
      <c r="N3636" s="28" t="s">
        <v>139</v>
      </c>
      <c r="O3636" s="29" t="n">
        <v>46133</v>
      </c>
      <c r="P3636" s="28" t="n">
        <f aca="false">ROUNDDOWN(($B3636-$O3636)/30,0)</f>
        <v>2</v>
      </c>
      <c r="Q3636" s="28" t="str">
        <f aca="false">TEXT($B3636,"yyyy-mm")</f>
        <v>2026-06</v>
      </c>
      <c r="R3636" s="28" t="n">
        <f aca="false">IF(AND($O3636&gt;=DATE(2025,1,1),$O3636&lt;=DATE(2025,4,30)),1,0)</f>
        <v>0</v>
      </c>
    </row>
    <row r="3637" customFormat="false" ht="15" hidden="false" customHeight="false" outlineLevel="0" collapsed="false">
      <c r="A3637" s="28" t="n">
        <v>398</v>
      </c>
      <c r="B3637" s="29" t="n">
        <v>46234</v>
      </c>
      <c r="C3637" s="28" t="n">
        <v>994941.66</v>
      </c>
      <c r="D3637" s="28" t="n">
        <v>21629.17</v>
      </c>
      <c r="E3637" s="28" t="n">
        <v>10</v>
      </c>
      <c r="F3637" s="28" t="s">
        <v>346</v>
      </c>
      <c r="G3637" s="28" t="n">
        <v>0</v>
      </c>
      <c r="H3637" s="28" t="n">
        <v>0</v>
      </c>
      <c r="I3637" s="28" t="n">
        <v>0</v>
      </c>
      <c r="J3637" s="28" t="n">
        <v>274</v>
      </c>
      <c r="K3637" s="28" t="n">
        <v>11</v>
      </c>
      <c r="L3637" s="28" t="n">
        <v>1</v>
      </c>
      <c r="M3637" s="28" t="s">
        <v>145</v>
      </c>
      <c r="N3637" s="28" t="s">
        <v>139</v>
      </c>
      <c r="O3637" s="29" t="n">
        <v>46133</v>
      </c>
      <c r="P3637" s="28" t="n">
        <f aca="false">ROUNDDOWN(($B3637-$O3637)/30,0)</f>
        <v>3</v>
      </c>
      <c r="Q3637" s="28" t="str">
        <f aca="false">TEXT($B3637,"yyyy-mm")</f>
        <v>2026-07</v>
      </c>
      <c r="R3637" s="28" t="n">
        <f aca="false">IF(AND($O3637&gt;=DATE(2025,1,1),$O3637&lt;=DATE(2025,4,30)),1,0)</f>
        <v>0</v>
      </c>
    </row>
    <row r="3638" customFormat="false" ht="15" hidden="false" customHeight="false" outlineLevel="0" collapsed="false">
      <c r="A3638" s="28" t="n">
        <v>398</v>
      </c>
      <c r="B3638" s="29" t="n">
        <v>46265</v>
      </c>
      <c r="C3638" s="28" t="n">
        <v>985280.6</v>
      </c>
      <c r="D3638" s="28" t="n">
        <v>33597.28</v>
      </c>
      <c r="E3638" s="28" t="n">
        <v>41</v>
      </c>
      <c r="F3638" s="28" t="s">
        <v>347</v>
      </c>
      <c r="G3638" s="28" t="n">
        <v>1</v>
      </c>
      <c r="H3638" s="28" t="n">
        <v>0</v>
      </c>
      <c r="I3638" s="28" t="n">
        <v>0</v>
      </c>
      <c r="J3638" s="28" t="n">
        <v>274</v>
      </c>
      <c r="K3638" s="28" t="n">
        <v>11</v>
      </c>
      <c r="L3638" s="28" t="n">
        <v>1</v>
      </c>
      <c r="M3638" s="28" t="s">
        <v>145</v>
      </c>
      <c r="N3638" s="28" t="s">
        <v>139</v>
      </c>
      <c r="O3638" s="29" t="n">
        <v>46133</v>
      </c>
      <c r="P3638" s="28" t="n">
        <f aca="false">ROUNDDOWN(($B3638-$O3638)/30,0)</f>
        <v>4</v>
      </c>
      <c r="Q3638" s="28" t="str">
        <f aca="false">TEXT($B3638,"yyyy-mm")</f>
        <v>2026-08</v>
      </c>
      <c r="R3638" s="28" t="n">
        <f aca="false">IF(AND($O3638&gt;=DATE(2025,1,1),$O3638&lt;=DATE(2025,4,30)),1,0)</f>
        <v>0</v>
      </c>
    </row>
    <row r="3639" customFormat="false" ht="15" hidden="false" customHeight="false" outlineLevel="0" collapsed="false">
      <c r="A3639" s="28" t="n">
        <v>399</v>
      </c>
      <c r="B3639" s="29" t="n">
        <v>44592</v>
      </c>
      <c r="C3639" s="28" t="n">
        <v>15000</v>
      </c>
      <c r="D3639" s="28" t="n">
        <v>0</v>
      </c>
      <c r="E3639" s="28" t="n">
        <v>0</v>
      </c>
      <c r="F3639" s="28" t="s">
        <v>345</v>
      </c>
      <c r="G3639" s="28" t="n">
        <v>0</v>
      </c>
      <c r="H3639" s="28" t="n">
        <v>0</v>
      </c>
      <c r="I3639" s="28" t="n">
        <v>0</v>
      </c>
      <c r="J3639" s="28" t="n">
        <v>115</v>
      </c>
      <c r="K3639" s="28" t="n">
        <v>1</v>
      </c>
      <c r="L3639" s="28" t="n">
        <v>3</v>
      </c>
      <c r="M3639" s="28" t="s">
        <v>146</v>
      </c>
      <c r="N3639" s="28" t="s">
        <v>141</v>
      </c>
      <c r="O3639" s="29" t="n">
        <v>44583</v>
      </c>
      <c r="P3639" s="28" t="n">
        <f aca="false">ROUNDDOWN(($B3639-$O3639)/30,0)</f>
        <v>0</v>
      </c>
      <c r="Q3639" s="28" t="str">
        <f aca="false">TEXT($B3639,"yyyy-mm")</f>
        <v>2022-01</v>
      </c>
      <c r="R3639" s="28" t="n">
        <f aca="false">IF(AND($O3639&gt;=DATE(2025,1,1),$O3639&lt;=DATE(2025,4,30)),1,0)</f>
        <v>0</v>
      </c>
    </row>
    <row r="3640" customFormat="false" ht="15" hidden="false" customHeight="false" outlineLevel="0" collapsed="false">
      <c r="A3640" s="28" t="n">
        <v>399</v>
      </c>
      <c r="B3640" s="29" t="n">
        <v>44620</v>
      </c>
      <c r="C3640" s="28" t="n">
        <v>0</v>
      </c>
      <c r="D3640" s="28" t="n">
        <v>0</v>
      </c>
      <c r="E3640" s="28" t="n">
        <v>0</v>
      </c>
      <c r="F3640" s="28" t="s">
        <v>345</v>
      </c>
      <c r="G3640" s="28" t="n">
        <v>0</v>
      </c>
      <c r="H3640" s="28" t="n">
        <v>0</v>
      </c>
      <c r="I3640" s="28" t="n">
        <v>0</v>
      </c>
      <c r="J3640" s="28" t="n">
        <v>115</v>
      </c>
      <c r="K3640" s="28" t="n">
        <v>1</v>
      </c>
      <c r="L3640" s="28" t="n">
        <v>3</v>
      </c>
      <c r="M3640" s="28" t="s">
        <v>146</v>
      </c>
      <c r="N3640" s="28" t="s">
        <v>141</v>
      </c>
      <c r="O3640" s="29" t="n">
        <v>44583</v>
      </c>
      <c r="P3640" s="28" t="n">
        <f aca="false">ROUNDDOWN(($B3640-$O3640)/30,0)</f>
        <v>1</v>
      </c>
      <c r="Q3640" s="28" t="str">
        <f aca="false">TEXT($B3640,"yyyy-mm")</f>
        <v>2022-02</v>
      </c>
      <c r="R3640" s="28" t="n">
        <f aca="false">IF(AND($O3640&gt;=DATE(2025,1,1),$O3640&lt;=DATE(2025,4,30)),1,0)</f>
        <v>0</v>
      </c>
    </row>
    <row r="3641" customFormat="false" ht="15" hidden="false" customHeight="false" outlineLevel="0" collapsed="false">
      <c r="A3641" s="28" t="n">
        <v>400</v>
      </c>
      <c r="B3641" s="29" t="n">
        <v>44742</v>
      </c>
      <c r="C3641" s="28" t="n">
        <v>37600</v>
      </c>
      <c r="D3641" s="28" t="n">
        <v>0</v>
      </c>
      <c r="E3641" s="28" t="n">
        <v>0</v>
      </c>
      <c r="F3641" s="28" t="s">
        <v>345</v>
      </c>
      <c r="G3641" s="28" t="n">
        <v>0</v>
      </c>
      <c r="H3641" s="28" t="n">
        <v>0</v>
      </c>
      <c r="I3641" s="28" t="n">
        <v>0</v>
      </c>
      <c r="J3641" s="28" t="n">
        <v>224</v>
      </c>
      <c r="K3641" s="28" t="n">
        <v>2</v>
      </c>
      <c r="L3641" s="28" t="n">
        <v>1</v>
      </c>
      <c r="M3641" s="28" t="s">
        <v>145</v>
      </c>
      <c r="N3641" s="28" t="s">
        <v>138</v>
      </c>
      <c r="O3641" s="29" t="n">
        <v>44742</v>
      </c>
      <c r="P3641" s="28" t="n">
        <f aca="false">ROUNDDOWN(($B3641-$O3641)/30,0)</f>
        <v>0</v>
      </c>
      <c r="Q3641" s="28" t="str">
        <f aca="false">TEXT($B3641,"yyyy-mm")</f>
        <v>2022-06</v>
      </c>
      <c r="R3641" s="28" t="n">
        <f aca="false">IF(AND($O3641&gt;=DATE(2025,1,1),$O3641&lt;=DATE(2025,4,30)),1,0)</f>
        <v>0</v>
      </c>
    </row>
    <row r="3642" customFormat="false" ht="15" hidden="false" customHeight="false" outlineLevel="0" collapsed="false">
      <c r="A3642" s="28" t="n">
        <v>400</v>
      </c>
      <c r="B3642" s="29" t="n">
        <v>44773</v>
      </c>
      <c r="C3642" s="28" t="n">
        <v>34181.82</v>
      </c>
      <c r="D3642" s="28" t="n">
        <v>0</v>
      </c>
      <c r="E3642" s="28" t="n">
        <v>0</v>
      </c>
      <c r="F3642" s="28" t="s">
        <v>345</v>
      </c>
      <c r="G3642" s="28" t="n">
        <v>0</v>
      </c>
      <c r="H3642" s="28" t="n">
        <v>0</v>
      </c>
      <c r="I3642" s="28" t="n">
        <v>0</v>
      </c>
      <c r="J3642" s="28" t="n">
        <v>224</v>
      </c>
      <c r="K3642" s="28" t="n">
        <v>2</v>
      </c>
      <c r="L3642" s="28" t="n">
        <v>1</v>
      </c>
      <c r="M3642" s="28" t="s">
        <v>145</v>
      </c>
      <c r="N3642" s="28" t="s">
        <v>138</v>
      </c>
      <c r="O3642" s="29" t="n">
        <v>44742</v>
      </c>
      <c r="P3642" s="28" t="n">
        <f aca="false">ROUNDDOWN(($B3642-$O3642)/30,0)</f>
        <v>1</v>
      </c>
      <c r="Q3642" s="28" t="str">
        <f aca="false">TEXT($B3642,"yyyy-mm")</f>
        <v>2022-07</v>
      </c>
      <c r="R3642" s="28" t="n">
        <f aca="false">IF(AND($O3642&gt;=DATE(2025,1,1),$O3642&lt;=DATE(2025,4,30)),1,0)</f>
        <v>0</v>
      </c>
    </row>
    <row r="3643" customFormat="false" ht="15" hidden="false" customHeight="false" outlineLevel="0" collapsed="false">
      <c r="A3643" s="28" t="n">
        <v>400</v>
      </c>
      <c r="B3643" s="29" t="n">
        <v>44804</v>
      </c>
      <c r="C3643" s="28" t="n">
        <v>30763.64</v>
      </c>
      <c r="D3643" s="28" t="n">
        <v>0</v>
      </c>
      <c r="E3643" s="28" t="n">
        <v>0</v>
      </c>
      <c r="F3643" s="28" t="s">
        <v>345</v>
      </c>
      <c r="G3643" s="28" t="n">
        <v>0</v>
      </c>
      <c r="H3643" s="28" t="n">
        <v>0</v>
      </c>
      <c r="I3643" s="28" t="n">
        <v>0</v>
      </c>
      <c r="J3643" s="28" t="n">
        <v>224</v>
      </c>
      <c r="K3643" s="28" t="n">
        <v>2</v>
      </c>
      <c r="L3643" s="28" t="n">
        <v>1</v>
      </c>
      <c r="M3643" s="28" t="s">
        <v>145</v>
      </c>
      <c r="N3643" s="28" t="s">
        <v>138</v>
      </c>
      <c r="O3643" s="29" t="n">
        <v>44742</v>
      </c>
      <c r="P3643" s="28" t="n">
        <f aca="false">ROUNDDOWN(($B3643-$O3643)/30,0)</f>
        <v>2</v>
      </c>
      <c r="Q3643" s="28" t="str">
        <f aca="false">TEXT($B3643,"yyyy-mm")</f>
        <v>2022-08</v>
      </c>
      <c r="R3643" s="28" t="n">
        <f aca="false">IF(AND($O3643&gt;=DATE(2025,1,1),$O3643&lt;=DATE(2025,4,30)),1,0)</f>
        <v>0</v>
      </c>
    </row>
    <row r="3644" customFormat="false" ht="15" hidden="false" customHeight="false" outlineLevel="0" collapsed="false">
      <c r="A3644" s="28" t="n">
        <v>400</v>
      </c>
      <c r="B3644" s="29" t="n">
        <v>44834</v>
      </c>
      <c r="C3644" s="28" t="n">
        <v>27345.46</v>
      </c>
      <c r="D3644" s="28" t="n">
        <v>0</v>
      </c>
      <c r="E3644" s="28" t="n">
        <v>0</v>
      </c>
      <c r="F3644" s="28" t="s">
        <v>345</v>
      </c>
      <c r="G3644" s="28" t="n">
        <v>0</v>
      </c>
      <c r="H3644" s="28" t="n">
        <v>0</v>
      </c>
      <c r="I3644" s="28" t="n">
        <v>0</v>
      </c>
      <c r="J3644" s="28" t="n">
        <v>224</v>
      </c>
      <c r="K3644" s="28" t="n">
        <v>2</v>
      </c>
      <c r="L3644" s="28" t="n">
        <v>1</v>
      </c>
      <c r="M3644" s="28" t="s">
        <v>145</v>
      </c>
      <c r="N3644" s="28" t="s">
        <v>138</v>
      </c>
      <c r="O3644" s="29" t="n">
        <v>44742</v>
      </c>
      <c r="P3644" s="28" t="n">
        <f aca="false">ROUNDDOWN(($B3644-$O3644)/30,0)</f>
        <v>3</v>
      </c>
      <c r="Q3644" s="28" t="str">
        <f aca="false">TEXT($B3644,"yyyy-mm")</f>
        <v>2022-09</v>
      </c>
      <c r="R3644" s="28" t="n">
        <f aca="false">IF(AND($O3644&gt;=DATE(2025,1,1),$O3644&lt;=DATE(2025,4,30)),1,0)</f>
        <v>0</v>
      </c>
    </row>
    <row r="3645" customFormat="false" ht="15" hidden="false" customHeight="false" outlineLevel="0" collapsed="false">
      <c r="A3645" s="28" t="n">
        <v>400</v>
      </c>
      <c r="B3645" s="29" t="n">
        <v>44865</v>
      </c>
      <c r="C3645" s="28" t="n">
        <v>23927.28</v>
      </c>
      <c r="D3645" s="28" t="n">
        <v>0</v>
      </c>
      <c r="E3645" s="28" t="n">
        <v>0</v>
      </c>
      <c r="F3645" s="28" t="s">
        <v>345</v>
      </c>
      <c r="G3645" s="28" t="n">
        <v>0</v>
      </c>
      <c r="H3645" s="28" t="n">
        <v>0</v>
      </c>
      <c r="I3645" s="28" t="n">
        <v>0</v>
      </c>
      <c r="J3645" s="28" t="n">
        <v>224</v>
      </c>
      <c r="K3645" s="28" t="n">
        <v>2</v>
      </c>
      <c r="L3645" s="28" t="n">
        <v>1</v>
      </c>
      <c r="M3645" s="28" t="s">
        <v>145</v>
      </c>
      <c r="N3645" s="28" t="s">
        <v>138</v>
      </c>
      <c r="O3645" s="29" t="n">
        <v>44742</v>
      </c>
      <c r="P3645" s="28" t="n">
        <f aca="false">ROUNDDOWN(($B3645-$O3645)/30,0)</f>
        <v>4</v>
      </c>
      <c r="Q3645" s="28" t="str">
        <f aca="false">TEXT($B3645,"yyyy-mm")</f>
        <v>2022-10</v>
      </c>
      <c r="R3645" s="28" t="n">
        <f aca="false">IF(AND($O3645&gt;=DATE(2025,1,1),$O3645&lt;=DATE(2025,4,30)),1,0)</f>
        <v>0</v>
      </c>
    </row>
    <row r="3646" customFormat="false" ht="15" hidden="false" customHeight="false" outlineLevel="0" collapsed="false">
      <c r="A3646" s="28" t="n">
        <v>400</v>
      </c>
      <c r="B3646" s="29" t="n">
        <v>44895</v>
      </c>
      <c r="C3646" s="28" t="n">
        <v>20509.1</v>
      </c>
      <c r="D3646" s="28" t="n">
        <v>0</v>
      </c>
      <c r="E3646" s="28" t="n">
        <v>0</v>
      </c>
      <c r="F3646" s="28" t="s">
        <v>345</v>
      </c>
      <c r="G3646" s="28" t="n">
        <v>0</v>
      </c>
      <c r="H3646" s="28" t="n">
        <v>0</v>
      </c>
      <c r="I3646" s="28" t="n">
        <v>0</v>
      </c>
      <c r="J3646" s="28" t="n">
        <v>224</v>
      </c>
      <c r="K3646" s="28" t="n">
        <v>2</v>
      </c>
      <c r="L3646" s="28" t="n">
        <v>1</v>
      </c>
      <c r="M3646" s="28" t="s">
        <v>145</v>
      </c>
      <c r="N3646" s="28" t="s">
        <v>138</v>
      </c>
      <c r="O3646" s="29" t="n">
        <v>44742</v>
      </c>
      <c r="P3646" s="28" t="n">
        <f aca="false">ROUNDDOWN(($B3646-$O3646)/30,0)</f>
        <v>5</v>
      </c>
      <c r="Q3646" s="28" t="str">
        <f aca="false">TEXT($B3646,"yyyy-mm")</f>
        <v>2022-11</v>
      </c>
      <c r="R3646" s="28" t="n">
        <f aca="false">IF(AND($O3646&gt;=DATE(2025,1,1),$O3646&lt;=DATE(2025,4,30)),1,0)</f>
        <v>0</v>
      </c>
    </row>
    <row r="3647" customFormat="false" ht="15" hidden="false" customHeight="false" outlineLevel="0" collapsed="false">
      <c r="A3647" s="28" t="n">
        <v>400</v>
      </c>
      <c r="B3647" s="29" t="n">
        <v>44926</v>
      </c>
      <c r="C3647" s="28" t="n">
        <v>17090.92</v>
      </c>
      <c r="D3647" s="28" t="n">
        <v>0</v>
      </c>
      <c r="E3647" s="28" t="n">
        <v>0</v>
      </c>
      <c r="F3647" s="28" t="s">
        <v>345</v>
      </c>
      <c r="G3647" s="28" t="n">
        <v>0</v>
      </c>
      <c r="H3647" s="28" t="n">
        <v>0</v>
      </c>
      <c r="I3647" s="28" t="n">
        <v>0</v>
      </c>
      <c r="J3647" s="28" t="n">
        <v>224</v>
      </c>
      <c r="K3647" s="28" t="n">
        <v>2</v>
      </c>
      <c r="L3647" s="28" t="n">
        <v>1</v>
      </c>
      <c r="M3647" s="28" t="s">
        <v>145</v>
      </c>
      <c r="N3647" s="28" t="s">
        <v>138</v>
      </c>
      <c r="O3647" s="29" t="n">
        <v>44742</v>
      </c>
      <c r="P3647" s="28" t="n">
        <f aca="false">ROUNDDOWN(($B3647-$O3647)/30,0)</f>
        <v>6</v>
      </c>
      <c r="Q3647" s="28" t="str">
        <f aca="false">TEXT($B3647,"yyyy-mm")</f>
        <v>2022-12</v>
      </c>
      <c r="R3647" s="28" t="n">
        <f aca="false">IF(AND($O3647&gt;=DATE(2025,1,1),$O3647&lt;=DATE(2025,4,30)),1,0)</f>
        <v>0</v>
      </c>
    </row>
    <row r="3648" customFormat="false" ht="15" hidden="false" customHeight="false" outlineLevel="0" collapsed="false">
      <c r="A3648" s="28" t="n">
        <v>400</v>
      </c>
      <c r="B3648" s="29" t="n">
        <v>44957</v>
      </c>
      <c r="C3648" s="28" t="n">
        <v>13672.74</v>
      </c>
      <c r="D3648" s="28" t="n">
        <v>0</v>
      </c>
      <c r="E3648" s="28" t="n">
        <v>0</v>
      </c>
      <c r="F3648" s="28" t="s">
        <v>345</v>
      </c>
      <c r="G3648" s="28" t="n">
        <v>0</v>
      </c>
      <c r="H3648" s="28" t="n">
        <v>0</v>
      </c>
      <c r="I3648" s="28" t="n">
        <v>0</v>
      </c>
      <c r="J3648" s="28" t="n">
        <v>224</v>
      </c>
      <c r="K3648" s="28" t="n">
        <v>2</v>
      </c>
      <c r="L3648" s="28" t="n">
        <v>1</v>
      </c>
      <c r="M3648" s="28" t="s">
        <v>145</v>
      </c>
      <c r="N3648" s="28" t="s">
        <v>138</v>
      </c>
      <c r="O3648" s="29" t="n">
        <v>44742</v>
      </c>
      <c r="P3648" s="28" t="n">
        <f aca="false">ROUNDDOWN(($B3648-$O3648)/30,0)</f>
        <v>7</v>
      </c>
      <c r="Q3648" s="28" t="str">
        <f aca="false">TEXT($B3648,"yyyy-mm")</f>
        <v>2023-01</v>
      </c>
      <c r="R3648" s="28" t="n">
        <f aca="false">IF(AND($O3648&gt;=DATE(2025,1,1),$O3648&lt;=DATE(2025,4,30)),1,0)</f>
        <v>0</v>
      </c>
    </row>
    <row r="3649" customFormat="false" ht="15" hidden="false" customHeight="false" outlineLevel="0" collapsed="false">
      <c r="A3649" s="28" t="n">
        <v>400</v>
      </c>
      <c r="B3649" s="29" t="n">
        <v>44985</v>
      </c>
      <c r="C3649" s="28" t="n">
        <v>10254.56</v>
      </c>
      <c r="D3649" s="28" t="n">
        <v>0</v>
      </c>
      <c r="E3649" s="28" t="n">
        <v>0</v>
      </c>
      <c r="F3649" s="28" t="s">
        <v>345</v>
      </c>
      <c r="G3649" s="28" t="n">
        <v>0</v>
      </c>
      <c r="H3649" s="28" t="n">
        <v>0</v>
      </c>
      <c r="I3649" s="28" t="n">
        <v>0</v>
      </c>
      <c r="J3649" s="28" t="n">
        <v>224</v>
      </c>
      <c r="K3649" s="28" t="n">
        <v>2</v>
      </c>
      <c r="L3649" s="28" t="n">
        <v>1</v>
      </c>
      <c r="M3649" s="28" t="s">
        <v>145</v>
      </c>
      <c r="N3649" s="28" t="s">
        <v>138</v>
      </c>
      <c r="O3649" s="29" t="n">
        <v>44742</v>
      </c>
      <c r="P3649" s="28" t="n">
        <f aca="false">ROUNDDOWN(($B3649-$O3649)/30,0)</f>
        <v>8</v>
      </c>
      <c r="Q3649" s="28" t="str">
        <f aca="false">TEXT($B3649,"yyyy-mm")</f>
        <v>2023-02</v>
      </c>
      <c r="R3649" s="28" t="n">
        <f aca="false">IF(AND($O3649&gt;=DATE(2025,1,1),$O3649&lt;=DATE(2025,4,30)),1,0)</f>
        <v>0</v>
      </c>
    </row>
    <row r="3650" customFormat="false" ht="15" hidden="false" customHeight="false" outlineLevel="0" collapsed="false">
      <c r="A3650" s="28" t="n">
        <v>400</v>
      </c>
      <c r="B3650" s="29" t="n">
        <v>45016</v>
      </c>
      <c r="C3650" s="28" t="n">
        <v>6836.38</v>
      </c>
      <c r="D3650" s="28" t="n">
        <v>0</v>
      </c>
      <c r="E3650" s="28" t="n">
        <v>0</v>
      </c>
      <c r="F3650" s="28" t="s">
        <v>345</v>
      </c>
      <c r="G3650" s="28" t="n">
        <v>0</v>
      </c>
      <c r="H3650" s="28" t="n">
        <v>0</v>
      </c>
      <c r="I3650" s="28" t="n">
        <v>0</v>
      </c>
      <c r="J3650" s="28" t="n">
        <v>224</v>
      </c>
      <c r="K3650" s="28" t="n">
        <v>2</v>
      </c>
      <c r="L3650" s="28" t="n">
        <v>1</v>
      </c>
      <c r="M3650" s="28" t="s">
        <v>145</v>
      </c>
      <c r="N3650" s="28" t="s">
        <v>138</v>
      </c>
      <c r="O3650" s="29" t="n">
        <v>44742</v>
      </c>
      <c r="P3650" s="28" t="n">
        <f aca="false">ROUNDDOWN(($B3650-$O3650)/30,0)</f>
        <v>9</v>
      </c>
      <c r="Q3650" s="28" t="str">
        <f aca="false">TEXT($B3650,"yyyy-mm")</f>
        <v>2023-03</v>
      </c>
      <c r="R3650" s="28" t="n">
        <f aca="false">IF(AND($O3650&gt;=DATE(2025,1,1),$O3650&lt;=DATE(2025,4,30)),1,0)</f>
        <v>0</v>
      </c>
    </row>
    <row r="3651" customFormat="false" ht="15" hidden="false" customHeight="false" outlineLevel="0" collapsed="false">
      <c r="A3651" s="28" t="n">
        <v>400</v>
      </c>
      <c r="B3651" s="29" t="n">
        <v>45046</v>
      </c>
      <c r="C3651" s="28" t="n">
        <v>3418.2</v>
      </c>
      <c r="D3651" s="28" t="n">
        <v>0</v>
      </c>
      <c r="E3651" s="28" t="n">
        <v>0</v>
      </c>
      <c r="F3651" s="28" t="s">
        <v>345</v>
      </c>
      <c r="G3651" s="28" t="n">
        <v>0</v>
      </c>
      <c r="H3651" s="28" t="n">
        <v>0</v>
      </c>
      <c r="I3651" s="28" t="n">
        <v>0</v>
      </c>
      <c r="J3651" s="28" t="n">
        <v>224</v>
      </c>
      <c r="K3651" s="28" t="n">
        <v>2</v>
      </c>
      <c r="L3651" s="28" t="n">
        <v>1</v>
      </c>
      <c r="M3651" s="28" t="s">
        <v>145</v>
      </c>
      <c r="N3651" s="28" t="s">
        <v>138</v>
      </c>
      <c r="O3651" s="29" t="n">
        <v>44742</v>
      </c>
      <c r="P3651" s="28" t="n">
        <f aca="false">ROUNDDOWN(($B3651-$O3651)/30,0)</f>
        <v>10</v>
      </c>
      <c r="Q3651" s="28" t="str">
        <f aca="false">TEXT($B3651,"yyyy-mm")</f>
        <v>2023-04</v>
      </c>
      <c r="R3651" s="28" t="n">
        <f aca="false">IF(AND($O3651&gt;=DATE(2025,1,1),$O3651&lt;=DATE(2025,4,30)),1,0)</f>
        <v>0</v>
      </c>
    </row>
    <row r="3652" customFormat="false" ht="15" hidden="false" customHeight="false" outlineLevel="0" collapsed="false">
      <c r="A3652" s="28" t="n">
        <v>400</v>
      </c>
      <c r="B3652" s="29" t="n">
        <v>45077</v>
      </c>
      <c r="C3652" s="28" t="n">
        <v>0.02</v>
      </c>
      <c r="D3652" s="28" t="n">
        <v>0</v>
      </c>
      <c r="E3652" s="28" t="n">
        <v>0</v>
      </c>
      <c r="F3652" s="28" t="s">
        <v>345</v>
      </c>
      <c r="G3652" s="28" t="n">
        <v>0</v>
      </c>
      <c r="H3652" s="28" t="n">
        <v>0</v>
      </c>
      <c r="I3652" s="28" t="n">
        <v>0</v>
      </c>
      <c r="J3652" s="28" t="n">
        <v>224</v>
      </c>
      <c r="K3652" s="28" t="n">
        <v>2</v>
      </c>
      <c r="L3652" s="28" t="n">
        <v>1</v>
      </c>
      <c r="M3652" s="28" t="s">
        <v>145</v>
      </c>
      <c r="N3652" s="28" t="s">
        <v>138</v>
      </c>
      <c r="O3652" s="29" t="n">
        <v>44742</v>
      </c>
      <c r="P3652" s="28" t="n">
        <f aca="false">ROUNDDOWN(($B3652-$O3652)/30,0)</f>
        <v>11</v>
      </c>
      <c r="Q3652" s="28" t="str">
        <f aca="false">TEXT($B3652,"yyyy-mm")</f>
        <v>2023-05</v>
      </c>
      <c r="R3652" s="28" t="n">
        <f aca="false">IF(AND($O3652&gt;=DATE(2025,1,1),$O3652&lt;=DATE(2025,4,30)),1,0)</f>
        <v>0</v>
      </c>
    </row>
    <row r="3653" customFormat="false" ht="15" hidden="false" customHeight="false" outlineLevel="0" collapsed="false">
      <c r="A3653" s="28" t="n">
        <v>401</v>
      </c>
      <c r="B3653" s="29" t="n">
        <v>45991</v>
      </c>
      <c r="C3653" s="28" t="n">
        <v>355900</v>
      </c>
      <c r="D3653" s="28" t="n">
        <v>0</v>
      </c>
      <c r="E3653" s="28" t="n">
        <v>0</v>
      </c>
      <c r="F3653" s="28" t="s">
        <v>345</v>
      </c>
      <c r="G3653" s="28" t="n">
        <v>0</v>
      </c>
      <c r="H3653" s="28" t="n">
        <v>0</v>
      </c>
      <c r="I3653" s="28" t="n">
        <v>0</v>
      </c>
      <c r="J3653" s="28" t="n">
        <v>88</v>
      </c>
      <c r="K3653" s="28" t="n">
        <v>11</v>
      </c>
      <c r="L3653" s="28" t="n">
        <v>1</v>
      </c>
      <c r="M3653" s="28" t="s">
        <v>146</v>
      </c>
      <c r="N3653" s="28" t="s">
        <v>142</v>
      </c>
      <c r="O3653" s="29" t="n">
        <v>45978</v>
      </c>
      <c r="P3653" s="28" t="n">
        <f aca="false">ROUNDDOWN(($B3653-$O3653)/30,0)</f>
        <v>0</v>
      </c>
      <c r="Q3653" s="28" t="str">
        <f aca="false">TEXT($B3653,"yyyy-mm")</f>
        <v>2025-11</v>
      </c>
      <c r="R3653" s="28" t="n">
        <f aca="false">IF(AND($O3653&gt;=DATE(2025,1,1),$O3653&lt;=DATE(2025,4,30)),1,0)</f>
        <v>0</v>
      </c>
    </row>
    <row r="3654" customFormat="false" ht="15" hidden="false" customHeight="false" outlineLevel="0" collapsed="false">
      <c r="A3654" s="28" t="n">
        <v>401</v>
      </c>
      <c r="B3654" s="29" t="n">
        <v>46022</v>
      </c>
      <c r="C3654" s="28" t="n">
        <v>348485.42</v>
      </c>
      <c r="D3654" s="28" t="n">
        <v>0</v>
      </c>
      <c r="E3654" s="28" t="n">
        <v>0</v>
      </c>
      <c r="F3654" s="28" t="s">
        <v>345</v>
      </c>
      <c r="G3654" s="28" t="n">
        <v>0</v>
      </c>
      <c r="H3654" s="28" t="n">
        <v>0</v>
      </c>
      <c r="I3654" s="28" t="n">
        <v>0</v>
      </c>
      <c r="J3654" s="28" t="n">
        <v>88</v>
      </c>
      <c r="K3654" s="28" t="n">
        <v>11</v>
      </c>
      <c r="L3654" s="28" t="n">
        <v>1</v>
      </c>
      <c r="M3654" s="28" t="s">
        <v>146</v>
      </c>
      <c r="N3654" s="28" t="s">
        <v>142</v>
      </c>
      <c r="O3654" s="29" t="n">
        <v>45978</v>
      </c>
      <c r="P3654" s="28" t="n">
        <f aca="false">ROUNDDOWN(($B3654-$O3654)/30,0)</f>
        <v>1</v>
      </c>
      <c r="Q3654" s="28" t="str">
        <f aca="false">TEXT($B3654,"yyyy-mm")</f>
        <v>2025-12</v>
      </c>
      <c r="R3654" s="28" t="n">
        <f aca="false">IF(AND($O3654&gt;=DATE(2025,1,1),$O3654&lt;=DATE(2025,4,30)),1,0)</f>
        <v>0</v>
      </c>
    </row>
    <row r="3655" customFormat="false" ht="15" hidden="false" customHeight="false" outlineLevel="0" collapsed="false">
      <c r="A3655" s="28" t="n">
        <v>401</v>
      </c>
      <c r="B3655" s="29" t="n">
        <v>46053</v>
      </c>
      <c r="C3655" s="28" t="n">
        <v>341070.84</v>
      </c>
      <c r="D3655" s="28" t="n">
        <v>0</v>
      </c>
      <c r="E3655" s="28" t="n">
        <v>0</v>
      </c>
      <c r="F3655" s="28" t="s">
        <v>345</v>
      </c>
      <c r="G3655" s="28" t="n">
        <v>0</v>
      </c>
      <c r="H3655" s="28" t="n">
        <v>0</v>
      </c>
      <c r="I3655" s="28" t="n">
        <v>0</v>
      </c>
      <c r="J3655" s="28" t="n">
        <v>88</v>
      </c>
      <c r="K3655" s="28" t="n">
        <v>11</v>
      </c>
      <c r="L3655" s="28" t="n">
        <v>1</v>
      </c>
      <c r="M3655" s="28" t="s">
        <v>146</v>
      </c>
      <c r="N3655" s="28" t="s">
        <v>142</v>
      </c>
      <c r="O3655" s="29" t="n">
        <v>45978</v>
      </c>
      <c r="P3655" s="28" t="n">
        <f aca="false">ROUNDDOWN(($B3655-$O3655)/30,0)</f>
        <v>2</v>
      </c>
      <c r="Q3655" s="28" t="str">
        <f aca="false">TEXT($B3655,"yyyy-mm")</f>
        <v>2026-01</v>
      </c>
      <c r="R3655" s="28" t="n">
        <f aca="false">IF(AND($O3655&gt;=DATE(2025,1,1),$O3655&lt;=DATE(2025,4,30)),1,0)</f>
        <v>0</v>
      </c>
    </row>
    <row r="3656" customFormat="false" ht="15" hidden="false" customHeight="false" outlineLevel="0" collapsed="false">
      <c r="A3656" s="28" t="n">
        <v>401</v>
      </c>
      <c r="B3656" s="29" t="n">
        <v>46081</v>
      </c>
      <c r="C3656" s="28" t="n">
        <v>333656.26</v>
      </c>
      <c r="D3656" s="28" t="n">
        <v>0</v>
      </c>
      <c r="E3656" s="28" t="n">
        <v>0</v>
      </c>
      <c r="F3656" s="28" t="s">
        <v>345</v>
      </c>
      <c r="G3656" s="28" t="n">
        <v>0</v>
      </c>
      <c r="H3656" s="28" t="n">
        <v>0</v>
      </c>
      <c r="I3656" s="28" t="n">
        <v>0</v>
      </c>
      <c r="J3656" s="28" t="n">
        <v>88</v>
      </c>
      <c r="K3656" s="28" t="n">
        <v>11</v>
      </c>
      <c r="L3656" s="28" t="n">
        <v>1</v>
      </c>
      <c r="M3656" s="28" t="s">
        <v>146</v>
      </c>
      <c r="N3656" s="28" t="s">
        <v>142</v>
      </c>
      <c r="O3656" s="29" t="n">
        <v>45978</v>
      </c>
      <c r="P3656" s="28" t="n">
        <f aca="false">ROUNDDOWN(($B3656-$O3656)/30,0)</f>
        <v>3</v>
      </c>
      <c r="Q3656" s="28" t="str">
        <f aca="false">TEXT($B3656,"yyyy-mm")</f>
        <v>2026-02</v>
      </c>
      <c r="R3656" s="28" t="n">
        <f aca="false">IF(AND($O3656&gt;=DATE(2025,1,1),$O3656&lt;=DATE(2025,4,30)),1,0)</f>
        <v>0</v>
      </c>
    </row>
    <row r="3657" customFormat="false" ht="15" hidden="false" customHeight="false" outlineLevel="0" collapsed="false">
      <c r="A3657" s="28" t="n">
        <v>401</v>
      </c>
      <c r="B3657" s="29" t="n">
        <v>46112</v>
      </c>
      <c r="C3657" s="28" t="n">
        <v>326241.68</v>
      </c>
      <c r="D3657" s="28" t="n">
        <v>0</v>
      </c>
      <c r="E3657" s="28" t="n">
        <v>0</v>
      </c>
      <c r="F3657" s="28" t="s">
        <v>345</v>
      </c>
      <c r="G3657" s="28" t="n">
        <v>0</v>
      </c>
      <c r="H3657" s="28" t="n">
        <v>0</v>
      </c>
      <c r="I3657" s="28" t="n">
        <v>0</v>
      </c>
      <c r="J3657" s="28" t="n">
        <v>88</v>
      </c>
      <c r="K3657" s="28" t="n">
        <v>11</v>
      </c>
      <c r="L3657" s="28" t="n">
        <v>1</v>
      </c>
      <c r="M3657" s="28" t="s">
        <v>146</v>
      </c>
      <c r="N3657" s="28" t="s">
        <v>142</v>
      </c>
      <c r="O3657" s="29" t="n">
        <v>45978</v>
      </c>
      <c r="P3657" s="28" t="n">
        <f aca="false">ROUNDDOWN(($B3657-$O3657)/30,0)</f>
        <v>4</v>
      </c>
      <c r="Q3657" s="28" t="str">
        <f aca="false">TEXT($B3657,"yyyy-mm")</f>
        <v>2026-03</v>
      </c>
      <c r="R3657" s="28" t="n">
        <f aca="false">IF(AND($O3657&gt;=DATE(2025,1,1),$O3657&lt;=DATE(2025,4,30)),1,0)</f>
        <v>0</v>
      </c>
    </row>
    <row r="3658" customFormat="false" ht="15" hidden="false" customHeight="false" outlineLevel="0" collapsed="false">
      <c r="A3658" s="28" t="n">
        <v>401</v>
      </c>
      <c r="B3658" s="29" t="n">
        <v>46142</v>
      </c>
      <c r="C3658" s="28" t="n">
        <v>318827.1</v>
      </c>
      <c r="D3658" s="28" t="n">
        <v>0</v>
      </c>
      <c r="E3658" s="28" t="n">
        <v>0</v>
      </c>
      <c r="F3658" s="28" t="s">
        <v>345</v>
      </c>
      <c r="G3658" s="28" t="n">
        <v>0</v>
      </c>
      <c r="H3658" s="28" t="n">
        <v>0</v>
      </c>
      <c r="I3658" s="28" t="n">
        <v>0</v>
      </c>
      <c r="J3658" s="28" t="n">
        <v>88</v>
      </c>
      <c r="K3658" s="28" t="n">
        <v>11</v>
      </c>
      <c r="L3658" s="28" t="n">
        <v>1</v>
      </c>
      <c r="M3658" s="28" t="s">
        <v>146</v>
      </c>
      <c r="N3658" s="28" t="s">
        <v>142</v>
      </c>
      <c r="O3658" s="29" t="n">
        <v>45978</v>
      </c>
      <c r="P3658" s="28" t="n">
        <f aca="false">ROUNDDOWN(($B3658-$O3658)/30,0)</f>
        <v>5</v>
      </c>
      <c r="Q3658" s="28" t="str">
        <f aca="false">TEXT($B3658,"yyyy-mm")</f>
        <v>2026-04</v>
      </c>
      <c r="R3658" s="28" t="n">
        <f aca="false">IF(AND($O3658&gt;=DATE(2025,1,1),$O3658&lt;=DATE(2025,4,30)),1,0)</f>
        <v>0</v>
      </c>
    </row>
    <row r="3659" customFormat="false" ht="15" hidden="false" customHeight="false" outlineLevel="0" collapsed="false">
      <c r="A3659" s="28" t="n">
        <v>401</v>
      </c>
      <c r="B3659" s="29" t="n">
        <v>46173</v>
      </c>
      <c r="C3659" s="28" t="n">
        <v>311412.52</v>
      </c>
      <c r="D3659" s="28" t="n">
        <v>0</v>
      </c>
      <c r="E3659" s="28" t="n">
        <v>0</v>
      </c>
      <c r="F3659" s="28" t="s">
        <v>345</v>
      </c>
      <c r="G3659" s="28" t="n">
        <v>0</v>
      </c>
      <c r="H3659" s="28" t="n">
        <v>0</v>
      </c>
      <c r="I3659" s="28" t="n">
        <v>0</v>
      </c>
      <c r="J3659" s="28" t="n">
        <v>88</v>
      </c>
      <c r="K3659" s="28" t="n">
        <v>11</v>
      </c>
      <c r="L3659" s="28" t="n">
        <v>1</v>
      </c>
      <c r="M3659" s="28" t="s">
        <v>146</v>
      </c>
      <c r="N3659" s="28" t="s">
        <v>142</v>
      </c>
      <c r="O3659" s="29" t="n">
        <v>45978</v>
      </c>
      <c r="P3659" s="28" t="n">
        <f aca="false">ROUNDDOWN(($B3659-$O3659)/30,0)</f>
        <v>6</v>
      </c>
      <c r="Q3659" s="28" t="str">
        <f aca="false">TEXT($B3659,"yyyy-mm")</f>
        <v>2026-05</v>
      </c>
      <c r="R3659" s="28" t="n">
        <f aca="false">IF(AND($O3659&gt;=DATE(2025,1,1),$O3659&lt;=DATE(2025,4,30)),1,0)</f>
        <v>0</v>
      </c>
    </row>
    <row r="3660" customFormat="false" ht="15" hidden="false" customHeight="false" outlineLevel="0" collapsed="false">
      <c r="A3660" s="28" t="n">
        <v>401</v>
      </c>
      <c r="B3660" s="29" t="n">
        <v>46203</v>
      </c>
      <c r="C3660" s="28" t="n">
        <v>303997.94</v>
      </c>
      <c r="D3660" s="28" t="n">
        <v>0</v>
      </c>
      <c r="E3660" s="28" t="n">
        <v>0</v>
      </c>
      <c r="F3660" s="28" t="s">
        <v>345</v>
      </c>
      <c r="G3660" s="28" t="n">
        <v>0</v>
      </c>
      <c r="H3660" s="28" t="n">
        <v>0</v>
      </c>
      <c r="I3660" s="28" t="n">
        <v>0</v>
      </c>
      <c r="J3660" s="28" t="n">
        <v>88</v>
      </c>
      <c r="K3660" s="28" t="n">
        <v>11</v>
      </c>
      <c r="L3660" s="28" t="n">
        <v>1</v>
      </c>
      <c r="M3660" s="28" t="s">
        <v>146</v>
      </c>
      <c r="N3660" s="28" t="s">
        <v>142</v>
      </c>
      <c r="O3660" s="29" t="n">
        <v>45978</v>
      </c>
      <c r="P3660" s="28" t="n">
        <f aca="false">ROUNDDOWN(($B3660-$O3660)/30,0)</f>
        <v>7</v>
      </c>
      <c r="Q3660" s="28" t="str">
        <f aca="false">TEXT($B3660,"yyyy-mm")</f>
        <v>2026-06</v>
      </c>
      <c r="R3660" s="28" t="n">
        <f aca="false">IF(AND($O3660&gt;=DATE(2025,1,1),$O3660&lt;=DATE(2025,4,30)),1,0)</f>
        <v>0</v>
      </c>
    </row>
    <row r="3661" customFormat="false" ht="15" hidden="false" customHeight="false" outlineLevel="0" collapsed="false">
      <c r="A3661" s="28" t="n">
        <v>401</v>
      </c>
      <c r="B3661" s="29" t="n">
        <v>46234</v>
      </c>
      <c r="C3661" s="28" t="n">
        <v>296583.36</v>
      </c>
      <c r="D3661" s="28" t="n">
        <v>0</v>
      </c>
      <c r="E3661" s="28" t="n">
        <v>0</v>
      </c>
      <c r="F3661" s="28" t="s">
        <v>345</v>
      </c>
      <c r="G3661" s="28" t="n">
        <v>0</v>
      </c>
      <c r="H3661" s="28" t="n">
        <v>0</v>
      </c>
      <c r="I3661" s="28" t="n">
        <v>0</v>
      </c>
      <c r="J3661" s="28" t="n">
        <v>88</v>
      </c>
      <c r="K3661" s="28" t="n">
        <v>11</v>
      </c>
      <c r="L3661" s="28" t="n">
        <v>1</v>
      </c>
      <c r="M3661" s="28" t="s">
        <v>146</v>
      </c>
      <c r="N3661" s="28" t="s">
        <v>142</v>
      </c>
      <c r="O3661" s="29" t="n">
        <v>45978</v>
      </c>
      <c r="P3661" s="28" t="n">
        <f aca="false">ROUNDDOWN(($B3661-$O3661)/30,0)</f>
        <v>8</v>
      </c>
      <c r="Q3661" s="28" t="str">
        <f aca="false">TEXT($B3661,"yyyy-mm")</f>
        <v>2026-07</v>
      </c>
      <c r="R3661" s="28" t="n">
        <f aca="false">IF(AND($O3661&gt;=DATE(2025,1,1),$O3661&lt;=DATE(2025,4,30)),1,0)</f>
        <v>0</v>
      </c>
    </row>
    <row r="3662" customFormat="false" ht="15" hidden="false" customHeight="false" outlineLevel="0" collapsed="false">
      <c r="A3662" s="28" t="n">
        <v>401</v>
      </c>
      <c r="B3662" s="29" t="n">
        <v>46265</v>
      </c>
      <c r="C3662" s="28" t="n">
        <v>289168.78</v>
      </c>
      <c r="D3662" s="28" t="n">
        <v>0</v>
      </c>
      <c r="E3662" s="28" t="n">
        <v>0</v>
      </c>
      <c r="F3662" s="28" t="s">
        <v>345</v>
      </c>
      <c r="G3662" s="28" t="n">
        <v>0</v>
      </c>
      <c r="H3662" s="28" t="n">
        <v>0</v>
      </c>
      <c r="I3662" s="28" t="n">
        <v>0</v>
      </c>
      <c r="J3662" s="28" t="n">
        <v>88</v>
      </c>
      <c r="K3662" s="28" t="n">
        <v>11</v>
      </c>
      <c r="L3662" s="28" t="n">
        <v>1</v>
      </c>
      <c r="M3662" s="28" t="s">
        <v>146</v>
      </c>
      <c r="N3662" s="28" t="s">
        <v>142</v>
      </c>
      <c r="O3662" s="29" t="n">
        <v>45978</v>
      </c>
      <c r="P3662" s="28" t="n">
        <f aca="false">ROUNDDOWN(($B3662-$O3662)/30,0)</f>
        <v>9</v>
      </c>
      <c r="Q3662" s="28" t="str">
        <f aca="false">TEXT($B3662,"yyyy-mm")</f>
        <v>2026-08</v>
      </c>
      <c r="R3662" s="28" t="n">
        <f aca="false">IF(AND($O3662&gt;=DATE(2025,1,1),$O3662&lt;=DATE(2025,4,30)),1,0)</f>
        <v>0</v>
      </c>
    </row>
    <row r="3663" customFormat="false" ht="15" hidden="false" customHeight="false" outlineLevel="0" collapsed="false">
      <c r="A3663" s="28" t="n">
        <v>402</v>
      </c>
      <c r="B3663" s="29" t="n">
        <v>45930</v>
      </c>
      <c r="C3663" s="28" t="n">
        <v>15800</v>
      </c>
      <c r="D3663" s="28" t="n">
        <v>0</v>
      </c>
      <c r="E3663" s="28" t="n">
        <v>0</v>
      </c>
      <c r="F3663" s="28" t="s">
        <v>345</v>
      </c>
      <c r="G3663" s="28" t="n">
        <v>0</v>
      </c>
      <c r="H3663" s="28" t="n">
        <v>0</v>
      </c>
      <c r="I3663" s="28" t="n">
        <v>0</v>
      </c>
      <c r="J3663" s="28" t="n">
        <v>48</v>
      </c>
      <c r="K3663" s="28" t="n">
        <v>3</v>
      </c>
      <c r="L3663" s="28" t="n">
        <v>1</v>
      </c>
      <c r="M3663" s="28" t="s">
        <v>145</v>
      </c>
      <c r="N3663" s="28" t="s">
        <v>141</v>
      </c>
      <c r="O3663" s="29" t="n">
        <v>45930</v>
      </c>
      <c r="P3663" s="28" t="n">
        <f aca="false">ROUNDDOWN(($B3663-$O3663)/30,0)</f>
        <v>0</v>
      </c>
      <c r="Q3663" s="28" t="str">
        <f aca="false">TEXT($B3663,"yyyy-mm")</f>
        <v>2025-09</v>
      </c>
      <c r="R3663" s="28" t="n">
        <f aca="false">IF(AND($O3663&gt;=DATE(2025,1,1),$O3663&lt;=DATE(2025,4,30)),1,0)</f>
        <v>0</v>
      </c>
    </row>
    <row r="3664" customFormat="false" ht="15" hidden="false" customHeight="false" outlineLevel="0" collapsed="false">
      <c r="A3664" s="28" t="n">
        <v>402</v>
      </c>
      <c r="B3664" s="29" t="n">
        <v>45961</v>
      </c>
      <c r="C3664" s="28" t="n">
        <v>14584.62</v>
      </c>
      <c r="D3664" s="28" t="n">
        <v>0</v>
      </c>
      <c r="E3664" s="28" t="n">
        <v>0</v>
      </c>
      <c r="F3664" s="28" t="s">
        <v>345</v>
      </c>
      <c r="G3664" s="28" t="n">
        <v>0</v>
      </c>
      <c r="H3664" s="28" t="n">
        <v>0</v>
      </c>
      <c r="I3664" s="28" t="n">
        <v>0</v>
      </c>
      <c r="J3664" s="28" t="n">
        <v>48</v>
      </c>
      <c r="K3664" s="28" t="n">
        <v>3</v>
      </c>
      <c r="L3664" s="28" t="n">
        <v>1</v>
      </c>
      <c r="M3664" s="28" t="s">
        <v>145</v>
      </c>
      <c r="N3664" s="28" t="s">
        <v>141</v>
      </c>
      <c r="O3664" s="29" t="n">
        <v>45930</v>
      </c>
      <c r="P3664" s="28" t="n">
        <f aca="false">ROUNDDOWN(($B3664-$O3664)/30,0)</f>
        <v>1</v>
      </c>
      <c r="Q3664" s="28" t="str">
        <f aca="false">TEXT($B3664,"yyyy-mm")</f>
        <v>2025-10</v>
      </c>
      <c r="R3664" s="28" t="n">
        <f aca="false">IF(AND($O3664&gt;=DATE(2025,1,1),$O3664&lt;=DATE(2025,4,30)),1,0)</f>
        <v>0</v>
      </c>
    </row>
    <row r="3665" customFormat="false" ht="15" hidden="false" customHeight="false" outlineLevel="0" collapsed="false">
      <c r="A3665" s="28" t="n">
        <v>402</v>
      </c>
      <c r="B3665" s="29" t="n">
        <v>45991</v>
      </c>
      <c r="C3665" s="28" t="n">
        <v>13369.24</v>
      </c>
      <c r="D3665" s="28" t="n">
        <v>0</v>
      </c>
      <c r="E3665" s="28" t="n">
        <v>0</v>
      </c>
      <c r="F3665" s="28" t="s">
        <v>345</v>
      </c>
      <c r="G3665" s="28" t="n">
        <v>0</v>
      </c>
      <c r="H3665" s="28" t="n">
        <v>0</v>
      </c>
      <c r="I3665" s="28" t="n">
        <v>0</v>
      </c>
      <c r="J3665" s="28" t="n">
        <v>48</v>
      </c>
      <c r="K3665" s="28" t="n">
        <v>3</v>
      </c>
      <c r="L3665" s="28" t="n">
        <v>1</v>
      </c>
      <c r="M3665" s="28" t="s">
        <v>145</v>
      </c>
      <c r="N3665" s="28" t="s">
        <v>141</v>
      </c>
      <c r="O3665" s="29" t="n">
        <v>45930</v>
      </c>
      <c r="P3665" s="28" t="n">
        <f aca="false">ROUNDDOWN(($B3665-$O3665)/30,0)</f>
        <v>2</v>
      </c>
      <c r="Q3665" s="28" t="str">
        <f aca="false">TEXT($B3665,"yyyy-mm")</f>
        <v>2025-11</v>
      </c>
      <c r="R3665" s="28" t="n">
        <f aca="false">IF(AND($O3665&gt;=DATE(2025,1,1),$O3665&lt;=DATE(2025,4,30)),1,0)</f>
        <v>0</v>
      </c>
    </row>
    <row r="3666" customFormat="false" ht="15" hidden="false" customHeight="false" outlineLevel="0" collapsed="false">
      <c r="A3666" s="28" t="n">
        <v>402</v>
      </c>
      <c r="B3666" s="29" t="n">
        <v>46022</v>
      </c>
      <c r="C3666" s="28" t="n">
        <v>12153.86</v>
      </c>
      <c r="D3666" s="28" t="n">
        <v>0</v>
      </c>
      <c r="E3666" s="28" t="n">
        <v>0</v>
      </c>
      <c r="F3666" s="28" t="s">
        <v>345</v>
      </c>
      <c r="G3666" s="28" t="n">
        <v>0</v>
      </c>
      <c r="H3666" s="28" t="n">
        <v>0</v>
      </c>
      <c r="I3666" s="28" t="n">
        <v>0</v>
      </c>
      <c r="J3666" s="28" t="n">
        <v>48</v>
      </c>
      <c r="K3666" s="28" t="n">
        <v>3</v>
      </c>
      <c r="L3666" s="28" t="n">
        <v>1</v>
      </c>
      <c r="M3666" s="28" t="s">
        <v>145</v>
      </c>
      <c r="N3666" s="28" t="s">
        <v>141</v>
      </c>
      <c r="O3666" s="29" t="n">
        <v>45930</v>
      </c>
      <c r="P3666" s="28" t="n">
        <f aca="false">ROUNDDOWN(($B3666-$O3666)/30,0)</f>
        <v>3</v>
      </c>
      <c r="Q3666" s="28" t="str">
        <f aca="false">TEXT($B3666,"yyyy-mm")</f>
        <v>2025-12</v>
      </c>
      <c r="R3666" s="28" t="n">
        <f aca="false">IF(AND($O3666&gt;=DATE(2025,1,1),$O3666&lt;=DATE(2025,4,30)),1,0)</f>
        <v>0</v>
      </c>
    </row>
    <row r="3667" customFormat="false" ht="15" hidden="false" customHeight="false" outlineLevel="0" collapsed="false">
      <c r="A3667" s="28" t="n">
        <v>402</v>
      </c>
      <c r="B3667" s="29" t="n">
        <v>46053</v>
      </c>
      <c r="C3667" s="28" t="n">
        <v>10938.48</v>
      </c>
      <c r="D3667" s="28" t="n">
        <v>0</v>
      </c>
      <c r="E3667" s="28" t="n">
        <v>0</v>
      </c>
      <c r="F3667" s="28" t="s">
        <v>345</v>
      </c>
      <c r="G3667" s="28" t="n">
        <v>0</v>
      </c>
      <c r="H3667" s="28" t="n">
        <v>0</v>
      </c>
      <c r="I3667" s="28" t="n">
        <v>0</v>
      </c>
      <c r="J3667" s="28" t="n">
        <v>48</v>
      </c>
      <c r="K3667" s="28" t="n">
        <v>3</v>
      </c>
      <c r="L3667" s="28" t="n">
        <v>1</v>
      </c>
      <c r="M3667" s="28" t="s">
        <v>145</v>
      </c>
      <c r="N3667" s="28" t="s">
        <v>141</v>
      </c>
      <c r="O3667" s="29" t="n">
        <v>45930</v>
      </c>
      <c r="P3667" s="28" t="n">
        <f aca="false">ROUNDDOWN(($B3667-$O3667)/30,0)</f>
        <v>4</v>
      </c>
      <c r="Q3667" s="28" t="str">
        <f aca="false">TEXT($B3667,"yyyy-mm")</f>
        <v>2026-01</v>
      </c>
      <c r="R3667" s="28" t="n">
        <f aca="false">IF(AND($O3667&gt;=DATE(2025,1,1),$O3667&lt;=DATE(2025,4,30)),1,0)</f>
        <v>0</v>
      </c>
    </row>
    <row r="3668" customFormat="false" ht="15" hidden="false" customHeight="false" outlineLevel="0" collapsed="false">
      <c r="A3668" s="28" t="n">
        <v>402</v>
      </c>
      <c r="B3668" s="29" t="n">
        <v>46081</v>
      </c>
      <c r="C3668" s="28" t="n">
        <v>9723.1</v>
      </c>
      <c r="D3668" s="28" t="n">
        <v>0</v>
      </c>
      <c r="E3668" s="28" t="n">
        <v>0</v>
      </c>
      <c r="F3668" s="28" t="s">
        <v>345</v>
      </c>
      <c r="G3668" s="28" t="n">
        <v>0</v>
      </c>
      <c r="H3668" s="28" t="n">
        <v>0</v>
      </c>
      <c r="I3668" s="28" t="n">
        <v>0</v>
      </c>
      <c r="J3668" s="28" t="n">
        <v>48</v>
      </c>
      <c r="K3668" s="28" t="n">
        <v>3</v>
      </c>
      <c r="L3668" s="28" t="n">
        <v>1</v>
      </c>
      <c r="M3668" s="28" t="s">
        <v>145</v>
      </c>
      <c r="N3668" s="28" t="s">
        <v>141</v>
      </c>
      <c r="O3668" s="29" t="n">
        <v>45930</v>
      </c>
      <c r="P3668" s="28" t="n">
        <f aca="false">ROUNDDOWN(($B3668-$O3668)/30,0)</f>
        <v>5</v>
      </c>
      <c r="Q3668" s="28" t="str">
        <f aca="false">TEXT($B3668,"yyyy-mm")</f>
        <v>2026-02</v>
      </c>
      <c r="R3668" s="28" t="n">
        <f aca="false">IF(AND($O3668&gt;=DATE(2025,1,1),$O3668&lt;=DATE(2025,4,30)),1,0)</f>
        <v>0</v>
      </c>
    </row>
    <row r="3669" customFormat="false" ht="15" hidden="false" customHeight="false" outlineLevel="0" collapsed="false">
      <c r="A3669" s="28" t="n">
        <v>402</v>
      </c>
      <c r="B3669" s="29" t="n">
        <v>46112</v>
      </c>
      <c r="C3669" s="28" t="n">
        <v>8507.72</v>
      </c>
      <c r="D3669" s="28" t="n">
        <v>0</v>
      </c>
      <c r="E3669" s="28" t="n">
        <v>0</v>
      </c>
      <c r="F3669" s="28" t="s">
        <v>345</v>
      </c>
      <c r="G3669" s="28" t="n">
        <v>0</v>
      </c>
      <c r="H3669" s="28" t="n">
        <v>0</v>
      </c>
      <c r="I3669" s="28" t="n">
        <v>0</v>
      </c>
      <c r="J3669" s="28" t="n">
        <v>48</v>
      </c>
      <c r="K3669" s="28" t="n">
        <v>3</v>
      </c>
      <c r="L3669" s="28" t="n">
        <v>1</v>
      </c>
      <c r="M3669" s="28" t="s">
        <v>145</v>
      </c>
      <c r="N3669" s="28" t="s">
        <v>141</v>
      </c>
      <c r="O3669" s="29" t="n">
        <v>45930</v>
      </c>
      <c r="P3669" s="28" t="n">
        <f aca="false">ROUNDDOWN(($B3669-$O3669)/30,0)</f>
        <v>6</v>
      </c>
      <c r="Q3669" s="28" t="str">
        <f aca="false">TEXT($B3669,"yyyy-mm")</f>
        <v>2026-03</v>
      </c>
      <c r="R3669" s="28" t="n">
        <f aca="false">IF(AND($O3669&gt;=DATE(2025,1,1),$O3669&lt;=DATE(2025,4,30)),1,0)</f>
        <v>0</v>
      </c>
    </row>
    <row r="3670" customFormat="false" ht="15" hidden="false" customHeight="false" outlineLevel="0" collapsed="false">
      <c r="A3670" s="28" t="n">
        <v>402</v>
      </c>
      <c r="B3670" s="29" t="n">
        <v>46142</v>
      </c>
      <c r="C3670" s="28" t="n">
        <v>7292.34</v>
      </c>
      <c r="D3670" s="28" t="n">
        <v>0</v>
      </c>
      <c r="E3670" s="28" t="n">
        <v>0</v>
      </c>
      <c r="F3670" s="28" t="s">
        <v>345</v>
      </c>
      <c r="G3670" s="28" t="n">
        <v>0</v>
      </c>
      <c r="H3670" s="28" t="n">
        <v>0</v>
      </c>
      <c r="I3670" s="28" t="n">
        <v>0</v>
      </c>
      <c r="J3670" s="28" t="n">
        <v>48</v>
      </c>
      <c r="K3670" s="28" t="n">
        <v>3</v>
      </c>
      <c r="L3670" s="28" t="n">
        <v>1</v>
      </c>
      <c r="M3670" s="28" t="s">
        <v>145</v>
      </c>
      <c r="N3670" s="28" t="s">
        <v>141</v>
      </c>
      <c r="O3670" s="29" t="n">
        <v>45930</v>
      </c>
      <c r="P3670" s="28" t="n">
        <f aca="false">ROUNDDOWN(($B3670-$O3670)/30,0)</f>
        <v>7</v>
      </c>
      <c r="Q3670" s="28" t="str">
        <f aca="false">TEXT($B3670,"yyyy-mm")</f>
        <v>2026-04</v>
      </c>
      <c r="R3670" s="28" t="n">
        <f aca="false">IF(AND($O3670&gt;=DATE(2025,1,1),$O3670&lt;=DATE(2025,4,30)),1,0)</f>
        <v>0</v>
      </c>
    </row>
    <row r="3671" customFormat="false" ht="15" hidden="false" customHeight="false" outlineLevel="0" collapsed="false">
      <c r="A3671" s="28" t="n">
        <v>402</v>
      </c>
      <c r="B3671" s="29" t="n">
        <v>46173</v>
      </c>
      <c r="C3671" s="28" t="n">
        <v>6076.96</v>
      </c>
      <c r="D3671" s="28" t="n">
        <v>0</v>
      </c>
      <c r="E3671" s="28" t="n">
        <v>0</v>
      </c>
      <c r="F3671" s="28" t="s">
        <v>345</v>
      </c>
      <c r="G3671" s="28" t="n">
        <v>0</v>
      </c>
      <c r="H3671" s="28" t="n">
        <v>0</v>
      </c>
      <c r="I3671" s="28" t="n">
        <v>0</v>
      </c>
      <c r="J3671" s="28" t="n">
        <v>48</v>
      </c>
      <c r="K3671" s="28" t="n">
        <v>3</v>
      </c>
      <c r="L3671" s="28" t="n">
        <v>1</v>
      </c>
      <c r="M3671" s="28" t="s">
        <v>145</v>
      </c>
      <c r="N3671" s="28" t="s">
        <v>141</v>
      </c>
      <c r="O3671" s="29" t="n">
        <v>45930</v>
      </c>
      <c r="P3671" s="28" t="n">
        <f aca="false">ROUNDDOWN(($B3671-$O3671)/30,0)</f>
        <v>8</v>
      </c>
      <c r="Q3671" s="28" t="str">
        <f aca="false">TEXT($B3671,"yyyy-mm")</f>
        <v>2026-05</v>
      </c>
      <c r="R3671" s="28" t="n">
        <f aca="false">IF(AND($O3671&gt;=DATE(2025,1,1),$O3671&lt;=DATE(2025,4,30)),1,0)</f>
        <v>0</v>
      </c>
    </row>
    <row r="3672" customFormat="false" ht="15" hidden="false" customHeight="false" outlineLevel="0" collapsed="false">
      <c r="A3672" s="28" t="n">
        <v>402</v>
      </c>
      <c r="B3672" s="29" t="n">
        <v>46203</v>
      </c>
      <c r="C3672" s="28" t="n">
        <v>4861.58</v>
      </c>
      <c r="D3672" s="28" t="n">
        <v>0</v>
      </c>
      <c r="E3672" s="28" t="n">
        <v>0</v>
      </c>
      <c r="F3672" s="28" t="s">
        <v>345</v>
      </c>
      <c r="G3672" s="28" t="n">
        <v>0</v>
      </c>
      <c r="H3672" s="28" t="n">
        <v>0</v>
      </c>
      <c r="I3672" s="28" t="n">
        <v>0</v>
      </c>
      <c r="J3672" s="28" t="n">
        <v>48</v>
      </c>
      <c r="K3672" s="28" t="n">
        <v>3</v>
      </c>
      <c r="L3672" s="28" t="n">
        <v>1</v>
      </c>
      <c r="M3672" s="28" t="s">
        <v>145</v>
      </c>
      <c r="N3672" s="28" t="s">
        <v>141</v>
      </c>
      <c r="O3672" s="29" t="n">
        <v>45930</v>
      </c>
      <c r="P3672" s="28" t="n">
        <f aca="false">ROUNDDOWN(($B3672-$O3672)/30,0)</f>
        <v>9</v>
      </c>
      <c r="Q3672" s="28" t="str">
        <f aca="false">TEXT($B3672,"yyyy-mm")</f>
        <v>2026-06</v>
      </c>
      <c r="R3672" s="28" t="n">
        <f aca="false">IF(AND($O3672&gt;=DATE(2025,1,1),$O3672&lt;=DATE(2025,4,30)),1,0)</f>
        <v>0</v>
      </c>
    </row>
    <row r="3673" customFormat="false" ht="15" hidden="false" customHeight="false" outlineLevel="0" collapsed="false">
      <c r="A3673" s="28" t="n">
        <v>402</v>
      </c>
      <c r="B3673" s="29" t="n">
        <v>46234</v>
      </c>
      <c r="C3673" s="28" t="n">
        <v>3646.2</v>
      </c>
      <c r="D3673" s="28" t="n">
        <v>0</v>
      </c>
      <c r="E3673" s="28" t="n">
        <v>0</v>
      </c>
      <c r="F3673" s="28" t="s">
        <v>345</v>
      </c>
      <c r="G3673" s="28" t="n">
        <v>0</v>
      </c>
      <c r="H3673" s="28" t="n">
        <v>0</v>
      </c>
      <c r="I3673" s="28" t="n">
        <v>0</v>
      </c>
      <c r="J3673" s="28" t="n">
        <v>48</v>
      </c>
      <c r="K3673" s="28" t="n">
        <v>3</v>
      </c>
      <c r="L3673" s="28" t="n">
        <v>1</v>
      </c>
      <c r="M3673" s="28" t="s">
        <v>145</v>
      </c>
      <c r="N3673" s="28" t="s">
        <v>141</v>
      </c>
      <c r="O3673" s="29" t="n">
        <v>45930</v>
      </c>
      <c r="P3673" s="28" t="n">
        <f aca="false">ROUNDDOWN(($B3673-$O3673)/30,0)</f>
        <v>10</v>
      </c>
      <c r="Q3673" s="28" t="str">
        <f aca="false">TEXT($B3673,"yyyy-mm")</f>
        <v>2026-07</v>
      </c>
      <c r="R3673" s="28" t="n">
        <f aca="false">IF(AND($O3673&gt;=DATE(2025,1,1),$O3673&lt;=DATE(2025,4,30)),1,0)</f>
        <v>0</v>
      </c>
    </row>
    <row r="3674" customFormat="false" ht="15" hidden="false" customHeight="false" outlineLevel="0" collapsed="false">
      <c r="A3674" s="28" t="n">
        <v>402</v>
      </c>
      <c r="B3674" s="29" t="n">
        <v>46265</v>
      </c>
      <c r="C3674" s="28" t="n">
        <v>2430.82</v>
      </c>
      <c r="D3674" s="28" t="n">
        <v>0</v>
      </c>
      <c r="E3674" s="28" t="n">
        <v>0</v>
      </c>
      <c r="F3674" s="28" t="s">
        <v>345</v>
      </c>
      <c r="G3674" s="28" t="n">
        <v>0</v>
      </c>
      <c r="H3674" s="28" t="n">
        <v>0</v>
      </c>
      <c r="I3674" s="28" t="n">
        <v>0</v>
      </c>
      <c r="J3674" s="28" t="n">
        <v>48</v>
      </c>
      <c r="K3674" s="28" t="n">
        <v>3</v>
      </c>
      <c r="L3674" s="28" t="n">
        <v>1</v>
      </c>
      <c r="M3674" s="28" t="s">
        <v>145</v>
      </c>
      <c r="N3674" s="28" t="s">
        <v>141</v>
      </c>
      <c r="O3674" s="29" t="n">
        <v>45930</v>
      </c>
      <c r="P3674" s="28" t="n">
        <f aca="false">ROUNDDOWN(($B3674-$O3674)/30,0)</f>
        <v>11</v>
      </c>
      <c r="Q3674" s="28" t="str">
        <f aca="false">TEXT($B3674,"yyyy-mm")</f>
        <v>2026-08</v>
      </c>
      <c r="R3674" s="28" t="n">
        <f aca="false">IF(AND($O3674&gt;=DATE(2025,1,1),$O3674&lt;=DATE(2025,4,30)),1,0)</f>
        <v>0</v>
      </c>
    </row>
    <row r="3675" customFormat="false" ht="15" hidden="false" customHeight="false" outlineLevel="0" collapsed="false">
      <c r="A3675" s="28" t="n">
        <v>403</v>
      </c>
      <c r="B3675" s="29" t="n">
        <v>46022</v>
      </c>
      <c r="C3675" s="28" t="n">
        <v>15700</v>
      </c>
      <c r="D3675" s="28" t="n">
        <v>0</v>
      </c>
      <c r="E3675" s="28" t="n">
        <v>0</v>
      </c>
      <c r="F3675" s="28" t="s">
        <v>345</v>
      </c>
      <c r="G3675" s="28" t="n">
        <v>0</v>
      </c>
      <c r="H3675" s="28" t="n">
        <v>0</v>
      </c>
      <c r="I3675" s="28" t="n">
        <v>0</v>
      </c>
      <c r="J3675" s="28" t="n">
        <v>303</v>
      </c>
      <c r="K3675" s="28" t="n">
        <v>9</v>
      </c>
      <c r="L3675" s="28" t="n">
        <v>1</v>
      </c>
      <c r="M3675" s="28" t="s">
        <v>146</v>
      </c>
      <c r="N3675" s="28" t="s">
        <v>138</v>
      </c>
      <c r="O3675" s="29" t="n">
        <v>46019</v>
      </c>
      <c r="P3675" s="28" t="n">
        <f aca="false">ROUNDDOWN(($B3675-$O3675)/30,0)</f>
        <v>0</v>
      </c>
      <c r="Q3675" s="28" t="str">
        <f aca="false">TEXT($B3675,"yyyy-mm")</f>
        <v>2025-12</v>
      </c>
      <c r="R3675" s="28" t="n">
        <f aca="false">IF(AND($O3675&gt;=DATE(2025,1,1),$O3675&lt;=DATE(2025,4,30)),1,0)</f>
        <v>0</v>
      </c>
    </row>
    <row r="3676" customFormat="false" ht="15" hidden="false" customHeight="false" outlineLevel="0" collapsed="false">
      <c r="A3676" s="28" t="n">
        <v>403</v>
      </c>
      <c r="B3676" s="29" t="n">
        <v>46053</v>
      </c>
      <c r="C3676" s="28" t="n">
        <v>10466.67</v>
      </c>
      <c r="D3676" s="28" t="n">
        <v>0</v>
      </c>
      <c r="E3676" s="28" t="n">
        <v>0</v>
      </c>
      <c r="F3676" s="28" t="s">
        <v>345</v>
      </c>
      <c r="G3676" s="28" t="n">
        <v>0</v>
      </c>
      <c r="H3676" s="28" t="n">
        <v>0</v>
      </c>
      <c r="I3676" s="28" t="n">
        <v>0</v>
      </c>
      <c r="J3676" s="28" t="n">
        <v>303</v>
      </c>
      <c r="K3676" s="28" t="n">
        <v>9</v>
      </c>
      <c r="L3676" s="28" t="n">
        <v>1</v>
      </c>
      <c r="M3676" s="28" t="s">
        <v>146</v>
      </c>
      <c r="N3676" s="28" t="s">
        <v>138</v>
      </c>
      <c r="O3676" s="29" t="n">
        <v>46019</v>
      </c>
      <c r="P3676" s="28" t="n">
        <f aca="false">ROUNDDOWN(($B3676-$O3676)/30,0)</f>
        <v>1</v>
      </c>
      <c r="Q3676" s="28" t="str">
        <f aca="false">TEXT($B3676,"yyyy-mm")</f>
        <v>2026-01</v>
      </c>
      <c r="R3676" s="28" t="n">
        <f aca="false">IF(AND($O3676&gt;=DATE(2025,1,1),$O3676&lt;=DATE(2025,4,30)),1,0)</f>
        <v>0</v>
      </c>
    </row>
    <row r="3677" customFormat="false" ht="15" hidden="false" customHeight="false" outlineLevel="0" collapsed="false">
      <c r="A3677" s="28" t="n">
        <v>403</v>
      </c>
      <c r="B3677" s="29" t="n">
        <v>46081</v>
      </c>
      <c r="C3677" s="28" t="n">
        <v>5233.34</v>
      </c>
      <c r="D3677" s="28" t="n">
        <v>0</v>
      </c>
      <c r="E3677" s="28" t="n">
        <v>0</v>
      </c>
      <c r="F3677" s="28" t="s">
        <v>345</v>
      </c>
      <c r="G3677" s="28" t="n">
        <v>0</v>
      </c>
      <c r="H3677" s="28" t="n">
        <v>0</v>
      </c>
      <c r="I3677" s="28" t="n">
        <v>0</v>
      </c>
      <c r="J3677" s="28" t="n">
        <v>303</v>
      </c>
      <c r="K3677" s="28" t="n">
        <v>9</v>
      </c>
      <c r="L3677" s="28" t="n">
        <v>1</v>
      </c>
      <c r="M3677" s="28" t="s">
        <v>146</v>
      </c>
      <c r="N3677" s="28" t="s">
        <v>138</v>
      </c>
      <c r="O3677" s="29" t="n">
        <v>46019</v>
      </c>
      <c r="P3677" s="28" t="n">
        <f aca="false">ROUNDDOWN(($B3677-$O3677)/30,0)</f>
        <v>2</v>
      </c>
      <c r="Q3677" s="28" t="str">
        <f aca="false">TEXT($B3677,"yyyy-mm")</f>
        <v>2026-02</v>
      </c>
      <c r="R3677" s="28" t="n">
        <f aca="false">IF(AND($O3677&gt;=DATE(2025,1,1),$O3677&lt;=DATE(2025,4,30)),1,0)</f>
        <v>0</v>
      </c>
    </row>
    <row r="3678" customFormat="false" ht="15" hidden="false" customHeight="false" outlineLevel="0" collapsed="false">
      <c r="A3678" s="28" t="n">
        <v>403</v>
      </c>
      <c r="B3678" s="29" t="n">
        <v>46112</v>
      </c>
      <c r="C3678" s="28" t="n">
        <v>0.01</v>
      </c>
      <c r="D3678" s="28" t="n">
        <v>0</v>
      </c>
      <c r="E3678" s="28" t="n">
        <v>0</v>
      </c>
      <c r="F3678" s="28" t="s">
        <v>345</v>
      </c>
      <c r="G3678" s="28" t="n">
        <v>0</v>
      </c>
      <c r="H3678" s="28" t="n">
        <v>0</v>
      </c>
      <c r="I3678" s="28" t="n">
        <v>0</v>
      </c>
      <c r="J3678" s="28" t="n">
        <v>303</v>
      </c>
      <c r="K3678" s="28" t="n">
        <v>9</v>
      </c>
      <c r="L3678" s="28" t="n">
        <v>1</v>
      </c>
      <c r="M3678" s="28" t="s">
        <v>146</v>
      </c>
      <c r="N3678" s="28" t="s">
        <v>138</v>
      </c>
      <c r="O3678" s="29" t="n">
        <v>46019</v>
      </c>
      <c r="P3678" s="28" t="n">
        <f aca="false">ROUNDDOWN(($B3678-$O3678)/30,0)</f>
        <v>3</v>
      </c>
      <c r="Q3678" s="28" t="str">
        <f aca="false">TEXT($B3678,"yyyy-mm")</f>
        <v>2026-03</v>
      </c>
      <c r="R3678" s="28" t="n">
        <f aca="false">IF(AND($O3678&gt;=DATE(2025,1,1),$O3678&lt;=DATE(2025,4,30)),1,0)</f>
        <v>0</v>
      </c>
    </row>
    <row r="3679" customFormat="false" ht="15" hidden="false" customHeight="false" outlineLevel="0" collapsed="false">
      <c r="A3679" s="28" t="n">
        <v>404</v>
      </c>
      <c r="B3679" s="29" t="n">
        <v>45351</v>
      </c>
      <c r="C3679" s="28" t="n">
        <v>1328200</v>
      </c>
      <c r="D3679" s="28" t="n">
        <v>0</v>
      </c>
      <c r="E3679" s="28" t="n">
        <v>0</v>
      </c>
      <c r="F3679" s="28" t="s">
        <v>345</v>
      </c>
      <c r="G3679" s="28" t="n">
        <v>0</v>
      </c>
      <c r="H3679" s="28" t="n">
        <v>0</v>
      </c>
      <c r="I3679" s="28" t="n">
        <v>0</v>
      </c>
      <c r="J3679" s="28" t="n">
        <v>113</v>
      </c>
      <c r="K3679" s="28" t="n">
        <v>11</v>
      </c>
      <c r="L3679" s="28" t="n">
        <v>3</v>
      </c>
      <c r="M3679" s="28" t="s">
        <v>145</v>
      </c>
      <c r="N3679" s="28" t="s">
        <v>139</v>
      </c>
      <c r="O3679" s="29" t="n">
        <v>45351</v>
      </c>
      <c r="P3679" s="28" t="n">
        <f aca="false">ROUNDDOWN(($B3679-$O3679)/30,0)</f>
        <v>0</v>
      </c>
      <c r="Q3679" s="28" t="str">
        <f aca="false">TEXT($B3679,"yyyy-mm")</f>
        <v>2024-02</v>
      </c>
      <c r="R3679" s="28" t="n">
        <f aca="false">IF(AND($O3679&gt;=DATE(2025,1,1),$O3679&lt;=DATE(2025,4,30)),1,0)</f>
        <v>0</v>
      </c>
    </row>
    <row r="3680" customFormat="false" ht="15" hidden="false" customHeight="false" outlineLevel="0" collapsed="false">
      <c r="A3680" s="28" t="n">
        <v>404</v>
      </c>
      <c r="B3680" s="29" t="n">
        <v>45382</v>
      </c>
      <c r="C3680" s="28" t="n">
        <v>1300529.17</v>
      </c>
      <c r="D3680" s="28" t="n">
        <v>0</v>
      </c>
      <c r="E3680" s="28" t="n">
        <v>0</v>
      </c>
      <c r="F3680" s="28" t="s">
        <v>345</v>
      </c>
      <c r="G3680" s="28" t="n">
        <v>0</v>
      </c>
      <c r="H3680" s="28" t="n">
        <v>0</v>
      </c>
      <c r="I3680" s="28" t="n">
        <v>0</v>
      </c>
      <c r="J3680" s="28" t="n">
        <v>113</v>
      </c>
      <c r="K3680" s="28" t="n">
        <v>11</v>
      </c>
      <c r="L3680" s="28" t="n">
        <v>3</v>
      </c>
      <c r="M3680" s="28" t="s">
        <v>145</v>
      </c>
      <c r="N3680" s="28" t="s">
        <v>139</v>
      </c>
      <c r="O3680" s="29" t="n">
        <v>45351</v>
      </c>
      <c r="P3680" s="28" t="n">
        <f aca="false">ROUNDDOWN(($B3680-$O3680)/30,0)</f>
        <v>1</v>
      </c>
      <c r="Q3680" s="28" t="str">
        <f aca="false">TEXT($B3680,"yyyy-mm")</f>
        <v>2024-03</v>
      </c>
      <c r="R3680" s="28" t="n">
        <f aca="false">IF(AND($O3680&gt;=DATE(2025,1,1),$O3680&lt;=DATE(2025,4,30)),1,0)</f>
        <v>0</v>
      </c>
    </row>
    <row r="3681" customFormat="false" ht="15" hidden="false" customHeight="false" outlineLevel="0" collapsed="false">
      <c r="A3681" s="28" t="n">
        <v>404</v>
      </c>
      <c r="B3681" s="29" t="n">
        <v>45412</v>
      </c>
      <c r="C3681" s="28" t="n">
        <v>1272858.34</v>
      </c>
      <c r="D3681" s="28" t="n">
        <v>0</v>
      </c>
      <c r="E3681" s="28" t="n">
        <v>0</v>
      </c>
      <c r="F3681" s="28" t="s">
        <v>345</v>
      </c>
      <c r="G3681" s="28" t="n">
        <v>0</v>
      </c>
      <c r="H3681" s="28" t="n">
        <v>0</v>
      </c>
      <c r="I3681" s="28" t="n">
        <v>0</v>
      </c>
      <c r="J3681" s="28" t="n">
        <v>113</v>
      </c>
      <c r="K3681" s="28" t="n">
        <v>11</v>
      </c>
      <c r="L3681" s="28" t="n">
        <v>3</v>
      </c>
      <c r="M3681" s="28" t="s">
        <v>145</v>
      </c>
      <c r="N3681" s="28" t="s">
        <v>139</v>
      </c>
      <c r="O3681" s="29" t="n">
        <v>45351</v>
      </c>
      <c r="P3681" s="28" t="n">
        <f aca="false">ROUNDDOWN(($B3681-$O3681)/30,0)</f>
        <v>2</v>
      </c>
      <c r="Q3681" s="28" t="str">
        <f aca="false">TEXT($B3681,"yyyy-mm")</f>
        <v>2024-04</v>
      </c>
      <c r="R3681" s="28" t="n">
        <f aca="false">IF(AND($O3681&gt;=DATE(2025,1,1),$O3681&lt;=DATE(2025,4,30)),1,0)</f>
        <v>0</v>
      </c>
    </row>
    <row r="3682" customFormat="false" ht="15" hidden="false" customHeight="false" outlineLevel="0" collapsed="false">
      <c r="A3682" s="28" t="n">
        <v>404</v>
      </c>
      <c r="B3682" s="29" t="n">
        <v>45443</v>
      </c>
      <c r="C3682" s="28" t="n">
        <v>1245187.51</v>
      </c>
      <c r="D3682" s="28" t="n">
        <v>0</v>
      </c>
      <c r="E3682" s="28" t="n">
        <v>0</v>
      </c>
      <c r="F3682" s="28" t="s">
        <v>345</v>
      </c>
      <c r="G3682" s="28" t="n">
        <v>0</v>
      </c>
      <c r="H3682" s="28" t="n">
        <v>0</v>
      </c>
      <c r="I3682" s="28" t="n">
        <v>0</v>
      </c>
      <c r="J3682" s="28" t="n">
        <v>113</v>
      </c>
      <c r="K3682" s="28" t="n">
        <v>11</v>
      </c>
      <c r="L3682" s="28" t="n">
        <v>3</v>
      </c>
      <c r="M3682" s="28" t="s">
        <v>145</v>
      </c>
      <c r="N3682" s="28" t="s">
        <v>139</v>
      </c>
      <c r="O3682" s="29" t="n">
        <v>45351</v>
      </c>
      <c r="P3682" s="28" t="n">
        <f aca="false">ROUNDDOWN(($B3682-$O3682)/30,0)</f>
        <v>3</v>
      </c>
      <c r="Q3682" s="28" t="str">
        <f aca="false">TEXT($B3682,"yyyy-mm")</f>
        <v>2024-05</v>
      </c>
      <c r="R3682" s="28" t="n">
        <f aca="false">IF(AND($O3682&gt;=DATE(2025,1,1),$O3682&lt;=DATE(2025,4,30)),1,0)</f>
        <v>0</v>
      </c>
    </row>
    <row r="3683" customFormat="false" ht="15" hidden="false" customHeight="false" outlineLevel="0" collapsed="false">
      <c r="A3683" s="28" t="n">
        <v>404</v>
      </c>
      <c r="B3683" s="29" t="n">
        <v>45473</v>
      </c>
      <c r="C3683" s="28" t="n">
        <v>1217516.68</v>
      </c>
      <c r="D3683" s="28" t="n">
        <v>0</v>
      </c>
      <c r="E3683" s="28" t="n">
        <v>0</v>
      </c>
      <c r="F3683" s="28" t="s">
        <v>345</v>
      </c>
      <c r="G3683" s="28" t="n">
        <v>0</v>
      </c>
      <c r="H3683" s="28" t="n">
        <v>0</v>
      </c>
      <c r="I3683" s="28" t="n">
        <v>0</v>
      </c>
      <c r="J3683" s="28" t="n">
        <v>113</v>
      </c>
      <c r="K3683" s="28" t="n">
        <v>11</v>
      </c>
      <c r="L3683" s="28" t="n">
        <v>3</v>
      </c>
      <c r="M3683" s="28" t="s">
        <v>145</v>
      </c>
      <c r="N3683" s="28" t="s">
        <v>139</v>
      </c>
      <c r="O3683" s="29" t="n">
        <v>45351</v>
      </c>
      <c r="P3683" s="28" t="n">
        <f aca="false">ROUNDDOWN(($B3683-$O3683)/30,0)</f>
        <v>4</v>
      </c>
      <c r="Q3683" s="28" t="str">
        <f aca="false">TEXT($B3683,"yyyy-mm")</f>
        <v>2024-06</v>
      </c>
      <c r="R3683" s="28" t="n">
        <f aca="false">IF(AND($O3683&gt;=DATE(2025,1,1),$O3683&lt;=DATE(2025,4,30)),1,0)</f>
        <v>0</v>
      </c>
    </row>
    <row r="3684" customFormat="false" ht="15" hidden="false" customHeight="false" outlineLevel="0" collapsed="false">
      <c r="A3684" s="28" t="n">
        <v>404</v>
      </c>
      <c r="B3684" s="29" t="n">
        <v>45504</v>
      </c>
      <c r="C3684" s="28" t="n">
        <v>1189845.85</v>
      </c>
      <c r="D3684" s="28" t="n">
        <v>0</v>
      </c>
      <c r="E3684" s="28" t="n">
        <v>0</v>
      </c>
      <c r="F3684" s="28" t="s">
        <v>345</v>
      </c>
      <c r="G3684" s="28" t="n">
        <v>0</v>
      </c>
      <c r="H3684" s="28" t="n">
        <v>0</v>
      </c>
      <c r="I3684" s="28" t="n">
        <v>0</v>
      </c>
      <c r="J3684" s="28" t="n">
        <v>113</v>
      </c>
      <c r="K3684" s="28" t="n">
        <v>11</v>
      </c>
      <c r="L3684" s="28" t="n">
        <v>3</v>
      </c>
      <c r="M3684" s="28" t="s">
        <v>145</v>
      </c>
      <c r="N3684" s="28" t="s">
        <v>139</v>
      </c>
      <c r="O3684" s="29" t="n">
        <v>45351</v>
      </c>
      <c r="P3684" s="28" t="n">
        <f aca="false">ROUNDDOWN(($B3684-$O3684)/30,0)</f>
        <v>5</v>
      </c>
      <c r="Q3684" s="28" t="str">
        <f aca="false">TEXT($B3684,"yyyy-mm")</f>
        <v>2024-07</v>
      </c>
      <c r="R3684" s="28" t="n">
        <f aca="false">IF(AND($O3684&gt;=DATE(2025,1,1),$O3684&lt;=DATE(2025,4,30)),1,0)</f>
        <v>0</v>
      </c>
    </row>
    <row r="3685" customFormat="false" ht="15" hidden="false" customHeight="false" outlineLevel="0" collapsed="false">
      <c r="A3685" s="28" t="n">
        <v>404</v>
      </c>
      <c r="B3685" s="29" t="n">
        <v>45535</v>
      </c>
      <c r="C3685" s="28" t="n">
        <v>1162175.02</v>
      </c>
      <c r="D3685" s="28" t="n">
        <v>0</v>
      </c>
      <c r="E3685" s="28" t="n">
        <v>0</v>
      </c>
      <c r="F3685" s="28" t="s">
        <v>345</v>
      </c>
      <c r="G3685" s="28" t="n">
        <v>0</v>
      </c>
      <c r="H3685" s="28" t="n">
        <v>0</v>
      </c>
      <c r="I3685" s="28" t="n">
        <v>0</v>
      </c>
      <c r="J3685" s="28" t="n">
        <v>113</v>
      </c>
      <c r="K3685" s="28" t="n">
        <v>11</v>
      </c>
      <c r="L3685" s="28" t="n">
        <v>3</v>
      </c>
      <c r="M3685" s="28" t="s">
        <v>145</v>
      </c>
      <c r="N3685" s="28" t="s">
        <v>139</v>
      </c>
      <c r="O3685" s="29" t="n">
        <v>45351</v>
      </c>
      <c r="P3685" s="28" t="n">
        <f aca="false">ROUNDDOWN(($B3685-$O3685)/30,0)</f>
        <v>6</v>
      </c>
      <c r="Q3685" s="28" t="str">
        <f aca="false">TEXT($B3685,"yyyy-mm")</f>
        <v>2024-08</v>
      </c>
      <c r="R3685" s="28" t="n">
        <f aca="false">IF(AND($O3685&gt;=DATE(2025,1,1),$O3685&lt;=DATE(2025,4,30)),1,0)</f>
        <v>0</v>
      </c>
    </row>
    <row r="3686" customFormat="false" ht="15" hidden="false" customHeight="false" outlineLevel="0" collapsed="false">
      <c r="A3686" s="28" t="n">
        <v>404</v>
      </c>
      <c r="B3686" s="29" t="n">
        <v>45565</v>
      </c>
      <c r="C3686" s="28" t="n">
        <v>1134504.19</v>
      </c>
      <c r="D3686" s="28" t="n">
        <v>0</v>
      </c>
      <c r="E3686" s="28" t="n">
        <v>0</v>
      </c>
      <c r="F3686" s="28" t="s">
        <v>345</v>
      </c>
      <c r="G3686" s="28" t="n">
        <v>0</v>
      </c>
      <c r="H3686" s="28" t="n">
        <v>0</v>
      </c>
      <c r="I3686" s="28" t="n">
        <v>0</v>
      </c>
      <c r="J3686" s="28" t="n">
        <v>113</v>
      </c>
      <c r="K3686" s="28" t="n">
        <v>11</v>
      </c>
      <c r="L3686" s="28" t="n">
        <v>3</v>
      </c>
      <c r="M3686" s="28" t="s">
        <v>145</v>
      </c>
      <c r="N3686" s="28" t="s">
        <v>139</v>
      </c>
      <c r="O3686" s="29" t="n">
        <v>45351</v>
      </c>
      <c r="P3686" s="28" t="n">
        <f aca="false">ROUNDDOWN(($B3686-$O3686)/30,0)</f>
        <v>7</v>
      </c>
      <c r="Q3686" s="28" t="str">
        <f aca="false">TEXT($B3686,"yyyy-mm")</f>
        <v>2024-09</v>
      </c>
      <c r="R3686" s="28" t="n">
        <f aca="false">IF(AND($O3686&gt;=DATE(2025,1,1),$O3686&lt;=DATE(2025,4,30)),1,0)</f>
        <v>0</v>
      </c>
    </row>
    <row r="3687" customFormat="false" ht="15" hidden="false" customHeight="false" outlineLevel="0" collapsed="false">
      <c r="A3687" s="28" t="n">
        <v>404</v>
      </c>
      <c r="B3687" s="29" t="n">
        <v>45596</v>
      </c>
      <c r="C3687" s="28" t="n">
        <v>1106833.36</v>
      </c>
      <c r="D3687" s="28" t="n">
        <v>0</v>
      </c>
      <c r="E3687" s="28" t="n">
        <v>0</v>
      </c>
      <c r="F3687" s="28" t="s">
        <v>345</v>
      </c>
      <c r="G3687" s="28" t="n">
        <v>0</v>
      </c>
      <c r="H3687" s="28" t="n">
        <v>0</v>
      </c>
      <c r="I3687" s="28" t="n">
        <v>0</v>
      </c>
      <c r="J3687" s="28" t="n">
        <v>113</v>
      </c>
      <c r="K3687" s="28" t="n">
        <v>11</v>
      </c>
      <c r="L3687" s="28" t="n">
        <v>3</v>
      </c>
      <c r="M3687" s="28" t="s">
        <v>145</v>
      </c>
      <c r="N3687" s="28" t="s">
        <v>139</v>
      </c>
      <c r="O3687" s="29" t="n">
        <v>45351</v>
      </c>
      <c r="P3687" s="28" t="n">
        <f aca="false">ROUNDDOWN(($B3687-$O3687)/30,0)</f>
        <v>8</v>
      </c>
      <c r="Q3687" s="28" t="str">
        <f aca="false">TEXT($B3687,"yyyy-mm")</f>
        <v>2024-10</v>
      </c>
      <c r="R3687" s="28" t="n">
        <f aca="false">IF(AND($O3687&gt;=DATE(2025,1,1),$O3687&lt;=DATE(2025,4,30)),1,0)</f>
        <v>0</v>
      </c>
    </row>
    <row r="3688" customFormat="false" ht="15" hidden="false" customHeight="false" outlineLevel="0" collapsed="false">
      <c r="A3688" s="28" t="n">
        <v>404</v>
      </c>
      <c r="B3688" s="29" t="n">
        <v>45626</v>
      </c>
      <c r="C3688" s="28" t="n">
        <v>1079162.53</v>
      </c>
      <c r="D3688" s="28" t="n">
        <v>0</v>
      </c>
      <c r="E3688" s="28" t="n">
        <v>0</v>
      </c>
      <c r="F3688" s="28" t="s">
        <v>345</v>
      </c>
      <c r="G3688" s="28" t="n">
        <v>0</v>
      </c>
      <c r="H3688" s="28" t="n">
        <v>0</v>
      </c>
      <c r="I3688" s="28" t="n">
        <v>0</v>
      </c>
      <c r="J3688" s="28" t="n">
        <v>113</v>
      </c>
      <c r="K3688" s="28" t="n">
        <v>11</v>
      </c>
      <c r="L3688" s="28" t="n">
        <v>3</v>
      </c>
      <c r="M3688" s="28" t="s">
        <v>145</v>
      </c>
      <c r="N3688" s="28" t="s">
        <v>139</v>
      </c>
      <c r="O3688" s="29" t="n">
        <v>45351</v>
      </c>
      <c r="P3688" s="28" t="n">
        <f aca="false">ROUNDDOWN(($B3688-$O3688)/30,0)</f>
        <v>9</v>
      </c>
      <c r="Q3688" s="28" t="str">
        <f aca="false">TEXT($B3688,"yyyy-mm")</f>
        <v>2024-11</v>
      </c>
      <c r="R3688" s="28" t="n">
        <f aca="false">IF(AND($O3688&gt;=DATE(2025,1,1),$O3688&lt;=DATE(2025,4,30)),1,0)</f>
        <v>0</v>
      </c>
    </row>
    <row r="3689" customFormat="false" ht="15" hidden="false" customHeight="false" outlineLevel="0" collapsed="false">
      <c r="A3689" s="28" t="n">
        <v>404</v>
      </c>
      <c r="B3689" s="29" t="n">
        <v>45657</v>
      </c>
      <c r="C3689" s="28" t="n">
        <v>1051491.7</v>
      </c>
      <c r="D3689" s="28" t="n">
        <v>0</v>
      </c>
      <c r="E3689" s="28" t="n">
        <v>0</v>
      </c>
      <c r="F3689" s="28" t="s">
        <v>345</v>
      </c>
      <c r="G3689" s="28" t="n">
        <v>0</v>
      </c>
      <c r="H3689" s="28" t="n">
        <v>0</v>
      </c>
      <c r="I3689" s="28" t="n">
        <v>0</v>
      </c>
      <c r="J3689" s="28" t="n">
        <v>113</v>
      </c>
      <c r="K3689" s="28" t="n">
        <v>11</v>
      </c>
      <c r="L3689" s="28" t="n">
        <v>3</v>
      </c>
      <c r="M3689" s="28" t="s">
        <v>145</v>
      </c>
      <c r="N3689" s="28" t="s">
        <v>139</v>
      </c>
      <c r="O3689" s="29" t="n">
        <v>45351</v>
      </c>
      <c r="P3689" s="28" t="n">
        <f aca="false">ROUNDDOWN(($B3689-$O3689)/30,0)</f>
        <v>10</v>
      </c>
      <c r="Q3689" s="28" t="str">
        <f aca="false">TEXT($B3689,"yyyy-mm")</f>
        <v>2024-12</v>
      </c>
      <c r="R3689" s="28" t="n">
        <f aca="false">IF(AND($O3689&gt;=DATE(2025,1,1),$O3689&lt;=DATE(2025,4,30)),1,0)</f>
        <v>0</v>
      </c>
    </row>
    <row r="3690" customFormat="false" ht="15" hidden="false" customHeight="false" outlineLevel="0" collapsed="false">
      <c r="A3690" s="28" t="n">
        <v>404</v>
      </c>
      <c r="B3690" s="29" t="n">
        <v>45688</v>
      </c>
      <c r="C3690" s="28" t="n">
        <v>1023820.87</v>
      </c>
      <c r="D3690" s="28" t="n">
        <v>0</v>
      </c>
      <c r="E3690" s="28" t="n">
        <v>0</v>
      </c>
      <c r="F3690" s="28" t="s">
        <v>345</v>
      </c>
      <c r="G3690" s="28" t="n">
        <v>0</v>
      </c>
      <c r="H3690" s="28" t="n">
        <v>0</v>
      </c>
      <c r="I3690" s="28" t="n">
        <v>0</v>
      </c>
      <c r="J3690" s="28" t="n">
        <v>113</v>
      </c>
      <c r="K3690" s="28" t="n">
        <v>11</v>
      </c>
      <c r="L3690" s="28" t="n">
        <v>3</v>
      </c>
      <c r="M3690" s="28" t="s">
        <v>145</v>
      </c>
      <c r="N3690" s="28" t="s">
        <v>139</v>
      </c>
      <c r="O3690" s="29" t="n">
        <v>45351</v>
      </c>
      <c r="P3690" s="28" t="n">
        <f aca="false">ROUNDDOWN(($B3690-$O3690)/30,0)</f>
        <v>11</v>
      </c>
      <c r="Q3690" s="28" t="str">
        <f aca="false">TEXT($B3690,"yyyy-mm")</f>
        <v>2025-01</v>
      </c>
      <c r="R3690" s="28" t="n">
        <f aca="false">IF(AND($O3690&gt;=DATE(2025,1,1),$O3690&lt;=DATE(2025,4,30)),1,0)</f>
        <v>0</v>
      </c>
    </row>
    <row r="3691" customFormat="false" ht="15" hidden="false" customHeight="false" outlineLevel="0" collapsed="false">
      <c r="A3691" s="28" t="n">
        <v>404</v>
      </c>
      <c r="B3691" s="29" t="n">
        <v>45716</v>
      </c>
      <c r="C3691" s="28" t="n">
        <v>996150.04</v>
      </c>
      <c r="D3691" s="28" t="n">
        <v>0</v>
      </c>
      <c r="E3691" s="28" t="n">
        <v>0</v>
      </c>
      <c r="F3691" s="28" t="s">
        <v>345</v>
      </c>
      <c r="G3691" s="28" t="n">
        <v>0</v>
      </c>
      <c r="H3691" s="28" t="n">
        <v>0</v>
      </c>
      <c r="I3691" s="28" t="n">
        <v>0</v>
      </c>
      <c r="J3691" s="28" t="n">
        <v>113</v>
      </c>
      <c r="K3691" s="28" t="n">
        <v>11</v>
      </c>
      <c r="L3691" s="28" t="n">
        <v>3</v>
      </c>
      <c r="M3691" s="28" t="s">
        <v>145</v>
      </c>
      <c r="N3691" s="28" t="s">
        <v>139</v>
      </c>
      <c r="O3691" s="29" t="n">
        <v>45351</v>
      </c>
      <c r="P3691" s="28" t="n">
        <f aca="false">ROUNDDOWN(($B3691-$O3691)/30,0)</f>
        <v>12</v>
      </c>
      <c r="Q3691" s="28" t="str">
        <f aca="false">TEXT($B3691,"yyyy-mm")</f>
        <v>2025-02</v>
      </c>
      <c r="R3691" s="28" t="n">
        <f aca="false">IF(AND($O3691&gt;=DATE(2025,1,1),$O3691&lt;=DATE(2025,4,30)),1,0)</f>
        <v>0</v>
      </c>
    </row>
    <row r="3692" customFormat="false" ht="15" hidden="false" customHeight="false" outlineLevel="0" collapsed="false">
      <c r="A3692" s="28" t="n">
        <v>404</v>
      </c>
      <c r="B3692" s="29" t="n">
        <v>45747</v>
      </c>
      <c r="C3692" s="28" t="n">
        <v>968479.21</v>
      </c>
      <c r="D3692" s="28" t="n">
        <v>0</v>
      </c>
      <c r="E3692" s="28" t="n">
        <v>0</v>
      </c>
      <c r="F3692" s="28" t="s">
        <v>345</v>
      </c>
      <c r="G3692" s="28" t="n">
        <v>0</v>
      </c>
      <c r="H3692" s="28" t="n">
        <v>0</v>
      </c>
      <c r="I3692" s="28" t="n">
        <v>0</v>
      </c>
      <c r="J3692" s="28" t="n">
        <v>113</v>
      </c>
      <c r="K3692" s="28" t="n">
        <v>11</v>
      </c>
      <c r="L3692" s="28" t="n">
        <v>3</v>
      </c>
      <c r="M3692" s="28" t="s">
        <v>145</v>
      </c>
      <c r="N3692" s="28" t="s">
        <v>139</v>
      </c>
      <c r="O3692" s="29" t="n">
        <v>45351</v>
      </c>
      <c r="P3692" s="28" t="n">
        <f aca="false">ROUNDDOWN(($B3692-$O3692)/30,0)</f>
        <v>13</v>
      </c>
      <c r="Q3692" s="28" t="str">
        <f aca="false">TEXT($B3692,"yyyy-mm")</f>
        <v>2025-03</v>
      </c>
      <c r="R3692" s="28" t="n">
        <f aca="false">IF(AND($O3692&gt;=DATE(2025,1,1),$O3692&lt;=DATE(2025,4,30)),1,0)</f>
        <v>0</v>
      </c>
    </row>
    <row r="3693" customFormat="false" ht="15" hidden="false" customHeight="false" outlineLevel="0" collapsed="false">
      <c r="A3693" s="28" t="n">
        <v>404</v>
      </c>
      <c r="B3693" s="29" t="n">
        <v>45777</v>
      </c>
      <c r="C3693" s="28" t="n">
        <v>940808.38</v>
      </c>
      <c r="D3693" s="28" t="n">
        <v>0</v>
      </c>
      <c r="E3693" s="28" t="n">
        <v>0</v>
      </c>
      <c r="F3693" s="28" t="s">
        <v>345</v>
      </c>
      <c r="G3693" s="28" t="n">
        <v>0</v>
      </c>
      <c r="H3693" s="28" t="n">
        <v>0</v>
      </c>
      <c r="I3693" s="28" t="n">
        <v>0</v>
      </c>
      <c r="J3693" s="28" t="n">
        <v>113</v>
      </c>
      <c r="K3693" s="28" t="n">
        <v>11</v>
      </c>
      <c r="L3693" s="28" t="n">
        <v>3</v>
      </c>
      <c r="M3693" s="28" t="s">
        <v>145</v>
      </c>
      <c r="N3693" s="28" t="s">
        <v>139</v>
      </c>
      <c r="O3693" s="29" t="n">
        <v>45351</v>
      </c>
      <c r="P3693" s="28" t="n">
        <f aca="false">ROUNDDOWN(($B3693-$O3693)/30,0)</f>
        <v>14</v>
      </c>
      <c r="Q3693" s="28" t="str">
        <f aca="false">TEXT($B3693,"yyyy-mm")</f>
        <v>2025-04</v>
      </c>
      <c r="R3693" s="28" t="n">
        <f aca="false">IF(AND($O3693&gt;=DATE(2025,1,1),$O3693&lt;=DATE(2025,4,30)),1,0)</f>
        <v>0</v>
      </c>
    </row>
    <row r="3694" customFormat="false" ht="15" hidden="false" customHeight="false" outlineLevel="0" collapsed="false">
      <c r="A3694" s="28" t="n">
        <v>404</v>
      </c>
      <c r="B3694" s="29" t="n">
        <v>45808</v>
      </c>
      <c r="C3694" s="28" t="n">
        <v>913137.55</v>
      </c>
      <c r="D3694" s="28" t="n">
        <v>0</v>
      </c>
      <c r="E3694" s="28" t="n">
        <v>0</v>
      </c>
      <c r="F3694" s="28" t="s">
        <v>345</v>
      </c>
      <c r="G3694" s="28" t="n">
        <v>0</v>
      </c>
      <c r="H3694" s="28" t="n">
        <v>0</v>
      </c>
      <c r="I3694" s="28" t="n">
        <v>0</v>
      </c>
      <c r="J3694" s="28" t="n">
        <v>113</v>
      </c>
      <c r="K3694" s="28" t="n">
        <v>11</v>
      </c>
      <c r="L3694" s="28" t="n">
        <v>3</v>
      </c>
      <c r="M3694" s="28" t="s">
        <v>145</v>
      </c>
      <c r="N3694" s="28" t="s">
        <v>139</v>
      </c>
      <c r="O3694" s="29" t="n">
        <v>45351</v>
      </c>
      <c r="P3694" s="28" t="n">
        <f aca="false">ROUNDDOWN(($B3694-$O3694)/30,0)</f>
        <v>15</v>
      </c>
      <c r="Q3694" s="28" t="str">
        <f aca="false">TEXT($B3694,"yyyy-mm")</f>
        <v>2025-05</v>
      </c>
      <c r="R3694" s="28" t="n">
        <f aca="false">IF(AND($O3694&gt;=DATE(2025,1,1),$O3694&lt;=DATE(2025,4,30)),1,0)</f>
        <v>0</v>
      </c>
    </row>
    <row r="3695" customFormat="false" ht="15" hidden="false" customHeight="false" outlineLevel="0" collapsed="false">
      <c r="A3695" s="28" t="n">
        <v>404</v>
      </c>
      <c r="B3695" s="29" t="n">
        <v>45838</v>
      </c>
      <c r="C3695" s="28" t="n">
        <v>885466.72</v>
      </c>
      <c r="D3695" s="28" t="n">
        <v>0</v>
      </c>
      <c r="E3695" s="28" t="n">
        <v>0</v>
      </c>
      <c r="F3695" s="28" t="s">
        <v>345</v>
      </c>
      <c r="G3695" s="28" t="n">
        <v>0</v>
      </c>
      <c r="H3695" s="28" t="n">
        <v>0</v>
      </c>
      <c r="I3695" s="28" t="n">
        <v>0</v>
      </c>
      <c r="J3695" s="28" t="n">
        <v>113</v>
      </c>
      <c r="K3695" s="28" t="n">
        <v>11</v>
      </c>
      <c r="L3695" s="28" t="n">
        <v>3</v>
      </c>
      <c r="M3695" s="28" t="s">
        <v>145</v>
      </c>
      <c r="N3695" s="28" t="s">
        <v>139</v>
      </c>
      <c r="O3695" s="29" t="n">
        <v>45351</v>
      </c>
      <c r="P3695" s="28" t="n">
        <f aca="false">ROUNDDOWN(($B3695-$O3695)/30,0)</f>
        <v>16</v>
      </c>
      <c r="Q3695" s="28" t="str">
        <f aca="false">TEXT($B3695,"yyyy-mm")</f>
        <v>2025-06</v>
      </c>
      <c r="R3695" s="28" t="n">
        <f aca="false">IF(AND($O3695&gt;=DATE(2025,1,1),$O3695&lt;=DATE(2025,4,30)),1,0)</f>
        <v>0</v>
      </c>
    </row>
    <row r="3696" customFormat="false" ht="15" hidden="false" customHeight="false" outlineLevel="0" collapsed="false">
      <c r="A3696" s="28" t="n">
        <v>404</v>
      </c>
      <c r="B3696" s="29" t="n">
        <v>45869</v>
      </c>
      <c r="C3696" s="28" t="n">
        <v>857795.89</v>
      </c>
      <c r="D3696" s="28" t="n">
        <v>0</v>
      </c>
      <c r="E3696" s="28" t="n">
        <v>0</v>
      </c>
      <c r="F3696" s="28" t="s">
        <v>345</v>
      </c>
      <c r="G3696" s="28" t="n">
        <v>0</v>
      </c>
      <c r="H3696" s="28" t="n">
        <v>0</v>
      </c>
      <c r="I3696" s="28" t="n">
        <v>0</v>
      </c>
      <c r="J3696" s="28" t="n">
        <v>113</v>
      </c>
      <c r="K3696" s="28" t="n">
        <v>11</v>
      </c>
      <c r="L3696" s="28" t="n">
        <v>3</v>
      </c>
      <c r="M3696" s="28" t="s">
        <v>145</v>
      </c>
      <c r="N3696" s="28" t="s">
        <v>139</v>
      </c>
      <c r="O3696" s="29" t="n">
        <v>45351</v>
      </c>
      <c r="P3696" s="28" t="n">
        <f aca="false">ROUNDDOWN(($B3696-$O3696)/30,0)</f>
        <v>17</v>
      </c>
      <c r="Q3696" s="28" t="str">
        <f aca="false">TEXT($B3696,"yyyy-mm")</f>
        <v>2025-07</v>
      </c>
      <c r="R3696" s="28" t="n">
        <f aca="false">IF(AND($O3696&gt;=DATE(2025,1,1),$O3696&lt;=DATE(2025,4,30)),1,0)</f>
        <v>0</v>
      </c>
    </row>
    <row r="3697" customFormat="false" ht="15" hidden="false" customHeight="false" outlineLevel="0" collapsed="false">
      <c r="A3697" s="28" t="n">
        <v>404</v>
      </c>
      <c r="B3697" s="29" t="n">
        <v>45900</v>
      </c>
      <c r="C3697" s="28" t="n">
        <v>830125.06</v>
      </c>
      <c r="D3697" s="28" t="n">
        <v>0</v>
      </c>
      <c r="E3697" s="28" t="n">
        <v>0</v>
      </c>
      <c r="F3697" s="28" t="s">
        <v>345</v>
      </c>
      <c r="G3697" s="28" t="n">
        <v>0</v>
      </c>
      <c r="H3697" s="28" t="n">
        <v>0</v>
      </c>
      <c r="I3697" s="28" t="n">
        <v>0</v>
      </c>
      <c r="J3697" s="28" t="n">
        <v>113</v>
      </c>
      <c r="K3697" s="28" t="n">
        <v>11</v>
      </c>
      <c r="L3697" s="28" t="n">
        <v>3</v>
      </c>
      <c r="M3697" s="28" t="s">
        <v>145</v>
      </c>
      <c r="N3697" s="28" t="s">
        <v>139</v>
      </c>
      <c r="O3697" s="29" t="n">
        <v>45351</v>
      </c>
      <c r="P3697" s="28" t="n">
        <f aca="false">ROUNDDOWN(($B3697-$O3697)/30,0)</f>
        <v>18</v>
      </c>
      <c r="Q3697" s="28" t="str">
        <f aca="false">TEXT($B3697,"yyyy-mm")</f>
        <v>2025-08</v>
      </c>
      <c r="R3697" s="28" t="n">
        <f aca="false">IF(AND($O3697&gt;=DATE(2025,1,1),$O3697&lt;=DATE(2025,4,30)),1,0)</f>
        <v>0</v>
      </c>
    </row>
    <row r="3698" customFormat="false" ht="15" hidden="false" customHeight="false" outlineLevel="0" collapsed="false">
      <c r="A3698" s="28" t="n">
        <v>404</v>
      </c>
      <c r="B3698" s="29" t="n">
        <v>45930</v>
      </c>
      <c r="C3698" s="28" t="n">
        <v>802454.23</v>
      </c>
      <c r="D3698" s="28" t="n">
        <v>0</v>
      </c>
      <c r="E3698" s="28" t="n">
        <v>0</v>
      </c>
      <c r="F3698" s="28" t="s">
        <v>345</v>
      </c>
      <c r="G3698" s="28" t="n">
        <v>0</v>
      </c>
      <c r="H3698" s="28" t="n">
        <v>0</v>
      </c>
      <c r="I3698" s="28" t="n">
        <v>0</v>
      </c>
      <c r="J3698" s="28" t="n">
        <v>113</v>
      </c>
      <c r="K3698" s="28" t="n">
        <v>11</v>
      </c>
      <c r="L3698" s="28" t="n">
        <v>3</v>
      </c>
      <c r="M3698" s="28" t="s">
        <v>145</v>
      </c>
      <c r="N3698" s="28" t="s">
        <v>139</v>
      </c>
      <c r="O3698" s="29" t="n">
        <v>45351</v>
      </c>
      <c r="P3698" s="28" t="n">
        <f aca="false">ROUNDDOWN(($B3698-$O3698)/30,0)</f>
        <v>19</v>
      </c>
      <c r="Q3698" s="28" t="str">
        <f aca="false">TEXT($B3698,"yyyy-mm")</f>
        <v>2025-09</v>
      </c>
      <c r="R3698" s="28" t="n">
        <f aca="false">IF(AND($O3698&gt;=DATE(2025,1,1),$O3698&lt;=DATE(2025,4,30)),1,0)</f>
        <v>0</v>
      </c>
    </row>
    <row r="3699" customFormat="false" ht="15" hidden="false" customHeight="false" outlineLevel="0" collapsed="false">
      <c r="A3699" s="28" t="n">
        <v>404</v>
      </c>
      <c r="B3699" s="29" t="n">
        <v>45961</v>
      </c>
      <c r="C3699" s="28" t="n">
        <v>774783.4</v>
      </c>
      <c r="D3699" s="28" t="n">
        <v>0</v>
      </c>
      <c r="E3699" s="28" t="n">
        <v>0</v>
      </c>
      <c r="F3699" s="28" t="s">
        <v>345</v>
      </c>
      <c r="G3699" s="28" t="n">
        <v>0</v>
      </c>
      <c r="H3699" s="28" t="n">
        <v>0</v>
      </c>
      <c r="I3699" s="28" t="n">
        <v>0</v>
      </c>
      <c r="J3699" s="28" t="n">
        <v>113</v>
      </c>
      <c r="K3699" s="28" t="n">
        <v>11</v>
      </c>
      <c r="L3699" s="28" t="n">
        <v>3</v>
      </c>
      <c r="M3699" s="28" t="s">
        <v>145</v>
      </c>
      <c r="N3699" s="28" t="s">
        <v>139</v>
      </c>
      <c r="O3699" s="29" t="n">
        <v>45351</v>
      </c>
      <c r="P3699" s="28" t="n">
        <f aca="false">ROUNDDOWN(($B3699-$O3699)/30,0)</f>
        <v>20</v>
      </c>
      <c r="Q3699" s="28" t="str">
        <f aca="false">TEXT($B3699,"yyyy-mm")</f>
        <v>2025-10</v>
      </c>
      <c r="R3699" s="28" t="n">
        <f aca="false">IF(AND($O3699&gt;=DATE(2025,1,1),$O3699&lt;=DATE(2025,4,30)),1,0)</f>
        <v>0</v>
      </c>
    </row>
    <row r="3700" customFormat="false" ht="15" hidden="false" customHeight="false" outlineLevel="0" collapsed="false">
      <c r="A3700" s="28" t="n">
        <v>404</v>
      </c>
      <c r="B3700" s="29" t="n">
        <v>45991</v>
      </c>
      <c r="C3700" s="28" t="n">
        <v>747112.57</v>
      </c>
      <c r="D3700" s="28" t="n">
        <v>0</v>
      </c>
      <c r="E3700" s="28" t="n">
        <v>0</v>
      </c>
      <c r="F3700" s="28" t="s">
        <v>345</v>
      </c>
      <c r="G3700" s="28" t="n">
        <v>0</v>
      </c>
      <c r="H3700" s="28" t="n">
        <v>0</v>
      </c>
      <c r="I3700" s="28" t="n">
        <v>0</v>
      </c>
      <c r="J3700" s="28" t="n">
        <v>113</v>
      </c>
      <c r="K3700" s="28" t="n">
        <v>11</v>
      </c>
      <c r="L3700" s="28" t="n">
        <v>3</v>
      </c>
      <c r="M3700" s="28" t="s">
        <v>145</v>
      </c>
      <c r="N3700" s="28" t="s">
        <v>139</v>
      </c>
      <c r="O3700" s="29" t="n">
        <v>45351</v>
      </c>
      <c r="P3700" s="28" t="n">
        <f aca="false">ROUNDDOWN(($B3700-$O3700)/30,0)</f>
        <v>21</v>
      </c>
      <c r="Q3700" s="28" t="str">
        <f aca="false">TEXT($B3700,"yyyy-mm")</f>
        <v>2025-11</v>
      </c>
      <c r="R3700" s="28" t="n">
        <f aca="false">IF(AND($O3700&gt;=DATE(2025,1,1),$O3700&lt;=DATE(2025,4,30)),1,0)</f>
        <v>0</v>
      </c>
    </row>
    <row r="3701" customFormat="false" ht="15" hidden="false" customHeight="false" outlineLevel="0" collapsed="false">
      <c r="A3701" s="28" t="n">
        <v>404</v>
      </c>
      <c r="B3701" s="29" t="n">
        <v>46022</v>
      </c>
      <c r="C3701" s="28" t="n">
        <v>719441.74</v>
      </c>
      <c r="D3701" s="28" t="n">
        <v>0</v>
      </c>
      <c r="E3701" s="28" t="n">
        <v>0</v>
      </c>
      <c r="F3701" s="28" t="s">
        <v>345</v>
      </c>
      <c r="G3701" s="28" t="n">
        <v>0</v>
      </c>
      <c r="H3701" s="28" t="n">
        <v>0</v>
      </c>
      <c r="I3701" s="28" t="n">
        <v>0</v>
      </c>
      <c r="J3701" s="28" t="n">
        <v>113</v>
      </c>
      <c r="K3701" s="28" t="n">
        <v>11</v>
      </c>
      <c r="L3701" s="28" t="n">
        <v>3</v>
      </c>
      <c r="M3701" s="28" t="s">
        <v>145</v>
      </c>
      <c r="N3701" s="28" t="s">
        <v>139</v>
      </c>
      <c r="O3701" s="29" t="n">
        <v>45351</v>
      </c>
      <c r="P3701" s="28" t="n">
        <f aca="false">ROUNDDOWN(($B3701-$O3701)/30,0)</f>
        <v>22</v>
      </c>
      <c r="Q3701" s="28" t="str">
        <f aca="false">TEXT($B3701,"yyyy-mm")</f>
        <v>2025-12</v>
      </c>
      <c r="R3701" s="28" t="n">
        <f aca="false">IF(AND($O3701&gt;=DATE(2025,1,1),$O3701&lt;=DATE(2025,4,30)),1,0)</f>
        <v>0</v>
      </c>
    </row>
    <row r="3702" customFormat="false" ht="15" hidden="false" customHeight="false" outlineLevel="0" collapsed="false">
      <c r="A3702" s="28" t="n">
        <v>404</v>
      </c>
      <c r="B3702" s="29" t="n">
        <v>46053</v>
      </c>
      <c r="C3702" s="28" t="n">
        <v>691770.91</v>
      </c>
      <c r="D3702" s="28" t="n">
        <v>0</v>
      </c>
      <c r="E3702" s="28" t="n">
        <v>0</v>
      </c>
      <c r="F3702" s="28" t="s">
        <v>345</v>
      </c>
      <c r="G3702" s="28" t="n">
        <v>0</v>
      </c>
      <c r="H3702" s="28" t="n">
        <v>0</v>
      </c>
      <c r="I3702" s="28" t="n">
        <v>0</v>
      </c>
      <c r="J3702" s="28" t="n">
        <v>113</v>
      </c>
      <c r="K3702" s="28" t="n">
        <v>11</v>
      </c>
      <c r="L3702" s="28" t="n">
        <v>3</v>
      </c>
      <c r="M3702" s="28" t="s">
        <v>145</v>
      </c>
      <c r="N3702" s="28" t="s">
        <v>139</v>
      </c>
      <c r="O3702" s="29" t="n">
        <v>45351</v>
      </c>
      <c r="P3702" s="28" t="n">
        <f aca="false">ROUNDDOWN(($B3702-$O3702)/30,0)</f>
        <v>23</v>
      </c>
      <c r="Q3702" s="28" t="str">
        <f aca="false">TEXT($B3702,"yyyy-mm")</f>
        <v>2026-01</v>
      </c>
      <c r="R3702" s="28" t="n">
        <f aca="false">IF(AND($O3702&gt;=DATE(2025,1,1),$O3702&lt;=DATE(2025,4,30)),1,0)</f>
        <v>0</v>
      </c>
    </row>
    <row r="3703" customFormat="false" ht="15" hidden="false" customHeight="false" outlineLevel="0" collapsed="false">
      <c r="A3703" s="28" t="n">
        <v>404</v>
      </c>
      <c r="B3703" s="29" t="n">
        <v>46081</v>
      </c>
      <c r="C3703" s="28" t="n">
        <v>664100.08</v>
      </c>
      <c r="D3703" s="28" t="n">
        <v>0</v>
      </c>
      <c r="E3703" s="28" t="n">
        <v>0</v>
      </c>
      <c r="F3703" s="28" t="s">
        <v>345</v>
      </c>
      <c r="G3703" s="28" t="n">
        <v>0</v>
      </c>
      <c r="H3703" s="28" t="n">
        <v>0</v>
      </c>
      <c r="I3703" s="28" t="n">
        <v>0</v>
      </c>
      <c r="J3703" s="28" t="n">
        <v>113</v>
      </c>
      <c r="K3703" s="28" t="n">
        <v>11</v>
      </c>
      <c r="L3703" s="28" t="n">
        <v>3</v>
      </c>
      <c r="M3703" s="28" t="s">
        <v>145</v>
      </c>
      <c r="N3703" s="28" t="s">
        <v>139</v>
      </c>
      <c r="O3703" s="29" t="n">
        <v>45351</v>
      </c>
      <c r="P3703" s="28" t="n">
        <f aca="false">ROUNDDOWN(($B3703-$O3703)/30,0)</f>
        <v>24</v>
      </c>
      <c r="Q3703" s="28" t="str">
        <f aca="false">TEXT($B3703,"yyyy-mm")</f>
        <v>2026-02</v>
      </c>
      <c r="R3703" s="28" t="n">
        <f aca="false">IF(AND($O3703&gt;=DATE(2025,1,1),$O3703&lt;=DATE(2025,4,30)),1,0)</f>
        <v>0</v>
      </c>
    </row>
    <row r="3704" customFormat="false" ht="15" hidden="false" customHeight="false" outlineLevel="0" collapsed="false">
      <c r="A3704" s="28" t="n">
        <v>404</v>
      </c>
      <c r="B3704" s="29" t="n">
        <v>46112</v>
      </c>
      <c r="C3704" s="28" t="n">
        <v>636429.25</v>
      </c>
      <c r="D3704" s="28" t="n">
        <v>0</v>
      </c>
      <c r="E3704" s="28" t="n">
        <v>0</v>
      </c>
      <c r="F3704" s="28" t="s">
        <v>345</v>
      </c>
      <c r="G3704" s="28" t="n">
        <v>0</v>
      </c>
      <c r="H3704" s="28" t="n">
        <v>0</v>
      </c>
      <c r="I3704" s="28" t="n">
        <v>0</v>
      </c>
      <c r="J3704" s="28" t="n">
        <v>113</v>
      </c>
      <c r="K3704" s="28" t="n">
        <v>11</v>
      </c>
      <c r="L3704" s="28" t="n">
        <v>3</v>
      </c>
      <c r="M3704" s="28" t="s">
        <v>145</v>
      </c>
      <c r="N3704" s="28" t="s">
        <v>139</v>
      </c>
      <c r="O3704" s="29" t="n">
        <v>45351</v>
      </c>
      <c r="P3704" s="28" t="n">
        <f aca="false">ROUNDDOWN(($B3704-$O3704)/30,0)</f>
        <v>25</v>
      </c>
      <c r="Q3704" s="28" t="str">
        <f aca="false">TEXT($B3704,"yyyy-mm")</f>
        <v>2026-03</v>
      </c>
      <c r="R3704" s="28" t="n">
        <f aca="false">IF(AND($O3704&gt;=DATE(2025,1,1),$O3704&lt;=DATE(2025,4,30)),1,0)</f>
        <v>0</v>
      </c>
    </row>
    <row r="3705" customFormat="false" ht="15" hidden="false" customHeight="false" outlineLevel="0" collapsed="false">
      <c r="A3705" s="28" t="n">
        <v>404</v>
      </c>
      <c r="B3705" s="29" t="n">
        <v>46142</v>
      </c>
      <c r="C3705" s="28" t="n">
        <v>608758.42</v>
      </c>
      <c r="D3705" s="28" t="n">
        <v>0</v>
      </c>
      <c r="E3705" s="28" t="n">
        <v>0</v>
      </c>
      <c r="F3705" s="28" t="s">
        <v>345</v>
      </c>
      <c r="G3705" s="28" t="n">
        <v>0</v>
      </c>
      <c r="H3705" s="28" t="n">
        <v>0</v>
      </c>
      <c r="I3705" s="28" t="n">
        <v>0</v>
      </c>
      <c r="J3705" s="28" t="n">
        <v>113</v>
      </c>
      <c r="K3705" s="28" t="n">
        <v>11</v>
      </c>
      <c r="L3705" s="28" t="n">
        <v>3</v>
      </c>
      <c r="M3705" s="28" t="s">
        <v>145</v>
      </c>
      <c r="N3705" s="28" t="s">
        <v>139</v>
      </c>
      <c r="O3705" s="29" t="n">
        <v>45351</v>
      </c>
      <c r="P3705" s="28" t="n">
        <f aca="false">ROUNDDOWN(($B3705-$O3705)/30,0)</f>
        <v>26</v>
      </c>
      <c r="Q3705" s="28" t="str">
        <f aca="false">TEXT($B3705,"yyyy-mm")</f>
        <v>2026-04</v>
      </c>
      <c r="R3705" s="28" t="n">
        <f aca="false">IF(AND($O3705&gt;=DATE(2025,1,1),$O3705&lt;=DATE(2025,4,30)),1,0)</f>
        <v>0</v>
      </c>
    </row>
    <row r="3706" customFormat="false" ht="15" hidden="false" customHeight="false" outlineLevel="0" collapsed="false">
      <c r="A3706" s="28" t="n">
        <v>404</v>
      </c>
      <c r="B3706" s="29" t="n">
        <v>46173</v>
      </c>
      <c r="C3706" s="28" t="n">
        <v>581087.59</v>
      </c>
      <c r="D3706" s="28" t="n">
        <v>0</v>
      </c>
      <c r="E3706" s="28" t="n">
        <v>0</v>
      </c>
      <c r="F3706" s="28" t="s">
        <v>345</v>
      </c>
      <c r="G3706" s="28" t="n">
        <v>0</v>
      </c>
      <c r="H3706" s="28" t="n">
        <v>0</v>
      </c>
      <c r="I3706" s="28" t="n">
        <v>0</v>
      </c>
      <c r="J3706" s="28" t="n">
        <v>113</v>
      </c>
      <c r="K3706" s="28" t="n">
        <v>11</v>
      </c>
      <c r="L3706" s="28" t="n">
        <v>3</v>
      </c>
      <c r="M3706" s="28" t="s">
        <v>145</v>
      </c>
      <c r="N3706" s="28" t="s">
        <v>139</v>
      </c>
      <c r="O3706" s="29" t="n">
        <v>45351</v>
      </c>
      <c r="P3706" s="28" t="n">
        <f aca="false">ROUNDDOWN(($B3706-$O3706)/30,0)</f>
        <v>27</v>
      </c>
      <c r="Q3706" s="28" t="str">
        <f aca="false">TEXT($B3706,"yyyy-mm")</f>
        <v>2026-05</v>
      </c>
      <c r="R3706" s="28" t="n">
        <f aca="false">IF(AND($O3706&gt;=DATE(2025,1,1),$O3706&lt;=DATE(2025,4,30)),1,0)</f>
        <v>0</v>
      </c>
    </row>
    <row r="3707" customFormat="false" ht="15" hidden="false" customHeight="false" outlineLevel="0" collapsed="false">
      <c r="A3707" s="28" t="n">
        <v>404</v>
      </c>
      <c r="B3707" s="29" t="n">
        <v>46203</v>
      </c>
      <c r="C3707" s="28" t="n">
        <v>553416.76</v>
      </c>
      <c r="D3707" s="28" t="n">
        <v>0</v>
      </c>
      <c r="E3707" s="28" t="n">
        <v>0</v>
      </c>
      <c r="F3707" s="28" t="s">
        <v>345</v>
      </c>
      <c r="G3707" s="28" t="n">
        <v>0</v>
      </c>
      <c r="H3707" s="28" t="n">
        <v>0</v>
      </c>
      <c r="I3707" s="28" t="n">
        <v>0</v>
      </c>
      <c r="J3707" s="28" t="n">
        <v>113</v>
      </c>
      <c r="K3707" s="28" t="n">
        <v>11</v>
      </c>
      <c r="L3707" s="28" t="n">
        <v>3</v>
      </c>
      <c r="M3707" s="28" t="s">
        <v>145</v>
      </c>
      <c r="N3707" s="28" t="s">
        <v>139</v>
      </c>
      <c r="O3707" s="29" t="n">
        <v>45351</v>
      </c>
      <c r="P3707" s="28" t="n">
        <f aca="false">ROUNDDOWN(($B3707-$O3707)/30,0)</f>
        <v>28</v>
      </c>
      <c r="Q3707" s="28" t="str">
        <f aca="false">TEXT($B3707,"yyyy-mm")</f>
        <v>2026-06</v>
      </c>
      <c r="R3707" s="28" t="n">
        <f aca="false">IF(AND($O3707&gt;=DATE(2025,1,1),$O3707&lt;=DATE(2025,4,30)),1,0)</f>
        <v>0</v>
      </c>
    </row>
    <row r="3708" customFormat="false" ht="15" hidden="false" customHeight="false" outlineLevel="0" collapsed="false">
      <c r="A3708" s="28" t="n">
        <v>404</v>
      </c>
      <c r="B3708" s="29" t="n">
        <v>46234</v>
      </c>
      <c r="C3708" s="28" t="n">
        <v>525745.93</v>
      </c>
      <c r="D3708" s="28" t="n">
        <v>0</v>
      </c>
      <c r="E3708" s="28" t="n">
        <v>0</v>
      </c>
      <c r="F3708" s="28" t="s">
        <v>345</v>
      </c>
      <c r="G3708" s="28" t="n">
        <v>0</v>
      </c>
      <c r="H3708" s="28" t="n">
        <v>0</v>
      </c>
      <c r="I3708" s="28" t="n">
        <v>0</v>
      </c>
      <c r="J3708" s="28" t="n">
        <v>113</v>
      </c>
      <c r="K3708" s="28" t="n">
        <v>11</v>
      </c>
      <c r="L3708" s="28" t="n">
        <v>3</v>
      </c>
      <c r="M3708" s="28" t="s">
        <v>145</v>
      </c>
      <c r="N3708" s="28" t="s">
        <v>139</v>
      </c>
      <c r="O3708" s="29" t="n">
        <v>45351</v>
      </c>
      <c r="P3708" s="28" t="n">
        <f aca="false">ROUNDDOWN(($B3708-$O3708)/30,0)</f>
        <v>29</v>
      </c>
      <c r="Q3708" s="28" t="str">
        <f aca="false">TEXT($B3708,"yyyy-mm")</f>
        <v>2026-07</v>
      </c>
      <c r="R3708" s="28" t="n">
        <f aca="false">IF(AND($O3708&gt;=DATE(2025,1,1),$O3708&lt;=DATE(2025,4,30)),1,0)</f>
        <v>0</v>
      </c>
    </row>
    <row r="3709" customFormat="false" ht="15" hidden="false" customHeight="false" outlineLevel="0" collapsed="false">
      <c r="A3709" s="28" t="n">
        <v>404</v>
      </c>
      <c r="B3709" s="29" t="n">
        <v>46265</v>
      </c>
      <c r="C3709" s="28" t="n">
        <v>498075.1</v>
      </c>
      <c r="D3709" s="28" t="n">
        <v>0</v>
      </c>
      <c r="E3709" s="28" t="n">
        <v>0</v>
      </c>
      <c r="F3709" s="28" t="s">
        <v>345</v>
      </c>
      <c r="G3709" s="28" t="n">
        <v>0</v>
      </c>
      <c r="H3709" s="28" t="n">
        <v>0</v>
      </c>
      <c r="I3709" s="28" t="n">
        <v>0</v>
      </c>
      <c r="J3709" s="28" t="n">
        <v>113</v>
      </c>
      <c r="K3709" s="28" t="n">
        <v>11</v>
      </c>
      <c r="L3709" s="28" t="n">
        <v>3</v>
      </c>
      <c r="M3709" s="28" t="s">
        <v>145</v>
      </c>
      <c r="N3709" s="28" t="s">
        <v>139</v>
      </c>
      <c r="O3709" s="29" t="n">
        <v>45351</v>
      </c>
      <c r="P3709" s="28" t="n">
        <f aca="false">ROUNDDOWN(($B3709-$O3709)/30,0)</f>
        <v>30</v>
      </c>
      <c r="Q3709" s="28" t="str">
        <f aca="false">TEXT($B3709,"yyyy-mm")</f>
        <v>2026-08</v>
      </c>
      <c r="R3709" s="28" t="n">
        <f aca="false">IF(AND($O3709&gt;=DATE(2025,1,1),$O3709&lt;=DATE(2025,4,30)),1,0)</f>
        <v>0</v>
      </c>
    </row>
    <row r="3710" customFormat="false" ht="15" hidden="false" customHeight="false" outlineLevel="0" collapsed="false">
      <c r="A3710" s="28" t="n">
        <v>405</v>
      </c>
      <c r="B3710" s="29" t="n">
        <v>44804</v>
      </c>
      <c r="C3710" s="28" t="n">
        <v>18100</v>
      </c>
      <c r="D3710" s="28" t="n">
        <v>0</v>
      </c>
      <c r="E3710" s="28" t="n">
        <v>0</v>
      </c>
      <c r="F3710" s="28" t="s">
        <v>345</v>
      </c>
      <c r="G3710" s="28" t="n">
        <v>0</v>
      </c>
      <c r="H3710" s="28" t="n">
        <v>0</v>
      </c>
      <c r="I3710" s="28" t="n">
        <v>0</v>
      </c>
      <c r="J3710" s="28" t="n">
        <v>331</v>
      </c>
      <c r="K3710" s="28" t="n">
        <v>3</v>
      </c>
      <c r="L3710" s="28" t="n">
        <v>2</v>
      </c>
      <c r="M3710" s="28" t="s">
        <v>146</v>
      </c>
      <c r="N3710" s="28" t="s">
        <v>139</v>
      </c>
      <c r="O3710" s="29" t="n">
        <v>44789</v>
      </c>
      <c r="P3710" s="28" t="n">
        <f aca="false">ROUNDDOWN(($B3710-$O3710)/30,0)</f>
        <v>0</v>
      </c>
      <c r="Q3710" s="28" t="str">
        <f aca="false">TEXT($B3710,"yyyy-mm")</f>
        <v>2022-08</v>
      </c>
      <c r="R3710" s="28" t="n">
        <f aca="false">IF(AND($O3710&gt;=DATE(2025,1,1),$O3710&lt;=DATE(2025,4,30)),1,0)</f>
        <v>0</v>
      </c>
    </row>
    <row r="3711" customFormat="false" ht="15" hidden="false" customHeight="false" outlineLevel="0" collapsed="false">
      <c r="A3711" s="28" t="n">
        <v>405</v>
      </c>
      <c r="B3711" s="29" t="n">
        <v>44834</v>
      </c>
      <c r="C3711" s="28" t="n">
        <v>16454.55</v>
      </c>
      <c r="D3711" s="28" t="n">
        <v>0</v>
      </c>
      <c r="E3711" s="28" t="n">
        <v>0</v>
      </c>
      <c r="F3711" s="28" t="s">
        <v>345</v>
      </c>
      <c r="G3711" s="28" t="n">
        <v>0</v>
      </c>
      <c r="H3711" s="28" t="n">
        <v>0</v>
      </c>
      <c r="I3711" s="28" t="n">
        <v>0</v>
      </c>
      <c r="J3711" s="28" t="n">
        <v>331</v>
      </c>
      <c r="K3711" s="28" t="n">
        <v>3</v>
      </c>
      <c r="L3711" s="28" t="n">
        <v>2</v>
      </c>
      <c r="M3711" s="28" t="s">
        <v>146</v>
      </c>
      <c r="N3711" s="28" t="s">
        <v>139</v>
      </c>
      <c r="O3711" s="29" t="n">
        <v>44789</v>
      </c>
      <c r="P3711" s="28" t="n">
        <f aca="false">ROUNDDOWN(($B3711-$O3711)/30,0)</f>
        <v>1</v>
      </c>
      <c r="Q3711" s="28" t="str">
        <f aca="false">TEXT($B3711,"yyyy-mm")</f>
        <v>2022-09</v>
      </c>
      <c r="R3711" s="28" t="n">
        <f aca="false">IF(AND($O3711&gt;=DATE(2025,1,1),$O3711&lt;=DATE(2025,4,30)),1,0)</f>
        <v>0</v>
      </c>
    </row>
    <row r="3712" customFormat="false" ht="15" hidden="false" customHeight="false" outlineLevel="0" collapsed="false">
      <c r="A3712" s="28" t="n">
        <v>405</v>
      </c>
      <c r="B3712" s="29" t="n">
        <v>44865</v>
      </c>
      <c r="C3712" s="28" t="n">
        <v>14809.1</v>
      </c>
      <c r="D3712" s="28" t="n">
        <v>0</v>
      </c>
      <c r="E3712" s="28" t="n">
        <v>0</v>
      </c>
      <c r="F3712" s="28" t="s">
        <v>345</v>
      </c>
      <c r="G3712" s="28" t="n">
        <v>0</v>
      </c>
      <c r="H3712" s="28" t="n">
        <v>0</v>
      </c>
      <c r="I3712" s="28" t="n">
        <v>0</v>
      </c>
      <c r="J3712" s="28" t="n">
        <v>331</v>
      </c>
      <c r="K3712" s="28" t="n">
        <v>3</v>
      </c>
      <c r="L3712" s="28" t="n">
        <v>2</v>
      </c>
      <c r="M3712" s="28" t="s">
        <v>146</v>
      </c>
      <c r="N3712" s="28" t="s">
        <v>139</v>
      </c>
      <c r="O3712" s="29" t="n">
        <v>44789</v>
      </c>
      <c r="P3712" s="28" t="n">
        <f aca="false">ROUNDDOWN(($B3712-$O3712)/30,0)</f>
        <v>2</v>
      </c>
      <c r="Q3712" s="28" t="str">
        <f aca="false">TEXT($B3712,"yyyy-mm")</f>
        <v>2022-10</v>
      </c>
      <c r="R3712" s="28" t="n">
        <f aca="false">IF(AND($O3712&gt;=DATE(2025,1,1),$O3712&lt;=DATE(2025,4,30)),1,0)</f>
        <v>0</v>
      </c>
    </row>
    <row r="3713" customFormat="false" ht="15" hidden="false" customHeight="false" outlineLevel="0" collapsed="false">
      <c r="A3713" s="28" t="n">
        <v>405</v>
      </c>
      <c r="B3713" s="29" t="n">
        <v>44895</v>
      </c>
      <c r="C3713" s="28" t="n">
        <v>13163.65</v>
      </c>
      <c r="D3713" s="28" t="n">
        <v>0</v>
      </c>
      <c r="E3713" s="28" t="n">
        <v>0</v>
      </c>
      <c r="F3713" s="28" t="s">
        <v>345</v>
      </c>
      <c r="G3713" s="28" t="n">
        <v>0</v>
      </c>
      <c r="H3713" s="28" t="n">
        <v>0</v>
      </c>
      <c r="I3713" s="28" t="n">
        <v>0</v>
      </c>
      <c r="J3713" s="28" t="n">
        <v>331</v>
      </c>
      <c r="K3713" s="28" t="n">
        <v>3</v>
      </c>
      <c r="L3713" s="28" t="n">
        <v>2</v>
      </c>
      <c r="M3713" s="28" t="s">
        <v>146</v>
      </c>
      <c r="N3713" s="28" t="s">
        <v>139</v>
      </c>
      <c r="O3713" s="29" t="n">
        <v>44789</v>
      </c>
      <c r="P3713" s="28" t="n">
        <f aca="false">ROUNDDOWN(($B3713-$O3713)/30,0)</f>
        <v>3</v>
      </c>
      <c r="Q3713" s="28" t="str">
        <f aca="false">TEXT($B3713,"yyyy-mm")</f>
        <v>2022-11</v>
      </c>
      <c r="R3713" s="28" t="n">
        <f aca="false">IF(AND($O3713&gt;=DATE(2025,1,1),$O3713&lt;=DATE(2025,4,30)),1,0)</f>
        <v>0</v>
      </c>
    </row>
    <row r="3714" customFormat="false" ht="15" hidden="false" customHeight="false" outlineLevel="0" collapsed="false">
      <c r="A3714" s="28" t="n">
        <v>405</v>
      </c>
      <c r="B3714" s="29" t="n">
        <v>44926</v>
      </c>
      <c r="C3714" s="28" t="n">
        <v>11518.2</v>
      </c>
      <c r="D3714" s="28" t="n">
        <v>0</v>
      </c>
      <c r="E3714" s="28" t="n">
        <v>0</v>
      </c>
      <c r="F3714" s="28" t="s">
        <v>345</v>
      </c>
      <c r="G3714" s="28" t="n">
        <v>0</v>
      </c>
      <c r="H3714" s="28" t="n">
        <v>0</v>
      </c>
      <c r="I3714" s="28" t="n">
        <v>0</v>
      </c>
      <c r="J3714" s="28" t="n">
        <v>331</v>
      </c>
      <c r="K3714" s="28" t="n">
        <v>3</v>
      </c>
      <c r="L3714" s="28" t="n">
        <v>2</v>
      </c>
      <c r="M3714" s="28" t="s">
        <v>146</v>
      </c>
      <c r="N3714" s="28" t="s">
        <v>139</v>
      </c>
      <c r="O3714" s="29" t="n">
        <v>44789</v>
      </c>
      <c r="P3714" s="28" t="n">
        <f aca="false">ROUNDDOWN(($B3714-$O3714)/30,0)</f>
        <v>4</v>
      </c>
      <c r="Q3714" s="28" t="str">
        <f aca="false">TEXT($B3714,"yyyy-mm")</f>
        <v>2022-12</v>
      </c>
      <c r="R3714" s="28" t="n">
        <f aca="false">IF(AND($O3714&gt;=DATE(2025,1,1),$O3714&lt;=DATE(2025,4,30)),1,0)</f>
        <v>0</v>
      </c>
    </row>
    <row r="3715" customFormat="false" ht="15" hidden="false" customHeight="false" outlineLevel="0" collapsed="false">
      <c r="A3715" s="28" t="n">
        <v>405</v>
      </c>
      <c r="B3715" s="29" t="n">
        <v>44957</v>
      </c>
      <c r="C3715" s="28" t="n">
        <v>9872.75</v>
      </c>
      <c r="D3715" s="28" t="n">
        <v>0</v>
      </c>
      <c r="E3715" s="28" t="n">
        <v>0</v>
      </c>
      <c r="F3715" s="28" t="s">
        <v>345</v>
      </c>
      <c r="G3715" s="28" t="n">
        <v>0</v>
      </c>
      <c r="H3715" s="28" t="n">
        <v>0</v>
      </c>
      <c r="I3715" s="28" t="n">
        <v>0</v>
      </c>
      <c r="J3715" s="28" t="n">
        <v>331</v>
      </c>
      <c r="K3715" s="28" t="n">
        <v>3</v>
      </c>
      <c r="L3715" s="28" t="n">
        <v>2</v>
      </c>
      <c r="M3715" s="28" t="s">
        <v>146</v>
      </c>
      <c r="N3715" s="28" t="s">
        <v>139</v>
      </c>
      <c r="O3715" s="29" t="n">
        <v>44789</v>
      </c>
      <c r="P3715" s="28" t="n">
        <f aca="false">ROUNDDOWN(($B3715-$O3715)/30,0)</f>
        <v>5</v>
      </c>
      <c r="Q3715" s="28" t="str">
        <f aca="false">TEXT($B3715,"yyyy-mm")</f>
        <v>2023-01</v>
      </c>
      <c r="R3715" s="28" t="n">
        <f aca="false">IF(AND($O3715&gt;=DATE(2025,1,1),$O3715&lt;=DATE(2025,4,30)),1,0)</f>
        <v>0</v>
      </c>
    </row>
    <row r="3716" customFormat="false" ht="15" hidden="false" customHeight="false" outlineLevel="0" collapsed="false">
      <c r="A3716" s="28" t="n">
        <v>405</v>
      </c>
      <c r="B3716" s="29" t="n">
        <v>44985</v>
      </c>
      <c r="C3716" s="28" t="n">
        <v>8227.3</v>
      </c>
      <c r="D3716" s="28" t="n">
        <v>0</v>
      </c>
      <c r="E3716" s="28" t="n">
        <v>0</v>
      </c>
      <c r="F3716" s="28" t="s">
        <v>345</v>
      </c>
      <c r="G3716" s="28" t="n">
        <v>0</v>
      </c>
      <c r="H3716" s="28" t="n">
        <v>0</v>
      </c>
      <c r="I3716" s="28" t="n">
        <v>0</v>
      </c>
      <c r="J3716" s="28" t="n">
        <v>331</v>
      </c>
      <c r="K3716" s="28" t="n">
        <v>3</v>
      </c>
      <c r="L3716" s="28" t="n">
        <v>2</v>
      </c>
      <c r="M3716" s="28" t="s">
        <v>146</v>
      </c>
      <c r="N3716" s="28" t="s">
        <v>139</v>
      </c>
      <c r="O3716" s="29" t="n">
        <v>44789</v>
      </c>
      <c r="P3716" s="28" t="n">
        <f aca="false">ROUNDDOWN(($B3716-$O3716)/30,0)</f>
        <v>6</v>
      </c>
      <c r="Q3716" s="28" t="str">
        <f aca="false">TEXT($B3716,"yyyy-mm")</f>
        <v>2023-02</v>
      </c>
      <c r="R3716" s="28" t="n">
        <f aca="false">IF(AND($O3716&gt;=DATE(2025,1,1),$O3716&lt;=DATE(2025,4,30)),1,0)</f>
        <v>0</v>
      </c>
    </row>
    <row r="3717" customFormat="false" ht="15" hidden="false" customHeight="false" outlineLevel="0" collapsed="false">
      <c r="A3717" s="28" t="n">
        <v>405</v>
      </c>
      <c r="B3717" s="29" t="n">
        <v>45016</v>
      </c>
      <c r="C3717" s="28" t="n">
        <v>6581.85</v>
      </c>
      <c r="D3717" s="28" t="n">
        <v>0</v>
      </c>
      <c r="E3717" s="28" t="n">
        <v>0</v>
      </c>
      <c r="F3717" s="28" t="s">
        <v>345</v>
      </c>
      <c r="G3717" s="28" t="n">
        <v>0</v>
      </c>
      <c r="H3717" s="28" t="n">
        <v>0</v>
      </c>
      <c r="I3717" s="28" t="n">
        <v>0</v>
      </c>
      <c r="J3717" s="28" t="n">
        <v>331</v>
      </c>
      <c r="K3717" s="28" t="n">
        <v>3</v>
      </c>
      <c r="L3717" s="28" t="n">
        <v>2</v>
      </c>
      <c r="M3717" s="28" t="s">
        <v>146</v>
      </c>
      <c r="N3717" s="28" t="s">
        <v>139</v>
      </c>
      <c r="O3717" s="29" t="n">
        <v>44789</v>
      </c>
      <c r="P3717" s="28" t="n">
        <f aca="false">ROUNDDOWN(($B3717-$O3717)/30,0)</f>
        <v>7</v>
      </c>
      <c r="Q3717" s="28" t="str">
        <f aca="false">TEXT($B3717,"yyyy-mm")</f>
        <v>2023-03</v>
      </c>
      <c r="R3717" s="28" t="n">
        <f aca="false">IF(AND($O3717&gt;=DATE(2025,1,1),$O3717&lt;=DATE(2025,4,30)),1,0)</f>
        <v>0</v>
      </c>
    </row>
    <row r="3718" customFormat="false" ht="15" hidden="false" customHeight="false" outlineLevel="0" collapsed="false">
      <c r="A3718" s="28" t="n">
        <v>405</v>
      </c>
      <c r="B3718" s="29" t="n">
        <v>45046</v>
      </c>
      <c r="C3718" s="28" t="n">
        <v>4936.4</v>
      </c>
      <c r="D3718" s="28" t="n">
        <v>0</v>
      </c>
      <c r="E3718" s="28" t="n">
        <v>0</v>
      </c>
      <c r="F3718" s="28" t="s">
        <v>345</v>
      </c>
      <c r="G3718" s="28" t="n">
        <v>0</v>
      </c>
      <c r="H3718" s="28" t="n">
        <v>0</v>
      </c>
      <c r="I3718" s="28" t="n">
        <v>0</v>
      </c>
      <c r="J3718" s="28" t="n">
        <v>331</v>
      </c>
      <c r="K3718" s="28" t="n">
        <v>3</v>
      </c>
      <c r="L3718" s="28" t="n">
        <v>2</v>
      </c>
      <c r="M3718" s="28" t="s">
        <v>146</v>
      </c>
      <c r="N3718" s="28" t="s">
        <v>139</v>
      </c>
      <c r="O3718" s="29" t="n">
        <v>44789</v>
      </c>
      <c r="P3718" s="28" t="n">
        <f aca="false">ROUNDDOWN(($B3718-$O3718)/30,0)</f>
        <v>8</v>
      </c>
      <c r="Q3718" s="28" t="str">
        <f aca="false">TEXT($B3718,"yyyy-mm")</f>
        <v>2023-04</v>
      </c>
      <c r="R3718" s="28" t="n">
        <f aca="false">IF(AND($O3718&gt;=DATE(2025,1,1),$O3718&lt;=DATE(2025,4,30)),1,0)</f>
        <v>0</v>
      </c>
    </row>
    <row r="3719" customFormat="false" ht="15" hidden="false" customHeight="false" outlineLevel="0" collapsed="false">
      <c r="A3719" s="28" t="n">
        <v>405</v>
      </c>
      <c r="B3719" s="29" t="n">
        <v>45077</v>
      </c>
      <c r="C3719" s="28" t="n">
        <v>3290.95</v>
      </c>
      <c r="D3719" s="28" t="n">
        <v>0</v>
      </c>
      <c r="E3719" s="28" t="n">
        <v>0</v>
      </c>
      <c r="F3719" s="28" t="s">
        <v>345</v>
      </c>
      <c r="G3719" s="28" t="n">
        <v>0</v>
      </c>
      <c r="H3719" s="28" t="n">
        <v>0</v>
      </c>
      <c r="I3719" s="28" t="n">
        <v>0</v>
      </c>
      <c r="J3719" s="28" t="n">
        <v>331</v>
      </c>
      <c r="K3719" s="28" t="n">
        <v>3</v>
      </c>
      <c r="L3719" s="28" t="n">
        <v>2</v>
      </c>
      <c r="M3719" s="28" t="s">
        <v>146</v>
      </c>
      <c r="N3719" s="28" t="s">
        <v>139</v>
      </c>
      <c r="O3719" s="29" t="n">
        <v>44789</v>
      </c>
      <c r="P3719" s="28" t="n">
        <f aca="false">ROUNDDOWN(($B3719-$O3719)/30,0)</f>
        <v>9</v>
      </c>
      <c r="Q3719" s="28" t="str">
        <f aca="false">TEXT($B3719,"yyyy-mm")</f>
        <v>2023-05</v>
      </c>
      <c r="R3719" s="28" t="n">
        <f aca="false">IF(AND($O3719&gt;=DATE(2025,1,1),$O3719&lt;=DATE(2025,4,30)),1,0)</f>
        <v>0</v>
      </c>
    </row>
    <row r="3720" customFormat="false" ht="15" hidden="false" customHeight="false" outlineLevel="0" collapsed="false">
      <c r="A3720" s="28" t="n">
        <v>405</v>
      </c>
      <c r="B3720" s="29" t="n">
        <v>45107</v>
      </c>
      <c r="C3720" s="28" t="n">
        <v>1645.5</v>
      </c>
      <c r="D3720" s="28" t="n">
        <v>0</v>
      </c>
      <c r="E3720" s="28" t="n">
        <v>0</v>
      </c>
      <c r="F3720" s="28" t="s">
        <v>345</v>
      </c>
      <c r="G3720" s="28" t="n">
        <v>0</v>
      </c>
      <c r="H3720" s="28" t="n">
        <v>0</v>
      </c>
      <c r="I3720" s="28" t="n">
        <v>0</v>
      </c>
      <c r="J3720" s="28" t="n">
        <v>331</v>
      </c>
      <c r="K3720" s="28" t="n">
        <v>3</v>
      </c>
      <c r="L3720" s="28" t="n">
        <v>2</v>
      </c>
      <c r="M3720" s="28" t="s">
        <v>146</v>
      </c>
      <c r="N3720" s="28" t="s">
        <v>139</v>
      </c>
      <c r="O3720" s="29" t="n">
        <v>44789</v>
      </c>
      <c r="P3720" s="28" t="n">
        <f aca="false">ROUNDDOWN(($B3720-$O3720)/30,0)</f>
        <v>10</v>
      </c>
      <c r="Q3720" s="28" t="str">
        <f aca="false">TEXT($B3720,"yyyy-mm")</f>
        <v>2023-06</v>
      </c>
      <c r="R3720" s="28" t="n">
        <f aca="false">IF(AND($O3720&gt;=DATE(2025,1,1),$O3720&lt;=DATE(2025,4,30)),1,0)</f>
        <v>0</v>
      </c>
    </row>
    <row r="3721" customFormat="false" ht="15" hidden="false" customHeight="false" outlineLevel="0" collapsed="false">
      <c r="A3721" s="28" t="n">
        <v>405</v>
      </c>
      <c r="B3721" s="29" t="n">
        <v>45138</v>
      </c>
      <c r="C3721" s="28" t="n">
        <v>0.05</v>
      </c>
      <c r="D3721" s="28" t="n">
        <v>0</v>
      </c>
      <c r="E3721" s="28" t="n">
        <v>0</v>
      </c>
      <c r="F3721" s="28" t="s">
        <v>345</v>
      </c>
      <c r="G3721" s="28" t="n">
        <v>0</v>
      </c>
      <c r="H3721" s="28" t="n">
        <v>0</v>
      </c>
      <c r="I3721" s="28" t="n">
        <v>0</v>
      </c>
      <c r="J3721" s="28" t="n">
        <v>331</v>
      </c>
      <c r="K3721" s="28" t="n">
        <v>3</v>
      </c>
      <c r="L3721" s="28" t="n">
        <v>2</v>
      </c>
      <c r="M3721" s="28" t="s">
        <v>146</v>
      </c>
      <c r="N3721" s="28" t="s">
        <v>139</v>
      </c>
      <c r="O3721" s="29" t="n">
        <v>44789</v>
      </c>
      <c r="P3721" s="28" t="n">
        <f aca="false">ROUNDDOWN(($B3721-$O3721)/30,0)</f>
        <v>11</v>
      </c>
      <c r="Q3721" s="28" t="str">
        <f aca="false">TEXT($B3721,"yyyy-mm")</f>
        <v>2023-07</v>
      </c>
      <c r="R3721" s="28" t="n">
        <f aca="false">IF(AND($O3721&gt;=DATE(2025,1,1),$O3721&lt;=DATE(2025,4,30)),1,0)</f>
        <v>0</v>
      </c>
    </row>
    <row r="3722" customFormat="false" ht="15" hidden="false" customHeight="false" outlineLevel="0" collapsed="false">
      <c r="A3722" s="28" t="n">
        <v>406</v>
      </c>
      <c r="B3722" s="29" t="n">
        <v>45504</v>
      </c>
      <c r="C3722" s="28" t="n">
        <v>7200</v>
      </c>
      <c r="D3722" s="28" t="n">
        <v>0</v>
      </c>
      <c r="E3722" s="28" t="n">
        <v>0</v>
      </c>
      <c r="F3722" s="28" t="s">
        <v>345</v>
      </c>
      <c r="G3722" s="28" t="n">
        <v>0</v>
      </c>
      <c r="H3722" s="28" t="n">
        <v>0</v>
      </c>
      <c r="I3722" s="28" t="n">
        <v>0</v>
      </c>
      <c r="J3722" s="28" t="n">
        <v>88</v>
      </c>
      <c r="K3722" s="28" t="n">
        <v>9</v>
      </c>
      <c r="L3722" s="28" t="n">
        <v>1</v>
      </c>
      <c r="M3722" s="28" t="s">
        <v>146</v>
      </c>
      <c r="N3722" s="28" t="s">
        <v>142</v>
      </c>
      <c r="O3722" s="29" t="n">
        <v>45495</v>
      </c>
      <c r="P3722" s="28" t="n">
        <f aca="false">ROUNDDOWN(($B3722-$O3722)/30,0)</f>
        <v>0</v>
      </c>
      <c r="Q3722" s="28" t="str">
        <f aca="false">TEXT($B3722,"yyyy-mm")</f>
        <v>2024-07</v>
      </c>
      <c r="R3722" s="28" t="n">
        <f aca="false">IF(AND($O3722&gt;=DATE(2025,1,1),$O3722&lt;=DATE(2025,4,30)),1,0)</f>
        <v>0</v>
      </c>
    </row>
    <row r="3723" customFormat="false" ht="15" hidden="false" customHeight="false" outlineLevel="0" collapsed="false">
      <c r="A3723" s="28" t="n">
        <v>406</v>
      </c>
      <c r="B3723" s="29" t="n">
        <v>45535</v>
      </c>
      <c r="C3723" s="28" t="n">
        <v>5400</v>
      </c>
      <c r="D3723" s="28" t="n">
        <v>0</v>
      </c>
      <c r="E3723" s="28" t="n">
        <v>0</v>
      </c>
      <c r="F3723" s="28" t="s">
        <v>345</v>
      </c>
      <c r="G3723" s="28" t="n">
        <v>0</v>
      </c>
      <c r="H3723" s="28" t="n">
        <v>0</v>
      </c>
      <c r="I3723" s="28" t="n">
        <v>0</v>
      </c>
      <c r="J3723" s="28" t="n">
        <v>88</v>
      </c>
      <c r="K3723" s="28" t="n">
        <v>9</v>
      </c>
      <c r="L3723" s="28" t="n">
        <v>1</v>
      </c>
      <c r="M3723" s="28" t="s">
        <v>146</v>
      </c>
      <c r="N3723" s="28" t="s">
        <v>142</v>
      </c>
      <c r="O3723" s="29" t="n">
        <v>45495</v>
      </c>
      <c r="P3723" s="28" t="n">
        <f aca="false">ROUNDDOWN(($B3723-$O3723)/30,0)</f>
        <v>1</v>
      </c>
      <c r="Q3723" s="28" t="str">
        <f aca="false">TEXT($B3723,"yyyy-mm")</f>
        <v>2024-08</v>
      </c>
      <c r="R3723" s="28" t="n">
        <f aca="false">IF(AND($O3723&gt;=DATE(2025,1,1),$O3723&lt;=DATE(2025,4,30)),1,0)</f>
        <v>0</v>
      </c>
    </row>
    <row r="3724" customFormat="false" ht="15" hidden="false" customHeight="false" outlineLevel="0" collapsed="false">
      <c r="A3724" s="28" t="n">
        <v>406</v>
      </c>
      <c r="B3724" s="29" t="n">
        <v>45565</v>
      </c>
      <c r="C3724" s="28" t="n">
        <v>3600</v>
      </c>
      <c r="D3724" s="28" t="n">
        <v>0</v>
      </c>
      <c r="E3724" s="28" t="n">
        <v>0</v>
      </c>
      <c r="F3724" s="28" t="s">
        <v>345</v>
      </c>
      <c r="G3724" s="28" t="n">
        <v>0</v>
      </c>
      <c r="H3724" s="28" t="n">
        <v>0</v>
      </c>
      <c r="I3724" s="28" t="n">
        <v>0</v>
      </c>
      <c r="J3724" s="28" t="n">
        <v>88</v>
      </c>
      <c r="K3724" s="28" t="n">
        <v>9</v>
      </c>
      <c r="L3724" s="28" t="n">
        <v>1</v>
      </c>
      <c r="M3724" s="28" t="s">
        <v>146</v>
      </c>
      <c r="N3724" s="28" t="s">
        <v>142</v>
      </c>
      <c r="O3724" s="29" t="n">
        <v>45495</v>
      </c>
      <c r="P3724" s="28" t="n">
        <f aca="false">ROUNDDOWN(($B3724-$O3724)/30,0)</f>
        <v>2</v>
      </c>
      <c r="Q3724" s="28" t="str">
        <f aca="false">TEXT($B3724,"yyyy-mm")</f>
        <v>2024-09</v>
      </c>
      <c r="R3724" s="28" t="n">
        <f aca="false">IF(AND($O3724&gt;=DATE(2025,1,1),$O3724&lt;=DATE(2025,4,30)),1,0)</f>
        <v>0</v>
      </c>
    </row>
    <row r="3725" customFormat="false" ht="15" hidden="false" customHeight="false" outlineLevel="0" collapsed="false">
      <c r="A3725" s="28" t="n">
        <v>406</v>
      </c>
      <c r="B3725" s="29" t="n">
        <v>45596</v>
      </c>
      <c r="C3725" s="28" t="n">
        <v>1800</v>
      </c>
      <c r="D3725" s="28" t="n">
        <v>0</v>
      </c>
      <c r="E3725" s="28" t="n">
        <v>0</v>
      </c>
      <c r="F3725" s="28" t="s">
        <v>345</v>
      </c>
      <c r="G3725" s="28" t="n">
        <v>0</v>
      </c>
      <c r="H3725" s="28" t="n">
        <v>0</v>
      </c>
      <c r="I3725" s="28" t="n">
        <v>0</v>
      </c>
      <c r="J3725" s="28" t="n">
        <v>88</v>
      </c>
      <c r="K3725" s="28" t="n">
        <v>9</v>
      </c>
      <c r="L3725" s="28" t="n">
        <v>1</v>
      </c>
      <c r="M3725" s="28" t="s">
        <v>146</v>
      </c>
      <c r="N3725" s="28" t="s">
        <v>142</v>
      </c>
      <c r="O3725" s="29" t="n">
        <v>45495</v>
      </c>
      <c r="P3725" s="28" t="n">
        <f aca="false">ROUNDDOWN(($B3725-$O3725)/30,0)</f>
        <v>3</v>
      </c>
      <c r="Q3725" s="28" t="str">
        <f aca="false">TEXT($B3725,"yyyy-mm")</f>
        <v>2024-10</v>
      </c>
      <c r="R3725" s="28" t="n">
        <f aca="false">IF(AND($O3725&gt;=DATE(2025,1,1),$O3725&lt;=DATE(2025,4,30)),1,0)</f>
        <v>0</v>
      </c>
    </row>
    <row r="3726" customFormat="false" ht="15" hidden="false" customHeight="false" outlineLevel="0" collapsed="false">
      <c r="A3726" s="28" t="n">
        <v>406</v>
      </c>
      <c r="B3726" s="29" t="n">
        <v>45626</v>
      </c>
      <c r="C3726" s="28" t="n">
        <v>0</v>
      </c>
      <c r="D3726" s="28" t="n">
        <v>0</v>
      </c>
      <c r="E3726" s="28" t="n">
        <v>0</v>
      </c>
      <c r="F3726" s="28" t="s">
        <v>345</v>
      </c>
      <c r="G3726" s="28" t="n">
        <v>0</v>
      </c>
      <c r="H3726" s="28" t="n">
        <v>0</v>
      </c>
      <c r="I3726" s="28" t="n">
        <v>0</v>
      </c>
      <c r="J3726" s="28" t="n">
        <v>88</v>
      </c>
      <c r="K3726" s="28" t="n">
        <v>9</v>
      </c>
      <c r="L3726" s="28" t="n">
        <v>1</v>
      </c>
      <c r="M3726" s="28" t="s">
        <v>146</v>
      </c>
      <c r="N3726" s="28" t="s">
        <v>142</v>
      </c>
      <c r="O3726" s="29" t="n">
        <v>45495</v>
      </c>
      <c r="P3726" s="28" t="n">
        <f aca="false">ROUNDDOWN(($B3726-$O3726)/30,0)</f>
        <v>4</v>
      </c>
      <c r="Q3726" s="28" t="str">
        <f aca="false">TEXT($B3726,"yyyy-mm")</f>
        <v>2024-11</v>
      </c>
      <c r="R3726" s="28" t="n">
        <f aca="false">IF(AND($O3726&gt;=DATE(2025,1,1),$O3726&lt;=DATE(2025,4,30)),1,0)</f>
        <v>0</v>
      </c>
    </row>
    <row r="3727" customFormat="false" ht="15" hidden="false" customHeight="false" outlineLevel="0" collapsed="false">
      <c r="A3727" s="28" t="n">
        <v>407</v>
      </c>
      <c r="B3727" s="29" t="n">
        <v>45991</v>
      </c>
      <c r="C3727" s="28" t="n">
        <v>12700</v>
      </c>
      <c r="D3727" s="28" t="n">
        <v>0</v>
      </c>
      <c r="E3727" s="28" t="n">
        <v>0</v>
      </c>
      <c r="F3727" s="28" t="s">
        <v>345</v>
      </c>
      <c r="G3727" s="28" t="n">
        <v>0</v>
      </c>
      <c r="H3727" s="28" t="n">
        <v>0</v>
      </c>
      <c r="I3727" s="28" t="n">
        <v>0</v>
      </c>
      <c r="J3727" s="28" t="n">
        <v>157</v>
      </c>
      <c r="K3727" s="28" t="n">
        <v>10</v>
      </c>
      <c r="L3727" s="28" t="n">
        <v>2</v>
      </c>
      <c r="M3727" s="28" t="s">
        <v>147</v>
      </c>
      <c r="N3727" s="28" t="s">
        <v>138</v>
      </c>
      <c r="O3727" s="29" t="n">
        <v>45970</v>
      </c>
      <c r="P3727" s="28" t="n">
        <f aca="false">ROUNDDOWN(($B3727-$O3727)/30,0)</f>
        <v>0</v>
      </c>
      <c r="Q3727" s="28" t="str">
        <f aca="false">TEXT($B3727,"yyyy-mm")</f>
        <v>2025-11</v>
      </c>
      <c r="R3727" s="28" t="n">
        <f aca="false">IF(AND($O3727&gt;=DATE(2025,1,1),$O3727&lt;=DATE(2025,4,30)),1,0)</f>
        <v>0</v>
      </c>
    </row>
    <row r="3728" customFormat="false" ht="15" hidden="false" customHeight="false" outlineLevel="0" collapsed="false">
      <c r="A3728" s="28" t="n">
        <v>407</v>
      </c>
      <c r="B3728" s="29" t="n">
        <v>46022</v>
      </c>
      <c r="C3728" s="28" t="n">
        <v>10160</v>
      </c>
      <c r="D3728" s="28" t="n">
        <v>0</v>
      </c>
      <c r="E3728" s="28" t="n">
        <v>0</v>
      </c>
      <c r="F3728" s="28" t="s">
        <v>345</v>
      </c>
      <c r="G3728" s="28" t="n">
        <v>0</v>
      </c>
      <c r="H3728" s="28" t="n">
        <v>0</v>
      </c>
      <c r="I3728" s="28" t="n">
        <v>0</v>
      </c>
      <c r="J3728" s="28" t="n">
        <v>157</v>
      </c>
      <c r="K3728" s="28" t="n">
        <v>10</v>
      </c>
      <c r="L3728" s="28" t="n">
        <v>2</v>
      </c>
      <c r="M3728" s="28" t="s">
        <v>147</v>
      </c>
      <c r="N3728" s="28" t="s">
        <v>138</v>
      </c>
      <c r="O3728" s="29" t="n">
        <v>45970</v>
      </c>
      <c r="P3728" s="28" t="n">
        <f aca="false">ROUNDDOWN(($B3728-$O3728)/30,0)</f>
        <v>1</v>
      </c>
      <c r="Q3728" s="28" t="str">
        <f aca="false">TEXT($B3728,"yyyy-mm")</f>
        <v>2025-12</v>
      </c>
      <c r="R3728" s="28" t="n">
        <f aca="false">IF(AND($O3728&gt;=DATE(2025,1,1),$O3728&lt;=DATE(2025,4,30)),1,0)</f>
        <v>0</v>
      </c>
    </row>
    <row r="3729" customFormat="false" ht="15" hidden="false" customHeight="false" outlineLevel="0" collapsed="false">
      <c r="A3729" s="28" t="n">
        <v>407</v>
      </c>
      <c r="B3729" s="29" t="n">
        <v>46053</v>
      </c>
      <c r="C3729" s="28" t="n">
        <v>7620</v>
      </c>
      <c r="D3729" s="28" t="n">
        <v>0</v>
      </c>
      <c r="E3729" s="28" t="n">
        <v>0</v>
      </c>
      <c r="F3729" s="28" t="s">
        <v>345</v>
      </c>
      <c r="G3729" s="28" t="n">
        <v>0</v>
      </c>
      <c r="H3729" s="28" t="n">
        <v>0</v>
      </c>
      <c r="I3729" s="28" t="n">
        <v>0</v>
      </c>
      <c r="J3729" s="28" t="n">
        <v>157</v>
      </c>
      <c r="K3729" s="28" t="n">
        <v>10</v>
      </c>
      <c r="L3729" s="28" t="n">
        <v>2</v>
      </c>
      <c r="M3729" s="28" t="s">
        <v>147</v>
      </c>
      <c r="N3729" s="28" t="s">
        <v>138</v>
      </c>
      <c r="O3729" s="29" t="n">
        <v>45970</v>
      </c>
      <c r="P3729" s="28" t="n">
        <f aca="false">ROUNDDOWN(($B3729-$O3729)/30,0)</f>
        <v>2</v>
      </c>
      <c r="Q3729" s="28" t="str">
        <f aca="false">TEXT($B3729,"yyyy-mm")</f>
        <v>2026-01</v>
      </c>
      <c r="R3729" s="28" t="n">
        <f aca="false">IF(AND($O3729&gt;=DATE(2025,1,1),$O3729&lt;=DATE(2025,4,30)),1,0)</f>
        <v>0</v>
      </c>
    </row>
    <row r="3730" customFormat="false" ht="15" hidden="false" customHeight="false" outlineLevel="0" collapsed="false">
      <c r="A3730" s="28" t="n">
        <v>407</v>
      </c>
      <c r="B3730" s="29" t="n">
        <v>46081</v>
      </c>
      <c r="C3730" s="28" t="n">
        <v>7620</v>
      </c>
      <c r="D3730" s="28" t="n">
        <v>2540</v>
      </c>
      <c r="E3730" s="28" t="n">
        <v>19</v>
      </c>
      <c r="F3730" s="28" t="s">
        <v>346</v>
      </c>
      <c r="G3730" s="28" t="n">
        <v>0</v>
      </c>
      <c r="H3730" s="28" t="n">
        <v>0</v>
      </c>
      <c r="I3730" s="28" t="n">
        <v>0</v>
      </c>
      <c r="J3730" s="28" t="n">
        <v>157</v>
      </c>
      <c r="K3730" s="28" t="n">
        <v>10</v>
      </c>
      <c r="L3730" s="28" t="n">
        <v>2</v>
      </c>
      <c r="M3730" s="28" t="s">
        <v>147</v>
      </c>
      <c r="N3730" s="28" t="s">
        <v>138</v>
      </c>
      <c r="O3730" s="29" t="n">
        <v>45970</v>
      </c>
      <c r="P3730" s="28" t="n">
        <f aca="false">ROUNDDOWN(($B3730-$O3730)/30,0)</f>
        <v>3</v>
      </c>
      <c r="Q3730" s="28" t="str">
        <f aca="false">TEXT($B3730,"yyyy-mm")</f>
        <v>2026-02</v>
      </c>
      <c r="R3730" s="28" t="n">
        <f aca="false">IF(AND($O3730&gt;=DATE(2025,1,1),$O3730&lt;=DATE(2025,4,30)),1,0)</f>
        <v>0</v>
      </c>
    </row>
    <row r="3731" customFormat="false" ht="15" hidden="false" customHeight="false" outlineLevel="0" collapsed="false">
      <c r="A3731" s="28" t="n">
        <v>407</v>
      </c>
      <c r="B3731" s="29" t="n">
        <v>46112</v>
      </c>
      <c r="C3731" s="28" t="n">
        <v>2540</v>
      </c>
      <c r="D3731" s="28" t="n">
        <v>0</v>
      </c>
      <c r="E3731" s="28" t="n">
        <v>0</v>
      </c>
      <c r="F3731" s="28" t="s">
        <v>345</v>
      </c>
      <c r="G3731" s="28" t="n">
        <v>0</v>
      </c>
      <c r="H3731" s="28" t="n">
        <v>0</v>
      </c>
      <c r="I3731" s="28" t="n">
        <v>0</v>
      </c>
      <c r="J3731" s="28" t="n">
        <v>157</v>
      </c>
      <c r="K3731" s="28" t="n">
        <v>10</v>
      </c>
      <c r="L3731" s="28" t="n">
        <v>2</v>
      </c>
      <c r="M3731" s="28" t="s">
        <v>147</v>
      </c>
      <c r="N3731" s="28" t="s">
        <v>138</v>
      </c>
      <c r="O3731" s="29" t="n">
        <v>45970</v>
      </c>
      <c r="P3731" s="28" t="n">
        <f aca="false">ROUNDDOWN(($B3731-$O3731)/30,0)</f>
        <v>4</v>
      </c>
      <c r="Q3731" s="28" t="str">
        <f aca="false">TEXT($B3731,"yyyy-mm")</f>
        <v>2026-03</v>
      </c>
      <c r="R3731" s="28" t="n">
        <f aca="false">IF(AND($O3731&gt;=DATE(2025,1,1),$O3731&lt;=DATE(2025,4,30)),1,0)</f>
        <v>0</v>
      </c>
    </row>
    <row r="3732" customFormat="false" ht="15" hidden="false" customHeight="false" outlineLevel="0" collapsed="false">
      <c r="A3732" s="28" t="n">
        <v>407</v>
      </c>
      <c r="B3732" s="29" t="n">
        <v>46142</v>
      </c>
      <c r="C3732" s="28" t="n">
        <v>0</v>
      </c>
      <c r="D3732" s="28" t="n">
        <v>0</v>
      </c>
      <c r="E3732" s="28" t="n">
        <v>0</v>
      </c>
      <c r="F3732" s="28" t="s">
        <v>345</v>
      </c>
      <c r="G3732" s="28" t="n">
        <v>0</v>
      </c>
      <c r="H3732" s="28" t="n">
        <v>0</v>
      </c>
      <c r="I3732" s="28" t="n">
        <v>0</v>
      </c>
      <c r="J3732" s="28" t="n">
        <v>157</v>
      </c>
      <c r="K3732" s="28" t="n">
        <v>10</v>
      </c>
      <c r="L3732" s="28" t="n">
        <v>2</v>
      </c>
      <c r="M3732" s="28" t="s">
        <v>147</v>
      </c>
      <c r="N3732" s="28" t="s">
        <v>138</v>
      </c>
      <c r="O3732" s="29" t="n">
        <v>45970</v>
      </c>
      <c r="P3732" s="28" t="n">
        <f aca="false">ROUNDDOWN(($B3732-$O3732)/30,0)</f>
        <v>5</v>
      </c>
      <c r="Q3732" s="28" t="str">
        <f aca="false">TEXT($B3732,"yyyy-mm")</f>
        <v>2026-04</v>
      </c>
      <c r="R3732" s="28" t="n">
        <f aca="false">IF(AND($O3732&gt;=DATE(2025,1,1),$O3732&lt;=DATE(2025,4,30)),1,0)</f>
        <v>0</v>
      </c>
    </row>
    <row r="3733" customFormat="false" ht="15" hidden="false" customHeight="false" outlineLevel="0" collapsed="false">
      <c r="A3733" s="28" t="n">
        <v>408</v>
      </c>
      <c r="B3733" s="29" t="n">
        <v>46265</v>
      </c>
      <c r="C3733" s="28" t="n">
        <v>7000</v>
      </c>
      <c r="D3733" s="28" t="n">
        <v>0</v>
      </c>
      <c r="E3733" s="28" t="n">
        <v>0</v>
      </c>
      <c r="F3733" s="28" t="s">
        <v>345</v>
      </c>
      <c r="G3733" s="28" t="n">
        <v>0</v>
      </c>
      <c r="H3733" s="28" t="n">
        <v>0</v>
      </c>
      <c r="I3733" s="28" t="n">
        <v>0</v>
      </c>
      <c r="J3733" s="28" t="n">
        <v>251</v>
      </c>
      <c r="K3733" s="28" t="n">
        <v>10</v>
      </c>
      <c r="L3733" s="28" t="n">
        <v>2</v>
      </c>
      <c r="M3733" s="28" t="s">
        <v>145</v>
      </c>
      <c r="N3733" s="28" t="s">
        <v>138</v>
      </c>
      <c r="O3733" s="29" t="n">
        <v>46236</v>
      </c>
      <c r="P3733" s="28" t="n">
        <f aca="false">ROUNDDOWN(($B3733-$O3733)/30,0)</f>
        <v>0</v>
      </c>
      <c r="Q3733" s="28" t="str">
        <f aca="false">TEXT($B3733,"yyyy-mm")</f>
        <v>2026-08</v>
      </c>
      <c r="R3733" s="28" t="n">
        <f aca="false">IF(AND($O3733&gt;=DATE(2025,1,1),$O3733&lt;=DATE(2025,4,30)),1,0)</f>
        <v>0</v>
      </c>
    </row>
    <row r="3734" customFormat="false" ht="15" hidden="false" customHeight="false" outlineLevel="0" collapsed="false">
      <c r="A3734" s="28" t="n">
        <v>409</v>
      </c>
      <c r="B3734" s="29" t="n">
        <v>45046</v>
      </c>
      <c r="C3734" s="28" t="n">
        <v>276400</v>
      </c>
      <c r="D3734" s="28" t="n">
        <v>0</v>
      </c>
      <c r="E3734" s="28" t="n">
        <v>0</v>
      </c>
      <c r="F3734" s="28" t="s">
        <v>345</v>
      </c>
      <c r="G3734" s="28" t="n">
        <v>0</v>
      </c>
      <c r="H3734" s="28" t="n">
        <v>0</v>
      </c>
      <c r="I3734" s="28" t="n">
        <v>0</v>
      </c>
      <c r="J3734" s="28" t="n">
        <v>349</v>
      </c>
      <c r="K3734" s="28" t="n">
        <v>13</v>
      </c>
      <c r="L3734" s="28" t="n">
        <v>2</v>
      </c>
      <c r="M3734" s="28" t="s">
        <v>147</v>
      </c>
      <c r="N3734" s="28" t="s">
        <v>138</v>
      </c>
      <c r="O3734" s="29" t="n">
        <v>45029</v>
      </c>
      <c r="P3734" s="28" t="n">
        <f aca="false">ROUNDDOWN(($B3734-$O3734)/30,0)</f>
        <v>0</v>
      </c>
      <c r="Q3734" s="28" t="str">
        <f aca="false">TEXT($B3734,"yyyy-mm")</f>
        <v>2023-04</v>
      </c>
      <c r="R3734" s="28" t="n">
        <f aca="false">IF(AND($O3734&gt;=DATE(2025,1,1),$O3734&lt;=DATE(2025,4,30)),1,0)</f>
        <v>0</v>
      </c>
    </row>
    <row r="3735" customFormat="false" ht="15" hidden="false" customHeight="false" outlineLevel="0" collapsed="false">
      <c r="A3735" s="28" t="n">
        <v>409</v>
      </c>
      <c r="B3735" s="29" t="n">
        <v>45077</v>
      </c>
      <c r="C3735" s="28" t="n">
        <v>271868.85</v>
      </c>
      <c r="D3735" s="28" t="n">
        <v>0</v>
      </c>
      <c r="E3735" s="28" t="n">
        <v>0</v>
      </c>
      <c r="F3735" s="28" t="s">
        <v>345</v>
      </c>
      <c r="G3735" s="28" t="n">
        <v>0</v>
      </c>
      <c r="H3735" s="28" t="n">
        <v>0</v>
      </c>
      <c r="I3735" s="28" t="n">
        <v>0</v>
      </c>
      <c r="J3735" s="28" t="n">
        <v>349</v>
      </c>
      <c r="K3735" s="28" t="n">
        <v>13</v>
      </c>
      <c r="L3735" s="28" t="n">
        <v>2</v>
      </c>
      <c r="M3735" s="28" t="s">
        <v>147</v>
      </c>
      <c r="N3735" s="28" t="s">
        <v>138</v>
      </c>
      <c r="O3735" s="29" t="n">
        <v>45029</v>
      </c>
      <c r="P3735" s="28" t="n">
        <f aca="false">ROUNDDOWN(($B3735-$O3735)/30,0)</f>
        <v>1</v>
      </c>
      <c r="Q3735" s="28" t="str">
        <f aca="false">TEXT($B3735,"yyyy-mm")</f>
        <v>2023-05</v>
      </c>
      <c r="R3735" s="28" t="n">
        <f aca="false">IF(AND($O3735&gt;=DATE(2025,1,1),$O3735&lt;=DATE(2025,4,30)),1,0)</f>
        <v>0</v>
      </c>
    </row>
    <row r="3736" customFormat="false" ht="15" hidden="false" customHeight="false" outlineLevel="0" collapsed="false">
      <c r="A3736" s="28" t="n">
        <v>409</v>
      </c>
      <c r="B3736" s="29" t="n">
        <v>45107</v>
      </c>
      <c r="C3736" s="28" t="n">
        <v>267337.7</v>
      </c>
      <c r="D3736" s="28" t="n">
        <v>0</v>
      </c>
      <c r="E3736" s="28" t="n">
        <v>0</v>
      </c>
      <c r="F3736" s="28" t="s">
        <v>345</v>
      </c>
      <c r="G3736" s="28" t="n">
        <v>0</v>
      </c>
      <c r="H3736" s="28" t="n">
        <v>0</v>
      </c>
      <c r="I3736" s="28" t="n">
        <v>0</v>
      </c>
      <c r="J3736" s="28" t="n">
        <v>349</v>
      </c>
      <c r="K3736" s="28" t="n">
        <v>13</v>
      </c>
      <c r="L3736" s="28" t="n">
        <v>2</v>
      </c>
      <c r="M3736" s="28" t="s">
        <v>147</v>
      </c>
      <c r="N3736" s="28" t="s">
        <v>138</v>
      </c>
      <c r="O3736" s="29" t="n">
        <v>45029</v>
      </c>
      <c r="P3736" s="28" t="n">
        <f aca="false">ROUNDDOWN(($B3736-$O3736)/30,0)</f>
        <v>2</v>
      </c>
      <c r="Q3736" s="28" t="str">
        <f aca="false">TEXT($B3736,"yyyy-mm")</f>
        <v>2023-06</v>
      </c>
      <c r="R3736" s="28" t="n">
        <f aca="false">IF(AND($O3736&gt;=DATE(2025,1,1),$O3736&lt;=DATE(2025,4,30)),1,0)</f>
        <v>0</v>
      </c>
    </row>
    <row r="3737" customFormat="false" ht="15" hidden="false" customHeight="false" outlineLevel="0" collapsed="false">
      <c r="A3737" s="28" t="n">
        <v>409</v>
      </c>
      <c r="B3737" s="29" t="n">
        <v>45138</v>
      </c>
      <c r="C3737" s="28" t="n">
        <v>262806.55</v>
      </c>
      <c r="D3737" s="28" t="n">
        <v>0</v>
      </c>
      <c r="E3737" s="28" t="n">
        <v>0</v>
      </c>
      <c r="F3737" s="28" t="s">
        <v>345</v>
      </c>
      <c r="G3737" s="28" t="n">
        <v>0</v>
      </c>
      <c r="H3737" s="28" t="n">
        <v>0</v>
      </c>
      <c r="I3737" s="28" t="n">
        <v>0</v>
      </c>
      <c r="J3737" s="28" t="n">
        <v>349</v>
      </c>
      <c r="K3737" s="28" t="n">
        <v>13</v>
      </c>
      <c r="L3737" s="28" t="n">
        <v>2</v>
      </c>
      <c r="M3737" s="28" t="s">
        <v>147</v>
      </c>
      <c r="N3737" s="28" t="s">
        <v>138</v>
      </c>
      <c r="O3737" s="29" t="n">
        <v>45029</v>
      </c>
      <c r="P3737" s="28" t="n">
        <f aca="false">ROUNDDOWN(($B3737-$O3737)/30,0)</f>
        <v>3</v>
      </c>
      <c r="Q3737" s="28" t="str">
        <f aca="false">TEXT($B3737,"yyyy-mm")</f>
        <v>2023-07</v>
      </c>
      <c r="R3737" s="28" t="n">
        <f aca="false">IF(AND($O3737&gt;=DATE(2025,1,1),$O3737&lt;=DATE(2025,4,30)),1,0)</f>
        <v>0</v>
      </c>
    </row>
    <row r="3738" customFormat="false" ht="15" hidden="false" customHeight="false" outlineLevel="0" collapsed="false">
      <c r="A3738" s="28" t="n">
        <v>409</v>
      </c>
      <c r="B3738" s="29" t="n">
        <v>45169</v>
      </c>
      <c r="C3738" s="28" t="n">
        <v>258275.4</v>
      </c>
      <c r="D3738" s="28" t="n">
        <v>0</v>
      </c>
      <c r="E3738" s="28" t="n">
        <v>0</v>
      </c>
      <c r="F3738" s="28" t="s">
        <v>345</v>
      </c>
      <c r="G3738" s="28" t="n">
        <v>0</v>
      </c>
      <c r="H3738" s="28" t="n">
        <v>0</v>
      </c>
      <c r="I3738" s="28" t="n">
        <v>0</v>
      </c>
      <c r="J3738" s="28" t="n">
        <v>349</v>
      </c>
      <c r="K3738" s="28" t="n">
        <v>13</v>
      </c>
      <c r="L3738" s="28" t="n">
        <v>2</v>
      </c>
      <c r="M3738" s="28" t="s">
        <v>147</v>
      </c>
      <c r="N3738" s="28" t="s">
        <v>138</v>
      </c>
      <c r="O3738" s="29" t="n">
        <v>45029</v>
      </c>
      <c r="P3738" s="28" t="n">
        <f aca="false">ROUNDDOWN(($B3738-$O3738)/30,0)</f>
        <v>4</v>
      </c>
      <c r="Q3738" s="28" t="str">
        <f aca="false">TEXT($B3738,"yyyy-mm")</f>
        <v>2023-08</v>
      </c>
      <c r="R3738" s="28" t="n">
        <f aca="false">IF(AND($O3738&gt;=DATE(2025,1,1),$O3738&lt;=DATE(2025,4,30)),1,0)</f>
        <v>0</v>
      </c>
    </row>
    <row r="3739" customFormat="false" ht="15" hidden="false" customHeight="false" outlineLevel="0" collapsed="false">
      <c r="A3739" s="28" t="n">
        <v>409</v>
      </c>
      <c r="B3739" s="29" t="n">
        <v>45199</v>
      </c>
      <c r="C3739" s="28" t="n">
        <v>253744.25</v>
      </c>
      <c r="D3739" s="28" t="n">
        <v>0</v>
      </c>
      <c r="E3739" s="28" t="n">
        <v>0</v>
      </c>
      <c r="F3739" s="28" t="s">
        <v>345</v>
      </c>
      <c r="G3739" s="28" t="n">
        <v>0</v>
      </c>
      <c r="H3739" s="28" t="n">
        <v>0</v>
      </c>
      <c r="I3739" s="28" t="n">
        <v>0</v>
      </c>
      <c r="J3739" s="28" t="n">
        <v>349</v>
      </c>
      <c r="K3739" s="28" t="n">
        <v>13</v>
      </c>
      <c r="L3739" s="28" t="n">
        <v>2</v>
      </c>
      <c r="M3739" s="28" t="s">
        <v>147</v>
      </c>
      <c r="N3739" s="28" t="s">
        <v>138</v>
      </c>
      <c r="O3739" s="29" t="n">
        <v>45029</v>
      </c>
      <c r="P3739" s="28" t="n">
        <f aca="false">ROUNDDOWN(($B3739-$O3739)/30,0)</f>
        <v>5</v>
      </c>
      <c r="Q3739" s="28" t="str">
        <f aca="false">TEXT($B3739,"yyyy-mm")</f>
        <v>2023-09</v>
      </c>
      <c r="R3739" s="28" t="n">
        <f aca="false">IF(AND($O3739&gt;=DATE(2025,1,1),$O3739&lt;=DATE(2025,4,30)),1,0)</f>
        <v>0</v>
      </c>
    </row>
    <row r="3740" customFormat="false" ht="15" hidden="false" customHeight="false" outlineLevel="0" collapsed="false">
      <c r="A3740" s="28" t="n">
        <v>409</v>
      </c>
      <c r="B3740" s="29" t="n">
        <v>45230</v>
      </c>
      <c r="C3740" s="28" t="n">
        <v>249213.1</v>
      </c>
      <c r="D3740" s="28" t="n">
        <v>0</v>
      </c>
      <c r="E3740" s="28" t="n">
        <v>0</v>
      </c>
      <c r="F3740" s="28" t="s">
        <v>345</v>
      </c>
      <c r="G3740" s="28" t="n">
        <v>0</v>
      </c>
      <c r="H3740" s="28" t="n">
        <v>0</v>
      </c>
      <c r="I3740" s="28" t="n">
        <v>0</v>
      </c>
      <c r="J3740" s="28" t="n">
        <v>349</v>
      </c>
      <c r="K3740" s="28" t="n">
        <v>13</v>
      </c>
      <c r="L3740" s="28" t="n">
        <v>2</v>
      </c>
      <c r="M3740" s="28" t="s">
        <v>147</v>
      </c>
      <c r="N3740" s="28" t="s">
        <v>138</v>
      </c>
      <c r="O3740" s="29" t="n">
        <v>45029</v>
      </c>
      <c r="P3740" s="28" t="n">
        <f aca="false">ROUNDDOWN(($B3740-$O3740)/30,0)</f>
        <v>6</v>
      </c>
      <c r="Q3740" s="28" t="str">
        <f aca="false">TEXT($B3740,"yyyy-mm")</f>
        <v>2023-10</v>
      </c>
      <c r="R3740" s="28" t="n">
        <f aca="false">IF(AND($O3740&gt;=DATE(2025,1,1),$O3740&lt;=DATE(2025,4,30)),1,0)</f>
        <v>0</v>
      </c>
    </row>
    <row r="3741" customFormat="false" ht="15" hidden="false" customHeight="false" outlineLevel="0" collapsed="false">
      <c r="A3741" s="28" t="n">
        <v>409</v>
      </c>
      <c r="B3741" s="29" t="n">
        <v>45260</v>
      </c>
      <c r="C3741" s="28" t="n">
        <v>244681.95</v>
      </c>
      <c r="D3741" s="28" t="n">
        <v>0</v>
      </c>
      <c r="E3741" s="28" t="n">
        <v>0</v>
      </c>
      <c r="F3741" s="28" t="s">
        <v>345</v>
      </c>
      <c r="G3741" s="28" t="n">
        <v>0</v>
      </c>
      <c r="H3741" s="28" t="n">
        <v>0</v>
      </c>
      <c r="I3741" s="28" t="n">
        <v>0</v>
      </c>
      <c r="J3741" s="28" t="n">
        <v>349</v>
      </c>
      <c r="K3741" s="28" t="n">
        <v>13</v>
      </c>
      <c r="L3741" s="28" t="n">
        <v>2</v>
      </c>
      <c r="M3741" s="28" t="s">
        <v>147</v>
      </c>
      <c r="N3741" s="28" t="s">
        <v>138</v>
      </c>
      <c r="O3741" s="29" t="n">
        <v>45029</v>
      </c>
      <c r="P3741" s="28" t="n">
        <f aca="false">ROUNDDOWN(($B3741-$O3741)/30,0)</f>
        <v>7</v>
      </c>
      <c r="Q3741" s="28" t="str">
        <f aca="false">TEXT($B3741,"yyyy-mm")</f>
        <v>2023-11</v>
      </c>
      <c r="R3741" s="28" t="n">
        <f aca="false">IF(AND($O3741&gt;=DATE(2025,1,1),$O3741&lt;=DATE(2025,4,30)),1,0)</f>
        <v>0</v>
      </c>
    </row>
    <row r="3742" customFormat="false" ht="15" hidden="false" customHeight="false" outlineLevel="0" collapsed="false">
      <c r="A3742" s="28" t="n">
        <v>409</v>
      </c>
      <c r="B3742" s="29" t="n">
        <v>45291</v>
      </c>
      <c r="C3742" s="28" t="n">
        <v>240150.8</v>
      </c>
      <c r="D3742" s="28" t="n">
        <v>0</v>
      </c>
      <c r="E3742" s="28" t="n">
        <v>0</v>
      </c>
      <c r="F3742" s="28" t="s">
        <v>345</v>
      </c>
      <c r="G3742" s="28" t="n">
        <v>0</v>
      </c>
      <c r="H3742" s="28" t="n">
        <v>0</v>
      </c>
      <c r="I3742" s="28" t="n">
        <v>0</v>
      </c>
      <c r="J3742" s="28" t="n">
        <v>349</v>
      </c>
      <c r="K3742" s="28" t="n">
        <v>13</v>
      </c>
      <c r="L3742" s="28" t="n">
        <v>2</v>
      </c>
      <c r="M3742" s="28" t="s">
        <v>147</v>
      </c>
      <c r="N3742" s="28" t="s">
        <v>138</v>
      </c>
      <c r="O3742" s="29" t="n">
        <v>45029</v>
      </c>
      <c r="P3742" s="28" t="n">
        <f aca="false">ROUNDDOWN(($B3742-$O3742)/30,0)</f>
        <v>8</v>
      </c>
      <c r="Q3742" s="28" t="str">
        <f aca="false">TEXT($B3742,"yyyy-mm")</f>
        <v>2023-12</v>
      </c>
      <c r="R3742" s="28" t="n">
        <f aca="false">IF(AND($O3742&gt;=DATE(2025,1,1),$O3742&lt;=DATE(2025,4,30)),1,0)</f>
        <v>0</v>
      </c>
    </row>
    <row r="3743" customFormat="false" ht="15" hidden="false" customHeight="false" outlineLevel="0" collapsed="false">
      <c r="A3743" s="28" t="n">
        <v>409</v>
      </c>
      <c r="B3743" s="29" t="n">
        <v>45322</v>
      </c>
      <c r="C3743" s="28" t="n">
        <v>235619.65</v>
      </c>
      <c r="D3743" s="28" t="n">
        <v>0</v>
      </c>
      <c r="E3743" s="28" t="n">
        <v>0</v>
      </c>
      <c r="F3743" s="28" t="s">
        <v>345</v>
      </c>
      <c r="G3743" s="28" t="n">
        <v>0</v>
      </c>
      <c r="H3743" s="28" t="n">
        <v>0</v>
      </c>
      <c r="I3743" s="28" t="n">
        <v>0</v>
      </c>
      <c r="J3743" s="28" t="n">
        <v>349</v>
      </c>
      <c r="K3743" s="28" t="n">
        <v>13</v>
      </c>
      <c r="L3743" s="28" t="n">
        <v>2</v>
      </c>
      <c r="M3743" s="28" t="s">
        <v>147</v>
      </c>
      <c r="N3743" s="28" t="s">
        <v>138</v>
      </c>
      <c r="O3743" s="29" t="n">
        <v>45029</v>
      </c>
      <c r="P3743" s="28" t="n">
        <f aca="false">ROUNDDOWN(($B3743-$O3743)/30,0)</f>
        <v>9</v>
      </c>
      <c r="Q3743" s="28" t="str">
        <f aca="false">TEXT($B3743,"yyyy-mm")</f>
        <v>2024-01</v>
      </c>
      <c r="R3743" s="28" t="n">
        <f aca="false">IF(AND($O3743&gt;=DATE(2025,1,1),$O3743&lt;=DATE(2025,4,30)),1,0)</f>
        <v>0</v>
      </c>
    </row>
    <row r="3744" customFormat="false" ht="15" hidden="false" customHeight="false" outlineLevel="0" collapsed="false">
      <c r="A3744" s="28" t="n">
        <v>409</v>
      </c>
      <c r="B3744" s="29" t="n">
        <v>45351</v>
      </c>
      <c r="C3744" s="28" t="n">
        <v>231088.5</v>
      </c>
      <c r="D3744" s="28" t="n">
        <v>0</v>
      </c>
      <c r="E3744" s="28" t="n">
        <v>0</v>
      </c>
      <c r="F3744" s="28" t="s">
        <v>345</v>
      </c>
      <c r="G3744" s="28" t="n">
        <v>0</v>
      </c>
      <c r="H3744" s="28" t="n">
        <v>0</v>
      </c>
      <c r="I3744" s="28" t="n">
        <v>0</v>
      </c>
      <c r="J3744" s="28" t="n">
        <v>349</v>
      </c>
      <c r="K3744" s="28" t="n">
        <v>13</v>
      </c>
      <c r="L3744" s="28" t="n">
        <v>2</v>
      </c>
      <c r="M3744" s="28" t="s">
        <v>147</v>
      </c>
      <c r="N3744" s="28" t="s">
        <v>138</v>
      </c>
      <c r="O3744" s="29" t="n">
        <v>45029</v>
      </c>
      <c r="P3744" s="28" t="n">
        <f aca="false">ROUNDDOWN(($B3744-$O3744)/30,0)</f>
        <v>10</v>
      </c>
      <c r="Q3744" s="28" t="str">
        <f aca="false">TEXT($B3744,"yyyy-mm")</f>
        <v>2024-02</v>
      </c>
      <c r="R3744" s="28" t="n">
        <f aca="false">IF(AND($O3744&gt;=DATE(2025,1,1),$O3744&lt;=DATE(2025,4,30)),1,0)</f>
        <v>0</v>
      </c>
    </row>
    <row r="3745" customFormat="false" ht="15" hidden="false" customHeight="false" outlineLevel="0" collapsed="false">
      <c r="A3745" s="28" t="n">
        <v>409</v>
      </c>
      <c r="B3745" s="29" t="n">
        <v>45382</v>
      </c>
      <c r="C3745" s="28" t="n">
        <v>226557.35</v>
      </c>
      <c r="D3745" s="28" t="n">
        <v>0</v>
      </c>
      <c r="E3745" s="28" t="n">
        <v>0</v>
      </c>
      <c r="F3745" s="28" t="s">
        <v>345</v>
      </c>
      <c r="G3745" s="28" t="n">
        <v>0</v>
      </c>
      <c r="H3745" s="28" t="n">
        <v>0</v>
      </c>
      <c r="I3745" s="28" t="n">
        <v>0</v>
      </c>
      <c r="J3745" s="28" t="n">
        <v>349</v>
      </c>
      <c r="K3745" s="28" t="n">
        <v>13</v>
      </c>
      <c r="L3745" s="28" t="n">
        <v>2</v>
      </c>
      <c r="M3745" s="28" t="s">
        <v>147</v>
      </c>
      <c r="N3745" s="28" t="s">
        <v>138</v>
      </c>
      <c r="O3745" s="29" t="n">
        <v>45029</v>
      </c>
      <c r="P3745" s="28" t="n">
        <f aca="false">ROUNDDOWN(($B3745-$O3745)/30,0)</f>
        <v>11</v>
      </c>
      <c r="Q3745" s="28" t="str">
        <f aca="false">TEXT($B3745,"yyyy-mm")</f>
        <v>2024-03</v>
      </c>
      <c r="R3745" s="28" t="n">
        <f aca="false">IF(AND($O3745&gt;=DATE(2025,1,1),$O3745&lt;=DATE(2025,4,30)),1,0)</f>
        <v>0</v>
      </c>
    </row>
    <row r="3746" customFormat="false" ht="15" hidden="false" customHeight="false" outlineLevel="0" collapsed="false">
      <c r="A3746" s="28" t="n">
        <v>409</v>
      </c>
      <c r="B3746" s="29" t="n">
        <v>45412</v>
      </c>
      <c r="C3746" s="28" t="n">
        <v>222026.2</v>
      </c>
      <c r="D3746" s="28" t="n">
        <v>0</v>
      </c>
      <c r="E3746" s="28" t="n">
        <v>0</v>
      </c>
      <c r="F3746" s="28" t="s">
        <v>345</v>
      </c>
      <c r="G3746" s="28" t="n">
        <v>0</v>
      </c>
      <c r="H3746" s="28" t="n">
        <v>0</v>
      </c>
      <c r="I3746" s="28" t="n">
        <v>0</v>
      </c>
      <c r="J3746" s="28" t="n">
        <v>349</v>
      </c>
      <c r="K3746" s="28" t="n">
        <v>13</v>
      </c>
      <c r="L3746" s="28" t="n">
        <v>2</v>
      </c>
      <c r="M3746" s="28" t="s">
        <v>147</v>
      </c>
      <c r="N3746" s="28" t="s">
        <v>138</v>
      </c>
      <c r="O3746" s="29" t="n">
        <v>45029</v>
      </c>
      <c r="P3746" s="28" t="n">
        <f aca="false">ROUNDDOWN(($B3746-$O3746)/30,0)</f>
        <v>12</v>
      </c>
      <c r="Q3746" s="28" t="str">
        <f aca="false">TEXT($B3746,"yyyy-mm")</f>
        <v>2024-04</v>
      </c>
      <c r="R3746" s="28" t="n">
        <f aca="false">IF(AND($O3746&gt;=DATE(2025,1,1),$O3746&lt;=DATE(2025,4,30)),1,0)</f>
        <v>0</v>
      </c>
    </row>
    <row r="3747" customFormat="false" ht="15" hidden="false" customHeight="false" outlineLevel="0" collapsed="false">
      <c r="A3747" s="28" t="n">
        <v>409</v>
      </c>
      <c r="B3747" s="29" t="n">
        <v>45443</v>
      </c>
      <c r="C3747" s="28" t="n">
        <v>217495.05</v>
      </c>
      <c r="D3747" s="28" t="n">
        <v>0</v>
      </c>
      <c r="E3747" s="28" t="n">
        <v>0</v>
      </c>
      <c r="F3747" s="28" t="s">
        <v>345</v>
      </c>
      <c r="G3747" s="28" t="n">
        <v>0</v>
      </c>
      <c r="H3747" s="28" t="n">
        <v>0</v>
      </c>
      <c r="I3747" s="28" t="n">
        <v>0</v>
      </c>
      <c r="J3747" s="28" t="n">
        <v>349</v>
      </c>
      <c r="K3747" s="28" t="n">
        <v>13</v>
      </c>
      <c r="L3747" s="28" t="n">
        <v>2</v>
      </c>
      <c r="M3747" s="28" t="s">
        <v>147</v>
      </c>
      <c r="N3747" s="28" t="s">
        <v>138</v>
      </c>
      <c r="O3747" s="29" t="n">
        <v>45029</v>
      </c>
      <c r="P3747" s="28" t="n">
        <f aca="false">ROUNDDOWN(($B3747-$O3747)/30,0)</f>
        <v>13</v>
      </c>
      <c r="Q3747" s="28" t="str">
        <f aca="false">TEXT($B3747,"yyyy-mm")</f>
        <v>2024-05</v>
      </c>
      <c r="R3747" s="28" t="n">
        <f aca="false">IF(AND($O3747&gt;=DATE(2025,1,1),$O3747&lt;=DATE(2025,4,30)),1,0)</f>
        <v>0</v>
      </c>
    </row>
    <row r="3748" customFormat="false" ht="15" hidden="false" customHeight="false" outlineLevel="0" collapsed="false">
      <c r="A3748" s="28" t="n">
        <v>409</v>
      </c>
      <c r="B3748" s="29" t="n">
        <v>45473</v>
      </c>
      <c r="C3748" s="28" t="n">
        <v>212963.9</v>
      </c>
      <c r="D3748" s="28" t="n">
        <v>0</v>
      </c>
      <c r="E3748" s="28" t="n">
        <v>0</v>
      </c>
      <c r="F3748" s="28" t="s">
        <v>345</v>
      </c>
      <c r="G3748" s="28" t="n">
        <v>0</v>
      </c>
      <c r="H3748" s="28" t="n">
        <v>0</v>
      </c>
      <c r="I3748" s="28" t="n">
        <v>0</v>
      </c>
      <c r="J3748" s="28" t="n">
        <v>349</v>
      </c>
      <c r="K3748" s="28" t="n">
        <v>13</v>
      </c>
      <c r="L3748" s="28" t="n">
        <v>2</v>
      </c>
      <c r="M3748" s="28" t="s">
        <v>147</v>
      </c>
      <c r="N3748" s="28" t="s">
        <v>138</v>
      </c>
      <c r="O3748" s="29" t="n">
        <v>45029</v>
      </c>
      <c r="P3748" s="28" t="n">
        <f aca="false">ROUNDDOWN(($B3748-$O3748)/30,0)</f>
        <v>14</v>
      </c>
      <c r="Q3748" s="28" t="str">
        <f aca="false">TEXT($B3748,"yyyy-mm")</f>
        <v>2024-06</v>
      </c>
      <c r="R3748" s="28" t="n">
        <f aca="false">IF(AND($O3748&gt;=DATE(2025,1,1),$O3748&lt;=DATE(2025,4,30)),1,0)</f>
        <v>0</v>
      </c>
    </row>
    <row r="3749" customFormat="false" ht="15" hidden="false" customHeight="false" outlineLevel="0" collapsed="false">
      <c r="A3749" s="28" t="n">
        <v>409</v>
      </c>
      <c r="B3749" s="29" t="n">
        <v>45504</v>
      </c>
      <c r="C3749" s="28" t="n">
        <v>208432.75</v>
      </c>
      <c r="D3749" s="28" t="n">
        <v>0</v>
      </c>
      <c r="E3749" s="28" t="n">
        <v>0</v>
      </c>
      <c r="F3749" s="28" t="s">
        <v>345</v>
      </c>
      <c r="G3749" s="28" t="n">
        <v>0</v>
      </c>
      <c r="H3749" s="28" t="n">
        <v>0</v>
      </c>
      <c r="I3749" s="28" t="n">
        <v>0</v>
      </c>
      <c r="J3749" s="28" t="n">
        <v>349</v>
      </c>
      <c r="K3749" s="28" t="n">
        <v>13</v>
      </c>
      <c r="L3749" s="28" t="n">
        <v>2</v>
      </c>
      <c r="M3749" s="28" t="s">
        <v>147</v>
      </c>
      <c r="N3749" s="28" t="s">
        <v>138</v>
      </c>
      <c r="O3749" s="29" t="n">
        <v>45029</v>
      </c>
      <c r="P3749" s="28" t="n">
        <f aca="false">ROUNDDOWN(($B3749-$O3749)/30,0)</f>
        <v>15</v>
      </c>
      <c r="Q3749" s="28" t="str">
        <f aca="false">TEXT($B3749,"yyyy-mm")</f>
        <v>2024-07</v>
      </c>
      <c r="R3749" s="28" t="n">
        <f aca="false">IF(AND($O3749&gt;=DATE(2025,1,1),$O3749&lt;=DATE(2025,4,30)),1,0)</f>
        <v>0</v>
      </c>
    </row>
    <row r="3750" customFormat="false" ht="15" hidden="false" customHeight="false" outlineLevel="0" collapsed="false">
      <c r="A3750" s="28" t="n">
        <v>409</v>
      </c>
      <c r="B3750" s="29" t="n">
        <v>45535</v>
      </c>
      <c r="C3750" s="28" t="n">
        <v>203901.6</v>
      </c>
      <c r="D3750" s="28" t="n">
        <v>0</v>
      </c>
      <c r="E3750" s="28" t="n">
        <v>0</v>
      </c>
      <c r="F3750" s="28" t="s">
        <v>345</v>
      </c>
      <c r="G3750" s="28" t="n">
        <v>0</v>
      </c>
      <c r="H3750" s="28" t="n">
        <v>0</v>
      </c>
      <c r="I3750" s="28" t="n">
        <v>0</v>
      </c>
      <c r="J3750" s="28" t="n">
        <v>349</v>
      </c>
      <c r="K3750" s="28" t="n">
        <v>13</v>
      </c>
      <c r="L3750" s="28" t="n">
        <v>2</v>
      </c>
      <c r="M3750" s="28" t="s">
        <v>147</v>
      </c>
      <c r="N3750" s="28" t="s">
        <v>138</v>
      </c>
      <c r="O3750" s="29" t="n">
        <v>45029</v>
      </c>
      <c r="P3750" s="28" t="n">
        <f aca="false">ROUNDDOWN(($B3750-$O3750)/30,0)</f>
        <v>16</v>
      </c>
      <c r="Q3750" s="28" t="str">
        <f aca="false">TEXT($B3750,"yyyy-mm")</f>
        <v>2024-08</v>
      </c>
      <c r="R3750" s="28" t="n">
        <f aca="false">IF(AND($O3750&gt;=DATE(2025,1,1),$O3750&lt;=DATE(2025,4,30)),1,0)</f>
        <v>0</v>
      </c>
    </row>
    <row r="3751" customFormat="false" ht="15" hidden="false" customHeight="false" outlineLevel="0" collapsed="false">
      <c r="A3751" s="28" t="n">
        <v>409</v>
      </c>
      <c r="B3751" s="29" t="n">
        <v>45565</v>
      </c>
      <c r="C3751" s="28" t="n">
        <v>199370.45</v>
      </c>
      <c r="D3751" s="28" t="n">
        <v>0</v>
      </c>
      <c r="E3751" s="28" t="n">
        <v>0</v>
      </c>
      <c r="F3751" s="28" t="s">
        <v>345</v>
      </c>
      <c r="G3751" s="28" t="n">
        <v>0</v>
      </c>
      <c r="H3751" s="28" t="n">
        <v>0</v>
      </c>
      <c r="I3751" s="28" t="n">
        <v>0</v>
      </c>
      <c r="J3751" s="28" t="n">
        <v>349</v>
      </c>
      <c r="K3751" s="28" t="n">
        <v>13</v>
      </c>
      <c r="L3751" s="28" t="n">
        <v>2</v>
      </c>
      <c r="M3751" s="28" t="s">
        <v>147</v>
      </c>
      <c r="N3751" s="28" t="s">
        <v>138</v>
      </c>
      <c r="O3751" s="29" t="n">
        <v>45029</v>
      </c>
      <c r="P3751" s="28" t="n">
        <f aca="false">ROUNDDOWN(($B3751-$O3751)/30,0)</f>
        <v>17</v>
      </c>
      <c r="Q3751" s="28" t="str">
        <f aca="false">TEXT($B3751,"yyyy-mm")</f>
        <v>2024-09</v>
      </c>
      <c r="R3751" s="28" t="n">
        <f aca="false">IF(AND($O3751&gt;=DATE(2025,1,1),$O3751&lt;=DATE(2025,4,30)),1,0)</f>
        <v>0</v>
      </c>
    </row>
    <row r="3752" customFormat="false" ht="15" hidden="false" customHeight="false" outlineLevel="0" collapsed="false">
      <c r="A3752" s="28" t="n">
        <v>409</v>
      </c>
      <c r="B3752" s="29" t="n">
        <v>45596</v>
      </c>
      <c r="C3752" s="28" t="n">
        <v>194839.3</v>
      </c>
      <c r="D3752" s="28" t="n">
        <v>0</v>
      </c>
      <c r="E3752" s="28" t="n">
        <v>0</v>
      </c>
      <c r="F3752" s="28" t="s">
        <v>345</v>
      </c>
      <c r="G3752" s="28" t="n">
        <v>0</v>
      </c>
      <c r="H3752" s="28" t="n">
        <v>0</v>
      </c>
      <c r="I3752" s="28" t="n">
        <v>0</v>
      </c>
      <c r="J3752" s="28" t="n">
        <v>349</v>
      </c>
      <c r="K3752" s="28" t="n">
        <v>13</v>
      </c>
      <c r="L3752" s="28" t="n">
        <v>2</v>
      </c>
      <c r="M3752" s="28" t="s">
        <v>147</v>
      </c>
      <c r="N3752" s="28" t="s">
        <v>138</v>
      </c>
      <c r="O3752" s="29" t="n">
        <v>45029</v>
      </c>
      <c r="P3752" s="28" t="n">
        <f aca="false">ROUNDDOWN(($B3752-$O3752)/30,0)</f>
        <v>18</v>
      </c>
      <c r="Q3752" s="28" t="str">
        <f aca="false">TEXT($B3752,"yyyy-mm")</f>
        <v>2024-10</v>
      </c>
      <c r="R3752" s="28" t="n">
        <f aca="false">IF(AND($O3752&gt;=DATE(2025,1,1),$O3752&lt;=DATE(2025,4,30)),1,0)</f>
        <v>0</v>
      </c>
    </row>
    <row r="3753" customFormat="false" ht="15" hidden="false" customHeight="false" outlineLevel="0" collapsed="false">
      <c r="A3753" s="28" t="n">
        <v>409</v>
      </c>
      <c r="B3753" s="29" t="n">
        <v>45626</v>
      </c>
      <c r="C3753" s="28" t="n">
        <v>190308.15</v>
      </c>
      <c r="D3753" s="28" t="n">
        <v>0</v>
      </c>
      <c r="E3753" s="28" t="n">
        <v>0</v>
      </c>
      <c r="F3753" s="28" t="s">
        <v>345</v>
      </c>
      <c r="G3753" s="28" t="n">
        <v>0</v>
      </c>
      <c r="H3753" s="28" t="n">
        <v>0</v>
      </c>
      <c r="I3753" s="28" t="n">
        <v>0</v>
      </c>
      <c r="J3753" s="28" t="n">
        <v>349</v>
      </c>
      <c r="K3753" s="28" t="n">
        <v>13</v>
      </c>
      <c r="L3753" s="28" t="n">
        <v>2</v>
      </c>
      <c r="M3753" s="28" t="s">
        <v>147</v>
      </c>
      <c r="N3753" s="28" t="s">
        <v>138</v>
      </c>
      <c r="O3753" s="29" t="n">
        <v>45029</v>
      </c>
      <c r="P3753" s="28" t="n">
        <f aca="false">ROUNDDOWN(($B3753-$O3753)/30,0)</f>
        <v>19</v>
      </c>
      <c r="Q3753" s="28" t="str">
        <f aca="false">TEXT($B3753,"yyyy-mm")</f>
        <v>2024-11</v>
      </c>
      <c r="R3753" s="28" t="n">
        <f aca="false">IF(AND($O3753&gt;=DATE(2025,1,1),$O3753&lt;=DATE(2025,4,30)),1,0)</f>
        <v>0</v>
      </c>
    </row>
    <row r="3754" customFormat="false" ht="15" hidden="false" customHeight="false" outlineLevel="0" collapsed="false">
      <c r="A3754" s="28" t="n">
        <v>409</v>
      </c>
      <c r="B3754" s="29" t="n">
        <v>45657</v>
      </c>
      <c r="C3754" s="28" t="n">
        <v>185777</v>
      </c>
      <c r="D3754" s="28" t="n">
        <v>0</v>
      </c>
      <c r="E3754" s="28" t="n">
        <v>0</v>
      </c>
      <c r="F3754" s="28" t="s">
        <v>345</v>
      </c>
      <c r="G3754" s="28" t="n">
        <v>0</v>
      </c>
      <c r="H3754" s="28" t="n">
        <v>0</v>
      </c>
      <c r="I3754" s="28" t="n">
        <v>0</v>
      </c>
      <c r="J3754" s="28" t="n">
        <v>349</v>
      </c>
      <c r="K3754" s="28" t="n">
        <v>13</v>
      </c>
      <c r="L3754" s="28" t="n">
        <v>2</v>
      </c>
      <c r="M3754" s="28" t="s">
        <v>147</v>
      </c>
      <c r="N3754" s="28" t="s">
        <v>138</v>
      </c>
      <c r="O3754" s="29" t="n">
        <v>45029</v>
      </c>
      <c r="P3754" s="28" t="n">
        <f aca="false">ROUNDDOWN(($B3754-$O3754)/30,0)</f>
        <v>20</v>
      </c>
      <c r="Q3754" s="28" t="str">
        <f aca="false">TEXT($B3754,"yyyy-mm")</f>
        <v>2024-12</v>
      </c>
      <c r="R3754" s="28" t="n">
        <f aca="false">IF(AND($O3754&gt;=DATE(2025,1,1),$O3754&lt;=DATE(2025,4,30)),1,0)</f>
        <v>0</v>
      </c>
    </row>
    <row r="3755" customFormat="false" ht="15" hidden="false" customHeight="false" outlineLevel="0" collapsed="false">
      <c r="A3755" s="28" t="n">
        <v>409</v>
      </c>
      <c r="B3755" s="29" t="n">
        <v>45688</v>
      </c>
      <c r="C3755" s="28" t="n">
        <v>181245.85</v>
      </c>
      <c r="D3755" s="28" t="n">
        <v>0</v>
      </c>
      <c r="E3755" s="28" t="n">
        <v>0</v>
      </c>
      <c r="F3755" s="28" t="s">
        <v>345</v>
      </c>
      <c r="G3755" s="28" t="n">
        <v>0</v>
      </c>
      <c r="H3755" s="28" t="n">
        <v>0</v>
      </c>
      <c r="I3755" s="28" t="n">
        <v>0</v>
      </c>
      <c r="J3755" s="28" t="n">
        <v>349</v>
      </c>
      <c r="K3755" s="28" t="n">
        <v>13</v>
      </c>
      <c r="L3755" s="28" t="n">
        <v>2</v>
      </c>
      <c r="M3755" s="28" t="s">
        <v>147</v>
      </c>
      <c r="N3755" s="28" t="s">
        <v>138</v>
      </c>
      <c r="O3755" s="29" t="n">
        <v>45029</v>
      </c>
      <c r="P3755" s="28" t="n">
        <f aca="false">ROUNDDOWN(($B3755-$O3755)/30,0)</f>
        <v>21</v>
      </c>
      <c r="Q3755" s="28" t="str">
        <f aca="false">TEXT($B3755,"yyyy-mm")</f>
        <v>2025-01</v>
      </c>
      <c r="R3755" s="28" t="n">
        <f aca="false">IF(AND($O3755&gt;=DATE(2025,1,1),$O3755&lt;=DATE(2025,4,30)),1,0)</f>
        <v>0</v>
      </c>
    </row>
    <row r="3756" customFormat="false" ht="15" hidden="false" customHeight="false" outlineLevel="0" collapsed="false">
      <c r="A3756" s="28" t="n">
        <v>409</v>
      </c>
      <c r="B3756" s="29" t="n">
        <v>45716</v>
      </c>
      <c r="C3756" s="28" t="n">
        <v>176714.7</v>
      </c>
      <c r="D3756" s="28" t="n">
        <v>0</v>
      </c>
      <c r="E3756" s="28" t="n">
        <v>0</v>
      </c>
      <c r="F3756" s="28" t="s">
        <v>345</v>
      </c>
      <c r="G3756" s="28" t="n">
        <v>0</v>
      </c>
      <c r="H3756" s="28" t="n">
        <v>0</v>
      </c>
      <c r="I3756" s="28" t="n">
        <v>0</v>
      </c>
      <c r="J3756" s="28" t="n">
        <v>349</v>
      </c>
      <c r="K3756" s="28" t="n">
        <v>13</v>
      </c>
      <c r="L3756" s="28" t="n">
        <v>2</v>
      </c>
      <c r="M3756" s="28" t="s">
        <v>147</v>
      </c>
      <c r="N3756" s="28" t="s">
        <v>138</v>
      </c>
      <c r="O3756" s="29" t="n">
        <v>45029</v>
      </c>
      <c r="P3756" s="28" t="n">
        <f aca="false">ROUNDDOWN(($B3756-$O3756)/30,0)</f>
        <v>22</v>
      </c>
      <c r="Q3756" s="28" t="str">
        <f aca="false">TEXT($B3756,"yyyy-mm")</f>
        <v>2025-02</v>
      </c>
      <c r="R3756" s="28" t="n">
        <f aca="false">IF(AND($O3756&gt;=DATE(2025,1,1),$O3756&lt;=DATE(2025,4,30)),1,0)</f>
        <v>0</v>
      </c>
    </row>
    <row r="3757" customFormat="false" ht="15" hidden="false" customHeight="false" outlineLevel="0" collapsed="false">
      <c r="A3757" s="28" t="n">
        <v>409</v>
      </c>
      <c r="B3757" s="29" t="n">
        <v>45747</v>
      </c>
      <c r="C3757" s="28" t="n">
        <v>172183.55</v>
      </c>
      <c r="D3757" s="28" t="n">
        <v>0</v>
      </c>
      <c r="E3757" s="28" t="n">
        <v>0</v>
      </c>
      <c r="F3757" s="28" t="s">
        <v>345</v>
      </c>
      <c r="G3757" s="28" t="n">
        <v>0</v>
      </c>
      <c r="H3757" s="28" t="n">
        <v>0</v>
      </c>
      <c r="I3757" s="28" t="n">
        <v>0</v>
      </c>
      <c r="J3757" s="28" t="n">
        <v>349</v>
      </c>
      <c r="K3757" s="28" t="n">
        <v>13</v>
      </c>
      <c r="L3757" s="28" t="n">
        <v>2</v>
      </c>
      <c r="M3757" s="28" t="s">
        <v>147</v>
      </c>
      <c r="N3757" s="28" t="s">
        <v>138</v>
      </c>
      <c r="O3757" s="29" t="n">
        <v>45029</v>
      </c>
      <c r="P3757" s="28" t="n">
        <f aca="false">ROUNDDOWN(($B3757-$O3757)/30,0)</f>
        <v>23</v>
      </c>
      <c r="Q3757" s="28" t="str">
        <f aca="false">TEXT($B3757,"yyyy-mm")</f>
        <v>2025-03</v>
      </c>
      <c r="R3757" s="28" t="n">
        <f aca="false">IF(AND($O3757&gt;=DATE(2025,1,1),$O3757&lt;=DATE(2025,4,30)),1,0)</f>
        <v>0</v>
      </c>
    </row>
    <row r="3758" customFormat="false" ht="15" hidden="false" customHeight="false" outlineLevel="0" collapsed="false">
      <c r="A3758" s="28" t="n">
        <v>409</v>
      </c>
      <c r="B3758" s="29" t="n">
        <v>45777</v>
      </c>
      <c r="C3758" s="28" t="n">
        <v>167652.4</v>
      </c>
      <c r="D3758" s="28" t="n">
        <v>0</v>
      </c>
      <c r="E3758" s="28" t="n">
        <v>0</v>
      </c>
      <c r="F3758" s="28" t="s">
        <v>345</v>
      </c>
      <c r="G3758" s="28" t="n">
        <v>0</v>
      </c>
      <c r="H3758" s="28" t="n">
        <v>0</v>
      </c>
      <c r="I3758" s="28" t="n">
        <v>0</v>
      </c>
      <c r="J3758" s="28" t="n">
        <v>349</v>
      </c>
      <c r="K3758" s="28" t="n">
        <v>13</v>
      </c>
      <c r="L3758" s="28" t="n">
        <v>2</v>
      </c>
      <c r="M3758" s="28" t="s">
        <v>147</v>
      </c>
      <c r="N3758" s="28" t="s">
        <v>138</v>
      </c>
      <c r="O3758" s="29" t="n">
        <v>45029</v>
      </c>
      <c r="P3758" s="28" t="n">
        <f aca="false">ROUNDDOWN(($B3758-$O3758)/30,0)</f>
        <v>24</v>
      </c>
      <c r="Q3758" s="28" t="str">
        <f aca="false">TEXT($B3758,"yyyy-mm")</f>
        <v>2025-04</v>
      </c>
      <c r="R3758" s="28" t="n">
        <f aca="false">IF(AND($O3758&gt;=DATE(2025,1,1),$O3758&lt;=DATE(2025,4,30)),1,0)</f>
        <v>0</v>
      </c>
    </row>
    <row r="3759" customFormat="false" ht="15" hidden="false" customHeight="false" outlineLevel="0" collapsed="false">
      <c r="A3759" s="28" t="n">
        <v>409</v>
      </c>
      <c r="B3759" s="29" t="n">
        <v>45808</v>
      </c>
      <c r="C3759" s="28" t="n">
        <v>163121.25</v>
      </c>
      <c r="D3759" s="28" t="n">
        <v>0</v>
      </c>
      <c r="E3759" s="28" t="n">
        <v>0</v>
      </c>
      <c r="F3759" s="28" t="s">
        <v>345</v>
      </c>
      <c r="G3759" s="28" t="n">
        <v>0</v>
      </c>
      <c r="H3759" s="28" t="n">
        <v>0</v>
      </c>
      <c r="I3759" s="28" t="n">
        <v>0</v>
      </c>
      <c r="J3759" s="28" t="n">
        <v>349</v>
      </c>
      <c r="K3759" s="28" t="n">
        <v>13</v>
      </c>
      <c r="L3759" s="28" t="n">
        <v>2</v>
      </c>
      <c r="M3759" s="28" t="s">
        <v>147</v>
      </c>
      <c r="N3759" s="28" t="s">
        <v>138</v>
      </c>
      <c r="O3759" s="29" t="n">
        <v>45029</v>
      </c>
      <c r="P3759" s="28" t="n">
        <f aca="false">ROUNDDOWN(($B3759-$O3759)/30,0)</f>
        <v>25</v>
      </c>
      <c r="Q3759" s="28" t="str">
        <f aca="false">TEXT($B3759,"yyyy-mm")</f>
        <v>2025-05</v>
      </c>
      <c r="R3759" s="28" t="n">
        <f aca="false">IF(AND($O3759&gt;=DATE(2025,1,1),$O3759&lt;=DATE(2025,4,30)),1,0)</f>
        <v>0</v>
      </c>
    </row>
    <row r="3760" customFormat="false" ht="15" hidden="false" customHeight="false" outlineLevel="0" collapsed="false">
      <c r="A3760" s="28" t="n">
        <v>409</v>
      </c>
      <c r="B3760" s="29" t="n">
        <v>45838</v>
      </c>
      <c r="C3760" s="28" t="n">
        <v>158590.1</v>
      </c>
      <c r="D3760" s="28" t="n">
        <v>0</v>
      </c>
      <c r="E3760" s="28" t="n">
        <v>0</v>
      </c>
      <c r="F3760" s="28" t="s">
        <v>345</v>
      </c>
      <c r="G3760" s="28" t="n">
        <v>0</v>
      </c>
      <c r="H3760" s="28" t="n">
        <v>0</v>
      </c>
      <c r="I3760" s="28" t="n">
        <v>0</v>
      </c>
      <c r="J3760" s="28" t="n">
        <v>349</v>
      </c>
      <c r="K3760" s="28" t="n">
        <v>13</v>
      </c>
      <c r="L3760" s="28" t="n">
        <v>2</v>
      </c>
      <c r="M3760" s="28" t="s">
        <v>147</v>
      </c>
      <c r="N3760" s="28" t="s">
        <v>138</v>
      </c>
      <c r="O3760" s="29" t="n">
        <v>45029</v>
      </c>
      <c r="P3760" s="28" t="n">
        <f aca="false">ROUNDDOWN(($B3760-$O3760)/30,0)</f>
        <v>26</v>
      </c>
      <c r="Q3760" s="28" t="str">
        <f aca="false">TEXT($B3760,"yyyy-mm")</f>
        <v>2025-06</v>
      </c>
      <c r="R3760" s="28" t="n">
        <f aca="false">IF(AND($O3760&gt;=DATE(2025,1,1),$O3760&lt;=DATE(2025,4,30)),1,0)</f>
        <v>0</v>
      </c>
    </row>
    <row r="3761" customFormat="false" ht="15" hidden="false" customHeight="false" outlineLevel="0" collapsed="false">
      <c r="A3761" s="28" t="n">
        <v>409</v>
      </c>
      <c r="B3761" s="29" t="n">
        <v>45869</v>
      </c>
      <c r="C3761" s="28" t="n">
        <v>154058.95</v>
      </c>
      <c r="D3761" s="28" t="n">
        <v>0</v>
      </c>
      <c r="E3761" s="28" t="n">
        <v>0</v>
      </c>
      <c r="F3761" s="28" t="s">
        <v>345</v>
      </c>
      <c r="G3761" s="28" t="n">
        <v>0</v>
      </c>
      <c r="H3761" s="28" t="n">
        <v>0</v>
      </c>
      <c r="I3761" s="28" t="n">
        <v>0</v>
      </c>
      <c r="J3761" s="28" t="n">
        <v>349</v>
      </c>
      <c r="K3761" s="28" t="n">
        <v>13</v>
      </c>
      <c r="L3761" s="28" t="n">
        <v>2</v>
      </c>
      <c r="M3761" s="28" t="s">
        <v>147</v>
      </c>
      <c r="N3761" s="28" t="s">
        <v>138</v>
      </c>
      <c r="O3761" s="29" t="n">
        <v>45029</v>
      </c>
      <c r="P3761" s="28" t="n">
        <f aca="false">ROUNDDOWN(($B3761-$O3761)/30,0)</f>
        <v>28</v>
      </c>
      <c r="Q3761" s="28" t="str">
        <f aca="false">TEXT($B3761,"yyyy-mm")</f>
        <v>2025-07</v>
      </c>
      <c r="R3761" s="28" t="n">
        <f aca="false">IF(AND($O3761&gt;=DATE(2025,1,1),$O3761&lt;=DATE(2025,4,30)),1,0)</f>
        <v>0</v>
      </c>
    </row>
    <row r="3762" customFormat="false" ht="15" hidden="false" customHeight="false" outlineLevel="0" collapsed="false">
      <c r="A3762" s="28" t="n">
        <v>409</v>
      </c>
      <c r="B3762" s="29" t="n">
        <v>45900</v>
      </c>
      <c r="C3762" s="28" t="n">
        <v>149527.8</v>
      </c>
      <c r="D3762" s="28" t="n">
        <v>0</v>
      </c>
      <c r="E3762" s="28" t="n">
        <v>0</v>
      </c>
      <c r="F3762" s="28" t="s">
        <v>345</v>
      </c>
      <c r="G3762" s="28" t="n">
        <v>0</v>
      </c>
      <c r="H3762" s="28" t="n">
        <v>0</v>
      </c>
      <c r="I3762" s="28" t="n">
        <v>0</v>
      </c>
      <c r="J3762" s="28" t="n">
        <v>349</v>
      </c>
      <c r="K3762" s="28" t="n">
        <v>13</v>
      </c>
      <c r="L3762" s="28" t="n">
        <v>2</v>
      </c>
      <c r="M3762" s="28" t="s">
        <v>147</v>
      </c>
      <c r="N3762" s="28" t="s">
        <v>138</v>
      </c>
      <c r="O3762" s="29" t="n">
        <v>45029</v>
      </c>
      <c r="P3762" s="28" t="n">
        <f aca="false">ROUNDDOWN(($B3762-$O3762)/30,0)</f>
        <v>29</v>
      </c>
      <c r="Q3762" s="28" t="str">
        <f aca="false">TEXT($B3762,"yyyy-mm")</f>
        <v>2025-08</v>
      </c>
      <c r="R3762" s="28" t="n">
        <f aca="false">IF(AND($O3762&gt;=DATE(2025,1,1),$O3762&lt;=DATE(2025,4,30)),1,0)</f>
        <v>0</v>
      </c>
    </row>
    <row r="3763" customFormat="false" ht="15" hidden="false" customHeight="false" outlineLevel="0" collapsed="false">
      <c r="A3763" s="28" t="n">
        <v>409</v>
      </c>
      <c r="B3763" s="29" t="n">
        <v>45930</v>
      </c>
      <c r="C3763" s="28" t="n">
        <v>144996.65</v>
      </c>
      <c r="D3763" s="28" t="n">
        <v>0</v>
      </c>
      <c r="E3763" s="28" t="n">
        <v>0</v>
      </c>
      <c r="F3763" s="28" t="s">
        <v>345</v>
      </c>
      <c r="G3763" s="28" t="n">
        <v>0</v>
      </c>
      <c r="H3763" s="28" t="n">
        <v>0</v>
      </c>
      <c r="I3763" s="28" t="n">
        <v>0</v>
      </c>
      <c r="J3763" s="28" t="n">
        <v>349</v>
      </c>
      <c r="K3763" s="28" t="n">
        <v>13</v>
      </c>
      <c r="L3763" s="28" t="n">
        <v>2</v>
      </c>
      <c r="M3763" s="28" t="s">
        <v>147</v>
      </c>
      <c r="N3763" s="28" t="s">
        <v>138</v>
      </c>
      <c r="O3763" s="29" t="n">
        <v>45029</v>
      </c>
      <c r="P3763" s="28" t="n">
        <f aca="false">ROUNDDOWN(($B3763-$O3763)/30,0)</f>
        <v>30</v>
      </c>
      <c r="Q3763" s="28" t="str">
        <f aca="false">TEXT($B3763,"yyyy-mm")</f>
        <v>2025-09</v>
      </c>
      <c r="R3763" s="28" t="n">
        <f aca="false">IF(AND($O3763&gt;=DATE(2025,1,1),$O3763&lt;=DATE(2025,4,30)),1,0)</f>
        <v>0</v>
      </c>
    </row>
    <row r="3764" customFormat="false" ht="15" hidden="false" customHeight="false" outlineLevel="0" collapsed="false">
      <c r="A3764" s="28" t="n">
        <v>409</v>
      </c>
      <c r="B3764" s="29" t="n">
        <v>45961</v>
      </c>
      <c r="C3764" s="28" t="n">
        <v>140465.5</v>
      </c>
      <c r="D3764" s="28" t="n">
        <v>0</v>
      </c>
      <c r="E3764" s="28" t="n">
        <v>0</v>
      </c>
      <c r="F3764" s="28" t="s">
        <v>345</v>
      </c>
      <c r="G3764" s="28" t="n">
        <v>0</v>
      </c>
      <c r="H3764" s="28" t="n">
        <v>0</v>
      </c>
      <c r="I3764" s="28" t="n">
        <v>0</v>
      </c>
      <c r="J3764" s="28" t="n">
        <v>349</v>
      </c>
      <c r="K3764" s="28" t="n">
        <v>13</v>
      </c>
      <c r="L3764" s="28" t="n">
        <v>2</v>
      </c>
      <c r="M3764" s="28" t="s">
        <v>147</v>
      </c>
      <c r="N3764" s="28" t="s">
        <v>138</v>
      </c>
      <c r="O3764" s="29" t="n">
        <v>45029</v>
      </c>
      <c r="P3764" s="28" t="n">
        <f aca="false">ROUNDDOWN(($B3764-$O3764)/30,0)</f>
        <v>31</v>
      </c>
      <c r="Q3764" s="28" t="str">
        <f aca="false">TEXT($B3764,"yyyy-mm")</f>
        <v>2025-10</v>
      </c>
      <c r="R3764" s="28" t="n">
        <f aca="false">IF(AND($O3764&gt;=DATE(2025,1,1),$O3764&lt;=DATE(2025,4,30)),1,0)</f>
        <v>0</v>
      </c>
    </row>
    <row r="3765" customFormat="false" ht="15" hidden="false" customHeight="false" outlineLevel="0" collapsed="false">
      <c r="A3765" s="28" t="n">
        <v>409</v>
      </c>
      <c r="B3765" s="29" t="n">
        <v>45991</v>
      </c>
      <c r="C3765" s="28" t="n">
        <v>135934.35</v>
      </c>
      <c r="D3765" s="28" t="n">
        <v>0</v>
      </c>
      <c r="E3765" s="28" t="n">
        <v>0</v>
      </c>
      <c r="F3765" s="28" t="s">
        <v>345</v>
      </c>
      <c r="G3765" s="28" t="n">
        <v>0</v>
      </c>
      <c r="H3765" s="28" t="n">
        <v>0</v>
      </c>
      <c r="I3765" s="28" t="n">
        <v>0</v>
      </c>
      <c r="J3765" s="28" t="n">
        <v>349</v>
      </c>
      <c r="K3765" s="28" t="n">
        <v>13</v>
      </c>
      <c r="L3765" s="28" t="n">
        <v>2</v>
      </c>
      <c r="M3765" s="28" t="s">
        <v>147</v>
      </c>
      <c r="N3765" s="28" t="s">
        <v>138</v>
      </c>
      <c r="O3765" s="29" t="n">
        <v>45029</v>
      </c>
      <c r="P3765" s="28" t="n">
        <f aca="false">ROUNDDOWN(($B3765-$O3765)/30,0)</f>
        <v>32</v>
      </c>
      <c r="Q3765" s="28" t="str">
        <f aca="false">TEXT($B3765,"yyyy-mm")</f>
        <v>2025-11</v>
      </c>
      <c r="R3765" s="28" t="n">
        <f aca="false">IF(AND($O3765&gt;=DATE(2025,1,1),$O3765&lt;=DATE(2025,4,30)),1,0)</f>
        <v>0</v>
      </c>
    </row>
    <row r="3766" customFormat="false" ht="15" hidden="false" customHeight="false" outlineLevel="0" collapsed="false">
      <c r="A3766" s="28" t="n">
        <v>409</v>
      </c>
      <c r="B3766" s="29" t="n">
        <v>46022</v>
      </c>
      <c r="C3766" s="28" t="n">
        <v>131403.2</v>
      </c>
      <c r="D3766" s="28" t="n">
        <v>0</v>
      </c>
      <c r="E3766" s="28" t="n">
        <v>0</v>
      </c>
      <c r="F3766" s="28" t="s">
        <v>345</v>
      </c>
      <c r="G3766" s="28" t="n">
        <v>0</v>
      </c>
      <c r="H3766" s="28" t="n">
        <v>0</v>
      </c>
      <c r="I3766" s="28" t="n">
        <v>0</v>
      </c>
      <c r="J3766" s="28" t="n">
        <v>349</v>
      </c>
      <c r="K3766" s="28" t="n">
        <v>13</v>
      </c>
      <c r="L3766" s="28" t="n">
        <v>2</v>
      </c>
      <c r="M3766" s="28" t="s">
        <v>147</v>
      </c>
      <c r="N3766" s="28" t="s">
        <v>138</v>
      </c>
      <c r="O3766" s="29" t="n">
        <v>45029</v>
      </c>
      <c r="P3766" s="28" t="n">
        <f aca="false">ROUNDDOWN(($B3766-$O3766)/30,0)</f>
        <v>33</v>
      </c>
      <c r="Q3766" s="28" t="str">
        <f aca="false">TEXT($B3766,"yyyy-mm")</f>
        <v>2025-12</v>
      </c>
      <c r="R3766" s="28" t="n">
        <f aca="false">IF(AND($O3766&gt;=DATE(2025,1,1),$O3766&lt;=DATE(2025,4,30)),1,0)</f>
        <v>0</v>
      </c>
    </row>
    <row r="3767" customFormat="false" ht="15" hidden="false" customHeight="false" outlineLevel="0" collapsed="false">
      <c r="A3767" s="28" t="n">
        <v>409</v>
      </c>
      <c r="B3767" s="29" t="n">
        <v>46053</v>
      </c>
      <c r="C3767" s="28" t="n">
        <v>126872.05</v>
      </c>
      <c r="D3767" s="28" t="n">
        <v>0</v>
      </c>
      <c r="E3767" s="28" t="n">
        <v>0</v>
      </c>
      <c r="F3767" s="28" t="s">
        <v>345</v>
      </c>
      <c r="G3767" s="28" t="n">
        <v>0</v>
      </c>
      <c r="H3767" s="28" t="n">
        <v>0</v>
      </c>
      <c r="I3767" s="28" t="n">
        <v>0</v>
      </c>
      <c r="J3767" s="28" t="n">
        <v>349</v>
      </c>
      <c r="K3767" s="28" t="n">
        <v>13</v>
      </c>
      <c r="L3767" s="28" t="n">
        <v>2</v>
      </c>
      <c r="M3767" s="28" t="s">
        <v>147</v>
      </c>
      <c r="N3767" s="28" t="s">
        <v>138</v>
      </c>
      <c r="O3767" s="29" t="n">
        <v>45029</v>
      </c>
      <c r="P3767" s="28" t="n">
        <f aca="false">ROUNDDOWN(($B3767-$O3767)/30,0)</f>
        <v>34</v>
      </c>
      <c r="Q3767" s="28" t="str">
        <f aca="false">TEXT($B3767,"yyyy-mm")</f>
        <v>2026-01</v>
      </c>
      <c r="R3767" s="28" t="n">
        <f aca="false">IF(AND($O3767&gt;=DATE(2025,1,1),$O3767&lt;=DATE(2025,4,30)),1,0)</f>
        <v>0</v>
      </c>
    </row>
    <row r="3768" customFormat="false" ht="15" hidden="false" customHeight="false" outlineLevel="0" collapsed="false">
      <c r="A3768" s="28" t="n">
        <v>409</v>
      </c>
      <c r="B3768" s="29" t="n">
        <v>46081</v>
      </c>
      <c r="C3768" s="28" t="n">
        <v>122340.9</v>
      </c>
      <c r="D3768" s="28" t="n">
        <v>0</v>
      </c>
      <c r="E3768" s="28" t="n">
        <v>0</v>
      </c>
      <c r="F3768" s="28" t="s">
        <v>345</v>
      </c>
      <c r="G3768" s="28" t="n">
        <v>0</v>
      </c>
      <c r="H3768" s="28" t="n">
        <v>0</v>
      </c>
      <c r="I3768" s="28" t="n">
        <v>0</v>
      </c>
      <c r="J3768" s="28" t="n">
        <v>349</v>
      </c>
      <c r="K3768" s="28" t="n">
        <v>13</v>
      </c>
      <c r="L3768" s="28" t="n">
        <v>2</v>
      </c>
      <c r="M3768" s="28" t="s">
        <v>147</v>
      </c>
      <c r="N3768" s="28" t="s">
        <v>138</v>
      </c>
      <c r="O3768" s="29" t="n">
        <v>45029</v>
      </c>
      <c r="P3768" s="28" t="n">
        <f aca="false">ROUNDDOWN(($B3768-$O3768)/30,0)</f>
        <v>35</v>
      </c>
      <c r="Q3768" s="28" t="str">
        <f aca="false">TEXT($B3768,"yyyy-mm")</f>
        <v>2026-02</v>
      </c>
      <c r="R3768" s="28" t="n">
        <f aca="false">IF(AND($O3768&gt;=DATE(2025,1,1),$O3768&lt;=DATE(2025,4,30)),1,0)</f>
        <v>0</v>
      </c>
    </row>
    <row r="3769" customFormat="false" ht="15" hidden="false" customHeight="false" outlineLevel="0" collapsed="false">
      <c r="A3769" s="28" t="n">
        <v>409</v>
      </c>
      <c r="B3769" s="29" t="n">
        <v>46112</v>
      </c>
      <c r="C3769" s="28" t="n">
        <v>117809.75</v>
      </c>
      <c r="D3769" s="28" t="n">
        <v>0</v>
      </c>
      <c r="E3769" s="28" t="n">
        <v>0</v>
      </c>
      <c r="F3769" s="28" t="s">
        <v>345</v>
      </c>
      <c r="G3769" s="28" t="n">
        <v>0</v>
      </c>
      <c r="H3769" s="28" t="n">
        <v>0</v>
      </c>
      <c r="I3769" s="28" t="n">
        <v>0</v>
      </c>
      <c r="J3769" s="28" t="n">
        <v>349</v>
      </c>
      <c r="K3769" s="28" t="n">
        <v>13</v>
      </c>
      <c r="L3769" s="28" t="n">
        <v>2</v>
      </c>
      <c r="M3769" s="28" t="s">
        <v>147</v>
      </c>
      <c r="N3769" s="28" t="s">
        <v>138</v>
      </c>
      <c r="O3769" s="29" t="n">
        <v>45029</v>
      </c>
      <c r="P3769" s="28" t="n">
        <f aca="false">ROUNDDOWN(($B3769-$O3769)/30,0)</f>
        <v>36</v>
      </c>
      <c r="Q3769" s="28" t="str">
        <f aca="false">TEXT($B3769,"yyyy-mm")</f>
        <v>2026-03</v>
      </c>
      <c r="R3769" s="28" t="n">
        <f aca="false">IF(AND($O3769&gt;=DATE(2025,1,1),$O3769&lt;=DATE(2025,4,30)),1,0)</f>
        <v>0</v>
      </c>
    </row>
    <row r="3770" customFormat="false" ht="15" hidden="false" customHeight="false" outlineLevel="0" collapsed="false">
      <c r="A3770" s="28" t="n">
        <v>409</v>
      </c>
      <c r="B3770" s="29" t="n">
        <v>46142</v>
      </c>
      <c r="C3770" s="28" t="n">
        <v>113278.6</v>
      </c>
      <c r="D3770" s="28" t="n">
        <v>0</v>
      </c>
      <c r="E3770" s="28" t="n">
        <v>0</v>
      </c>
      <c r="F3770" s="28" t="s">
        <v>345</v>
      </c>
      <c r="G3770" s="28" t="n">
        <v>0</v>
      </c>
      <c r="H3770" s="28" t="n">
        <v>0</v>
      </c>
      <c r="I3770" s="28" t="n">
        <v>0</v>
      </c>
      <c r="J3770" s="28" t="n">
        <v>349</v>
      </c>
      <c r="K3770" s="28" t="n">
        <v>13</v>
      </c>
      <c r="L3770" s="28" t="n">
        <v>2</v>
      </c>
      <c r="M3770" s="28" t="s">
        <v>147</v>
      </c>
      <c r="N3770" s="28" t="s">
        <v>138</v>
      </c>
      <c r="O3770" s="29" t="n">
        <v>45029</v>
      </c>
      <c r="P3770" s="28" t="n">
        <f aca="false">ROUNDDOWN(($B3770-$O3770)/30,0)</f>
        <v>37</v>
      </c>
      <c r="Q3770" s="28" t="str">
        <f aca="false">TEXT($B3770,"yyyy-mm")</f>
        <v>2026-04</v>
      </c>
      <c r="R3770" s="28" t="n">
        <f aca="false">IF(AND($O3770&gt;=DATE(2025,1,1),$O3770&lt;=DATE(2025,4,30)),1,0)</f>
        <v>0</v>
      </c>
    </row>
    <row r="3771" customFormat="false" ht="15" hidden="false" customHeight="false" outlineLevel="0" collapsed="false">
      <c r="A3771" s="28" t="n">
        <v>409</v>
      </c>
      <c r="B3771" s="29" t="n">
        <v>46173</v>
      </c>
      <c r="C3771" s="28" t="n">
        <v>108747.45</v>
      </c>
      <c r="D3771" s="28" t="n">
        <v>0</v>
      </c>
      <c r="E3771" s="28" t="n">
        <v>0</v>
      </c>
      <c r="F3771" s="28" t="s">
        <v>345</v>
      </c>
      <c r="G3771" s="28" t="n">
        <v>0</v>
      </c>
      <c r="H3771" s="28" t="n">
        <v>0</v>
      </c>
      <c r="I3771" s="28" t="n">
        <v>0</v>
      </c>
      <c r="J3771" s="28" t="n">
        <v>349</v>
      </c>
      <c r="K3771" s="28" t="n">
        <v>13</v>
      </c>
      <c r="L3771" s="28" t="n">
        <v>2</v>
      </c>
      <c r="M3771" s="28" t="s">
        <v>147</v>
      </c>
      <c r="N3771" s="28" t="s">
        <v>138</v>
      </c>
      <c r="O3771" s="29" t="n">
        <v>45029</v>
      </c>
      <c r="P3771" s="28" t="n">
        <f aca="false">ROUNDDOWN(($B3771-$O3771)/30,0)</f>
        <v>38</v>
      </c>
      <c r="Q3771" s="28" t="str">
        <f aca="false">TEXT($B3771,"yyyy-mm")</f>
        <v>2026-05</v>
      </c>
      <c r="R3771" s="28" t="n">
        <f aca="false">IF(AND($O3771&gt;=DATE(2025,1,1),$O3771&lt;=DATE(2025,4,30)),1,0)</f>
        <v>0</v>
      </c>
    </row>
    <row r="3772" customFormat="false" ht="15" hidden="false" customHeight="false" outlineLevel="0" collapsed="false">
      <c r="A3772" s="28" t="n">
        <v>409</v>
      </c>
      <c r="B3772" s="29" t="n">
        <v>46203</v>
      </c>
      <c r="C3772" s="28" t="n">
        <v>104216.3</v>
      </c>
      <c r="D3772" s="28" t="n">
        <v>0</v>
      </c>
      <c r="E3772" s="28" t="n">
        <v>0</v>
      </c>
      <c r="F3772" s="28" t="s">
        <v>345</v>
      </c>
      <c r="G3772" s="28" t="n">
        <v>0</v>
      </c>
      <c r="H3772" s="28" t="n">
        <v>0</v>
      </c>
      <c r="I3772" s="28" t="n">
        <v>0</v>
      </c>
      <c r="J3772" s="28" t="n">
        <v>349</v>
      </c>
      <c r="K3772" s="28" t="n">
        <v>13</v>
      </c>
      <c r="L3772" s="28" t="n">
        <v>2</v>
      </c>
      <c r="M3772" s="28" t="s">
        <v>147</v>
      </c>
      <c r="N3772" s="28" t="s">
        <v>138</v>
      </c>
      <c r="O3772" s="29" t="n">
        <v>45029</v>
      </c>
      <c r="P3772" s="28" t="n">
        <f aca="false">ROUNDDOWN(($B3772-$O3772)/30,0)</f>
        <v>39</v>
      </c>
      <c r="Q3772" s="28" t="str">
        <f aca="false">TEXT($B3772,"yyyy-mm")</f>
        <v>2026-06</v>
      </c>
      <c r="R3772" s="28" t="n">
        <f aca="false">IF(AND($O3772&gt;=DATE(2025,1,1),$O3772&lt;=DATE(2025,4,30)),1,0)</f>
        <v>0</v>
      </c>
    </row>
    <row r="3773" customFormat="false" ht="15" hidden="false" customHeight="false" outlineLevel="0" collapsed="false">
      <c r="A3773" s="28" t="n">
        <v>409</v>
      </c>
      <c r="B3773" s="29" t="n">
        <v>46234</v>
      </c>
      <c r="C3773" s="28" t="n">
        <v>99685.15</v>
      </c>
      <c r="D3773" s="28" t="n">
        <v>0</v>
      </c>
      <c r="E3773" s="28" t="n">
        <v>0</v>
      </c>
      <c r="F3773" s="28" t="s">
        <v>345</v>
      </c>
      <c r="G3773" s="28" t="n">
        <v>0</v>
      </c>
      <c r="H3773" s="28" t="n">
        <v>0</v>
      </c>
      <c r="I3773" s="28" t="n">
        <v>0</v>
      </c>
      <c r="J3773" s="28" t="n">
        <v>349</v>
      </c>
      <c r="K3773" s="28" t="n">
        <v>13</v>
      </c>
      <c r="L3773" s="28" t="n">
        <v>2</v>
      </c>
      <c r="M3773" s="28" t="s">
        <v>147</v>
      </c>
      <c r="N3773" s="28" t="s">
        <v>138</v>
      </c>
      <c r="O3773" s="29" t="n">
        <v>45029</v>
      </c>
      <c r="P3773" s="28" t="n">
        <f aca="false">ROUNDDOWN(($B3773-$O3773)/30,0)</f>
        <v>40</v>
      </c>
      <c r="Q3773" s="28" t="str">
        <f aca="false">TEXT($B3773,"yyyy-mm")</f>
        <v>2026-07</v>
      </c>
      <c r="R3773" s="28" t="n">
        <f aca="false">IF(AND($O3773&gt;=DATE(2025,1,1),$O3773&lt;=DATE(2025,4,30)),1,0)</f>
        <v>0</v>
      </c>
    </row>
    <row r="3774" customFormat="false" ht="15" hidden="false" customHeight="false" outlineLevel="0" collapsed="false">
      <c r="A3774" s="28" t="n">
        <v>409</v>
      </c>
      <c r="B3774" s="29" t="n">
        <v>46265</v>
      </c>
      <c r="C3774" s="28" t="n">
        <v>95154</v>
      </c>
      <c r="D3774" s="28" t="n">
        <v>0</v>
      </c>
      <c r="E3774" s="28" t="n">
        <v>0</v>
      </c>
      <c r="F3774" s="28" t="s">
        <v>345</v>
      </c>
      <c r="G3774" s="28" t="n">
        <v>0</v>
      </c>
      <c r="H3774" s="28" t="n">
        <v>0</v>
      </c>
      <c r="I3774" s="28" t="n">
        <v>0</v>
      </c>
      <c r="J3774" s="28" t="n">
        <v>349</v>
      </c>
      <c r="K3774" s="28" t="n">
        <v>13</v>
      </c>
      <c r="L3774" s="28" t="n">
        <v>2</v>
      </c>
      <c r="M3774" s="28" t="s">
        <v>147</v>
      </c>
      <c r="N3774" s="28" t="s">
        <v>138</v>
      </c>
      <c r="O3774" s="29" t="n">
        <v>45029</v>
      </c>
      <c r="P3774" s="28" t="n">
        <f aca="false">ROUNDDOWN(($B3774-$O3774)/30,0)</f>
        <v>41</v>
      </c>
      <c r="Q3774" s="28" t="str">
        <f aca="false">TEXT($B3774,"yyyy-mm")</f>
        <v>2026-08</v>
      </c>
      <c r="R3774" s="28" t="n">
        <f aca="false">IF(AND($O3774&gt;=DATE(2025,1,1),$O3774&lt;=DATE(2025,4,30)),1,0)</f>
        <v>0</v>
      </c>
    </row>
    <row r="3775" customFormat="false" ht="15" hidden="false" customHeight="false" outlineLevel="0" collapsed="false">
      <c r="A3775" s="28" t="n">
        <v>410</v>
      </c>
      <c r="B3775" s="29" t="n">
        <v>44681</v>
      </c>
      <c r="C3775" s="28" t="n">
        <v>82800</v>
      </c>
      <c r="D3775" s="28" t="n">
        <v>0</v>
      </c>
      <c r="E3775" s="28" t="n">
        <v>0</v>
      </c>
      <c r="F3775" s="28" t="s">
        <v>345</v>
      </c>
      <c r="G3775" s="28" t="n">
        <v>0</v>
      </c>
      <c r="H3775" s="28" t="n">
        <v>0</v>
      </c>
      <c r="I3775" s="28" t="n">
        <v>0</v>
      </c>
      <c r="J3775" s="28" t="n">
        <v>142</v>
      </c>
      <c r="K3775" s="28" t="n">
        <v>4</v>
      </c>
      <c r="L3775" s="28" t="n">
        <v>3</v>
      </c>
      <c r="M3775" s="28" t="s">
        <v>145</v>
      </c>
      <c r="N3775" s="28" t="s">
        <v>138</v>
      </c>
      <c r="O3775" s="29" t="n">
        <v>44666</v>
      </c>
      <c r="P3775" s="28" t="n">
        <f aca="false">ROUNDDOWN(($B3775-$O3775)/30,0)</f>
        <v>0</v>
      </c>
      <c r="Q3775" s="28" t="str">
        <f aca="false">TEXT($B3775,"yyyy-mm")</f>
        <v>2022-04</v>
      </c>
      <c r="R3775" s="28" t="n">
        <f aca="false">IF(AND($O3775&gt;=DATE(2025,1,1),$O3775&lt;=DATE(2025,4,30)),1,0)</f>
        <v>0</v>
      </c>
    </row>
    <row r="3776" customFormat="false" ht="15" hidden="false" customHeight="false" outlineLevel="0" collapsed="false">
      <c r="A3776" s="28" t="n">
        <v>410</v>
      </c>
      <c r="B3776" s="29" t="n">
        <v>44712</v>
      </c>
      <c r="C3776" s="28" t="n">
        <v>79488</v>
      </c>
      <c r="D3776" s="28" t="n">
        <v>0</v>
      </c>
      <c r="E3776" s="28" t="n">
        <v>0</v>
      </c>
      <c r="F3776" s="28" t="s">
        <v>345</v>
      </c>
      <c r="G3776" s="28" t="n">
        <v>0</v>
      </c>
      <c r="H3776" s="28" t="n">
        <v>0</v>
      </c>
      <c r="I3776" s="28" t="n">
        <v>0</v>
      </c>
      <c r="J3776" s="28" t="n">
        <v>142</v>
      </c>
      <c r="K3776" s="28" t="n">
        <v>4</v>
      </c>
      <c r="L3776" s="28" t="n">
        <v>3</v>
      </c>
      <c r="M3776" s="28" t="s">
        <v>145</v>
      </c>
      <c r="N3776" s="28" t="s">
        <v>138</v>
      </c>
      <c r="O3776" s="29" t="n">
        <v>44666</v>
      </c>
      <c r="P3776" s="28" t="n">
        <f aca="false">ROUNDDOWN(($B3776-$O3776)/30,0)</f>
        <v>1</v>
      </c>
      <c r="Q3776" s="28" t="str">
        <f aca="false">TEXT($B3776,"yyyy-mm")</f>
        <v>2022-05</v>
      </c>
      <c r="R3776" s="28" t="n">
        <f aca="false">IF(AND($O3776&gt;=DATE(2025,1,1),$O3776&lt;=DATE(2025,4,30)),1,0)</f>
        <v>0</v>
      </c>
    </row>
    <row r="3777" customFormat="false" ht="15" hidden="false" customHeight="false" outlineLevel="0" collapsed="false">
      <c r="A3777" s="28" t="n">
        <v>410</v>
      </c>
      <c r="B3777" s="29" t="n">
        <v>44742</v>
      </c>
      <c r="C3777" s="28" t="n">
        <v>76176</v>
      </c>
      <c r="D3777" s="28" t="n">
        <v>0</v>
      </c>
      <c r="E3777" s="28" t="n">
        <v>0</v>
      </c>
      <c r="F3777" s="28" t="s">
        <v>345</v>
      </c>
      <c r="G3777" s="28" t="n">
        <v>0</v>
      </c>
      <c r="H3777" s="28" t="n">
        <v>0</v>
      </c>
      <c r="I3777" s="28" t="n">
        <v>0</v>
      </c>
      <c r="J3777" s="28" t="n">
        <v>142</v>
      </c>
      <c r="K3777" s="28" t="n">
        <v>4</v>
      </c>
      <c r="L3777" s="28" t="n">
        <v>3</v>
      </c>
      <c r="M3777" s="28" t="s">
        <v>145</v>
      </c>
      <c r="N3777" s="28" t="s">
        <v>138</v>
      </c>
      <c r="O3777" s="29" t="n">
        <v>44666</v>
      </c>
      <c r="P3777" s="28" t="n">
        <f aca="false">ROUNDDOWN(($B3777-$O3777)/30,0)</f>
        <v>2</v>
      </c>
      <c r="Q3777" s="28" t="str">
        <f aca="false">TEXT($B3777,"yyyy-mm")</f>
        <v>2022-06</v>
      </c>
      <c r="R3777" s="28" t="n">
        <f aca="false">IF(AND($O3777&gt;=DATE(2025,1,1),$O3777&lt;=DATE(2025,4,30)),1,0)</f>
        <v>0</v>
      </c>
    </row>
    <row r="3778" customFormat="false" ht="15" hidden="false" customHeight="false" outlineLevel="0" collapsed="false">
      <c r="A3778" s="28" t="n">
        <v>410</v>
      </c>
      <c r="B3778" s="29" t="n">
        <v>44773</v>
      </c>
      <c r="C3778" s="28" t="n">
        <v>72864</v>
      </c>
      <c r="D3778" s="28" t="n">
        <v>0</v>
      </c>
      <c r="E3778" s="28" t="n">
        <v>0</v>
      </c>
      <c r="F3778" s="28" t="s">
        <v>345</v>
      </c>
      <c r="G3778" s="28" t="n">
        <v>0</v>
      </c>
      <c r="H3778" s="28" t="n">
        <v>0</v>
      </c>
      <c r="I3778" s="28" t="n">
        <v>0</v>
      </c>
      <c r="J3778" s="28" t="n">
        <v>142</v>
      </c>
      <c r="K3778" s="28" t="n">
        <v>4</v>
      </c>
      <c r="L3778" s="28" t="n">
        <v>3</v>
      </c>
      <c r="M3778" s="28" t="s">
        <v>145</v>
      </c>
      <c r="N3778" s="28" t="s">
        <v>138</v>
      </c>
      <c r="O3778" s="29" t="n">
        <v>44666</v>
      </c>
      <c r="P3778" s="28" t="n">
        <f aca="false">ROUNDDOWN(($B3778-$O3778)/30,0)</f>
        <v>3</v>
      </c>
      <c r="Q3778" s="28" t="str">
        <f aca="false">TEXT($B3778,"yyyy-mm")</f>
        <v>2022-07</v>
      </c>
      <c r="R3778" s="28" t="n">
        <f aca="false">IF(AND($O3778&gt;=DATE(2025,1,1),$O3778&lt;=DATE(2025,4,30)),1,0)</f>
        <v>0</v>
      </c>
    </row>
    <row r="3779" customFormat="false" ht="15" hidden="false" customHeight="false" outlineLevel="0" collapsed="false">
      <c r="A3779" s="28" t="n">
        <v>410</v>
      </c>
      <c r="B3779" s="29" t="n">
        <v>44804</v>
      </c>
      <c r="C3779" s="28" t="n">
        <v>69552</v>
      </c>
      <c r="D3779" s="28" t="n">
        <v>0</v>
      </c>
      <c r="E3779" s="28" t="n">
        <v>0</v>
      </c>
      <c r="F3779" s="28" t="s">
        <v>345</v>
      </c>
      <c r="G3779" s="28" t="n">
        <v>0</v>
      </c>
      <c r="H3779" s="28" t="n">
        <v>0</v>
      </c>
      <c r="I3779" s="28" t="n">
        <v>0</v>
      </c>
      <c r="J3779" s="28" t="n">
        <v>142</v>
      </c>
      <c r="K3779" s="28" t="n">
        <v>4</v>
      </c>
      <c r="L3779" s="28" t="n">
        <v>3</v>
      </c>
      <c r="M3779" s="28" t="s">
        <v>145</v>
      </c>
      <c r="N3779" s="28" t="s">
        <v>138</v>
      </c>
      <c r="O3779" s="29" t="n">
        <v>44666</v>
      </c>
      <c r="P3779" s="28" t="n">
        <f aca="false">ROUNDDOWN(($B3779-$O3779)/30,0)</f>
        <v>4</v>
      </c>
      <c r="Q3779" s="28" t="str">
        <f aca="false">TEXT($B3779,"yyyy-mm")</f>
        <v>2022-08</v>
      </c>
      <c r="R3779" s="28" t="n">
        <f aca="false">IF(AND($O3779&gt;=DATE(2025,1,1),$O3779&lt;=DATE(2025,4,30)),1,0)</f>
        <v>0</v>
      </c>
    </row>
    <row r="3780" customFormat="false" ht="15" hidden="false" customHeight="false" outlineLevel="0" collapsed="false">
      <c r="A3780" s="28" t="n">
        <v>410</v>
      </c>
      <c r="B3780" s="29" t="n">
        <v>44834</v>
      </c>
      <c r="C3780" s="28" t="n">
        <v>66240</v>
      </c>
      <c r="D3780" s="28" t="n">
        <v>0</v>
      </c>
      <c r="E3780" s="28" t="n">
        <v>0</v>
      </c>
      <c r="F3780" s="28" t="s">
        <v>345</v>
      </c>
      <c r="G3780" s="28" t="n">
        <v>0</v>
      </c>
      <c r="H3780" s="28" t="n">
        <v>0</v>
      </c>
      <c r="I3780" s="28" t="n">
        <v>0</v>
      </c>
      <c r="J3780" s="28" t="n">
        <v>142</v>
      </c>
      <c r="K3780" s="28" t="n">
        <v>4</v>
      </c>
      <c r="L3780" s="28" t="n">
        <v>3</v>
      </c>
      <c r="M3780" s="28" t="s">
        <v>145</v>
      </c>
      <c r="N3780" s="28" t="s">
        <v>138</v>
      </c>
      <c r="O3780" s="29" t="n">
        <v>44666</v>
      </c>
      <c r="P3780" s="28" t="n">
        <f aca="false">ROUNDDOWN(($B3780-$O3780)/30,0)</f>
        <v>5</v>
      </c>
      <c r="Q3780" s="28" t="str">
        <f aca="false">TEXT($B3780,"yyyy-mm")</f>
        <v>2022-09</v>
      </c>
      <c r="R3780" s="28" t="n">
        <f aca="false">IF(AND($O3780&gt;=DATE(2025,1,1),$O3780&lt;=DATE(2025,4,30)),1,0)</f>
        <v>0</v>
      </c>
    </row>
    <row r="3781" customFormat="false" ht="15" hidden="false" customHeight="false" outlineLevel="0" collapsed="false">
      <c r="A3781" s="28" t="n">
        <v>410</v>
      </c>
      <c r="B3781" s="29" t="n">
        <v>44865</v>
      </c>
      <c r="C3781" s="28" t="n">
        <v>62928</v>
      </c>
      <c r="D3781" s="28" t="n">
        <v>0</v>
      </c>
      <c r="E3781" s="28" t="n">
        <v>0</v>
      </c>
      <c r="F3781" s="28" t="s">
        <v>345</v>
      </c>
      <c r="G3781" s="28" t="n">
        <v>0</v>
      </c>
      <c r="H3781" s="28" t="n">
        <v>0</v>
      </c>
      <c r="I3781" s="28" t="n">
        <v>0</v>
      </c>
      <c r="J3781" s="28" t="n">
        <v>142</v>
      </c>
      <c r="K3781" s="28" t="n">
        <v>4</v>
      </c>
      <c r="L3781" s="28" t="n">
        <v>3</v>
      </c>
      <c r="M3781" s="28" t="s">
        <v>145</v>
      </c>
      <c r="N3781" s="28" t="s">
        <v>138</v>
      </c>
      <c r="O3781" s="29" t="n">
        <v>44666</v>
      </c>
      <c r="P3781" s="28" t="n">
        <f aca="false">ROUNDDOWN(($B3781-$O3781)/30,0)</f>
        <v>6</v>
      </c>
      <c r="Q3781" s="28" t="str">
        <f aca="false">TEXT($B3781,"yyyy-mm")</f>
        <v>2022-10</v>
      </c>
      <c r="R3781" s="28" t="n">
        <f aca="false">IF(AND($O3781&gt;=DATE(2025,1,1),$O3781&lt;=DATE(2025,4,30)),1,0)</f>
        <v>0</v>
      </c>
    </row>
    <row r="3782" customFormat="false" ht="15" hidden="false" customHeight="false" outlineLevel="0" collapsed="false">
      <c r="A3782" s="28" t="n">
        <v>410</v>
      </c>
      <c r="B3782" s="29" t="n">
        <v>44895</v>
      </c>
      <c r="C3782" s="28" t="n">
        <v>59616</v>
      </c>
      <c r="D3782" s="28" t="n">
        <v>0</v>
      </c>
      <c r="E3782" s="28" t="n">
        <v>0</v>
      </c>
      <c r="F3782" s="28" t="s">
        <v>345</v>
      </c>
      <c r="G3782" s="28" t="n">
        <v>0</v>
      </c>
      <c r="H3782" s="28" t="n">
        <v>0</v>
      </c>
      <c r="I3782" s="28" t="n">
        <v>0</v>
      </c>
      <c r="J3782" s="28" t="n">
        <v>142</v>
      </c>
      <c r="K3782" s="28" t="n">
        <v>4</v>
      </c>
      <c r="L3782" s="28" t="n">
        <v>3</v>
      </c>
      <c r="M3782" s="28" t="s">
        <v>145</v>
      </c>
      <c r="N3782" s="28" t="s">
        <v>138</v>
      </c>
      <c r="O3782" s="29" t="n">
        <v>44666</v>
      </c>
      <c r="P3782" s="28" t="n">
        <f aca="false">ROUNDDOWN(($B3782-$O3782)/30,0)</f>
        <v>7</v>
      </c>
      <c r="Q3782" s="28" t="str">
        <f aca="false">TEXT($B3782,"yyyy-mm")</f>
        <v>2022-11</v>
      </c>
      <c r="R3782" s="28" t="n">
        <f aca="false">IF(AND($O3782&gt;=DATE(2025,1,1),$O3782&lt;=DATE(2025,4,30)),1,0)</f>
        <v>0</v>
      </c>
    </row>
    <row r="3783" customFormat="false" ht="15" hidden="false" customHeight="false" outlineLevel="0" collapsed="false">
      <c r="A3783" s="28" t="n">
        <v>410</v>
      </c>
      <c r="B3783" s="29" t="n">
        <v>44926</v>
      </c>
      <c r="C3783" s="28" t="n">
        <v>56304</v>
      </c>
      <c r="D3783" s="28" t="n">
        <v>0</v>
      </c>
      <c r="E3783" s="28" t="n">
        <v>0</v>
      </c>
      <c r="F3783" s="28" t="s">
        <v>345</v>
      </c>
      <c r="G3783" s="28" t="n">
        <v>0</v>
      </c>
      <c r="H3783" s="28" t="n">
        <v>0</v>
      </c>
      <c r="I3783" s="28" t="n">
        <v>0</v>
      </c>
      <c r="J3783" s="28" t="n">
        <v>142</v>
      </c>
      <c r="K3783" s="28" t="n">
        <v>4</v>
      </c>
      <c r="L3783" s="28" t="n">
        <v>3</v>
      </c>
      <c r="M3783" s="28" t="s">
        <v>145</v>
      </c>
      <c r="N3783" s="28" t="s">
        <v>138</v>
      </c>
      <c r="O3783" s="29" t="n">
        <v>44666</v>
      </c>
      <c r="P3783" s="28" t="n">
        <f aca="false">ROUNDDOWN(($B3783-$O3783)/30,0)</f>
        <v>8</v>
      </c>
      <c r="Q3783" s="28" t="str">
        <f aca="false">TEXT($B3783,"yyyy-mm")</f>
        <v>2022-12</v>
      </c>
      <c r="R3783" s="28" t="n">
        <f aca="false">IF(AND($O3783&gt;=DATE(2025,1,1),$O3783&lt;=DATE(2025,4,30)),1,0)</f>
        <v>0</v>
      </c>
    </row>
    <row r="3784" customFormat="false" ht="15" hidden="false" customHeight="false" outlineLevel="0" collapsed="false">
      <c r="A3784" s="28" t="n">
        <v>410</v>
      </c>
      <c r="B3784" s="29" t="n">
        <v>44957</v>
      </c>
      <c r="C3784" s="28" t="n">
        <v>52992</v>
      </c>
      <c r="D3784" s="28" t="n">
        <v>0</v>
      </c>
      <c r="E3784" s="28" t="n">
        <v>0</v>
      </c>
      <c r="F3784" s="28" t="s">
        <v>345</v>
      </c>
      <c r="G3784" s="28" t="n">
        <v>0</v>
      </c>
      <c r="H3784" s="28" t="n">
        <v>0</v>
      </c>
      <c r="I3784" s="28" t="n">
        <v>0</v>
      </c>
      <c r="J3784" s="28" t="n">
        <v>142</v>
      </c>
      <c r="K3784" s="28" t="n">
        <v>4</v>
      </c>
      <c r="L3784" s="28" t="n">
        <v>3</v>
      </c>
      <c r="M3784" s="28" t="s">
        <v>145</v>
      </c>
      <c r="N3784" s="28" t="s">
        <v>138</v>
      </c>
      <c r="O3784" s="29" t="n">
        <v>44666</v>
      </c>
      <c r="P3784" s="28" t="n">
        <f aca="false">ROUNDDOWN(($B3784-$O3784)/30,0)</f>
        <v>9</v>
      </c>
      <c r="Q3784" s="28" t="str">
        <f aca="false">TEXT($B3784,"yyyy-mm")</f>
        <v>2023-01</v>
      </c>
      <c r="R3784" s="28" t="n">
        <f aca="false">IF(AND($O3784&gt;=DATE(2025,1,1),$O3784&lt;=DATE(2025,4,30)),1,0)</f>
        <v>0</v>
      </c>
    </row>
    <row r="3785" customFormat="false" ht="15" hidden="false" customHeight="false" outlineLevel="0" collapsed="false">
      <c r="A3785" s="28" t="n">
        <v>410</v>
      </c>
      <c r="B3785" s="29" t="n">
        <v>44985</v>
      </c>
      <c r="C3785" s="28" t="n">
        <v>49680</v>
      </c>
      <c r="D3785" s="28" t="n">
        <v>0</v>
      </c>
      <c r="E3785" s="28" t="n">
        <v>0</v>
      </c>
      <c r="F3785" s="28" t="s">
        <v>345</v>
      </c>
      <c r="G3785" s="28" t="n">
        <v>0</v>
      </c>
      <c r="H3785" s="28" t="n">
        <v>0</v>
      </c>
      <c r="I3785" s="28" t="n">
        <v>0</v>
      </c>
      <c r="J3785" s="28" t="n">
        <v>142</v>
      </c>
      <c r="K3785" s="28" t="n">
        <v>4</v>
      </c>
      <c r="L3785" s="28" t="n">
        <v>3</v>
      </c>
      <c r="M3785" s="28" t="s">
        <v>145</v>
      </c>
      <c r="N3785" s="28" t="s">
        <v>138</v>
      </c>
      <c r="O3785" s="29" t="n">
        <v>44666</v>
      </c>
      <c r="P3785" s="28" t="n">
        <f aca="false">ROUNDDOWN(($B3785-$O3785)/30,0)</f>
        <v>10</v>
      </c>
      <c r="Q3785" s="28" t="str">
        <f aca="false">TEXT($B3785,"yyyy-mm")</f>
        <v>2023-02</v>
      </c>
      <c r="R3785" s="28" t="n">
        <f aca="false">IF(AND($O3785&gt;=DATE(2025,1,1),$O3785&lt;=DATE(2025,4,30)),1,0)</f>
        <v>0</v>
      </c>
    </row>
    <row r="3786" customFormat="false" ht="15" hidden="false" customHeight="false" outlineLevel="0" collapsed="false">
      <c r="A3786" s="28" t="n">
        <v>410</v>
      </c>
      <c r="B3786" s="29" t="n">
        <v>45016</v>
      </c>
      <c r="C3786" s="28" t="n">
        <v>46368</v>
      </c>
      <c r="D3786" s="28" t="n">
        <v>0</v>
      </c>
      <c r="E3786" s="28" t="n">
        <v>0</v>
      </c>
      <c r="F3786" s="28" t="s">
        <v>345</v>
      </c>
      <c r="G3786" s="28" t="n">
        <v>0</v>
      </c>
      <c r="H3786" s="28" t="n">
        <v>0</v>
      </c>
      <c r="I3786" s="28" t="n">
        <v>0</v>
      </c>
      <c r="J3786" s="28" t="n">
        <v>142</v>
      </c>
      <c r="K3786" s="28" t="n">
        <v>4</v>
      </c>
      <c r="L3786" s="28" t="n">
        <v>3</v>
      </c>
      <c r="M3786" s="28" t="s">
        <v>145</v>
      </c>
      <c r="N3786" s="28" t="s">
        <v>138</v>
      </c>
      <c r="O3786" s="29" t="n">
        <v>44666</v>
      </c>
      <c r="P3786" s="28" t="n">
        <f aca="false">ROUNDDOWN(($B3786-$O3786)/30,0)</f>
        <v>11</v>
      </c>
      <c r="Q3786" s="28" t="str">
        <f aca="false">TEXT($B3786,"yyyy-mm")</f>
        <v>2023-03</v>
      </c>
      <c r="R3786" s="28" t="n">
        <f aca="false">IF(AND($O3786&gt;=DATE(2025,1,1),$O3786&lt;=DATE(2025,4,30)),1,0)</f>
        <v>0</v>
      </c>
    </row>
    <row r="3787" customFormat="false" ht="15" hidden="false" customHeight="false" outlineLevel="0" collapsed="false">
      <c r="A3787" s="28" t="n">
        <v>410</v>
      </c>
      <c r="B3787" s="29" t="n">
        <v>45046</v>
      </c>
      <c r="C3787" s="28" t="n">
        <v>43056</v>
      </c>
      <c r="D3787" s="28" t="n">
        <v>0</v>
      </c>
      <c r="E3787" s="28" t="n">
        <v>0</v>
      </c>
      <c r="F3787" s="28" t="s">
        <v>345</v>
      </c>
      <c r="G3787" s="28" t="n">
        <v>0</v>
      </c>
      <c r="H3787" s="28" t="n">
        <v>0</v>
      </c>
      <c r="I3787" s="28" t="n">
        <v>0</v>
      </c>
      <c r="J3787" s="28" t="n">
        <v>142</v>
      </c>
      <c r="K3787" s="28" t="n">
        <v>4</v>
      </c>
      <c r="L3787" s="28" t="n">
        <v>3</v>
      </c>
      <c r="M3787" s="28" t="s">
        <v>145</v>
      </c>
      <c r="N3787" s="28" t="s">
        <v>138</v>
      </c>
      <c r="O3787" s="29" t="n">
        <v>44666</v>
      </c>
      <c r="P3787" s="28" t="n">
        <f aca="false">ROUNDDOWN(($B3787-$O3787)/30,0)</f>
        <v>12</v>
      </c>
      <c r="Q3787" s="28" t="str">
        <f aca="false">TEXT($B3787,"yyyy-mm")</f>
        <v>2023-04</v>
      </c>
      <c r="R3787" s="28" t="n">
        <f aca="false">IF(AND($O3787&gt;=DATE(2025,1,1),$O3787&lt;=DATE(2025,4,30)),1,0)</f>
        <v>0</v>
      </c>
    </row>
    <row r="3788" customFormat="false" ht="15" hidden="false" customHeight="false" outlineLevel="0" collapsed="false">
      <c r="A3788" s="28" t="n">
        <v>410</v>
      </c>
      <c r="B3788" s="29" t="n">
        <v>45077</v>
      </c>
      <c r="C3788" s="28" t="n">
        <v>39744</v>
      </c>
      <c r="D3788" s="28" t="n">
        <v>0</v>
      </c>
      <c r="E3788" s="28" t="n">
        <v>0</v>
      </c>
      <c r="F3788" s="28" t="s">
        <v>345</v>
      </c>
      <c r="G3788" s="28" t="n">
        <v>0</v>
      </c>
      <c r="H3788" s="28" t="n">
        <v>0</v>
      </c>
      <c r="I3788" s="28" t="n">
        <v>0</v>
      </c>
      <c r="J3788" s="28" t="n">
        <v>142</v>
      </c>
      <c r="K3788" s="28" t="n">
        <v>4</v>
      </c>
      <c r="L3788" s="28" t="n">
        <v>3</v>
      </c>
      <c r="M3788" s="28" t="s">
        <v>145</v>
      </c>
      <c r="N3788" s="28" t="s">
        <v>138</v>
      </c>
      <c r="O3788" s="29" t="n">
        <v>44666</v>
      </c>
      <c r="P3788" s="28" t="n">
        <f aca="false">ROUNDDOWN(($B3788-$O3788)/30,0)</f>
        <v>13</v>
      </c>
      <c r="Q3788" s="28" t="str">
        <f aca="false">TEXT($B3788,"yyyy-mm")</f>
        <v>2023-05</v>
      </c>
      <c r="R3788" s="28" t="n">
        <f aca="false">IF(AND($O3788&gt;=DATE(2025,1,1),$O3788&lt;=DATE(2025,4,30)),1,0)</f>
        <v>0</v>
      </c>
    </row>
    <row r="3789" customFormat="false" ht="15" hidden="false" customHeight="false" outlineLevel="0" collapsed="false">
      <c r="A3789" s="28" t="n">
        <v>410</v>
      </c>
      <c r="B3789" s="29" t="n">
        <v>45107</v>
      </c>
      <c r="C3789" s="28" t="n">
        <v>36432</v>
      </c>
      <c r="D3789" s="28" t="n">
        <v>0</v>
      </c>
      <c r="E3789" s="28" t="n">
        <v>0</v>
      </c>
      <c r="F3789" s="28" t="s">
        <v>345</v>
      </c>
      <c r="G3789" s="28" t="n">
        <v>0</v>
      </c>
      <c r="H3789" s="28" t="n">
        <v>0</v>
      </c>
      <c r="I3789" s="28" t="n">
        <v>0</v>
      </c>
      <c r="J3789" s="28" t="n">
        <v>142</v>
      </c>
      <c r="K3789" s="28" t="n">
        <v>4</v>
      </c>
      <c r="L3789" s="28" t="n">
        <v>3</v>
      </c>
      <c r="M3789" s="28" t="s">
        <v>145</v>
      </c>
      <c r="N3789" s="28" t="s">
        <v>138</v>
      </c>
      <c r="O3789" s="29" t="n">
        <v>44666</v>
      </c>
      <c r="P3789" s="28" t="n">
        <f aca="false">ROUNDDOWN(($B3789-$O3789)/30,0)</f>
        <v>14</v>
      </c>
      <c r="Q3789" s="28" t="str">
        <f aca="false">TEXT($B3789,"yyyy-mm")</f>
        <v>2023-06</v>
      </c>
      <c r="R3789" s="28" t="n">
        <f aca="false">IF(AND($O3789&gt;=DATE(2025,1,1),$O3789&lt;=DATE(2025,4,30)),1,0)</f>
        <v>0</v>
      </c>
    </row>
    <row r="3790" customFormat="false" ht="15" hidden="false" customHeight="false" outlineLevel="0" collapsed="false">
      <c r="A3790" s="28" t="n">
        <v>410</v>
      </c>
      <c r="B3790" s="29" t="n">
        <v>45138</v>
      </c>
      <c r="C3790" s="28" t="n">
        <v>33120</v>
      </c>
      <c r="D3790" s="28" t="n">
        <v>0</v>
      </c>
      <c r="E3790" s="28" t="n">
        <v>0</v>
      </c>
      <c r="F3790" s="28" t="s">
        <v>345</v>
      </c>
      <c r="G3790" s="28" t="n">
        <v>0</v>
      </c>
      <c r="H3790" s="28" t="n">
        <v>0</v>
      </c>
      <c r="I3790" s="28" t="n">
        <v>0</v>
      </c>
      <c r="J3790" s="28" t="n">
        <v>142</v>
      </c>
      <c r="K3790" s="28" t="n">
        <v>4</v>
      </c>
      <c r="L3790" s="28" t="n">
        <v>3</v>
      </c>
      <c r="M3790" s="28" t="s">
        <v>145</v>
      </c>
      <c r="N3790" s="28" t="s">
        <v>138</v>
      </c>
      <c r="O3790" s="29" t="n">
        <v>44666</v>
      </c>
      <c r="P3790" s="28" t="n">
        <f aca="false">ROUNDDOWN(($B3790-$O3790)/30,0)</f>
        <v>15</v>
      </c>
      <c r="Q3790" s="28" t="str">
        <f aca="false">TEXT($B3790,"yyyy-mm")</f>
        <v>2023-07</v>
      </c>
      <c r="R3790" s="28" t="n">
        <f aca="false">IF(AND($O3790&gt;=DATE(2025,1,1),$O3790&lt;=DATE(2025,4,30)),1,0)</f>
        <v>0</v>
      </c>
    </row>
    <row r="3791" customFormat="false" ht="15" hidden="false" customHeight="false" outlineLevel="0" collapsed="false">
      <c r="A3791" s="28" t="n">
        <v>410</v>
      </c>
      <c r="B3791" s="29" t="n">
        <v>45169</v>
      </c>
      <c r="C3791" s="28" t="n">
        <v>29808</v>
      </c>
      <c r="D3791" s="28" t="n">
        <v>0</v>
      </c>
      <c r="E3791" s="28" t="n">
        <v>0</v>
      </c>
      <c r="F3791" s="28" t="s">
        <v>345</v>
      </c>
      <c r="G3791" s="28" t="n">
        <v>0</v>
      </c>
      <c r="H3791" s="28" t="n">
        <v>0</v>
      </c>
      <c r="I3791" s="28" t="n">
        <v>0</v>
      </c>
      <c r="J3791" s="28" t="n">
        <v>142</v>
      </c>
      <c r="K3791" s="28" t="n">
        <v>4</v>
      </c>
      <c r="L3791" s="28" t="n">
        <v>3</v>
      </c>
      <c r="M3791" s="28" t="s">
        <v>145</v>
      </c>
      <c r="N3791" s="28" t="s">
        <v>138</v>
      </c>
      <c r="O3791" s="29" t="n">
        <v>44666</v>
      </c>
      <c r="P3791" s="28" t="n">
        <f aca="false">ROUNDDOWN(($B3791-$O3791)/30,0)</f>
        <v>16</v>
      </c>
      <c r="Q3791" s="28" t="str">
        <f aca="false">TEXT($B3791,"yyyy-mm")</f>
        <v>2023-08</v>
      </c>
      <c r="R3791" s="28" t="n">
        <f aca="false">IF(AND($O3791&gt;=DATE(2025,1,1),$O3791&lt;=DATE(2025,4,30)),1,0)</f>
        <v>0</v>
      </c>
    </row>
    <row r="3792" customFormat="false" ht="15" hidden="false" customHeight="false" outlineLevel="0" collapsed="false">
      <c r="A3792" s="28" t="n">
        <v>410</v>
      </c>
      <c r="B3792" s="29" t="n">
        <v>45199</v>
      </c>
      <c r="C3792" s="28" t="n">
        <v>26496</v>
      </c>
      <c r="D3792" s="28" t="n">
        <v>0</v>
      </c>
      <c r="E3792" s="28" t="n">
        <v>0</v>
      </c>
      <c r="F3792" s="28" t="s">
        <v>345</v>
      </c>
      <c r="G3792" s="28" t="n">
        <v>0</v>
      </c>
      <c r="H3792" s="28" t="n">
        <v>0</v>
      </c>
      <c r="I3792" s="28" t="n">
        <v>0</v>
      </c>
      <c r="J3792" s="28" t="n">
        <v>142</v>
      </c>
      <c r="K3792" s="28" t="n">
        <v>4</v>
      </c>
      <c r="L3792" s="28" t="n">
        <v>3</v>
      </c>
      <c r="M3792" s="28" t="s">
        <v>145</v>
      </c>
      <c r="N3792" s="28" t="s">
        <v>138</v>
      </c>
      <c r="O3792" s="29" t="n">
        <v>44666</v>
      </c>
      <c r="P3792" s="28" t="n">
        <f aca="false">ROUNDDOWN(($B3792-$O3792)/30,0)</f>
        <v>17</v>
      </c>
      <c r="Q3792" s="28" t="str">
        <f aca="false">TEXT($B3792,"yyyy-mm")</f>
        <v>2023-09</v>
      </c>
      <c r="R3792" s="28" t="n">
        <f aca="false">IF(AND($O3792&gt;=DATE(2025,1,1),$O3792&lt;=DATE(2025,4,30)),1,0)</f>
        <v>0</v>
      </c>
    </row>
    <row r="3793" customFormat="false" ht="15" hidden="false" customHeight="false" outlineLevel="0" collapsed="false">
      <c r="A3793" s="28" t="n">
        <v>410</v>
      </c>
      <c r="B3793" s="29" t="n">
        <v>45230</v>
      </c>
      <c r="C3793" s="28" t="n">
        <v>23184</v>
      </c>
      <c r="D3793" s="28" t="n">
        <v>0</v>
      </c>
      <c r="E3793" s="28" t="n">
        <v>0</v>
      </c>
      <c r="F3793" s="28" t="s">
        <v>345</v>
      </c>
      <c r="G3793" s="28" t="n">
        <v>0</v>
      </c>
      <c r="H3793" s="28" t="n">
        <v>0</v>
      </c>
      <c r="I3793" s="28" t="n">
        <v>0</v>
      </c>
      <c r="J3793" s="28" t="n">
        <v>142</v>
      </c>
      <c r="K3793" s="28" t="n">
        <v>4</v>
      </c>
      <c r="L3793" s="28" t="n">
        <v>3</v>
      </c>
      <c r="M3793" s="28" t="s">
        <v>145</v>
      </c>
      <c r="N3793" s="28" t="s">
        <v>138</v>
      </c>
      <c r="O3793" s="29" t="n">
        <v>44666</v>
      </c>
      <c r="P3793" s="28" t="n">
        <f aca="false">ROUNDDOWN(($B3793-$O3793)/30,0)</f>
        <v>18</v>
      </c>
      <c r="Q3793" s="28" t="str">
        <f aca="false">TEXT($B3793,"yyyy-mm")</f>
        <v>2023-10</v>
      </c>
      <c r="R3793" s="28" t="n">
        <f aca="false">IF(AND($O3793&gt;=DATE(2025,1,1),$O3793&lt;=DATE(2025,4,30)),1,0)</f>
        <v>0</v>
      </c>
    </row>
    <row r="3794" customFormat="false" ht="15" hidden="false" customHeight="false" outlineLevel="0" collapsed="false">
      <c r="A3794" s="28" t="n">
        <v>410</v>
      </c>
      <c r="B3794" s="29" t="n">
        <v>45260</v>
      </c>
      <c r="C3794" s="28" t="n">
        <v>19872</v>
      </c>
      <c r="D3794" s="28" t="n">
        <v>0</v>
      </c>
      <c r="E3794" s="28" t="n">
        <v>0</v>
      </c>
      <c r="F3794" s="28" t="s">
        <v>345</v>
      </c>
      <c r="G3794" s="28" t="n">
        <v>0</v>
      </c>
      <c r="H3794" s="28" t="n">
        <v>0</v>
      </c>
      <c r="I3794" s="28" t="n">
        <v>0</v>
      </c>
      <c r="J3794" s="28" t="n">
        <v>142</v>
      </c>
      <c r="K3794" s="28" t="n">
        <v>4</v>
      </c>
      <c r="L3794" s="28" t="n">
        <v>3</v>
      </c>
      <c r="M3794" s="28" t="s">
        <v>145</v>
      </c>
      <c r="N3794" s="28" t="s">
        <v>138</v>
      </c>
      <c r="O3794" s="29" t="n">
        <v>44666</v>
      </c>
      <c r="P3794" s="28" t="n">
        <f aca="false">ROUNDDOWN(($B3794-$O3794)/30,0)</f>
        <v>19</v>
      </c>
      <c r="Q3794" s="28" t="str">
        <f aca="false">TEXT($B3794,"yyyy-mm")</f>
        <v>2023-11</v>
      </c>
      <c r="R3794" s="28" t="n">
        <f aca="false">IF(AND($O3794&gt;=DATE(2025,1,1),$O3794&lt;=DATE(2025,4,30)),1,0)</f>
        <v>0</v>
      </c>
    </row>
    <row r="3795" customFormat="false" ht="15" hidden="false" customHeight="false" outlineLevel="0" collapsed="false">
      <c r="A3795" s="28" t="n">
        <v>410</v>
      </c>
      <c r="B3795" s="29" t="n">
        <v>45291</v>
      </c>
      <c r="C3795" s="28" t="n">
        <v>16560</v>
      </c>
      <c r="D3795" s="28" t="n">
        <v>0</v>
      </c>
      <c r="E3795" s="28" t="n">
        <v>0</v>
      </c>
      <c r="F3795" s="28" t="s">
        <v>345</v>
      </c>
      <c r="G3795" s="28" t="n">
        <v>0</v>
      </c>
      <c r="H3795" s="28" t="n">
        <v>0</v>
      </c>
      <c r="I3795" s="28" t="n">
        <v>0</v>
      </c>
      <c r="J3795" s="28" t="n">
        <v>142</v>
      </c>
      <c r="K3795" s="28" t="n">
        <v>4</v>
      </c>
      <c r="L3795" s="28" t="n">
        <v>3</v>
      </c>
      <c r="M3795" s="28" t="s">
        <v>145</v>
      </c>
      <c r="N3795" s="28" t="s">
        <v>138</v>
      </c>
      <c r="O3795" s="29" t="n">
        <v>44666</v>
      </c>
      <c r="P3795" s="28" t="n">
        <f aca="false">ROUNDDOWN(($B3795-$O3795)/30,0)</f>
        <v>20</v>
      </c>
      <c r="Q3795" s="28" t="str">
        <f aca="false">TEXT($B3795,"yyyy-mm")</f>
        <v>2023-12</v>
      </c>
      <c r="R3795" s="28" t="n">
        <f aca="false">IF(AND($O3795&gt;=DATE(2025,1,1),$O3795&lt;=DATE(2025,4,30)),1,0)</f>
        <v>0</v>
      </c>
    </row>
    <row r="3796" customFormat="false" ht="15" hidden="false" customHeight="false" outlineLevel="0" collapsed="false">
      <c r="A3796" s="28" t="n">
        <v>410</v>
      </c>
      <c r="B3796" s="29" t="n">
        <v>45322</v>
      </c>
      <c r="C3796" s="28" t="n">
        <v>13248</v>
      </c>
      <c r="D3796" s="28" t="n">
        <v>0</v>
      </c>
      <c r="E3796" s="28" t="n">
        <v>0</v>
      </c>
      <c r="F3796" s="28" t="s">
        <v>345</v>
      </c>
      <c r="G3796" s="28" t="n">
        <v>0</v>
      </c>
      <c r="H3796" s="28" t="n">
        <v>0</v>
      </c>
      <c r="I3796" s="28" t="n">
        <v>0</v>
      </c>
      <c r="J3796" s="28" t="n">
        <v>142</v>
      </c>
      <c r="K3796" s="28" t="n">
        <v>4</v>
      </c>
      <c r="L3796" s="28" t="n">
        <v>3</v>
      </c>
      <c r="M3796" s="28" t="s">
        <v>145</v>
      </c>
      <c r="N3796" s="28" t="s">
        <v>138</v>
      </c>
      <c r="O3796" s="29" t="n">
        <v>44666</v>
      </c>
      <c r="P3796" s="28" t="n">
        <f aca="false">ROUNDDOWN(($B3796-$O3796)/30,0)</f>
        <v>21</v>
      </c>
      <c r="Q3796" s="28" t="str">
        <f aca="false">TEXT($B3796,"yyyy-mm")</f>
        <v>2024-01</v>
      </c>
      <c r="R3796" s="28" t="n">
        <f aca="false">IF(AND($O3796&gt;=DATE(2025,1,1),$O3796&lt;=DATE(2025,4,30)),1,0)</f>
        <v>0</v>
      </c>
    </row>
    <row r="3797" customFormat="false" ht="15" hidden="false" customHeight="false" outlineLevel="0" collapsed="false">
      <c r="A3797" s="28" t="n">
        <v>410</v>
      </c>
      <c r="B3797" s="29" t="n">
        <v>45351</v>
      </c>
      <c r="C3797" s="28" t="n">
        <v>9936</v>
      </c>
      <c r="D3797" s="28" t="n">
        <v>0</v>
      </c>
      <c r="E3797" s="28" t="n">
        <v>0</v>
      </c>
      <c r="F3797" s="28" t="s">
        <v>345</v>
      </c>
      <c r="G3797" s="28" t="n">
        <v>0</v>
      </c>
      <c r="H3797" s="28" t="n">
        <v>0</v>
      </c>
      <c r="I3797" s="28" t="n">
        <v>0</v>
      </c>
      <c r="J3797" s="28" t="n">
        <v>142</v>
      </c>
      <c r="K3797" s="28" t="n">
        <v>4</v>
      </c>
      <c r="L3797" s="28" t="n">
        <v>3</v>
      </c>
      <c r="M3797" s="28" t="s">
        <v>145</v>
      </c>
      <c r="N3797" s="28" t="s">
        <v>138</v>
      </c>
      <c r="O3797" s="29" t="n">
        <v>44666</v>
      </c>
      <c r="P3797" s="28" t="n">
        <f aca="false">ROUNDDOWN(($B3797-$O3797)/30,0)</f>
        <v>22</v>
      </c>
      <c r="Q3797" s="28" t="str">
        <f aca="false">TEXT($B3797,"yyyy-mm")</f>
        <v>2024-02</v>
      </c>
      <c r="R3797" s="28" t="n">
        <f aca="false">IF(AND($O3797&gt;=DATE(2025,1,1),$O3797&lt;=DATE(2025,4,30)),1,0)</f>
        <v>0</v>
      </c>
    </row>
    <row r="3798" customFormat="false" ht="15" hidden="false" customHeight="false" outlineLevel="0" collapsed="false">
      <c r="A3798" s="28" t="n">
        <v>410</v>
      </c>
      <c r="B3798" s="29" t="n">
        <v>45382</v>
      </c>
      <c r="C3798" s="28" t="n">
        <v>6624</v>
      </c>
      <c r="D3798" s="28" t="n">
        <v>0</v>
      </c>
      <c r="E3798" s="28" t="n">
        <v>0</v>
      </c>
      <c r="F3798" s="28" t="s">
        <v>345</v>
      </c>
      <c r="G3798" s="28" t="n">
        <v>0</v>
      </c>
      <c r="H3798" s="28" t="n">
        <v>0</v>
      </c>
      <c r="I3798" s="28" t="n">
        <v>0</v>
      </c>
      <c r="J3798" s="28" t="n">
        <v>142</v>
      </c>
      <c r="K3798" s="28" t="n">
        <v>4</v>
      </c>
      <c r="L3798" s="28" t="n">
        <v>3</v>
      </c>
      <c r="M3798" s="28" t="s">
        <v>145</v>
      </c>
      <c r="N3798" s="28" t="s">
        <v>138</v>
      </c>
      <c r="O3798" s="29" t="n">
        <v>44666</v>
      </c>
      <c r="P3798" s="28" t="n">
        <f aca="false">ROUNDDOWN(($B3798-$O3798)/30,0)</f>
        <v>23</v>
      </c>
      <c r="Q3798" s="28" t="str">
        <f aca="false">TEXT($B3798,"yyyy-mm")</f>
        <v>2024-03</v>
      </c>
      <c r="R3798" s="28" t="n">
        <f aca="false">IF(AND($O3798&gt;=DATE(2025,1,1),$O3798&lt;=DATE(2025,4,30)),1,0)</f>
        <v>0</v>
      </c>
    </row>
    <row r="3799" customFormat="false" ht="15" hidden="false" customHeight="false" outlineLevel="0" collapsed="false">
      <c r="A3799" s="28" t="n">
        <v>410</v>
      </c>
      <c r="B3799" s="29" t="n">
        <v>45412</v>
      </c>
      <c r="C3799" s="28" t="n">
        <v>3312</v>
      </c>
      <c r="D3799" s="28" t="n">
        <v>0</v>
      </c>
      <c r="E3799" s="28" t="n">
        <v>0</v>
      </c>
      <c r="F3799" s="28" t="s">
        <v>345</v>
      </c>
      <c r="G3799" s="28" t="n">
        <v>0</v>
      </c>
      <c r="H3799" s="28" t="n">
        <v>0</v>
      </c>
      <c r="I3799" s="28" t="n">
        <v>0</v>
      </c>
      <c r="J3799" s="28" t="n">
        <v>142</v>
      </c>
      <c r="K3799" s="28" t="n">
        <v>4</v>
      </c>
      <c r="L3799" s="28" t="n">
        <v>3</v>
      </c>
      <c r="M3799" s="28" t="s">
        <v>145</v>
      </c>
      <c r="N3799" s="28" t="s">
        <v>138</v>
      </c>
      <c r="O3799" s="29" t="n">
        <v>44666</v>
      </c>
      <c r="P3799" s="28" t="n">
        <f aca="false">ROUNDDOWN(($B3799-$O3799)/30,0)</f>
        <v>24</v>
      </c>
      <c r="Q3799" s="28" t="str">
        <f aca="false">TEXT($B3799,"yyyy-mm")</f>
        <v>2024-04</v>
      </c>
      <c r="R3799" s="28" t="n">
        <f aca="false">IF(AND($O3799&gt;=DATE(2025,1,1),$O3799&lt;=DATE(2025,4,30)),1,0)</f>
        <v>0</v>
      </c>
    </row>
    <row r="3800" customFormat="false" ht="15" hidden="false" customHeight="false" outlineLevel="0" collapsed="false">
      <c r="A3800" s="28" t="n">
        <v>410</v>
      </c>
      <c r="B3800" s="29" t="n">
        <v>45443</v>
      </c>
      <c r="C3800" s="28" t="n">
        <v>0</v>
      </c>
      <c r="D3800" s="28" t="n">
        <v>0</v>
      </c>
      <c r="E3800" s="28" t="n">
        <v>0</v>
      </c>
      <c r="F3800" s="28" t="s">
        <v>345</v>
      </c>
      <c r="G3800" s="28" t="n">
        <v>0</v>
      </c>
      <c r="H3800" s="28" t="n">
        <v>0</v>
      </c>
      <c r="I3800" s="28" t="n">
        <v>0</v>
      </c>
      <c r="J3800" s="28" t="n">
        <v>142</v>
      </c>
      <c r="K3800" s="28" t="n">
        <v>4</v>
      </c>
      <c r="L3800" s="28" t="n">
        <v>3</v>
      </c>
      <c r="M3800" s="28" t="s">
        <v>145</v>
      </c>
      <c r="N3800" s="28" t="s">
        <v>138</v>
      </c>
      <c r="O3800" s="29" t="n">
        <v>44666</v>
      </c>
      <c r="P3800" s="28" t="n">
        <f aca="false">ROUNDDOWN(($B3800-$O3800)/30,0)</f>
        <v>25</v>
      </c>
      <c r="Q3800" s="28" t="str">
        <f aca="false">TEXT($B3800,"yyyy-mm")</f>
        <v>2024-05</v>
      </c>
      <c r="R3800" s="28" t="n">
        <f aca="false">IF(AND($O3800&gt;=DATE(2025,1,1),$O3800&lt;=DATE(2025,4,30)),1,0)</f>
        <v>0</v>
      </c>
    </row>
    <row r="3801" customFormat="false" ht="15" hidden="false" customHeight="false" outlineLevel="0" collapsed="false">
      <c r="A3801" s="28" t="n">
        <v>411</v>
      </c>
      <c r="B3801" s="29" t="n">
        <v>46203</v>
      </c>
      <c r="C3801" s="28" t="n">
        <v>19300</v>
      </c>
      <c r="D3801" s="28" t="n">
        <v>0</v>
      </c>
      <c r="E3801" s="28" t="n">
        <v>0</v>
      </c>
      <c r="F3801" s="28" t="s">
        <v>345</v>
      </c>
      <c r="G3801" s="28" t="n">
        <v>0</v>
      </c>
      <c r="H3801" s="28" t="n">
        <v>0</v>
      </c>
      <c r="I3801" s="28" t="n">
        <v>0</v>
      </c>
      <c r="J3801" s="28" t="n">
        <v>146</v>
      </c>
      <c r="K3801" s="28" t="n">
        <v>9</v>
      </c>
      <c r="L3801" s="28" t="n">
        <v>1</v>
      </c>
      <c r="M3801" s="28" t="s">
        <v>146</v>
      </c>
      <c r="N3801" s="28" t="s">
        <v>138</v>
      </c>
      <c r="O3801" s="29" t="n">
        <v>46181</v>
      </c>
      <c r="P3801" s="28" t="n">
        <f aca="false">ROUNDDOWN(($B3801-$O3801)/30,0)</f>
        <v>0</v>
      </c>
      <c r="Q3801" s="28" t="str">
        <f aca="false">TEXT($B3801,"yyyy-mm")</f>
        <v>2026-06</v>
      </c>
      <c r="R3801" s="28" t="n">
        <f aca="false">IF(AND($O3801&gt;=DATE(2025,1,1),$O3801&lt;=DATE(2025,4,30)),1,0)</f>
        <v>0</v>
      </c>
    </row>
    <row r="3802" customFormat="false" ht="15" hidden="false" customHeight="false" outlineLevel="0" collapsed="false">
      <c r="A3802" s="28" t="n">
        <v>411</v>
      </c>
      <c r="B3802" s="29" t="n">
        <v>46234</v>
      </c>
      <c r="C3802" s="28" t="n">
        <v>14475</v>
      </c>
      <c r="D3802" s="28" t="n">
        <v>0</v>
      </c>
      <c r="E3802" s="28" t="n">
        <v>0</v>
      </c>
      <c r="F3802" s="28" t="s">
        <v>345</v>
      </c>
      <c r="G3802" s="28" t="n">
        <v>0</v>
      </c>
      <c r="H3802" s="28" t="n">
        <v>0</v>
      </c>
      <c r="I3802" s="28" t="n">
        <v>0</v>
      </c>
      <c r="J3802" s="28" t="n">
        <v>146</v>
      </c>
      <c r="K3802" s="28" t="n">
        <v>9</v>
      </c>
      <c r="L3802" s="28" t="n">
        <v>1</v>
      </c>
      <c r="M3802" s="28" t="s">
        <v>146</v>
      </c>
      <c r="N3802" s="28" t="s">
        <v>138</v>
      </c>
      <c r="O3802" s="29" t="n">
        <v>46181</v>
      </c>
      <c r="P3802" s="28" t="n">
        <f aca="false">ROUNDDOWN(($B3802-$O3802)/30,0)</f>
        <v>1</v>
      </c>
      <c r="Q3802" s="28" t="str">
        <f aca="false">TEXT($B3802,"yyyy-mm")</f>
        <v>2026-07</v>
      </c>
      <c r="R3802" s="28" t="n">
        <f aca="false">IF(AND($O3802&gt;=DATE(2025,1,1),$O3802&lt;=DATE(2025,4,30)),1,0)</f>
        <v>0</v>
      </c>
    </row>
    <row r="3803" customFormat="false" ht="15" hidden="false" customHeight="false" outlineLevel="0" collapsed="false">
      <c r="A3803" s="28" t="n">
        <v>411</v>
      </c>
      <c r="B3803" s="29" t="n">
        <v>46265</v>
      </c>
      <c r="C3803" s="28" t="n">
        <v>9650</v>
      </c>
      <c r="D3803" s="28" t="n">
        <v>0</v>
      </c>
      <c r="E3803" s="28" t="n">
        <v>0</v>
      </c>
      <c r="F3803" s="28" t="s">
        <v>345</v>
      </c>
      <c r="G3803" s="28" t="n">
        <v>0</v>
      </c>
      <c r="H3803" s="28" t="n">
        <v>0</v>
      </c>
      <c r="I3803" s="28" t="n">
        <v>0</v>
      </c>
      <c r="J3803" s="28" t="n">
        <v>146</v>
      </c>
      <c r="K3803" s="28" t="n">
        <v>9</v>
      </c>
      <c r="L3803" s="28" t="n">
        <v>1</v>
      </c>
      <c r="M3803" s="28" t="s">
        <v>146</v>
      </c>
      <c r="N3803" s="28" t="s">
        <v>138</v>
      </c>
      <c r="O3803" s="29" t="n">
        <v>46181</v>
      </c>
      <c r="P3803" s="28" t="n">
        <f aca="false">ROUNDDOWN(($B3803-$O3803)/30,0)</f>
        <v>2</v>
      </c>
      <c r="Q3803" s="28" t="str">
        <f aca="false">TEXT($B3803,"yyyy-mm")</f>
        <v>2026-08</v>
      </c>
      <c r="R3803" s="28" t="n">
        <f aca="false">IF(AND($O3803&gt;=DATE(2025,1,1),$O3803&lt;=DATE(2025,4,30)),1,0)</f>
        <v>0</v>
      </c>
    </row>
    <row r="3804" customFormat="false" ht="15" hidden="false" customHeight="false" outlineLevel="0" collapsed="false">
      <c r="A3804" s="28" t="n">
        <v>412</v>
      </c>
      <c r="B3804" s="29" t="n">
        <v>45443</v>
      </c>
      <c r="C3804" s="28" t="n">
        <v>313400</v>
      </c>
      <c r="D3804" s="28" t="n">
        <v>0</v>
      </c>
      <c r="E3804" s="28" t="n">
        <v>0</v>
      </c>
      <c r="F3804" s="28" t="s">
        <v>345</v>
      </c>
      <c r="G3804" s="28" t="n">
        <v>0</v>
      </c>
      <c r="H3804" s="28" t="n">
        <v>0</v>
      </c>
      <c r="I3804" s="28" t="n">
        <v>0</v>
      </c>
      <c r="J3804" s="28" t="n">
        <v>74</v>
      </c>
      <c r="K3804" s="28" t="n">
        <v>13</v>
      </c>
      <c r="L3804" s="28" t="n">
        <v>3</v>
      </c>
      <c r="M3804" s="28" t="s">
        <v>145</v>
      </c>
      <c r="N3804" s="28" t="s">
        <v>138</v>
      </c>
      <c r="O3804" s="29" t="n">
        <v>45441</v>
      </c>
      <c r="P3804" s="28" t="n">
        <f aca="false">ROUNDDOWN(($B3804-$O3804)/30,0)</f>
        <v>0</v>
      </c>
      <c r="Q3804" s="28" t="str">
        <f aca="false">TEXT($B3804,"yyyy-mm")</f>
        <v>2024-05</v>
      </c>
      <c r="R3804" s="28" t="n">
        <f aca="false">IF(AND($O3804&gt;=DATE(2025,1,1),$O3804&lt;=DATE(2025,4,30)),1,0)</f>
        <v>0</v>
      </c>
    </row>
    <row r="3805" customFormat="false" ht="15" hidden="false" customHeight="false" outlineLevel="0" collapsed="false">
      <c r="A3805" s="28" t="n">
        <v>412</v>
      </c>
      <c r="B3805" s="29" t="n">
        <v>45473</v>
      </c>
      <c r="C3805" s="28" t="n">
        <v>308176.67</v>
      </c>
      <c r="D3805" s="28" t="n">
        <v>0</v>
      </c>
      <c r="E3805" s="28" t="n">
        <v>0</v>
      </c>
      <c r="F3805" s="28" t="s">
        <v>345</v>
      </c>
      <c r="G3805" s="28" t="n">
        <v>0</v>
      </c>
      <c r="H3805" s="28" t="n">
        <v>0</v>
      </c>
      <c r="I3805" s="28" t="n">
        <v>0</v>
      </c>
      <c r="J3805" s="28" t="n">
        <v>74</v>
      </c>
      <c r="K3805" s="28" t="n">
        <v>13</v>
      </c>
      <c r="L3805" s="28" t="n">
        <v>3</v>
      </c>
      <c r="M3805" s="28" t="s">
        <v>145</v>
      </c>
      <c r="N3805" s="28" t="s">
        <v>138</v>
      </c>
      <c r="O3805" s="29" t="n">
        <v>45441</v>
      </c>
      <c r="P3805" s="28" t="n">
        <f aca="false">ROUNDDOWN(($B3805-$O3805)/30,0)</f>
        <v>1</v>
      </c>
      <c r="Q3805" s="28" t="str">
        <f aca="false">TEXT($B3805,"yyyy-mm")</f>
        <v>2024-06</v>
      </c>
      <c r="R3805" s="28" t="n">
        <f aca="false">IF(AND($O3805&gt;=DATE(2025,1,1),$O3805&lt;=DATE(2025,4,30)),1,0)</f>
        <v>0</v>
      </c>
    </row>
    <row r="3806" customFormat="false" ht="15" hidden="false" customHeight="false" outlineLevel="0" collapsed="false">
      <c r="A3806" s="28" t="n">
        <v>412</v>
      </c>
      <c r="B3806" s="29" t="n">
        <v>45504</v>
      </c>
      <c r="C3806" s="28" t="n">
        <v>302953.34</v>
      </c>
      <c r="D3806" s="28" t="n">
        <v>0</v>
      </c>
      <c r="E3806" s="28" t="n">
        <v>0</v>
      </c>
      <c r="F3806" s="28" t="s">
        <v>345</v>
      </c>
      <c r="G3806" s="28" t="n">
        <v>0</v>
      </c>
      <c r="H3806" s="28" t="n">
        <v>0</v>
      </c>
      <c r="I3806" s="28" t="n">
        <v>0</v>
      </c>
      <c r="J3806" s="28" t="n">
        <v>74</v>
      </c>
      <c r="K3806" s="28" t="n">
        <v>13</v>
      </c>
      <c r="L3806" s="28" t="n">
        <v>3</v>
      </c>
      <c r="M3806" s="28" t="s">
        <v>145</v>
      </c>
      <c r="N3806" s="28" t="s">
        <v>138</v>
      </c>
      <c r="O3806" s="29" t="n">
        <v>45441</v>
      </c>
      <c r="P3806" s="28" t="n">
        <f aca="false">ROUNDDOWN(($B3806-$O3806)/30,0)</f>
        <v>2</v>
      </c>
      <c r="Q3806" s="28" t="str">
        <f aca="false">TEXT($B3806,"yyyy-mm")</f>
        <v>2024-07</v>
      </c>
      <c r="R3806" s="28" t="n">
        <f aca="false">IF(AND($O3806&gt;=DATE(2025,1,1),$O3806&lt;=DATE(2025,4,30)),1,0)</f>
        <v>0</v>
      </c>
    </row>
    <row r="3807" customFormat="false" ht="15" hidden="false" customHeight="false" outlineLevel="0" collapsed="false">
      <c r="A3807" s="28" t="n">
        <v>412</v>
      </c>
      <c r="B3807" s="29" t="n">
        <v>45535</v>
      </c>
      <c r="C3807" s="28" t="n">
        <v>297730.01</v>
      </c>
      <c r="D3807" s="28" t="n">
        <v>0</v>
      </c>
      <c r="E3807" s="28" t="n">
        <v>0</v>
      </c>
      <c r="F3807" s="28" t="s">
        <v>345</v>
      </c>
      <c r="G3807" s="28" t="n">
        <v>0</v>
      </c>
      <c r="H3807" s="28" t="n">
        <v>0</v>
      </c>
      <c r="I3807" s="28" t="n">
        <v>0</v>
      </c>
      <c r="J3807" s="28" t="n">
        <v>74</v>
      </c>
      <c r="K3807" s="28" t="n">
        <v>13</v>
      </c>
      <c r="L3807" s="28" t="n">
        <v>3</v>
      </c>
      <c r="M3807" s="28" t="s">
        <v>145</v>
      </c>
      <c r="N3807" s="28" t="s">
        <v>138</v>
      </c>
      <c r="O3807" s="29" t="n">
        <v>45441</v>
      </c>
      <c r="P3807" s="28" t="n">
        <f aca="false">ROUNDDOWN(($B3807-$O3807)/30,0)</f>
        <v>3</v>
      </c>
      <c r="Q3807" s="28" t="str">
        <f aca="false">TEXT($B3807,"yyyy-mm")</f>
        <v>2024-08</v>
      </c>
      <c r="R3807" s="28" t="n">
        <f aca="false">IF(AND($O3807&gt;=DATE(2025,1,1),$O3807&lt;=DATE(2025,4,30)),1,0)</f>
        <v>0</v>
      </c>
    </row>
    <row r="3808" customFormat="false" ht="15" hidden="false" customHeight="false" outlineLevel="0" collapsed="false">
      <c r="A3808" s="28" t="n">
        <v>412</v>
      </c>
      <c r="B3808" s="29" t="n">
        <v>45565</v>
      </c>
      <c r="C3808" s="28" t="n">
        <v>292506.68</v>
      </c>
      <c r="D3808" s="28" t="n">
        <v>0</v>
      </c>
      <c r="E3808" s="28" t="n">
        <v>0</v>
      </c>
      <c r="F3808" s="28" t="s">
        <v>345</v>
      </c>
      <c r="G3808" s="28" t="n">
        <v>0</v>
      </c>
      <c r="H3808" s="28" t="n">
        <v>0</v>
      </c>
      <c r="I3808" s="28" t="n">
        <v>0</v>
      </c>
      <c r="J3808" s="28" t="n">
        <v>74</v>
      </c>
      <c r="K3808" s="28" t="n">
        <v>13</v>
      </c>
      <c r="L3808" s="28" t="n">
        <v>3</v>
      </c>
      <c r="M3808" s="28" t="s">
        <v>145</v>
      </c>
      <c r="N3808" s="28" t="s">
        <v>138</v>
      </c>
      <c r="O3808" s="29" t="n">
        <v>45441</v>
      </c>
      <c r="P3808" s="28" t="n">
        <f aca="false">ROUNDDOWN(($B3808-$O3808)/30,0)</f>
        <v>4</v>
      </c>
      <c r="Q3808" s="28" t="str">
        <f aca="false">TEXT($B3808,"yyyy-mm")</f>
        <v>2024-09</v>
      </c>
      <c r="R3808" s="28" t="n">
        <f aca="false">IF(AND($O3808&gt;=DATE(2025,1,1),$O3808&lt;=DATE(2025,4,30)),1,0)</f>
        <v>0</v>
      </c>
    </row>
    <row r="3809" customFormat="false" ht="15" hidden="false" customHeight="false" outlineLevel="0" collapsed="false">
      <c r="A3809" s="28" t="n">
        <v>412</v>
      </c>
      <c r="B3809" s="29" t="n">
        <v>45596</v>
      </c>
      <c r="C3809" s="28" t="n">
        <v>287283.35</v>
      </c>
      <c r="D3809" s="28" t="n">
        <v>0</v>
      </c>
      <c r="E3809" s="28" t="n">
        <v>0</v>
      </c>
      <c r="F3809" s="28" t="s">
        <v>345</v>
      </c>
      <c r="G3809" s="28" t="n">
        <v>0</v>
      </c>
      <c r="H3809" s="28" t="n">
        <v>0</v>
      </c>
      <c r="I3809" s="28" t="n">
        <v>0</v>
      </c>
      <c r="J3809" s="28" t="n">
        <v>74</v>
      </c>
      <c r="K3809" s="28" t="n">
        <v>13</v>
      </c>
      <c r="L3809" s="28" t="n">
        <v>3</v>
      </c>
      <c r="M3809" s="28" t="s">
        <v>145</v>
      </c>
      <c r="N3809" s="28" t="s">
        <v>138</v>
      </c>
      <c r="O3809" s="29" t="n">
        <v>45441</v>
      </c>
      <c r="P3809" s="28" t="n">
        <f aca="false">ROUNDDOWN(($B3809-$O3809)/30,0)</f>
        <v>5</v>
      </c>
      <c r="Q3809" s="28" t="str">
        <f aca="false">TEXT($B3809,"yyyy-mm")</f>
        <v>2024-10</v>
      </c>
      <c r="R3809" s="28" t="n">
        <f aca="false">IF(AND($O3809&gt;=DATE(2025,1,1),$O3809&lt;=DATE(2025,4,30)),1,0)</f>
        <v>0</v>
      </c>
    </row>
    <row r="3810" customFormat="false" ht="15" hidden="false" customHeight="false" outlineLevel="0" collapsed="false">
      <c r="A3810" s="28" t="n">
        <v>412</v>
      </c>
      <c r="B3810" s="29" t="n">
        <v>45626</v>
      </c>
      <c r="C3810" s="28" t="n">
        <v>282060.02</v>
      </c>
      <c r="D3810" s="28" t="n">
        <v>0</v>
      </c>
      <c r="E3810" s="28" t="n">
        <v>0</v>
      </c>
      <c r="F3810" s="28" t="s">
        <v>345</v>
      </c>
      <c r="G3810" s="28" t="n">
        <v>0</v>
      </c>
      <c r="H3810" s="28" t="n">
        <v>0</v>
      </c>
      <c r="I3810" s="28" t="n">
        <v>0</v>
      </c>
      <c r="J3810" s="28" t="n">
        <v>74</v>
      </c>
      <c r="K3810" s="28" t="n">
        <v>13</v>
      </c>
      <c r="L3810" s="28" t="n">
        <v>3</v>
      </c>
      <c r="M3810" s="28" t="s">
        <v>145</v>
      </c>
      <c r="N3810" s="28" t="s">
        <v>138</v>
      </c>
      <c r="O3810" s="29" t="n">
        <v>45441</v>
      </c>
      <c r="P3810" s="28" t="n">
        <f aca="false">ROUNDDOWN(($B3810-$O3810)/30,0)</f>
        <v>6</v>
      </c>
      <c r="Q3810" s="28" t="str">
        <f aca="false">TEXT($B3810,"yyyy-mm")</f>
        <v>2024-11</v>
      </c>
      <c r="R3810" s="28" t="n">
        <f aca="false">IF(AND($O3810&gt;=DATE(2025,1,1),$O3810&lt;=DATE(2025,4,30)),1,0)</f>
        <v>0</v>
      </c>
    </row>
    <row r="3811" customFormat="false" ht="15" hidden="false" customHeight="false" outlineLevel="0" collapsed="false">
      <c r="A3811" s="28" t="n">
        <v>412</v>
      </c>
      <c r="B3811" s="29" t="n">
        <v>45657</v>
      </c>
      <c r="C3811" s="28" t="n">
        <v>276836.69</v>
      </c>
      <c r="D3811" s="28" t="n">
        <v>0</v>
      </c>
      <c r="E3811" s="28" t="n">
        <v>0</v>
      </c>
      <c r="F3811" s="28" t="s">
        <v>345</v>
      </c>
      <c r="G3811" s="28" t="n">
        <v>0</v>
      </c>
      <c r="H3811" s="28" t="n">
        <v>0</v>
      </c>
      <c r="I3811" s="28" t="n">
        <v>0</v>
      </c>
      <c r="J3811" s="28" t="n">
        <v>74</v>
      </c>
      <c r="K3811" s="28" t="n">
        <v>13</v>
      </c>
      <c r="L3811" s="28" t="n">
        <v>3</v>
      </c>
      <c r="M3811" s="28" t="s">
        <v>145</v>
      </c>
      <c r="N3811" s="28" t="s">
        <v>138</v>
      </c>
      <c r="O3811" s="29" t="n">
        <v>45441</v>
      </c>
      <c r="P3811" s="28" t="n">
        <f aca="false">ROUNDDOWN(($B3811-$O3811)/30,0)</f>
        <v>7</v>
      </c>
      <c r="Q3811" s="28" t="str">
        <f aca="false">TEXT($B3811,"yyyy-mm")</f>
        <v>2024-12</v>
      </c>
      <c r="R3811" s="28" t="n">
        <f aca="false">IF(AND($O3811&gt;=DATE(2025,1,1),$O3811&lt;=DATE(2025,4,30)),1,0)</f>
        <v>0</v>
      </c>
    </row>
    <row r="3812" customFormat="false" ht="15" hidden="false" customHeight="false" outlineLevel="0" collapsed="false">
      <c r="A3812" s="28" t="n">
        <v>412</v>
      </c>
      <c r="B3812" s="29" t="n">
        <v>45688</v>
      </c>
      <c r="C3812" s="28" t="n">
        <v>271613.36</v>
      </c>
      <c r="D3812" s="28" t="n">
        <v>0</v>
      </c>
      <c r="E3812" s="28" t="n">
        <v>0</v>
      </c>
      <c r="F3812" s="28" t="s">
        <v>345</v>
      </c>
      <c r="G3812" s="28" t="n">
        <v>0</v>
      </c>
      <c r="H3812" s="28" t="n">
        <v>0</v>
      </c>
      <c r="I3812" s="28" t="n">
        <v>0</v>
      </c>
      <c r="J3812" s="28" t="n">
        <v>74</v>
      </c>
      <c r="K3812" s="28" t="n">
        <v>13</v>
      </c>
      <c r="L3812" s="28" t="n">
        <v>3</v>
      </c>
      <c r="M3812" s="28" t="s">
        <v>145</v>
      </c>
      <c r="N3812" s="28" t="s">
        <v>138</v>
      </c>
      <c r="O3812" s="29" t="n">
        <v>45441</v>
      </c>
      <c r="P3812" s="28" t="n">
        <f aca="false">ROUNDDOWN(($B3812-$O3812)/30,0)</f>
        <v>8</v>
      </c>
      <c r="Q3812" s="28" t="str">
        <f aca="false">TEXT($B3812,"yyyy-mm")</f>
        <v>2025-01</v>
      </c>
      <c r="R3812" s="28" t="n">
        <f aca="false">IF(AND($O3812&gt;=DATE(2025,1,1),$O3812&lt;=DATE(2025,4,30)),1,0)</f>
        <v>0</v>
      </c>
    </row>
    <row r="3813" customFormat="false" ht="15" hidden="false" customHeight="false" outlineLevel="0" collapsed="false">
      <c r="A3813" s="28" t="n">
        <v>412</v>
      </c>
      <c r="B3813" s="29" t="n">
        <v>45716</v>
      </c>
      <c r="C3813" s="28" t="n">
        <v>266390.03</v>
      </c>
      <c r="D3813" s="28" t="n">
        <v>0</v>
      </c>
      <c r="E3813" s="28" t="n">
        <v>0</v>
      </c>
      <c r="F3813" s="28" t="s">
        <v>345</v>
      </c>
      <c r="G3813" s="28" t="n">
        <v>0</v>
      </c>
      <c r="H3813" s="28" t="n">
        <v>0</v>
      </c>
      <c r="I3813" s="28" t="n">
        <v>0</v>
      </c>
      <c r="J3813" s="28" t="n">
        <v>74</v>
      </c>
      <c r="K3813" s="28" t="n">
        <v>13</v>
      </c>
      <c r="L3813" s="28" t="n">
        <v>3</v>
      </c>
      <c r="M3813" s="28" t="s">
        <v>145</v>
      </c>
      <c r="N3813" s="28" t="s">
        <v>138</v>
      </c>
      <c r="O3813" s="29" t="n">
        <v>45441</v>
      </c>
      <c r="P3813" s="28" t="n">
        <f aca="false">ROUNDDOWN(($B3813-$O3813)/30,0)</f>
        <v>9</v>
      </c>
      <c r="Q3813" s="28" t="str">
        <f aca="false">TEXT($B3813,"yyyy-mm")</f>
        <v>2025-02</v>
      </c>
      <c r="R3813" s="28" t="n">
        <f aca="false">IF(AND($O3813&gt;=DATE(2025,1,1),$O3813&lt;=DATE(2025,4,30)),1,0)</f>
        <v>0</v>
      </c>
    </row>
    <row r="3814" customFormat="false" ht="15" hidden="false" customHeight="false" outlineLevel="0" collapsed="false">
      <c r="A3814" s="28" t="n">
        <v>412</v>
      </c>
      <c r="B3814" s="29" t="n">
        <v>45747</v>
      </c>
      <c r="C3814" s="28" t="n">
        <v>261166.7</v>
      </c>
      <c r="D3814" s="28" t="n">
        <v>0</v>
      </c>
      <c r="E3814" s="28" t="n">
        <v>0</v>
      </c>
      <c r="F3814" s="28" t="s">
        <v>345</v>
      </c>
      <c r="G3814" s="28" t="n">
        <v>0</v>
      </c>
      <c r="H3814" s="28" t="n">
        <v>0</v>
      </c>
      <c r="I3814" s="28" t="n">
        <v>0</v>
      </c>
      <c r="J3814" s="28" t="n">
        <v>74</v>
      </c>
      <c r="K3814" s="28" t="n">
        <v>13</v>
      </c>
      <c r="L3814" s="28" t="n">
        <v>3</v>
      </c>
      <c r="M3814" s="28" t="s">
        <v>145</v>
      </c>
      <c r="N3814" s="28" t="s">
        <v>138</v>
      </c>
      <c r="O3814" s="29" t="n">
        <v>45441</v>
      </c>
      <c r="P3814" s="28" t="n">
        <f aca="false">ROUNDDOWN(($B3814-$O3814)/30,0)</f>
        <v>10</v>
      </c>
      <c r="Q3814" s="28" t="str">
        <f aca="false">TEXT($B3814,"yyyy-mm")</f>
        <v>2025-03</v>
      </c>
      <c r="R3814" s="28" t="n">
        <f aca="false">IF(AND($O3814&gt;=DATE(2025,1,1),$O3814&lt;=DATE(2025,4,30)),1,0)</f>
        <v>0</v>
      </c>
    </row>
    <row r="3815" customFormat="false" ht="15" hidden="false" customHeight="false" outlineLevel="0" collapsed="false">
      <c r="A3815" s="28" t="n">
        <v>412</v>
      </c>
      <c r="B3815" s="29" t="n">
        <v>45777</v>
      </c>
      <c r="C3815" s="28" t="n">
        <v>255943.37</v>
      </c>
      <c r="D3815" s="28" t="n">
        <v>0</v>
      </c>
      <c r="E3815" s="28" t="n">
        <v>0</v>
      </c>
      <c r="F3815" s="28" t="s">
        <v>345</v>
      </c>
      <c r="G3815" s="28" t="n">
        <v>0</v>
      </c>
      <c r="H3815" s="28" t="n">
        <v>0</v>
      </c>
      <c r="I3815" s="28" t="n">
        <v>0</v>
      </c>
      <c r="J3815" s="28" t="n">
        <v>74</v>
      </c>
      <c r="K3815" s="28" t="n">
        <v>13</v>
      </c>
      <c r="L3815" s="28" t="n">
        <v>3</v>
      </c>
      <c r="M3815" s="28" t="s">
        <v>145</v>
      </c>
      <c r="N3815" s="28" t="s">
        <v>138</v>
      </c>
      <c r="O3815" s="29" t="n">
        <v>45441</v>
      </c>
      <c r="P3815" s="28" t="n">
        <f aca="false">ROUNDDOWN(($B3815-$O3815)/30,0)</f>
        <v>11</v>
      </c>
      <c r="Q3815" s="28" t="str">
        <f aca="false">TEXT($B3815,"yyyy-mm")</f>
        <v>2025-04</v>
      </c>
      <c r="R3815" s="28" t="n">
        <f aca="false">IF(AND($O3815&gt;=DATE(2025,1,1),$O3815&lt;=DATE(2025,4,30)),1,0)</f>
        <v>0</v>
      </c>
    </row>
    <row r="3816" customFormat="false" ht="15" hidden="false" customHeight="false" outlineLevel="0" collapsed="false">
      <c r="A3816" s="28" t="n">
        <v>412</v>
      </c>
      <c r="B3816" s="29" t="n">
        <v>45808</v>
      </c>
      <c r="C3816" s="28" t="n">
        <v>250720.04</v>
      </c>
      <c r="D3816" s="28" t="n">
        <v>0</v>
      </c>
      <c r="E3816" s="28" t="n">
        <v>0</v>
      </c>
      <c r="F3816" s="28" t="s">
        <v>345</v>
      </c>
      <c r="G3816" s="28" t="n">
        <v>0</v>
      </c>
      <c r="H3816" s="28" t="n">
        <v>0</v>
      </c>
      <c r="I3816" s="28" t="n">
        <v>0</v>
      </c>
      <c r="J3816" s="28" t="n">
        <v>74</v>
      </c>
      <c r="K3816" s="28" t="n">
        <v>13</v>
      </c>
      <c r="L3816" s="28" t="n">
        <v>3</v>
      </c>
      <c r="M3816" s="28" t="s">
        <v>145</v>
      </c>
      <c r="N3816" s="28" t="s">
        <v>138</v>
      </c>
      <c r="O3816" s="29" t="n">
        <v>45441</v>
      </c>
      <c r="P3816" s="28" t="n">
        <f aca="false">ROUNDDOWN(($B3816-$O3816)/30,0)</f>
        <v>12</v>
      </c>
      <c r="Q3816" s="28" t="str">
        <f aca="false">TEXT($B3816,"yyyy-mm")</f>
        <v>2025-05</v>
      </c>
      <c r="R3816" s="28" t="n">
        <f aca="false">IF(AND($O3816&gt;=DATE(2025,1,1),$O3816&lt;=DATE(2025,4,30)),1,0)</f>
        <v>0</v>
      </c>
    </row>
    <row r="3817" customFormat="false" ht="15" hidden="false" customHeight="false" outlineLevel="0" collapsed="false">
      <c r="A3817" s="28" t="n">
        <v>412</v>
      </c>
      <c r="B3817" s="29" t="n">
        <v>45838</v>
      </c>
      <c r="C3817" s="28" t="n">
        <v>245496.71</v>
      </c>
      <c r="D3817" s="28" t="n">
        <v>0</v>
      </c>
      <c r="E3817" s="28" t="n">
        <v>0</v>
      </c>
      <c r="F3817" s="28" t="s">
        <v>345</v>
      </c>
      <c r="G3817" s="28" t="n">
        <v>0</v>
      </c>
      <c r="H3817" s="28" t="n">
        <v>0</v>
      </c>
      <c r="I3817" s="28" t="n">
        <v>0</v>
      </c>
      <c r="J3817" s="28" t="n">
        <v>74</v>
      </c>
      <c r="K3817" s="28" t="n">
        <v>13</v>
      </c>
      <c r="L3817" s="28" t="n">
        <v>3</v>
      </c>
      <c r="M3817" s="28" t="s">
        <v>145</v>
      </c>
      <c r="N3817" s="28" t="s">
        <v>138</v>
      </c>
      <c r="O3817" s="29" t="n">
        <v>45441</v>
      </c>
      <c r="P3817" s="28" t="n">
        <f aca="false">ROUNDDOWN(($B3817-$O3817)/30,0)</f>
        <v>13</v>
      </c>
      <c r="Q3817" s="28" t="str">
        <f aca="false">TEXT($B3817,"yyyy-mm")</f>
        <v>2025-06</v>
      </c>
      <c r="R3817" s="28" t="n">
        <f aca="false">IF(AND($O3817&gt;=DATE(2025,1,1),$O3817&lt;=DATE(2025,4,30)),1,0)</f>
        <v>0</v>
      </c>
    </row>
    <row r="3818" customFormat="false" ht="15" hidden="false" customHeight="false" outlineLevel="0" collapsed="false">
      <c r="A3818" s="28" t="n">
        <v>412</v>
      </c>
      <c r="B3818" s="29" t="n">
        <v>45869</v>
      </c>
      <c r="C3818" s="28" t="n">
        <v>240273.38</v>
      </c>
      <c r="D3818" s="28" t="n">
        <v>0</v>
      </c>
      <c r="E3818" s="28" t="n">
        <v>0</v>
      </c>
      <c r="F3818" s="28" t="s">
        <v>345</v>
      </c>
      <c r="G3818" s="28" t="n">
        <v>0</v>
      </c>
      <c r="H3818" s="28" t="n">
        <v>0</v>
      </c>
      <c r="I3818" s="28" t="n">
        <v>0</v>
      </c>
      <c r="J3818" s="28" t="n">
        <v>74</v>
      </c>
      <c r="K3818" s="28" t="n">
        <v>13</v>
      </c>
      <c r="L3818" s="28" t="n">
        <v>3</v>
      </c>
      <c r="M3818" s="28" t="s">
        <v>145</v>
      </c>
      <c r="N3818" s="28" t="s">
        <v>138</v>
      </c>
      <c r="O3818" s="29" t="n">
        <v>45441</v>
      </c>
      <c r="P3818" s="28" t="n">
        <f aca="false">ROUNDDOWN(($B3818-$O3818)/30,0)</f>
        <v>14</v>
      </c>
      <c r="Q3818" s="28" t="str">
        <f aca="false">TEXT($B3818,"yyyy-mm")</f>
        <v>2025-07</v>
      </c>
      <c r="R3818" s="28" t="n">
        <f aca="false">IF(AND($O3818&gt;=DATE(2025,1,1),$O3818&lt;=DATE(2025,4,30)),1,0)</f>
        <v>0</v>
      </c>
    </row>
    <row r="3819" customFormat="false" ht="15" hidden="false" customHeight="false" outlineLevel="0" collapsed="false">
      <c r="A3819" s="28" t="n">
        <v>412</v>
      </c>
      <c r="B3819" s="29" t="n">
        <v>45900</v>
      </c>
      <c r="C3819" s="28" t="n">
        <v>235050.05</v>
      </c>
      <c r="D3819" s="28" t="n">
        <v>0</v>
      </c>
      <c r="E3819" s="28" t="n">
        <v>0</v>
      </c>
      <c r="F3819" s="28" t="s">
        <v>345</v>
      </c>
      <c r="G3819" s="28" t="n">
        <v>0</v>
      </c>
      <c r="H3819" s="28" t="n">
        <v>0</v>
      </c>
      <c r="I3819" s="28" t="n">
        <v>0</v>
      </c>
      <c r="J3819" s="28" t="n">
        <v>74</v>
      </c>
      <c r="K3819" s="28" t="n">
        <v>13</v>
      </c>
      <c r="L3819" s="28" t="n">
        <v>3</v>
      </c>
      <c r="M3819" s="28" t="s">
        <v>145</v>
      </c>
      <c r="N3819" s="28" t="s">
        <v>138</v>
      </c>
      <c r="O3819" s="29" t="n">
        <v>45441</v>
      </c>
      <c r="P3819" s="28" t="n">
        <f aca="false">ROUNDDOWN(($B3819-$O3819)/30,0)</f>
        <v>15</v>
      </c>
      <c r="Q3819" s="28" t="str">
        <f aca="false">TEXT($B3819,"yyyy-mm")</f>
        <v>2025-08</v>
      </c>
      <c r="R3819" s="28" t="n">
        <f aca="false">IF(AND($O3819&gt;=DATE(2025,1,1),$O3819&lt;=DATE(2025,4,30)),1,0)</f>
        <v>0</v>
      </c>
    </row>
    <row r="3820" customFormat="false" ht="15" hidden="false" customHeight="false" outlineLevel="0" collapsed="false">
      <c r="A3820" s="28" t="n">
        <v>412</v>
      </c>
      <c r="B3820" s="29" t="n">
        <v>45930</v>
      </c>
      <c r="C3820" s="28" t="n">
        <v>229826.72</v>
      </c>
      <c r="D3820" s="28" t="n">
        <v>0</v>
      </c>
      <c r="E3820" s="28" t="n">
        <v>0</v>
      </c>
      <c r="F3820" s="28" t="s">
        <v>345</v>
      </c>
      <c r="G3820" s="28" t="n">
        <v>0</v>
      </c>
      <c r="H3820" s="28" t="n">
        <v>0</v>
      </c>
      <c r="I3820" s="28" t="n">
        <v>0</v>
      </c>
      <c r="J3820" s="28" t="n">
        <v>74</v>
      </c>
      <c r="K3820" s="28" t="n">
        <v>13</v>
      </c>
      <c r="L3820" s="28" t="n">
        <v>3</v>
      </c>
      <c r="M3820" s="28" t="s">
        <v>145</v>
      </c>
      <c r="N3820" s="28" t="s">
        <v>138</v>
      </c>
      <c r="O3820" s="29" t="n">
        <v>45441</v>
      </c>
      <c r="P3820" s="28" t="n">
        <f aca="false">ROUNDDOWN(($B3820-$O3820)/30,0)</f>
        <v>16</v>
      </c>
      <c r="Q3820" s="28" t="str">
        <f aca="false">TEXT($B3820,"yyyy-mm")</f>
        <v>2025-09</v>
      </c>
      <c r="R3820" s="28" t="n">
        <f aca="false">IF(AND($O3820&gt;=DATE(2025,1,1),$O3820&lt;=DATE(2025,4,30)),1,0)</f>
        <v>0</v>
      </c>
    </row>
    <row r="3821" customFormat="false" ht="15" hidden="false" customHeight="false" outlineLevel="0" collapsed="false">
      <c r="A3821" s="28" t="n">
        <v>412</v>
      </c>
      <c r="B3821" s="29" t="n">
        <v>45961</v>
      </c>
      <c r="C3821" s="28" t="n">
        <v>224603.39</v>
      </c>
      <c r="D3821" s="28" t="n">
        <v>0</v>
      </c>
      <c r="E3821" s="28" t="n">
        <v>0</v>
      </c>
      <c r="F3821" s="28" t="s">
        <v>345</v>
      </c>
      <c r="G3821" s="28" t="n">
        <v>0</v>
      </c>
      <c r="H3821" s="28" t="n">
        <v>0</v>
      </c>
      <c r="I3821" s="28" t="n">
        <v>0</v>
      </c>
      <c r="J3821" s="28" t="n">
        <v>74</v>
      </c>
      <c r="K3821" s="28" t="n">
        <v>13</v>
      </c>
      <c r="L3821" s="28" t="n">
        <v>3</v>
      </c>
      <c r="M3821" s="28" t="s">
        <v>145</v>
      </c>
      <c r="N3821" s="28" t="s">
        <v>138</v>
      </c>
      <c r="O3821" s="29" t="n">
        <v>45441</v>
      </c>
      <c r="P3821" s="28" t="n">
        <f aca="false">ROUNDDOWN(($B3821-$O3821)/30,0)</f>
        <v>17</v>
      </c>
      <c r="Q3821" s="28" t="str">
        <f aca="false">TEXT($B3821,"yyyy-mm")</f>
        <v>2025-10</v>
      </c>
      <c r="R3821" s="28" t="n">
        <f aca="false">IF(AND($O3821&gt;=DATE(2025,1,1),$O3821&lt;=DATE(2025,4,30)),1,0)</f>
        <v>0</v>
      </c>
    </row>
    <row r="3822" customFormat="false" ht="15" hidden="false" customHeight="false" outlineLevel="0" collapsed="false">
      <c r="A3822" s="28" t="n">
        <v>412</v>
      </c>
      <c r="B3822" s="29" t="n">
        <v>45991</v>
      </c>
      <c r="C3822" s="28" t="n">
        <v>219380.06</v>
      </c>
      <c r="D3822" s="28" t="n">
        <v>0</v>
      </c>
      <c r="E3822" s="28" t="n">
        <v>0</v>
      </c>
      <c r="F3822" s="28" t="s">
        <v>345</v>
      </c>
      <c r="G3822" s="28" t="n">
        <v>0</v>
      </c>
      <c r="H3822" s="28" t="n">
        <v>0</v>
      </c>
      <c r="I3822" s="28" t="n">
        <v>0</v>
      </c>
      <c r="J3822" s="28" t="n">
        <v>74</v>
      </c>
      <c r="K3822" s="28" t="n">
        <v>13</v>
      </c>
      <c r="L3822" s="28" t="n">
        <v>3</v>
      </c>
      <c r="M3822" s="28" t="s">
        <v>145</v>
      </c>
      <c r="N3822" s="28" t="s">
        <v>138</v>
      </c>
      <c r="O3822" s="29" t="n">
        <v>45441</v>
      </c>
      <c r="P3822" s="28" t="n">
        <f aca="false">ROUNDDOWN(($B3822-$O3822)/30,0)</f>
        <v>18</v>
      </c>
      <c r="Q3822" s="28" t="str">
        <f aca="false">TEXT($B3822,"yyyy-mm")</f>
        <v>2025-11</v>
      </c>
      <c r="R3822" s="28" t="n">
        <f aca="false">IF(AND($O3822&gt;=DATE(2025,1,1),$O3822&lt;=DATE(2025,4,30)),1,0)</f>
        <v>0</v>
      </c>
    </row>
    <row r="3823" customFormat="false" ht="15" hidden="false" customHeight="false" outlineLevel="0" collapsed="false">
      <c r="A3823" s="28" t="n">
        <v>412</v>
      </c>
      <c r="B3823" s="29" t="n">
        <v>46022</v>
      </c>
      <c r="C3823" s="28" t="n">
        <v>214156.73</v>
      </c>
      <c r="D3823" s="28" t="n">
        <v>0</v>
      </c>
      <c r="E3823" s="28" t="n">
        <v>0</v>
      </c>
      <c r="F3823" s="28" t="s">
        <v>345</v>
      </c>
      <c r="G3823" s="28" t="n">
        <v>0</v>
      </c>
      <c r="H3823" s="28" t="n">
        <v>0</v>
      </c>
      <c r="I3823" s="28" t="n">
        <v>0</v>
      </c>
      <c r="J3823" s="28" t="n">
        <v>74</v>
      </c>
      <c r="K3823" s="28" t="n">
        <v>13</v>
      </c>
      <c r="L3823" s="28" t="n">
        <v>3</v>
      </c>
      <c r="M3823" s="28" t="s">
        <v>145</v>
      </c>
      <c r="N3823" s="28" t="s">
        <v>138</v>
      </c>
      <c r="O3823" s="29" t="n">
        <v>45441</v>
      </c>
      <c r="P3823" s="28" t="n">
        <f aca="false">ROUNDDOWN(($B3823-$O3823)/30,0)</f>
        <v>19</v>
      </c>
      <c r="Q3823" s="28" t="str">
        <f aca="false">TEXT($B3823,"yyyy-mm")</f>
        <v>2025-12</v>
      </c>
      <c r="R3823" s="28" t="n">
        <f aca="false">IF(AND($O3823&gt;=DATE(2025,1,1),$O3823&lt;=DATE(2025,4,30)),1,0)</f>
        <v>0</v>
      </c>
    </row>
    <row r="3824" customFormat="false" ht="15" hidden="false" customHeight="false" outlineLevel="0" collapsed="false">
      <c r="A3824" s="28" t="n">
        <v>412</v>
      </c>
      <c r="B3824" s="29" t="n">
        <v>46053</v>
      </c>
      <c r="C3824" s="28" t="n">
        <v>208933.4</v>
      </c>
      <c r="D3824" s="28" t="n">
        <v>0</v>
      </c>
      <c r="E3824" s="28" t="n">
        <v>0</v>
      </c>
      <c r="F3824" s="28" t="s">
        <v>345</v>
      </c>
      <c r="G3824" s="28" t="n">
        <v>0</v>
      </c>
      <c r="H3824" s="28" t="n">
        <v>0</v>
      </c>
      <c r="I3824" s="28" t="n">
        <v>0</v>
      </c>
      <c r="J3824" s="28" t="n">
        <v>74</v>
      </c>
      <c r="K3824" s="28" t="n">
        <v>13</v>
      </c>
      <c r="L3824" s="28" t="n">
        <v>3</v>
      </c>
      <c r="M3824" s="28" t="s">
        <v>145</v>
      </c>
      <c r="N3824" s="28" t="s">
        <v>138</v>
      </c>
      <c r="O3824" s="29" t="n">
        <v>45441</v>
      </c>
      <c r="P3824" s="28" t="n">
        <f aca="false">ROUNDDOWN(($B3824-$O3824)/30,0)</f>
        <v>20</v>
      </c>
      <c r="Q3824" s="28" t="str">
        <f aca="false">TEXT($B3824,"yyyy-mm")</f>
        <v>2026-01</v>
      </c>
      <c r="R3824" s="28" t="n">
        <f aca="false">IF(AND($O3824&gt;=DATE(2025,1,1),$O3824&lt;=DATE(2025,4,30)),1,0)</f>
        <v>0</v>
      </c>
    </row>
    <row r="3825" customFormat="false" ht="15" hidden="false" customHeight="false" outlineLevel="0" collapsed="false">
      <c r="A3825" s="28" t="n">
        <v>412</v>
      </c>
      <c r="B3825" s="29" t="n">
        <v>46081</v>
      </c>
      <c r="C3825" s="28" t="n">
        <v>203710.07</v>
      </c>
      <c r="D3825" s="28" t="n">
        <v>0</v>
      </c>
      <c r="E3825" s="28" t="n">
        <v>0</v>
      </c>
      <c r="F3825" s="28" t="s">
        <v>345</v>
      </c>
      <c r="G3825" s="28" t="n">
        <v>0</v>
      </c>
      <c r="H3825" s="28" t="n">
        <v>0</v>
      </c>
      <c r="I3825" s="28" t="n">
        <v>0</v>
      </c>
      <c r="J3825" s="28" t="n">
        <v>74</v>
      </c>
      <c r="K3825" s="28" t="n">
        <v>13</v>
      </c>
      <c r="L3825" s="28" t="n">
        <v>3</v>
      </c>
      <c r="M3825" s="28" t="s">
        <v>145</v>
      </c>
      <c r="N3825" s="28" t="s">
        <v>138</v>
      </c>
      <c r="O3825" s="29" t="n">
        <v>45441</v>
      </c>
      <c r="P3825" s="28" t="n">
        <f aca="false">ROUNDDOWN(($B3825-$O3825)/30,0)</f>
        <v>21</v>
      </c>
      <c r="Q3825" s="28" t="str">
        <f aca="false">TEXT($B3825,"yyyy-mm")</f>
        <v>2026-02</v>
      </c>
      <c r="R3825" s="28" t="n">
        <f aca="false">IF(AND($O3825&gt;=DATE(2025,1,1),$O3825&lt;=DATE(2025,4,30)),1,0)</f>
        <v>0</v>
      </c>
    </row>
    <row r="3826" customFormat="false" ht="15" hidden="false" customHeight="false" outlineLevel="0" collapsed="false">
      <c r="A3826" s="28" t="n">
        <v>412</v>
      </c>
      <c r="B3826" s="29" t="n">
        <v>46112</v>
      </c>
      <c r="C3826" s="28" t="n">
        <v>198486.74</v>
      </c>
      <c r="D3826" s="28" t="n">
        <v>0</v>
      </c>
      <c r="E3826" s="28" t="n">
        <v>0</v>
      </c>
      <c r="F3826" s="28" t="s">
        <v>345</v>
      </c>
      <c r="G3826" s="28" t="n">
        <v>0</v>
      </c>
      <c r="H3826" s="28" t="n">
        <v>0</v>
      </c>
      <c r="I3826" s="28" t="n">
        <v>0</v>
      </c>
      <c r="J3826" s="28" t="n">
        <v>74</v>
      </c>
      <c r="K3826" s="28" t="n">
        <v>13</v>
      </c>
      <c r="L3826" s="28" t="n">
        <v>3</v>
      </c>
      <c r="M3826" s="28" t="s">
        <v>145</v>
      </c>
      <c r="N3826" s="28" t="s">
        <v>138</v>
      </c>
      <c r="O3826" s="29" t="n">
        <v>45441</v>
      </c>
      <c r="P3826" s="28" t="n">
        <f aca="false">ROUNDDOWN(($B3826-$O3826)/30,0)</f>
        <v>22</v>
      </c>
      <c r="Q3826" s="28" t="str">
        <f aca="false">TEXT($B3826,"yyyy-mm")</f>
        <v>2026-03</v>
      </c>
      <c r="R3826" s="28" t="n">
        <f aca="false">IF(AND($O3826&gt;=DATE(2025,1,1),$O3826&lt;=DATE(2025,4,30)),1,0)</f>
        <v>0</v>
      </c>
    </row>
    <row r="3827" customFormat="false" ht="15" hidden="false" customHeight="false" outlineLevel="0" collapsed="false">
      <c r="A3827" s="28" t="n">
        <v>412</v>
      </c>
      <c r="B3827" s="29" t="n">
        <v>46142</v>
      </c>
      <c r="C3827" s="28" t="n">
        <v>193263.41</v>
      </c>
      <c r="D3827" s="28" t="n">
        <v>0</v>
      </c>
      <c r="E3827" s="28" t="n">
        <v>0</v>
      </c>
      <c r="F3827" s="28" t="s">
        <v>345</v>
      </c>
      <c r="G3827" s="28" t="n">
        <v>0</v>
      </c>
      <c r="H3827" s="28" t="n">
        <v>0</v>
      </c>
      <c r="I3827" s="28" t="n">
        <v>0</v>
      </c>
      <c r="J3827" s="28" t="n">
        <v>74</v>
      </c>
      <c r="K3827" s="28" t="n">
        <v>13</v>
      </c>
      <c r="L3827" s="28" t="n">
        <v>3</v>
      </c>
      <c r="M3827" s="28" t="s">
        <v>145</v>
      </c>
      <c r="N3827" s="28" t="s">
        <v>138</v>
      </c>
      <c r="O3827" s="29" t="n">
        <v>45441</v>
      </c>
      <c r="P3827" s="28" t="n">
        <f aca="false">ROUNDDOWN(($B3827-$O3827)/30,0)</f>
        <v>23</v>
      </c>
      <c r="Q3827" s="28" t="str">
        <f aca="false">TEXT($B3827,"yyyy-mm")</f>
        <v>2026-04</v>
      </c>
      <c r="R3827" s="28" t="n">
        <f aca="false">IF(AND($O3827&gt;=DATE(2025,1,1),$O3827&lt;=DATE(2025,4,30)),1,0)</f>
        <v>0</v>
      </c>
    </row>
    <row r="3828" customFormat="false" ht="15" hidden="false" customHeight="false" outlineLevel="0" collapsed="false">
      <c r="A3828" s="28" t="n">
        <v>412</v>
      </c>
      <c r="B3828" s="29" t="n">
        <v>46173</v>
      </c>
      <c r="C3828" s="28" t="n">
        <v>188040.08</v>
      </c>
      <c r="D3828" s="28" t="n">
        <v>0</v>
      </c>
      <c r="E3828" s="28" t="n">
        <v>0</v>
      </c>
      <c r="F3828" s="28" t="s">
        <v>345</v>
      </c>
      <c r="G3828" s="28" t="n">
        <v>0</v>
      </c>
      <c r="H3828" s="28" t="n">
        <v>0</v>
      </c>
      <c r="I3828" s="28" t="n">
        <v>0</v>
      </c>
      <c r="J3828" s="28" t="n">
        <v>74</v>
      </c>
      <c r="K3828" s="28" t="n">
        <v>13</v>
      </c>
      <c r="L3828" s="28" t="n">
        <v>3</v>
      </c>
      <c r="M3828" s="28" t="s">
        <v>145</v>
      </c>
      <c r="N3828" s="28" t="s">
        <v>138</v>
      </c>
      <c r="O3828" s="29" t="n">
        <v>45441</v>
      </c>
      <c r="P3828" s="28" t="n">
        <f aca="false">ROUNDDOWN(($B3828-$O3828)/30,0)</f>
        <v>24</v>
      </c>
      <c r="Q3828" s="28" t="str">
        <f aca="false">TEXT($B3828,"yyyy-mm")</f>
        <v>2026-05</v>
      </c>
      <c r="R3828" s="28" t="n">
        <f aca="false">IF(AND($O3828&gt;=DATE(2025,1,1),$O3828&lt;=DATE(2025,4,30)),1,0)</f>
        <v>0</v>
      </c>
    </row>
    <row r="3829" customFormat="false" ht="15" hidden="false" customHeight="false" outlineLevel="0" collapsed="false">
      <c r="A3829" s="28" t="n">
        <v>412</v>
      </c>
      <c r="B3829" s="29" t="n">
        <v>46203</v>
      </c>
      <c r="C3829" s="28" t="n">
        <v>182816.75</v>
      </c>
      <c r="D3829" s="28" t="n">
        <v>0</v>
      </c>
      <c r="E3829" s="28" t="n">
        <v>0</v>
      </c>
      <c r="F3829" s="28" t="s">
        <v>345</v>
      </c>
      <c r="G3829" s="28" t="n">
        <v>0</v>
      </c>
      <c r="H3829" s="28" t="n">
        <v>0</v>
      </c>
      <c r="I3829" s="28" t="n">
        <v>0</v>
      </c>
      <c r="J3829" s="28" t="n">
        <v>74</v>
      </c>
      <c r="K3829" s="28" t="n">
        <v>13</v>
      </c>
      <c r="L3829" s="28" t="n">
        <v>3</v>
      </c>
      <c r="M3829" s="28" t="s">
        <v>145</v>
      </c>
      <c r="N3829" s="28" t="s">
        <v>138</v>
      </c>
      <c r="O3829" s="29" t="n">
        <v>45441</v>
      </c>
      <c r="P3829" s="28" t="n">
        <f aca="false">ROUNDDOWN(($B3829-$O3829)/30,0)</f>
        <v>25</v>
      </c>
      <c r="Q3829" s="28" t="str">
        <f aca="false">TEXT($B3829,"yyyy-mm")</f>
        <v>2026-06</v>
      </c>
      <c r="R3829" s="28" t="n">
        <f aca="false">IF(AND($O3829&gt;=DATE(2025,1,1),$O3829&lt;=DATE(2025,4,30)),1,0)</f>
        <v>0</v>
      </c>
    </row>
    <row r="3830" customFormat="false" ht="15" hidden="false" customHeight="false" outlineLevel="0" collapsed="false">
      <c r="A3830" s="28" t="n">
        <v>412</v>
      </c>
      <c r="B3830" s="29" t="n">
        <v>46234</v>
      </c>
      <c r="C3830" s="28" t="n">
        <v>177593.42</v>
      </c>
      <c r="D3830" s="28" t="n">
        <v>0</v>
      </c>
      <c r="E3830" s="28" t="n">
        <v>0</v>
      </c>
      <c r="F3830" s="28" t="s">
        <v>345</v>
      </c>
      <c r="G3830" s="28" t="n">
        <v>0</v>
      </c>
      <c r="H3830" s="28" t="n">
        <v>0</v>
      </c>
      <c r="I3830" s="28" t="n">
        <v>0</v>
      </c>
      <c r="J3830" s="28" t="n">
        <v>74</v>
      </c>
      <c r="K3830" s="28" t="n">
        <v>13</v>
      </c>
      <c r="L3830" s="28" t="n">
        <v>3</v>
      </c>
      <c r="M3830" s="28" t="s">
        <v>145</v>
      </c>
      <c r="N3830" s="28" t="s">
        <v>138</v>
      </c>
      <c r="O3830" s="29" t="n">
        <v>45441</v>
      </c>
      <c r="P3830" s="28" t="n">
        <f aca="false">ROUNDDOWN(($B3830-$O3830)/30,0)</f>
        <v>26</v>
      </c>
      <c r="Q3830" s="28" t="str">
        <f aca="false">TEXT($B3830,"yyyy-mm")</f>
        <v>2026-07</v>
      </c>
      <c r="R3830" s="28" t="n">
        <f aca="false">IF(AND($O3830&gt;=DATE(2025,1,1),$O3830&lt;=DATE(2025,4,30)),1,0)</f>
        <v>0</v>
      </c>
    </row>
    <row r="3831" customFormat="false" ht="15" hidden="false" customHeight="false" outlineLevel="0" collapsed="false">
      <c r="A3831" s="28" t="n">
        <v>412</v>
      </c>
      <c r="B3831" s="29" t="n">
        <v>46265</v>
      </c>
      <c r="C3831" s="28" t="n">
        <v>172370.09</v>
      </c>
      <c r="D3831" s="28" t="n">
        <v>0</v>
      </c>
      <c r="E3831" s="28" t="n">
        <v>0</v>
      </c>
      <c r="F3831" s="28" t="s">
        <v>345</v>
      </c>
      <c r="G3831" s="28" t="n">
        <v>0</v>
      </c>
      <c r="H3831" s="28" t="n">
        <v>0</v>
      </c>
      <c r="I3831" s="28" t="n">
        <v>0</v>
      </c>
      <c r="J3831" s="28" t="n">
        <v>74</v>
      </c>
      <c r="K3831" s="28" t="n">
        <v>13</v>
      </c>
      <c r="L3831" s="28" t="n">
        <v>3</v>
      </c>
      <c r="M3831" s="28" t="s">
        <v>145</v>
      </c>
      <c r="N3831" s="28" t="s">
        <v>138</v>
      </c>
      <c r="O3831" s="29" t="n">
        <v>45441</v>
      </c>
      <c r="P3831" s="28" t="n">
        <f aca="false">ROUNDDOWN(($B3831-$O3831)/30,0)</f>
        <v>27</v>
      </c>
      <c r="Q3831" s="28" t="str">
        <f aca="false">TEXT($B3831,"yyyy-mm")</f>
        <v>2026-08</v>
      </c>
      <c r="R3831" s="28" t="n">
        <f aca="false">IF(AND($O3831&gt;=DATE(2025,1,1),$O3831&lt;=DATE(2025,4,30)),1,0)</f>
        <v>0</v>
      </c>
    </row>
    <row r="3832" customFormat="false" ht="15" hidden="false" customHeight="false" outlineLevel="0" collapsed="false">
      <c r="A3832" s="28" t="n">
        <v>413</v>
      </c>
      <c r="B3832" s="29" t="n">
        <v>45443</v>
      </c>
      <c r="C3832" s="28" t="n">
        <v>19700</v>
      </c>
      <c r="D3832" s="28" t="n">
        <v>0</v>
      </c>
      <c r="E3832" s="28" t="n">
        <v>0</v>
      </c>
      <c r="F3832" s="28" t="s">
        <v>345</v>
      </c>
      <c r="G3832" s="28" t="n">
        <v>0</v>
      </c>
      <c r="H3832" s="28" t="n">
        <v>0</v>
      </c>
      <c r="I3832" s="28" t="n">
        <v>0</v>
      </c>
      <c r="J3832" s="28" t="n">
        <v>184</v>
      </c>
      <c r="K3832" s="28" t="n">
        <v>6</v>
      </c>
      <c r="L3832" s="28" t="n">
        <v>2</v>
      </c>
      <c r="M3832" s="28" t="s">
        <v>146</v>
      </c>
      <c r="N3832" s="28" t="s">
        <v>142</v>
      </c>
      <c r="O3832" s="29" t="n">
        <v>45437</v>
      </c>
      <c r="P3832" s="28" t="n">
        <f aca="false">ROUNDDOWN(($B3832-$O3832)/30,0)</f>
        <v>0</v>
      </c>
      <c r="Q3832" s="28" t="str">
        <f aca="false">TEXT($B3832,"yyyy-mm")</f>
        <v>2024-05</v>
      </c>
      <c r="R3832" s="28" t="n">
        <f aca="false">IF(AND($O3832&gt;=DATE(2025,1,1),$O3832&lt;=DATE(2025,4,30)),1,0)</f>
        <v>0</v>
      </c>
    </row>
    <row r="3833" customFormat="false" ht="15" hidden="false" customHeight="false" outlineLevel="0" collapsed="false">
      <c r="A3833" s="28" t="n">
        <v>413</v>
      </c>
      <c r="B3833" s="29" t="n">
        <v>45473</v>
      </c>
      <c r="C3833" s="28" t="n">
        <v>18058.33</v>
      </c>
      <c r="D3833" s="28" t="n">
        <v>0</v>
      </c>
      <c r="E3833" s="28" t="n">
        <v>0</v>
      </c>
      <c r="F3833" s="28" t="s">
        <v>345</v>
      </c>
      <c r="G3833" s="28" t="n">
        <v>0</v>
      </c>
      <c r="H3833" s="28" t="n">
        <v>0</v>
      </c>
      <c r="I3833" s="28" t="n">
        <v>0</v>
      </c>
      <c r="J3833" s="28" t="n">
        <v>184</v>
      </c>
      <c r="K3833" s="28" t="n">
        <v>6</v>
      </c>
      <c r="L3833" s="28" t="n">
        <v>2</v>
      </c>
      <c r="M3833" s="28" t="s">
        <v>146</v>
      </c>
      <c r="N3833" s="28" t="s">
        <v>142</v>
      </c>
      <c r="O3833" s="29" t="n">
        <v>45437</v>
      </c>
      <c r="P3833" s="28" t="n">
        <f aca="false">ROUNDDOWN(($B3833-$O3833)/30,0)</f>
        <v>1</v>
      </c>
      <c r="Q3833" s="28" t="str">
        <f aca="false">TEXT($B3833,"yyyy-mm")</f>
        <v>2024-06</v>
      </c>
      <c r="R3833" s="28" t="n">
        <f aca="false">IF(AND($O3833&gt;=DATE(2025,1,1),$O3833&lt;=DATE(2025,4,30)),1,0)</f>
        <v>0</v>
      </c>
    </row>
    <row r="3834" customFormat="false" ht="15" hidden="false" customHeight="false" outlineLevel="0" collapsed="false">
      <c r="A3834" s="28" t="n">
        <v>413</v>
      </c>
      <c r="B3834" s="29" t="n">
        <v>45504</v>
      </c>
      <c r="C3834" s="28" t="n">
        <v>16416.66</v>
      </c>
      <c r="D3834" s="28" t="n">
        <v>0</v>
      </c>
      <c r="E3834" s="28" t="n">
        <v>0</v>
      </c>
      <c r="F3834" s="28" t="s">
        <v>345</v>
      </c>
      <c r="G3834" s="28" t="n">
        <v>0</v>
      </c>
      <c r="H3834" s="28" t="n">
        <v>0</v>
      </c>
      <c r="I3834" s="28" t="n">
        <v>0</v>
      </c>
      <c r="J3834" s="28" t="n">
        <v>184</v>
      </c>
      <c r="K3834" s="28" t="n">
        <v>6</v>
      </c>
      <c r="L3834" s="28" t="n">
        <v>2</v>
      </c>
      <c r="M3834" s="28" t="s">
        <v>146</v>
      </c>
      <c r="N3834" s="28" t="s">
        <v>142</v>
      </c>
      <c r="O3834" s="29" t="n">
        <v>45437</v>
      </c>
      <c r="P3834" s="28" t="n">
        <f aca="false">ROUNDDOWN(($B3834-$O3834)/30,0)</f>
        <v>2</v>
      </c>
      <c r="Q3834" s="28" t="str">
        <f aca="false">TEXT($B3834,"yyyy-mm")</f>
        <v>2024-07</v>
      </c>
      <c r="R3834" s="28" t="n">
        <f aca="false">IF(AND($O3834&gt;=DATE(2025,1,1),$O3834&lt;=DATE(2025,4,30)),1,0)</f>
        <v>0</v>
      </c>
    </row>
    <row r="3835" customFormat="false" ht="15" hidden="false" customHeight="false" outlineLevel="0" collapsed="false">
      <c r="A3835" s="28" t="n">
        <v>413</v>
      </c>
      <c r="B3835" s="29" t="n">
        <v>45535</v>
      </c>
      <c r="C3835" s="28" t="n">
        <v>14774.99</v>
      </c>
      <c r="D3835" s="28" t="n">
        <v>0</v>
      </c>
      <c r="E3835" s="28" t="n">
        <v>0</v>
      </c>
      <c r="F3835" s="28" t="s">
        <v>345</v>
      </c>
      <c r="G3835" s="28" t="n">
        <v>0</v>
      </c>
      <c r="H3835" s="28" t="n">
        <v>0</v>
      </c>
      <c r="I3835" s="28" t="n">
        <v>0</v>
      </c>
      <c r="J3835" s="28" t="n">
        <v>184</v>
      </c>
      <c r="K3835" s="28" t="n">
        <v>6</v>
      </c>
      <c r="L3835" s="28" t="n">
        <v>2</v>
      </c>
      <c r="M3835" s="28" t="s">
        <v>146</v>
      </c>
      <c r="N3835" s="28" t="s">
        <v>142</v>
      </c>
      <c r="O3835" s="29" t="n">
        <v>45437</v>
      </c>
      <c r="P3835" s="28" t="n">
        <f aca="false">ROUNDDOWN(($B3835-$O3835)/30,0)</f>
        <v>3</v>
      </c>
      <c r="Q3835" s="28" t="str">
        <f aca="false">TEXT($B3835,"yyyy-mm")</f>
        <v>2024-08</v>
      </c>
      <c r="R3835" s="28" t="n">
        <f aca="false">IF(AND($O3835&gt;=DATE(2025,1,1),$O3835&lt;=DATE(2025,4,30)),1,0)</f>
        <v>0</v>
      </c>
    </row>
    <row r="3836" customFormat="false" ht="15" hidden="false" customHeight="false" outlineLevel="0" collapsed="false">
      <c r="A3836" s="28" t="n">
        <v>413</v>
      </c>
      <c r="B3836" s="29" t="n">
        <v>45565</v>
      </c>
      <c r="C3836" s="28" t="n">
        <v>13133.32</v>
      </c>
      <c r="D3836" s="28" t="n">
        <v>0</v>
      </c>
      <c r="E3836" s="28" t="n">
        <v>0</v>
      </c>
      <c r="F3836" s="28" t="s">
        <v>345</v>
      </c>
      <c r="G3836" s="28" t="n">
        <v>0</v>
      </c>
      <c r="H3836" s="28" t="n">
        <v>0</v>
      </c>
      <c r="I3836" s="28" t="n">
        <v>0</v>
      </c>
      <c r="J3836" s="28" t="n">
        <v>184</v>
      </c>
      <c r="K3836" s="28" t="n">
        <v>6</v>
      </c>
      <c r="L3836" s="28" t="n">
        <v>2</v>
      </c>
      <c r="M3836" s="28" t="s">
        <v>146</v>
      </c>
      <c r="N3836" s="28" t="s">
        <v>142</v>
      </c>
      <c r="O3836" s="29" t="n">
        <v>45437</v>
      </c>
      <c r="P3836" s="28" t="n">
        <f aca="false">ROUNDDOWN(($B3836-$O3836)/30,0)</f>
        <v>4</v>
      </c>
      <c r="Q3836" s="28" t="str">
        <f aca="false">TEXT($B3836,"yyyy-mm")</f>
        <v>2024-09</v>
      </c>
      <c r="R3836" s="28" t="n">
        <f aca="false">IF(AND($O3836&gt;=DATE(2025,1,1),$O3836&lt;=DATE(2025,4,30)),1,0)</f>
        <v>0</v>
      </c>
    </row>
    <row r="3837" customFormat="false" ht="15" hidden="false" customHeight="false" outlineLevel="0" collapsed="false">
      <c r="A3837" s="28" t="n">
        <v>413</v>
      </c>
      <c r="B3837" s="29" t="n">
        <v>45596</v>
      </c>
      <c r="C3837" s="28" t="n">
        <v>11491.65</v>
      </c>
      <c r="D3837" s="28" t="n">
        <v>0</v>
      </c>
      <c r="E3837" s="28" t="n">
        <v>0</v>
      </c>
      <c r="F3837" s="28" t="s">
        <v>345</v>
      </c>
      <c r="G3837" s="28" t="n">
        <v>0</v>
      </c>
      <c r="H3837" s="28" t="n">
        <v>0</v>
      </c>
      <c r="I3837" s="28" t="n">
        <v>0</v>
      </c>
      <c r="J3837" s="28" t="n">
        <v>184</v>
      </c>
      <c r="K3837" s="28" t="n">
        <v>6</v>
      </c>
      <c r="L3837" s="28" t="n">
        <v>2</v>
      </c>
      <c r="M3837" s="28" t="s">
        <v>146</v>
      </c>
      <c r="N3837" s="28" t="s">
        <v>142</v>
      </c>
      <c r="O3837" s="29" t="n">
        <v>45437</v>
      </c>
      <c r="P3837" s="28" t="n">
        <f aca="false">ROUNDDOWN(($B3837-$O3837)/30,0)</f>
        <v>5</v>
      </c>
      <c r="Q3837" s="28" t="str">
        <f aca="false">TEXT($B3837,"yyyy-mm")</f>
        <v>2024-10</v>
      </c>
      <c r="R3837" s="28" t="n">
        <f aca="false">IF(AND($O3837&gt;=DATE(2025,1,1),$O3837&lt;=DATE(2025,4,30)),1,0)</f>
        <v>0</v>
      </c>
    </row>
    <row r="3838" customFormat="false" ht="15" hidden="false" customHeight="false" outlineLevel="0" collapsed="false">
      <c r="A3838" s="28" t="n">
        <v>413</v>
      </c>
      <c r="B3838" s="29" t="n">
        <v>45626</v>
      </c>
      <c r="C3838" s="28" t="n">
        <v>9849.98</v>
      </c>
      <c r="D3838" s="28" t="n">
        <v>0</v>
      </c>
      <c r="E3838" s="28" t="n">
        <v>0</v>
      </c>
      <c r="F3838" s="28" t="s">
        <v>345</v>
      </c>
      <c r="G3838" s="28" t="n">
        <v>0</v>
      </c>
      <c r="H3838" s="28" t="n">
        <v>0</v>
      </c>
      <c r="I3838" s="28" t="n">
        <v>0</v>
      </c>
      <c r="J3838" s="28" t="n">
        <v>184</v>
      </c>
      <c r="K3838" s="28" t="n">
        <v>6</v>
      </c>
      <c r="L3838" s="28" t="n">
        <v>2</v>
      </c>
      <c r="M3838" s="28" t="s">
        <v>146</v>
      </c>
      <c r="N3838" s="28" t="s">
        <v>142</v>
      </c>
      <c r="O3838" s="29" t="n">
        <v>45437</v>
      </c>
      <c r="P3838" s="28" t="n">
        <f aca="false">ROUNDDOWN(($B3838-$O3838)/30,0)</f>
        <v>6</v>
      </c>
      <c r="Q3838" s="28" t="str">
        <f aca="false">TEXT($B3838,"yyyy-mm")</f>
        <v>2024-11</v>
      </c>
      <c r="R3838" s="28" t="n">
        <f aca="false">IF(AND($O3838&gt;=DATE(2025,1,1),$O3838&lt;=DATE(2025,4,30)),1,0)</f>
        <v>0</v>
      </c>
    </row>
    <row r="3839" customFormat="false" ht="15" hidden="false" customHeight="false" outlineLevel="0" collapsed="false">
      <c r="A3839" s="28" t="n">
        <v>413</v>
      </c>
      <c r="B3839" s="29" t="n">
        <v>45657</v>
      </c>
      <c r="C3839" s="28" t="n">
        <v>8208.31</v>
      </c>
      <c r="D3839" s="28" t="n">
        <v>0</v>
      </c>
      <c r="E3839" s="28" t="n">
        <v>0</v>
      </c>
      <c r="F3839" s="28" t="s">
        <v>345</v>
      </c>
      <c r="G3839" s="28" t="n">
        <v>0</v>
      </c>
      <c r="H3839" s="28" t="n">
        <v>0</v>
      </c>
      <c r="I3839" s="28" t="n">
        <v>0</v>
      </c>
      <c r="J3839" s="28" t="n">
        <v>184</v>
      </c>
      <c r="K3839" s="28" t="n">
        <v>6</v>
      </c>
      <c r="L3839" s="28" t="n">
        <v>2</v>
      </c>
      <c r="M3839" s="28" t="s">
        <v>146</v>
      </c>
      <c r="N3839" s="28" t="s">
        <v>142</v>
      </c>
      <c r="O3839" s="29" t="n">
        <v>45437</v>
      </c>
      <c r="P3839" s="28" t="n">
        <f aca="false">ROUNDDOWN(($B3839-$O3839)/30,0)</f>
        <v>7</v>
      </c>
      <c r="Q3839" s="28" t="str">
        <f aca="false">TEXT($B3839,"yyyy-mm")</f>
        <v>2024-12</v>
      </c>
      <c r="R3839" s="28" t="n">
        <f aca="false">IF(AND($O3839&gt;=DATE(2025,1,1),$O3839&lt;=DATE(2025,4,30)),1,0)</f>
        <v>0</v>
      </c>
    </row>
    <row r="3840" customFormat="false" ht="15" hidden="false" customHeight="false" outlineLevel="0" collapsed="false">
      <c r="A3840" s="28" t="n">
        <v>413</v>
      </c>
      <c r="B3840" s="29" t="n">
        <v>45688</v>
      </c>
      <c r="C3840" s="28" t="n">
        <v>6566.64</v>
      </c>
      <c r="D3840" s="28" t="n">
        <v>0</v>
      </c>
      <c r="E3840" s="28" t="n">
        <v>0</v>
      </c>
      <c r="F3840" s="28" t="s">
        <v>345</v>
      </c>
      <c r="G3840" s="28" t="n">
        <v>0</v>
      </c>
      <c r="H3840" s="28" t="n">
        <v>0</v>
      </c>
      <c r="I3840" s="28" t="n">
        <v>0</v>
      </c>
      <c r="J3840" s="28" t="n">
        <v>184</v>
      </c>
      <c r="K3840" s="28" t="n">
        <v>6</v>
      </c>
      <c r="L3840" s="28" t="n">
        <v>2</v>
      </c>
      <c r="M3840" s="28" t="s">
        <v>146</v>
      </c>
      <c r="N3840" s="28" t="s">
        <v>142</v>
      </c>
      <c r="O3840" s="29" t="n">
        <v>45437</v>
      </c>
      <c r="P3840" s="28" t="n">
        <f aca="false">ROUNDDOWN(($B3840-$O3840)/30,0)</f>
        <v>8</v>
      </c>
      <c r="Q3840" s="28" t="str">
        <f aca="false">TEXT($B3840,"yyyy-mm")</f>
        <v>2025-01</v>
      </c>
      <c r="R3840" s="28" t="n">
        <f aca="false">IF(AND($O3840&gt;=DATE(2025,1,1),$O3840&lt;=DATE(2025,4,30)),1,0)</f>
        <v>0</v>
      </c>
    </row>
    <row r="3841" customFormat="false" ht="15" hidden="false" customHeight="false" outlineLevel="0" collapsed="false">
      <c r="A3841" s="28" t="n">
        <v>413</v>
      </c>
      <c r="B3841" s="29" t="n">
        <v>45716</v>
      </c>
      <c r="C3841" s="28" t="n">
        <v>4924.97</v>
      </c>
      <c r="D3841" s="28" t="n">
        <v>0</v>
      </c>
      <c r="E3841" s="28" t="n">
        <v>0</v>
      </c>
      <c r="F3841" s="28" t="s">
        <v>345</v>
      </c>
      <c r="G3841" s="28" t="n">
        <v>0</v>
      </c>
      <c r="H3841" s="28" t="n">
        <v>0</v>
      </c>
      <c r="I3841" s="28" t="n">
        <v>0</v>
      </c>
      <c r="J3841" s="28" t="n">
        <v>184</v>
      </c>
      <c r="K3841" s="28" t="n">
        <v>6</v>
      </c>
      <c r="L3841" s="28" t="n">
        <v>2</v>
      </c>
      <c r="M3841" s="28" t="s">
        <v>146</v>
      </c>
      <c r="N3841" s="28" t="s">
        <v>142</v>
      </c>
      <c r="O3841" s="29" t="n">
        <v>45437</v>
      </c>
      <c r="P3841" s="28" t="n">
        <f aca="false">ROUNDDOWN(($B3841-$O3841)/30,0)</f>
        <v>9</v>
      </c>
      <c r="Q3841" s="28" t="str">
        <f aca="false">TEXT($B3841,"yyyy-mm")</f>
        <v>2025-02</v>
      </c>
      <c r="R3841" s="28" t="n">
        <f aca="false">IF(AND($O3841&gt;=DATE(2025,1,1),$O3841&lt;=DATE(2025,4,30)),1,0)</f>
        <v>0</v>
      </c>
    </row>
    <row r="3842" customFormat="false" ht="15" hidden="false" customHeight="false" outlineLevel="0" collapsed="false">
      <c r="A3842" s="28" t="n">
        <v>413</v>
      </c>
      <c r="B3842" s="29" t="n">
        <v>45747</v>
      </c>
      <c r="C3842" s="28" t="n">
        <v>4924.97</v>
      </c>
      <c r="D3842" s="28" t="n">
        <v>1641.67</v>
      </c>
      <c r="E3842" s="28" t="n">
        <v>6</v>
      </c>
      <c r="F3842" s="28" t="s">
        <v>346</v>
      </c>
      <c r="G3842" s="28" t="n">
        <v>0</v>
      </c>
      <c r="H3842" s="28" t="n">
        <v>0</v>
      </c>
      <c r="I3842" s="28" t="n">
        <v>0</v>
      </c>
      <c r="J3842" s="28" t="n">
        <v>184</v>
      </c>
      <c r="K3842" s="28" t="n">
        <v>6</v>
      </c>
      <c r="L3842" s="28" t="n">
        <v>2</v>
      </c>
      <c r="M3842" s="28" t="s">
        <v>146</v>
      </c>
      <c r="N3842" s="28" t="s">
        <v>142</v>
      </c>
      <c r="O3842" s="29" t="n">
        <v>45437</v>
      </c>
      <c r="P3842" s="28" t="n">
        <f aca="false">ROUNDDOWN(($B3842-$O3842)/30,0)</f>
        <v>10</v>
      </c>
      <c r="Q3842" s="28" t="str">
        <f aca="false">TEXT($B3842,"yyyy-mm")</f>
        <v>2025-03</v>
      </c>
      <c r="R3842" s="28" t="n">
        <f aca="false">IF(AND($O3842&gt;=DATE(2025,1,1),$O3842&lt;=DATE(2025,4,30)),1,0)</f>
        <v>0</v>
      </c>
    </row>
    <row r="3843" customFormat="false" ht="15" hidden="false" customHeight="false" outlineLevel="0" collapsed="false">
      <c r="A3843" s="28" t="n">
        <v>413</v>
      </c>
      <c r="B3843" s="29" t="n">
        <v>45777</v>
      </c>
      <c r="C3843" s="28" t="n">
        <v>4924.97</v>
      </c>
      <c r="D3843" s="28" t="n">
        <v>3283.34</v>
      </c>
      <c r="E3843" s="28" t="n">
        <v>36</v>
      </c>
      <c r="F3843" s="28" t="s">
        <v>347</v>
      </c>
      <c r="G3843" s="28" t="n">
        <v>1</v>
      </c>
      <c r="H3843" s="28" t="n">
        <v>0</v>
      </c>
      <c r="I3843" s="28" t="n">
        <v>0</v>
      </c>
      <c r="J3843" s="28" t="n">
        <v>184</v>
      </c>
      <c r="K3843" s="28" t="n">
        <v>6</v>
      </c>
      <c r="L3843" s="28" t="n">
        <v>2</v>
      </c>
      <c r="M3843" s="28" t="s">
        <v>146</v>
      </c>
      <c r="N3843" s="28" t="s">
        <v>142</v>
      </c>
      <c r="O3843" s="29" t="n">
        <v>45437</v>
      </c>
      <c r="P3843" s="28" t="n">
        <f aca="false">ROUNDDOWN(($B3843-$O3843)/30,0)</f>
        <v>11</v>
      </c>
      <c r="Q3843" s="28" t="str">
        <f aca="false">TEXT($B3843,"yyyy-mm")</f>
        <v>2025-04</v>
      </c>
      <c r="R3843" s="28" t="n">
        <f aca="false">IF(AND($O3843&gt;=DATE(2025,1,1),$O3843&lt;=DATE(2025,4,30)),1,0)</f>
        <v>0</v>
      </c>
    </row>
    <row r="3844" customFormat="false" ht="15" hidden="false" customHeight="false" outlineLevel="0" collapsed="false">
      <c r="A3844" s="28" t="n">
        <v>413</v>
      </c>
      <c r="B3844" s="29" t="n">
        <v>45808</v>
      </c>
      <c r="C3844" s="28" t="n">
        <v>4924.97</v>
      </c>
      <c r="D3844" s="28" t="n">
        <v>4925.01</v>
      </c>
      <c r="E3844" s="28" t="n">
        <v>67</v>
      </c>
      <c r="F3844" s="28" t="s">
        <v>348</v>
      </c>
      <c r="G3844" s="28" t="n">
        <v>1</v>
      </c>
      <c r="H3844" s="28" t="n">
        <v>1</v>
      </c>
      <c r="I3844" s="28" t="n">
        <v>0</v>
      </c>
      <c r="J3844" s="28" t="n">
        <v>184</v>
      </c>
      <c r="K3844" s="28" t="n">
        <v>6</v>
      </c>
      <c r="L3844" s="28" t="n">
        <v>2</v>
      </c>
      <c r="M3844" s="28" t="s">
        <v>146</v>
      </c>
      <c r="N3844" s="28" t="s">
        <v>142</v>
      </c>
      <c r="O3844" s="29" t="n">
        <v>45437</v>
      </c>
      <c r="P3844" s="28" t="n">
        <f aca="false">ROUNDDOWN(($B3844-$O3844)/30,0)</f>
        <v>12</v>
      </c>
      <c r="Q3844" s="28" t="str">
        <f aca="false">TEXT($B3844,"yyyy-mm")</f>
        <v>2025-05</v>
      </c>
      <c r="R3844" s="28" t="n">
        <f aca="false">IF(AND($O3844&gt;=DATE(2025,1,1),$O3844&lt;=DATE(2025,4,30)),1,0)</f>
        <v>0</v>
      </c>
    </row>
    <row r="3845" customFormat="false" ht="15" hidden="false" customHeight="false" outlineLevel="0" collapsed="false">
      <c r="A3845" s="28" t="n">
        <v>414</v>
      </c>
      <c r="B3845" s="29" t="n">
        <v>45596</v>
      </c>
      <c r="C3845" s="28" t="n">
        <v>15200</v>
      </c>
      <c r="D3845" s="28" t="n">
        <v>0</v>
      </c>
      <c r="E3845" s="28" t="n">
        <v>0</v>
      </c>
      <c r="F3845" s="28" t="s">
        <v>345</v>
      </c>
      <c r="G3845" s="28" t="n">
        <v>0</v>
      </c>
      <c r="H3845" s="28" t="n">
        <v>0</v>
      </c>
      <c r="I3845" s="28" t="n">
        <v>0</v>
      </c>
      <c r="J3845" s="28" t="n">
        <v>28</v>
      </c>
      <c r="K3845" s="28" t="n">
        <v>1</v>
      </c>
      <c r="L3845" s="28" t="n">
        <v>1</v>
      </c>
      <c r="M3845" s="28" t="s">
        <v>146</v>
      </c>
      <c r="N3845" s="28" t="s">
        <v>142</v>
      </c>
      <c r="O3845" s="29" t="n">
        <v>45594</v>
      </c>
      <c r="P3845" s="28" t="n">
        <f aca="false">ROUNDDOWN(($B3845-$O3845)/30,0)</f>
        <v>0</v>
      </c>
      <c r="Q3845" s="28" t="str">
        <f aca="false">TEXT($B3845,"yyyy-mm")</f>
        <v>2024-10</v>
      </c>
      <c r="R3845" s="28" t="n">
        <f aca="false">IF(AND($O3845&gt;=DATE(2025,1,1),$O3845&lt;=DATE(2025,4,30)),1,0)</f>
        <v>0</v>
      </c>
    </row>
    <row r="3846" customFormat="false" ht="15" hidden="false" customHeight="false" outlineLevel="0" collapsed="false">
      <c r="A3846" s="28" t="n">
        <v>414</v>
      </c>
      <c r="B3846" s="29" t="n">
        <v>45626</v>
      </c>
      <c r="C3846" s="28" t="n">
        <v>10133.33</v>
      </c>
      <c r="D3846" s="28" t="n">
        <v>0</v>
      </c>
      <c r="E3846" s="28" t="n">
        <v>0</v>
      </c>
      <c r="F3846" s="28" t="s">
        <v>345</v>
      </c>
      <c r="G3846" s="28" t="n">
        <v>0</v>
      </c>
      <c r="H3846" s="28" t="n">
        <v>0</v>
      </c>
      <c r="I3846" s="28" t="n">
        <v>0</v>
      </c>
      <c r="J3846" s="28" t="n">
        <v>28</v>
      </c>
      <c r="K3846" s="28" t="n">
        <v>1</v>
      </c>
      <c r="L3846" s="28" t="n">
        <v>1</v>
      </c>
      <c r="M3846" s="28" t="s">
        <v>146</v>
      </c>
      <c r="N3846" s="28" t="s">
        <v>142</v>
      </c>
      <c r="O3846" s="29" t="n">
        <v>45594</v>
      </c>
      <c r="P3846" s="28" t="n">
        <f aca="false">ROUNDDOWN(($B3846-$O3846)/30,0)</f>
        <v>1</v>
      </c>
      <c r="Q3846" s="28" t="str">
        <f aca="false">TEXT($B3846,"yyyy-mm")</f>
        <v>2024-11</v>
      </c>
      <c r="R3846" s="28" t="n">
        <f aca="false">IF(AND($O3846&gt;=DATE(2025,1,1),$O3846&lt;=DATE(2025,4,30)),1,0)</f>
        <v>0</v>
      </c>
    </row>
    <row r="3847" customFormat="false" ht="15" hidden="false" customHeight="false" outlineLevel="0" collapsed="false">
      <c r="A3847" s="28" t="n">
        <v>414</v>
      </c>
      <c r="B3847" s="29" t="n">
        <v>45657</v>
      </c>
      <c r="C3847" s="28" t="n">
        <v>5066.66</v>
      </c>
      <c r="D3847" s="28" t="n">
        <v>0</v>
      </c>
      <c r="E3847" s="28" t="n">
        <v>0</v>
      </c>
      <c r="F3847" s="28" t="s">
        <v>345</v>
      </c>
      <c r="G3847" s="28" t="n">
        <v>0</v>
      </c>
      <c r="H3847" s="28" t="n">
        <v>0</v>
      </c>
      <c r="I3847" s="28" t="n">
        <v>0</v>
      </c>
      <c r="J3847" s="28" t="n">
        <v>28</v>
      </c>
      <c r="K3847" s="28" t="n">
        <v>1</v>
      </c>
      <c r="L3847" s="28" t="n">
        <v>1</v>
      </c>
      <c r="M3847" s="28" t="s">
        <v>146</v>
      </c>
      <c r="N3847" s="28" t="s">
        <v>142</v>
      </c>
      <c r="O3847" s="29" t="n">
        <v>45594</v>
      </c>
      <c r="P3847" s="28" t="n">
        <f aca="false">ROUNDDOWN(($B3847-$O3847)/30,0)</f>
        <v>2</v>
      </c>
      <c r="Q3847" s="28" t="str">
        <f aca="false">TEXT($B3847,"yyyy-mm")</f>
        <v>2024-12</v>
      </c>
      <c r="R3847" s="28" t="n">
        <f aca="false">IF(AND($O3847&gt;=DATE(2025,1,1),$O3847&lt;=DATE(2025,4,30)),1,0)</f>
        <v>0</v>
      </c>
    </row>
    <row r="3848" customFormat="false" ht="15" hidden="false" customHeight="false" outlineLevel="0" collapsed="false">
      <c r="A3848" s="28" t="n">
        <v>414</v>
      </c>
      <c r="B3848" s="29" t="n">
        <v>45688</v>
      </c>
      <c r="C3848" s="28" t="n">
        <v>0</v>
      </c>
      <c r="D3848" s="28" t="n">
        <v>0</v>
      </c>
      <c r="E3848" s="28" t="n">
        <v>0</v>
      </c>
      <c r="F3848" s="28" t="s">
        <v>345</v>
      </c>
      <c r="G3848" s="28" t="n">
        <v>0</v>
      </c>
      <c r="H3848" s="28" t="n">
        <v>0</v>
      </c>
      <c r="I3848" s="28" t="n">
        <v>0</v>
      </c>
      <c r="J3848" s="28" t="n">
        <v>28</v>
      </c>
      <c r="K3848" s="28" t="n">
        <v>1</v>
      </c>
      <c r="L3848" s="28" t="n">
        <v>1</v>
      </c>
      <c r="M3848" s="28" t="s">
        <v>146</v>
      </c>
      <c r="N3848" s="28" t="s">
        <v>142</v>
      </c>
      <c r="O3848" s="29" t="n">
        <v>45594</v>
      </c>
      <c r="P3848" s="28" t="n">
        <f aca="false">ROUNDDOWN(($B3848-$O3848)/30,0)</f>
        <v>3</v>
      </c>
      <c r="Q3848" s="28" t="str">
        <f aca="false">TEXT($B3848,"yyyy-mm")</f>
        <v>2025-01</v>
      </c>
      <c r="R3848" s="28" t="n">
        <f aca="false">IF(AND($O3848&gt;=DATE(2025,1,1),$O3848&lt;=DATE(2025,4,30)),1,0)</f>
        <v>0</v>
      </c>
    </row>
    <row r="3849" customFormat="false" ht="15" hidden="false" customHeight="false" outlineLevel="0" collapsed="false">
      <c r="A3849" s="28" t="n">
        <v>415</v>
      </c>
      <c r="B3849" s="29" t="n">
        <v>46203</v>
      </c>
      <c r="C3849" s="28" t="n">
        <v>15300</v>
      </c>
      <c r="D3849" s="28" t="n">
        <v>0</v>
      </c>
      <c r="E3849" s="28" t="n">
        <v>0</v>
      </c>
      <c r="F3849" s="28" t="s">
        <v>345</v>
      </c>
      <c r="G3849" s="28" t="n">
        <v>0</v>
      </c>
      <c r="H3849" s="28" t="n">
        <v>0</v>
      </c>
      <c r="I3849" s="28" t="n">
        <v>0</v>
      </c>
      <c r="J3849" s="28" t="n">
        <v>63</v>
      </c>
      <c r="K3849" s="28" t="n">
        <v>9</v>
      </c>
      <c r="L3849" s="28" t="n">
        <v>3</v>
      </c>
      <c r="M3849" s="28" t="s">
        <v>146</v>
      </c>
      <c r="N3849" s="28" t="s">
        <v>138</v>
      </c>
      <c r="O3849" s="29" t="n">
        <v>46193</v>
      </c>
      <c r="P3849" s="28" t="n">
        <f aca="false">ROUNDDOWN(($B3849-$O3849)/30,0)</f>
        <v>0</v>
      </c>
      <c r="Q3849" s="28" t="str">
        <f aca="false">TEXT($B3849,"yyyy-mm")</f>
        <v>2026-06</v>
      </c>
      <c r="R3849" s="28" t="n">
        <f aca="false">IF(AND($O3849&gt;=DATE(2025,1,1),$O3849&lt;=DATE(2025,4,30)),1,0)</f>
        <v>0</v>
      </c>
    </row>
    <row r="3850" customFormat="false" ht="15" hidden="false" customHeight="false" outlineLevel="0" collapsed="false">
      <c r="A3850" s="28" t="n">
        <v>415</v>
      </c>
      <c r="B3850" s="29" t="n">
        <v>46234</v>
      </c>
      <c r="C3850" s="28" t="n">
        <v>11475</v>
      </c>
      <c r="D3850" s="28" t="n">
        <v>0</v>
      </c>
      <c r="E3850" s="28" t="n">
        <v>0</v>
      </c>
      <c r="F3850" s="28" t="s">
        <v>345</v>
      </c>
      <c r="G3850" s="28" t="n">
        <v>0</v>
      </c>
      <c r="H3850" s="28" t="n">
        <v>0</v>
      </c>
      <c r="I3850" s="28" t="n">
        <v>0</v>
      </c>
      <c r="J3850" s="28" t="n">
        <v>63</v>
      </c>
      <c r="K3850" s="28" t="n">
        <v>9</v>
      </c>
      <c r="L3850" s="28" t="n">
        <v>3</v>
      </c>
      <c r="M3850" s="28" t="s">
        <v>146</v>
      </c>
      <c r="N3850" s="28" t="s">
        <v>138</v>
      </c>
      <c r="O3850" s="29" t="n">
        <v>46193</v>
      </c>
      <c r="P3850" s="28" t="n">
        <f aca="false">ROUNDDOWN(($B3850-$O3850)/30,0)</f>
        <v>1</v>
      </c>
      <c r="Q3850" s="28" t="str">
        <f aca="false">TEXT($B3850,"yyyy-mm")</f>
        <v>2026-07</v>
      </c>
      <c r="R3850" s="28" t="n">
        <f aca="false">IF(AND($O3850&gt;=DATE(2025,1,1),$O3850&lt;=DATE(2025,4,30)),1,0)</f>
        <v>0</v>
      </c>
    </row>
    <row r="3851" customFormat="false" ht="15" hidden="false" customHeight="false" outlineLevel="0" collapsed="false">
      <c r="A3851" s="28" t="n">
        <v>415</v>
      </c>
      <c r="B3851" s="29" t="n">
        <v>46265</v>
      </c>
      <c r="C3851" s="28" t="n">
        <v>7650</v>
      </c>
      <c r="D3851" s="28" t="n">
        <v>0</v>
      </c>
      <c r="E3851" s="28" t="n">
        <v>0</v>
      </c>
      <c r="F3851" s="28" t="s">
        <v>345</v>
      </c>
      <c r="G3851" s="28" t="n">
        <v>0</v>
      </c>
      <c r="H3851" s="28" t="n">
        <v>0</v>
      </c>
      <c r="I3851" s="28" t="n">
        <v>0</v>
      </c>
      <c r="J3851" s="28" t="n">
        <v>63</v>
      </c>
      <c r="K3851" s="28" t="n">
        <v>9</v>
      </c>
      <c r="L3851" s="28" t="n">
        <v>3</v>
      </c>
      <c r="M3851" s="28" t="s">
        <v>146</v>
      </c>
      <c r="N3851" s="28" t="s">
        <v>138</v>
      </c>
      <c r="O3851" s="29" t="n">
        <v>46193</v>
      </c>
      <c r="P3851" s="28" t="n">
        <f aca="false">ROUNDDOWN(($B3851-$O3851)/30,0)</f>
        <v>2</v>
      </c>
      <c r="Q3851" s="28" t="str">
        <f aca="false">TEXT($B3851,"yyyy-mm")</f>
        <v>2026-08</v>
      </c>
      <c r="R3851" s="28" t="n">
        <f aca="false">IF(AND($O3851&gt;=DATE(2025,1,1),$O3851&lt;=DATE(2025,4,30)),1,0)</f>
        <v>0</v>
      </c>
    </row>
    <row r="3852" customFormat="false" ht="15" hidden="false" customHeight="false" outlineLevel="0" collapsed="false">
      <c r="A3852" s="28" t="n">
        <v>416</v>
      </c>
      <c r="B3852" s="29" t="n">
        <v>45961</v>
      </c>
      <c r="C3852" s="28" t="n">
        <v>86000</v>
      </c>
      <c r="D3852" s="28" t="n">
        <v>0</v>
      </c>
      <c r="E3852" s="28" t="n">
        <v>0</v>
      </c>
      <c r="F3852" s="28" t="s">
        <v>345</v>
      </c>
      <c r="G3852" s="28" t="n">
        <v>0</v>
      </c>
      <c r="H3852" s="28" t="n">
        <v>0</v>
      </c>
      <c r="I3852" s="28" t="n">
        <v>0</v>
      </c>
      <c r="J3852" s="28" t="n">
        <v>254</v>
      </c>
      <c r="K3852" s="28" t="n">
        <v>1</v>
      </c>
      <c r="L3852" s="28" t="n">
        <v>2</v>
      </c>
      <c r="M3852" s="28" t="s">
        <v>145</v>
      </c>
      <c r="N3852" s="28" t="s">
        <v>138</v>
      </c>
      <c r="O3852" s="29" t="n">
        <v>45945</v>
      </c>
      <c r="P3852" s="28" t="n">
        <f aca="false">ROUNDDOWN(($B3852-$O3852)/30,0)</f>
        <v>0</v>
      </c>
      <c r="Q3852" s="28" t="str">
        <f aca="false">TEXT($B3852,"yyyy-mm")</f>
        <v>2025-10</v>
      </c>
      <c r="R3852" s="28" t="n">
        <f aca="false">IF(AND($O3852&gt;=DATE(2025,1,1),$O3852&lt;=DATE(2025,4,30)),1,0)</f>
        <v>0</v>
      </c>
    </row>
    <row r="3853" customFormat="false" ht="15" hidden="false" customHeight="false" outlineLevel="0" collapsed="false">
      <c r="A3853" s="28" t="n">
        <v>416</v>
      </c>
      <c r="B3853" s="29" t="n">
        <v>45991</v>
      </c>
      <c r="C3853" s="28" t="n">
        <v>57333.33</v>
      </c>
      <c r="D3853" s="28" t="n">
        <v>0</v>
      </c>
      <c r="E3853" s="28" t="n">
        <v>0</v>
      </c>
      <c r="F3853" s="28" t="s">
        <v>345</v>
      </c>
      <c r="G3853" s="28" t="n">
        <v>0</v>
      </c>
      <c r="H3853" s="28" t="n">
        <v>0</v>
      </c>
      <c r="I3853" s="28" t="n">
        <v>0</v>
      </c>
      <c r="J3853" s="28" t="n">
        <v>254</v>
      </c>
      <c r="K3853" s="28" t="n">
        <v>1</v>
      </c>
      <c r="L3853" s="28" t="n">
        <v>2</v>
      </c>
      <c r="M3853" s="28" t="s">
        <v>145</v>
      </c>
      <c r="N3853" s="28" t="s">
        <v>138</v>
      </c>
      <c r="O3853" s="29" t="n">
        <v>45945</v>
      </c>
      <c r="P3853" s="28" t="n">
        <f aca="false">ROUNDDOWN(($B3853-$O3853)/30,0)</f>
        <v>1</v>
      </c>
      <c r="Q3853" s="28" t="str">
        <f aca="false">TEXT($B3853,"yyyy-mm")</f>
        <v>2025-11</v>
      </c>
      <c r="R3853" s="28" t="n">
        <f aca="false">IF(AND($O3853&gt;=DATE(2025,1,1),$O3853&lt;=DATE(2025,4,30)),1,0)</f>
        <v>0</v>
      </c>
    </row>
    <row r="3854" customFormat="false" ht="15" hidden="false" customHeight="false" outlineLevel="0" collapsed="false">
      <c r="A3854" s="28" t="n">
        <v>416</v>
      </c>
      <c r="B3854" s="29" t="n">
        <v>46022</v>
      </c>
      <c r="C3854" s="28" t="n">
        <v>28666.66</v>
      </c>
      <c r="D3854" s="28" t="n">
        <v>0</v>
      </c>
      <c r="E3854" s="28" t="n">
        <v>0</v>
      </c>
      <c r="F3854" s="28" t="s">
        <v>345</v>
      </c>
      <c r="G3854" s="28" t="n">
        <v>0</v>
      </c>
      <c r="H3854" s="28" t="n">
        <v>0</v>
      </c>
      <c r="I3854" s="28" t="n">
        <v>0</v>
      </c>
      <c r="J3854" s="28" t="n">
        <v>254</v>
      </c>
      <c r="K3854" s="28" t="n">
        <v>1</v>
      </c>
      <c r="L3854" s="28" t="n">
        <v>2</v>
      </c>
      <c r="M3854" s="28" t="s">
        <v>145</v>
      </c>
      <c r="N3854" s="28" t="s">
        <v>138</v>
      </c>
      <c r="O3854" s="29" t="n">
        <v>45945</v>
      </c>
      <c r="P3854" s="28" t="n">
        <f aca="false">ROUNDDOWN(($B3854-$O3854)/30,0)</f>
        <v>2</v>
      </c>
      <c r="Q3854" s="28" t="str">
        <f aca="false">TEXT($B3854,"yyyy-mm")</f>
        <v>2025-12</v>
      </c>
      <c r="R3854" s="28" t="n">
        <f aca="false">IF(AND($O3854&gt;=DATE(2025,1,1),$O3854&lt;=DATE(2025,4,30)),1,0)</f>
        <v>0</v>
      </c>
    </row>
    <row r="3855" customFormat="false" ht="15" hidden="false" customHeight="false" outlineLevel="0" collapsed="false">
      <c r="A3855" s="28" t="n">
        <v>416</v>
      </c>
      <c r="B3855" s="29" t="n">
        <v>46053</v>
      </c>
      <c r="C3855" s="28" t="n">
        <v>0</v>
      </c>
      <c r="D3855" s="28" t="n">
        <v>0</v>
      </c>
      <c r="E3855" s="28" t="n">
        <v>0</v>
      </c>
      <c r="F3855" s="28" t="s">
        <v>345</v>
      </c>
      <c r="G3855" s="28" t="n">
        <v>0</v>
      </c>
      <c r="H3855" s="28" t="n">
        <v>0</v>
      </c>
      <c r="I3855" s="28" t="n">
        <v>0</v>
      </c>
      <c r="J3855" s="28" t="n">
        <v>254</v>
      </c>
      <c r="K3855" s="28" t="n">
        <v>1</v>
      </c>
      <c r="L3855" s="28" t="n">
        <v>2</v>
      </c>
      <c r="M3855" s="28" t="s">
        <v>145</v>
      </c>
      <c r="N3855" s="28" t="s">
        <v>138</v>
      </c>
      <c r="O3855" s="29" t="n">
        <v>45945</v>
      </c>
      <c r="P3855" s="28" t="n">
        <f aca="false">ROUNDDOWN(($B3855-$O3855)/30,0)</f>
        <v>3</v>
      </c>
      <c r="Q3855" s="28" t="str">
        <f aca="false">TEXT($B3855,"yyyy-mm")</f>
        <v>2026-01</v>
      </c>
      <c r="R3855" s="28" t="n">
        <f aca="false">IF(AND($O3855&gt;=DATE(2025,1,1),$O3855&lt;=DATE(2025,4,30)),1,0)</f>
        <v>0</v>
      </c>
    </row>
    <row r="3856" customFormat="false" ht="15" hidden="false" customHeight="false" outlineLevel="0" collapsed="false">
      <c r="A3856" s="28" t="n">
        <v>417</v>
      </c>
      <c r="B3856" s="29" t="n">
        <v>44773</v>
      </c>
      <c r="C3856" s="28" t="n">
        <v>62400</v>
      </c>
      <c r="D3856" s="28" t="n">
        <v>0</v>
      </c>
      <c r="E3856" s="28" t="n">
        <v>0</v>
      </c>
      <c r="F3856" s="28" t="s">
        <v>345</v>
      </c>
      <c r="G3856" s="28" t="n">
        <v>0</v>
      </c>
      <c r="H3856" s="28" t="n">
        <v>0</v>
      </c>
      <c r="I3856" s="28" t="n">
        <v>0</v>
      </c>
      <c r="J3856" s="28" t="n">
        <v>103</v>
      </c>
      <c r="K3856" s="28" t="n">
        <v>1</v>
      </c>
      <c r="L3856" s="28" t="n">
        <v>1</v>
      </c>
      <c r="M3856" s="28" t="s">
        <v>146</v>
      </c>
      <c r="N3856" s="28" t="s">
        <v>138</v>
      </c>
      <c r="O3856" s="29" t="n">
        <v>44767</v>
      </c>
      <c r="P3856" s="28" t="n">
        <f aca="false">ROUNDDOWN(($B3856-$O3856)/30,0)</f>
        <v>0</v>
      </c>
      <c r="Q3856" s="28" t="str">
        <f aca="false">TEXT($B3856,"yyyy-mm")</f>
        <v>2022-07</v>
      </c>
      <c r="R3856" s="28" t="n">
        <f aca="false">IF(AND($O3856&gt;=DATE(2025,1,1),$O3856&lt;=DATE(2025,4,30)),1,0)</f>
        <v>0</v>
      </c>
    </row>
    <row r="3857" customFormat="false" ht="15" hidden="false" customHeight="false" outlineLevel="0" collapsed="false">
      <c r="A3857" s="28" t="n">
        <v>417</v>
      </c>
      <c r="B3857" s="29" t="n">
        <v>44804</v>
      </c>
      <c r="C3857" s="28" t="n">
        <v>0</v>
      </c>
      <c r="D3857" s="28" t="n">
        <v>0</v>
      </c>
      <c r="E3857" s="28" t="n">
        <v>0</v>
      </c>
      <c r="F3857" s="28" t="s">
        <v>345</v>
      </c>
      <c r="G3857" s="28" t="n">
        <v>0</v>
      </c>
      <c r="H3857" s="28" t="n">
        <v>0</v>
      </c>
      <c r="I3857" s="28" t="n">
        <v>0</v>
      </c>
      <c r="J3857" s="28" t="n">
        <v>103</v>
      </c>
      <c r="K3857" s="28" t="n">
        <v>1</v>
      </c>
      <c r="L3857" s="28" t="n">
        <v>1</v>
      </c>
      <c r="M3857" s="28" t="s">
        <v>146</v>
      </c>
      <c r="N3857" s="28" t="s">
        <v>138</v>
      </c>
      <c r="O3857" s="29" t="n">
        <v>44767</v>
      </c>
      <c r="P3857" s="28" t="n">
        <f aca="false">ROUNDDOWN(($B3857-$O3857)/30,0)</f>
        <v>1</v>
      </c>
      <c r="Q3857" s="28" t="str">
        <f aca="false">TEXT($B3857,"yyyy-mm")</f>
        <v>2022-08</v>
      </c>
      <c r="R3857" s="28" t="n">
        <f aca="false">IF(AND($O3857&gt;=DATE(2025,1,1),$O3857&lt;=DATE(2025,4,30)),1,0)</f>
        <v>0</v>
      </c>
    </row>
    <row r="3858" customFormat="false" ht="15" hidden="false" customHeight="false" outlineLevel="0" collapsed="false">
      <c r="A3858" s="28" t="n">
        <v>418</v>
      </c>
      <c r="B3858" s="29" t="n">
        <v>44620</v>
      </c>
      <c r="C3858" s="28" t="n">
        <v>47200</v>
      </c>
      <c r="D3858" s="28" t="n">
        <v>0</v>
      </c>
      <c r="E3858" s="28" t="n">
        <v>0</v>
      </c>
      <c r="F3858" s="28" t="s">
        <v>345</v>
      </c>
      <c r="G3858" s="28" t="n">
        <v>0</v>
      </c>
      <c r="H3858" s="28" t="n">
        <v>0</v>
      </c>
      <c r="I3858" s="28" t="n">
        <v>0</v>
      </c>
      <c r="J3858" s="28" t="n">
        <v>105</v>
      </c>
      <c r="K3858" s="28" t="n">
        <v>1</v>
      </c>
      <c r="L3858" s="28" t="n">
        <v>2</v>
      </c>
      <c r="M3858" s="28" t="s">
        <v>145</v>
      </c>
      <c r="N3858" s="28" t="s">
        <v>138</v>
      </c>
      <c r="O3858" s="29" t="n">
        <v>44612</v>
      </c>
      <c r="P3858" s="28" t="n">
        <f aca="false">ROUNDDOWN(($B3858-$O3858)/30,0)</f>
        <v>0</v>
      </c>
      <c r="Q3858" s="28" t="str">
        <f aca="false">TEXT($B3858,"yyyy-mm")</f>
        <v>2022-02</v>
      </c>
      <c r="R3858" s="28" t="n">
        <f aca="false">IF(AND($O3858&gt;=DATE(2025,1,1),$O3858&lt;=DATE(2025,4,30)),1,0)</f>
        <v>0</v>
      </c>
    </row>
    <row r="3859" customFormat="false" ht="15" hidden="false" customHeight="false" outlineLevel="0" collapsed="false">
      <c r="A3859" s="28" t="n">
        <v>418</v>
      </c>
      <c r="B3859" s="29" t="n">
        <v>44651</v>
      </c>
      <c r="C3859" s="28" t="n">
        <v>31466.67</v>
      </c>
      <c r="D3859" s="28" t="n">
        <v>0</v>
      </c>
      <c r="E3859" s="28" t="n">
        <v>0</v>
      </c>
      <c r="F3859" s="28" t="s">
        <v>345</v>
      </c>
      <c r="G3859" s="28" t="n">
        <v>0</v>
      </c>
      <c r="H3859" s="28" t="n">
        <v>0</v>
      </c>
      <c r="I3859" s="28" t="n">
        <v>0</v>
      </c>
      <c r="J3859" s="28" t="n">
        <v>105</v>
      </c>
      <c r="K3859" s="28" t="n">
        <v>1</v>
      </c>
      <c r="L3859" s="28" t="n">
        <v>2</v>
      </c>
      <c r="M3859" s="28" t="s">
        <v>145</v>
      </c>
      <c r="N3859" s="28" t="s">
        <v>138</v>
      </c>
      <c r="O3859" s="29" t="n">
        <v>44612</v>
      </c>
      <c r="P3859" s="28" t="n">
        <f aca="false">ROUNDDOWN(($B3859-$O3859)/30,0)</f>
        <v>1</v>
      </c>
      <c r="Q3859" s="28" t="str">
        <f aca="false">TEXT($B3859,"yyyy-mm")</f>
        <v>2022-03</v>
      </c>
      <c r="R3859" s="28" t="n">
        <f aca="false">IF(AND($O3859&gt;=DATE(2025,1,1),$O3859&lt;=DATE(2025,4,30)),1,0)</f>
        <v>0</v>
      </c>
    </row>
    <row r="3860" customFormat="false" ht="15" hidden="false" customHeight="false" outlineLevel="0" collapsed="false">
      <c r="A3860" s="28" t="n">
        <v>418</v>
      </c>
      <c r="B3860" s="29" t="n">
        <v>44681</v>
      </c>
      <c r="C3860" s="28" t="n">
        <v>15733.34</v>
      </c>
      <c r="D3860" s="28" t="n">
        <v>0</v>
      </c>
      <c r="E3860" s="28" t="n">
        <v>0</v>
      </c>
      <c r="F3860" s="28" t="s">
        <v>345</v>
      </c>
      <c r="G3860" s="28" t="n">
        <v>0</v>
      </c>
      <c r="H3860" s="28" t="n">
        <v>0</v>
      </c>
      <c r="I3860" s="28" t="n">
        <v>0</v>
      </c>
      <c r="J3860" s="28" t="n">
        <v>105</v>
      </c>
      <c r="K3860" s="28" t="n">
        <v>1</v>
      </c>
      <c r="L3860" s="28" t="n">
        <v>2</v>
      </c>
      <c r="M3860" s="28" t="s">
        <v>145</v>
      </c>
      <c r="N3860" s="28" t="s">
        <v>138</v>
      </c>
      <c r="O3860" s="29" t="n">
        <v>44612</v>
      </c>
      <c r="P3860" s="28" t="n">
        <f aca="false">ROUNDDOWN(($B3860-$O3860)/30,0)</f>
        <v>2</v>
      </c>
      <c r="Q3860" s="28" t="str">
        <f aca="false">TEXT($B3860,"yyyy-mm")</f>
        <v>2022-04</v>
      </c>
      <c r="R3860" s="28" t="n">
        <f aca="false">IF(AND($O3860&gt;=DATE(2025,1,1),$O3860&lt;=DATE(2025,4,30)),1,0)</f>
        <v>0</v>
      </c>
    </row>
    <row r="3861" customFormat="false" ht="15" hidden="false" customHeight="false" outlineLevel="0" collapsed="false">
      <c r="A3861" s="28" t="n">
        <v>418</v>
      </c>
      <c r="B3861" s="29" t="n">
        <v>44712</v>
      </c>
      <c r="C3861" s="28" t="n">
        <v>0.01</v>
      </c>
      <c r="D3861" s="28" t="n">
        <v>0</v>
      </c>
      <c r="E3861" s="28" t="n">
        <v>0</v>
      </c>
      <c r="F3861" s="28" t="s">
        <v>345</v>
      </c>
      <c r="G3861" s="28" t="n">
        <v>0</v>
      </c>
      <c r="H3861" s="28" t="n">
        <v>0</v>
      </c>
      <c r="I3861" s="28" t="n">
        <v>0</v>
      </c>
      <c r="J3861" s="28" t="n">
        <v>105</v>
      </c>
      <c r="K3861" s="28" t="n">
        <v>1</v>
      </c>
      <c r="L3861" s="28" t="n">
        <v>2</v>
      </c>
      <c r="M3861" s="28" t="s">
        <v>145</v>
      </c>
      <c r="N3861" s="28" t="s">
        <v>138</v>
      </c>
      <c r="O3861" s="29" t="n">
        <v>44612</v>
      </c>
      <c r="P3861" s="28" t="n">
        <f aca="false">ROUNDDOWN(($B3861-$O3861)/30,0)</f>
        <v>3</v>
      </c>
      <c r="Q3861" s="28" t="str">
        <f aca="false">TEXT($B3861,"yyyy-mm")</f>
        <v>2022-05</v>
      </c>
      <c r="R3861" s="28" t="n">
        <f aca="false">IF(AND($O3861&gt;=DATE(2025,1,1),$O3861&lt;=DATE(2025,4,30)),1,0)</f>
        <v>0</v>
      </c>
    </row>
    <row r="3862" customFormat="false" ht="15" hidden="false" customHeight="false" outlineLevel="0" collapsed="false">
      <c r="A3862" s="28" t="n">
        <v>419</v>
      </c>
      <c r="B3862" s="29" t="n">
        <v>46112</v>
      </c>
      <c r="C3862" s="28" t="n">
        <v>40700</v>
      </c>
      <c r="D3862" s="28" t="n">
        <v>0</v>
      </c>
      <c r="E3862" s="28" t="n">
        <v>0</v>
      </c>
      <c r="F3862" s="28" t="s">
        <v>345</v>
      </c>
      <c r="G3862" s="28" t="n">
        <v>0</v>
      </c>
      <c r="H3862" s="28" t="n">
        <v>0</v>
      </c>
      <c r="I3862" s="28" t="n">
        <v>0</v>
      </c>
      <c r="J3862" s="28" t="n">
        <v>280</v>
      </c>
      <c r="K3862" s="28" t="n">
        <v>3</v>
      </c>
      <c r="L3862" s="28" t="n">
        <v>2</v>
      </c>
      <c r="M3862" s="28" t="s">
        <v>145</v>
      </c>
      <c r="N3862" s="28" t="s">
        <v>138</v>
      </c>
      <c r="O3862" s="29" t="n">
        <v>46093</v>
      </c>
      <c r="P3862" s="28" t="n">
        <f aca="false">ROUNDDOWN(($B3862-$O3862)/30,0)</f>
        <v>0</v>
      </c>
      <c r="Q3862" s="28" t="str">
        <f aca="false">TEXT($B3862,"yyyy-mm")</f>
        <v>2026-03</v>
      </c>
      <c r="R3862" s="28" t="n">
        <f aca="false">IF(AND($O3862&gt;=DATE(2025,1,1),$O3862&lt;=DATE(2025,4,30)),1,0)</f>
        <v>0</v>
      </c>
    </row>
    <row r="3863" customFormat="false" ht="15" hidden="false" customHeight="false" outlineLevel="0" collapsed="false">
      <c r="A3863" s="28" t="n">
        <v>419</v>
      </c>
      <c r="B3863" s="29" t="n">
        <v>46142</v>
      </c>
      <c r="C3863" s="28" t="n">
        <v>37569.23</v>
      </c>
      <c r="D3863" s="28" t="n">
        <v>0</v>
      </c>
      <c r="E3863" s="28" t="n">
        <v>0</v>
      </c>
      <c r="F3863" s="28" t="s">
        <v>345</v>
      </c>
      <c r="G3863" s="28" t="n">
        <v>0</v>
      </c>
      <c r="H3863" s="28" t="n">
        <v>0</v>
      </c>
      <c r="I3863" s="28" t="n">
        <v>0</v>
      </c>
      <c r="J3863" s="28" t="n">
        <v>280</v>
      </c>
      <c r="K3863" s="28" t="n">
        <v>3</v>
      </c>
      <c r="L3863" s="28" t="n">
        <v>2</v>
      </c>
      <c r="M3863" s="28" t="s">
        <v>145</v>
      </c>
      <c r="N3863" s="28" t="s">
        <v>138</v>
      </c>
      <c r="O3863" s="29" t="n">
        <v>46093</v>
      </c>
      <c r="P3863" s="28" t="n">
        <f aca="false">ROUNDDOWN(($B3863-$O3863)/30,0)</f>
        <v>1</v>
      </c>
      <c r="Q3863" s="28" t="str">
        <f aca="false">TEXT($B3863,"yyyy-mm")</f>
        <v>2026-04</v>
      </c>
      <c r="R3863" s="28" t="n">
        <f aca="false">IF(AND($O3863&gt;=DATE(2025,1,1),$O3863&lt;=DATE(2025,4,30)),1,0)</f>
        <v>0</v>
      </c>
    </row>
    <row r="3864" customFormat="false" ht="15" hidden="false" customHeight="false" outlineLevel="0" collapsed="false">
      <c r="A3864" s="28" t="n">
        <v>419</v>
      </c>
      <c r="B3864" s="29" t="n">
        <v>46173</v>
      </c>
      <c r="C3864" s="28" t="n">
        <v>34438.46</v>
      </c>
      <c r="D3864" s="28" t="n">
        <v>0</v>
      </c>
      <c r="E3864" s="28" t="n">
        <v>0</v>
      </c>
      <c r="F3864" s="28" t="s">
        <v>345</v>
      </c>
      <c r="G3864" s="28" t="n">
        <v>0</v>
      </c>
      <c r="H3864" s="28" t="n">
        <v>0</v>
      </c>
      <c r="I3864" s="28" t="n">
        <v>0</v>
      </c>
      <c r="J3864" s="28" t="n">
        <v>280</v>
      </c>
      <c r="K3864" s="28" t="n">
        <v>3</v>
      </c>
      <c r="L3864" s="28" t="n">
        <v>2</v>
      </c>
      <c r="M3864" s="28" t="s">
        <v>145</v>
      </c>
      <c r="N3864" s="28" t="s">
        <v>138</v>
      </c>
      <c r="O3864" s="29" t="n">
        <v>46093</v>
      </c>
      <c r="P3864" s="28" t="n">
        <f aca="false">ROUNDDOWN(($B3864-$O3864)/30,0)</f>
        <v>2</v>
      </c>
      <c r="Q3864" s="28" t="str">
        <f aca="false">TEXT($B3864,"yyyy-mm")</f>
        <v>2026-05</v>
      </c>
      <c r="R3864" s="28" t="n">
        <f aca="false">IF(AND($O3864&gt;=DATE(2025,1,1),$O3864&lt;=DATE(2025,4,30)),1,0)</f>
        <v>0</v>
      </c>
    </row>
    <row r="3865" customFormat="false" ht="15" hidden="false" customHeight="false" outlineLevel="0" collapsed="false">
      <c r="A3865" s="28" t="n">
        <v>419</v>
      </c>
      <c r="B3865" s="29" t="n">
        <v>46203</v>
      </c>
      <c r="C3865" s="28" t="n">
        <v>31307.69</v>
      </c>
      <c r="D3865" s="28" t="n">
        <v>0</v>
      </c>
      <c r="E3865" s="28" t="n">
        <v>0</v>
      </c>
      <c r="F3865" s="28" t="s">
        <v>345</v>
      </c>
      <c r="G3865" s="28" t="n">
        <v>0</v>
      </c>
      <c r="H3865" s="28" t="n">
        <v>0</v>
      </c>
      <c r="I3865" s="28" t="n">
        <v>0</v>
      </c>
      <c r="J3865" s="28" t="n">
        <v>280</v>
      </c>
      <c r="K3865" s="28" t="n">
        <v>3</v>
      </c>
      <c r="L3865" s="28" t="n">
        <v>2</v>
      </c>
      <c r="M3865" s="28" t="s">
        <v>145</v>
      </c>
      <c r="N3865" s="28" t="s">
        <v>138</v>
      </c>
      <c r="O3865" s="29" t="n">
        <v>46093</v>
      </c>
      <c r="P3865" s="28" t="n">
        <f aca="false">ROUNDDOWN(($B3865-$O3865)/30,0)</f>
        <v>3</v>
      </c>
      <c r="Q3865" s="28" t="str">
        <f aca="false">TEXT($B3865,"yyyy-mm")</f>
        <v>2026-06</v>
      </c>
      <c r="R3865" s="28" t="n">
        <f aca="false">IF(AND($O3865&gt;=DATE(2025,1,1),$O3865&lt;=DATE(2025,4,30)),1,0)</f>
        <v>0</v>
      </c>
    </row>
    <row r="3866" customFormat="false" ht="15" hidden="false" customHeight="false" outlineLevel="0" collapsed="false">
      <c r="A3866" s="28" t="n">
        <v>419</v>
      </c>
      <c r="B3866" s="29" t="n">
        <v>46234</v>
      </c>
      <c r="C3866" s="28" t="n">
        <v>28176.92</v>
      </c>
      <c r="D3866" s="28" t="n">
        <v>0</v>
      </c>
      <c r="E3866" s="28" t="n">
        <v>0</v>
      </c>
      <c r="F3866" s="28" t="s">
        <v>345</v>
      </c>
      <c r="G3866" s="28" t="n">
        <v>0</v>
      </c>
      <c r="H3866" s="28" t="n">
        <v>0</v>
      </c>
      <c r="I3866" s="28" t="n">
        <v>0</v>
      </c>
      <c r="J3866" s="28" t="n">
        <v>280</v>
      </c>
      <c r="K3866" s="28" t="n">
        <v>3</v>
      </c>
      <c r="L3866" s="28" t="n">
        <v>2</v>
      </c>
      <c r="M3866" s="28" t="s">
        <v>145</v>
      </c>
      <c r="N3866" s="28" t="s">
        <v>138</v>
      </c>
      <c r="O3866" s="29" t="n">
        <v>46093</v>
      </c>
      <c r="P3866" s="28" t="n">
        <f aca="false">ROUNDDOWN(($B3866-$O3866)/30,0)</f>
        <v>4</v>
      </c>
      <c r="Q3866" s="28" t="str">
        <f aca="false">TEXT($B3866,"yyyy-mm")</f>
        <v>2026-07</v>
      </c>
      <c r="R3866" s="28" t="n">
        <f aca="false">IF(AND($O3866&gt;=DATE(2025,1,1),$O3866&lt;=DATE(2025,4,30)),1,0)</f>
        <v>0</v>
      </c>
    </row>
    <row r="3867" customFormat="false" ht="15" hidden="false" customHeight="false" outlineLevel="0" collapsed="false">
      <c r="A3867" s="28" t="n">
        <v>419</v>
      </c>
      <c r="B3867" s="29" t="n">
        <v>46265</v>
      </c>
      <c r="C3867" s="28" t="n">
        <v>25046.15</v>
      </c>
      <c r="D3867" s="28" t="n">
        <v>0</v>
      </c>
      <c r="E3867" s="28" t="n">
        <v>0</v>
      </c>
      <c r="F3867" s="28" t="s">
        <v>345</v>
      </c>
      <c r="G3867" s="28" t="n">
        <v>0</v>
      </c>
      <c r="H3867" s="28" t="n">
        <v>0</v>
      </c>
      <c r="I3867" s="28" t="n">
        <v>0</v>
      </c>
      <c r="J3867" s="28" t="n">
        <v>280</v>
      </c>
      <c r="K3867" s="28" t="n">
        <v>3</v>
      </c>
      <c r="L3867" s="28" t="n">
        <v>2</v>
      </c>
      <c r="M3867" s="28" t="s">
        <v>145</v>
      </c>
      <c r="N3867" s="28" t="s">
        <v>138</v>
      </c>
      <c r="O3867" s="29" t="n">
        <v>46093</v>
      </c>
      <c r="P3867" s="28" t="n">
        <f aca="false">ROUNDDOWN(($B3867-$O3867)/30,0)</f>
        <v>5</v>
      </c>
      <c r="Q3867" s="28" t="str">
        <f aca="false">TEXT($B3867,"yyyy-mm")</f>
        <v>2026-08</v>
      </c>
      <c r="R3867" s="28" t="n">
        <f aca="false">IF(AND($O3867&gt;=DATE(2025,1,1),$O3867&lt;=DATE(2025,4,30)),1,0)</f>
        <v>0</v>
      </c>
    </row>
    <row r="3868" customFormat="false" ht="15" hidden="false" customHeight="false" outlineLevel="0" collapsed="false">
      <c r="A3868" s="28" t="n">
        <v>420</v>
      </c>
      <c r="B3868" s="29" t="n">
        <v>45838</v>
      </c>
      <c r="C3868" s="28" t="n">
        <v>18000</v>
      </c>
      <c r="D3868" s="28" t="n">
        <v>0</v>
      </c>
      <c r="E3868" s="28" t="n">
        <v>0</v>
      </c>
      <c r="F3868" s="28" t="s">
        <v>345</v>
      </c>
      <c r="G3868" s="28" t="n">
        <v>0</v>
      </c>
      <c r="H3868" s="28" t="n">
        <v>0</v>
      </c>
      <c r="I3868" s="28" t="n">
        <v>0</v>
      </c>
      <c r="J3868" s="28" t="n">
        <v>280</v>
      </c>
      <c r="K3868" s="28" t="n">
        <v>2</v>
      </c>
      <c r="L3868" s="28" t="n">
        <v>2</v>
      </c>
      <c r="M3868" s="28" t="s">
        <v>145</v>
      </c>
      <c r="N3868" s="28" t="s">
        <v>138</v>
      </c>
      <c r="O3868" s="29" t="n">
        <v>45822</v>
      </c>
      <c r="P3868" s="28" t="n">
        <f aca="false">ROUNDDOWN(($B3868-$O3868)/30,0)</f>
        <v>0</v>
      </c>
      <c r="Q3868" s="28" t="str">
        <f aca="false">TEXT($B3868,"yyyy-mm")</f>
        <v>2025-06</v>
      </c>
      <c r="R3868" s="28" t="n">
        <f aca="false">IF(AND($O3868&gt;=DATE(2025,1,1),$O3868&lt;=DATE(2025,4,30)),1,0)</f>
        <v>0</v>
      </c>
    </row>
    <row r="3869" customFormat="false" ht="15" hidden="false" customHeight="false" outlineLevel="0" collapsed="false">
      <c r="A3869" s="28" t="n">
        <v>420</v>
      </c>
      <c r="B3869" s="29" t="n">
        <v>45869</v>
      </c>
      <c r="C3869" s="28" t="n">
        <v>16500</v>
      </c>
      <c r="D3869" s="28" t="n">
        <v>0</v>
      </c>
      <c r="E3869" s="28" t="n">
        <v>0</v>
      </c>
      <c r="F3869" s="28" t="s">
        <v>345</v>
      </c>
      <c r="G3869" s="28" t="n">
        <v>0</v>
      </c>
      <c r="H3869" s="28" t="n">
        <v>0</v>
      </c>
      <c r="I3869" s="28" t="n">
        <v>0</v>
      </c>
      <c r="J3869" s="28" t="n">
        <v>280</v>
      </c>
      <c r="K3869" s="28" t="n">
        <v>2</v>
      </c>
      <c r="L3869" s="28" t="n">
        <v>2</v>
      </c>
      <c r="M3869" s="28" t="s">
        <v>145</v>
      </c>
      <c r="N3869" s="28" t="s">
        <v>138</v>
      </c>
      <c r="O3869" s="29" t="n">
        <v>45822</v>
      </c>
      <c r="P3869" s="28" t="n">
        <f aca="false">ROUNDDOWN(($B3869-$O3869)/30,0)</f>
        <v>1</v>
      </c>
      <c r="Q3869" s="28" t="str">
        <f aca="false">TEXT($B3869,"yyyy-mm")</f>
        <v>2025-07</v>
      </c>
      <c r="R3869" s="28" t="n">
        <f aca="false">IF(AND($O3869&gt;=DATE(2025,1,1),$O3869&lt;=DATE(2025,4,30)),1,0)</f>
        <v>0</v>
      </c>
    </row>
    <row r="3870" customFormat="false" ht="15" hidden="false" customHeight="false" outlineLevel="0" collapsed="false">
      <c r="A3870" s="28" t="n">
        <v>420</v>
      </c>
      <c r="B3870" s="29" t="n">
        <v>45900</v>
      </c>
      <c r="C3870" s="28" t="n">
        <v>15000</v>
      </c>
      <c r="D3870" s="28" t="n">
        <v>0</v>
      </c>
      <c r="E3870" s="28" t="n">
        <v>0</v>
      </c>
      <c r="F3870" s="28" t="s">
        <v>345</v>
      </c>
      <c r="G3870" s="28" t="n">
        <v>0</v>
      </c>
      <c r="H3870" s="28" t="n">
        <v>0</v>
      </c>
      <c r="I3870" s="28" t="n">
        <v>0</v>
      </c>
      <c r="J3870" s="28" t="n">
        <v>280</v>
      </c>
      <c r="K3870" s="28" t="n">
        <v>2</v>
      </c>
      <c r="L3870" s="28" t="n">
        <v>2</v>
      </c>
      <c r="M3870" s="28" t="s">
        <v>145</v>
      </c>
      <c r="N3870" s="28" t="s">
        <v>138</v>
      </c>
      <c r="O3870" s="29" t="n">
        <v>45822</v>
      </c>
      <c r="P3870" s="28" t="n">
        <f aca="false">ROUNDDOWN(($B3870-$O3870)/30,0)</f>
        <v>2</v>
      </c>
      <c r="Q3870" s="28" t="str">
        <f aca="false">TEXT($B3870,"yyyy-mm")</f>
        <v>2025-08</v>
      </c>
      <c r="R3870" s="28" t="n">
        <f aca="false">IF(AND($O3870&gt;=DATE(2025,1,1),$O3870&lt;=DATE(2025,4,30)),1,0)</f>
        <v>0</v>
      </c>
    </row>
    <row r="3871" customFormat="false" ht="15" hidden="false" customHeight="false" outlineLevel="0" collapsed="false">
      <c r="A3871" s="28" t="n">
        <v>420</v>
      </c>
      <c r="B3871" s="29" t="n">
        <v>45930</v>
      </c>
      <c r="C3871" s="28" t="n">
        <v>13500</v>
      </c>
      <c r="D3871" s="28" t="n">
        <v>0</v>
      </c>
      <c r="E3871" s="28" t="n">
        <v>0</v>
      </c>
      <c r="F3871" s="28" t="s">
        <v>345</v>
      </c>
      <c r="G3871" s="28" t="n">
        <v>0</v>
      </c>
      <c r="H3871" s="28" t="n">
        <v>0</v>
      </c>
      <c r="I3871" s="28" t="n">
        <v>0</v>
      </c>
      <c r="J3871" s="28" t="n">
        <v>280</v>
      </c>
      <c r="K3871" s="28" t="n">
        <v>2</v>
      </c>
      <c r="L3871" s="28" t="n">
        <v>2</v>
      </c>
      <c r="M3871" s="28" t="s">
        <v>145</v>
      </c>
      <c r="N3871" s="28" t="s">
        <v>138</v>
      </c>
      <c r="O3871" s="29" t="n">
        <v>45822</v>
      </c>
      <c r="P3871" s="28" t="n">
        <f aca="false">ROUNDDOWN(($B3871-$O3871)/30,0)</f>
        <v>3</v>
      </c>
      <c r="Q3871" s="28" t="str">
        <f aca="false">TEXT($B3871,"yyyy-mm")</f>
        <v>2025-09</v>
      </c>
      <c r="R3871" s="28" t="n">
        <f aca="false">IF(AND($O3871&gt;=DATE(2025,1,1),$O3871&lt;=DATE(2025,4,30)),1,0)</f>
        <v>0</v>
      </c>
    </row>
    <row r="3872" customFormat="false" ht="15" hidden="false" customHeight="false" outlineLevel="0" collapsed="false">
      <c r="A3872" s="28" t="n">
        <v>420</v>
      </c>
      <c r="B3872" s="29" t="n">
        <v>45961</v>
      </c>
      <c r="C3872" s="28" t="n">
        <v>12000</v>
      </c>
      <c r="D3872" s="28" t="n">
        <v>0</v>
      </c>
      <c r="E3872" s="28" t="n">
        <v>0</v>
      </c>
      <c r="F3872" s="28" t="s">
        <v>345</v>
      </c>
      <c r="G3872" s="28" t="n">
        <v>0</v>
      </c>
      <c r="H3872" s="28" t="n">
        <v>0</v>
      </c>
      <c r="I3872" s="28" t="n">
        <v>0</v>
      </c>
      <c r="J3872" s="28" t="n">
        <v>280</v>
      </c>
      <c r="K3872" s="28" t="n">
        <v>2</v>
      </c>
      <c r="L3872" s="28" t="n">
        <v>2</v>
      </c>
      <c r="M3872" s="28" t="s">
        <v>145</v>
      </c>
      <c r="N3872" s="28" t="s">
        <v>138</v>
      </c>
      <c r="O3872" s="29" t="n">
        <v>45822</v>
      </c>
      <c r="P3872" s="28" t="n">
        <f aca="false">ROUNDDOWN(($B3872-$O3872)/30,0)</f>
        <v>4</v>
      </c>
      <c r="Q3872" s="28" t="str">
        <f aca="false">TEXT($B3872,"yyyy-mm")</f>
        <v>2025-10</v>
      </c>
      <c r="R3872" s="28" t="n">
        <f aca="false">IF(AND($O3872&gt;=DATE(2025,1,1),$O3872&lt;=DATE(2025,4,30)),1,0)</f>
        <v>0</v>
      </c>
    </row>
    <row r="3873" customFormat="false" ht="15" hidden="false" customHeight="false" outlineLevel="0" collapsed="false">
      <c r="A3873" s="28" t="n">
        <v>420</v>
      </c>
      <c r="B3873" s="29" t="n">
        <v>45991</v>
      </c>
      <c r="C3873" s="28" t="n">
        <v>10500</v>
      </c>
      <c r="D3873" s="28" t="n">
        <v>0</v>
      </c>
      <c r="E3873" s="28" t="n">
        <v>0</v>
      </c>
      <c r="F3873" s="28" t="s">
        <v>345</v>
      </c>
      <c r="G3873" s="28" t="n">
        <v>0</v>
      </c>
      <c r="H3873" s="28" t="n">
        <v>0</v>
      </c>
      <c r="I3873" s="28" t="n">
        <v>0</v>
      </c>
      <c r="J3873" s="28" t="n">
        <v>280</v>
      </c>
      <c r="K3873" s="28" t="n">
        <v>2</v>
      </c>
      <c r="L3873" s="28" t="n">
        <v>2</v>
      </c>
      <c r="M3873" s="28" t="s">
        <v>145</v>
      </c>
      <c r="N3873" s="28" t="s">
        <v>138</v>
      </c>
      <c r="O3873" s="29" t="n">
        <v>45822</v>
      </c>
      <c r="P3873" s="28" t="n">
        <f aca="false">ROUNDDOWN(($B3873-$O3873)/30,0)</f>
        <v>5</v>
      </c>
      <c r="Q3873" s="28" t="str">
        <f aca="false">TEXT($B3873,"yyyy-mm")</f>
        <v>2025-11</v>
      </c>
      <c r="R3873" s="28" t="n">
        <f aca="false">IF(AND($O3873&gt;=DATE(2025,1,1),$O3873&lt;=DATE(2025,4,30)),1,0)</f>
        <v>0</v>
      </c>
    </row>
    <row r="3874" customFormat="false" ht="15" hidden="false" customHeight="false" outlineLevel="0" collapsed="false">
      <c r="A3874" s="28" t="n">
        <v>420</v>
      </c>
      <c r="B3874" s="29" t="n">
        <v>46022</v>
      </c>
      <c r="C3874" s="28" t="n">
        <v>9000</v>
      </c>
      <c r="D3874" s="28" t="n">
        <v>0</v>
      </c>
      <c r="E3874" s="28" t="n">
        <v>0</v>
      </c>
      <c r="F3874" s="28" t="s">
        <v>345</v>
      </c>
      <c r="G3874" s="28" t="n">
        <v>0</v>
      </c>
      <c r="H3874" s="28" t="n">
        <v>0</v>
      </c>
      <c r="I3874" s="28" t="n">
        <v>0</v>
      </c>
      <c r="J3874" s="28" t="n">
        <v>280</v>
      </c>
      <c r="K3874" s="28" t="n">
        <v>2</v>
      </c>
      <c r="L3874" s="28" t="n">
        <v>2</v>
      </c>
      <c r="M3874" s="28" t="s">
        <v>145</v>
      </c>
      <c r="N3874" s="28" t="s">
        <v>138</v>
      </c>
      <c r="O3874" s="29" t="n">
        <v>45822</v>
      </c>
      <c r="P3874" s="28" t="n">
        <f aca="false">ROUNDDOWN(($B3874-$O3874)/30,0)</f>
        <v>6</v>
      </c>
      <c r="Q3874" s="28" t="str">
        <f aca="false">TEXT($B3874,"yyyy-mm")</f>
        <v>2025-12</v>
      </c>
      <c r="R3874" s="28" t="n">
        <f aca="false">IF(AND($O3874&gt;=DATE(2025,1,1),$O3874&lt;=DATE(2025,4,30)),1,0)</f>
        <v>0</v>
      </c>
    </row>
    <row r="3875" customFormat="false" ht="15" hidden="false" customHeight="false" outlineLevel="0" collapsed="false">
      <c r="A3875" s="28" t="n">
        <v>420</v>
      </c>
      <c r="B3875" s="29" t="n">
        <v>46053</v>
      </c>
      <c r="C3875" s="28" t="n">
        <v>7500</v>
      </c>
      <c r="D3875" s="28" t="n">
        <v>0</v>
      </c>
      <c r="E3875" s="28" t="n">
        <v>0</v>
      </c>
      <c r="F3875" s="28" t="s">
        <v>345</v>
      </c>
      <c r="G3875" s="28" t="n">
        <v>0</v>
      </c>
      <c r="H3875" s="28" t="n">
        <v>0</v>
      </c>
      <c r="I3875" s="28" t="n">
        <v>0</v>
      </c>
      <c r="J3875" s="28" t="n">
        <v>280</v>
      </c>
      <c r="K3875" s="28" t="n">
        <v>2</v>
      </c>
      <c r="L3875" s="28" t="n">
        <v>2</v>
      </c>
      <c r="M3875" s="28" t="s">
        <v>145</v>
      </c>
      <c r="N3875" s="28" t="s">
        <v>138</v>
      </c>
      <c r="O3875" s="29" t="n">
        <v>45822</v>
      </c>
      <c r="P3875" s="28" t="n">
        <f aca="false">ROUNDDOWN(($B3875-$O3875)/30,0)</f>
        <v>7</v>
      </c>
      <c r="Q3875" s="28" t="str">
        <f aca="false">TEXT($B3875,"yyyy-mm")</f>
        <v>2026-01</v>
      </c>
      <c r="R3875" s="28" t="n">
        <f aca="false">IF(AND($O3875&gt;=DATE(2025,1,1),$O3875&lt;=DATE(2025,4,30)),1,0)</f>
        <v>0</v>
      </c>
    </row>
    <row r="3876" customFormat="false" ht="15" hidden="false" customHeight="false" outlineLevel="0" collapsed="false">
      <c r="A3876" s="28" t="n">
        <v>420</v>
      </c>
      <c r="B3876" s="29" t="n">
        <v>46081</v>
      </c>
      <c r="C3876" s="28" t="n">
        <v>6000</v>
      </c>
      <c r="D3876" s="28" t="n">
        <v>0</v>
      </c>
      <c r="E3876" s="28" t="n">
        <v>0</v>
      </c>
      <c r="F3876" s="28" t="s">
        <v>345</v>
      </c>
      <c r="G3876" s="28" t="n">
        <v>0</v>
      </c>
      <c r="H3876" s="28" t="n">
        <v>0</v>
      </c>
      <c r="I3876" s="28" t="n">
        <v>0</v>
      </c>
      <c r="J3876" s="28" t="n">
        <v>280</v>
      </c>
      <c r="K3876" s="28" t="n">
        <v>2</v>
      </c>
      <c r="L3876" s="28" t="n">
        <v>2</v>
      </c>
      <c r="M3876" s="28" t="s">
        <v>145</v>
      </c>
      <c r="N3876" s="28" t="s">
        <v>138</v>
      </c>
      <c r="O3876" s="29" t="n">
        <v>45822</v>
      </c>
      <c r="P3876" s="28" t="n">
        <f aca="false">ROUNDDOWN(($B3876-$O3876)/30,0)</f>
        <v>8</v>
      </c>
      <c r="Q3876" s="28" t="str">
        <f aca="false">TEXT($B3876,"yyyy-mm")</f>
        <v>2026-02</v>
      </c>
      <c r="R3876" s="28" t="n">
        <f aca="false">IF(AND($O3876&gt;=DATE(2025,1,1),$O3876&lt;=DATE(2025,4,30)),1,0)</f>
        <v>0</v>
      </c>
    </row>
    <row r="3877" customFormat="false" ht="15" hidden="false" customHeight="false" outlineLevel="0" collapsed="false">
      <c r="A3877" s="28" t="n">
        <v>420</v>
      </c>
      <c r="B3877" s="29" t="n">
        <v>46112</v>
      </c>
      <c r="C3877" s="28" t="n">
        <v>4500</v>
      </c>
      <c r="D3877" s="28" t="n">
        <v>0</v>
      </c>
      <c r="E3877" s="28" t="n">
        <v>0</v>
      </c>
      <c r="F3877" s="28" t="s">
        <v>345</v>
      </c>
      <c r="G3877" s="28" t="n">
        <v>0</v>
      </c>
      <c r="H3877" s="28" t="n">
        <v>0</v>
      </c>
      <c r="I3877" s="28" t="n">
        <v>0</v>
      </c>
      <c r="J3877" s="28" t="n">
        <v>280</v>
      </c>
      <c r="K3877" s="28" t="n">
        <v>2</v>
      </c>
      <c r="L3877" s="28" t="n">
        <v>2</v>
      </c>
      <c r="M3877" s="28" t="s">
        <v>145</v>
      </c>
      <c r="N3877" s="28" t="s">
        <v>138</v>
      </c>
      <c r="O3877" s="29" t="n">
        <v>45822</v>
      </c>
      <c r="P3877" s="28" t="n">
        <f aca="false">ROUNDDOWN(($B3877-$O3877)/30,0)</f>
        <v>9</v>
      </c>
      <c r="Q3877" s="28" t="str">
        <f aca="false">TEXT($B3877,"yyyy-mm")</f>
        <v>2026-03</v>
      </c>
      <c r="R3877" s="28" t="n">
        <f aca="false">IF(AND($O3877&gt;=DATE(2025,1,1),$O3877&lt;=DATE(2025,4,30)),1,0)</f>
        <v>0</v>
      </c>
    </row>
    <row r="3878" customFormat="false" ht="15" hidden="false" customHeight="false" outlineLevel="0" collapsed="false">
      <c r="A3878" s="28" t="n">
        <v>420</v>
      </c>
      <c r="B3878" s="29" t="n">
        <v>46142</v>
      </c>
      <c r="C3878" s="28" t="n">
        <v>3000</v>
      </c>
      <c r="D3878" s="28" t="n">
        <v>0</v>
      </c>
      <c r="E3878" s="28" t="n">
        <v>0</v>
      </c>
      <c r="F3878" s="28" t="s">
        <v>345</v>
      </c>
      <c r="G3878" s="28" t="n">
        <v>0</v>
      </c>
      <c r="H3878" s="28" t="n">
        <v>0</v>
      </c>
      <c r="I3878" s="28" t="n">
        <v>0</v>
      </c>
      <c r="J3878" s="28" t="n">
        <v>280</v>
      </c>
      <c r="K3878" s="28" t="n">
        <v>2</v>
      </c>
      <c r="L3878" s="28" t="n">
        <v>2</v>
      </c>
      <c r="M3878" s="28" t="s">
        <v>145</v>
      </c>
      <c r="N3878" s="28" t="s">
        <v>138</v>
      </c>
      <c r="O3878" s="29" t="n">
        <v>45822</v>
      </c>
      <c r="P3878" s="28" t="n">
        <f aca="false">ROUNDDOWN(($B3878-$O3878)/30,0)</f>
        <v>10</v>
      </c>
      <c r="Q3878" s="28" t="str">
        <f aca="false">TEXT($B3878,"yyyy-mm")</f>
        <v>2026-04</v>
      </c>
      <c r="R3878" s="28" t="n">
        <f aca="false">IF(AND($O3878&gt;=DATE(2025,1,1),$O3878&lt;=DATE(2025,4,30)),1,0)</f>
        <v>0</v>
      </c>
    </row>
    <row r="3879" customFormat="false" ht="15" hidden="false" customHeight="false" outlineLevel="0" collapsed="false">
      <c r="A3879" s="28" t="n">
        <v>420</v>
      </c>
      <c r="B3879" s="29" t="n">
        <v>46173</v>
      </c>
      <c r="C3879" s="28" t="n">
        <v>1500</v>
      </c>
      <c r="D3879" s="28" t="n">
        <v>0</v>
      </c>
      <c r="E3879" s="28" t="n">
        <v>0</v>
      </c>
      <c r="F3879" s="28" t="s">
        <v>345</v>
      </c>
      <c r="G3879" s="28" t="n">
        <v>0</v>
      </c>
      <c r="H3879" s="28" t="n">
        <v>0</v>
      </c>
      <c r="I3879" s="28" t="n">
        <v>0</v>
      </c>
      <c r="J3879" s="28" t="n">
        <v>280</v>
      </c>
      <c r="K3879" s="28" t="n">
        <v>2</v>
      </c>
      <c r="L3879" s="28" t="n">
        <v>2</v>
      </c>
      <c r="M3879" s="28" t="s">
        <v>145</v>
      </c>
      <c r="N3879" s="28" t="s">
        <v>138</v>
      </c>
      <c r="O3879" s="29" t="n">
        <v>45822</v>
      </c>
      <c r="P3879" s="28" t="n">
        <f aca="false">ROUNDDOWN(($B3879-$O3879)/30,0)</f>
        <v>11</v>
      </c>
      <c r="Q3879" s="28" t="str">
        <f aca="false">TEXT($B3879,"yyyy-mm")</f>
        <v>2026-05</v>
      </c>
      <c r="R3879" s="28" t="n">
        <f aca="false">IF(AND($O3879&gt;=DATE(2025,1,1),$O3879&lt;=DATE(2025,4,30)),1,0)</f>
        <v>0</v>
      </c>
    </row>
    <row r="3880" customFormat="false" ht="15" hidden="false" customHeight="false" outlineLevel="0" collapsed="false">
      <c r="A3880" s="28" t="n">
        <v>420</v>
      </c>
      <c r="B3880" s="29" t="n">
        <v>46203</v>
      </c>
      <c r="C3880" s="28" t="n">
        <v>0</v>
      </c>
      <c r="D3880" s="28" t="n">
        <v>0</v>
      </c>
      <c r="E3880" s="28" t="n">
        <v>0</v>
      </c>
      <c r="F3880" s="28" t="s">
        <v>345</v>
      </c>
      <c r="G3880" s="28" t="n">
        <v>0</v>
      </c>
      <c r="H3880" s="28" t="n">
        <v>0</v>
      </c>
      <c r="I3880" s="28" t="n">
        <v>0</v>
      </c>
      <c r="J3880" s="28" t="n">
        <v>280</v>
      </c>
      <c r="K3880" s="28" t="n">
        <v>2</v>
      </c>
      <c r="L3880" s="28" t="n">
        <v>2</v>
      </c>
      <c r="M3880" s="28" t="s">
        <v>145</v>
      </c>
      <c r="N3880" s="28" t="s">
        <v>138</v>
      </c>
      <c r="O3880" s="29" t="n">
        <v>45822</v>
      </c>
      <c r="P3880" s="28" t="n">
        <f aca="false">ROUNDDOWN(($B3880-$O3880)/30,0)</f>
        <v>12</v>
      </c>
      <c r="Q3880" s="28" t="str">
        <f aca="false">TEXT($B3880,"yyyy-mm")</f>
        <v>2026-06</v>
      </c>
      <c r="R3880" s="28" t="n">
        <f aca="false">IF(AND($O3880&gt;=DATE(2025,1,1),$O3880&lt;=DATE(2025,4,30)),1,0)</f>
        <v>0</v>
      </c>
    </row>
    <row r="3881" customFormat="false" ht="15" hidden="false" customHeight="false" outlineLevel="0" collapsed="false">
      <c r="A3881" s="28" t="n">
        <v>421</v>
      </c>
      <c r="B3881" s="29" t="n">
        <v>45535</v>
      </c>
      <c r="C3881" s="28" t="n">
        <v>808300</v>
      </c>
      <c r="D3881" s="28" t="n">
        <v>0</v>
      </c>
      <c r="E3881" s="28" t="n">
        <v>0</v>
      </c>
      <c r="F3881" s="28" t="s">
        <v>345</v>
      </c>
      <c r="G3881" s="28" t="n">
        <v>0</v>
      </c>
      <c r="H3881" s="28" t="n">
        <v>0</v>
      </c>
      <c r="I3881" s="28" t="n">
        <v>0</v>
      </c>
      <c r="J3881" s="28" t="n">
        <v>22</v>
      </c>
      <c r="K3881" s="28" t="n">
        <v>11</v>
      </c>
      <c r="L3881" s="28" t="n">
        <v>1</v>
      </c>
      <c r="M3881" s="28" t="s">
        <v>147</v>
      </c>
      <c r="N3881" s="28" t="s">
        <v>139</v>
      </c>
      <c r="O3881" s="29" t="n">
        <v>45505</v>
      </c>
      <c r="P3881" s="28" t="n">
        <f aca="false">ROUNDDOWN(($B3881-$O3881)/30,0)</f>
        <v>1</v>
      </c>
      <c r="Q3881" s="28" t="str">
        <f aca="false">TEXT($B3881,"yyyy-mm")</f>
        <v>2024-08</v>
      </c>
      <c r="R3881" s="28" t="n">
        <f aca="false">IF(AND($O3881&gt;=DATE(2025,1,1),$O3881&lt;=DATE(2025,4,30)),1,0)</f>
        <v>0</v>
      </c>
    </row>
    <row r="3882" customFormat="false" ht="15" hidden="false" customHeight="false" outlineLevel="0" collapsed="false">
      <c r="A3882" s="28" t="n">
        <v>421</v>
      </c>
      <c r="B3882" s="29" t="n">
        <v>45565</v>
      </c>
      <c r="C3882" s="28" t="n">
        <v>791102.13</v>
      </c>
      <c r="D3882" s="28" t="n">
        <v>0</v>
      </c>
      <c r="E3882" s="28" t="n">
        <v>0</v>
      </c>
      <c r="F3882" s="28" t="s">
        <v>345</v>
      </c>
      <c r="G3882" s="28" t="n">
        <v>0</v>
      </c>
      <c r="H3882" s="28" t="n">
        <v>0</v>
      </c>
      <c r="I3882" s="28" t="n">
        <v>0</v>
      </c>
      <c r="J3882" s="28" t="n">
        <v>22</v>
      </c>
      <c r="K3882" s="28" t="n">
        <v>11</v>
      </c>
      <c r="L3882" s="28" t="n">
        <v>1</v>
      </c>
      <c r="M3882" s="28" t="s">
        <v>147</v>
      </c>
      <c r="N3882" s="28" t="s">
        <v>139</v>
      </c>
      <c r="O3882" s="29" t="n">
        <v>45505</v>
      </c>
      <c r="P3882" s="28" t="n">
        <f aca="false">ROUNDDOWN(($B3882-$O3882)/30,0)</f>
        <v>2</v>
      </c>
      <c r="Q3882" s="28" t="str">
        <f aca="false">TEXT($B3882,"yyyy-mm")</f>
        <v>2024-09</v>
      </c>
      <c r="R3882" s="28" t="n">
        <f aca="false">IF(AND($O3882&gt;=DATE(2025,1,1),$O3882&lt;=DATE(2025,4,30)),1,0)</f>
        <v>0</v>
      </c>
    </row>
    <row r="3883" customFormat="false" ht="15" hidden="false" customHeight="false" outlineLevel="0" collapsed="false">
      <c r="A3883" s="28" t="n">
        <v>421</v>
      </c>
      <c r="B3883" s="29" t="n">
        <v>45596</v>
      </c>
      <c r="C3883" s="28" t="n">
        <v>773904.26</v>
      </c>
      <c r="D3883" s="28" t="n">
        <v>0</v>
      </c>
      <c r="E3883" s="28" t="n">
        <v>0</v>
      </c>
      <c r="F3883" s="28" t="s">
        <v>345</v>
      </c>
      <c r="G3883" s="28" t="n">
        <v>0</v>
      </c>
      <c r="H3883" s="28" t="n">
        <v>0</v>
      </c>
      <c r="I3883" s="28" t="n">
        <v>0</v>
      </c>
      <c r="J3883" s="28" t="n">
        <v>22</v>
      </c>
      <c r="K3883" s="28" t="n">
        <v>11</v>
      </c>
      <c r="L3883" s="28" t="n">
        <v>1</v>
      </c>
      <c r="M3883" s="28" t="s">
        <v>147</v>
      </c>
      <c r="N3883" s="28" t="s">
        <v>139</v>
      </c>
      <c r="O3883" s="29" t="n">
        <v>45505</v>
      </c>
      <c r="P3883" s="28" t="n">
        <f aca="false">ROUNDDOWN(($B3883-$O3883)/30,0)</f>
        <v>3</v>
      </c>
      <c r="Q3883" s="28" t="str">
        <f aca="false">TEXT($B3883,"yyyy-mm")</f>
        <v>2024-10</v>
      </c>
      <c r="R3883" s="28" t="n">
        <f aca="false">IF(AND($O3883&gt;=DATE(2025,1,1),$O3883&lt;=DATE(2025,4,30)),1,0)</f>
        <v>0</v>
      </c>
    </row>
    <row r="3884" customFormat="false" ht="15" hidden="false" customHeight="false" outlineLevel="0" collapsed="false">
      <c r="A3884" s="28" t="n">
        <v>421</v>
      </c>
      <c r="B3884" s="29" t="n">
        <v>45626</v>
      </c>
      <c r="C3884" s="28" t="n">
        <v>756706.39</v>
      </c>
      <c r="D3884" s="28" t="n">
        <v>0</v>
      </c>
      <c r="E3884" s="28" t="n">
        <v>0</v>
      </c>
      <c r="F3884" s="28" t="s">
        <v>345</v>
      </c>
      <c r="G3884" s="28" t="n">
        <v>0</v>
      </c>
      <c r="H3884" s="28" t="n">
        <v>0</v>
      </c>
      <c r="I3884" s="28" t="n">
        <v>0</v>
      </c>
      <c r="J3884" s="28" t="n">
        <v>22</v>
      </c>
      <c r="K3884" s="28" t="n">
        <v>11</v>
      </c>
      <c r="L3884" s="28" t="n">
        <v>1</v>
      </c>
      <c r="M3884" s="28" t="s">
        <v>147</v>
      </c>
      <c r="N3884" s="28" t="s">
        <v>139</v>
      </c>
      <c r="O3884" s="29" t="n">
        <v>45505</v>
      </c>
      <c r="P3884" s="28" t="n">
        <f aca="false">ROUNDDOWN(($B3884-$O3884)/30,0)</f>
        <v>4</v>
      </c>
      <c r="Q3884" s="28" t="str">
        <f aca="false">TEXT($B3884,"yyyy-mm")</f>
        <v>2024-11</v>
      </c>
      <c r="R3884" s="28" t="n">
        <f aca="false">IF(AND($O3884&gt;=DATE(2025,1,1),$O3884&lt;=DATE(2025,4,30)),1,0)</f>
        <v>0</v>
      </c>
    </row>
    <row r="3885" customFormat="false" ht="15" hidden="false" customHeight="false" outlineLevel="0" collapsed="false">
      <c r="A3885" s="28" t="n">
        <v>421</v>
      </c>
      <c r="B3885" s="29" t="n">
        <v>45657</v>
      </c>
      <c r="C3885" s="28" t="n">
        <v>739508.52</v>
      </c>
      <c r="D3885" s="28" t="n">
        <v>0</v>
      </c>
      <c r="E3885" s="28" t="n">
        <v>0</v>
      </c>
      <c r="F3885" s="28" t="s">
        <v>345</v>
      </c>
      <c r="G3885" s="28" t="n">
        <v>0</v>
      </c>
      <c r="H3885" s="28" t="n">
        <v>0</v>
      </c>
      <c r="I3885" s="28" t="n">
        <v>0</v>
      </c>
      <c r="J3885" s="28" t="n">
        <v>22</v>
      </c>
      <c r="K3885" s="28" t="n">
        <v>11</v>
      </c>
      <c r="L3885" s="28" t="n">
        <v>1</v>
      </c>
      <c r="M3885" s="28" t="s">
        <v>147</v>
      </c>
      <c r="N3885" s="28" t="s">
        <v>139</v>
      </c>
      <c r="O3885" s="29" t="n">
        <v>45505</v>
      </c>
      <c r="P3885" s="28" t="n">
        <f aca="false">ROUNDDOWN(($B3885-$O3885)/30,0)</f>
        <v>5</v>
      </c>
      <c r="Q3885" s="28" t="str">
        <f aca="false">TEXT($B3885,"yyyy-mm")</f>
        <v>2024-12</v>
      </c>
      <c r="R3885" s="28" t="n">
        <f aca="false">IF(AND($O3885&gt;=DATE(2025,1,1),$O3885&lt;=DATE(2025,4,30)),1,0)</f>
        <v>0</v>
      </c>
    </row>
    <row r="3886" customFormat="false" ht="15" hidden="false" customHeight="false" outlineLevel="0" collapsed="false">
      <c r="A3886" s="28" t="n">
        <v>421</v>
      </c>
      <c r="B3886" s="29" t="n">
        <v>45688</v>
      </c>
      <c r="C3886" s="28" t="n">
        <v>722310.65</v>
      </c>
      <c r="D3886" s="28" t="n">
        <v>0</v>
      </c>
      <c r="E3886" s="28" t="n">
        <v>0</v>
      </c>
      <c r="F3886" s="28" t="s">
        <v>345</v>
      </c>
      <c r="G3886" s="28" t="n">
        <v>0</v>
      </c>
      <c r="H3886" s="28" t="n">
        <v>0</v>
      </c>
      <c r="I3886" s="28" t="n">
        <v>0</v>
      </c>
      <c r="J3886" s="28" t="n">
        <v>22</v>
      </c>
      <c r="K3886" s="28" t="n">
        <v>11</v>
      </c>
      <c r="L3886" s="28" t="n">
        <v>1</v>
      </c>
      <c r="M3886" s="28" t="s">
        <v>147</v>
      </c>
      <c r="N3886" s="28" t="s">
        <v>139</v>
      </c>
      <c r="O3886" s="29" t="n">
        <v>45505</v>
      </c>
      <c r="P3886" s="28" t="n">
        <f aca="false">ROUNDDOWN(($B3886-$O3886)/30,0)</f>
        <v>6</v>
      </c>
      <c r="Q3886" s="28" t="str">
        <f aca="false">TEXT($B3886,"yyyy-mm")</f>
        <v>2025-01</v>
      </c>
      <c r="R3886" s="28" t="n">
        <f aca="false">IF(AND($O3886&gt;=DATE(2025,1,1),$O3886&lt;=DATE(2025,4,30)),1,0)</f>
        <v>0</v>
      </c>
    </row>
    <row r="3887" customFormat="false" ht="15" hidden="false" customHeight="false" outlineLevel="0" collapsed="false">
      <c r="A3887" s="28" t="n">
        <v>421</v>
      </c>
      <c r="B3887" s="29" t="n">
        <v>45716</v>
      </c>
      <c r="C3887" s="28" t="n">
        <v>705112.78</v>
      </c>
      <c r="D3887" s="28" t="n">
        <v>0</v>
      </c>
      <c r="E3887" s="28" t="n">
        <v>0</v>
      </c>
      <c r="F3887" s="28" t="s">
        <v>345</v>
      </c>
      <c r="G3887" s="28" t="n">
        <v>0</v>
      </c>
      <c r="H3887" s="28" t="n">
        <v>0</v>
      </c>
      <c r="I3887" s="28" t="n">
        <v>0</v>
      </c>
      <c r="J3887" s="28" t="n">
        <v>22</v>
      </c>
      <c r="K3887" s="28" t="n">
        <v>11</v>
      </c>
      <c r="L3887" s="28" t="n">
        <v>1</v>
      </c>
      <c r="M3887" s="28" t="s">
        <v>147</v>
      </c>
      <c r="N3887" s="28" t="s">
        <v>139</v>
      </c>
      <c r="O3887" s="29" t="n">
        <v>45505</v>
      </c>
      <c r="P3887" s="28" t="n">
        <f aca="false">ROUNDDOWN(($B3887-$O3887)/30,0)</f>
        <v>7</v>
      </c>
      <c r="Q3887" s="28" t="str">
        <f aca="false">TEXT($B3887,"yyyy-mm")</f>
        <v>2025-02</v>
      </c>
      <c r="R3887" s="28" t="n">
        <f aca="false">IF(AND($O3887&gt;=DATE(2025,1,1),$O3887&lt;=DATE(2025,4,30)),1,0)</f>
        <v>0</v>
      </c>
    </row>
    <row r="3888" customFormat="false" ht="15" hidden="false" customHeight="false" outlineLevel="0" collapsed="false">
      <c r="A3888" s="28" t="n">
        <v>421</v>
      </c>
      <c r="B3888" s="29" t="n">
        <v>45747</v>
      </c>
      <c r="C3888" s="28" t="n">
        <v>698755.66</v>
      </c>
      <c r="D3888" s="28" t="n">
        <v>10840.75</v>
      </c>
      <c r="E3888" s="28" t="n">
        <v>30</v>
      </c>
      <c r="F3888" s="28" t="s">
        <v>347</v>
      </c>
      <c r="G3888" s="28" t="n">
        <v>1</v>
      </c>
      <c r="H3888" s="28" t="n">
        <v>0</v>
      </c>
      <c r="I3888" s="28" t="n">
        <v>0</v>
      </c>
      <c r="J3888" s="28" t="n">
        <v>22</v>
      </c>
      <c r="K3888" s="28" t="n">
        <v>11</v>
      </c>
      <c r="L3888" s="28" t="n">
        <v>1</v>
      </c>
      <c r="M3888" s="28" t="s">
        <v>147</v>
      </c>
      <c r="N3888" s="28" t="s">
        <v>139</v>
      </c>
      <c r="O3888" s="29" t="n">
        <v>45505</v>
      </c>
      <c r="P3888" s="28" t="n">
        <f aca="false">ROUNDDOWN(($B3888-$O3888)/30,0)</f>
        <v>8</v>
      </c>
      <c r="Q3888" s="28" t="str">
        <f aca="false">TEXT($B3888,"yyyy-mm")</f>
        <v>2025-03</v>
      </c>
      <c r="R3888" s="28" t="n">
        <f aca="false">IF(AND($O3888&gt;=DATE(2025,1,1),$O3888&lt;=DATE(2025,4,30)),1,0)</f>
        <v>0</v>
      </c>
    </row>
    <row r="3889" customFormat="false" ht="15" hidden="false" customHeight="false" outlineLevel="0" collapsed="false">
      <c r="A3889" s="28" t="n">
        <v>421</v>
      </c>
      <c r="B3889" s="29" t="n">
        <v>45777</v>
      </c>
      <c r="C3889" s="28" t="n">
        <v>689768.62</v>
      </c>
      <c r="D3889" s="28" t="n">
        <v>19051.58</v>
      </c>
      <c r="E3889" s="28" t="n">
        <v>60</v>
      </c>
      <c r="F3889" s="28" t="s">
        <v>348</v>
      </c>
      <c r="G3889" s="28" t="n">
        <v>1</v>
      </c>
      <c r="H3889" s="28" t="n">
        <v>1</v>
      </c>
      <c r="I3889" s="28" t="n">
        <v>0</v>
      </c>
      <c r="J3889" s="28" t="n">
        <v>22</v>
      </c>
      <c r="K3889" s="28" t="n">
        <v>11</v>
      </c>
      <c r="L3889" s="28" t="n">
        <v>1</v>
      </c>
      <c r="M3889" s="28" t="s">
        <v>147</v>
      </c>
      <c r="N3889" s="28" t="s">
        <v>139</v>
      </c>
      <c r="O3889" s="29" t="n">
        <v>45505</v>
      </c>
      <c r="P3889" s="28" t="n">
        <f aca="false">ROUNDDOWN(($B3889-$O3889)/30,0)</f>
        <v>9</v>
      </c>
      <c r="Q3889" s="28" t="str">
        <f aca="false">TEXT($B3889,"yyyy-mm")</f>
        <v>2025-04</v>
      </c>
      <c r="R3889" s="28" t="n">
        <f aca="false">IF(AND($O3889&gt;=DATE(2025,1,1),$O3889&lt;=DATE(2025,4,30)),1,0)</f>
        <v>0</v>
      </c>
    </row>
    <row r="3890" customFormat="false" ht="15" hidden="false" customHeight="false" outlineLevel="0" collapsed="false">
      <c r="A3890" s="28" t="n">
        <v>421</v>
      </c>
      <c r="B3890" s="29" t="n">
        <v>45808</v>
      </c>
      <c r="C3890" s="28" t="n">
        <v>653519.17</v>
      </c>
      <c r="D3890" s="28" t="n">
        <v>0</v>
      </c>
      <c r="E3890" s="28" t="n">
        <v>0</v>
      </c>
      <c r="F3890" s="28" t="s">
        <v>345</v>
      </c>
      <c r="G3890" s="28" t="n">
        <v>0</v>
      </c>
      <c r="H3890" s="28" t="n">
        <v>0</v>
      </c>
      <c r="I3890" s="28" t="n">
        <v>0</v>
      </c>
      <c r="J3890" s="28" t="n">
        <v>22</v>
      </c>
      <c r="K3890" s="28" t="n">
        <v>11</v>
      </c>
      <c r="L3890" s="28" t="n">
        <v>1</v>
      </c>
      <c r="M3890" s="28" t="s">
        <v>147</v>
      </c>
      <c r="N3890" s="28" t="s">
        <v>139</v>
      </c>
      <c r="O3890" s="29" t="n">
        <v>45505</v>
      </c>
      <c r="P3890" s="28" t="n">
        <f aca="false">ROUNDDOWN(($B3890-$O3890)/30,0)</f>
        <v>10</v>
      </c>
      <c r="Q3890" s="28" t="str">
        <f aca="false">TEXT($B3890,"yyyy-mm")</f>
        <v>2025-05</v>
      </c>
      <c r="R3890" s="28" t="n">
        <f aca="false">IF(AND($O3890&gt;=DATE(2025,1,1),$O3890&lt;=DATE(2025,4,30)),1,0)</f>
        <v>0</v>
      </c>
    </row>
    <row r="3891" customFormat="false" ht="15" hidden="false" customHeight="false" outlineLevel="0" collapsed="false">
      <c r="A3891" s="28" t="n">
        <v>421</v>
      </c>
      <c r="B3891" s="29" t="n">
        <v>45838</v>
      </c>
      <c r="C3891" s="28" t="n">
        <v>636321.3</v>
      </c>
      <c r="D3891" s="28" t="n">
        <v>0</v>
      </c>
      <c r="E3891" s="28" t="n">
        <v>0</v>
      </c>
      <c r="F3891" s="28" t="s">
        <v>345</v>
      </c>
      <c r="G3891" s="28" t="n">
        <v>0</v>
      </c>
      <c r="H3891" s="28" t="n">
        <v>0</v>
      </c>
      <c r="I3891" s="28" t="n">
        <v>0</v>
      </c>
      <c r="J3891" s="28" t="n">
        <v>22</v>
      </c>
      <c r="K3891" s="28" t="n">
        <v>11</v>
      </c>
      <c r="L3891" s="28" t="n">
        <v>1</v>
      </c>
      <c r="M3891" s="28" t="s">
        <v>147</v>
      </c>
      <c r="N3891" s="28" t="s">
        <v>139</v>
      </c>
      <c r="O3891" s="29" t="n">
        <v>45505</v>
      </c>
      <c r="P3891" s="28" t="n">
        <f aca="false">ROUNDDOWN(($B3891-$O3891)/30,0)</f>
        <v>11</v>
      </c>
      <c r="Q3891" s="28" t="str">
        <f aca="false">TEXT($B3891,"yyyy-mm")</f>
        <v>2025-06</v>
      </c>
      <c r="R3891" s="28" t="n">
        <f aca="false">IF(AND($O3891&gt;=DATE(2025,1,1),$O3891&lt;=DATE(2025,4,30)),1,0)</f>
        <v>0</v>
      </c>
    </row>
    <row r="3892" customFormat="false" ht="15" hidden="false" customHeight="false" outlineLevel="0" collapsed="false">
      <c r="A3892" s="28" t="n">
        <v>421</v>
      </c>
      <c r="B3892" s="29" t="n">
        <v>45869</v>
      </c>
      <c r="C3892" s="28" t="n">
        <v>619123.43</v>
      </c>
      <c r="D3892" s="28" t="n">
        <v>0</v>
      </c>
      <c r="E3892" s="28" t="n">
        <v>0</v>
      </c>
      <c r="F3892" s="28" t="s">
        <v>345</v>
      </c>
      <c r="G3892" s="28" t="n">
        <v>0</v>
      </c>
      <c r="H3892" s="28" t="n">
        <v>0</v>
      </c>
      <c r="I3892" s="28" t="n">
        <v>0</v>
      </c>
      <c r="J3892" s="28" t="n">
        <v>22</v>
      </c>
      <c r="K3892" s="28" t="n">
        <v>11</v>
      </c>
      <c r="L3892" s="28" t="n">
        <v>1</v>
      </c>
      <c r="M3892" s="28" t="s">
        <v>147</v>
      </c>
      <c r="N3892" s="28" t="s">
        <v>139</v>
      </c>
      <c r="O3892" s="29" t="n">
        <v>45505</v>
      </c>
      <c r="P3892" s="28" t="n">
        <f aca="false">ROUNDDOWN(($B3892-$O3892)/30,0)</f>
        <v>12</v>
      </c>
      <c r="Q3892" s="28" t="str">
        <f aca="false">TEXT($B3892,"yyyy-mm")</f>
        <v>2025-07</v>
      </c>
      <c r="R3892" s="28" t="n">
        <f aca="false">IF(AND($O3892&gt;=DATE(2025,1,1),$O3892&lt;=DATE(2025,4,30)),1,0)</f>
        <v>0</v>
      </c>
    </row>
    <row r="3893" customFormat="false" ht="15" hidden="false" customHeight="false" outlineLevel="0" collapsed="false">
      <c r="A3893" s="28" t="n">
        <v>421</v>
      </c>
      <c r="B3893" s="29" t="n">
        <v>45900</v>
      </c>
      <c r="C3893" s="28" t="n">
        <v>601925.56</v>
      </c>
      <c r="D3893" s="28" t="n">
        <v>0</v>
      </c>
      <c r="E3893" s="28" t="n">
        <v>0</v>
      </c>
      <c r="F3893" s="28" t="s">
        <v>345</v>
      </c>
      <c r="G3893" s="28" t="n">
        <v>0</v>
      </c>
      <c r="H3893" s="28" t="n">
        <v>0</v>
      </c>
      <c r="I3893" s="28" t="n">
        <v>0</v>
      </c>
      <c r="J3893" s="28" t="n">
        <v>22</v>
      </c>
      <c r="K3893" s="28" t="n">
        <v>11</v>
      </c>
      <c r="L3893" s="28" t="n">
        <v>1</v>
      </c>
      <c r="M3893" s="28" t="s">
        <v>147</v>
      </c>
      <c r="N3893" s="28" t="s">
        <v>139</v>
      </c>
      <c r="O3893" s="29" t="n">
        <v>45505</v>
      </c>
      <c r="P3893" s="28" t="n">
        <f aca="false">ROUNDDOWN(($B3893-$O3893)/30,0)</f>
        <v>13</v>
      </c>
      <c r="Q3893" s="28" t="str">
        <f aca="false">TEXT($B3893,"yyyy-mm")</f>
        <v>2025-08</v>
      </c>
      <c r="R3893" s="28" t="n">
        <f aca="false">IF(AND($O3893&gt;=DATE(2025,1,1),$O3893&lt;=DATE(2025,4,30)),1,0)</f>
        <v>0</v>
      </c>
    </row>
    <row r="3894" customFormat="false" ht="15" hidden="false" customHeight="false" outlineLevel="0" collapsed="false">
      <c r="A3894" s="28" t="n">
        <v>421</v>
      </c>
      <c r="B3894" s="29" t="n">
        <v>45930</v>
      </c>
      <c r="C3894" s="28" t="n">
        <v>584727.69</v>
      </c>
      <c r="D3894" s="28" t="n">
        <v>0</v>
      </c>
      <c r="E3894" s="28" t="n">
        <v>0</v>
      </c>
      <c r="F3894" s="28" t="s">
        <v>345</v>
      </c>
      <c r="G3894" s="28" t="n">
        <v>0</v>
      </c>
      <c r="H3894" s="28" t="n">
        <v>0</v>
      </c>
      <c r="I3894" s="28" t="n">
        <v>0</v>
      </c>
      <c r="J3894" s="28" t="n">
        <v>22</v>
      </c>
      <c r="K3894" s="28" t="n">
        <v>11</v>
      </c>
      <c r="L3894" s="28" t="n">
        <v>1</v>
      </c>
      <c r="M3894" s="28" t="s">
        <v>147</v>
      </c>
      <c r="N3894" s="28" t="s">
        <v>139</v>
      </c>
      <c r="O3894" s="29" t="n">
        <v>45505</v>
      </c>
      <c r="P3894" s="28" t="n">
        <f aca="false">ROUNDDOWN(($B3894-$O3894)/30,0)</f>
        <v>14</v>
      </c>
      <c r="Q3894" s="28" t="str">
        <f aca="false">TEXT($B3894,"yyyy-mm")</f>
        <v>2025-09</v>
      </c>
      <c r="R3894" s="28" t="n">
        <f aca="false">IF(AND($O3894&gt;=DATE(2025,1,1),$O3894&lt;=DATE(2025,4,30)),1,0)</f>
        <v>0</v>
      </c>
    </row>
    <row r="3895" customFormat="false" ht="15" hidden="false" customHeight="false" outlineLevel="0" collapsed="false">
      <c r="A3895" s="28" t="n">
        <v>421</v>
      </c>
      <c r="B3895" s="29" t="n">
        <v>45961</v>
      </c>
      <c r="C3895" s="28" t="n">
        <v>567529.82</v>
      </c>
      <c r="D3895" s="28" t="n">
        <v>0</v>
      </c>
      <c r="E3895" s="28" t="n">
        <v>0</v>
      </c>
      <c r="F3895" s="28" t="s">
        <v>345</v>
      </c>
      <c r="G3895" s="28" t="n">
        <v>0</v>
      </c>
      <c r="H3895" s="28" t="n">
        <v>0</v>
      </c>
      <c r="I3895" s="28" t="n">
        <v>0</v>
      </c>
      <c r="J3895" s="28" t="n">
        <v>22</v>
      </c>
      <c r="K3895" s="28" t="n">
        <v>11</v>
      </c>
      <c r="L3895" s="28" t="n">
        <v>1</v>
      </c>
      <c r="M3895" s="28" t="s">
        <v>147</v>
      </c>
      <c r="N3895" s="28" t="s">
        <v>139</v>
      </c>
      <c r="O3895" s="29" t="n">
        <v>45505</v>
      </c>
      <c r="P3895" s="28" t="n">
        <f aca="false">ROUNDDOWN(($B3895-$O3895)/30,0)</f>
        <v>15</v>
      </c>
      <c r="Q3895" s="28" t="str">
        <f aca="false">TEXT($B3895,"yyyy-mm")</f>
        <v>2025-10</v>
      </c>
      <c r="R3895" s="28" t="n">
        <f aca="false">IF(AND($O3895&gt;=DATE(2025,1,1),$O3895&lt;=DATE(2025,4,30)),1,0)</f>
        <v>0</v>
      </c>
    </row>
    <row r="3896" customFormat="false" ht="15" hidden="false" customHeight="false" outlineLevel="0" collapsed="false">
      <c r="A3896" s="28" t="n">
        <v>421</v>
      </c>
      <c r="B3896" s="29" t="n">
        <v>45991</v>
      </c>
      <c r="C3896" s="28" t="n">
        <v>550331.95</v>
      </c>
      <c r="D3896" s="28" t="n">
        <v>0</v>
      </c>
      <c r="E3896" s="28" t="n">
        <v>0</v>
      </c>
      <c r="F3896" s="28" t="s">
        <v>345</v>
      </c>
      <c r="G3896" s="28" t="n">
        <v>0</v>
      </c>
      <c r="H3896" s="28" t="n">
        <v>0</v>
      </c>
      <c r="I3896" s="28" t="n">
        <v>0</v>
      </c>
      <c r="J3896" s="28" t="n">
        <v>22</v>
      </c>
      <c r="K3896" s="28" t="n">
        <v>11</v>
      </c>
      <c r="L3896" s="28" t="n">
        <v>1</v>
      </c>
      <c r="M3896" s="28" t="s">
        <v>147</v>
      </c>
      <c r="N3896" s="28" t="s">
        <v>139</v>
      </c>
      <c r="O3896" s="29" t="n">
        <v>45505</v>
      </c>
      <c r="P3896" s="28" t="n">
        <f aca="false">ROUNDDOWN(($B3896-$O3896)/30,0)</f>
        <v>16</v>
      </c>
      <c r="Q3896" s="28" t="str">
        <f aca="false">TEXT($B3896,"yyyy-mm")</f>
        <v>2025-11</v>
      </c>
      <c r="R3896" s="28" t="n">
        <f aca="false">IF(AND($O3896&gt;=DATE(2025,1,1),$O3896&lt;=DATE(2025,4,30)),1,0)</f>
        <v>0</v>
      </c>
    </row>
    <row r="3897" customFormat="false" ht="15" hidden="false" customHeight="false" outlineLevel="0" collapsed="false">
      <c r="A3897" s="28" t="n">
        <v>421</v>
      </c>
      <c r="B3897" s="29" t="n">
        <v>46022</v>
      </c>
      <c r="C3897" s="28" t="n">
        <v>533134.08</v>
      </c>
      <c r="D3897" s="28" t="n">
        <v>0</v>
      </c>
      <c r="E3897" s="28" t="n">
        <v>0</v>
      </c>
      <c r="F3897" s="28" t="s">
        <v>345</v>
      </c>
      <c r="G3897" s="28" t="n">
        <v>0</v>
      </c>
      <c r="H3897" s="28" t="n">
        <v>0</v>
      </c>
      <c r="I3897" s="28" t="n">
        <v>0</v>
      </c>
      <c r="J3897" s="28" t="n">
        <v>22</v>
      </c>
      <c r="K3897" s="28" t="n">
        <v>11</v>
      </c>
      <c r="L3897" s="28" t="n">
        <v>1</v>
      </c>
      <c r="M3897" s="28" t="s">
        <v>147</v>
      </c>
      <c r="N3897" s="28" t="s">
        <v>139</v>
      </c>
      <c r="O3897" s="29" t="n">
        <v>45505</v>
      </c>
      <c r="P3897" s="28" t="n">
        <f aca="false">ROUNDDOWN(($B3897-$O3897)/30,0)</f>
        <v>17</v>
      </c>
      <c r="Q3897" s="28" t="str">
        <f aca="false">TEXT($B3897,"yyyy-mm")</f>
        <v>2025-12</v>
      </c>
      <c r="R3897" s="28" t="n">
        <f aca="false">IF(AND($O3897&gt;=DATE(2025,1,1),$O3897&lt;=DATE(2025,4,30)),1,0)</f>
        <v>0</v>
      </c>
    </row>
    <row r="3898" customFormat="false" ht="15" hidden="false" customHeight="false" outlineLevel="0" collapsed="false">
      <c r="A3898" s="28" t="n">
        <v>421</v>
      </c>
      <c r="B3898" s="29" t="n">
        <v>46053</v>
      </c>
      <c r="C3898" s="28" t="n">
        <v>515936.21</v>
      </c>
      <c r="D3898" s="28" t="n">
        <v>0</v>
      </c>
      <c r="E3898" s="28" t="n">
        <v>0</v>
      </c>
      <c r="F3898" s="28" t="s">
        <v>345</v>
      </c>
      <c r="G3898" s="28" t="n">
        <v>0</v>
      </c>
      <c r="H3898" s="28" t="n">
        <v>0</v>
      </c>
      <c r="I3898" s="28" t="n">
        <v>0</v>
      </c>
      <c r="J3898" s="28" t="n">
        <v>22</v>
      </c>
      <c r="K3898" s="28" t="n">
        <v>11</v>
      </c>
      <c r="L3898" s="28" t="n">
        <v>1</v>
      </c>
      <c r="M3898" s="28" t="s">
        <v>147</v>
      </c>
      <c r="N3898" s="28" t="s">
        <v>139</v>
      </c>
      <c r="O3898" s="29" t="n">
        <v>45505</v>
      </c>
      <c r="P3898" s="28" t="n">
        <f aca="false">ROUNDDOWN(($B3898-$O3898)/30,0)</f>
        <v>18</v>
      </c>
      <c r="Q3898" s="28" t="str">
        <f aca="false">TEXT($B3898,"yyyy-mm")</f>
        <v>2026-01</v>
      </c>
      <c r="R3898" s="28" t="n">
        <f aca="false">IF(AND($O3898&gt;=DATE(2025,1,1),$O3898&lt;=DATE(2025,4,30)),1,0)</f>
        <v>0</v>
      </c>
    </row>
    <row r="3899" customFormat="false" ht="15" hidden="false" customHeight="false" outlineLevel="0" collapsed="false">
      <c r="A3899" s="28" t="n">
        <v>421</v>
      </c>
      <c r="B3899" s="29" t="n">
        <v>46081</v>
      </c>
      <c r="C3899" s="28" t="n">
        <v>498738.34</v>
      </c>
      <c r="D3899" s="28" t="n">
        <v>0</v>
      </c>
      <c r="E3899" s="28" t="n">
        <v>0</v>
      </c>
      <c r="F3899" s="28" t="s">
        <v>345</v>
      </c>
      <c r="G3899" s="28" t="n">
        <v>0</v>
      </c>
      <c r="H3899" s="28" t="n">
        <v>0</v>
      </c>
      <c r="I3899" s="28" t="n">
        <v>0</v>
      </c>
      <c r="J3899" s="28" t="n">
        <v>22</v>
      </c>
      <c r="K3899" s="28" t="n">
        <v>11</v>
      </c>
      <c r="L3899" s="28" t="n">
        <v>1</v>
      </c>
      <c r="M3899" s="28" t="s">
        <v>147</v>
      </c>
      <c r="N3899" s="28" t="s">
        <v>139</v>
      </c>
      <c r="O3899" s="29" t="n">
        <v>45505</v>
      </c>
      <c r="P3899" s="28" t="n">
        <f aca="false">ROUNDDOWN(($B3899-$O3899)/30,0)</f>
        <v>19</v>
      </c>
      <c r="Q3899" s="28" t="str">
        <f aca="false">TEXT($B3899,"yyyy-mm")</f>
        <v>2026-02</v>
      </c>
      <c r="R3899" s="28" t="n">
        <f aca="false">IF(AND($O3899&gt;=DATE(2025,1,1),$O3899&lt;=DATE(2025,4,30)),1,0)</f>
        <v>0</v>
      </c>
    </row>
    <row r="3900" customFormat="false" ht="15" hidden="false" customHeight="false" outlineLevel="0" collapsed="false">
      <c r="A3900" s="28" t="n">
        <v>421</v>
      </c>
      <c r="B3900" s="29" t="n">
        <v>46112</v>
      </c>
      <c r="C3900" s="28" t="n">
        <v>481540.47</v>
      </c>
      <c r="D3900" s="28" t="n">
        <v>0</v>
      </c>
      <c r="E3900" s="28" t="n">
        <v>0</v>
      </c>
      <c r="F3900" s="28" t="s">
        <v>345</v>
      </c>
      <c r="G3900" s="28" t="n">
        <v>0</v>
      </c>
      <c r="H3900" s="28" t="n">
        <v>0</v>
      </c>
      <c r="I3900" s="28" t="n">
        <v>0</v>
      </c>
      <c r="J3900" s="28" t="n">
        <v>22</v>
      </c>
      <c r="K3900" s="28" t="n">
        <v>11</v>
      </c>
      <c r="L3900" s="28" t="n">
        <v>1</v>
      </c>
      <c r="M3900" s="28" t="s">
        <v>147</v>
      </c>
      <c r="N3900" s="28" t="s">
        <v>139</v>
      </c>
      <c r="O3900" s="29" t="n">
        <v>45505</v>
      </c>
      <c r="P3900" s="28" t="n">
        <f aca="false">ROUNDDOWN(($B3900-$O3900)/30,0)</f>
        <v>20</v>
      </c>
      <c r="Q3900" s="28" t="str">
        <f aca="false">TEXT($B3900,"yyyy-mm")</f>
        <v>2026-03</v>
      </c>
      <c r="R3900" s="28" t="n">
        <f aca="false">IF(AND($O3900&gt;=DATE(2025,1,1),$O3900&lt;=DATE(2025,4,30)),1,0)</f>
        <v>0</v>
      </c>
    </row>
    <row r="3901" customFormat="false" ht="15" hidden="false" customHeight="false" outlineLevel="0" collapsed="false">
      <c r="A3901" s="28" t="n">
        <v>421</v>
      </c>
      <c r="B3901" s="29" t="n">
        <v>46142</v>
      </c>
      <c r="C3901" s="28" t="n">
        <v>464342.6</v>
      </c>
      <c r="D3901" s="28" t="n">
        <v>0</v>
      </c>
      <c r="E3901" s="28" t="n">
        <v>0</v>
      </c>
      <c r="F3901" s="28" t="s">
        <v>345</v>
      </c>
      <c r="G3901" s="28" t="n">
        <v>0</v>
      </c>
      <c r="H3901" s="28" t="n">
        <v>0</v>
      </c>
      <c r="I3901" s="28" t="n">
        <v>0</v>
      </c>
      <c r="J3901" s="28" t="n">
        <v>22</v>
      </c>
      <c r="K3901" s="28" t="n">
        <v>11</v>
      </c>
      <c r="L3901" s="28" t="n">
        <v>1</v>
      </c>
      <c r="M3901" s="28" t="s">
        <v>147</v>
      </c>
      <c r="N3901" s="28" t="s">
        <v>139</v>
      </c>
      <c r="O3901" s="29" t="n">
        <v>45505</v>
      </c>
      <c r="P3901" s="28" t="n">
        <f aca="false">ROUNDDOWN(($B3901-$O3901)/30,0)</f>
        <v>21</v>
      </c>
      <c r="Q3901" s="28" t="str">
        <f aca="false">TEXT($B3901,"yyyy-mm")</f>
        <v>2026-04</v>
      </c>
      <c r="R3901" s="28" t="n">
        <f aca="false">IF(AND($O3901&gt;=DATE(2025,1,1),$O3901&lt;=DATE(2025,4,30)),1,0)</f>
        <v>0</v>
      </c>
    </row>
    <row r="3902" customFormat="false" ht="15" hidden="false" customHeight="false" outlineLevel="0" collapsed="false">
      <c r="A3902" s="28" t="n">
        <v>421</v>
      </c>
      <c r="B3902" s="29" t="n">
        <v>46173</v>
      </c>
      <c r="C3902" s="28" t="n">
        <v>447144.73</v>
      </c>
      <c r="D3902" s="28" t="n">
        <v>0</v>
      </c>
      <c r="E3902" s="28" t="n">
        <v>0</v>
      </c>
      <c r="F3902" s="28" t="s">
        <v>345</v>
      </c>
      <c r="G3902" s="28" t="n">
        <v>0</v>
      </c>
      <c r="H3902" s="28" t="n">
        <v>0</v>
      </c>
      <c r="I3902" s="28" t="n">
        <v>0</v>
      </c>
      <c r="J3902" s="28" t="n">
        <v>22</v>
      </c>
      <c r="K3902" s="28" t="n">
        <v>11</v>
      </c>
      <c r="L3902" s="28" t="n">
        <v>1</v>
      </c>
      <c r="M3902" s="28" t="s">
        <v>147</v>
      </c>
      <c r="N3902" s="28" t="s">
        <v>139</v>
      </c>
      <c r="O3902" s="29" t="n">
        <v>45505</v>
      </c>
      <c r="P3902" s="28" t="n">
        <f aca="false">ROUNDDOWN(($B3902-$O3902)/30,0)</f>
        <v>22</v>
      </c>
      <c r="Q3902" s="28" t="str">
        <f aca="false">TEXT($B3902,"yyyy-mm")</f>
        <v>2026-05</v>
      </c>
      <c r="R3902" s="28" t="n">
        <f aca="false">IF(AND($O3902&gt;=DATE(2025,1,1),$O3902&lt;=DATE(2025,4,30)),1,0)</f>
        <v>0</v>
      </c>
    </row>
    <row r="3903" customFormat="false" ht="15" hidden="false" customHeight="false" outlineLevel="0" collapsed="false">
      <c r="A3903" s="28" t="n">
        <v>421</v>
      </c>
      <c r="B3903" s="29" t="n">
        <v>46203</v>
      </c>
      <c r="C3903" s="28" t="n">
        <v>429946.86</v>
      </c>
      <c r="D3903" s="28" t="n">
        <v>0</v>
      </c>
      <c r="E3903" s="28" t="n">
        <v>0</v>
      </c>
      <c r="F3903" s="28" t="s">
        <v>345</v>
      </c>
      <c r="G3903" s="28" t="n">
        <v>0</v>
      </c>
      <c r="H3903" s="28" t="n">
        <v>0</v>
      </c>
      <c r="I3903" s="28" t="n">
        <v>0</v>
      </c>
      <c r="J3903" s="28" t="n">
        <v>22</v>
      </c>
      <c r="K3903" s="28" t="n">
        <v>11</v>
      </c>
      <c r="L3903" s="28" t="n">
        <v>1</v>
      </c>
      <c r="M3903" s="28" t="s">
        <v>147</v>
      </c>
      <c r="N3903" s="28" t="s">
        <v>139</v>
      </c>
      <c r="O3903" s="29" t="n">
        <v>45505</v>
      </c>
      <c r="P3903" s="28" t="n">
        <f aca="false">ROUNDDOWN(($B3903-$O3903)/30,0)</f>
        <v>23</v>
      </c>
      <c r="Q3903" s="28" t="str">
        <f aca="false">TEXT($B3903,"yyyy-mm")</f>
        <v>2026-06</v>
      </c>
      <c r="R3903" s="28" t="n">
        <f aca="false">IF(AND($O3903&gt;=DATE(2025,1,1),$O3903&lt;=DATE(2025,4,30)),1,0)</f>
        <v>0</v>
      </c>
    </row>
    <row r="3904" customFormat="false" ht="15" hidden="false" customHeight="false" outlineLevel="0" collapsed="false">
      <c r="A3904" s="28" t="n">
        <v>421</v>
      </c>
      <c r="B3904" s="29" t="n">
        <v>46234</v>
      </c>
      <c r="C3904" s="28" t="n">
        <v>412748.99</v>
      </c>
      <c r="D3904" s="28" t="n">
        <v>0</v>
      </c>
      <c r="E3904" s="28" t="n">
        <v>0</v>
      </c>
      <c r="F3904" s="28" t="s">
        <v>345</v>
      </c>
      <c r="G3904" s="28" t="n">
        <v>0</v>
      </c>
      <c r="H3904" s="28" t="n">
        <v>0</v>
      </c>
      <c r="I3904" s="28" t="n">
        <v>0</v>
      </c>
      <c r="J3904" s="28" t="n">
        <v>22</v>
      </c>
      <c r="K3904" s="28" t="n">
        <v>11</v>
      </c>
      <c r="L3904" s="28" t="n">
        <v>1</v>
      </c>
      <c r="M3904" s="28" t="s">
        <v>147</v>
      </c>
      <c r="N3904" s="28" t="s">
        <v>139</v>
      </c>
      <c r="O3904" s="29" t="n">
        <v>45505</v>
      </c>
      <c r="P3904" s="28" t="n">
        <f aca="false">ROUNDDOWN(($B3904-$O3904)/30,0)</f>
        <v>24</v>
      </c>
      <c r="Q3904" s="28" t="str">
        <f aca="false">TEXT($B3904,"yyyy-mm")</f>
        <v>2026-07</v>
      </c>
      <c r="R3904" s="28" t="n">
        <f aca="false">IF(AND($O3904&gt;=DATE(2025,1,1),$O3904&lt;=DATE(2025,4,30)),1,0)</f>
        <v>0</v>
      </c>
    </row>
    <row r="3905" customFormat="false" ht="15" hidden="false" customHeight="false" outlineLevel="0" collapsed="false">
      <c r="A3905" s="28" t="n">
        <v>421</v>
      </c>
      <c r="B3905" s="29" t="n">
        <v>46265</v>
      </c>
      <c r="C3905" s="28" t="n">
        <v>395551.12</v>
      </c>
      <c r="D3905" s="28" t="n">
        <v>0</v>
      </c>
      <c r="E3905" s="28" t="n">
        <v>0</v>
      </c>
      <c r="F3905" s="28" t="s">
        <v>345</v>
      </c>
      <c r="G3905" s="28" t="n">
        <v>0</v>
      </c>
      <c r="H3905" s="28" t="n">
        <v>0</v>
      </c>
      <c r="I3905" s="28" t="n">
        <v>0</v>
      </c>
      <c r="J3905" s="28" t="n">
        <v>22</v>
      </c>
      <c r="K3905" s="28" t="n">
        <v>11</v>
      </c>
      <c r="L3905" s="28" t="n">
        <v>1</v>
      </c>
      <c r="M3905" s="28" t="s">
        <v>147</v>
      </c>
      <c r="N3905" s="28" t="s">
        <v>139</v>
      </c>
      <c r="O3905" s="29" t="n">
        <v>45505</v>
      </c>
      <c r="P3905" s="28" t="n">
        <f aca="false">ROUNDDOWN(($B3905-$O3905)/30,0)</f>
        <v>25</v>
      </c>
      <c r="Q3905" s="28" t="str">
        <f aca="false">TEXT($B3905,"yyyy-mm")</f>
        <v>2026-08</v>
      </c>
      <c r="R3905" s="28" t="n">
        <f aca="false">IF(AND($O3905&gt;=DATE(2025,1,1),$O3905&lt;=DATE(2025,4,30)),1,0)</f>
        <v>0</v>
      </c>
    </row>
    <row r="3906" customFormat="false" ht="15" hidden="false" customHeight="false" outlineLevel="0" collapsed="false">
      <c r="A3906" s="28" t="n">
        <v>422</v>
      </c>
      <c r="B3906" s="29" t="n">
        <v>44712</v>
      </c>
      <c r="C3906" s="28" t="n">
        <v>525600</v>
      </c>
      <c r="D3906" s="28" t="n">
        <v>0</v>
      </c>
      <c r="E3906" s="28" t="n">
        <v>0</v>
      </c>
      <c r="F3906" s="28" t="s">
        <v>345</v>
      </c>
      <c r="G3906" s="28" t="n">
        <v>0</v>
      </c>
      <c r="H3906" s="28" t="n">
        <v>0</v>
      </c>
      <c r="I3906" s="28" t="n">
        <v>0</v>
      </c>
      <c r="J3906" s="28" t="n">
        <v>216</v>
      </c>
      <c r="K3906" s="28" t="n">
        <v>11</v>
      </c>
      <c r="L3906" s="28" t="n">
        <v>3</v>
      </c>
      <c r="M3906" s="28" t="s">
        <v>145</v>
      </c>
      <c r="N3906" s="28" t="s">
        <v>138</v>
      </c>
      <c r="O3906" s="29" t="n">
        <v>44688</v>
      </c>
      <c r="P3906" s="28" t="n">
        <f aca="false">ROUNDDOWN(($B3906-$O3906)/30,0)</f>
        <v>0</v>
      </c>
      <c r="Q3906" s="28" t="str">
        <f aca="false">TEXT($B3906,"yyyy-mm")</f>
        <v>2022-05</v>
      </c>
      <c r="R3906" s="28" t="n">
        <f aca="false">IF(AND($O3906&gt;=DATE(2025,1,1),$O3906&lt;=DATE(2025,4,30)),1,0)</f>
        <v>0</v>
      </c>
    </row>
    <row r="3907" customFormat="false" ht="15" hidden="false" customHeight="false" outlineLevel="0" collapsed="false">
      <c r="A3907" s="28" t="n">
        <v>422</v>
      </c>
      <c r="B3907" s="29" t="n">
        <v>44742</v>
      </c>
      <c r="C3907" s="28" t="n">
        <v>514873.47</v>
      </c>
      <c r="D3907" s="28" t="n">
        <v>0</v>
      </c>
      <c r="E3907" s="28" t="n">
        <v>0</v>
      </c>
      <c r="F3907" s="28" t="s">
        <v>345</v>
      </c>
      <c r="G3907" s="28" t="n">
        <v>0</v>
      </c>
      <c r="H3907" s="28" t="n">
        <v>0</v>
      </c>
      <c r="I3907" s="28" t="n">
        <v>0</v>
      </c>
      <c r="J3907" s="28" t="n">
        <v>216</v>
      </c>
      <c r="K3907" s="28" t="n">
        <v>11</v>
      </c>
      <c r="L3907" s="28" t="n">
        <v>3</v>
      </c>
      <c r="M3907" s="28" t="s">
        <v>145</v>
      </c>
      <c r="N3907" s="28" t="s">
        <v>138</v>
      </c>
      <c r="O3907" s="29" t="n">
        <v>44688</v>
      </c>
      <c r="P3907" s="28" t="n">
        <f aca="false">ROUNDDOWN(($B3907-$O3907)/30,0)</f>
        <v>1</v>
      </c>
      <c r="Q3907" s="28" t="str">
        <f aca="false">TEXT($B3907,"yyyy-mm")</f>
        <v>2022-06</v>
      </c>
      <c r="R3907" s="28" t="n">
        <f aca="false">IF(AND($O3907&gt;=DATE(2025,1,1),$O3907&lt;=DATE(2025,4,30)),1,0)</f>
        <v>0</v>
      </c>
    </row>
    <row r="3908" customFormat="false" ht="15" hidden="false" customHeight="false" outlineLevel="0" collapsed="false">
      <c r="A3908" s="28" t="n">
        <v>422</v>
      </c>
      <c r="B3908" s="29" t="n">
        <v>44773</v>
      </c>
      <c r="C3908" s="28" t="n">
        <v>504146.94</v>
      </c>
      <c r="D3908" s="28" t="n">
        <v>0</v>
      </c>
      <c r="E3908" s="28" t="n">
        <v>0</v>
      </c>
      <c r="F3908" s="28" t="s">
        <v>345</v>
      </c>
      <c r="G3908" s="28" t="n">
        <v>0</v>
      </c>
      <c r="H3908" s="28" t="n">
        <v>0</v>
      </c>
      <c r="I3908" s="28" t="n">
        <v>0</v>
      </c>
      <c r="J3908" s="28" t="n">
        <v>216</v>
      </c>
      <c r="K3908" s="28" t="n">
        <v>11</v>
      </c>
      <c r="L3908" s="28" t="n">
        <v>3</v>
      </c>
      <c r="M3908" s="28" t="s">
        <v>145</v>
      </c>
      <c r="N3908" s="28" t="s">
        <v>138</v>
      </c>
      <c r="O3908" s="29" t="n">
        <v>44688</v>
      </c>
      <c r="P3908" s="28" t="n">
        <f aca="false">ROUNDDOWN(($B3908-$O3908)/30,0)</f>
        <v>2</v>
      </c>
      <c r="Q3908" s="28" t="str">
        <f aca="false">TEXT($B3908,"yyyy-mm")</f>
        <v>2022-07</v>
      </c>
      <c r="R3908" s="28" t="n">
        <f aca="false">IF(AND($O3908&gt;=DATE(2025,1,1),$O3908&lt;=DATE(2025,4,30)),1,0)</f>
        <v>0</v>
      </c>
    </row>
    <row r="3909" customFormat="false" ht="15" hidden="false" customHeight="false" outlineLevel="0" collapsed="false">
      <c r="A3909" s="28" t="n">
        <v>422</v>
      </c>
      <c r="B3909" s="29" t="n">
        <v>44804</v>
      </c>
      <c r="C3909" s="28" t="n">
        <v>493420.41</v>
      </c>
      <c r="D3909" s="28" t="n">
        <v>0</v>
      </c>
      <c r="E3909" s="28" t="n">
        <v>0</v>
      </c>
      <c r="F3909" s="28" t="s">
        <v>345</v>
      </c>
      <c r="G3909" s="28" t="n">
        <v>0</v>
      </c>
      <c r="H3909" s="28" t="n">
        <v>0</v>
      </c>
      <c r="I3909" s="28" t="n">
        <v>0</v>
      </c>
      <c r="J3909" s="28" t="n">
        <v>216</v>
      </c>
      <c r="K3909" s="28" t="n">
        <v>11</v>
      </c>
      <c r="L3909" s="28" t="n">
        <v>3</v>
      </c>
      <c r="M3909" s="28" t="s">
        <v>145</v>
      </c>
      <c r="N3909" s="28" t="s">
        <v>138</v>
      </c>
      <c r="O3909" s="29" t="n">
        <v>44688</v>
      </c>
      <c r="P3909" s="28" t="n">
        <f aca="false">ROUNDDOWN(($B3909-$O3909)/30,0)</f>
        <v>3</v>
      </c>
      <c r="Q3909" s="28" t="str">
        <f aca="false">TEXT($B3909,"yyyy-mm")</f>
        <v>2022-08</v>
      </c>
      <c r="R3909" s="28" t="n">
        <f aca="false">IF(AND($O3909&gt;=DATE(2025,1,1),$O3909&lt;=DATE(2025,4,30)),1,0)</f>
        <v>0</v>
      </c>
    </row>
    <row r="3910" customFormat="false" ht="15" hidden="false" customHeight="false" outlineLevel="0" collapsed="false">
      <c r="A3910" s="28" t="n">
        <v>422</v>
      </c>
      <c r="B3910" s="29" t="n">
        <v>44834</v>
      </c>
      <c r="C3910" s="28" t="n">
        <v>482693.88</v>
      </c>
      <c r="D3910" s="28" t="n">
        <v>0</v>
      </c>
      <c r="E3910" s="28" t="n">
        <v>0</v>
      </c>
      <c r="F3910" s="28" t="s">
        <v>345</v>
      </c>
      <c r="G3910" s="28" t="n">
        <v>0</v>
      </c>
      <c r="H3910" s="28" t="n">
        <v>0</v>
      </c>
      <c r="I3910" s="28" t="n">
        <v>0</v>
      </c>
      <c r="J3910" s="28" t="n">
        <v>216</v>
      </c>
      <c r="K3910" s="28" t="n">
        <v>11</v>
      </c>
      <c r="L3910" s="28" t="n">
        <v>3</v>
      </c>
      <c r="M3910" s="28" t="s">
        <v>145</v>
      </c>
      <c r="N3910" s="28" t="s">
        <v>138</v>
      </c>
      <c r="O3910" s="29" t="n">
        <v>44688</v>
      </c>
      <c r="P3910" s="28" t="n">
        <f aca="false">ROUNDDOWN(($B3910-$O3910)/30,0)</f>
        <v>4</v>
      </c>
      <c r="Q3910" s="28" t="str">
        <f aca="false">TEXT($B3910,"yyyy-mm")</f>
        <v>2022-09</v>
      </c>
      <c r="R3910" s="28" t="n">
        <f aca="false">IF(AND($O3910&gt;=DATE(2025,1,1),$O3910&lt;=DATE(2025,4,30)),1,0)</f>
        <v>0</v>
      </c>
    </row>
    <row r="3911" customFormat="false" ht="15" hidden="false" customHeight="false" outlineLevel="0" collapsed="false">
      <c r="A3911" s="28" t="n">
        <v>422</v>
      </c>
      <c r="B3911" s="29" t="n">
        <v>44865</v>
      </c>
      <c r="C3911" s="28" t="n">
        <v>471967.35</v>
      </c>
      <c r="D3911" s="28" t="n">
        <v>0</v>
      </c>
      <c r="E3911" s="28" t="n">
        <v>0</v>
      </c>
      <c r="F3911" s="28" t="s">
        <v>345</v>
      </c>
      <c r="G3911" s="28" t="n">
        <v>0</v>
      </c>
      <c r="H3911" s="28" t="n">
        <v>0</v>
      </c>
      <c r="I3911" s="28" t="n">
        <v>0</v>
      </c>
      <c r="J3911" s="28" t="n">
        <v>216</v>
      </c>
      <c r="K3911" s="28" t="n">
        <v>11</v>
      </c>
      <c r="L3911" s="28" t="n">
        <v>3</v>
      </c>
      <c r="M3911" s="28" t="s">
        <v>145</v>
      </c>
      <c r="N3911" s="28" t="s">
        <v>138</v>
      </c>
      <c r="O3911" s="29" t="n">
        <v>44688</v>
      </c>
      <c r="P3911" s="28" t="n">
        <f aca="false">ROUNDDOWN(($B3911-$O3911)/30,0)</f>
        <v>5</v>
      </c>
      <c r="Q3911" s="28" t="str">
        <f aca="false">TEXT($B3911,"yyyy-mm")</f>
        <v>2022-10</v>
      </c>
      <c r="R3911" s="28" t="n">
        <f aca="false">IF(AND($O3911&gt;=DATE(2025,1,1),$O3911&lt;=DATE(2025,4,30)),1,0)</f>
        <v>0</v>
      </c>
    </row>
    <row r="3912" customFormat="false" ht="15" hidden="false" customHeight="false" outlineLevel="0" collapsed="false">
      <c r="A3912" s="28" t="n">
        <v>422</v>
      </c>
      <c r="B3912" s="29" t="n">
        <v>44895</v>
      </c>
      <c r="C3912" s="28" t="n">
        <v>461240.82</v>
      </c>
      <c r="D3912" s="28" t="n">
        <v>0</v>
      </c>
      <c r="E3912" s="28" t="n">
        <v>0</v>
      </c>
      <c r="F3912" s="28" t="s">
        <v>345</v>
      </c>
      <c r="G3912" s="28" t="n">
        <v>0</v>
      </c>
      <c r="H3912" s="28" t="n">
        <v>0</v>
      </c>
      <c r="I3912" s="28" t="n">
        <v>0</v>
      </c>
      <c r="J3912" s="28" t="n">
        <v>216</v>
      </c>
      <c r="K3912" s="28" t="n">
        <v>11</v>
      </c>
      <c r="L3912" s="28" t="n">
        <v>3</v>
      </c>
      <c r="M3912" s="28" t="s">
        <v>145</v>
      </c>
      <c r="N3912" s="28" t="s">
        <v>138</v>
      </c>
      <c r="O3912" s="29" t="n">
        <v>44688</v>
      </c>
      <c r="P3912" s="28" t="n">
        <f aca="false">ROUNDDOWN(($B3912-$O3912)/30,0)</f>
        <v>6</v>
      </c>
      <c r="Q3912" s="28" t="str">
        <f aca="false">TEXT($B3912,"yyyy-mm")</f>
        <v>2022-11</v>
      </c>
      <c r="R3912" s="28" t="n">
        <f aca="false">IF(AND($O3912&gt;=DATE(2025,1,1),$O3912&lt;=DATE(2025,4,30)),1,0)</f>
        <v>0</v>
      </c>
    </row>
    <row r="3913" customFormat="false" ht="15" hidden="false" customHeight="false" outlineLevel="0" collapsed="false">
      <c r="A3913" s="28" t="n">
        <v>422</v>
      </c>
      <c r="B3913" s="29" t="n">
        <v>44926</v>
      </c>
      <c r="C3913" s="28" t="n">
        <v>450514.29</v>
      </c>
      <c r="D3913" s="28" t="n">
        <v>0</v>
      </c>
      <c r="E3913" s="28" t="n">
        <v>0</v>
      </c>
      <c r="F3913" s="28" t="s">
        <v>345</v>
      </c>
      <c r="G3913" s="28" t="n">
        <v>0</v>
      </c>
      <c r="H3913" s="28" t="n">
        <v>0</v>
      </c>
      <c r="I3913" s="28" t="n">
        <v>0</v>
      </c>
      <c r="J3913" s="28" t="n">
        <v>216</v>
      </c>
      <c r="K3913" s="28" t="n">
        <v>11</v>
      </c>
      <c r="L3913" s="28" t="n">
        <v>3</v>
      </c>
      <c r="M3913" s="28" t="s">
        <v>145</v>
      </c>
      <c r="N3913" s="28" t="s">
        <v>138</v>
      </c>
      <c r="O3913" s="29" t="n">
        <v>44688</v>
      </c>
      <c r="P3913" s="28" t="n">
        <f aca="false">ROUNDDOWN(($B3913-$O3913)/30,0)</f>
        <v>7</v>
      </c>
      <c r="Q3913" s="28" t="str">
        <f aca="false">TEXT($B3913,"yyyy-mm")</f>
        <v>2022-12</v>
      </c>
      <c r="R3913" s="28" t="n">
        <f aca="false">IF(AND($O3913&gt;=DATE(2025,1,1),$O3913&lt;=DATE(2025,4,30)),1,0)</f>
        <v>0</v>
      </c>
    </row>
    <row r="3914" customFormat="false" ht="15" hidden="false" customHeight="false" outlineLevel="0" collapsed="false">
      <c r="A3914" s="28" t="n">
        <v>422</v>
      </c>
      <c r="B3914" s="29" t="n">
        <v>44957</v>
      </c>
      <c r="C3914" s="28" t="n">
        <v>439787.76</v>
      </c>
      <c r="D3914" s="28" t="n">
        <v>0</v>
      </c>
      <c r="E3914" s="28" t="n">
        <v>0</v>
      </c>
      <c r="F3914" s="28" t="s">
        <v>345</v>
      </c>
      <c r="G3914" s="28" t="n">
        <v>0</v>
      </c>
      <c r="H3914" s="28" t="n">
        <v>0</v>
      </c>
      <c r="I3914" s="28" t="n">
        <v>0</v>
      </c>
      <c r="J3914" s="28" t="n">
        <v>216</v>
      </c>
      <c r="K3914" s="28" t="n">
        <v>11</v>
      </c>
      <c r="L3914" s="28" t="n">
        <v>3</v>
      </c>
      <c r="M3914" s="28" t="s">
        <v>145</v>
      </c>
      <c r="N3914" s="28" t="s">
        <v>138</v>
      </c>
      <c r="O3914" s="29" t="n">
        <v>44688</v>
      </c>
      <c r="P3914" s="28" t="n">
        <f aca="false">ROUNDDOWN(($B3914-$O3914)/30,0)</f>
        <v>8</v>
      </c>
      <c r="Q3914" s="28" t="str">
        <f aca="false">TEXT($B3914,"yyyy-mm")</f>
        <v>2023-01</v>
      </c>
      <c r="R3914" s="28" t="n">
        <f aca="false">IF(AND($O3914&gt;=DATE(2025,1,1),$O3914&lt;=DATE(2025,4,30)),1,0)</f>
        <v>0</v>
      </c>
    </row>
    <row r="3915" customFormat="false" ht="15" hidden="false" customHeight="false" outlineLevel="0" collapsed="false">
      <c r="A3915" s="28" t="n">
        <v>422</v>
      </c>
      <c r="B3915" s="29" t="n">
        <v>44985</v>
      </c>
      <c r="C3915" s="28" t="n">
        <v>429061.23</v>
      </c>
      <c r="D3915" s="28" t="n">
        <v>0</v>
      </c>
      <c r="E3915" s="28" t="n">
        <v>0</v>
      </c>
      <c r="F3915" s="28" t="s">
        <v>345</v>
      </c>
      <c r="G3915" s="28" t="n">
        <v>0</v>
      </c>
      <c r="H3915" s="28" t="n">
        <v>0</v>
      </c>
      <c r="I3915" s="28" t="n">
        <v>0</v>
      </c>
      <c r="J3915" s="28" t="n">
        <v>216</v>
      </c>
      <c r="K3915" s="28" t="n">
        <v>11</v>
      </c>
      <c r="L3915" s="28" t="n">
        <v>3</v>
      </c>
      <c r="M3915" s="28" t="s">
        <v>145</v>
      </c>
      <c r="N3915" s="28" t="s">
        <v>138</v>
      </c>
      <c r="O3915" s="29" t="n">
        <v>44688</v>
      </c>
      <c r="P3915" s="28" t="n">
        <f aca="false">ROUNDDOWN(($B3915-$O3915)/30,0)</f>
        <v>9</v>
      </c>
      <c r="Q3915" s="28" t="str">
        <f aca="false">TEXT($B3915,"yyyy-mm")</f>
        <v>2023-02</v>
      </c>
      <c r="R3915" s="28" t="n">
        <f aca="false">IF(AND($O3915&gt;=DATE(2025,1,1),$O3915&lt;=DATE(2025,4,30)),1,0)</f>
        <v>0</v>
      </c>
    </row>
    <row r="3916" customFormat="false" ht="15" hidden="false" customHeight="false" outlineLevel="0" collapsed="false">
      <c r="A3916" s="28" t="n">
        <v>422</v>
      </c>
      <c r="B3916" s="29" t="n">
        <v>45016</v>
      </c>
      <c r="C3916" s="28" t="n">
        <v>418334.7</v>
      </c>
      <c r="D3916" s="28" t="n">
        <v>0</v>
      </c>
      <c r="E3916" s="28" t="n">
        <v>0</v>
      </c>
      <c r="F3916" s="28" t="s">
        <v>345</v>
      </c>
      <c r="G3916" s="28" t="n">
        <v>0</v>
      </c>
      <c r="H3916" s="28" t="n">
        <v>0</v>
      </c>
      <c r="I3916" s="28" t="n">
        <v>0</v>
      </c>
      <c r="J3916" s="28" t="n">
        <v>216</v>
      </c>
      <c r="K3916" s="28" t="n">
        <v>11</v>
      </c>
      <c r="L3916" s="28" t="n">
        <v>3</v>
      </c>
      <c r="M3916" s="28" t="s">
        <v>145</v>
      </c>
      <c r="N3916" s="28" t="s">
        <v>138</v>
      </c>
      <c r="O3916" s="29" t="n">
        <v>44688</v>
      </c>
      <c r="P3916" s="28" t="n">
        <f aca="false">ROUNDDOWN(($B3916-$O3916)/30,0)</f>
        <v>10</v>
      </c>
      <c r="Q3916" s="28" t="str">
        <f aca="false">TEXT($B3916,"yyyy-mm")</f>
        <v>2023-03</v>
      </c>
      <c r="R3916" s="28" t="n">
        <f aca="false">IF(AND($O3916&gt;=DATE(2025,1,1),$O3916&lt;=DATE(2025,4,30)),1,0)</f>
        <v>0</v>
      </c>
    </row>
    <row r="3917" customFormat="false" ht="15" hidden="false" customHeight="false" outlineLevel="0" collapsed="false">
      <c r="A3917" s="28" t="n">
        <v>422</v>
      </c>
      <c r="B3917" s="29" t="n">
        <v>45046</v>
      </c>
      <c r="C3917" s="28" t="n">
        <v>407608.17</v>
      </c>
      <c r="D3917" s="28" t="n">
        <v>0</v>
      </c>
      <c r="E3917" s="28" t="n">
        <v>0</v>
      </c>
      <c r="F3917" s="28" t="s">
        <v>345</v>
      </c>
      <c r="G3917" s="28" t="n">
        <v>0</v>
      </c>
      <c r="H3917" s="28" t="n">
        <v>0</v>
      </c>
      <c r="I3917" s="28" t="n">
        <v>0</v>
      </c>
      <c r="J3917" s="28" t="n">
        <v>216</v>
      </c>
      <c r="K3917" s="28" t="n">
        <v>11</v>
      </c>
      <c r="L3917" s="28" t="n">
        <v>3</v>
      </c>
      <c r="M3917" s="28" t="s">
        <v>145</v>
      </c>
      <c r="N3917" s="28" t="s">
        <v>138</v>
      </c>
      <c r="O3917" s="29" t="n">
        <v>44688</v>
      </c>
      <c r="P3917" s="28" t="n">
        <f aca="false">ROUNDDOWN(($B3917-$O3917)/30,0)</f>
        <v>11</v>
      </c>
      <c r="Q3917" s="28" t="str">
        <f aca="false">TEXT($B3917,"yyyy-mm")</f>
        <v>2023-04</v>
      </c>
      <c r="R3917" s="28" t="n">
        <f aca="false">IF(AND($O3917&gt;=DATE(2025,1,1),$O3917&lt;=DATE(2025,4,30)),1,0)</f>
        <v>0</v>
      </c>
    </row>
    <row r="3918" customFormat="false" ht="15" hidden="false" customHeight="false" outlineLevel="0" collapsed="false">
      <c r="A3918" s="28" t="n">
        <v>422</v>
      </c>
      <c r="B3918" s="29" t="n">
        <v>45077</v>
      </c>
      <c r="C3918" s="28" t="n">
        <v>396881.64</v>
      </c>
      <c r="D3918" s="28" t="n">
        <v>0</v>
      </c>
      <c r="E3918" s="28" t="n">
        <v>0</v>
      </c>
      <c r="F3918" s="28" t="s">
        <v>345</v>
      </c>
      <c r="G3918" s="28" t="n">
        <v>0</v>
      </c>
      <c r="H3918" s="28" t="n">
        <v>0</v>
      </c>
      <c r="I3918" s="28" t="n">
        <v>0</v>
      </c>
      <c r="J3918" s="28" t="n">
        <v>216</v>
      </c>
      <c r="K3918" s="28" t="n">
        <v>11</v>
      </c>
      <c r="L3918" s="28" t="n">
        <v>3</v>
      </c>
      <c r="M3918" s="28" t="s">
        <v>145</v>
      </c>
      <c r="N3918" s="28" t="s">
        <v>138</v>
      </c>
      <c r="O3918" s="29" t="n">
        <v>44688</v>
      </c>
      <c r="P3918" s="28" t="n">
        <f aca="false">ROUNDDOWN(($B3918-$O3918)/30,0)</f>
        <v>12</v>
      </c>
      <c r="Q3918" s="28" t="str">
        <f aca="false">TEXT($B3918,"yyyy-mm")</f>
        <v>2023-05</v>
      </c>
      <c r="R3918" s="28" t="n">
        <f aca="false">IF(AND($O3918&gt;=DATE(2025,1,1),$O3918&lt;=DATE(2025,4,30)),1,0)</f>
        <v>0</v>
      </c>
    </row>
    <row r="3919" customFormat="false" ht="15" hidden="false" customHeight="false" outlineLevel="0" collapsed="false">
      <c r="A3919" s="28" t="n">
        <v>422</v>
      </c>
      <c r="B3919" s="29" t="n">
        <v>45107</v>
      </c>
      <c r="C3919" s="28" t="n">
        <v>386155.11</v>
      </c>
      <c r="D3919" s="28" t="n">
        <v>0</v>
      </c>
      <c r="E3919" s="28" t="n">
        <v>0</v>
      </c>
      <c r="F3919" s="28" t="s">
        <v>345</v>
      </c>
      <c r="G3919" s="28" t="n">
        <v>0</v>
      </c>
      <c r="H3919" s="28" t="n">
        <v>0</v>
      </c>
      <c r="I3919" s="28" t="n">
        <v>0</v>
      </c>
      <c r="J3919" s="28" t="n">
        <v>216</v>
      </c>
      <c r="K3919" s="28" t="n">
        <v>11</v>
      </c>
      <c r="L3919" s="28" t="n">
        <v>3</v>
      </c>
      <c r="M3919" s="28" t="s">
        <v>145</v>
      </c>
      <c r="N3919" s="28" t="s">
        <v>138</v>
      </c>
      <c r="O3919" s="29" t="n">
        <v>44688</v>
      </c>
      <c r="P3919" s="28" t="n">
        <f aca="false">ROUNDDOWN(($B3919-$O3919)/30,0)</f>
        <v>13</v>
      </c>
      <c r="Q3919" s="28" t="str">
        <f aca="false">TEXT($B3919,"yyyy-mm")</f>
        <v>2023-06</v>
      </c>
      <c r="R3919" s="28" t="n">
        <f aca="false">IF(AND($O3919&gt;=DATE(2025,1,1),$O3919&lt;=DATE(2025,4,30)),1,0)</f>
        <v>0</v>
      </c>
    </row>
    <row r="3920" customFormat="false" ht="15" hidden="false" customHeight="false" outlineLevel="0" collapsed="false">
      <c r="A3920" s="28" t="n">
        <v>422</v>
      </c>
      <c r="B3920" s="29" t="n">
        <v>45138</v>
      </c>
      <c r="C3920" s="28" t="n">
        <v>375428.58</v>
      </c>
      <c r="D3920" s="28" t="n">
        <v>0</v>
      </c>
      <c r="E3920" s="28" t="n">
        <v>0</v>
      </c>
      <c r="F3920" s="28" t="s">
        <v>345</v>
      </c>
      <c r="G3920" s="28" t="n">
        <v>0</v>
      </c>
      <c r="H3920" s="28" t="n">
        <v>0</v>
      </c>
      <c r="I3920" s="28" t="n">
        <v>0</v>
      </c>
      <c r="J3920" s="28" t="n">
        <v>216</v>
      </c>
      <c r="K3920" s="28" t="n">
        <v>11</v>
      </c>
      <c r="L3920" s="28" t="n">
        <v>3</v>
      </c>
      <c r="M3920" s="28" t="s">
        <v>145</v>
      </c>
      <c r="N3920" s="28" t="s">
        <v>138</v>
      </c>
      <c r="O3920" s="29" t="n">
        <v>44688</v>
      </c>
      <c r="P3920" s="28" t="n">
        <f aca="false">ROUNDDOWN(($B3920-$O3920)/30,0)</f>
        <v>15</v>
      </c>
      <c r="Q3920" s="28" t="str">
        <f aca="false">TEXT($B3920,"yyyy-mm")</f>
        <v>2023-07</v>
      </c>
      <c r="R3920" s="28" t="n">
        <f aca="false">IF(AND($O3920&gt;=DATE(2025,1,1),$O3920&lt;=DATE(2025,4,30)),1,0)</f>
        <v>0</v>
      </c>
    </row>
    <row r="3921" customFormat="false" ht="15" hidden="false" customHeight="false" outlineLevel="0" collapsed="false">
      <c r="A3921" s="28" t="n">
        <v>422</v>
      </c>
      <c r="B3921" s="29" t="n">
        <v>45169</v>
      </c>
      <c r="C3921" s="28" t="n">
        <v>364702.05</v>
      </c>
      <c r="D3921" s="28" t="n">
        <v>0</v>
      </c>
      <c r="E3921" s="28" t="n">
        <v>0</v>
      </c>
      <c r="F3921" s="28" t="s">
        <v>345</v>
      </c>
      <c r="G3921" s="28" t="n">
        <v>0</v>
      </c>
      <c r="H3921" s="28" t="n">
        <v>0</v>
      </c>
      <c r="I3921" s="28" t="n">
        <v>0</v>
      </c>
      <c r="J3921" s="28" t="n">
        <v>216</v>
      </c>
      <c r="K3921" s="28" t="n">
        <v>11</v>
      </c>
      <c r="L3921" s="28" t="n">
        <v>3</v>
      </c>
      <c r="M3921" s="28" t="s">
        <v>145</v>
      </c>
      <c r="N3921" s="28" t="s">
        <v>138</v>
      </c>
      <c r="O3921" s="29" t="n">
        <v>44688</v>
      </c>
      <c r="P3921" s="28" t="n">
        <f aca="false">ROUNDDOWN(($B3921-$O3921)/30,0)</f>
        <v>16</v>
      </c>
      <c r="Q3921" s="28" t="str">
        <f aca="false">TEXT($B3921,"yyyy-mm")</f>
        <v>2023-08</v>
      </c>
      <c r="R3921" s="28" t="n">
        <f aca="false">IF(AND($O3921&gt;=DATE(2025,1,1),$O3921&lt;=DATE(2025,4,30)),1,0)</f>
        <v>0</v>
      </c>
    </row>
    <row r="3922" customFormat="false" ht="15" hidden="false" customHeight="false" outlineLevel="0" collapsed="false">
      <c r="A3922" s="28" t="n">
        <v>422</v>
      </c>
      <c r="B3922" s="29" t="n">
        <v>45199</v>
      </c>
      <c r="C3922" s="28" t="n">
        <v>353975.52</v>
      </c>
      <c r="D3922" s="28" t="n">
        <v>0</v>
      </c>
      <c r="E3922" s="28" t="n">
        <v>0</v>
      </c>
      <c r="F3922" s="28" t="s">
        <v>345</v>
      </c>
      <c r="G3922" s="28" t="n">
        <v>0</v>
      </c>
      <c r="H3922" s="28" t="n">
        <v>0</v>
      </c>
      <c r="I3922" s="28" t="n">
        <v>0</v>
      </c>
      <c r="J3922" s="28" t="n">
        <v>216</v>
      </c>
      <c r="K3922" s="28" t="n">
        <v>11</v>
      </c>
      <c r="L3922" s="28" t="n">
        <v>3</v>
      </c>
      <c r="M3922" s="28" t="s">
        <v>145</v>
      </c>
      <c r="N3922" s="28" t="s">
        <v>138</v>
      </c>
      <c r="O3922" s="29" t="n">
        <v>44688</v>
      </c>
      <c r="P3922" s="28" t="n">
        <f aca="false">ROUNDDOWN(($B3922-$O3922)/30,0)</f>
        <v>17</v>
      </c>
      <c r="Q3922" s="28" t="str">
        <f aca="false">TEXT($B3922,"yyyy-mm")</f>
        <v>2023-09</v>
      </c>
      <c r="R3922" s="28" t="n">
        <f aca="false">IF(AND($O3922&gt;=DATE(2025,1,1),$O3922&lt;=DATE(2025,4,30)),1,0)</f>
        <v>0</v>
      </c>
    </row>
    <row r="3923" customFormat="false" ht="15" hidden="false" customHeight="false" outlineLevel="0" collapsed="false">
      <c r="A3923" s="28" t="n">
        <v>422</v>
      </c>
      <c r="B3923" s="29" t="n">
        <v>45230</v>
      </c>
      <c r="C3923" s="28" t="n">
        <v>343248.99</v>
      </c>
      <c r="D3923" s="28" t="n">
        <v>0</v>
      </c>
      <c r="E3923" s="28" t="n">
        <v>0</v>
      </c>
      <c r="F3923" s="28" t="s">
        <v>345</v>
      </c>
      <c r="G3923" s="28" t="n">
        <v>0</v>
      </c>
      <c r="H3923" s="28" t="n">
        <v>0</v>
      </c>
      <c r="I3923" s="28" t="n">
        <v>0</v>
      </c>
      <c r="J3923" s="28" t="n">
        <v>216</v>
      </c>
      <c r="K3923" s="28" t="n">
        <v>11</v>
      </c>
      <c r="L3923" s="28" t="n">
        <v>3</v>
      </c>
      <c r="M3923" s="28" t="s">
        <v>145</v>
      </c>
      <c r="N3923" s="28" t="s">
        <v>138</v>
      </c>
      <c r="O3923" s="29" t="n">
        <v>44688</v>
      </c>
      <c r="P3923" s="28" t="n">
        <f aca="false">ROUNDDOWN(($B3923-$O3923)/30,0)</f>
        <v>18</v>
      </c>
      <c r="Q3923" s="28" t="str">
        <f aca="false">TEXT($B3923,"yyyy-mm")</f>
        <v>2023-10</v>
      </c>
      <c r="R3923" s="28" t="n">
        <f aca="false">IF(AND($O3923&gt;=DATE(2025,1,1),$O3923&lt;=DATE(2025,4,30)),1,0)</f>
        <v>0</v>
      </c>
    </row>
    <row r="3924" customFormat="false" ht="15" hidden="false" customHeight="false" outlineLevel="0" collapsed="false">
      <c r="A3924" s="28" t="n">
        <v>422</v>
      </c>
      <c r="B3924" s="29" t="n">
        <v>45260</v>
      </c>
      <c r="C3924" s="28" t="n">
        <v>332522.46</v>
      </c>
      <c r="D3924" s="28" t="n">
        <v>0</v>
      </c>
      <c r="E3924" s="28" t="n">
        <v>0</v>
      </c>
      <c r="F3924" s="28" t="s">
        <v>345</v>
      </c>
      <c r="G3924" s="28" t="n">
        <v>0</v>
      </c>
      <c r="H3924" s="28" t="n">
        <v>0</v>
      </c>
      <c r="I3924" s="28" t="n">
        <v>0</v>
      </c>
      <c r="J3924" s="28" t="n">
        <v>216</v>
      </c>
      <c r="K3924" s="28" t="n">
        <v>11</v>
      </c>
      <c r="L3924" s="28" t="n">
        <v>3</v>
      </c>
      <c r="M3924" s="28" t="s">
        <v>145</v>
      </c>
      <c r="N3924" s="28" t="s">
        <v>138</v>
      </c>
      <c r="O3924" s="29" t="n">
        <v>44688</v>
      </c>
      <c r="P3924" s="28" t="n">
        <f aca="false">ROUNDDOWN(($B3924-$O3924)/30,0)</f>
        <v>19</v>
      </c>
      <c r="Q3924" s="28" t="str">
        <f aca="false">TEXT($B3924,"yyyy-mm")</f>
        <v>2023-11</v>
      </c>
      <c r="R3924" s="28" t="n">
        <f aca="false">IF(AND($O3924&gt;=DATE(2025,1,1),$O3924&lt;=DATE(2025,4,30)),1,0)</f>
        <v>0</v>
      </c>
    </row>
    <row r="3925" customFormat="false" ht="15" hidden="false" customHeight="false" outlineLevel="0" collapsed="false">
      <c r="A3925" s="28" t="n">
        <v>422</v>
      </c>
      <c r="B3925" s="29" t="n">
        <v>45291</v>
      </c>
      <c r="C3925" s="28" t="n">
        <v>321795.93</v>
      </c>
      <c r="D3925" s="28" t="n">
        <v>0</v>
      </c>
      <c r="E3925" s="28" t="n">
        <v>0</v>
      </c>
      <c r="F3925" s="28" t="s">
        <v>345</v>
      </c>
      <c r="G3925" s="28" t="n">
        <v>0</v>
      </c>
      <c r="H3925" s="28" t="n">
        <v>0</v>
      </c>
      <c r="I3925" s="28" t="n">
        <v>0</v>
      </c>
      <c r="J3925" s="28" t="n">
        <v>216</v>
      </c>
      <c r="K3925" s="28" t="n">
        <v>11</v>
      </c>
      <c r="L3925" s="28" t="n">
        <v>3</v>
      </c>
      <c r="M3925" s="28" t="s">
        <v>145</v>
      </c>
      <c r="N3925" s="28" t="s">
        <v>138</v>
      </c>
      <c r="O3925" s="29" t="n">
        <v>44688</v>
      </c>
      <c r="P3925" s="28" t="n">
        <f aca="false">ROUNDDOWN(($B3925-$O3925)/30,0)</f>
        <v>20</v>
      </c>
      <c r="Q3925" s="28" t="str">
        <f aca="false">TEXT($B3925,"yyyy-mm")</f>
        <v>2023-12</v>
      </c>
      <c r="R3925" s="28" t="n">
        <f aca="false">IF(AND($O3925&gt;=DATE(2025,1,1),$O3925&lt;=DATE(2025,4,30)),1,0)</f>
        <v>0</v>
      </c>
    </row>
    <row r="3926" customFormat="false" ht="15" hidden="false" customHeight="false" outlineLevel="0" collapsed="false">
      <c r="A3926" s="28" t="n">
        <v>422</v>
      </c>
      <c r="B3926" s="29" t="n">
        <v>45322</v>
      </c>
      <c r="C3926" s="28" t="n">
        <v>311069.4</v>
      </c>
      <c r="D3926" s="28" t="n">
        <v>0</v>
      </c>
      <c r="E3926" s="28" t="n">
        <v>0</v>
      </c>
      <c r="F3926" s="28" t="s">
        <v>345</v>
      </c>
      <c r="G3926" s="28" t="n">
        <v>0</v>
      </c>
      <c r="H3926" s="28" t="n">
        <v>0</v>
      </c>
      <c r="I3926" s="28" t="n">
        <v>0</v>
      </c>
      <c r="J3926" s="28" t="n">
        <v>216</v>
      </c>
      <c r="K3926" s="28" t="n">
        <v>11</v>
      </c>
      <c r="L3926" s="28" t="n">
        <v>3</v>
      </c>
      <c r="M3926" s="28" t="s">
        <v>145</v>
      </c>
      <c r="N3926" s="28" t="s">
        <v>138</v>
      </c>
      <c r="O3926" s="29" t="n">
        <v>44688</v>
      </c>
      <c r="P3926" s="28" t="n">
        <f aca="false">ROUNDDOWN(($B3926-$O3926)/30,0)</f>
        <v>21</v>
      </c>
      <c r="Q3926" s="28" t="str">
        <f aca="false">TEXT($B3926,"yyyy-mm")</f>
        <v>2024-01</v>
      </c>
      <c r="R3926" s="28" t="n">
        <f aca="false">IF(AND($O3926&gt;=DATE(2025,1,1),$O3926&lt;=DATE(2025,4,30)),1,0)</f>
        <v>0</v>
      </c>
    </row>
    <row r="3927" customFormat="false" ht="15" hidden="false" customHeight="false" outlineLevel="0" collapsed="false">
      <c r="A3927" s="28" t="n">
        <v>422</v>
      </c>
      <c r="B3927" s="29" t="n">
        <v>45351</v>
      </c>
      <c r="C3927" s="28" t="n">
        <v>300342.87</v>
      </c>
      <c r="D3927" s="28" t="n">
        <v>0</v>
      </c>
      <c r="E3927" s="28" t="n">
        <v>0</v>
      </c>
      <c r="F3927" s="28" t="s">
        <v>345</v>
      </c>
      <c r="G3927" s="28" t="n">
        <v>0</v>
      </c>
      <c r="H3927" s="28" t="n">
        <v>0</v>
      </c>
      <c r="I3927" s="28" t="n">
        <v>0</v>
      </c>
      <c r="J3927" s="28" t="n">
        <v>216</v>
      </c>
      <c r="K3927" s="28" t="n">
        <v>11</v>
      </c>
      <c r="L3927" s="28" t="n">
        <v>3</v>
      </c>
      <c r="M3927" s="28" t="s">
        <v>145</v>
      </c>
      <c r="N3927" s="28" t="s">
        <v>138</v>
      </c>
      <c r="O3927" s="29" t="n">
        <v>44688</v>
      </c>
      <c r="P3927" s="28" t="n">
        <f aca="false">ROUNDDOWN(($B3927-$O3927)/30,0)</f>
        <v>22</v>
      </c>
      <c r="Q3927" s="28" t="str">
        <f aca="false">TEXT($B3927,"yyyy-mm")</f>
        <v>2024-02</v>
      </c>
      <c r="R3927" s="28" t="n">
        <f aca="false">IF(AND($O3927&gt;=DATE(2025,1,1),$O3927&lt;=DATE(2025,4,30)),1,0)</f>
        <v>0</v>
      </c>
    </row>
    <row r="3928" customFormat="false" ht="15" hidden="false" customHeight="false" outlineLevel="0" collapsed="false">
      <c r="A3928" s="28" t="n">
        <v>422</v>
      </c>
      <c r="B3928" s="29" t="n">
        <v>45382</v>
      </c>
      <c r="C3928" s="28" t="n">
        <v>289616.34</v>
      </c>
      <c r="D3928" s="28" t="n">
        <v>0</v>
      </c>
      <c r="E3928" s="28" t="n">
        <v>0</v>
      </c>
      <c r="F3928" s="28" t="s">
        <v>345</v>
      </c>
      <c r="G3928" s="28" t="n">
        <v>0</v>
      </c>
      <c r="H3928" s="28" t="n">
        <v>0</v>
      </c>
      <c r="I3928" s="28" t="n">
        <v>0</v>
      </c>
      <c r="J3928" s="28" t="n">
        <v>216</v>
      </c>
      <c r="K3928" s="28" t="n">
        <v>11</v>
      </c>
      <c r="L3928" s="28" t="n">
        <v>3</v>
      </c>
      <c r="M3928" s="28" t="s">
        <v>145</v>
      </c>
      <c r="N3928" s="28" t="s">
        <v>138</v>
      </c>
      <c r="O3928" s="29" t="n">
        <v>44688</v>
      </c>
      <c r="P3928" s="28" t="n">
        <f aca="false">ROUNDDOWN(($B3928-$O3928)/30,0)</f>
        <v>23</v>
      </c>
      <c r="Q3928" s="28" t="str">
        <f aca="false">TEXT($B3928,"yyyy-mm")</f>
        <v>2024-03</v>
      </c>
      <c r="R3928" s="28" t="n">
        <f aca="false">IF(AND($O3928&gt;=DATE(2025,1,1),$O3928&lt;=DATE(2025,4,30)),1,0)</f>
        <v>0</v>
      </c>
    </row>
    <row r="3929" customFormat="false" ht="15" hidden="false" customHeight="false" outlineLevel="0" collapsed="false">
      <c r="A3929" s="28" t="n">
        <v>422</v>
      </c>
      <c r="B3929" s="29" t="n">
        <v>45412</v>
      </c>
      <c r="C3929" s="28" t="n">
        <v>278889.81</v>
      </c>
      <c r="D3929" s="28" t="n">
        <v>0</v>
      </c>
      <c r="E3929" s="28" t="n">
        <v>0</v>
      </c>
      <c r="F3929" s="28" t="s">
        <v>345</v>
      </c>
      <c r="G3929" s="28" t="n">
        <v>0</v>
      </c>
      <c r="H3929" s="28" t="n">
        <v>0</v>
      </c>
      <c r="I3929" s="28" t="n">
        <v>0</v>
      </c>
      <c r="J3929" s="28" t="n">
        <v>216</v>
      </c>
      <c r="K3929" s="28" t="n">
        <v>11</v>
      </c>
      <c r="L3929" s="28" t="n">
        <v>3</v>
      </c>
      <c r="M3929" s="28" t="s">
        <v>145</v>
      </c>
      <c r="N3929" s="28" t="s">
        <v>138</v>
      </c>
      <c r="O3929" s="29" t="n">
        <v>44688</v>
      </c>
      <c r="P3929" s="28" t="n">
        <f aca="false">ROUNDDOWN(($B3929-$O3929)/30,0)</f>
        <v>24</v>
      </c>
      <c r="Q3929" s="28" t="str">
        <f aca="false">TEXT($B3929,"yyyy-mm")</f>
        <v>2024-04</v>
      </c>
      <c r="R3929" s="28" t="n">
        <f aca="false">IF(AND($O3929&gt;=DATE(2025,1,1),$O3929&lt;=DATE(2025,4,30)),1,0)</f>
        <v>0</v>
      </c>
    </row>
    <row r="3930" customFormat="false" ht="15" hidden="false" customHeight="false" outlineLevel="0" collapsed="false">
      <c r="A3930" s="28" t="n">
        <v>422</v>
      </c>
      <c r="B3930" s="29" t="n">
        <v>45443</v>
      </c>
      <c r="C3930" s="28" t="n">
        <v>268163.28</v>
      </c>
      <c r="D3930" s="28" t="n">
        <v>0</v>
      </c>
      <c r="E3930" s="28" t="n">
        <v>0</v>
      </c>
      <c r="F3930" s="28" t="s">
        <v>345</v>
      </c>
      <c r="G3930" s="28" t="n">
        <v>0</v>
      </c>
      <c r="H3930" s="28" t="n">
        <v>0</v>
      </c>
      <c r="I3930" s="28" t="n">
        <v>0</v>
      </c>
      <c r="J3930" s="28" t="n">
        <v>216</v>
      </c>
      <c r="K3930" s="28" t="n">
        <v>11</v>
      </c>
      <c r="L3930" s="28" t="n">
        <v>3</v>
      </c>
      <c r="M3930" s="28" t="s">
        <v>145</v>
      </c>
      <c r="N3930" s="28" t="s">
        <v>138</v>
      </c>
      <c r="O3930" s="29" t="n">
        <v>44688</v>
      </c>
      <c r="P3930" s="28" t="n">
        <f aca="false">ROUNDDOWN(($B3930-$O3930)/30,0)</f>
        <v>25</v>
      </c>
      <c r="Q3930" s="28" t="str">
        <f aca="false">TEXT($B3930,"yyyy-mm")</f>
        <v>2024-05</v>
      </c>
      <c r="R3930" s="28" t="n">
        <f aca="false">IF(AND($O3930&gt;=DATE(2025,1,1),$O3930&lt;=DATE(2025,4,30)),1,0)</f>
        <v>0</v>
      </c>
    </row>
    <row r="3931" customFormat="false" ht="15" hidden="false" customHeight="false" outlineLevel="0" collapsed="false">
      <c r="A3931" s="28" t="n">
        <v>422</v>
      </c>
      <c r="B3931" s="29" t="n">
        <v>45473</v>
      </c>
      <c r="C3931" s="28" t="n">
        <v>257436.75</v>
      </c>
      <c r="D3931" s="28" t="n">
        <v>0</v>
      </c>
      <c r="E3931" s="28" t="n">
        <v>0</v>
      </c>
      <c r="F3931" s="28" t="s">
        <v>345</v>
      </c>
      <c r="G3931" s="28" t="n">
        <v>0</v>
      </c>
      <c r="H3931" s="28" t="n">
        <v>0</v>
      </c>
      <c r="I3931" s="28" t="n">
        <v>0</v>
      </c>
      <c r="J3931" s="28" t="n">
        <v>216</v>
      </c>
      <c r="K3931" s="28" t="n">
        <v>11</v>
      </c>
      <c r="L3931" s="28" t="n">
        <v>3</v>
      </c>
      <c r="M3931" s="28" t="s">
        <v>145</v>
      </c>
      <c r="N3931" s="28" t="s">
        <v>138</v>
      </c>
      <c r="O3931" s="29" t="n">
        <v>44688</v>
      </c>
      <c r="P3931" s="28" t="n">
        <f aca="false">ROUNDDOWN(($B3931-$O3931)/30,0)</f>
        <v>26</v>
      </c>
      <c r="Q3931" s="28" t="str">
        <f aca="false">TEXT($B3931,"yyyy-mm")</f>
        <v>2024-06</v>
      </c>
      <c r="R3931" s="28" t="n">
        <f aca="false">IF(AND($O3931&gt;=DATE(2025,1,1),$O3931&lt;=DATE(2025,4,30)),1,0)</f>
        <v>0</v>
      </c>
    </row>
    <row r="3932" customFormat="false" ht="15" hidden="false" customHeight="false" outlineLevel="0" collapsed="false">
      <c r="A3932" s="28" t="n">
        <v>422</v>
      </c>
      <c r="B3932" s="29" t="n">
        <v>45504</v>
      </c>
      <c r="C3932" s="28" t="n">
        <v>246710.22</v>
      </c>
      <c r="D3932" s="28" t="n">
        <v>0</v>
      </c>
      <c r="E3932" s="28" t="n">
        <v>0</v>
      </c>
      <c r="F3932" s="28" t="s">
        <v>345</v>
      </c>
      <c r="G3932" s="28" t="n">
        <v>0</v>
      </c>
      <c r="H3932" s="28" t="n">
        <v>0</v>
      </c>
      <c r="I3932" s="28" t="n">
        <v>0</v>
      </c>
      <c r="J3932" s="28" t="n">
        <v>216</v>
      </c>
      <c r="K3932" s="28" t="n">
        <v>11</v>
      </c>
      <c r="L3932" s="28" t="n">
        <v>3</v>
      </c>
      <c r="M3932" s="28" t="s">
        <v>145</v>
      </c>
      <c r="N3932" s="28" t="s">
        <v>138</v>
      </c>
      <c r="O3932" s="29" t="n">
        <v>44688</v>
      </c>
      <c r="P3932" s="28" t="n">
        <f aca="false">ROUNDDOWN(($B3932-$O3932)/30,0)</f>
        <v>27</v>
      </c>
      <c r="Q3932" s="28" t="str">
        <f aca="false">TEXT($B3932,"yyyy-mm")</f>
        <v>2024-07</v>
      </c>
      <c r="R3932" s="28" t="n">
        <f aca="false">IF(AND($O3932&gt;=DATE(2025,1,1),$O3932&lt;=DATE(2025,4,30)),1,0)</f>
        <v>0</v>
      </c>
    </row>
    <row r="3933" customFormat="false" ht="15" hidden="false" customHeight="false" outlineLevel="0" collapsed="false">
      <c r="A3933" s="28" t="n">
        <v>422</v>
      </c>
      <c r="B3933" s="29" t="n">
        <v>45535</v>
      </c>
      <c r="C3933" s="28" t="n">
        <v>235983.69</v>
      </c>
      <c r="D3933" s="28" t="n">
        <v>0</v>
      </c>
      <c r="E3933" s="28" t="n">
        <v>0</v>
      </c>
      <c r="F3933" s="28" t="s">
        <v>345</v>
      </c>
      <c r="G3933" s="28" t="n">
        <v>0</v>
      </c>
      <c r="H3933" s="28" t="n">
        <v>0</v>
      </c>
      <c r="I3933" s="28" t="n">
        <v>0</v>
      </c>
      <c r="J3933" s="28" t="n">
        <v>216</v>
      </c>
      <c r="K3933" s="28" t="n">
        <v>11</v>
      </c>
      <c r="L3933" s="28" t="n">
        <v>3</v>
      </c>
      <c r="M3933" s="28" t="s">
        <v>145</v>
      </c>
      <c r="N3933" s="28" t="s">
        <v>138</v>
      </c>
      <c r="O3933" s="29" t="n">
        <v>44688</v>
      </c>
      <c r="P3933" s="28" t="n">
        <f aca="false">ROUNDDOWN(($B3933-$O3933)/30,0)</f>
        <v>28</v>
      </c>
      <c r="Q3933" s="28" t="str">
        <f aca="false">TEXT($B3933,"yyyy-mm")</f>
        <v>2024-08</v>
      </c>
      <c r="R3933" s="28" t="n">
        <f aca="false">IF(AND($O3933&gt;=DATE(2025,1,1),$O3933&lt;=DATE(2025,4,30)),1,0)</f>
        <v>0</v>
      </c>
    </row>
    <row r="3934" customFormat="false" ht="15" hidden="false" customHeight="false" outlineLevel="0" collapsed="false">
      <c r="A3934" s="28" t="n">
        <v>422</v>
      </c>
      <c r="B3934" s="29" t="n">
        <v>45565</v>
      </c>
      <c r="C3934" s="28" t="n">
        <v>225257.16</v>
      </c>
      <c r="D3934" s="28" t="n">
        <v>0</v>
      </c>
      <c r="E3934" s="28" t="n">
        <v>0</v>
      </c>
      <c r="F3934" s="28" t="s">
        <v>345</v>
      </c>
      <c r="G3934" s="28" t="n">
        <v>0</v>
      </c>
      <c r="H3934" s="28" t="n">
        <v>0</v>
      </c>
      <c r="I3934" s="28" t="n">
        <v>0</v>
      </c>
      <c r="J3934" s="28" t="n">
        <v>216</v>
      </c>
      <c r="K3934" s="28" t="n">
        <v>11</v>
      </c>
      <c r="L3934" s="28" t="n">
        <v>3</v>
      </c>
      <c r="M3934" s="28" t="s">
        <v>145</v>
      </c>
      <c r="N3934" s="28" t="s">
        <v>138</v>
      </c>
      <c r="O3934" s="29" t="n">
        <v>44688</v>
      </c>
      <c r="P3934" s="28" t="n">
        <f aca="false">ROUNDDOWN(($B3934-$O3934)/30,0)</f>
        <v>29</v>
      </c>
      <c r="Q3934" s="28" t="str">
        <f aca="false">TEXT($B3934,"yyyy-mm")</f>
        <v>2024-09</v>
      </c>
      <c r="R3934" s="28" t="n">
        <f aca="false">IF(AND($O3934&gt;=DATE(2025,1,1),$O3934&lt;=DATE(2025,4,30)),1,0)</f>
        <v>0</v>
      </c>
    </row>
    <row r="3935" customFormat="false" ht="15" hidden="false" customHeight="false" outlineLevel="0" collapsed="false">
      <c r="A3935" s="28" t="n">
        <v>422</v>
      </c>
      <c r="B3935" s="29" t="n">
        <v>45596</v>
      </c>
      <c r="C3935" s="28" t="n">
        <v>214530.63</v>
      </c>
      <c r="D3935" s="28" t="n">
        <v>0</v>
      </c>
      <c r="E3935" s="28" t="n">
        <v>0</v>
      </c>
      <c r="F3935" s="28" t="s">
        <v>345</v>
      </c>
      <c r="G3935" s="28" t="n">
        <v>0</v>
      </c>
      <c r="H3935" s="28" t="n">
        <v>0</v>
      </c>
      <c r="I3935" s="28" t="n">
        <v>0</v>
      </c>
      <c r="J3935" s="28" t="n">
        <v>216</v>
      </c>
      <c r="K3935" s="28" t="n">
        <v>11</v>
      </c>
      <c r="L3935" s="28" t="n">
        <v>3</v>
      </c>
      <c r="M3935" s="28" t="s">
        <v>145</v>
      </c>
      <c r="N3935" s="28" t="s">
        <v>138</v>
      </c>
      <c r="O3935" s="29" t="n">
        <v>44688</v>
      </c>
      <c r="P3935" s="28" t="n">
        <f aca="false">ROUNDDOWN(($B3935-$O3935)/30,0)</f>
        <v>30</v>
      </c>
      <c r="Q3935" s="28" t="str">
        <f aca="false">TEXT($B3935,"yyyy-mm")</f>
        <v>2024-10</v>
      </c>
      <c r="R3935" s="28" t="n">
        <f aca="false">IF(AND($O3935&gt;=DATE(2025,1,1),$O3935&lt;=DATE(2025,4,30)),1,0)</f>
        <v>0</v>
      </c>
    </row>
    <row r="3936" customFormat="false" ht="15" hidden="false" customHeight="false" outlineLevel="0" collapsed="false">
      <c r="A3936" s="28" t="n">
        <v>422</v>
      </c>
      <c r="B3936" s="29" t="n">
        <v>45626</v>
      </c>
      <c r="C3936" s="28" t="n">
        <v>203804.1</v>
      </c>
      <c r="D3936" s="28" t="n">
        <v>0</v>
      </c>
      <c r="E3936" s="28" t="n">
        <v>0</v>
      </c>
      <c r="F3936" s="28" t="s">
        <v>345</v>
      </c>
      <c r="G3936" s="28" t="n">
        <v>0</v>
      </c>
      <c r="H3936" s="28" t="n">
        <v>0</v>
      </c>
      <c r="I3936" s="28" t="n">
        <v>0</v>
      </c>
      <c r="J3936" s="28" t="n">
        <v>216</v>
      </c>
      <c r="K3936" s="28" t="n">
        <v>11</v>
      </c>
      <c r="L3936" s="28" t="n">
        <v>3</v>
      </c>
      <c r="M3936" s="28" t="s">
        <v>145</v>
      </c>
      <c r="N3936" s="28" t="s">
        <v>138</v>
      </c>
      <c r="O3936" s="29" t="n">
        <v>44688</v>
      </c>
      <c r="P3936" s="28" t="n">
        <f aca="false">ROUNDDOWN(($B3936-$O3936)/30,0)</f>
        <v>31</v>
      </c>
      <c r="Q3936" s="28" t="str">
        <f aca="false">TEXT($B3936,"yyyy-mm")</f>
        <v>2024-11</v>
      </c>
      <c r="R3936" s="28" t="n">
        <f aca="false">IF(AND($O3936&gt;=DATE(2025,1,1),$O3936&lt;=DATE(2025,4,30)),1,0)</f>
        <v>0</v>
      </c>
    </row>
    <row r="3937" customFormat="false" ht="15" hidden="false" customHeight="false" outlineLevel="0" collapsed="false">
      <c r="A3937" s="28" t="n">
        <v>422</v>
      </c>
      <c r="B3937" s="29" t="n">
        <v>45657</v>
      </c>
      <c r="C3937" s="28" t="n">
        <v>193077.57</v>
      </c>
      <c r="D3937" s="28" t="n">
        <v>0</v>
      </c>
      <c r="E3937" s="28" t="n">
        <v>0</v>
      </c>
      <c r="F3937" s="28" t="s">
        <v>345</v>
      </c>
      <c r="G3937" s="28" t="n">
        <v>0</v>
      </c>
      <c r="H3937" s="28" t="n">
        <v>0</v>
      </c>
      <c r="I3937" s="28" t="n">
        <v>0</v>
      </c>
      <c r="J3937" s="28" t="n">
        <v>216</v>
      </c>
      <c r="K3937" s="28" t="n">
        <v>11</v>
      </c>
      <c r="L3937" s="28" t="n">
        <v>3</v>
      </c>
      <c r="M3937" s="28" t="s">
        <v>145</v>
      </c>
      <c r="N3937" s="28" t="s">
        <v>138</v>
      </c>
      <c r="O3937" s="29" t="n">
        <v>44688</v>
      </c>
      <c r="P3937" s="28" t="n">
        <f aca="false">ROUNDDOWN(($B3937-$O3937)/30,0)</f>
        <v>32</v>
      </c>
      <c r="Q3937" s="28" t="str">
        <f aca="false">TEXT($B3937,"yyyy-mm")</f>
        <v>2024-12</v>
      </c>
      <c r="R3937" s="28" t="n">
        <f aca="false">IF(AND($O3937&gt;=DATE(2025,1,1),$O3937&lt;=DATE(2025,4,30)),1,0)</f>
        <v>0</v>
      </c>
    </row>
    <row r="3938" customFormat="false" ht="15" hidden="false" customHeight="false" outlineLevel="0" collapsed="false">
      <c r="A3938" s="28" t="n">
        <v>422</v>
      </c>
      <c r="B3938" s="29" t="n">
        <v>45688</v>
      </c>
      <c r="C3938" s="28" t="n">
        <v>182351.04</v>
      </c>
      <c r="D3938" s="28" t="n">
        <v>0</v>
      </c>
      <c r="E3938" s="28" t="n">
        <v>0</v>
      </c>
      <c r="F3938" s="28" t="s">
        <v>345</v>
      </c>
      <c r="G3938" s="28" t="n">
        <v>0</v>
      </c>
      <c r="H3938" s="28" t="n">
        <v>0</v>
      </c>
      <c r="I3938" s="28" t="n">
        <v>0</v>
      </c>
      <c r="J3938" s="28" t="n">
        <v>216</v>
      </c>
      <c r="K3938" s="28" t="n">
        <v>11</v>
      </c>
      <c r="L3938" s="28" t="n">
        <v>3</v>
      </c>
      <c r="M3938" s="28" t="s">
        <v>145</v>
      </c>
      <c r="N3938" s="28" t="s">
        <v>138</v>
      </c>
      <c r="O3938" s="29" t="n">
        <v>44688</v>
      </c>
      <c r="P3938" s="28" t="n">
        <f aca="false">ROUNDDOWN(($B3938-$O3938)/30,0)</f>
        <v>33</v>
      </c>
      <c r="Q3938" s="28" t="str">
        <f aca="false">TEXT($B3938,"yyyy-mm")</f>
        <v>2025-01</v>
      </c>
      <c r="R3938" s="28" t="n">
        <f aca="false">IF(AND($O3938&gt;=DATE(2025,1,1),$O3938&lt;=DATE(2025,4,30)),1,0)</f>
        <v>0</v>
      </c>
    </row>
    <row r="3939" customFormat="false" ht="15" hidden="false" customHeight="false" outlineLevel="0" collapsed="false">
      <c r="A3939" s="28" t="n">
        <v>422</v>
      </c>
      <c r="B3939" s="29" t="n">
        <v>45716</v>
      </c>
      <c r="C3939" s="28" t="n">
        <v>171624.51</v>
      </c>
      <c r="D3939" s="28" t="n">
        <v>0</v>
      </c>
      <c r="E3939" s="28" t="n">
        <v>0</v>
      </c>
      <c r="F3939" s="28" t="s">
        <v>345</v>
      </c>
      <c r="G3939" s="28" t="n">
        <v>0</v>
      </c>
      <c r="H3939" s="28" t="n">
        <v>0</v>
      </c>
      <c r="I3939" s="28" t="n">
        <v>0</v>
      </c>
      <c r="J3939" s="28" t="n">
        <v>216</v>
      </c>
      <c r="K3939" s="28" t="n">
        <v>11</v>
      </c>
      <c r="L3939" s="28" t="n">
        <v>3</v>
      </c>
      <c r="M3939" s="28" t="s">
        <v>145</v>
      </c>
      <c r="N3939" s="28" t="s">
        <v>138</v>
      </c>
      <c r="O3939" s="29" t="n">
        <v>44688</v>
      </c>
      <c r="P3939" s="28" t="n">
        <f aca="false">ROUNDDOWN(($B3939-$O3939)/30,0)</f>
        <v>34</v>
      </c>
      <c r="Q3939" s="28" t="str">
        <f aca="false">TEXT($B3939,"yyyy-mm")</f>
        <v>2025-02</v>
      </c>
      <c r="R3939" s="28" t="n">
        <f aca="false">IF(AND($O3939&gt;=DATE(2025,1,1),$O3939&lt;=DATE(2025,4,30)),1,0)</f>
        <v>0</v>
      </c>
    </row>
    <row r="3940" customFormat="false" ht="15" hidden="false" customHeight="false" outlineLevel="0" collapsed="false">
      <c r="A3940" s="28" t="n">
        <v>422</v>
      </c>
      <c r="B3940" s="29" t="n">
        <v>45747</v>
      </c>
      <c r="C3940" s="28" t="n">
        <v>160897.98</v>
      </c>
      <c r="D3940" s="28" t="n">
        <v>0</v>
      </c>
      <c r="E3940" s="28" t="n">
        <v>0</v>
      </c>
      <c r="F3940" s="28" t="s">
        <v>345</v>
      </c>
      <c r="G3940" s="28" t="n">
        <v>0</v>
      </c>
      <c r="H3940" s="28" t="n">
        <v>0</v>
      </c>
      <c r="I3940" s="28" t="n">
        <v>0</v>
      </c>
      <c r="J3940" s="28" t="n">
        <v>216</v>
      </c>
      <c r="K3940" s="28" t="n">
        <v>11</v>
      </c>
      <c r="L3940" s="28" t="n">
        <v>3</v>
      </c>
      <c r="M3940" s="28" t="s">
        <v>145</v>
      </c>
      <c r="N3940" s="28" t="s">
        <v>138</v>
      </c>
      <c r="O3940" s="29" t="n">
        <v>44688</v>
      </c>
      <c r="P3940" s="28" t="n">
        <f aca="false">ROUNDDOWN(($B3940-$O3940)/30,0)</f>
        <v>35</v>
      </c>
      <c r="Q3940" s="28" t="str">
        <f aca="false">TEXT($B3940,"yyyy-mm")</f>
        <v>2025-03</v>
      </c>
      <c r="R3940" s="28" t="n">
        <f aca="false">IF(AND($O3940&gt;=DATE(2025,1,1),$O3940&lt;=DATE(2025,4,30)),1,0)</f>
        <v>0</v>
      </c>
    </row>
    <row r="3941" customFormat="false" ht="15" hidden="false" customHeight="false" outlineLevel="0" collapsed="false">
      <c r="A3941" s="28" t="n">
        <v>422</v>
      </c>
      <c r="B3941" s="29" t="n">
        <v>45777</v>
      </c>
      <c r="C3941" s="28" t="n">
        <v>150171.45</v>
      </c>
      <c r="D3941" s="28" t="n">
        <v>0</v>
      </c>
      <c r="E3941" s="28" t="n">
        <v>0</v>
      </c>
      <c r="F3941" s="28" t="s">
        <v>345</v>
      </c>
      <c r="G3941" s="28" t="n">
        <v>0</v>
      </c>
      <c r="H3941" s="28" t="n">
        <v>0</v>
      </c>
      <c r="I3941" s="28" t="n">
        <v>0</v>
      </c>
      <c r="J3941" s="28" t="n">
        <v>216</v>
      </c>
      <c r="K3941" s="28" t="n">
        <v>11</v>
      </c>
      <c r="L3941" s="28" t="n">
        <v>3</v>
      </c>
      <c r="M3941" s="28" t="s">
        <v>145</v>
      </c>
      <c r="N3941" s="28" t="s">
        <v>138</v>
      </c>
      <c r="O3941" s="29" t="n">
        <v>44688</v>
      </c>
      <c r="P3941" s="28" t="n">
        <f aca="false">ROUNDDOWN(($B3941-$O3941)/30,0)</f>
        <v>36</v>
      </c>
      <c r="Q3941" s="28" t="str">
        <f aca="false">TEXT($B3941,"yyyy-mm")</f>
        <v>2025-04</v>
      </c>
      <c r="R3941" s="28" t="n">
        <f aca="false">IF(AND($O3941&gt;=DATE(2025,1,1),$O3941&lt;=DATE(2025,4,30)),1,0)</f>
        <v>0</v>
      </c>
    </row>
    <row r="3942" customFormat="false" ht="15" hidden="false" customHeight="false" outlineLevel="0" collapsed="false">
      <c r="A3942" s="28" t="n">
        <v>422</v>
      </c>
      <c r="B3942" s="29" t="n">
        <v>45808</v>
      </c>
      <c r="C3942" s="28" t="n">
        <v>139444.92</v>
      </c>
      <c r="D3942" s="28" t="n">
        <v>0</v>
      </c>
      <c r="E3942" s="28" t="n">
        <v>0</v>
      </c>
      <c r="F3942" s="28" t="s">
        <v>345</v>
      </c>
      <c r="G3942" s="28" t="n">
        <v>0</v>
      </c>
      <c r="H3942" s="28" t="n">
        <v>0</v>
      </c>
      <c r="I3942" s="28" t="n">
        <v>0</v>
      </c>
      <c r="J3942" s="28" t="n">
        <v>216</v>
      </c>
      <c r="K3942" s="28" t="n">
        <v>11</v>
      </c>
      <c r="L3942" s="28" t="n">
        <v>3</v>
      </c>
      <c r="M3942" s="28" t="s">
        <v>145</v>
      </c>
      <c r="N3942" s="28" t="s">
        <v>138</v>
      </c>
      <c r="O3942" s="29" t="n">
        <v>44688</v>
      </c>
      <c r="P3942" s="28" t="n">
        <f aca="false">ROUNDDOWN(($B3942-$O3942)/30,0)</f>
        <v>37</v>
      </c>
      <c r="Q3942" s="28" t="str">
        <f aca="false">TEXT($B3942,"yyyy-mm")</f>
        <v>2025-05</v>
      </c>
      <c r="R3942" s="28" t="n">
        <f aca="false">IF(AND($O3942&gt;=DATE(2025,1,1),$O3942&lt;=DATE(2025,4,30)),1,0)</f>
        <v>0</v>
      </c>
    </row>
    <row r="3943" customFormat="false" ht="15" hidden="false" customHeight="false" outlineLevel="0" collapsed="false">
      <c r="A3943" s="28" t="n">
        <v>422</v>
      </c>
      <c r="B3943" s="29" t="n">
        <v>45838</v>
      </c>
      <c r="C3943" s="28" t="n">
        <v>128718.39</v>
      </c>
      <c r="D3943" s="28" t="n">
        <v>0</v>
      </c>
      <c r="E3943" s="28" t="n">
        <v>0</v>
      </c>
      <c r="F3943" s="28" t="s">
        <v>345</v>
      </c>
      <c r="G3943" s="28" t="n">
        <v>0</v>
      </c>
      <c r="H3943" s="28" t="n">
        <v>0</v>
      </c>
      <c r="I3943" s="28" t="n">
        <v>0</v>
      </c>
      <c r="J3943" s="28" t="n">
        <v>216</v>
      </c>
      <c r="K3943" s="28" t="n">
        <v>11</v>
      </c>
      <c r="L3943" s="28" t="n">
        <v>3</v>
      </c>
      <c r="M3943" s="28" t="s">
        <v>145</v>
      </c>
      <c r="N3943" s="28" t="s">
        <v>138</v>
      </c>
      <c r="O3943" s="29" t="n">
        <v>44688</v>
      </c>
      <c r="P3943" s="28" t="n">
        <f aca="false">ROUNDDOWN(($B3943-$O3943)/30,0)</f>
        <v>38</v>
      </c>
      <c r="Q3943" s="28" t="str">
        <f aca="false">TEXT($B3943,"yyyy-mm")</f>
        <v>2025-06</v>
      </c>
      <c r="R3943" s="28" t="n">
        <f aca="false">IF(AND($O3943&gt;=DATE(2025,1,1),$O3943&lt;=DATE(2025,4,30)),1,0)</f>
        <v>0</v>
      </c>
    </row>
    <row r="3944" customFormat="false" ht="15" hidden="false" customHeight="false" outlineLevel="0" collapsed="false">
      <c r="A3944" s="28" t="n">
        <v>422</v>
      </c>
      <c r="B3944" s="29" t="n">
        <v>45869</v>
      </c>
      <c r="C3944" s="28" t="n">
        <v>117991.86</v>
      </c>
      <c r="D3944" s="28" t="n">
        <v>0</v>
      </c>
      <c r="E3944" s="28" t="n">
        <v>0</v>
      </c>
      <c r="F3944" s="28" t="s">
        <v>345</v>
      </c>
      <c r="G3944" s="28" t="n">
        <v>0</v>
      </c>
      <c r="H3944" s="28" t="n">
        <v>0</v>
      </c>
      <c r="I3944" s="28" t="n">
        <v>0</v>
      </c>
      <c r="J3944" s="28" t="n">
        <v>216</v>
      </c>
      <c r="K3944" s="28" t="n">
        <v>11</v>
      </c>
      <c r="L3944" s="28" t="n">
        <v>3</v>
      </c>
      <c r="M3944" s="28" t="s">
        <v>145</v>
      </c>
      <c r="N3944" s="28" t="s">
        <v>138</v>
      </c>
      <c r="O3944" s="29" t="n">
        <v>44688</v>
      </c>
      <c r="P3944" s="28" t="n">
        <f aca="false">ROUNDDOWN(($B3944-$O3944)/30,0)</f>
        <v>39</v>
      </c>
      <c r="Q3944" s="28" t="str">
        <f aca="false">TEXT($B3944,"yyyy-mm")</f>
        <v>2025-07</v>
      </c>
      <c r="R3944" s="28" t="n">
        <f aca="false">IF(AND($O3944&gt;=DATE(2025,1,1),$O3944&lt;=DATE(2025,4,30)),1,0)</f>
        <v>0</v>
      </c>
    </row>
    <row r="3945" customFormat="false" ht="15" hidden="false" customHeight="false" outlineLevel="0" collapsed="false">
      <c r="A3945" s="28" t="n">
        <v>422</v>
      </c>
      <c r="B3945" s="29" t="n">
        <v>45900</v>
      </c>
      <c r="C3945" s="28" t="n">
        <v>107265.33</v>
      </c>
      <c r="D3945" s="28" t="n">
        <v>0</v>
      </c>
      <c r="E3945" s="28" t="n">
        <v>0</v>
      </c>
      <c r="F3945" s="28" t="s">
        <v>345</v>
      </c>
      <c r="G3945" s="28" t="n">
        <v>0</v>
      </c>
      <c r="H3945" s="28" t="n">
        <v>0</v>
      </c>
      <c r="I3945" s="28" t="n">
        <v>0</v>
      </c>
      <c r="J3945" s="28" t="n">
        <v>216</v>
      </c>
      <c r="K3945" s="28" t="n">
        <v>11</v>
      </c>
      <c r="L3945" s="28" t="n">
        <v>3</v>
      </c>
      <c r="M3945" s="28" t="s">
        <v>145</v>
      </c>
      <c r="N3945" s="28" t="s">
        <v>138</v>
      </c>
      <c r="O3945" s="29" t="n">
        <v>44688</v>
      </c>
      <c r="P3945" s="28" t="n">
        <f aca="false">ROUNDDOWN(($B3945-$O3945)/30,0)</f>
        <v>40</v>
      </c>
      <c r="Q3945" s="28" t="str">
        <f aca="false">TEXT($B3945,"yyyy-mm")</f>
        <v>2025-08</v>
      </c>
      <c r="R3945" s="28" t="n">
        <f aca="false">IF(AND($O3945&gt;=DATE(2025,1,1),$O3945&lt;=DATE(2025,4,30)),1,0)</f>
        <v>0</v>
      </c>
    </row>
    <row r="3946" customFormat="false" ht="15" hidden="false" customHeight="false" outlineLevel="0" collapsed="false">
      <c r="A3946" s="28" t="n">
        <v>422</v>
      </c>
      <c r="B3946" s="29" t="n">
        <v>45930</v>
      </c>
      <c r="C3946" s="28" t="n">
        <v>96538.8</v>
      </c>
      <c r="D3946" s="28" t="n">
        <v>0</v>
      </c>
      <c r="E3946" s="28" t="n">
        <v>0</v>
      </c>
      <c r="F3946" s="28" t="s">
        <v>345</v>
      </c>
      <c r="G3946" s="28" t="n">
        <v>0</v>
      </c>
      <c r="H3946" s="28" t="n">
        <v>0</v>
      </c>
      <c r="I3946" s="28" t="n">
        <v>0</v>
      </c>
      <c r="J3946" s="28" t="n">
        <v>216</v>
      </c>
      <c r="K3946" s="28" t="n">
        <v>11</v>
      </c>
      <c r="L3946" s="28" t="n">
        <v>3</v>
      </c>
      <c r="M3946" s="28" t="s">
        <v>145</v>
      </c>
      <c r="N3946" s="28" t="s">
        <v>138</v>
      </c>
      <c r="O3946" s="29" t="n">
        <v>44688</v>
      </c>
      <c r="P3946" s="28" t="n">
        <f aca="false">ROUNDDOWN(($B3946-$O3946)/30,0)</f>
        <v>41</v>
      </c>
      <c r="Q3946" s="28" t="str">
        <f aca="false">TEXT($B3946,"yyyy-mm")</f>
        <v>2025-09</v>
      </c>
      <c r="R3946" s="28" t="n">
        <f aca="false">IF(AND($O3946&gt;=DATE(2025,1,1),$O3946&lt;=DATE(2025,4,30)),1,0)</f>
        <v>0</v>
      </c>
    </row>
    <row r="3947" customFormat="false" ht="15" hidden="false" customHeight="false" outlineLevel="0" collapsed="false">
      <c r="A3947" s="28" t="n">
        <v>422</v>
      </c>
      <c r="B3947" s="29" t="n">
        <v>45961</v>
      </c>
      <c r="C3947" s="28" t="n">
        <v>85812.27</v>
      </c>
      <c r="D3947" s="28" t="n">
        <v>0</v>
      </c>
      <c r="E3947" s="28" t="n">
        <v>0</v>
      </c>
      <c r="F3947" s="28" t="s">
        <v>345</v>
      </c>
      <c r="G3947" s="28" t="n">
        <v>0</v>
      </c>
      <c r="H3947" s="28" t="n">
        <v>0</v>
      </c>
      <c r="I3947" s="28" t="n">
        <v>0</v>
      </c>
      <c r="J3947" s="28" t="n">
        <v>216</v>
      </c>
      <c r="K3947" s="28" t="n">
        <v>11</v>
      </c>
      <c r="L3947" s="28" t="n">
        <v>3</v>
      </c>
      <c r="M3947" s="28" t="s">
        <v>145</v>
      </c>
      <c r="N3947" s="28" t="s">
        <v>138</v>
      </c>
      <c r="O3947" s="29" t="n">
        <v>44688</v>
      </c>
      <c r="P3947" s="28" t="n">
        <f aca="false">ROUNDDOWN(($B3947-$O3947)/30,0)</f>
        <v>42</v>
      </c>
      <c r="Q3947" s="28" t="str">
        <f aca="false">TEXT($B3947,"yyyy-mm")</f>
        <v>2025-10</v>
      </c>
      <c r="R3947" s="28" t="n">
        <f aca="false">IF(AND($O3947&gt;=DATE(2025,1,1),$O3947&lt;=DATE(2025,4,30)),1,0)</f>
        <v>0</v>
      </c>
    </row>
    <row r="3948" customFormat="false" ht="15" hidden="false" customHeight="false" outlineLevel="0" collapsed="false">
      <c r="A3948" s="28" t="n">
        <v>422</v>
      </c>
      <c r="B3948" s="29" t="n">
        <v>45991</v>
      </c>
      <c r="C3948" s="28" t="n">
        <v>75085.74</v>
      </c>
      <c r="D3948" s="28" t="n">
        <v>0</v>
      </c>
      <c r="E3948" s="28" t="n">
        <v>0</v>
      </c>
      <c r="F3948" s="28" t="s">
        <v>345</v>
      </c>
      <c r="G3948" s="28" t="n">
        <v>0</v>
      </c>
      <c r="H3948" s="28" t="n">
        <v>0</v>
      </c>
      <c r="I3948" s="28" t="n">
        <v>0</v>
      </c>
      <c r="J3948" s="28" t="n">
        <v>216</v>
      </c>
      <c r="K3948" s="28" t="n">
        <v>11</v>
      </c>
      <c r="L3948" s="28" t="n">
        <v>3</v>
      </c>
      <c r="M3948" s="28" t="s">
        <v>145</v>
      </c>
      <c r="N3948" s="28" t="s">
        <v>138</v>
      </c>
      <c r="O3948" s="29" t="n">
        <v>44688</v>
      </c>
      <c r="P3948" s="28" t="n">
        <f aca="false">ROUNDDOWN(($B3948-$O3948)/30,0)</f>
        <v>43</v>
      </c>
      <c r="Q3948" s="28" t="str">
        <f aca="false">TEXT($B3948,"yyyy-mm")</f>
        <v>2025-11</v>
      </c>
      <c r="R3948" s="28" t="n">
        <f aca="false">IF(AND($O3948&gt;=DATE(2025,1,1),$O3948&lt;=DATE(2025,4,30)),1,0)</f>
        <v>0</v>
      </c>
    </row>
    <row r="3949" customFormat="false" ht="15" hidden="false" customHeight="false" outlineLevel="0" collapsed="false">
      <c r="A3949" s="28" t="n">
        <v>422</v>
      </c>
      <c r="B3949" s="29" t="n">
        <v>46022</v>
      </c>
      <c r="C3949" s="28" t="n">
        <v>64359.21</v>
      </c>
      <c r="D3949" s="28" t="n">
        <v>0</v>
      </c>
      <c r="E3949" s="28" t="n">
        <v>0</v>
      </c>
      <c r="F3949" s="28" t="s">
        <v>345</v>
      </c>
      <c r="G3949" s="28" t="n">
        <v>0</v>
      </c>
      <c r="H3949" s="28" t="n">
        <v>0</v>
      </c>
      <c r="I3949" s="28" t="n">
        <v>0</v>
      </c>
      <c r="J3949" s="28" t="n">
        <v>216</v>
      </c>
      <c r="K3949" s="28" t="n">
        <v>11</v>
      </c>
      <c r="L3949" s="28" t="n">
        <v>3</v>
      </c>
      <c r="M3949" s="28" t="s">
        <v>145</v>
      </c>
      <c r="N3949" s="28" t="s">
        <v>138</v>
      </c>
      <c r="O3949" s="29" t="n">
        <v>44688</v>
      </c>
      <c r="P3949" s="28" t="n">
        <f aca="false">ROUNDDOWN(($B3949-$O3949)/30,0)</f>
        <v>44</v>
      </c>
      <c r="Q3949" s="28" t="str">
        <f aca="false">TEXT($B3949,"yyyy-mm")</f>
        <v>2025-12</v>
      </c>
      <c r="R3949" s="28" t="n">
        <f aca="false">IF(AND($O3949&gt;=DATE(2025,1,1),$O3949&lt;=DATE(2025,4,30)),1,0)</f>
        <v>0</v>
      </c>
    </row>
    <row r="3950" customFormat="false" ht="15" hidden="false" customHeight="false" outlineLevel="0" collapsed="false">
      <c r="A3950" s="28" t="n">
        <v>422</v>
      </c>
      <c r="B3950" s="29" t="n">
        <v>46053</v>
      </c>
      <c r="C3950" s="28" t="n">
        <v>53632.68</v>
      </c>
      <c r="D3950" s="28" t="n">
        <v>0</v>
      </c>
      <c r="E3950" s="28" t="n">
        <v>0</v>
      </c>
      <c r="F3950" s="28" t="s">
        <v>345</v>
      </c>
      <c r="G3950" s="28" t="n">
        <v>0</v>
      </c>
      <c r="H3950" s="28" t="n">
        <v>0</v>
      </c>
      <c r="I3950" s="28" t="n">
        <v>0</v>
      </c>
      <c r="J3950" s="28" t="n">
        <v>216</v>
      </c>
      <c r="K3950" s="28" t="n">
        <v>11</v>
      </c>
      <c r="L3950" s="28" t="n">
        <v>3</v>
      </c>
      <c r="M3950" s="28" t="s">
        <v>145</v>
      </c>
      <c r="N3950" s="28" t="s">
        <v>138</v>
      </c>
      <c r="O3950" s="29" t="n">
        <v>44688</v>
      </c>
      <c r="P3950" s="28" t="n">
        <f aca="false">ROUNDDOWN(($B3950-$O3950)/30,0)</f>
        <v>45</v>
      </c>
      <c r="Q3950" s="28" t="str">
        <f aca="false">TEXT($B3950,"yyyy-mm")</f>
        <v>2026-01</v>
      </c>
      <c r="R3950" s="28" t="n">
        <f aca="false">IF(AND($O3950&gt;=DATE(2025,1,1),$O3950&lt;=DATE(2025,4,30)),1,0)</f>
        <v>0</v>
      </c>
    </row>
    <row r="3951" customFormat="false" ht="15" hidden="false" customHeight="false" outlineLevel="0" collapsed="false">
      <c r="A3951" s="28" t="n">
        <v>422</v>
      </c>
      <c r="B3951" s="29" t="n">
        <v>46081</v>
      </c>
      <c r="C3951" s="28" t="n">
        <v>42906.15</v>
      </c>
      <c r="D3951" s="28" t="n">
        <v>0</v>
      </c>
      <c r="E3951" s="28" t="n">
        <v>0</v>
      </c>
      <c r="F3951" s="28" t="s">
        <v>345</v>
      </c>
      <c r="G3951" s="28" t="n">
        <v>0</v>
      </c>
      <c r="H3951" s="28" t="n">
        <v>0</v>
      </c>
      <c r="I3951" s="28" t="n">
        <v>0</v>
      </c>
      <c r="J3951" s="28" t="n">
        <v>216</v>
      </c>
      <c r="K3951" s="28" t="n">
        <v>11</v>
      </c>
      <c r="L3951" s="28" t="n">
        <v>3</v>
      </c>
      <c r="M3951" s="28" t="s">
        <v>145</v>
      </c>
      <c r="N3951" s="28" t="s">
        <v>138</v>
      </c>
      <c r="O3951" s="29" t="n">
        <v>44688</v>
      </c>
      <c r="P3951" s="28" t="n">
        <f aca="false">ROUNDDOWN(($B3951-$O3951)/30,0)</f>
        <v>46</v>
      </c>
      <c r="Q3951" s="28" t="str">
        <f aca="false">TEXT($B3951,"yyyy-mm")</f>
        <v>2026-02</v>
      </c>
      <c r="R3951" s="28" t="n">
        <f aca="false">IF(AND($O3951&gt;=DATE(2025,1,1),$O3951&lt;=DATE(2025,4,30)),1,0)</f>
        <v>0</v>
      </c>
    </row>
    <row r="3952" customFormat="false" ht="15" hidden="false" customHeight="false" outlineLevel="0" collapsed="false">
      <c r="A3952" s="28" t="n">
        <v>422</v>
      </c>
      <c r="B3952" s="29" t="n">
        <v>46112</v>
      </c>
      <c r="C3952" s="28" t="n">
        <v>32179.62</v>
      </c>
      <c r="D3952" s="28" t="n">
        <v>0</v>
      </c>
      <c r="E3952" s="28" t="n">
        <v>0</v>
      </c>
      <c r="F3952" s="28" t="s">
        <v>345</v>
      </c>
      <c r="G3952" s="28" t="n">
        <v>0</v>
      </c>
      <c r="H3952" s="28" t="n">
        <v>0</v>
      </c>
      <c r="I3952" s="28" t="n">
        <v>0</v>
      </c>
      <c r="J3952" s="28" t="n">
        <v>216</v>
      </c>
      <c r="K3952" s="28" t="n">
        <v>11</v>
      </c>
      <c r="L3952" s="28" t="n">
        <v>3</v>
      </c>
      <c r="M3952" s="28" t="s">
        <v>145</v>
      </c>
      <c r="N3952" s="28" t="s">
        <v>138</v>
      </c>
      <c r="O3952" s="29" t="n">
        <v>44688</v>
      </c>
      <c r="P3952" s="28" t="n">
        <f aca="false">ROUNDDOWN(($B3952-$O3952)/30,0)</f>
        <v>47</v>
      </c>
      <c r="Q3952" s="28" t="str">
        <f aca="false">TEXT($B3952,"yyyy-mm")</f>
        <v>2026-03</v>
      </c>
      <c r="R3952" s="28" t="n">
        <f aca="false">IF(AND($O3952&gt;=DATE(2025,1,1),$O3952&lt;=DATE(2025,4,30)),1,0)</f>
        <v>0</v>
      </c>
    </row>
    <row r="3953" customFormat="false" ht="15" hidden="false" customHeight="false" outlineLevel="0" collapsed="false">
      <c r="A3953" s="28" t="n">
        <v>422</v>
      </c>
      <c r="B3953" s="29" t="n">
        <v>46142</v>
      </c>
      <c r="C3953" s="28" t="n">
        <v>21453.09</v>
      </c>
      <c r="D3953" s="28" t="n">
        <v>0</v>
      </c>
      <c r="E3953" s="28" t="n">
        <v>0</v>
      </c>
      <c r="F3953" s="28" t="s">
        <v>345</v>
      </c>
      <c r="G3953" s="28" t="n">
        <v>0</v>
      </c>
      <c r="H3953" s="28" t="n">
        <v>0</v>
      </c>
      <c r="I3953" s="28" t="n">
        <v>0</v>
      </c>
      <c r="J3953" s="28" t="n">
        <v>216</v>
      </c>
      <c r="K3953" s="28" t="n">
        <v>11</v>
      </c>
      <c r="L3953" s="28" t="n">
        <v>3</v>
      </c>
      <c r="M3953" s="28" t="s">
        <v>145</v>
      </c>
      <c r="N3953" s="28" t="s">
        <v>138</v>
      </c>
      <c r="O3953" s="29" t="n">
        <v>44688</v>
      </c>
      <c r="P3953" s="28" t="n">
        <f aca="false">ROUNDDOWN(($B3953-$O3953)/30,0)</f>
        <v>48</v>
      </c>
      <c r="Q3953" s="28" t="str">
        <f aca="false">TEXT($B3953,"yyyy-mm")</f>
        <v>2026-04</v>
      </c>
      <c r="R3953" s="28" t="n">
        <f aca="false">IF(AND($O3953&gt;=DATE(2025,1,1),$O3953&lt;=DATE(2025,4,30)),1,0)</f>
        <v>0</v>
      </c>
    </row>
    <row r="3954" customFormat="false" ht="15" hidden="false" customHeight="false" outlineLevel="0" collapsed="false">
      <c r="A3954" s="28" t="n">
        <v>422</v>
      </c>
      <c r="B3954" s="29" t="n">
        <v>46173</v>
      </c>
      <c r="C3954" s="28" t="n">
        <v>10726.56</v>
      </c>
      <c r="D3954" s="28" t="n">
        <v>0</v>
      </c>
      <c r="E3954" s="28" t="n">
        <v>0</v>
      </c>
      <c r="F3954" s="28" t="s">
        <v>345</v>
      </c>
      <c r="G3954" s="28" t="n">
        <v>0</v>
      </c>
      <c r="H3954" s="28" t="n">
        <v>0</v>
      </c>
      <c r="I3954" s="28" t="n">
        <v>0</v>
      </c>
      <c r="J3954" s="28" t="n">
        <v>216</v>
      </c>
      <c r="K3954" s="28" t="n">
        <v>11</v>
      </c>
      <c r="L3954" s="28" t="n">
        <v>3</v>
      </c>
      <c r="M3954" s="28" t="s">
        <v>145</v>
      </c>
      <c r="N3954" s="28" t="s">
        <v>138</v>
      </c>
      <c r="O3954" s="29" t="n">
        <v>44688</v>
      </c>
      <c r="P3954" s="28" t="n">
        <f aca="false">ROUNDDOWN(($B3954-$O3954)/30,0)</f>
        <v>49</v>
      </c>
      <c r="Q3954" s="28" t="str">
        <f aca="false">TEXT($B3954,"yyyy-mm")</f>
        <v>2026-05</v>
      </c>
      <c r="R3954" s="28" t="n">
        <f aca="false">IF(AND($O3954&gt;=DATE(2025,1,1),$O3954&lt;=DATE(2025,4,30)),1,0)</f>
        <v>0</v>
      </c>
    </row>
    <row r="3955" customFormat="false" ht="15" hidden="false" customHeight="false" outlineLevel="0" collapsed="false">
      <c r="A3955" s="28" t="n">
        <v>422</v>
      </c>
      <c r="B3955" s="29" t="n">
        <v>46203</v>
      </c>
      <c r="C3955" s="28" t="n">
        <v>0.03</v>
      </c>
      <c r="D3955" s="28" t="n">
        <v>0</v>
      </c>
      <c r="E3955" s="28" t="n">
        <v>0</v>
      </c>
      <c r="F3955" s="28" t="s">
        <v>345</v>
      </c>
      <c r="G3955" s="28" t="n">
        <v>0</v>
      </c>
      <c r="H3955" s="28" t="n">
        <v>0</v>
      </c>
      <c r="I3955" s="28" t="n">
        <v>0</v>
      </c>
      <c r="J3955" s="28" t="n">
        <v>216</v>
      </c>
      <c r="K3955" s="28" t="n">
        <v>11</v>
      </c>
      <c r="L3955" s="28" t="n">
        <v>3</v>
      </c>
      <c r="M3955" s="28" t="s">
        <v>145</v>
      </c>
      <c r="N3955" s="28" t="s">
        <v>138</v>
      </c>
      <c r="O3955" s="29" t="n">
        <v>44688</v>
      </c>
      <c r="P3955" s="28" t="n">
        <f aca="false">ROUNDDOWN(($B3955-$O3955)/30,0)</f>
        <v>50</v>
      </c>
      <c r="Q3955" s="28" t="str">
        <f aca="false">TEXT($B3955,"yyyy-mm")</f>
        <v>2026-06</v>
      </c>
      <c r="R3955" s="28" t="n">
        <f aca="false">IF(AND($O3955&gt;=DATE(2025,1,1),$O3955&lt;=DATE(2025,4,30)),1,0)</f>
        <v>0</v>
      </c>
    </row>
    <row r="3956" customFormat="false" ht="15" hidden="false" customHeight="false" outlineLevel="0" collapsed="false">
      <c r="A3956" s="28" t="n">
        <v>423</v>
      </c>
      <c r="B3956" s="29" t="n">
        <v>45077</v>
      </c>
      <c r="C3956" s="28" t="n">
        <v>1114300</v>
      </c>
      <c r="D3956" s="28" t="n">
        <v>0</v>
      </c>
      <c r="E3956" s="28" t="n">
        <v>0</v>
      </c>
      <c r="F3956" s="28" t="s">
        <v>345</v>
      </c>
      <c r="G3956" s="28" t="n">
        <v>0</v>
      </c>
      <c r="H3956" s="28" t="n">
        <v>0</v>
      </c>
      <c r="I3956" s="28" t="n">
        <v>0</v>
      </c>
      <c r="J3956" s="28" t="n">
        <v>149</v>
      </c>
      <c r="K3956" s="28" t="n">
        <v>11</v>
      </c>
      <c r="L3956" s="28" t="n">
        <v>2</v>
      </c>
      <c r="M3956" s="28" t="s">
        <v>146</v>
      </c>
      <c r="N3956" s="28" t="s">
        <v>138</v>
      </c>
      <c r="O3956" s="29" t="n">
        <v>45076</v>
      </c>
      <c r="P3956" s="28" t="n">
        <f aca="false">ROUNDDOWN(($B3956-$O3956)/30,0)</f>
        <v>0</v>
      </c>
      <c r="Q3956" s="28" t="str">
        <f aca="false">TEXT($B3956,"yyyy-mm")</f>
        <v>2023-05</v>
      </c>
      <c r="R3956" s="28" t="n">
        <f aca="false">IF(AND($O3956&gt;=DATE(2025,1,1),$O3956&lt;=DATE(2025,4,30)),1,0)</f>
        <v>0</v>
      </c>
    </row>
    <row r="3957" customFormat="false" ht="15" hidden="false" customHeight="false" outlineLevel="0" collapsed="false">
      <c r="A3957" s="28" t="n">
        <v>423</v>
      </c>
      <c r="B3957" s="29" t="n">
        <v>45107</v>
      </c>
      <c r="C3957" s="28" t="n">
        <v>1091085.42</v>
      </c>
      <c r="D3957" s="28" t="n">
        <v>0</v>
      </c>
      <c r="E3957" s="28" t="n">
        <v>0</v>
      </c>
      <c r="F3957" s="28" t="s">
        <v>345</v>
      </c>
      <c r="G3957" s="28" t="n">
        <v>0</v>
      </c>
      <c r="H3957" s="28" t="n">
        <v>0</v>
      </c>
      <c r="I3957" s="28" t="n">
        <v>0</v>
      </c>
      <c r="J3957" s="28" t="n">
        <v>149</v>
      </c>
      <c r="K3957" s="28" t="n">
        <v>11</v>
      </c>
      <c r="L3957" s="28" t="n">
        <v>2</v>
      </c>
      <c r="M3957" s="28" t="s">
        <v>146</v>
      </c>
      <c r="N3957" s="28" t="s">
        <v>138</v>
      </c>
      <c r="O3957" s="29" t="n">
        <v>45076</v>
      </c>
      <c r="P3957" s="28" t="n">
        <f aca="false">ROUNDDOWN(($B3957-$O3957)/30,0)</f>
        <v>1</v>
      </c>
      <c r="Q3957" s="28" t="str">
        <f aca="false">TEXT($B3957,"yyyy-mm")</f>
        <v>2023-06</v>
      </c>
      <c r="R3957" s="28" t="n">
        <f aca="false">IF(AND($O3957&gt;=DATE(2025,1,1),$O3957&lt;=DATE(2025,4,30)),1,0)</f>
        <v>0</v>
      </c>
    </row>
    <row r="3958" customFormat="false" ht="15" hidden="false" customHeight="false" outlineLevel="0" collapsed="false">
      <c r="A3958" s="28" t="n">
        <v>423</v>
      </c>
      <c r="B3958" s="29" t="n">
        <v>45138</v>
      </c>
      <c r="C3958" s="28" t="n">
        <v>1067870.84</v>
      </c>
      <c r="D3958" s="28" t="n">
        <v>0</v>
      </c>
      <c r="E3958" s="28" t="n">
        <v>0</v>
      </c>
      <c r="F3958" s="28" t="s">
        <v>345</v>
      </c>
      <c r="G3958" s="28" t="n">
        <v>0</v>
      </c>
      <c r="H3958" s="28" t="n">
        <v>0</v>
      </c>
      <c r="I3958" s="28" t="n">
        <v>0</v>
      </c>
      <c r="J3958" s="28" t="n">
        <v>149</v>
      </c>
      <c r="K3958" s="28" t="n">
        <v>11</v>
      </c>
      <c r="L3958" s="28" t="n">
        <v>2</v>
      </c>
      <c r="M3958" s="28" t="s">
        <v>146</v>
      </c>
      <c r="N3958" s="28" t="s">
        <v>138</v>
      </c>
      <c r="O3958" s="29" t="n">
        <v>45076</v>
      </c>
      <c r="P3958" s="28" t="n">
        <f aca="false">ROUNDDOWN(($B3958-$O3958)/30,0)</f>
        <v>2</v>
      </c>
      <c r="Q3958" s="28" t="str">
        <f aca="false">TEXT($B3958,"yyyy-mm")</f>
        <v>2023-07</v>
      </c>
      <c r="R3958" s="28" t="n">
        <f aca="false">IF(AND($O3958&gt;=DATE(2025,1,1),$O3958&lt;=DATE(2025,4,30)),1,0)</f>
        <v>0</v>
      </c>
    </row>
    <row r="3959" customFormat="false" ht="15" hidden="false" customHeight="false" outlineLevel="0" collapsed="false">
      <c r="A3959" s="28" t="n">
        <v>423</v>
      </c>
      <c r="B3959" s="29" t="n">
        <v>45169</v>
      </c>
      <c r="C3959" s="28" t="n">
        <v>1044656.26</v>
      </c>
      <c r="D3959" s="28" t="n">
        <v>0</v>
      </c>
      <c r="E3959" s="28" t="n">
        <v>0</v>
      </c>
      <c r="F3959" s="28" t="s">
        <v>345</v>
      </c>
      <c r="G3959" s="28" t="n">
        <v>0</v>
      </c>
      <c r="H3959" s="28" t="n">
        <v>0</v>
      </c>
      <c r="I3959" s="28" t="n">
        <v>0</v>
      </c>
      <c r="J3959" s="28" t="n">
        <v>149</v>
      </c>
      <c r="K3959" s="28" t="n">
        <v>11</v>
      </c>
      <c r="L3959" s="28" t="n">
        <v>2</v>
      </c>
      <c r="M3959" s="28" t="s">
        <v>146</v>
      </c>
      <c r="N3959" s="28" t="s">
        <v>138</v>
      </c>
      <c r="O3959" s="29" t="n">
        <v>45076</v>
      </c>
      <c r="P3959" s="28" t="n">
        <f aca="false">ROUNDDOWN(($B3959-$O3959)/30,0)</f>
        <v>3</v>
      </c>
      <c r="Q3959" s="28" t="str">
        <f aca="false">TEXT($B3959,"yyyy-mm")</f>
        <v>2023-08</v>
      </c>
      <c r="R3959" s="28" t="n">
        <f aca="false">IF(AND($O3959&gt;=DATE(2025,1,1),$O3959&lt;=DATE(2025,4,30)),1,0)</f>
        <v>0</v>
      </c>
    </row>
    <row r="3960" customFormat="false" ht="15" hidden="false" customHeight="false" outlineLevel="0" collapsed="false">
      <c r="A3960" s="28" t="n">
        <v>423</v>
      </c>
      <c r="B3960" s="29" t="n">
        <v>45199</v>
      </c>
      <c r="C3960" s="28" t="n">
        <v>1021441.68</v>
      </c>
      <c r="D3960" s="28" t="n">
        <v>0</v>
      </c>
      <c r="E3960" s="28" t="n">
        <v>0</v>
      </c>
      <c r="F3960" s="28" t="s">
        <v>345</v>
      </c>
      <c r="G3960" s="28" t="n">
        <v>0</v>
      </c>
      <c r="H3960" s="28" t="n">
        <v>0</v>
      </c>
      <c r="I3960" s="28" t="n">
        <v>0</v>
      </c>
      <c r="J3960" s="28" t="n">
        <v>149</v>
      </c>
      <c r="K3960" s="28" t="n">
        <v>11</v>
      </c>
      <c r="L3960" s="28" t="n">
        <v>2</v>
      </c>
      <c r="M3960" s="28" t="s">
        <v>146</v>
      </c>
      <c r="N3960" s="28" t="s">
        <v>138</v>
      </c>
      <c r="O3960" s="29" t="n">
        <v>45076</v>
      </c>
      <c r="P3960" s="28" t="n">
        <f aca="false">ROUNDDOWN(($B3960-$O3960)/30,0)</f>
        <v>4</v>
      </c>
      <c r="Q3960" s="28" t="str">
        <f aca="false">TEXT($B3960,"yyyy-mm")</f>
        <v>2023-09</v>
      </c>
      <c r="R3960" s="28" t="n">
        <f aca="false">IF(AND($O3960&gt;=DATE(2025,1,1),$O3960&lt;=DATE(2025,4,30)),1,0)</f>
        <v>0</v>
      </c>
    </row>
    <row r="3961" customFormat="false" ht="15" hidden="false" customHeight="false" outlineLevel="0" collapsed="false">
      <c r="A3961" s="28" t="n">
        <v>423</v>
      </c>
      <c r="B3961" s="29" t="n">
        <v>45230</v>
      </c>
      <c r="C3961" s="28" t="n">
        <v>998227.1</v>
      </c>
      <c r="D3961" s="28" t="n">
        <v>0</v>
      </c>
      <c r="E3961" s="28" t="n">
        <v>0</v>
      </c>
      <c r="F3961" s="28" t="s">
        <v>345</v>
      </c>
      <c r="G3961" s="28" t="n">
        <v>0</v>
      </c>
      <c r="H3961" s="28" t="n">
        <v>0</v>
      </c>
      <c r="I3961" s="28" t="n">
        <v>0</v>
      </c>
      <c r="J3961" s="28" t="n">
        <v>149</v>
      </c>
      <c r="K3961" s="28" t="n">
        <v>11</v>
      </c>
      <c r="L3961" s="28" t="n">
        <v>2</v>
      </c>
      <c r="M3961" s="28" t="s">
        <v>146</v>
      </c>
      <c r="N3961" s="28" t="s">
        <v>138</v>
      </c>
      <c r="O3961" s="29" t="n">
        <v>45076</v>
      </c>
      <c r="P3961" s="28" t="n">
        <f aca="false">ROUNDDOWN(($B3961-$O3961)/30,0)</f>
        <v>5</v>
      </c>
      <c r="Q3961" s="28" t="str">
        <f aca="false">TEXT($B3961,"yyyy-mm")</f>
        <v>2023-10</v>
      </c>
      <c r="R3961" s="28" t="n">
        <f aca="false">IF(AND($O3961&gt;=DATE(2025,1,1),$O3961&lt;=DATE(2025,4,30)),1,0)</f>
        <v>0</v>
      </c>
    </row>
    <row r="3962" customFormat="false" ht="15" hidden="false" customHeight="false" outlineLevel="0" collapsed="false">
      <c r="A3962" s="28" t="n">
        <v>423</v>
      </c>
      <c r="B3962" s="29" t="n">
        <v>45260</v>
      </c>
      <c r="C3962" s="28" t="n">
        <v>975012.52</v>
      </c>
      <c r="D3962" s="28" t="n">
        <v>0</v>
      </c>
      <c r="E3962" s="28" t="n">
        <v>0</v>
      </c>
      <c r="F3962" s="28" t="s">
        <v>345</v>
      </c>
      <c r="G3962" s="28" t="n">
        <v>0</v>
      </c>
      <c r="H3962" s="28" t="n">
        <v>0</v>
      </c>
      <c r="I3962" s="28" t="n">
        <v>0</v>
      </c>
      <c r="J3962" s="28" t="n">
        <v>149</v>
      </c>
      <c r="K3962" s="28" t="n">
        <v>11</v>
      </c>
      <c r="L3962" s="28" t="n">
        <v>2</v>
      </c>
      <c r="M3962" s="28" t="s">
        <v>146</v>
      </c>
      <c r="N3962" s="28" t="s">
        <v>138</v>
      </c>
      <c r="O3962" s="29" t="n">
        <v>45076</v>
      </c>
      <c r="P3962" s="28" t="n">
        <f aca="false">ROUNDDOWN(($B3962-$O3962)/30,0)</f>
        <v>6</v>
      </c>
      <c r="Q3962" s="28" t="str">
        <f aca="false">TEXT($B3962,"yyyy-mm")</f>
        <v>2023-11</v>
      </c>
      <c r="R3962" s="28" t="n">
        <f aca="false">IF(AND($O3962&gt;=DATE(2025,1,1),$O3962&lt;=DATE(2025,4,30)),1,0)</f>
        <v>0</v>
      </c>
    </row>
    <row r="3963" customFormat="false" ht="15" hidden="false" customHeight="false" outlineLevel="0" collapsed="false">
      <c r="A3963" s="28" t="n">
        <v>423</v>
      </c>
      <c r="B3963" s="29" t="n">
        <v>45291</v>
      </c>
      <c r="C3963" s="28" t="n">
        <v>951797.94</v>
      </c>
      <c r="D3963" s="28" t="n">
        <v>0</v>
      </c>
      <c r="E3963" s="28" t="n">
        <v>0</v>
      </c>
      <c r="F3963" s="28" t="s">
        <v>345</v>
      </c>
      <c r="G3963" s="28" t="n">
        <v>0</v>
      </c>
      <c r="H3963" s="28" t="n">
        <v>0</v>
      </c>
      <c r="I3963" s="28" t="n">
        <v>0</v>
      </c>
      <c r="J3963" s="28" t="n">
        <v>149</v>
      </c>
      <c r="K3963" s="28" t="n">
        <v>11</v>
      </c>
      <c r="L3963" s="28" t="n">
        <v>2</v>
      </c>
      <c r="M3963" s="28" t="s">
        <v>146</v>
      </c>
      <c r="N3963" s="28" t="s">
        <v>138</v>
      </c>
      <c r="O3963" s="29" t="n">
        <v>45076</v>
      </c>
      <c r="P3963" s="28" t="n">
        <f aca="false">ROUNDDOWN(($B3963-$O3963)/30,0)</f>
        <v>7</v>
      </c>
      <c r="Q3963" s="28" t="str">
        <f aca="false">TEXT($B3963,"yyyy-mm")</f>
        <v>2023-12</v>
      </c>
      <c r="R3963" s="28" t="n">
        <f aca="false">IF(AND($O3963&gt;=DATE(2025,1,1),$O3963&lt;=DATE(2025,4,30)),1,0)</f>
        <v>0</v>
      </c>
    </row>
    <row r="3964" customFormat="false" ht="15" hidden="false" customHeight="false" outlineLevel="0" collapsed="false">
      <c r="A3964" s="28" t="n">
        <v>423</v>
      </c>
      <c r="B3964" s="29" t="n">
        <v>45322</v>
      </c>
      <c r="C3964" s="28" t="n">
        <v>928583.36</v>
      </c>
      <c r="D3964" s="28" t="n">
        <v>0</v>
      </c>
      <c r="E3964" s="28" t="n">
        <v>0</v>
      </c>
      <c r="F3964" s="28" t="s">
        <v>345</v>
      </c>
      <c r="G3964" s="28" t="n">
        <v>0</v>
      </c>
      <c r="H3964" s="28" t="n">
        <v>0</v>
      </c>
      <c r="I3964" s="28" t="n">
        <v>0</v>
      </c>
      <c r="J3964" s="28" t="n">
        <v>149</v>
      </c>
      <c r="K3964" s="28" t="n">
        <v>11</v>
      </c>
      <c r="L3964" s="28" t="n">
        <v>2</v>
      </c>
      <c r="M3964" s="28" t="s">
        <v>146</v>
      </c>
      <c r="N3964" s="28" t="s">
        <v>138</v>
      </c>
      <c r="O3964" s="29" t="n">
        <v>45076</v>
      </c>
      <c r="P3964" s="28" t="n">
        <f aca="false">ROUNDDOWN(($B3964-$O3964)/30,0)</f>
        <v>8</v>
      </c>
      <c r="Q3964" s="28" t="str">
        <f aca="false">TEXT($B3964,"yyyy-mm")</f>
        <v>2024-01</v>
      </c>
      <c r="R3964" s="28" t="n">
        <f aca="false">IF(AND($O3964&gt;=DATE(2025,1,1),$O3964&lt;=DATE(2025,4,30)),1,0)</f>
        <v>0</v>
      </c>
    </row>
    <row r="3965" customFormat="false" ht="15" hidden="false" customHeight="false" outlineLevel="0" collapsed="false">
      <c r="A3965" s="28" t="n">
        <v>423</v>
      </c>
      <c r="B3965" s="29" t="n">
        <v>45351</v>
      </c>
      <c r="C3965" s="28" t="n">
        <v>905368.78</v>
      </c>
      <c r="D3965" s="28" t="n">
        <v>0</v>
      </c>
      <c r="E3965" s="28" t="n">
        <v>0</v>
      </c>
      <c r="F3965" s="28" t="s">
        <v>345</v>
      </c>
      <c r="G3965" s="28" t="n">
        <v>0</v>
      </c>
      <c r="H3965" s="28" t="n">
        <v>0</v>
      </c>
      <c r="I3965" s="28" t="n">
        <v>0</v>
      </c>
      <c r="J3965" s="28" t="n">
        <v>149</v>
      </c>
      <c r="K3965" s="28" t="n">
        <v>11</v>
      </c>
      <c r="L3965" s="28" t="n">
        <v>2</v>
      </c>
      <c r="M3965" s="28" t="s">
        <v>146</v>
      </c>
      <c r="N3965" s="28" t="s">
        <v>138</v>
      </c>
      <c r="O3965" s="29" t="n">
        <v>45076</v>
      </c>
      <c r="P3965" s="28" t="n">
        <f aca="false">ROUNDDOWN(($B3965-$O3965)/30,0)</f>
        <v>9</v>
      </c>
      <c r="Q3965" s="28" t="str">
        <f aca="false">TEXT($B3965,"yyyy-mm")</f>
        <v>2024-02</v>
      </c>
      <c r="R3965" s="28" t="n">
        <f aca="false">IF(AND($O3965&gt;=DATE(2025,1,1),$O3965&lt;=DATE(2025,4,30)),1,0)</f>
        <v>0</v>
      </c>
    </row>
    <row r="3966" customFormat="false" ht="15" hidden="false" customHeight="false" outlineLevel="0" collapsed="false">
      <c r="A3966" s="28" t="n">
        <v>423</v>
      </c>
      <c r="B3966" s="29" t="n">
        <v>45382</v>
      </c>
      <c r="C3966" s="28" t="n">
        <v>882154.2</v>
      </c>
      <c r="D3966" s="28" t="n">
        <v>0</v>
      </c>
      <c r="E3966" s="28" t="n">
        <v>0</v>
      </c>
      <c r="F3966" s="28" t="s">
        <v>345</v>
      </c>
      <c r="G3966" s="28" t="n">
        <v>0</v>
      </c>
      <c r="H3966" s="28" t="n">
        <v>0</v>
      </c>
      <c r="I3966" s="28" t="n">
        <v>0</v>
      </c>
      <c r="J3966" s="28" t="n">
        <v>149</v>
      </c>
      <c r="K3966" s="28" t="n">
        <v>11</v>
      </c>
      <c r="L3966" s="28" t="n">
        <v>2</v>
      </c>
      <c r="M3966" s="28" t="s">
        <v>146</v>
      </c>
      <c r="N3966" s="28" t="s">
        <v>138</v>
      </c>
      <c r="O3966" s="29" t="n">
        <v>45076</v>
      </c>
      <c r="P3966" s="28" t="n">
        <f aca="false">ROUNDDOWN(($B3966-$O3966)/30,0)</f>
        <v>10</v>
      </c>
      <c r="Q3966" s="28" t="str">
        <f aca="false">TEXT($B3966,"yyyy-mm")</f>
        <v>2024-03</v>
      </c>
      <c r="R3966" s="28" t="n">
        <f aca="false">IF(AND($O3966&gt;=DATE(2025,1,1),$O3966&lt;=DATE(2025,4,30)),1,0)</f>
        <v>0</v>
      </c>
    </row>
    <row r="3967" customFormat="false" ht="15" hidden="false" customHeight="false" outlineLevel="0" collapsed="false">
      <c r="A3967" s="28" t="n">
        <v>423</v>
      </c>
      <c r="B3967" s="29" t="n">
        <v>45412</v>
      </c>
      <c r="C3967" s="28" t="n">
        <v>858939.62</v>
      </c>
      <c r="D3967" s="28" t="n">
        <v>0</v>
      </c>
      <c r="E3967" s="28" t="n">
        <v>0</v>
      </c>
      <c r="F3967" s="28" t="s">
        <v>345</v>
      </c>
      <c r="G3967" s="28" t="n">
        <v>0</v>
      </c>
      <c r="H3967" s="28" t="n">
        <v>0</v>
      </c>
      <c r="I3967" s="28" t="n">
        <v>0</v>
      </c>
      <c r="J3967" s="28" t="n">
        <v>149</v>
      </c>
      <c r="K3967" s="28" t="n">
        <v>11</v>
      </c>
      <c r="L3967" s="28" t="n">
        <v>2</v>
      </c>
      <c r="M3967" s="28" t="s">
        <v>146</v>
      </c>
      <c r="N3967" s="28" t="s">
        <v>138</v>
      </c>
      <c r="O3967" s="29" t="n">
        <v>45076</v>
      </c>
      <c r="P3967" s="28" t="n">
        <f aca="false">ROUNDDOWN(($B3967-$O3967)/30,0)</f>
        <v>11</v>
      </c>
      <c r="Q3967" s="28" t="str">
        <f aca="false">TEXT($B3967,"yyyy-mm")</f>
        <v>2024-04</v>
      </c>
      <c r="R3967" s="28" t="n">
        <f aca="false">IF(AND($O3967&gt;=DATE(2025,1,1),$O3967&lt;=DATE(2025,4,30)),1,0)</f>
        <v>0</v>
      </c>
    </row>
    <row r="3968" customFormat="false" ht="15" hidden="false" customHeight="false" outlineLevel="0" collapsed="false">
      <c r="A3968" s="28" t="n">
        <v>423</v>
      </c>
      <c r="B3968" s="29" t="n">
        <v>45443</v>
      </c>
      <c r="C3968" s="28" t="n">
        <v>835725.04</v>
      </c>
      <c r="D3968" s="28" t="n">
        <v>0</v>
      </c>
      <c r="E3968" s="28" t="n">
        <v>0</v>
      </c>
      <c r="F3968" s="28" t="s">
        <v>345</v>
      </c>
      <c r="G3968" s="28" t="n">
        <v>0</v>
      </c>
      <c r="H3968" s="28" t="n">
        <v>0</v>
      </c>
      <c r="I3968" s="28" t="n">
        <v>0</v>
      </c>
      <c r="J3968" s="28" t="n">
        <v>149</v>
      </c>
      <c r="K3968" s="28" t="n">
        <v>11</v>
      </c>
      <c r="L3968" s="28" t="n">
        <v>2</v>
      </c>
      <c r="M3968" s="28" t="s">
        <v>146</v>
      </c>
      <c r="N3968" s="28" t="s">
        <v>138</v>
      </c>
      <c r="O3968" s="29" t="n">
        <v>45076</v>
      </c>
      <c r="P3968" s="28" t="n">
        <f aca="false">ROUNDDOWN(($B3968-$O3968)/30,0)</f>
        <v>12</v>
      </c>
      <c r="Q3968" s="28" t="str">
        <f aca="false">TEXT($B3968,"yyyy-mm")</f>
        <v>2024-05</v>
      </c>
      <c r="R3968" s="28" t="n">
        <f aca="false">IF(AND($O3968&gt;=DATE(2025,1,1),$O3968&lt;=DATE(2025,4,30)),1,0)</f>
        <v>0</v>
      </c>
    </row>
    <row r="3969" customFormat="false" ht="15" hidden="false" customHeight="false" outlineLevel="0" collapsed="false">
      <c r="A3969" s="28" t="n">
        <v>423</v>
      </c>
      <c r="B3969" s="29" t="n">
        <v>45473</v>
      </c>
      <c r="C3969" s="28" t="n">
        <v>812510.46</v>
      </c>
      <c r="D3969" s="28" t="n">
        <v>0</v>
      </c>
      <c r="E3969" s="28" t="n">
        <v>0</v>
      </c>
      <c r="F3969" s="28" t="s">
        <v>345</v>
      </c>
      <c r="G3969" s="28" t="n">
        <v>0</v>
      </c>
      <c r="H3969" s="28" t="n">
        <v>0</v>
      </c>
      <c r="I3969" s="28" t="n">
        <v>0</v>
      </c>
      <c r="J3969" s="28" t="n">
        <v>149</v>
      </c>
      <c r="K3969" s="28" t="n">
        <v>11</v>
      </c>
      <c r="L3969" s="28" t="n">
        <v>2</v>
      </c>
      <c r="M3969" s="28" t="s">
        <v>146</v>
      </c>
      <c r="N3969" s="28" t="s">
        <v>138</v>
      </c>
      <c r="O3969" s="29" t="n">
        <v>45076</v>
      </c>
      <c r="P3969" s="28" t="n">
        <f aca="false">ROUNDDOWN(($B3969-$O3969)/30,0)</f>
        <v>13</v>
      </c>
      <c r="Q3969" s="28" t="str">
        <f aca="false">TEXT($B3969,"yyyy-mm")</f>
        <v>2024-06</v>
      </c>
      <c r="R3969" s="28" t="n">
        <f aca="false">IF(AND($O3969&gt;=DATE(2025,1,1),$O3969&lt;=DATE(2025,4,30)),1,0)</f>
        <v>0</v>
      </c>
    </row>
    <row r="3970" customFormat="false" ht="15" hidden="false" customHeight="false" outlineLevel="0" collapsed="false">
      <c r="A3970" s="28" t="n">
        <v>423</v>
      </c>
      <c r="B3970" s="29" t="n">
        <v>45504</v>
      </c>
      <c r="C3970" s="28" t="n">
        <v>789295.88</v>
      </c>
      <c r="D3970" s="28" t="n">
        <v>0</v>
      </c>
      <c r="E3970" s="28" t="n">
        <v>0</v>
      </c>
      <c r="F3970" s="28" t="s">
        <v>345</v>
      </c>
      <c r="G3970" s="28" t="n">
        <v>0</v>
      </c>
      <c r="H3970" s="28" t="n">
        <v>0</v>
      </c>
      <c r="I3970" s="28" t="n">
        <v>0</v>
      </c>
      <c r="J3970" s="28" t="n">
        <v>149</v>
      </c>
      <c r="K3970" s="28" t="n">
        <v>11</v>
      </c>
      <c r="L3970" s="28" t="n">
        <v>2</v>
      </c>
      <c r="M3970" s="28" t="s">
        <v>146</v>
      </c>
      <c r="N3970" s="28" t="s">
        <v>138</v>
      </c>
      <c r="O3970" s="29" t="n">
        <v>45076</v>
      </c>
      <c r="P3970" s="28" t="n">
        <f aca="false">ROUNDDOWN(($B3970-$O3970)/30,0)</f>
        <v>14</v>
      </c>
      <c r="Q3970" s="28" t="str">
        <f aca="false">TEXT($B3970,"yyyy-mm")</f>
        <v>2024-07</v>
      </c>
      <c r="R3970" s="28" t="n">
        <f aca="false">IF(AND($O3970&gt;=DATE(2025,1,1),$O3970&lt;=DATE(2025,4,30)),1,0)</f>
        <v>0</v>
      </c>
    </row>
    <row r="3971" customFormat="false" ht="15" hidden="false" customHeight="false" outlineLevel="0" collapsed="false">
      <c r="A3971" s="28" t="n">
        <v>423</v>
      </c>
      <c r="B3971" s="29" t="n">
        <v>45535</v>
      </c>
      <c r="C3971" s="28" t="n">
        <v>766081.3</v>
      </c>
      <c r="D3971" s="28" t="n">
        <v>0</v>
      </c>
      <c r="E3971" s="28" t="n">
        <v>0</v>
      </c>
      <c r="F3971" s="28" t="s">
        <v>345</v>
      </c>
      <c r="G3971" s="28" t="n">
        <v>0</v>
      </c>
      <c r="H3971" s="28" t="n">
        <v>0</v>
      </c>
      <c r="I3971" s="28" t="n">
        <v>0</v>
      </c>
      <c r="J3971" s="28" t="n">
        <v>149</v>
      </c>
      <c r="K3971" s="28" t="n">
        <v>11</v>
      </c>
      <c r="L3971" s="28" t="n">
        <v>2</v>
      </c>
      <c r="M3971" s="28" t="s">
        <v>146</v>
      </c>
      <c r="N3971" s="28" t="s">
        <v>138</v>
      </c>
      <c r="O3971" s="29" t="n">
        <v>45076</v>
      </c>
      <c r="P3971" s="28" t="n">
        <f aca="false">ROUNDDOWN(($B3971-$O3971)/30,0)</f>
        <v>15</v>
      </c>
      <c r="Q3971" s="28" t="str">
        <f aca="false">TEXT($B3971,"yyyy-mm")</f>
        <v>2024-08</v>
      </c>
      <c r="R3971" s="28" t="n">
        <f aca="false">IF(AND($O3971&gt;=DATE(2025,1,1),$O3971&lt;=DATE(2025,4,30)),1,0)</f>
        <v>0</v>
      </c>
    </row>
    <row r="3972" customFormat="false" ht="15" hidden="false" customHeight="false" outlineLevel="0" collapsed="false">
      <c r="A3972" s="28" t="n">
        <v>423</v>
      </c>
      <c r="B3972" s="29" t="n">
        <v>45565</v>
      </c>
      <c r="C3972" s="28" t="n">
        <v>742866.72</v>
      </c>
      <c r="D3972" s="28" t="n">
        <v>0</v>
      </c>
      <c r="E3972" s="28" t="n">
        <v>0</v>
      </c>
      <c r="F3972" s="28" t="s">
        <v>345</v>
      </c>
      <c r="G3972" s="28" t="n">
        <v>0</v>
      </c>
      <c r="H3972" s="28" t="n">
        <v>0</v>
      </c>
      <c r="I3972" s="28" t="n">
        <v>0</v>
      </c>
      <c r="J3972" s="28" t="n">
        <v>149</v>
      </c>
      <c r="K3972" s="28" t="n">
        <v>11</v>
      </c>
      <c r="L3972" s="28" t="n">
        <v>2</v>
      </c>
      <c r="M3972" s="28" t="s">
        <v>146</v>
      </c>
      <c r="N3972" s="28" t="s">
        <v>138</v>
      </c>
      <c r="O3972" s="29" t="n">
        <v>45076</v>
      </c>
      <c r="P3972" s="28" t="n">
        <f aca="false">ROUNDDOWN(($B3972-$O3972)/30,0)</f>
        <v>16</v>
      </c>
      <c r="Q3972" s="28" t="str">
        <f aca="false">TEXT($B3972,"yyyy-mm")</f>
        <v>2024-09</v>
      </c>
      <c r="R3972" s="28" t="n">
        <f aca="false">IF(AND($O3972&gt;=DATE(2025,1,1),$O3972&lt;=DATE(2025,4,30)),1,0)</f>
        <v>0</v>
      </c>
    </row>
    <row r="3973" customFormat="false" ht="15" hidden="false" customHeight="false" outlineLevel="0" collapsed="false">
      <c r="A3973" s="28" t="n">
        <v>423</v>
      </c>
      <c r="B3973" s="29" t="n">
        <v>45596</v>
      </c>
      <c r="C3973" s="28" t="n">
        <v>719652.14</v>
      </c>
      <c r="D3973" s="28" t="n">
        <v>0</v>
      </c>
      <c r="E3973" s="28" t="n">
        <v>0</v>
      </c>
      <c r="F3973" s="28" t="s">
        <v>345</v>
      </c>
      <c r="G3973" s="28" t="n">
        <v>0</v>
      </c>
      <c r="H3973" s="28" t="n">
        <v>0</v>
      </c>
      <c r="I3973" s="28" t="n">
        <v>0</v>
      </c>
      <c r="J3973" s="28" t="n">
        <v>149</v>
      </c>
      <c r="K3973" s="28" t="n">
        <v>11</v>
      </c>
      <c r="L3973" s="28" t="n">
        <v>2</v>
      </c>
      <c r="M3973" s="28" t="s">
        <v>146</v>
      </c>
      <c r="N3973" s="28" t="s">
        <v>138</v>
      </c>
      <c r="O3973" s="29" t="n">
        <v>45076</v>
      </c>
      <c r="P3973" s="28" t="n">
        <f aca="false">ROUNDDOWN(($B3973-$O3973)/30,0)</f>
        <v>17</v>
      </c>
      <c r="Q3973" s="28" t="str">
        <f aca="false">TEXT($B3973,"yyyy-mm")</f>
        <v>2024-10</v>
      </c>
      <c r="R3973" s="28" t="n">
        <f aca="false">IF(AND($O3973&gt;=DATE(2025,1,1),$O3973&lt;=DATE(2025,4,30)),1,0)</f>
        <v>0</v>
      </c>
    </row>
    <row r="3974" customFormat="false" ht="15" hidden="false" customHeight="false" outlineLevel="0" collapsed="false">
      <c r="A3974" s="28" t="n">
        <v>423</v>
      </c>
      <c r="B3974" s="29" t="n">
        <v>45626</v>
      </c>
      <c r="C3974" s="28" t="n">
        <v>696437.56</v>
      </c>
      <c r="D3974" s="28" t="n">
        <v>0</v>
      </c>
      <c r="E3974" s="28" t="n">
        <v>0</v>
      </c>
      <c r="F3974" s="28" t="s">
        <v>345</v>
      </c>
      <c r="G3974" s="28" t="n">
        <v>0</v>
      </c>
      <c r="H3974" s="28" t="n">
        <v>0</v>
      </c>
      <c r="I3974" s="28" t="n">
        <v>0</v>
      </c>
      <c r="J3974" s="28" t="n">
        <v>149</v>
      </c>
      <c r="K3974" s="28" t="n">
        <v>11</v>
      </c>
      <c r="L3974" s="28" t="n">
        <v>2</v>
      </c>
      <c r="M3974" s="28" t="s">
        <v>146</v>
      </c>
      <c r="N3974" s="28" t="s">
        <v>138</v>
      </c>
      <c r="O3974" s="29" t="n">
        <v>45076</v>
      </c>
      <c r="P3974" s="28" t="n">
        <f aca="false">ROUNDDOWN(($B3974-$O3974)/30,0)</f>
        <v>18</v>
      </c>
      <c r="Q3974" s="28" t="str">
        <f aca="false">TEXT($B3974,"yyyy-mm")</f>
        <v>2024-11</v>
      </c>
      <c r="R3974" s="28" t="n">
        <f aca="false">IF(AND($O3974&gt;=DATE(2025,1,1),$O3974&lt;=DATE(2025,4,30)),1,0)</f>
        <v>0</v>
      </c>
    </row>
    <row r="3975" customFormat="false" ht="15" hidden="false" customHeight="false" outlineLevel="0" collapsed="false">
      <c r="A3975" s="28" t="n">
        <v>423</v>
      </c>
      <c r="B3975" s="29" t="n">
        <v>45657</v>
      </c>
      <c r="C3975" s="28" t="n">
        <v>673222.98</v>
      </c>
      <c r="D3975" s="28" t="n">
        <v>0</v>
      </c>
      <c r="E3975" s="28" t="n">
        <v>0</v>
      </c>
      <c r="F3975" s="28" t="s">
        <v>345</v>
      </c>
      <c r="G3975" s="28" t="n">
        <v>0</v>
      </c>
      <c r="H3975" s="28" t="n">
        <v>0</v>
      </c>
      <c r="I3975" s="28" t="n">
        <v>0</v>
      </c>
      <c r="J3975" s="28" t="n">
        <v>149</v>
      </c>
      <c r="K3975" s="28" t="n">
        <v>11</v>
      </c>
      <c r="L3975" s="28" t="n">
        <v>2</v>
      </c>
      <c r="M3975" s="28" t="s">
        <v>146</v>
      </c>
      <c r="N3975" s="28" t="s">
        <v>138</v>
      </c>
      <c r="O3975" s="29" t="n">
        <v>45076</v>
      </c>
      <c r="P3975" s="28" t="n">
        <f aca="false">ROUNDDOWN(($B3975-$O3975)/30,0)</f>
        <v>19</v>
      </c>
      <c r="Q3975" s="28" t="str">
        <f aca="false">TEXT($B3975,"yyyy-mm")</f>
        <v>2024-12</v>
      </c>
      <c r="R3975" s="28" t="n">
        <f aca="false">IF(AND($O3975&gt;=DATE(2025,1,1),$O3975&lt;=DATE(2025,4,30)),1,0)</f>
        <v>0</v>
      </c>
    </row>
    <row r="3976" customFormat="false" ht="15" hidden="false" customHeight="false" outlineLevel="0" collapsed="false">
      <c r="A3976" s="28" t="n">
        <v>423</v>
      </c>
      <c r="B3976" s="29" t="n">
        <v>45688</v>
      </c>
      <c r="C3976" s="28" t="n">
        <v>650008.4</v>
      </c>
      <c r="D3976" s="28" t="n">
        <v>0</v>
      </c>
      <c r="E3976" s="28" t="n">
        <v>0</v>
      </c>
      <c r="F3976" s="28" t="s">
        <v>345</v>
      </c>
      <c r="G3976" s="28" t="n">
        <v>0</v>
      </c>
      <c r="H3976" s="28" t="n">
        <v>0</v>
      </c>
      <c r="I3976" s="28" t="n">
        <v>0</v>
      </c>
      <c r="J3976" s="28" t="n">
        <v>149</v>
      </c>
      <c r="K3976" s="28" t="n">
        <v>11</v>
      </c>
      <c r="L3976" s="28" t="n">
        <v>2</v>
      </c>
      <c r="M3976" s="28" t="s">
        <v>146</v>
      </c>
      <c r="N3976" s="28" t="s">
        <v>138</v>
      </c>
      <c r="O3976" s="29" t="n">
        <v>45076</v>
      </c>
      <c r="P3976" s="28" t="n">
        <f aca="false">ROUNDDOWN(($B3976-$O3976)/30,0)</f>
        <v>20</v>
      </c>
      <c r="Q3976" s="28" t="str">
        <f aca="false">TEXT($B3976,"yyyy-mm")</f>
        <v>2025-01</v>
      </c>
      <c r="R3976" s="28" t="n">
        <f aca="false">IF(AND($O3976&gt;=DATE(2025,1,1),$O3976&lt;=DATE(2025,4,30)),1,0)</f>
        <v>0</v>
      </c>
    </row>
    <row r="3977" customFormat="false" ht="15" hidden="false" customHeight="false" outlineLevel="0" collapsed="false">
      <c r="A3977" s="28" t="n">
        <v>423</v>
      </c>
      <c r="B3977" s="29" t="n">
        <v>45716</v>
      </c>
      <c r="C3977" s="28" t="n">
        <v>626793.82</v>
      </c>
      <c r="D3977" s="28" t="n">
        <v>0</v>
      </c>
      <c r="E3977" s="28" t="n">
        <v>0</v>
      </c>
      <c r="F3977" s="28" t="s">
        <v>345</v>
      </c>
      <c r="G3977" s="28" t="n">
        <v>0</v>
      </c>
      <c r="H3977" s="28" t="n">
        <v>0</v>
      </c>
      <c r="I3977" s="28" t="n">
        <v>0</v>
      </c>
      <c r="J3977" s="28" t="n">
        <v>149</v>
      </c>
      <c r="K3977" s="28" t="n">
        <v>11</v>
      </c>
      <c r="L3977" s="28" t="n">
        <v>2</v>
      </c>
      <c r="M3977" s="28" t="s">
        <v>146</v>
      </c>
      <c r="N3977" s="28" t="s">
        <v>138</v>
      </c>
      <c r="O3977" s="29" t="n">
        <v>45076</v>
      </c>
      <c r="P3977" s="28" t="n">
        <f aca="false">ROUNDDOWN(($B3977-$O3977)/30,0)</f>
        <v>21</v>
      </c>
      <c r="Q3977" s="28" t="str">
        <f aca="false">TEXT($B3977,"yyyy-mm")</f>
        <v>2025-02</v>
      </c>
      <c r="R3977" s="28" t="n">
        <f aca="false">IF(AND($O3977&gt;=DATE(2025,1,1),$O3977&lt;=DATE(2025,4,30)),1,0)</f>
        <v>0</v>
      </c>
    </row>
    <row r="3978" customFormat="false" ht="15" hidden="false" customHeight="false" outlineLevel="0" collapsed="false">
      <c r="A3978" s="28" t="n">
        <v>423</v>
      </c>
      <c r="B3978" s="29" t="n">
        <v>45747</v>
      </c>
      <c r="C3978" s="28" t="n">
        <v>603579.24</v>
      </c>
      <c r="D3978" s="28" t="n">
        <v>0</v>
      </c>
      <c r="E3978" s="28" t="n">
        <v>0</v>
      </c>
      <c r="F3978" s="28" t="s">
        <v>345</v>
      </c>
      <c r="G3978" s="28" t="n">
        <v>0</v>
      </c>
      <c r="H3978" s="28" t="n">
        <v>0</v>
      </c>
      <c r="I3978" s="28" t="n">
        <v>0</v>
      </c>
      <c r="J3978" s="28" t="n">
        <v>149</v>
      </c>
      <c r="K3978" s="28" t="n">
        <v>11</v>
      </c>
      <c r="L3978" s="28" t="n">
        <v>2</v>
      </c>
      <c r="M3978" s="28" t="s">
        <v>146</v>
      </c>
      <c r="N3978" s="28" t="s">
        <v>138</v>
      </c>
      <c r="O3978" s="29" t="n">
        <v>45076</v>
      </c>
      <c r="P3978" s="28" t="n">
        <f aca="false">ROUNDDOWN(($B3978-$O3978)/30,0)</f>
        <v>22</v>
      </c>
      <c r="Q3978" s="28" t="str">
        <f aca="false">TEXT($B3978,"yyyy-mm")</f>
        <v>2025-03</v>
      </c>
      <c r="R3978" s="28" t="n">
        <f aca="false">IF(AND($O3978&gt;=DATE(2025,1,1),$O3978&lt;=DATE(2025,4,30)),1,0)</f>
        <v>0</v>
      </c>
    </row>
    <row r="3979" customFormat="false" ht="15" hidden="false" customHeight="false" outlineLevel="0" collapsed="false">
      <c r="A3979" s="28" t="n">
        <v>423</v>
      </c>
      <c r="B3979" s="29" t="n">
        <v>45777</v>
      </c>
      <c r="C3979" s="28" t="n">
        <v>580364.66</v>
      </c>
      <c r="D3979" s="28" t="n">
        <v>0</v>
      </c>
      <c r="E3979" s="28" t="n">
        <v>0</v>
      </c>
      <c r="F3979" s="28" t="s">
        <v>345</v>
      </c>
      <c r="G3979" s="28" t="n">
        <v>0</v>
      </c>
      <c r="H3979" s="28" t="n">
        <v>0</v>
      </c>
      <c r="I3979" s="28" t="n">
        <v>0</v>
      </c>
      <c r="J3979" s="28" t="n">
        <v>149</v>
      </c>
      <c r="K3979" s="28" t="n">
        <v>11</v>
      </c>
      <c r="L3979" s="28" t="n">
        <v>2</v>
      </c>
      <c r="M3979" s="28" t="s">
        <v>146</v>
      </c>
      <c r="N3979" s="28" t="s">
        <v>138</v>
      </c>
      <c r="O3979" s="29" t="n">
        <v>45076</v>
      </c>
      <c r="P3979" s="28" t="n">
        <f aca="false">ROUNDDOWN(($B3979-$O3979)/30,0)</f>
        <v>23</v>
      </c>
      <c r="Q3979" s="28" t="str">
        <f aca="false">TEXT($B3979,"yyyy-mm")</f>
        <v>2025-04</v>
      </c>
      <c r="R3979" s="28" t="n">
        <f aca="false">IF(AND($O3979&gt;=DATE(2025,1,1),$O3979&lt;=DATE(2025,4,30)),1,0)</f>
        <v>0</v>
      </c>
    </row>
    <row r="3980" customFormat="false" ht="15" hidden="false" customHeight="false" outlineLevel="0" collapsed="false">
      <c r="A3980" s="28" t="n">
        <v>423</v>
      </c>
      <c r="B3980" s="29" t="n">
        <v>45808</v>
      </c>
      <c r="C3980" s="28" t="n">
        <v>557150.08</v>
      </c>
      <c r="D3980" s="28" t="n">
        <v>0</v>
      </c>
      <c r="E3980" s="28" t="n">
        <v>0</v>
      </c>
      <c r="F3980" s="28" t="s">
        <v>345</v>
      </c>
      <c r="G3980" s="28" t="n">
        <v>0</v>
      </c>
      <c r="H3980" s="28" t="n">
        <v>0</v>
      </c>
      <c r="I3980" s="28" t="n">
        <v>0</v>
      </c>
      <c r="J3980" s="28" t="n">
        <v>149</v>
      </c>
      <c r="K3980" s="28" t="n">
        <v>11</v>
      </c>
      <c r="L3980" s="28" t="n">
        <v>2</v>
      </c>
      <c r="M3980" s="28" t="s">
        <v>146</v>
      </c>
      <c r="N3980" s="28" t="s">
        <v>138</v>
      </c>
      <c r="O3980" s="29" t="n">
        <v>45076</v>
      </c>
      <c r="P3980" s="28" t="n">
        <f aca="false">ROUNDDOWN(($B3980-$O3980)/30,0)</f>
        <v>24</v>
      </c>
      <c r="Q3980" s="28" t="str">
        <f aca="false">TEXT($B3980,"yyyy-mm")</f>
        <v>2025-05</v>
      </c>
      <c r="R3980" s="28" t="n">
        <f aca="false">IF(AND($O3980&gt;=DATE(2025,1,1),$O3980&lt;=DATE(2025,4,30)),1,0)</f>
        <v>0</v>
      </c>
    </row>
    <row r="3981" customFormat="false" ht="15" hidden="false" customHeight="false" outlineLevel="0" collapsed="false">
      <c r="A3981" s="28" t="n">
        <v>423</v>
      </c>
      <c r="B3981" s="29" t="n">
        <v>45838</v>
      </c>
      <c r="C3981" s="28" t="n">
        <v>533935.5</v>
      </c>
      <c r="D3981" s="28" t="n">
        <v>0</v>
      </c>
      <c r="E3981" s="28" t="n">
        <v>0</v>
      </c>
      <c r="F3981" s="28" t="s">
        <v>345</v>
      </c>
      <c r="G3981" s="28" t="n">
        <v>0</v>
      </c>
      <c r="H3981" s="28" t="n">
        <v>0</v>
      </c>
      <c r="I3981" s="28" t="n">
        <v>0</v>
      </c>
      <c r="J3981" s="28" t="n">
        <v>149</v>
      </c>
      <c r="K3981" s="28" t="n">
        <v>11</v>
      </c>
      <c r="L3981" s="28" t="n">
        <v>2</v>
      </c>
      <c r="M3981" s="28" t="s">
        <v>146</v>
      </c>
      <c r="N3981" s="28" t="s">
        <v>138</v>
      </c>
      <c r="O3981" s="29" t="n">
        <v>45076</v>
      </c>
      <c r="P3981" s="28" t="n">
        <f aca="false">ROUNDDOWN(($B3981-$O3981)/30,0)</f>
        <v>25</v>
      </c>
      <c r="Q3981" s="28" t="str">
        <f aca="false">TEXT($B3981,"yyyy-mm")</f>
        <v>2025-06</v>
      </c>
      <c r="R3981" s="28" t="n">
        <f aca="false">IF(AND($O3981&gt;=DATE(2025,1,1),$O3981&lt;=DATE(2025,4,30)),1,0)</f>
        <v>0</v>
      </c>
    </row>
    <row r="3982" customFormat="false" ht="15" hidden="false" customHeight="false" outlineLevel="0" collapsed="false">
      <c r="A3982" s="28" t="n">
        <v>423</v>
      </c>
      <c r="B3982" s="29" t="n">
        <v>45869</v>
      </c>
      <c r="C3982" s="28" t="n">
        <v>510720.92</v>
      </c>
      <c r="D3982" s="28" t="n">
        <v>0</v>
      </c>
      <c r="E3982" s="28" t="n">
        <v>0</v>
      </c>
      <c r="F3982" s="28" t="s">
        <v>345</v>
      </c>
      <c r="G3982" s="28" t="n">
        <v>0</v>
      </c>
      <c r="H3982" s="28" t="n">
        <v>0</v>
      </c>
      <c r="I3982" s="28" t="n">
        <v>0</v>
      </c>
      <c r="J3982" s="28" t="n">
        <v>149</v>
      </c>
      <c r="K3982" s="28" t="n">
        <v>11</v>
      </c>
      <c r="L3982" s="28" t="n">
        <v>2</v>
      </c>
      <c r="M3982" s="28" t="s">
        <v>146</v>
      </c>
      <c r="N3982" s="28" t="s">
        <v>138</v>
      </c>
      <c r="O3982" s="29" t="n">
        <v>45076</v>
      </c>
      <c r="P3982" s="28" t="n">
        <f aca="false">ROUNDDOWN(($B3982-$O3982)/30,0)</f>
        <v>26</v>
      </c>
      <c r="Q3982" s="28" t="str">
        <f aca="false">TEXT($B3982,"yyyy-mm")</f>
        <v>2025-07</v>
      </c>
      <c r="R3982" s="28" t="n">
        <f aca="false">IF(AND($O3982&gt;=DATE(2025,1,1),$O3982&lt;=DATE(2025,4,30)),1,0)</f>
        <v>0</v>
      </c>
    </row>
    <row r="3983" customFormat="false" ht="15" hidden="false" customHeight="false" outlineLevel="0" collapsed="false">
      <c r="A3983" s="28" t="n">
        <v>423</v>
      </c>
      <c r="B3983" s="29" t="n">
        <v>45900</v>
      </c>
      <c r="C3983" s="28" t="n">
        <v>487506.34</v>
      </c>
      <c r="D3983" s="28" t="n">
        <v>0</v>
      </c>
      <c r="E3983" s="28" t="n">
        <v>0</v>
      </c>
      <c r="F3983" s="28" t="s">
        <v>345</v>
      </c>
      <c r="G3983" s="28" t="n">
        <v>0</v>
      </c>
      <c r="H3983" s="28" t="n">
        <v>0</v>
      </c>
      <c r="I3983" s="28" t="n">
        <v>0</v>
      </c>
      <c r="J3983" s="28" t="n">
        <v>149</v>
      </c>
      <c r="K3983" s="28" t="n">
        <v>11</v>
      </c>
      <c r="L3983" s="28" t="n">
        <v>2</v>
      </c>
      <c r="M3983" s="28" t="s">
        <v>146</v>
      </c>
      <c r="N3983" s="28" t="s">
        <v>138</v>
      </c>
      <c r="O3983" s="29" t="n">
        <v>45076</v>
      </c>
      <c r="P3983" s="28" t="n">
        <f aca="false">ROUNDDOWN(($B3983-$O3983)/30,0)</f>
        <v>27</v>
      </c>
      <c r="Q3983" s="28" t="str">
        <f aca="false">TEXT($B3983,"yyyy-mm")</f>
        <v>2025-08</v>
      </c>
      <c r="R3983" s="28" t="n">
        <f aca="false">IF(AND($O3983&gt;=DATE(2025,1,1),$O3983&lt;=DATE(2025,4,30)),1,0)</f>
        <v>0</v>
      </c>
    </row>
    <row r="3984" customFormat="false" ht="15" hidden="false" customHeight="false" outlineLevel="0" collapsed="false">
      <c r="A3984" s="28" t="n">
        <v>423</v>
      </c>
      <c r="B3984" s="29" t="n">
        <v>45930</v>
      </c>
      <c r="C3984" s="28" t="n">
        <v>464291.76</v>
      </c>
      <c r="D3984" s="28" t="n">
        <v>0</v>
      </c>
      <c r="E3984" s="28" t="n">
        <v>0</v>
      </c>
      <c r="F3984" s="28" t="s">
        <v>345</v>
      </c>
      <c r="G3984" s="28" t="n">
        <v>0</v>
      </c>
      <c r="H3984" s="28" t="n">
        <v>0</v>
      </c>
      <c r="I3984" s="28" t="n">
        <v>0</v>
      </c>
      <c r="J3984" s="28" t="n">
        <v>149</v>
      </c>
      <c r="K3984" s="28" t="n">
        <v>11</v>
      </c>
      <c r="L3984" s="28" t="n">
        <v>2</v>
      </c>
      <c r="M3984" s="28" t="s">
        <v>146</v>
      </c>
      <c r="N3984" s="28" t="s">
        <v>138</v>
      </c>
      <c r="O3984" s="29" t="n">
        <v>45076</v>
      </c>
      <c r="P3984" s="28" t="n">
        <f aca="false">ROUNDDOWN(($B3984-$O3984)/30,0)</f>
        <v>28</v>
      </c>
      <c r="Q3984" s="28" t="str">
        <f aca="false">TEXT($B3984,"yyyy-mm")</f>
        <v>2025-09</v>
      </c>
      <c r="R3984" s="28" t="n">
        <f aca="false">IF(AND($O3984&gt;=DATE(2025,1,1),$O3984&lt;=DATE(2025,4,30)),1,0)</f>
        <v>0</v>
      </c>
    </row>
    <row r="3985" customFormat="false" ht="15" hidden="false" customHeight="false" outlineLevel="0" collapsed="false">
      <c r="A3985" s="28" t="n">
        <v>423</v>
      </c>
      <c r="B3985" s="29" t="n">
        <v>45961</v>
      </c>
      <c r="C3985" s="28" t="n">
        <v>441077.18</v>
      </c>
      <c r="D3985" s="28" t="n">
        <v>0</v>
      </c>
      <c r="E3985" s="28" t="n">
        <v>0</v>
      </c>
      <c r="F3985" s="28" t="s">
        <v>345</v>
      </c>
      <c r="G3985" s="28" t="n">
        <v>0</v>
      </c>
      <c r="H3985" s="28" t="n">
        <v>0</v>
      </c>
      <c r="I3985" s="28" t="n">
        <v>0</v>
      </c>
      <c r="J3985" s="28" t="n">
        <v>149</v>
      </c>
      <c r="K3985" s="28" t="n">
        <v>11</v>
      </c>
      <c r="L3985" s="28" t="n">
        <v>2</v>
      </c>
      <c r="M3985" s="28" t="s">
        <v>146</v>
      </c>
      <c r="N3985" s="28" t="s">
        <v>138</v>
      </c>
      <c r="O3985" s="29" t="n">
        <v>45076</v>
      </c>
      <c r="P3985" s="28" t="n">
        <f aca="false">ROUNDDOWN(($B3985-$O3985)/30,0)</f>
        <v>29</v>
      </c>
      <c r="Q3985" s="28" t="str">
        <f aca="false">TEXT($B3985,"yyyy-mm")</f>
        <v>2025-10</v>
      </c>
      <c r="R3985" s="28" t="n">
        <f aca="false">IF(AND($O3985&gt;=DATE(2025,1,1),$O3985&lt;=DATE(2025,4,30)),1,0)</f>
        <v>0</v>
      </c>
    </row>
    <row r="3986" customFormat="false" ht="15" hidden="false" customHeight="false" outlineLevel="0" collapsed="false">
      <c r="A3986" s="28" t="n">
        <v>423</v>
      </c>
      <c r="B3986" s="29" t="n">
        <v>45991</v>
      </c>
      <c r="C3986" s="28" t="n">
        <v>417862.6</v>
      </c>
      <c r="D3986" s="28" t="n">
        <v>0</v>
      </c>
      <c r="E3986" s="28" t="n">
        <v>0</v>
      </c>
      <c r="F3986" s="28" t="s">
        <v>345</v>
      </c>
      <c r="G3986" s="28" t="n">
        <v>0</v>
      </c>
      <c r="H3986" s="28" t="n">
        <v>0</v>
      </c>
      <c r="I3986" s="28" t="n">
        <v>0</v>
      </c>
      <c r="J3986" s="28" t="n">
        <v>149</v>
      </c>
      <c r="K3986" s="28" t="n">
        <v>11</v>
      </c>
      <c r="L3986" s="28" t="n">
        <v>2</v>
      </c>
      <c r="M3986" s="28" t="s">
        <v>146</v>
      </c>
      <c r="N3986" s="28" t="s">
        <v>138</v>
      </c>
      <c r="O3986" s="29" t="n">
        <v>45076</v>
      </c>
      <c r="P3986" s="28" t="n">
        <f aca="false">ROUNDDOWN(($B3986-$O3986)/30,0)</f>
        <v>30</v>
      </c>
      <c r="Q3986" s="28" t="str">
        <f aca="false">TEXT($B3986,"yyyy-mm")</f>
        <v>2025-11</v>
      </c>
      <c r="R3986" s="28" t="n">
        <f aca="false">IF(AND($O3986&gt;=DATE(2025,1,1),$O3986&lt;=DATE(2025,4,30)),1,0)</f>
        <v>0</v>
      </c>
    </row>
    <row r="3987" customFormat="false" ht="15" hidden="false" customHeight="false" outlineLevel="0" collapsed="false">
      <c r="A3987" s="28" t="n">
        <v>423</v>
      </c>
      <c r="B3987" s="29" t="n">
        <v>46022</v>
      </c>
      <c r="C3987" s="28" t="n">
        <v>394648.02</v>
      </c>
      <c r="D3987" s="28" t="n">
        <v>0</v>
      </c>
      <c r="E3987" s="28" t="n">
        <v>0</v>
      </c>
      <c r="F3987" s="28" t="s">
        <v>345</v>
      </c>
      <c r="G3987" s="28" t="n">
        <v>0</v>
      </c>
      <c r="H3987" s="28" t="n">
        <v>0</v>
      </c>
      <c r="I3987" s="28" t="n">
        <v>0</v>
      </c>
      <c r="J3987" s="28" t="n">
        <v>149</v>
      </c>
      <c r="K3987" s="28" t="n">
        <v>11</v>
      </c>
      <c r="L3987" s="28" t="n">
        <v>2</v>
      </c>
      <c r="M3987" s="28" t="s">
        <v>146</v>
      </c>
      <c r="N3987" s="28" t="s">
        <v>138</v>
      </c>
      <c r="O3987" s="29" t="n">
        <v>45076</v>
      </c>
      <c r="P3987" s="28" t="n">
        <f aca="false">ROUNDDOWN(($B3987-$O3987)/30,0)</f>
        <v>31</v>
      </c>
      <c r="Q3987" s="28" t="str">
        <f aca="false">TEXT($B3987,"yyyy-mm")</f>
        <v>2025-12</v>
      </c>
      <c r="R3987" s="28" t="n">
        <f aca="false">IF(AND($O3987&gt;=DATE(2025,1,1),$O3987&lt;=DATE(2025,4,30)),1,0)</f>
        <v>0</v>
      </c>
    </row>
    <row r="3988" customFormat="false" ht="15" hidden="false" customHeight="false" outlineLevel="0" collapsed="false">
      <c r="A3988" s="28" t="n">
        <v>423</v>
      </c>
      <c r="B3988" s="29" t="n">
        <v>46053</v>
      </c>
      <c r="C3988" s="28" t="n">
        <v>371433.44</v>
      </c>
      <c r="D3988" s="28" t="n">
        <v>0</v>
      </c>
      <c r="E3988" s="28" t="n">
        <v>0</v>
      </c>
      <c r="F3988" s="28" t="s">
        <v>345</v>
      </c>
      <c r="G3988" s="28" t="n">
        <v>0</v>
      </c>
      <c r="H3988" s="28" t="n">
        <v>0</v>
      </c>
      <c r="I3988" s="28" t="n">
        <v>0</v>
      </c>
      <c r="J3988" s="28" t="n">
        <v>149</v>
      </c>
      <c r="K3988" s="28" t="n">
        <v>11</v>
      </c>
      <c r="L3988" s="28" t="n">
        <v>2</v>
      </c>
      <c r="M3988" s="28" t="s">
        <v>146</v>
      </c>
      <c r="N3988" s="28" t="s">
        <v>138</v>
      </c>
      <c r="O3988" s="29" t="n">
        <v>45076</v>
      </c>
      <c r="P3988" s="28" t="n">
        <f aca="false">ROUNDDOWN(($B3988-$O3988)/30,0)</f>
        <v>32</v>
      </c>
      <c r="Q3988" s="28" t="str">
        <f aca="false">TEXT($B3988,"yyyy-mm")</f>
        <v>2026-01</v>
      </c>
      <c r="R3988" s="28" t="n">
        <f aca="false">IF(AND($O3988&gt;=DATE(2025,1,1),$O3988&lt;=DATE(2025,4,30)),1,0)</f>
        <v>0</v>
      </c>
    </row>
    <row r="3989" customFormat="false" ht="15" hidden="false" customHeight="false" outlineLevel="0" collapsed="false">
      <c r="A3989" s="28" t="n">
        <v>423</v>
      </c>
      <c r="B3989" s="29" t="n">
        <v>46081</v>
      </c>
      <c r="C3989" s="28" t="n">
        <v>348218.86</v>
      </c>
      <c r="D3989" s="28" t="n">
        <v>0</v>
      </c>
      <c r="E3989" s="28" t="n">
        <v>0</v>
      </c>
      <c r="F3989" s="28" t="s">
        <v>345</v>
      </c>
      <c r="G3989" s="28" t="n">
        <v>0</v>
      </c>
      <c r="H3989" s="28" t="n">
        <v>0</v>
      </c>
      <c r="I3989" s="28" t="n">
        <v>0</v>
      </c>
      <c r="J3989" s="28" t="n">
        <v>149</v>
      </c>
      <c r="K3989" s="28" t="n">
        <v>11</v>
      </c>
      <c r="L3989" s="28" t="n">
        <v>2</v>
      </c>
      <c r="M3989" s="28" t="s">
        <v>146</v>
      </c>
      <c r="N3989" s="28" t="s">
        <v>138</v>
      </c>
      <c r="O3989" s="29" t="n">
        <v>45076</v>
      </c>
      <c r="P3989" s="28" t="n">
        <f aca="false">ROUNDDOWN(($B3989-$O3989)/30,0)</f>
        <v>33</v>
      </c>
      <c r="Q3989" s="28" t="str">
        <f aca="false">TEXT($B3989,"yyyy-mm")</f>
        <v>2026-02</v>
      </c>
      <c r="R3989" s="28" t="n">
        <f aca="false">IF(AND($O3989&gt;=DATE(2025,1,1),$O3989&lt;=DATE(2025,4,30)),1,0)</f>
        <v>0</v>
      </c>
    </row>
    <row r="3990" customFormat="false" ht="15" hidden="false" customHeight="false" outlineLevel="0" collapsed="false">
      <c r="A3990" s="28" t="n">
        <v>423</v>
      </c>
      <c r="B3990" s="29" t="n">
        <v>46112</v>
      </c>
      <c r="C3990" s="28" t="n">
        <v>325004.28</v>
      </c>
      <c r="D3990" s="28" t="n">
        <v>0</v>
      </c>
      <c r="E3990" s="28" t="n">
        <v>0</v>
      </c>
      <c r="F3990" s="28" t="s">
        <v>345</v>
      </c>
      <c r="G3990" s="28" t="n">
        <v>0</v>
      </c>
      <c r="H3990" s="28" t="n">
        <v>0</v>
      </c>
      <c r="I3990" s="28" t="n">
        <v>0</v>
      </c>
      <c r="J3990" s="28" t="n">
        <v>149</v>
      </c>
      <c r="K3990" s="28" t="n">
        <v>11</v>
      </c>
      <c r="L3990" s="28" t="n">
        <v>2</v>
      </c>
      <c r="M3990" s="28" t="s">
        <v>146</v>
      </c>
      <c r="N3990" s="28" t="s">
        <v>138</v>
      </c>
      <c r="O3990" s="29" t="n">
        <v>45076</v>
      </c>
      <c r="P3990" s="28" t="n">
        <f aca="false">ROUNDDOWN(($B3990-$O3990)/30,0)</f>
        <v>34</v>
      </c>
      <c r="Q3990" s="28" t="str">
        <f aca="false">TEXT($B3990,"yyyy-mm")</f>
        <v>2026-03</v>
      </c>
      <c r="R3990" s="28" t="n">
        <f aca="false">IF(AND($O3990&gt;=DATE(2025,1,1),$O3990&lt;=DATE(2025,4,30)),1,0)</f>
        <v>0</v>
      </c>
    </row>
    <row r="3991" customFormat="false" ht="15" hidden="false" customHeight="false" outlineLevel="0" collapsed="false">
      <c r="A3991" s="28" t="n">
        <v>423</v>
      </c>
      <c r="B3991" s="29" t="n">
        <v>46142</v>
      </c>
      <c r="C3991" s="28" t="n">
        <v>301789.7</v>
      </c>
      <c r="D3991" s="28" t="n">
        <v>0</v>
      </c>
      <c r="E3991" s="28" t="n">
        <v>0</v>
      </c>
      <c r="F3991" s="28" t="s">
        <v>345</v>
      </c>
      <c r="G3991" s="28" t="n">
        <v>0</v>
      </c>
      <c r="H3991" s="28" t="n">
        <v>0</v>
      </c>
      <c r="I3991" s="28" t="n">
        <v>0</v>
      </c>
      <c r="J3991" s="28" t="n">
        <v>149</v>
      </c>
      <c r="K3991" s="28" t="n">
        <v>11</v>
      </c>
      <c r="L3991" s="28" t="n">
        <v>2</v>
      </c>
      <c r="M3991" s="28" t="s">
        <v>146</v>
      </c>
      <c r="N3991" s="28" t="s">
        <v>138</v>
      </c>
      <c r="O3991" s="29" t="n">
        <v>45076</v>
      </c>
      <c r="P3991" s="28" t="n">
        <f aca="false">ROUNDDOWN(($B3991-$O3991)/30,0)</f>
        <v>35</v>
      </c>
      <c r="Q3991" s="28" t="str">
        <f aca="false">TEXT($B3991,"yyyy-mm")</f>
        <v>2026-04</v>
      </c>
      <c r="R3991" s="28" t="n">
        <f aca="false">IF(AND($O3991&gt;=DATE(2025,1,1),$O3991&lt;=DATE(2025,4,30)),1,0)</f>
        <v>0</v>
      </c>
    </row>
    <row r="3992" customFormat="false" ht="15" hidden="false" customHeight="false" outlineLevel="0" collapsed="false">
      <c r="A3992" s="28" t="n">
        <v>423</v>
      </c>
      <c r="B3992" s="29" t="n">
        <v>46173</v>
      </c>
      <c r="C3992" s="28" t="n">
        <v>278575.12</v>
      </c>
      <c r="D3992" s="28" t="n">
        <v>0</v>
      </c>
      <c r="E3992" s="28" t="n">
        <v>0</v>
      </c>
      <c r="F3992" s="28" t="s">
        <v>345</v>
      </c>
      <c r="G3992" s="28" t="n">
        <v>0</v>
      </c>
      <c r="H3992" s="28" t="n">
        <v>0</v>
      </c>
      <c r="I3992" s="28" t="n">
        <v>0</v>
      </c>
      <c r="J3992" s="28" t="n">
        <v>149</v>
      </c>
      <c r="K3992" s="28" t="n">
        <v>11</v>
      </c>
      <c r="L3992" s="28" t="n">
        <v>2</v>
      </c>
      <c r="M3992" s="28" t="s">
        <v>146</v>
      </c>
      <c r="N3992" s="28" t="s">
        <v>138</v>
      </c>
      <c r="O3992" s="29" t="n">
        <v>45076</v>
      </c>
      <c r="P3992" s="28" t="n">
        <f aca="false">ROUNDDOWN(($B3992-$O3992)/30,0)</f>
        <v>36</v>
      </c>
      <c r="Q3992" s="28" t="str">
        <f aca="false">TEXT($B3992,"yyyy-mm")</f>
        <v>2026-05</v>
      </c>
      <c r="R3992" s="28" t="n">
        <f aca="false">IF(AND($O3992&gt;=DATE(2025,1,1),$O3992&lt;=DATE(2025,4,30)),1,0)</f>
        <v>0</v>
      </c>
    </row>
    <row r="3993" customFormat="false" ht="15" hidden="false" customHeight="false" outlineLevel="0" collapsed="false">
      <c r="A3993" s="28" t="n">
        <v>423</v>
      </c>
      <c r="B3993" s="29" t="n">
        <v>46203</v>
      </c>
      <c r="C3993" s="28" t="n">
        <v>255360.54</v>
      </c>
      <c r="D3993" s="28" t="n">
        <v>0</v>
      </c>
      <c r="E3993" s="28" t="n">
        <v>0</v>
      </c>
      <c r="F3993" s="28" t="s">
        <v>345</v>
      </c>
      <c r="G3993" s="28" t="n">
        <v>0</v>
      </c>
      <c r="H3993" s="28" t="n">
        <v>0</v>
      </c>
      <c r="I3993" s="28" t="n">
        <v>0</v>
      </c>
      <c r="J3993" s="28" t="n">
        <v>149</v>
      </c>
      <c r="K3993" s="28" t="n">
        <v>11</v>
      </c>
      <c r="L3993" s="28" t="n">
        <v>2</v>
      </c>
      <c r="M3993" s="28" t="s">
        <v>146</v>
      </c>
      <c r="N3993" s="28" t="s">
        <v>138</v>
      </c>
      <c r="O3993" s="29" t="n">
        <v>45076</v>
      </c>
      <c r="P3993" s="28" t="n">
        <f aca="false">ROUNDDOWN(($B3993-$O3993)/30,0)</f>
        <v>37</v>
      </c>
      <c r="Q3993" s="28" t="str">
        <f aca="false">TEXT($B3993,"yyyy-mm")</f>
        <v>2026-06</v>
      </c>
      <c r="R3993" s="28" t="n">
        <f aca="false">IF(AND($O3993&gt;=DATE(2025,1,1),$O3993&lt;=DATE(2025,4,30)),1,0)</f>
        <v>0</v>
      </c>
    </row>
    <row r="3994" customFormat="false" ht="15" hidden="false" customHeight="false" outlineLevel="0" collapsed="false">
      <c r="A3994" s="28" t="n">
        <v>423</v>
      </c>
      <c r="B3994" s="29" t="n">
        <v>46234</v>
      </c>
      <c r="C3994" s="28" t="n">
        <v>232145.96</v>
      </c>
      <c r="D3994" s="28" t="n">
        <v>0</v>
      </c>
      <c r="E3994" s="28" t="n">
        <v>0</v>
      </c>
      <c r="F3994" s="28" t="s">
        <v>345</v>
      </c>
      <c r="G3994" s="28" t="n">
        <v>0</v>
      </c>
      <c r="H3994" s="28" t="n">
        <v>0</v>
      </c>
      <c r="I3994" s="28" t="n">
        <v>0</v>
      </c>
      <c r="J3994" s="28" t="n">
        <v>149</v>
      </c>
      <c r="K3994" s="28" t="n">
        <v>11</v>
      </c>
      <c r="L3994" s="28" t="n">
        <v>2</v>
      </c>
      <c r="M3994" s="28" t="s">
        <v>146</v>
      </c>
      <c r="N3994" s="28" t="s">
        <v>138</v>
      </c>
      <c r="O3994" s="29" t="n">
        <v>45076</v>
      </c>
      <c r="P3994" s="28" t="n">
        <f aca="false">ROUNDDOWN(($B3994-$O3994)/30,0)</f>
        <v>38</v>
      </c>
      <c r="Q3994" s="28" t="str">
        <f aca="false">TEXT($B3994,"yyyy-mm")</f>
        <v>2026-07</v>
      </c>
      <c r="R3994" s="28" t="n">
        <f aca="false">IF(AND($O3994&gt;=DATE(2025,1,1),$O3994&lt;=DATE(2025,4,30)),1,0)</f>
        <v>0</v>
      </c>
    </row>
    <row r="3995" customFormat="false" ht="15" hidden="false" customHeight="false" outlineLevel="0" collapsed="false">
      <c r="A3995" s="28" t="n">
        <v>423</v>
      </c>
      <c r="B3995" s="29" t="n">
        <v>46265</v>
      </c>
      <c r="C3995" s="28" t="n">
        <v>208931.38</v>
      </c>
      <c r="D3995" s="28" t="n">
        <v>0</v>
      </c>
      <c r="E3995" s="28" t="n">
        <v>0</v>
      </c>
      <c r="F3995" s="28" t="s">
        <v>345</v>
      </c>
      <c r="G3995" s="28" t="n">
        <v>0</v>
      </c>
      <c r="H3995" s="28" t="n">
        <v>0</v>
      </c>
      <c r="I3995" s="28" t="n">
        <v>0</v>
      </c>
      <c r="J3995" s="28" t="n">
        <v>149</v>
      </c>
      <c r="K3995" s="28" t="n">
        <v>11</v>
      </c>
      <c r="L3995" s="28" t="n">
        <v>2</v>
      </c>
      <c r="M3995" s="28" t="s">
        <v>146</v>
      </c>
      <c r="N3995" s="28" t="s">
        <v>138</v>
      </c>
      <c r="O3995" s="29" t="n">
        <v>45076</v>
      </c>
      <c r="P3995" s="28" t="n">
        <f aca="false">ROUNDDOWN(($B3995-$O3995)/30,0)</f>
        <v>39</v>
      </c>
      <c r="Q3995" s="28" t="str">
        <f aca="false">TEXT($B3995,"yyyy-mm")</f>
        <v>2026-08</v>
      </c>
      <c r="R3995" s="28" t="n">
        <f aca="false">IF(AND($O3995&gt;=DATE(2025,1,1),$O3995&lt;=DATE(2025,4,30)),1,0)</f>
        <v>0</v>
      </c>
    </row>
    <row r="3996" customFormat="false" ht="15" hidden="false" customHeight="false" outlineLevel="0" collapsed="false">
      <c r="A3996" s="28" t="n">
        <v>424</v>
      </c>
      <c r="B3996" s="29" t="n">
        <v>45199</v>
      </c>
      <c r="C3996" s="28" t="n">
        <v>6200</v>
      </c>
      <c r="D3996" s="28" t="n">
        <v>0</v>
      </c>
      <c r="E3996" s="28" t="n">
        <v>0</v>
      </c>
      <c r="F3996" s="28" t="s">
        <v>345</v>
      </c>
      <c r="G3996" s="28" t="n">
        <v>0</v>
      </c>
      <c r="H3996" s="28" t="n">
        <v>0</v>
      </c>
      <c r="I3996" s="28" t="n">
        <v>0</v>
      </c>
      <c r="J3996" s="28" t="n">
        <v>180</v>
      </c>
      <c r="K3996" s="28" t="n">
        <v>5</v>
      </c>
      <c r="L3996" s="28" t="n">
        <v>2</v>
      </c>
      <c r="M3996" s="28" t="s">
        <v>145</v>
      </c>
      <c r="N3996" s="28" t="s">
        <v>138</v>
      </c>
      <c r="O3996" s="29" t="n">
        <v>45183</v>
      </c>
      <c r="P3996" s="28" t="n">
        <f aca="false">ROUNDDOWN(($B3996-$O3996)/30,0)</f>
        <v>0</v>
      </c>
      <c r="Q3996" s="28" t="str">
        <f aca="false">TEXT($B3996,"yyyy-mm")</f>
        <v>2023-09</v>
      </c>
      <c r="R3996" s="28" t="n">
        <f aca="false">IF(AND($O3996&gt;=DATE(2025,1,1),$O3996&lt;=DATE(2025,4,30)),1,0)</f>
        <v>0</v>
      </c>
    </row>
    <row r="3997" customFormat="false" ht="15" hidden="false" customHeight="false" outlineLevel="0" collapsed="false">
      <c r="A3997" s="28" t="n">
        <v>424</v>
      </c>
      <c r="B3997" s="29" t="n">
        <v>45230</v>
      </c>
      <c r="C3997" s="28" t="n">
        <v>4133.33</v>
      </c>
      <c r="D3997" s="28" t="n">
        <v>0</v>
      </c>
      <c r="E3997" s="28" t="n">
        <v>0</v>
      </c>
      <c r="F3997" s="28" t="s">
        <v>345</v>
      </c>
      <c r="G3997" s="28" t="n">
        <v>0</v>
      </c>
      <c r="H3997" s="28" t="n">
        <v>0</v>
      </c>
      <c r="I3997" s="28" t="n">
        <v>0</v>
      </c>
      <c r="J3997" s="28" t="n">
        <v>180</v>
      </c>
      <c r="K3997" s="28" t="n">
        <v>5</v>
      </c>
      <c r="L3997" s="28" t="n">
        <v>2</v>
      </c>
      <c r="M3997" s="28" t="s">
        <v>145</v>
      </c>
      <c r="N3997" s="28" t="s">
        <v>138</v>
      </c>
      <c r="O3997" s="29" t="n">
        <v>45183</v>
      </c>
      <c r="P3997" s="28" t="n">
        <f aca="false">ROUNDDOWN(($B3997-$O3997)/30,0)</f>
        <v>1</v>
      </c>
      <c r="Q3997" s="28" t="str">
        <f aca="false">TEXT($B3997,"yyyy-mm")</f>
        <v>2023-10</v>
      </c>
      <c r="R3997" s="28" t="n">
        <f aca="false">IF(AND($O3997&gt;=DATE(2025,1,1),$O3997&lt;=DATE(2025,4,30)),1,0)</f>
        <v>0</v>
      </c>
    </row>
    <row r="3998" customFormat="false" ht="15" hidden="false" customHeight="false" outlineLevel="0" collapsed="false">
      <c r="A3998" s="28" t="n">
        <v>424</v>
      </c>
      <c r="B3998" s="29" t="n">
        <v>45260</v>
      </c>
      <c r="C3998" s="28" t="n">
        <v>2066.66</v>
      </c>
      <c r="D3998" s="28" t="n">
        <v>0</v>
      </c>
      <c r="E3998" s="28" t="n">
        <v>0</v>
      </c>
      <c r="F3998" s="28" t="s">
        <v>345</v>
      </c>
      <c r="G3998" s="28" t="n">
        <v>0</v>
      </c>
      <c r="H3998" s="28" t="n">
        <v>0</v>
      </c>
      <c r="I3998" s="28" t="n">
        <v>0</v>
      </c>
      <c r="J3998" s="28" t="n">
        <v>180</v>
      </c>
      <c r="K3998" s="28" t="n">
        <v>5</v>
      </c>
      <c r="L3998" s="28" t="n">
        <v>2</v>
      </c>
      <c r="M3998" s="28" t="s">
        <v>145</v>
      </c>
      <c r="N3998" s="28" t="s">
        <v>138</v>
      </c>
      <c r="O3998" s="29" t="n">
        <v>45183</v>
      </c>
      <c r="P3998" s="28" t="n">
        <f aca="false">ROUNDDOWN(($B3998-$O3998)/30,0)</f>
        <v>2</v>
      </c>
      <c r="Q3998" s="28" t="str">
        <f aca="false">TEXT($B3998,"yyyy-mm")</f>
        <v>2023-11</v>
      </c>
      <c r="R3998" s="28" t="n">
        <f aca="false">IF(AND($O3998&gt;=DATE(2025,1,1),$O3998&lt;=DATE(2025,4,30)),1,0)</f>
        <v>0</v>
      </c>
    </row>
    <row r="3999" customFormat="false" ht="15" hidden="false" customHeight="false" outlineLevel="0" collapsed="false">
      <c r="A3999" s="28" t="n">
        <v>424</v>
      </c>
      <c r="B3999" s="29" t="n">
        <v>45291</v>
      </c>
      <c r="C3999" s="28" t="n">
        <v>0</v>
      </c>
      <c r="D3999" s="28" t="n">
        <v>0</v>
      </c>
      <c r="E3999" s="28" t="n">
        <v>0</v>
      </c>
      <c r="F3999" s="28" t="s">
        <v>345</v>
      </c>
      <c r="G3999" s="28" t="n">
        <v>0</v>
      </c>
      <c r="H3999" s="28" t="n">
        <v>0</v>
      </c>
      <c r="I3999" s="28" t="n">
        <v>0</v>
      </c>
      <c r="J3999" s="28" t="n">
        <v>180</v>
      </c>
      <c r="K3999" s="28" t="n">
        <v>5</v>
      </c>
      <c r="L3999" s="28" t="n">
        <v>2</v>
      </c>
      <c r="M3999" s="28" t="s">
        <v>145</v>
      </c>
      <c r="N3999" s="28" t="s">
        <v>138</v>
      </c>
      <c r="O3999" s="29" t="n">
        <v>45183</v>
      </c>
      <c r="P3999" s="28" t="n">
        <f aca="false">ROUNDDOWN(($B3999-$O3999)/30,0)</f>
        <v>3</v>
      </c>
      <c r="Q3999" s="28" t="str">
        <f aca="false">TEXT($B3999,"yyyy-mm")</f>
        <v>2023-12</v>
      </c>
      <c r="R3999" s="28" t="n">
        <f aca="false">IF(AND($O3999&gt;=DATE(2025,1,1),$O3999&lt;=DATE(2025,4,30)),1,0)</f>
        <v>0</v>
      </c>
    </row>
    <row r="4000" customFormat="false" ht="15" hidden="false" customHeight="false" outlineLevel="0" collapsed="false">
      <c r="A4000" s="28" t="n">
        <v>425</v>
      </c>
      <c r="B4000" s="29" t="n">
        <v>44620</v>
      </c>
      <c r="C4000" s="28" t="n">
        <v>16000</v>
      </c>
      <c r="D4000" s="28" t="n">
        <v>0</v>
      </c>
      <c r="E4000" s="28" t="n">
        <v>0</v>
      </c>
      <c r="F4000" s="28" t="s">
        <v>345</v>
      </c>
      <c r="G4000" s="28" t="n">
        <v>0</v>
      </c>
      <c r="H4000" s="28" t="n">
        <v>0</v>
      </c>
      <c r="I4000" s="28" t="n">
        <v>0</v>
      </c>
      <c r="J4000" s="28" t="n">
        <v>350</v>
      </c>
      <c r="K4000" s="28" t="n">
        <v>8</v>
      </c>
      <c r="L4000" s="28" t="n">
        <v>1</v>
      </c>
      <c r="M4000" s="28" t="s">
        <v>146</v>
      </c>
      <c r="N4000" s="28" t="s">
        <v>138</v>
      </c>
      <c r="O4000" s="29" t="n">
        <v>44599</v>
      </c>
      <c r="P4000" s="28" t="n">
        <f aca="false">ROUNDDOWN(($B4000-$O4000)/30,0)</f>
        <v>0</v>
      </c>
      <c r="Q4000" s="28" t="str">
        <f aca="false">TEXT($B4000,"yyyy-mm")</f>
        <v>2022-02</v>
      </c>
      <c r="R4000" s="28" t="n">
        <f aca="false">IF(AND($O4000&gt;=DATE(2025,1,1),$O4000&lt;=DATE(2025,4,30)),1,0)</f>
        <v>0</v>
      </c>
    </row>
    <row r="4001" customFormat="false" ht="15" hidden="false" customHeight="false" outlineLevel="0" collapsed="false">
      <c r="A4001" s="28" t="n">
        <v>425</v>
      </c>
      <c r="B4001" s="29" t="n">
        <v>44651</v>
      </c>
      <c r="C4001" s="28" t="n">
        <v>13714.29</v>
      </c>
      <c r="D4001" s="28" t="n">
        <v>0</v>
      </c>
      <c r="E4001" s="28" t="n">
        <v>0</v>
      </c>
      <c r="F4001" s="28" t="s">
        <v>345</v>
      </c>
      <c r="G4001" s="28" t="n">
        <v>0</v>
      </c>
      <c r="H4001" s="28" t="n">
        <v>0</v>
      </c>
      <c r="I4001" s="28" t="n">
        <v>0</v>
      </c>
      <c r="J4001" s="28" t="n">
        <v>350</v>
      </c>
      <c r="K4001" s="28" t="n">
        <v>8</v>
      </c>
      <c r="L4001" s="28" t="n">
        <v>1</v>
      </c>
      <c r="M4001" s="28" t="s">
        <v>146</v>
      </c>
      <c r="N4001" s="28" t="s">
        <v>138</v>
      </c>
      <c r="O4001" s="29" t="n">
        <v>44599</v>
      </c>
      <c r="P4001" s="28" t="n">
        <f aca="false">ROUNDDOWN(($B4001-$O4001)/30,0)</f>
        <v>1</v>
      </c>
      <c r="Q4001" s="28" t="str">
        <f aca="false">TEXT($B4001,"yyyy-mm")</f>
        <v>2022-03</v>
      </c>
      <c r="R4001" s="28" t="n">
        <f aca="false">IF(AND($O4001&gt;=DATE(2025,1,1),$O4001&lt;=DATE(2025,4,30)),1,0)</f>
        <v>0</v>
      </c>
    </row>
    <row r="4002" customFormat="false" ht="15" hidden="false" customHeight="false" outlineLevel="0" collapsed="false">
      <c r="A4002" s="28" t="n">
        <v>425</v>
      </c>
      <c r="B4002" s="29" t="n">
        <v>44681</v>
      </c>
      <c r="C4002" s="28" t="n">
        <v>11428.58</v>
      </c>
      <c r="D4002" s="28" t="n">
        <v>0</v>
      </c>
      <c r="E4002" s="28" t="n">
        <v>0</v>
      </c>
      <c r="F4002" s="28" t="s">
        <v>345</v>
      </c>
      <c r="G4002" s="28" t="n">
        <v>0</v>
      </c>
      <c r="H4002" s="28" t="n">
        <v>0</v>
      </c>
      <c r="I4002" s="28" t="n">
        <v>0</v>
      </c>
      <c r="J4002" s="28" t="n">
        <v>350</v>
      </c>
      <c r="K4002" s="28" t="n">
        <v>8</v>
      </c>
      <c r="L4002" s="28" t="n">
        <v>1</v>
      </c>
      <c r="M4002" s="28" t="s">
        <v>146</v>
      </c>
      <c r="N4002" s="28" t="s">
        <v>138</v>
      </c>
      <c r="O4002" s="29" t="n">
        <v>44599</v>
      </c>
      <c r="P4002" s="28" t="n">
        <f aca="false">ROUNDDOWN(($B4002-$O4002)/30,0)</f>
        <v>2</v>
      </c>
      <c r="Q4002" s="28" t="str">
        <f aca="false">TEXT($B4002,"yyyy-mm")</f>
        <v>2022-04</v>
      </c>
      <c r="R4002" s="28" t="n">
        <f aca="false">IF(AND($O4002&gt;=DATE(2025,1,1),$O4002&lt;=DATE(2025,4,30)),1,0)</f>
        <v>0</v>
      </c>
    </row>
    <row r="4003" customFormat="false" ht="15" hidden="false" customHeight="false" outlineLevel="0" collapsed="false">
      <c r="A4003" s="28" t="n">
        <v>425</v>
      </c>
      <c r="B4003" s="29" t="n">
        <v>44712</v>
      </c>
      <c r="C4003" s="28" t="n">
        <v>9142.87</v>
      </c>
      <c r="D4003" s="28" t="n">
        <v>0</v>
      </c>
      <c r="E4003" s="28" t="n">
        <v>0</v>
      </c>
      <c r="F4003" s="28" t="s">
        <v>345</v>
      </c>
      <c r="G4003" s="28" t="n">
        <v>0</v>
      </c>
      <c r="H4003" s="28" t="n">
        <v>0</v>
      </c>
      <c r="I4003" s="28" t="n">
        <v>0</v>
      </c>
      <c r="J4003" s="28" t="n">
        <v>350</v>
      </c>
      <c r="K4003" s="28" t="n">
        <v>8</v>
      </c>
      <c r="L4003" s="28" t="n">
        <v>1</v>
      </c>
      <c r="M4003" s="28" t="s">
        <v>146</v>
      </c>
      <c r="N4003" s="28" t="s">
        <v>138</v>
      </c>
      <c r="O4003" s="29" t="n">
        <v>44599</v>
      </c>
      <c r="P4003" s="28" t="n">
        <f aca="false">ROUNDDOWN(($B4003-$O4003)/30,0)</f>
        <v>3</v>
      </c>
      <c r="Q4003" s="28" t="str">
        <f aca="false">TEXT($B4003,"yyyy-mm")</f>
        <v>2022-05</v>
      </c>
      <c r="R4003" s="28" t="n">
        <f aca="false">IF(AND($O4003&gt;=DATE(2025,1,1),$O4003&lt;=DATE(2025,4,30)),1,0)</f>
        <v>0</v>
      </c>
    </row>
    <row r="4004" customFormat="false" ht="15" hidden="false" customHeight="false" outlineLevel="0" collapsed="false">
      <c r="A4004" s="28" t="n">
        <v>425</v>
      </c>
      <c r="B4004" s="29" t="n">
        <v>44742</v>
      </c>
      <c r="C4004" s="28" t="n">
        <v>6857.16</v>
      </c>
      <c r="D4004" s="28" t="n">
        <v>0</v>
      </c>
      <c r="E4004" s="28" t="n">
        <v>0</v>
      </c>
      <c r="F4004" s="28" t="s">
        <v>345</v>
      </c>
      <c r="G4004" s="28" t="n">
        <v>0</v>
      </c>
      <c r="H4004" s="28" t="n">
        <v>0</v>
      </c>
      <c r="I4004" s="28" t="n">
        <v>0</v>
      </c>
      <c r="J4004" s="28" t="n">
        <v>350</v>
      </c>
      <c r="K4004" s="28" t="n">
        <v>8</v>
      </c>
      <c r="L4004" s="28" t="n">
        <v>1</v>
      </c>
      <c r="M4004" s="28" t="s">
        <v>146</v>
      </c>
      <c r="N4004" s="28" t="s">
        <v>138</v>
      </c>
      <c r="O4004" s="29" t="n">
        <v>44599</v>
      </c>
      <c r="P4004" s="28" t="n">
        <f aca="false">ROUNDDOWN(($B4004-$O4004)/30,0)</f>
        <v>4</v>
      </c>
      <c r="Q4004" s="28" t="str">
        <f aca="false">TEXT($B4004,"yyyy-mm")</f>
        <v>2022-06</v>
      </c>
      <c r="R4004" s="28" t="n">
        <f aca="false">IF(AND($O4004&gt;=DATE(2025,1,1),$O4004&lt;=DATE(2025,4,30)),1,0)</f>
        <v>0</v>
      </c>
    </row>
    <row r="4005" customFormat="false" ht="15" hidden="false" customHeight="false" outlineLevel="0" collapsed="false">
      <c r="A4005" s="28" t="n">
        <v>425</v>
      </c>
      <c r="B4005" s="29" t="n">
        <v>44773</v>
      </c>
      <c r="C4005" s="28" t="n">
        <v>4571.45</v>
      </c>
      <c r="D4005" s="28" t="n">
        <v>0</v>
      </c>
      <c r="E4005" s="28" t="n">
        <v>0</v>
      </c>
      <c r="F4005" s="28" t="s">
        <v>345</v>
      </c>
      <c r="G4005" s="28" t="n">
        <v>0</v>
      </c>
      <c r="H4005" s="28" t="n">
        <v>0</v>
      </c>
      <c r="I4005" s="28" t="n">
        <v>0</v>
      </c>
      <c r="J4005" s="28" t="n">
        <v>350</v>
      </c>
      <c r="K4005" s="28" t="n">
        <v>8</v>
      </c>
      <c r="L4005" s="28" t="n">
        <v>1</v>
      </c>
      <c r="M4005" s="28" t="s">
        <v>146</v>
      </c>
      <c r="N4005" s="28" t="s">
        <v>138</v>
      </c>
      <c r="O4005" s="29" t="n">
        <v>44599</v>
      </c>
      <c r="P4005" s="28" t="n">
        <f aca="false">ROUNDDOWN(($B4005-$O4005)/30,0)</f>
        <v>5</v>
      </c>
      <c r="Q4005" s="28" t="str">
        <f aca="false">TEXT($B4005,"yyyy-mm")</f>
        <v>2022-07</v>
      </c>
      <c r="R4005" s="28" t="n">
        <f aca="false">IF(AND($O4005&gt;=DATE(2025,1,1),$O4005&lt;=DATE(2025,4,30)),1,0)</f>
        <v>0</v>
      </c>
    </row>
    <row r="4006" customFormat="false" ht="15" hidden="false" customHeight="false" outlineLevel="0" collapsed="false">
      <c r="A4006" s="28" t="n">
        <v>425</v>
      </c>
      <c r="B4006" s="29" t="n">
        <v>44804</v>
      </c>
      <c r="C4006" s="28" t="n">
        <v>2285.74</v>
      </c>
      <c r="D4006" s="28" t="n">
        <v>0</v>
      </c>
      <c r="E4006" s="28" t="n">
        <v>0</v>
      </c>
      <c r="F4006" s="28" t="s">
        <v>345</v>
      </c>
      <c r="G4006" s="28" t="n">
        <v>0</v>
      </c>
      <c r="H4006" s="28" t="n">
        <v>0</v>
      </c>
      <c r="I4006" s="28" t="n">
        <v>0</v>
      </c>
      <c r="J4006" s="28" t="n">
        <v>350</v>
      </c>
      <c r="K4006" s="28" t="n">
        <v>8</v>
      </c>
      <c r="L4006" s="28" t="n">
        <v>1</v>
      </c>
      <c r="M4006" s="28" t="s">
        <v>146</v>
      </c>
      <c r="N4006" s="28" t="s">
        <v>138</v>
      </c>
      <c r="O4006" s="29" t="n">
        <v>44599</v>
      </c>
      <c r="P4006" s="28" t="n">
        <f aca="false">ROUNDDOWN(($B4006-$O4006)/30,0)</f>
        <v>6</v>
      </c>
      <c r="Q4006" s="28" t="str">
        <f aca="false">TEXT($B4006,"yyyy-mm")</f>
        <v>2022-08</v>
      </c>
      <c r="R4006" s="28" t="n">
        <f aca="false">IF(AND($O4006&gt;=DATE(2025,1,1),$O4006&lt;=DATE(2025,4,30)),1,0)</f>
        <v>0</v>
      </c>
    </row>
    <row r="4007" customFormat="false" ht="15" hidden="false" customHeight="false" outlineLevel="0" collapsed="false">
      <c r="A4007" s="28" t="n">
        <v>425</v>
      </c>
      <c r="B4007" s="29" t="n">
        <v>44834</v>
      </c>
      <c r="C4007" s="28" t="n">
        <v>0.03</v>
      </c>
      <c r="D4007" s="28" t="n">
        <v>0</v>
      </c>
      <c r="E4007" s="28" t="n">
        <v>0</v>
      </c>
      <c r="F4007" s="28" t="s">
        <v>345</v>
      </c>
      <c r="G4007" s="28" t="n">
        <v>0</v>
      </c>
      <c r="H4007" s="28" t="n">
        <v>0</v>
      </c>
      <c r="I4007" s="28" t="n">
        <v>0</v>
      </c>
      <c r="J4007" s="28" t="n">
        <v>350</v>
      </c>
      <c r="K4007" s="28" t="n">
        <v>8</v>
      </c>
      <c r="L4007" s="28" t="n">
        <v>1</v>
      </c>
      <c r="M4007" s="28" t="s">
        <v>146</v>
      </c>
      <c r="N4007" s="28" t="s">
        <v>138</v>
      </c>
      <c r="O4007" s="29" t="n">
        <v>44599</v>
      </c>
      <c r="P4007" s="28" t="n">
        <f aca="false">ROUNDDOWN(($B4007-$O4007)/30,0)</f>
        <v>7</v>
      </c>
      <c r="Q4007" s="28" t="str">
        <f aca="false">TEXT($B4007,"yyyy-mm")</f>
        <v>2022-09</v>
      </c>
      <c r="R4007" s="28" t="n">
        <f aca="false">IF(AND($O4007&gt;=DATE(2025,1,1),$O4007&lt;=DATE(2025,4,30)),1,0)</f>
        <v>0</v>
      </c>
    </row>
    <row r="4008" customFormat="false" ht="15" hidden="false" customHeight="false" outlineLevel="0" collapsed="false">
      <c r="A4008" s="28" t="n">
        <v>426</v>
      </c>
      <c r="B4008" s="29" t="n">
        <v>45473</v>
      </c>
      <c r="C4008" s="28" t="n">
        <v>15700</v>
      </c>
      <c r="D4008" s="28" t="n">
        <v>0</v>
      </c>
      <c r="E4008" s="28" t="n">
        <v>0</v>
      </c>
      <c r="F4008" s="28" t="s">
        <v>345</v>
      </c>
      <c r="G4008" s="28" t="n">
        <v>0</v>
      </c>
      <c r="H4008" s="28" t="n">
        <v>0</v>
      </c>
      <c r="I4008" s="28" t="n">
        <v>0</v>
      </c>
      <c r="J4008" s="28" t="n">
        <v>181</v>
      </c>
      <c r="K4008" s="28" t="n">
        <v>2</v>
      </c>
      <c r="L4008" s="28" t="n">
        <v>3</v>
      </c>
      <c r="M4008" s="28" t="s">
        <v>146</v>
      </c>
      <c r="N4008" s="28" t="s">
        <v>138</v>
      </c>
      <c r="O4008" s="29" t="n">
        <v>45456</v>
      </c>
      <c r="P4008" s="28" t="n">
        <f aca="false">ROUNDDOWN(($B4008-$O4008)/30,0)</f>
        <v>0</v>
      </c>
      <c r="Q4008" s="28" t="str">
        <f aca="false">TEXT($B4008,"yyyy-mm")</f>
        <v>2024-06</v>
      </c>
      <c r="R4008" s="28" t="n">
        <f aca="false">IF(AND($O4008&gt;=DATE(2025,1,1),$O4008&lt;=DATE(2025,4,30)),1,0)</f>
        <v>0</v>
      </c>
    </row>
    <row r="4009" customFormat="false" ht="15" hidden="false" customHeight="false" outlineLevel="0" collapsed="false">
      <c r="A4009" s="28" t="n">
        <v>426</v>
      </c>
      <c r="B4009" s="29" t="n">
        <v>45504</v>
      </c>
      <c r="C4009" s="28" t="n">
        <v>14272.73</v>
      </c>
      <c r="D4009" s="28" t="n">
        <v>0</v>
      </c>
      <c r="E4009" s="28" t="n">
        <v>0</v>
      </c>
      <c r="F4009" s="28" t="s">
        <v>345</v>
      </c>
      <c r="G4009" s="28" t="n">
        <v>0</v>
      </c>
      <c r="H4009" s="28" t="n">
        <v>0</v>
      </c>
      <c r="I4009" s="28" t="n">
        <v>0</v>
      </c>
      <c r="J4009" s="28" t="n">
        <v>181</v>
      </c>
      <c r="K4009" s="28" t="n">
        <v>2</v>
      </c>
      <c r="L4009" s="28" t="n">
        <v>3</v>
      </c>
      <c r="M4009" s="28" t="s">
        <v>146</v>
      </c>
      <c r="N4009" s="28" t="s">
        <v>138</v>
      </c>
      <c r="O4009" s="29" t="n">
        <v>45456</v>
      </c>
      <c r="P4009" s="28" t="n">
        <f aca="false">ROUNDDOWN(($B4009-$O4009)/30,0)</f>
        <v>1</v>
      </c>
      <c r="Q4009" s="28" t="str">
        <f aca="false">TEXT($B4009,"yyyy-mm")</f>
        <v>2024-07</v>
      </c>
      <c r="R4009" s="28" t="n">
        <f aca="false">IF(AND($O4009&gt;=DATE(2025,1,1),$O4009&lt;=DATE(2025,4,30)),1,0)</f>
        <v>0</v>
      </c>
    </row>
    <row r="4010" customFormat="false" ht="15" hidden="false" customHeight="false" outlineLevel="0" collapsed="false">
      <c r="A4010" s="28" t="n">
        <v>426</v>
      </c>
      <c r="B4010" s="29" t="n">
        <v>45535</v>
      </c>
      <c r="C4010" s="28" t="n">
        <v>12845.46</v>
      </c>
      <c r="D4010" s="28" t="n">
        <v>0</v>
      </c>
      <c r="E4010" s="28" t="n">
        <v>0</v>
      </c>
      <c r="F4010" s="28" t="s">
        <v>345</v>
      </c>
      <c r="G4010" s="28" t="n">
        <v>0</v>
      </c>
      <c r="H4010" s="28" t="n">
        <v>0</v>
      </c>
      <c r="I4010" s="28" t="n">
        <v>0</v>
      </c>
      <c r="J4010" s="28" t="n">
        <v>181</v>
      </c>
      <c r="K4010" s="28" t="n">
        <v>2</v>
      </c>
      <c r="L4010" s="28" t="n">
        <v>3</v>
      </c>
      <c r="M4010" s="28" t="s">
        <v>146</v>
      </c>
      <c r="N4010" s="28" t="s">
        <v>138</v>
      </c>
      <c r="O4010" s="29" t="n">
        <v>45456</v>
      </c>
      <c r="P4010" s="28" t="n">
        <f aca="false">ROUNDDOWN(($B4010-$O4010)/30,0)</f>
        <v>2</v>
      </c>
      <c r="Q4010" s="28" t="str">
        <f aca="false">TEXT($B4010,"yyyy-mm")</f>
        <v>2024-08</v>
      </c>
      <c r="R4010" s="28" t="n">
        <f aca="false">IF(AND($O4010&gt;=DATE(2025,1,1),$O4010&lt;=DATE(2025,4,30)),1,0)</f>
        <v>0</v>
      </c>
    </row>
    <row r="4011" customFormat="false" ht="15" hidden="false" customHeight="false" outlineLevel="0" collapsed="false">
      <c r="A4011" s="28" t="n">
        <v>426</v>
      </c>
      <c r="B4011" s="29" t="n">
        <v>45565</v>
      </c>
      <c r="C4011" s="28" t="n">
        <v>11418.19</v>
      </c>
      <c r="D4011" s="28" t="n">
        <v>0</v>
      </c>
      <c r="E4011" s="28" t="n">
        <v>0</v>
      </c>
      <c r="F4011" s="28" t="s">
        <v>345</v>
      </c>
      <c r="G4011" s="28" t="n">
        <v>0</v>
      </c>
      <c r="H4011" s="28" t="n">
        <v>0</v>
      </c>
      <c r="I4011" s="28" t="n">
        <v>0</v>
      </c>
      <c r="J4011" s="28" t="n">
        <v>181</v>
      </c>
      <c r="K4011" s="28" t="n">
        <v>2</v>
      </c>
      <c r="L4011" s="28" t="n">
        <v>3</v>
      </c>
      <c r="M4011" s="28" t="s">
        <v>146</v>
      </c>
      <c r="N4011" s="28" t="s">
        <v>138</v>
      </c>
      <c r="O4011" s="29" t="n">
        <v>45456</v>
      </c>
      <c r="P4011" s="28" t="n">
        <f aca="false">ROUNDDOWN(($B4011-$O4011)/30,0)</f>
        <v>3</v>
      </c>
      <c r="Q4011" s="28" t="str">
        <f aca="false">TEXT($B4011,"yyyy-mm")</f>
        <v>2024-09</v>
      </c>
      <c r="R4011" s="28" t="n">
        <f aca="false">IF(AND($O4011&gt;=DATE(2025,1,1),$O4011&lt;=DATE(2025,4,30)),1,0)</f>
        <v>0</v>
      </c>
    </row>
    <row r="4012" customFormat="false" ht="15" hidden="false" customHeight="false" outlineLevel="0" collapsed="false">
      <c r="A4012" s="28" t="n">
        <v>426</v>
      </c>
      <c r="B4012" s="29" t="n">
        <v>45596</v>
      </c>
      <c r="C4012" s="28" t="n">
        <v>9990.92</v>
      </c>
      <c r="D4012" s="28" t="n">
        <v>0</v>
      </c>
      <c r="E4012" s="28" t="n">
        <v>0</v>
      </c>
      <c r="F4012" s="28" t="s">
        <v>345</v>
      </c>
      <c r="G4012" s="28" t="n">
        <v>0</v>
      </c>
      <c r="H4012" s="28" t="n">
        <v>0</v>
      </c>
      <c r="I4012" s="28" t="n">
        <v>0</v>
      </c>
      <c r="J4012" s="28" t="n">
        <v>181</v>
      </c>
      <c r="K4012" s="28" t="n">
        <v>2</v>
      </c>
      <c r="L4012" s="28" t="n">
        <v>3</v>
      </c>
      <c r="M4012" s="28" t="s">
        <v>146</v>
      </c>
      <c r="N4012" s="28" t="s">
        <v>138</v>
      </c>
      <c r="O4012" s="29" t="n">
        <v>45456</v>
      </c>
      <c r="P4012" s="28" t="n">
        <f aca="false">ROUNDDOWN(($B4012-$O4012)/30,0)</f>
        <v>4</v>
      </c>
      <c r="Q4012" s="28" t="str">
        <f aca="false">TEXT($B4012,"yyyy-mm")</f>
        <v>2024-10</v>
      </c>
      <c r="R4012" s="28" t="n">
        <f aca="false">IF(AND($O4012&gt;=DATE(2025,1,1),$O4012&lt;=DATE(2025,4,30)),1,0)</f>
        <v>0</v>
      </c>
    </row>
    <row r="4013" customFormat="false" ht="15" hidden="false" customHeight="false" outlineLevel="0" collapsed="false">
      <c r="A4013" s="28" t="n">
        <v>426</v>
      </c>
      <c r="B4013" s="29" t="n">
        <v>45626</v>
      </c>
      <c r="C4013" s="28" t="n">
        <v>8563.65</v>
      </c>
      <c r="D4013" s="28" t="n">
        <v>0</v>
      </c>
      <c r="E4013" s="28" t="n">
        <v>0</v>
      </c>
      <c r="F4013" s="28" t="s">
        <v>345</v>
      </c>
      <c r="G4013" s="28" t="n">
        <v>0</v>
      </c>
      <c r="H4013" s="28" t="n">
        <v>0</v>
      </c>
      <c r="I4013" s="28" t="n">
        <v>0</v>
      </c>
      <c r="J4013" s="28" t="n">
        <v>181</v>
      </c>
      <c r="K4013" s="28" t="n">
        <v>2</v>
      </c>
      <c r="L4013" s="28" t="n">
        <v>3</v>
      </c>
      <c r="M4013" s="28" t="s">
        <v>146</v>
      </c>
      <c r="N4013" s="28" t="s">
        <v>138</v>
      </c>
      <c r="O4013" s="29" t="n">
        <v>45456</v>
      </c>
      <c r="P4013" s="28" t="n">
        <f aca="false">ROUNDDOWN(($B4013-$O4013)/30,0)</f>
        <v>5</v>
      </c>
      <c r="Q4013" s="28" t="str">
        <f aca="false">TEXT($B4013,"yyyy-mm")</f>
        <v>2024-11</v>
      </c>
      <c r="R4013" s="28" t="n">
        <f aca="false">IF(AND($O4013&gt;=DATE(2025,1,1),$O4013&lt;=DATE(2025,4,30)),1,0)</f>
        <v>0</v>
      </c>
    </row>
    <row r="4014" customFormat="false" ht="15" hidden="false" customHeight="false" outlineLevel="0" collapsed="false">
      <c r="A4014" s="28" t="n">
        <v>426</v>
      </c>
      <c r="B4014" s="29" t="n">
        <v>45657</v>
      </c>
      <c r="C4014" s="28" t="n">
        <v>7136.38</v>
      </c>
      <c r="D4014" s="28" t="n">
        <v>0</v>
      </c>
      <c r="E4014" s="28" t="n">
        <v>0</v>
      </c>
      <c r="F4014" s="28" t="s">
        <v>345</v>
      </c>
      <c r="G4014" s="28" t="n">
        <v>0</v>
      </c>
      <c r="H4014" s="28" t="n">
        <v>0</v>
      </c>
      <c r="I4014" s="28" t="n">
        <v>0</v>
      </c>
      <c r="J4014" s="28" t="n">
        <v>181</v>
      </c>
      <c r="K4014" s="28" t="n">
        <v>2</v>
      </c>
      <c r="L4014" s="28" t="n">
        <v>3</v>
      </c>
      <c r="M4014" s="28" t="s">
        <v>146</v>
      </c>
      <c r="N4014" s="28" t="s">
        <v>138</v>
      </c>
      <c r="O4014" s="29" t="n">
        <v>45456</v>
      </c>
      <c r="P4014" s="28" t="n">
        <f aca="false">ROUNDDOWN(($B4014-$O4014)/30,0)</f>
        <v>6</v>
      </c>
      <c r="Q4014" s="28" t="str">
        <f aca="false">TEXT($B4014,"yyyy-mm")</f>
        <v>2024-12</v>
      </c>
      <c r="R4014" s="28" t="n">
        <f aca="false">IF(AND($O4014&gt;=DATE(2025,1,1),$O4014&lt;=DATE(2025,4,30)),1,0)</f>
        <v>0</v>
      </c>
    </row>
    <row r="4015" customFormat="false" ht="15" hidden="false" customHeight="false" outlineLevel="0" collapsed="false">
      <c r="A4015" s="28" t="n">
        <v>426</v>
      </c>
      <c r="B4015" s="29" t="n">
        <v>45688</v>
      </c>
      <c r="C4015" s="28" t="n">
        <v>5709.11</v>
      </c>
      <c r="D4015" s="28" t="n">
        <v>0</v>
      </c>
      <c r="E4015" s="28" t="n">
        <v>0</v>
      </c>
      <c r="F4015" s="28" t="s">
        <v>345</v>
      </c>
      <c r="G4015" s="28" t="n">
        <v>0</v>
      </c>
      <c r="H4015" s="28" t="n">
        <v>0</v>
      </c>
      <c r="I4015" s="28" t="n">
        <v>0</v>
      </c>
      <c r="J4015" s="28" t="n">
        <v>181</v>
      </c>
      <c r="K4015" s="28" t="n">
        <v>2</v>
      </c>
      <c r="L4015" s="28" t="n">
        <v>3</v>
      </c>
      <c r="M4015" s="28" t="s">
        <v>146</v>
      </c>
      <c r="N4015" s="28" t="s">
        <v>138</v>
      </c>
      <c r="O4015" s="29" t="n">
        <v>45456</v>
      </c>
      <c r="P4015" s="28" t="n">
        <f aca="false">ROUNDDOWN(($B4015-$O4015)/30,0)</f>
        <v>7</v>
      </c>
      <c r="Q4015" s="28" t="str">
        <f aca="false">TEXT($B4015,"yyyy-mm")</f>
        <v>2025-01</v>
      </c>
      <c r="R4015" s="28" t="n">
        <f aca="false">IF(AND($O4015&gt;=DATE(2025,1,1),$O4015&lt;=DATE(2025,4,30)),1,0)</f>
        <v>0</v>
      </c>
    </row>
    <row r="4016" customFormat="false" ht="15" hidden="false" customHeight="false" outlineLevel="0" collapsed="false">
      <c r="A4016" s="28" t="n">
        <v>426</v>
      </c>
      <c r="B4016" s="29" t="n">
        <v>45716</v>
      </c>
      <c r="C4016" s="28" t="n">
        <v>5709.11</v>
      </c>
      <c r="D4016" s="28" t="n">
        <v>1427.27</v>
      </c>
      <c r="E4016" s="28" t="n">
        <v>15</v>
      </c>
      <c r="F4016" s="28" t="s">
        <v>346</v>
      </c>
      <c r="G4016" s="28" t="n">
        <v>0</v>
      </c>
      <c r="H4016" s="28" t="n">
        <v>0</v>
      </c>
      <c r="I4016" s="28" t="n">
        <v>0</v>
      </c>
      <c r="J4016" s="28" t="n">
        <v>181</v>
      </c>
      <c r="K4016" s="28" t="n">
        <v>2</v>
      </c>
      <c r="L4016" s="28" t="n">
        <v>3</v>
      </c>
      <c r="M4016" s="28" t="s">
        <v>146</v>
      </c>
      <c r="N4016" s="28" t="s">
        <v>138</v>
      </c>
      <c r="O4016" s="29" t="n">
        <v>45456</v>
      </c>
      <c r="P4016" s="28" t="n">
        <f aca="false">ROUNDDOWN(($B4016-$O4016)/30,0)</f>
        <v>8</v>
      </c>
      <c r="Q4016" s="28" t="str">
        <f aca="false">TEXT($B4016,"yyyy-mm")</f>
        <v>2025-02</v>
      </c>
      <c r="R4016" s="28" t="n">
        <f aca="false">IF(AND($O4016&gt;=DATE(2025,1,1),$O4016&lt;=DATE(2025,4,30)),1,0)</f>
        <v>0</v>
      </c>
    </row>
    <row r="4017" customFormat="false" ht="15" hidden="false" customHeight="false" outlineLevel="0" collapsed="false">
      <c r="A4017" s="28" t="n">
        <v>426</v>
      </c>
      <c r="B4017" s="29" t="n">
        <v>45747</v>
      </c>
      <c r="C4017" s="28" t="n">
        <v>5709.11</v>
      </c>
      <c r="D4017" s="28" t="n">
        <v>2854.54</v>
      </c>
      <c r="E4017" s="28" t="n">
        <v>46</v>
      </c>
      <c r="F4017" s="28" t="s">
        <v>347</v>
      </c>
      <c r="G4017" s="28" t="n">
        <v>1</v>
      </c>
      <c r="H4017" s="28" t="n">
        <v>0</v>
      </c>
      <c r="I4017" s="28" t="n">
        <v>0</v>
      </c>
      <c r="J4017" s="28" t="n">
        <v>181</v>
      </c>
      <c r="K4017" s="28" t="n">
        <v>2</v>
      </c>
      <c r="L4017" s="28" t="n">
        <v>3</v>
      </c>
      <c r="M4017" s="28" t="s">
        <v>146</v>
      </c>
      <c r="N4017" s="28" t="s">
        <v>138</v>
      </c>
      <c r="O4017" s="29" t="n">
        <v>45456</v>
      </c>
      <c r="P4017" s="28" t="n">
        <f aca="false">ROUNDDOWN(($B4017-$O4017)/30,0)</f>
        <v>9</v>
      </c>
      <c r="Q4017" s="28" t="str">
        <f aca="false">TEXT($B4017,"yyyy-mm")</f>
        <v>2025-03</v>
      </c>
      <c r="R4017" s="28" t="n">
        <f aca="false">IF(AND($O4017&gt;=DATE(2025,1,1),$O4017&lt;=DATE(2025,4,30)),1,0)</f>
        <v>0</v>
      </c>
    </row>
    <row r="4018" customFormat="false" ht="15" hidden="false" customHeight="false" outlineLevel="0" collapsed="false">
      <c r="A4018" s="28" t="n">
        <v>426</v>
      </c>
      <c r="B4018" s="29" t="n">
        <v>45777</v>
      </c>
      <c r="C4018" s="28" t="n">
        <v>5709.11</v>
      </c>
      <c r="D4018" s="28" t="n">
        <v>4281.81</v>
      </c>
      <c r="E4018" s="28" t="n">
        <v>76</v>
      </c>
      <c r="F4018" s="28" t="s">
        <v>348</v>
      </c>
      <c r="G4018" s="28" t="n">
        <v>1</v>
      </c>
      <c r="H4018" s="28" t="n">
        <v>1</v>
      </c>
      <c r="I4018" s="28" t="n">
        <v>0</v>
      </c>
      <c r="J4018" s="28" t="n">
        <v>181</v>
      </c>
      <c r="K4018" s="28" t="n">
        <v>2</v>
      </c>
      <c r="L4018" s="28" t="n">
        <v>3</v>
      </c>
      <c r="M4018" s="28" t="s">
        <v>146</v>
      </c>
      <c r="N4018" s="28" t="s">
        <v>138</v>
      </c>
      <c r="O4018" s="29" t="n">
        <v>45456</v>
      </c>
      <c r="P4018" s="28" t="n">
        <f aca="false">ROUNDDOWN(($B4018-$O4018)/30,0)</f>
        <v>10</v>
      </c>
      <c r="Q4018" s="28" t="str">
        <f aca="false">TEXT($B4018,"yyyy-mm")</f>
        <v>2025-04</v>
      </c>
      <c r="R4018" s="28" t="n">
        <f aca="false">IF(AND($O4018&gt;=DATE(2025,1,1),$O4018&lt;=DATE(2025,4,30)),1,0)</f>
        <v>0</v>
      </c>
    </row>
    <row r="4019" customFormat="false" ht="15" hidden="false" customHeight="false" outlineLevel="0" collapsed="false">
      <c r="A4019" s="28" t="n">
        <v>426</v>
      </c>
      <c r="B4019" s="29" t="n">
        <v>45808</v>
      </c>
      <c r="C4019" s="28" t="n">
        <v>5709.11</v>
      </c>
      <c r="D4019" s="28" t="n">
        <v>5709.08</v>
      </c>
      <c r="E4019" s="28" t="n">
        <v>107</v>
      </c>
      <c r="F4019" s="28" t="s">
        <v>349</v>
      </c>
      <c r="G4019" s="28" t="n">
        <v>1</v>
      </c>
      <c r="H4019" s="28" t="n">
        <v>1</v>
      </c>
      <c r="I4019" s="28" t="n">
        <v>1</v>
      </c>
      <c r="J4019" s="28" t="n">
        <v>181</v>
      </c>
      <c r="K4019" s="28" t="n">
        <v>2</v>
      </c>
      <c r="L4019" s="28" t="n">
        <v>3</v>
      </c>
      <c r="M4019" s="28" t="s">
        <v>146</v>
      </c>
      <c r="N4019" s="28" t="s">
        <v>138</v>
      </c>
      <c r="O4019" s="29" t="n">
        <v>45456</v>
      </c>
      <c r="P4019" s="28" t="n">
        <f aca="false">ROUNDDOWN(($B4019-$O4019)/30,0)</f>
        <v>11</v>
      </c>
      <c r="Q4019" s="28" t="str">
        <f aca="false">TEXT($B4019,"yyyy-mm")</f>
        <v>2025-05</v>
      </c>
      <c r="R4019" s="28" t="n">
        <f aca="false">IF(AND($O4019&gt;=DATE(2025,1,1),$O4019&lt;=DATE(2025,4,30)),1,0)</f>
        <v>0</v>
      </c>
    </row>
    <row r="4020" customFormat="false" ht="15" hidden="false" customHeight="false" outlineLevel="0" collapsed="false">
      <c r="A4020" s="28" t="n">
        <v>427</v>
      </c>
      <c r="B4020" s="29" t="n">
        <v>45199</v>
      </c>
      <c r="C4020" s="28" t="n">
        <v>47900</v>
      </c>
      <c r="D4020" s="28" t="n">
        <v>0</v>
      </c>
      <c r="E4020" s="28" t="n">
        <v>0</v>
      </c>
      <c r="F4020" s="28" t="s">
        <v>345</v>
      </c>
      <c r="G4020" s="28" t="n">
        <v>0</v>
      </c>
      <c r="H4020" s="28" t="n">
        <v>0</v>
      </c>
      <c r="I4020" s="28" t="n">
        <v>0</v>
      </c>
      <c r="J4020" s="28" t="n">
        <v>113</v>
      </c>
      <c r="K4020" s="28" t="n">
        <v>5</v>
      </c>
      <c r="L4020" s="28" t="n">
        <v>3</v>
      </c>
      <c r="M4020" s="28" t="s">
        <v>145</v>
      </c>
      <c r="N4020" s="28" t="s">
        <v>139</v>
      </c>
      <c r="O4020" s="29" t="n">
        <v>45181</v>
      </c>
      <c r="P4020" s="28" t="n">
        <f aca="false">ROUNDDOWN(($B4020-$O4020)/30,0)</f>
        <v>0</v>
      </c>
      <c r="Q4020" s="28" t="str">
        <f aca="false">TEXT($B4020,"yyyy-mm")</f>
        <v>2023-09</v>
      </c>
      <c r="R4020" s="28" t="n">
        <f aca="false">IF(AND($O4020&gt;=DATE(2025,1,1),$O4020&lt;=DATE(2025,4,30)),1,0)</f>
        <v>0</v>
      </c>
    </row>
    <row r="4021" customFormat="false" ht="15" hidden="false" customHeight="false" outlineLevel="0" collapsed="false">
      <c r="A4021" s="28" t="n">
        <v>427</v>
      </c>
      <c r="B4021" s="29" t="n">
        <v>45230</v>
      </c>
      <c r="C4021" s="28" t="n">
        <v>35925</v>
      </c>
      <c r="D4021" s="28" t="n">
        <v>0</v>
      </c>
      <c r="E4021" s="28" t="n">
        <v>0</v>
      </c>
      <c r="F4021" s="28" t="s">
        <v>345</v>
      </c>
      <c r="G4021" s="28" t="n">
        <v>0</v>
      </c>
      <c r="H4021" s="28" t="n">
        <v>0</v>
      </c>
      <c r="I4021" s="28" t="n">
        <v>0</v>
      </c>
      <c r="J4021" s="28" t="n">
        <v>113</v>
      </c>
      <c r="K4021" s="28" t="n">
        <v>5</v>
      </c>
      <c r="L4021" s="28" t="n">
        <v>3</v>
      </c>
      <c r="M4021" s="28" t="s">
        <v>145</v>
      </c>
      <c r="N4021" s="28" t="s">
        <v>139</v>
      </c>
      <c r="O4021" s="29" t="n">
        <v>45181</v>
      </c>
      <c r="P4021" s="28" t="n">
        <f aca="false">ROUNDDOWN(($B4021-$O4021)/30,0)</f>
        <v>1</v>
      </c>
      <c r="Q4021" s="28" t="str">
        <f aca="false">TEXT($B4021,"yyyy-mm")</f>
        <v>2023-10</v>
      </c>
      <c r="R4021" s="28" t="n">
        <f aca="false">IF(AND($O4021&gt;=DATE(2025,1,1),$O4021&lt;=DATE(2025,4,30)),1,0)</f>
        <v>0</v>
      </c>
    </row>
    <row r="4022" customFormat="false" ht="15" hidden="false" customHeight="false" outlineLevel="0" collapsed="false">
      <c r="A4022" s="28" t="n">
        <v>427</v>
      </c>
      <c r="B4022" s="29" t="n">
        <v>45260</v>
      </c>
      <c r="C4022" s="28" t="n">
        <v>23950</v>
      </c>
      <c r="D4022" s="28" t="n">
        <v>0</v>
      </c>
      <c r="E4022" s="28" t="n">
        <v>0</v>
      </c>
      <c r="F4022" s="28" t="s">
        <v>345</v>
      </c>
      <c r="G4022" s="28" t="n">
        <v>0</v>
      </c>
      <c r="H4022" s="28" t="n">
        <v>0</v>
      </c>
      <c r="I4022" s="28" t="n">
        <v>0</v>
      </c>
      <c r="J4022" s="28" t="n">
        <v>113</v>
      </c>
      <c r="K4022" s="28" t="n">
        <v>5</v>
      </c>
      <c r="L4022" s="28" t="n">
        <v>3</v>
      </c>
      <c r="M4022" s="28" t="s">
        <v>145</v>
      </c>
      <c r="N4022" s="28" t="s">
        <v>139</v>
      </c>
      <c r="O4022" s="29" t="n">
        <v>45181</v>
      </c>
      <c r="P4022" s="28" t="n">
        <f aca="false">ROUNDDOWN(($B4022-$O4022)/30,0)</f>
        <v>2</v>
      </c>
      <c r="Q4022" s="28" t="str">
        <f aca="false">TEXT($B4022,"yyyy-mm")</f>
        <v>2023-11</v>
      </c>
      <c r="R4022" s="28" t="n">
        <f aca="false">IF(AND($O4022&gt;=DATE(2025,1,1),$O4022&lt;=DATE(2025,4,30)),1,0)</f>
        <v>0</v>
      </c>
    </row>
    <row r="4023" customFormat="false" ht="15" hidden="false" customHeight="false" outlineLevel="0" collapsed="false">
      <c r="A4023" s="28" t="n">
        <v>427</v>
      </c>
      <c r="B4023" s="29" t="n">
        <v>45291</v>
      </c>
      <c r="C4023" s="28" t="n">
        <v>11975</v>
      </c>
      <c r="D4023" s="28" t="n">
        <v>0</v>
      </c>
      <c r="E4023" s="28" t="n">
        <v>0</v>
      </c>
      <c r="F4023" s="28" t="s">
        <v>345</v>
      </c>
      <c r="G4023" s="28" t="n">
        <v>0</v>
      </c>
      <c r="H4023" s="28" t="n">
        <v>0</v>
      </c>
      <c r="I4023" s="28" t="n">
        <v>0</v>
      </c>
      <c r="J4023" s="28" t="n">
        <v>113</v>
      </c>
      <c r="K4023" s="28" t="n">
        <v>5</v>
      </c>
      <c r="L4023" s="28" t="n">
        <v>3</v>
      </c>
      <c r="M4023" s="28" t="s">
        <v>145</v>
      </c>
      <c r="N4023" s="28" t="s">
        <v>139</v>
      </c>
      <c r="O4023" s="29" t="n">
        <v>45181</v>
      </c>
      <c r="P4023" s="28" t="n">
        <f aca="false">ROUNDDOWN(($B4023-$O4023)/30,0)</f>
        <v>3</v>
      </c>
      <c r="Q4023" s="28" t="str">
        <f aca="false">TEXT($B4023,"yyyy-mm")</f>
        <v>2023-12</v>
      </c>
      <c r="R4023" s="28" t="n">
        <f aca="false">IF(AND($O4023&gt;=DATE(2025,1,1),$O4023&lt;=DATE(2025,4,30)),1,0)</f>
        <v>0</v>
      </c>
    </row>
    <row r="4024" customFormat="false" ht="15" hidden="false" customHeight="false" outlineLevel="0" collapsed="false">
      <c r="A4024" s="28" t="n">
        <v>427</v>
      </c>
      <c r="B4024" s="29" t="n">
        <v>45322</v>
      </c>
      <c r="C4024" s="28" t="n">
        <v>0</v>
      </c>
      <c r="D4024" s="28" t="n">
        <v>0</v>
      </c>
      <c r="E4024" s="28" t="n">
        <v>0</v>
      </c>
      <c r="F4024" s="28" t="s">
        <v>345</v>
      </c>
      <c r="G4024" s="28" t="n">
        <v>0</v>
      </c>
      <c r="H4024" s="28" t="n">
        <v>0</v>
      </c>
      <c r="I4024" s="28" t="n">
        <v>0</v>
      </c>
      <c r="J4024" s="28" t="n">
        <v>113</v>
      </c>
      <c r="K4024" s="28" t="n">
        <v>5</v>
      </c>
      <c r="L4024" s="28" t="n">
        <v>3</v>
      </c>
      <c r="M4024" s="28" t="s">
        <v>145</v>
      </c>
      <c r="N4024" s="28" t="s">
        <v>139</v>
      </c>
      <c r="O4024" s="29" t="n">
        <v>45181</v>
      </c>
      <c r="P4024" s="28" t="n">
        <f aca="false">ROUNDDOWN(($B4024-$O4024)/30,0)</f>
        <v>4</v>
      </c>
      <c r="Q4024" s="28" t="str">
        <f aca="false">TEXT($B4024,"yyyy-mm")</f>
        <v>2024-01</v>
      </c>
      <c r="R4024" s="28" t="n">
        <f aca="false">IF(AND($O4024&gt;=DATE(2025,1,1),$O4024&lt;=DATE(2025,4,30)),1,0)</f>
        <v>0</v>
      </c>
    </row>
    <row r="4025" customFormat="false" ht="15" hidden="false" customHeight="false" outlineLevel="0" collapsed="false">
      <c r="A4025" s="28" t="n">
        <v>428</v>
      </c>
      <c r="B4025" s="29" t="n">
        <v>45351</v>
      </c>
      <c r="C4025" s="28" t="n">
        <v>36900</v>
      </c>
      <c r="D4025" s="28" t="n">
        <v>0</v>
      </c>
      <c r="E4025" s="28" t="n">
        <v>0</v>
      </c>
      <c r="F4025" s="28" t="s">
        <v>345</v>
      </c>
      <c r="G4025" s="28" t="n">
        <v>0</v>
      </c>
      <c r="H4025" s="28" t="n">
        <v>0</v>
      </c>
      <c r="I4025" s="28" t="n">
        <v>0</v>
      </c>
      <c r="J4025" s="28" t="n">
        <v>319</v>
      </c>
      <c r="K4025" s="28" t="n">
        <v>6</v>
      </c>
      <c r="L4025" s="28" t="n">
        <v>3</v>
      </c>
      <c r="M4025" s="28" t="s">
        <v>147</v>
      </c>
      <c r="N4025" s="28" t="s">
        <v>141</v>
      </c>
      <c r="O4025" s="29" t="n">
        <v>45323</v>
      </c>
      <c r="P4025" s="28" t="n">
        <f aca="false">ROUNDDOWN(($B4025-$O4025)/30,0)</f>
        <v>0</v>
      </c>
      <c r="Q4025" s="28" t="str">
        <f aca="false">TEXT($B4025,"yyyy-mm")</f>
        <v>2024-02</v>
      </c>
      <c r="R4025" s="28" t="n">
        <f aca="false">IF(AND($O4025&gt;=DATE(2025,1,1),$O4025&lt;=DATE(2025,4,30)),1,0)</f>
        <v>0</v>
      </c>
    </row>
    <row r="4026" customFormat="false" ht="15" hidden="false" customHeight="false" outlineLevel="0" collapsed="false">
      <c r="A4026" s="28" t="n">
        <v>428</v>
      </c>
      <c r="B4026" s="29" t="n">
        <v>45382</v>
      </c>
      <c r="C4026" s="28" t="n">
        <v>33545.45</v>
      </c>
      <c r="D4026" s="28" t="n">
        <v>0</v>
      </c>
      <c r="E4026" s="28" t="n">
        <v>0</v>
      </c>
      <c r="F4026" s="28" t="s">
        <v>345</v>
      </c>
      <c r="G4026" s="28" t="n">
        <v>0</v>
      </c>
      <c r="H4026" s="28" t="n">
        <v>0</v>
      </c>
      <c r="I4026" s="28" t="n">
        <v>0</v>
      </c>
      <c r="J4026" s="28" t="n">
        <v>319</v>
      </c>
      <c r="K4026" s="28" t="n">
        <v>6</v>
      </c>
      <c r="L4026" s="28" t="n">
        <v>3</v>
      </c>
      <c r="M4026" s="28" t="s">
        <v>147</v>
      </c>
      <c r="N4026" s="28" t="s">
        <v>141</v>
      </c>
      <c r="O4026" s="29" t="n">
        <v>45323</v>
      </c>
      <c r="P4026" s="28" t="n">
        <f aca="false">ROUNDDOWN(($B4026-$O4026)/30,0)</f>
        <v>1</v>
      </c>
      <c r="Q4026" s="28" t="str">
        <f aca="false">TEXT($B4026,"yyyy-mm")</f>
        <v>2024-03</v>
      </c>
      <c r="R4026" s="28" t="n">
        <f aca="false">IF(AND($O4026&gt;=DATE(2025,1,1),$O4026&lt;=DATE(2025,4,30)),1,0)</f>
        <v>0</v>
      </c>
    </row>
    <row r="4027" customFormat="false" ht="15" hidden="false" customHeight="false" outlineLevel="0" collapsed="false">
      <c r="A4027" s="28" t="n">
        <v>428</v>
      </c>
      <c r="B4027" s="29" t="n">
        <v>45412</v>
      </c>
      <c r="C4027" s="28" t="n">
        <v>30190.9</v>
      </c>
      <c r="D4027" s="28" t="n">
        <v>0</v>
      </c>
      <c r="E4027" s="28" t="n">
        <v>0</v>
      </c>
      <c r="F4027" s="28" t="s">
        <v>345</v>
      </c>
      <c r="G4027" s="28" t="n">
        <v>0</v>
      </c>
      <c r="H4027" s="28" t="n">
        <v>0</v>
      </c>
      <c r="I4027" s="28" t="n">
        <v>0</v>
      </c>
      <c r="J4027" s="28" t="n">
        <v>319</v>
      </c>
      <c r="K4027" s="28" t="n">
        <v>6</v>
      </c>
      <c r="L4027" s="28" t="n">
        <v>3</v>
      </c>
      <c r="M4027" s="28" t="s">
        <v>147</v>
      </c>
      <c r="N4027" s="28" t="s">
        <v>141</v>
      </c>
      <c r="O4027" s="29" t="n">
        <v>45323</v>
      </c>
      <c r="P4027" s="28" t="n">
        <f aca="false">ROUNDDOWN(($B4027-$O4027)/30,0)</f>
        <v>2</v>
      </c>
      <c r="Q4027" s="28" t="str">
        <f aca="false">TEXT($B4027,"yyyy-mm")</f>
        <v>2024-04</v>
      </c>
      <c r="R4027" s="28" t="n">
        <f aca="false">IF(AND($O4027&gt;=DATE(2025,1,1),$O4027&lt;=DATE(2025,4,30)),1,0)</f>
        <v>0</v>
      </c>
    </row>
    <row r="4028" customFormat="false" ht="15" hidden="false" customHeight="false" outlineLevel="0" collapsed="false">
      <c r="A4028" s="28" t="n">
        <v>428</v>
      </c>
      <c r="B4028" s="29" t="n">
        <v>45443</v>
      </c>
      <c r="C4028" s="28" t="n">
        <v>26836.35</v>
      </c>
      <c r="D4028" s="28" t="n">
        <v>0</v>
      </c>
      <c r="E4028" s="28" t="n">
        <v>0</v>
      </c>
      <c r="F4028" s="28" t="s">
        <v>345</v>
      </c>
      <c r="G4028" s="28" t="n">
        <v>0</v>
      </c>
      <c r="H4028" s="28" t="n">
        <v>0</v>
      </c>
      <c r="I4028" s="28" t="n">
        <v>0</v>
      </c>
      <c r="J4028" s="28" t="n">
        <v>319</v>
      </c>
      <c r="K4028" s="28" t="n">
        <v>6</v>
      </c>
      <c r="L4028" s="28" t="n">
        <v>3</v>
      </c>
      <c r="M4028" s="28" t="s">
        <v>147</v>
      </c>
      <c r="N4028" s="28" t="s">
        <v>141</v>
      </c>
      <c r="O4028" s="29" t="n">
        <v>45323</v>
      </c>
      <c r="P4028" s="28" t="n">
        <f aca="false">ROUNDDOWN(($B4028-$O4028)/30,0)</f>
        <v>4</v>
      </c>
      <c r="Q4028" s="28" t="str">
        <f aca="false">TEXT($B4028,"yyyy-mm")</f>
        <v>2024-05</v>
      </c>
      <c r="R4028" s="28" t="n">
        <f aca="false">IF(AND($O4028&gt;=DATE(2025,1,1),$O4028&lt;=DATE(2025,4,30)),1,0)</f>
        <v>0</v>
      </c>
    </row>
    <row r="4029" customFormat="false" ht="15" hidden="false" customHeight="false" outlineLevel="0" collapsed="false">
      <c r="A4029" s="28" t="n">
        <v>428</v>
      </c>
      <c r="B4029" s="29" t="n">
        <v>45473</v>
      </c>
      <c r="C4029" s="28" t="n">
        <v>23481.8</v>
      </c>
      <c r="D4029" s="28" t="n">
        <v>0</v>
      </c>
      <c r="E4029" s="28" t="n">
        <v>0</v>
      </c>
      <c r="F4029" s="28" t="s">
        <v>345</v>
      </c>
      <c r="G4029" s="28" t="n">
        <v>0</v>
      </c>
      <c r="H4029" s="28" t="n">
        <v>0</v>
      </c>
      <c r="I4029" s="28" t="n">
        <v>0</v>
      </c>
      <c r="J4029" s="28" t="n">
        <v>319</v>
      </c>
      <c r="K4029" s="28" t="n">
        <v>6</v>
      </c>
      <c r="L4029" s="28" t="n">
        <v>3</v>
      </c>
      <c r="M4029" s="28" t="s">
        <v>147</v>
      </c>
      <c r="N4029" s="28" t="s">
        <v>141</v>
      </c>
      <c r="O4029" s="29" t="n">
        <v>45323</v>
      </c>
      <c r="P4029" s="28" t="n">
        <f aca="false">ROUNDDOWN(($B4029-$O4029)/30,0)</f>
        <v>5</v>
      </c>
      <c r="Q4029" s="28" t="str">
        <f aca="false">TEXT($B4029,"yyyy-mm")</f>
        <v>2024-06</v>
      </c>
      <c r="R4029" s="28" t="n">
        <f aca="false">IF(AND($O4029&gt;=DATE(2025,1,1),$O4029&lt;=DATE(2025,4,30)),1,0)</f>
        <v>0</v>
      </c>
    </row>
    <row r="4030" customFormat="false" ht="15" hidden="false" customHeight="false" outlineLevel="0" collapsed="false">
      <c r="A4030" s="28" t="n">
        <v>428</v>
      </c>
      <c r="B4030" s="29" t="n">
        <v>45504</v>
      </c>
      <c r="C4030" s="28" t="n">
        <v>20127.25</v>
      </c>
      <c r="D4030" s="28" t="n">
        <v>0</v>
      </c>
      <c r="E4030" s="28" t="n">
        <v>0</v>
      </c>
      <c r="F4030" s="28" t="s">
        <v>345</v>
      </c>
      <c r="G4030" s="28" t="n">
        <v>0</v>
      </c>
      <c r="H4030" s="28" t="n">
        <v>0</v>
      </c>
      <c r="I4030" s="28" t="n">
        <v>0</v>
      </c>
      <c r="J4030" s="28" t="n">
        <v>319</v>
      </c>
      <c r="K4030" s="28" t="n">
        <v>6</v>
      </c>
      <c r="L4030" s="28" t="n">
        <v>3</v>
      </c>
      <c r="M4030" s="28" t="s">
        <v>147</v>
      </c>
      <c r="N4030" s="28" t="s">
        <v>141</v>
      </c>
      <c r="O4030" s="29" t="n">
        <v>45323</v>
      </c>
      <c r="P4030" s="28" t="n">
        <f aca="false">ROUNDDOWN(($B4030-$O4030)/30,0)</f>
        <v>6</v>
      </c>
      <c r="Q4030" s="28" t="str">
        <f aca="false">TEXT($B4030,"yyyy-mm")</f>
        <v>2024-07</v>
      </c>
      <c r="R4030" s="28" t="n">
        <f aca="false">IF(AND($O4030&gt;=DATE(2025,1,1),$O4030&lt;=DATE(2025,4,30)),1,0)</f>
        <v>0</v>
      </c>
    </row>
    <row r="4031" customFormat="false" ht="15" hidden="false" customHeight="false" outlineLevel="0" collapsed="false">
      <c r="A4031" s="28" t="n">
        <v>428</v>
      </c>
      <c r="B4031" s="29" t="n">
        <v>45535</v>
      </c>
      <c r="C4031" s="28" t="n">
        <v>16772.7</v>
      </c>
      <c r="D4031" s="28" t="n">
        <v>0</v>
      </c>
      <c r="E4031" s="28" t="n">
        <v>0</v>
      </c>
      <c r="F4031" s="28" t="s">
        <v>345</v>
      </c>
      <c r="G4031" s="28" t="n">
        <v>0</v>
      </c>
      <c r="H4031" s="28" t="n">
        <v>0</v>
      </c>
      <c r="I4031" s="28" t="n">
        <v>0</v>
      </c>
      <c r="J4031" s="28" t="n">
        <v>319</v>
      </c>
      <c r="K4031" s="28" t="n">
        <v>6</v>
      </c>
      <c r="L4031" s="28" t="n">
        <v>3</v>
      </c>
      <c r="M4031" s="28" t="s">
        <v>147</v>
      </c>
      <c r="N4031" s="28" t="s">
        <v>141</v>
      </c>
      <c r="O4031" s="29" t="n">
        <v>45323</v>
      </c>
      <c r="P4031" s="28" t="n">
        <f aca="false">ROUNDDOWN(($B4031-$O4031)/30,0)</f>
        <v>7</v>
      </c>
      <c r="Q4031" s="28" t="str">
        <f aca="false">TEXT($B4031,"yyyy-mm")</f>
        <v>2024-08</v>
      </c>
      <c r="R4031" s="28" t="n">
        <f aca="false">IF(AND($O4031&gt;=DATE(2025,1,1),$O4031&lt;=DATE(2025,4,30)),1,0)</f>
        <v>0</v>
      </c>
    </row>
    <row r="4032" customFormat="false" ht="15" hidden="false" customHeight="false" outlineLevel="0" collapsed="false">
      <c r="A4032" s="28" t="n">
        <v>428</v>
      </c>
      <c r="B4032" s="29" t="n">
        <v>45565</v>
      </c>
      <c r="C4032" s="28" t="n">
        <v>13418.15</v>
      </c>
      <c r="D4032" s="28" t="n">
        <v>0</v>
      </c>
      <c r="E4032" s="28" t="n">
        <v>0</v>
      </c>
      <c r="F4032" s="28" t="s">
        <v>345</v>
      </c>
      <c r="G4032" s="28" t="n">
        <v>0</v>
      </c>
      <c r="H4032" s="28" t="n">
        <v>0</v>
      </c>
      <c r="I4032" s="28" t="n">
        <v>0</v>
      </c>
      <c r="J4032" s="28" t="n">
        <v>319</v>
      </c>
      <c r="K4032" s="28" t="n">
        <v>6</v>
      </c>
      <c r="L4032" s="28" t="n">
        <v>3</v>
      </c>
      <c r="M4032" s="28" t="s">
        <v>147</v>
      </c>
      <c r="N4032" s="28" t="s">
        <v>141</v>
      </c>
      <c r="O4032" s="29" t="n">
        <v>45323</v>
      </c>
      <c r="P4032" s="28" t="n">
        <f aca="false">ROUNDDOWN(($B4032-$O4032)/30,0)</f>
        <v>8</v>
      </c>
      <c r="Q4032" s="28" t="str">
        <f aca="false">TEXT($B4032,"yyyy-mm")</f>
        <v>2024-09</v>
      </c>
      <c r="R4032" s="28" t="n">
        <f aca="false">IF(AND($O4032&gt;=DATE(2025,1,1),$O4032&lt;=DATE(2025,4,30)),1,0)</f>
        <v>0</v>
      </c>
    </row>
    <row r="4033" customFormat="false" ht="15" hidden="false" customHeight="false" outlineLevel="0" collapsed="false">
      <c r="A4033" s="28" t="n">
        <v>428</v>
      </c>
      <c r="B4033" s="29" t="n">
        <v>45596</v>
      </c>
      <c r="C4033" s="28" t="n">
        <v>10063.6</v>
      </c>
      <c r="D4033" s="28" t="n">
        <v>0</v>
      </c>
      <c r="E4033" s="28" t="n">
        <v>0</v>
      </c>
      <c r="F4033" s="28" t="s">
        <v>345</v>
      </c>
      <c r="G4033" s="28" t="n">
        <v>0</v>
      </c>
      <c r="H4033" s="28" t="n">
        <v>0</v>
      </c>
      <c r="I4033" s="28" t="n">
        <v>0</v>
      </c>
      <c r="J4033" s="28" t="n">
        <v>319</v>
      </c>
      <c r="K4033" s="28" t="n">
        <v>6</v>
      </c>
      <c r="L4033" s="28" t="n">
        <v>3</v>
      </c>
      <c r="M4033" s="28" t="s">
        <v>147</v>
      </c>
      <c r="N4033" s="28" t="s">
        <v>141</v>
      </c>
      <c r="O4033" s="29" t="n">
        <v>45323</v>
      </c>
      <c r="P4033" s="28" t="n">
        <f aca="false">ROUNDDOWN(($B4033-$O4033)/30,0)</f>
        <v>9</v>
      </c>
      <c r="Q4033" s="28" t="str">
        <f aca="false">TEXT($B4033,"yyyy-mm")</f>
        <v>2024-10</v>
      </c>
      <c r="R4033" s="28" t="n">
        <f aca="false">IF(AND($O4033&gt;=DATE(2025,1,1),$O4033&lt;=DATE(2025,4,30)),1,0)</f>
        <v>0</v>
      </c>
    </row>
    <row r="4034" customFormat="false" ht="15" hidden="false" customHeight="false" outlineLevel="0" collapsed="false">
      <c r="A4034" s="28" t="n">
        <v>428</v>
      </c>
      <c r="B4034" s="29" t="n">
        <v>45626</v>
      </c>
      <c r="C4034" s="28" t="n">
        <v>6709.05</v>
      </c>
      <c r="D4034" s="28" t="n">
        <v>0</v>
      </c>
      <c r="E4034" s="28" t="n">
        <v>0</v>
      </c>
      <c r="F4034" s="28" t="s">
        <v>345</v>
      </c>
      <c r="G4034" s="28" t="n">
        <v>0</v>
      </c>
      <c r="H4034" s="28" t="n">
        <v>0</v>
      </c>
      <c r="I4034" s="28" t="n">
        <v>0</v>
      </c>
      <c r="J4034" s="28" t="n">
        <v>319</v>
      </c>
      <c r="K4034" s="28" t="n">
        <v>6</v>
      </c>
      <c r="L4034" s="28" t="n">
        <v>3</v>
      </c>
      <c r="M4034" s="28" t="s">
        <v>147</v>
      </c>
      <c r="N4034" s="28" t="s">
        <v>141</v>
      </c>
      <c r="O4034" s="29" t="n">
        <v>45323</v>
      </c>
      <c r="P4034" s="28" t="n">
        <f aca="false">ROUNDDOWN(($B4034-$O4034)/30,0)</f>
        <v>10</v>
      </c>
      <c r="Q4034" s="28" t="str">
        <f aca="false">TEXT($B4034,"yyyy-mm")</f>
        <v>2024-11</v>
      </c>
      <c r="R4034" s="28" t="n">
        <f aca="false">IF(AND($O4034&gt;=DATE(2025,1,1),$O4034&lt;=DATE(2025,4,30)),1,0)</f>
        <v>0</v>
      </c>
    </row>
    <row r="4035" customFormat="false" ht="15" hidden="false" customHeight="false" outlineLevel="0" collapsed="false">
      <c r="A4035" s="28" t="n">
        <v>428</v>
      </c>
      <c r="B4035" s="29" t="n">
        <v>45657</v>
      </c>
      <c r="C4035" s="28" t="n">
        <v>3354.5</v>
      </c>
      <c r="D4035" s="28" t="n">
        <v>0</v>
      </c>
      <c r="E4035" s="28" t="n">
        <v>0</v>
      </c>
      <c r="F4035" s="28" t="s">
        <v>345</v>
      </c>
      <c r="G4035" s="28" t="n">
        <v>0</v>
      </c>
      <c r="H4035" s="28" t="n">
        <v>0</v>
      </c>
      <c r="I4035" s="28" t="n">
        <v>0</v>
      </c>
      <c r="J4035" s="28" t="n">
        <v>319</v>
      </c>
      <c r="K4035" s="28" t="n">
        <v>6</v>
      </c>
      <c r="L4035" s="28" t="n">
        <v>3</v>
      </c>
      <c r="M4035" s="28" t="s">
        <v>147</v>
      </c>
      <c r="N4035" s="28" t="s">
        <v>141</v>
      </c>
      <c r="O4035" s="29" t="n">
        <v>45323</v>
      </c>
      <c r="P4035" s="28" t="n">
        <f aca="false">ROUNDDOWN(($B4035-$O4035)/30,0)</f>
        <v>11</v>
      </c>
      <c r="Q4035" s="28" t="str">
        <f aca="false">TEXT($B4035,"yyyy-mm")</f>
        <v>2024-12</v>
      </c>
      <c r="R4035" s="28" t="n">
        <f aca="false">IF(AND($O4035&gt;=DATE(2025,1,1),$O4035&lt;=DATE(2025,4,30)),1,0)</f>
        <v>0</v>
      </c>
    </row>
    <row r="4036" customFormat="false" ht="15" hidden="false" customHeight="false" outlineLevel="0" collapsed="false">
      <c r="A4036" s="28" t="n">
        <v>428</v>
      </c>
      <c r="B4036" s="29" t="n">
        <v>45688</v>
      </c>
      <c r="C4036" s="28" t="n">
        <v>0</v>
      </c>
      <c r="D4036" s="28" t="n">
        <v>0</v>
      </c>
      <c r="E4036" s="28" t="n">
        <v>0</v>
      </c>
      <c r="F4036" s="28" t="s">
        <v>345</v>
      </c>
      <c r="G4036" s="28" t="n">
        <v>0</v>
      </c>
      <c r="H4036" s="28" t="n">
        <v>0</v>
      </c>
      <c r="I4036" s="28" t="n">
        <v>0</v>
      </c>
      <c r="J4036" s="28" t="n">
        <v>319</v>
      </c>
      <c r="K4036" s="28" t="n">
        <v>6</v>
      </c>
      <c r="L4036" s="28" t="n">
        <v>3</v>
      </c>
      <c r="M4036" s="28" t="s">
        <v>147</v>
      </c>
      <c r="N4036" s="28" t="s">
        <v>141</v>
      </c>
      <c r="O4036" s="29" t="n">
        <v>45323</v>
      </c>
      <c r="P4036" s="28" t="n">
        <f aca="false">ROUNDDOWN(($B4036-$O4036)/30,0)</f>
        <v>12</v>
      </c>
      <c r="Q4036" s="28" t="str">
        <f aca="false">TEXT($B4036,"yyyy-mm")</f>
        <v>2025-01</v>
      </c>
      <c r="R4036" s="28" t="n">
        <f aca="false">IF(AND($O4036&gt;=DATE(2025,1,1),$O4036&lt;=DATE(2025,4,30)),1,0)</f>
        <v>0</v>
      </c>
    </row>
    <row r="4037" customFormat="false" ht="15" hidden="false" customHeight="false" outlineLevel="0" collapsed="false">
      <c r="A4037" s="28" t="n">
        <v>429</v>
      </c>
      <c r="B4037" s="29" t="n">
        <v>46265</v>
      </c>
      <c r="C4037" s="28" t="n">
        <v>31000</v>
      </c>
      <c r="D4037" s="28" t="n">
        <v>0</v>
      </c>
      <c r="E4037" s="28" t="n">
        <v>0</v>
      </c>
      <c r="F4037" s="28" t="s">
        <v>345</v>
      </c>
      <c r="G4037" s="28" t="n">
        <v>0</v>
      </c>
      <c r="H4037" s="28" t="n">
        <v>0</v>
      </c>
      <c r="I4037" s="28" t="n">
        <v>0</v>
      </c>
      <c r="J4037" s="28" t="n">
        <v>18</v>
      </c>
      <c r="K4037" s="28" t="n">
        <v>3</v>
      </c>
      <c r="L4037" s="28" t="n">
        <v>1</v>
      </c>
      <c r="M4037" s="28" t="s">
        <v>147</v>
      </c>
      <c r="N4037" s="28" t="s">
        <v>138</v>
      </c>
      <c r="O4037" s="29" t="n">
        <v>46250</v>
      </c>
      <c r="P4037" s="28" t="n">
        <f aca="false">ROUNDDOWN(($B4037-$O4037)/30,0)</f>
        <v>0</v>
      </c>
      <c r="Q4037" s="28" t="str">
        <f aca="false">TEXT($B4037,"yyyy-mm")</f>
        <v>2026-08</v>
      </c>
      <c r="R4037" s="28" t="n">
        <f aca="false">IF(AND($O4037&gt;=DATE(2025,1,1),$O4037&lt;=DATE(2025,4,30)),1,0)</f>
        <v>0</v>
      </c>
    </row>
    <row r="4038" customFormat="false" ht="15" hidden="false" customHeight="false" outlineLevel="0" collapsed="false">
      <c r="A4038" s="28" t="n">
        <v>430</v>
      </c>
      <c r="B4038" s="29" t="n">
        <v>45838</v>
      </c>
      <c r="C4038" s="28" t="n">
        <v>44700</v>
      </c>
      <c r="D4038" s="28" t="n">
        <v>0</v>
      </c>
      <c r="E4038" s="28" t="n">
        <v>0</v>
      </c>
      <c r="F4038" s="28" t="s">
        <v>345</v>
      </c>
      <c r="G4038" s="28" t="n">
        <v>0</v>
      </c>
      <c r="H4038" s="28" t="n">
        <v>0</v>
      </c>
      <c r="I4038" s="28" t="n">
        <v>0</v>
      </c>
      <c r="J4038" s="28" t="n">
        <v>31</v>
      </c>
      <c r="K4038" s="28" t="n">
        <v>3</v>
      </c>
      <c r="L4038" s="28" t="n">
        <v>2</v>
      </c>
      <c r="M4038" s="28" t="s">
        <v>147</v>
      </c>
      <c r="N4038" s="28" t="s">
        <v>138</v>
      </c>
      <c r="O4038" s="29" t="n">
        <v>45810</v>
      </c>
      <c r="P4038" s="28" t="n">
        <f aca="false">ROUNDDOWN(($B4038-$O4038)/30,0)</f>
        <v>0</v>
      </c>
      <c r="Q4038" s="28" t="str">
        <f aca="false">TEXT($B4038,"yyyy-mm")</f>
        <v>2025-06</v>
      </c>
      <c r="R4038" s="28" t="n">
        <f aca="false">IF(AND($O4038&gt;=DATE(2025,1,1),$O4038&lt;=DATE(2025,4,30)),1,0)</f>
        <v>0</v>
      </c>
    </row>
    <row r="4039" customFormat="false" ht="15" hidden="false" customHeight="false" outlineLevel="0" collapsed="false">
      <c r="A4039" s="28" t="n">
        <v>430</v>
      </c>
      <c r="B4039" s="29" t="n">
        <v>45869</v>
      </c>
      <c r="C4039" s="28" t="n">
        <v>40975</v>
      </c>
      <c r="D4039" s="28" t="n">
        <v>0</v>
      </c>
      <c r="E4039" s="28" t="n">
        <v>0</v>
      </c>
      <c r="F4039" s="28" t="s">
        <v>345</v>
      </c>
      <c r="G4039" s="28" t="n">
        <v>0</v>
      </c>
      <c r="H4039" s="28" t="n">
        <v>0</v>
      </c>
      <c r="I4039" s="28" t="n">
        <v>0</v>
      </c>
      <c r="J4039" s="28" t="n">
        <v>31</v>
      </c>
      <c r="K4039" s="28" t="n">
        <v>3</v>
      </c>
      <c r="L4039" s="28" t="n">
        <v>2</v>
      </c>
      <c r="M4039" s="28" t="s">
        <v>147</v>
      </c>
      <c r="N4039" s="28" t="s">
        <v>138</v>
      </c>
      <c r="O4039" s="29" t="n">
        <v>45810</v>
      </c>
      <c r="P4039" s="28" t="n">
        <f aca="false">ROUNDDOWN(($B4039-$O4039)/30,0)</f>
        <v>1</v>
      </c>
      <c r="Q4039" s="28" t="str">
        <f aca="false">TEXT($B4039,"yyyy-mm")</f>
        <v>2025-07</v>
      </c>
      <c r="R4039" s="28" t="n">
        <f aca="false">IF(AND($O4039&gt;=DATE(2025,1,1),$O4039&lt;=DATE(2025,4,30)),1,0)</f>
        <v>0</v>
      </c>
    </row>
    <row r="4040" customFormat="false" ht="15" hidden="false" customHeight="false" outlineLevel="0" collapsed="false">
      <c r="A4040" s="28" t="n">
        <v>430</v>
      </c>
      <c r="B4040" s="29" t="n">
        <v>45900</v>
      </c>
      <c r="C4040" s="28" t="n">
        <v>37250</v>
      </c>
      <c r="D4040" s="28" t="n">
        <v>0</v>
      </c>
      <c r="E4040" s="28" t="n">
        <v>0</v>
      </c>
      <c r="F4040" s="28" t="s">
        <v>345</v>
      </c>
      <c r="G4040" s="28" t="n">
        <v>0</v>
      </c>
      <c r="H4040" s="28" t="n">
        <v>0</v>
      </c>
      <c r="I4040" s="28" t="n">
        <v>0</v>
      </c>
      <c r="J4040" s="28" t="n">
        <v>31</v>
      </c>
      <c r="K4040" s="28" t="n">
        <v>3</v>
      </c>
      <c r="L4040" s="28" t="n">
        <v>2</v>
      </c>
      <c r="M4040" s="28" t="s">
        <v>147</v>
      </c>
      <c r="N4040" s="28" t="s">
        <v>138</v>
      </c>
      <c r="O4040" s="29" t="n">
        <v>45810</v>
      </c>
      <c r="P4040" s="28" t="n">
        <f aca="false">ROUNDDOWN(($B4040-$O4040)/30,0)</f>
        <v>3</v>
      </c>
      <c r="Q4040" s="28" t="str">
        <f aca="false">TEXT($B4040,"yyyy-mm")</f>
        <v>2025-08</v>
      </c>
      <c r="R4040" s="28" t="n">
        <f aca="false">IF(AND($O4040&gt;=DATE(2025,1,1),$O4040&lt;=DATE(2025,4,30)),1,0)</f>
        <v>0</v>
      </c>
    </row>
    <row r="4041" customFormat="false" ht="15" hidden="false" customHeight="false" outlineLevel="0" collapsed="false">
      <c r="A4041" s="28" t="n">
        <v>430</v>
      </c>
      <c r="B4041" s="29" t="n">
        <v>45930</v>
      </c>
      <c r="C4041" s="28" t="n">
        <v>33525</v>
      </c>
      <c r="D4041" s="28" t="n">
        <v>0</v>
      </c>
      <c r="E4041" s="28" t="n">
        <v>0</v>
      </c>
      <c r="F4041" s="28" t="s">
        <v>345</v>
      </c>
      <c r="G4041" s="28" t="n">
        <v>0</v>
      </c>
      <c r="H4041" s="28" t="n">
        <v>0</v>
      </c>
      <c r="I4041" s="28" t="n">
        <v>0</v>
      </c>
      <c r="J4041" s="28" t="n">
        <v>31</v>
      </c>
      <c r="K4041" s="28" t="n">
        <v>3</v>
      </c>
      <c r="L4041" s="28" t="n">
        <v>2</v>
      </c>
      <c r="M4041" s="28" t="s">
        <v>147</v>
      </c>
      <c r="N4041" s="28" t="s">
        <v>138</v>
      </c>
      <c r="O4041" s="29" t="n">
        <v>45810</v>
      </c>
      <c r="P4041" s="28" t="n">
        <f aca="false">ROUNDDOWN(($B4041-$O4041)/30,0)</f>
        <v>4</v>
      </c>
      <c r="Q4041" s="28" t="str">
        <f aca="false">TEXT($B4041,"yyyy-mm")</f>
        <v>2025-09</v>
      </c>
      <c r="R4041" s="28" t="n">
        <f aca="false">IF(AND($O4041&gt;=DATE(2025,1,1),$O4041&lt;=DATE(2025,4,30)),1,0)</f>
        <v>0</v>
      </c>
    </row>
    <row r="4042" customFormat="false" ht="15" hidden="false" customHeight="false" outlineLevel="0" collapsed="false">
      <c r="A4042" s="28" t="n">
        <v>430</v>
      </c>
      <c r="B4042" s="29" t="n">
        <v>45961</v>
      </c>
      <c r="C4042" s="28" t="n">
        <v>29800</v>
      </c>
      <c r="D4042" s="28" t="n">
        <v>0</v>
      </c>
      <c r="E4042" s="28" t="n">
        <v>0</v>
      </c>
      <c r="F4042" s="28" t="s">
        <v>345</v>
      </c>
      <c r="G4042" s="28" t="n">
        <v>0</v>
      </c>
      <c r="H4042" s="28" t="n">
        <v>0</v>
      </c>
      <c r="I4042" s="28" t="n">
        <v>0</v>
      </c>
      <c r="J4042" s="28" t="n">
        <v>31</v>
      </c>
      <c r="K4042" s="28" t="n">
        <v>3</v>
      </c>
      <c r="L4042" s="28" t="n">
        <v>2</v>
      </c>
      <c r="M4042" s="28" t="s">
        <v>147</v>
      </c>
      <c r="N4042" s="28" t="s">
        <v>138</v>
      </c>
      <c r="O4042" s="29" t="n">
        <v>45810</v>
      </c>
      <c r="P4042" s="28" t="n">
        <f aca="false">ROUNDDOWN(($B4042-$O4042)/30,0)</f>
        <v>5</v>
      </c>
      <c r="Q4042" s="28" t="str">
        <f aca="false">TEXT($B4042,"yyyy-mm")</f>
        <v>2025-10</v>
      </c>
      <c r="R4042" s="28" t="n">
        <f aca="false">IF(AND($O4042&gt;=DATE(2025,1,1),$O4042&lt;=DATE(2025,4,30)),1,0)</f>
        <v>0</v>
      </c>
    </row>
    <row r="4043" customFormat="false" ht="15" hidden="false" customHeight="false" outlineLevel="0" collapsed="false">
      <c r="A4043" s="28" t="n">
        <v>430</v>
      </c>
      <c r="B4043" s="29" t="n">
        <v>45991</v>
      </c>
      <c r="C4043" s="28" t="n">
        <v>26075</v>
      </c>
      <c r="D4043" s="28" t="n">
        <v>0</v>
      </c>
      <c r="E4043" s="28" t="n">
        <v>0</v>
      </c>
      <c r="F4043" s="28" t="s">
        <v>345</v>
      </c>
      <c r="G4043" s="28" t="n">
        <v>0</v>
      </c>
      <c r="H4043" s="28" t="n">
        <v>0</v>
      </c>
      <c r="I4043" s="28" t="n">
        <v>0</v>
      </c>
      <c r="J4043" s="28" t="n">
        <v>31</v>
      </c>
      <c r="K4043" s="28" t="n">
        <v>3</v>
      </c>
      <c r="L4043" s="28" t="n">
        <v>2</v>
      </c>
      <c r="M4043" s="28" t="s">
        <v>147</v>
      </c>
      <c r="N4043" s="28" t="s">
        <v>138</v>
      </c>
      <c r="O4043" s="29" t="n">
        <v>45810</v>
      </c>
      <c r="P4043" s="28" t="n">
        <f aca="false">ROUNDDOWN(($B4043-$O4043)/30,0)</f>
        <v>6</v>
      </c>
      <c r="Q4043" s="28" t="str">
        <f aca="false">TEXT($B4043,"yyyy-mm")</f>
        <v>2025-11</v>
      </c>
      <c r="R4043" s="28" t="n">
        <f aca="false">IF(AND($O4043&gt;=DATE(2025,1,1),$O4043&lt;=DATE(2025,4,30)),1,0)</f>
        <v>0</v>
      </c>
    </row>
    <row r="4044" customFormat="false" ht="15" hidden="false" customHeight="false" outlineLevel="0" collapsed="false">
      <c r="A4044" s="28" t="n">
        <v>430</v>
      </c>
      <c r="B4044" s="29" t="n">
        <v>46022</v>
      </c>
      <c r="C4044" s="28" t="n">
        <v>22350</v>
      </c>
      <c r="D4044" s="28" t="n">
        <v>0</v>
      </c>
      <c r="E4044" s="28" t="n">
        <v>0</v>
      </c>
      <c r="F4044" s="28" t="s">
        <v>345</v>
      </c>
      <c r="G4044" s="28" t="n">
        <v>0</v>
      </c>
      <c r="H4044" s="28" t="n">
        <v>0</v>
      </c>
      <c r="I4044" s="28" t="n">
        <v>0</v>
      </c>
      <c r="J4044" s="28" t="n">
        <v>31</v>
      </c>
      <c r="K4044" s="28" t="n">
        <v>3</v>
      </c>
      <c r="L4044" s="28" t="n">
        <v>2</v>
      </c>
      <c r="M4044" s="28" t="s">
        <v>147</v>
      </c>
      <c r="N4044" s="28" t="s">
        <v>138</v>
      </c>
      <c r="O4044" s="29" t="n">
        <v>45810</v>
      </c>
      <c r="P4044" s="28" t="n">
        <f aca="false">ROUNDDOWN(($B4044-$O4044)/30,0)</f>
        <v>7</v>
      </c>
      <c r="Q4044" s="28" t="str">
        <f aca="false">TEXT($B4044,"yyyy-mm")</f>
        <v>2025-12</v>
      </c>
      <c r="R4044" s="28" t="n">
        <f aca="false">IF(AND($O4044&gt;=DATE(2025,1,1),$O4044&lt;=DATE(2025,4,30)),1,0)</f>
        <v>0</v>
      </c>
    </row>
    <row r="4045" customFormat="false" ht="15" hidden="false" customHeight="false" outlineLevel="0" collapsed="false">
      <c r="A4045" s="28" t="n">
        <v>430</v>
      </c>
      <c r="B4045" s="29" t="n">
        <v>46053</v>
      </c>
      <c r="C4045" s="28" t="n">
        <v>18625</v>
      </c>
      <c r="D4045" s="28" t="n">
        <v>0</v>
      </c>
      <c r="E4045" s="28" t="n">
        <v>0</v>
      </c>
      <c r="F4045" s="28" t="s">
        <v>345</v>
      </c>
      <c r="G4045" s="28" t="n">
        <v>0</v>
      </c>
      <c r="H4045" s="28" t="n">
        <v>0</v>
      </c>
      <c r="I4045" s="28" t="n">
        <v>0</v>
      </c>
      <c r="J4045" s="28" t="n">
        <v>31</v>
      </c>
      <c r="K4045" s="28" t="n">
        <v>3</v>
      </c>
      <c r="L4045" s="28" t="n">
        <v>2</v>
      </c>
      <c r="M4045" s="28" t="s">
        <v>147</v>
      </c>
      <c r="N4045" s="28" t="s">
        <v>138</v>
      </c>
      <c r="O4045" s="29" t="n">
        <v>45810</v>
      </c>
      <c r="P4045" s="28" t="n">
        <f aca="false">ROUNDDOWN(($B4045-$O4045)/30,0)</f>
        <v>8</v>
      </c>
      <c r="Q4045" s="28" t="str">
        <f aca="false">TEXT($B4045,"yyyy-mm")</f>
        <v>2026-01</v>
      </c>
      <c r="R4045" s="28" t="n">
        <f aca="false">IF(AND($O4045&gt;=DATE(2025,1,1),$O4045&lt;=DATE(2025,4,30)),1,0)</f>
        <v>0</v>
      </c>
    </row>
    <row r="4046" customFormat="false" ht="15" hidden="false" customHeight="false" outlineLevel="0" collapsed="false">
      <c r="A4046" s="28" t="n">
        <v>430</v>
      </c>
      <c r="B4046" s="29" t="n">
        <v>46081</v>
      </c>
      <c r="C4046" s="28" t="n">
        <v>14900</v>
      </c>
      <c r="D4046" s="28" t="n">
        <v>0</v>
      </c>
      <c r="E4046" s="28" t="n">
        <v>0</v>
      </c>
      <c r="F4046" s="28" t="s">
        <v>345</v>
      </c>
      <c r="G4046" s="28" t="n">
        <v>0</v>
      </c>
      <c r="H4046" s="28" t="n">
        <v>0</v>
      </c>
      <c r="I4046" s="28" t="n">
        <v>0</v>
      </c>
      <c r="J4046" s="28" t="n">
        <v>31</v>
      </c>
      <c r="K4046" s="28" t="n">
        <v>3</v>
      </c>
      <c r="L4046" s="28" t="n">
        <v>2</v>
      </c>
      <c r="M4046" s="28" t="s">
        <v>147</v>
      </c>
      <c r="N4046" s="28" t="s">
        <v>138</v>
      </c>
      <c r="O4046" s="29" t="n">
        <v>45810</v>
      </c>
      <c r="P4046" s="28" t="n">
        <f aca="false">ROUNDDOWN(($B4046-$O4046)/30,0)</f>
        <v>9</v>
      </c>
      <c r="Q4046" s="28" t="str">
        <f aca="false">TEXT($B4046,"yyyy-mm")</f>
        <v>2026-02</v>
      </c>
      <c r="R4046" s="28" t="n">
        <f aca="false">IF(AND($O4046&gt;=DATE(2025,1,1),$O4046&lt;=DATE(2025,4,30)),1,0)</f>
        <v>0</v>
      </c>
    </row>
    <row r="4047" customFormat="false" ht="15" hidden="false" customHeight="false" outlineLevel="0" collapsed="false">
      <c r="A4047" s="28" t="n">
        <v>430</v>
      </c>
      <c r="B4047" s="29" t="n">
        <v>46112</v>
      </c>
      <c r="C4047" s="28" t="n">
        <v>11175</v>
      </c>
      <c r="D4047" s="28" t="n">
        <v>0</v>
      </c>
      <c r="E4047" s="28" t="n">
        <v>0</v>
      </c>
      <c r="F4047" s="28" t="s">
        <v>345</v>
      </c>
      <c r="G4047" s="28" t="n">
        <v>0</v>
      </c>
      <c r="H4047" s="28" t="n">
        <v>0</v>
      </c>
      <c r="I4047" s="28" t="n">
        <v>0</v>
      </c>
      <c r="J4047" s="28" t="n">
        <v>31</v>
      </c>
      <c r="K4047" s="28" t="n">
        <v>3</v>
      </c>
      <c r="L4047" s="28" t="n">
        <v>2</v>
      </c>
      <c r="M4047" s="28" t="s">
        <v>147</v>
      </c>
      <c r="N4047" s="28" t="s">
        <v>138</v>
      </c>
      <c r="O4047" s="29" t="n">
        <v>45810</v>
      </c>
      <c r="P4047" s="28" t="n">
        <f aca="false">ROUNDDOWN(($B4047-$O4047)/30,0)</f>
        <v>10</v>
      </c>
      <c r="Q4047" s="28" t="str">
        <f aca="false">TEXT($B4047,"yyyy-mm")</f>
        <v>2026-03</v>
      </c>
      <c r="R4047" s="28" t="n">
        <f aca="false">IF(AND($O4047&gt;=DATE(2025,1,1),$O4047&lt;=DATE(2025,4,30)),1,0)</f>
        <v>0</v>
      </c>
    </row>
    <row r="4048" customFormat="false" ht="15" hidden="false" customHeight="false" outlineLevel="0" collapsed="false">
      <c r="A4048" s="28" t="n">
        <v>430</v>
      </c>
      <c r="B4048" s="29" t="n">
        <v>46142</v>
      </c>
      <c r="C4048" s="28" t="n">
        <v>7450</v>
      </c>
      <c r="D4048" s="28" t="n">
        <v>0</v>
      </c>
      <c r="E4048" s="28" t="n">
        <v>0</v>
      </c>
      <c r="F4048" s="28" t="s">
        <v>345</v>
      </c>
      <c r="G4048" s="28" t="n">
        <v>0</v>
      </c>
      <c r="H4048" s="28" t="n">
        <v>0</v>
      </c>
      <c r="I4048" s="28" t="n">
        <v>0</v>
      </c>
      <c r="J4048" s="28" t="n">
        <v>31</v>
      </c>
      <c r="K4048" s="28" t="n">
        <v>3</v>
      </c>
      <c r="L4048" s="28" t="n">
        <v>2</v>
      </c>
      <c r="M4048" s="28" t="s">
        <v>147</v>
      </c>
      <c r="N4048" s="28" t="s">
        <v>138</v>
      </c>
      <c r="O4048" s="29" t="n">
        <v>45810</v>
      </c>
      <c r="P4048" s="28" t="n">
        <f aca="false">ROUNDDOWN(($B4048-$O4048)/30,0)</f>
        <v>11</v>
      </c>
      <c r="Q4048" s="28" t="str">
        <f aca="false">TEXT($B4048,"yyyy-mm")</f>
        <v>2026-04</v>
      </c>
      <c r="R4048" s="28" t="n">
        <f aca="false">IF(AND($O4048&gt;=DATE(2025,1,1),$O4048&lt;=DATE(2025,4,30)),1,0)</f>
        <v>0</v>
      </c>
    </row>
    <row r="4049" customFormat="false" ht="15" hidden="false" customHeight="false" outlineLevel="0" collapsed="false">
      <c r="A4049" s="28" t="n">
        <v>430</v>
      </c>
      <c r="B4049" s="29" t="n">
        <v>46173</v>
      </c>
      <c r="C4049" s="28" t="n">
        <v>3725</v>
      </c>
      <c r="D4049" s="28" t="n">
        <v>0</v>
      </c>
      <c r="E4049" s="28" t="n">
        <v>0</v>
      </c>
      <c r="F4049" s="28" t="s">
        <v>345</v>
      </c>
      <c r="G4049" s="28" t="n">
        <v>0</v>
      </c>
      <c r="H4049" s="28" t="n">
        <v>0</v>
      </c>
      <c r="I4049" s="28" t="n">
        <v>0</v>
      </c>
      <c r="J4049" s="28" t="n">
        <v>31</v>
      </c>
      <c r="K4049" s="28" t="n">
        <v>3</v>
      </c>
      <c r="L4049" s="28" t="n">
        <v>2</v>
      </c>
      <c r="M4049" s="28" t="s">
        <v>147</v>
      </c>
      <c r="N4049" s="28" t="s">
        <v>138</v>
      </c>
      <c r="O4049" s="29" t="n">
        <v>45810</v>
      </c>
      <c r="P4049" s="28" t="n">
        <f aca="false">ROUNDDOWN(($B4049-$O4049)/30,0)</f>
        <v>12</v>
      </c>
      <c r="Q4049" s="28" t="str">
        <f aca="false">TEXT($B4049,"yyyy-mm")</f>
        <v>2026-05</v>
      </c>
      <c r="R4049" s="28" t="n">
        <f aca="false">IF(AND($O4049&gt;=DATE(2025,1,1),$O4049&lt;=DATE(2025,4,30)),1,0)</f>
        <v>0</v>
      </c>
    </row>
    <row r="4050" customFormat="false" ht="15" hidden="false" customHeight="false" outlineLevel="0" collapsed="false">
      <c r="A4050" s="28" t="n">
        <v>430</v>
      </c>
      <c r="B4050" s="29" t="n">
        <v>46203</v>
      </c>
      <c r="C4050" s="28" t="n">
        <v>0</v>
      </c>
      <c r="D4050" s="28" t="n">
        <v>0</v>
      </c>
      <c r="E4050" s="28" t="n">
        <v>0</v>
      </c>
      <c r="F4050" s="28" t="s">
        <v>345</v>
      </c>
      <c r="G4050" s="28" t="n">
        <v>0</v>
      </c>
      <c r="H4050" s="28" t="n">
        <v>0</v>
      </c>
      <c r="I4050" s="28" t="n">
        <v>0</v>
      </c>
      <c r="J4050" s="28" t="n">
        <v>31</v>
      </c>
      <c r="K4050" s="28" t="n">
        <v>3</v>
      </c>
      <c r="L4050" s="28" t="n">
        <v>2</v>
      </c>
      <c r="M4050" s="28" t="s">
        <v>147</v>
      </c>
      <c r="N4050" s="28" t="s">
        <v>138</v>
      </c>
      <c r="O4050" s="29" t="n">
        <v>45810</v>
      </c>
      <c r="P4050" s="28" t="n">
        <f aca="false">ROUNDDOWN(($B4050-$O4050)/30,0)</f>
        <v>13</v>
      </c>
      <c r="Q4050" s="28" t="str">
        <f aca="false">TEXT($B4050,"yyyy-mm")</f>
        <v>2026-06</v>
      </c>
      <c r="R4050" s="28" t="n">
        <f aca="false">IF(AND($O4050&gt;=DATE(2025,1,1),$O4050&lt;=DATE(2025,4,30)),1,0)</f>
        <v>0</v>
      </c>
    </row>
    <row r="4051" customFormat="false" ht="15" hidden="false" customHeight="false" outlineLevel="0" collapsed="false">
      <c r="A4051" s="28" t="n">
        <v>431</v>
      </c>
      <c r="B4051" s="29" t="n">
        <v>45046</v>
      </c>
      <c r="C4051" s="28" t="n">
        <v>37700</v>
      </c>
      <c r="D4051" s="28" t="n">
        <v>0</v>
      </c>
      <c r="E4051" s="28" t="n">
        <v>0</v>
      </c>
      <c r="F4051" s="28" t="s">
        <v>345</v>
      </c>
      <c r="G4051" s="28" t="n">
        <v>0</v>
      </c>
      <c r="H4051" s="28" t="n">
        <v>0</v>
      </c>
      <c r="I4051" s="28" t="n">
        <v>0</v>
      </c>
      <c r="J4051" s="28" t="n">
        <v>303</v>
      </c>
      <c r="K4051" s="28" t="n">
        <v>2</v>
      </c>
      <c r="L4051" s="28" t="n">
        <v>1</v>
      </c>
      <c r="M4051" s="28" t="s">
        <v>147</v>
      </c>
      <c r="N4051" s="28" t="s">
        <v>138</v>
      </c>
      <c r="O4051" s="29" t="n">
        <v>45023</v>
      </c>
      <c r="P4051" s="28" t="n">
        <f aca="false">ROUNDDOWN(($B4051-$O4051)/30,0)</f>
        <v>0</v>
      </c>
      <c r="Q4051" s="28" t="str">
        <f aca="false">TEXT($B4051,"yyyy-mm")</f>
        <v>2023-04</v>
      </c>
      <c r="R4051" s="28" t="n">
        <f aca="false">IF(AND($O4051&gt;=DATE(2025,1,1),$O4051&lt;=DATE(2025,4,30)),1,0)</f>
        <v>0</v>
      </c>
    </row>
    <row r="4052" customFormat="false" ht="15" hidden="false" customHeight="false" outlineLevel="0" collapsed="false">
      <c r="A4052" s="28" t="n">
        <v>431</v>
      </c>
      <c r="B4052" s="29" t="n">
        <v>45077</v>
      </c>
      <c r="C4052" s="28" t="n">
        <v>34558.33</v>
      </c>
      <c r="D4052" s="28" t="n">
        <v>0</v>
      </c>
      <c r="E4052" s="28" t="n">
        <v>0</v>
      </c>
      <c r="F4052" s="28" t="s">
        <v>345</v>
      </c>
      <c r="G4052" s="28" t="n">
        <v>0</v>
      </c>
      <c r="H4052" s="28" t="n">
        <v>0</v>
      </c>
      <c r="I4052" s="28" t="n">
        <v>0</v>
      </c>
      <c r="J4052" s="28" t="n">
        <v>303</v>
      </c>
      <c r="K4052" s="28" t="n">
        <v>2</v>
      </c>
      <c r="L4052" s="28" t="n">
        <v>1</v>
      </c>
      <c r="M4052" s="28" t="s">
        <v>147</v>
      </c>
      <c r="N4052" s="28" t="s">
        <v>138</v>
      </c>
      <c r="O4052" s="29" t="n">
        <v>45023</v>
      </c>
      <c r="P4052" s="28" t="n">
        <f aca="false">ROUNDDOWN(($B4052-$O4052)/30,0)</f>
        <v>1</v>
      </c>
      <c r="Q4052" s="28" t="str">
        <f aca="false">TEXT($B4052,"yyyy-mm")</f>
        <v>2023-05</v>
      </c>
      <c r="R4052" s="28" t="n">
        <f aca="false">IF(AND($O4052&gt;=DATE(2025,1,1),$O4052&lt;=DATE(2025,4,30)),1,0)</f>
        <v>0</v>
      </c>
    </row>
    <row r="4053" customFormat="false" ht="15" hidden="false" customHeight="false" outlineLevel="0" collapsed="false">
      <c r="A4053" s="28" t="n">
        <v>431</v>
      </c>
      <c r="B4053" s="29" t="n">
        <v>45107</v>
      </c>
      <c r="C4053" s="28" t="n">
        <v>31416.66</v>
      </c>
      <c r="D4053" s="28" t="n">
        <v>0</v>
      </c>
      <c r="E4053" s="28" t="n">
        <v>0</v>
      </c>
      <c r="F4053" s="28" t="s">
        <v>345</v>
      </c>
      <c r="G4053" s="28" t="n">
        <v>0</v>
      </c>
      <c r="H4053" s="28" t="n">
        <v>0</v>
      </c>
      <c r="I4053" s="28" t="n">
        <v>0</v>
      </c>
      <c r="J4053" s="28" t="n">
        <v>303</v>
      </c>
      <c r="K4053" s="28" t="n">
        <v>2</v>
      </c>
      <c r="L4053" s="28" t="n">
        <v>1</v>
      </c>
      <c r="M4053" s="28" t="s">
        <v>147</v>
      </c>
      <c r="N4053" s="28" t="s">
        <v>138</v>
      </c>
      <c r="O4053" s="29" t="n">
        <v>45023</v>
      </c>
      <c r="P4053" s="28" t="n">
        <f aca="false">ROUNDDOWN(($B4053-$O4053)/30,0)</f>
        <v>2</v>
      </c>
      <c r="Q4053" s="28" t="str">
        <f aca="false">TEXT($B4053,"yyyy-mm")</f>
        <v>2023-06</v>
      </c>
      <c r="R4053" s="28" t="n">
        <f aca="false">IF(AND($O4053&gt;=DATE(2025,1,1),$O4053&lt;=DATE(2025,4,30)),1,0)</f>
        <v>0</v>
      </c>
    </row>
    <row r="4054" customFormat="false" ht="15" hidden="false" customHeight="false" outlineLevel="0" collapsed="false">
      <c r="A4054" s="28" t="n">
        <v>431</v>
      </c>
      <c r="B4054" s="29" t="n">
        <v>45138</v>
      </c>
      <c r="C4054" s="28" t="n">
        <v>28274.99</v>
      </c>
      <c r="D4054" s="28" t="n">
        <v>0</v>
      </c>
      <c r="E4054" s="28" t="n">
        <v>0</v>
      </c>
      <c r="F4054" s="28" t="s">
        <v>345</v>
      </c>
      <c r="G4054" s="28" t="n">
        <v>0</v>
      </c>
      <c r="H4054" s="28" t="n">
        <v>0</v>
      </c>
      <c r="I4054" s="28" t="n">
        <v>0</v>
      </c>
      <c r="J4054" s="28" t="n">
        <v>303</v>
      </c>
      <c r="K4054" s="28" t="n">
        <v>2</v>
      </c>
      <c r="L4054" s="28" t="n">
        <v>1</v>
      </c>
      <c r="M4054" s="28" t="s">
        <v>147</v>
      </c>
      <c r="N4054" s="28" t="s">
        <v>138</v>
      </c>
      <c r="O4054" s="29" t="n">
        <v>45023</v>
      </c>
      <c r="P4054" s="28" t="n">
        <f aca="false">ROUNDDOWN(($B4054-$O4054)/30,0)</f>
        <v>3</v>
      </c>
      <c r="Q4054" s="28" t="str">
        <f aca="false">TEXT($B4054,"yyyy-mm")</f>
        <v>2023-07</v>
      </c>
      <c r="R4054" s="28" t="n">
        <f aca="false">IF(AND($O4054&gt;=DATE(2025,1,1),$O4054&lt;=DATE(2025,4,30)),1,0)</f>
        <v>0</v>
      </c>
    </row>
    <row r="4055" customFormat="false" ht="15" hidden="false" customHeight="false" outlineLevel="0" collapsed="false">
      <c r="A4055" s="28" t="n">
        <v>431</v>
      </c>
      <c r="B4055" s="29" t="n">
        <v>45169</v>
      </c>
      <c r="C4055" s="28" t="n">
        <v>25133.32</v>
      </c>
      <c r="D4055" s="28" t="n">
        <v>0</v>
      </c>
      <c r="E4055" s="28" t="n">
        <v>0</v>
      </c>
      <c r="F4055" s="28" t="s">
        <v>345</v>
      </c>
      <c r="G4055" s="28" t="n">
        <v>0</v>
      </c>
      <c r="H4055" s="28" t="n">
        <v>0</v>
      </c>
      <c r="I4055" s="28" t="n">
        <v>0</v>
      </c>
      <c r="J4055" s="28" t="n">
        <v>303</v>
      </c>
      <c r="K4055" s="28" t="n">
        <v>2</v>
      </c>
      <c r="L4055" s="28" t="n">
        <v>1</v>
      </c>
      <c r="M4055" s="28" t="s">
        <v>147</v>
      </c>
      <c r="N4055" s="28" t="s">
        <v>138</v>
      </c>
      <c r="O4055" s="29" t="n">
        <v>45023</v>
      </c>
      <c r="P4055" s="28" t="n">
        <f aca="false">ROUNDDOWN(($B4055-$O4055)/30,0)</f>
        <v>4</v>
      </c>
      <c r="Q4055" s="28" t="str">
        <f aca="false">TEXT($B4055,"yyyy-mm")</f>
        <v>2023-08</v>
      </c>
      <c r="R4055" s="28" t="n">
        <f aca="false">IF(AND($O4055&gt;=DATE(2025,1,1),$O4055&lt;=DATE(2025,4,30)),1,0)</f>
        <v>0</v>
      </c>
    </row>
    <row r="4056" customFormat="false" ht="15" hidden="false" customHeight="false" outlineLevel="0" collapsed="false">
      <c r="A4056" s="28" t="n">
        <v>431</v>
      </c>
      <c r="B4056" s="29" t="n">
        <v>45199</v>
      </c>
      <c r="C4056" s="28" t="n">
        <v>21991.65</v>
      </c>
      <c r="D4056" s="28" t="n">
        <v>0</v>
      </c>
      <c r="E4056" s="28" t="n">
        <v>0</v>
      </c>
      <c r="F4056" s="28" t="s">
        <v>345</v>
      </c>
      <c r="G4056" s="28" t="n">
        <v>0</v>
      </c>
      <c r="H4056" s="28" t="n">
        <v>0</v>
      </c>
      <c r="I4056" s="28" t="n">
        <v>0</v>
      </c>
      <c r="J4056" s="28" t="n">
        <v>303</v>
      </c>
      <c r="K4056" s="28" t="n">
        <v>2</v>
      </c>
      <c r="L4056" s="28" t="n">
        <v>1</v>
      </c>
      <c r="M4056" s="28" t="s">
        <v>147</v>
      </c>
      <c r="N4056" s="28" t="s">
        <v>138</v>
      </c>
      <c r="O4056" s="29" t="n">
        <v>45023</v>
      </c>
      <c r="P4056" s="28" t="n">
        <f aca="false">ROUNDDOWN(($B4056-$O4056)/30,0)</f>
        <v>5</v>
      </c>
      <c r="Q4056" s="28" t="str">
        <f aca="false">TEXT($B4056,"yyyy-mm")</f>
        <v>2023-09</v>
      </c>
      <c r="R4056" s="28" t="n">
        <f aca="false">IF(AND($O4056&gt;=DATE(2025,1,1),$O4056&lt;=DATE(2025,4,30)),1,0)</f>
        <v>0</v>
      </c>
    </row>
    <row r="4057" customFormat="false" ht="15" hidden="false" customHeight="false" outlineLevel="0" collapsed="false">
      <c r="A4057" s="28" t="n">
        <v>431</v>
      </c>
      <c r="B4057" s="29" t="n">
        <v>45230</v>
      </c>
      <c r="C4057" s="28" t="n">
        <v>18849.98</v>
      </c>
      <c r="D4057" s="28" t="n">
        <v>0</v>
      </c>
      <c r="E4057" s="28" t="n">
        <v>0</v>
      </c>
      <c r="F4057" s="28" t="s">
        <v>345</v>
      </c>
      <c r="G4057" s="28" t="n">
        <v>0</v>
      </c>
      <c r="H4057" s="28" t="n">
        <v>0</v>
      </c>
      <c r="I4057" s="28" t="n">
        <v>0</v>
      </c>
      <c r="J4057" s="28" t="n">
        <v>303</v>
      </c>
      <c r="K4057" s="28" t="n">
        <v>2</v>
      </c>
      <c r="L4057" s="28" t="n">
        <v>1</v>
      </c>
      <c r="M4057" s="28" t="s">
        <v>147</v>
      </c>
      <c r="N4057" s="28" t="s">
        <v>138</v>
      </c>
      <c r="O4057" s="29" t="n">
        <v>45023</v>
      </c>
      <c r="P4057" s="28" t="n">
        <f aca="false">ROUNDDOWN(($B4057-$O4057)/30,0)</f>
        <v>6</v>
      </c>
      <c r="Q4057" s="28" t="str">
        <f aca="false">TEXT($B4057,"yyyy-mm")</f>
        <v>2023-10</v>
      </c>
      <c r="R4057" s="28" t="n">
        <f aca="false">IF(AND($O4057&gt;=DATE(2025,1,1),$O4057&lt;=DATE(2025,4,30)),1,0)</f>
        <v>0</v>
      </c>
    </row>
    <row r="4058" customFormat="false" ht="15" hidden="false" customHeight="false" outlineLevel="0" collapsed="false">
      <c r="A4058" s="28" t="n">
        <v>431</v>
      </c>
      <c r="B4058" s="29" t="n">
        <v>45260</v>
      </c>
      <c r="C4058" s="28" t="n">
        <v>15708.31</v>
      </c>
      <c r="D4058" s="28" t="n">
        <v>0</v>
      </c>
      <c r="E4058" s="28" t="n">
        <v>0</v>
      </c>
      <c r="F4058" s="28" t="s">
        <v>345</v>
      </c>
      <c r="G4058" s="28" t="n">
        <v>0</v>
      </c>
      <c r="H4058" s="28" t="n">
        <v>0</v>
      </c>
      <c r="I4058" s="28" t="n">
        <v>0</v>
      </c>
      <c r="J4058" s="28" t="n">
        <v>303</v>
      </c>
      <c r="K4058" s="28" t="n">
        <v>2</v>
      </c>
      <c r="L4058" s="28" t="n">
        <v>1</v>
      </c>
      <c r="M4058" s="28" t="s">
        <v>147</v>
      </c>
      <c r="N4058" s="28" t="s">
        <v>138</v>
      </c>
      <c r="O4058" s="29" t="n">
        <v>45023</v>
      </c>
      <c r="P4058" s="28" t="n">
        <f aca="false">ROUNDDOWN(($B4058-$O4058)/30,0)</f>
        <v>7</v>
      </c>
      <c r="Q4058" s="28" t="str">
        <f aca="false">TEXT($B4058,"yyyy-mm")</f>
        <v>2023-11</v>
      </c>
      <c r="R4058" s="28" t="n">
        <f aca="false">IF(AND($O4058&gt;=DATE(2025,1,1),$O4058&lt;=DATE(2025,4,30)),1,0)</f>
        <v>0</v>
      </c>
    </row>
    <row r="4059" customFormat="false" ht="15" hidden="false" customHeight="false" outlineLevel="0" collapsed="false">
      <c r="A4059" s="28" t="n">
        <v>431</v>
      </c>
      <c r="B4059" s="29" t="n">
        <v>45291</v>
      </c>
      <c r="C4059" s="28" t="n">
        <v>12566.64</v>
      </c>
      <c r="D4059" s="28" t="n">
        <v>0</v>
      </c>
      <c r="E4059" s="28" t="n">
        <v>0</v>
      </c>
      <c r="F4059" s="28" t="s">
        <v>345</v>
      </c>
      <c r="G4059" s="28" t="n">
        <v>0</v>
      </c>
      <c r="H4059" s="28" t="n">
        <v>0</v>
      </c>
      <c r="I4059" s="28" t="n">
        <v>0</v>
      </c>
      <c r="J4059" s="28" t="n">
        <v>303</v>
      </c>
      <c r="K4059" s="28" t="n">
        <v>2</v>
      </c>
      <c r="L4059" s="28" t="n">
        <v>1</v>
      </c>
      <c r="M4059" s="28" t="s">
        <v>147</v>
      </c>
      <c r="N4059" s="28" t="s">
        <v>138</v>
      </c>
      <c r="O4059" s="29" t="n">
        <v>45023</v>
      </c>
      <c r="P4059" s="28" t="n">
        <f aca="false">ROUNDDOWN(($B4059-$O4059)/30,0)</f>
        <v>8</v>
      </c>
      <c r="Q4059" s="28" t="str">
        <f aca="false">TEXT($B4059,"yyyy-mm")</f>
        <v>2023-12</v>
      </c>
      <c r="R4059" s="28" t="n">
        <f aca="false">IF(AND($O4059&gt;=DATE(2025,1,1),$O4059&lt;=DATE(2025,4,30)),1,0)</f>
        <v>0</v>
      </c>
    </row>
    <row r="4060" customFormat="false" ht="15" hidden="false" customHeight="false" outlineLevel="0" collapsed="false">
      <c r="A4060" s="28" t="n">
        <v>431</v>
      </c>
      <c r="B4060" s="29" t="n">
        <v>45322</v>
      </c>
      <c r="C4060" s="28" t="n">
        <v>9424.97</v>
      </c>
      <c r="D4060" s="28" t="n">
        <v>0</v>
      </c>
      <c r="E4060" s="28" t="n">
        <v>0</v>
      </c>
      <c r="F4060" s="28" t="s">
        <v>345</v>
      </c>
      <c r="G4060" s="28" t="n">
        <v>0</v>
      </c>
      <c r="H4060" s="28" t="n">
        <v>0</v>
      </c>
      <c r="I4060" s="28" t="n">
        <v>0</v>
      </c>
      <c r="J4060" s="28" t="n">
        <v>303</v>
      </c>
      <c r="K4060" s="28" t="n">
        <v>2</v>
      </c>
      <c r="L4060" s="28" t="n">
        <v>1</v>
      </c>
      <c r="M4060" s="28" t="s">
        <v>147</v>
      </c>
      <c r="N4060" s="28" t="s">
        <v>138</v>
      </c>
      <c r="O4060" s="29" t="n">
        <v>45023</v>
      </c>
      <c r="P4060" s="28" t="n">
        <f aca="false">ROUNDDOWN(($B4060-$O4060)/30,0)</f>
        <v>9</v>
      </c>
      <c r="Q4060" s="28" t="str">
        <f aca="false">TEXT($B4060,"yyyy-mm")</f>
        <v>2024-01</v>
      </c>
      <c r="R4060" s="28" t="n">
        <f aca="false">IF(AND($O4060&gt;=DATE(2025,1,1),$O4060&lt;=DATE(2025,4,30)),1,0)</f>
        <v>0</v>
      </c>
    </row>
    <row r="4061" customFormat="false" ht="15" hidden="false" customHeight="false" outlineLevel="0" collapsed="false">
      <c r="A4061" s="28" t="n">
        <v>431</v>
      </c>
      <c r="B4061" s="29" t="n">
        <v>45351</v>
      </c>
      <c r="C4061" s="28" t="n">
        <v>6283.3</v>
      </c>
      <c r="D4061" s="28" t="n">
        <v>0</v>
      </c>
      <c r="E4061" s="28" t="n">
        <v>0</v>
      </c>
      <c r="F4061" s="28" t="s">
        <v>345</v>
      </c>
      <c r="G4061" s="28" t="n">
        <v>0</v>
      </c>
      <c r="H4061" s="28" t="n">
        <v>0</v>
      </c>
      <c r="I4061" s="28" t="n">
        <v>0</v>
      </c>
      <c r="J4061" s="28" t="n">
        <v>303</v>
      </c>
      <c r="K4061" s="28" t="n">
        <v>2</v>
      </c>
      <c r="L4061" s="28" t="n">
        <v>1</v>
      </c>
      <c r="M4061" s="28" t="s">
        <v>147</v>
      </c>
      <c r="N4061" s="28" t="s">
        <v>138</v>
      </c>
      <c r="O4061" s="29" t="n">
        <v>45023</v>
      </c>
      <c r="P4061" s="28" t="n">
        <f aca="false">ROUNDDOWN(($B4061-$O4061)/30,0)</f>
        <v>10</v>
      </c>
      <c r="Q4061" s="28" t="str">
        <f aca="false">TEXT($B4061,"yyyy-mm")</f>
        <v>2024-02</v>
      </c>
      <c r="R4061" s="28" t="n">
        <f aca="false">IF(AND($O4061&gt;=DATE(2025,1,1),$O4061&lt;=DATE(2025,4,30)),1,0)</f>
        <v>0</v>
      </c>
    </row>
    <row r="4062" customFormat="false" ht="15" hidden="false" customHeight="false" outlineLevel="0" collapsed="false">
      <c r="A4062" s="28" t="n">
        <v>431</v>
      </c>
      <c r="B4062" s="29" t="n">
        <v>45382</v>
      </c>
      <c r="C4062" s="28" t="n">
        <v>3141.63</v>
      </c>
      <c r="D4062" s="28" t="n">
        <v>0</v>
      </c>
      <c r="E4062" s="28" t="n">
        <v>0</v>
      </c>
      <c r="F4062" s="28" t="s">
        <v>345</v>
      </c>
      <c r="G4062" s="28" t="n">
        <v>0</v>
      </c>
      <c r="H4062" s="28" t="n">
        <v>0</v>
      </c>
      <c r="I4062" s="28" t="n">
        <v>0</v>
      </c>
      <c r="J4062" s="28" t="n">
        <v>303</v>
      </c>
      <c r="K4062" s="28" t="n">
        <v>2</v>
      </c>
      <c r="L4062" s="28" t="n">
        <v>1</v>
      </c>
      <c r="M4062" s="28" t="s">
        <v>147</v>
      </c>
      <c r="N4062" s="28" t="s">
        <v>138</v>
      </c>
      <c r="O4062" s="29" t="n">
        <v>45023</v>
      </c>
      <c r="P4062" s="28" t="n">
        <f aca="false">ROUNDDOWN(($B4062-$O4062)/30,0)</f>
        <v>11</v>
      </c>
      <c r="Q4062" s="28" t="str">
        <f aca="false">TEXT($B4062,"yyyy-mm")</f>
        <v>2024-03</v>
      </c>
      <c r="R4062" s="28" t="n">
        <f aca="false">IF(AND($O4062&gt;=DATE(2025,1,1),$O4062&lt;=DATE(2025,4,30)),1,0)</f>
        <v>0</v>
      </c>
    </row>
    <row r="4063" customFormat="false" ht="15" hidden="false" customHeight="false" outlineLevel="0" collapsed="false">
      <c r="A4063" s="28" t="n">
        <v>431</v>
      </c>
      <c r="B4063" s="29" t="n">
        <v>45412</v>
      </c>
      <c r="C4063" s="28" t="n">
        <v>0</v>
      </c>
      <c r="D4063" s="28" t="n">
        <v>0</v>
      </c>
      <c r="E4063" s="28" t="n">
        <v>0</v>
      </c>
      <c r="F4063" s="28" t="s">
        <v>345</v>
      </c>
      <c r="G4063" s="28" t="n">
        <v>0</v>
      </c>
      <c r="H4063" s="28" t="n">
        <v>0</v>
      </c>
      <c r="I4063" s="28" t="n">
        <v>0</v>
      </c>
      <c r="J4063" s="28" t="n">
        <v>303</v>
      </c>
      <c r="K4063" s="28" t="n">
        <v>2</v>
      </c>
      <c r="L4063" s="28" t="n">
        <v>1</v>
      </c>
      <c r="M4063" s="28" t="s">
        <v>147</v>
      </c>
      <c r="N4063" s="28" t="s">
        <v>138</v>
      </c>
      <c r="O4063" s="29" t="n">
        <v>45023</v>
      </c>
      <c r="P4063" s="28" t="n">
        <f aca="false">ROUNDDOWN(($B4063-$O4063)/30,0)</f>
        <v>12</v>
      </c>
      <c r="Q4063" s="28" t="str">
        <f aca="false">TEXT($B4063,"yyyy-mm")</f>
        <v>2024-04</v>
      </c>
      <c r="R4063" s="28" t="n">
        <f aca="false">IF(AND($O4063&gt;=DATE(2025,1,1),$O4063&lt;=DATE(2025,4,30)),1,0)</f>
        <v>0</v>
      </c>
    </row>
    <row r="4064" customFormat="false" ht="15" hidden="false" customHeight="false" outlineLevel="0" collapsed="false">
      <c r="A4064" s="28" t="n">
        <v>432</v>
      </c>
      <c r="B4064" s="29" t="n">
        <v>45351</v>
      </c>
      <c r="C4064" s="28" t="n">
        <v>62200</v>
      </c>
      <c r="D4064" s="28" t="n">
        <v>0</v>
      </c>
      <c r="E4064" s="28" t="n">
        <v>0</v>
      </c>
      <c r="F4064" s="28" t="s">
        <v>345</v>
      </c>
      <c r="G4064" s="28" t="n">
        <v>0</v>
      </c>
      <c r="H4064" s="28" t="n">
        <v>0</v>
      </c>
      <c r="I4064" s="28" t="n">
        <v>0</v>
      </c>
      <c r="J4064" s="28" t="n">
        <v>266</v>
      </c>
      <c r="K4064" s="28" t="n">
        <v>3</v>
      </c>
      <c r="L4064" s="28" t="n">
        <v>1</v>
      </c>
      <c r="M4064" s="28" t="s">
        <v>146</v>
      </c>
      <c r="N4064" s="28" t="s">
        <v>141</v>
      </c>
      <c r="O4064" s="29" t="n">
        <v>45342</v>
      </c>
      <c r="P4064" s="28" t="n">
        <f aca="false">ROUNDDOWN(($B4064-$O4064)/30,0)</f>
        <v>0</v>
      </c>
      <c r="Q4064" s="28" t="str">
        <f aca="false">TEXT($B4064,"yyyy-mm")</f>
        <v>2024-02</v>
      </c>
      <c r="R4064" s="28" t="n">
        <f aca="false">IF(AND($O4064&gt;=DATE(2025,1,1),$O4064&lt;=DATE(2025,4,30)),1,0)</f>
        <v>0</v>
      </c>
    </row>
    <row r="4065" customFormat="false" ht="15" hidden="false" customHeight="false" outlineLevel="0" collapsed="false">
      <c r="A4065" s="28" t="n">
        <v>432</v>
      </c>
      <c r="B4065" s="29" t="n">
        <v>45382</v>
      </c>
      <c r="C4065" s="28" t="n">
        <v>57016.67</v>
      </c>
      <c r="D4065" s="28" t="n">
        <v>0</v>
      </c>
      <c r="E4065" s="28" t="n">
        <v>0</v>
      </c>
      <c r="F4065" s="28" t="s">
        <v>345</v>
      </c>
      <c r="G4065" s="28" t="n">
        <v>0</v>
      </c>
      <c r="H4065" s="28" t="n">
        <v>0</v>
      </c>
      <c r="I4065" s="28" t="n">
        <v>0</v>
      </c>
      <c r="J4065" s="28" t="n">
        <v>266</v>
      </c>
      <c r="K4065" s="28" t="n">
        <v>3</v>
      </c>
      <c r="L4065" s="28" t="n">
        <v>1</v>
      </c>
      <c r="M4065" s="28" t="s">
        <v>146</v>
      </c>
      <c r="N4065" s="28" t="s">
        <v>141</v>
      </c>
      <c r="O4065" s="29" t="n">
        <v>45342</v>
      </c>
      <c r="P4065" s="28" t="n">
        <f aca="false">ROUNDDOWN(($B4065-$O4065)/30,0)</f>
        <v>1</v>
      </c>
      <c r="Q4065" s="28" t="str">
        <f aca="false">TEXT($B4065,"yyyy-mm")</f>
        <v>2024-03</v>
      </c>
      <c r="R4065" s="28" t="n">
        <f aca="false">IF(AND($O4065&gt;=DATE(2025,1,1),$O4065&lt;=DATE(2025,4,30)),1,0)</f>
        <v>0</v>
      </c>
    </row>
    <row r="4066" customFormat="false" ht="15" hidden="false" customHeight="false" outlineLevel="0" collapsed="false">
      <c r="A4066" s="28" t="n">
        <v>432</v>
      </c>
      <c r="B4066" s="29" t="n">
        <v>45412</v>
      </c>
      <c r="C4066" s="28" t="n">
        <v>57016.67</v>
      </c>
      <c r="D4066" s="28" t="n">
        <v>5183.33</v>
      </c>
      <c r="E4066" s="28" t="n">
        <v>10</v>
      </c>
      <c r="F4066" s="28" t="s">
        <v>346</v>
      </c>
      <c r="G4066" s="28" t="n">
        <v>0</v>
      </c>
      <c r="H4066" s="28" t="n">
        <v>0</v>
      </c>
      <c r="I4066" s="28" t="n">
        <v>0</v>
      </c>
      <c r="J4066" s="28" t="n">
        <v>266</v>
      </c>
      <c r="K4066" s="28" t="n">
        <v>3</v>
      </c>
      <c r="L4066" s="28" t="n">
        <v>1</v>
      </c>
      <c r="M4066" s="28" t="s">
        <v>146</v>
      </c>
      <c r="N4066" s="28" t="s">
        <v>141</v>
      </c>
      <c r="O4066" s="29" t="n">
        <v>45342</v>
      </c>
      <c r="P4066" s="28" t="n">
        <f aca="false">ROUNDDOWN(($B4066-$O4066)/30,0)</f>
        <v>2</v>
      </c>
      <c r="Q4066" s="28" t="str">
        <f aca="false">TEXT($B4066,"yyyy-mm")</f>
        <v>2024-04</v>
      </c>
      <c r="R4066" s="28" t="n">
        <f aca="false">IF(AND($O4066&gt;=DATE(2025,1,1),$O4066&lt;=DATE(2025,4,30)),1,0)</f>
        <v>0</v>
      </c>
    </row>
    <row r="4067" customFormat="false" ht="15" hidden="false" customHeight="false" outlineLevel="0" collapsed="false">
      <c r="A4067" s="28" t="n">
        <v>432</v>
      </c>
      <c r="B4067" s="29" t="n">
        <v>45443</v>
      </c>
      <c r="C4067" s="28" t="n">
        <v>57016.67</v>
      </c>
      <c r="D4067" s="28" t="n">
        <v>10366.66</v>
      </c>
      <c r="E4067" s="28" t="n">
        <v>41</v>
      </c>
      <c r="F4067" s="28" t="s">
        <v>347</v>
      </c>
      <c r="G4067" s="28" t="n">
        <v>1</v>
      </c>
      <c r="H4067" s="28" t="n">
        <v>0</v>
      </c>
      <c r="I4067" s="28" t="n">
        <v>0</v>
      </c>
      <c r="J4067" s="28" t="n">
        <v>266</v>
      </c>
      <c r="K4067" s="28" t="n">
        <v>3</v>
      </c>
      <c r="L4067" s="28" t="n">
        <v>1</v>
      </c>
      <c r="M4067" s="28" t="s">
        <v>146</v>
      </c>
      <c r="N4067" s="28" t="s">
        <v>141</v>
      </c>
      <c r="O4067" s="29" t="n">
        <v>45342</v>
      </c>
      <c r="P4067" s="28" t="n">
        <f aca="false">ROUNDDOWN(($B4067-$O4067)/30,0)</f>
        <v>3</v>
      </c>
      <c r="Q4067" s="28" t="str">
        <f aca="false">TEXT($B4067,"yyyy-mm")</f>
        <v>2024-05</v>
      </c>
      <c r="R4067" s="28" t="n">
        <f aca="false">IF(AND($O4067&gt;=DATE(2025,1,1),$O4067&lt;=DATE(2025,4,30)),1,0)</f>
        <v>0</v>
      </c>
    </row>
    <row r="4068" customFormat="false" ht="15" hidden="false" customHeight="false" outlineLevel="0" collapsed="false">
      <c r="A4068" s="28" t="n">
        <v>432</v>
      </c>
      <c r="B4068" s="29" t="n">
        <v>45473</v>
      </c>
      <c r="C4068" s="28" t="n">
        <v>54404.27</v>
      </c>
      <c r="D4068" s="28" t="n">
        <v>12937.59</v>
      </c>
      <c r="E4068" s="28" t="n">
        <v>71</v>
      </c>
      <c r="F4068" s="28" t="s">
        <v>348</v>
      </c>
      <c r="G4068" s="28" t="n">
        <v>1</v>
      </c>
      <c r="H4068" s="28" t="n">
        <v>1</v>
      </c>
      <c r="I4068" s="28" t="n">
        <v>0</v>
      </c>
      <c r="J4068" s="28" t="n">
        <v>266</v>
      </c>
      <c r="K4068" s="28" t="n">
        <v>3</v>
      </c>
      <c r="L4068" s="28" t="n">
        <v>1</v>
      </c>
      <c r="M4068" s="28" t="s">
        <v>146</v>
      </c>
      <c r="N4068" s="28" t="s">
        <v>141</v>
      </c>
      <c r="O4068" s="29" t="n">
        <v>45342</v>
      </c>
      <c r="P4068" s="28" t="n">
        <f aca="false">ROUNDDOWN(($B4068-$O4068)/30,0)</f>
        <v>4</v>
      </c>
      <c r="Q4068" s="28" t="str">
        <f aca="false">TEXT($B4068,"yyyy-mm")</f>
        <v>2024-06</v>
      </c>
      <c r="R4068" s="28" t="n">
        <f aca="false">IF(AND($O4068&gt;=DATE(2025,1,1),$O4068&lt;=DATE(2025,4,30)),1,0)</f>
        <v>0</v>
      </c>
    </row>
    <row r="4069" customFormat="false" ht="15" hidden="false" customHeight="false" outlineLevel="0" collapsed="false">
      <c r="A4069" s="28" t="n">
        <v>432</v>
      </c>
      <c r="B4069" s="29" t="n">
        <v>45504</v>
      </c>
      <c r="C4069" s="28" t="n">
        <v>54404.27</v>
      </c>
      <c r="D4069" s="28" t="n">
        <v>18120.92</v>
      </c>
      <c r="E4069" s="28" t="n">
        <v>102</v>
      </c>
      <c r="F4069" s="28" t="s">
        <v>349</v>
      </c>
      <c r="G4069" s="28" t="n">
        <v>1</v>
      </c>
      <c r="H4069" s="28" t="n">
        <v>1</v>
      </c>
      <c r="I4069" s="28" t="n">
        <v>1</v>
      </c>
      <c r="J4069" s="28" t="n">
        <v>266</v>
      </c>
      <c r="K4069" s="28" t="n">
        <v>3</v>
      </c>
      <c r="L4069" s="28" t="n">
        <v>1</v>
      </c>
      <c r="M4069" s="28" t="s">
        <v>146</v>
      </c>
      <c r="N4069" s="28" t="s">
        <v>141</v>
      </c>
      <c r="O4069" s="29" t="n">
        <v>45342</v>
      </c>
      <c r="P4069" s="28" t="n">
        <f aca="false">ROUNDDOWN(($B4069-$O4069)/30,0)</f>
        <v>5</v>
      </c>
      <c r="Q4069" s="28" t="str">
        <f aca="false">TEXT($B4069,"yyyy-mm")</f>
        <v>2024-07</v>
      </c>
      <c r="R4069" s="28" t="n">
        <f aca="false">IF(AND($O4069&gt;=DATE(2025,1,1),$O4069&lt;=DATE(2025,4,30)),1,0)</f>
        <v>0</v>
      </c>
    </row>
    <row r="4070" customFormat="false" ht="15" hidden="false" customHeight="false" outlineLevel="0" collapsed="false">
      <c r="A4070" s="28" t="n">
        <v>432</v>
      </c>
      <c r="B4070" s="29" t="n">
        <v>45535</v>
      </c>
      <c r="C4070" s="28" t="n">
        <v>54404.27</v>
      </c>
      <c r="D4070" s="28" t="n">
        <v>23304.25</v>
      </c>
      <c r="E4070" s="28" t="n">
        <v>133</v>
      </c>
      <c r="F4070" s="28" t="s">
        <v>349</v>
      </c>
      <c r="G4070" s="28" t="n">
        <v>1</v>
      </c>
      <c r="H4070" s="28" t="n">
        <v>1</v>
      </c>
      <c r="I4070" s="28" t="n">
        <v>1</v>
      </c>
      <c r="J4070" s="28" t="n">
        <v>266</v>
      </c>
      <c r="K4070" s="28" t="n">
        <v>3</v>
      </c>
      <c r="L4070" s="28" t="n">
        <v>1</v>
      </c>
      <c r="M4070" s="28" t="s">
        <v>146</v>
      </c>
      <c r="N4070" s="28" t="s">
        <v>141</v>
      </c>
      <c r="O4070" s="29" t="n">
        <v>45342</v>
      </c>
      <c r="P4070" s="28" t="n">
        <f aca="false">ROUNDDOWN(($B4070-$O4070)/30,0)</f>
        <v>6</v>
      </c>
      <c r="Q4070" s="28" t="str">
        <f aca="false">TEXT($B4070,"yyyy-mm")</f>
        <v>2024-08</v>
      </c>
      <c r="R4070" s="28" t="n">
        <f aca="false">IF(AND($O4070&gt;=DATE(2025,1,1),$O4070&lt;=DATE(2025,4,30)),1,0)</f>
        <v>0</v>
      </c>
    </row>
    <row r="4071" customFormat="false" ht="15" hidden="false" customHeight="false" outlineLevel="0" collapsed="false">
      <c r="A4071" s="28" t="n">
        <v>432</v>
      </c>
      <c r="B4071" s="29" t="n">
        <v>45565</v>
      </c>
      <c r="C4071" s="28" t="n">
        <v>51925.06</v>
      </c>
      <c r="D4071" s="28" t="n">
        <v>26008.37</v>
      </c>
      <c r="E4071" s="28" t="n">
        <v>163</v>
      </c>
      <c r="F4071" s="28" t="s">
        <v>349</v>
      </c>
      <c r="G4071" s="28" t="n">
        <v>1</v>
      </c>
      <c r="H4071" s="28" t="n">
        <v>1</v>
      </c>
      <c r="I4071" s="28" t="n">
        <v>1</v>
      </c>
      <c r="J4071" s="28" t="n">
        <v>266</v>
      </c>
      <c r="K4071" s="28" t="n">
        <v>3</v>
      </c>
      <c r="L4071" s="28" t="n">
        <v>1</v>
      </c>
      <c r="M4071" s="28" t="s">
        <v>146</v>
      </c>
      <c r="N4071" s="28" t="s">
        <v>141</v>
      </c>
      <c r="O4071" s="29" t="n">
        <v>45342</v>
      </c>
      <c r="P4071" s="28" t="n">
        <f aca="false">ROUNDDOWN(($B4071-$O4071)/30,0)</f>
        <v>7</v>
      </c>
      <c r="Q4071" s="28" t="str">
        <f aca="false">TEXT($B4071,"yyyy-mm")</f>
        <v>2024-09</v>
      </c>
      <c r="R4071" s="28" t="n">
        <f aca="false">IF(AND($O4071&gt;=DATE(2025,1,1),$O4071&lt;=DATE(2025,4,30)),1,0)</f>
        <v>0</v>
      </c>
    </row>
    <row r="4072" customFormat="false" ht="15" hidden="false" customHeight="false" outlineLevel="0" collapsed="false">
      <c r="A4072" s="28" t="n">
        <v>432</v>
      </c>
      <c r="B4072" s="29" t="n">
        <v>45596</v>
      </c>
      <c r="C4072" s="28" t="n">
        <v>51925.06</v>
      </c>
      <c r="D4072" s="28" t="n">
        <v>31191.7</v>
      </c>
      <c r="E4072" s="28" t="n">
        <v>194</v>
      </c>
      <c r="F4072" s="28" t="s">
        <v>349</v>
      </c>
      <c r="G4072" s="28" t="n">
        <v>1</v>
      </c>
      <c r="H4072" s="28" t="n">
        <v>1</v>
      </c>
      <c r="I4072" s="28" t="n">
        <v>1</v>
      </c>
      <c r="J4072" s="28" t="n">
        <v>266</v>
      </c>
      <c r="K4072" s="28" t="n">
        <v>3</v>
      </c>
      <c r="L4072" s="28" t="n">
        <v>1</v>
      </c>
      <c r="M4072" s="28" t="s">
        <v>146</v>
      </c>
      <c r="N4072" s="28" t="s">
        <v>141</v>
      </c>
      <c r="O4072" s="29" t="n">
        <v>45342</v>
      </c>
      <c r="P4072" s="28" t="n">
        <f aca="false">ROUNDDOWN(($B4072-$O4072)/30,0)</f>
        <v>8</v>
      </c>
      <c r="Q4072" s="28" t="str">
        <f aca="false">TEXT($B4072,"yyyy-mm")</f>
        <v>2024-10</v>
      </c>
      <c r="R4072" s="28" t="n">
        <f aca="false">IF(AND($O4072&gt;=DATE(2025,1,1),$O4072&lt;=DATE(2025,4,30)),1,0)</f>
        <v>0</v>
      </c>
    </row>
    <row r="4073" customFormat="false" ht="15" hidden="false" customHeight="false" outlineLevel="0" collapsed="false">
      <c r="A4073" s="28" t="n">
        <v>432</v>
      </c>
      <c r="B4073" s="29" t="n">
        <v>45626</v>
      </c>
      <c r="C4073" s="28" t="n">
        <v>50171.94</v>
      </c>
      <c r="D4073" s="28" t="n">
        <v>34621.91</v>
      </c>
      <c r="E4073" s="28" t="n">
        <v>224</v>
      </c>
      <c r="F4073" s="28" t="s">
        <v>349</v>
      </c>
      <c r="G4073" s="28" t="n">
        <v>1</v>
      </c>
      <c r="H4073" s="28" t="n">
        <v>1</v>
      </c>
      <c r="I4073" s="28" t="n">
        <v>1</v>
      </c>
      <c r="J4073" s="28" t="n">
        <v>266</v>
      </c>
      <c r="K4073" s="28" t="n">
        <v>3</v>
      </c>
      <c r="L4073" s="28" t="n">
        <v>1</v>
      </c>
      <c r="M4073" s="28" t="s">
        <v>146</v>
      </c>
      <c r="N4073" s="28" t="s">
        <v>141</v>
      </c>
      <c r="O4073" s="29" t="n">
        <v>45342</v>
      </c>
      <c r="P4073" s="28" t="n">
        <f aca="false">ROUNDDOWN(($B4073-$O4073)/30,0)</f>
        <v>9</v>
      </c>
      <c r="Q4073" s="28" t="str">
        <f aca="false">TEXT($B4073,"yyyy-mm")</f>
        <v>2024-11</v>
      </c>
      <c r="R4073" s="28" t="n">
        <f aca="false">IF(AND($O4073&gt;=DATE(2025,1,1),$O4073&lt;=DATE(2025,4,30)),1,0)</f>
        <v>0</v>
      </c>
    </row>
    <row r="4074" customFormat="false" ht="15" hidden="false" customHeight="false" outlineLevel="0" collapsed="false">
      <c r="A4074" s="28" t="n">
        <v>432</v>
      </c>
      <c r="B4074" s="29" t="n">
        <v>45657</v>
      </c>
      <c r="C4074" s="28" t="n">
        <v>50171.94</v>
      </c>
      <c r="D4074" s="28" t="n">
        <v>39805.24</v>
      </c>
      <c r="E4074" s="28" t="n">
        <v>255</v>
      </c>
      <c r="F4074" s="28" t="s">
        <v>349</v>
      </c>
      <c r="G4074" s="28" t="n">
        <v>1</v>
      </c>
      <c r="H4074" s="28" t="n">
        <v>1</v>
      </c>
      <c r="I4074" s="28" t="n">
        <v>1</v>
      </c>
      <c r="J4074" s="28" t="n">
        <v>266</v>
      </c>
      <c r="K4074" s="28" t="n">
        <v>3</v>
      </c>
      <c r="L4074" s="28" t="n">
        <v>1</v>
      </c>
      <c r="M4074" s="28" t="s">
        <v>146</v>
      </c>
      <c r="N4074" s="28" t="s">
        <v>141</v>
      </c>
      <c r="O4074" s="29" t="n">
        <v>45342</v>
      </c>
      <c r="P4074" s="28" t="n">
        <f aca="false">ROUNDDOWN(($B4074-$O4074)/30,0)</f>
        <v>10</v>
      </c>
      <c r="Q4074" s="28" t="str">
        <f aca="false">TEXT($B4074,"yyyy-mm")</f>
        <v>2024-12</v>
      </c>
      <c r="R4074" s="28" t="n">
        <f aca="false">IF(AND($O4074&gt;=DATE(2025,1,1),$O4074&lt;=DATE(2025,4,30)),1,0)</f>
        <v>0</v>
      </c>
    </row>
    <row r="4075" customFormat="false" ht="15" hidden="false" customHeight="false" outlineLevel="0" collapsed="false">
      <c r="A4075" s="28" t="n">
        <v>432</v>
      </c>
      <c r="B4075" s="29" t="n">
        <v>45688</v>
      </c>
      <c r="C4075" s="28" t="n">
        <v>47993.8</v>
      </c>
      <c r="D4075" s="28" t="n">
        <v>42810.43</v>
      </c>
      <c r="E4075" s="28" t="n">
        <v>286</v>
      </c>
      <c r="F4075" s="28" t="s">
        <v>349</v>
      </c>
      <c r="G4075" s="28" t="n">
        <v>1</v>
      </c>
      <c r="H4075" s="28" t="n">
        <v>1</v>
      </c>
      <c r="I4075" s="28" t="n">
        <v>1</v>
      </c>
      <c r="J4075" s="28" t="n">
        <v>266</v>
      </c>
      <c r="K4075" s="28" t="n">
        <v>3</v>
      </c>
      <c r="L4075" s="28" t="n">
        <v>1</v>
      </c>
      <c r="M4075" s="28" t="s">
        <v>146</v>
      </c>
      <c r="N4075" s="28" t="s">
        <v>141</v>
      </c>
      <c r="O4075" s="29" t="n">
        <v>45342</v>
      </c>
      <c r="P4075" s="28" t="n">
        <f aca="false">ROUNDDOWN(($B4075-$O4075)/30,0)</f>
        <v>11</v>
      </c>
      <c r="Q4075" s="28" t="str">
        <f aca="false">TEXT($B4075,"yyyy-mm")</f>
        <v>2025-01</v>
      </c>
      <c r="R4075" s="28" t="n">
        <f aca="false">IF(AND($O4075&gt;=DATE(2025,1,1),$O4075&lt;=DATE(2025,4,30)),1,0)</f>
        <v>0</v>
      </c>
    </row>
    <row r="4076" customFormat="false" ht="15" hidden="false" customHeight="false" outlineLevel="0" collapsed="false">
      <c r="A4076" s="28" t="n">
        <v>432</v>
      </c>
      <c r="B4076" s="29" t="n">
        <v>45716</v>
      </c>
      <c r="C4076" s="28" t="n">
        <v>46241.46</v>
      </c>
      <c r="D4076" s="28" t="n">
        <v>46241.42</v>
      </c>
      <c r="E4076" s="28" t="n">
        <v>314</v>
      </c>
      <c r="F4076" s="28" t="s">
        <v>349</v>
      </c>
      <c r="G4076" s="28" t="n">
        <v>1</v>
      </c>
      <c r="H4076" s="28" t="n">
        <v>1</v>
      </c>
      <c r="I4076" s="28" t="n">
        <v>1</v>
      </c>
      <c r="J4076" s="28" t="n">
        <v>266</v>
      </c>
      <c r="K4076" s="28" t="n">
        <v>3</v>
      </c>
      <c r="L4076" s="28" t="n">
        <v>1</v>
      </c>
      <c r="M4076" s="28" t="s">
        <v>146</v>
      </c>
      <c r="N4076" s="28" t="s">
        <v>141</v>
      </c>
      <c r="O4076" s="29" t="n">
        <v>45342</v>
      </c>
      <c r="P4076" s="28" t="n">
        <f aca="false">ROUNDDOWN(($B4076-$O4076)/30,0)</f>
        <v>12</v>
      </c>
      <c r="Q4076" s="28" t="str">
        <f aca="false">TEXT($B4076,"yyyy-mm")</f>
        <v>2025-02</v>
      </c>
      <c r="R4076" s="28" t="n">
        <f aca="false">IF(AND($O4076&gt;=DATE(2025,1,1),$O4076&lt;=DATE(2025,4,30)),1,0)</f>
        <v>0</v>
      </c>
    </row>
    <row r="4077" customFormat="false" ht="15" hidden="false" customHeight="false" outlineLevel="0" collapsed="false">
      <c r="A4077" s="28" t="n">
        <v>433</v>
      </c>
      <c r="B4077" s="29" t="n">
        <v>44926</v>
      </c>
      <c r="C4077" s="28" t="n">
        <v>44200</v>
      </c>
      <c r="D4077" s="28" t="n">
        <v>0</v>
      </c>
      <c r="E4077" s="28" t="n">
        <v>0</v>
      </c>
      <c r="F4077" s="28" t="s">
        <v>345</v>
      </c>
      <c r="G4077" s="28" t="n">
        <v>0</v>
      </c>
      <c r="H4077" s="28" t="n">
        <v>0</v>
      </c>
      <c r="I4077" s="28" t="n">
        <v>0</v>
      </c>
      <c r="J4077" s="28" t="n">
        <v>66</v>
      </c>
      <c r="K4077" s="28" t="n">
        <v>2</v>
      </c>
      <c r="L4077" s="28" t="n">
        <v>1</v>
      </c>
      <c r="M4077" s="28" t="s">
        <v>147</v>
      </c>
      <c r="N4077" s="28" t="s">
        <v>139</v>
      </c>
      <c r="O4077" s="29" t="n">
        <v>44919</v>
      </c>
      <c r="P4077" s="28" t="n">
        <f aca="false">ROUNDDOWN(($B4077-$O4077)/30,0)</f>
        <v>0</v>
      </c>
      <c r="Q4077" s="28" t="str">
        <f aca="false">TEXT($B4077,"yyyy-mm")</f>
        <v>2022-12</v>
      </c>
      <c r="R4077" s="28" t="n">
        <f aca="false">IF(AND($O4077&gt;=DATE(2025,1,1),$O4077&lt;=DATE(2025,4,30)),1,0)</f>
        <v>0</v>
      </c>
    </row>
    <row r="4078" customFormat="false" ht="15" hidden="false" customHeight="false" outlineLevel="0" collapsed="false">
      <c r="A4078" s="28" t="n">
        <v>433</v>
      </c>
      <c r="B4078" s="29" t="n">
        <v>44957</v>
      </c>
      <c r="C4078" s="28" t="n">
        <v>40181.82</v>
      </c>
      <c r="D4078" s="28" t="n">
        <v>0</v>
      </c>
      <c r="E4078" s="28" t="n">
        <v>0</v>
      </c>
      <c r="F4078" s="28" t="s">
        <v>345</v>
      </c>
      <c r="G4078" s="28" t="n">
        <v>0</v>
      </c>
      <c r="H4078" s="28" t="n">
        <v>0</v>
      </c>
      <c r="I4078" s="28" t="n">
        <v>0</v>
      </c>
      <c r="J4078" s="28" t="n">
        <v>66</v>
      </c>
      <c r="K4078" s="28" t="n">
        <v>2</v>
      </c>
      <c r="L4078" s="28" t="n">
        <v>1</v>
      </c>
      <c r="M4078" s="28" t="s">
        <v>147</v>
      </c>
      <c r="N4078" s="28" t="s">
        <v>139</v>
      </c>
      <c r="O4078" s="29" t="n">
        <v>44919</v>
      </c>
      <c r="P4078" s="28" t="n">
        <f aca="false">ROUNDDOWN(($B4078-$O4078)/30,0)</f>
        <v>1</v>
      </c>
      <c r="Q4078" s="28" t="str">
        <f aca="false">TEXT($B4078,"yyyy-mm")</f>
        <v>2023-01</v>
      </c>
      <c r="R4078" s="28" t="n">
        <f aca="false">IF(AND($O4078&gt;=DATE(2025,1,1),$O4078&lt;=DATE(2025,4,30)),1,0)</f>
        <v>0</v>
      </c>
    </row>
    <row r="4079" customFormat="false" ht="15" hidden="false" customHeight="false" outlineLevel="0" collapsed="false">
      <c r="A4079" s="28" t="n">
        <v>433</v>
      </c>
      <c r="B4079" s="29" t="n">
        <v>44985</v>
      </c>
      <c r="C4079" s="28" t="n">
        <v>40181.82</v>
      </c>
      <c r="D4079" s="28" t="n">
        <v>4018.18</v>
      </c>
      <c r="E4079" s="28" t="n">
        <v>4</v>
      </c>
      <c r="F4079" s="28" t="s">
        <v>346</v>
      </c>
      <c r="G4079" s="28" t="n">
        <v>0</v>
      </c>
      <c r="H4079" s="28" t="n">
        <v>0</v>
      </c>
      <c r="I4079" s="28" t="n">
        <v>0</v>
      </c>
      <c r="J4079" s="28" t="n">
        <v>66</v>
      </c>
      <c r="K4079" s="28" t="n">
        <v>2</v>
      </c>
      <c r="L4079" s="28" t="n">
        <v>1</v>
      </c>
      <c r="M4079" s="28" t="s">
        <v>147</v>
      </c>
      <c r="N4079" s="28" t="s">
        <v>139</v>
      </c>
      <c r="O4079" s="29" t="n">
        <v>44919</v>
      </c>
      <c r="P4079" s="28" t="n">
        <f aca="false">ROUNDDOWN(($B4079-$O4079)/30,0)</f>
        <v>2</v>
      </c>
      <c r="Q4079" s="28" t="str">
        <f aca="false">TEXT($B4079,"yyyy-mm")</f>
        <v>2023-02</v>
      </c>
      <c r="R4079" s="28" t="n">
        <f aca="false">IF(AND($O4079&gt;=DATE(2025,1,1),$O4079&lt;=DATE(2025,4,30)),1,0)</f>
        <v>0</v>
      </c>
    </row>
    <row r="4080" customFormat="false" ht="15" hidden="false" customHeight="false" outlineLevel="0" collapsed="false">
      <c r="A4080" s="28" t="n">
        <v>433</v>
      </c>
      <c r="B4080" s="29" t="n">
        <v>45016</v>
      </c>
      <c r="C4080" s="28" t="n">
        <v>37418.75</v>
      </c>
      <c r="D4080" s="28" t="n">
        <v>5273.29</v>
      </c>
      <c r="E4080" s="28" t="n">
        <v>35</v>
      </c>
      <c r="F4080" s="28" t="s">
        <v>347</v>
      </c>
      <c r="G4080" s="28" t="n">
        <v>1</v>
      </c>
      <c r="H4080" s="28" t="n">
        <v>0</v>
      </c>
      <c r="I4080" s="28" t="n">
        <v>0</v>
      </c>
      <c r="J4080" s="28" t="n">
        <v>66</v>
      </c>
      <c r="K4080" s="28" t="n">
        <v>2</v>
      </c>
      <c r="L4080" s="28" t="n">
        <v>1</v>
      </c>
      <c r="M4080" s="28" t="s">
        <v>147</v>
      </c>
      <c r="N4080" s="28" t="s">
        <v>139</v>
      </c>
      <c r="O4080" s="29" t="n">
        <v>44919</v>
      </c>
      <c r="P4080" s="28" t="n">
        <f aca="false">ROUNDDOWN(($B4080-$O4080)/30,0)</f>
        <v>3</v>
      </c>
      <c r="Q4080" s="28" t="str">
        <f aca="false">TEXT($B4080,"yyyy-mm")</f>
        <v>2023-03</v>
      </c>
      <c r="R4080" s="28" t="n">
        <f aca="false">IF(AND($O4080&gt;=DATE(2025,1,1),$O4080&lt;=DATE(2025,4,30)),1,0)</f>
        <v>0</v>
      </c>
    </row>
    <row r="4081" customFormat="false" ht="15" hidden="false" customHeight="false" outlineLevel="0" collapsed="false">
      <c r="A4081" s="28" t="n">
        <v>433</v>
      </c>
      <c r="B4081" s="29" t="n">
        <v>45046</v>
      </c>
      <c r="C4081" s="28" t="n">
        <v>35905.23</v>
      </c>
      <c r="D4081" s="28" t="n">
        <v>7777.95</v>
      </c>
      <c r="E4081" s="28" t="n">
        <v>65</v>
      </c>
      <c r="F4081" s="28" t="s">
        <v>348</v>
      </c>
      <c r="G4081" s="28" t="n">
        <v>1</v>
      </c>
      <c r="H4081" s="28" t="n">
        <v>1</v>
      </c>
      <c r="I4081" s="28" t="n">
        <v>0</v>
      </c>
      <c r="J4081" s="28" t="n">
        <v>66</v>
      </c>
      <c r="K4081" s="28" t="n">
        <v>2</v>
      </c>
      <c r="L4081" s="28" t="n">
        <v>1</v>
      </c>
      <c r="M4081" s="28" t="s">
        <v>147</v>
      </c>
      <c r="N4081" s="28" t="s">
        <v>139</v>
      </c>
      <c r="O4081" s="29" t="n">
        <v>44919</v>
      </c>
      <c r="P4081" s="28" t="n">
        <f aca="false">ROUNDDOWN(($B4081-$O4081)/30,0)</f>
        <v>4</v>
      </c>
      <c r="Q4081" s="28" t="str">
        <f aca="false">TEXT($B4081,"yyyy-mm")</f>
        <v>2023-04</v>
      </c>
      <c r="R4081" s="28" t="n">
        <f aca="false">IF(AND($O4081&gt;=DATE(2025,1,1),$O4081&lt;=DATE(2025,4,30)),1,0)</f>
        <v>0</v>
      </c>
    </row>
    <row r="4082" customFormat="false" ht="15" hidden="false" customHeight="false" outlineLevel="0" collapsed="false">
      <c r="A4082" s="28" t="n">
        <v>433</v>
      </c>
      <c r="B4082" s="29" t="n">
        <v>45077</v>
      </c>
      <c r="C4082" s="28" t="n">
        <v>35905.23</v>
      </c>
      <c r="D4082" s="28" t="n">
        <v>11796.13</v>
      </c>
      <c r="E4082" s="28" t="n">
        <v>96</v>
      </c>
      <c r="F4082" s="28" t="s">
        <v>349</v>
      </c>
      <c r="G4082" s="28" t="n">
        <v>1</v>
      </c>
      <c r="H4082" s="28" t="n">
        <v>1</v>
      </c>
      <c r="I4082" s="28" t="n">
        <v>1</v>
      </c>
      <c r="J4082" s="28" t="n">
        <v>66</v>
      </c>
      <c r="K4082" s="28" t="n">
        <v>2</v>
      </c>
      <c r="L4082" s="28" t="n">
        <v>1</v>
      </c>
      <c r="M4082" s="28" t="s">
        <v>147</v>
      </c>
      <c r="N4082" s="28" t="s">
        <v>139</v>
      </c>
      <c r="O4082" s="29" t="n">
        <v>44919</v>
      </c>
      <c r="P4082" s="28" t="n">
        <f aca="false">ROUNDDOWN(($B4082-$O4082)/30,0)</f>
        <v>5</v>
      </c>
      <c r="Q4082" s="28" t="str">
        <f aca="false">TEXT($B4082,"yyyy-mm")</f>
        <v>2023-05</v>
      </c>
      <c r="R4082" s="28" t="n">
        <f aca="false">IF(AND($O4082&gt;=DATE(2025,1,1),$O4082&lt;=DATE(2025,4,30)),1,0)</f>
        <v>0</v>
      </c>
    </row>
    <row r="4083" customFormat="false" ht="15" hidden="false" customHeight="false" outlineLevel="0" collapsed="false">
      <c r="A4083" s="28" t="n">
        <v>433</v>
      </c>
      <c r="B4083" s="29" t="n">
        <v>45107</v>
      </c>
      <c r="C4083" s="28" t="n">
        <v>35905.23</v>
      </c>
      <c r="D4083" s="28" t="n">
        <v>15814.31</v>
      </c>
      <c r="E4083" s="28" t="n">
        <v>126</v>
      </c>
      <c r="F4083" s="28" t="s">
        <v>349</v>
      </c>
      <c r="G4083" s="28" t="n">
        <v>1</v>
      </c>
      <c r="H4083" s="28" t="n">
        <v>1</v>
      </c>
      <c r="I4083" s="28" t="n">
        <v>1</v>
      </c>
      <c r="J4083" s="28" t="n">
        <v>66</v>
      </c>
      <c r="K4083" s="28" t="n">
        <v>2</v>
      </c>
      <c r="L4083" s="28" t="n">
        <v>1</v>
      </c>
      <c r="M4083" s="28" t="s">
        <v>147</v>
      </c>
      <c r="N4083" s="28" t="s">
        <v>139</v>
      </c>
      <c r="O4083" s="29" t="n">
        <v>44919</v>
      </c>
      <c r="P4083" s="28" t="n">
        <f aca="false">ROUNDDOWN(($B4083-$O4083)/30,0)</f>
        <v>6</v>
      </c>
      <c r="Q4083" s="28" t="str">
        <f aca="false">TEXT($B4083,"yyyy-mm")</f>
        <v>2023-06</v>
      </c>
      <c r="R4083" s="28" t="n">
        <f aca="false">IF(AND($O4083&gt;=DATE(2025,1,1),$O4083&lt;=DATE(2025,4,30)),1,0)</f>
        <v>0</v>
      </c>
    </row>
    <row r="4084" customFormat="false" ht="15" hidden="false" customHeight="false" outlineLevel="0" collapsed="false">
      <c r="A4084" s="28" t="n">
        <v>433</v>
      </c>
      <c r="B4084" s="29" t="n">
        <v>45138</v>
      </c>
      <c r="C4084" s="28" t="n">
        <v>35905.23</v>
      </c>
      <c r="D4084" s="28" t="n">
        <v>19832.49</v>
      </c>
      <c r="E4084" s="28" t="n">
        <v>157</v>
      </c>
      <c r="F4084" s="28" t="s">
        <v>349</v>
      </c>
      <c r="G4084" s="28" t="n">
        <v>1</v>
      </c>
      <c r="H4084" s="28" t="n">
        <v>1</v>
      </c>
      <c r="I4084" s="28" t="n">
        <v>1</v>
      </c>
      <c r="J4084" s="28" t="n">
        <v>66</v>
      </c>
      <c r="K4084" s="28" t="n">
        <v>2</v>
      </c>
      <c r="L4084" s="28" t="n">
        <v>1</v>
      </c>
      <c r="M4084" s="28" t="s">
        <v>147</v>
      </c>
      <c r="N4084" s="28" t="s">
        <v>139</v>
      </c>
      <c r="O4084" s="29" t="n">
        <v>44919</v>
      </c>
      <c r="P4084" s="28" t="n">
        <f aca="false">ROUNDDOWN(($B4084-$O4084)/30,0)</f>
        <v>7</v>
      </c>
      <c r="Q4084" s="28" t="str">
        <f aca="false">TEXT($B4084,"yyyy-mm")</f>
        <v>2023-07</v>
      </c>
      <c r="R4084" s="28" t="n">
        <f aca="false">IF(AND($O4084&gt;=DATE(2025,1,1),$O4084&lt;=DATE(2025,4,30)),1,0)</f>
        <v>0</v>
      </c>
    </row>
    <row r="4085" customFormat="false" ht="15" hidden="false" customHeight="false" outlineLevel="0" collapsed="false">
      <c r="A4085" s="28" t="n">
        <v>433</v>
      </c>
      <c r="B4085" s="29" t="n">
        <v>45169</v>
      </c>
      <c r="C4085" s="28" t="n">
        <v>35905.23</v>
      </c>
      <c r="D4085" s="28" t="n">
        <v>23850.67</v>
      </c>
      <c r="E4085" s="28" t="n">
        <v>188</v>
      </c>
      <c r="F4085" s="28" t="s">
        <v>349</v>
      </c>
      <c r="G4085" s="28" t="n">
        <v>1</v>
      </c>
      <c r="H4085" s="28" t="n">
        <v>1</v>
      </c>
      <c r="I4085" s="28" t="n">
        <v>1</v>
      </c>
      <c r="J4085" s="28" t="n">
        <v>66</v>
      </c>
      <c r="K4085" s="28" t="n">
        <v>2</v>
      </c>
      <c r="L4085" s="28" t="n">
        <v>1</v>
      </c>
      <c r="M4085" s="28" t="s">
        <v>147</v>
      </c>
      <c r="N4085" s="28" t="s">
        <v>139</v>
      </c>
      <c r="O4085" s="29" t="n">
        <v>44919</v>
      </c>
      <c r="P4085" s="28" t="n">
        <f aca="false">ROUNDDOWN(($B4085-$O4085)/30,0)</f>
        <v>8</v>
      </c>
      <c r="Q4085" s="28" t="str">
        <f aca="false">TEXT($B4085,"yyyy-mm")</f>
        <v>2023-08</v>
      </c>
      <c r="R4085" s="28" t="n">
        <f aca="false">IF(AND($O4085&gt;=DATE(2025,1,1),$O4085&lt;=DATE(2025,4,30)),1,0)</f>
        <v>0</v>
      </c>
    </row>
    <row r="4086" customFormat="false" ht="15" hidden="false" customHeight="false" outlineLevel="0" collapsed="false">
      <c r="A4086" s="28" t="n">
        <v>433</v>
      </c>
      <c r="B4086" s="29" t="n">
        <v>45199</v>
      </c>
      <c r="C4086" s="28" t="n">
        <v>35905.23</v>
      </c>
      <c r="D4086" s="28" t="n">
        <v>27868.85</v>
      </c>
      <c r="E4086" s="28" t="n">
        <v>218</v>
      </c>
      <c r="F4086" s="28" t="s">
        <v>349</v>
      </c>
      <c r="G4086" s="28" t="n">
        <v>1</v>
      </c>
      <c r="H4086" s="28" t="n">
        <v>1</v>
      </c>
      <c r="I4086" s="28" t="n">
        <v>1</v>
      </c>
      <c r="J4086" s="28" t="n">
        <v>66</v>
      </c>
      <c r="K4086" s="28" t="n">
        <v>2</v>
      </c>
      <c r="L4086" s="28" t="n">
        <v>1</v>
      </c>
      <c r="M4086" s="28" t="s">
        <v>147</v>
      </c>
      <c r="N4086" s="28" t="s">
        <v>139</v>
      </c>
      <c r="O4086" s="29" t="n">
        <v>44919</v>
      </c>
      <c r="P4086" s="28" t="n">
        <f aca="false">ROUNDDOWN(($B4086-$O4086)/30,0)</f>
        <v>9</v>
      </c>
      <c r="Q4086" s="28" t="str">
        <f aca="false">TEXT($B4086,"yyyy-mm")</f>
        <v>2023-09</v>
      </c>
      <c r="R4086" s="28" t="n">
        <f aca="false">IF(AND($O4086&gt;=DATE(2025,1,1),$O4086&lt;=DATE(2025,4,30)),1,0)</f>
        <v>0</v>
      </c>
    </row>
    <row r="4087" customFormat="false" ht="15" hidden="false" customHeight="false" outlineLevel="0" collapsed="false">
      <c r="A4087" s="28" t="n">
        <v>433</v>
      </c>
      <c r="B4087" s="29" t="n">
        <v>45230</v>
      </c>
      <c r="C4087" s="28" t="n">
        <v>35905.23</v>
      </c>
      <c r="D4087" s="28" t="n">
        <v>31887.03</v>
      </c>
      <c r="E4087" s="28" t="n">
        <v>249</v>
      </c>
      <c r="F4087" s="28" t="s">
        <v>349</v>
      </c>
      <c r="G4087" s="28" t="n">
        <v>1</v>
      </c>
      <c r="H4087" s="28" t="n">
        <v>1</v>
      </c>
      <c r="I4087" s="28" t="n">
        <v>1</v>
      </c>
      <c r="J4087" s="28" t="n">
        <v>66</v>
      </c>
      <c r="K4087" s="28" t="n">
        <v>2</v>
      </c>
      <c r="L4087" s="28" t="n">
        <v>1</v>
      </c>
      <c r="M4087" s="28" t="s">
        <v>147</v>
      </c>
      <c r="N4087" s="28" t="s">
        <v>139</v>
      </c>
      <c r="O4087" s="29" t="n">
        <v>44919</v>
      </c>
      <c r="P4087" s="28" t="n">
        <f aca="false">ROUNDDOWN(($B4087-$O4087)/30,0)</f>
        <v>10</v>
      </c>
      <c r="Q4087" s="28" t="str">
        <f aca="false">TEXT($B4087,"yyyy-mm")</f>
        <v>2023-10</v>
      </c>
      <c r="R4087" s="28" t="n">
        <f aca="false">IF(AND($O4087&gt;=DATE(2025,1,1),$O4087&lt;=DATE(2025,4,30)),1,0)</f>
        <v>0</v>
      </c>
    </row>
    <row r="4088" customFormat="false" ht="15" hidden="false" customHeight="false" outlineLevel="0" collapsed="false">
      <c r="A4088" s="28" t="n">
        <v>433</v>
      </c>
      <c r="B4088" s="29" t="n">
        <v>45260</v>
      </c>
      <c r="C4088" s="28" t="n">
        <v>35905.23</v>
      </c>
      <c r="D4088" s="28" t="n">
        <v>35905.21</v>
      </c>
      <c r="E4088" s="28" t="n">
        <v>279</v>
      </c>
      <c r="F4088" s="28" t="s">
        <v>349</v>
      </c>
      <c r="G4088" s="28" t="n">
        <v>1</v>
      </c>
      <c r="H4088" s="28" t="n">
        <v>1</v>
      </c>
      <c r="I4088" s="28" t="n">
        <v>1</v>
      </c>
      <c r="J4088" s="28" t="n">
        <v>66</v>
      </c>
      <c r="K4088" s="28" t="n">
        <v>2</v>
      </c>
      <c r="L4088" s="28" t="n">
        <v>1</v>
      </c>
      <c r="M4088" s="28" t="s">
        <v>147</v>
      </c>
      <c r="N4088" s="28" t="s">
        <v>139</v>
      </c>
      <c r="O4088" s="29" t="n">
        <v>44919</v>
      </c>
      <c r="P4088" s="28" t="n">
        <f aca="false">ROUNDDOWN(($B4088-$O4088)/30,0)</f>
        <v>11</v>
      </c>
      <c r="Q4088" s="28" t="str">
        <f aca="false">TEXT($B4088,"yyyy-mm")</f>
        <v>2023-11</v>
      </c>
      <c r="R4088" s="28" t="n">
        <f aca="false">IF(AND($O4088&gt;=DATE(2025,1,1),$O4088&lt;=DATE(2025,4,30)),1,0)</f>
        <v>0</v>
      </c>
    </row>
    <row r="4089" customFormat="false" ht="15" hidden="false" customHeight="false" outlineLevel="0" collapsed="false">
      <c r="A4089" s="28" t="n">
        <v>434</v>
      </c>
      <c r="B4089" s="29" t="n">
        <v>45900</v>
      </c>
      <c r="C4089" s="28" t="n">
        <v>53200</v>
      </c>
      <c r="D4089" s="28" t="n">
        <v>0</v>
      </c>
      <c r="E4089" s="28" t="n">
        <v>0</v>
      </c>
      <c r="F4089" s="28" t="s">
        <v>345</v>
      </c>
      <c r="G4089" s="28" t="n">
        <v>0</v>
      </c>
      <c r="H4089" s="28" t="n">
        <v>0</v>
      </c>
      <c r="I4089" s="28" t="n">
        <v>0</v>
      </c>
      <c r="J4089" s="28" t="n">
        <v>349</v>
      </c>
      <c r="K4089" s="28" t="n">
        <v>5</v>
      </c>
      <c r="L4089" s="28" t="n">
        <v>2</v>
      </c>
      <c r="M4089" s="28" t="s">
        <v>146</v>
      </c>
      <c r="N4089" s="28" t="s">
        <v>138</v>
      </c>
      <c r="O4089" s="29" t="n">
        <v>45876</v>
      </c>
      <c r="P4089" s="28" t="n">
        <f aca="false">ROUNDDOWN(($B4089-$O4089)/30,0)</f>
        <v>0</v>
      </c>
      <c r="Q4089" s="28" t="str">
        <f aca="false">TEXT($B4089,"yyyy-mm")</f>
        <v>2025-08</v>
      </c>
      <c r="R4089" s="28" t="n">
        <f aca="false">IF(AND($O4089&gt;=DATE(2025,1,1),$O4089&lt;=DATE(2025,4,30)),1,0)</f>
        <v>0</v>
      </c>
    </row>
    <row r="4090" customFormat="false" ht="15" hidden="false" customHeight="false" outlineLevel="0" collapsed="false">
      <c r="A4090" s="28" t="n">
        <v>434</v>
      </c>
      <c r="B4090" s="29" t="n">
        <v>45930</v>
      </c>
      <c r="C4090" s="28" t="n">
        <v>39900</v>
      </c>
      <c r="D4090" s="28" t="n">
        <v>0</v>
      </c>
      <c r="E4090" s="28" t="n">
        <v>0</v>
      </c>
      <c r="F4090" s="28" t="s">
        <v>345</v>
      </c>
      <c r="G4090" s="28" t="n">
        <v>0</v>
      </c>
      <c r="H4090" s="28" t="n">
        <v>0</v>
      </c>
      <c r="I4090" s="28" t="n">
        <v>0</v>
      </c>
      <c r="J4090" s="28" t="n">
        <v>349</v>
      </c>
      <c r="K4090" s="28" t="n">
        <v>5</v>
      </c>
      <c r="L4090" s="28" t="n">
        <v>2</v>
      </c>
      <c r="M4090" s="28" t="s">
        <v>146</v>
      </c>
      <c r="N4090" s="28" t="s">
        <v>138</v>
      </c>
      <c r="O4090" s="29" t="n">
        <v>45876</v>
      </c>
      <c r="P4090" s="28" t="n">
        <f aca="false">ROUNDDOWN(($B4090-$O4090)/30,0)</f>
        <v>1</v>
      </c>
      <c r="Q4090" s="28" t="str">
        <f aca="false">TEXT($B4090,"yyyy-mm")</f>
        <v>2025-09</v>
      </c>
      <c r="R4090" s="28" t="n">
        <f aca="false">IF(AND($O4090&gt;=DATE(2025,1,1),$O4090&lt;=DATE(2025,4,30)),1,0)</f>
        <v>0</v>
      </c>
    </row>
    <row r="4091" customFormat="false" ht="15" hidden="false" customHeight="false" outlineLevel="0" collapsed="false">
      <c r="A4091" s="28" t="n">
        <v>434</v>
      </c>
      <c r="B4091" s="29" t="n">
        <v>45961</v>
      </c>
      <c r="C4091" s="28" t="n">
        <v>26600</v>
      </c>
      <c r="D4091" s="28" t="n">
        <v>0</v>
      </c>
      <c r="E4091" s="28" t="n">
        <v>0</v>
      </c>
      <c r="F4091" s="28" t="s">
        <v>345</v>
      </c>
      <c r="G4091" s="28" t="n">
        <v>0</v>
      </c>
      <c r="H4091" s="28" t="n">
        <v>0</v>
      </c>
      <c r="I4091" s="28" t="n">
        <v>0</v>
      </c>
      <c r="J4091" s="28" t="n">
        <v>349</v>
      </c>
      <c r="K4091" s="28" t="n">
        <v>5</v>
      </c>
      <c r="L4091" s="28" t="n">
        <v>2</v>
      </c>
      <c r="M4091" s="28" t="s">
        <v>146</v>
      </c>
      <c r="N4091" s="28" t="s">
        <v>138</v>
      </c>
      <c r="O4091" s="29" t="n">
        <v>45876</v>
      </c>
      <c r="P4091" s="28" t="n">
        <f aca="false">ROUNDDOWN(($B4091-$O4091)/30,0)</f>
        <v>2</v>
      </c>
      <c r="Q4091" s="28" t="str">
        <f aca="false">TEXT($B4091,"yyyy-mm")</f>
        <v>2025-10</v>
      </c>
      <c r="R4091" s="28" t="n">
        <f aca="false">IF(AND($O4091&gt;=DATE(2025,1,1),$O4091&lt;=DATE(2025,4,30)),1,0)</f>
        <v>0</v>
      </c>
    </row>
    <row r="4092" customFormat="false" ht="15" hidden="false" customHeight="false" outlineLevel="0" collapsed="false">
      <c r="A4092" s="28" t="n">
        <v>434</v>
      </c>
      <c r="B4092" s="29" t="n">
        <v>45991</v>
      </c>
      <c r="C4092" s="28" t="n">
        <v>13300</v>
      </c>
      <c r="D4092" s="28" t="n">
        <v>0</v>
      </c>
      <c r="E4092" s="28" t="n">
        <v>0</v>
      </c>
      <c r="F4092" s="28" t="s">
        <v>345</v>
      </c>
      <c r="G4092" s="28" t="n">
        <v>0</v>
      </c>
      <c r="H4092" s="28" t="n">
        <v>0</v>
      </c>
      <c r="I4092" s="28" t="n">
        <v>0</v>
      </c>
      <c r="J4092" s="28" t="n">
        <v>349</v>
      </c>
      <c r="K4092" s="28" t="n">
        <v>5</v>
      </c>
      <c r="L4092" s="28" t="n">
        <v>2</v>
      </c>
      <c r="M4092" s="28" t="s">
        <v>146</v>
      </c>
      <c r="N4092" s="28" t="s">
        <v>138</v>
      </c>
      <c r="O4092" s="29" t="n">
        <v>45876</v>
      </c>
      <c r="P4092" s="28" t="n">
        <f aca="false">ROUNDDOWN(($B4092-$O4092)/30,0)</f>
        <v>3</v>
      </c>
      <c r="Q4092" s="28" t="str">
        <f aca="false">TEXT($B4092,"yyyy-mm")</f>
        <v>2025-11</v>
      </c>
      <c r="R4092" s="28" t="n">
        <f aca="false">IF(AND($O4092&gt;=DATE(2025,1,1),$O4092&lt;=DATE(2025,4,30)),1,0)</f>
        <v>0</v>
      </c>
    </row>
    <row r="4093" customFormat="false" ht="15" hidden="false" customHeight="false" outlineLevel="0" collapsed="false">
      <c r="A4093" s="28" t="n">
        <v>434</v>
      </c>
      <c r="B4093" s="29" t="n">
        <v>46022</v>
      </c>
      <c r="C4093" s="28" t="n">
        <v>0</v>
      </c>
      <c r="D4093" s="28" t="n">
        <v>0</v>
      </c>
      <c r="E4093" s="28" t="n">
        <v>0</v>
      </c>
      <c r="F4093" s="28" t="s">
        <v>345</v>
      </c>
      <c r="G4093" s="28" t="n">
        <v>0</v>
      </c>
      <c r="H4093" s="28" t="n">
        <v>0</v>
      </c>
      <c r="I4093" s="28" t="n">
        <v>0</v>
      </c>
      <c r="J4093" s="28" t="n">
        <v>349</v>
      </c>
      <c r="K4093" s="28" t="n">
        <v>5</v>
      </c>
      <c r="L4093" s="28" t="n">
        <v>2</v>
      </c>
      <c r="M4093" s="28" t="s">
        <v>146</v>
      </c>
      <c r="N4093" s="28" t="s">
        <v>138</v>
      </c>
      <c r="O4093" s="29" t="n">
        <v>45876</v>
      </c>
      <c r="P4093" s="28" t="n">
        <f aca="false">ROUNDDOWN(($B4093-$O4093)/30,0)</f>
        <v>4</v>
      </c>
      <c r="Q4093" s="28" t="str">
        <f aca="false">TEXT($B4093,"yyyy-mm")</f>
        <v>2025-12</v>
      </c>
      <c r="R4093" s="28" t="n">
        <f aca="false">IF(AND($O4093&gt;=DATE(2025,1,1),$O4093&lt;=DATE(2025,4,30)),1,0)</f>
        <v>0</v>
      </c>
    </row>
    <row r="4094" customFormat="false" ht="15" hidden="false" customHeight="false" outlineLevel="0" collapsed="false">
      <c r="A4094" s="28" t="n">
        <v>435</v>
      </c>
      <c r="B4094" s="29" t="n">
        <v>44895</v>
      </c>
      <c r="C4094" s="28" t="n">
        <v>13600</v>
      </c>
      <c r="D4094" s="28" t="n">
        <v>0</v>
      </c>
      <c r="E4094" s="28" t="n">
        <v>0</v>
      </c>
      <c r="F4094" s="28" t="s">
        <v>345</v>
      </c>
      <c r="G4094" s="28" t="n">
        <v>0</v>
      </c>
      <c r="H4094" s="28" t="n">
        <v>0</v>
      </c>
      <c r="I4094" s="28" t="n">
        <v>0</v>
      </c>
      <c r="J4094" s="28" t="n">
        <v>23</v>
      </c>
      <c r="K4094" s="28" t="n">
        <v>4</v>
      </c>
      <c r="L4094" s="28" t="n">
        <v>1</v>
      </c>
      <c r="M4094" s="28" t="s">
        <v>145</v>
      </c>
      <c r="N4094" s="28" t="s">
        <v>141</v>
      </c>
      <c r="O4094" s="29" t="n">
        <v>44869</v>
      </c>
      <c r="P4094" s="28" t="n">
        <f aca="false">ROUNDDOWN(($B4094-$O4094)/30,0)</f>
        <v>0</v>
      </c>
      <c r="Q4094" s="28" t="str">
        <f aca="false">TEXT($B4094,"yyyy-mm")</f>
        <v>2022-11</v>
      </c>
      <c r="R4094" s="28" t="n">
        <f aca="false">IF(AND($O4094&gt;=DATE(2025,1,1),$O4094&lt;=DATE(2025,4,30)),1,0)</f>
        <v>0</v>
      </c>
    </row>
    <row r="4095" customFormat="false" ht="15" hidden="false" customHeight="false" outlineLevel="0" collapsed="false">
      <c r="A4095" s="28" t="n">
        <v>435</v>
      </c>
      <c r="B4095" s="29" t="n">
        <v>44926</v>
      </c>
      <c r="C4095" s="28" t="n">
        <v>13056</v>
      </c>
      <c r="D4095" s="28" t="n">
        <v>0</v>
      </c>
      <c r="E4095" s="28" t="n">
        <v>0</v>
      </c>
      <c r="F4095" s="28" t="s">
        <v>345</v>
      </c>
      <c r="G4095" s="28" t="n">
        <v>0</v>
      </c>
      <c r="H4095" s="28" t="n">
        <v>0</v>
      </c>
      <c r="I4095" s="28" t="n">
        <v>0</v>
      </c>
      <c r="J4095" s="28" t="n">
        <v>23</v>
      </c>
      <c r="K4095" s="28" t="n">
        <v>4</v>
      </c>
      <c r="L4095" s="28" t="n">
        <v>1</v>
      </c>
      <c r="M4095" s="28" t="s">
        <v>145</v>
      </c>
      <c r="N4095" s="28" t="s">
        <v>141</v>
      </c>
      <c r="O4095" s="29" t="n">
        <v>44869</v>
      </c>
      <c r="P4095" s="28" t="n">
        <f aca="false">ROUNDDOWN(($B4095-$O4095)/30,0)</f>
        <v>1</v>
      </c>
      <c r="Q4095" s="28" t="str">
        <f aca="false">TEXT($B4095,"yyyy-mm")</f>
        <v>2022-12</v>
      </c>
      <c r="R4095" s="28" t="n">
        <f aca="false">IF(AND($O4095&gt;=DATE(2025,1,1),$O4095&lt;=DATE(2025,4,30)),1,0)</f>
        <v>0</v>
      </c>
    </row>
    <row r="4096" customFormat="false" ht="15" hidden="false" customHeight="false" outlineLevel="0" collapsed="false">
      <c r="A4096" s="28" t="n">
        <v>435</v>
      </c>
      <c r="B4096" s="29" t="n">
        <v>44957</v>
      </c>
      <c r="C4096" s="28" t="n">
        <v>12512</v>
      </c>
      <c r="D4096" s="28" t="n">
        <v>0</v>
      </c>
      <c r="E4096" s="28" t="n">
        <v>0</v>
      </c>
      <c r="F4096" s="28" t="s">
        <v>345</v>
      </c>
      <c r="G4096" s="28" t="n">
        <v>0</v>
      </c>
      <c r="H4096" s="28" t="n">
        <v>0</v>
      </c>
      <c r="I4096" s="28" t="n">
        <v>0</v>
      </c>
      <c r="J4096" s="28" t="n">
        <v>23</v>
      </c>
      <c r="K4096" s="28" t="n">
        <v>4</v>
      </c>
      <c r="L4096" s="28" t="n">
        <v>1</v>
      </c>
      <c r="M4096" s="28" t="s">
        <v>145</v>
      </c>
      <c r="N4096" s="28" t="s">
        <v>141</v>
      </c>
      <c r="O4096" s="29" t="n">
        <v>44869</v>
      </c>
      <c r="P4096" s="28" t="n">
        <f aca="false">ROUNDDOWN(($B4096-$O4096)/30,0)</f>
        <v>2</v>
      </c>
      <c r="Q4096" s="28" t="str">
        <f aca="false">TEXT($B4096,"yyyy-mm")</f>
        <v>2023-01</v>
      </c>
      <c r="R4096" s="28" t="n">
        <f aca="false">IF(AND($O4096&gt;=DATE(2025,1,1),$O4096&lt;=DATE(2025,4,30)),1,0)</f>
        <v>0</v>
      </c>
    </row>
    <row r="4097" customFormat="false" ht="15" hidden="false" customHeight="false" outlineLevel="0" collapsed="false">
      <c r="A4097" s="28" t="n">
        <v>435</v>
      </c>
      <c r="B4097" s="29" t="n">
        <v>44985</v>
      </c>
      <c r="C4097" s="28" t="n">
        <v>11968</v>
      </c>
      <c r="D4097" s="28" t="n">
        <v>0</v>
      </c>
      <c r="E4097" s="28" t="n">
        <v>0</v>
      </c>
      <c r="F4097" s="28" t="s">
        <v>345</v>
      </c>
      <c r="G4097" s="28" t="n">
        <v>0</v>
      </c>
      <c r="H4097" s="28" t="n">
        <v>0</v>
      </c>
      <c r="I4097" s="28" t="n">
        <v>0</v>
      </c>
      <c r="J4097" s="28" t="n">
        <v>23</v>
      </c>
      <c r="K4097" s="28" t="n">
        <v>4</v>
      </c>
      <c r="L4097" s="28" t="n">
        <v>1</v>
      </c>
      <c r="M4097" s="28" t="s">
        <v>145</v>
      </c>
      <c r="N4097" s="28" t="s">
        <v>141</v>
      </c>
      <c r="O4097" s="29" t="n">
        <v>44869</v>
      </c>
      <c r="P4097" s="28" t="n">
        <f aca="false">ROUNDDOWN(($B4097-$O4097)/30,0)</f>
        <v>3</v>
      </c>
      <c r="Q4097" s="28" t="str">
        <f aca="false">TEXT($B4097,"yyyy-mm")</f>
        <v>2023-02</v>
      </c>
      <c r="R4097" s="28" t="n">
        <f aca="false">IF(AND($O4097&gt;=DATE(2025,1,1),$O4097&lt;=DATE(2025,4,30)),1,0)</f>
        <v>0</v>
      </c>
    </row>
    <row r="4098" customFormat="false" ht="15" hidden="false" customHeight="false" outlineLevel="0" collapsed="false">
      <c r="A4098" s="28" t="n">
        <v>435</v>
      </c>
      <c r="B4098" s="29" t="n">
        <v>45016</v>
      </c>
      <c r="C4098" s="28" t="n">
        <v>11424</v>
      </c>
      <c r="D4098" s="28" t="n">
        <v>0</v>
      </c>
      <c r="E4098" s="28" t="n">
        <v>0</v>
      </c>
      <c r="F4098" s="28" t="s">
        <v>345</v>
      </c>
      <c r="G4098" s="28" t="n">
        <v>0</v>
      </c>
      <c r="H4098" s="28" t="n">
        <v>0</v>
      </c>
      <c r="I4098" s="28" t="n">
        <v>0</v>
      </c>
      <c r="J4098" s="28" t="n">
        <v>23</v>
      </c>
      <c r="K4098" s="28" t="n">
        <v>4</v>
      </c>
      <c r="L4098" s="28" t="n">
        <v>1</v>
      </c>
      <c r="M4098" s="28" t="s">
        <v>145</v>
      </c>
      <c r="N4098" s="28" t="s">
        <v>141</v>
      </c>
      <c r="O4098" s="29" t="n">
        <v>44869</v>
      </c>
      <c r="P4098" s="28" t="n">
        <f aca="false">ROUNDDOWN(($B4098-$O4098)/30,0)</f>
        <v>4</v>
      </c>
      <c r="Q4098" s="28" t="str">
        <f aca="false">TEXT($B4098,"yyyy-mm")</f>
        <v>2023-03</v>
      </c>
      <c r="R4098" s="28" t="n">
        <f aca="false">IF(AND($O4098&gt;=DATE(2025,1,1),$O4098&lt;=DATE(2025,4,30)),1,0)</f>
        <v>0</v>
      </c>
    </row>
    <row r="4099" customFormat="false" ht="15" hidden="false" customHeight="false" outlineLevel="0" collapsed="false">
      <c r="A4099" s="28" t="n">
        <v>435</v>
      </c>
      <c r="B4099" s="29" t="n">
        <v>45046</v>
      </c>
      <c r="C4099" s="28" t="n">
        <v>10880</v>
      </c>
      <c r="D4099" s="28" t="n">
        <v>0</v>
      </c>
      <c r="E4099" s="28" t="n">
        <v>0</v>
      </c>
      <c r="F4099" s="28" t="s">
        <v>345</v>
      </c>
      <c r="G4099" s="28" t="n">
        <v>0</v>
      </c>
      <c r="H4099" s="28" t="n">
        <v>0</v>
      </c>
      <c r="I4099" s="28" t="n">
        <v>0</v>
      </c>
      <c r="J4099" s="28" t="n">
        <v>23</v>
      </c>
      <c r="K4099" s="28" t="n">
        <v>4</v>
      </c>
      <c r="L4099" s="28" t="n">
        <v>1</v>
      </c>
      <c r="M4099" s="28" t="s">
        <v>145</v>
      </c>
      <c r="N4099" s="28" t="s">
        <v>141</v>
      </c>
      <c r="O4099" s="29" t="n">
        <v>44869</v>
      </c>
      <c r="P4099" s="28" t="n">
        <f aca="false">ROUNDDOWN(($B4099-$O4099)/30,0)</f>
        <v>5</v>
      </c>
      <c r="Q4099" s="28" t="str">
        <f aca="false">TEXT($B4099,"yyyy-mm")</f>
        <v>2023-04</v>
      </c>
      <c r="R4099" s="28" t="n">
        <f aca="false">IF(AND($O4099&gt;=DATE(2025,1,1),$O4099&lt;=DATE(2025,4,30)),1,0)</f>
        <v>0</v>
      </c>
    </row>
    <row r="4100" customFormat="false" ht="15" hidden="false" customHeight="false" outlineLevel="0" collapsed="false">
      <c r="A4100" s="28" t="n">
        <v>435</v>
      </c>
      <c r="B4100" s="29" t="n">
        <v>45077</v>
      </c>
      <c r="C4100" s="28" t="n">
        <v>10336</v>
      </c>
      <c r="D4100" s="28" t="n">
        <v>0</v>
      </c>
      <c r="E4100" s="28" t="n">
        <v>0</v>
      </c>
      <c r="F4100" s="28" t="s">
        <v>345</v>
      </c>
      <c r="G4100" s="28" t="n">
        <v>0</v>
      </c>
      <c r="H4100" s="28" t="n">
        <v>0</v>
      </c>
      <c r="I4100" s="28" t="n">
        <v>0</v>
      </c>
      <c r="J4100" s="28" t="n">
        <v>23</v>
      </c>
      <c r="K4100" s="28" t="n">
        <v>4</v>
      </c>
      <c r="L4100" s="28" t="n">
        <v>1</v>
      </c>
      <c r="M4100" s="28" t="s">
        <v>145</v>
      </c>
      <c r="N4100" s="28" t="s">
        <v>141</v>
      </c>
      <c r="O4100" s="29" t="n">
        <v>44869</v>
      </c>
      <c r="P4100" s="28" t="n">
        <f aca="false">ROUNDDOWN(($B4100-$O4100)/30,0)</f>
        <v>6</v>
      </c>
      <c r="Q4100" s="28" t="str">
        <f aca="false">TEXT($B4100,"yyyy-mm")</f>
        <v>2023-05</v>
      </c>
      <c r="R4100" s="28" t="n">
        <f aca="false">IF(AND($O4100&gt;=DATE(2025,1,1),$O4100&lt;=DATE(2025,4,30)),1,0)</f>
        <v>0</v>
      </c>
    </row>
    <row r="4101" customFormat="false" ht="15" hidden="false" customHeight="false" outlineLevel="0" collapsed="false">
      <c r="A4101" s="28" t="n">
        <v>435</v>
      </c>
      <c r="B4101" s="29" t="n">
        <v>45107</v>
      </c>
      <c r="C4101" s="28" t="n">
        <v>9792</v>
      </c>
      <c r="D4101" s="28" t="n">
        <v>0</v>
      </c>
      <c r="E4101" s="28" t="n">
        <v>0</v>
      </c>
      <c r="F4101" s="28" t="s">
        <v>345</v>
      </c>
      <c r="G4101" s="28" t="n">
        <v>0</v>
      </c>
      <c r="H4101" s="28" t="n">
        <v>0</v>
      </c>
      <c r="I4101" s="28" t="n">
        <v>0</v>
      </c>
      <c r="J4101" s="28" t="n">
        <v>23</v>
      </c>
      <c r="K4101" s="28" t="n">
        <v>4</v>
      </c>
      <c r="L4101" s="28" t="n">
        <v>1</v>
      </c>
      <c r="M4101" s="28" t="s">
        <v>145</v>
      </c>
      <c r="N4101" s="28" t="s">
        <v>141</v>
      </c>
      <c r="O4101" s="29" t="n">
        <v>44869</v>
      </c>
      <c r="P4101" s="28" t="n">
        <f aca="false">ROUNDDOWN(($B4101-$O4101)/30,0)</f>
        <v>7</v>
      </c>
      <c r="Q4101" s="28" t="str">
        <f aca="false">TEXT($B4101,"yyyy-mm")</f>
        <v>2023-06</v>
      </c>
      <c r="R4101" s="28" t="n">
        <f aca="false">IF(AND($O4101&gt;=DATE(2025,1,1),$O4101&lt;=DATE(2025,4,30)),1,0)</f>
        <v>0</v>
      </c>
    </row>
    <row r="4102" customFormat="false" ht="15" hidden="false" customHeight="false" outlineLevel="0" collapsed="false">
      <c r="A4102" s="28" t="n">
        <v>435</v>
      </c>
      <c r="B4102" s="29" t="n">
        <v>45138</v>
      </c>
      <c r="C4102" s="28" t="n">
        <v>9248</v>
      </c>
      <c r="D4102" s="28" t="n">
        <v>0</v>
      </c>
      <c r="E4102" s="28" t="n">
        <v>0</v>
      </c>
      <c r="F4102" s="28" t="s">
        <v>345</v>
      </c>
      <c r="G4102" s="28" t="n">
        <v>0</v>
      </c>
      <c r="H4102" s="28" t="n">
        <v>0</v>
      </c>
      <c r="I4102" s="28" t="n">
        <v>0</v>
      </c>
      <c r="J4102" s="28" t="n">
        <v>23</v>
      </c>
      <c r="K4102" s="28" t="n">
        <v>4</v>
      </c>
      <c r="L4102" s="28" t="n">
        <v>1</v>
      </c>
      <c r="M4102" s="28" t="s">
        <v>145</v>
      </c>
      <c r="N4102" s="28" t="s">
        <v>141</v>
      </c>
      <c r="O4102" s="29" t="n">
        <v>44869</v>
      </c>
      <c r="P4102" s="28" t="n">
        <f aca="false">ROUNDDOWN(($B4102-$O4102)/30,0)</f>
        <v>8</v>
      </c>
      <c r="Q4102" s="28" t="str">
        <f aca="false">TEXT($B4102,"yyyy-mm")</f>
        <v>2023-07</v>
      </c>
      <c r="R4102" s="28" t="n">
        <f aca="false">IF(AND($O4102&gt;=DATE(2025,1,1),$O4102&lt;=DATE(2025,4,30)),1,0)</f>
        <v>0</v>
      </c>
    </row>
    <row r="4103" customFormat="false" ht="15" hidden="false" customHeight="false" outlineLevel="0" collapsed="false">
      <c r="A4103" s="28" t="n">
        <v>435</v>
      </c>
      <c r="B4103" s="29" t="n">
        <v>45169</v>
      </c>
      <c r="C4103" s="28" t="n">
        <v>8704</v>
      </c>
      <c r="D4103" s="28" t="n">
        <v>0</v>
      </c>
      <c r="E4103" s="28" t="n">
        <v>0</v>
      </c>
      <c r="F4103" s="28" t="s">
        <v>345</v>
      </c>
      <c r="G4103" s="28" t="n">
        <v>0</v>
      </c>
      <c r="H4103" s="28" t="n">
        <v>0</v>
      </c>
      <c r="I4103" s="28" t="n">
        <v>0</v>
      </c>
      <c r="J4103" s="28" t="n">
        <v>23</v>
      </c>
      <c r="K4103" s="28" t="n">
        <v>4</v>
      </c>
      <c r="L4103" s="28" t="n">
        <v>1</v>
      </c>
      <c r="M4103" s="28" t="s">
        <v>145</v>
      </c>
      <c r="N4103" s="28" t="s">
        <v>141</v>
      </c>
      <c r="O4103" s="29" t="n">
        <v>44869</v>
      </c>
      <c r="P4103" s="28" t="n">
        <f aca="false">ROUNDDOWN(($B4103-$O4103)/30,0)</f>
        <v>10</v>
      </c>
      <c r="Q4103" s="28" t="str">
        <f aca="false">TEXT($B4103,"yyyy-mm")</f>
        <v>2023-08</v>
      </c>
      <c r="R4103" s="28" t="n">
        <f aca="false">IF(AND($O4103&gt;=DATE(2025,1,1),$O4103&lt;=DATE(2025,4,30)),1,0)</f>
        <v>0</v>
      </c>
    </row>
    <row r="4104" customFormat="false" ht="15" hidden="false" customHeight="false" outlineLevel="0" collapsed="false">
      <c r="A4104" s="28" t="n">
        <v>435</v>
      </c>
      <c r="B4104" s="29" t="n">
        <v>45199</v>
      </c>
      <c r="C4104" s="28" t="n">
        <v>8160</v>
      </c>
      <c r="D4104" s="28" t="n">
        <v>0</v>
      </c>
      <c r="E4104" s="28" t="n">
        <v>0</v>
      </c>
      <c r="F4104" s="28" t="s">
        <v>345</v>
      </c>
      <c r="G4104" s="28" t="n">
        <v>0</v>
      </c>
      <c r="H4104" s="28" t="n">
        <v>0</v>
      </c>
      <c r="I4104" s="28" t="n">
        <v>0</v>
      </c>
      <c r="J4104" s="28" t="n">
        <v>23</v>
      </c>
      <c r="K4104" s="28" t="n">
        <v>4</v>
      </c>
      <c r="L4104" s="28" t="n">
        <v>1</v>
      </c>
      <c r="M4104" s="28" t="s">
        <v>145</v>
      </c>
      <c r="N4104" s="28" t="s">
        <v>141</v>
      </c>
      <c r="O4104" s="29" t="n">
        <v>44869</v>
      </c>
      <c r="P4104" s="28" t="n">
        <f aca="false">ROUNDDOWN(($B4104-$O4104)/30,0)</f>
        <v>11</v>
      </c>
      <c r="Q4104" s="28" t="str">
        <f aca="false">TEXT($B4104,"yyyy-mm")</f>
        <v>2023-09</v>
      </c>
      <c r="R4104" s="28" t="n">
        <f aca="false">IF(AND($O4104&gt;=DATE(2025,1,1),$O4104&lt;=DATE(2025,4,30)),1,0)</f>
        <v>0</v>
      </c>
    </row>
    <row r="4105" customFormat="false" ht="15" hidden="false" customHeight="false" outlineLevel="0" collapsed="false">
      <c r="A4105" s="28" t="n">
        <v>435</v>
      </c>
      <c r="B4105" s="29" t="n">
        <v>45230</v>
      </c>
      <c r="C4105" s="28" t="n">
        <v>7616</v>
      </c>
      <c r="D4105" s="28" t="n">
        <v>0</v>
      </c>
      <c r="E4105" s="28" t="n">
        <v>0</v>
      </c>
      <c r="F4105" s="28" t="s">
        <v>345</v>
      </c>
      <c r="G4105" s="28" t="n">
        <v>0</v>
      </c>
      <c r="H4105" s="28" t="n">
        <v>0</v>
      </c>
      <c r="I4105" s="28" t="n">
        <v>0</v>
      </c>
      <c r="J4105" s="28" t="n">
        <v>23</v>
      </c>
      <c r="K4105" s="28" t="n">
        <v>4</v>
      </c>
      <c r="L4105" s="28" t="n">
        <v>1</v>
      </c>
      <c r="M4105" s="28" t="s">
        <v>145</v>
      </c>
      <c r="N4105" s="28" t="s">
        <v>141</v>
      </c>
      <c r="O4105" s="29" t="n">
        <v>44869</v>
      </c>
      <c r="P4105" s="28" t="n">
        <f aca="false">ROUNDDOWN(($B4105-$O4105)/30,0)</f>
        <v>12</v>
      </c>
      <c r="Q4105" s="28" t="str">
        <f aca="false">TEXT($B4105,"yyyy-mm")</f>
        <v>2023-10</v>
      </c>
      <c r="R4105" s="28" t="n">
        <f aca="false">IF(AND($O4105&gt;=DATE(2025,1,1),$O4105&lt;=DATE(2025,4,30)),1,0)</f>
        <v>0</v>
      </c>
    </row>
    <row r="4106" customFormat="false" ht="15" hidden="false" customHeight="false" outlineLevel="0" collapsed="false">
      <c r="A4106" s="28" t="n">
        <v>435</v>
      </c>
      <c r="B4106" s="29" t="n">
        <v>45260</v>
      </c>
      <c r="C4106" s="28" t="n">
        <v>7072</v>
      </c>
      <c r="D4106" s="28" t="n">
        <v>0</v>
      </c>
      <c r="E4106" s="28" t="n">
        <v>0</v>
      </c>
      <c r="F4106" s="28" t="s">
        <v>345</v>
      </c>
      <c r="G4106" s="28" t="n">
        <v>0</v>
      </c>
      <c r="H4106" s="28" t="n">
        <v>0</v>
      </c>
      <c r="I4106" s="28" t="n">
        <v>0</v>
      </c>
      <c r="J4106" s="28" t="n">
        <v>23</v>
      </c>
      <c r="K4106" s="28" t="n">
        <v>4</v>
      </c>
      <c r="L4106" s="28" t="n">
        <v>1</v>
      </c>
      <c r="M4106" s="28" t="s">
        <v>145</v>
      </c>
      <c r="N4106" s="28" t="s">
        <v>141</v>
      </c>
      <c r="O4106" s="29" t="n">
        <v>44869</v>
      </c>
      <c r="P4106" s="28" t="n">
        <f aca="false">ROUNDDOWN(($B4106-$O4106)/30,0)</f>
        <v>13</v>
      </c>
      <c r="Q4106" s="28" t="str">
        <f aca="false">TEXT($B4106,"yyyy-mm")</f>
        <v>2023-11</v>
      </c>
      <c r="R4106" s="28" t="n">
        <f aca="false">IF(AND($O4106&gt;=DATE(2025,1,1),$O4106&lt;=DATE(2025,4,30)),1,0)</f>
        <v>0</v>
      </c>
    </row>
    <row r="4107" customFormat="false" ht="15" hidden="false" customHeight="false" outlineLevel="0" collapsed="false">
      <c r="A4107" s="28" t="n">
        <v>435</v>
      </c>
      <c r="B4107" s="29" t="n">
        <v>45291</v>
      </c>
      <c r="C4107" s="28" t="n">
        <v>6528</v>
      </c>
      <c r="D4107" s="28" t="n">
        <v>0</v>
      </c>
      <c r="E4107" s="28" t="n">
        <v>0</v>
      </c>
      <c r="F4107" s="28" t="s">
        <v>345</v>
      </c>
      <c r="G4107" s="28" t="n">
        <v>0</v>
      </c>
      <c r="H4107" s="28" t="n">
        <v>0</v>
      </c>
      <c r="I4107" s="28" t="n">
        <v>0</v>
      </c>
      <c r="J4107" s="28" t="n">
        <v>23</v>
      </c>
      <c r="K4107" s="28" t="n">
        <v>4</v>
      </c>
      <c r="L4107" s="28" t="n">
        <v>1</v>
      </c>
      <c r="M4107" s="28" t="s">
        <v>145</v>
      </c>
      <c r="N4107" s="28" t="s">
        <v>141</v>
      </c>
      <c r="O4107" s="29" t="n">
        <v>44869</v>
      </c>
      <c r="P4107" s="28" t="n">
        <f aca="false">ROUNDDOWN(($B4107-$O4107)/30,0)</f>
        <v>14</v>
      </c>
      <c r="Q4107" s="28" t="str">
        <f aca="false">TEXT($B4107,"yyyy-mm")</f>
        <v>2023-12</v>
      </c>
      <c r="R4107" s="28" t="n">
        <f aca="false">IF(AND($O4107&gt;=DATE(2025,1,1),$O4107&lt;=DATE(2025,4,30)),1,0)</f>
        <v>0</v>
      </c>
    </row>
    <row r="4108" customFormat="false" ht="15" hidden="false" customHeight="false" outlineLevel="0" collapsed="false">
      <c r="A4108" s="28" t="n">
        <v>435</v>
      </c>
      <c r="B4108" s="29" t="n">
        <v>45322</v>
      </c>
      <c r="C4108" s="28" t="n">
        <v>5984</v>
      </c>
      <c r="D4108" s="28" t="n">
        <v>0</v>
      </c>
      <c r="E4108" s="28" t="n">
        <v>0</v>
      </c>
      <c r="F4108" s="28" t="s">
        <v>345</v>
      </c>
      <c r="G4108" s="28" t="n">
        <v>0</v>
      </c>
      <c r="H4108" s="28" t="n">
        <v>0</v>
      </c>
      <c r="I4108" s="28" t="n">
        <v>0</v>
      </c>
      <c r="J4108" s="28" t="n">
        <v>23</v>
      </c>
      <c r="K4108" s="28" t="n">
        <v>4</v>
      </c>
      <c r="L4108" s="28" t="n">
        <v>1</v>
      </c>
      <c r="M4108" s="28" t="s">
        <v>145</v>
      </c>
      <c r="N4108" s="28" t="s">
        <v>141</v>
      </c>
      <c r="O4108" s="29" t="n">
        <v>44869</v>
      </c>
      <c r="P4108" s="28" t="n">
        <f aca="false">ROUNDDOWN(($B4108-$O4108)/30,0)</f>
        <v>15</v>
      </c>
      <c r="Q4108" s="28" t="str">
        <f aca="false">TEXT($B4108,"yyyy-mm")</f>
        <v>2024-01</v>
      </c>
      <c r="R4108" s="28" t="n">
        <f aca="false">IF(AND($O4108&gt;=DATE(2025,1,1),$O4108&lt;=DATE(2025,4,30)),1,0)</f>
        <v>0</v>
      </c>
    </row>
    <row r="4109" customFormat="false" ht="15" hidden="false" customHeight="false" outlineLevel="0" collapsed="false">
      <c r="A4109" s="28" t="n">
        <v>435</v>
      </c>
      <c r="B4109" s="29" t="n">
        <v>45351</v>
      </c>
      <c r="C4109" s="28" t="n">
        <v>5440</v>
      </c>
      <c r="D4109" s="28" t="n">
        <v>0</v>
      </c>
      <c r="E4109" s="28" t="n">
        <v>0</v>
      </c>
      <c r="F4109" s="28" t="s">
        <v>345</v>
      </c>
      <c r="G4109" s="28" t="n">
        <v>0</v>
      </c>
      <c r="H4109" s="28" t="n">
        <v>0</v>
      </c>
      <c r="I4109" s="28" t="n">
        <v>0</v>
      </c>
      <c r="J4109" s="28" t="n">
        <v>23</v>
      </c>
      <c r="K4109" s="28" t="n">
        <v>4</v>
      </c>
      <c r="L4109" s="28" t="n">
        <v>1</v>
      </c>
      <c r="M4109" s="28" t="s">
        <v>145</v>
      </c>
      <c r="N4109" s="28" t="s">
        <v>141</v>
      </c>
      <c r="O4109" s="29" t="n">
        <v>44869</v>
      </c>
      <c r="P4109" s="28" t="n">
        <f aca="false">ROUNDDOWN(($B4109-$O4109)/30,0)</f>
        <v>16</v>
      </c>
      <c r="Q4109" s="28" t="str">
        <f aca="false">TEXT($B4109,"yyyy-mm")</f>
        <v>2024-02</v>
      </c>
      <c r="R4109" s="28" t="n">
        <f aca="false">IF(AND($O4109&gt;=DATE(2025,1,1),$O4109&lt;=DATE(2025,4,30)),1,0)</f>
        <v>0</v>
      </c>
    </row>
    <row r="4110" customFormat="false" ht="15" hidden="false" customHeight="false" outlineLevel="0" collapsed="false">
      <c r="A4110" s="28" t="n">
        <v>435</v>
      </c>
      <c r="B4110" s="29" t="n">
        <v>45382</v>
      </c>
      <c r="C4110" s="28" t="n">
        <v>4896</v>
      </c>
      <c r="D4110" s="28" t="n">
        <v>0</v>
      </c>
      <c r="E4110" s="28" t="n">
        <v>0</v>
      </c>
      <c r="F4110" s="28" t="s">
        <v>345</v>
      </c>
      <c r="G4110" s="28" t="n">
        <v>0</v>
      </c>
      <c r="H4110" s="28" t="n">
        <v>0</v>
      </c>
      <c r="I4110" s="28" t="n">
        <v>0</v>
      </c>
      <c r="J4110" s="28" t="n">
        <v>23</v>
      </c>
      <c r="K4110" s="28" t="n">
        <v>4</v>
      </c>
      <c r="L4110" s="28" t="n">
        <v>1</v>
      </c>
      <c r="M4110" s="28" t="s">
        <v>145</v>
      </c>
      <c r="N4110" s="28" t="s">
        <v>141</v>
      </c>
      <c r="O4110" s="29" t="n">
        <v>44869</v>
      </c>
      <c r="P4110" s="28" t="n">
        <f aca="false">ROUNDDOWN(($B4110-$O4110)/30,0)</f>
        <v>17</v>
      </c>
      <c r="Q4110" s="28" t="str">
        <f aca="false">TEXT($B4110,"yyyy-mm")</f>
        <v>2024-03</v>
      </c>
      <c r="R4110" s="28" t="n">
        <f aca="false">IF(AND($O4110&gt;=DATE(2025,1,1),$O4110&lt;=DATE(2025,4,30)),1,0)</f>
        <v>0</v>
      </c>
    </row>
    <row r="4111" customFormat="false" ht="15" hidden="false" customHeight="false" outlineLevel="0" collapsed="false">
      <c r="A4111" s="28" t="n">
        <v>435</v>
      </c>
      <c r="B4111" s="29" t="n">
        <v>45412</v>
      </c>
      <c r="C4111" s="28" t="n">
        <v>4352</v>
      </c>
      <c r="D4111" s="28" t="n">
        <v>0</v>
      </c>
      <c r="E4111" s="28" t="n">
        <v>0</v>
      </c>
      <c r="F4111" s="28" t="s">
        <v>345</v>
      </c>
      <c r="G4111" s="28" t="n">
        <v>0</v>
      </c>
      <c r="H4111" s="28" t="n">
        <v>0</v>
      </c>
      <c r="I4111" s="28" t="n">
        <v>0</v>
      </c>
      <c r="J4111" s="28" t="n">
        <v>23</v>
      </c>
      <c r="K4111" s="28" t="n">
        <v>4</v>
      </c>
      <c r="L4111" s="28" t="n">
        <v>1</v>
      </c>
      <c r="M4111" s="28" t="s">
        <v>145</v>
      </c>
      <c r="N4111" s="28" t="s">
        <v>141</v>
      </c>
      <c r="O4111" s="29" t="n">
        <v>44869</v>
      </c>
      <c r="P4111" s="28" t="n">
        <f aca="false">ROUNDDOWN(($B4111-$O4111)/30,0)</f>
        <v>18</v>
      </c>
      <c r="Q4111" s="28" t="str">
        <f aca="false">TEXT($B4111,"yyyy-mm")</f>
        <v>2024-04</v>
      </c>
      <c r="R4111" s="28" t="n">
        <f aca="false">IF(AND($O4111&gt;=DATE(2025,1,1),$O4111&lt;=DATE(2025,4,30)),1,0)</f>
        <v>0</v>
      </c>
    </row>
    <row r="4112" customFormat="false" ht="15" hidden="false" customHeight="false" outlineLevel="0" collapsed="false">
      <c r="A4112" s="28" t="n">
        <v>435</v>
      </c>
      <c r="B4112" s="29" t="n">
        <v>45443</v>
      </c>
      <c r="C4112" s="28" t="n">
        <v>3808</v>
      </c>
      <c r="D4112" s="28" t="n">
        <v>0</v>
      </c>
      <c r="E4112" s="28" t="n">
        <v>0</v>
      </c>
      <c r="F4112" s="28" t="s">
        <v>345</v>
      </c>
      <c r="G4112" s="28" t="n">
        <v>0</v>
      </c>
      <c r="H4112" s="28" t="n">
        <v>0</v>
      </c>
      <c r="I4112" s="28" t="n">
        <v>0</v>
      </c>
      <c r="J4112" s="28" t="n">
        <v>23</v>
      </c>
      <c r="K4112" s="28" t="n">
        <v>4</v>
      </c>
      <c r="L4112" s="28" t="n">
        <v>1</v>
      </c>
      <c r="M4112" s="28" t="s">
        <v>145</v>
      </c>
      <c r="N4112" s="28" t="s">
        <v>141</v>
      </c>
      <c r="O4112" s="29" t="n">
        <v>44869</v>
      </c>
      <c r="P4112" s="28" t="n">
        <f aca="false">ROUNDDOWN(($B4112-$O4112)/30,0)</f>
        <v>19</v>
      </c>
      <c r="Q4112" s="28" t="str">
        <f aca="false">TEXT($B4112,"yyyy-mm")</f>
        <v>2024-05</v>
      </c>
      <c r="R4112" s="28" t="n">
        <f aca="false">IF(AND($O4112&gt;=DATE(2025,1,1),$O4112&lt;=DATE(2025,4,30)),1,0)</f>
        <v>0</v>
      </c>
    </row>
    <row r="4113" customFormat="false" ht="15" hidden="false" customHeight="false" outlineLevel="0" collapsed="false">
      <c r="A4113" s="28" t="n">
        <v>435</v>
      </c>
      <c r="B4113" s="29" t="n">
        <v>45473</v>
      </c>
      <c r="C4113" s="28" t="n">
        <v>3264</v>
      </c>
      <c r="D4113" s="28" t="n">
        <v>0</v>
      </c>
      <c r="E4113" s="28" t="n">
        <v>0</v>
      </c>
      <c r="F4113" s="28" t="s">
        <v>345</v>
      </c>
      <c r="G4113" s="28" t="n">
        <v>0</v>
      </c>
      <c r="H4113" s="28" t="n">
        <v>0</v>
      </c>
      <c r="I4113" s="28" t="n">
        <v>0</v>
      </c>
      <c r="J4113" s="28" t="n">
        <v>23</v>
      </c>
      <c r="K4113" s="28" t="n">
        <v>4</v>
      </c>
      <c r="L4113" s="28" t="n">
        <v>1</v>
      </c>
      <c r="M4113" s="28" t="s">
        <v>145</v>
      </c>
      <c r="N4113" s="28" t="s">
        <v>141</v>
      </c>
      <c r="O4113" s="29" t="n">
        <v>44869</v>
      </c>
      <c r="P4113" s="28" t="n">
        <f aca="false">ROUNDDOWN(($B4113-$O4113)/30,0)</f>
        <v>20</v>
      </c>
      <c r="Q4113" s="28" t="str">
        <f aca="false">TEXT($B4113,"yyyy-mm")</f>
        <v>2024-06</v>
      </c>
      <c r="R4113" s="28" t="n">
        <f aca="false">IF(AND($O4113&gt;=DATE(2025,1,1),$O4113&lt;=DATE(2025,4,30)),1,0)</f>
        <v>0</v>
      </c>
    </row>
    <row r="4114" customFormat="false" ht="15" hidden="false" customHeight="false" outlineLevel="0" collapsed="false">
      <c r="A4114" s="28" t="n">
        <v>435</v>
      </c>
      <c r="B4114" s="29" t="n">
        <v>45504</v>
      </c>
      <c r="C4114" s="28" t="n">
        <v>2720</v>
      </c>
      <c r="D4114" s="28" t="n">
        <v>0</v>
      </c>
      <c r="E4114" s="28" t="n">
        <v>0</v>
      </c>
      <c r="F4114" s="28" t="s">
        <v>345</v>
      </c>
      <c r="G4114" s="28" t="n">
        <v>0</v>
      </c>
      <c r="H4114" s="28" t="n">
        <v>0</v>
      </c>
      <c r="I4114" s="28" t="n">
        <v>0</v>
      </c>
      <c r="J4114" s="28" t="n">
        <v>23</v>
      </c>
      <c r="K4114" s="28" t="n">
        <v>4</v>
      </c>
      <c r="L4114" s="28" t="n">
        <v>1</v>
      </c>
      <c r="M4114" s="28" t="s">
        <v>145</v>
      </c>
      <c r="N4114" s="28" t="s">
        <v>141</v>
      </c>
      <c r="O4114" s="29" t="n">
        <v>44869</v>
      </c>
      <c r="P4114" s="28" t="n">
        <f aca="false">ROUNDDOWN(($B4114-$O4114)/30,0)</f>
        <v>21</v>
      </c>
      <c r="Q4114" s="28" t="str">
        <f aca="false">TEXT($B4114,"yyyy-mm")</f>
        <v>2024-07</v>
      </c>
      <c r="R4114" s="28" t="n">
        <f aca="false">IF(AND($O4114&gt;=DATE(2025,1,1),$O4114&lt;=DATE(2025,4,30)),1,0)</f>
        <v>0</v>
      </c>
    </row>
    <row r="4115" customFormat="false" ht="15" hidden="false" customHeight="false" outlineLevel="0" collapsed="false">
      <c r="A4115" s="28" t="n">
        <v>435</v>
      </c>
      <c r="B4115" s="29" t="n">
        <v>45535</v>
      </c>
      <c r="C4115" s="28" t="n">
        <v>2176</v>
      </c>
      <c r="D4115" s="28" t="n">
        <v>0</v>
      </c>
      <c r="E4115" s="28" t="n">
        <v>0</v>
      </c>
      <c r="F4115" s="28" t="s">
        <v>345</v>
      </c>
      <c r="G4115" s="28" t="n">
        <v>0</v>
      </c>
      <c r="H4115" s="28" t="n">
        <v>0</v>
      </c>
      <c r="I4115" s="28" t="n">
        <v>0</v>
      </c>
      <c r="J4115" s="28" t="n">
        <v>23</v>
      </c>
      <c r="K4115" s="28" t="n">
        <v>4</v>
      </c>
      <c r="L4115" s="28" t="n">
        <v>1</v>
      </c>
      <c r="M4115" s="28" t="s">
        <v>145</v>
      </c>
      <c r="N4115" s="28" t="s">
        <v>141</v>
      </c>
      <c r="O4115" s="29" t="n">
        <v>44869</v>
      </c>
      <c r="P4115" s="28" t="n">
        <f aca="false">ROUNDDOWN(($B4115-$O4115)/30,0)</f>
        <v>22</v>
      </c>
      <c r="Q4115" s="28" t="str">
        <f aca="false">TEXT($B4115,"yyyy-mm")</f>
        <v>2024-08</v>
      </c>
      <c r="R4115" s="28" t="n">
        <f aca="false">IF(AND($O4115&gt;=DATE(2025,1,1),$O4115&lt;=DATE(2025,4,30)),1,0)</f>
        <v>0</v>
      </c>
    </row>
    <row r="4116" customFormat="false" ht="15" hidden="false" customHeight="false" outlineLevel="0" collapsed="false">
      <c r="A4116" s="28" t="n">
        <v>435</v>
      </c>
      <c r="B4116" s="29" t="n">
        <v>45565</v>
      </c>
      <c r="C4116" s="28" t="n">
        <v>1632</v>
      </c>
      <c r="D4116" s="28" t="n">
        <v>0</v>
      </c>
      <c r="E4116" s="28" t="n">
        <v>0</v>
      </c>
      <c r="F4116" s="28" t="s">
        <v>345</v>
      </c>
      <c r="G4116" s="28" t="n">
        <v>0</v>
      </c>
      <c r="H4116" s="28" t="n">
        <v>0</v>
      </c>
      <c r="I4116" s="28" t="n">
        <v>0</v>
      </c>
      <c r="J4116" s="28" t="n">
        <v>23</v>
      </c>
      <c r="K4116" s="28" t="n">
        <v>4</v>
      </c>
      <c r="L4116" s="28" t="n">
        <v>1</v>
      </c>
      <c r="M4116" s="28" t="s">
        <v>145</v>
      </c>
      <c r="N4116" s="28" t="s">
        <v>141</v>
      </c>
      <c r="O4116" s="29" t="n">
        <v>44869</v>
      </c>
      <c r="P4116" s="28" t="n">
        <f aca="false">ROUNDDOWN(($B4116-$O4116)/30,0)</f>
        <v>23</v>
      </c>
      <c r="Q4116" s="28" t="str">
        <f aca="false">TEXT($B4116,"yyyy-mm")</f>
        <v>2024-09</v>
      </c>
      <c r="R4116" s="28" t="n">
        <f aca="false">IF(AND($O4116&gt;=DATE(2025,1,1),$O4116&lt;=DATE(2025,4,30)),1,0)</f>
        <v>0</v>
      </c>
    </row>
    <row r="4117" customFormat="false" ht="15" hidden="false" customHeight="false" outlineLevel="0" collapsed="false">
      <c r="A4117" s="28" t="n">
        <v>435</v>
      </c>
      <c r="B4117" s="29" t="n">
        <v>45596</v>
      </c>
      <c r="C4117" s="28" t="n">
        <v>1088</v>
      </c>
      <c r="D4117" s="28" t="n">
        <v>0</v>
      </c>
      <c r="E4117" s="28" t="n">
        <v>0</v>
      </c>
      <c r="F4117" s="28" t="s">
        <v>345</v>
      </c>
      <c r="G4117" s="28" t="n">
        <v>0</v>
      </c>
      <c r="H4117" s="28" t="n">
        <v>0</v>
      </c>
      <c r="I4117" s="28" t="n">
        <v>0</v>
      </c>
      <c r="J4117" s="28" t="n">
        <v>23</v>
      </c>
      <c r="K4117" s="28" t="n">
        <v>4</v>
      </c>
      <c r="L4117" s="28" t="n">
        <v>1</v>
      </c>
      <c r="M4117" s="28" t="s">
        <v>145</v>
      </c>
      <c r="N4117" s="28" t="s">
        <v>141</v>
      </c>
      <c r="O4117" s="29" t="n">
        <v>44869</v>
      </c>
      <c r="P4117" s="28" t="n">
        <f aca="false">ROUNDDOWN(($B4117-$O4117)/30,0)</f>
        <v>24</v>
      </c>
      <c r="Q4117" s="28" t="str">
        <f aca="false">TEXT($B4117,"yyyy-mm")</f>
        <v>2024-10</v>
      </c>
      <c r="R4117" s="28" t="n">
        <f aca="false">IF(AND($O4117&gt;=DATE(2025,1,1),$O4117&lt;=DATE(2025,4,30)),1,0)</f>
        <v>0</v>
      </c>
    </row>
    <row r="4118" customFormat="false" ht="15" hidden="false" customHeight="false" outlineLevel="0" collapsed="false">
      <c r="A4118" s="28" t="n">
        <v>435</v>
      </c>
      <c r="B4118" s="29" t="n">
        <v>45626</v>
      </c>
      <c r="C4118" s="28" t="n">
        <v>544</v>
      </c>
      <c r="D4118" s="28" t="n">
        <v>0</v>
      </c>
      <c r="E4118" s="28" t="n">
        <v>0</v>
      </c>
      <c r="F4118" s="28" t="s">
        <v>345</v>
      </c>
      <c r="G4118" s="28" t="n">
        <v>0</v>
      </c>
      <c r="H4118" s="28" t="n">
        <v>0</v>
      </c>
      <c r="I4118" s="28" t="n">
        <v>0</v>
      </c>
      <c r="J4118" s="28" t="n">
        <v>23</v>
      </c>
      <c r="K4118" s="28" t="n">
        <v>4</v>
      </c>
      <c r="L4118" s="28" t="n">
        <v>1</v>
      </c>
      <c r="M4118" s="28" t="s">
        <v>145</v>
      </c>
      <c r="N4118" s="28" t="s">
        <v>141</v>
      </c>
      <c r="O4118" s="29" t="n">
        <v>44869</v>
      </c>
      <c r="P4118" s="28" t="n">
        <f aca="false">ROUNDDOWN(($B4118-$O4118)/30,0)</f>
        <v>25</v>
      </c>
      <c r="Q4118" s="28" t="str">
        <f aca="false">TEXT($B4118,"yyyy-mm")</f>
        <v>2024-11</v>
      </c>
      <c r="R4118" s="28" t="n">
        <f aca="false">IF(AND($O4118&gt;=DATE(2025,1,1),$O4118&lt;=DATE(2025,4,30)),1,0)</f>
        <v>0</v>
      </c>
    </row>
    <row r="4119" customFormat="false" ht="15" hidden="false" customHeight="false" outlineLevel="0" collapsed="false">
      <c r="A4119" s="28" t="n">
        <v>435</v>
      </c>
      <c r="B4119" s="29" t="n">
        <v>45657</v>
      </c>
      <c r="C4119" s="28" t="n">
        <v>0</v>
      </c>
      <c r="D4119" s="28" t="n">
        <v>0</v>
      </c>
      <c r="E4119" s="28" t="n">
        <v>0</v>
      </c>
      <c r="F4119" s="28" t="s">
        <v>345</v>
      </c>
      <c r="G4119" s="28" t="n">
        <v>0</v>
      </c>
      <c r="H4119" s="28" t="n">
        <v>0</v>
      </c>
      <c r="I4119" s="28" t="n">
        <v>0</v>
      </c>
      <c r="J4119" s="28" t="n">
        <v>23</v>
      </c>
      <c r="K4119" s="28" t="n">
        <v>4</v>
      </c>
      <c r="L4119" s="28" t="n">
        <v>1</v>
      </c>
      <c r="M4119" s="28" t="s">
        <v>145</v>
      </c>
      <c r="N4119" s="28" t="s">
        <v>141</v>
      </c>
      <c r="O4119" s="29" t="n">
        <v>44869</v>
      </c>
      <c r="P4119" s="28" t="n">
        <f aca="false">ROUNDDOWN(($B4119-$O4119)/30,0)</f>
        <v>26</v>
      </c>
      <c r="Q4119" s="28" t="str">
        <f aca="false">TEXT($B4119,"yyyy-mm")</f>
        <v>2024-12</v>
      </c>
      <c r="R4119" s="28" t="n">
        <f aca="false">IF(AND($O4119&gt;=DATE(2025,1,1),$O4119&lt;=DATE(2025,4,30)),1,0)</f>
        <v>0</v>
      </c>
    </row>
    <row r="4120" customFormat="false" ht="15" hidden="false" customHeight="false" outlineLevel="0" collapsed="false">
      <c r="A4120" s="28" t="n">
        <v>436</v>
      </c>
      <c r="B4120" s="29" t="n">
        <v>45747</v>
      </c>
      <c r="C4120" s="28" t="n">
        <v>46000</v>
      </c>
      <c r="D4120" s="28" t="n">
        <v>0</v>
      </c>
      <c r="E4120" s="28" t="n">
        <v>0</v>
      </c>
      <c r="F4120" s="28" t="s">
        <v>345</v>
      </c>
      <c r="G4120" s="28" t="n">
        <v>0</v>
      </c>
      <c r="H4120" s="28" t="n">
        <v>0</v>
      </c>
      <c r="I4120" s="28" t="n">
        <v>0</v>
      </c>
      <c r="J4120" s="28" t="n">
        <v>138</v>
      </c>
      <c r="K4120" s="28" t="n">
        <v>2</v>
      </c>
      <c r="L4120" s="28" t="n">
        <v>1</v>
      </c>
      <c r="M4120" s="28" t="s">
        <v>145</v>
      </c>
      <c r="N4120" s="28" t="s">
        <v>141</v>
      </c>
      <c r="O4120" s="29" t="n">
        <v>45740</v>
      </c>
      <c r="P4120" s="28" t="n">
        <f aca="false">ROUNDDOWN(($B4120-$O4120)/30,0)</f>
        <v>0</v>
      </c>
      <c r="Q4120" s="28" t="str">
        <f aca="false">TEXT($B4120,"yyyy-mm")</f>
        <v>2025-03</v>
      </c>
      <c r="R4120" s="28" t="n">
        <f aca="false">IF(AND($O4120&gt;=DATE(2025,1,1),$O4120&lt;=DATE(2025,4,30)),1,0)</f>
        <v>1</v>
      </c>
    </row>
    <row r="4121" customFormat="false" ht="15" hidden="false" customHeight="false" outlineLevel="0" collapsed="false">
      <c r="A4121" s="28" t="n">
        <v>436</v>
      </c>
      <c r="B4121" s="29" t="n">
        <v>45777</v>
      </c>
      <c r="C4121" s="28" t="n">
        <v>42166.67</v>
      </c>
      <c r="D4121" s="28" t="n">
        <v>0</v>
      </c>
      <c r="E4121" s="28" t="n">
        <v>0</v>
      </c>
      <c r="F4121" s="28" t="s">
        <v>345</v>
      </c>
      <c r="G4121" s="28" t="n">
        <v>0</v>
      </c>
      <c r="H4121" s="28" t="n">
        <v>0</v>
      </c>
      <c r="I4121" s="28" t="n">
        <v>0</v>
      </c>
      <c r="J4121" s="28" t="n">
        <v>138</v>
      </c>
      <c r="K4121" s="28" t="n">
        <v>2</v>
      </c>
      <c r="L4121" s="28" t="n">
        <v>1</v>
      </c>
      <c r="M4121" s="28" t="s">
        <v>145</v>
      </c>
      <c r="N4121" s="28" t="s">
        <v>141</v>
      </c>
      <c r="O4121" s="29" t="n">
        <v>45740</v>
      </c>
      <c r="P4121" s="28" t="n">
        <f aca="false">ROUNDDOWN(($B4121-$O4121)/30,0)</f>
        <v>1</v>
      </c>
      <c r="Q4121" s="28" t="str">
        <f aca="false">TEXT($B4121,"yyyy-mm")</f>
        <v>2025-04</v>
      </c>
      <c r="R4121" s="28" t="n">
        <f aca="false">IF(AND($O4121&gt;=DATE(2025,1,1),$O4121&lt;=DATE(2025,4,30)),1,0)</f>
        <v>1</v>
      </c>
    </row>
    <row r="4122" customFormat="false" ht="15" hidden="false" customHeight="false" outlineLevel="0" collapsed="false">
      <c r="A4122" s="28" t="n">
        <v>436</v>
      </c>
      <c r="B4122" s="29" t="n">
        <v>45808</v>
      </c>
      <c r="C4122" s="28" t="n">
        <v>38333.34</v>
      </c>
      <c r="D4122" s="28" t="n">
        <v>0</v>
      </c>
      <c r="E4122" s="28" t="n">
        <v>0</v>
      </c>
      <c r="F4122" s="28" t="s">
        <v>345</v>
      </c>
      <c r="G4122" s="28" t="n">
        <v>0</v>
      </c>
      <c r="H4122" s="28" t="n">
        <v>0</v>
      </c>
      <c r="I4122" s="28" t="n">
        <v>0</v>
      </c>
      <c r="J4122" s="28" t="n">
        <v>138</v>
      </c>
      <c r="K4122" s="28" t="n">
        <v>2</v>
      </c>
      <c r="L4122" s="28" t="n">
        <v>1</v>
      </c>
      <c r="M4122" s="28" t="s">
        <v>145</v>
      </c>
      <c r="N4122" s="28" t="s">
        <v>141</v>
      </c>
      <c r="O4122" s="29" t="n">
        <v>45740</v>
      </c>
      <c r="P4122" s="28" t="n">
        <f aca="false">ROUNDDOWN(($B4122-$O4122)/30,0)</f>
        <v>2</v>
      </c>
      <c r="Q4122" s="28" t="str">
        <f aca="false">TEXT($B4122,"yyyy-mm")</f>
        <v>2025-05</v>
      </c>
      <c r="R4122" s="28" t="n">
        <f aca="false">IF(AND($O4122&gt;=DATE(2025,1,1),$O4122&lt;=DATE(2025,4,30)),1,0)</f>
        <v>1</v>
      </c>
    </row>
    <row r="4123" customFormat="false" ht="15" hidden="false" customHeight="false" outlineLevel="0" collapsed="false">
      <c r="A4123" s="28" t="n">
        <v>436</v>
      </c>
      <c r="B4123" s="29" t="n">
        <v>45838</v>
      </c>
      <c r="C4123" s="28" t="n">
        <v>34500.01</v>
      </c>
      <c r="D4123" s="28" t="n">
        <v>0</v>
      </c>
      <c r="E4123" s="28" t="n">
        <v>0</v>
      </c>
      <c r="F4123" s="28" t="s">
        <v>345</v>
      </c>
      <c r="G4123" s="28" t="n">
        <v>0</v>
      </c>
      <c r="H4123" s="28" t="n">
        <v>0</v>
      </c>
      <c r="I4123" s="28" t="n">
        <v>0</v>
      </c>
      <c r="J4123" s="28" t="n">
        <v>138</v>
      </c>
      <c r="K4123" s="28" t="n">
        <v>2</v>
      </c>
      <c r="L4123" s="28" t="n">
        <v>1</v>
      </c>
      <c r="M4123" s="28" t="s">
        <v>145</v>
      </c>
      <c r="N4123" s="28" t="s">
        <v>141</v>
      </c>
      <c r="O4123" s="29" t="n">
        <v>45740</v>
      </c>
      <c r="P4123" s="28" t="n">
        <f aca="false">ROUNDDOWN(($B4123-$O4123)/30,0)</f>
        <v>3</v>
      </c>
      <c r="Q4123" s="28" t="str">
        <f aca="false">TEXT($B4123,"yyyy-mm")</f>
        <v>2025-06</v>
      </c>
      <c r="R4123" s="28" t="n">
        <f aca="false">IF(AND($O4123&gt;=DATE(2025,1,1),$O4123&lt;=DATE(2025,4,30)),1,0)</f>
        <v>1</v>
      </c>
    </row>
    <row r="4124" customFormat="false" ht="15" hidden="false" customHeight="false" outlineLevel="0" collapsed="false">
      <c r="A4124" s="28" t="n">
        <v>436</v>
      </c>
      <c r="B4124" s="29" t="n">
        <v>45869</v>
      </c>
      <c r="C4124" s="28" t="n">
        <v>30666.68</v>
      </c>
      <c r="D4124" s="28" t="n">
        <v>0</v>
      </c>
      <c r="E4124" s="28" t="n">
        <v>0</v>
      </c>
      <c r="F4124" s="28" t="s">
        <v>345</v>
      </c>
      <c r="G4124" s="28" t="n">
        <v>0</v>
      </c>
      <c r="H4124" s="28" t="n">
        <v>0</v>
      </c>
      <c r="I4124" s="28" t="n">
        <v>0</v>
      </c>
      <c r="J4124" s="28" t="n">
        <v>138</v>
      </c>
      <c r="K4124" s="28" t="n">
        <v>2</v>
      </c>
      <c r="L4124" s="28" t="n">
        <v>1</v>
      </c>
      <c r="M4124" s="28" t="s">
        <v>145</v>
      </c>
      <c r="N4124" s="28" t="s">
        <v>141</v>
      </c>
      <c r="O4124" s="29" t="n">
        <v>45740</v>
      </c>
      <c r="P4124" s="28" t="n">
        <f aca="false">ROUNDDOWN(($B4124-$O4124)/30,0)</f>
        <v>4</v>
      </c>
      <c r="Q4124" s="28" t="str">
        <f aca="false">TEXT($B4124,"yyyy-mm")</f>
        <v>2025-07</v>
      </c>
      <c r="R4124" s="28" t="n">
        <f aca="false">IF(AND($O4124&gt;=DATE(2025,1,1),$O4124&lt;=DATE(2025,4,30)),1,0)</f>
        <v>1</v>
      </c>
    </row>
    <row r="4125" customFormat="false" ht="15" hidden="false" customHeight="false" outlineLevel="0" collapsed="false">
      <c r="A4125" s="28" t="n">
        <v>436</v>
      </c>
      <c r="B4125" s="29" t="n">
        <v>45900</v>
      </c>
      <c r="C4125" s="28" t="n">
        <v>26833.35</v>
      </c>
      <c r="D4125" s="28" t="n">
        <v>0</v>
      </c>
      <c r="E4125" s="28" t="n">
        <v>0</v>
      </c>
      <c r="F4125" s="28" t="s">
        <v>345</v>
      </c>
      <c r="G4125" s="28" t="n">
        <v>0</v>
      </c>
      <c r="H4125" s="28" t="n">
        <v>0</v>
      </c>
      <c r="I4125" s="28" t="n">
        <v>0</v>
      </c>
      <c r="J4125" s="28" t="n">
        <v>138</v>
      </c>
      <c r="K4125" s="28" t="n">
        <v>2</v>
      </c>
      <c r="L4125" s="28" t="n">
        <v>1</v>
      </c>
      <c r="M4125" s="28" t="s">
        <v>145</v>
      </c>
      <c r="N4125" s="28" t="s">
        <v>141</v>
      </c>
      <c r="O4125" s="29" t="n">
        <v>45740</v>
      </c>
      <c r="P4125" s="28" t="n">
        <f aca="false">ROUNDDOWN(($B4125-$O4125)/30,0)</f>
        <v>5</v>
      </c>
      <c r="Q4125" s="28" t="str">
        <f aca="false">TEXT($B4125,"yyyy-mm")</f>
        <v>2025-08</v>
      </c>
      <c r="R4125" s="28" t="n">
        <f aca="false">IF(AND($O4125&gt;=DATE(2025,1,1),$O4125&lt;=DATE(2025,4,30)),1,0)</f>
        <v>1</v>
      </c>
    </row>
    <row r="4126" customFormat="false" ht="15" hidden="false" customHeight="false" outlineLevel="0" collapsed="false">
      <c r="A4126" s="28" t="n">
        <v>436</v>
      </c>
      <c r="B4126" s="29" t="n">
        <v>45930</v>
      </c>
      <c r="C4126" s="28" t="n">
        <v>23000.02</v>
      </c>
      <c r="D4126" s="28" t="n">
        <v>0</v>
      </c>
      <c r="E4126" s="28" t="n">
        <v>0</v>
      </c>
      <c r="F4126" s="28" t="s">
        <v>345</v>
      </c>
      <c r="G4126" s="28" t="n">
        <v>0</v>
      </c>
      <c r="H4126" s="28" t="n">
        <v>0</v>
      </c>
      <c r="I4126" s="28" t="n">
        <v>0</v>
      </c>
      <c r="J4126" s="28" t="n">
        <v>138</v>
      </c>
      <c r="K4126" s="28" t="n">
        <v>2</v>
      </c>
      <c r="L4126" s="28" t="n">
        <v>1</v>
      </c>
      <c r="M4126" s="28" t="s">
        <v>145</v>
      </c>
      <c r="N4126" s="28" t="s">
        <v>141</v>
      </c>
      <c r="O4126" s="29" t="n">
        <v>45740</v>
      </c>
      <c r="P4126" s="28" t="n">
        <f aca="false">ROUNDDOWN(($B4126-$O4126)/30,0)</f>
        <v>6</v>
      </c>
      <c r="Q4126" s="28" t="str">
        <f aca="false">TEXT($B4126,"yyyy-mm")</f>
        <v>2025-09</v>
      </c>
      <c r="R4126" s="28" t="n">
        <f aca="false">IF(AND($O4126&gt;=DATE(2025,1,1),$O4126&lt;=DATE(2025,4,30)),1,0)</f>
        <v>1</v>
      </c>
    </row>
    <row r="4127" customFormat="false" ht="15" hidden="false" customHeight="false" outlineLevel="0" collapsed="false">
      <c r="A4127" s="28" t="n">
        <v>436</v>
      </c>
      <c r="B4127" s="29" t="n">
        <v>45961</v>
      </c>
      <c r="C4127" s="28" t="n">
        <v>19166.69</v>
      </c>
      <c r="D4127" s="28" t="n">
        <v>0</v>
      </c>
      <c r="E4127" s="28" t="n">
        <v>0</v>
      </c>
      <c r="F4127" s="28" t="s">
        <v>345</v>
      </c>
      <c r="G4127" s="28" t="n">
        <v>0</v>
      </c>
      <c r="H4127" s="28" t="n">
        <v>0</v>
      </c>
      <c r="I4127" s="28" t="n">
        <v>0</v>
      </c>
      <c r="J4127" s="28" t="n">
        <v>138</v>
      </c>
      <c r="K4127" s="28" t="n">
        <v>2</v>
      </c>
      <c r="L4127" s="28" t="n">
        <v>1</v>
      </c>
      <c r="M4127" s="28" t="s">
        <v>145</v>
      </c>
      <c r="N4127" s="28" t="s">
        <v>141</v>
      </c>
      <c r="O4127" s="29" t="n">
        <v>45740</v>
      </c>
      <c r="P4127" s="28" t="n">
        <f aca="false">ROUNDDOWN(($B4127-$O4127)/30,0)</f>
        <v>7</v>
      </c>
      <c r="Q4127" s="28" t="str">
        <f aca="false">TEXT($B4127,"yyyy-mm")</f>
        <v>2025-10</v>
      </c>
      <c r="R4127" s="28" t="n">
        <f aca="false">IF(AND($O4127&gt;=DATE(2025,1,1),$O4127&lt;=DATE(2025,4,30)),1,0)</f>
        <v>1</v>
      </c>
    </row>
    <row r="4128" customFormat="false" ht="15" hidden="false" customHeight="false" outlineLevel="0" collapsed="false">
      <c r="A4128" s="28" t="n">
        <v>436</v>
      </c>
      <c r="B4128" s="29" t="n">
        <v>45991</v>
      </c>
      <c r="C4128" s="28" t="n">
        <v>15333.36</v>
      </c>
      <c r="D4128" s="28" t="n">
        <v>0</v>
      </c>
      <c r="E4128" s="28" t="n">
        <v>0</v>
      </c>
      <c r="F4128" s="28" t="s">
        <v>345</v>
      </c>
      <c r="G4128" s="28" t="n">
        <v>0</v>
      </c>
      <c r="H4128" s="28" t="n">
        <v>0</v>
      </c>
      <c r="I4128" s="28" t="n">
        <v>0</v>
      </c>
      <c r="J4128" s="28" t="n">
        <v>138</v>
      </c>
      <c r="K4128" s="28" t="n">
        <v>2</v>
      </c>
      <c r="L4128" s="28" t="n">
        <v>1</v>
      </c>
      <c r="M4128" s="28" t="s">
        <v>145</v>
      </c>
      <c r="N4128" s="28" t="s">
        <v>141</v>
      </c>
      <c r="O4128" s="29" t="n">
        <v>45740</v>
      </c>
      <c r="P4128" s="28" t="n">
        <f aca="false">ROUNDDOWN(($B4128-$O4128)/30,0)</f>
        <v>8</v>
      </c>
      <c r="Q4128" s="28" t="str">
        <f aca="false">TEXT($B4128,"yyyy-mm")</f>
        <v>2025-11</v>
      </c>
      <c r="R4128" s="28" t="n">
        <f aca="false">IF(AND($O4128&gt;=DATE(2025,1,1),$O4128&lt;=DATE(2025,4,30)),1,0)</f>
        <v>1</v>
      </c>
    </row>
    <row r="4129" customFormat="false" ht="15" hidden="false" customHeight="false" outlineLevel="0" collapsed="false">
      <c r="A4129" s="28" t="n">
        <v>436</v>
      </c>
      <c r="B4129" s="29" t="n">
        <v>46022</v>
      </c>
      <c r="C4129" s="28" t="n">
        <v>11500.03</v>
      </c>
      <c r="D4129" s="28" t="n">
        <v>0</v>
      </c>
      <c r="E4129" s="28" t="n">
        <v>0</v>
      </c>
      <c r="F4129" s="28" t="s">
        <v>345</v>
      </c>
      <c r="G4129" s="28" t="n">
        <v>0</v>
      </c>
      <c r="H4129" s="28" t="n">
        <v>0</v>
      </c>
      <c r="I4129" s="28" t="n">
        <v>0</v>
      </c>
      <c r="J4129" s="28" t="n">
        <v>138</v>
      </c>
      <c r="K4129" s="28" t="n">
        <v>2</v>
      </c>
      <c r="L4129" s="28" t="n">
        <v>1</v>
      </c>
      <c r="M4129" s="28" t="s">
        <v>145</v>
      </c>
      <c r="N4129" s="28" t="s">
        <v>141</v>
      </c>
      <c r="O4129" s="29" t="n">
        <v>45740</v>
      </c>
      <c r="P4129" s="28" t="n">
        <f aca="false">ROUNDDOWN(($B4129-$O4129)/30,0)</f>
        <v>9</v>
      </c>
      <c r="Q4129" s="28" t="str">
        <f aca="false">TEXT($B4129,"yyyy-mm")</f>
        <v>2025-12</v>
      </c>
      <c r="R4129" s="28" t="n">
        <f aca="false">IF(AND($O4129&gt;=DATE(2025,1,1),$O4129&lt;=DATE(2025,4,30)),1,0)</f>
        <v>1</v>
      </c>
    </row>
    <row r="4130" customFormat="false" ht="15" hidden="false" customHeight="false" outlineLevel="0" collapsed="false">
      <c r="A4130" s="28" t="n">
        <v>436</v>
      </c>
      <c r="B4130" s="29" t="n">
        <v>46053</v>
      </c>
      <c r="C4130" s="28" t="n">
        <v>7666.7</v>
      </c>
      <c r="D4130" s="28" t="n">
        <v>0</v>
      </c>
      <c r="E4130" s="28" t="n">
        <v>0</v>
      </c>
      <c r="F4130" s="28" t="s">
        <v>345</v>
      </c>
      <c r="G4130" s="28" t="n">
        <v>0</v>
      </c>
      <c r="H4130" s="28" t="n">
        <v>0</v>
      </c>
      <c r="I4130" s="28" t="n">
        <v>0</v>
      </c>
      <c r="J4130" s="28" t="n">
        <v>138</v>
      </c>
      <c r="K4130" s="28" t="n">
        <v>2</v>
      </c>
      <c r="L4130" s="28" t="n">
        <v>1</v>
      </c>
      <c r="M4130" s="28" t="s">
        <v>145</v>
      </c>
      <c r="N4130" s="28" t="s">
        <v>141</v>
      </c>
      <c r="O4130" s="29" t="n">
        <v>45740</v>
      </c>
      <c r="P4130" s="28" t="n">
        <f aca="false">ROUNDDOWN(($B4130-$O4130)/30,0)</f>
        <v>10</v>
      </c>
      <c r="Q4130" s="28" t="str">
        <f aca="false">TEXT($B4130,"yyyy-mm")</f>
        <v>2026-01</v>
      </c>
      <c r="R4130" s="28" t="n">
        <f aca="false">IF(AND($O4130&gt;=DATE(2025,1,1),$O4130&lt;=DATE(2025,4,30)),1,0)</f>
        <v>1</v>
      </c>
    </row>
    <row r="4131" customFormat="false" ht="15" hidden="false" customHeight="false" outlineLevel="0" collapsed="false">
      <c r="A4131" s="28" t="n">
        <v>436</v>
      </c>
      <c r="B4131" s="29" t="n">
        <v>46081</v>
      </c>
      <c r="C4131" s="28" t="n">
        <v>3833.37</v>
      </c>
      <c r="D4131" s="28" t="n">
        <v>0</v>
      </c>
      <c r="E4131" s="28" t="n">
        <v>0</v>
      </c>
      <c r="F4131" s="28" t="s">
        <v>345</v>
      </c>
      <c r="G4131" s="28" t="n">
        <v>0</v>
      </c>
      <c r="H4131" s="28" t="n">
        <v>0</v>
      </c>
      <c r="I4131" s="28" t="n">
        <v>0</v>
      </c>
      <c r="J4131" s="28" t="n">
        <v>138</v>
      </c>
      <c r="K4131" s="28" t="n">
        <v>2</v>
      </c>
      <c r="L4131" s="28" t="n">
        <v>1</v>
      </c>
      <c r="M4131" s="28" t="s">
        <v>145</v>
      </c>
      <c r="N4131" s="28" t="s">
        <v>141</v>
      </c>
      <c r="O4131" s="29" t="n">
        <v>45740</v>
      </c>
      <c r="P4131" s="28" t="n">
        <f aca="false">ROUNDDOWN(($B4131-$O4131)/30,0)</f>
        <v>11</v>
      </c>
      <c r="Q4131" s="28" t="str">
        <f aca="false">TEXT($B4131,"yyyy-mm")</f>
        <v>2026-02</v>
      </c>
      <c r="R4131" s="28" t="n">
        <f aca="false">IF(AND($O4131&gt;=DATE(2025,1,1),$O4131&lt;=DATE(2025,4,30)),1,0)</f>
        <v>1</v>
      </c>
    </row>
    <row r="4132" customFormat="false" ht="15" hidden="false" customHeight="false" outlineLevel="0" collapsed="false">
      <c r="A4132" s="28" t="n">
        <v>436</v>
      </c>
      <c r="B4132" s="29" t="n">
        <v>46112</v>
      </c>
      <c r="C4132" s="28" t="n">
        <v>0.04</v>
      </c>
      <c r="D4132" s="28" t="n">
        <v>0</v>
      </c>
      <c r="E4132" s="28" t="n">
        <v>0</v>
      </c>
      <c r="F4132" s="28" t="s">
        <v>345</v>
      </c>
      <c r="G4132" s="28" t="n">
        <v>0</v>
      </c>
      <c r="H4132" s="28" t="n">
        <v>0</v>
      </c>
      <c r="I4132" s="28" t="n">
        <v>0</v>
      </c>
      <c r="J4132" s="28" t="n">
        <v>138</v>
      </c>
      <c r="K4132" s="28" t="n">
        <v>2</v>
      </c>
      <c r="L4132" s="28" t="n">
        <v>1</v>
      </c>
      <c r="M4132" s="28" t="s">
        <v>145</v>
      </c>
      <c r="N4132" s="28" t="s">
        <v>141</v>
      </c>
      <c r="O4132" s="29" t="n">
        <v>45740</v>
      </c>
      <c r="P4132" s="28" t="n">
        <f aca="false">ROUNDDOWN(($B4132-$O4132)/30,0)</f>
        <v>12</v>
      </c>
      <c r="Q4132" s="28" t="str">
        <f aca="false">TEXT($B4132,"yyyy-mm")</f>
        <v>2026-03</v>
      </c>
      <c r="R4132" s="28" t="n">
        <f aca="false">IF(AND($O4132&gt;=DATE(2025,1,1),$O4132&lt;=DATE(2025,4,30)),1,0)</f>
        <v>1</v>
      </c>
    </row>
    <row r="4133" customFormat="false" ht="15" hidden="false" customHeight="false" outlineLevel="0" collapsed="false">
      <c r="A4133" s="28" t="n">
        <v>437</v>
      </c>
      <c r="B4133" s="29" t="n">
        <v>45504</v>
      </c>
      <c r="C4133" s="28" t="n">
        <v>9200</v>
      </c>
      <c r="D4133" s="28" t="n">
        <v>0</v>
      </c>
      <c r="E4133" s="28" t="n">
        <v>0</v>
      </c>
      <c r="F4133" s="28" t="s">
        <v>345</v>
      </c>
      <c r="G4133" s="28" t="n">
        <v>0</v>
      </c>
      <c r="H4133" s="28" t="n">
        <v>0</v>
      </c>
      <c r="I4133" s="28" t="n">
        <v>0</v>
      </c>
      <c r="J4133" s="28" t="n">
        <v>248</v>
      </c>
      <c r="K4133" s="28" t="n">
        <v>8</v>
      </c>
      <c r="L4133" s="28" t="n">
        <v>1</v>
      </c>
      <c r="M4133" s="28" t="s">
        <v>145</v>
      </c>
      <c r="N4133" s="28" t="s">
        <v>138</v>
      </c>
      <c r="O4133" s="29" t="n">
        <v>45481</v>
      </c>
      <c r="P4133" s="28" t="n">
        <f aca="false">ROUNDDOWN(($B4133-$O4133)/30,0)</f>
        <v>0</v>
      </c>
      <c r="Q4133" s="28" t="str">
        <f aca="false">TEXT($B4133,"yyyy-mm")</f>
        <v>2024-07</v>
      </c>
      <c r="R4133" s="28" t="n">
        <f aca="false">IF(AND($O4133&gt;=DATE(2025,1,1),$O4133&lt;=DATE(2025,4,30)),1,0)</f>
        <v>0</v>
      </c>
    </row>
    <row r="4134" customFormat="false" ht="15" hidden="false" customHeight="false" outlineLevel="0" collapsed="false">
      <c r="A4134" s="28" t="n">
        <v>437</v>
      </c>
      <c r="B4134" s="29" t="n">
        <v>45535</v>
      </c>
      <c r="C4134" s="28" t="n">
        <v>7666.67</v>
      </c>
      <c r="D4134" s="28" t="n">
        <v>0</v>
      </c>
      <c r="E4134" s="28" t="n">
        <v>0</v>
      </c>
      <c r="F4134" s="28" t="s">
        <v>345</v>
      </c>
      <c r="G4134" s="28" t="n">
        <v>0</v>
      </c>
      <c r="H4134" s="28" t="n">
        <v>0</v>
      </c>
      <c r="I4134" s="28" t="n">
        <v>0</v>
      </c>
      <c r="J4134" s="28" t="n">
        <v>248</v>
      </c>
      <c r="K4134" s="28" t="n">
        <v>8</v>
      </c>
      <c r="L4134" s="28" t="n">
        <v>1</v>
      </c>
      <c r="M4134" s="28" t="s">
        <v>145</v>
      </c>
      <c r="N4134" s="28" t="s">
        <v>138</v>
      </c>
      <c r="O4134" s="29" t="n">
        <v>45481</v>
      </c>
      <c r="P4134" s="28" t="n">
        <f aca="false">ROUNDDOWN(($B4134-$O4134)/30,0)</f>
        <v>1</v>
      </c>
      <c r="Q4134" s="28" t="str">
        <f aca="false">TEXT($B4134,"yyyy-mm")</f>
        <v>2024-08</v>
      </c>
      <c r="R4134" s="28" t="n">
        <f aca="false">IF(AND($O4134&gt;=DATE(2025,1,1),$O4134&lt;=DATE(2025,4,30)),1,0)</f>
        <v>0</v>
      </c>
    </row>
    <row r="4135" customFormat="false" ht="15" hidden="false" customHeight="false" outlineLevel="0" collapsed="false">
      <c r="A4135" s="28" t="n">
        <v>437</v>
      </c>
      <c r="B4135" s="29" t="n">
        <v>45565</v>
      </c>
      <c r="C4135" s="28" t="n">
        <v>6133.34</v>
      </c>
      <c r="D4135" s="28" t="n">
        <v>0</v>
      </c>
      <c r="E4135" s="28" t="n">
        <v>0</v>
      </c>
      <c r="F4135" s="28" t="s">
        <v>345</v>
      </c>
      <c r="G4135" s="28" t="n">
        <v>0</v>
      </c>
      <c r="H4135" s="28" t="n">
        <v>0</v>
      </c>
      <c r="I4135" s="28" t="n">
        <v>0</v>
      </c>
      <c r="J4135" s="28" t="n">
        <v>248</v>
      </c>
      <c r="K4135" s="28" t="n">
        <v>8</v>
      </c>
      <c r="L4135" s="28" t="n">
        <v>1</v>
      </c>
      <c r="M4135" s="28" t="s">
        <v>145</v>
      </c>
      <c r="N4135" s="28" t="s">
        <v>138</v>
      </c>
      <c r="O4135" s="29" t="n">
        <v>45481</v>
      </c>
      <c r="P4135" s="28" t="n">
        <f aca="false">ROUNDDOWN(($B4135-$O4135)/30,0)</f>
        <v>2</v>
      </c>
      <c r="Q4135" s="28" t="str">
        <f aca="false">TEXT($B4135,"yyyy-mm")</f>
        <v>2024-09</v>
      </c>
      <c r="R4135" s="28" t="n">
        <f aca="false">IF(AND($O4135&gt;=DATE(2025,1,1),$O4135&lt;=DATE(2025,4,30)),1,0)</f>
        <v>0</v>
      </c>
    </row>
    <row r="4136" customFormat="false" ht="15" hidden="false" customHeight="false" outlineLevel="0" collapsed="false">
      <c r="A4136" s="28" t="n">
        <v>437</v>
      </c>
      <c r="B4136" s="29" t="n">
        <v>45596</v>
      </c>
      <c r="C4136" s="28" t="n">
        <v>4600.01</v>
      </c>
      <c r="D4136" s="28" t="n">
        <v>0</v>
      </c>
      <c r="E4136" s="28" t="n">
        <v>0</v>
      </c>
      <c r="F4136" s="28" t="s">
        <v>345</v>
      </c>
      <c r="G4136" s="28" t="n">
        <v>0</v>
      </c>
      <c r="H4136" s="28" t="n">
        <v>0</v>
      </c>
      <c r="I4136" s="28" t="n">
        <v>0</v>
      </c>
      <c r="J4136" s="28" t="n">
        <v>248</v>
      </c>
      <c r="K4136" s="28" t="n">
        <v>8</v>
      </c>
      <c r="L4136" s="28" t="n">
        <v>1</v>
      </c>
      <c r="M4136" s="28" t="s">
        <v>145</v>
      </c>
      <c r="N4136" s="28" t="s">
        <v>138</v>
      </c>
      <c r="O4136" s="29" t="n">
        <v>45481</v>
      </c>
      <c r="P4136" s="28" t="n">
        <f aca="false">ROUNDDOWN(($B4136-$O4136)/30,0)</f>
        <v>3</v>
      </c>
      <c r="Q4136" s="28" t="str">
        <f aca="false">TEXT($B4136,"yyyy-mm")</f>
        <v>2024-10</v>
      </c>
      <c r="R4136" s="28" t="n">
        <f aca="false">IF(AND($O4136&gt;=DATE(2025,1,1),$O4136&lt;=DATE(2025,4,30)),1,0)</f>
        <v>0</v>
      </c>
    </row>
    <row r="4137" customFormat="false" ht="15" hidden="false" customHeight="false" outlineLevel="0" collapsed="false">
      <c r="A4137" s="28" t="n">
        <v>437</v>
      </c>
      <c r="B4137" s="29" t="n">
        <v>45626</v>
      </c>
      <c r="C4137" s="28" t="n">
        <v>3066.68</v>
      </c>
      <c r="D4137" s="28" t="n">
        <v>0</v>
      </c>
      <c r="E4137" s="28" t="n">
        <v>0</v>
      </c>
      <c r="F4137" s="28" t="s">
        <v>345</v>
      </c>
      <c r="G4137" s="28" t="n">
        <v>0</v>
      </c>
      <c r="H4137" s="28" t="n">
        <v>0</v>
      </c>
      <c r="I4137" s="28" t="n">
        <v>0</v>
      </c>
      <c r="J4137" s="28" t="n">
        <v>248</v>
      </c>
      <c r="K4137" s="28" t="n">
        <v>8</v>
      </c>
      <c r="L4137" s="28" t="n">
        <v>1</v>
      </c>
      <c r="M4137" s="28" t="s">
        <v>145</v>
      </c>
      <c r="N4137" s="28" t="s">
        <v>138</v>
      </c>
      <c r="O4137" s="29" t="n">
        <v>45481</v>
      </c>
      <c r="P4137" s="28" t="n">
        <f aca="false">ROUNDDOWN(($B4137-$O4137)/30,0)</f>
        <v>4</v>
      </c>
      <c r="Q4137" s="28" t="str">
        <f aca="false">TEXT($B4137,"yyyy-mm")</f>
        <v>2024-11</v>
      </c>
      <c r="R4137" s="28" t="n">
        <f aca="false">IF(AND($O4137&gt;=DATE(2025,1,1),$O4137&lt;=DATE(2025,4,30)),1,0)</f>
        <v>0</v>
      </c>
    </row>
    <row r="4138" customFormat="false" ht="15" hidden="false" customHeight="false" outlineLevel="0" collapsed="false">
      <c r="A4138" s="28" t="n">
        <v>437</v>
      </c>
      <c r="B4138" s="29" t="n">
        <v>45657</v>
      </c>
      <c r="C4138" s="28" t="n">
        <v>1533.35</v>
      </c>
      <c r="D4138" s="28" t="n">
        <v>0</v>
      </c>
      <c r="E4138" s="28" t="n">
        <v>0</v>
      </c>
      <c r="F4138" s="28" t="s">
        <v>345</v>
      </c>
      <c r="G4138" s="28" t="n">
        <v>0</v>
      </c>
      <c r="H4138" s="28" t="n">
        <v>0</v>
      </c>
      <c r="I4138" s="28" t="n">
        <v>0</v>
      </c>
      <c r="J4138" s="28" t="n">
        <v>248</v>
      </c>
      <c r="K4138" s="28" t="n">
        <v>8</v>
      </c>
      <c r="L4138" s="28" t="n">
        <v>1</v>
      </c>
      <c r="M4138" s="28" t="s">
        <v>145</v>
      </c>
      <c r="N4138" s="28" t="s">
        <v>138</v>
      </c>
      <c r="O4138" s="29" t="n">
        <v>45481</v>
      </c>
      <c r="P4138" s="28" t="n">
        <f aca="false">ROUNDDOWN(($B4138-$O4138)/30,0)</f>
        <v>5</v>
      </c>
      <c r="Q4138" s="28" t="str">
        <f aca="false">TEXT($B4138,"yyyy-mm")</f>
        <v>2024-12</v>
      </c>
      <c r="R4138" s="28" t="n">
        <f aca="false">IF(AND($O4138&gt;=DATE(2025,1,1),$O4138&lt;=DATE(2025,4,30)),1,0)</f>
        <v>0</v>
      </c>
    </row>
    <row r="4139" customFormat="false" ht="15" hidden="false" customHeight="false" outlineLevel="0" collapsed="false">
      <c r="A4139" s="28" t="n">
        <v>437</v>
      </c>
      <c r="B4139" s="29" t="n">
        <v>45688</v>
      </c>
      <c r="C4139" s="28" t="n">
        <v>0.02</v>
      </c>
      <c r="D4139" s="28" t="n">
        <v>0</v>
      </c>
      <c r="E4139" s="28" t="n">
        <v>0</v>
      </c>
      <c r="F4139" s="28" t="s">
        <v>345</v>
      </c>
      <c r="G4139" s="28" t="n">
        <v>0</v>
      </c>
      <c r="H4139" s="28" t="n">
        <v>0</v>
      </c>
      <c r="I4139" s="28" t="n">
        <v>0</v>
      </c>
      <c r="J4139" s="28" t="n">
        <v>248</v>
      </c>
      <c r="K4139" s="28" t="n">
        <v>8</v>
      </c>
      <c r="L4139" s="28" t="n">
        <v>1</v>
      </c>
      <c r="M4139" s="28" t="s">
        <v>145</v>
      </c>
      <c r="N4139" s="28" t="s">
        <v>138</v>
      </c>
      <c r="O4139" s="29" t="n">
        <v>45481</v>
      </c>
      <c r="P4139" s="28" t="n">
        <f aca="false">ROUNDDOWN(($B4139-$O4139)/30,0)</f>
        <v>6</v>
      </c>
      <c r="Q4139" s="28" t="str">
        <f aca="false">TEXT($B4139,"yyyy-mm")</f>
        <v>2025-01</v>
      </c>
      <c r="R4139" s="28" t="n">
        <f aca="false">IF(AND($O4139&gt;=DATE(2025,1,1),$O4139&lt;=DATE(2025,4,30)),1,0)</f>
        <v>0</v>
      </c>
    </row>
    <row r="4140" customFormat="false" ht="15" hidden="false" customHeight="false" outlineLevel="0" collapsed="false">
      <c r="A4140" s="28" t="n">
        <v>438</v>
      </c>
      <c r="B4140" s="29" t="n">
        <v>44804</v>
      </c>
      <c r="C4140" s="28" t="n">
        <v>27500</v>
      </c>
      <c r="D4140" s="28" t="n">
        <v>0</v>
      </c>
      <c r="E4140" s="28" t="n">
        <v>0</v>
      </c>
      <c r="F4140" s="28" t="s">
        <v>345</v>
      </c>
      <c r="G4140" s="28" t="n">
        <v>0</v>
      </c>
      <c r="H4140" s="28" t="n">
        <v>0</v>
      </c>
      <c r="I4140" s="28" t="n">
        <v>0</v>
      </c>
      <c r="J4140" s="28" t="n">
        <v>147</v>
      </c>
      <c r="K4140" s="28" t="n">
        <v>5</v>
      </c>
      <c r="L4140" s="28" t="n">
        <v>2</v>
      </c>
      <c r="M4140" s="28" t="s">
        <v>146</v>
      </c>
      <c r="N4140" s="28" t="s">
        <v>138</v>
      </c>
      <c r="O4140" s="29" t="n">
        <v>44803</v>
      </c>
      <c r="P4140" s="28" t="n">
        <f aca="false">ROUNDDOWN(($B4140-$O4140)/30,0)</f>
        <v>0</v>
      </c>
      <c r="Q4140" s="28" t="str">
        <f aca="false">TEXT($B4140,"yyyy-mm")</f>
        <v>2022-08</v>
      </c>
      <c r="R4140" s="28" t="n">
        <f aca="false">IF(AND($O4140&gt;=DATE(2025,1,1),$O4140&lt;=DATE(2025,4,30)),1,0)</f>
        <v>0</v>
      </c>
    </row>
    <row r="4141" customFormat="false" ht="15" hidden="false" customHeight="false" outlineLevel="0" collapsed="false">
      <c r="A4141" s="28" t="n">
        <v>438</v>
      </c>
      <c r="B4141" s="29" t="n">
        <v>44834</v>
      </c>
      <c r="C4141" s="28" t="n">
        <v>18333.33</v>
      </c>
      <c r="D4141" s="28" t="n">
        <v>0</v>
      </c>
      <c r="E4141" s="28" t="n">
        <v>0</v>
      </c>
      <c r="F4141" s="28" t="s">
        <v>345</v>
      </c>
      <c r="G4141" s="28" t="n">
        <v>0</v>
      </c>
      <c r="H4141" s="28" t="n">
        <v>0</v>
      </c>
      <c r="I4141" s="28" t="n">
        <v>0</v>
      </c>
      <c r="J4141" s="28" t="n">
        <v>147</v>
      </c>
      <c r="K4141" s="28" t="n">
        <v>5</v>
      </c>
      <c r="L4141" s="28" t="n">
        <v>2</v>
      </c>
      <c r="M4141" s="28" t="s">
        <v>146</v>
      </c>
      <c r="N4141" s="28" t="s">
        <v>138</v>
      </c>
      <c r="O4141" s="29" t="n">
        <v>44803</v>
      </c>
      <c r="P4141" s="28" t="n">
        <f aca="false">ROUNDDOWN(($B4141-$O4141)/30,0)</f>
        <v>1</v>
      </c>
      <c r="Q4141" s="28" t="str">
        <f aca="false">TEXT($B4141,"yyyy-mm")</f>
        <v>2022-09</v>
      </c>
      <c r="R4141" s="28" t="n">
        <f aca="false">IF(AND($O4141&gt;=DATE(2025,1,1),$O4141&lt;=DATE(2025,4,30)),1,0)</f>
        <v>0</v>
      </c>
    </row>
    <row r="4142" customFormat="false" ht="15" hidden="false" customHeight="false" outlineLevel="0" collapsed="false">
      <c r="A4142" s="28" t="n">
        <v>438</v>
      </c>
      <c r="B4142" s="29" t="n">
        <v>44865</v>
      </c>
      <c r="C4142" s="28" t="n">
        <v>9166.66</v>
      </c>
      <c r="D4142" s="28" t="n">
        <v>0</v>
      </c>
      <c r="E4142" s="28" t="n">
        <v>0</v>
      </c>
      <c r="F4142" s="28" t="s">
        <v>345</v>
      </c>
      <c r="G4142" s="28" t="n">
        <v>0</v>
      </c>
      <c r="H4142" s="28" t="n">
        <v>0</v>
      </c>
      <c r="I4142" s="28" t="n">
        <v>0</v>
      </c>
      <c r="J4142" s="28" t="n">
        <v>147</v>
      </c>
      <c r="K4142" s="28" t="n">
        <v>5</v>
      </c>
      <c r="L4142" s="28" t="n">
        <v>2</v>
      </c>
      <c r="M4142" s="28" t="s">
        <v>146</v>
      </c>
      <c r="N4142" s="28" t="s">
        <v>138</v>
      </c>
      <c r="O4142" s="29" t="n">
        <v>44803</v>
      </c>
      <c r="P4142" s="28" t="n">
        <f aca="false">ROUNDDOWN(($B4142-$O4142)/30,0)</f>
        <v>2</v>
      </c>
      <c r="Q4142" s="28" t="str">
        <f aca="false">TEXT($B4142,"yyyy-mm")</f>
        <v>2022-10</v>
      </c>
      <c r="R4142" s="28" t="n">
        <f aca="false">IF(AND($O4142&gt;=DATE(2025,1,1),$O4142&lt;=DATE(2025,4,30)),1,0)</f>
        <v>0</v>
      </c>
    </row>
    <row r="4143" customFormat="false" ht="15" hidden="false" customHeight="false" outlineLevel="0" collapsed="false">
      <c r="A4143" s="28" t="n">
        <v>438</v>
      </c>
      <c r="B4143" s="29" t="n">
        <v>44895</v>
      </c>
      <c r="C4143" s="28" t="n">
        <v>0</v>
      </c>
      <c r="D4143" s="28" t="n">
        <v>0</v>
      </c>
      <c r="E4143" s="28" t="n">
        <v>0</v>
      </c>
      <c r="F4143" s="28" t="s">
        <v>345</v>
      </c>
      <c r="G4143" s="28" t="n">
        <v>0</v>
      </c>
      <c r="H4143" s="28" t="n">
        <v>0</v>
      </c>
      <c r="I4143" s="28" t="n">
        <v>0</v>
      </c>
      <c r="J4143" s="28" t="n">
        <v>147</v>
      </c>
      <c r="K4143" s="28" t="n">
        <v>5</v>
      </c>
      <c r="L4143" s="28" t="n">
        <v>2</v>
      </c>
      <c r="M4143" s="28" t="s">
        <v>146</v>
      </c>
      <c r="N4143" s="28" t="s">
        <v>138</v>
      </c>
      <c r="O4143" s="29" t="n">
        <v>44803</v>
      </c>
      <c r="P4143" s="28" t="n">
        <f aca="false">ROUNDDOWN(($B4143-$O4143)/30,0)</f>
        <v>3</v>
      </c>
      <c r="Q4143" s="28" t="str">
        <f aca="false">TEXT($B4143,"yyyy-mm")</f>
        <v>2022-11</v>
      </c>
      <c r="R4143" s="28" t="n">
        <f aca="false">IF(AND($O4143&gt;=DATE(2025,1,1),$O4143&lt;=DATE(2025,4,30)),1,0)</f>
        <v>0</v>
      </c>
    </row>
    <row r="4144" customFormat="false" ht="15" hidden="false" customHeight="false" outlineLevel="0" collapsed="false">
      <c r="A4144" s="28" t="n">
        <v>439</v>
      </c>
      <c r="B4144" s="29" t="n">
        <v>44620</v>
      </c>
      <c r="C4144" s="28" t="n">
        <v>10400</v>
      </c>
      <c r="D4144" s="28" t="n">
        <v>0</v>
      </c>
      <c r="E4144" s="28" t="n">
        <v>0</v>
      </c>
      <c r="F4144" s="28" t="s">
        <v>345</v>
      </c>
      <c r="G4144" s="28" t="n">
        <v>0</v>
      </c>
      <c r="H4144" s="28" t="n">
        <v>0</v>
      </c>
      <c r="I4144" s="28" t="n">
        <v>0</v>
      </c>
      <c r="J4144" s="28" t="n">
        <v>93</v>
      </c>
      <c r="K4144" s="28" t="n">
        <v>10</v>
      </c>
      <c r="L4144" s="28" t="n">
        <v>1</v>
      </c>
      <c r="M4144" s="28" t="s">
        <v>146</v>
      </c>
      <c r="N4144" s="28" t="s">
        <v>138</v>
      </c>
      <c r="O4144" s="29" t="n">
        <v>44593</v>
      </c>
      <c r="P4144" s="28" t="n">
        <f aca="false">ROUNDDOWN(($B4144-$O4144)/30,0)</f>
        <v>0</v>
      </c>
      <c r="Q4144" s="28" t="str">
        <f aca="false">TEXT($B4144,"yyyy-mm")</f>
        <v>2022-02</v>
      </c>
      <c r="R4144" s="28" t="n">
        <f aca="false">IF(AND($O4144&gt;=DATE(2025,1,1),$O4144&lt;=DATE(2025,4,30)),1,0)</f>
        <v>0</v>
      </c>
    </row>
    <row r="4145" customFormat="false" ht="15" hidden="false" customHeight="false" outlineLevel="0" collapsed="false">
      <c r="A4145" s="28" t="n">
        <v>439</v>
      </c>
      <c r="B4145" s="29" t="n">
        <v>44651</v>
      </c>
      <c r="C4145" s="28" t="n">
        <v>8320</v>
      </c>
      <c r="D4145" s="28" t="n">
        <v>0</v>
      </c>
      <c r="E4145" s="28" t="n">
        <v>0</v>
      </c>
      <c r="F4145" s="28" t="s">
        <v>345</v>
      </c>
      <c r="G4145" s="28" t="n">
        <v>0</v>
      </c>
      <c r="H4145" s="28" t="n">
        <v>0</v>
      </c>
      <c r="I4145" s="28" t="n">
        <v>0</v>
      </c>
      <c r="J4145" s="28" t="n">
        <v>93</v>
      </c>
      <c r="K4145" s="28" t="n">
        <v>10</v>
      </c>
      <c r="L4145" s="28" t="n">
        <v>1</v>
      </c>
      <c r="M4145" s="28" t="s">
        <v>146</v>
      </c>
      <c r="N4145" s="28" t="s">
        <v>138</v>
      </c>
      <c r="O4145" s="29" t="n">
        <v>44593</v>
      </c>
      <c r="P4145" s="28" t="n">
        <f aca="false">ROUNDDOWN(($B4145-$O4145)/30,0)</f>
        <v>1</v>
      </c>
      <c r="Q4145" s="28" t="str">
        <f aca="false">TEXT($B4145,"yyyy-mm")</f>
        <v>2022-03</v>
      </c>
      <c r="R4145" s="28" t="n">
        <f aca="false">IF(AND($O4145&gt;=DATE(2025,1,1),$O4145&lt;=DATE(2025,4,30)),1,0)</f>
        <v>0</v>
      </c>
    </row>
    <row r="4146" customFormat="false" ht="15" hidden="false" customHeight="false" outlineLevel="0" collapsed="false">
      <c r="A4146" s="28" t="n">
        <v>439</v>
      </c>
      <c r="B4146" s="29" t="n">
        <v>44681</v>
      </c>
      <c r="C4146" s="28" t="n">
        <v>6240</v>
      </c>
      <c r="D4146" s="28" t="n">
        <v>0</v>
      </c>
      <c r="E4146" s="28" t="n">
        <v>0</v>
      </c>
      <c r="F4146" s="28" t="s">
        <v>345</v>
      </c>
      <c r="G4146" s="28" t="n">
        <v>0</v>
      </c>
      <c r="H4146" s="28" t="n">
        <v>0</v>
      </c>
      <c r="I4146" s="28" t="n">
        <v>0</v>
      </c>
      <c r="J4146" s="28" t="n">
        <v>93</v>
      </c>
      <c r="K4146" s="28" t="n">
        <v>10</v>
      </c>
      <c r="L4146" s="28" t="n">
        <v>1</v>
      </c>
      <c r="M4146" s="28" t="s">
        <v>146</v>
      </c>
      <c r="N4146" s="28" t="s">
        <v>138</v>
      </c>
      <c r="O4146" s="29" t="n">
        <v>44593</v>
      </c>
      <c r="P4146" s="28" t="n">
        <f aca="false">ROUNDDOWN(($B4146-$O4146)/30,0)</f>
        <v>2</v>
      </c>
      <c r="Q4146" s="28" t="str">
        <f aca="false">TEXT($B4146,"yyyy-mm")</f>
        <v>2022-04</v>
      </c>
      <c r="R4146" s="28" t="n">
        <f aca="false">IF(AND($O4146&gt;=DATE(2025,1,1),$O4146&lt;=DATE(2025,4,30)),1,0)</f>
        <v>0</v>
      </c>
    </row>
    <row r="4147" customFormat="false" ht="15" hidden="false" customHeight="false" outlineLevel="0" collapsed="false">
      <c r="A4147" s="28" t="n">
        <v>439</v>
      </c>
      <c r="B4147" s="29" t="n">
        <v>44712</v>
      </c>
      <c r="C4147" s="28" t="n">
        <v>4160</v>
      </c>
      <c r="D4147" s="28" t="n">
        <v>0</v>
      </c>
      <c r="E4147" s="28" t="n">
        <v>0</v>
      </c>
      <c r="F4147" s="28" t="s">
        <v>345</v>
      </c>
      <c r="G4147" s="28" t="n">
        <v>0</v>
      </c>
      <c r="H4147" s="28" t="n">
        <v>0</v>
      </c>
      <c r="I4147" s="28" t="n">
        <v>0</v>
      </c>
      <c r="J4147" s="28" t="n">
        <v>93</v>
      </c>
      <c r="K4147" s="28" t="n">
        <v>10</v>
      </c>
      <c r="L4147" s="28" t="n">
        <v>1</v>
      </c>
      <c r="M4147" s="28" t="s">
        <v>146</v>
      </c>
      <c r="N4147" s="28" t="s">
        <v>138</v>
      </c>
      <c r="O4147" s="29" t="n">
        <v>44593</v>
      </c>
      <c r="P4147" s="28" t="n">
        <f aca="false">ROUNDDOWN(($B4147-$O4147)/30,0)</f>
        <v>3</v>
      </c>
      <c r="Q4147" s="28" t="str">
        <f aca="false">TEXT($B4147,"yyyy-mm")</f>
        <v>2022-05</v>
      </c>
      <c r="R4147" s="28" t="n">
        <f aca="false">IF(AND($O4147&gt;=DATE(2025,1,1),$O4147&lt;=DATE(2025,4,30)),1,0)</f>
        <v>0</v>
      </c>
    </row>
    <row r="4148" customFormat="false" ht="15" hidden="false" customHeight="false" outlineLevel="0" collapsed="false">
      <c r="A4148" s="28" t="n">
        <v>439</v>
      </c>
      <c r="B4148" s="29" t="n">
        <v>44742</v>
      </c>
      <c r="C4148" s="28" t="n">
        <v>2080</v>
      </c>
      <c r="D4148" s="28" t="n">
        <v>0</v>
      </c>
      <c r="E4148" s="28" t="n">
        <v>0</v>
      </c>
      <c r="F4148" s="28" t="s">
        <v>345</v>
      </c>
      <c r="G4148" s="28" t="n">
        <v>0</v>
      </c>
      <c r="H4148" s="28" t="n">
        <v>0</v>
      </c>
      <c r="I4148" s="28" t="n">
        <v>0</v>
      </c>
      <c r="J4148" s="28" t="n">
        <v>93</v>
      </c>
      <c r="K4148" s="28" t="n">
        <v>10</v>
      </c>
      <c r="L4148" s="28" t="n">
        <v>1</v>
      </c>
      <c r="M4148" s="28" t="s">
        <v>146</v>
      </c>
      <c r="N4148" s="28" t="s">
        <v>138</v>
      </c>
      <c r="O4148" s="29" t="n">
        <v>44593</v>
      </c>
      <c r="P4148" s="28" t="n">
        <f aca="false">ROUNDDOWN(($B4148-$O4148)/30,0)</f>
        <v>4</v>
      </c>
      <c r="Q4148" s="28" t="str">
        <f aca="false">TEXT($B4148,"yyyy-mm")</f>
        <v>2022-06</v>
      </c>
      <c r="R4148" s="28" t="n">
        <f aca="false">IF(AND($O4148&gt;=DATE(2025,1,1),$O4148&lt;=DATE(2025,4,30)),1,0)</f>
        <v>0</v>
      </c>
    </row>
    <row r="4149" customFormat="false" ht="15" hidden="false" customHeight="false" outlineLevel="0" collapsed="false">
      <c r="A4149" s="28" t="n">
        <v>439</v>
      </c>
      <c r="B4149" s="29" t="n">
        <v>44773</v>
      </c>
      <c r="C4149" s="28" t="n">
        <v>0</v>
      </c>
      <c r="D4149" s="28" t="n">
        <v>0</v>
      </c>
      <c r="E4149" s="28" t="n">
        <v>0</v>
      </c>
      <c r="F4149" s="28" t="s">
        <v>345</v>
      </c>
      <c r="G4149" s="28" t="n">
        <v>0</v>
      </c>
      <c r="H4149" s="28" t="n">
        <v>0</v>
      </c>
      <c r="I4149" s="28" t="n">
        <v>0</v>
      </c>
      <c r="J4149" s="28" t="n">
        <v>93</v>
      </c>
      <c r="K4149" s="28" t="n">
        <v>10</v>
      </c>
      <c r="L4149" s="28" t="n">
        <v>1</v>
      </c>
      <c r="M4149" s="28" t="s">
        <v>146</v>
      </c>
      <c r="N4149" s="28" t="s">
        <v>138</v>
      </c>
      <c r="O4149" s="29" t="n">
        <v>44593</v>
      </c>
      <c r="P4149" s="28" t="n">
        <f aca="false">ROUNDDOWN(($B4149-$O4149)/30,0)</f>
        <v>6</v>
      </c>
      <c r="Q4149" s="28" t="str">
        <f aca="false">TEXT($B4149,"yyyy-mm")</f>
        <v>2022-07</v>
      </c>
      <c r="R4149" s="28" t="n">
        <f aca="false">IF(AND($O4149&gt;=DATE(2025,1,1),$O4149&lt;=DATE(2025,4,30)),1,0)</f>
        <v>0</v>
      </c>
    </row>
    <row r="4150" customFormat="false" ht="15" hidden="false" customHeight="false" outlineLevel="0" collapsed="false">
      <c r="A4150" s="28" t="n">
        <v>440</v>
      </c>
      <c r="B4150" s="29" t="n">
        <v>45961</v>
      </c>
      <c r="C4150" s="28" t="n">
        <v>90900</v>
      </c>
      <c r="D4150" s="28" t="n">
        <v>0</v>
      </c>
      <c r="E4150" s="28" t="n">
        <v>0</v>
      </c>
      <c r="F4150" s="28" t="s">
        <v>345</v>
      </c>
      <c r="G4150" s="28" t="n">
        <v>0</v>
      </c>
      <c r="H4150" s="28" t="n">
        <v>0</v>
      </c>
      <c r="I4150" s="28" t="n">
        <v>0</v>
      </c>
      <c r="J4150" s="28" t="n">
        <v>38</v>
      </c>
      <c r="K4150" s="28" t="n">
        <v>1</v>
      </c>
      <c r="L4150" s="28" t="n">
        <v>2</v>
      </c>
      <c r="M4150" s="28" t="s">
        <v>146</v>
      </c>
      <c r="N4150" s="28" t="s">
        <v>142</v>
      </c>
      <c r="O4150" s="29" t="n">
        <v>45959</v>
      </c>
      <c r="P4150" s="28" t="n">
        <f aca="false">ROUNDDOWN(($B4150-$O4150)/30,0)</f>
        <v>0</v>
      </c>
      <c r="Q4150" s="28" t="str">
        <f aca="false">TEXT($B4150,"yyyy-mm")</f>
        <v>2025-10</v>
      </c>
      <c r="R4150" s="28" t="n">
        <f aca="false">IF(AND($O4150&gt;=DATE(2025,1,1),$O4150&lt;=DATE(2025,4,30)),1,0)</f>
        <v>0</v>
      </c>
    </row>
    <row r="4151" customFormat="false" ht="15" hidden="false" customHeight="false" outlineLevel="0" collapsed="false">
      <c r="A4151" s="28" t="n">
        <v>440</v>
      </c>
      <c r="B4151" s="29" t="n">
        <v>45991</v>
      </c>
      <c r="C4151" s="28" t="n">
        <v>45450</v>
      </c>
      <c r="D4151" s="28" t="n">
        <v>0</v>
      </c>
      <c r="E4151" s="28" t="n">
        <v>0</v>
      </c>
      <c r="F4151" s="28" t="s">
        <v>345</v>
      </c>
      <c r="G4151" s="28" t="n">
        <v>0</v>
      </c>
      <c r="H4151" s="28" t="n">
        <v>0</v>
      </c>
      <c r="I4151" s="28" t="n">
        <v>0</v>
      </c>
      <c r="J4151" s="28" t="n">
        <v>38</v>
      </c>
      <c r="K4151" s="28" t="n">
        <v>1</v>
      </c>
      <c r="L4151" s="28" t="n">
        <v>2</v>
      </c>
      <c r="M4151" s="28" t="s">
        <v>146</v>
      </c>
      <c r="N4151" s="28" t="s">
        <v>142</v>
      </c>
      <c r="O4151" s="29" t="n">
        <v>45959</v>
      </c>
      <c r="P4151" s="28" t="n">
        <f aca="false">ROUNDDOWN(($B4151-$O4151)/30,0)</f>
        <v>1</v>
      </c>
      <c r="Q4151" s="28" t="str">
        <f aca="false">TEXT($B4151,"yyyy-mm")</f>
        <v>2025-11</v>
      </c>
      <c r="R4151" s="28" t="n">
        <f aca="false">IF(AND($O4151&gt;=DATE(2025,1,1),$O4151&lt;=DATE(2025,4,30)),1,0)</f>
        <v>0</v>
      </c>
    </row>
    <row r="4152" customFormat="false" ht="15" hidden="false" customHeight="false" outlineLevel="0" collapsed="false">
      <c r="A4152" s="28" t="n">
        <v>440</v>
      </c>
      <c r="B4152" s="29" t="n">
        <v>46022</v>
      </c>
      <c r="C4152" s="28" t="n">
        <v>0</v>
      </c>
      <c r="D4152" s="28" t="n">
        <v>0</v>
      </c>
      <c r="E4152" s="28" t="n">
        <v>0</v>
      </c>
      <c r="F4152" s="28" t="s">
        <v>345</v>
      </c>
      <c r="G4152" s="28" t="n">
        <v>0</v>
      </c>
      <c r="H4152" s="28" t="n">
        <v>0</v>
      </c>
      <c r="I4152" s="28" t="n">
        <v>0</v>
      </c>
      <c r="J4152" s="28" t="n">
        <v>38</v>
      </c>
      <c r="K4152" s="28" t="n">
        <v>1</v>
      </c>
      <c r="L4152" s="28" t="n">
        <v>2</v>
      </c>
      <c r="M4152" s="28" t="s">
        <v>146</v>
      </c>
      <c r="N4152" s="28" t="s">
        <v>142</v>
      </c>
      <c r="O4152" s="29" t="n">
        <v>45959</v>
      </c>
      <c r="P4152" s="28" t="n">
        <f aca="false">ROUNDDOWN(($B4152-$O4152)/30,0)</f>
        <v>2</v>
      </c>
      <c r="Q4152" s="28" t="str">
        <f aca="false">TEXT($B4152,"yyyy-mm")</f>
        <v>2025-12</v>
      </c>
      <c r="R4152" s="28" t="n">
        <f aca="false">IF(AND($O4152&gt;=DATE(2025,1,1),$O4152&lt;=DATE(2025,4,30)),1,0)</f>
        <v>0</v>
      </c>
    </row>
    <row r="4153" customFormat="false" ht="15" hidden="false" customHeight="false" outlineLevel="0" collapsed="false">
      <c r="A4153" s="28" t="n">
        <v>441</v>
      </c>
      <c r="B4153" s="29" t="n">
        <v>46053</v>
      </c>
      <c r="C4153" s="28" t="n">
        <v>62800</v>
      </c>
      <c r="D4153" s="28" t="n">
        <v>0</v>
      </c>
      <c r="E4153" s="28" t="n">
        <v>0</v>
      </c>
      <c r="F4153" s="28" t="s">
        <v>345</v>
      </c>
      <c r="G4153" s="28" t="n">
        <v>0</v>
      </c>
      <c r="H4153" s="28" t="n">
        <v>0</v>
      </c>
      <c r="I4153" s="28" t="n">
        <v>0</v>
      </c>
      <c r="J4153" s="28" t="n">
        <v>151</v>
      </c>
      <c r="K4153" s="28" t="n">
        <v>1</v>
      </c>
      <c r="L4153" s="28" t="n">
        <v>2</v>
      </c>
      <c r="M4153" s="28" t="s">
        <v>145</v>
      </c>
      <c r="N4153" s="28" t="s">
        <v>138</v>
      </c>
      <c r="O4153" s="29" t="n">
        <v>46039</v>
      </c>
      <c r="P4153" s="28" t="n">
        <f aca="false">ROUNDDOWN(($B4153-$O4153)/30,0)</f>
        <v>0</v>
      </c>
      <c r="Q4153" s="28" t="str">
        <f aca="false">TEXT($B4153,"yyyy-mm")</f>
        <v>2026-01</v>
      </c>
      <c r="R4153" s="28" t="n">
        <f aca="false">IF(AND($O4153&gt;=DATE(2025,1,1),$O4153&lt;=DATE(2025,4,30)),1,0)</f>
        <v>0</v>
      </c>
    </row>
    <row r="4154" customFormat="false" ht="15" hidden="false" customHeight="false" outlineLevel="0" collapsed="false">
      <c r="A4154" s="28" t="n">
        <v>441</v>
      </c>
      <c r="B4154" s="29" t="n">
        <v>46081</v>
      </c>
      <c r="C4154" s="28" t="n">
        <v>41866.67</v>
      </c>
      <c r="D4154" s="28" t="n">
        <v>0</v>
      </c>
      <c r="E4154" s="28" t="n">
        <v>0</v>
      </c>
      <c r="F4154" s="28" t="s">
        <v>345</v>
      </c>
      <c r="G4154" s="28" t="n">
        <v>0</v>
      </c>
      <c r="H4154" s="28" t="n">
        <v>0</v>
      </c>
      <c r="I4154" s="28" t="n">
        <v>0</v>
      </c>
      <c r="J4154" s="28" t="n">
        <v>151</v>
      </c>
      <c r="K4154" s="28" t="n">
        <v>1</v>
      </c>
      <c r="L4154" s="28" t="n">
        <v>2</v>
      </c>
      <c r="M4154" s="28" t="s">
        <v>145</v>
      </c>
      <c r="N4154" s="28" t="s">
        <v>138</v>
      </c>
      <c r="O4154" s="29" t="n">
        <v>46039</v>
      </c>
      <c r="P4154" s="28" t="n">
        <f aca="false">ROUNDDOWN(($B4154-$O4154)/30,0)</f>
        <v>1</v>
      </c>
      <c r="Q4154" s="28" t="str">
        <f aca="false">TEXT($B4154,"yyyy-mm")</f>
        <v>2026-02</v>
      </c>
      <c r="R4154" s="28" t="n">
        <f aca="false">IF(AND($O4154&gt;=DATE(2025,1,1),$O4154&lt;=DATE(2025,4,30)),1,0)</f>
        <v>0</v>
      </c>
    </row>
    <row r="4155" customFormat="false" ht="15" hidden="false" customHeight="false" outlineLevel="0" collapsed="false">
      <c r="A4155" s="28" t="n">
        <v>441</v>
      </c>
      <c r="B4155" s="29" t="n">
        <v>46112</v>
      </c>
      <c r="C4155" s="28" t="n">
        <v>20933.34</v>
      </c>
      <c r="D4155" s="28" t="n">
        <v>0</v>
      </c>
      <c r="E4155" s="28" t="n">
        <v>0</v>
      </c>
      <c r="F4155" s="28" t="s">
        <v>345</v>
      </c>
      <c r="G4155" s="28" t="n">
        <v>0</v>
      </c>
      <c r="H4155" s="28" t="n">
        <v>0</v>
      </c>
      <c r="I4155" s="28" t="n">
        <v>0</v>
      </c>
      <c r="J4155" s="28" t="n">
        <v>151</v>
      </c>
      <c r="K4155" s="28" t="n">
        <v>1</v>
      </c>
      <c r="L4155" s="28" t="n">
        <v>2</v>
      </c>
      <c r="M4155" s="28" t="s">
        <v>145</v>
      </c>
      <c r="N4155" s="28" t="s">
        <v>138</v>
      </c>
      <c r="O4155" s="29" t="n">
        <v>46039</v>
      </c>
      <c r="P4155" s="28" t="n">
        <f aca="false">ROUNDDOWN(($B4155-$O4155)/30,0)</f>
        <v>2</v>
      </c>
      <c r="Q4155" s="28" t="str">
        <f aca="false">TEXT($B4155,"yyyy-mm")</f>
        <v>2026-03</v>
      </c>
      <c r="R4155" s="28" t="n">
        <f aca="false">IF(AND($O4155&gt;=DATE(2025,1,1),$O4155&lt;=DATE(2025,4,30)),1,0)</f>
        <v>0</v>
      </c>
    </row>
    <row r="4156" customFormat="false" ht="15" hidden="false" customHeight="false" outlineLevel="0" collapsed="false">
      <c r="A4156" s="28" t="n">
        <v>441</v>
      </c>
      <c r="B4156" s="29" t="n">
        <v>46142</v>
      </c>
      <c r="C4156" s="28" t="n">
        <v>0.01</v>
      </c>
      <c r="D4156" s="28" t="n">
        <v>0</v>
      </c>
      <c r="E4156" s="28" t="n">
        <v>0</v>
      </c>
      <c r="F4156" s="28" t="s">
        <v>345</v>
      </c>
      <c r="G4156" s="28" t="n">
        <v>0</v>
      </c>
      <c r="H4156" s="28" t="n">
        <v>0</v>
      </c>
      <c r="I4156" s="28" t="n">
        <v>0</v>
      </c>
      <c r="J4156" s="28" t="n">
        <v>151</v>
      </c>
      <c r="K4156" s="28" t="n">
        <v>1</v>
      </c>
      <c r="L4156" s="28" t="n">
        <v>2</v>
      </c>
      <c r="M4156" s="28" t="s">
        <v>145</v>
      </c>
      <c r="N4156" s="28" t="s">
        <v>138</v>
      </c>
      <c r="O4156" s="29" t="n">
        <v>46039</v>
      </c>
      <c r="P4156" s="28" t="n">
        <f aca="false">ROUNDDOWN(($B4156-$O4156)/30,0)</f>
        <v>3</v>
      </c>
      <c r="Q4156" s="28" t="str">
        <f aca="false">TEXT($B4156,"yyyy-mm")</f>
        <v>2026-04</v>
      </c>
      <c r="R4156" s="28" t="n">
        <f aca="false">IF(AND($O4156&gt;=DATE(2025,1,1),$O4156&lt;=DATE(2025,4,30)),1,0)</f>
        <v>0</v>
      </c>
    </row>
    <row r="4157" customFormat="false" ht="15" hidden="false" customHeight="false" outlineLevel="0" collapsed="false">
      <c r="A4157" s="28" t="n">
        <v>442</v>
      </c>
      <c r="B4157" s="29" t="n">
        <v>45991</v>
      </c>
      <c r="C4157" s="28" t="n">
        <v>23500</v>
      </c>
      <c r="D4157" s="28" t="n">
        <v>0</v>
      </c>
      <c r="E4157" s="28" t="n">
        <v>0</v>
      </c>
      <c r="F4157" s="28" t="s">
        <v>345</v>
      </c>
      <c r="G4157" s="28" t="n">
        <v>0</v>
      </c>
      <c r="H4157" s="28" t="n">
        <v>0</v>
      </c>
      <c r="I4157" s="28" t="n">
        <v>0</v>
      </c>
      <c r="J4157" s="28" t="n">
        <v>210</v>
      </c>
      <c r="K4157" s="28" t="n">
        <v>8</v>
      </c>
      <c r="L4157" s="28" t="n">
        <v>1</v>
      </c>
      <c r="M4157" s="28" t="s">
        <v>145</v>
      </c>
      <c r="N4157" s="28" t="s">
        <v>138</v>
      </c>
      <c r="O4157" s="29" t="n">
        <v>45990</v>
      </c>
      <c r="P4157" s="28" t="n">
        <f aca="false">ROUNDDOWN(($B4157-$O4157)/30,0)</f>
        <v>0</v>
      </c>
      <c r="Q4157" s="28" t="str">
        <f aca="false">TEXT($B4157,"yyyy-mm")</f>
        <v>2025-11</v>
      </c>
      <c r="R4157" s="28" t="n">
        <f aca="false">IF(AND($O4157&gt;=DATE(2025,1,1),$O4157&lt;=DATE(2025,4,30)),1,0)</f>
        <v>0</v>
      </c>
    </row>
    <row r="4158" customFormat="false" ht="15" hidden="false" customHeight="false" outlineLevel="0" collapsed="false">
      <c r="A4158" s="28" t="n">
        <v>442</v>
      </c>
      <c r="B4158" s="29" t="n">
        <v>46022</v>
      </c>
      <c r="C4158" s="28" t="n">
        <v>19583.33</v>
      </c>
      <c r="D4158" s="28" t="n">
        <v>0</v>
      </c>
      <c r="E4158" s="28" t="n">
        <v>0</v>
      </c>
      <c r="F4158" s="28" t="s">
        <v>345</v>
      </c>
      <c r="G4158" s="28" t="n">
        <v>0</v>
      </c>
      <c r="H4158" s="28" t="n">
        <v>0</v>
      </c>
      <c r="I4158" s="28" t="n">
        <v>0</v>
      </c>
      <c r="J4158" s="28" t="n">
        <v>210</v>
      </c>
      <c r="K4158" s="28" t="n">
        <v>8</v>
      </c>
      <c r="L4158" s="28" t="n">
        <v>1</v>
      </c>
      <c r="M4158" s="28" t="s">
        <v>145</v>
      </c>
      <c r="N4158" s="28" t="s">
        <v>138</v>
      </c>
      <c r="O4158" s="29" t="n">
        <v>45990</v>
      </c>
      <c r="P4158" s="28" t="n">
        <f aca="false">ROUNDDOWN(($B4158-$O4158)/30,0)</f>
        <v>1</v>
      </c>
      <c r="Q4158" s="28" t="str">
        <f aca="false">TEXT($B4158,"yyyy-mm")</f>
        <v>2025-12</v>
      </c>
      <c r="R4158" s="28" t="n">
        <f aca="false">IF(AND($O4158&gt;=DATE(2025,1,1),$O4158&lt;=DATE(2025,4,30)),1,0)</f>
        <v>0</v>
      </c>
    </row>
    <row r="4159" customFormat="false" ht="15" hidden="false" customHeight="false" outlineLevel="0" collapsed="false">
      <c r="A4159" s="28" t="n">
        <v>442</v>
      </c>
      <c r="B4159" s="29" t="n">
        <v>46053</v>
      </c>
      <c r="C4159" s="28" t="n">
        <v>15666.66</v>
      </c>
      <c r="D4159" s="28" t="n">
        <v>0</v>
      </c>
      <c r="E4159" s="28" t="n">
        <v>0</v>
      </c>
      <c r="F4159" s="28" t="s">
        <v>345</v>
      </c>
      <c r="G4159" s="28" t="n">
        <v>0</v>
      </c>
      <c r="H4159" s="28" t="n">
        <v>0</v>
      </c>
      <c r="I4159" s="28" t="n">
        <v>0</v>
      </c>
      <c r="J4159" s="28" t="n">
        <v>210</v>
      </c>
      <c r="K4159" s="28" t="n">
        <v>8</v>
      </c>
      <c r="L4159" s="28" t="n">
        <v>1</v>
      </c>
      <c r="M4159" s="28" t="s">
        <v>145</v>
      </c>
      <c r="N4159" s="28" t="s">
        <v>138</v>
      </c>
      <c r="O4159" s="29" t="n">
        <v>45990</v>
      </c>
      <c r="P4159" s="28" t="n">
        <f aca="false">ROUNDDOWN(($B4159-$O4159)/30,0)</f>
        <v>2</v>
      </c>
      <c r="Q4159" s="28" t="str">
        <f aca="false">TEXT($B4159,"yyyy-mm")</f>
        <v>2026-01</v>
      </c>
      <c r="R4159" s="28" t="n">
        <f aca="false">IF(AND($O4159&gt;=DATE(2025,1,1),$O4159&lt;=DATE(2025,4,30)),1,0)</f>
        <v>0</v>
      </c>
    </row>
    <row r="4160" customFormat="false" ht="15" hidden="false" customHeight="false" outlineLevel="0" collapsed="false">
      <c r="A4160" s="28" t="n">
        <v>442</v>
      </c>
      <c r="B4160" s="29" t="n">
        <v>46081</v>
      </c>
      <c r="C4160" s="28" t="n">
        <v>11749.99</v>
      </c>
      <c r="D4160" s="28" t="n">
        <v>0</v>
      </c>
      <c r="E4160" s="28" t="n">
        <v>0</v>
      </c>
      <c r="F4160" s="28" t="s">
        <v>345</v>
      </c>
      <c r="G4160" s="28" t="n">
        <v>0</v>
      </c>
      <c r="H4160" s="28" t="n">
        <v>0</v>
      </c>
      <c r="I4160" s="28" t="n">
        <v>0</v>
      </c>
      <c r="J4160" s="28" t="n">
        <v>210</v>
      </c>
      <c r="K4160" s="28" t="n">
        <v>8</v>
      </c>
      <c r="L4160" s="28" t="n">
        <v>1</v>
      </c>
      <c r="M4160" s="28" t="s">
        <v>145</v>
      </c>
      <c r="N4160" s="28" t="s">
        <v>138</v>
      </c>
      <c r="O4160" s="29" t="n">
        <v>45990</v>
      </c>
      <c r="P4160" s="28" t="n">
        <f aca="false">ROUNDDOWN(($B4160-$O4160)/30,0)</f>
        <v>3</v>
      </c>
      <c r="Q4160" s="28" t="str">
        <f aca="false">TEXT($B4160,"yyyy-mm")</f>
        <v>2026-02</v>
      </c>
      <c r="R4160" s="28" t="n">
        <f aca="false">IF(AND($O4160&gt;=DATE(2025,1,1),$O4160&lt;=DATE(2025,4,30)),1,0)</f>
        <v>0</v>
      </c>
    </row>
    <row r="4161" customFormat="false" ht="15" hidden="false" customHeight="false" outlineLevel="0" collapsed="false">
      <c r="A4161" s="28" t="n">
        <v>442</v>
      </c>
      <c r="B4161" s="29" t="n">
        <v>46112</v>
      </c>
      <c r="C4161" s="28" t="n">
        <v>7833.32</v>
      </c>
      <c r="D4161" s="28" t="n">
        <v>0</v>
      </c>
      <c r="E4161" s="28" t="n">
        <v>0</v>
      </c>
      <c r="F4161" s="28" t="s">
        <v>345</v>
      </c>
      <c r="G4161" s="28" t="n">
        <v>0</v>
      </c>
      <c r="H4161" s="28" t="n">
        <v>0</v>
      </c>
      <c r="I4161" s="28" t="n">
        <v>0</v>
      </c>
      <c r="J4161" s="28" t="n">
        <v>210</v>
      </c>
      <c r="K4161" s="28" t="n">
        <v>8</v>
      </c>
      <c r="L4161" s="28" t="n">
        <v>1</v>
      </c>
      <c r="M4161" s="28" t="s">
        <v>145</v>
      </c>
      <c r="N4161" s="28" t="s">
        <v>138</v>
      </c>
      <c r="O4161" s="29" t="n">
        <v>45990</v>
      </c>
      <c r="P4161" s="28" t="n">
        <f aca="false">ROUNDDOWN(($B4161-$O4161)/30,0)</f>
        <v>4</v>
      </c>
      <c r="Q4161" s="28" t="str">
        <f aca="false">TEXT($B4161,"yyyy-mm")</f>
        <v>2026-03</v>
      </c>
      <c r="R4161" s="28" t="n">
        <f aca="false">IF(AND($O4161&gt;=DATE(2025,1,1),$O4161&lt;=DATE(2025,4,30)),1,0)</f>
        <v>0</v>
      </c>
    </row>
    <row r="4162" customFormat="false" ht="15" hidden="false" customHeight="false" outlineLevel="0" collapsed="false">
      <c r="A4162" s="28" t="n">
        <v>442</v>
      </c>
      <c r="B4162" s="29" t="n">
        <v>46142</v>
      </c>
      <c r="C4162" s="28" t="n">
        <v>3916.65</v>
      </c>
      <c r="D4162" s="28" t="n">
        <v>0</v>
      </c>
      <c r="E4162" s="28" t="n">
        <v>0</v>
      </c>
      <c r="F4162" s="28" t="s">
        <v>345</v>
      </c>
      <c r="G4162" s="28" t="n">
        <v>0</v>
      </c>
      <c r="H4162" s="28" t="n">
        <v>0</v>
      </c>
      <c r="I4162" s="28" t="n">
        <v>0</v>
      </c>
      <c r="J4162" s="28" t="n">
        <v>210</v>
      </c>
      <c r="K4162" s="28" t="n">
        <v>8</v>
      </c>
      <c r="L4162" s="28" t="n">
        <v>1</v>
      </c>
      <c r="M4162" s="28" t="s">
        <v>145</v>
      </c>
      <c r="N4162" s="28" t="s">
        <v>138</v>
      </c>
      <c r="O4162" s="29" t="n">
        <v>45990</v>
      </c>
      <c r="P4162" s="28" t="n">
        <f aca="false">ROUNDDOWN(($B4162-$O4162)/30,0)</f>
        <v>5</v>
      </c>
      <c r="Q4162" s="28" t="str">
        <f aca="false">TEXT($B4162,"yyyy-mm")</f>
        <v>2026-04</v>
      </c>
      <c r="R4162" s="28" t="n">
        <f aca="false">IF(AND($O4162&gt;=DATE(2025,1,1),$O4162&lt;=DATE(2025,4,30)),1,0)</f>
        <v>0</v>
      </c>
    </row>
    <row r="4163" customFormat="false" ht="15" hidden="false" customHeight="false" outlineLevel="0" collapsed="false">
      <c r="A4163" s="28" t="n">
        <v>442</v>
      </c>
      <c r="B4163" s="29" t="n">
        <v>46173</v>
      </c>
      <c r="C4163" s="28" t="n">
        <v>0</v>
      </c>
      <c r="D4163" s="28" t="n">
        <v>0</v>
      </c>
      <c r="E4163" s="28" t="n">
        <v>0</v>
      </c>
      <c r="F4163" s="28" t="s">
        <v>345</v>
      </c>
      <c r="G4163" s="28" t="n">
        <v>0</v>
      </c>
      <c r="H4163" s="28" t="n">
        <v>0</v>
      </c>
      <c r="I4163" s="28" t="n">
        <v>0</v>
      </c>
      <c r="J4163" s="28" t="n">
        <v>210</v>
      </c>
      <c r="K4163" s="28" t="n">
        <v>8</v>
      </c>
      <c r="L4163" s="28" t="n">
        <v>1</v>
      </c>
      <c r="M4163" s="28" t="s">
        <v>145</v>
      </c>
      <c r="N4163" s="28" t="s">
        <v>138</v>
      </c>
      <c r="O4163" s="29" t="n">
        <v>45990</v>
      </c>
      <c r="P4163" s="28" t="n">
        <f aca="false">ROUNDDOWN(($B4163-$O4163)/30,0)</f>
        <v>6</v>
      </c>
      <c r="Q4163" s="28" t="str">
        <f aca="false">TEXT($B4163,"yyyy-mm")</f>
        <v>2026-05</v>
      </c>
      <c r="R4163" s="28" t="n">
        <f aca="false">IF(AND($O4163&gt;=DATE(2025,1,1),$O4163&lt;=DATE(2025,4,30)),1,0)</f>
        <v>0</v>
      </c>
    </row>
    <row r="4164" customFormat="false" ht="15" hidden="false" customHeight="false" outlineLevel="0" collapsed="false">
      <c r="A4164" s="28" t="n">
        <v>443</v>
      </c>
      <c r="B4164" s="29" t="n">
        <v>45351</v>
      </c>
      <c r="C4164" s="28" t="n">
        <v>14800</v>
      </c>
      <c r="D4164" s="28" t="n">
        <v>0</v>
      </c>
      <c r="E4164" s="28" t="n">
        <v>0</v>
      </c>
      <c r="F4164" s="28" t="s">
        <v>345</v>
      </c>
      <c r="G4164" s="28" t="n">
        <v>0</v>
      </c>
      <c r="H4164" s="28" t="n">
        <v>0</v>
      </c>
      <c r="I4164" s="28" t="n">
        <v>0</v>
      </c>
      <c r="J4164" s="28" t="n">
        <v>346</v>
      </c>
      <c r="K4164" s="28" t="n">
        <v>8</v>
      </c>
      <c r="L4164" s="28" t="n">
        <v>3</v>
      </c>
      <c r="M4164" s="28" t="s">
        <v>146</v>
      </c>
      <c r="N4164" s="28" t="s">
        <v>139</v>
      </c>
      <c r="O4164" s="29" t="n">
        <v>45338</v>
      </c>
      <c r="P4164" s="28" t="n">
        <f aca="false">ROUNDDOWN(($B4164-$O4164)/30,0)</f>
        <v>0</v>
      </c>
      <c r="Q4164" s="28" t="str">
        <f aca="false">TEXT($B4164,"yyyy-mm")</f>
        <v>2024-02</v>
      </c>
      <c r="R4164" s="28" t="n">
        <f aca="false">IF(AND($O4164&gt;=DATE(2025,1,1),$O4164&lt;=DATE(2025,4,30)),1,0)</f>
        <v>0</v>
      </c>
    </row>
    <row r="4165" customFormat="false" ht="15" hidden="false" customHeight="false" outlineLevel="0" collapsed="false">
      <c r="A4165" s="28" t="n">
        <v>443</v>
      </c>
      <c r="B4165" s="29" t="n">
        <v>45382</v>
      </c>
      <c r="C4165" s="28" t="n">
        <v>12333.33</v>
      </c>
      <c r="D4165" s="28" t="n">
        <v>0</v>
      </c>
      <c r="E4165" s="28" t="n">
        <v>0</v>
      </c>
      <c r="F4165" s="28" t="s">
        <v>345</v>
      </c>
      <c r="G4165" s="28" t="n">
        <v>0</v>
      </c>
      <c r="H4165" s="28" t="n">
        <v>0</v>
      </c>
      <c r="I4165" s="28" t="n">
        <v>0</v>
      </c>
      <c r="J4165" s="28" t="n">
        <v>346</v>
      </c>
      <c r="K4165" s="28" t="n">
        <v>8</v>
      </c>
      <c r="L4165" s="28" t="n">
        <v>3</v>
      </c>
      <c r="M4165" s="28" t="s">
        <v>146</v>
      </c>
      <c r="N4165" s="28" t="s">
        <v>139</v>
      </c>
      <c r="O4165" s="29" t="n">
        <v>45338</v>
      </c>
      <c r="P4165" s="28" t="n">
        <f aca="false">ROUNDDOWN(($B4165-$O4165)/30,0)</f>
        <v>1</v>
      </c>
      <c r="Q4165" s="28" t="str">
        <f aca="false">TEXT($B4165,"yyyy-mm")</f>
        <v>2024-03</v>
      </c>
      <c r="R4165" s="28" t="n">
        <f aca="false">IF(AND($O4165&gt;=DATE(2025,1,1),$O4165&lt;=DATE(2025,4,30)),1,0)</f>
        <v>0</v>
      </c>
    </row>
    <row r="4166" customFormat="false" ht="15" hidden="false" customHeight="false" outlineLevel="0" collapsed="false">
      <c r="A4166" s="28" t="n">
        <v>443</v>
      </c>
      <c r="B4166" s="29" t="n">
        <v>45412</v>
      </c>
      <c r="C4166" s="28" t="n">
        <v>9866.66</v>
      </c>
      <c r="D4166" s="28" t="n">
        <v>0</v>
      </c>
      <c r="E4166" s="28" t="n">
        <v>0</v>
      </c>
      <c r="F4166" s="28" t="s">
        <v>345</v>
      </c>
      <c r="G4166" s="28" t="n">
        <v>0</v>
      </c>
      <c r="H4166" s="28" t="n">
        <v>0</v>
      </c>
      <c r="I4166" s="28" t="n">
        <v>0</v>
      </c>
      <c r="J4166" s="28" t="n">
        <v>346</v>
      </c>
      <c r="K4166" s="28" t="n">
        <v>8</v>
      </c>
      <c r="L4166" s="28" t="n">
        <v>3</v>
      </c>
      <c r="M4166" s="28" t="s">
        <v>146</v>
      </c>
      <c r="N4166" s="28" t="s">
        <v>139</v>
      </c>
      <c r="O4166" s="29" t="n">
        <v>45338</v>
      </c>
      <c r="P4166" s="28" t="n">
        <f aca="false">ROUNDDOWN(($B4166-$O4166)/30,0)</f>
        <v>2</v>
      </c>
      <c r="Q4166" s="28" t="str">
        <f aca="false">TEXT($B4166,"yyyy-mm")</f>
        <v>2024-04</v>
      </c>
      <c r="R4166" s="28" t="n">
        <f aca="false">IF(AND($O4166&gt;=DATE(2025,1,1),$O4166&lt;=DATE(2025,4,30)),1,0)</f>
        <v>0</v>
      </c>
    </row>
    <row r="4167" customFormat="false" ht="15" hidden="false" customHeight="false" outlineLevel="0" collapsed="false">
      <c r="A4167" s="28" t="n">
        <v>443</v>
      </c>
      <c r="B4167" s="29" t="n">
        <v>45443</v>
      </c>
      <c r="C4167" s="28" t="n">
        <v>7399.99</v>
      </c>
      <c r="D4167" s="28" t="n">
        <v>0</v>
      </c>
      <c r="E4167" s="28" t="n">
        <v>0</v>
      </c>
      <c r="F4167" s="28" t="s">
        <v>345</v>
      </c>
      <c r="G4167" s="28" t="n">
        <v>0</v>
      </c>
      <c r="H4167" s="28" t="n">
        <v>0</v>
      </c>
      <c r="I4167" s="28" t="n">
        <v>0</v>
      </c>
      <c r="J4167" s="28" t="n">
        <v>346</v>
      </c>
      <c r="K4167" s="28" t="n">
        <v>8</v>
      </c>
      <c r="L4167" s="28" t="n">
        <v>3</v>
      </c>
      <c r="M4167" s="28" t="s">
        <v>146</v>
      </c>
      <c r="N4167" s="28" t="s">
        <v>139</v>
      </c>
      <c r="O4167" s="29" t="n">
        <v>45338</v>
      </c>
      <c r="P4167" s="28" t="n">
        <f aca="false">ROUNDDOWN(($B4167-$O4167)/30,0)</f>
        <v>3</v>
      </c>
      <c r="Q4167" s="28" t="str">
        <f aca="false">TEXT($B4167,"yyyy-mm")</f>
        <v>2024-05</v>
      </c>
      <c r="R4167" s="28" t="n">
        <f aca="false">IF(AND($O4167&gt;=DATE(2025,1,1),$O4167&lt;=DATE(2025,4,30)),1,0)</f>
        <v>0</v>
      </c>
    </row>
    <row r="4168" customFormat="false" ht="15" hidden="false" customHeight="false" outlineLevel="0" collapsed="false">
      <c r="A4168" s="28" t="n">
        <v>443</v>
      </c>
      <c r="B4168" s="29" t="n">
        <v>45473</v>
      </c>
      <c r="C4168" s="28" t="n">
        <v>4933.32</v>
      </c>
      <c r="D4168" s="28" t="n">
        <v>0</v>
      </c>
      <c r="E4168" s="28" t="n">
        <v>0</v>
      </c>
      <c r="F4168" s="28" t="s">
        <v>345</v>
      </c>
      <c r="G4168" s="28" t="n">
        <v>0</v>
      </c>
      <c r="H4168" s="28" t="n">
        <v>0</v>
      </c>
      <c r="I4168" s="28" t="n">
        <v>0</v>
      </c>
      <c r="J4168" s="28" t="n">
        <v>346</v>
      </c>
      <c r="K4168" s="28" t="n">
        <v>8</v>
      </c>
      <c r="L4168" s="28" t="n">
        <v>3</v>
      </c>
      <c r="M4168" s="28" t="s">
        <v>146</v>
      </c>
      <c r="N4168" s="28" t="s">
        <v>139</v>
      </c>
      <c r="O4168" s="29" t="n">
        <v>45338</v>
      </c>
      <c r="P4168" s="28" t="n">
        <f aca="false">ROUNDDOWN(($B4168-$O4168)/30,0)</f>
        <v>4</v>
      </c>
      <c r="Q4168" s="28" t="str">
        <f aca="false">TEXT($B4168,"yyyy-mm")</f>
        <v>2024-06</v>
      </c>
      <c r="R4168" s="28" t="n">
        <f aca="false">IF(AND($O4168&gt;=DATE(2025,1,1),$O4168&lt;=DATE(2025,4,30)),1,0)</f>
        <v>0</v>
      </c>
    </row>
    <row r="4169" customFormat="false" ht="15" hidden="false" customHeight="false" outlineLevel="0" collapsed="false">
      <c r="A4169" s="28" t="n">
        <v>443</v>
      </c>
      <c r="B4169" s="29" t="n">
        <v>45504</v>
      </c>
      <c r="C4169" s="28" t="n">
        <v>2466.65</v>
      </c>
      <c r="D4169" s="28" t="n">
        <v>0</v>
      </c>
      <c r="E4169" s="28" t="n">
        <v>0</v>
      </c>
      <c r="F4169" s="28" t="s">
        <v>345</v>
      </c>
      <c r="G4169" s="28" t="n">
        <v>0</v>
      </c>
      <c r="H4169" s="28" t="n">
        <v>0</v>
      </c>
      <c r="I4169" s="28" t="n">
        <v>0</v>
      </c>
      <c r="J4169" s="28" t="n">
        <v>346</v>
      </c>
      <c r="K4169" s="28" t="n">
        <v>8</v>
      </c>
      <c r="L4169" s="28" t="n">
        <v>3</v>
      </c>
      <c r="M4169" s="28" t="s">
        <v>146</v>
      </c>
      <c r="N4169" s="28" t="s">
        <v>139</v>
      </c>
      <c r="O4169" s="29" t="n">
        <v>45338</v>
      </c>
      <c r="P4169" s="28" t="n">
        <f aca="false">ROUNDDOWN(($B4169-$O4169)/30,0)</f>
        <v>5</v>
      </c>
      <c r="Q4169" s="28" t="str">
        <f aca="false">TEXT($B4169,"yyyy-mm")</f>
        <v>2024-07</v>
      </c>
      <c r="R4169" s="28" t="n">
        <f aca="false">IF(AND($O4169&gt;=DATE(2025,1,1),$O4169&lt;=DATE(2025,4,30)),1,0)</f>
        <v>0</v>
      </c>
    </row>
    <row r="4170" customFormat="false" ht="15" hidden="false" customHeight="false" outlineLevel="0" collapsed="false">
      <c r="A4170" s="28" t="n">
        <v>443</v>
      </c>
      <c r="B4170" s="29" t="n">
        <v>45535</v>
      </c>
      <c r="C4170" s="28" t="n">
        <v>0</v>
      </c>
      <c r="D4170" s="28" t="n">
        <v>0</v>
      </c>
      <c r="E4170" s="28" t="n">
        <v>0</v>
      </c>
      <c r="F4170" s="28" t="s">
        <v>345</v>
      </c>
      <c r="G4170" s="28" t="n">
        <v>0</v>
      </c>
      <c r="H4170" s="28" t="n">
        <v>0</v>
      </c>
      <c r="I4170" s="28" t="n">
        <v>0</v>
      </c>
      <c r="J4170" s="28" t="n">
        <v>346</v>
      </c>
      <c r="K4170" s="28" t="n">
        <v>8</v>
      </c>
      <c r="L4170" s="28" t="n">
        <v>3</v>
      </c>
      <c r="M4170" s="28" t="s">
        <v>146</v>
      </c>
      <c r="N4170" s="28" t="s">
        <v>139</v>
      </c>
      <c r="O4170" s="29" t="n">
        <v>45338</v>
      </c>
      <c r="P4170" s="28" t="n">
        <f aca="false">ROUNDDOWN(($B4170-$O4170)/30,0)</f>
        <v>6</v>
      </c>
      <c r="Q4170" s="28" t="str">
        <f aca="false">TEXT($B4170,"yyyy-mm")</f>
        <v>2024-08</v>
      </c>
      <c r="R4170" s="28" t="n">
        <f aca="false">IF(AND($O4170&gt;=DATE(2025,1,1),$O4170&lt;=DATE(2025,4,30)),1,0)</f>
        <v>0</v>
      </c>
    </row>
    <row r="4171" customFormat="false" ht="15" hidden="false" customHeight="false" outlineLevel="0" collapsed="false">
      <c r="A4171" s="28" t="n">
        <v>444</v>
      </c>
      <c r="B4171" s="29" t="n">
        <v>45443</v>
      </c>
      <c r="C4171" s="28" t="n">
        <v>16300</v>
      </c>
      <c r="D4171" s="28" t="n">
        <v>0</v>
      </c>
      <c r="E4171" s="28" t="n">
        <v>0</v>
      </c>
      <c r="F4171" s="28" t="s">
        <v>345</v>
      </c>
      <c r="G4171" s="28" t="n">
        <v>0</v>
      </c>
      <c r="H4171" s="28" t="n">
        <v>0</v>
      </c>
      <c r="I4171" s="28" t="n">
        <v>0</v>
      </c>
      <c r="J4171" s="28" t="n">
        <v>297</v>
      </c>
      <c r="K4171" s="28" t="n">
        <v>6</v>
      </c>
      <c r="L4171" s="28" t="n">
        <v>2</v>
      </c>
      <c r="M4171" s="28" t="s">
        <v>146</v>
      </c>
      <c r="N4171" s="28" t="s">
        <v>138</v>
      </c>
      <c r="O4171" s="29" t="n">
        <v>45435</v>
      </c>
      <c r="P4171" s="28" t="n">
        <f aca="false">ROUNDDOWN(($B4171-$O4171)/30,0)</f>
        <v>0</v>
      </c>
      <c r="Q4171" s="28" t="str">
        <f aca="false">TEXT($B4171,"yyyy-mm")</f>
        <v>2024-05</v>
      </c>
      <c r="R4171" s="28" t="n">
        <f aca="false">IF(AND($O4171&gt;=DATE(2025,1,1),$O4171&lt;=DATE(2025,4,30)),1,0)</f>
        <v>0</v>
      </c>
    </row>
    <row r="4172" customFormat="false" ht="15" hidden="false" customHeight="false" outlineLevel="0" collapsed="false">
      <c r="A4172" s="28" t="n">
        <v>444</v>
      </c>
      <c r="B4172" s="29" t="n">
        <v>45473</v>
      </c>
      <c r="C4172" s="28" t="n">
        <v>14941.67</v>
      </c>
      <c r="D4172" s="28" t="n">
        <v>0</v>
      </c>
      <c r="E4172" s="28" t="n">
        <v>0</v>
      </c>
      <c r="F4172" s="28" t="s">
        <v>345</v>
      </c>
      <c r="G4172" s="28" t="n">
        <v>0</v>
      </c>
      <c r="H4172" s="28" t="n">
        <v>0</v>
      </c>
      <c r="I4172" s="28" t="n">
        <v>0</v>
      </c>
      <c r="J4172" s="28" t="n">
        <v>297</v>
      </c>
      <c r="K4172" s="28" t="n">
        <v>6</v>
      </c>
      <c r="L4172" s="28" t="n">
        <v>2</v>
      </c>
      <c r="M4172" s="28" t="s">
        <v>146</v>
      </c>
      <c r="N4172" s="28" t="s">
        <v>138</v>
      </c>
      <c r="O4172" s="29" t="n">
        <v>45435</v>
      </c>
      <c r="P4172" s="28" t="n">
        <f aca="false">ROUNDDOWN(($B4172-$O4172)/30,0)</f>
        <v>1</v>
      </c>
      <c r="Q4172" s="28" t="str">
        <f aca="false">TEXT($B4172,"yyyy-mm")</f>
        <v>2024-06</v>
      </c>
      <c r="R4172" s="28" t="n">
        <f aca="false">IF(AND($O4172&gt;=DATE(2025,1,1),$O4172&lt;=DATE(2025,4,30)),1,0)</f>
        <v>0</v>
      </c>
    </row>
    <row r="4173" customFormat="false" ht="15" hidden="false" customHeight="false" outlineLevel="0" collapsed="false">
      <c r="A4173" s="28" t="n">
        <v>444</v>
      </c>
      <c r="B4173" s="29" t="n">
        <v>45504</v>
      </c>
      <c r="C4173" s="28" t="n">
        <v>13583.34</v>
      </c>
      <c r="D4173" s="28" t="n">
        <v>0</v>
      </c>
      <c r="E4173" s="28" t="n">
        <v>0</v>
      </c>
      <c r="F4173" s="28" t="s">
        <v>345</v>
      </c>
      <c r="G4173" s="28" t="n">
        <v>0</v>
      </c>
      <c r="H4173" s="28" t="n">
        <v>0</v>
      </c>
      <c r="I4173" s="28" t="n">
        <v>0</v>
      </c>
      <c r="J4173" s="28" t="n">
        <v>297</v>
      </c>
      <c r="K4173" s="28" t="n">
        <v>6</v>
      </c>
      <c r="L4173" s="28" t="n">
        <v>2</v>
      </c>
      <c r="M4173" s="28" t="s">
        <v>146</v>
      </c>
      <c r="N4173" s="28" t="s">
        <v>138</v>
      </c>
      <c r="O4173" s="29" t="n">
        <v>45435</v>
      </c>
      <c r="P4173" s="28" t="n">
        <f aca="false">ROUNDDOWN(($B4173-$O4173)/30,0)</f>
        <v>2</v>
      </c>
      <c r="Q4173" s="28" t="str">
        <f aca="false">TEXT($B4173,"yyyy-mm")</f>
        <v>2024-07</v>
      </c>
      <c r="R4173" s="28" t="n">
        <f aca="false">IF(AND($O4173&gt;=DATE(2025,1,1),$O4173&lt;=DATE(2025,4,30)),1,0)</f>
        <v>0</v>
      </c>
    </row>
    <row r="4174" customFormat="false" ht="15" hidden="false" customHeight="false" outlineLevel="0" collapsed="false">
      <c r="A4174" s="28" t="n">
        <v>444</v>
      </c>
      <c r="B4174" s="29" t="n">
        <v>45535</v>
      </c>
      <c r="C4174" s="28" t="n">
        <v>12225.01</v>
      </c>
      <c r="D4174" s="28" t="n">
        <v>0</v>
      </c>
      <c r="E4174" s="28" t="n">
        <v>0</v>
      </c>
      <c r="F4174" s="28" t="s">
        <v>345</v>
      </c>
      <c r="G4174" s="28" t="n">
        <v>0</v>
      </c>
      <c r="H4174" s="28" t="n">
        <v>0</v>
      </c>
      <c r="I4174" s="28" t="n">
        <v>0</v>
      </c>
      <c r="J4174" s="28" t="n">
        <v>297</v>
      </c>
      <c r="K4174" s="28" t="n">
        <v>6</v>
      </c>
      <c r="L4174" s="28" t="n">
        <v>2</v>
      </c>
      <c r="M4174" s="28" t="s">
        <v>146</v>
      </c>
      <c r="N4174" s="28" t="s">
        <v>138</v>
      </c>
      <c r="O4174" s="29" t="n">
        <v>45435</v>
      </c>
      <c r="P4174" s="28" t="n">
        <f aca="false">ROUNDDOWN(($B4174-$O4174)/30,0)</f>
        <v>3</v>
      </c>
      <c r="Q4174" s="28" t="str">
        <f aca="false">TEXT($B4174,"yyyy-mm")</f>
        <v>2024-08</v>
      </c>
      <c r="R4174" s="28" t="n">
        <f aca="false">IF(AND($O4174&gt;=DATE(2025,1,1),$O4174&lt;=DATE(2025,4,30)),1,0)</f>
        <v>0</v>
      </c>
    </row>
    <row r="4175" customFormat="false" ht="15" hidden="false" customHeight="false" outlineLevel="0" collapsed="false">
      <c r="A4175" s="28" t="n">
        <v>444</v>
      </c>
      <c r="B4175" s="29" t="n">
        <v>45565</v>
      </c>
      <c r="C4175" s="28" t="n">
        <v>12225.01</v>
      </c>
      <c r="D4175" s="28" t="n">
        <v>1358.33</v>
      </c>
      <c r="E4175" s="28" t="n">
        <v>7</v>
      </c>
      <c r="F4175" s="28" t="s">
        <v>346</v>
      </c>
      <c r="G4175" s="28" t="n">
        <v>0</v>
      </c>
      <c r="H4175" s="28" t="n">
        <v>0</v>
      </c>
      <c r="I4175" s="28" t="n">
        <v>0</v>
      </c>
      <c r="J4175" s="28" t="n">
        <v>297</v>
      </c>
      <c r="K4175" s="28" t="n">
        <v>6</v>
      </c>
      <c r="L4175" s="28" t="n">
        <v>2</v>
      </c>
      <c r="M4175" s="28" t="s">
        <v>146</v>
      </c>
      <c r="N4175" s="28" t="s">
        <v>138</v>
      </c>
      <c r="O4175" s="29" t="n">
        <v>45435</v>
      </c>
      <c r="P4175" s="28" t="n">
        <f aca="false">ROUNDDOWN(($B4175-$O4175)/30,0)</f>
        <v>4</v>
      </c>
      <c r="Q4175" s="28" t="str">
        <f aca="false">TEXT($B4175,"yyyy-mm")</f>
        <v>2024-09</v>
      </c>
      <c r="R4175" s="28" t="n">
        <f aca="false">IF(AND($O4175&gt;=DATE(2025,1,1),$O4175&lt;=DATE(2025,4,30)),1,0)</f>
        <v>0</v>
      </c>
    </row>
    <row r="4176" customFormat="false" ht="15" hidden="false" customHeight="false" outlineLevel="0" collapsed="false">
      <c r="A4176" s="28" t="n">
        <v>444</v>
      </c>
      <c r="B4176" s="29" t="n">
        <v>45596</v>
      </c>
      <c r="C4176" s="28" t="n">
        <v>11885.79</v>
      </c>
      <c r="D4176" s="28" t="n">
        <v>2377.44</v>
      </c>
      <c r="E4176" s="28" t="n">
        <v>38</v>
      </c>
      <c r="F4176" s="28" t="s">
        <v>347</v>
      </c>
      <c r="G4176" s="28" t="n">
        <v>1</v>
      </c>
      <c r="H4176" s="28" t="n">
        <v>0</v>
      </c>
      <c r="I4176" s="28" t="n">
        <v>0</v>
      </c>
      <c r="J4176" s="28" t="n">
        <v>297</v>
      </c>
      <c r="K4176" s="28" t="n">
        <v>6</v>
      </c>
      <c r="L4176" s="28" t="n">
        <v>2</v>
      </c>
      <c r="M4176" s="28" t="s">
        <v>146</v>
      </c>
      <c r="N4176" s="28" t="s">
        <v>138</v>
      </c>
      <c r="O4176" s="29" t="n">
        <v>45435</v>
      </c>
      <c r="P4176" s="28" t="n">
        <f aca="false">ROUNDDOWN(($B4176-$O4176)/30,0)</f>
        <v>5</v>
      </c>
      <c r="Q4176" s="28" t="str">
        <f aca="false">TEXT($B4176,"yyyy-mm")</f>
        <v>2024-10</v>
      </c>
      <c r="R4176" s="28" t="n">
        <f aca="false">IF(AND($O4176&gt;=DATE(2025,1,1),$O4176&lt;=DATE(2025,4,30)),1,0)</f>
        <v>0</v>
      </c>
    </row>
    <row r="4177" customFormat="false" ht="15" hidden="false" customHeight="false" outlineLevel="0" collapsed="false">
      <c r="A4177" s="28" t="n">
        <v>444</v>
      </c>
      <c r="B4177" s="29" t="n">
        <v>45626</v>
      </c>
      <c r="C4177" s="28" t="n">
        <v>11418.2</v>
      </c>
      <c r="D4177" s="28" t="n">
        <v>3268.18</v>
      </c>
      <c r="E4177" s="28" t="n">
        <v>68</v>
      </c>
      <c r="F4177" s="28" t="s">
        <v>348</v>
      </c>
      <c r="G4177" s="28" t="n">
        <v>1</v>
      </c>
      <c r="H4177" s="28" t="n">
        <v>1</v>
      </c>
      <c r="I4177" s="28" t="n">
        <v>0</v>
      </c>
      <c r="J4177" s="28" t="n">
        <v>297</v>
      </c>
      <c r="K4177" s="28" t="n">
        <v>6</v>
      </c>
      <c r="L4177" s="28" t="n">
        <v>2</v>
      </c>
      <c r="M4177" s="28" t="s">
        <v>146</v>
      </c>
      <c r="N4177" s="28" t="s">
        <v>138</v>
      </c>
      <c r="O4177" s="29" t="n">
        <v>45435</v>
      </c>
      <c r="P4177" s="28" t="n">
        <f aca="false">ROUNDDOWN(($B4177-$O4177)/30,0)</f>
        <v>6</v>
      </c>
      <c r="Q4177" s="28" t="str">
        <f aca="false">TEXT($B4177,"yyyy-mm")</f>
        <v>2024-11</v>
      </c>
      <c r="R4177" s="28" t="n">
        <f aca="false">IF(AND($O4177&gt;=DATE(2025,1,1),$O4177&lt;=DATE(2025,4,30)),1,0)</f>
        <v>0</v>
      </c>
    </row>
    <row r="4178" customFormat="false" ht="15" hidden="false" customHeight="false" outlineLevel="0" collapsed="false">
      <c r="A4178" s="28" t="n">
        <v>444</v>
      </c>
      <c r="B4178" s="29" t="n">
        <v>45657</v>
      </c>
      <c r="C4178" s="28" t="n">
        <v>10634.8</v>
      </c>
      <c r="D4178" s="28" t="n">
        <v>3843.11</v>
      </c>
      <c r="E4178" s="28" t="n">
        <v>99</v>
      </c>
      <c r="F4178" s="28" t="s">
        <v>349</v>
      </c>
      <c r="G4178" s="28" t="n">
        <v>1</v>
      </c>
      <c r="H4178" s="28" t="n">
        <v>1</v>
      </c>
      <c r="I4178" s="28" t="n">
        <v>1</v>
      </c>
      <c r="J4178" s="28" t="n">
        <v>297</v>
      </c>
      <c r="K4178" s="28" t="n">
        <v>6</v>
      </c>
      <c r="L4178" s="28" t="n">
        <v>2</v>
      </c>
      <c r="M4178" s="28" t="s">
        <v>146</v>
      </c>
      <c r="N4178" s="28" t="s">
        <v>138</v>
      </c>
      <c r="O4178" s="29" t="n">
        <v>45435</v>
      </c>
      <c r="P4178" s="28" t="n">
        <f aca="false">ROUNDDOWN(($B4178-$O4178)/30,0)</f>
        <v>7</v>
      </c>
      <c r="Q4178" s="28" t="str">
        <f aca="false">TEXT($B4178,"yyyy-mm")</f>
        <v>2024-12</v>
      </c>
      <c r="R4178" s="28" t="n">
        <f aca="false">IF(AND($O4178&gt;=DATE(2025,1,1),$O4178&lt;=DATE(2025,4,30)),1,0)</f>
        <v>0</v>
      </c>
    </row>
    <row r="4179" customFormat="false" ht="15" hidden="false" customHeight="false" outlineLevel="0" collapsed="false">
      <c r="A4179" s="28" t="n">
        <v>444</v>
      </c>
      <c r="B4179" s="29" t="n">
        <v>45688</v>
      </c>
      <c r="C4179" s="28" t="n">
        <v>10267.37</v>
      </c>
      <c r="D4179" s="28" t="n">
        <v>4834.01</v>
      </c>
      <c r="E4179" s="28" t="n">
        <v>130</v>
      </c>
      <c r="F4179" s="28" t="s">
        <v>349</v>
      </c>
      <c r="G4179" s="28" t="n">
        <v>1</v>
      </c>
      <c r="H4179" s="28" t="n">
        <v>1</v>
      </c>
      <c r="I4179" s="28" t="n">
        <v>1</v>
      </c>
      <c r="J4179" s="28" t="n">
        <v>297</v>
      </c>
      <c r="K4179" s="28" t="n">
        <v>6</v>
      </c>
      <c r="L4179" s="28" t="n">
        <v>2</v>
      </c>
      <c r="M4179" s="28" t="s">
        <v>146</v>
      </c>
      <c r="N4179" s="28" t="s">
        <v>138</v>
      </c>
      <c r="O4179" s="29" t="n">
        <v>45435</v>
      </c>
      <c r="P4179" s="28" t="n">
        <f aca="false">ROUNDDOWN(($B4179-$O4179)/30,0)</f>
        <v>8</v>
      </c>
      <c r="Q4179" s="28" t="str">
        <f aca="false">TEXT($B4179,"yyyy-mm")</f>
        <v>2025-01</v>
      </c>
      <c r="R4179" s="28" t="n">
        <f aca="false">IF(AND($O4179&gt;=DATE(2025,1,1),$O4179&lt;=DATE(2025,4,30)),1,0)</f>
        <v>0</v>
      </c>
    </row>
    <row r="4180" customFormat="false" ht="15" hidden="false" customHeight="false" outlineLevel="0" collapsed="false">
      <c r="A4180" s="28" t="n">
        <v>444</v>
      </c>
      <c r="B4180" s="29" t="n">
        <v>45716</v>
      </c>
      <c r="C4180" s="28" t="n">
        <v>10267.37</v>
      </c>
      <c r="D4180" s="28" t="n">
        <v>6192.34</v>
      </c>
      <c r="E4180" s="28" t="n">
        <v>158</v>
      </c>
      <c r="F4180" s="28" t="s">
        <v>349</v>
      </c>
      <c r="G4180" s="28" t="n">
        <v>1</v>
      </c>
      <c r="H4180" s="28" t="n">
        <v>1</v>
      </c>
      <c r="I4180" s="28" t="n">
        <v>1</v>
      </c>
      <c r="J4180" s="28" t="n">
        <v>297</v>
      </c>
      <c r="K4180" s="28" t="n">
        <v>6</v>
      </c>
      <c r="L4180" s="28" t="n">
        <v>2</v>
      </c>
      <c r="M4180" s="28" t="s">
        <v>146</v>
      </c>
      <c r="N4180" s="28" t="s">
        <v>138</v>
      </c>
      <c r="O4180" s="29" t="n">
        <v>45435</v>
      </c>
      <c r="P4180" s="28" t="n">
        <f aca="false">ROUNDDOWN(($B4180-$O4180)/30,0)</f>
        <v>9</v>
      </c>
      <c r="Q4180" s="28" t="str">
        <f aca="false">TEXT($B4180,"yyyy-mm")</f>
        <v>2025-02</v>
      </c>
      <c r="R4180" s="28" t="n">
        <f aca="false">IF(AND($O4180&gt;=DATE(2025,1,1),$O4180&lt;=DATE(2025,4,30)),1,0)</f>
        <v>0</v>
      </c>
    </row>
    <row r="4181" customFormat="false" ht="15" hidden="false" customHeight="false" outlineLevel="0" collapsed="false">
      <c r="A4181" s="28" t="n">
        <v>444</v>
      </c>
      <c r="B4181" s="29" t="n">
        <v>45747</v>
      </c>
      <c r="C4181" s="28" t="n">
        <v>10267.37</v>
      </c>
      <c r="D4181" s="28" t="n">
        <v>7550.67</v>
      </c>
      <c r="E4181" s="28" t="n">
        <v>189</v>
      </c>
      <c r="F4181" s="28" t="s">
        <v>349</v>
      </c>
      <c r="G4181" s="28" t="n">
        <v>1</v>
      </c>
      <c r="H4181" s="28" t="n">
        <v>1</v>
      </c>
      <c r="I4181" s="28" t="n">
        <v>1</v>
      </c>
      <c r="J4181" s="28" t="n">
        <v>297</v>
      </c>
      <c r="K4181" s="28" t="n">
        <v>6</v>
      </c>
      <c r="L4181" s="28" t="n">
        <v>2</v>
      </c>
      <c r="M4181" s="28" t="s">
        <v>146</v>
      </c>
      <c r="N4181" s="28" t="s">
        <v>138</v>
      </c>
      <c r="O4181" s="29" t="n">
        <v>45435</v>
      </c>
      <c r="P4181" s="28" t="n">
        <f aca="false">ROUNDDOWN(($B4181-$O4181)/30,0)</f>
        <v>10</v>
      </c>
      <c r="Q4181" s="28" t="str">
        <f aca="false">TEXT($B4181,"yyyy-mm")</f>
        <v>2025-03</v>
      </c>
      <c r="R4181" s="28" t="n">
        <f aca="false">IF(AND($O4181&gt;=DATE(2025,1,1),$O4181&lt;=DATE(2025,4,30)),1,0)</f>
        <v>0</v>
      </c>
    </row>
    <row r="4182" customFormat="false" ht="15" hidden="false" customHeight="false" outlineLevel="0" collapsed="false">
      <c r="A4182" s="28" t="n">
        <v>444</v>
      </c>
      <c r="B4182" s="29" t="n">
        <v>45777</v>
      </c>
      <c r="C4182" s="28" t="n">
        <v>10267.37</v>
      </c>
      <c r="D4182" s="28" t="n">
        <v>8909</v>
      </c>
      <c r="E4182" s="28" t="n">
        <v>219</v>
      </c>
      <c r="F4182" s="28" t="s">
        <v>349</v>
      </c>
      <c r="G4182" s="28" t="n">
        <v>1</v>
      </c>
      <c r="H4182" s="28" t="n">
        <v>1</v>
      </c>
      <c r="I4182" s="28" t="n">
        <v>1</v>
      </c>
      <c r="J4182" s="28" t="n">
        <v>297</v>
      </c>
      <c r="K4182" s="28" t="n">
        <v>6</v>
      </c>
      <c r="L4182" s="28" t="n">
        <v>2</v>
      </c>
      <c r="M4182" s="28" t="s">
        <v>146</v>
      </c>
      <c r="N4182" s="28" t="s">
        <v>138</v>
      </c>
      <c r="O4182" s="29" t="n">
        <v>45435</v>
      </c>
      <c r="P4182" s="28" t="n">
        <f aca="false">ROUNDDOWN(($B4182-$O4182)/30,0)</f>
        <v>11</v>
      </c>
      <c r="Q4182" s="28" t="str">
        <f aca="false">TEXT($B4182,"yyyy-mm")</f>
        <v>2025-04</v>
      </c>
      <c r="R4182" s="28" t="n">
        <f aca="false">IF(AND($O4182&gt;=DATE(2025,1,1),$O4182&lt;=DATE(2025,4,30)),1,0)</f>
        <v>0</v>
      </c>
    </row>
    <row r="4183" customFormat="false" ht="15" hidden="false" customHeight="false" outlineLevel="0" collapsed="false">
      <c r="A4183" s="28" t="n">
        <v>444</v>
      </c>
      <c r="B4183" s="29" t="n">
        <v>45808</v>
      </c>
      <c r="C4183" s="28" t="n">
        <v>10267.37</v>
      </c>
      <c r="D4183" s="28" t="n">
        <v>10267.33</v>
      </c>
      <c r="E4183" s="28" t="n">
        <v>250</v>
      </c>
      <c r="F4183" s="28" t="s">
        <v>349</v>
      </c>
      <c r="G4183" s="28" t="n">
        <v>1</v>
      </c>
      <c r="H4183" s="28" t="n">
        <v>1</v>
      </c>
      <c r="I4183" s="28" t="n">
        <v>1</v>
      </c>
      <c r="J4183" s="28" t="n">
        <v>297</v>
      </c>
      <c r="K4183" s="28" t="n">
        <v>6</v>
      </c>
      <c r="L4183" s="28" t="n">
        <v>2</v>
      </c>
      <c r="M4183" s="28" t="s">
        <v>146</v>
      </c>
      <c r="N4183" s="28" t="s">
        <v>138</v>
      </c>
      <c r="O4183" s="29" t="n">
        <v>45435</v>
      </c>
      <c r="P4183" s="28" t="n">
        <f aca="false">ROUNDDOWN(($B4183-$O4183)/30,0)</f>
        <v>12</v>
      </c>
      <c r="Q4183" s="28" t="str">
        <f aca="false">TEXT($B4183,"yyyy-mm")</f>
        <v>2025-05</v>
      </c>
      <c r="R4183" s="28" t="n">
        <f aca="false">IF(AND($O4183&gt;=DATE(2025,1,1),$O4183&lt;=DATE(2025,4,30)),1,0)</f>
        <v>0</v>
      </c>
    </row>
    <row r="4184" customFormat="false" ht="15" hidden="false" customHeight="false" outlineLevel="0" collapsed="false">
      <c r="A4184" s="28" t="n">
        <v>445</v>
      </c>
      <c r="B4184" s="29" t="n">
        <v>45688</v>
      </c>
      <c r="C4184" s="28" t="n">
        <v>1618100</v>
      </c>
      <c r="D4184" s="28" t="n">
        <v>0</v>
      </c>
      <c r="E4184" s="28" t="n">
        <v>0</v>
      </c>
      <c r="F4184" s="28" t="s">
        <v>345</v>
      </c>
      <c r="G4184" s="28" t="n">
        <v>0</v>
      </c>
      <c r="H4184" s="28" t="n">
        <v>0</v>
      </c>
      <c r="I4184" s="28" t="n">
        <v>0</v>
      </c>
      <c r="J4184" s="28" t="n">
        <v>21</v>
      </c>
      <c r="K4184" s="28" t="n">
        <v>12</v>
      </c>
      <c r="L4184" s="28" t="n">
        <v>2</v>
      </c>
      <c r="M4184" s="28" t="s">
        <v>145</v>
      </c>
      <c r="N4184" s="28" t="s">
        <v>139</v>
      </c>
      <c r="O4184" s="29" t="n">
        <v>45667</v>
      </c>
      <c r="P4184" s="28" t="n">
        <f aca="false">ROUNDDOWN(($B4184-$O4184)/30,0)</f>
        <v>0</v>
      </c>
      <c r="Q4184" s="28" t="str">
        <f aca="false">TEXT($B4184,"yyyy-mm")</f>
        <v>2025-01</v>
      </c>
      <c r="R4184" s="28" t="n">
        <f aca="false">IF(AND($O4184&gt;=DATE(2025,1,1),$O4184&lt;=DATE(2025,4,30)),1,0)</f>
        <v>1</v>
      </c>
    </row>
    <row r="4185" customFormat="false" ht="15" hidden="false" customHeight="false" outlineLevel="0" collapsed="false">
      <c r="A4185" s="28" t="n">
        <v>445</v>
      </c>
      <c r="B4185" s="29" t="n">
        <v>45716</v>
      </c>
      <c r="C4185" s="28" t="n">
        <v>1585077.55</v>
      </c>
      <c r="D4185" s="28" t="n">
        <v>0</v>
      </c>
      <c r="E4185" s="28" t="n">
        <v>0</v>
      </c>
      <c r="F4185" s="28" t="s">
        <v>345</v>
      </c>
      <c r="G4185" s="28" t="n">
        <v>0</v>
      </c>
      <c r="H4185" s="28" t="n">
        <v>0</v>
      </c>
      <c r="I4185" s="28" t="n">
        <v>0</v>
      </c>
      <c r="J4185" s="28" t="n">
        <v>21</v>
      </c>
      <c r="K4185" s="28" t="n">
        <v>12</v>
      </c>
      <c r="L4185" s="28" t="n">
        <v>2</v>
      </c>
      <c r="M4185" s="28" t="s">
        <v>145</v>
      </c>
      <c r="N4185" s="28" t="s">
        <v>139</v>
      </c>
      <c r="O4185" s="29" t="n">
        <v>45667</v>
      </c>
      <c r="P4185" s="28" t="n">
        <f aca="false">ROUNDDOWN(($B4185-$O4185)/30,0)</f>
        <v>1</v>
      </c>
      <c r="Q4185" s="28" t="str">
        <f aca="false">TEXT($B4185,"yyyy-mm")</f>
        <v>2025-02</v>
      </c>
      <c r="R4185" s="28" t="n">
        <f aca="false">IF(AND($O4185&gt;=DATE(2025,1,1),$O4185&lt;=DATE(2025,4,30)),1,0)</f>
        <v>1</v>
      </c>
    </row>
    <row r="4186" customFormat="false" ht="15" hidden="false" customHeight="false" outlineLevel="0" collapsed="false">
      <c r="A4186" s="28" t="n">
        <v>445</v>
      </c>
      <c r="B4186" s="29" t="n">
        <v>45747</v>
      </c>
      <c r="C4186" s="28" t="n">
        <v>1552055.1</v>
      </c>
      <c r="D4186" s="28" t="n">
        <v>0</v>
      </c>
      <c r="E4186" s="28" t="n">
        <v>0</v>
      </c>
      <c r="F4186" s="28" t="s">
        <v>345</v>
      </c>
      <c r="G4186" s="28" t="n">
        <v>0</v>
      </c>
      <c r="H4186" s="28" t="n">
        <v>0</v>
      </c>
      <c r="I4186" s="28" t="n">
        <v>0</v>
      </c>
      <c r="J4186" s="28" t="n">
        <v>21</v>
      </c>
      <c r="K4186" s="28" t="n">
        <v>12</v>
      </c>
      <c r="L4186" s="28" t="n">
        <v>2</v>
      </c>
      <c r="M4186" s="28" t="s">
        <v>145</v>
      </c>
      <c r="N4186" s="28" t="s">
        <v>139</v>
      </c>
      <c r="O4186" s="29" t="n">
        <v>45667</v>
      </c>
      <c r="P4186" s="28" t="n">
        <f aca="false">ROUNDDOWN(($B4186-$O4186)/30,0)</f>
        <v>2</v>
      </c>
      <c r="Q4186" s="28" t="str">
        <f aca="false">TEXT($B4186,"yyyy-mm")</f>
        <v>2025-03</v>
      </c>
      <c r="R4186" s="28" t="n">
        <f aca="false">IF(AND($O4186&gt;=DATE(2025,1,1),$O4186&lt;=DATE(2025,4,30)),1,0)</f>
        <v>1</v>
      </c>
    </row>
    <row r="4187" customFormat="false" ht="15" hidden="false" customHeight="false" outlineLevel="0" collapsed="false">
      <c r="A4187" s="28" t="n">
        <v>445</v>
      </c>
      <c r="B4187" s="29" t="n">
        <v>45777</v>
      </c>
      <c r="C4187" s="28" t="n">
        <v>1519032.65</v>
      </c>
      <c r="D4187" s="28" t="n">
        <v>0</v>
      </c>
      <c r="E4187" s="28" t="n">
        <v>0</v>
      </c>
      <c r="F4187" s="28" t="s">
        <v>345</v>
      </c>
      <c r="G4187" s="28" t="n">
        <v>0</v>
      </c>
      <c r="H4187" s="28" t="n">
        <v>0</v>
      </c>
      <c r="I4187" s="28" t="n">
        <v>0</v>
      </c>
      <c r="J4187" s="28" t="n">
        <v>21</v>
      </c>
      <c r="K4187" s="28" t="n">
        <v>12</v>
      </c>
      <c r="L4187" s="28" t="n">
        <v>2</v>
      </c>
      <c r="M4187" s="28" t="s">
        <v>145</v>
      </c>
      <c r="N4187" s="28" t="s">
        <v>139</v>
      </c>
      <c r="O4187" s="29" t="n">
        <v>45667</v>
      </c>
      <c r="P4187" s="28" t="n">
        <f aca="false">ROUNDDOWN(($B4187-$O4187)/30,0)</f>
        <v>3</v>
      </c>
      <c r="Q4187" s="28" t="str">
        <f aca="false">TEXT($B4187,"yyyy-mm")</f>
        <v>2025-04</v>
      </c>
      <c r="R4187" s="28" t="n">
        <f aca="false">IF(AND($O4187&gt;=DATE(2025,1,1),$O4187&lt;=DATE(2025,4,30)),1,0)</f>
        <v>1</v>
      </c>
    </row>
    <row r="4188" customFormat="false" ht="15" hidden="false" customHeight="false" outlineLevel="0" collapsed="false">
      <c r="A4188" s="28" t="n">
        <v>445</v>
      </c>
      <c r="B4188" s="29" t="n">
        <v>45808</v>
      </c>
      <c r="C4188" s="28" t="n">
        <v>1486010.2</v>
      </c>
      <c r="D4188" s="28" t="n">
        <v>0</v>
      </c>
      <c r="E4188" s="28" t="n">
        <v>0</v>
      </c>
      <c r="F4188" s="28" t="s">
        <v>345</v>
      </c>
      <c r="G4188" s="28" t="n">
        <v>0</v>
      </c>
      <c r="H4188" s="28" t="n">
        <v>0</v>
      </c>
      <c r="I4188" s="28" t="n">
        <v>0</v>
      </c>
      <c r="J4188" s="28" t="n">
        <v>21</v>
      </c>
      <c r="K4188" s="28" t="n">
        <v>12</v>
      </c>
      <c r="L4188" s="28" t="n">
        <v>2</v>
      </c>
      <c r="M4188" s="28" t="s">
        <v>145</v>
      </c>
      <c r="N4188" s="28" t="s">
        <v>139</v>
      </c>
      <c r="O4188" s="29" t="n">
        <v>45667</v>
      </c>
      <c r="P4188" s="28" t="n">
        <f aca="false">ROUNDDOWN(($B4188-$O4188)/30,0)</f>
        <v>4</v>
      </c>
      <c r="Q4188" s="28" t="str">
        <f aca="false">TEXT($B4188,"yyyy-mm")</f>
        <v>2025-05</v>
      </c>
      <c r="R4188" s="28" t="n">
        <f aca="false">IF(AND($O4188&gt;=DATE(2025,1,1),$O4188&lt;=DATE(2025,4,30)),1,0)</f>
        <v>1</v>
      </c>
    </row>
    <row r="4189" customFormat="false" ht="15" hidden="false" customHeight="false" outlineLevel="0" collapsed="false">
      <c r="A4189" s="28" t="n">
        <v>445</v>
      </c>
      <c r="B4189" s="29" t="n">
        <v>45838</v>
      </c>
      <c r="C4189" s="28" t="n">
        <v>1452987.75</v>
      </c>
      <c r="D4189" s="28" t="n">
        <v>0</v>
      </c>
      <c r="E4189" s="28" t="n">
        <v>0</v>
      </c>
      <c r="F4189" s="28" t="s">
        <v>345</v>
      </c>
      <c r="G4189" s="28" t="n">
        <v>0</v>
      </c>
      <c r="H4189" s="28" t="n">
        <v>0</v>
      </c>
      <c r="I4189" s="28" t="n">
        <v>0</v>
      </c>
      <c r="J4189" s="28" t="n">
        <v>21</v>
      </c>
      <c r="K4189" s="28" t="n">
        <v>12</v>
      </c>
      <c r="L4189" s="28" t="n">
        <v>2</v>
      </c>
      <c r="M4189" s="28" t="s">
        <v>145</v>
      </c>
      <c r="N4189" s="28" t="s">
        <v>139</v>
      </c>
      <c r="O4189" s="29" t="n">
        <v>45667</v>
      </c>
      <c r="P4189" s="28" t="n">
        <f aca="false">ROUNDDOWN(($B4189-$O4189)/30,0)</f>
        <v>5</v>
      </c>
      <c r="Q4189" s="28" t="str">
        <f aca="false">TEXT($B4189,"yyyy-mm")</f>
        <v>2025-06</v>
      </c>
      <c r="R4189" s="28" t="n">
        <f aca="false">IF(AND($O4189&gt;=DATE(2025,1,1),$O4189&lt;=DATE(2025,4,30)),1,0)</f>
        <v>1</v>
      </c>
    </row>
    <row r="4190" customFormat="false" ht="15" hidden="false" customHeight="false" outlineLevel="0" collapsed="false">
      <c r="A4190" s="28" t="n">
        <v>445</v>
      </c>
      <c r="B4190" s="29" t="n">
        <v>45869</v>
      </c>
      <c r="C4190" s="28" t="n">
        <v>1419965.3</v>
      </c>
      <c r="D4190" s="28" t="n">
        <v>0</v>
      </c>
      <c r="E4190" s="28" t="n">
        <v>0</v>
      </c>
      <c r="F4190" s="28" t="s">
        <v>345</v>
      </c>
      <c r="G4190" s="28" t="n">
        <v>0</v>
      </c>
      <c r="H4190" s="28" t="n">
        <v>0</v>
      </c>
      <c r="I4190" s="28" t="n">
        <v>0</v>
      </c>
      <c r="J4190" s="28" t="n">
        <v>21</v>
      </c>
      <c r="K4190" s="28" t="n">
        <v>12</v>
      </c>
      <c r="L4190" s="28" t="n">
        <v>2</v>
      </c>
      <c r="M4190" s="28" t="s">
        <v>145</v>
      </c>
      <c r="N4190" s="28" t="s">
        <v>139</v>
      </c>
      <c r="O4190" s="29" t="n">
        <v>45667</v>
      </c>
      <c r="P4190" s="28" t="n">
        <f aca="false">ROUNDDOWN(($B4190-$O4190)/30,0)</f>
        <v>6</v>
      </c>
      <c r="Q4190" s="28" t="str">
        <f aca="false">TEXT($B4190,"yyyy-mm")</f>
        <v>2025-07</v>
      </c>
      <c r="R4190" s="28" t="n">
        <f aca="false">IF(AND($O4190&gt;=DATE(2025,1,1),$O4190&lt;=DATE(2025,4,30)),1,0)</f>
        <v>1</v>
      </c>
    </row>
    <row r="4191" customFormat="false" ht="15" hidden="false" customHeight="false" outlineLevel="0" collapsed="false">
      <c r="A4191" s="28" t="n">
        <v>445</v>
      </c>
      <c r="B4191" s="29" t="n">
        <v>45900</v>
      </c>
      <c r="C4191" s="28" t="n">
        <v>1386942.85</v>
      </c>
      <c r="D4191" s="28" t="n">
        <v>0</v>
      </c>
      <c r="E4191" s="28" t="n">
        <v>0</v>
      </c>
      <c r="F4191" s="28" t="s">
        <v>345</v>
      </c>
      <c r="G4191" s="28" t="n">
        <v>0</v>
      </c>
      <c r="H4191" s="28" t="n">
        <v>0</v>
      </c>
      <c r="I4191" s="28" t="n">
        <v>0</v>
      </c>
      <c r="J4191" s="28" t="n">
        <v>21</v>
      </c>
      <c r="K4191" s="28" t="n">
        <v>12</v>
      </c>
      <c r="L4191" s="28" t="n">
        <v>2</v>
      </c>
      <c r="M4191" s="28" t="s">
        <v>145</v>
      </c>
      <c r="N4191" s="28" t="s">
        <v>139</v>
      </c>
      <c r="O4191" s="29" t="n">
        <v>45667</v>
      </c>
      <c r="P4191" s="28" t="n">
        <f aca="false">ROUNDDOWN(($B4191-$O4191)/30,0)</f>
        <v>7</v>
      </c>
      <c r="Q4191" s="28" t="str">
        <f aca="false">TEXT($B4191,"yyyy-mm")</f>
        <v>2025-08</v>
      </c>
      <c r="R4191" s="28" t="n">
        <f aca="false">IF(AND($O4191&gt;=DATE(2025,1,1),$O4191&lt;=DATE(2025,4,30)),1,0)</f>
        <v>1</v>
      </c>
    </row>
    <row r="4192" customFormat="false" ht="15" hidden="false" customHeight="false" outlineLevel="0" collapsed="false">
      <c r="A4192" s="28" t="n">
        <v>445</v>
      </c>
      <c r="B4192" s="29" t="n">
        <v>45930</v>
      </c>
      <c r="C4192" s="28" t="n">
        <v>1353920.4</v>
      </c>
      <c r="D4192" s="28" t="n">
        <v>0</v>
      </c>
      <c r="E4192" s="28" t="n">
        <v>0</v>
      </c>
      <c r="F4192" s="28" t="s">
        <v>345</v>
      </c>
      <c r="G4192" s="28" t="n">
        <v>0</v>
      </c>
      <c r="H4192" s="28" t="n">
        <v>0</v>
      </c>
      <c r="I4192" s="28" t="n">
        <v>0</v>
      </c>
      <c r="J4192" s="28" t="n">
        <v>21</v>
      </c>
      <c r="K4192" s="28" t="n">
        <v>12</v>
      </c>
      <c r="L4192" s="28" t="n">
        <v>2</v>
      </c>
      <c r="M4192" s="28" t="s">
        <v>145</v>
      </c>
      <c r="N4192" s="28" t="s">
        <v>139</v>
      </c>
      <c r="O4192" s="29" t="n">
        <v>45667</v>
      </c>
      <c r="P4192" s="28" t="n">
        <f aca="false">ROUNDDOWN(($B4192-$O4192)/30,0)</f>
        <v>8</v>
      </c>
      <c r="Q4192" s="28" t="str">
        <f aca="false">TEXT($B4192,"yyyy-mm")</f>
        <v>2025-09</v>
      </c>
      <c r="R4192" s="28" t="n">
        <f aca="false">IF(AND($O4192&gt;=DATE(2025,1,1),$O4192&lt;=DATE(2025,4,30)),1,0)</f>
        <v>1</v>
      </c>
    </row>
    <row r="4193" customFormat="false" ht="15" hidden="false" customHeight="false" outlineLevel="0" collapsed="false">
      <c r="A4193" s="28" t="n">
        <v>445</v>
      </c>
      <c r="B4193" s="29" t="n">
        <v>45961</v>
      </c>
      <c r="C4193" s="28" t="n">
        <v>1320897.95</v>
      </c>
      <c r="D4193" s="28" t="n">
        <v>0</v>
      </c>
      <c r="E4193" s="28" t="n">
        <v>0</v>
      </c>
      <c r="F4193" s="28" t="s">
        <v>345</v>
      </c>
      <c r="G4193" s="28" t="n">
        <v>0</v>
      </c>
      <c r="H4193" s="28" t="n">
        <v>0</v>
      </c>
      <c r="I4193" s="28" t="n">
        <v>0</v>
      </c>
      <c r="J4193" s="28" t="n">
        <v>21</v>
      </c>
      <c r="K4193" s="28" t="n">
        <v>12</v>
      </c>
      <c r="L4193" s="28" t="n">
        <v>2</v>
      </c>
      <c r="M4193" s="28" t="s">
        <v>145</v>
      </c>
      <c r="N4193" s="28" t="s">
        <v>139</v>
      </c>
      <c r="O4193" s="29" t="n">
        <v>45667</v>
      </c>
      <c r="P4193" s="28" t="n">
        <f aca="false">ROUNDDOWN(($B4193-$O4193)/30,0)</f>
        <v>9</v>
      </c>
      <c r="Q4193" s="28" t="str">
        <f aca="false">TEXT($B4193,"yyyy-mm")</f>
        <v>2025-10</v>
      </c>
      <c r="R4193" s="28" t="n">
        <f aca="false">IF(AND($O4193&gt;=DATE(2025,1,1),$O4193&lt;=DATE(2025,4,30)),1,0)</f>
        <v>1</v>
      </c>
    </row>
    <row r="4194" customFormat="false" ht="15" hidden="false" customHeight="false" outlineLevel="0" collapsed="false">
      <c r="A4194" s="28" t="n">
        <v>445</v>
      </c>
      <c r="B4194" s="29" t="n">
        <v>45991</v>
      </c>
      <c r="C4194" s="28" t="n">
        <v>1287875.5</v>
      </c>
      <c r="D4194" s="28" t="n">
        <v>0</v>
      </c>
      <c r="E4194" s="28" t="n">
        <v>0</v>
      </c>
      <c r="F4194" s="28" t="s">
        <v>345</v>
      </c>
      <c r="G4194" s="28" t="n">
        <v>0</v>
      </c>
      <c r="H4194" s="28" t="n">
        <v>0</v>
      </c>
      <c r="I4194" s="28" t="n">
        <v>0</v>
      </c>
      <c r="J4194" s="28" t="n">
        <v>21</v>
      </c>
      <c r="K4194" s="28" t="n">
        <v>12</v>
      </c>
      <c r="L4194" s="28" t="n">
        <v>2</v>
      </c>
      <c r="M4194" s="28" t="s">
        <v>145</v>
      </c>
      <c r="N4194" s="28" t="s">
        <v>139</v>
      </c>
      <c r="O4194" s="29" t="n">
        <v>45667</v>
      </c>
      <c r="P4194" s="28" t="n">
        <f aca="false">ROUNDDOWN(($B4194-$O4194)/30,0)</f>
        <v>10</v>
      </c>
      <c r="Q4194" s="28" t="str">
        <f aca="false">TEXT($B4194,"yyyy-mm")</f>
        <v>2025-11</v>
      </c>
      <c r="R4194" s="28" t="n">
        <f aca="false">IF(AND($O4194&gt;=DATE(2025,1,1),$O4194&lt;=DATE(2025,4,30)),1,0)</f>
        <v>1</v>
      </c>
    </row>
    <row r="4195" customFormat="false" ht="15" hidden="false" customHeight="false" outlineLevel="0" collapsed="false">
      <c r="A4195" s="28" t="n">
        <v>445</v>
      </c>
      <c r="B4195" s="29" t="n">
        <v>46022</v>
      </c>
      <c r="C4195" s="28" t="n">
        <v>1254853.05</v>
      </c>
      <c r="D4195" s="28" t="n">
        <v>0</v>
      </c>
      <c r="E4195" s="28" t="n">
        <v>0</v>
      </c>
      <c r="F4195" s="28" t="s">
        <v>345</v>
      </c>
      <c r="G4195" s="28" t="n">
        <v>0</v>
      </c>
      <c r="H4195" s="28" t="n">
        <v>0</v>
      </c>
      <c r="I4195" s="28" t="n">
        <v>0</v>
      </c>
      <c r="J4195" s="28" t="n">
        <v>21</v>
      </c>
      <c r="K4195" s="28" t="n">
        <v>12</v>
      </c>
      <c r="L4195" s="28" t="n">
        <v>2</v>
      </c>
      <c r="M4195" s="28" t="s">
        <v>145</v>
      </c>
      <c r="N4195" s="28" t="s">
        <v>139</v>
      </c>
      <c r="O4195" s="29" t="n">
        <v>45667</v>
      </c>
      <c r="P4195" s="28" t="n">
        <f aca="false">ROUNDDOWN(($B4195-$O4195)/30,0)</f>
        <v>11</v>
      </c>
      <c r="Q4195" s="28" t="str">
        <f aca="false">TEXT($B4195,"yyyy-mm")</f>
        <v>2025-12</v>
      </c>
      <c r="R4195" s="28" t="n">
        <f aca="false">IF(AND($O4195&gt;=DATE(2025,1,1),$O4195&lt;=DATE(2025,4,30)),1,0)</f>
        <v>1</v>
      </c>
    </row>
    <row r="4196" customFormat="false" ht="15" hidden="false" customHeight="false" outlineLevel="0" collapsed="false">
      <c r="A4196" s="28" t="n">
        <v>445</v>
      </c>
      <c r="B4196" s="29" t="n">
        <v>46053</v>
      </c>
      <c r="C4196" s="28" t="n">
        <v>1221830.6</v>
      </c>
      <c r="D4196" s="28" t="n">
        <v>0</v>
      </c>
      <c r="E4196" s="28" t="n">
        <v>0</v>
      </c>
      <c r="F4196" s="28" t="s">
        <v>345</v>
      </c>
      <c r="G4196" s="28" t="n">
        <v>0</v>
      </c>
      <c r="H4196" s="28" t="n">
        <v>0</v>
      </c>
      <c r="I4196" s="28" t="n">
        <v>0</v>
      </c>
      <c r="J4196" s="28" t="n">
        <v>21</v>
      </c>
      <c r="K4196" s="28" t="n">
        <v>12</v>
      </c>
      <c r="L4196" s="28" t="n">
        <v>2</v>
      </c>
      <c r="M4196" s="28" t="s">
        <v>145</v>
      </c>
      <c r="N4196" s="28" t="s">
        <v>139</v>
      </c>
      <c r="O4196" s="29" t="n">
        <v>45667</v>
      </c>
      <c r="P4196" s="28" t="n">
        <f aca="false">ROUNDDOWN(($B4196-$O4196)/30,0)</f>
        <v>12</v>
      </c>
      <c r="Q4196" s="28" t="str">
        <f aca="false">TEXT($B4196,"yyyy-mm")</f>
        <v>2026-01</v>
      </c>
      <c r="R4196" s="28" t="n">
        <f aca="false">IF(AND($O4196&gt;=DATE(2025,1,1),$O4196&lt;=DATE(2025,4,30)),1,0)</f>
        <v>1</v>
      </c>
    </row>
    <row r="4197" customFormat="false" ht="15" hidden="false" customHeight="false" outlineLevel="0" collapsed="false">
      <c r="A4197" s="28" t="n">
        <v>445</v>
      </c>
      <c r="B4197" s="29" t="n">
        <v>46081</v>
      </c>
      <c r="C4197" s="28" t="n">
        <v>1188808.15</v>
      </c>
      <c r="D4197" s="28" t="n">
        <v>0</v>
      </c>
      <c r="E4197" s="28" t="n">
        <v>0</v>
      </c>
      <c r="F4197" s="28" t="s">
        <v>345</v>
      </c>
      <c r="G4197" s="28" t="n">
        <v>0</v>
      </c>
      <c r="H4197" s="28" t="n">
        <v>0</v>
      </c>
      <c r="I4197" s="28" t="n">
        <v>0</v>
      </c>
      <c r="J4197" s="28" t="n">
        <v>21</v>
      </c>
      <c r="K4197" s="28" t="n">
        <v>12</v>
      </c>
      <c r="L4197" s="28" t="n">
        <v>2</v>
      </c>
      <c r="M4197" s="28" t="s">
        <v>145</v>
      </c>
      <c r="N4197" s="28" t="s">
        <v>139</v>
      </c>
      <c r="O4197" s="29" t="n">
        <v>45667</v>
      </c>
      <c r="P4197" s="28" t="n">
        <f aca="false">ROUNDDOWN(($B4197-$O4197)/30,0)</f>
        <v>13</v>
      </c>
      <c r="Q4197" s="28" t="str">
        <f aca="false">TEXT($B4197,"yyyy-mm")</f>
        <v>2026-02</v>
      </c>
      <c r="R4197" s="28" t="n">
        <f aca="false">IF(AND($O4197&gt;=DATE(2025,1,1),$O4197&lt;=DATE(2025,4,30)),1,0)</f>
        <v>1</v>
      </c>
    </row>
    <row r="4198" customFormat="false" ht="15" hidden="false" customHeight="false" outlineLevel="0" collapsed="false">
      <c r="A4198" s="28" t="n">
        <v>445</v>
      </c>
      <c r="B4198" s="29" t="n">
        <v>46112</v>
      </c>
      <c r="C4198" s="28" t="n">
        <v>1155785.7</v>
      </c>
      <c r="D4198" s="28" t="n">
        <v>0</v>
      </c>
      <c r="E4198" s="28" t="n">
        <v>0</v>
      </c>
      <c r="F4198" s="28" t="s">
        <v>345</v>
      </c>
      <c r="G4198" s="28" t="n">
        <v>0</v>
      </c>
      <c r="H4198" s="28" t="n">
        <v>0</v>
      </c>
      <c r="I4198" s="28" t="n">
        <v>0</v>
      </c>
      <c r="J4198" s="28" t="n">
        <v>21</v>
      </c>
      <c r="K4198" s="28" t="n">
        <v>12</v>
      </c>
      <c r="L4198" s="28" t="n">
        <v>2</v>
      </c>
      <c r="M4198" s="28" t="s">
        <v>145</v>
      </c>
      <c r="N4198" s="28" t="s">
        <v>139</v>
      </c>
      <c r="O4198" s="29" t="n">
        <v>45667</v>
      </c>
      <c r="P4198" s="28" t="n">
        <f aca="false">ROUNDDOWN(($B4198-$O4198)/30,0)</f>
        <v>14</v>
      </c>
      <c r="Q4198" s="28" t="str">
        <f aca="false">TEXT($B4198,"yyyy-mm")</f>
        <v>2026-03</v>
      </c>
      <c r="R4198" s="28" t="n">
        <f aca="false">IF(AND($O4198&gt;=DATE(2025,1,1),$O4198&lt;=DATE(2025,4,30)),1,0)</f>
        <v>1</v>
      </c>
    </row>
    <row r="4199" customFormat="false" ht="15" hidden="false" customHeight="false" outlineLevel="0" collapsed="false">
      <c r="A4199" s="28" t="n">
        <v>445</v>
      </c>
      <c r="B4199" s="29" t="n">
        <v>46142</v>
      </c>
      <c r="C4199" s="28" t="n">
        <v>1122763.25</v>
      </c>
      <c r="D4199" s="28" t="n">
        <v>0</v>
      </c>
      <c r="E4199" s="28" t="n">
        <v>0</v>
      </c>
      <c r="F4199" s="28" t="s">
        <v>345</v>
      </c>
      <c r="G4199" s="28" t="n">
        <v>0</v>
      </c>
      <c r="H4199" s="28" t="n">
        <v>0</v>
      </c>
      <c r="I4199" s="28" t="n">
        <v>0</v>
      </c>
      <c r="J4199" s="28" t="n">
        <v>21</v>
      </c>
      <c r="K4199" s="28" t="n">
        <v>12</v>
      </c>
      <c r="L4199" s="28" t="n">
        <v>2</v>
      </c>
      <c r="M4199" s="28" t="s">
        <v>145</v>
      </c>
      <c r="N4199" s="28" t="s">
        <v>139</v>
      </c>
      <c r="O4199" s="29" t="n">
        <v>45667</v>
      </c>
      <c r="P4199" s="28" t="n">
        <f aca="false">ROUNDDOWN(($B4199-$O4199)/30,0)</f>
        <v>15</v>
      </c>
      <c r="Q4199" s="28" t="str">
        <f aca="false">TEXT($B4199,"yyyy-mm")</f>
        <v>2026-04</v>
      </c>
      <c r="R4199" s="28" t="n">
        <f aca="false">IF(AND($O4199&gt;=DATE(2025,1,1),$O4199&lt;=DATE(2025,4,30)),1,0)</f>
        <v>1</v>
      </c>
    </row>
    <row r="4200" customFormat="false" ht="15" hidden="false" customHeight="false" outlineLevel="0" collapsed="false">
      <c r="A4200" s="28" t="n">
        <v>445</v>
      </c>
      <c r="B4200" s="29" t="n">
        <v>46173</v>
      </c>
      <c r="C4200" s="28" t="n">
        <v>1089740.8</v>
      </c>
      <c r="D4200" s="28" t="n">
        <v>0</v>
      </c>
      <c r="E4200" s="28" t="n">
        <v>0</v>
      </c>
      <c r="F4200" s="28" t="s">
        <v>345</v>
      </c>
      <c r="G4200" s="28" t="n">
        <v>0</v>
      </c>
      <c r="H4200" s="28" t="n">
        <v>0</v>
      </c>
      <c r="I4200" s="28" t="n">
        <v>0</v>
      </c>
      <c r="J4200" s="28" t="n">
        <v>21</v>
      </c>
      <c r="K4200" s="28" t="n">
        <v>12</v>
      </c>
      <c r="L4200" s="28" t="n">
        <v>2</v>
      </c>
      <c r="M4200" s="28" t="s">
        <v>145</v>
      </c>
      <c r="N4200" s="28" t="s">
        <v>139</v>
      </c>
      <c r="O4200" s="29" t="n">
        <v>45667</v>
      </c>
      <c r="P4200" s="28" t="n">
        <f aca="false">ROUNDDOWN(($B4200-$O4200)/30,0)</f>
        <v>16</v>
      </c>
      <c r="Q4200" s="28" t="str">
        <f aca="false">TEXT($B4200,"yyyy-mm")</f>
        <v>2026-05</v>
      </c>
      <c r="R4200" s="28" t="n">
        <f aca="false">IF(AND($O4200&gt;=DATE(2025,1,1),$O4200&lt;=DATE(2025,4,30)),1,0)</f>
        <v>1</v>
      </c>
    </row>
    <row r="4201" customFormat="false" ht="15" hidden="false" customHeight="false" outlineLevel="0" collapsed="false">
      <c r="A4201" s="28" t="n">
        <v>445</v>
      </c>
      <c r="B4201" s="29" t="n">
        <v>46203</v>
      </c>
      <c r="C4201" s="28" t="n">
        <v>1056718.35</v>
      </c>
      <c r="D4201" s="28" t="n">
        <v>0</v>
      </c>
      <c r="E4201" s="28" t="n">
        <v>0</v>
      </c>
      <c r="F4201" s="28" t="s">
        <v>345</v>
      </c>
      <c r="G4201" s="28" t="n">
        <v>0</v>
      </c>
      <c r="H4201" s="28" t="n">
        <v>0</v>
      </c>
      <c r="I4201" s="28" t="n">
        <v>0</v>
      </c>
      <c r="J4201" s="28" t="n">
        <v>21</v>
      </c>
      <c r="K4201" s="28" t="n">
        <v>12</v>
      </c>
      <c r="L4201" s="28" t="n">
        <v>2</v>
      </c>
      <c r="M4201" s="28" t="s">
        <v>145</v>
      </c>
      <c r="N4201" s="28" t="s">
        <v>139</v>
      </c>
      <c r="O4201" s="29" t="n">
        <v>45667</v>
      </c>
      <c r="P4201" s="28" t="n">
        <f aca="false">ROUNDDOWN(($B4201-$O4201)/30,0)</f>
        <v>17</v>
      </c>
      <c r="Q4201" s="28" t="str">
        <f aca="false">TEXT($B4201,"yyyy-mm")</f>
        <v>2026-06</v>
      </c>
      <c r="R4201" s="28" t="n">
        <f aca="false">IF(AND($O4201&gt;=DATE(2025,1,1),$O4201&lt;=DATE(2025,4,30)),1,0)</f>
        <v>1</v>
      </c>
    </row>
    <row r="4202" customFormat="false" ht="15" hidden="false" customHeight="false" outlineLevel="0" collapsed="false">
      <c r="A4202" s="28" t="n">
        <v>445</v>
      </c>
      <c r="B4202" s="29" t="n">
        <v>46234</v>
      </c>
      <c r="C4202" s="28" t="n">
        <v>1023695.9</v>
      </c>
      <c r="D4202" s="28" t="n">
        <v>0</v>
      </c>
      <c r="E4202" s="28" t="n">
        <v>0</v>
      </c>
      <c r="F4202" s="28" t="s">
        <v>345</v>
      </c>
      <c r="G4202" s="28" t="n">
        <v>0</v>
      </c>
      <c r="H4202" s="28" t="n">
        <v>0</v>
      </c>
      <c r="I4202" s="28" t="n">
        <v>0</v>
      </c>
      <c r="J4202" s="28" t="n">
        <v>21</v>
      </c>
      <c r="K4202" s="28" t="n">
        <v>12</v>
      </c>
      <c r="L4202" s="28" t="n">
        <v>2</v>
      </c>
      <c r="M4202" s="28" t="s">
        <v>145</v>
      </c>
      <c r="N4202" s="28" t="s">
        <v>139</v>
      </c>
      <c r="O4202" s="29" t="n">
        <v>45667</v>
      </c>
      <c r="P4202" s="28" t="n">
        <f aca="false">ROUNDDOWN(($B4202-$O4202)/30,0)</f>
        <v>18</v>
      </c>
      <c r="Q4202" s="28" t="str">
        <f aca="false">TEXT($B4202,"yyyy-mm")</f>
        <v>2026-07</v>
      </c>
      <c r="R4202" s="28" t="n">
        <f aca="false">IF(AND($O4202&gt;=DATE(2025,1,1),$O4202&lt;=DATE(2025,4,30)),1,0)</f>
        <v>1</v>
      </c>
    </row>
    <row r="4203" customFormat="false" ht="15" hidden="false" customHeight="false" outlineLevel="0" collapsed="false">
      <c r="A4203" s="28" t="n">
        <v>445</v>
      </c>
      <c r="B4203" s="29" t="n">
        <v>46265</v>
      </c>
      <c r="C4203" s="28" t="n">
        <v>990673.45</v>
      </c>
      <c r="D4203" s="28" t="n">
        <v>0</v>
      </c>
      <c r="E4203" s="28" t="n">
        <v>0</v>
      </c>
      <c r="F4203" s="28" t="s">
        <v>345</v>
      </c>
      <c r="G4203" s="28" t="n">
        <v>0</v>
      </c>
      <c r="H4203" s="28" t="n">
        <v>0</v>
      </c>
      <c r="I4203" s="28" t="n">
        <v>0</v>
      </c>
      <c r="J4203" s="28" t="n">
        <v>21</v>
      </c>
      <c r="K4203" s="28" t="n">
        <v>12</v>
      </c>
      <c r="L4203" s="28" t="n">
        <v>2</v>
      </c>
      <c r="M4203" s="28" t="s">
        <v>145</v>
      </c>
      <c r="N4203" s="28" t="s">
        <v>139</v>
      </c>
      <c r="O4203" s="29" t="n">
        <v>45667</v>
      </c>
      <c r="P4203" s="28" t="n">
        <f aca="false">ROUNDDOWN(($B4203-$O4203)/30,0)</f>
        <v>19</v>
      </c>
      <c r="Q4203" s="28" t="str">
        <f aca="false">TEXT($B4203,"yyyy-mm")</f>
        <v>2026-08</v>
      </c>
      <c r="R4203" s="28" t="n">
        <f aca="false">IF(AND($O4203&gt;=DATE(2025,1,1),$O4203&lt;=DATE(2025,4,30)),1,0)</f>
        <v>1</v>
      </c>
    </row>
    <row r="4204" customFormat="false" ht="15" hidden="false" customHeight="false" outlineLevel="0" collapsed="false">
      <c r="A4204" s="28" t="n">
        <v>446</v>
      </c>
      <c r="B4204" s="29" t="n">
        <v>46112</v>
      </c>
      <c r="C4204" s="28" t="n">
        <v>28500</v>
      </c>
      <c r="D4204" s="28" t="n">
        <v>0</v>
      </c>
      <c r="E4204" s="28" t="n">
        <v>0</v>
      </c>
      <c r="F4204" s="28" t="s">
        <v>345</v>
      </c>
      <c r="G4204" s="28" t="n">
        <v>0</v>
      </c>
      <c r="H4204" s="28" t="n">
        <v>0</v>
      </c>
      <c r="I4204" s="28" t="n">
        <v>0</v>
      </c>
      <c r="J4204" s="28" t="n">
        <v>142</v>
      </c>
      <c r="K4204" s="28" t="n">
        <v>6</v>
      </c>
      <c r="L4204" s="28" t="n">
        <v>3</v>
      </c>
      <c r="M4204" s="28" t="s">
        <v>145</v>
      </c>
      <c r="N4204" s="28" t="s">
        <v>138</v>
      </c>
      <c r="O4204" s="29" t="n">
        <v>46088</v>
      </c>
      <c r="P4204" s="28" t="n">
        <f aca="false">ROUNDDOWN(($B4204-$O4204)/30,0)</f>
        <v>0</v>
      </c>
      <c r="Q4204" s="28" t="str">
        <f aca="false">TEXT($B4204,"yyyy-mm")</f>
        <v>2026-03</v>
      </c>
      <c r="R4204" s="28" t="n">
        <f aca="false">IF(AND($O4204&gt;=DATE(2025,1,1),$O4204&lt;=DATE(2025,4,30)),1,0)</f>
        <v>0</v>
      </c>
    </row>
    <row r="4205" customFormat="false" ht="15" hidden="false" customHeight="false" outlineLevel="0" collapsed="false">
      <c r="A4205" s="28" t="n">
        <v>446</v>
      </c>
      <c r="B4205" s="29" t="n">
        <v>46142</v>
      </c>
      <c r="C4205" s="28" t="n">
        <v>26307.69</v>
      </c>
      <c r="D4205" s="28" t="n">
        <v>0</v>
      </c>
      <c r="E4205" s="28" t="n">
        <v>0</v>
      </c>
      <c r="F4205" s="28" t="s">
        <v>345</v>
      </c>
      <c r="G4205" s="28" t="n">
        <v>0</v>
      </c>
      <c r="H4205" s="28" t="n">
        <v>0</v>
      </c>
      <c r="I4205" s="28" t="n">
        <v>0</v>
      </c>
      <c r="J4205" s="28" t="n">
        <v>142</v>
      </c>
      <c r="K4205" s="28" t="n">
        <v>6</v>
      </c>
      <c r="L4205" s="28" t="n">
        <v>3</v>
      </c>
      <c r="M4205" s="28" t="s">
        <v>145</v>
      </c>
      <c r="N4205" s="28" t="s">
        <v>138</v>
      </c>
      <c r="O4205" s="29" t="n">
        <v>46088</v>
      </c>
      <c r="P4205" s="28" t="n">
        <f aca="false">ROUNDDOWN(($B4205-$O4205)/30,0)</f>
        <v>1</v>
      </c>
      <c r="Q4205" s="28" t="str">
        <f aca="false">TEXT($B4205,"yyyy-mm")</f>
        <v>2026-04</v>
      </c>
      <c r="R4205" s="28" t="n">
        <f aca="false">IF(AND($O4205&gt;=DATE(2025,1,1),$O4205&lt;=DATE(2025,4,30)),1,0)</f>
        <v>0</v>
      </c>
    </row>
    <row r="4206" customFormat="false" ht="15" hidden="false" customHeight="false" outlineLevel="0" collapsed="false">
      <c r="A4206" s="28" t="n">
        <v>446</v>
      </c>
      <c r="B4206" s="29" t="n">
        <v>46173</v>
      </c>
      <c r="C4206" s="28" t="n">
        <v>24115.38</v>
      </c>
      <c r="D4206" s="28" t="n">
        <v>0</v>
      </c>
      <c r="E4206" s="28" t="n">
        <v>0</v>
      </c>
      <c r="F4206" s="28" t="s">
        <v>345</v>
      </c>
      <c r="G4206" s="28" t="n">
        <v>0</v>
      </c>
      <c r="H4206" s="28" t="n">
        <v>0</v>
      </c>
      <c r="I4206" s="28" t="n">
        <v>0</v>
      </c>
      <c r="J4206" s="28" t="n">
        <v>142</v>
      </c>
      <c r="K4206" s="28" t="n">
        <v>6</v>
      </c>
      <c r="L4206" s="28" t="n">
        <v>3</v>
      </c>
      <c r="M4206" s="28" t="s">
        <v>145</v>
      </c>
      <c r="N4206" s="28" t="s">
        <v>138</v>
      </c>
      <c r="O4206" s="29" t="n">
        <v>46088</v>
      </c>
      <c r="P4206" s="28" t="n">
        <f aca="false">ROUNDDOWN(($B4206-$O4206)/30,0)</f>
        <v>2</v>
      </c>
      <c r="Q4206" s="28" t="str">
        <f aca="false">TEXT($B4206,"yyyy-mm")</f>
        <v>2026-05</v>
      </c>
      <c r="R4206" s="28" t="n">
        <f aca="false">IF(AND($O4206&gt;=DATE(2025,1,1),$O4206&lt;=DATE(2025,4,30)),1,0)</f>
        <v>0</v>
      </c>
    </row>
    <row r="4207" customFormat="false" ht="15" hidden="false" customHeight="false" outlineLevel="0" collapsed="false">
      <c r="A4207" s="28" t="n">
        <v>446</v>
      </c>
      <c r="B4207" s="29" t="n">
        <v>46203</v>
      </c>
      <c r="C4207" s="28" t="n">
        <v>21923.07</v>
      </c>
      <c r="D4207" s="28" t="n">
        <v>0</v>
      </c>
      <c r="E4207" s="28" t="n">
        <v>0</v>
      </c>
      <c r="F4207" s="28" t="s">
        <v>345</v>
      </c>
      <c r="G4207" s="28" t="n">
        <v>0</v>
      </c>
      <c r="H4207" s="28" t="n">
        <v>0</v>
      </c>
      <c r="I4207" s="28" t="n">
        <v>0</v>
      </c>
      <c r="J4207" s="28" t="n">
        <v>142</v>
      </c>
      <c r="K4207" s="28" t="n">
        <v>6</v>
      </c>
      <c r="L4207" s="28" t="n">
        <v>3</v>
      </c>
      <c r="M4207" s="28" t="s">
        <v>145</v>
      </c>
      <c r="N4207" s="28" t="s">
        <v>138</v>
      </c>
      <c r="O4207" s="29" t="n">
        <v>46088</v>
      </c>
      <c r="P4207" s="28" t="n">
        <f aca="false">ROUNDDOWN(($B4207-$O4207)/30,0)</f>
        <v>3</v>
      </c>
      <c r="Q4207" s="28" t="str">
        <f aca="false">TEXT($B4207,"yyyy-mm")</f>
        <v>2026-06</v>
      </c>
      <c r="R4207" s="28" t="n">
        <f aca="false">IF(AND($O4207&gt;=DATE(2025,1,1),$O4207&lt;=DATE(2025,4,30)),1,0)</f>
        <v>0</v>
      </c>
    </row>
    <row r="4208" customFormat="false" ht="15" hidden="false" customHeight="false" outlineLevel="0" collapsed="false">
      <c r="A4208" s="28" t="n">
        <v>446</v>
      </c>
      <c r="B4208" s="29" t="n">
        <v>46234</v>
      </c>
      <c r="C4208" s="28" t="n">
        <v>19730.76</v>
      </c>
      <c r="D4208" s="28" t="n">
        <v>0</v>
      </c>
      <c r="E4208" s="28" t="n">
        <v>0</v>
      </c>
      <c r="F4208" s="28" t="s">
        <v>345</v>
      </c>
      <c r="G4208" s="28" t="n">
        <v>0</v>
      </c>
      <c r="H4208" s="28" t="n">
        <v>0</v>
      </c>
      <c r="I4208" s="28" t="n">
        <v>0</v>
      </c>
      <c r="J4208" s="28" t="n">
        <v>142</v>
      </c>
      <c r="K4208" s="28" t="n">
        <v>6</v>
      </c>
      <c r="L4208" s="28" t="n">
        <v>3</v>
      </c>
      <c r="M4208" s="28" t="s">
        <v>145</v>
      </c>
      <c r="N4208" s="28" t="s">
        <v>138</v>
      </c>
      <c r="O4208" s="29" t="n">
        <v>46088</v>
      </c>
      <c r="P4208" s="28" t="n">
        <f aca="false">ROUNDDOWN(($B4208-$O4208)/30,0)</f>
        <v>4</v>
      </c>
      <c r="Q4208" s="28" t="str">
        <f aca="false">TEXT($B4208,"yyyy-mm")</f>
        <v>2026-07</v>
      </c>
      <c r="R4208" s="28" t="n">
        <f aca="false">IF(AND($O4208&gt;=DATE(2025,1,1),$O4208&lt;=DATE(2025,4,30)),1,0)</f>
        <v>0</v>
      </c>
    </row>
    <row r="4209" customFormat="false" ht="15" hidden="false" customHeight="false" outlineLevel="0" collapsed="false">
      <c r="A4209" s="28" t="n">
        <v>446</v>
      </c>
      <c r="B4209" s="29" t="n">
        <v>46265</v>
      </c>
      <c r="C4209" s="28" t="n">
        <v>17538.45</v>
      </c>
      <c r="D4209" s="28" t="n">
        <v>0</v>
      </c>
      <c r="E4209" s="28" t="n">
        <v>0</v>
      </c>
      <c r="F4209" s="28" t="s">
        <v>345</v>
      </c>
      <c r="G4209" s="28" t="n">
        <v>0</v>
      </c>
      <c r="H4209" s="28" t="n">
        <v>0</v>
      </c>
      <c r="I4209" s="28" t="n">
        <v>0</v>
      </c>
      <c r="J4209" s="28" t="n">
        <v>142</v>
      </c>
      <c r="K4209" s="28" t="n">
        <v>6</v>
      </c>
      <c r="L4209" s="28" t="n">
        <v>3</v>
      </c>
      <c r="M4209" s="28" t="s">
        <v>145</v>
      </c>
      <c r="N4209" s="28" t="s">
        <v>138</v>
      </c>
      <c r="O4209" s="29" t="n">
        <v>46088</v>
      </c>
      <c r="P4209" s="28" t="n">
        <f aca="false">ROUNDDOWN(($B4209-$O4209)/30,0)</f>
        <v>5</v>
      </c>
      <c r="Q4209" s="28" t="str">
        <f aca="false">TEXT($B4209,"yyyy-mm")</f>
        <v>2026-08</v>
      </c>
      <c r="R4209" s="28" t="n">
        <f aca="false">IF(AND($O4209&gt;=DATE(2025,1,1),$O4209&lt;=DATE(2025,4,30)),1,0)</f>
        <v>0</v>
      </c>
    </row>
    <row r="4210" customFormat="false" ht="15" hidden="false" customHeight="false" outlineLevel="0" collapsed="false">
      <c r="A4210" s="28" t="n">
        <v>447</v>
      </c>
      <c r="B4210" s="29" t="n">
        <v>45869</v>
      </c>
      <c r="C4210" s="28" t="n">
        <v>28600</v>
      </c>
      <c r="D4210" s="28" t="n">
        <v>0</v>
      </c>
      <c r="E4210" s="28" t="n">
        <v>0</v>
      </c>
      <c r="F4210" s="28" t="s">
        <v>345</v>
      </c>
      <c r="G4210" s="28" t="n">
        <v>0</v>
      </c>
      <c r="H4210" s="28" t="n">
        <v>0</v>
      </c>
      <c r="I4210" s="28" t="n">
        <v>0</v>
      </c>
      <c r="J4210" s="28" t="n">
        <v>286</v>
      </c>
      <c r="K4210" s="28" t="n">
        <v>8</v>
      </c>
      <c r="L4210" s="28" t="n">
        <v>1</v>
      </c>
      <c r="M4210" s="28" t="s">
        <v>147</v>
      </c>
      <c r="N4210" s="28" t="s">
        <v>138</v>
      </c>
      <c r="O4210" s="29" t="n">
        <v>45844</v>
      </c>
      <c r="P4210" s="28" t="n">
        <f aca="false">ROUNDDOWN(($B4210-$O4210)/30,0)</f>
        <v>0</v>
      </c>
      <c r="Q4210" s="28" t="str">
        <f aca="false">TEXT($B4210,"yyyy-mm")</f>
        <v>2025-07</v>
      </c>
      <c r="R4210" s="28" t="n">
        <f aca="false">IF(AND($O4210&gt;=DATE(2025,1,1),$O4210&lt;=DATE(2025,4,30)),1,0)</f>
        <v>0</v>
      </c>
    </row>
    <row r="4211" customFormat="false" ht="15" hidden="false" customHeight="false" outlineLevel="0" collapsed="false">
      <c r="A4211" s="28" t="n">
        <v>447</v>
      </c>
      <c r="B4211" s="29" t="n">
        <v>45900</v>
      </c>
      <c r="C4211" s="28" t="n">
        <v>22880</v>
      </c>
      <c r="D4211" s="28" t="n">
        <v>0</v>
      </c>
      <c r="E4211" s="28" t="n">
        <v>0</v>
      </c>
      <c r="F4211" s="28" t="s">
        <v>345</v>
      </c>
      <c r="G4211" s="28" t="n">
        <v>0</v>
      </c>
      <c r="H4211" s="28" t="n">
        <v>0</v>
      </c>
      <c r="I4211" s="28" t="n">
        <v>0</v>
      </c>
      <c r="J4211" s="28" t="n">
        <v>286</v>
      </c>
      <c r="K4211" s="28" t="n">
        <v>8</v>
      </c>
      <c r="L4211" s="28" t="n">
        <v>1</v>
      </c>
      <c r="M4211" s="28" t="s">
        <v>147</v>
      </c>
      <c r="N4211" s="28" t="s">
        <v>138</v>
      </c>
      <c r="O4211" s="29" t="n">
        <v>45844</v>
      </c>
      <c r="P4211" s="28" t="n">
        <f aca="false">ROUNDDOWN(($B4211-$O4211)/30,0)</f>
        <v>1</v>
      </c>
      <c r="Q4211" s="28" t="str">
        <f aca="false">TEXT($B4211,"yyyy-mm")</f>
        <v>2025-08</v>
      </c>
      <c r="R4211" s="28" t="n">
        <f aca="false">IF(AND($O4211&gt;=DATE(2025,1,1),$O4211&lt;=DATE(2025,4,30)),1,0)</f>
        <v>0</v>
      </c>
    </row>
    <row r="4212" customFormat="false" ht="15" hidden="false" customHeight="false" outlineLevel="0" collapsed="false">
      <c r="A4212" s="28" t="n">
        <v>447</v>
      </c>
      <c r="B4212" s="29" t="n">
        <v>45930</v>
      </c>
      <c r="C4212" s="28" t="n">
        <v>17160</v>
      </c>
      <c r="D4212" s="28" t="n">
        <v>0</v>
      </c>
      <c r="E4212" s="28" t="n">
        <v>0</v>
      </c>
      <c r="F4212" s="28" t="s">
        <v>345</v>
      </c>
      <c r="G4212" s="28" t="n">
        <v>0</v>
      </c>
      <c r="H4212" s="28" t="n">
        <v>0</v>
      </c>
      <c r="I4212" s="28" t="n">
        <v>0</v>
      </c>
      <c r="J4212" s="28" t="n">
        <v>286</v>
      </c>
      <c r="K4212" s="28" t="n">
        <v>8</v>
      </c>
      <c r="L4212" s="28" t="n">
        <v>1</v>
      </c>
      <c r="M4212" s="28" t="s">
        <v>147</v>
      </c>
      <c r="N4212" s="28" t="s">
        <v>138</v>
      </c>
      <c r="O4212" s="29" t="n">
        <v>45844</v>
      </c>
      <c r="P4212" s="28" t="n">
        <f aca="false">ROUNDDOWN(($B4212-$O4212)/30,0)</f>
        <v>2</v>
      </c>
      <c r="Q4212" s="28" t="str">
        <f aca="false">TEXT($B4212,"yyyy-mm")</f>
        <v>2025-09</v>
      </c>
      <c r="R4212" s="28" t="n">
        <f aca="false">IF(AND($O4212&gt;=DATE(2025,1,1),$O4212&lt;=DATE(2025,4,30)),1,0)</f>
        <v>0</v>
      </c>
    </row>
    <row r="4213" customFormat="false" ht="15" hidden="false" customHeight="false" outlineLevel="0" collapsed="false">
      <c r="A4213" s="28" t="n">
        <v>447</v>
      </c>
      <c r="B4213" s="29" t="n">
        <v>45961</v>
      </c>
      <c r="C4213" s="28" t="n">
        <v>11440</v>
      </c>
      <c r="D4213" s="28" t="n">
        <v>0</v>
      </c>
      <c r="E4213" s="28" t="n">
        <v>0</v>
      </c>
      <c r="F4213" s="28" t="s">
        <v>345</v>
      </c>
      <c r="G4213" s="28" t="n">
        <v>0</v>
      </c>
      <c r="H4213" s="28" t="n">
        <v>0</v>
      </c>
      <c r="I4213" s="28" t="n">
        <v>0</v>
      </c>
      <c r="J4213" s="28" t="n">
        <v>286</v>
      </c>
      <c r="K4213" s="28" t="n">
        <v>8</v>
      </c>
      <c r="L4213" s="28" t="n">
        <v>1</v>
      </c>
      <c r="M4213" s="28" t="s">
        <v>147</v>
      </c>
      <c r="N4213" s="28" t="s">
        <v>138</v>
      </c>
      <c r="O4213" s="29" t="n">
        <v>45844</v>
      </c>
      <c r="P4213" s="28" t="n">
        <f aca="false">ROUNDDOWN(($B4213-$O4213)/30,0)</f>
        <v>3</v>
      </c>
      <c r="Q4213" s="28" t="str">
        <f aca="false">TEXT($B4213,"yyyy-mm")</f>
        <v>2025-10</v>
      </c>
      <c r="R4213" s="28" t="n">
        <f aca="false">IF(AND($O4213&gt;=DATE(2025,1,1),$O4213&lt;=DATE(2025,4,30)),1,0)</f>
        <v>0</v>
      </c>
    </row>
    <row r="4214" customFormat="false" ht="15" hidden="false" customHeight="false" outlineLevel="0" collapsed="false">
      <c r="A4214" s="28" t="n">
        <v>447</v>
      </c>
      <c r="B4214" s="29" t="n">
        <v>45991</v>
      </c>
      <c r="C4214" s="28" t="n">
        <v>11440</v>
      </c>
      <c r="D4214" s="28" t="n">
        <v>5720</v>
      </c>
      <c r="E4214" s="28" t="n">
        <v>24</v>
      </c>
      <c r="F4214" s="28" t="s">
        <v>346</v>
      </c>
      <c r="G4214" s="28" t="n">
        <v>0</v>
      </c>
      <c r="H4214" s="28" t="n">
        <v>0</v>
      </c>
      <c r="I4214" s="28" t="n">
        <v>0</v>
      </c>
      <c r="J4214" s="28" t="n">
        <v>286</v>
      </c>
      <c r="K4214" s="28" t="n">
        <v>8</v>
      </c>
      <c r="L4214" s="28" t="n">
        <v>1</v>
      </c>
      <c r="M4214" s="28" t="s">
        <v>147</v>
      </c>
      <c r="N4214" s="28" t="s">
        <v>138</v>
      </c>
      <c r="O4214" s="29" t="n">
        <v>45844</v>
      </c>
      <c r="P4214" s="28" t="n">
        <f aca="false">ROUNDDOWN(($B4214-$O4214)/30,0)</f>
        <v>4</v>
      </c>
      <c r="Q4214" s="28" t="str">
        <f aca="false">TEXT($B4214,"yyyy-mm")</f>
        <v>2025-11</v>
      </c>
      <c r="R4214" s="28" t="n">
        <f aca="false">IF(AND($O4214&gt;=DATE(2025,1,1),$O4214&lt;=DATE(2025,4,30)),1,0)</f>
        <v>0</v>
      </c>
    </row>
    <row r="4215" customFormat="false" ht="15" hidden="false" customHeight="false" outlineLevel="0" collapsed="false">
      <c r="A4215" s="28" t="n">
        <v>447</v>
      </c>
      <c r="B4215" s="29" t="n">
        <v>46022</v>
      </c>
      <c r="C4215" s="28" t="n">
        <v>7576.62</v>
      </c>
      <c r="D4215" s="28" t="n">
        <v>7576.62</v>
      </c>
      <c r="E4215" s="28" t="n">
        <v>55</v>
      </c>
      <c r="F4215" s="28" t="s">
        <v>347</v>
      </c>
      <c r="G4215" s="28" t="n">
        <v>1</v>
      </c>
      <c r="H4215" s="28" t="n">
        <v>0</v>
      </c>
      <c r="I4215" s="28" t="n">
        <v>0</v>
      </c>
      <c r="J4215" s="28" t="n">
        <v>286</v>
      </c>
      <c r="K4215" s="28" t="n">
        <v>8</v>
      </c>
      <c r="L4215" s="28" t="n">
        <v>1</v>
      </c>
      <c r="M4215" s="28" t="s">
        <v>147</v>
      </c>
      <c r="N4215" s="28" t="s">
        <v>138</v>
      </c>
      <c r="O4215" s="29" t="n">
        <v>45844</v>
      </c>
      <c r="P4215" s="28" t="n">
        <f aca="false">ROUNDDOWN(($B4215-$O4215)/30,0)</f>
        <v>5</v>
      </c>
      <c r="Q4215" s="28" t="str">
        <f aca="false">TEXT($B4215,"yyyy-mm")</f>
        <v>2025-12</v>
      </c>
      <c r="R4215" s="28" t="n">
        <f aca="false">IF(AND($O4215&gt;=DATE(2025,1,1),$O4215&lt;=DATE(2025,4,30)),1,0)</f>
        <v>0</v>
      </c>
    </row>
    <row r="4216" customFormat="false" ht="15" hidden="false" customHeight="false" outlineLevel="0" collapsed="false">
      <c r="A4216" s="28" t="n">
        <v>448</v>
      </c>
      <c r="B4216" s="29" t="n">
        <v>45991</v>
      </c>
      <c r="C4216" s="28" t="n">
        <v>63300</v>
      </c>
      <c r="D4216" s="28" t="n">
        <v>0</v>
      </c>
      <c r="E4216" s="28" t="n">
        <v>0</v>
      </c>
      <c r="F4216" s="28" t="s">
        <v>345</v>
      </c>
      <c r="G4216" s="28" t="n">
        <v>0</v>
      </c>
      <c r="H4216" s="28" t="n">
        <v>0</v>
      </c>
      <c r="I4216" s="28" t="n">
        <v>0</v>
      </c>
      <c r="J4216" s="28" t="n">
        <v>92</v>
      </c>
      <c r="K4216" s="28" t="n">
        <v>1</v>
      </c>
      <c r="L4216" s="28" t="n">
        <v>1</v>
      </c>
      <c r="M4216" s="28" t="s">
        <v>147</v>
      </c>
      <c r="N4216" s="28" t="s">
        <v>138</v>
      </c>
      <c r="O4216" s="29" t="n">
        <v>45970</v>
      </c>
      <c r="P4216" s="28" t="n">
        <f aca="false">ROUNDDOWN(($B4216-$O4216)/30,0)</f>
        <v>0</v>
      </c>
      <c r="Q4216" s="28" t="str">
        <f aca="false">TEXT($B4216,"yyyy-mm")</f>
        <v>2025-11</v>
      </c>
      <c r="R4216" s="28" t="n">
        <f aca="false">IF(AND($O4216&gt;=DATE(2025,1,1),$O4216&lt;=DATE(2025,4,30)),1,0)</f>
        <v>0</v>
      </c>
    </row>
    <row r="4217" customFormat="false" ht="15" hidden="false" customHeight="false" outlineLevel="0" collapsed="false">
      <c r="A4217" s="28" t="n">
        <v>448</v>
      </c>
      <c r="B4217" s="29" t="n">
        <v>46022</v>
      </c>
      <c r="C4217" s="28" t="n">
        <v>31650</v>
      </c>
      <c r="D4217" s="28" t="n">
        <v>0</v>
      </c>
      <c r="E4217" s="28" t="n">
        <v>0</v>
      </c>
      <c r="F4217" s="28" t="s">
        <v>345</v>
      </c>
      <c r="G4217" s="28" t="n">
        <v>0</v>
      </c>
      <c r="H4217" s="28" t="n">
        <v>0</v>
      </c>
      <c r="I4217" s="28" t="n">
        <v>0</v>
      </c>
      <c r="J4217" s="28" t="n">
        <v>92</v>
      </c>
      <c r="K4217" s="28" t="n">
        <v>1</v>
      </c>
      <c r="L4217" s="28" t="n">
        <v>1</v>
      </c>
      <c r="M4217" s="28" t="s">
        <v>147</v>
      </c>
      <c r="N4217" s="28" t="s">
        <v>138</v>
      </c>
      <c r="O4217" s="29" t="n">
        <v>45970</v>
      </c>
      <c r="P4217" s="28" t="n">
        <f aca="false">ROUNDDOWN(($B4217-$O4217)/30,0)</f>
        <v>1</v>
      </c>
      <c r="Q4217" s="28" t="str">
        <f aca="false">TEXT($B4217,"yyyy-mm")</f>
        <v>2025-12</v>
      </c>
      <c r="R4217" s="28" t="n">
        <f aca="false">IF(AND($O4217&gt;=DATE(2025,1,1),$O4217&lt;=DATE(2025,4,30)),1,0)</f>
        <v>0</v>
      </c>
    </row>
    <row r="4218" customFormat="false" ht="15" hidden="false" customHeight="false" outlineLevel="0" collapsed="false">
      <c r="A4218" s="28" t="n">
        <v>448</v>
      </c>
      <c r="B4218" s="29" t="n">
        <v>46053</v>
      </c>
      <c r="C4218" s="28" t="n">
        <v>0</v>
      </c>
      <c r="D4218" s="28" t="n">
        <v>0</v>
      </c>
      <c r="E4218" s="28" t="n">
        <v>0</v>
      </c>
      <c r="F4218" s="28" t="s">
        <v>345</v>
      </c>
      <c r="G4218" s="28" t="n">
        <v>0</v>
      </c>
      <c r="H4218" s="28" t="n">
        <v>0</v>
      </c>
      <c r="I4218" s="28" t="n">
        <v>0</v>
      </c>
      <c r="J4218" s="28" t="n">
        <v>92</v>
      </c>
      <c r="K4218" s="28" t="n">
        <v>1</v>
      </c>
      <c r="L4218" s="28" t="n">
        <v>1</v>
      </c>
      <c r="M4218" s="28" t="s">
        <v>147</v>
      </c>
      <c r="N4218" s="28" t="s">
        <v>138</v>
      </c>
      <c r="O4218" s="29" t="n">
        <v>45970</v>
      </c>
      <c r="P4218" s="28" t="n">
        <f aca="false">ROUNDDOWN(($B4218-$O4218)/30,0)</f>
        <v>2</v>
      </c>
      <c r="Q4218" s="28" t="str">
        <f aca="false">TEXT($B4218,"yyyy-mm")</f>
        <v>2026-01</v>
      </c>
      <c r="R4218" s="28" t="n">
        <f aca="false">IF(AND($O4218&gt;=DATE(2025,1,1),$O4218&lt;=DATE(2025,4,30)),1,0)</f>
        <v>0</v>
      </c>
    </row>
    <row r="4219" customFormat="false" ht="15" hidden="false" customHeight="false" outlineLevel="0" collapsed="false">
      <c r="A4219" s="28" t="n">
        <v>449</v>
      </c>
      <c r="B4219" s="29" t="n">
        <v>45199</v>
      </c>
      <c r="C4219" s="28" t="n">
        <v>25700</v>
      </c>
      <c r="D4219" s="28" t="n">
        <v>0</v>
      </c>
      <c r="E4219" s="28" t="n">
        <v>0</v>
      </c>
      <c r="F4219" s="28" t="s">
        <v>345</v>
      </c>
      <c r="G4219" s="28" t="n">
        <v>0</v>
      </c>
      <c r="H4219" s="28" t="n">
        <v>0</v>
      </c>
      <c r="I4219" s="28" t="n">
        <v>0</v>
      </c>
      <c r="J4219" s="28" t="n">
        <v>272</v>
      </c>
      <c r="K4219" s="28" t="n">
        <v>8</v>
      </c>
      <c r="L4219" s="28" t="n">
        <v>1</v>
      </c>
      <c r="M4219" s="28" t="s">
        <v>147</v>
      </c>
      <c r="N4219" s="28" t="s">
        <v>138</v>
      </c>
      <c r="O4219" s="29" t="n">
        <v>45170</v>
      </c>
      <c r="P4219" s="28" t="n">
        <f aca="false">ROUNDDOWN(($B4219-$O4219)/30,0)</f>
        <v>0</v>
      </c>
      <c r="Q4219" s="28" t="str">
        <f aca="false">TEXT($B4219,"yyyy-mm")</f>
        <v>2023-09</v>
      </c>
      <c r="R4219" s="28" t="n">
        <f aca="false">IF(AND($O4219&gt;=DATE(2025,1,1),$O4219&lt;=DATE(2025,4,30)),1,0)</f>
        <v>0</v>
      </c>
    </row>
    <row r="4220" customFormat="false" ht="15" hidden="false" customHeight="false" outlineLevel="0" collapsed="false">
      <c r="A4220" s="28" t="n">
        <v>449</v>
      </c>
      <c r="B4220" s="29" t="n">
        <v>45230</v>
      </c>
      <c r="C4220" s="28" t="n">
        <v>21416.67</v>
      </c>
      <c r="D4220" s="28" t="n">
        <v>0</v>
      </c>
      <c r="E4220" s="28" t="n">
        <v>0</v>
      </c>
      <c r="F4220" s="28" t="s">
        <v>345</v>
      </c>
      <c r="G4220" s="28" t="n">
        <v>0</v>
      </c>
      <c r="H4220" s="28" t="n">
        <v>0</v>
      </c>
      <c r="I4220" s="28" t="n">
        <v>0</v>
      </c>
      <c r="J4220" s="28" t="n">
        <v>272</v>
      </c>
      <c r="K4220" s="28" t="n">
        <v>8</v>
      </c>
      <c r="L4220" s="28" t="n">
        <v>1</v>
      </c>
      <c r="M4220" s="28" t="s">
        <v>147</v>
      </c>
      <c r="N4220" s="28" t="s">
        <v>138</v>
      </c>
      <c r="O4220" s="29" t="n">
        <v>45170</v>
      </c>
      <c r="P4220" s="28" t="n">
        <f aca="false">ROUNDDOWN(($B4220-$O4220)/30,0)</f>
        <v>2</v>
      </c>
      <c r="Q4220" s="28" t="str">
        <f aca="false">TEXT($B4220,"yyyy-mm")</f>
        <v>2023-10</v>
      </c>
      <c r="R4220" s="28" t="n">
        <f aca="false">IF(AND($O4220&gt;=DATE(2025,1,1),$O4220&lt;=DATE(2025,4,30)),1,0)</f>
        <v>0</v>
      </c>
    </row>
    <row r="4221" customFormat="false" ht="15" hidden="false" customHeight="false" outlineLevel="0" collapsed="false">
      <c r="A4221" s="28" t="n">
        <v>449</v>
      </c>
      <c r="B4221" s="29" t="n">
        <v>45260</v>
      </c>
      <c r="C4221" s="28" t="n">
        <v>17133.34</v>
      </c>
      <c r="D4221" s="28" t="n">
        <v>0</v>
      </c>
      <c r="E4221" s="28" t="n">
        <v>0</v>
      </c>
      <c r="F4221" s="28" t="s">
        <v>345</v>
      </c>
      <c r="G4221" s="28" t="n">
        <v>0</v>
      </c>
      <c r="H4221" s="28" t="n">
        <v>0</v>
      </c>
      <c r="I4221" s="28" t="n">
        <v>0</v>
      </c>
      <c r="J4221" s="28" t="n">
        <v>272</v>
      </c>
      <c r="K4221" s="28" t="n">
        <v>8</v>
      </c>
      <c r="L4221" s="28" t="n">
        <v>1</v>
      </c>
      <c r="M4221" s="28" t="s">
        <v>147</v>
      </c>
      <c r="N4221" s="28" t="s">
        <v>138</v>
      </c>
      <c r="O4221" s="29" t="n">
        <v>45170</v>
      </c>
      <c r="P4221" s="28" t="n">
        <f aca="false">ROUNDDOWN(($B4221-$O4221)/30,0)</f>
        <v>3</v>
      </c>
      <c r="Q4221" s="28" t="str">
        <f aca="false">TEXT($B4221,"yyyy-mm")</f>
        <v>2023-11</v>
      </c>
      <c r="R4221" s="28" t="n">
        <f aca="false">IF(AND($O4221&gt;=DATE(2025,1,1),$O4221&lt;=DATE(2025,4,30)),1,0)</f>
        <v>0</v>
      </c>
    </row>
    <row r="4222" customFormat="false" ht="15" hidden="false" customHeight="false" outlineLevel="0" collapsed="false">
      <c r="A4222" s="28" t="n">
        <v>449</v>
      </c>
      <c r="B4222" s="29" t="n">
        <v>45291</v>
      </c>
      <c r="C4222" s="28" t="n">
        <v>12850.01</v>
      </c>
      <c r="D4222" s="28" t="n">
        <v>0</v>
      </c>
      <c r="E4222" s="28" t="n">
        <v>0</v>
      </c>
      <c r="F4222" s="28" t="s">
        <v>345</v>
      </c>
      <c r="G4222" s="28" t="n">
        <v>0</v>
      </c>
      <c r="H4222" s="28" t="n">
        <v>0</v>
      </c>
      <c r="I4222" s="28" t="n">
        <v>0</v>
      </c>
      <c r="J4222" s="28" t="n">
        <v>272</v>
      </c>
      <c r="K4222" s="28" t="n">
        <v>8</v>
      </c>
      <c r="L4222" s="28" t="n">
        <v>1</v>
      </c>
      <c r="M4222" s="28" t="s">
        <v>147</v>
      </c>
      <c r="N4222" s="28" t="s">
        <v>138</v>
      </c>
      <c r="O4222" s="29" t="n">
        <v>45170</v>
      </c>
      <c r="P4222" s="28" t="n">
        <f aca="false">ROUNDDOWN(($B4222-$O4222)/30,0)</f>
        <v>4</v>
      </c>
      <c r="Q4222" s="28" t="str">
        <f aca="false">TEXT($B4222,"yyyy-mm")</f>
        <v>2023-12</v>
      </c>
      <c r="R4222" s="28" t="n">
        <f aca="false">IF(AND($O4222&gt;=DATE(2025,1,1),$O4222&lt;=DATE(2025,4,30)),1,0)</f>
        <v>0</v>
      </c>
    </row>
    <row r="4223" customFormat="false" ht="15" hidden="false" customHeight="false" outlineLevel="0" collapsed="false">
      <c r="A4223" s="28" t="n">
        <v>449</v>
      </c>
      <c r="B4223" s="29" t="n">
        <v>45322</v>
      </c>
      <c r="C4223" s="28" t="n">
        <v>8566.68</v>
      </c>
      <c r="D4223" s="28" t="n">
        <v>0</v>
      </c>
      <c r="E4223" s="28" t="n">
        <v>0</v>
      </c>
      <c r="F4223" s="28" t="s">
        <v>345</v>
      </c>
      <c r="G4223" s="28" t="n">
        <v>0</v>
      </c>
      <c r="H4223" s="28" t="n">
        <v>0</v>
      </c>
      <c r="I4223" s="28" t="n">
        <v>0</v>
      </c>
      <c r="J4223" s="28" t="n">
        <v>272</v>
      </c>
      <c r="K4223" s="28" t="n">
        <v>8</v>
      </c>
      <c r="L4223" s="28" t="n">
        <v>1</v>
      </c>
      <c r="M4223" s="28" t="s">
        <v>147</v>
      </c>
      <c r="N4223" s="28" t="s">
        <v>138</v>
      </c>
      <c r="O4223" s="29" t="n">
        <v>45170</v>
      </c>
      <c r="P4223" s="28" t="n">
        <f aca="false">ROUNDDOWN(($B4223-$O4223)/30,0)</f>
        <v>5</v>
      </c>
      <c r="Q4223" s="28" t="str">
        <f aca="false">TEXT($B4223,"yyyy-mm")</f>
        <v>2024-01</v>
      </c>
      <c r="R4223" s="28" t="n">
        <f aca="false">IF(AND($O4223&gt;=DATE(2025,1,1),$O4223&lt;=DATE(2025,4,30)),1,0)</f>
        <v>0</v>
      </c>
    </row>
    <row r="4224" customFormat="false" ht="15" hidden="false" customHeight="false" outlineLevel="0" collapsed="false">
      <c r="A4224" s="28" t="n">
        <v>449</v>
      </c>
      <c r="B4224" s="29" t="n">
        <v>45351</v>
      </c>
      <c r="C4224" s="28" t="n">
        <v>4283.35</v>
      </c>
      <c r="D4224" s="28" t="n">
        <v>0</v>
      </c>
      <c r="E4224" s="28" t="n">
        <v>0</v>
      </c>
      <c r="F4224" s="28" t="s">
        <v>345</v>
      </c>
      <c r="G4224" s="28" t="n">
        <v>0</v>
      </c>
      <c r="H4224" s="28" t="n">
        <v>0</v>
      </c>
      <c r="I4224" s="28" t="n">
        <v>0</v>
      </c>
      <c r="J4224" s="28" t="n">
        <v>272</v>
      </c>
      <c r="K4224" s="28" t="n">
        <v>8</v>
      </c>
      <c r="L4224" s="28" t="n">
        <v>1</v>
      </c>
      <c r="M4224" s="28" t="s">
        <v>147</v>
      </c>
      <c r="N4224" s="28" t="s">
        <v>138</v>
      </c>
      <c r="O4224" s="29" t="n">
        <v>45170</v>
      </c>
      <c r="P4224" s="28" t="n">
        <f aca="false">ROUNDDOWN(($B4224-$O4224)/30,0)</f>
        <v>6</v>
      </c>
      <c r="Q4224" s="28" t="str">
        <f aca="false">TEXT($B4224,"yyyy-mm")</f>
        <v>2024-02</v>
      </c>
      <c r="R4224" s="28" t="n">
        <f aca="false">IF(AND($O4224&gt;=DATE(2025,1,1),$O4224&lt;=DATE(2025,4,30)),1,0)</f>
        <v>0</v>
      </c>
    </row>
    <row r="4225" customFormat="false" ht="15" hidden="false" customHeight="false" outlineLevel="0" collapsed="false">
      <c r="A4225" s="28" t="n">
        <v>449</v>
      </c>
      <c r="B4225" s="29" t="n">
        <v>45382</v>
      </c>
      <c r="C4225" s="28" t="n">
        <v>0.02</v>
      </c>
      <c r="D4225" s="28" t="n">
        <v>0</v>
      </c>
      <c r="E4225" s="28" t="n">
        <v>0</v>
      </c>
      <c r="F4225" s="28" t="s">
        <v>345</v>
      </c>
      <c r="G4225" s="28" t="n">
        <v>0</v>
      </c>
      <c r="H4225" s="28" t="n">
        <v>0</v>
      </c>
      <c r="I4225" s="28" t="n">
        <v>0</v>
      </c>
      <c r="J4225" s="28" t="n">
        <v>272</v>
      </c>
      <c r="K4225" s="28" t="n">
        <v>8</v>
      </c>
      <c r="L4225" s="28" t="n">
        <v>1</v>
      </c>
      <c r="M4225" s="28" t="s">
        <v>147</v>
      </c>
      <c r="N4225" s="28" t="s">
        <v>138</v>
      </c>
      <c r="O4225" s="29" t="n">
        <v>45170</v>
      </c>
      <c r="P4225" s="28" t="n">
        <f aca="false">ROUNDDOWN(($B4225-$O4225)/30,0)</f>
        <v>7</v>
      </c>
      <c r="Q4225" s="28" t="str">
        <f aca="false">TEXT($B4225,"yyyy-mm")</f>
        <v>2024-03</v>
      </c>
      <c r="R4225" s="28" t="n">
        <f aca="false">IF(AND($O4225&gt;=DATE(2025,1,1),$O4225&lt;=DATE(2025,4,30)),1,0)</f>
        <v>0</v>
      </c>
    </row>
    <row r="4226" customFormat="false" ht="15" hidden="false" customHeight="false" outlineLevel="0" collapsed="false">
      <c r="A4226" s="28" t="n">
        <v>450</v>
      </c>
      <c r="B4226" s="29" t="n">
        <v>45504</v>
      </c>
      <c r="C4226" s="28" t="n">
        <v>18600</v>
      </c>
      <c r="D4226" s="28" t="n">
        <v>0</v>
      </c>
      <c r="E4226" s="28" t="n">
        <v>0</v>
      </c>
      <c r="F4226" s="28" t="s">
        <v>345</v>
      </c>
      <c r="G4226" s="28" t="n">
        <v>0</v>
      </c>
      <c r="H4226" s="28" t="n">
        <v>0</v>
      </c>
      <c r="I4226" s="28" t="n">
        <v>0</v>
      </c>
      <c r="J4226" s="28" t="n">
        <v>148</v>
      </c>
      <c r="K4226" s="28" t="n">
        <v>5</v>
      </c>
      <c r="L4226" s="28" t="n">
        <v>3</v>
      </c>
      <c r="M4226" s="28" t="s">
        <v>146</v>
      </c>
      <c r="N4226" s="28" t="s">
        <v>141</v>
      </c>
      <c r="O4226" s="29" t="n">
        <v>45477</v>
      </c>
      <c r="P4226" s="28" t="n">
        <f aca="false">ROUNDDOWN(($B4226-$O4226)/30,0)</f>
        <v>0</v>
      </c>
      <c r="Q4226" s="28" t="str">
        <f aca="false">TEXT($B4226,"yyyy-mm")</f>
        <v>2024-07</v>
      </c>
      <c r="R4226" s="28" t="n">
        <f aca="false">IF(AND($O4226&gt;=DATE(2025,1,1),$O4226&lt;=DATE(2025,4,30)),1,0)</f>
        <v>0</v>
      </c>
    </row>
    <row r="4227" customFormat="false" ht="15" hidden="false" customHeight="false" outlineLevel="0" collapsed="false">
      <c r="A4227" s="28" t="n">
        <v>450</v>
      </c>
      <c r="B4227" s="29" t="n">
        <v>45535</v>
      </c>
      <c r="C4227" s="28" t="n">
        <v>13950</v>
      </c>
      <c r="D4227" s="28" t="n">
        <v>0</v>
      </c>
      <c r="E4227" s="28" t="n">
        <v>0</v>
      </c>
      <c r="F4227" s="28" t="s">
        <v>345</v>
      </c>
      <c r="G4227" s="28" t="n">
        <v>0</v>
      </c>
      <c r="H4227" s="28" t="n">
        <v>0</v>
      </c>
      <c r="I4227" s="28" t="n">
        <v>0</v>
      </c>
      <c r="J4227" s="28" t="n">
        <v>148</v>
      </c>
      <c r="K4227" s="28" t="n">
        <v>5</v>
      </c>
      <c r="L4227" s="28" t="n">
        <v>3</v>
      </c>
      <c r="M4227" s="28" t="s">
        <v>146</v>
      </c>
      <c r="N4227" s="28" t="s">
        <v>141</v>
      </c>
      <c r="O4227" s="29" t="n">
        <v>45477</v>
      </c>
      <c r="P4227" s="28" t="n">
        <f aca="false">ROUNDDOWN(($B4227-$O4227)/30,0)</f>
        <v>1</v>
      </c>
      <c r="Q4227" s="28" t="str">
        <f aca="false">TEXT($B4227,"yyyy-mm")</f>
        <v>2024-08</v>
      </c>
      <c r="R4227" s="28" t="n">
        <f aca="false">IF(AND($O4227&gt;=DATE(2025,1,1),$O4227&lt;=DATE(2025,4,30)),1,0)</f>
        <v>0</v>
      </c>
    </row>
    <row r="4228" customFormat="false" ht="15" hidden="false" customHeight="false" outlineLevel="0" collapsed="false">
      <c r="A4228" s="28" t="n">
        <v>450</v>
      </c>
      <c r="B4228" s="29" t="n">
        <v>45565</v>
      </c>
      <c r="C4228" s="28" t="n">
        <v>9300</v>
      </c>
      <c r="D4228" s="28" t="n">
        <v>0</v>
      </c>
      <c r="E4228" s="28" t="n">
        <v>0</v>
      </c>
      <c r="F4228" s="28" t="s">
        <v>345</v>
      </c>
      <c r="G4228" s="28" t="n">
        <v>0</v>
      </c>
      <c r="H4228" s="28" t="n">
        <v>0</v>
      </c>
      <c r="I4228" s="28" t="n">
        <v>0</v>
      </c>
      <c r="J4228" s="28" t="n">
        <v>148</v>
      </c>
      <c r="K4228" s="28" t="n">
        <v>5</v>
      </c>
      <c r="L4228" s="28" t="n">
        <v>3</v>
      </c>
      <c r="M4228" s="28" t="s">
        <v>146</v>
      </c>
      <c r="N4228" s="28" t="s">
        <v>141</v>
      </c>
      <c r="O4228" s="29" t="n">
        <v>45477</v>
      </c>
      <c r="P4228" s="28" t="n">
        <f aca="false">ROUNDDOWN(($B4228-$O4228)/30,0)</f>
        <v>2</v>
      </c>
      <c r="Q4228" s="28" t="str">
        <f aca="false">TEXT($B4228,"yyyy-mm")</f>
        <v>2024-09</v>
      </c>
      <c r="R4228" s="28" t="n">
        <f aca="false">IF(AND($O4228&gt;=DATE(2025,1,1),$O4228&lt;=DATE(2025,4,30)),1,0)</f>
        <v>0</v>
      </c>
    </row>
    <row r="4229" customFormat="false" ht="15" hidden="false" customHeight="false" outlineLevel="0" collapsed="false">
      <c r="A4229" s="28" t="n">
        <v>450</v>
      </c>
      <c r="B4229" s="29" t="n">
        <v>45596</v>
      </c>
      <c r="C4229" s="28" t="n">
        <v>4650</v>
      </c>
      <c r="D4229" s="28" t="n">
        <v>0</v>
      </c>
      <c r="E4229" s="28" t="n">
        <v>0</v>
      </c>
      <c r="F4229" s="28" t="s">
        <v>345</v>
      </c>
      <c r="G4229" s="28" t="n">
        <v>0</v>
      </c>
      <c r="H4229" s="28" t="n">
        <v>0</v>
      </c>
      <c r="I4229" s="28" t="n">
        <v>0</v>
      </c>
      <c r="J4229" s="28" t="n">
        <v>148</v>
      </c>
      <c r="K4229" s="28" t="n">
        <v>5</v>
      </c>
      <c r="L4229" s="28" t="n">
        <v>3</v>
      </c>
      <c r="M4229" s="28" t="s">
        <v>146</v>
      </c>
      <c r="N4229" s="28" t="s">
        <v>141</v>
      </c>
      <c r="O4229" s="29" t="n">
        <v>45477</v>
      </c>
      <c r="P4229" s="28" t="n">
        <f aca="false">ROUNDDOWN(($B4229-$O4229)/30,0)</f>
        <v>3</v>
      </c>
      <c r="Q4229" s="28" t="str">
        <f aca="false">TEXT($B4229,"yyyy-mm")</f>
        <v>2024-10</v>
      </c>
      <c r="R4229" s="28" t="n">
        <f aca="false">IF(AND($O4229&gt;=DATE(2025,1,1),$O4229&lt;=DATE(2025,4,30)),1,0)</f>
        <v>0</v>
      </c>
    </row>
    <row r="4230" customFormat="false" ht="15" hidden="false" customHeight="false" outlineLevel="0" collapsed="false">
      <c r="A4230" s="28" t="n">
        <v>450</v>
      </c>
      <c r="B4230" s="29" t="n">
        <v>45626</v>
      </c>
      <c r="C4230" s="28" t="n">
        <v>0</v>
      </c>
      <c r="D4230" s="28" t="n">
        <v>0</v>
      </c>
      <c r="E4230" s="28" t="n">
        <v>0</v>
      </c>
      <c r="F4230" s="28" t="s">
        <v>345</v>
      </c>
      <c r="G4230" s="28" t="n">
        <v>0</v>
      </c>
      <c r="H4230" s="28" t="n">
        <v>0</v>
      </c>
      <c r="I4230" s="28" t="n">
        <v>0</v>
      </c>
      <c r="J4230" s="28" t="n">
        <v>148</v>
      </c>
      <c r="K4230" s="28" t="n">
        <v>5</v>
      </c>
      <c r="L4230" s="28" t="n">
        <v>3</v>
      </c>
      <c r="M4230" s="28" t="s">
        <v>146</v>
      </c>
      <c r="N4230" s="28" t="s">
        <v>141</v>
      </c>
      <c r="O4230" s="29" t="n">
        <v>45477</v>
      </c>
      <c r="P4230" s="28" t="n">
        <f aca="false">ROUNDDOWN(($B4230-$O4230)/30,0)</f>
        <v>4</v>
      </c>
      <c r="Q4230" s="28" t="str">
        <f aca="false">TEXT($B4230,"yyyy-mm")</f>
        <v>2024-11</v>
      </c>
      <c r="R4230" s="28" t="n">
        <f aca="false">IF(AND($O4230&gt;=DATE(2025,1,1),$O4230&lt;=DATE(2025,4,30)),1,0)</f>
        <v>0</v>
      </c>
    </row>
    <row r="4231" customFormat="false" ht="15" hidden="false" customHeight="false" outlineLevel="0" collapsed="false">
      <c r="A4231" s="28" t="n">
        <v>451</v>
      </c>
      <c r="B4231" s="29" t="n">
        <v>45565</v>
      </c>
      <c r="C4231" s="28" t="n">
        <v>12800</v>
      </c>
      <c r="D4231" s="28" t="n">
        <v>0</v>
      </c>
      <c r="E4231" s="28" t="n">
        <v>0</v>
      </c>
      <c r="F4231" s="28" t="s">
        <v>345</v>
      </c>
      <c r="G4231" s="28" t="n">
        <v>0</v>
      </c>
      <c r="H4231" s="28" t="n">
        <v>0</v>
      </c>
      <c r="I4231" s="28" t="n">
        <v>0</v>
      </c>
      <c r="J4231" s="28" t="n">
        <v>66</v>
      </c>
      <c r="K4231" s="28" t="n">
        <v>9</v>
      </c>
      <c r="L4231" s="28" t="n">
        <v>1</v>
      </c>
      <c r="M4231" s="28" t="s">
        <v>147</v>
      </c>
      <c r="N4231" s="28" t="s">
        <v>139</v>
      </c>
      <c r="O4231" s="29" t="n">
        <v>45552</v>
      </c>
      <c r="P4231" s="28" t="n">
        <f aca="false">ROUNDDOWN(($B4231-$O4231)/30,0)</f>
        <v>0</v>
      </c>
      <c r="Q4231" s="28" t="str">
        <f aca="false">TEXT($B4231,"yyyy-mm")</f>
        <v>2024-09</v>
      </c>
      <c r="R4231" s="28" t="n">
        <f aca="false">IF(AND($O4231&gt;=DATE(2025,1,1),$O4231&lt;=DATE(2025,4,30)),1,0)</f>
        <v>0</v>
      </c>
    </row>
    <row r="4232" customFormat="false" ht="15" hidden="false" customHeight="false" outlineLevel="0" collapsed="false">
      <c r="A4232" s="28" t="n">
        <v>451</v>
      </c>
      <c r="B4232" s="29" t="n">
        <v>45596</v>
      </c>
      <c r="C4232" s="28" t="n">
        <v>8533.33</v>
      </c>
      <c r="D4232" s="28" t="n">
        <v>0</v>
      </c>
      <c r="E4232" s="28" t="n">
        <v>0</v>
      </c>
      <c r="F4232" s="28" t="s">
        <v>345</v>
      </c>
      <c r="G4232" s="28" t="n">
        <v>0</v>
      </c>
      <c r="H4232" s="28" t="n">
        <v>0</v>
      </c>
      <c r="I4232" s="28" t="n">
        <v>0</v>
      </c>
      <c r="J4232" s="28" t="n">
        <v>66</v>
      </c>
      <c r="K4232" s="28" t="n">
        <v>9</v>
      </c>
      <c r="L4232" s="28" t="n">
        <v>1</v>
      </c>
      <c r="M4232" s="28" t="s">
        <v>147</v>
      </c>
      <c r="N4232" s="28" t="s">
        <v>139</v>
      </c>
      <c r="O4232" s="29" t="n">
        <v>45552</v>
      </c>
      <c r="P4232" s="28" t="n">
        <f aca="false">ROUNDDOWN(($B4232-$O4232)/30,0)</f>
        <v>1</v>
      </c>
      <c r="Q4232" s="28" t="str">
        <f aca="false">TEXT($B4232,"yyyy-mm")</f>
        <v>2024-10</v>
      </c>
      <c r="R4232" s="28" t="n">
        <f aca="false">IF(AND($O4232&gt;=DATE(2025,1,1),$O4232&lt;=DATE(2025,4,30)),1,0)</f>
        <v>0</v>
      </c>
    </row>
    <row r="4233" customFormat="false" ht="15" hidden="false" customHeight="false" outlineLevel="0" collapsed="false">
      <c r="A4233" s="28" t="n">
        <v>451</v>
      </c>
      <c r="B4233" s="29" t="n">
        <v>45626</v>
      </c>
      <c r="C4233" s="28" t="n">
        <v>7121.9</v>
      </c>
      <c r="D4233" s="28" t="n">
        <v>2855.24</v>
      </c>
      <c r="E4233" s="28" t="n">
        <v>13</v>
      </c>
      <c r="F4233" s="28" t="s">
        <v>346</v>
      </c>
      <c r="G4233" s="28" t="n">
        <v>0</v>
      </c>
      <c r="H4233" s="28" t="n">
        <v>0</v>
      </c>
      <c r="I4233" s="28" t="n">
        <v>0</v>
      </c>
      <c r="J4233" s="28" t="n">
        <v>66</v>
      </c>
      <c r="K4233" s="28" t="n">
        <v>9</v>
      </c>
      <c r="L4233" s="28" t="n">
        <v>1</v>
      </c>
      <c r="M4233" s="28" t="s">
        <v>147</v>
      </c>
      <c r="N4233" s="28" t="s">
        <v>139</v>
      </c>
      <c r="O4233" s="29" t="n">
        <v>45552</v>
      </c>
      <c r="P4233" s="28" t="n">
        <f aca="false">ROUNDDOWN(($B4233-$O4233)/30,0)</f>
        <v>2</v>
      </c>
      <c r="Q4233" s="28" t="str">
        <f aca="false">TEXT($B4233,"yyyy-mm")</f>
        <v>2024-11</v>
      </c>
      <c r="R4233" s="28" t="n">
        <f aca="false">IF(AND($O4233&gt;=DATE(2025,1,1),$O4233&lt;=DATE(2025,4,30)),1,0)</f>
        <v>0</v>
      </c>
    </row>
    <row r="4234" customFormat="false" ht="15" hidden="false" customHeight="false" outlineLevel="0" collapsed="false">
      <c r="A4234" s="28" t="n">
        <v>451</v>
      </c>
      <c r="B4234" s="29" t="n">
        <v>45657</v>
      </c>
      <c r="C4234" s="28" t="n">
        <v>7121.9</v>
      </c>
      <c r="D4234" s="28" t="n">
        <v>7121.91</v>
      </c>
      <c r="E4234" s="28" t="n">
        <v>44</v>
      </c>
      <c r="F4234" s="28" t="s">
        <v>347</v>
      </c>
      <c r="G4234" s="28" t="n">
        <v>1</v>
      </c>
      <c r="H4234" s="28" t="n">
        <v>0</v>
      </c>
      <c r="I4234" s="28" t="n">
        <v>0</v>
      </c>
      <c r="J4234" s="28" t="n">
        <v>66</v>
      </c>
      <c r="K4234" s="28" t="n">
        <v>9</v>
      </c>
      <c r="L4234" s="28" t="n">
        <v>1</v>
      </c>
      <c r="M4234" s="28" t="s">
        <v>147</v>
      </c>
      <c r="N4234" s="28" t="s">
        <v>139</v>
      </c>
      <c r="O4234" s="29" t="n">
        <v>45552</v>
      </c>
      <c r="P4234" s="28" t="n">
        <f aca="false">ROUNDDOWN(($B4234-$O4234)/30,0)</f>
        <v>3</v>
      </c>
      <c r="Q4234" s="28" t="str">
        <f aca="false">TEXT($B4234,"yyyy-mm")</f>
        <v>2024-12</v>
      </c>
      <c r="R4234" s="28" t="n">
        <f aca="false">IF(AND($O4234&gt;=DATE(2025,1,1),$O4234&lt;=DATE(2025,4,30)),1,0)</f>
        <v>0</v>
      </c>
    </row>
    <row r="4235" customFormat="false" ht="15" hidden="false" customHeight="false" outlineLevel="0" collapsed="false">
      <c r="A4235" s="28" t="n">
        <v>452</v>
      </c>
      <c r="B4235" s="29" t="n">
        <v>45016</v>
      </c>
      <c r="C4235" s="28" t="n">
        <v>53200</v>
      </c>
      <c r="D4235" s="28" t="n">
        <v>0</v>
      </c>
      <c r="E4235" s="28" t="n">
        <v>0</v>
      </c>
      <c r="F4235" s="28" t="s">
        <v>345</v>
      </c>
      <c r="G4235" s="28" t="n">
        <v>0</v>
      </c>
      <c r="H4235" s="28" t="n">
        <v>0</v>
      </c>
      <c r="I4235" s="28" t="n">
        <v>0</v>
      </c>
      <c r="J4235" s="28" t="n">
        <v>158</v>
      </c>
      <c r="K4235" s="28" t="n">
        <v>5</v>
      </c>
      <c r="L4235" s="28" t="n">
        <v>1</v>
      </c>
      <c r="M4235" s="28" t="s">
        <v>146</v>
      </c>
      <c r="N4235" s="28" t="s">
        <v>140</v>
      </c>
      <c r="O4235" s="29" t="n">
        <v>45015</v>
      </c>
      <c r="P4235" s="28" t="n">
        <f aca="false">ROUNDDOWN(($B4235-$O4235)/30,0)</f>
        <v>0</v>
      </c>
      <c r="Q4235" s="28" t="str">
        <f aca="false">TEXT($B4235,"yyyy-mm")</f>
        <v>2023-03</v>
      </c>
      <c r="R4235" s="28" t="n">
        <f aca="false">IF(AND($O4235&gt;=DATE(2025,1,1),$O4235&lt;=DATE(2025,4,30)),1,0)</f>
        <v>0</v>
      </c>
    </row>
    <row r="4236" customFormat="false" ht="15" hidden="false" customHeight="false" outlineLevel="0" collapsed="false">
      <c r="A4236" s="28" t="n">
        <v>452</v>
      </c>
      <c r="B4236" s="29" t="n">
        <v>45046</v>
      </c>
      <c r="C4236" s="28" t="n">
        <v>42560</v>
      </c>
      <c r="D4236" s="28" t="n">
        <v>0</v>
      </c>
      <c r="E4236" s="28" t="n">
        <v>0</v>
      </c>
      <c r="F4236" s="28" t="s">
        <v>345</v>
      </c>
      <c r="G4236" s="28" t="n">
        <v>0</v>
      </c>
      <c r="H4236" s="28" t="n">
        <v>0</v>
      </c>
      <c r="I4236" s="28" t="n">
        <v>0</v>
      </c>
      <c r="J4236" s="28" t="n">
        <v>158</v>
      </c>
      <c r="K4236" s="28" t="n">
        <v>5</v>
      </c>
      <c r="L4236" s="28" t="n">
        <v>1</v>
      </c>
      <c r="M4236" s="28" t="s">
        <v>146</v>
      </c>
      <c r="N4236" s="28" t="s">
        <v>140</v>
      </c>
      <c r="O4236" s="29" t="n">
        <v>45015</v>
      </c>
      <c r="P4236" s="28" t="n">
        <f aca="false">ROUNDDOWN(($B4236-$O4236)/30,0)</f>
        <v>1</v>
      </c>
      <c r="Q4236" s="28" t="str">
        <f aca="false">TEXT($B4236,"yyyy-mm")</f>
        <v>2023-04</v>
      </c>
      <c r="R4236" s="28" t="n">
        <f aca="false">IF(AND($O4236&gt;=DATE(2025,1,1),$O4236&lt;=DATE(2025,4,30)),1,0)</f>
        <v>0</v>
      </c>
    </row>
    <row r="4237" customFormat="false" ht="15" hidden="false" customHeight="false" outlineLevel="0" collapsed="false">
      <c r="A4237" s="28" t="n">
        <v>452</v>
      </c>
      <c r="B4237" s="29" t="n">
        <v>45077</v>
      </c>
      <c r="C4237" s="28" t="n">
        <v>31920</v>
      </c>
      <c r="D4237" s="28" t="n">
        <v>0</v>
      </c>
      <c r="E4237" s="28" t="n">
        <v>0</v>
      </c>
      <c r="F4237" s="28" t="s">
        <v>345</v>
      </c>
      <c r="G4237" s="28" t="n">
        <v>0</v>
      </c>
      <c r="H4237" s="28" t="n">
        <v>0</v>
      </c>
      <c r="I4237" s="28" t="n">
        <v>0</v>
      </c>
      <c r="J4237" s="28" t="n">
        <v>158</v>
      </c>
      <c r="K4237" s="28" t="n">
        <v>5</v>
      </c>
      <c r="L4237" s="28" t="n">
        <v>1</v>
      </c>
      <c r="M4237" s="28" t="s">
        <v>146</v>
      </c>
      <c r="N4237" s="28" t="s">
        <v>140</v>
      </c>
      <c r="O4237" s="29" t="n">
        <v>45015</v>
      </c>
      <c r="P4237" s="28" t="n">
        <f aca="false">ROUNDDOWN(($B4237-$O4237)/30,0)</f>
        <v>2</v>
      </c>
      <c r="Q4237" s="28" t="str">
        <f aca="false">TEXT($B4237,"yyyy-mm")</f>
        <v>2023-05</v>
      </c>
      <c r="R4237" s="28" t="n">
        <f aca="false">IF(AND($O4237&gt;=DATE(2025,1,1),$O4237&lt;=DATE(2025,4,30)),1,0)</f>
        <v>0</v>
      </c>
    </row>
    <row r="4238" customFormat="false" ht="15" hidden="false" customHeight="false" outlineLevel="0" collapsed="false">
      <c r="A4238" s="28" t="n">
        <v>452</v>
      </c>
      <c r="B4238" s="29" t="n">
        <v>45107</v>
      </c>
      <c r="C4238" s="28" t="n">
        <v>21280</v>
      </c>
      <c r="D4238" s="28" t="n">
        <v>0</v>
      </c>
      <c r="E4238" s="28" t="n">
        <v>0</v>
      </c>
      <c r="F4238" s="28" t="s">
        <v>345</v>
      </c>
      <c r="G4238" s="28" t="n">
        <v>0</v>
      </c>
      <c r="H4238" s="28" t="n">
        <v>0</v>
      </c>
      <c r="I4238" s="28" t="n">
        <v>0</v>
      </c>
      <c r="J4238" s="28" t="n">
        <v>158</v>
      </c>
      <c r="K4238" s="28" t="n">
        <v>5</v>
      </c>
      <c r="L4238" s="28" t="n">
        <v>1</v>
      </c>
      <c r="M4238" s="28" t="s">
        <v>146</v>
      </c>
      <c r="N4238" s="28" t="s">
        <v>140</v>
      </c>
      <c r="O4238" s="29" t="n">
        <v>45015</v>
      </c>
      <c r="P4238" s="28" t="n">
        <f aca="false">ROUNDDOWN(($B4238-$O4238)/30,0)</f>
        <v>3</v>
      </c>
      <c r="Q4238" s="28" t="str">
        <f aca="false">TEXT($B4238,"yyyy-mm")</f>
        <v>2023-06</v>
      </c>
      <c r="R4238" s="28" t="n">
        <f aca="false">IF(AND($O4238&gt;=DATE(2025,1,1),$O4238&lt;=DATE(2025,4,30)),1,0)</f>
        <v>0</v>
      </c>
    </row>
    <row r="4239" customFormat="false" ht="15" hidden="false" customHeight="false" outlineLevel="0" collapsed="false">
      <c r="A4239" s="28" t="n">
        <v>452</v>
      </c>
      <c r="B4239" s="29" t="n">
        <v>45138</v>
      </c>
      <c r="C4239" s="28" t="n">
        <v>10640</v>
      </c>
      <c r="D4239" s="28" t="n">
        <v>0</v>
      </c>
      <c r="E4239" s="28" t="n">
        <v>0</v>
      </c>
      <c r="F4239" s="28" t="s">
        <v>345</v>
      </c>
      <c r="G4239" s="28" t="n">
        <v>0</v>
      </c>
      <c r="H4239" s="28" t="n">
        <v>0</v>
      </c>
      <c r="I4239" s="28" t="n">
        <v>0</v>
      </c>
      <c r="J4239" s="28" t="n">
        <v>158</v>
      </c>
      <c r="K4239" s="28" t="n">
        <v>5</v>
      </c>
      <c r="L4239" s="28" t="n">
        <v>1</v>
      </c>
      <c r="M4239" s="28" t="s">
        <v>146</v>
      </c>
      <c r="N4239" s="28" t="s">
        <v>140</v>
      </c>
      <c r="O4239" s="29" t="n">
        <v>45015</v>
      </c>
      <c r="P4239" s="28" t="n">
        <f aca="false">ROUNDDOWN(($B4239-$O4239)/30,0)</f>
        <v>4</v>
      </c>
      <c r="Q4239" s="28" t="str">
        <f aca="false">TEXT($B4239,"yyyy-mm")</f>
        <v>2023-07</v>
      </c>
      <c r="R4239" s="28" t="n">
        <f aca="false">IF(AND($O4239&gt;=DATE(2025,1,1),$O4239&lt;=DATE(2025,4,30)),1,0)</f>
        <v>0</v>
      </c>
    </row>
    <row r="4240" customFormat="false" ht="15" hidden="false" customHeight="false" outlineLevel="0" collapsed="false">
      <c r="A4240" s="28" t="n">
        <v>452</v>
      </c>
      <c r="B4240" s="29" t="n">
        <v>45169</v>
      </c>
      <c r="C4240" s="28" t="n">
        <v>0</v>
      </c>
      <c r="D4240" s="28" t="n">
        <v>0</v>
      </c>
      <c r="E4240" s="28" t="n">
        <v>0</v>
      </c>
      <c r="F4240" s="28" t="s">
        <v>345</v>
      </c>
      <c r="G4240" s="28" t="n">
        <v>0</v>
      </c>
      <c r="H4240" s="28" t="n">
        <v>0</v>
      </c>
      <c r="I4240" s="28" t="n">
        <v>0</v>
      </c>
      <c r="J4240" s="28" t="n">
        <v>158</v>
      </c>
      <c r="K4240" s="28" t="n">
        <v>5</v>
      </c>
      <c r="L4240" s="28" t="n">
        <v>1</v>
      </c>
      <c r="M4240" s="28" t="s">
        <v>146</v>
      </c>
      <c r="N4240" s="28" t="s">
        <v>140</v>
      </c>
      <c r="O4240" s="29" t="n">
        <v>45015</v>
      </c>
      <c r="P4240" s="28" t="n">
        <f aca="false">ROUNDDOWN(($B4240-$O4240)/30,0)</f>
        <v>5</v>
      </c>
      <c r="Q4240" s="28" t="str">
        <f aca="false">TEXT($B4240,"yyyy-mm")</f>
        <v>2023-08</v>
      </c>
      <c r="R4240" s="28" t="n">
        <f aca="false">IF(AND($O4240&gt;=DATE(2025,1,1),$O4240&lt;=DATE(2025,4,30)),1,0)</f>
        <v>0</v>
      </c>
    </row>
    <row r="4241" customFormat="false" ht="15" hidden="false" customHeight="false" outlineLevel="0" collapsed="false">
      <c r="A4241" s="28" t="n">
        <v>453</v>
      </c>
      <c r="B4241" s="29" t="n">
        <v>45716</v>
      </c>
      <c r="C4241" s="28" t="n">
        <v>13800</v>
      </c>
      <c r="D4241" s="28" t="n">
        <v>0</v>
      </c>
      <c r="E4241" s="28" t="n">
        <v>0</v>
      </c>
      <c r="F4241" s="28" t="s">
        <v>345</v>
      </c>
      <c r="G4241" s="28" t="n">
        <v>0</v>
      </c>
      <c r="H4241" s="28" t="n">
        <v>0</v>
      </c>
      <c r="I4241" s="28" t="n">
        <v>0</v>
      </c>
      <c r="J4241" s="28" t="n">
        <v>181</v>
      </c>
      <c r="K4241" s="28" t="n">
        <v>9</v>
      </c>
      <c r="L4241" s="28" t="n">
        <v>3</v>
      </c>
      <c r="M4241" s="28" t="s">
        <v>146</v>
      </c>
      <c r="N4241" s="28" t="s">
        <v>138</v>
      </c>
      <c r="O4241" s="29" t="n">
        <v>45694</v>
      </c>
      <c r="P4241" s="28" t="n">
        <f aca="false">ROUNDDOWN(($B4241-$O4241)/30,0)</f>
        <v>0</v>
      </c>
      <c r="Q4241" s="28" t="str">
        <f aca="false">TEXT($B4241,"yyyy-mm")</f>
        <v>2025-02</v>
      </c>
      <c r="R4241" s="28" t="n">
        <f aca="false">IF(AND($O4241&gt;=DATE(2025,1,1),$O4241&lt;=DATE(2025,4,30)),1,0)</f>
        <v>1</v>
      </c>
    </row>
    <row r="4242" customFormat="false" ht="15" hidden="false" customHeight="false" outlineLevel="0" collapsed="false">
      <c r="A4242" s="28" t="n">
        <v>453</v>
      </c>
      <c r="B4242" s="29" t="n">
        <v>45747</v>
      </c>
      <c r="C4242" s="28" t="n">
        <v>6900</v>
      </c>
      <c r="D4242" s="28" t="n">
        <v>0</v>
      </c>
      <c r="E4242" s="28" t="n">
        <v>0</v>
      </c>
      <c r="F4242" s="28" t="s">
        <v>345</v>
      </c>
      <c r="G4242" s="28" t="n">
        <v>0</v>
      </c>
      <c r="H4242" s="28" t="n">
        <v>0</v>
      </c>
      <c r="I4242" s="28" t="n">
        <v>0</v>
      </c>
      <c r="J4242" s="28" t="n">
        <v>181</v>
      </c>
      <c r="K4242" s="28" t="n">
        <v>9</v>
      </c>
      <c r="L4242" s="28" t="n">
        <v>3</v>
      </c>
      <c r="M4242" s="28" t="s">
        <v>146</v>
      </c>
      <c r="N4242" s="28" t="s">
        <v>138</v>
      </c>
      <c r="O4242" s="29" t="n">
        <v>45694</v>
      </c>
      <c r="P4242" s="28" t="n">
        <f aca="false">ROUNDDOWN(($B4242-$O4242)/30,0)</f>
        <v>1</v>
      </c>
      <c r="Q4242" s="28" t="str">
        <f aca="false">TEXT($B4242,"yyyy-mm")</f>
        <v>2025-03</v>
      </c>
      <c r="R4242" s="28" t="n">
        <f aca="false">IF(AND($O4242&gt;=DATE(2025,1,1),$O4242&lt;=DATE(2025,4,30)),1,0)</f>
        <v>1</v>
      </c>
    </row>
    <row r="4243" customFormat="false" ht="15" hidden="false" customHeight="false" outlineLevel="0" collapsed="false">
      <c r="A4243" s="28" t="n">
        <v>453</v>
      </c>
      <c r="B4243" s="29" t="n">
        <v>45777</v>
      </c>
      <c r="C4243" s="28" t="n">
        <v>0</v>
      </c>
      <c r="D4243" s="28" t="n">
        <v>0</v>
      </c>
      <c r="E4243" s="28" t="n">
        <v>0</v>
      </c>
      <c r="F4243" s="28" t="s">
        <v>345</v>
      </c>
      <c r="G4243" s="28" t="n">
        <v>0</v>
      </c>
      <c r="H4243" s="28" t="n">
        <v>0</v>
      </c>
      <c r="I4243" s="28" t="n">
        <v>0</v>
      </c>
      <c r="J4243" s="28" t="n">
        <v>181</v>
      </c>
      <c r="K4243" s="28" t="n">
        <v>9</v>
      </c>
      <c r="L4243" s="28" t="n">
        <v>3</v>
      </c>
      <c r="M4243" s="28" t="s">
        <v>146</v>
      </c>
      <c r="N4243" s="28" t="s">
        <v>138</v>
      </c>
      <c r="O4243" s="29" t="n">
        <v>45694</v>
      </c>
      <c r="P4243" s="28" t="n">
        <f aca="false">ROUNDDOWN(($B4243-$O4243)/30,0)</f>
        <v>2</v>
      </c>
      <c r="Q4243" s="28" t="str">
        <f aca="false">TEXT($B4243,"yyyy-mm")</f>
        <v>2025-04</v>
      </c>
      <c r="R4243" s="28" t="n">
        <f aca="false">IF(AND($O4243&gt;=DATE(2025,1,1),$O4243&lt;=DATE(2025,4,30)),1,0)</f>
        <v>1</v>
      </c>
    </row>
    <row r="4244" customFormat="false" ht="15" hidden="false" customHeight="false" outlineLevel="0" collapsed="false">
      <c r="A4244" s="28" t="n">
        <v>454</v>
      </c>
      <c r="B4244" s="29" t="n">
        <v>45382</v>
      </c>
      <c r="C4244" s="28" t="n">
        <v>15300</v>
      </c>
      <c r="D4244" s="28" t="n">
        <v>0</v>
      </c>
      <c r="E4244" s="28" t="n">
        <v>0</v>
      </c>
      <c r="F4244" s="28" t="s">
        <v>345</v>
      </c>
      <c r="G4244" s="28" t="n">
        <v>0</v>
      </c>
      <c r="H4244" s="28" t="n">
        <v>0</v>
      </c>
      <c r="I4244" s="28" t="n">
        <v>0</v>
      </c>
      <c r="J4244" s="28" t="n">
        <v>81</v>
      </c>
      <c r="K4244" s="28" t="n">
        <v>10</v>
      </c>
      <c r="L4244" s="28" t="n">
        <v>2</v>
      </c>
      <c r="M4244" s="28" t="s">
        <v>147</v>
      </c>
      <c r="N4244" s="28" t="s">
        <v>138</v>
      </c>
      <c r="O4244" s="29" t="n">
        <v>45372</v>
      </c>
      <c r="P4244" s="28" t="n">
        <f aca="false">ROUNDDOWN(($B4244-$O4244)/30,0)</f>
        <v>0</v>
      </c>
      <c r="Q4244" s="28" t="str">
        <f aca="false">TEXT($B4244,"yyyy-mm")</f>
        <v>2024-03</v>
      </c>
      <c r="R4244" s="28" t="n">
        <f aca="false">IF(AND($O4244&gt;=DATE(2025,1,1),$O4244&lt;=DATE(2025,4,30)),1,0)</f>
        <v>0</v>
      </c>
    </row>
    <row r="4245" customFormat="false" ht="15" hidden="false" customHeight="false" outlineLevel="0" collapsed="false">
      <c r="A4245" s="28" t="n">
        <v>454</v>
      </c>
      <c r="B4245" s="29" t="n">
        <v>45412</v>
      </c>
      <c r="C4245" s="28" t="n">
        <v>13114.29</v>
      </c>
      <c r="D4245" s="28" t="n">
        <v>0</v>
      </c>
      <c r="E4245" s="28" t="n">
        <v>0</v>
      </c>
      <c r="F4245" s="28" t="s">
        <v>345</v>
      </c>
      <c r="G4245" s="28" t="n">
        <v>0</v>
      </c>
      <c r="H4245" s="28" t="n">
        <v>0</v>
      </c>
      <c r="I4245" s="28" t="n">
        <v>0</v>
      </c>
      <c r="J4245" s="28" t="n">
        <v>81</v>
      </c>
      <c r="K4245" s="28" t="n">
        <v>10</v>
      </c>
      <c r="L4245" s="28" t="n">
        <v>2</v>
      </c>
      <c r="M4245" s="28" t="s">
        <v>147</v>
      </c>
      <c r="N4245" s="28" t="s">
        <v>138</v>
      </c>
      <c r="O4245" s="29" t="n">
        <v>45372</v>
      </c>
      <c r="P4245" s="28" t="n">
        <f aca="false">ROUNDDOWN(($B4245-$O4245)/30,0)</f>
        <v>1</v>
      </c>
      <c r="Q4245" s="28" t="str">
        <f aca="false">TEXT($B4245,"yyyy-mm")</f>
        <v>2024-04</v>
      </c>
      <c r="R4245" s="28" t="n">
        <f aca="false">IF(AND($O4245&gt;=DATE(2025,1,1),$O4245&lt;=DATE(2025,4,30)),1,0)</f>
        <v>0</v>
      </c>
    </row>
    <row r="4246" customFormat="false" ht="15" hidden="false" customHeight="false" outlineLevel="0" collapsed="false">
      <c r="A4246" s="28" t="n">
        <v>454</v>
      </c>
      <c r="B4246" s="29" t="n">
        <v>45443</v>
      </c>
      <c r="C4246" s="28" t="n">
        <v>10928.58</v>
      </c>
      <c r="D4246" s="28" t="n">
        <v>0</v>
      </c>
      <c r="E4246" s="28" t="n">
        <v>0</v>
      </c>
      <c r="F4246" s="28" t="s">
        <v>345</v>
      </c>
      <c r="G4246" s="28" t="n">
        <v>0</v>
      </c>
      <c r="H4246" s="28" t="n">
        <v>0</v>
      </c>
      <c r="I4246" s="28" t="n">
        <v>0</v>
      </c>
      <c r="J4246" s="28" t="n">
        <v>81</v>
      </c>
      <c r="K4246" s="28" t="n">
        <v>10</v>
      </c>
      <c r="L4246" s="28" t="n">
        <v>2</v>
      </c>
      <c r="M4246" s="28" t="s">
        <v>147</v>
      </c>
      <c r="N4246" s="28" t="s">
        <v>138</v>
      </c>
      <c r="O4246" s="29" t="n">
        <v>45372</v>
      </c>
      <c r="P4246" s="28" t="n">
        <f aca="false">ROUNDDOWN(($B4246-$O4246)/30,0)</f>
        <v>2</v>
      </c>
      <c r="Q4246" s="28" t="str">
        <f aca="false">TEXT($B4246,"yyyy-mm")</f>
        <v>2024-05</v>
      </c>
      <c r="R4246" s="28" t="n">
        <f aca="false">IF(AND($O4246&gt;=DATE(2025,1,1),$O4246&lt;=DATE(2025,4,30)),1,0)</f>
        <v>0</v>
      </c>
    </row>
    <row r="4247" customFormat="false" ht="15" hidden="false" customHeight="false" outlineLevel="0" collapsed="false">
      <c r="A4247" s="28" t="n">
        <v>454</v>
      </c>
      <c r="B4247" s="29" t="n">
        <v>45473</v>
      </c>
      <c r="C4247" s="28" t="n">
        <v>8742.87</v>
      </c>
      <c r="D4247" s="28" t="n">
        <v>0</v>
      </c>
      <c r="E4247" s="28" t="n">
        <v>0</v>
      </c>
      <c r="F4247" s="28" t="s">
        <v>345</v>
      </c>
      <c r="G4247" s="28" t="n">
        <v>0</v>
      </c>
      <c r="H4247" s="28" t="n">
        <v>0</v>
      </c>
      <c r="I4247" s="28" t="n">
        <v>0</v>
      </c>
      <c r="J4247" s="28" t="n">
        <v>81</v>
      </c>
      <c r="K4247" s="28" t="n">
        <v>10</v>
      </c>
      <c r="L4247" s="28" t="n">
        <v>2</v>
      </c>
      <c r="M4247" s="28" t="s">
        <v>147</v>
      </c>
      <c r="N4247" s="28" t="s">
        <v>138</v>
      </c>
      <c r="O4247" s="29" t="n">
        <v>45372</v>
      </c>
      <c r="P4247" s="28" t="n">
        <f aca="false">ROUNDDOWN(($B4247-$O4247)/30,0)</f>
        <v>3</v>
      </c>
      <c r="Q4247" s="28" t="str">
        <f aca="false">TEXT($B4247,"yyyy-mm")</f>
        <v>2024-06</v>
      </c>
      <c r="R4247" s="28" t="n">
        <f aca="false">IF(AND($O4247&gt;=DATE(2025,1,1),$O4247&lt;=DATE(2025,4,30)),1,0)</f>
        <v>0</v>
      </c>
    </row>
    <row r="4248" customFormat="false" ht="15" hidden="false" customHeight="false" outlineLevel="0" collapsed="false">
      <c r="A4248" s="28" t="n">
        <v>454</v>
      </c>
      <c r="B4248" s="29" t="n">
        <v>45504</v>
      </c>
      <c r="C4248" s="28" t="n">
        <v>6557.16</v>
      </c>
      <c r="D4248" s="28" t="n">
        <v>0</v>
      </c>
      <c r="E4248" s="28" t="n">
        <v>0</v>
      </c>
      <c r="F4248" s="28" t="s">
        <v>345</v>
      </c>
      <c r="G4248" s="28" t="n">
        <v>0</v>
      </c>
      <c r="H4248" s="28" t="n">
        <v>0</v>
      </c>
      <c r="I4248" s="28" t="n">
        <v>0</v>
      </c>
      <c r="J4248" s="28" t="n">
        <v>81</v>
      </c>
      <c r="K4248" s="28" t="n">
        <v>10</v>
      </c>
      <c r="L4248" s="28" t="n">
        <v>2</v>
      </c>
      <c r="M4248" s="28" t="s">
        <v>147</v>
      </c>
      <c r="N4248" s="28" t="s">
        <v>138</v>
      </c>
      <c r="O4248" s="29" t="n">
        <v>45372</v>
      </c>
      <c r="P4248" s="28" t="n">
        <f aca="false">ROUNDDOWN(($B4248-$O4248)/30,0)</f>
        <v>4</v>
      </c>
      <c r="Q4248" s="28" t="str">
        <f aca="false">TEXT($B4248,"yyyy-mm")</f>
        <v>2024-07</v>
      </c>
      <c r="R4248" s="28" t="n">
        <f aca="false">IF(AND($O4248&gt;=DATE(2025,1,1),$O4248&lt;=DATE(2025,4,30)),1,0)</f>
        <v>0</v>
      </c>
    </row>
    <row r="4249" customFormat="false" ht="15" hidden="false" customHeight="false" outlineLevel="0" collapsed="false">
      <c r="A4249" s="28" t="n">
        <v>454</v>
      </c>
      <c r="B4249" s="29" t="n">
        <v>45535</v>
      </c>
      <c r="C4249" s="28" t="n">
        <v>4371.45</v>
      </c>
      <c r="D4249" s="28" t="n">
        <v>0</v>
      </c>
      <c r="E4249" s="28" t="n">
        <v>0</v>
      </c>
      <c r="F4249" s="28" t="s">
        <v>345</v>
      </c>
      <c r="G4249" s="28" t="n">
        <v>0</v>
      </c>
      <c r="H4249" s="28" t="n">
        <v>0</v>
      </c>
      <c r="I4249" s="28" t="n">
        <v>0</v>
      </c>
      <c r="J4249" s="28" t="n">
        <v>81</v>
      </c>
      <c r="K4249" s="28" t="n">
        <v>10</v>
      </c>
      <c r="L4249" s="28" t="n">
        <v>2</v>
      </c>
      <c r="M4249" s="28" t="s">
        <v>147</v>
      </c>
      <c r="N4249" s="28" t="s">
        <v>138</v>
      </c>
      <c r="O4249" s="29" t="n">
        <v>45372</v>
      </c>
      <c r="P4249" s="28" t="n">
        <f aca="false">ROUNDDOWN(($B4249-$O4249)/30,0)</f>
        <v>5</v>
      </c>
      <c r="Q4249" s="28" t="str">
        <f aca="false">TEXT($B4249,"yyyy-mm")</f>
        <v>2024-08</v>
      </c>
      <c r="R4249" s="28" t="n">
        <f aca="false">IF(AND($O4249&gt;=DATE(2025,1,1),$O4249&lt;=DATE(2025,4,30)),1,0)</f>
        <v>0</v>
      </c>
    </row>
    <row r="4250" customFormat="false" ht="15" hidden="false" customHeight="false" outlineLevel="0" collapsed="false">
      <c r="A4250" s="28" t="n">
        <v>454</v>
      </c>
      <c r="B4250" s="29" t="n">
        <v>45565</v>
      </c>
      <c r="C4250" s="28" t="n">
        <v>2185.74</v>
      </c>
      <c r="D4250" s="28" t="n">
        <v>0</v>
      </c>
      <c r="E4250" s="28" t="n">
        <v>0</v>
      </c>
      <c r="F4250" s="28" t="s">
        <v>345</v>
      </c>
      <c r="G4250" s="28" t="n">
        <v>0</v>
      </c>
      <c r="H4250" s="28" t="n">
        <v>0</v>
      </c>
      <c r="I4250" s="28" t="n">
        <v>0</v>
      </c>
      <c r="J4250" s="28" t="n">
        <v>81</v>
      </c>
      <c r="K4250" s="28" t="n">
        <v>10</v>
      </c>
      <c r="L4250" s="28" t="n">
        <v>2</v>
      </c>
      <c r="M4250" s="28" t="s">
        <v>147</v>
      </c>
      <c r="N4250" s="28" t="s">
        <v>138</v>
      </c>
      <c r="O4250" s="29" t="n">
        <v>45372</v>
      </c>
      <c r="P4250" s="28" t="n">
        <f aca="false">ROUNDDOWN(($B4250-$O4250)/30,0)</f>
        <v>6</v>
      </c>
      <c r="Q4250" s="28" t="str">
        <f aca="false">TEXT($B4250,"yyyy-mm")</f>
        <v>2024-09</v>
      </c>
      <c r="R4250" s="28" t="n">
        <f aca="false">IF(AND($O4250&gt;=DATE(2025,1,1),$O4250&lt;=DATE(2025,4,30)),1,0)</f>
        <v>0</v>
      </c>
    </row>
    <row r="4251" customFormat="false" ht="15" hidden="false" customHeight="false" outlineLevel="0" collapsed="false">
      <c r="A4251" s="28" t="n">
        <v>454</v>
      </c>
      <c r="B4251" s="29" t="n">
        <v>45596</v>
      </c>
      <c r="C4251" s="28" t="n">
        <v>0.03</v>
      </c>
      <c r="D4251" s="28" t="n">
        <v>0</v>
      </c>
      <c r="E4251" s="28" t="n">
        <v>0</v>
      </c>
      <c r="F4251" s="28" t="s">
        <v>345</v>
      </c>
      <c r="G4251" s="28" t="n">
        <v>0</v>
      </c>
      <c r="H4251" s="28" t="n">
        <v>0</v>
      </c>
      <c r="I4251" s="28" t="n">
        <v>0</v>
      </c>
      <c r="J4251" s="28" t="n">
        <v>81</v>
      </c>
      <c r="K4251" s="28" t="n">
        <v>10</v>
      </c>
      <c r="L4251" s="28" t="n">
        <v>2</v>
      </c>
      <c r="M4251" s="28" t="s">
        <v>147</v>
      </c>
      <c r="N4251" s="28" t="s">
        <v>138</v>
      </c>
      <c r="O4251" s="29" t="n">
        <v>45372</v>
      </c>
      <c r="P4251" s="28" t="n">
        <f aca="false">ROUNDDOWN(($B4251-$O4251)/30,0)</f>
        <v>7</v>
      </c>
      <c r="Q4251" s="28" t="str">
        <f aca="false">TEXT($B4251,"yyyy-mm")</f>
        <v>2024-10</v>
      </c>
      <c r="R4251" s="28" t="n">
        <f aca="false">IF(AND($O4251&gt;=DATE(2025,1,1),$O4251&lt;=DATE(2025,4,30)),1,0)</f>
        <v>0</v>
      </c>
    </row>
    <row r="4252" customFormat="false" ht="15" hidden="false" customHeight="false" outlineLevel="0" collapsed="false">
      <c r="A4252" s="28" t="n">
        <v>455</v>
      </c>
      <c r="B4252" s="29" t="n">
        <v>45565</v>
      </c>
      <c r="C4252" s="28" t="n">
        <v>13600</v>
      </c>
      <c r="D4252" s="28" t="n">
        <v>0</v>
      </c>
      <c r="E4252" s="28" t="n">
        <v>0</v>
      </c>
      <c r="F4252" s="28" t="s">
        <v>345</v>
      </c>
      <c r="G4252" s="28" t="n">
        <v>0</v>
      </c>
      <c r="H4252" s="28" t="n">
        <v>0</v>
      </c>
      <c r="I4252" s="28" t="n">
        <v>0</v>
      </c>
      <c r="J4252" s="28" t="n">
        <v>257</v>
      </c>
      <c r="K4252" s="28" t="n">
        <v>5</v>
      </c>
      <c r="L4252" s="28" t="n">
        <v>1</v>
      </c>
      <c r="M4252" s="28" t="s">
        <v>145</v>
      </c>
      <c r="N4252" s="28" t="s">
        <v>138</v>
      </c>
      <c r="O4252" s="29" t="n">
        <v>45555</v>
      </c>
      <c r="P4252" s="28" t="n">
        <f aca="false">ROUNDDOWN(($B4252-$O4252)/30,0)</f>
        <v>0</v>
      </c>
      <c r="Q4252" s="28" t="str">
        <f aca="false">TEXT($B4252,"yyyy-mm")</f>
        <v>2024-09</v>
      </c>
      <c r="R4252" s="28" t="n">
        <f aca="false">IF(AND($O4252&gt;=DATE(2025,1,1),$O4252&lt;=DATE(2025,4,30)),1,0)</f>
        <v>0</v>
      </c>
    </row>
    <row r="4253" customFormat="false" ht="15" hidden="false" customHeight="false" outlineLevel="0" collapsed="false">
      <c r="A4253" s="28" t="n">
        <v>455</v>
      </c>
      <c r="B4253" s="29" t="n">
        <v>45596</v>
      </c>
      <c r="C4253" s="28" t="n">
        <v>9066.67</v>
      </c>
      <c r="D4253" s="28" t="n">
        <v>0</v>
      </c>
      <c r="E4253" s="28" t="n">
        <v>0</v>
      </c>
      <c r="F4253" s="28" t="s">
        <v>345</v>
      </c>
      <c r="G4253" s="28" t="n">
        <v>0</v>
      </c>
      <c r="H4253" s="28" t="n">
        <v>0</v>
      </c>
      <c r="I4253" s="28" t="n">
        <v>0</v>
      </c>
      <c r="J4253" s="28" t="n">
        <v>257</v>
      </c>
      <c r="K4253" s="28" t="n">
        <v>5</v>
      </c>
      <c r="L4253" s="28" t="n">
        <v>1</v>
      </c>
      <c r="M4253" s="28" t="s">
        <v>145</v>
      </c>
      <c r="N4253" s="28" t="s">
        <v>138</v>
      </c>
      <c r="O4253" s="29" t="n">
        <v>45555</v>
      </c>
      <c r="P4253" s="28" t="n">
        <f aca="false">ROUNDDOWN(($B4253-$O4253)/30,0)</f>
        <v>1</v>
      </c>
      <c r="Q4253" s="28" t="str">
        <f aca="false">TEXT($B4253,"yyyy-mm")</f>
        <v>2024-10</v>
      </c>
      <c r="R4253" s="28" t="n">
        <f aca="false">IF(AND($O4253&gt;=DATE(2025,1,1),$O4253&lt;=DATE(2025,4,30)),1,0)</f>
        <v>0</v>
      </c>
    </row>
    <row r="4254" customFormat="false" ht="15" hidden="false" customHeight="false" outlineLevel="0" collapsed="false">
      <c r="A4254" s="28" t="n">
        <v>455</v>
      </c>
      <c r="B4254" s="29" t="n">
        <v>45626</v>
      </c>
      <c r="C4254" s="28" t="n">
        <v>4533.34</v>
      </c>
      <c r="D4254" s="28" t="n">
        <v>0</v>
      </c>
      <c r="E4254" s="28" t="n">
        <v>0</v>
      </c>
      <c r="F4254" s="28" t="s">
        <v>345</v>
      </c>
      <c r="G4254" s="28" t="n">
        <v>0</v>
      </c>
      <c r="H4254" s="28" t="n">
        <v>0</v>
      </c>
      <c r="I4254" s="28" t="n">
        <v>0</v>
      </c>
      <c r="J4254" s="28" t="n">
        <v>257</v>
      </c>
      <c r="K4254" s="28" t="n">
        <v>5</v>
      </c>
      <c r="L4254" s="28" t="n">
        <v>1</v>
      </c>
      <c r="M4254" s="28" t="s">
        <v>145</v>
      </c>
      <c r="N4254" s="28" t="s">
        <v>138</v>
      </c>
      <c r="O4254" s="29" t="n">
        <v>45555</v>
      </c>
      <c r="P4254" s="28" t="n">
        <f aca="false">ROUNDDOWN(($B4254-$O4254)/30,0)</f>
        <v>2</v>
      </c>
      <c r="Q4254" s="28" t="str">
        <f aca="false">TEXT($B4254,"yyyy-mm")</f>
        <v>2024-11</v>
      </c>
      <c r="R4254" s="28" t="n">
        <f aca="false">IF(AND($O4254&gt;=DATE(2025,1,1),$O4254&lt;=DATE(2025,4,30)),1,0)</f>
        <v>0</v>
      </c>
    </row>
    <row r="4255" customFormat="false" ht="15" hidden="false" customHeight="false" outlineLevel="0" collapsed="false">
      <c r="A4255" s="28" t="n">
        <v>455</v>
      </c>
      <c r="B4255" s="29" t="n">
        <v>45657</v>
      </c>
      <c r="C4255" s="28" t="n">
        <v>0.01</v>
      </c>
      <c r="D4255" s="28" t="n">
        <v>0</v>
      </c>
      <c r="E4255" s="28" t="n">
        <v>0</v>
      </c>
      <c r="F4255" s="28" t="s">
        <v>345</v>
      </c>
      <c r="G4255" s="28" t="n">
        <v>0</v>
      </c>
      <c r="H4255" s="28" t="n">
        <v>0</v>
      </c>
      <c r="I4255" s="28" t="n">
        <v>0</v>
      </c>
      <c r="J4255" s="28" t="n">
        <v>257</v>
      </c>
      <c r="K4255" s="28" t="n">
        <v>5</v>
      </c>
      <c r="L4255" s="28" t="n">
        <v>1</v>
      </c>
      <c r="M4255" s="28" t="s">
        <v>145</v>
      </c>
      <c r="N4255" s="28" t="s">
        <v>138</v>
      </c>
      <c r="O4255" s="29" t="n">
        <v>45555</v>
      </c>
      <c r="P4255" s="28" t="n">
        <f aca="false">ROUNDDOWN(($B4255-$O4255)/30,0)</f>
        <v>3</v>
      </c>
      <c r="Q4255" s="28" t="str">
        <f aca="false">TEXT($B4255,"yyyy-mm")</f>
        <v>2024-12</v>
      </c>
      <c r="R4255" s="28" t="n">
        <f aca="false">IF(AND($O4255&gt;=DATE(2025,1,1),$O4255&lt;=DATE(2025,4,30)),1,0)</f>
        <v>0</v>
      </c>
    </row>
    <row r="4256" customFormat="false" ht="15" hidden="false" customHeight="false" outlineLevel="0" collapsed="false">
      <c r="A4256" s="28" t="n">
        <v>456</v>
      </c>
      <c r="B4256" s="29" t="n">
        <v>45351</v>
      </c>
      <c r="C4256" s="28" t="n">
        <v>9200</v>
      </c>
      <c r="D4256" s="28" t="n">
        <v>0</v>
      </c>
      <c r="E4256" s="28" t="n">
        <v>0</v>
      </c>
      <c r="F4256" s="28" t="s">
        <v>345</v>
      </c>
      <c r="G4256" s="28" t="n">
        <v>0</v>
      </c>
      <c r="H4256" s="28" t="n">
        <v>0</v>
      </c>
      <c r="I4256" s="28" t="n">
        <v>0</v>
      </c>
      <c r="J4256" s="28" t="n">
        <v>64</v>
      </c>
      <c r="K4256" s="28" t="n">
        <v>9</v>
      </c>
      <c r="L4256" s="28" t="n">
        <v>1</v>
      </c>
      <c r="M4256" s="28" t="s">
        <v>145</v>
      </c>
      <c r="N4256" s="28" t="s">
        <v>139</v>
      </c>
      <c r="O4256" s="29" t="n">
        <v>45335</v>
      </c>
      <c r="P4256" s="28" t="n">
        <f aca="false">ROUNDDOWN(($B4256-$O4256)/30,0)</f>
        <v>0</v>
      </c>
      <c r="Q4256" s="28" t="str">
        <f aca="false">TEXT($B4256,"yyyy-mm")</f>
        <v>2024-02</v>
      </c>
      <c r="R4256" s="28" t="n">
        <f aca="false">IF(AND($O4256&gt;=DATE(2025,1,1),$O4256&lt;=DATE(2025,4,30)),1,0)</f>
        <v>0</v>
      </c>
    </row>
    <row r="4257" customFormat="false" ht="15" hidden="false" customHeight="false" outlineLevel="0" collapsed="false">
      <c r="A4257" s="28" t="n">
        <v>456</v>
      </c>
      <c r="B4257" s="29" t="n">
        <v>45382</v>
      </c>
      <c r="C4257" s="28" t="n">
        <v>6900</v>
      </c>
      <c r="D4257" s="28" t="n">
        <v>0</v>
      </c>
      <c r="E4257" s="28" t="n">
        <v>0</v>
      </c>
      <c r="F4257" s="28" t="s">
        <v>345</v>
      </c>
      <c r="G4257" s="28" t="n">
        <v>0</v>
      </c>
      <c r="H4257" s="28" t="n">
        <v>0</v>
      </c>
      <c r="I4257" s="28" t="n">
        <v>0</v>
      </c>
      <c r="J4257" s="28" t="n">
        <v>64</v>
      </c>
      <c r="K4257" s="28" t="n">
        <v>9</v>
      </c>
      <c r="L4257" s="28" t="n">
        <v>1</v>
      </c>
      <c r="M4257" s="28" t="s">
        <v>145</v>
      </c>
      <c r="N4257" s="28" t="s">
        <v>139</v>
      </c>
      <c r="O4257" s="29" t="n">
        <v>45335</v>
      </c>
      <c r="P4257" s="28" t="n">
        <f aca="false">ROUNDDOWN(($B4257-$O4257)/30,0)</f>
        <v>1</v>
      </c>
      <c r="Q4257" s="28" t="str">
        <f aca="false">TEXT($B4257,"yyyy-mm")</f>
        <v>2024-03</v>
      </c>
      <c r="R4257" s="28" t="n">
        <f aca="false">IF(AND($O4257&gt;=DATE(2025,1,1),$O4257&lt;=DATE(2025,4,30)),1,0)</f>
        <v>0</v>
      </c>
    </row>
    <row r="4258" customFormat="false" ht="15" hidden="false" customHeight="false" outlineLevel="0" collapsed="false">
      <c r="A4258" s="28" t="n">
        <v>456</v>
      </c>
      <c r="B4258" s="29" t="n">
        <v>45412</v>
      </c>
      <c r="C4258" s="28" t="n">
        <v>4600</v>
      </c>
      <c r="D4258" s="28" t="n">
        <v>0</v>
      </c>
      <c r="E4258" s="28" t="n">
        <v>0</v>
      </c>
      <c r="F4258" s="28" t="s">
        <v>345</v>
      </c>
      <c r="G4258" s="28" t="n">
        <v>0</v>
      </c>
      <c r="H4258" s="28" t="n">
        <v>0</v>
      </c>
      <c r="I4258" s="28" t="n">
        <v>0</v>
      </c>
      <c r="J4258" s="28" t="n">
        <v>64</v>
      </c>
      <c r="K4258" s="28" t="n">
        <v>9</v>
      </c>
      <c r="L4258" s="28" t="n">
        <v>1</v>
      </c>
      <c r="M4258" s="28" t="s">
        <v>145</v>
      </c>
      <c r="N4258" s="28" t="s">
        <v>139</v>
      </c>
      <c r="O4258" s="29" t="n">
        <v>45335</v>
      </c>
      <c r="P4258" s="28" t="n">
        <f aca="false">ROUNDDOWN(($B4258-$O4258)/30,0)</f>
        <v>2</v>
      </c>
      <c r="Q4258" s="28" t="str">
        <f aca="false">TEXT($B4258,"yyyy-mm")</f>
        <v>2024-04</v>
      </c>
      <c r="R4258" s="28" t="n">
        <f aca="false">IF(AND($O4258&gt;=DATE(2025,1,1),$O4258&lt;=DATE(2025,4,30)),1,0)</f>
        <v>0</v>
      </c>
    </row>
    <row r="4259" customFormat="false" ht="15" hidden="false" customHeight="false" outlineLevel="0" collapsed="false">
      <c r="A4259" s="28" t="n">
        <v>456</v>
      </c>
      <c r="B4259" s="29" t="n">
        <v>45443</v>
      </c>
      <c r="C4259" s="28" t="n">
        <v>2300</v>
      </c>
      <c r="D4259" s="28" t="n">
        <v>0</v>
      </c>
      <c r="E4259" s="28" t="n">
        <v>0</v>
      </c>
      <c r="F4259" s="28" t="s">
        <v>345</v>
      </c>
      <c r="G4259" s="28" t="n">
        <v>0</v>
      </c>
      <c r="H4259" s="28" t="n">
        <v>0</v>
      </c>
      <c r="I4259" s="28" t="n">
        <v>0</v>
      </c>
      <c r="J4259" s="28" t="n">
        <v>64</v>
      </c>
      <c r="K4259" s="28" t="n">
        <v>9</v>
      </c>
      <c r="L4259" s="28" t="n">
        <v>1</v>
      </c>
      <c r="M4259" s="28" t="s">
        <v>145</v>
      </c>
      <c r="N4259" s="28" t="s">
        <v>139</v>
      </c>
      <c r="O4259" s="29" t="n">
        <v>45335</v>
      </c>
      <c r="P4259" s="28" t="n">
        <f aca="false">ROUNDDOWN(($B4259-$O4259)/30,0)</f>
        <v>3</v>
      </c>
      <c r="Q4259" s="28" t="str">
        <f aca="false">TEXT($B4259,"yyyy-mm")</f>
        <v>2024-05</v>
      </c>
      <c r="R4259" s="28" t="n">
        <f aca="false">IF(AND($O4259&gt;=DATE(2025,1,1),$O4259&lt;=DATE(2025,4,30)),1,0)</f>
        <v>0</v>
      </c>
    </row>
    <row r="4260" customFormat="false" ht="15" hidden="false" customHeight="false" outlineLevel="0" collapsed="false">
      <c r="A4260" s="28" t="n">
        <v>456</v>
      </c>
      <c r="B4260" s="29" t="n">
        <v>45473</v>
      </c>
      <c r="C4260" s="28" t="n">
        <v>0</v>
      </c>
      <c r="D4260" s="28" t="n">
        <v>0</v>
      </c>
      <c r="E4260" s="28" t="n">
        <v>0</v>
      </c>
      <c r="F4260" s="28" t="s">
        <v>345</v>
      </c>
      <c r="G4260" s="28" t="n">
        <v>0</v>
      </c>
      <c r="H4260" s="28" t="n">
        <v>0</v>
      </c>
      <c r="I4260" s="28" t="n">
        <v>0</v>
      </c>
      <c r="J4260" s="28" t="n">
        <v>64</v>
      </c>
      <c r="K4260" s="28" t="n">
        <v>9</v>
      </c>
      <c r="L4260" s="28" t="n">
        <v>1</v>
      </c>
      <c r="M4260" s="28" t="s">
        <v>145</v>
      </c>
      <c r="N4260" s="28" t="s">
        <v>139</v>
      </c>
      <c r="O4260" s="29" t="n">
        <v>45335</v>
      </c>
      <c r="P4260" s="28" t="n">
        <f aca="false">ROUNDDOWN(($B4260-$O4260)/30,0)</f>
        <v>4</v>
      </c>
      <c r="Q4260" s="28" t="str">
        <f aca="false">TEXT($B4260,"yyyy-mm")</f>
        <v>2024-06</v>
      </c>
      <c r="R4260" s="28" t="n">
        <f aca="false">IF(AND($O4260&gt;=DATE(2025,1,1),$O4260&lt;=DATE(2025,4,30)),1,0)</f>
        <v>0</v>
      </c>
    </row>
    <row r="4261" customFormat="false" ht="15" hidden="false" customHeight="false" outlineLevel="0" collapsed="false">
      <c r="A4261" s="28" t="n">
        <v>457</v>
      </c>
      <c r="B4261" s="29" t="n">
        <v>46112</v>
      </c>
      <c r="C4261" s="28" t="n">
        <v>62500</v>
      </c>
      <c r="D4261" s="28" t="n">
        <v>0</v>
      </c>
      <c r="E4261" s="28" t="n">
        <v>0</v>
      </c>
      <c r="F4261" s="28" t="s">
        <v>345</v>
      </c>
      <c r="G4261" s="28" t="n">
        <v>0</v>
      </c>
      <c r="H4261" s="28" t="n">
        <v>0</v>
      </c>
      <c r="I4261" s="28" t="n">
        <v>0</v>
      </c>
      <c r="J4261" s="28" t="n">
        <v>213</v>
      </c>
      <c r="K4261" s="28" t="n">
        <v>1</v>
      </c>
      <c r="L4261" s="28" t="n">
        <v>2</v>
      </c>
      <c r="M4261" s="28" t="s">
        <v>146</v>
      </c>
      <c r="N4261" s="28" t="s">
        <v>140</v>
      </c>
      <c r="O4261" s="29" t="n">
        <v>46082</v>
      </c>
      <c r="P4261" s="28" t="n">
        <f aca="false">ROUNDDOWN(($B4261-$O4261)/30,0)</f>
        <v>1</v>
      </c>
      <c r="Q4261" s="28" t="str">
        <f aca="false">TEXT($B4261,"yyyy-mm")</f>
        <v>2026-03</v>
      </c>
      <c r="R4261" s="28" t="n">
        <f aca="false">IF(AND($O4261&gt;=DATE(2025,1,1),$O4261&lt;=DATE(2025,4,30)),1,0)</f>
        <v>0</v>
      </c>
    </row>
    <row r="4262" customFormat="false" ht="15" hidden="false" customHeight="false" outlineLevel="0" collapsed="false">
      <c r="A4262" s="28" t="n">
        <v>457</v>
      </c>
      <c r="B4262" s="29" t="n">
        <v>46142</v>
      </c>
      <c r="C4262" s="28" t="n">
        <v>41666.67</v>
      </c>
      <c r="D4262" s="28" t="n">
        <v>0</v>
      </c>
      <c r="E4262" s="28" t="n">
        <v>0</v>
      </c>
      <c r="F4262" s="28" t="s">
        <v>345</v>
      </c>
      <c r="G4262" s="28" t="n">
        <v>0</v>
      </c>
      <c r="H4262" s="28" t="n">
        <v>0</v>
      </c>
      <c r="I4262" s="28" t="n">
        <v>0</v>
      </c>
      <c r="J4262" s="28" t="n">
        <v>213</v>
      </c>
      <c r="K4262" s="28" t="n">
        <v>1</v>
      </c>
      <c r="L4262" s="28" t="n">
        <v>2</v>
      </c>
      <c r="M4262" s="28" t="s">
        <v>146</v>
      </c>
      <c r="N4262" s="28" t="s">
        <v>140</v>
      </c>
      <c r="O4262" s="29" t="n">
        <v>46082</v>
      </c>
      <c r="P4262" s="28" t="n">
        <f aca="false">ROUNDDOWN(($B4262-$O4262)/30,0)</f>
        <v>2</v>
      </c>
      <c r="Q4262" s="28" t="str">
        <f aca="false">TEXT($B4262,"yyyy-mm")</f>
        <v>2026-04</v>
      </c>
      <c r="R4262" s="28" t="n">
        <f aca="false">IF(AND($O4262&gt;=DATE(2025,1,1),$O4262&lt;=DATE(2025,4,30)),1,0)</f>
        <v>0</v>
      </c>
    </row>
    <row r="4263" customFormat="false" ht="15" hidden="false" customHeight="false" outlineLevel="0" collapsed="false">
      <c r="A4263" s="28" t="n">
        <v>457</v>
      </c>
      <c r="B4263" s="29" t="n">
        <v>46173</v>
      </c>
      <c r="C4263" s="28" t="n">
        <v>20833.34</v>
      </c>
      <c r="D4263" s="28" t="n">
        <v>0</v>
      </c>
      <c r="E4263" s="28" t="n">
        <v>0</v>
      </c>
      <c r="F4263" s="28" t="s">
        <v>345</v>
      </c>
      <c r="G4263" s="28" t="n">
        <v>0</v>
      </c>
      <c r="H4263" s="28" t="n">
        <v>0</v>
      </c>
      <c r="I4263" s="28" t="n">
        <v>0</v>
      </c>
      <c r="J4263" s="28" t="n">
        <v>213</v>
      </c>
      <c r="K4263" s="28" t="n">
        <v>1</v>
      </c>
      <c r="L4263" s="28" t="n">
        <v>2</v>
      </c>
      <c r="M4263" s="28" t="s">
        <v>146</v>
      </c>
      <c r="N4263" s="28" t="s">
        <v>140</v>
      </c>
      <c r="O4263" s="29" t="n">
        <v>46082</v>
      </c>
      <c r="P4263" s="28" t="n">
        <f aca="false">ROUNDDOWN(($B4263-$O4263)/30,0)</f>
        <v>3</v>
      </c>
      <c r="Q4263" s="28" t="str">
        <f aca="false">TEXT($B4263,"yyyy-mm")</f>
        <v>2026-05</v>
      </c>
      <c r="R4263" s="28" t="n">
        <f aca="false">IF(AND($O4263&gt;=DATE(2025,1,1),$O4263&lt;=DATE(2025,4,30)),1,0)</f>
        <v>0</v>
      </c>
    </row>
    <row r="4264" customFormat="false" ht="15" hidden="false" customHeight="false" outlineLevel="0" collapsed="false">
      <c r="A4264" s="28" t="n">
        <v>457</v>
      </c>
      <c r="B4264" s="29" t="n">
        <v>46203</v>
      </c>
      <c r="C4264" s="28" t="n">
        <v>0.01</v>
      </c>
      <c r="D4264" s="28" t="n">
        <v>0</v>
      </c>
      <c r="E4264" s="28" t="n">
        <v>0</v>
      </c>
      <c r="F4264" s="28" t="s">
        <v>345</v>
      </c>
      <c r="G4264" s="28" t="n">
        <v>0</v>
      </c>
      <c r="H4264" s="28" t="n">
        <v>0</v>
      </c>
      <c r="I4264" s="28" t="n">
        <v>0</v>
      </c>
      <c r="J4264" s="28" t="n">
        <v>213</v>
      </c>
      <c r="K4264" s="28" t="n">
        <v>1</v>
      </c>
      <c r="L4264" s="28" t="n">
        <v>2</v>
      </c>
      <c r="M4264" s="28" t="s">
        <v>146</v>
      </c>
      <c r="N4264" s="28" t="s">
        <v>140</v>
      </c>
      <c r="O4264" s="29" t="n">
        <v>46082</v>
      </c>
      <c r="P4264" s="28" t="n">
        <f aca="false">ROUNDDOWN(($B4264-$O4264)/30,0)</f>
        <v>4</v>
      </c>
      <c r="Q4264" s="28" t="str">
        <f aca="false">TEXT($B4264,"yyyy-mm")</f>
        <v>2026-06</v>
      </c>
      <c r="R4264" s="28" t="n">
        <f aca="false">IF(AND($O4264&gt;=DATE(2025,1,1),$O4264&lt;=DATE(2025,4,30)),1,0)</f>
        <v>0</v>
      </c>
    </row>
    <row r="4265" customFormat="false" ht="15" hidden="false" customHeight="false" outlineLevel="0" collapsed="false">
      <c r="A4265" s="28" t="n">
        <v>458</v>
      </c>
      <c r="B4265" s="29" t="n">
        <v>45443</v>
      </c>
      <c r="C4265" s="28" t="n">
        <v>15400</v>
      </c>
      <c r="D4265" s="28" t="n">
        <v>0</v>
      </c>
      <c r="E4265" s="28" t="n">
        <v>0</v>
      </c>
      <c r="F4265" s="28" t="s">
        <v>345</v>
      </c>
      <c r="G4265" s="28" t="n">
        <v>0</v>
      </c>
      <c r="H4265" s="28" t="n">
        <v>0</v>
      </c>
      <c r="I4265" s="28" t="n">
        <v>0</v>
      </c>
      <c r="J4265" s="28" t="n">
        <v>160</v>
      </c>
      <c r="K4265" s="28" t="n">
        <v>9</v>
      </c>
      <c r="L4265" s="28" t="n">
        <v>1</v>
      </c>
      <c r="M4265" s="28" t="s">
        <v>146</v>
      </c>
      <c r="N4265" s="28" t="s">
        <v>138</v>
      </c>
      <c r="O4265" s="29" t="n">
        <v>45432</v>
      </c>
      <c r="P4265" s="28" t="n">
        <f aca="false">ROUNDDOWN(($B4265-$O4265)/30,0)</f>
        <v>0</v>
      </c>
      <c r="Q4265" s="28" t="str">
        <f aca="false">TEXT($B4265,"yyyy-mm")</f>
        <v>2024-05</v>
      </c>
      <c r="R4265" s="28" t="n">
        <f aca="false">IF(AND($O4265&gt;=DATE(2025,1,1),$O4265&lt;=DATE(2025,4,30)),1,0)</f>
        <v>0</v>
      </c>
    </row>
    <row r="4266" customFormat="false" ht="15" hidden="false" customHeight="false" outlineLevel="0" collapsed="false">
      <c r="A4266" s="28" t="n">
        <v>458</v>
      </c>
      <c r="B4266" s="29" t="n">
        <v>45473</v>
      </c>
      <c r="C4266" s="28" t="n">
        <v>11550</v>
      </c>
      <c r="D4266" s="28" t="n">
        <v>0</v>
      </c>
      <c r="E4266" s="28" t="n">
        <v>0</v>
      </c>
      <c r="F4266" s="28" t="s">
        <v>345</v>
      </c>
      <c r="G4266" s="28" t="n">
        <v>0</v>
      </c>
      <c r="H4266" s="28" t="n">
        <v>0</v>
      </c>
      <c r="I4266" s="28" t="n">
        <v>0</v>
      </c>
      <c r="J4266" s="28" t="n">
        <v>160</v>
      </c>
      <c r="K4266" s="28" t="n">
        <v>9</v>
      </c>
      <c r="L4266" s="28" t="n">
        <v>1</v>
      </c>
      <c r="M4266" s="28" t="s">
        <v>146</v>
      </c>
      <c r="N4266" s="28" t="s">
        <v>138</v>
      </c>
      <c r="O4266" s="29" t="n">
        <v>45432</v>
      </c>
      <c r="P4266" s="28" t="n">
        <f aca="false">ROUNDDOWN(($B4266-$O4266)/30,0)</f>
        <v>1</v>
      </c>
      <c r="Q4266" s="28" t="str">
        <f aca="false">TEXT($B4266,"yyyy-mm")</f>
        <v>2024-06</v>
      </c>
      <c r="R4266" s="28" t="n">
        <f aca="false">IF(AND($O4266&gt;=DATE(2025,1,1),$O4266&lt;=DATE(2025,4,30)),1,0)</f>
        <v>0</v>
      </c>
    </row>
    <row r="4267" customFormat="false" ht="15" hidden="false" customHeight="false" outlineLevel="0" collapsed="false">
      <c r="A4267" s="28" t="n">
        <v>458</v>
      </c>
      <c r="B4267" s="29" t="n">
        <v>45504</v>
      </c>
      <c r="C4267" s="28" t="n">
        <v>7700</v>
      </c>
      <c r="D4267" s="28" t="n">
        <v>0</v>
      </c>
      <c r="E4267" s="28" t="n">
        <v>0</v>
      </c>
      <c r="F4267" s="28" t="s">
        <v>345</v>
      </c>
      <c r="G4267" s="28" t="n">
        <v>0</v>
      </c>
      <c r="H4267" s="28" t="n">
        <v>0</v>
      </c>
      <c r="I4267" s="28" t="n">
        <v>0</v>
      </c>
      <c r="J4267" s="28" t="n">
        <v>160</v>
      </c>
      <c r="K4267" s="28" t="n">
        <v>9</v>
      </c>
      <c r="L4267" s="28" t="n">
        <v>1</v>
      </c>
      <c r="M4267" s="28" t="s">
        <v>146</v>
      </c>
      <c r="N4267" s="28" t="s">
        <v>138</v>
      </c>
      <c r="O4267" s="29" t="n">
        <v>45432</v>
      </c>
      <c r="P4267" s="28" t="n">
        <f aca="false">ROUNDDOWN(($B4267-$O4267)/30,0)</f>
        <v>2</v>
      </c>
      <c r="Q4267" s="28" t="str">
        <f aca="false">TEXT($B4267,"yyyy-mm")</f>
        <v>2024-07</v>
      </c>
      <c r="R4267" s="28" t="n">
        <f aca="false">IF(AND($O4267&gt;=DATE(2025,1,1),$O4267&lt;=DATE(2025,4,30)),1,0)</f>
        <v>0</v>
      </c>
    </row>
    <row r="4268" customFormat="false" ht="15" hidden="false" customHeight="false" outlineLevel="0" collapsed="false">
      <c r="A4268" s="28" t="n">
        <v>458</v>
      </c>
      <c r="B4268" s="29" t="n">
        <v>45535</v>
      </c>
      <c r="C4268" s="28" t="n">
        <v>3850</v>
      </c>
      <c r="D4268" s="28" t="n">
        <v>0</v>
      </c>
      <c r="E4268" s="28" t="n">
        <v>0</v>
      </c>
      <c r="F4268" s="28" t="s">
        <v>345</v>
      </c>
      <c r="G4268" s="28" t="n">
        <v>0</v>
      </c>
      <c r="H4268" s="28" t="n">
        <v>0</v>
      </c>
      <c r="I4268" s="28" t="n">
        <v>0</v>
      </c>
      <c r="J4268" s="28" t="n">
        <v>160</v>
      </c>
      <c r="K4268" s="28" t="n">
        <v>9</v>
      </c>
      <c r="L4268" s="28" t="n">
        <v>1</v>
      </c>
      <c r="M4268" s="28" t="s">
        <v>146</v>
      </c>
      <c r="N4268" s="28" t="s">
        <v>138</v>
      </c>
      <c r="O4268" s="29" t="n">
        <v>45432</v>
      </c>
      <c r="P4268" s="28" t="n">
        <f aca="false">ROUNDDOWN(($B4268-$O4268)/30,0)</f>
        <v>3</v>
      </c>
      <c r="Q4268" s="28" t="str">
        <f aca="false">TEXT($B4268,"yyyy-mm")</f>
        <v>2024-08</v>
      </c>
      <c r="R4268" s="28" t="n">
        <f aca="false">IF(AND($O4268&gt;=DATE(2025,1,1),$O4268&lt;=DATE(2025,4,30)),1,0)</f>
        <v>0</v>
      </c>
    </row>
    <row r="4269" customFormat="false" ht="15" hidden="false" customHeight="false" outlineLevel="0" collapsed="false">
      <c r="A4269" s="28" t="n">
        <v>458</v>
      </c>
      <c r="B4269" s="29" t="n">
        <v>45565</v>
      </c>
      <c r="C4269" s="28" t="n">
        <v>0</v>
      </c>
      <c r="D4269" s="28" t="n">
        <v>0</v>
      </c>
      <c r="E4269" s="28" t="n">
        <v>0</v>
      </c>
      <c r="F4269" s="28" t="s">
        <v>345</v>
      </c>
      <c r="G4269" s="28" t="n">
        <v>0</v>
      </c>
      <c r="H4269" s="28" t="n">
        <v>0</v>
      </c>
      <c r="I4269" s="28" t="n">
        <v>0</v>
      </c>
      <c r="J4269" s="28" t="n">
        <v>160</v>
      </c>
      <c r="K4269" s="28" t="n">
        <v>9</v>
      </c>
      <c r="L4269" s="28" t="n">
        <v>1</v>
      </c>
      <c r="M4269" s="28" t="s">
        <v>146</v>
      </c>
      <c r="N4269" s="28" t="s">
        <v>138</v>
      </c>
      <c r="O4269" s="29" t="n">
        <v>45432</v>
      </c>
      <c r="P4269" s="28" t="n">
        <f aca="false">ROUNDDOWN(($B4269-$O4269)/30,0)</f>
        <v>4</v>
      </c>
      <c r="Q4269" s="28" t="str">
        <f aca="false">TEXT($B4269,"yyyy-mm")</f>
        <v>2024-09</v>
      </c>
      <c r="R4269" s="28" t="n">
        <f aca="false">IF(AND($O4269&gt;=DATE(2025,1,1),$O4269&lt;=DATE(2025,4,30)),1,0)</f>
        <v>0</v>
      </c>
    </row>
    <row r="4270" customFormat="false" ht="15" hidden="false" customHeight="false" outlineLevel="0" collapsed="false">
      <c r="A4270" s="28" t="n">
        <v>459</v>
      </c>
      <c r="B4270" s="29" t="n">
        <v>45412</v>
      </c>
      <c r="C4270" s="28" t="n">
        <v>31500</v>
      </c>
      <c r="D4270" s="28" t="n">
        <v>0</v>
      </c>
      <c r="E4270" s="28" t="n">
        <v>0</v>
      </c>
      <c r="F4270" s="28" t="s">
        <v>345</v>
      </c>
      <c r="G4270" s="28" t="n">
        <v>0</v>
      </c>
      <c r="H4270" s="28" t="n">
        <v>0</v>
      </c>
      <c r="I4270" s="28" t="n">
        <v>0</v>
      </c>
      <c r="J4270" s="28" t="n">
        <v>220</v>
      </c>
      <c r="K4270" s="28" t="n">
        <v>1</v>
      </c>
      <c r="L4270" s="28" t="n">
        <v>2</v>
      </c>
      <c r="M4270" s="28" t="s">
        <v>146</v>
      </c>
      <c r="N4270" s="28" t="s">
        <v>139</v>
      </c>
      <c r="O4270" s="29" t="n">
        <v>45394</v>
      </c>
      <c r="P4270" s="28" t="n">
        <f aca="false">ROUNDDOWN(($B4270-$O4270)/30,0)</f>
        <v>0</v>
      </c>
      <c r="Q4270" s="28" t="str">
        <f aca="false">TEXT($B4270,"yyyy-mm")</f>
        <v>2024-04</v>
      </c>
      <c r="R4270" s="28" t="n">
        <f aca="false">IF(AND($O4270&gt;=DATE(2025,1,1),$O4270&lt;=DATE(2025,4,30)),1,0)</f>
        <v>0</v>
      </c>
    </row>
    <row r="4271" customFormat="false" ht="15" hidden="false" customHeight="false" outlineLevel="0" collapsed="false">
      <c r="A4271" s="28" t="n">
        <v>459</v>
      </c>
      <c r="B4271" s="29" t="n">
        <v>45443</v>
      </c>
      <c r="C4271" s="28" t="n">
        <v>21000</v>
      </c>
      <c r="D4271" s="28" t="n">
        <v>0</v>
      </c>
      <c r="E4271" s="28" t="n">
        <v>0</v>
      </c>
      <c r="F4271" s="28" t="s">
        <v>345</v>
      </c>
      <c r="G4271" s="28" t="n">
        <v>0</v>
      </c>
      <c r="H4271" s="28" t="n">
        <v>0</v>
      </c>
      <c r="I4271" s="28" t="n">
        <v>0</v>
      </c>
      <c r="J4271" s="28" t="n">
        <v>220</v>
      </c>
      <c r="K4271" s="28" t="n">
        <v>1</v>
      </c>
      <c r="L4271" s="28" t="n">
        <v>2</v>
      </c>
      <c r="M4271" s="28" t="s">
        <v>146</v>
      </c>
      <c r="N4271" s="28" t="s">
        <v>139</v>
      </c>
      <c r="O4271" s="29" t="n">
        <v>45394</v>
      </c>
      <c r="P4271" s="28" t="n">
        <f aca="false">ROUNDDOWN(($B4271-$O4271)/30,0)</f>
        <v>1</v>
      </c>
      <c r="Q4271" s="28" t="str">
        <f aca="false">TEXT($B4271,"yyyy-mm")</f>
        <v>2024-05</v>
      </c>
      <c r="R4271" s="28" t="n">
        <f aca="false">IF(AND($O4271&gt;=DATE(2025,1,1),$O4271&lt;=DATE(2025,4,30)),1,0)</f>
        <v>0</v>
      </c>
    </row>
    <row r="4272" customFormat="false" ht="15" hidden="false" customHeight="false" outlineLevel="0" collapsed="false">
      <c r="A4272" s="28" t="n">
        <v>459</v>
      </c>
      <c r="B4272" s="29" t="n">
        <v>45473</v>
      </c>
      <c r="C4272" s="28" t="n">
        <v>10500</v>
      </c>
      <c r="D4272" s="28" t="n">
        <v>0</v>
      </c>
      <c r="E4272" s="28" t="n">
        <v>0</v>
      </c>
      <c r="F4272" s="28" t="s">
        <v>345</v>
      </c>
      <c r="G4272" s="28" t="n">
        <v>0</v>
      </c>
      <c r="H4272" s="28" t="n">
        <v>0</v>
      </c>
      <c r="I4272" s="28" t="n">
        <v>0</v>
      </c>
      <c r="J4272" s="28" t="n">
        <v>220</v>
      </c>
      <c r="K4272" s="28" t="n">
        <v>1</v>
      </c>
      <c r="L4272" s="28" t="n">
        <v>2</v>
      </c>
      <c r="M4272" s="28" t="s">
        <v>146</v>
      </c>
      <c r="N4272" s="28" t="s">
        <v>139</v>
      </c>
      <c r="O4272" s="29" t="n">
        <v>45394</v>
      </c>
      <c r="P4272" s="28" t="n">
        <f aca="false">ROUNDDOWN(($B4272-$O4272)/30,0)</f>
        <v>2</v>
      </c>
      <c r="Q4272" s="28" t="str">
        <f aca="false">TEXT($B4272,"yyyy-mm")</f>
        <v>2024-06</v>
      </c>
      <c r="R4272" s="28" t="n">
        <f aca="false">IF(AND($O4272&gt;=DATE(2025,1,1),$O4272&lt;=DATE(2025,4,30)),1,0)</f>
        <v>0</v>
      </c>
    </row>
    <row r="4273" customFormat="false" ht="15" hidden="false" customHeight="false" outlineLevel="0" collapsed="false">
      <c r="A4273" s="28" t="n">
        <v>459</v>
      </c>
      <c r="B4273" s="29" t="n">
        <v>45504</v>
      </c>
      <c r="C4273" s="28" t="n">
        <v>0</v>
      </c>
      <c r="D4273" s="28" t="n">
        <v>0</v>
      </c>
      <c r="E4273" s="28" t="n">
        <v>0</v>
      </c>
      <c r="F4273" s="28" t="s">
        <v>345</v>
      </c>
      <c r="G4273" s="28" t="n">
        <v>0</v>
      </c>
      <c r="H4273" s="28" t="n">
        <v>0</v>
      </c>
      <c r="I4273" s="28" t="n">
        <v>0</v>
      </c>
      <c r="J4273" s="28" t="n">
        <v>220</v>
      </c>
      <c r="K4273" s="28" t="n">
        <v>1</v>
      </c>
      <c r="L4273" s="28" t="n">
        <v>2</v>
      </c>
      <c r="M4273" s="28" t="s">
        <v>146</v>
      </c>
      <c r="N4273" s="28" t="s">
        <v>139</v>
      </c>
      <c r="O4273" s="29" t="n">
        <v>45394</v>
      </c>
      <c r="P4273" s="28" t="n">
        <f aca="false">ROUNDDOWN(($B4273-$O4273)/30,0)</f>
        <v>3</v>
      </c>
      <c r="Q4273" s="28" t="str">
        <f aca="false">TEXT($B4273,"yyyy-mm")</f>
        <v>2024-07</v>
      </c>
      <c r="R4273" s="28" t="n">
        <f aca="false">IF(AND($O4273&gt;=DATE(2025,1,1),$O4273&lt;=DATE(2025,4,30)),1,0)</f>
        <v>0</v>
      </c>
    </row>
    <row r="4274" customFormat="false" ht="15" hidden="false" customHeight="false" outlineLevel="0" collapsed="false">
      <c r="A4274" s="28" t="n">
        <v>460</v>
      </c>
      <c r="B4274" s="29" t="n">
        <v>46142</v>
      </c>
      <c r="C4274" s="28" t="n">
        <v>1457700</v>
      </c>
      <c r="D4274" s="28" t="n">
        <v>0</v>
      </c>
      <c r="E4274" s="28" t="n">
        <v>0</v>
      </c>
      <c r="F4274" s="28" t="s">
        <v>345</v>
      </c>
      <c r="G4274" s="28" t="n">
        <v>0</v>
      </c>
      <c r="H4274" s="28" t="n">
        <v>0</v>
      </c>
      <c r="I4274" s="28" t="n">
        <v>0</v>
      </c>
      <c r="J4274" s="28" t="n">
        <v>202</v>
      </c>
      <c r="K4274" s="28" t="n">
        <v>12</v>
      </c>
      <c r="L4274" s="28" t="n">
        <v>1</v>
      </c>
      <c r="M4274" s="28" t="s">
        <v>145</v>
      </c>
      <c r="N4274" s="28" t="s">
        <v>138</v>
      </c>
      <c r="O4274" s="29" t="n">
        <v>46124</v>
      </c>
      <c r="P4274" s="28" t="n">
        <f aca="false">ROUNDDOWN(($B4274-$O4274)/30,0)</f>
        <v>0</v>
      </c>
      <c r="Q4274" s="28" t="str">
        <f aca="false">TEXT($B4274,"yyyy-mm")</f>
        <v>2026-04</v>
      </c>
      <c r="R4274" s="28" t="n">
        <f aca="false">IF(AND($O4274&gt;=DATE(2025,1,1),$O4274&lt;=DATE(2025,4,30)),1,0)</f>
        <v>0</v>
      </c>
    </row>
    <row r="4275" customFormat="false" ht="15" hidden="false" customHeight="false" outlineLevel="0" collapsed="false">
      <c r="A4275" s="28" t="n">
        <v>460</v>
      </c>
      <c r="B4275" s="29" t="n">
        <v>46173</v>
      </c>
      <c r="C4275" s="28" t="n">
        <v>1427951.02</v>
      </c>
      <c r="D4275" s="28" t="n">
        <v>0</v>
      </c>
      <c r="E4275" s="28" t="n">
        <v>0</v>
      </c>
      <c r="F4275" s="28" t="s">
        <v>345</v>
      </c>
      <c r="G4275" s="28" t="n">
        <v>0</v>
      </c>
      <c r="H4275" s="28" t="n">
        <v>0</v>
      </c>
      <c r="I4275" s="28" t="n">
        <v>0</v>
      </c>
      <c r="J4275" s="28" t="n">
        <v>202</v>
      </c>
      <c r="K4275" s="28" t="n">
        <v>12</v>
      </c>
      <c r="L4275" s="28" t="n">
        <v>1</v>
      </c>
      <c r="M4275" s="28" t="s">
        <v>145</v>
      </c>
      <c r="N4275" s="28" t="s">
        <v>138</v>
      </c>
      <c r="O4275" s="29" t="n">
        <v>46124</v>
      </c>
      <c r="P4275" s="28" t="n">
        <f aca="false">ROUNDDOWN(($B4275-$O4275)/30,0)</f>
        <v>1</v>
      </c>
      <c r="Q4275" s="28" t="str">
        <f aca="false">TEXT($B4275,"yyyy-mm")</f>
        <v>2026-05</v>
      </c>
      <c r="R4275" s="28" t="n">
        <f aca="false">IF(AND($O4275&gt;=DATE(2025,1,1),$O4275&lt;=DATE(2025,4,30)),1,0)</f>
        <v>0</v>
      </c>
    </row>
    <row r="4276" customFormat="false" ht="15" hidden="false" customHeight="false" outlineLevel="0" collapsed="false">
      <c r="A4276" s="28" t="n">
        <v>460</v>
      </c>
      <c r="B4276" s="29" t="n">
        <v>46203</v>
      </c>
      <c r="C4276" s="28" t="n">
        <v>1398202.04</v>
      </c>
      <c r="D4276" s="28" t="n">
        <v>0</v>
      </c>
      <c r="E4276" s="28" t="n">
        <v>0</v>
      </c>
      <c r="F4276" s="28" t="s">
        <v>345</v>
      </c>
      <c r="G4276" s="28" t="n">
        <v>0</v>
      </c>
      <c r="H4276" s="28" t="n">
        <v>0</v>
      </c>
      <c r="I4276" s="28" t="n">
        <v>0</v>
      </c>
      <c r="J4276" s="28" t="n">
        <v>202</v>
      </c>
      <c r="K4276" s="28" t="n">
        <v>12</v>
      </c>
      <c r="L4276" s="28" t="n">
        <v>1</v>
      </c>
      <c r="M4276" s="28" t="s">
        <v>145</v>
      </c>
      <c r="N4276" s="28" t="s">
        <v>138</v>
      </c>
      <c r="O4276" s="29" t="n">
        <v>46124</v>
      </c>
      <c r="P4276" s="28" t="n">
        <f aca="false">ROUNDDOWN(($B4276-$O4276)/30,0)</f>
        <v>2</v>
      </c>
      <c r="Q4276" s="28" t="str">
        <f aca="false">TEXT($B4276,"yyyy-mm")</f>
        <v>2026-06</v>
      </c>
      <c r="R4276" s="28" t="n">
        <f aca="false">IF(AND($O4276&gt;=DATE(2025,1,1),$O4276&lt;=DATE(2025,4,30)),1,0)</f>
        <v>0</v>
      </c>
    </row>
    <row r="4277" customFormat="false" ht="15" hidden="false" customHeight="false" outlineLevel="0" collapsed="false">
      <c r="A4277" s="28" t="n">
        <v>460</v>
      </c>
      <c r="B4277" s="29" t="n">
        <v>46234</v>
      </c>
      <c r="C4277" s="28" t="n">
        <v>1368453.06</v>
      </c>
      <c r="D4277" s="28" t="n">
        <v>0</v>
      </c>
      <c r="E4277" s="28" t="n">
        <v>0</v>
      </c>
      <c r="F4277" s="28" t="s">
        <v>345</v>
      </c>
      <c r="G4277" s="28" t="n">
        <v>0</v>
      </c>
      <c r="H4277" s="28" t="n">
        <v>0</v>
      </c>
      <c r="I4277" s="28" t="n">
        <v>0</v>
      </c>
      <c r="J4277" s="28" t="n">
        <v>202</v>
      </c>
      <c r="K4277" s="28" t="n">
        <v>12</v>
      </c>
      <c r="L4277" s="28" t="n">
        <v>1</v>
      </c>
      <c r="M4277" s="28" t="s">
        <v>145</v>
      </c>
      <c r="N4277" s="28" t="s">
        <v>138</v>
      </c>
      <c r="O4277" s="29" t="n">
        <v>46124</v>
      </c>
      <c r="P4277" s="28" t="n">
        <f aca="false">ROUNDDOWN(($B4277-$O4277)/30,0)</f>
        <v>3</v>
      </c>
      <c r="Q4277" s="28" t="str">
        <f aca="false">TEXT($B4277,"yyyy-mm")</f>
        <v>2026-07</v>
      </c>
      <c r="R4277" s="28" t="n">
        <f aca="false">IF(AND($O4277&gt;=DATE(2025,1,1),$O4277&lt;=DATE(2025,4,30)),1,0)</f>
        <v>0</v>
      </c>
    </row>
    <row r="4278" customFormat="false" ht="15" hidden="false" customHeight="false" outlineLevel="0" collapsed="false">
      <c r="A4278" s="28" t="n">
        <v>460</v>
      </c>
      <c r="B4278" s="29" t="n">
        <v>46265</v>
      </c>
      <c r="C4278" s="28" t="n">
        <v>1338704.08</v>
      </c>
      <c r="D4278" s="28" t="n">
        <v>0</v>
      </c>
      <c r="E4278" s="28" t="n">
        <v>0</v>
      </c>
      <c r="F4278" s="28" t="s">
        <v>345</v>
      </c>
      <c r="G4278" s="28" t="n">
        <v>0</v>
      </c>
      <c r="H4278" s="28" t="n">
        <v>0</v>
      </c>
      <c r="I4278" s="28" t="n">
        <v>0</v>
      </c>
      <c r="J4278" s="28" t="n">
        <v>202</v>
      </c>
      <c r="K4278" s="28" t="n">
        <v>12</v>
      </c>
      <c r="L4278" s="28" t="n">
        <v>1</v>
      </c>
      <c r="M4278" s="28" t="s">
        <v>145</v>
      </c>
      <c r="N4278" s="28" t="s">
        <v>138</v>
      </c>
      <c r="O4278" s="29" t="n">
        <v>46124</v>
      </c>
      <c r="P4278" s="28" t="n">
        <f aca="false">ROUNDDOWN(($B4278-$O4278)/30,0)</f>
        <v>4</v>
      </c>
      <c r="Q4278" s="28" t="str">
        <f aca="false">TEXT($B4278,"yyyy-mm")</f>
        <v>2026-08</v>
      </c>
      <c r="R4278" s="28" t="n">
        <f aca="false">IF(AND($O4278&gt;=DATE(2025,1,1),$O4278&lt;=DATE(2025,4,30)),1,0)</f>
        <v>0</v>
      </c>
    </row>
    <row r="4279" customFormat="false" ht="15" hidden="false" customHeight="false" outlineLevel="0" collapsed="false">
      <c r="A4279" s="28" t="n">
        <v>461</v>
      </c>
      <c r="B4279" s="29" t="n">
        <v>46142</v>
      </c>
      <c r="C4279" s="28" t="n">
        <v>87200</v>
      </c>
      <c r="D4279" s="28" t="n">
        <v>0</v>
      </c>
      <c r="E4279" s="28" t="n">
        <v>0</v>
      </c>
      <c r="F4279" s="28" t="s">
        <v>345</v>
      </c>
      <c r="G4279" s="28" t="n">
        <v>0</v>
      </c>
      <c r="H4279" s="28" t="n">
        <v>0</v>
      </c>
      <c r="I4279" s="28" t="n">
        <v>0</v>
      </c>
      <c r="J4279" s="28" t="n">
        <v>43</v>
      </c>
      <c r="K4279" s="28" t="n">
        <v>1</v>
      </c>
      <c r="L4279" s="28" t="n">
        <v>3</v>
      </c>
      <c r="M4279" s="28" t="s">
        <v>145</v>
      </c>
      <c r="N4279" s="28" t="s">
        <v>138</v>
      </c>
      <c r="O4279" s="29" t="n">
        <v>46115</v>
      </c>
      <c r="P4279" s="28" t="n">
        <f aca="false">ROUNDDOWN(($B4279-$O4279)/30,0)</f>
        <v>0</v>
      </c>
      <c r="Q4279" s="28" t="str">
        <f aca="false">TEXT($B4279,"yyyy-mm")</f>
        <v>2026-04</v>
      </c>
      <c r="R4279" s="28" t="n">
        <f aca="false">IF(AND($O4279&gt;=DATE(2025,1,1),$O4279&lt;=DATE(2025,4,30)),1,0)</f>
        <v>0</v>
      </c>
    </row>
    <row r="4280" customFormat="false" ht="15" hidden="false" customHeight="false" outlineLevel="0" collapsed="false">
      <c r="A4280" s="28" t="n">
        <v>461</v>
      </c>
      <c r="B4280" s="29" t="n">
        <v>46173</v>
      </c>
      <c r="C4280" s="28" t="n">
        <v>0</v>
      </c>
      <c r="D4280" s="28" t="n">
        <v>0</v>
      </c>
      <c r="E4280" s="28" t="n">
        <v>0</v>
      </c>
      <c r="F4280" s="28" t="s">
        <v>345</v>
      </c>
      <c r="G4280" s="28" t="n">
        <v>0</v>
      </c>
      <c r="H4280" s="28" t="n">
        <v>0</v>
      </c>
      <c r="I4280" s="28" t="n">
        <v>0</v>
      </c>
      <c r="J4280" s="28" t="n">
        <v>43</v>
      </c>
      <c r="K4280" s="28" t="n">
        <v>1</v>
      </c>
      <c r="L4280" s="28" t="n">
        <v>3</v>
      </c>
      <c r="M4280" s="28" t="s">
        <v>145</v>
      </c>
      <c r="N4280" s="28" t="s">
        <v>138</v>
      </c>
      <c r="O4280" s="29" t="n">
        <v>46115</v>
      </c>
      <c r="P4280" s="28" t="n">
        <f aca="false">ROUNDDOWN(($B4280-$O4280)/30,0)</f>
        <v>1</v>
      </c>
      <c r="Q4280" s="28" t="str">
        <f aca="false">TEXT($B4280,"yyyy-mm")</f>
        <v>2026-05</v>
      </c>
      <c r="R4280" s="28" t="n">
        <f aca="false">IF(AND($O4280&gt;=DATE(2025,1,1),$O4280&lt;=DATE(2025,4,30)),1,0)</f>
        <v>0</v>
      </c>
    </row>
    <row r="4281" customFormat="false" ht="15" hidden="false" customHeight="false" outlineLevel="0" collapsed="false">
      <c r="A4281" s="28" t="n">
        <v>462</v>
      </c>
      <c r="B4281" s="29" t="n">
        <v>45535</v>
      </c>
      <c r="C4281" s="28" t="n">
        <v>44800</v>
      </c>
      <c r="D4281" s="28" t="n">
        <v>0</v>
      </c>
      <c r="E4281" s="28" t="n">
        <v>0</v>
      </c>
      <c r="F4281" s="28" t="s">
        <v>345</v>
      </c>
      <c r="G4281" s="28" t="n">
        <v>0</v>
      </c>
      <c r="H4281" s="28" t="n">
        <v>0</v>
      </c>
      <c r="I4281" s="28" t="n">
        <v>0</v>
      </c>
      <c r="J4281" s="28" t="n">
        <v>73</v>
      </c>
      <c r="K4281" s="28" t="n">
        <v>5</v>
      </c>
      <c r="L4281" s="28" t="n">
        <v>3</v>
      </c>
      <c r="M4281" s="28" t="s">
        <v>146</v>
      </c>
      <c r="N4281" s="28" t="s">
        <v>138</v>
      </c>
      <c r="O4281" s="29" t="n">
        <v>45531</v>
      </c>
      <c r="P4281" s="28" t="n">
        <f aca="false">ROUNDDOWN(($B4281-$O4281)/30,0)</f>
        <v>0</v>
      </c>
      <c r="Q4281" s="28" t="str">
        <f aca="false">TEXT($B4281,"yyyy-mm")</f>
        <v>2024-08</v>
      </c>
      <c r="R4281" s="28" t="n">
        <f aca="false">IF(AND($O4281&gt;=DATE(2025,1,1),$O4281&lt;=DATE(2025,4,30)),1,0)</f>
        <v>0</v>
      </c>
    </row>
    <row r="4282" customFormat="false" ht="15" hidden="false" customHeight="false" outlineLevel="0" collapsed="false">
      <c r="A4282" s="28" t="n">
        <v>462</v>
      </c>
      <c r="B4282" s="29" t="n">
        <v>45565</v>
      </c>
      <c r="C4282" s="28" t="n">
        <v>35840</v>
      </c>
      <c r="D4282" s="28" t="n">
        <v>0</v>
      </c>
      <c r="E4282" s="28" t="n">
        <v>0</v>
      </c>
      <c r="F4282" s="28" t="s">
        <v>345</v>
      </c>
      <c r="G4282" s="28" t="n">
        <v>0</v>
      </c>
      <c r="H4282" s="28" t="n">
        <v>0</v>
      </c>
      <c r="I4282" s="28" t="n">
        <v>0</v>
      </c>
      <c r="J4282" s="28" t="n">
        <v>73</v>
      </c>
      <c r="K4282" s="28" t="n">
        <v>5</v>
      </c>
      <c r="L4282" s="28" t="n">
        <v>3</v>
      </c>
      <c r="M4282" s="28" t="s">
        <v>146</v>
      </c>
      <c r="N4282" s="28" t="s">
        <v>138</v>
      </c>
      <c r="O4282" s="29" t="n">
        <v>45531</v>
      </c>
      <c r="P4282" s="28" t="n">
        <f aca="false">ROUNDDOWN(($B4282-$O4282)/30,0)</f>
        <v>1</v>
      </c>
      <c r="Q4282" s="28" t="str">
        <f aca="false">TEXT($B4282,"yyyy-mm")</f>
        <v>2024-09</v>
      </c>
      <c r="R4282" s="28" t="n">
        <f aca="false">IF(AND($O4282&gt;=DATE(2025,1,1),$O4282&lt;=DATE(2025,4,30)),1,0)</f>
        <v>0</v>
      </c>
    </row>
    <row r="4283" customFormat="false" ht="15" hidden="false" customHeight="false" outlineLevel="0" collapsed="false">
      <c r="A4283" s="28" t="n">
        <v>462</v>
      </c>
      <c r="B4283" s="29" t="n">
        <v>45596</v>
      </c>
      <c r="C4283" s="28" t="n">
        <v>26880</v>
      </c>
      <c r="D4283" s="28" t="n">
        <v>0</v>
      </c>
      <c r="E4283" s="28" t="n">
        <v>0</v>
      </c>
      <c r="F4283" s="28" t="s">
        <v>345</v>
      </c>
      <c r="G4283" s="28" t="n">
        <v>0</v>
      </c>
      <c r="H4283" s="28" t="n">
        <v>0</v>
      </c>
      <c r="I4283" s="28" t="n">
        <v>0</v>
      </c>
      <c r="J4283" s="28" t="n">
        <v>73</v>
      </c>
      <c r="K4283" s="28" t="n">
        <v>5</v>
      </c>
      <c r="L4283" s="28" t="n">
        <v>3</v>
      </c>
      <c r="M4283" s="28" t="s">
        <v>146</v>
      </c>
      <c r="N4283" s="28" t="s">
        <v>138</v>
      </c>
      <c r="O4283" s="29" t="n">
        <v>45531</v>
      </c>
      <c r="P4283" s="28" t="n">
        <f aca="false">ROUNDDOWN(($B4283-$O4283)/30,0)</f>
        <v>2</v>
      </c>
      <c r="Q4283" s="28" t="str">
        <f aca="false">TEXT($B4283,"yyyy-mm")</f>
        <v>2024-10</v>
      </c>
      <c r="R4283" s="28" t="n">
        <f aca="false">IF(AND($O4283&gt;=DATE(2025,1,1),$O4283&lt;=DATE(2025,4,30)),1,0)</f>
        <v>0</v>
      </c>
    </row>
    <row r="4284" customFormat="false" ht="15" hidden="false" customHeight="false" outlineLevel="0" collapsed="false">
      <c r="A4284" s="28" t="n">
        <v>462</v>
      </c>
      <c r="B4284" s="29" t="n">
        <v>45626</v>
      </c>
      <c r="C4284" s="28" t="n">
        <v>17920</v>
      </c>
      <c r="D4284" s="28" t="n">
        <v>0</v>
      </c>
      <c r="E4284" s="28" t="n">
        <v>0</v>
      </c>
      <c r="F4284" s="28" t="s">
        <v>345</v>
      </c>
      <c r="G4284" s="28" t="n">
        <v>0</v>
      </c>
      <c r="H4284" s="28" t="n">
        <v>0</v>
      </c>
      <c r="I4284" s="28" t="n">
        <v>0</v>
      </c>
      <c r="J4284" s="28" t="n">
        <v>73</v>
      </c>
      <c r="K4284" s="28" t="n">
        <v>5</v>
      </c>
      <c r="L4284" s="28" t="n">
        <v>3</v>
      </c>
      <c r="M4284" s="28" t="s">
        <v>146</v>
      </c>
      <c r="N4284" s="28" t="s">
        <v>138</v>
      </c>
      <c r="O4284" s="29" t="n">
        <v>45531</v>
      </c>
      <c r="P4284" s="28" t="n">
        <f aca="false">ROUNDDOWN(($B4284-$O4284)/30,0)</f>
        <v>3</v>
      </c>
      <c r="Q4284" s="28" t="str">
        <f aca="false">TEXT($B4284,"yyyy-mm")</f>
        <v>2024-11</v>
      </c>
      <c r="R4284" s="28" t="n">
        <f aca="false">IF(AND($O4284&gt;=DATE(2025,1,1),$O4284&lt;=DATE(2025,4,30)),1,0)</f>
        <v>0</v>
      </c>
    </row>
    <row r="4285" customFormat="false" ht="15" hidden="false" customHeight="false" outlineLevel="0" collapsed="false">
      <c r="A4285" s="28" t="n">
        <v>462</v>
      </c>
      <c r="B4285" s="29" t="n">
        <v>45657</v>
      </c>
      <c r="C4285" s="28" t="n">
        <v>8960</v>
      </c>
      <c r="D4285" s="28" t="n">
        <v>0</v>
      </c>
      <c r="E4285" s="28" t="n">
        <v>0</v>
      </c>
      <c r="F4285" s="28" t="s">
        <v>345</v>
      </c>
      <c r="G4285" s="28" t="n">
        <v>0</v>
      </c>
      <c r="H4285" s="28" t="n">
        <v>0</v>
      </c>
      <c r="I4285" s="28" t="n">
        <v>0</v>
      </c>
      <c r="J4285" s="28" t="n">
        <v>73</v>
      </c>
      <c r="K4285" s="28" t="n">
        <v>5</v>
      </c>
      <c r="L4285" s="28" t="n">
        <v>3</v>
      </c>
      <c r="M4285" s="28" t="s">
        <v>146</v>
      </c>
      <c r="N4285" s="28" t="s">
        <v>138</v>
      </c>
      <c r="O4285" s="29" t="n">
        <v>45531</v>
      </c>
      <c r="P4285" s="28" t="n">
        <f aca="false">ROUNDDOWN(($B4285-$O4285)/30,0)</f>
        <v>4</v>
      </c>
      <c r="Q4285" s="28" t="str">
        <f aca="false">TEXT($B4285,"yyyy-mm")</f>
        <v>2024-12</v>
      </c>
      <c r="R4285" s="28" t="n">
        <f aca="false">IF(AND($O4285&gt;=DATE(2025,1,1),$O4285&lt;=DATE(2025,4,30)),1,0)</f>
        <v>0</v>
      </c>
    </row>
    <row r="4286" customFormat="false" ht="15" hidden="false" customHeight="false" outlineLevel="0" collapsed="false">
      <c r="A4286" s="28" t="n">
        <v>462</v>
      </c>
      <c r="B4286" s="29" t="n">
        <v>45688</v>
      </c>
      <c r="C4286" s="28" t="n">
        <v>0</v>
      </c>
      <c r="D4286" s="28" t="n">
        <v>0</v>
      </c>
      <c r="E4286" s="28" t="n">
        <v>0</v>
      </c>
      <c r="F4286" s="28" t="s">
        <v>345</v>
      </c>
      <c r="G4286" s="28" t="n">
        <v>0</v>
      </c>
      <c r="H4286" s="28" t="n">
        <v>0</v>
      </c>
      <c r="I4286" s="28" t="n">
        <v>0</v>
      </c>
      <c r="J4286" s="28" t="n">
        <v>73</v>
      </c>
      <c r="K4286" s="28" t="n">
        <v>5</v>
      </c>
      <c r="L4286" s="28" t="n">
        <v>3</v>
      </c>
      <c r="M4286" s="28" t="s">
        <v>146</v>
      </c>
      <c r="N4286" s="28" t="s">
        <v>138</v>
      </c>
      <c r="O4286" s="29" t="n">
        <v>45531</v>
      </c>
      <c r="P4286" s="28" t="n">
        <f aca="false">ROUNDDOWN(($B4286-$O4286)/30,0)</f>
        <v>5</v>
      </c>
      <c r="Q4286" s="28" t="str">
        <f aca="false">TEXT($B4286,"yyyy-mm")</f>
        <v>2025-01</v>
      </c>
      <c r="R4286" s="28" t="n">
        <f aca="false">IF(AND($O4286&gt;=DATE(2025,1,1),$O4286&lt;=DATE(2025,4,30)),1,0)</f>
        <v>0</v>
      </c>
    </row>
    <row r="4287" customFormat="false" ht="15" hidden="false" customHeight="false" outlineLevel="0" collapsed="false">
      <c r="A4287" s="28" t="n">
        <v>463</v>
      </c>
      <c r="B4287" s="29" t="n">
        <v>46112</v>
      </c>
      <c r="C4287" s="28" t="n">
        <v>24500</v>
      </c>
      <c r="D4287" s="28" t="n">
        <v>0</v>
      </c>
      <c r="E4287" s="28" t="n">
        <v>0</v>
      </c>
      <c r="F4287" s="28" t="s">
        <v>345</v>
      </c>
      <c r="G4287" s="28" t="n">
        <v>0</v>
      </c>
      <c r="H4287" s="28" t="n">
        <v>0</v>
      </c>
      <c r="I4287" s="28" t="n">
        <v>0</v>
      </c>
      <c r="J4287" s="28" t="n">
        <v>138</v>
      </c>
      <c r="K4287" s="28" t="n">
        <v>8</v>
      </c>
      <c r="L4287" s="28" t="n">
        <v>1</v>
      </c>
      <c r="M4287" s="28" t="s">
        <v>145</v>
      </c>
      <c r="N4287" s="28" t="s">
        <v>141</v>
      </c>
      <c r="O4287" s="29" t="n">
        <v>46108</v>
      </c>
      <c r="P4287" s="28" t="n">
        <f aca="false">ROUNDDOWN(($B4287-$O4287)/30,0)</f>
        <v>0</v>
      </c>
      <c r="Q4287" s="28" t="str">
        <f aca="false">TEXT($B4287,"yyyy-mm")</f>
        <v>2026-03</v>
      </c>
      <c r="R4287" s="28" t="n">
        <f aca="false">IF(AND($O4287&gt;=DATE(2025,1,1),$O4287&lt;=DATE(2025,4,30)),1,0)</f>
        <v>0</v>
      </c>
    </row>
    <row r="4288" customFormat="false" ht="15" hidden="false" customHeight="false" outlineLevel="0" collapsed="false">
      <c r="A4288" s="28" t="n">
        <v>463</v>
      </c>
      <c r="B4288" s="29" t="n">
        <v>46142</v>
      </c>
      <c r="C4288" s="28" t="n">
        <v>21000</v>
      </c>
      <c r="D4288" s="28" t="n">
        <v>0</v>
      </c>
      <c r="E4288" s="28" t="n">
        <v>0</v>
      </c>
      <c r="F4288" s="28" t="s">
        <v>345</v>
      </c>
      <c r="G4288" s="28" t="n">
        <v>0</v>
      </c>
      <c r="H4288" s="28" t="n">
        <v>0</v>
      </c>
      <c r="I4288" s="28" t="n">
        <v>0</v>
      </c>
      <c r="J4288" s="28" t="n">
        <v>138</v>
      </c>
      <c r="K4288" s="28" t="n">
        <v>8</v>
      </c>
      <c r="L4288" s="28" t="n">
        <v>1</v>
      </c>
      <c r="M4288" s="28" t="s">
        <v>145</v>
      </c>
      <c r="N4288" s="28" t="s">
        <v>141</v>
      </c>
      <c r="O4288" s="29" t="n">
        <v>46108</v>
      </c>
      <c r="P4288" s="28" t="n">
        <f aca="false">ROUNDDOWN(($B4288-$O4288)/30,0)</f>
        <v>1</v>
      </c>
      <c r="Q4288" s="28" t="str">
        <f aca="false">TEXT($B4288,"yyyy-mm")</f>
        <v>2026-04</v>
      </c>
      <c r="R4288" s="28" t="n">
        <f aca="false">IF(AND($O4288&gt;=DATE(2025,1,1),$O4288&lt;=DATE(2025,4,30)),1,0)</f>
        <v>0</v>
      </c>
    </row>
    <row r="4289" customFormat="false" ht="15" hidden="false" customHeight="false" outlineLevel="0" collapsed="false">
      <c r="A4289" s="28" t="n">
        <v>463</v>
      </c>
      <c r="B4289" s="29" t="n">
        <v>46173</v>
      </c>
      <c r="C4289" s="28" t="n">
        <v>17500</v>
      </c>
      <c r="D4289" s="28" t="n">
        <v>0</v>
      </c>
      <c r="E4289" s="28" t="n">
        <v>0</v>
      </c>
      <c r="F4289" s="28" t="s">
        <v>345</v>
      </c>
      <c r="G4289" s="28" t="n">
        <v>0</v>
      </c>
      <c r="H4289" s="28" t="n">
        <v>0</v>
      </c>
      <c r="I4289" s="28" t="n">
        <v>0</v>
      </c>
      <c r="J4289" s="28" t="n">
        <v>138</v>
      </c>
      <c r="K4289" s="28" t="n">
        <v>8</v>
      </c>
      <c r="L4289" s="28" t="n">
        <v>1</v>
      </c>
      <c r="M4289" s="28" t="s">
        <v>145</v>
      </c>
      <c r="N4289" s="28" t="s">
        <v>141</v>
      </c>
      <c r="O4289" s="29" t="n">
        <v>46108</v>
      </c>
      <c r="P4289" s="28" t="n">
        <f aca="false">ROUNDDOWN(($B4289-$O4289)/30,0)</f>
        <v>2</v>
      </c>
      <c r="Q4289" s="28" t="str">
        <f aca="false">TEXT($B4289,"yyyy-mm")</f>
        <v>2026-05</v>
      </c>
      <c r="R4289" s="28" t="n">
        <f aca="false">IF(AND($O4289&gt;=DATE(2025,1,1),$O4289&lt;=DATE(2025,4,30)),1,0)</f>
        <v>0</v>
      </c>
    </row>
    <row r="4290" customFormat="false" ht="15" hidden="false" customHeight="false" outlineLevel="0" collapsed="false">
      <c r="A4290" s="28" t="n">
        <v>463</v>
      </c>
      <c r="B4290" s="29" t="n">
        <v>46203</v>
      </c>
      <c r="C4290" s="28" t="n">
        <v>14000</v>
      </c>
      <c r="D4290" s="28" t="n">
        <v>0</v>
      </c>
      <c r="E4290" s="28" t="n">
        <v>0</v>
      </c>
      <c r="F4290" s="28" t="s">
        <v>345</v>
      </c>
      <c r="G4290" s="28" t="n">
        <v>0</v>
      </c>
      <c r="H4290" s="28" t="n">
        <v>0</v>
      </c>
      <c r="I4290" s="28" t="n">
        <v>0</v>
      </c>
      <c r="J4290" s="28" t="n">
        <v>138</v>
      </c>
      <c r="K4290" s="28" t="n">
        <v>8</v>
      </c>
      <c r="L4290" s="28" t="n">
        <v>1</v>
      </c>
      <c r="M4290" s="28" t="s">
        <v>145</v>
      </c>
      <c r="N4290" s="28" t="s">
        <v>141</v>
      </c>
      <c r="O4290" s="29" t="n">
        <v>46108</v>
      </c>
      <c r="P4290" s="28" t="n">
        <f aca="false">ROUNDDOWN(($B4290-$O4290)/30,0)</f>
        <v>3</v>
      </c>
      <c r="Q4290" s="28" t="str">
        <f aca="false">TEXT($B4290,"yyyy-mm")</f>
        <v>2026-06</v>
      </c>
      <c r="R4290" s="28" t="n">
        <f aca="false">IF(AND($O4290&gt;=DATE(2025,1,1),$O4290&lt;=DATE(2025,4,30)),1,0)</f>
        <v>0</v>
      </c>
    </row>
    <row r="4291" customFormat="false" ht="15" hidden="false" customHeight="false" outlineLevel="0" collapsed="false">
      <c r="A4291" s="28" t="n">
        <v>463</v>
      </c>
      <c r="B4291" s="29" t="n">
        <v>46234</v>
      </c>
      <c r="C4291" s="28" t="n">
        <v>10500</v>
      </c>
      <c r="D4291" s="28" t="n">
        <v>0</v>
      </c>
      <c r="E4291" s="28" t="n">
        <v>0</v>
      </c>
      <c r="F4291" s="28" t="s">
        <v>345</v>
      </c>
      <c r="G4291" s="28" t="n">
        <v>0</v>
      </c>
      <c r="H4291" s="28" t="n">
        <v>0</v>
      </c>
      <c r="I4291" s="28" t="n">
        <v>0</v>
      </c>
      <c r="J4291" s="28" t="n">
        <v>138</v>
      </c>
      <c r="K4291" s="28" t="n">
        <v>8</v>
      </c>
      <c r="L4291" s="28" t="n">
        <v>1</v>
      </c>
      <c r="M4291" s="28" t="s">
        <v>145</v>
      </c>
      <c r="N4291" s="28" t="s">
        <v>141</v>
      </c>
      <c r="O4291" s="29" t="n">
        <v>46108</v>
      </c>
      <c r="P4291" s="28" t="n">
        <f aca="false">ROUNDDOWN(($B4291-$O4291)/30,0)</f>
        <v>4</v>
      </c>
      <c r="Q4291" s="28" t="str">
        <f aca="false">TEXT($B4291,"yyyy-mm")</f>
        <v>2026-07</v>
      </c>
      <c r="R4291" s="28" t="n">
        <f aca="false">IF(AND($O4291&gt;=DATE(2025,1,1),$O4291&lt;=DATE(2025,4,30)),1,0)</f>
        <v>0</v>
      </c>
    </row>
    <row r="4292" customFormat="false" ht="15" hidden="false" customHeight="false" outlineLevel="0" collapsed="false">
      <c r="A4292" s="28" t="n">
        <v>463</v>
      </c>
      <c r="B4292" s="29" t="n">
        <v>46265</v>
      </c>
      <c r="C4292" s="28" t="n">
        <v>7000</v>
      </c>
      <c r="D4292" s="28" t="n">
        <v>0</v>
      </c>
      <c r="E4292" s="28" t="n">
        <v>0</v>
      </c>
      <c r="F4292" s="28" t="s">
        <v>345</v>
      </c>
      <c r="G4292" s="28" t="n">
        <v>0</v>
      </c>
      <c r="H4292" s="28" t="n">
        <v>0</v>
      </c>
      <c r="I4292" s="28" t="n">
        <v>0</v>
      </c>
      <c r="J4292" s="28" t="n">
        <v>138</v>
      </c>
      <c r="K4292" s="28" t="n">
        <v>8</v>
      </c>
      <c r="L4292" s="28" t="n">
        <v>1</v>
      </c>
      <c r="M4292" s="28" t="s">
        <v>145</v>
      </c>
      <c r="N4292" s="28" t="s">
        <v>141</v>
      </c>
      <c r="O4292" s="29" t="n">
        <v>46108</v>
      </c>
      <c r="P4292" s="28" t="n">
        <f aca="false">ROUNDDOWN(($B4292-$O4292)/30,0)</f>
        <v>5</v>
      </c>
      <c r="Q4292" s="28" t="str">
        <f aca="false">TEXT($B4292,"yyyy-mm")</f>
        <v>2026-08</v>
      </c>
      <c r="R4292" s="28" t="n">
        <f aca="false">IF(AND($O4292&gt;=DATE(2025,1,1),$O4292&lt;=DATE(2025,4,30)),1,0)</f>
        <v>0</v>
      </c>
    </row>
    <row r="4293" customFormat="false" ht="15" hidden="false" customHeight="false" outlineLevel="0" collapsed="false">
      <c r="A4293" s="28" t="n">
        <v>464</v>
      </c>
      <c r="B4293" s="29" t="n">
        <v>45443</v>
      </c>
      <c r="C4293" s="28" t="n">
        <v>300800</v>
      </c>
      <c r="D4293" s="28" t="n">
        <v>0</v>
      </c>
      <c r="E4293" s="28" t="n">
        <v>0</v>
      </c>
      <c r="F4293" s="28" t="s">
        <v>345</v>
      </c>
      <c r="G4293" s="28" t="n">
        <v>0</v>
      </c>
      <c r="H4293" s="28" t="n">
        <v>0</v>
      </c>
      <c r="I4293" s="28" t="n">
        <v>0</v>
      </c>
      <c r="J4293" s="28" t="n">
        <v>42</v>
      </c>
      <c r="K4293" s="28" t="n">
        <v>11</v>
      </c>
      <c r="L4293" s="28" t="n">
        <v>3</v>
      </c>
      <c r="M4293" s="28" t="s">
        <v>146</v>
      </c>
      <c r="N4293" s="28" t="s">
        <v>139</v>
      </c>
      <c r="O4293" s="29" t="n">
        <v>45433</v>
      </c>
      <c r="P4293" s="28" t="n">
        <f aca="false">ROUNDDOWN(($B4293-$O4293)/30,0)</f>
        <v>0</v>
      </c>
      <c r="Q4293" s="28" t="str">
        <f aca="false">TEXT($B4293,"yyyy-mm")</f>
        <v>2024-05</v>
      </c>
      <c r="R4293" s="28" t="n">
        <f aca="false">IF(AND($O4293&gt;=DATE(2025,1,1),$O4293&lt;=DATE(2025,4,30)),1,0)</f>
        <v>0</v>
      </c>
    </row>
    <row r="4294" customFormat="false" ht="15" hidden="false" customHeight="false" outlineLevel="0" collapsed="false">
      <c r="A4294" s="28" t="n">
        <v>464</v>
      </c>
      <c r="B4294" s="29" t="n">
        <v>45473</v>
      </c>
      <c r="C4294" s="28" t="n">
        <v>294661.22</v>
      </c>
      <c r="D4294" s="28" t="n">
        <v>0</v>
      </c>
      <c r="E4294" s="28" t="n">
        <v>0</v>
      </c>
      <c r="F4294" s="28" t="s">
        <v>345</v>
      </c>
      <c r="G4294" s="28" t="n">
        <v>0</v>
      </c>
      <c r="H4294" s="28" t="n">
        <v>0</v>
      </c>
      <c r="I4294" s="28" t="n">
        <v>0</v>
      </c>
      <c r="J4294" s="28" t="n">
        <v>42</v>
      </c>
      <c r="K4294" s="28" t="n">
        <v>11</v>
      </c>
      <c r="L4294" s="28" t="n">
        <v>3</v>
      </c>
      <c r="M4294" s="28" t="s">
        <v>146</v>
      </c>
      <c r="N4294" s="28" t="s">
        <v>139</v>
      </c>
      <c r="O4294" s="29" t="n">
        <v>45433</v>
      </c>
      <c r="P4294" s="28" t="n">
        <f aca="false">ROUNDDOWN(($B4294-$O4294)/30,0)</f>
        <v>1</v>
      </c>
      <c r="Q4294" s="28" t="str">
        <f aca="false">TEXT($B4294,"yyyy-mm")</f>
        <v>2024-06</v>
      </c>
      <c r="R4294" s="28" t="n">
        <f aca="false">IF(AND($O4294&gt;=DATE(2025,1,1),$O4294&lt;=DATE(2025,4,30)),1,0)</f>
        <v>0</v>
      </c>
    </row>
    <row r="4295" customFormat="false" ht="15" hidden="false" customHeight="false" outlineLevel="0" collapsed="false">
      <c r="A4295" s="28" t="n">
        <v>464</v>
      </c>
      <c r="B4295" s="29" t="n">
        <v>45504</v>
      </c>
      <c r="C4295" s="28" t="n">
        <v>288522.44</v>
      </c>
      <c r="D4295" s="28" t="n">
        <v>0</v>
      </c>
      <c r="E4295" s="28" t="n">
        <v>0</v>
      </c>
      <c r="F4295" s="28" t="s">
        <v>345</v>
      </c>
      <c r="G4295" s="28" t="n">
        <v>0</v>
      </c>
      <c r="H4295" s="28" t="n">
        <v>0</v>
      </c>
      <c r="I4295" s="28" t="n">
        <v>0</v>
      </c>
      <c r="J4295" s="28" t="n">
        <v>42</v>
      </c>
      <c r="K4295" s="28" t="n">
        <v>11</v>
      </c>
      <c r="L4295" s="28" t="n">
        <v>3</v>
      </c>
      <c r="M4295" s="28" t="s">
        <v>146</v>
      </c>
      <c r="N4295" s="28" t="s">
        <v>139</v>
      </c>
      <c r="O4295" s="29" t="n">
        <v>45433</v>
      </c>
      <c r="P4295" s="28" t="n">
        <f aca="false">ROUNDDOWN(($B4295-$O4295)/30,0)</f>
        <v>2</v>
      </c>
      <c r="Q4295" s="28" t="str">
        <f aca="false">TEXT($B4295,"yyyy-mm")</f>
        <v>2024-07</v>
      </c>
      <c r="R4295" s="28" t="n">
        <f aca="false">IF(AND($O4295&gt;=DATE(2025,1,1),$O4295&lt;=DATE(2025,4,30)),1,0)</f>
        <v>0</v>
      </c>
    </row>
    <row r="4296" customFormat="false" ht="15" hidden="false" customHeight="false" outlineLevel="0" collapsed="false">
      <c r="A4296" s="28" t="n">
        <v>464</v>
      </c>
      <c r="B4296" s="29" t="n">
        <v>45535</v>
      </c>
      <c r="C4296" s="28" t="n">
        <v>282383.66</v>
      </c>
      <c r="D4296" s="28" t="n">
        <v>0</v>
      </c>
      <c r="E4296" s="28" t="n">
        <v>0</v>
      </c>
      <c r="F4296" s="28" t="s">
        <v>345</v>
      </c>
      <c r="G4296" s="28" t="n">
        <v>0</v>
      </c>
      <c r="H4296" s="28" t="n">
        <v>0</v>
      </c>
      <c r="I4296" s="28" t="n">
        <v>0</v>
      </c>
      <c r="J4296" s="28" t="n">
        <v>42</v>
      </c>
      <c r="K4296" s="28" t="n">
        <v>11</v>
      </c>
      <c r="L4296" s="28" t="n">
        <v>3</v>
      </c>
      <c r="M4296" s="28" t="s">
        <v>146</v>
      </c>
      <c r="N4296" s="28" t="s">
        <v>139</v>
      </c>
      <c r="O4296" s="29" t="n">
        <v>45433</v>
      </c>
      <c r="P4296" s="28" t="n">
        <f aca="false">ROUNDDOWN(($B4296-$O4296)/30,0)</f>
        <v>3</v>
      </c>
      <c r="Q4296" s="28" t="str">
        <f aca="false">TEXT($B4296,"yyyy-mm")</f>
        <v>2024-08</v>
      </c>
      <c r="R4296" s="28" t="n">
        <f aca="false">IF(AND($O4296&gt;=DATE(2025,1,1),$O4296&lt;=DATE(2025,4,30)),1,0)</f>
        <v>0</v>
      </c>
    </row>
    <row r="4297" customFormat="false" ht="15" hidden="false" customHeight="false" outlineLevel="0" collapsed="false">
      <c r="A4297" s="28" t="n">
        <v>464</v>
      </c>
      <c r="B4297" s="29" t="n">
        <v>45565</v>
      </c>
      <c r="C4297" s="28" t="n">
        <v>276244.88</v>
      </c>
      <c r="D4297" s="28" t="n">
        <v>0</v>
      </c>
      <c r="E4297" s="28" t="n">
        <v>0</v>
      </c>
      <c r="F4297" s="28" t="s">
        <v>345</v>
      </c>
      <c r="G4297" s="28" t="n">
        <v>0</v>
      </c>
      <c r="H4297" s="28" t="n">
        <v>0</v>
      </c>
      <c r="I4297" s="28" t="n">
        <v>0</v>
      </c>
      <c r="J4297" s="28" t="n">
        <v>42</v>
      </c>
      <c r="K4297" s="28" t="n">
        <v>11</v>
      </c>
      <c r="L4297" s="28" t="n">
        <v>3</v>
      </c>
      <c r="M4297" s="28" t="s">
        <v>146</v>
      </c>
      <c r="N4297" s="28" t="s">
        <v>139</v>
      </c>
      <c r="O4297" s="29" t="n">
        <v>45433</v>
      </c>
      <c r="P4297" s="28" t="n">
        <f aca="false">ROUNDDOWN(($B4297-$O4297)/30,0)</f>
        <v>4</v>
      </c>
      <c r="Q4297" s="28" t="str">
        <f aca="false">TEXT($B4297,"yyyy-mm")</f>
        <v>2024-09</v>
      </c>
      <c r="R4297" s="28" t="n">
        <f aca="false">IF(AND($O4297&gt;=DATE(2025,1,1),$O4297&lt;=DATE(2025,4,30)),1,0)</f>
        <v>0</v>
      </c>
    </row>
    <row r="4298" customFormat="false" ht="15" hidden="false" customHeight="false" outlineLevel="0" collapsed="false">
      <c r="A4298" s="28" t="n">
        <v>464</v>
      </c>
      <c r="B4298" s="29" t="n">
        <v>45596</v>
      </c>
      <c r="C4298" s="28" t="n">
        <v>270106.1</v>
      </c>
      <c r="D4298" s="28" t="n">
        <v>0</v>
      </c>
      <c r="E4298" s="28" t="n">
        <v>0</v>
      </c>
      <c r="F4298" s="28" t="s">
        <v>345</v>
      </c>
      <c r="G4298" s="28" t="n">
        <v>0</v>
      </c>
      <c r="H4298" s="28" t="n">
        <v>0</v>
      </c>
      <c r="I4298" s="28" t="n">
        <v>0</v>
      </c>
      <c r="J4298" s="28" t="n">
        <v>42</v>
      </c>
      <c r="K4298" s="28" t="n">
        <v>11</v>
      </c>
      <c r="L4298" s="28" t="n">
        <v>3</v>
      </c>
      <c r="M4298" s="28" t="s">
        <v>146</v>
      </c>
      <c r="N4298" s="28" t="s">
        <v>139</v>
      </c>
      <c r="O4298" s="29" t="n">
        <v>45433</v>
      </c>
      <c r="P4298" s="28" t="n">
        <f aca="false">ROUNDDOWN(($B4298-$O4298)/30,0)</f>
        <v>5</v>
      </c>
      <c r="Q4298" s="28" t="str">
        <f aca="false">TEXT($B4298,"yyyy-mm")</f>
        <v>2024-10</v>
      </c>
      <c r="R4298" s="28" t="n">
        <f aca="false">IF(AND($O4298&gt;=DATE(2025,1,1),$O4298&lt;=DATE(2025,4,30)),1,0)</f>
        <v>0</v>
      </c>
    </row>
    <row r="4299" customFormat="false" ht="15" hidden="false" customHeight="false" outlineLevel="0" collapsed="false">
      <c r="A4299" s="28" t="n">
        <v>464</v>
      </c>
      <c r="B4299" s="29" t="n">
        <v>45626</v>
      </c>
      <c r="C4299" s="28" t="n">
        <v>263967.32</v>
      </c>
      <c r="D4299" s="28" t="n">
        <v>0</v>
      </c>
      <c r="E4299" s="28" t="n">
        <v>0</v>
      </c>
      <c r="F4299" s="28" t="s">
        <v>345</v>
      </c>
      <c r="G4299" s="28" t="n">
        <v>0</v>
      </c>
      <c r="H4299" s="28" t="n">
        <v>0</v>
      </c>
      <c r="I4299" s="28" t="n">
        <v>0</v>
      </c>
      <c r="J4299" s="28" t="n">
        <v>42</v>
      </c>
      <c r="K4299" s="28" t="n">
        <v>11</v>
      </c>
      <c r="L4299" s="28" t="n">
        <v>3</v>
      </c>
      <c r="M4299" s="28" t="s">
        <v>146</v>
      </c>
      <c r="N4299" s="28" t="s">
        <v>139</v>
      </c>
      <c r="O4299" s="29" t="n">
        <v>45433</v>
      </c>
      <c r="P4299" s="28" t="n">
        <f aca="false">ROUNDDOWN(($B4299-$O4299)/30,0)</f>
        <v>6</v>
      </c>
      <c r="Q4299" s="28" t="str">
        <f aca="false">TEXT($B4299,"yyyy-mm")</f>
        <v>2024-11</v>
      </c>
      <c r="R4299" s="28" t="n">
        <f aca="false">IF(AND($O4299&gt;=DATE(2025,1,1),$O4299&lt;=DATE(2025,4,30)),1,0)</f>
        <v>0</v>
      </c>
    </row>
    <row r="4300" customFormat="false" ht="15" hidden="false" customHeight="false" outlineLevel="0" collapsed="false">
      <c r="A4300" s="28" t="n">
        <v>464</v>
      </c>
      <c r="B4300" s="29" t="n">
        <v>45657</v>
      </c>
      <c r="C4300" s="28" t="n">
        <v>257828.54</v>
      </c>
      <c r="D4300" s="28" t="n">
        <v>0</v>
      </c>
      <c r="E4300" s="28" t="n">
        <v>0</v>
      </c>
      <c r="F4300" s="28" t="s">
        <v>345</v>
      </c>
      <c r="G4300" s="28" t="n">
        <v>0</v>
      </c>
      <c r="H4300" s="28" t="n">
        <v>0</v>
      </c>
      <c r="I4300" s="28" t="n">
        <v>0</v>
      </c>
      <c r="J4300" s="28" t="n">
        <v>42</v>
      </c>
      <c r="K4300" s="28" t="n">
        <v>11</v>
      </c>
      <c r="L4300" s="28" t="n">
        <v>3</v>
      </c>
      <c r="M4300" s="28" t="s">
        <v>146</v>
      </c>
      <c r="N4300" s="28" t="s">
        <v>139</v>
      </c>
      <c r="O4300" s="29" t="n">
        <v>45433</v>
      </c>
      <c r="P4300" s="28" t="n">
        <f aca="false">ROUNDDOWN(($B4300-$O4300)/30,0)</f>
        <v>7</v>
      </c>
      <c r="Q4300" s="28" t="str">
        <f aca="false">TEXT($B4300,"yyyy-mm")</f>
        <v>2024-12</v>
      </c>
      <c r="R4300" s="28" t="n">
        <f aca="false">IF(AND($O4300&gt;=DATE(2025,1,1),$O4300&lt;=DATE(2025,4,30)),1,0)</f>
        <v>0</v>
      </c>
    </row>
    <row r="4301" customFormat="false" ht="15" hidden="false" customHeight="false" outlineLevel="0" collapsed="false">
      <c r="A4301" s="28" t="n">
        <v>464</v>
      </c>
      <c r="B4301" s="29" t="n">
        <v>45688</v>
      </c>
      <c r="C4301" s="28" t="n">
        <v>251689.76</v>
      </c>
      <c r="D4301" s="28" t="n">
        <v>0</v>
      </c>
      <c r="E4301" s="28" t="n">
        <v>0</v>
      </c>
      <c r="F4301" s="28" t="s">
        <v>345</v>
      </c>
      <c r="G4301" s="28" t="n">
        <v>0</v>
      </c>
      <c r="H4301" s="28" t="n">
        <v>0</v>
      </c>
      <c r="I4301" s="28" t="n">
        <v>0</v>
      </c>
      <c r="J4301" s="28" t="n">
        <v>42</v>
      </c>
      <c r="K4301" s="28" t="n">
        <v>11</v>
      </c>
      <c r="L4301" s="28" t="n">
        <v>3</v>
      </c>
      <c r="M4301" s="28" t="s">
        <v>146</v>
      </c>
      <c r="N4301" s="28" t="s">
        <v>139</v>
      </c>
      <c r="O4301" s="29" t="n">
        <v>45433</v>
      </c>
      <c r="P4301" s="28" t="n">
        <f aca="false">ROUNDDOWN(($B4301-$O4301)/30,0)</f>
        <v>8</v>
      </c>
      <c r="Q4301" s="28" t="str">
        <f aca="false">TEXT($B4301,"yyyy-mm")</f>
        <v>2025-01</v>
      </c>
      <c r="R4301" s="28" t="n">
        <f aca="false">IF(AND($O4301&gt;=DATE(2025,1,1),$O4301&lt;=DATE(2025,4,30)),1,0)</f>
        <v>0</v>
      </c>
    </row>
    <row r="4302" customFormat="false" ht="15" hidden="false" customHeight="false" outlineLevel="0" collapsed="false">
      <c r="A4302" s="28" t="n">
        <v>464</v>
      </c>
      <c r="B4302" s="29" t="n">
        <v>45716</v>
      </c>
      <c r="C4302" s="28" t="n">
        <v>245550.98</v>
      </c>
      <c r="D4302" s="28" t="n">
        <v>0</v>
      </c>
      <c r="E4302" s="28" t="n">
        <v>0</v>
      </c>
      <c r="F4302" s="28" t="s">
        <v>345</v>
      </c>
      <c r="G4302" s="28" t="n">
        <v>0</v>
      </c>
      <c r="H4302" s="28" t="n">
        <v>0</v>
      </c>
      <c r="I4302" s="28" t="n">
        <v>0</v>
      </c>
      <c r="J4302" s="28" t="n">
        <v>42</v>
      </c>
      <c r="K4302" s="28" t="n">
        <v>11</v>
      </c>
      <c r="L4302" s="28" t="n">
        <v>3</v>
      </c>
      <c r="M4302" s="28" t="s">
        <v>146</v>
      </c>
      <c r="N4302" s="28" t="s">
        <v>139</v>
      </c>
      <c r="O4302" s="29" t="n">
        <v>45433</v>
      </c>
      <c r="P4302" s="28" t="n">
        <f aca="false">ROUNDDOWN(($B4302-$O4302)/30,0)</f>
        <v>9</v>
      </c>
      <c r="Q4302" s="28" t="str">
        <f aca="false">TEXT($B4302,"yyyy-mm")</f>
        <v>2025-02</v>
      </c>
      <c r="R4302" s="28" t="n">
        <f aca="false">IF(AND($O4302&gt;=DATE(2025,1,1),$O4302&lt;=DATE(2025,4,30)),1,0)</f>
        <v>0</v>
      </c>
    </row>
    <row r="4303" customFormat="false" ht="15" hidden="false" customHeight="false" outlineLevel="0" collapsed="false">
      <c r="A4303" s="28" t="n">
        <v>464</v>
      </c>
      <c r="B4303" s="29" t="n">
        <v>45747</v>
      </c>
      <c r="C4303" s="28" t="n">
        <v>239412.2</v>
      </c>
      <c r="D4303" s="28" t="n">
        <v>0</v>
      </c>
      <c r="E4303" s="28" t="n">
        <v>0</v>
      </c>
      <c r="F4303" s="28" t="s">
        <v>345</v>
      </c>
      <c r="G4303" s="28" t="n">
        <v>0</v>
      </c>
      <c r="H4303" s="28" t="n">
        <v>0</v>
      </c>
      <c r="I4303" s="28" t="n">
        <v>0</v>
      </c>
      <c r="J4303" s="28" t="n">
        <v>42</v>
      </c>
      <c r="K4303" s="28" t="n">
        <v>11</v>
      </c>
      <c r="L4303" s="28" t="n">
        <v>3</v>
      </c>
      <c r="M4303" s="28" t="s">
        <v>146</v>
      </c>
      <c r="N4303" s="28" t="s">
        <v>139</v>
      </c>
      <c r="O4303" s="29" t="n">
        <v>45433</v>
      </c>
      <c r="P4303" s="28" t="n">
        <f aca="false">ROUNDDOWN(($B4303-$O4303)/30,0)</f>
        <v>10</v>
      </c>
      <c r="Q4303" s="28" t="str">
        <f aca="false">TEXT($B4303,"yyyy-mm")</f>
        <v>2025-03</v>
      </c>
      <c r="R4303" s="28" t="n">
        <f aca="false">IF(AND($O4303&gt;=DATE(2025,1,1),$O4303&lt;=DATE(2025,4,30)),1,0)</f>
        <v>0</v>
      </c>
    </row>
    <row r="4304" customFormat="false" ht="15" hidden="false" customHeight="false" outlineLevel="0" collapsed="false">
      <c r="A4304" s="28" t="n">
        <v>464</v>
      </c>
      <c r="B4304" s="29" t="n">
        <v>45777</v>
      </c>
      <c r="C4304" s="28" t="n">
        <v>233273.42</v>
      </c>
      <c r="D4304" s="28" t="n">
        <v>0</v>
      </c>
      <c r="E4304" s="28" t="n">
        <v>0</v>
      </c>
      <c r="F4304" s="28" t="s">
        <v>345</v>
      </c>
      <c r="G4304" s="28" t="n">
        <v>0</v>
      </c>
      <c r="H4304" s="28" t="n">
        <v>0</v>
      </c>
      <c r="I4304" s="28" t="n">
        <v>0</v>
      </c>
      <c r="J4304" s="28" t="n">
        <v>42</v>
      </c>
      <c r="K4304" s="28" t="n">
        <v>11</v>
      </c>
      <c r="L4304" s="28" t="n">
        <v>3</v>
      </c>
      <c r="M4304" s="28" t="s">
        <v>146</v>
      </c>
      <c r="N4304" s="28" t="s">
        <v>139</v>
      </c>
      <c r="O4304" s="29" t="n">
        <v>45433</v>
      </c>
      <c r="P4304" s="28" t="n">
        <f aca="false">ROUNDDOWN(($B4304-$O4304)/30,0)</f>
        <v>11</v>
      </c>
      <c r="Q4304" s="28" t="str">
        <f aca="false">TEXT($B4304,"yyyy-mm")</f>
        <v>2025-04</v>
      </c>
      <c r="R4304" s="28" t="n">
        <f aca="false">IF(AND($O4304&gt;=DATE(2025,1,1),$O4304&lt;=DATE(2025,4,30)),1,0)</f>
        <v>0</v>
      </c>
    </row>
    <row r="4305" customFormat="false" ht="15" hidden="false" customHeight="false" outlineLevel="0" collapsed="false">
      <c r="A4305" s="28" t="n">
        <v>464</v>
      </c>
      <c r="B4305" s="29" t="n">
        <v>45808</v>
      </c>
      <c r="C4305" s="28" t="n">
        <v>227134.64</v>
      </c>
      <c r="D4305" s="28" t="n">
        <v>0</v>
      </c>
      <c r="E4305" s="28" t="n">
        <v>0</v>
      </c>
      <c r="F4305" s="28" t="s">
        <v>345</v>
      </c>
      <c r="G4305" s="28" t="n">
        <v>0</v>
      </c>
      <c r="H4305" s="28" t="n">
        <v>0</v>
      </c>
      <c r="I4305" s="28" t="n">
        <v>0</v>
      </c>
      <c r="J4305" s="28" t="n">
        <v>42</v>
      </c>
      <c r="K4305" s="28" t="n">
        <v>11</v>
      </c>
      <c r="L4305" s="28" t="n">
        <v>3</v>
      </c>
      <c r="M4305" s="28" t="s">
        <v>146</v>
      </c>
      <c r="N4305" s="28" t="s">
        <v>139</v>
      </c>
      <c r="O4305" s="29" t="n">
        <v>45433</v>
      </c>
      <c r="P4305" s="28" t="n">
        <f aca="false">ROUNDDOWN(($B4305-$O4305)/30,0)</f>
        <v>12</v>
      </c>
      <c r="Q4305" s="28" t="str">
        <f aca="false">TEXT($B4305,"yyyy-mm")</f>
        <v>2025-05</v>
      </c>
      <c r="R4305" s="28" t="n">
        <f aca="false">IF(AND($O4305&gt;=DATE(2025,1,1),$O4305&lt;=DATE(2025,4,30)),1,0)</f>
        <v>0</v>
      </c>
    </row>
    <row r="4306" customFormat="false" ht="15" hidden="false" customHeight="false" outlineLevel="0" collapsed="false">
      <c r="A4306" s="28" t="n">
        <v>464</v>
      </c>
      <c r="B4306" s="29" t="n">
        <v>45838</v>
      </c>
      <c r="C4306" s="28" t="n">
        <v>220995.86</v>
      </c>
      <c r="D4306" s="28" t="n">
        <v>0</v>
      </c>
      <c r="E4306" s="28" t="n">
        <v>0</v>
      </c>
      <c r="F4306" s="28" t="s">
        <v>345</v>
      </c>
      <c r="G4306" s="28" t="n">
        <v>0</v>
      </c>
      <c r="H4306" s="28" t="n">
        <v>0</v>
      </c>
      <c r="I4306" s="28" t="n">
        <v>0</v>
      </c>
      <c r="J4306" s="28" t="n">
        <v>42</v>
      </c>
      <c r="K4306" s="28" t="n">
        <v>11</v>
      </c>
      <c r="L4306" s="28" t="n">
        <v>3</v>
      </c>
      <c r="M4306" s="28" t="s">
        <v>146</v>
      </c>
      <c r="N4306" s="28" t="s">
        <v>139</v>
      </c>
      <c r="O4306" s="29" t="n">
        <v>45433</v>
      </c>
      <c r="P4306" s="28" t="n">
        <f aca="false">ROUNDDOWN(($B4306-$O4306)/30,0)</f>
        <v>13</v>
      </c>
      <c r="Q4306" s="28" t="str">
        <f aca="false">TEXT($B4306,"yyyy-mm")</f>
        <v>2025-06</v>
      </c>
      <c r="R4306" s="28" t="n">
        <f aca="false">IF(AND($O4306&gt;=DATE(2025,1,1),$O4306&lt;=DATE(2025,4,30)),1,0)</f>
        <v>0</v>
      </c>
    </row>
    <row r="4307" customFormat="false" ht="15" hidden="false" customHeight="false" outlineLevel="0" collapsed="false">
      <c r="A4307" s="28" t="n">
        <v>464</v>
      </c>
      <c r="B4307" s="29" t="n">
        <v>45869</v>
      </c>
      <c r="C4307" s="28" t="n">
        <v>214857.08</v>
      </c>
      <c r="D4307" s="28" t="n">
        <v>0</v>
      </c>
      <c r="E4307" s="28" t="n">
        <v>0</v>
      </c>
      <c r="F4307" s="28" t="s">
        <v>345</v>
      </c>
      <c r="G4307" s="28" t="n">
        <v>0</v>
      </c>
      <c r="H4307" s="28" t="n">
        <v>0</v>
      </c>
      <c r="I4307" s="28" t="n">
        <v>0</v>
      </c>
      <c r="J4307" s="28" t="n">
        <v>42</v>
      </c>
      <c r="K4307" s="28" t="n">
        <v>11</v>
      </c>
      <c r="L4307" s="28" t="n">
        <v>3</v>
      </c>
      <c r="M4307" s="28" t="s">
        <v>146</v>
      </c>
      <c r="N4307" s="28" t="s">
        <v>139</v>
      </c>
      <c r="O4307" s="29" t="n">
        <v>45433</v>
      </c>
      <c r="P4307" s="28" t="n">
        <f aca="false">ROUNDDOWN(($B4307-$O4307)/30,0)</f>
        <v>14</v>
      </c>
      <c r="Q4307" s="28" t="str">
        <f aca="false">TEXT($B4307,"yyyy-mm")</f>
        <v>2025-07</v>
      </c>
      <c r="R4307" s="28" t="n">
        <f aca="false">IF(AND($O4307&gt;=DATE(2025,1,1),$O4307&lt;=DATE(2025,4,30)),1,0)</f>
        <v>0</v>
      </c>
    </row>
    <row r="4308" customFormat="false" ht="15" hidden="false" customHeight="false" outlineLevel="0" collapsed="false">
      <c r="A4308" s="28" t="n">
        <v>464</v>
      </c>
      <c r="B4308" s="29" t="n">
        <v>45900</v>
      </c>
      <c r="C4308" s="28" t="n">
        <v>208718.3</v>
      </c>
      <c r="D4308" s="28" t="n">
        <v>0</v>
      </c>
      <c r="E4308" s="28" t="n">
        <v>0</v>
      </c>
      <c r="F4308" s="28" t="s">
        <v>345</v>
      </c>
      <c r="G4308" s="28" t="n">
        <v>0</v>
      </c>
      <c r="H4308" s="28" t="n">
        <v>0</v>
      </c>
      <c r="I4308" s="28" t="n">
        <v>0</v>
      </c>
      <c r="J4308" s="28" t="n">
        <v>42</v>
      </c>
      <c r="K4308" s="28" t="n">
        <v>11</v>
      </c>
      <c r="L4308" s="28" t="n">
        <v>3</v>
      </c>
      <c r="M4308" s="28" t="s">
        <v>146</v>
      </c>
      <c r="N4308" s="28" t="s">
        <v>139</v>
      </c>
      <c r="O4308" s="29" t="n">
        <v>45433</v>
      </c>
      <c r="P4308" s="28" t="n">
        <f aca="false">ROUNDDOWN(($B4308-$O4308)/30,0)</f>
        <v>15</v>
      </c>
      <c r="Q4308" s="28" t="str">
        <f aca="false">TEXT($B4308,"yyyy-mm")</f>
        <v>2025-08</v>
      </c>
      <c r="R4308" s="28" t="n">
        <f aca="false">IF(AND($O4308&gt;=DATE(2025,1,1),$O4308&lt;=DATE(2025,4,30)),1,0)</f>
        <v>0</v>
      </c>
    </row>
    <row r="4309" customFormat="false" ht="15" hidden="false" customHeight="false" outlineLevel="0" collapsed="false">
      <c r="A4309" s="28" t="n">
        <v>464</v>
      </c>
      <c r="B4309" s="29" t="n">
        <v>45930</v>
      </c>
      <c r="C4309" s="28" t="n">
        <v>202579.52</v>
      </c>
      <c r="D4309" s="28" t="n">
        <v>0</v>
      </c>
      <c r="E4309" s="28" t="n">
        <v>0</v>
      </c>
      <c r="F4309" s="28" t="s">
        <v>345</v>
      </c>
      <c r="G4309" s="28" t="n">
        <v>0</v>
      </c>
      <c r="H4309" s="28" t="n">
        <v>0</v>
      </c>
      <c r="I4309" s="28" t="n">
        <v>0</v>
      </c>
      <c r="J4309" s="28" t="n">
        <v>42</v>
      </c>
      <c r="K4309" s="28" t="n">
        <v>11</v>
      </c>
      <c r="L4309" s="28" t="n">
        <v>3</v>
      </c>
      <c r="M4309" s="28" t="s">
        <v>146</v>
      </c>
      <c r="N4309" s="28" t="s">
        <v>139</v>
      </c>
      <c r="O4309" s="29" t="n">
        <v>45433</v>
      </c>
      <c r="P4309" s="28" t="n">
        <f aca="false">ROUNDDOWN(($B4309-$O4309)/30,0)</f>
        <v>16</v>
      </c>
      <c r="Q4309" s="28" t="str">
        <f aca="false">TEXT($B4309,"yyyy-mm")</f>
        <v>2025-09</v>
      </c>
      <c r="R4309" s="28" t="n">
        <f aca="false">IF(AND($O4309&gt;=DATE(2025,1,1),$O4309&lt;=DATE(2025,4,30)),1,0)</f>
        <v>0</v>
      </c>
    </row>
    <row r="4310" customFormat="false" ht="15" hidden="false" customHeight="false" outlineLevel="0" collapsed="false">
      <c r="A4310" s="28" t="n">
        <v>464</v>
      </c>
      <c r="B4310" s="29" t="n">
        <v>45961</v>
      </c>
      <c r="C4310" s="28" t="n">
        <v>196440.74</v>
      </c>
      <c r="D4310" s="28" t="n">
        <v>0</v>
      </c>
      <c r="E4310" s="28" t="n">
        <v>0</v>
      </c>
      <c r="F4310" s="28" t="s">
        <v>345</v>
      </c>
      <c r="G4310" s="28" t="n">
        <v>0</v>
      </c>
      <c r="H4310" s="28" t="n">
        <v>0</v>
      </c>
      <c r="I4310" s="28" t="n">
        <v>0</v>
      </c>
      <c r="J4310" s="28" t="n">
        <v>42</v>
      </c>
      <c r="K4310" s="28" t="n">
        <v>11</v>
      </c>
      <c r="L4310" s="28" t="n">
        <v>3</v>
      </c>
      <c r="M4310" s="28" t="s">
        <v>146</v>
      </c>
      <c r="N4310" s="28" t="s">
        <v>139</v>
      </c>
      <c r="O4310" s="29" t="n">
        <v>45433</v>
      </c>
      <c r="P4310" s="28" t="n">
        <f aca="false">ROUNDDOWN(($B4310-$O4310)/30,0)</f>
        <v>17</v>
      </c>
      <c r="Q4310" s="28" t="str">
        <f aca="false">TEXT($B4310,"yyyy-mm")</f>
        <v>2025-10</v>
      </c>
      <c r="R4310" s="28" t="n">
        <f aca="false">IF(AND($O4310&gt;=DATE(2025,1,1),$O4310&lt;=DATE(2025,4,30)),1,0)</f>
        <v>0</v>
      </c>
    </row>
    <row r="4311" customFormat="false" ht="15" hidden="false" customHeight="false" outlineLevel="0" collapsed="false">
      <c r="A4311" s="28" t="n">
        <v>464</v>
      </c>
      <c r="B4311" s="29" t="n">
        <v>45991</v>
      </c>
      <c r="C4311" s="28" t="n">
        <v>194778.61</v>
      </c>
      <c r="D4311" s="28" t="n">
        <v>4476.65</v>
      </c>
      <c r="E4311" s="28" t="n">
        <v>9</v>
      </c>
      <c r="F4311" s="28" t="s">
        <v>346</v>
      </c>
      <c r="G4311" s="28" t="n">
        <v>0</v>
      </c>
      <c r="H4311" s="28" t="n">
        <v>0</v>
      </c>
      <c r="I4311" s="28" t="n">
        <v>0</v>
      </c>
      <c r="J4311" s="28" t="n">
        <v>42</v>
      </c>
      <c r="K4311" s="28" t="n">
        <v>11</v>
      </c>
      <c r="L4311" s="28" t="n">
        <v>3</v>
      </c>
      <c r="M4311" s="28" t="s">
        <v>146</v>
      </c>
      <c r="N4311" s="28" t="s">
        <v>139</v>
      </c>
      <c r="O4311" s="29" t="n">
        <v>45433</v>
      </c>
      <c r="P4311" s="28" t="n">
        <f aca="false">ROUNDDOWN(($B4311-$O4311)/30,0)</f>
        <v>18</v>
      </c>
      <c r="Q4311" s="28" t="str">
        <f aca="false">TEXT($B4311,"yyyy-mm")</f>
        <v>2025-11</v>
      </c>
      <c r="R4311" s="28" t="n">
        <f aca="false">IF(AND($O4311&gt;=DATE(2025,1,1),$O4311&lt;=DATE(2025,4,30)),1,0)</f>
        <v>0</v>
      </c>
    </row>
    <row r="4312" customFormat="false" ht="15" hidden="false" customHeight="false" outlineLevel="0" collapsed="false">
      <c r="A4312" s="28" t="n">
        <v>464</v>
      </c>
      <c r="B4312" s="29" t="n">
        <v>46022</v>
      </c>
      <c r="C4312" s="28" t="n">
        <v>190628.81</v>
      </c>
      <c r="D4312" s="28" t="n">
        <v>6465.63</v>
      </c>
      <c r="E4312" s="28" t="n">
        <v>40</v>
      </c>
      <c r="F4312" s="28" t="s">
        <v>347</v>
      </c>
      <c r="G4312" s="28" t="n">
        <v>1</v>
      </c>
      <c r="H4312" s="28" t="n">
        <v>0</v>
      </c>
      <c r="I4312" s="28" t="n">
        <v>0</v>
      </c>
      <c r="J4312" s="28" t="n">
        <v>42</v>
      </c>
      <c r="K4312" s="28" t="n">
        <v>11</v>
      </c>
      <c r="L4312" s="28" t="n">
        <v>3</v>
      </c>
      <c r="M4312" s="28" t="s">
        <v>146</v>
      </c>
      <c r="N4312" s="28" t="s">
        <v>139</v>
      </c>
      <c r="O4312" s="29" t="n">
        <v>45433</v>
      </c>
      <c r="P4312" s="28" t="n">
        <f aca="false">ROUNDDOWN(($B4312-$O4312)/30,0)</f>
        <v>19</v>
      </c>
      <c r="Q4312" s="28" t="str">
        <f aca="false">TEXT($B4312,"yyyy-mm")</f>
        <v>2025-12</v>
      </c>
      <c r="R4312" s="28" t="n">
        <f aca="false">IF(AND($O4312&gt;=DATE(2025,1,1),$O4312&lt;=DATE(2025,4,30)),1,0)</f>
        <v>0</v>
      </c>
    </row>
    <row r="4313" customFormat="false" ht="15" hidden="false" customHeight="false" outlineLevel="0" collapsed="false">
      <c r="A4313" s="28" t="n">
        <v>464</v>
      </c>
      <c r="B4313" s="29" t="n">
        <v>46053</v>
      </c>
      <c r="C4313" s="28" t="n">
        <v>178024.4</v>
      </c>
      <c r="D4313" s="28" t="n">
        <v>0</v>
      </c>
      <c r="E4313" s="28" t="n">
        <v>0</v>
      </c>
      <c r="F4313" s="28" t="s">
        <v>345</v>
      </c>
      <c r="G4313" s="28" t="n">
        <v>0</v>
      </c>
      <c r="H4313" s="28" t="n">
        <v>0</v>
      </c>
      <c r="I4313" s="28" t="n">
        <v>0</v>
      </c>
      <c r="J4313" s="28" t="n">
        <v>42</v>
      </c>
      <c r="K4313" s="28" t="n">
        <v>11</v>
      </c>
      <c r="L4313" s="28" t="n">
        <v>3</v>
      </c>
      <c r="M4313" s="28" t="s">
        <v>146</v>
      </c>
      <c r="N4313" s="28" t="s">
        <v>139</v>
      </c>
      <c r="O4313" s="29" t="n">
        <v>45433</v>
      </c>
      <c r="P4313" s="28" t="n">
        <f aca="false">ROUNDDOWN(($B4313-$O4313)/30,0)</f>
        <v>20</v>
      </c>
      <c r="Q4313" s="28" t="str">
        <f aca="false">TEXT($B4313,"yyyy-mm")</f>
        <v>2026-01</v>
      </c>
      <c r="R4313" s="28" t="n">
        <f aca="false">IF(AND($O4313&gt;=DATE(2025,1,1),$O4313&lt;=DATE(2025,4,30)),1,0)</f>
        <v>0</v>
      </c>
    </row>
    <row r="4314" customFormat="false" ht="15" hidden="false" customHeight="false" outlineLevel="0" collapsed="false">
      <c r="A4314" s="28" t="n">
        <v>464</v>
      </c>
      <c r="B4314" s="29" t="n">
        <v>46081</v>
      </c>
      <c r="C4314" s="28" t="n">
        <v>171885.62</v>
      </c>
      <c r="D4314" s="28" t="n">
        <v>0</v>
      </c>
      <c r="E4314" s="28" t="n">
        <v>0</v>
      </c>
      <c r="F4314" s="28" t="s">
        <v>345</v>
      </c>
      <c r="G4314" s="28" t="n">
        <v>0</v>
      </c>
      <c r="H4314" s="28" t="n">
        <v>0</v>
      </c>
      <c r="I4314" s="28" t="n">
        <v>0</v>
      </c>
      <c r="J4314" s="28" t="n">
        <v>42</v>
      </c>
      <c r="K4314" s="28" t="n">
        <v>11</v>
      </c>
      <c r="L4314" s="28" t="n">
        <v>3</v>
      </c>
      <c r="M4314" s="28" t="s">
        <v>146</v>
      </c>
      <c r="N4314" s="28" t="s">
        <v>139</v>
      </c>
      <c r="O4314" s="29" t="n">
        <v>45433</v>
      </c>
      <c r="P4314" s="28" t="n">
        <f aca="false">ROUNDDOWN(($B4314-$O4314)/30,0)</f>
        <v>21</v>
      </c>
      <c r="Q4314" s="28" t="str">
        <f aca="false">TEXT($B4314,"yyyy-mm")</f>
        <v>2026-02</v>
      </c>
      <c r="R4314" s="28" t="n">
        <f aca="false">IF(AND($O4314&gt;=DATE(2025,1,1),$O4314&lt;=DATE(2025,4,30)),1,0)</f>
        <v>0</v>
      </c>
    </row>
    <row r="4315" customFormat="false" ht="15" hidden="false" customHeight="false" outlineLevel="0" collapsed="false">
      <c r="A4315" s="28" t="n">
        <v>464</v>
      </c>
      <c r="B4315" s="29" t="n">
        <v>46112</v>
      </c>
      <c r="C4315" s="28" t="n">
        <v>165746.84</v>
      </c>
      <c r="D4315" s="28" t="n">
        <v>0</v>
      </c>
      <c r="E4315" s="28" t="n">
        <v>0</v>
      </c>
      <c r="F4315" s="28" t="s">
        <v>345</v>
      </c>
      <c r="G4315" s="28" t="n">
        <v>0</v>
      </c>
      <c r="H4315" s="28" t="n">
        <v>0</v>
      </c>
      <c r="I4315" s="28" t="n">
        <v>0</v>
      </c>
      <c r="J4315" s="28" t="n">
        <v>42</v>
      </c>
      <c r="K4315" s="28" t="n">
        <v>11</v>
      </c>
      <c r="L4315" s="28" t="n">
        <v>3</v>
      </c>
      <c r="M4315" s="28" t="s">
        <v>146</v>
      </c>
      <c r="N4315" s="28" t="s">
        <v>139</v>
      </c>
      <c r="O4315" s="29" t="n">
        <v>45433</v>
      </c>
      <c r="P4315" s="28" t="n">
        <f aca="false">ROUNDDOWN(($B4315-$O4315)/30,0)</f>
        <v>22</v>
      </c>
      <c r="Q4315" s="28" t="str">
        <f aca="false">TEXT($B4315,"yyyy-mm")</f>
        <v>2026-03</v>
      </c>
      <c r="R4315" s="28" t="n">
        <f aca="false">IF(AND($O4315&gt;=DATE(2025,1,1),$O4315&lt;=DATE(2025,4,30)),1,0)</f>
        <v>0</v>
      </c>
    </row>
    <row r="4316" customFormat="false" ht="15" hidden="false" customHeight="false" outlineLevel="0" collapsed="false">
      <c r="A4316" s="28" t="n">
        <v>464</v>
      </c>
      <c r="B4316" s="29" t="n">
        <v>46142</v>
      </c>
      <c r="C4316" s="28" t="n">
        <v>159608.06</v>
      </c>
      <c r="D4316" s="28" t="n">
        <v>0</v>
      </c>
      <c r="E4316" s="28" t="n">
        <v>0</v>
      </c>
      <c r="F4316" s="28" t="s">
        <v>345</v>
      </c>
      <c r="G4316" s="28" t="n">
        <v>0</v>
      </c>
      <c r="H4316" s="28" t="n">
        <v>0</v>
      </c>
      <c r="I4316" s="28" t="n">
        <v>0</v>
      </c>
      <c r="J4316" s="28" t="n">
        <v>42</v>
      </c>
      <c r="K4316" s="28" t="n">
        <v>11</v>
      </c>
      <c r="L4316" s="28" t="n">
        <v>3</v>
      </c>
      <c r="M4316" s="28" t="s">
        <v>146</v>
      </c>
      <c r="N4316" s="28" t="s">
        <v>139</v>
      </c>
      <c r="O4316" s="29" t="n">
        <v>45433</v>
      </c>
      <c r="P4316" s="28" t="n">
        <f aca="false">ROUNDDOWN(($B4316-$O4316)/30,0)</f>
        <v>23</v>
      </c>
      <c r="Q4316" s="28" t="str">
        <f aca="false">TEXT($B4316,"yyyy-mm")</f>
        <v>2026-04</v>
      </c>
      <c r="R4316" s="28" t="n">
        <f aca="false">IF(AND($O4316&gt;=DATE(2025,1,1),$O4316&lt;=DATE(2025,4,30)),1,0)</f>
        <v>0</v>
      </c>
    </row>
    <row r="4317" customFormat="false" ht="15" hidden="false" customHeight="false" outlineLevel="0" collapsed="false">
      <c r="A4317" s="28" t="n">
        <v>464</v>
      </c>
      <c r="B4317" s="29" t="n">
        <v>46173</v>
      </c>
      <c r="C4317" s="28" t="n">
        <v>153469.28</v>
      </c>
      <c r="D4317" s="28" t="n">
        <v>0</v>
      </c>
      <c r="E4317" s="28" t="n">
        <v>0</v>
      </c>
      <c r="F4317" s="28" t="s">
        <v>345</v>
      </c>
      <c r="G4317" s="28" t="n">
        <v>0</v>
      </c>
      <c r="H4317" s="28" t="n">
        <v>0</v>
      </c>
      <c r="I4317" s="28" t="n">
        <v>0</v>
      </c>
      <c r="J4317" s="28" t="n">
        <v>42</v>
      </c>
      <c r="K4317" s="28" t="n">
        <v>11</v>
      </c>
      <c r="L4317" s="28" t="n">
        <v>3</v>
      </c>
      <c r="M4317" s="28" t="s">
        <v>146</v>
      </c>
      <c r="N4317" s="28" t="s">
        <v>139</v>
      </c>
      <c r="O4317" s="29" t="n">
        <v>45433</v>
      </c>
      <c r="P4317" s="28" t="n">
        <f aca="false">ROUNDDOWN(($B4317-$O4317)/30,0)</f>
        <v>24</v>
      </c>
      <c r="Q4317" s="28" t="str">
        <f aca="false">TEXT($B4317,"yyyy-mm")</f>
        <v>2026-05</v>
      </c>
      <c r="R4317" s="28" t="n">
        <f aca="false">IF(AND($O4317&gt;=DATE(2025,1,1),$O4317&lt;=DATE(2025,4,30)),1,0)</f>
        <v>0</v>
      </c>
    </row>
    <row r="4318" customFormat="false" ht="15" hidden="false" customHeight="false" outlineLevel="0" collapsed="false">
      <c r="A4318" s="28" t="n">
        <v>464</v>
      </c>
      <c r="B4318" s="29" t="n">
        <v>46203</v>
      </c>
      <c r="C4318" s="28" t="n">
        <v>147330.5</v>
      </c>
      <c r="D4318" s="28" t="n">
        <v>0</v>
      </c>
      <c r="E4318" s="28" t="n">
        <v>0</v>
      </c>
      <c r="F4318" s="28" t="s">
        <v>345</v>
      </c>
      <c r="G4318" s="28" t="n">
        <v>0</v>
      </c>
      <c r="H4318" s="28" t="n">
        <v>0</v>
      </c>
      <c r="I4318" s="28" t="n">
        <v>0</v>
      </c>
      <c r="J4318" s="28" t="n">
        <v>42</v>
      </c>
      <c r="K4318" s="28" t="n">
        <v>11</v>
      </c>
      <c r="L4318" s="28" t="n">
        <v>3</v>
      </c>
      <c r="M4318" s="28" t="s">
        <v>146</v>
      </c>
      <c r="N4318" s="28" t="s">
        <v>139</v>
      </c>
      <c r="O4318" s="29" t="n">
        <v>45433</v>
      </c>
      <c r="P4318" s="28" t="n">
        <f aca="false">ROUNDDOWN(($B4318-$O4318)/30,0)</f>
        <v>25</v>
      </c>
      <c r="Q4318" s="28" t="str">
        <f aca="false">TEXT($B4318,"yyyy-mm")</f>
        <v>2026-06</v>
      </c>
      <c r="R4318" s="28" t="n">
        <f aca="false">IF(AND($O4318&gt;=DATE(2025,1,1),$O4318&lt;=DATE(2025,4,30)),1,0)</f>
        <v>0</v>
      </c>
    </row>
    <row r="4319" customFormat="false" ht="15" hidden="false" customHeight="false" outlineLevel="0" collapsed="false">
      <c r="A4319" s="28" t="n">
        <v>464</v>
      </c>
      <c r="B4319" s="29" t="n">
        <v>46234</v>
      </c>
      <c r="C4319" s="28" t="n">
        <v>141191.72</v>
      </c>
      <c r="D4319" s="28" t="n">
        <v>0</v>
      </c>
      <c r="E4319" s="28" t="n">
        <v>0</v>
      </c>
      <c r="F4319" s="28" t="s">
        <v>345</v>
      </c>
      <c r="G4319" s="28" t="n">
        <v>0</v>
      </c>
      <c r="H4319" s="28" t="n">
        <v>0</v>
      </c>
      <c r="I4319" s="28" t="n">
        <v>0</v>
      </c>
      <c r="J4319" s="28" t="n">
        <v>42</v>
      </c>
      <c r="K4319" s="28" t="n">
        <v>11</v>
      </c>
      <c r="L4319" s="28" t="n">
        <v>3</v>
      </c>
      <c r="M4319" s="28" t="s">
        <v>146</v>
      </c>
      <c r="N4319" s="28" t="s">
        <v>139</v>
      </c>
      <c r="O4319" s="29" t="n">
        <v>45433</v>
      </c>
      <c r="P4319" s="28" t="n">
        <f aca="false">ROUNDDOWN(($B4319-$O4319)/30,0)</f>
        <v>26</v>
      </c>
      <c r="Q4319" s="28" t="str">
        <f aca="false">TEXT($B4319,"yyyy-mm")</f>
        <v>2026-07</v>
      </c>
      <c r="R4319" s="28" t="n">
        <f aca="false">IF(AND($O4319&gt;=DATE(2025,1,1),$O4319&lt;=DATE(2025,4,30)),1,0)</f>
        <v>0</v>
      </c>
    </row>
    <row r="4320" customFormat="false" ht="15" hidden="false" customHeight="false" outlineLevel="0" collapsed="false">
      <c r="A4320" s="28" t="n">
        <v>464</v>
      </c>
      <c r="B4320" s="29" t="n">
        <v>46265</v>
      </c>
      <c r="C4320" s="28" t="n">
        <v>135052.94</v>
      </c>
      <c r="D4320" s="28" t="n">
        <v>0</v>
      </c>
      <c r="E4320" s="28" t="n">
        <v>0</v>
      </c>
      <c r="F4320" s="28" t="s">
        <v>345</v>
      </c>
      <c r="G4320" s="28" t="n">
        <v>0</v>
      </c>
      <c r="H4320" s="28" t="n">
        <v>0</v>
      </c>
      <c r="I4320" s="28" t="n">
        <v>0</v>
      </c>
      <c r="J4320" s="28" t="n">
        <v>42</v>
      </c>
      <c r="K4320" s="28" t="n">
        <v>11</v>
      </c>
      <c r="L4320" s="28" t="n">
        <v>3</v>
      </c>
      <c r="M4320" s="28" t="s">
        <v>146</v>
      </c>
      <c r="N4320" s="28" t="s">
        <v>139</v>
      </c>
      <c r="O4320" s="29" t="n">
        <v>45433</v>
      </c>
      <c r="P4320" s="28" t="n">
        <f aca="false">ROUNDDOWN(($B4320-$O4320)/30,0)</f>
        <v>27</v>
      </c>
      <c r="Q4320" s="28" t="str">
        <f aca="false">TEXT($B4320,"yyyy-mm")</f>
        <v>2026-08</v>
      </c>
      <c r="R4320" s="28" t="n">
        <f aca="false">IF(AND($O4320&gt;=DATE(2025,1,1),$O4320&lt;=DATE(2025,4,30)),1,0)</f>
        <v>0</v>
      </c>
    </row>
    <row r="4321" customFormat="false" ht="15" hidden="false" customHeight="false" outlineLevel="0" collapsed="false">
      <c r="A4321" s="28" t="n">
        <v>465</v>
      </c>
      <c r="B4321" s="29" t="n">
        <v>45260</v>
      </c>
      <c r="C4321" s="28" t="n">
        <v>77500</v>
      </c>
      <c r="D4321" s="28" t="n">
        <v>0</v>
      </c>
      <c r="E4321" s="28" t="n">
        <v>0</v>
      </c>
      <c r="F4321" s="28" t="s">
        <v>345</v>
      </c>
      <c r="G4321" s="28" t="n">
        <v>0</v>
      </c>
      <c r="H4321" s="28" t="n">
        <v>0</v>
      </c>
      <c r="I4321" s="28" t="n">
        <v>0</v>
      </c>
      <c r="J4321" s="28" t="n">
        <v>49</v>
      </c>
      <c r="K4321" s="28" t="n">
        <v>7</v>
      </c>
      <c r="L4321" s="28" t="n">
        <v>1</v>
      </c>
      <c r="M4321" s="28" t="s">
        <v>146</v>
      </c>
      <c r="N4321" s="28" t="s">
        <v>138</v>
      </c>
      <c r="O4321" s="29" t="n">
        <v>45239</v>
      </c>
      <c r="P4321" s="28" t="n">
        <f aca="false">ROUNDDOWN(($B4321-$O4321)/30,0)</f>
        <v>0</v>
      </c>
      <c r="Q4321" s="28" t="str">
        <f aca="false">TEXT($B4321,"yyyy-mm")</f>
        <v>2023-11</v>
      </c>
      <c r="R4321" s="28" t="n">
        <f aca="false">IF(AND($O4321&gt;=DATE(2025,1,1),$O4321&lt;=DATE(2025,4,30)),1,0)</f>
        <v>0</v>
      </c>
    </row>
    <row r="4322" customFormat="false" ht="15" hidden="false" customHeight="false" outlineLevel="0" collapsed="false">
      <c r="A4322" s="28" t="n">
        <v>465</v>
      </c>
      <c r="B4322" s="29" t="n">
        <v>45291</v>
      </c>
      <c r="C4322" s="28" t="n">
        <v>75285.71</v>
      </c>
      <c r="D4322" s="28" t="n">
        <v>0</v>
      </c>
      <c r="E4322" s="28" t="n">
        <v>0</v>
      </c>
      <c r="F4322" s="28" t="s">
        <v>345</v>
      </c>
      <c r="G4322" s="28" t="n">
        <v>0</v>
      </c>
      <c r="H4322" s="28" t="n">
        <v>0</v>
      </c>
      <c r="I4322" s="28" t="n">
        <v>0</v>
      </c>
      <c r="J4322" s="28" t="n">
        <v>49</v>
      </c>
      <c r="K4322" s="28" t="n">
        <v>7</v>
      </c>
      <c r="L4322" s="28" t="n">
        <v>1</v>
      </c>
      <c r="M4322" s="28" t="s">
        <v>146</v>
      </c>
      <c r="N4322" s="28" t="s">
        <v>138</v>
      </c>
      <c r="O4322" s="29" t="n">
        <v>45239</v>
      </c>
      <c r="P4322" s="28" t="n">
        <f aca="false">ROUNDDOWN(($B4322-$O4322)/30,0)</f>
        <v>1</v>
      </c>
      <c r="Q4322" s="28" t="str">
        <f aca="false">TEXT($B4322,"yyyy-mm")</f>
        <v>2023-12</v>
      </c>
      <c r="R4322" s="28" t="n">
        <f aca="false">IF(AND($O4322&gt;=DATE(2025,1,1),$O4322&lt;=DATE(2025,4,30)),1,0)</f>
        <v>0</v>
      </c>
    </row>
    <row r="4323" customFormat="false" ht="15" hidden="false" customHeight="false" outlineLevel="0" collapsed="false">
      <c r="A4323" s="28" t="n">
        <v>465</v>
      </c>
      <c r="B4323" s="29" t="n">
        <v>45322</v>
      </c>
      <c r="C4323" s="28" t="n">
        <v>73071.42</v>
      </c>
      <c r="D4323" s="28" t="n">
        <v>0</v>
      </c>
      <c r="E4323" s="28" t="n">
        <v>0</v>
      </c>
      <c r="F4323" s="28" t="s">
        <v>345</v>
      </c>
      <c r="G4323" s="28" t="n">
        <v>0</v>
      </c>
      <c r="H4323" s="28" t="n">
        <v>0</v>
      </c>
      <c r="I4323" s="28" t="n">
        <v>0</v>
      </c>
      <c r="J4323" s="28" t="n">
        <v>49</v>
      </c>
      <c r="K4323" s="28" t="n">
        <v>7</v>
      </c>
      <c r="L4323" s="28" t="n">
        <v>1</v>
      </c>
      <c r="M4323" s="28" t="s">
        <v>146</v>
      </c>
      <c r="N4323" s="28" t="s">
        <v>138</v>
      </c>
      <c r="O4323" s="29" t="n">
        <v>45239</v>
      </c>
      <c r="P4323" s="28" t="n">
        <f aca="false">ROUNDDOWN(($B4323-$O4323)/30,0)</f>
        <v>2</v>
      </c>
      <c r="Q4323" s="28" t="str">
        <f aca="false">TEXT($B4323,"yyyy-mm")</f>
        <v>2024-01</v>
      </c>
      <c r="R4323" s="28" t="n">
        <f aca="false">IF(AND($O4323&gt;=DATE(2025,1,1),$O4323&lt;=DATE(2025,4,30)),1,0)</f>
        <v>0</v>
      </c>
    </row>
    <row r="4324" customFormat="false" ht="15" hidden="false" customHeight="false" outlineLevel="0" collapsed="false">
      <c r="A4324" s="28" t="n">
        <v>465</v>
      </c>
      <c r="B4324" s="29" t="n">
        <v>45351</v>
      </c>
      <c r="C4324" s="28" t="n">
        <v>70857.13</v>
      </c>
      <c r="D4324" s="28" t="n">
        <v>0</v>
      </c>
      <c r="E4324" s="28" t="n">
        <v>0</v>
      </c>
      <c r="F4324" s="28" t="s">
        <v>345</v>
      </c>
      <c r="G4324" s="28" t="n">
        <v>0</v>
      </c>
      <c r="H4324" s="28" t="n">
        <v>0</v>
      </c>
      <c r="I4324" s="28" t="n">
        <v>0</v>
      </c>
      <c r="J4324" s="28" t="n">
        <v>49</v>
      </c>
      <c r="K4324" s="28" t="n">
        <v>7</v>
      </c>
      <c r="L4324" s="28" t="n">
        <v>1</v>
      </c>
      <c r="M4324" s="28" t="s">
        <v>146</v>
      </c>
      <c r="N4324" s="28" t="s">
        <v>138</v>
      </c>
      <c r="O4324" s="29" t="n">
        <v>45239</v>
      </c>
      <c r="P4324" s="28" t="n">
        <f aca="false">ROUNDDOWN(($B4324-$O4324)/30,0)</f>
        <v>3</v>
      </c>
      <c r="Q4324" s="28" t="str">
        <f aca="false">TEXT($B4324,"yyyy-mm")</f>
        <v>2024-02</v>
      </c>
      <c r="R4324" s="28" t="n">
        <f aca="false">IF(AND($O4324&gt;=DATE(2025,1,1),$O4324&lt;=DATE(2025,4,30)),1,0)</f>
        <v>0</v>
      </c>
    </row>
    <row r="4325" customFormat="false" ht="15" hidden="false" customHeight="false" outlineLevel="0" collapsed="false">
      <c r="A4325" s="28" t="n">
        <v>465</v>
      </c>
      <c r="B4325" s="29" t="n">
        <v>45382</v>
      </c>
      <c r="C4325" s="28" t="n">
        <v>68642.84</v>
      </c>
      <c r="D4325" s="28" t="n">
        <v>0</v>
      </c>
      <c r="E4325" s="28" t="n">
        <v>0</v>
      </c>
      <c r="F4325" s="28" t="s">
        <v>345</v>
      </c>
      <c r="G4325" s="28" t="n">
        <v>0</v>
      </c>
      <c r="H4325" s="28" t="n">
        <v>0</v>
      </c>
      <c r="I4325" s="28" t="n">
        <v>0</v>
      </c>
      <c r="J4325" s="28" t="n">
        <v>49</v>
      </c>
      <c r="K4325" s="28" t="n">
        <v>7</v>
      </c>
      <c r="L4325" s="28" t="n">
        <v>1</v>
      </c>
      <c r="M4325" s="28" t="s">
        <v>146</v>
      </c>
      <c r="N4325" s="28" t="s">
        <v>138</v>
      </c>
      <c r="O4325" s="29" t="n">
        <v>45239</v>
      </c>
      <c r="P4325" s="28" t="n">
        <f aca="false">ROUNDDOWN(($B4325-$O4325)/30,0)</f>
        <v>4</v>
      </c>
      <c r="Q4325" s="28" t="str">
        <f aca="false">TEXT($B4325,"yyyy-mm")</f>
        <v>2024-03</v>
      </c>
      <c r="R4325" s="28" t="n">
        <f aca="false">IF(AND($O4325&gt;=DATE(2025,1,1),$O4325&lt;=DATE(2025,4,30)),1,0)</f>
        <v>0</v>
      </c>
    </row>
    <row r="4326" customFormat="false" ht="15" hidden="false" customHeight="false" outlineLevel="0" collapsed="false">
      <c r="A4326" s="28" t="n">
        <v>465</v>
      </c>
      <c r="B4326" s="29" t="n">
        <v>45412</v>
      </c>
      <c r="C4326" s="28" t="n">
        <v>66428.55</v>
      </c>
      <c r="D4326" s="28" t="n">
        <v>0</v>
      </c>
      <c r="E4326" s="28" t="n">
        <v>0</v>
      </c>
      <c r="F4326" s="28" t="s">
        <v>345</v>
      </c>
      <c r="G4326" s="28" t="n">
        <v>0</v>
      </c>
      <c r="H4326" s="28" t="n">
        <v>0</v>
      </c>
      <c r="I4326" s="28" t="n">
        <v>0</v>
      </c>
      <c r="J4326" s="28" t="n">
        <v>49</v>
      </c>
      <c r="K4326" s="28" t="n">
        <v>7</v>
      </c>
      <c r="L4326" s="28" t="n">
        <v>1</v>
      </c>
      <c r="M4326" s="28" t="s">
        <v>146</v>
      </c>
      <c r="N4326" s="28" t="s">
        <v>138</v>
      </c>
      <c r="O4326" s="29" t="n">
        <v>45239</v>
      </c>
      <c r="P4326" s="28" t="n">
        <f aca="false">ROUNDDOWN(($B4326-$O4326)/30,0)</f>
        <v>5</v>
      </c>
      <c r="Q4326" s="28" t="str">
        <f aca="false">TEXT($B4326,"yyyy-mm")</f>
        <v>2024-04</v>
      </c>
      <c r="R4326" s="28" t="n">
        <f aca="false">IF(AND($O4326&gt;=DATE(2025,1,1),$O4326&lt;=DATE(2025,4,30)),1,0)</f>
        <v>0</v>
      </c>
    </row>
    <row r="4327" customFormat="false" ht="15" hidden="false" customHeight="false" outlineLevel="0" collapsed="false">
      <c r="A4327" s="28" t="n">
        <v>465</v>
      </c>
      <c r="B4327" s="29" t="n">
        <v>45443</v>
      </c>
      <c r="C4327" s="28" t="n">
        <v>64214.26</v>
      </c>
      <c r="D4327" s="28" t="n">
        <v>0</v>
      </c>
      <c r="E4327" s="28" t="n">
        <v>0</v>
      </c>
      <c r="F4327" s="28" t="s">
        <v>345</v>
      </c>
      <c r="G4327" s="28" t="n">
        <v>0</v>
      </c>
      <c r="H4327" s="28" t="n">
        <v>0</v>
      </c>
      <c r="I4327" s="28" t="n">
        <v>0</v>
      </c>
      <c r="J4327" s="28" t="n">
        <v>49</v>
      </c>
      <c r="K4327" s="28" t="n">
        <v>7</v>
      </c>
      <c r="L4327" s="28" t="n">
        <v>1</v>
      </c>
      <c r="M4327" s="28" t="s">
        <v>146</v>
      </c>
      <c r="N4327" s="28" t="s">
        <v>138</v>
      </c>
      <c r="O4327" s="29" t="n">
        <v>45239</v>
      </c>
      <c r="P4327" s="28" t="n">
        <f aca="false">ROUNDDOWN(($B4327-$O4327)/30,0)</f>
        <v>6</v>
      </c>
      <c r="Q4327" s="28" t="str">
        <f aca="false">TEXT($B4327,"yyyy-mm")</f>
        <v>2024-05</v>
      </c>
      <c r="R4327" s="28" t="n">
        <f aca="false">IF(AND($O4327&gt;=DATE(2025,1,1),$O4327&lt;=DATE(2025,4,30)),1,0)</f>
        <v>0</v>
      </c>
    </row>
    <row r="4328" customFormat="false" ht="15" hidden="false" customHeight="false" outlineLevel="0" collapsed="false">
      <c r="A4328" s="28" t="n">
        <v>465</v>
      </c>
      <c r="B4328" s="29" t="n">
        <v>45473</v>
      </c>
      <c r="C4328" s="28" t="n">
        <v>61999.97</v>
      </c>
      <c r="D4328" s="28" t="n">
        <v>0</v>
      </c>
      <c r="E4328" s="28" t="n">
        <v>0</v>
      </c>
      <c r="F4328" s="28" t="s">
        <v>345</v>
      </c>
      <c r="G4328" s="28" t="n">
        <v>0</v>
      </c>
      <c r="H4328" s="28" t="n">
        <v>0</v>
      </c>
      <c r="I4328" s="28" t="n">
        <v>0</v>
      </c>
      <c r="J4328" s="28" t="n">
        <v>49</v>
      </c>
      <c r="K4328" s="28" t="n">
        <v>7</v>
      </c>
      <c r="L4328" s="28" t="n">
        <v>1</v>
      </c>
      <c r="M4328" s="28" t="s">
        <v>146</v>
      </c>
      <c r="N4328" s="28" t="s">
        <v>138</v>
      </c>
      <c r="O4328" s="29" t="n">
        <v>45239</v>
      </c>
      <c r="P4328" s="28" t="n">
        <f aca="false">ROUNDDOWN(($B4328-$O4328)/30,0)</f>
        <v>7</v>
      </c>
      <c r="Q4328" s="28" t="str">
        <f aca="false">TEXT($B4328,"yyyy-mm")</f>
        <v>2024-06</v>
      </c>
      <c r="R4328" s="28" t="n">
        <f aca="false">IF(AND($O4328&gt;=DATE(2025,1,1),$O4328&lt;=DATE(2025,4,30)),1,0)</f>
        <v>0</v>
      </c>
    </row>
    <row r="4329" customFormat="false" ht="15" hidden="false" customHeight="false" outlineLevel="0" collapsed="false">
      <c r="A4329" s="28" t="n">
        <v>465</v>
      </c>
      <c r="B4329" s="29" t="n">
        <v>45504</v>
      </c>
      <c r="C4329" s="28" t="n">
        <v>59785.68</v>
      </c>
      <c r="D4329" s="28" t="n">
        <v>0</v>
      </c>
      <c r="E4329" s="28" t="n">
        <v>0</v>
      </c>
      <c r="F4329" s="28" t="s">
        <v>345</v>
      </c>
      <c r="G4329" s="28" t="n">
        <v>0</v>
      </c>
      <c r="H4329" s="28" t="n">
        <v>0</v>
      </c>
      <c r="I4329" s="28" t="n">
        <v>0</v>
      </c>
      <c r="J4329" s="28" t="n">
        <v>49</v>
      </c>
      <c r="K4329" s="28" t="n">
        <v>7</v>
      </c>
      <c r="L4329" s="28" t="n">
        <v>1</v>
      </c>
      <c r="M4329" s="28" t="s">
        <v>146</v>
      </c>
      <c r="N4329" s="28" t="s">
        <v>138</v>
      </c>
      <c r="O4329" s="29" t="n">
        <v>45239</v>
      </c>
      <c r="P4329" s="28" t="n">
        <f aca="false">ROUNDDOWN(($B4329-$O4329)/30,0)</f>
        <v>8</v>
      </c>
      <c r="Q4329" s="28" t="str">
        <f aca="false">TEXT($B4329,"yyyy-mm")</f>
        <v>2024-07</v>
      </c>
      <c r="R4329" s="28" t="n">
        <f aca="false">IF(AND($O4329&gt;=DATE(2025,1,1),$O4329&lt;=DATE(2025,4,30)),1,0)</f>
        <v>0</v>
      </c>
    </row>
    <row r="4330" customFormat="false" ht="15" hidden="false" customHeight="false" outlineLevel="0" collapsed="false">
      <c r="A4330" s="28" t="n">
        <v>465</v>
      </c>
      <c r="B4330" s="29" t="n">
        <v>45535</v>
      </c>
      <c r="C4330" s="28" t="n">
        <v>57571.39</v>
      </c>
      <c r="D4330" s="28" t="n">
        <v>0</v>
      </c>
      <c r="E4330" s="28" t="n">
        <v>0</v>
      </c>
      <c r="F4330" s="28" t="s">
        <v>345</v>
      </c>
      <c r="G4330" s="28" t="n">
        <v>0</v>
      </c>
      <c r="H4330" s="28" t="n">
        <v>0</v>
      </c>
      <c r="I4330" s="28" t="n">
        <v>0</v>
      </c>
      <c r="J4330" s="28" t="n">
        <v>49</v>
      </c>
      <c r="K4330" s="28" t="n">
        <v>7</v>
      </c>
      <c r="L4330" s="28" t="n">
        <v>1</v>
      </c>
      <c r="M4330" s="28" t="s">
        <v>146</v>
      </c>
      <c r="N4330" s="28" t="s">
        <v>138</v>
      </c>
      <c r="O4330" s="29" t="n">
        <v>45239</v>
      </c>
      <c r="P4330" s="28" t="n">
        <f aca="false">ROUNDDOWN(($B4330-$O4330)/30,0)</f>
        <v>9</v>
      </c>
      <c r="Q4330" s="28" t="str">
        <f aca="false">TEXT($B4330,"yyyy-mm")</f>
        <v>2024-08</v>
      </c>
      <c r="R4330" s="28" t="n">
        <f aca="false">IF(AND($O4330&gt;=DATE(2025,1,1),$O4330&lt;=DATE(2025,4,30)),1,0)</f>
        <v>0</v>
      </c>
    </row>
    <row r="4331" customFormat="false" ht="15" hidden="false" customHeight="false" outlineLevel="0" collapsed="false">
      <c r="A4331" s="28" t="n">
        <v>465</v>
      </c>
      <c r="B4331" s="29" t="n">
        <v>45565</v>
      </c>
      <c r="C4331" s="28" t="n">
        <v>55357.1</v>
      </c>
      <c r="D4331" s="28" t="n">
        <v>0</v>
      </c>
      <c r="E4331" s="28" t="n">
        <v>0</v>
      </c>
      <c r="F4331" s="28" t="s">
        <v>345</v>
      </c>
      <c r="G4331" s="28" t="n">
        <v>0</v>
      </c>
      <c r="H4331" s="28" t="n">
        <v>0</v>
      </c>
      <c r="I4331" s="28" t="n">
        <v>0</v>
      </c>
      <c r="J4331" s="28" t="n">
        <v>49</v>
      </c>
      <c r="K4331" s="28" t="n">
        <v>7</v>
      </c>
      <c r="L4331" s="28" t="n">
        <v>1</v>
      </c>
      <c r="M4331" s="28" t="s">
        <v>146</v>
      </c>
      <c r="N4331" s="28" t="s">
        <v>138</v>
      </c>
      <c r="O4331" s="29" t="n">
        <v>45239</v>
      </c>
      <c r="P4331" s="28" t="n">
        <f aca="false">ROUNDDOWN(($B4331-$O4331)/30,0)</f>
        <v>10</v>
      </c>
      <c r="Q4331" s="28" t="str">
        <f aca="false">TEXT($B4331,"yyyy-mm")</f>
        <v>2024-09</v>
      </c>
      <c r="R4331" s="28" t="n">
        <f aca="false">IF(AND($O4331&gt;=DATE(2025,1,1),$O4331&lt;=DATE(2025,4,30)),1,0)</f>
        <v>0</v>
      </c>
    </row>
    <row r="4332" customFormat="false" ht="15" hidden="false" customHeight="false" outlineLevel="0" collapsed="false">
      <c r="A4332" s="28" t="n">
        <v>465</v>
      </c>
      <c r="B4332" s="29" t="n">
        <v>45596</v>
      </c>
      <c r="C4332" s="28" t="n">
        <v>53142.81</v>
      </c>
      <c r="D4332" s="28" t="n">
        <v>0</v>
      </c>
      <c r="E4332" s="28" t="n">
        <v>0</v>
      </c>
      <c r="F4332" s="28" t="s">
        <v>345</v>
      </c>
      <c r="G4332" s="28" t="n">
        <v>0</v>
      </c>
      <c r="H4332" s="28" t="n">
        <v>0</v>
      </c>
      <c r="I4332" s="28" t="n">
        <v>0</v>
      </c>
      <c r="J4332" s="28" t="n">
        <v>49</v>
      </c>
      <c r="K4332" s="28" t="n">
        <v>7</v>
      </c>
      <c r="L4332" s="28" t="n">
        <v>1</v>
      </c>
      <c r="M4332" s="28" t="s">
        <v>146</v>
      </c>
      <c r="N4332" s="28" t="s">
        <v>138</v>
      </c>
      <c r="O4332" s="29" t="n">
        <v>45239</v>
      </c>
      <c r="P4332" s="28" t="n">
        <f aca="false">ROUNDDOWN(($B4332-$O4332)/30,0)</f>
        <v>11</v>
      </c>
      <c r="Q4332" s="28" t="str">
        <f aca="false">TEXT($B4332,"yyyy-mm")</f>
        <v>2024-10</v>
      </c>
      <c r="R4332" s="28" t="n">
        <f aca="false">IF(AND($O4332&gt;=DATE(2025,1,1),$O4332&lt;=DATE(2025,4,30)),1,0)</f>
        <v>0</v>
      </c>
    </row>
    <row r="4333" customFormat="false" ht="15" hidden="false" customHeight="false" outlineLevel="0" collapsed="false">
      <c r="A4333" s="28" t="n">
        <v>465</v>
      </c>
      <c r="B4333" s="29" t="n">
        <v>45626</v>
      </c>
      <c r="C4333" s="28" t="n">
        <v>50928.52</v>
      </c>
      <c r="D4333" s="28" t="n">
        <v>0</v>
      </c>
      <c r="E4333" s="28" t="n">
        <v>0</v>
      </c>
      <c r="F4333" s="28" t="s">
        <v>345</v>
      </c>
      <c r="G4333" s="28" t="n">
        <v>0</v>
      </c>
      <c r="H4333" s="28" t="n">
        <v>0</v>
      </c>
      <c r="I4333" s="28" t="n">
        <v>0</v>
      </c>
      <c r="J4333" s="28" t="n">
        <v>49</v>
      </c>
      <c r="K4333" s="28" t="n">
        <v>7</v>
      </c>
      <c r="L4333" s="28" t="n">
        <v>1</v>
      </c>
      <c r="M4333" s="28" t="s">
        <v>146</v>
      </c>
      <c r="N4333" s="28" t="s">
        <v>138</v>
      </c>
      <c r="O4333" s="29" t="n">
        <v>45239</v>
      </c>
      <c r="P4333" s="28" t="n">
        <f aca="false">ROUNDDOWN(($B4333-$O4333)/30,0)</f>
        <v>12</v>
      </c>
      <c r="Q4333" s="28" t="str">
        <f aca="false">TEXT($B4333,"yyyy-mm")</f>
        <v>2024-11</v>
      </c>
      <c r="R4333" s="28" t="n">
        <f aca="false">IF(AND($O4333&gt;=DATE(2025,1,1),$O4333&lt;=DATE(2025,4,30)),1,0)</f>
        <v>0</v>
      </c>
    </row>
    <row r="4334" customFormat="false" ht="15" hidden="false" customHeight="false" outlineLevel="0" collapsed="false">
      <c r="A4334" s="28" t="n">
        <v>465</v>
      </c>
      <c r="B4334" s="29" t="n">
        <v>45657</v>
      </c>
      <c r="C4334" s="28" t="n">
        <v>50928.52</v>
      </c>
      <c r="D4334" s="28" t="n">
        <v>2214.29</v>
      </c>
      <c r="E4334" s="28" t="n">
        <v>22</v>
      </c>
      <c r="F4334" s="28" t="s">
        <v>346</v>
      </c>
      <c r="G4334" s="28" t="n">
        <v>0</v>
      </c>
      <c r="H4334" s="28" t="n">
        <v>0</v>
      </c>
      <c r="I4334" s="28" t="n">
        <v>0</v>
      </c>
      <c r="J4334" s="28" t="n">
        <v>49</v>
      </c>
      <c r="K4334" s="28" t="n">
        <v>7</v>
      </c>
      <c r="L4334" s="28" t="n">
        <v>1</v>
      </c>
      <c r="M4334" s="28" t="s">
        <v>146</v>
      </c>
      <c r="N4334" s="28" t="s">
        <v>138</v>
      </c>
      <c r="O4334" s="29" t="n">
        <v>45239</v>
      </c>
      <c r="P4334" s="28" t="n">
        <f aca="false">ROUNDDOWN(($B4334-$O4334)/30,0)</f>
        <v>13</v>
      </c>
      <c r="Q4334" s="28" t="str">
        <f aca="false">TEXT($B4334,"yyyy-mm")</f>
        <v>2024-12</v>
      </c>
      <c r="R4334" s="28" t="n">
        <f aca="false">IF(AND($O4334&gt;=DATE(2025,1,1),$O4334&lt;=DATE(2025,4,30)),1,0)</f>
        <v>0</v>
      </c>
    </row>
    <row r="4335" customFormat="false" ht="15" hidden="false" customHeight="false" outlineLevel="0" collapsed="false">
      <c r="A4335" s="28" t="n">
        <v>465</v>
      </c>
      <c r="B4335" s="29" t="n">
        <v>45688</v>
      </c>
      <c r="C4335" s="28" t="n">
        <v>50928.52</v>
      </c>
      <c r="D4335" s="28" t="n">
        <v>4428.58</v>
      </c>
      <c r="E4335" s="28" t="n">
        <v>53</v>
      </c>
      <c r="F4335" s="28" t="s">
        <v>347</v>
      </c>
      <c r="G4335" s="28" t="n">
        <v>1</v>
      </c>
      <c r="H4335" s="28" t="n">
        <v>0</v>
      </c>
      <c r="I4335" s="28" t="n">
        <v>0</v>
      </c>
      <c r="J4335" s="28" t="n">
        <v>49</v>
      </c>
      <c r="K4335" s="28" t="n">
        <v>7</v>
      </c>
      <c r="L4335" s="28" t="n">
        <v>1</v>
      </c>
      <c r="M4335" s="28" t="s">
        <v>146</v>
      </c>
      <c r="N4335" s="28" t="s">
        <v>138</v>
      </c>
      <c r="O4335" s="29" t="n">
        <v>45239</v>
      </c>
      <c r="P4335" s="28" t="n">
        <f aca="false">ROUNDDOWN(($B4335-$O4335)/30,0)</f>
        <v>14</v>
      </c>
      <c r="Q4335" s="28" t="str">
        <f aca="false">TEXT($B4335,"yyyy-mm")</f>
        <v>2025-01</v>
      </c>
      <c r="R4335" s="28" t="n">
        <f aca="false">IF(AND($O4335&gt;=DATE(2025,1,1),$O4335&lt;=DATE(2025,4,30)),1,0)</f>
        <v>0</v>
      </c>
    </row>
    <row r="4336" customFormat="false" ht="15" hidden="false" customHeight="false" outlineLevel="0" collapsed="false">
      <c r="A4336" s="28" t="n">
        <v>465</v>
      </c>
      <c r="B4336" s="29" t="n">
        <v>45716</v>
      </c>
      <c r="C4336" s="28" t="n">
        <v>44285.65</v>
      </c>
      <c r="D4336" s="28" t="n">
        <v>0</v>
      </c>
      <c r="E4336" s="28" t="n">
        <v>0</v>
      </c>
      <c r="F4336" s="28" t="s">
        <v>345</v>
      </c>
      <c r="G4336" s="28" t="n">
        <v>0</v>
      </c>
      <c r="H4336" s="28" t="n">
        <v>0</v>
      </c>
      <c r="I4336" s="28" t="n">
        <v>0</v>
      </c>
      <c r="J4336" s="28" t="n">
        <v>49</v>
      </c>
      <c r="K4336" s="28" t="n">
        <v>7</v>
      </c>
      <c r="L4336" s="28" t="n">
        <v>1</v>
      </c>
      <c r="M4336" s="28" t="s">
        <v>146</v>
      </c>
      <c r="N4336" s="28" t="s">
        <v>138</v>
      </c>
      <c r="O4336" s="29" t="n">
        <v>45239</v>
      </c>
      <c r="P4336" s="28" t="n">
        <f aca="false">ROUNDDOWN(($B4336-$O4336)/30,0)</f>
        <v>15</v>
      </c>
      <c r="Q4336" s="28" t="str">
        <f aca="false">TEXT($B4336,"yyyy-mm")</f>
        <v>2025-02</v>
      </c>
      <c r="R4336" s="28" t="n">
        <f aca="false">IF(AND($O4336&gt;=DATE(2025,1,1),$O4336&lt;=DATE(2025,4,30)),1,0)</f>
        <v>0</v>
      </c>
    </row>
    <row r="4337" customFormat="false" ht="15" hidden="false" customHeight="false" outlineLevel="0" collapsed="false">
      <c r="A4337" s="28" t="n">
        <v>465</v>
      </c>
      <c r="B4337" s="29" t="n">
        <v>45747</v>
      </c>
      <c r="C4337" s="28" t="n">
        <v>42071.36</v>
      </c>
      <c r="D4337" s="28" t="n">
        <v>0</v>
      </c>
      <c r="E4337" s="28" t="n">
        <v>0</v>
      </c>
      <c r="F4337" s="28" t="s">
        <v>345</v>
      </c>
      <c r="G4337" s="28" t="n">
        <v>0</v>
      </c>
      <c r="H4337" s="28" t="n">
        <v>0</v>
      </c>
      <c r="I4337" s="28" t="n">
        <v>0</v>
      </c>
      <c r="J4337" s="28" t="n">
        <v>49</v>
      </c>
      <c r="K4337" s="28" t="n">
        <v>7</v>
      </c>
      <c r="L4337" s="28" t="n">
        <v>1</v>
      </c>
      <c r="M4337" s="28" t="s">
        <v>146</v>
      </c>
      <c r="N4337" s="28" t="s">
        <v>138</v>
      </c>
      <c r="O4337" s="29" t="n">
        <v>45239</v>
      </c>
      <c r="P4337" s="28" t="n">
        <f aca="false">ROUNDDOWN(($B4337-$O4337)/30,0)</f>
        <v>16</v>
      </c>
      <c r="Q4337" s="28" t="str">
        <f aca="false">TEXT($B4337,"yyyy-mm")</f>
        <v>2025-03</v>
      </c>
      <c r="R4337" s="28" t="n">
        <f aca="false">IF(AND($O4337&gt;=DATE(2025,1,1),$O4337&lt;=DATE(2025,4,30)),1,0)</f>
        <v>0</v>
      </c>
    </row>
    <row r="4338" customFormat="false" ht="15" hidden="false" customHeight="false" outlineLevel="0" collapsed="false">
      <c r="A4338" s="28" t="n">
        <v>465</v>
      </c>
      <c r="B4338" s="29" t="n">
        <v>45777</v>
      </c>
      <c r="C4338" s="28" t="n">
        <v>39857.07</v>
      </c>
      <c r="D4338" s="28" t="n">
        <v>0</v>
      </c>
      <c r="E4338" s="28" t="n">
        <v>0</v>
      </c>
      <c r="F4338" s="28" t="s">
        <v>345</v>
      </c>
      <c r="G4338" s="28" t="n">
        <v>0</v>
      </c>
      <c r="H4338" s="28" t="n">
        <v>0</v>
      </c>
      <c r="I4338" s="28" t="n">
        <v>0</v>
      </c>
      <c r="J4338" s="28" t="n">
        <v>49</v>
      </c>
      <c r="K4338" s="28" t="n">
        <v>7</v>
      </c>
      <c r="L4338" s="28" t="n">
        <v>1</v>
      </c>
      <c r="M4338" s="28" t="s">
        <v>146</v>
      </c>
      <c r="N4338" s="28" t="s">
        <v>138</v>
      </c>
      <c r="O4338" s="29" t="n">
        <v>45239</v>
      </c>
      <c r="P4338" s="28" t="n">
        <f aca="false">ROUNDDOWN(($B4338-$O4338)/30,0)</f>
        <v>17</v>
      </c>
      <c r="Q4338" s="28" t="str">
        <f aca="false">TEXT($B4338,"yyyy-mm")</f>
        <v>2025-04</v>
      </c>
      <c r="R4338" s="28" t="n">
        <f aca="false">IF(AND($O4338&gt;=DATE(2025,1,1),$O4338&lt;=DATE(2025,4,30)),1,0)</f>
        <v>0</v>
      </c>
    </row>
    <row r="4339" customFormat="false" ht="15" hidden="false" customHeight="false" outlineLevel="0" collapsed="false">
      <c r="A4339" s="28" t="n">
        <v>465</v>
      </c>
      <c r="B4339" s="29" t="n">
        <v>45808</v>
      </c>
      <c r="C4339" s="28" t="n">
        <v>37642.78</v>
      </c>
      <c r="D4339" s="28" t="n">
        <v>0</v>
      </c>
      <c r="E4339" s="28" t="n">
        <v>0</v>
      </c>
      <c r="F4339" s="28" t="s">
        <v>345</v>
      </c>
      <c r="G4339" s="28" t="n">
        <v>0</v>
      </c>
      <c r="H4339" s="28" t="n">
        <v>0</v>
      </c>
      <c r="I4339" s="28" t="n">
        <v>0</v>
      </c>
      <c r="J4339" s="28" t="n">
        <v>49</v>
      </c>
      <c r="K4339" s="28" t="n">
        <v>7</v>
      </c>
      <c r="L4339" s="28" t="n">
        <v>1</v>
      </c>
      <c r="M4339" s="28" t="s">
        <v>146</v>
      </c>
      <c r="N4339" s="28" t="s">
        <v>138</v>
      </c>
      <c r="O4339" s="29" t="n">
        <v>45239</v>
      </c>
      <c r="P4339" s="28" t="n">
        <f aca="false">ROUNDDOWN(($B4339-$O4339)/30,0)</f>
        <v>18</v>
      </c>
      <c r="Q4339" s="28" t="str">
        <f aca="false">TEXT($B4339,"yyyy-mm")</f>
        <v>2025-05</v>
      </c>
      <c r="R4339" s="28" t="n">
        <f aca="false">IF(AND($O4339&gt;=DATE(2025,1,1),$O4339&lt;=DATE(2025,4,30)),1,0)</f>
        <v>0</v>
      </c>
    </row>
    <row r="4340" customFormat="false" ht="15" hidden="false" customHeight="false" outlineLevel="0" collapsed="false">
      <c r="A4340" s="28" t="n">
        <v>465</v>
      </c>
      <c r="B4340" s="29" t="n">
        <v>45838</v>
      </c>
      <c r="C4340" s="28" t="n">
        <v>35428.49</v>
      </c>
      <c r="D4340" s="28" t="n">
        <v>0</v>
      </c>
      <c r="E4340" s="28" t="n">
        <v>0</v>
      </c>
      <c r="F4340" s="28" t="s">
        <v>345</v>
      </c>
      <c r="G4340" s="28" t="n">
        <v>0</v>
      </c>
      <c r="H4340" s="28" t="n">
        <v>0</v>
      </c>
      <c r="I4340" s="28" t="n">
        <v>0</v>
      </c>
      <c r="J4340" s="28" t="n">
        <v>49</v>
      </c>
      <c r="K4340" s="28" t="n">
        <v>7</v>
      </c>
      <c r="L4340" s="28" t="n">
        <v>1</v>
      </c>
      <c r="M4340" s="28" t="s">
        <v>146</v>
      </c>
      <c r="N4340" s="28" t="s">
        <v>138</v>
      </c>
      <c r="O4340" s="29" t="n">
        <v>45239</v>
      </c>
      <c r="P4340" s="28" t="n">
        <f aca="false">ROUNDDOWN(($B4340-$O4340)/30,0)</f>
        <v>19</v>
      </c>
      <c r="Q4340" s="28" t="str">
        <f aca="false">TEXT($B4340,"yyyy-mm")</f>
        <v>2025-06</v>
      </c>
      <c r="R4340" s="28" t="n">
        <f aca="false">IF(AND($O4340&gt;=DATE(2025,1,1),$O4340&lt;=DATE(2025,4,30)),1,0)</f>
        <v>0</v>
      </c>
    </row>
    <row r="4341" customFormat="false" ht="15" hidden="false" customHeight="false" outlineLevel="0" collapsed="false">
      <c r="A4341" s="28" t="n">
        <v>465</v>
      </c>
      <c r="B4341" s="29" t="n">
        <v>45869</v>
      </c>
      <c r="C4341" s="28" t="n">
        <v>33214.2</v>
      </c>
      <c r="D4341" s="28" t="n">
        <v>0</v>
      </c>
      <c r="E4341" s="28" t="n">
        <v>0</v>
      </c>
      <c r="F4341" s="28" t="s">
        <v>345</v>
      </c>
      <c r="G4341" s="28" t="n">
        <v>0</v>
      </c>
      <c r="H4341" s="28" t="n">
        <v>0</v>
      </c>
      <c r="I4341" s="28" t="n">
        <v>0</v>
      </c>
      <c r="J4341" s="28" t="n">
        <v>49</v>
      </c>
      <c r="K4341" s="28" t="n">
        <v>7</v>
      </c>
      <c r="L4341" s="28" t="n">
        <v>1</v>
      </c>
      <c r="M4341" s="28" t="s">
        <v>146</v>
      </c>
      <c r="N4341" s="28" t="s">
        <v>138</v>
      </c>
      <c r="O4341" s="29" t="n">
        <v>45239</v>
      </c>
      <c r="P4341" s="28" t="n">
        <f aca="false">ROUNDDOWN(($B4341-$O4341)/30,0)</f>
        <v>21</v>
      </c>
      <c r="Q4341" s="28" t="str">
        <f aca="false">TEXT($B4341,"yyyy-mm")</f>
        <v>2025-07</v>
      </c>
      <c r="R4341" s="28" t="n">
        <f aca="false">IF(AND($O4341&gt;=DATE(2025,1,1),$O4341&lt;=DATE(2025,4,30)),1,0)</f>
        <v>0</v>
      </c>
    </row>
    <row r="4342" customFormat="false" ht="15" hidden="false" customHeight="false" outlineLevel="0" collapsed="false">
      <c r="A4342" s="28" t="n">
        <v>465</v>
      </c>
      <c r="B4342" s="29" t="n">
        <v>45900</v>
      </c>
      <c r="C4342" s="28" t="n">
        <v>30999.91</v>
      </c>
      <c r="D4342" s="28" t="n">
        <v>0</v>
      </c>
      <c r="E4342" s="28" t="n">
        <v>0</v>
      </c>
      <c r="F4342" s="28" t="s">
        <v>345</v>
      </c>
      <c r="G4342" s="28" t="n">
        <v>0</v>
      </c>
      <c r="H4342" s="28" t="n">
        <v>0</v>
      </c>
      <c r="I4342" s="28" t="n">
        <v>0</v>
      </c>
      <c r="J4342" s="28" t="n">
        <v>49</v>
      </c>
      <c r="K4342" s="28" t="n">
        <v>7</v>
      </c>
      <c r="L4342" s="28" t="n">
        <v>1</v>
      </c>
      <c r="M4342" s="28" t="s">
        <v>146</v>
      </c>
      <c r="N4342" s="28" t="s">
        <v>138</v>
      </c>
      <c r="O4342" s="29" t="n">
        <v>45239</v>
      </c>
      <c r="P4342" s="28" t="n">
        <f aca="false">ROUNDDOWN(($B4342-$O4342)/30,0)</f>
        <v>22</v>
      </c>
      <c r="Q4342" s="28" t="str">
        <f aca="false">TEXT($B4342,"yyyy-mm")</f>
        <v>2025-08</v>
      </c>
      <c r="R4342" s="28" t="n">
        <f aca="false">IF(AND($O4342&gt;=DATE(2025,1,1),$O4342&lt;=DATE(2025,4,30)),1,0)</f>
        <v>0</v>
      </c>
    </row>
    <row r="4343" customFormat="false" ht="15" hidden="false" customHeight="false" outlineLevel="0" collapsed="false">
      <c r="A4343" s="28" t="n">
        <v>465</v>
      </c>
      <c r="B4343" s="29" t="n">
        <v>45930</v>
      </c>
      <c r="C4343" s="28" t="n">
        <v>28785.62</v>
      </c>
      <c r="D4343" s="28" t="n">
        <v>0</v>
      </c>
      <c r="E4343" s="28" t="n">
        <v>0</v>
      </c>
      <c r="F4343" s="28" t="s">
        <v>345</v>
      </c>
      <c r="G4343" s="28" t="n">
        <v>0</v>
      </c>
      <c r="H4343" s="28" t="n">
        <v>0</v>
      </c>
      <c r="I4343" s="28" t="n">
        <v>0</v>
      </c>
      <c r="J4343" s="28" t="n">
        <v>49</v>
      </c>
      <c r="K4343" s="28" t="n">
        <v>7</v>
      </c>
      <c r="L4343" s="28" t="n">
        <v>1</v>
      </c>
      <c r="M4343" s="28" t="s">
        <v>146</v>
      </c>
      <c r="N4343" s="28" t="s">
        <v>138</v>
      </c>
      <c r="O4343" s="29" t="n">
        <v>45239</v>
      </c>
      <c r="P4343" s="28" t="n">
        <f aca="false">ROUNDDOWN(($B4343-$O4343)/30,0)</f>
        <v>23</v>
      </c>
      <c r="Q4343" s="28" t="str">
        <f aca="false">TEXT($B4343,"yyyy-mm")</f>
        <v>2025-09</v>
      </c>
      <c r="R4343" s="28" t="n">
        <f aca="false">IF(AND($O4343&gt;=DATE(2025,1,1),$O4343&lt;=DATE(2025,4,30)),1,0)</f>
        <v>0</v>
      </c>
    </row>
    <row r="4344" customFormat="false" ht="15" hidden="false" customHeight="false" outlineLevel="0" collapsed="false">
      <c r="A4344" s="28" t="n">
        <v>465</v>
      </c>
      <c r="B4344" s="29" t="n">
        <v>45961</v>
      </c>
      <c r="C4344" s="28" t="n">
        <v>26571.33</v>
      </c>
      <c r="D4344" s="28" t="n">
        <v>0</v>
      </c>
      <c r="E4344" s="28" t="n">
        <v>0</v>
      </c>
      <c r="F4344" s="28" t="s">
        <v>345</v>
      </c>
      <c r="G4344" s="28" t="n">
        <v>0</v>
      </c>
      <c r="H4344" s="28" t="n">
        <v>0</v>
      </c>
      <c r="I4344" s="28" t="n">
        <v>0</v>
      </c>
      <c r="J4344" s="28" t="n">
        <v>49</v>
      </c>
      <c r="K4344" s="28" t="n">
        <v>7</v>
      </c>
      <c r="L4344" s="28" t="n">
        <v>1</v>
      </c>
      <c r="M4344" s="28" t="s">
        <v>146</v>
      </c>
      <c r="N4344" s="28" t="s">
        <v>138</v>
      </c>
      <c r="O4344" s="29" t="n">
        <v>45239</v>
      </c>
      <c r="P4344" s="28" t="n">
        <f aca="false">ROUNDDOWN(($B4344-$O4344)/30,0)</f>
        <v>24</v>
      </c>
      <c r="Q4344" s="28" t="str">
        <f aca="false">TEXT($B4344,"yyyy-mm")</f>
        <v>2025-10</v>
      </c>
      <c r="R4344" s="28" t="n">
        <f aca="false">IF(AND($O4344&gt;=DATE(2025,1,1),$O4344&lt;=DATE(2025,4,30)),1,0)</f>
        <v>0</v>
      </c>
    </row>
    <row r="4345" customFormat="false" ht="15" hidden="false" customHeight="false" outlineLevel="0" collapsed="false">
      <c r="A4345" s="28" t="n">
        <v>465</v>
      </c>
      <c r="B4345" s="29" t="n">
        <v>45991</v>
      </c>
      <c r="C4345" s="28" t="n">
        <v>24357.04</v>
      </c>
      <c r="D4345" s="28" t="n">
        <v>0</v>
      </c>
      <c r="E4345" s="28" t="n">
        <v>0</v>
      </c>
      <c r="F4345" s="28" t="s">
        <v>345</v>
      </c>
      <c r="G4345" s="28" t="n">
        <v>0</v>
      </c>
      <c r="H4345" s="28" t="n">
        <v>0</v>
      </c>
      <c r="I4345" s="28" t="n">
        <v>0</v>
      </c>
      <c r="J4345" s="28" t="n">
        <v>49</v>
      </c>
      <c r="K4345" s="28" t="n">
        <v>7</v>
      </c>
      <c r="L4345" s="28" t="n">
        <v>1</v>
      </c>
      <c r="M4345" s="28" t="s">
        <v>146</v>
      </c>
      <c r="N4345" s="28" t="s">
        <v>138</v>
      </c>
      <c r="O4345" s="29" t="n">
        <v>45239</v>
      </c>
      <c r="P4345" s="28" t="n">
        <f aca="false">ROUNDDOWN(($B4345-$O4345)/30,0)</f>
        <v>25</v>
      </c>
      <c r="Q4345" s="28" t="str">
        <f aca="false">TEXT($B4345,"yyyy-mm")</f>
        <v>2025-11</v>
      </c>
      <c r="R4345" s="28" t="n">
        <f aca="false">IF(AND($O4345&gt;=DATE(2025,1,1),$O4345&lt;=DATE(2025,4,30)),1,0)</f>
        <v>0</v>
      </c>
    </row>
    <row r="4346" customFormat="false" ht="15" hidden="false" customHeight="false" outlineLevel="0" collapsed="false">
      <c r="A4346" s="28" t="n">
        <v>465</v>
      </c>
      <c r="B4346" s="29" t="n">
        <v>46022</v>
      </c>
      <c r="C4346" s="28" t="n">
        <v>22142.75</v>
      </c>
      <c r="D4346" s="28" t="n">
        <v>0</v>
      </c>
      <c r="E4346" s="28" t="n">
        <v>0</v>
      </c>
      <c r="F4346" s="28" t="s">
        <v>345</v>
      </c>
      <c r="G4346" s="28" t="n">
        <v>0</v>
      </c>
      <c r="H4346" s="28" t="n">
        <v>0</v>
      </c>
      <c r="I4346" s="28" t="n">
        <v>0</v>
      </c>
      <c r="J4346" s="28" t="n">
        <v>49</v>
      </c>
      <c r="K4346" s="28" t="n">
        <v>7</v>
      </c>
      <c r="L4346" s="28" t="n">
        <v>1</v>
      </c>
      <c r="M4346" s="28" t="s">
        <v>146</v>
      </c>
      <c r="N4346" s="28" t="s">
        <v>138</v>
      </c>
      <c r="O4346" s="29" t="n">
        <v>45239</v>
      </c>
      <c r="P4346" s="28" t="n">
        <f aca="false">ROUNDDOWN(($B4346-$O4346)/30,0)</f>
        <v>26</v>
      </c>
      <c r="Q4346" s="28" t="str">
        <f aca="false">TEXT($B4346,"yyyy-mm")</f>
        <v>2025-12</v>
      </c>
      <c r="R4346" s="28" t="n">
        <f aca="false">IF(AND($O4346&gt;=DATE(2025,1,1),$O4346&lt;=DATE(2025,4,30)),1,0)</f>
        <v>0</v>
      </c>
    </row>
    <row r="4347" customFormat="false" ht="15" hidden="false" customHeight="false" outlineLevel="0" collapsed="false">
      <c r="A4347" s="28" t="n">
        <v>465</v>
      </c>
      <c r="B4347" s="29" t="n">
        <v>46053</v>
      </c>
      <c r="C4347" s="28" t="n">
        <v>19928.46</v>
      </c>
      <c r="D4347" s="28" t="n">
        <v>0</v>
      </c>
      <c r="E4347" s="28" t="n">
        <v>0</v>
      </c>
      <c r="F4347" s="28" t="s">
        <v>345</v>
      </c>
      <c r="G4347" s="28" t="n">
        <v>0</v>
      </c>
      <c r="H4347" s="28" t="n">
        <v>0</v>
      </c>
      <c r="I4347" s="28" t="n">
        <v>0</v>
      </c>
      <c r="J4347" s="28" t="n">
        <v>49</v>
      </c>
      <c r="K4347" s="28" t="n">
        <v>7</v>
      </c>
      <c r="L4347" s="28" t="n">
        <v>1</v>
      </c>
      <c r="M4347" s="28" t="s">
        <v>146</v>
      </c>
      <c r="N4347" s="28" t="s">
        <v>138</v>
      </c>
      <c r="O4347" s="29" t="n">
        <v>45239</v>
      </c>
      <c r="P4347" s="28" t="n">
        <f aca="false">ROUNDDOWN(($B4347-$O4347)/30,0)</f>
        <v>27</v>
      </c>
      <c r="Q4347" s="28" t="str">
        <f aca="false">TEXT($B4347,"yyyy-mm")</f>
        <v>2026-01</v>
      </c>
      <c r="R4347" s="28" t="n">
        <f aca="false">IF(AND($O4347&gt;=DATE(2025,1,1),$O4347&lt;=DATE(2025,4,30)),1,0)</f>
        <v>0</v>
      </c>
    </row>
    <row r="4348" customFormat="false" ht="15" hidden="false" customHeight="false" outlineLevel="0" collapsed="false">
      <c r="A4348" s="28" t="n">
        <v>465</v>
      </c>
      <c r="B4348" s="29" t="n">
        <v>46081</v>
      </c>
      <c r="C4348" s="28" t="n">
        <v>17714.17</v>
      </c>
      <c r="D4348" s="28" t="n">
        <v>0</v>
      </c>
      <c r="E4348" s="28" t="n">
        <v>0</v>
      </c>
      <c r="F4348" s="28" t="s">
        <v>345</v>
      </c>
      <c r="G4348" s="28" t="n">
        <v>0</v>
      </c>
      <c r="H4348" s="28" t="n">
        <v>0</v>
      </c>
      <c r="I4348" s="28" t="n">
        <v>0</v>
      </c>
      <c r="J4348" s="28" t="n">
        <v>49</v>
      </c>
      <c r="K4348" s="28" t="n">
        <v>7</v>
      </c>
      <c r="L4348" s="28" t="n">
        <v>1</v>
      </c>
      <c r="M4348" s="28" t="s">
        <v>146</v>
      </c>
      <c r="N4348" s="28" t="s">
        <v>138</v>
      </c>
      <c r="O4348" s="29" t="n">
        <v>45239</v>
      </c>
      <c r="P4348" s="28" t="n">
        <f aca="false">ROUNDDOWN(($B4348-$O4348)/30,0)</f>
        <v>28</v>
      </c>
      <c r="Q4348" s="28" t="str">
        <f aca="false">TEXT($B4348,"yyyy-mm")</f>
        <v>2026-02</v>
      </c>
      <c r="R4348" s="28" t="n">
        <f aca="false">IF(AND($O4348&gt;=DATE(2025,1,1),$O4348&lt;=DATE(2025,4,30)),1,0)</f>
        <v>0</v>
      </c>
    </row>
    <row r="4349" customFormat="false" ht="15" hidden="false" customHeight="false" outlineLevel="0" collapsed="false">
      <c r="A4349" s="28" t="n">
        <v>465</v>
      </c>
      <c r="B4349" s="29" t="n">
        <v>46112</v>
      </c>
      <c r="C4349" s="28" t="n">
        <v>15499.88</v>
      </c>
      <c r="D4349" s="28" t="n">
        <v>0</v>
      </c>
      <c r="E4349" s="28" t="n">
        <v>0</v>
      </c>
      <c r="F4349" s="28" t="s">
        <v>345</v>
      </c>
      <c r="G4349" s="28" t="n">
        <v>0</v>
      </c>
      <c r="H4349" s="28" t="n">
        <v>0</v>
      </c>
      <c r="I4349" s="28" t="n">
        <v>0</v>
      </c>
      <c r="J4349" s="28" t="n">
        <v>49</v>
      </c>
      <c r="K4349" s="28" t="n">
        <v>7</v>
      </c>
      <c r="L4349" s="28" t="n">
        <v>1</v>
      </c>
      <c r="M4349" s="28" t="s">
        <v>146</v>
      </c>
      <c r="N4349" s="28" t="s">
        <v>138</v>
      </c>
      <c r="O4349" s="29" t="n">
        <v>45239</v>
      </c>
      <c r="P4349" s="28" t="n">
        <f aca="false">ROUNDDOWN(($B4349-$O4349)/30,0)</f>
        <v>29</v>
      </c>
      <c r="Q4349" s="28" t="str">
        <f aca="false">TEXT($B4349,"yyyy-mm")</f>
        <v>2026-03</v>
      </c>
      <c r="R4349" s="28" t="n">
        <f aca="false">IF(AND($O4349&gt;=DATE(2025,1,1),$O4349&lt;=DATE(2025,4,30)),1,0)</f>
        <v>0</v>
      </c>
    </row>
    <row r="4350" customFormat="false" ht="15" hidden="false" customHeight="false" outlineLevel="0" collapsed="false">
      <c r="A4350" s="28" t="n">
        <v>465</v>
      </c>
      <c r="B4350" s="29" t="n">
        <v>46142</v>
      </c>
      <c r="C4350" s="28" t="n">
        <v>13285.59</v>
      </c>
      <c r="D4350" s="28" t="n">
        <v>0</v>
      </c>
      <c r="E4350" s="28" t="n">
        <v>0</v>
      </c>
      <c r="F4350" s="28" t="s">
        <v>345</v>
      </c>
      <c r="G4350" s="28" t="n">
        <v>0</v>
      </c>
      <c r="H4350" s="28" t="n">
        <v>0</v>
      </c>
      <c r="I4350" s="28" t="n">
        <v>0</v>
      </c>
      <c r="J4350" s="28" t="n">
        <v>49</v>
      </c>
      <c r="K4350" s="28" t="n">
        <v>7</v>
      </c>
      <c r="L4350" s="28" t="n">
        <v>1</v>
      </c>
      <c r="M4350" s="28" t="s">
        <v>146</v>
      </c>
      <c r="N4350" s="28" t="s">
        <v>138</v>
      </c>
      <c r="O4350" s="29" t="n">
        <v>45239</v>
      </c>
      <c r="P4350" s="28" t="n">
        <f aca="false">ROUNDDOWN(($B4350-$O4350)/30,0)</f>
        <v>30</v>
      </c>
      <c r="Q4350" s="28" t="str">
        <f aca="false">TEXT($B4350,"yyyy-mm")</f>
        <v>2026-04</v>
      </c>
      <c r="R4350" s="28" t="n">
        <f aca="false">IF(AND($O4350&gt;=DATE(2025,1,1),$O4350&lt;=DATE(2025,4,30)),1,0)</f>
        <v>0</v>
      </c>
    </row>
    <row r="4351" customFormat="false" ht="15" hidden="false" customHeight="false" outlineLevel="0" collapsed="false">
      <c r="A4351" s="28" t="n">
        <v>465</v>
      </c>
      <c r="B4351" s="29" t="n">
        <v>46173</v>
      </c>
      <c r="C4351" s="28" t="n">
        <v>11071.3</v>
      </c>
      <c r="D4351" s="28" t="n">
        <v>0</v>
      </c>
      <c r="E4351" s="28" t="n">
        <v>0</v>
      </c>
      <c r="F4351" s="28" t="s">
        <v>345</v>
      </c>
      <c r="G4351" s="28" t="n">
        <v>0</v>
      </c>
      <c r="H4351" s="28" t="n">
        <v>0</v>
      </c>
      <c r="I4351" s="28" t="n">
        <v>0</v>
      </c>
      <c r="J4351" s="28" t="n">
        <v>49</v>
      </c>
      <c r="K4351" s="28" t="n">
        <v>7</v>
      </c>
      <c r="L4351" s="28" t="n">
        <v>1</v>
      </c>
      <c r="M4351" s="28" t="s">
        <v>146</v>
      </c>
      <c r="N4351" s="28" t="s">
        <v>138</v>
      </c>
      <c r="O4351" s="29" t="n">
        <v>45239</v>
      </c>
      <c r="P4351" s="28" t="n">
        <f aca="false">ROUNDDOWN(($B4351-$O4351)/30,0)</f>
        <v>31</v>
      </c>
      <c r="Q4351" s="28" t="str">
        <f aca="false">TEXT($B4351,"yyyy-mm")</f>
        <v>2026-05</v>
      </c>
      <c r="R4351" s="28" t="n">
        <f aca="false">IF(AND($O4351&gt;=DATE(2025,1,1),$O4351&lt;=DATE(2025,4,30)),1,0)</f>
        <v>0</v>
      </c>
    </row>
    <row r="4352" customFormat="false" ht="15" hidden="false" customHeight="false" outlineLevel="0" collapsed="false">
      <c r="A4352" s="28" t="n">
        <v>465</v>
      </c>
      <c r="B4352" s="29" t="n">
        <v>46203</v>
      </c>
      <c r="C4352" s="28" t="n">
        <v>8857.01</v>
      </c>
      <c r="D4352" s="28" t="n">
        <v>0</v>
      </c>
      <c r="E4352" s="28" t="n">
        <v>0</v>
      </c>
      <c r="F4352" s="28" t="s">
        <v>345</v>
      </c>
      <c r="G4352" s="28" t="n">
        <v>0</v>
      </c>
      <c r="H4352" s="28" t="n">
        <v>0</v>
      </c>
      <c r="I4352" s="28" t="n">
        <v>0</v>
      </c>
      <c r="J4352" s="28" t="n">
        <v>49</v>
      </c>
      <c r="K4352" s="28" t="n">
        <v>7</v>
      </c>
      <c r="L4352" s="28" t="n">
        <v>1</v>
      </c>
      <c r="M4352" s="28" t="s">
        <v>146</v>
      </c>
      <c r="N4352" s="28" t="s">
        <v>138</v>
      </c>
      <c r="O4352" s="29" t="n">
        <v>45239</v>
      </c>
      <c r="P4352" s="28" t="n">
        <f aca="false">ROUNDDOWN(($B4352-$O4352)/30,0)</f>
        <v>32</v>
      </c>
      <c r="Q4352" s="28" t="str">
        <f aca="false">TEXT($B4352,"yyyy-mm")</f>
        <v>2026-06</v>
      </c>
      <c r="R4352" s="28" t="n">
        <f aca="false">IF(AND($O4352&gt;=DATE(2025,1,1),$O4352&lt;=DATE(2025,4,30)),1,0)</f>
        <v>0</v>
      </c>
    </row>
    <row r="4353" customFormat="false" ht="15" hidden="false" customHeight="false" outlineLevel="0" collapsed="false">
      <c r="A4353" s="28" t="n">
        <v>465</v>
      </c>
      <c r="B4353" s="29" t="n">
        <v>46234</v>
      </c>
      <c r="C4353" s="28" t="n">
        <v>6642.72</v>
      </c>
      <c r="D4353" s="28" t="n">
        <v>0</v>
      </c>
      <c r="E4353" s="28" t="n">
        <v>0</v>
      </c>
      <c r="F4353" s="28" t="s">
        <v>345</v>
      </c>
      <c r="G4353" s="28" t="n">
        <v>0</v>
      </c>
      <c r="H4353" s="28" t="n">
        <v>0</v>
      </c>
      <c r="I4353" s="28" t="n">
        <v>0</v>
      </c>
      <c r="J4353" s="28" t="n">
        <v>49</v>
      </c>
      <c r="K4353" s="28" t="n">
        <v>7</v>
      </c>
      <c r="L4353" s="28" t="n">
        <v>1</v>
      </c>
      <c r="M4353" s="28" t="s">
        <v>146</v>
      </c>
      <c r="N4353" s="28" t="s">
        <v>138</v>
      </c>
      <c r="O4353" s="29" t="n">
        <v>45239</v>
      </c>
      <c r="P4353" s="28" t="n">
        <f aca="false">ROUNDDOWN(($B4353-$O4353)/30,0)</f>
        <v>33</v>
      </c>
      <c r="Q4353" s="28" t="str">
        <f aca="false">TEXT($B4353,"yyyy-mm")</f>
        <v>2026-07</v>
      </c>
      <c r="R4353" s="28" t="n">
        <f aca="false">IF(AND($O4353&gt;=DATE(2025,1,1),$O4353&lt;=DATE(2025,4,30)),1,0)</f>
        <v>0</v>
      </c>
    </row>
    <row r="4354" customFormat="false" ht="15" hidden="false" customHeight="false" outlineLevel="0" collapsed="false">
      <c r="A4354" s="28" t="n">
        <v>465</v>
      </c>
      <c r="B4354" s="29" t="n">
        <v>46265</v>
      </c>
      <c r="C4354" s="28" t="n">
        <v>4428.43</v>
      </c>
      <c r="D4354" s="28" t="n">
        <v>0</v>
      </c>
      <c r="E4354" s="28" t="n">
        <v>0</v>
      </c>
      <c r="F4354" s="28" t="s">
        <v>345</v>
      </c>
      <c r="G4354" s="28" t="n">
        <v>0</v>
      </c>
      <c r="H4354" s="28" t="n">
        <v>0</v>
      </c>
      <c r="I4354" s="28" t="n">
        <v>0</v>
      </c>
      <c r="J4354" s="28" t="n">
        <v>49</v>
      </c>
      <c r="K4354" s="28" t="n">
        <v>7</v>
      </c>
      <c r="L4354" s="28" t="n">
        <v>1</v>
      </c>
      <c r="M4354" s="28" t="s">
        <v>146</v>
      </c>
      <c r="N4354" s="28" t="s">
        <v>138</v>
      </c>
      <c r="O4354" s="29" t="n">
        <v>45239</v>
      </c>
      <c r="P4354" s="28" t="n">
        <f aca="false">ROUNDDOWN(($B4354-$O4354)/30,0)</f>
        <v>34</v>
      </c>
      <c r="Q4354" s="28" t="str">
        <f aca="false">TEXT($B4354,"yyyy-mm")</f>
        <v>2026-08</v>
      </c>
      <c r="R4354" s="28" t="n">
        <f aca="false">IF(AND($O4354&gt;=DATE(2025,1,1),$O4354&lt;=DATE(2025,4,30)),1,0)</f>
        <v>0</v>
      </c>
    </row>
    <row r="4355" customFormat="false" ht="15" hidden="false" customHeight="false" outlineLevel="0" collapsed="false">
      <c r="A4355" s="28" t="n">
        <v>466</v>
      </c>
      <c r="B4355" s="29" t="n">
        <v>46142</v>
      </c>
      <c r="C4355" s="28" t="n">
        <v>31100</v>
      </c>
      <c r="D4355" s="28" t="n">
        <v>0</v>
      </c>
      <c r="E4355" s="28" t="n">
        <v>0</v>
      </c>
      <c r="F4355" s="28" t="s">
        <v>345</v>
      </c>
      <c r="G4355" s="28" t="n">
        <v>0</v>
      </c>
      <c r="H4355" s="28" t="n">
        <v>0</v>
      </c>
      <c r="I4355" s="28" t="n">
        <v>0</v>
      </c>
      <c r="J4355" s="28" t="n">
        <v>287</v>
      </c>
      <c r="K4355" s="28" t="n">
        <v>5</v>
      </c>
      <c r="L4355" s="28" t="n">
        <v>1</v>
      </c>
      <c r="M4355" s="28" t="s">
        <v>146</v>
      </c>
      <c r="N4355" s="28" t="s">
        <v>138</v>
      </c>
      <c r="O4355" s="29" t="n">
        <v>46129</v>
      </c>
      <c r="P4355" s="28" t="n">
        <f aca="false">ROUNDDOWN(($B4355-$O4355)/30,0)</f>
        <v>0</v>
      </c>
      <c r="Q4355" s="28" t="str">
        <f aca="false">TEXT($B4355,"yyyy-mm")</f>
        <v>2026-04</v>
      </c>
      <c r="R4355" s="28" t="n">
        <f aca="false">IF(AND($O4355&gt;=DATE(2025,1,1),$O4355&lt;=DATE(2025,4,30)),1,0)</f>
        <v>0</v>
      </c>
    </row>
    <row r="4356" customFormat="false" ht="15" hidden="false" customHeight="false" outlineLevel="0" collapsed="false">
      <c r="A4356" s="28" t="n">
        <v>466</v>
      </c>
      <c r="B4356" s="29" t="n">
        <v>46173</v>
      </c>
      <c r="C4356" s="28" t="n">
        <v>24880</v>
      </c>
      <c r="D4356" s="28" t="n">
        <v>0</v>
      </c>
      <c r="E4356" s="28" t="n">
        <v>0</v>
      </c>
      <c r="F4356" s="28" t="s">
        <v>345</v>
      </c>
      <c r="G4356" s="28" t="n">
        <v>0</v>
      </c>
      <c r="H4356" s="28" t="n">
        <v>0</v>
      </c>
      <c r="I4356" s="28" t="n">
        <v>0</v>
      </c>
      <c r="J4356" s="28" t="n">
        <v>287</v>
      </c>
      <c r="K4356" s="28" t="n">
        <v>5</v>
      </c>
      <c r="L4356" s="28" t="n">
        <v>1</v>
      </c>
      <c r="M4356" s="28" t="s">
        <v>146</v>
      </c>
      <c r="N4356" s="28" t="s">
        <v>138</v>
      </c>
      <c r="O4356" s="29" t="n">
        <v>46129</v>
      </c>
      <c r="P4356" s="28" t="n">
        <f aca="false">ROUNDDOWN(($B4356-$O4356)/30,0)</f>
        <v>1</v>
      </c>
      <c r="Q4356" s="28" t="str">
        <f aca="false">TEXT($B4356,"yyyy-mm")</f>
        <v>2026-05</v>
      </c>
      <c r="R4356" s="28" t="n">
        <f aca="false">IF(AND($O4356&gt;=DATE(2025,1,1),$O4356&lt;=DATE(2025,4,30)),1,0)</f>
        <v>0</v>
      </c>
    </row>
    <row r="4357" customFormat="false" ht="15" hidden="false" customHeight="false" outlineLevel="0" collapsed="false">
      <c r="A4357" s="28" t="n">
        <v>466</v>
      </c>
      <c r="B4357" s="29" t="n">
        <v>46203</v>
      </c>
      <c r="C4357" s="28" t="n">
        <v>18660</v>
      </c>
      <c r="D4357" s="28" t="n">
        <v>0</v>
      </c>
      <c r="E4357" s="28" t="n">
        <v>0</v>
      </c>
      <c r="F4357" s="28" t="s">
        <v>345</v>
      </c>
      <c r="G4357" s="28" t="n">
        <v>0</v>
      </c>
      <c r="H4357" s="28" t="n">
        <v>0</v>
      </c>
      <c r="I4357" s="28" t="n">
        <v>0</v>
      </c>
      <c r="J4357" s="28" t="n">
        <v>287</v>
      </c>
      <c r="K4357" s="28" t="n">
        <v>5</v>
      </c>
      <c r="L4357" s="28" t="n">
        <v>1</v>
      </c>
      <c r="M4357" s="28" t="s">
        <v>146</v>
      </c>
      <c r="N4357" s="28" t="s">
        <v>138</v>
      </c>
      <c r="O4357" s="29" t="n">
        <v>46129</v>
      </c>
      <c r="P4357" s="28" t="n">
        <f aca="false">ROUNDDOWN(($B4357-$O4357)/30,0)</f>
        <v>2</v>
      </c>
      <c r="Q4357" s="28" t="str">
        <f aca="false">TEXT($B4357,"yyyy-mm")</f>
        <v>2026-06</v>
      </c>
      <c r="R4357" s="28" t="n">
        <f aca="false">IF(AND($O4357&gt;=DATE(2025,1,1),$O4357&lt;=DATE(2025,4,30)),1,0)</f>
        <v>0</v>
      </c>
    </row>
    <row r="4358" customFormat="false" ht="15" hidden="false" customHeight="false" outlineLevel="0" collapsed="false">
      <c r="A4358" s="28" t="n">
        <v>466</v>
      </c>
      <c r="B4358" s="29" t="n">
        <v>46234</v>
      </c>
      <c r="C4358" s="28" t="n">
        <v>12440</v>
      </c>
      <c r="D4358" s="28" t="n">
        <v>0</v>
      </c>
      <c r="E4358" s="28" t="n">
        <v>0</v>
      </c>
      <c r="F4358" s="28" t="s">
        <v>345</v>
      </c>
      <c r="G4358" s="28" t="n">
        <v>0</v>
      </c>
      <c r="H4358" s="28" t="n">
        <v>0</v>
      </c>
      <c r="I4358" s="28" t="n">
        <v>0</v>
      </c>
      <c r="J4358" s="28" t="n">
        <v>287</v>
      </c>
      <c r="K4358" s="28" t="n">
        <v>5</v>
      </c>
      <c r="L4358" s="28" t="n">
        <v>1</v>
      </c>
      <c r="M4358" s="28" t="s">
        <v>146</v>
      </c>
      <c r="N4358" s="28" t="s">
        <v>138</v>
      </c>
      <c r="O4358" s="29" t="n">
        <v>46129</v>
      </c>
      <c r="P4358" s="28" t="n">
        <f aca="false">ROUNDDOWN(($B4358-$O4358)/30,0)</f>
        <v>3</v>
      </c>
      <c r="Q4358" s="28" t="str">
        <f aca="false">TEXT($B4358,"yyyy-mm")</f>
        <v>2026-07</v>
      </c>
      <c r="R4358" s="28" t="n">
        <f aca="false">IF(AND($O4358&gt;=DATE(2025,1,1),$O4358&lt;=DATE(2025,4,30)),1,0)</f>
        <v>0</v>
      </c>
    </row>
    <row r="4359" customFormat="false" ht="15" hidden="false" customHeight="false" outlineLevel="0" collapsed="false">
      <c r="A4359" s="28" t="n">
        <v>466</v>
      </c>
      <c r="B4359" s="29" t="n">
        <v>46265</v>
      </c>
      <c r="C4359" s="28" t="n">
        <v>6220</v>
      </c>
      <c r="D4359" s="28" t="n">
        <v>0</v>
      </c>
      <c r="E4359" s="28" t="n">
        <v>0</v>
      </c>
      <c r="F4359" s="28" t="s">
        <v>345</v>
      </c>
      <c r="G4359" s="28" t="n">
        <v>0</v>
      </c>
      <c r="H4359" s="28" t="n">
        <v>0</v>
      </c>
      <c r="I4359" s="28" t="n">
        <v>0</v>
      </c>
      <c r="J4359" s="28" t="n">
        <v>287</v>
      </c>
      <c r="K4359" s="28" t="n">
        <v>5</v>
      </c>
      <c r="L4359" s="28" t="n">
        <v>1</v>
      </c>
      <c r="M4359" s="28" t="s">
        <v>146</v>
      </c>
      <c r="N4359" s="28" t="s">
        <v>138</v>
      </c>
      <c r="O4359" s="29" t="n">
        <v>46129</v>
      </c>
      <c r="P4359" s="28" t="n">
        <f aca="false">ROUNDDOWN(($B4359-$O4359)/30,0)</f>
        <v>4</v>
      </c>
      <c r="Q4359" s="28" t="str">
        <f aca="false">TEXT($B4359,"yyyy-mm")</f>
        <v>2026-08</v>
      </c>
      <c r="R4359" s="28" t="n">
        <f aca="false">IF(AND($O4359&gt;=DATE(2025,1,1),$O4359&lt;=DATE(2025,4,30)),1,0)</f>
        <v>0</v>
      </c>
    </row>
    <row r="4360" customFormat="false" ht="15" hidden="false" customHeight="false" outlineLevel="0" collapsed="false">
      <c r="A4360" s="28" t="n">
        <v>467</v>
      </c>
      <c r="B4360" s="29" t="n">
        <v>46234</v>
      </c>
      <c r="C4360" s="28" t="n">
        <v>42800</v>
      </c>
      <c r="D4360" s="28" t="n">
        <v>0</v>
      </c>
      <c r="E4360" s="28" t="n">
        <v>0</v>
      </c>
      <c r="F4360" s="28" t="s">
        <v>345</v>
      </c>
      <c r="G4360" s="28" t="n">
        <v>0</v>
      </c>
      <c r="H4360" s="28" t="n">
        <v>0</v>
      </c>
      <c r="I4360" s="28" t="n">
        <v>0</v>
      </c>
      <c r="J4360" s="28" t="n">
        <v>325</v>
      </c>
      <c r="K4360" s="28" t="n">
        <v>10</v>
      </c>
      <c r="L4360" s="28" t="n">
        <v>1</v>
      </c>
      <c r="M4360" s="28" t="s">
        <v>145</v>
      </c>
      <c r="N4360" s="28" t="s">
        <v>138</v>
      </c>
      <c r="O4360" s="29" t="n">
        <v>46212</v>
      </c>
      <c r="P4360" s="28" t="n">
        <f aca="false">ROUNDDOWN(($B4360-$O4360)/30,0)</f>
        <v>0</v>
      </c>
      <c r="Q4360" s="28" t="str">
        <f aca="false">TEXT($B4360,"yyyy-mm")</f>
        <v>2026-07</v>
      </c>
      <c r="R4360" s="28" t="n">
        <f aca="false">IF(AND($O4360&gt;=DATE(2025,1,1),$O4360&lt;=DATE(2025,4,30)),1,0)</f>
        <v>0</v>
      </c>
    </row>
    <row r="4361" customFormat="false" ht="15" hidden="false" customHeight="false" outlineLevel="0" collapsed="false">
      <c r="A4361" s="28" t="n">
        <v>467</v>
      </c>
      <c r="B4361" s="29" t="n">
        <v>46265</v>
      </c>
      <c r="C4361" s="28" t="n">
        <v>34240</v>
      </c>
      <c r="D4361" s="28" t="n">
        <v>0</v>
      </c>
      <c r="E4361" s="28" t="n">
        <v>0</v>
      </c>
      <c r="F4361" s="28" t="s">
        <v>345</v>
      </c>
      <c r="G4361" s="28" t="n">
        <v>0</v>
      </c>
      <c r="H4361" s="28" t="n">
        <v>0</v>
      </c>
      <c r="I4361" s="28" t="n">
        <v>0</v>
      </c>
      <c r="J4361" s="28" t="n">
        <v>325</v>
      </c>
      <c r="K4361" s="28" t="n">
        <v>10</v>
      </c>
      <c r="L4361" s="28" t="n">
        <v>1</v>
      </c>
      <c r="M4361" s="28" t="s">
        <v>145</v>
      </c>
      <c r="N4361" s="28" t="s">
        <v>138</v>
      </c>
      <c r="O4361" s="29" t="n">
        <v>46212</v>
      </c>
      <c r="P4361" s="28" t="n">
        <f aca="false">ROUNDDOWN(($B4361-$O4361)/30,0)</f>
        <v>1</v>
      </c>
      <c r="Q4361" s="28" t="str">
        <f aca="false">TEXT($B4361,"yyyy-mm")</f>
        <v>2026-08</v>
      </c>
      <c r="R4361" s="28" t="n">
        <f aca="false">IF(AND($O4361&gt;=DATE(2025,1,1),$O4361&lt;=DATE(2025,4,30)),1,0)</f>
        <v>0</v>
      </c>
    </row>
    <row r="4362" customFormat="false" ht="15" hidden="false" customHeight="false" outlineLevel="0" collapsed="false">
      <c r="A4362" s="28" t="n">
        <v>468</v>
      </c>
      <c r="B4362" s="29" t="n">
        <v>44620</v>
      </c>
      <c r="C4362" s="28" t="n">
        <v>52000</v>
      </c>
      <c r="D4362" s="28" t="n">
        <v>0</v>
      </c>
      <c r="E4362" s="28" t="n">
        <v>0</v>
      </c>
      <c r="F4362" s="28" t="s">
        <v>345</v>
      </c>
      <c r="G4362" s="28" t="n">
        <v>0</v>
      </c>
      <c r="H4362" s="28" t="n">
        <v>0</v>
      </c>
      <c r="I4362" s="28" t="n">
        <v>0</v>
      </c>
      <c r="J4362" s="28" t="n">
        <v>334</v>
      </c>
      <c r="K4362" s="28" t="n">
        <v>5</v>
      </c>
      <c r="L4362" s="28" t="n">
        <v>1</v>
      </c>
      <c r="M4362" s="28" t="s">
        <v>147</v>
      </c>
      <c r="N4362" s="28" t="s">
        <v>142</v>
      </c>
      <c r="O4362" s="29" t="n">
        <v>44613</v>
      </c>
      <c r="P4362" s="28" t="n">
        <f aca="false">ROUNDDOWN(($B4362-$O4362)/30,0)</f>
        <v>0</v>
      </c>
      <c r="Q4362" s="28" t="str">
        <f aca="false">TEXT($B4362,"yyyy-mm")</f>
        <v>2022-02</v>
      </c>
      <c r="R4362" s="28" t="n">
        <f aca="false">IF(AND($O4362&gt;=DATE(2025,1,1),$O4362&lt;=DATE(2025,4,30)),1,0)</f>
        <v>0</v>
      </c>
    </row>
    <row r="4363" customFormat="false" ht="15" hidden="false" customHeight="false" outlineLevel="0" collapsed="false">
      <c r="A4363" s="28" t="n">
        <v>468</v>
      </c>
      <c r="B4363" s="29" t="n">
        <v>44651</v>
      </c>
      <c r="C4363" s="28" t="n">
        <v>39000</v>
      </c>
      <c r="D4363" s="28" t="n">
        <v>0</v>
      </c>
      <c r="E4363" s="28" t="n">
        <v>0</v>
      </c>
      <c r="F4363" s="28" t="s">
        <v>345</v>
      </c>
      <c r="G4363" s="28" t="n">
        <v>0</v>
      </c>
      <c r="H4363" s="28" t="n">
        <v>0</v>
      </c>
      <c r="I4363" s="28" t="n">
        <v>0</v>
      </c>
      <c r="J4363" s="28" t="n">
        <v>334</v>
      </c>
      <c r="K4363" s="28" t="n">
        <v>5</v>
      </c>
      <c r="L4363" s="28" t="n">
        <v>1</v>
      </c>
      <c r="M4363" s="28" t="s">
        <v>147</v>
      </c>
      <c r="N4363" s="28" t="s">
        <v>142</v>
      </c>
      <c r="O4363" s="29" t="n">
        <v>44613</v>
      </c>
      <c r="P4363" s="28" t="n">
        <f aca="false">ROUNDDOWN(($B4363-$O4363)/30,0)</f>
        <v>1</v>
      </c>
      <c r="Q4363" s="28" t="str">
        <f aca="false">TEXT($B4363,"yyyy-mm")</f>
        <v>2022-03</v>
      </c>
      <c r="R4363" s="28" t="n">
        <f aca="false">IF(AND($O4363&gt;=DATE(2025,1,1),$O4363&lt;=DATE(2025,4,30)),1,0)</f>
        <v>0</v>
      </c>
    </row>
    <row r="4364" customFormat="false" ht="15" hidden="false" customHeight="false" outlineLevel="0" collapsed="false">
      <c r="A4364" s="28" t="n">
        <v>468</v>
      </c>
      <c r="B4364" s="29" t="n">
        <v>44681</v>
      </c>
      <c r="C4364" s="28" t="n">
        <v>26000</v>
      </c>
      <c r="D4364" s="28" t="n">
        <v>0</v>
      </c>
      <c r="E4364" s="28" t="n">
        <v>0</v>
      </c>
      <c r="F4364" s="28" t="s">
        <v>345</v>
      </c>
      <c r="G4364" s="28" t="n">
        <v>0</v>
      </c>
      <c r="H4364" s="28" t="n">
        <v>0</v>
      </c>
      <c r="I4364" s="28" t="n">
        <v>0</v>
      </c>
      <c r="J4364" s="28" t="n">
        <v>334</v>
      </c>
      <c r="K4364" s="28" t="n">
        <v>5</v>
      </c>
      <c r="L4364" s="28" t="n">
        <v>1</v>
      </c>
      <c r="M4364" s="28" t="s">
        <v>147</v>
      </c>
      <c r="N4364" s="28" t="s">
        <v>142</v>
      </c>
      <c r="O4364" s="29" t="n">
        <v>44613</v>
      </c>
      <c r="P4364" s="28" t="n">
        <f aca="false">ROUNDDOWN(($B4364-$O4364)/30,0)</f>
        <v>2</v>
      </c>
      <c r="Q4364" s="28" t="str">
        <f aca="false">TEXT($B4364,"yyyy-mm")</f>
        <v>2022-04</v>
      </c>
      <c r="R4364" s="28" t="n">
        <f aca="false">IF(AND($O4364&gt;=DATE(2025,1,1),$O4364&lt;=DATE(2025,4,30)),1,0)</f>
        <v>0</v>
      </c>
    </row>
    <row r="4365" customFormat="false" ht="15" hidden="false" customHeight="false" outlineLevel="0" collapsed="false">
      <c r="A4365" s="28" t="n">
        <v>468</v>
      </c>
      <c r="B4365" s="29" t="n">
        <v>44712</v>
      </c>
      <c r="C4365" s="28" t="n">
        <v>26000</v>
      </c>
      <c r="D4365" s="28" t="n">
        <v>13000</v>
      </c>
      <c r="E4365" s="28" t="n">
        <v>10</v>
      </c>
      <c r="F4365" s="28" t="s">
        <v>346</v>
      </c>
      <c r="G4365" s="28" t="n">
        <v>0</v>
      </c>
      <c r="H4365" s="28" t="n">
        <v>0</v>
      </c>
      <c r="I4365" s="28" t="n">
        <v>0</v>
      </c>
      <c r="J4365" s="28" t="n">
        <v>334</v>
      </c>
      <c r="K4365" s="28" t="n">
        <v>5</v>
      </c>
      <c r="L4365" s="28" t="n">
        <v>1</v>
      </c>
      <c r="M4365" s="28" t="s">
        <v>147</v>
      </c>
      <c r="N4365" s="28" t="s">
        <v>142</v>
      </c>
      <c r="O4365" s="29" t="n">
        <v>44613</v>
      </c>
      <c r="P4365" s="28" t="n">
        <f aca="false">ROUNDDOWN(($B4365-$O4365)/30,0)</f>
        <v>3</v>
      </c>
      <c r="Q4365" s="28" t="str">
        <f aca="false">TEXT($B4365,"yyyy-mm")</f>
        <v>2022-05</v>
      </c>
      <c r="R4365" s="28" t="n">
        <f aca="false">IF(AND($O4365&gt;=DATE(2025,1,1),$O4365&lt;=DATE(2025,4,30)),1,0)</f>
        <v>0</v>
      </c>
    </row>
    <row r="4366" customFormat="false" ht="15" hidden="false" customHeight="false" outlineLevel="0" collapsed="false">
      <c r="A4366" s="28" t="n">
        <v>468</v>
      </c>
      <c r="B4366" s="29" t="n">
        <v>44742</v>
      </c>
      <c r="C4366" s="28" t="n">
        <v>26000</v>
      </c>
      <c r="D4366" s="28" t="n">
        <v>26000</v>
      </c>
      <c r="E4366" s="28" t="n">
        <v>40</v>
      </c>
      <c r="F4366" s="28" t="s">
        <v>347</v>
      </c>
      <c r="G4366" s="28" t="n">
        <v>1</v>
      </c>
      <c r="H4366" s="28" t="n">
        <v>0</v>
      </c>
      <c r="I4366" s="28" t="n">
        <v>0</v>
      </c>
      <c r="J4366" s="28" t="n">
        <v>334</v>
      </c>
      <c r="K4366" s="28" t="n">
        <v>5</v>
      </c>
      <c r="L4366" s="28" t="n">
        <v>1</v>
      </c>
      <c r="M4366" s="28" t="s">
        <v>147</v>
      </c>
      <c r="N4366" s="28" t="s">
        <v>142</v>
      </c>
      <c r="O4366" s="29" t="n">
        <v>44613</v>
      </c>
      <c r="P4366" s="28" t="n">
        <f aca="false">ROUNDDOWN(($B4366-$O4366)/30,0)</f>
        <v>4</v>
      </c>
      <c r="Q4366" s="28" t="str">
        <f aca="false">TEXT($B4366,"yyyy-mm")</f>
        <v>2022-06</v>
      </c>
      <c r="R4366" s="28" t="n">
        <f aca="false">IF(AND($O4366&gt;=DATE(2025,1,1),$O4366&lt;=DATE(2025,4,30)),1,0)</f>
        <v>0</v>
      </c>
    </row>
    <row r="4367" customFormat="false" ht="15" hidden="false" customHeight="false" outlineLevel="0" collapsed="false">
      <c r="A4367" s="28" t="n">
        <v>469</v>
      </c>
      <c r="B4367" s="29" t="n">
        <v>45138</v>
      </c>
      <c r="C4367" s="28" t="n">
        <v>50500</v>
      </c>
      <c r="D4367" s="28" t="n">
        <v>0</v>
      </c>
      <c r="E4367" s="28" t="n">
        <v>0</v>
      </c>
      <c r="F4367" s="28" t="s">
        <v>345</v>
      </c>
      <c r="G4367" s="28" t="n">
        <v>0</v>
      </c>
      <c r="H4367" s="28" t="n">
        <v>0</v>
      </c>
      <c r="I4367" s="28" t="n">
        <v>0</v>
      </c>
      <c r="J4367" s="28" t="n">
        <v>140</v>
      </c>
      <c r="K4367" s="28" t="n">
        <v>1</v>
      </c>
      <c r="L4367" s="28" t="n">
        <v>3</v>
      </c>
      <c r="M4367" s="28" t="s">
        <v>145</v>
      </c>
      <c r="N4367" s="28" t="s">
        <v>140</v>
      </c>
      <c r="O4367" s="29" t="n">
        <v>45125</v>
      </c>
      <c r="P4367" s="28" t="n">
        <f aca="false">ROUNDDOWN(($B4367-$O4367)/30,0)</f>
        <v>0</v>
      </c>
      <c r="Q4367" s="28" t="str">
        <f aca="false">TEXT($B4367,"yyyy-mm")</f>
        <v>2023-07</v>
      </c>
      <c r="R4367" s="28" t="n">
        <f aca="false">IF(AND($O4367&gt;=DATE(2025,1,1),$O4367&lt;=DATE(2025,4,30)),1,0)</f>
        <v>0</v>
      </c>
    </row>
    <row r="4368" customFormat="false" ht="15" hidden="false" customHeight="false" outlineLevel="0" collapsed="false">
      <c r="A4368" s="28" t="n">
        <v>469</v>
      </c>
      <c r="B4368" s="29" t="n">
        <v>45169</v>
      </c>
      <c r="C4368" s="28" t="n">
        <v>33666.67</v>
      </c>
      <c r="D4368" s="28" t="n">
        <v>0</v>
      </c>
      <c r="E4368" s="28" t="n">
        <v>0</v>
      </c>
      <c r="F4368" s="28" t="s">
        <v>345</v>
      </c>
      <c r="G4368" s="28" t="n">
        <v>0</v>
      </c>
      <c r="H4368" s="28" t="n">
        <v>0</v>
      </c>
      <c r="I4368" s="28" t="n">
        <v>0</v>
      </c>
      <c r="J4368" s="28" t="n">
        <v>140</v>
      </c>
      <c r="K4368" s="28" t="n">
        <v>1</v>
      </c>
      <c r="L4368" s="28" t="n">
        <v>3</v>
      </c>
      <c r="M4368" s="28" t="s">
        <v>145</v>
      </c>
      <c r="N4368" s="28" t="s">
        <v>140</v>
      </c>
      <c r="O4368" s="29" t="n">
        <v>45125</v>
      </c>
      <c r="P4368" s="28" t="n">
        <f aca="false">ROUNDDOWN(($B4368-$O4368)/30,0)</f>
        <v>1</v>
      </c>
      <c r="Q4368" s="28" t="str">
        <f aca="false">TEXT($B4368,"yyyy-mm")</f>
        <v>2023-08</v>
      </c>
      <c r="R4368" s="28" t="n">
        <f aca="false">IF(AND($O4368&gt;=DATE(2025,1,1),$O4368&lt;=DATE(2025,4,30)),1,0)</f>
        <v>0</v>
      </c>
    </row>
    <row r="4369" customFormat="false" ht="15" hidden="false" customHeight="false" outlineLevel="0" collapsed="false">
      <c r="A4369" s="28" t="n">
        <v>469</v>
      </c>
      <c r="B4369" s="29" t="n">
        <v>45199</v>
      </c>
      <c r="C4369" s="28" t="n">
        <v>16833.34</v>
      </c>
      <c r="D4369" s="28" t="n">
        <v>0</v>
      </c>
      <c r="E4369" s="28" t="n">
        <v>0</v>
      </c>
      <c r="F4369" s="28" t="s">
        <v>345</v>
      </c>
      <c r="G4369" s="28" t="n">
        <v>0</v>
      </c>
      <c r="H4369" s="28" t="n">
        <v>0</v>
      </c>
      <c r="I4369" s="28" t="n">
        <v>0</v>
      </c>
      <c r="J4369" s="28" t="n">
        <v>140</v>
      </c>
      <c r="K4369" s="28" t="n">
        <v>1</v>
      </c>
      <c r="L4369" s="28" t="n">
        <v>3</v>
      </c>
      <c r="M4369" s="28" t="s">
        <v>145</v>
      </c>
      <c r="N4369" s="28" t="s">
        <v>140</v>
      </c>
      <c r="O4369" s="29" t="n">
        <v>45125</v>
      </c>
      <c r="P4369" s="28" t="n">
        <f aca="false">ROUNDDOWN(($B4369-$O4369)/30,0)</f>
        <v>2</v>
      </c>
      <c r="Q4369" s="28" t="str">
        <f aca="false">TEXT($B4369,"yyyy-mm")</f>
        <v>2023-09</v>
      </c>
      <c r="R4369" s="28" t="n">
        <f aca="false">IF(AND($O4369&gt;=DATE(2025,1,1),$O4369&lt;=DATE(2025,4,30)),1,0)</f>
        <v>0</v>
      </c>
    </row>
    <row r="4370" customFormat="false" ht="15" hidden="false" customHeight="false" outlineLevel="0" collapsed="false">
      <c r="A4370" s="28" t="n">
        <v>469</v>
      </c>
      <c r="B4370" s="29" t="n">
        <v>45230</v>
      </c>
      <c r="C4370" s="28" t="n">
        <v>0.01</v>
      </c>
      <c r="D4370" s="28" t="n">
        <v>0</v>
      </c>
      <c r="E4370" s="28" t="n">
        <v>0</v>
      </c>
      <c r="F4370" s="28" t="s">
        <v>345</v>
      </c>
      <c r="G4370" s="28" t="n">
        <v>0</v>
      </c>
      <c r="H4370" s="28" t="n">
        <v>0</v>
      </c>
      <c r="I4370" s="28" t="n">
        <v>0</v>
      </c>
      <c r="J4370" s="28" t="n">
        <v>140</v>
      </c>
      <c r="K4370" s="28" t="n">
        <v>1</v>
      </c>
      <c r="L4370" s="28" t="n">
        <v>3</v>
      </c>
      <c r="M4370" s="28" t="s">
        <v>145</v>
      </c>
      <c r="N4370" s="28" t="s">
        <v>140</v>
      </c>
      <c r="O4370" s="29" t="n">
        <v>45125</v>
      </c>
      <c r="P4370" s="28" t="n">
        <f aca="false">ROUNDDOWN(($B4370-$O4370)/30,0)</f>
        <v>3</v>
      </c>
      <c r="Q4370" s="28" t="str">
        <f aca="false">TEXT($B4370,"yyyy-mm")</f>
        <v>2023-10</v>
      </c>
      <c r="R4370" s="28" t="n">
        <f aca="false">IF(AND($O4370&gt;=DATE(2025,1,1),$O4370&lt;=DATE(2025,4,30)),1,0)</f>
        <v>0</v>
      </c>
    </row>
    <row r="4371" customFormat="false" ht="15" hidden="false" customHeight="false" outlineLevel="0" collapsed="false">
      <c r="A4371" s="28" t="n">
        <v>470</v>
      </c>
      <c r="B4371" s="29" t="n">
        <v>46234</v>
      </c>
      <c r="C4371" s="28" t="n">
        <v>33500</v>
      </c>
      <c r="D4371" s="28" t="n">
        <v>0</v>
      </c>
      <c r="E4371" s="28" t="n">
        <v>0</v>
      </c>
      <c r="F4371" s="28" t="s">
        <v>345</v>
      </c>
      <c r="G4371" s="28" t="n">
        <v>0</v>
      </c>
      <c r="H4371" s="28" t="n">
        <v>0</v>
      </c>
      <c r="I4371" s="28" t="n">
        <v>0</v>
      </c>
      <c r="J4371" s="28" t="n">
        <v>16</v>
      </c>
      <c r="K4371" s="28" t="n">
        <v>10</v>
      </c>
      <c r="L4371" s="28" t="n">
        <v>1</v>
      </c>
      <c r="M4371" s="28" t="s">
        <v>146</v>
      </c>
      <c r="N4371" s="28" t="s">
        <v>138</v>
      </c>
      <c r="O4371" s="29" t="n">
        <v>46228</v>
      </c>
      <c r="P4371" s="28" t="n">
        <f aca="false">ROUNDDOWN(($B4371-$O4371)/30,0)</f>
        <v>0</v>
      </c>
      <c r="Q4371" s="28" t="str">
        <f aca="false">TEXT($B4371,"yyyy-mm")</f>
        <v>2026-07</v>
      </c>
      <c r="R4371" s="28" t="n">
        <f aca="false">IF(AND($O4371&gt;=DATE(2025,1,1),$O4371&lt;=DATE(2025,4,30)),1,0)</f>
        <v>0</v>
      </c>
    </row>
    <row r="4372" customFormat="false" ht="15" hidden="false" customHeight="false" outlineLevel="0" collapsed="false">
      <c r="A4372" s="28" t="n">
        <v>470</v>
      </c>
      <c r="B4372" s="29" t="n">
        <v>46265</v>
      </c>
      <c r="C4372" s="28" t="n">
        <v>28714.29</v>
      </c>
      <c r="D4372" s="28" t="n">
        <v>0</v>
      </c>
      <c r="E4372" s="28" t="n">
        <v>0</v>
      </c>
      <c r="F4372" s="28" t="s">
        <v>345</v>
      </c>
      <c r="G4372" s="28" t="n">
        <v>0</v>
      </c>
      <c r="H4372" s="28" t="n">
        <v>0</v>
      </c>
      <c r="I4372" s="28" t="n">
        <v>0</v>
      </c>
      <c r="J4372" s="28" t="n">
        <v>16</v>
      </c>
      <c r="K4372" s="28" t="n">
        <v>10</v>
      </c>
      <c r="L4372" s="28" t="n">
        <v>1</v>
      </c>
      <c r="M4372" s="28" t="s">
        <v>146</v>
      </c>
      <c r="N4372" s="28" t="s">
        <v>138</v>
      </c>
      <c r="O4372" s="29" t="n">
        <v>46228</v>
      </c>
      <c r="P4372" s="28" t="n">
        <f aca="false">ROUNDDOWN(($B4372-$O4372)/30,0)</f>
        <v>1</v>
      </c>
      <c r="Q4372" s="28" t="str">
        <f aca="false">TEXT($B4372,"yyyy-mm")</f>
        <v>2026-08</v>
      </c>
      <c r="R4372" s="28" t="n">
        <f aca="false">IF(AND($O4372&gt;=DATE(2025,1,1),$O4372&lt;=DATE(2025,4,30)),1,0)</f>
        <v>0</v>
      </c>
    </row>
    <row r="4373" customFormat="false" ht="15" hidden="false" customHeight="false" outlineLevel="0" collapsed="false">
      <c r="A4373" s="28" t="n">
        <v>471</v>
      </c>
      <c r="B4373" s="29" t="n">
        <v>46234</v>
      </c>
      <c r="C4373" s="28" t="n">
        <v>2700</v>
      </c>
      <c r="D4373" s="28" t="n">
        <v>0</v>
      </c>
      <c r="E4373" s="28" t="n">
        <v>0</v>
      </c>
      <c r="F4373" s="28" t="s">
        <v>345</v>
      </c>
      <c r="G4373" s="28" t="n">
        <v>0</v>
      </c>
      <c r="H4373" s="28" t="n">
        <v>0</v>
      </c>
      <c r="I4373" s="28" t="n">
        <v>0</v>
      </c>
      <c r="J4373" s="28" t="n">
        <v>332</v>
      </c>
      <c r="K4373" s="28" t="n">
        <v>9</v>
      </c>
      <c r="L4373" s="28" t="n">
        <v>1</v>
      </c>
      <c r="M4373" s="28" t="s">
        <v>145</v>
      </c>
      <c r="N4373" s="28" t="s">
        <v>139</v>
      </c>
      <c r="O4373" s="29" t="n">
        <v>46215</v>
      </c>
      <c r="P4373" s="28" t="n">
        <f aca="false">ROUNDDOWN(($B4373-$O4373)/30,0)</f>
        <v>0</v>
      </c>
      <c r="Q4373" s="28" t="str">
        <f aca="false">TEXT($B4373,"yyyy-mm")</f>
        <v>2026-07</v>
      </c>
      <c r="R4373" s="28" t="n">
        <f aca="false">IF(AND($O4373&gt;=DATE(2025,1,1),$O4373&lt;=DATE(2025,4,30)),1,0)</f>
        <v>0</v>
      </c>
    </row>
    <row r="4374" customFormat="false" ht="15" hidden="false" customHeight="false" outlineLevel="0" collapsed="false">
      <c r="A4374" s="28" t="n">
        <v>471</v>
      </c>
      <c r="B4374" s="29" t="n">
        <v>46265</v>
      </c>
      <c r="C4374" s="28" t="n">
        <v>1350</v>
      </c>
      <c r="D4374" s="28" t="n">
        <v>0</v>
      </c>
      <c r="E4374" s="28" t="n">
        <v>0</v>
      </c>
      <c r="F4374" s="28" t="s">
        <v>345</v>
      </c>
      <c r="G4374" s="28" t="n">
        <v>0</v>
      </c>
      <c r="H4374" s="28" t="n">
        <v>0</v>
      </c>
      <c r="I4374" s="28" t="n">
        <v>0</v>
      </c>
      <c r="J4374" s="28" t="n">
        <v>332</v>
      </c>
      <c r="K4374" s="28" t="n">
        <v>9</v>
      </c>
      <c r="L4374" s="28" t="n">
        <v>1</v>
      </c>
      <c r="M4374" s="28" t="s">
        <v>145</v>
      </c>
      <c r="N4374" s="28" t="s">
        <v>139</v>
      </c>
      <c r="O4374" s="29" t="n">
        <v>46215</v>
      </c>
      <c r="P4374" s="28" t="n">
        <f aca="false">ROUNDDOWN(($B4374-$O4374)/30,0)</f>
        <v>1</v>
      </c>
      <c r="Q4374" s="28" t="str">
        <f aca="false">TEXT($B4374,"yyyy-mm")</f>
        <v>2026-08</v>
      </c>
      <c r="R4374" s="28" t="n">
        <f aca="false">IF(AND($O4374&gt;=DATE(2025,1,1),$O4374&lt;=DATE(2025,4,30)),1,0)</f>
        <v>0</v>
      </c>
    </row>
    <row r="4375" customFormat="false" ht="15" hidden="false" customHeight="false" outlineLevel="0" collapsed="false">
      <c r="A4375" s="28" t="n">
        <v>472</v>
      </c>
      <c r="B4375" s="29" t="n">
        <v>44926</v>
      </c>
      <c r="C4375" s="28" t="n">
        <v>3500</v>
      </c>
      <c r="D4375" s="28" t="n">
        <v>0</v>
      </c>
      <c r="E4375" s="28" t="n">
        <v>0</v>
      </c>
      <c r="F4375" s="28" t="s">
        <v>345</v>
      </c>
      <c r="G4375" s="28" t="n">
        <v>0</v>
      </c>
      <c r="H4375" s="28" t="n">
        <v>0</v>
      </c>
      <c r="I4375" s="28" t="n">
        <v>0</v>
      </c>
      <c r="J4375" s="28" t="n">
        <v>79</v>
      </c>
      <c r="K4375" s="28" t="n">
        <v>9</v>
      </c>
      <c r="L4375" s="28" t="n">
        <v>2</v>
      </c>
      <c r="M4375" s="28" t="s">
        <v>145</v>
      </c>
      <c r="N4375" s="28" t="s">
        <v>138</v>
      </c>
      <c r="O4375" s="29" t="n">
        <v>44924</v>
      </c>
      <c r="P4375" s="28" t="n">
        <f aca="false">ROUNDDOWN(($B4375-$O4375)/30,0)</f>
        <v>0</v>
      </c>
      <c r="Q4375" s="28" t="str">
        <f aca="false">TEXT($B4375,"yyyy-mm")</f>
        <v>2022-12</v>
      </c>
      <c r="R4375" s="28" t="n">
        <f aca="false">IF(AND($O4375&gt;=DATE(2025,1,1),$O4375&lt;=DATE(2025,4,30)),1,0)</f>
        <v>0</v>
      </c>
    </row>
    <row r="4376" customFormat="false" ht="15" hidden="false" customHeight="false" outlineLevel="0" collapsed="false">
      <c r="A4376" s="28" t="n">
        <v>472</v>
      </c>
      <c r="B4376" s="29" t="n">
        <v>44957</v>
      </c>
      <c r="C4376" s="28" t="n">
        <v>1750</v>
      </c>
      <c r="D4376" s="28" t="n">
        <v>0</v>
      </c>
      <c r="E4376" s="28" t="n">
        <v>0</v>
      </c>
      <c r="F4376" s="28" t="s">
        <v>345</v>
      </c>
      <c r="G4376" s="28" t="n">
        <v>0</v>
      </c>
      <c r="H4376" s="28" t="n">
        <v>0</v>
      </c>
      <c r="I4376" s="28" t="n">
        <v>0</v>
      </c>
      <c r="J4376" s="28" t="n">
        <v>79</v>
      </c>
      <c r="K4376" s="28" t="n">
        <v>9</v>
      </c>
      <c r="L4376" s="28" t="n">
        <v>2</v>
      </c>
      <c r="M4376" s="28" t="s">
        <v>145</v>
      </c>
      <c r="N4376" s="28" t="s">
        <v>138</v>
      </c>
      <c r="O4376" s="29" t="n">
        <v>44924</v>
      </c>
      <c r="P4376" s="28" t="n">
        <f aca="false">ROUNDDOWN(($B4376-$O4376)/30,0)</f>
        <v>1</v>
      </c>
      <c r="Q4376" s="28" t="str">
        <f aca="false">TEXT($B4376,"yyyy-mm")</f>
        <v>2023-01</v>
      </c>
      <c r="R4376" s="28" t="n">
        <f aca="false">IF(AND($O4376&gt;=DATE(2025,1,1),$O4376&lt;=DATE(2025,4,30)),1,0)</f>
        <v>0</v>
      </c>
    </row>
    <row r="4377" customFormat="false" ht="15" hidden="false" customHeight="false" outlineLevel="0" collapsed="false">
      <c r="A4377" s="28" t="n">
        <v>472</v>
      </c>
      <c r="B4377" s="29" t="n">
        <v>44985</v>
      </c>
      <c r="C4377" s="28" t="n">
        <v>0</v>
      </c>
      <c r="D4377" s="28" t="n">
        <v>0</v>
      </c>
      <c r="E4377" s="28" t="n">
        <v>0</v>
      </c>
      <c r="F4377" s="28" t="s">
        <v>345</v>
      </c>
      <c r="G4377" s="28" t="n">
        <v>0</v>
      </c>
      <c r="H4377" s="28" t="n">
        <v>0</v>
      </c>
      <c r="I4377" s="28" t="n">
        <v>0</v>
      </c>
      <c r="J4377" s="28" t="n">
        <v>79</v>
      </c>
      <c r="K4377" s="28" t="n">
        <v>9</v>
      </c>
      <c r="L4377" s="28" t="n">
        <v>2</v>
      </c>
      <c r="M4377" s="28" t="s">
        <v>145</v>
      </c>
      <c r="N4377" s="28" t="s">
        <v>138</v>
      </c>
      <c r="O4377" s="29" t="n">
        <v>44924</v>
      </c>
      <c r="P4377" s="28" t="n">
        <f aca="false">ROUNDDOWN(($B4377-$O4377)/30,0)</f>
        <v>2</v>
      </c>
      <c r="Q4377" s="28" t="str">
        <f aca="false">TEXT($B4377,"yyyy-mm")</f>
        <v>2023-02</v>
      </c>
      <c r="R4377" s="28" t="n">
        <f aca="false">IF(AND($O4377&gt;=DATE(2025,1,1),$O4377&lt;=DATE(2025,4,30)),1,0)</f>
        <v>0</v>
      </c>
    </row>
    <row r="4378" customFormat="false" ht="15" hidden="false" customHeight="false" outlineLevel="0" collapsed="false">
      <c r="A4378" s="28" t="n">
        <v>473</v>
      </c>
      <c r="B4378" s="29" t="n">
        <v>45900</v>
      </c>
      <c r="C4378" s="28" t="n">
        <v>147700</v>
      </c>
      <c r="D4378" s="28" t="n">
        <v>0</v>
      </c>
      <c r="E4378" s="28" t="n">
        <v>0</v>
      </c>
      <c r="F4378" s="28" t="s">
        <v>345</v>
      </c>
      <c r="G4378" s="28" t="n">
        <v>0</v>
      </c>
      <c r="H4378" s="28" t="n">
        <v>0</v>
      </c>
      <c r="I4378" s="28" t="n">
        <v>0</v>
      </c>
      <c r="J4378" s="28" t="n">
        <v>32</v>
      </c>
      <c r="K4378" s="28" t="n">
        <v>4</v>
      </c>
      <c r="L4378" s="28" t="n">
        <v>1</v>
      </c>
      <c r="M4378" s="28" t="s">
        <v>146</v>
      </c>
      <c r="N4378" s="28" t="s">
        <v>138</v>
      </c>
      <c r="O4378" s="29" t="n">
        <v>45876</v>
      </c>
      <c r="P4378" s="28" t="n">
        <f aca="false">ROUNDDOWN(($B4378-$O4378)/30,0)</f>
        <v>0</v>
      </c>
      <c r="Q4378" s="28" t="str">
        <f aca="false">TEXT($B4378,"yyyy-mm")</f>
        <v>2025-08</v>
      </c>
      <c r="R4378" s="28" t="n">
        <f aca="false">IF(AND($O4378&gt;=DATE(2025,1,1),$O4378&lt;=DATE(2025,4,30)),1,0)</f>
        <v>0</v>
      </c>
    </row>
    <row r="4379" customFormat="false" ht="15" hidden="false" customHeight="false" outlineLevel="0" collapsed="false">
      <c r="A4379" s="28" t="n">
        <v>473</v>
      </c>
      <c r="B4379" s="29" t="n">
        <v>45930</v>
      </c>
      <c r="C4379" s="28" t="n">
        <v>141545.83</v>
      </c>
      <c r="D4379" s="28" t="n">
        <v>0</v>
      </c>
      <c r="E4379" s="28" t="n">
        <v>0</v>
      </c>
      <c r="F4379" s="28" t="s">
        <v>345</v>
      </c>
      <c r="G4379" s="28" t="n">
        <v>0</v>
      </c>
      <c r="H4379" s="28" t="n">
        <v>0</v>
      </c>
      <c r="I4379" s="28" t="n">
        <v>0</v>
      </c>
      <c r="J4379" s="28" t="n">
        <v>32</v>
      </c>
      <c r="K4379" s="28" t="n">
        <v>4</v>
      </c>
      <c r="L4379" s="28" t="n">
        <v>1</v>
      </c>
      <c r="M4379" s="28" t="s">
        <v>146</v>
      </c>
      <c r="N4379" s="28" t="s">
        <v>138</v>
      </c>
      <c r="O4379" s="29" t="n">
        <v>45876</v>
      </c>
      <c r="P4379" s="28" t="n">
        <f aca="false">ROUNDDOWN(($B4379-$O4379)/30,0)</f>
        <v>1</v>
      </c>
      <c r="Q4379" s="28" t="str">
        <f aca="false">TEXT($B4379,"yyyy-mm")</f>
        <v>2025-09</v>
      </c>
      <c r="R4379" s="28" t="n">
        <f aca="false">IF(AND($O4379&gt;=DATE(2025,1,1),$O4379&lt;=DATE(2025,4,30)),1,0)</f>
        <v>0</v>
      </c>
    </row>
    <row r="4380" customFormat="false" ht="15" hidden="false" customHeight="false" outlineLevel="0" collapsed="false">
      <c r="A4380" s="28" t="n">
        <v>473</v>
      </c>
      <c r="B4380" s="29" t="n">
        <v>45961</v>
      </c>
      <c r="C4380" s="28" t="n">
        <v>135391.66</v>
      </c>
      <c r="D4380" s="28" t="n">
        <v>0</v>
      </c>
      <c r="E4380" s="28" t="n">
        <v>0</v>
      </c>
      <c r="F4380" s="28" t="s">
        <v>345</v>
      </c>
      <c r="G4380" s="28" t="n">
        <v>0</v>
      </c>
      <c r="H4380" s="28" t="n">
        <v>0</v>
      </c>
      <c r="I4380" s="28" t="n">
        <v>0</v>
      </c>
      <c r="J4380" s="28" t="n">
        <v>32</v>
      </c>
      <c r="K4380" s="28" t="n">
        <v>4</v>
      </c>
      <c r="L4380" s="28" t="n">
        <v>1</v>
      </c>
      <c r="M4380" s="28" t="s">
        <v>146</v>
      </c>
      <c r="N4380" s="28" t="s">
        <v>138</v>
      </c>
      <c r="O4380" s="29" t="n">
        <v>45876</v>
      </c>
      <c r="P4380" s="28" t="n">
        <f aca="false">ROUNDDOWN(($B4380-$O4380)/30,0)</f>
        <v>2</v>
      </c>
      <c r="Q4380" s="28" t="str">
        <f aca="false">TEXT($B4380,"yyyy-mm")</f>
        <v>2025-10</v>
      </c>
      <c r="R4380" s="28" t="n">
        <f aca="false">IF(AND($O4380&gt;=DATE(2025,1,1),$O4380&lt;=DATE(2025,4,30)),1,0)</f>
        <v>0</v>
      </c>
    </row>
    <row r="4381" customFormat="false" ht="15" hidden="false" customHeight="false" outlineLevel="0" collapsed="false">
      <c r="A4381" s="28" t="n">
        <v>473</v>
      </c>
      <c r="B4381" s="29" t="n">
        <v>45991</v>
      </c>
      <c r="C4381" s="28" t="n">
        <v>129237.49</v>
      </c>
      <c r="D4381" s="28" t="n">
        <v>0</v>
      </c>
      <c r="E4381" s="28" t="n">
        <v>0</v>
      </c>
      <c r="F4381" s="28" t="s">
        <v>345</v>
      </c>
      <c r="G4381" s="28" t="n">
        <v>0</v>
      </c>
      <c r="H4381" s="28" t="n">
        <v>0</v>
      </c>
      <c r="I4381" s="28" t="n">
        <v>0</v>
      </c>
      <c r="J4381" s="28" t="n">
        <v>32</v>
      </c>
      <c r="K4381" s="28" t="n">
        <v>4</v>
      </c>
      <c r="L4381" s="28" t="n">
        <v>1</v>
      </c>
      <c r="M4381" s="28" t="s">
        <v>146</v>
      </c>
      <c r="N4381" s="28" t="s">
        <v>138</v>
      </c>
      <c r="O4381" s="29" t="n">
        <v>45876</v>
      </c>
      <c r="P4381" s="28" t="n">
        <f aca="false">ROUNDDOWN(($B4381-$O4381)/30,0)</f>
        <v>3</v>
      </c>
      <c r="Q4381" s="28" t="str">
        <f aca="false">TEXT($B4381,"yyyy-mm")</f>
        <v>2025-11</v>
      </c>
      <c r="R4381" s="28" t="n">
        <f aca="false">IF(AND($O4381&gt;=DATE(2025,1,1),$O4381&lt;=DATE(2025,4,30)),1,0)</f>
        <v>0</v>
      </c>
    </row>
    <row r="4382" customFormat="false" ht="15" hidden="false" customHeight="false" outlineLevel="0" collapsed="false">
      <c r="A4382" s="28" t="n">
        <v>473</v>
      </c>
      <c r="B4382" s="29" t="n">
        <v>46022</v>
      </c>
      <c r="C4382" s="28" t="n">
        <v>123083.32</v>
      </c>
      <c r="D4382" s="28" t="n">
        <v>0</v>
      </c>
      <c r="E4382" s="28" t="n">
        <v>0</v>
      </c>
      <c r="F4382" s="28" t="s">
        <v>345</v>
      </c>
      <c r="G4382" s="28" t="n">
        <v>0</v>
      </c>
      <c r="H4382" s="28" t="n">
        <v>0</v>
      </c>
      <c r="I4382" s="28" t="n">
        <v>0</v>
      </c>
      <c r="J4382" s="28" t="n">
        <v>32</v>
      </c>
      <c r="K4382" s="28" t="n">
        <v>4</v>
      </c>
      <c r="L4382" s="28" t="n">
        <v>1</v>
      </c>
      <c r="M4382" s="28" t="s">
        <v>146</v>
      </c>
      <c r="N4382" s="28" t="s">
        <v>138</v>
      </c>
      <c r="O4382" s="29" t="n">
        <v>45876</v>
      </c>
      <c r="P4382" s="28" t="n">
        <f aca="false">ROUNDDOWN(($B4382-$O4382)/30,0)</f>
        <v>4</v>
      </c>
      <c r="Q4382" s="28" t="str">
        <f aca="false">TEXT($B4382,"yyyy-mm")</f>
        <v>2025-12</v>
      </c>
      <c r="R4382" s="28" t="n">
        <f aca="false">IF(AND($O4382&gt;=DATE(2025,1,1),$O4382&lt;=DATE(2025,4,30)),1,0)</f>
        <v>0</v>
      </c>
    </row>
    <row r="4383" customFormat="false" ht="15" hidden="false" customHeight="false" outlineLevel="0" collapsed="false">
      <c r="A4383" s="28" t="n">
        <v>473</v>
      </c>
      <c r="B4383" s="29" t="n">
        <v>46053</v>
      </c>
      <c r="C4383" s="28" t="n">
        <v>116929.15</v>
      </c>
      <c r="D4383" s="28" t="n">
        <v>0</v>
      </c>
      <c r="E4383" s="28" t="n">
        <v>0</v>
      </c>
      <c r="F4383" s="28" t="s">
        <v>345</v>
      </c>
      <c r="G4383" s="28" t="n">
        <v>0</v>
      </c>
      <c r="H4383" s="28" t="n">
        <v>0</v>
      </c>
      <c r="I4383" s="28" t="n">
        <v>0</v>
      </c>
      <c r="J4383" s="28" t="n">
        <v>32</v>
      </c>
      <c r="K4383" s="28" t="n">
        <v>4</v>
      </c>
      <c r="L4383" s="28" t="n">
        <v>1</v>
      </c>
      <c r="M4383" s="28" t="s">
        <v>146</v>
      </c>
      <c r="N4383" s="28" t="s">
        <v>138</v>
      </c>
      <c r="O4383" s="29" t="n">
        <v>45876</v>
      </c>
      <c r="P4383" s="28" t="n">
        <f aca="false">ROUNDDOWN(($B4383-$O4383)/30,0)</f>
        <v>5</v>
      </c>
      <c r="Q4383" s="28" t="str">
        <f aca="false">TEXT($B4383,"yyyy-mm")</f>
        <v>2026-01</v>
      </c>
      <c r="R4383" s="28" t="n">
        <f aca="false">IF(AND($O4383&gt;=DATE(2025,1,1),$O4383&lt;=DATE(2025,4,30)),1,0)</f>
        <v>0</v>
      </c>
    </row>
    <row r="4384" customFormat="false" ht="15" hidden="false" customHeight="false" outlineLevel="0" collapsed="false">
      <c r="A4384" s="28" t="n">
        <v>473</v>
      </c>
      <c r="B4384" s="29" t="n">
        <v>46081</v>
      </c>
      <c r="C4384" s="28" t="n">
        <v>110774.98</v>
      </c>
      <c r="D4384" s="28" t="n">
        <v>0</v>
      </c>
      <c r="E4384" s="28" t="n">
        <v>0</v>
      </c>
      <c r="F4384" s="28" t="s">
        <v>345</v>
      </c>
      <c r="G4384" s="28" t="n">
        <v>0</v>
      </c>
      <c r="H4384" s="28" t="n">
        <v>0</v>
      </c>
      <c r="I4384" s="28" t="n">
        <v>0</v>
      </c>
      <c r="J4384" s="28" t="n">
        <v>32</v>
      </c>
      <c r="K4384" s="28" t="n">
        <v>4</v>
      </c>
      <c r="L4384" s="28" t="n">
        <v>1</v>
      </c>
      <c r="M4384" s="28" t="s">
        <v>146</v>
      </c>
      <c r="N4384" s="28" t="s">
        <v>138</v>
      </c>
      <c r="O4384" s="29" t="n">
        <v>45876</v>
      </c>
      <c r="P4384" s="28" t="n">
        <f aca="false">ROUNDDOWN(($B4384-$O4384)/30,0)</f>
        <v>6</v>
      </c>
      <c r="Q4384" s="28" t="str">
        <f aca="false">TEXT($B4384,"yyyy-mm")</f>
        <v>2026-02</v>
      </c>
      <c r="R4384" s="28" t="n">
        <f aca="false">IF(AND($O4384&gt;=DATE(2025,1,1),$O4384&lt;=DATE(2025,4,30)),1,0)</f>
        <v>0</v>
      </c>
    </row>
    <row r="4385" customFormat="false" ht="15" hidden="false" customHeight="false" outlineLevel="0" collapsed="false">
      <c r="A4385" s="28" t="n">
        <v>473</v>
      </c>
      <c r="B4385" s="29" t="n">
        <v>46112</v>
      </c>
      <c r="C4385" s="28" t="n">
        <v>104620.81</v>
      </c>
      <c r="D4385" s="28" t="n">
        <v>0</v>
      </c>
      <c r="E4385" s="28" t="n">
        <v>0</v>
      </c>
      <c r="F4385" s="28" t="s">
        <v>345</v>
      </c>
      <c r="G4385" s="28" t="n">
        <v>0</v>
      </c>
      <c r="H4385" s="28" t="n">
        <v>0</v>
      </c>
      <c r="I4385" s="28" t="n">
        <v>0</v>
      </c>
      <c r="J4385" s="28" t="n">
        <v>32</v>
      </c>
      <c r="K4385" s="28" t="n">
        <v>4</v>
      </c>
      <c r="L4385" s="28" t="n">
        <v>1</v>
      </c>
      <c r="M4385" s="28" t="s">
        <v>146</v>
      </c>
      <c r="N4385" s="28" t="s">
        <v>138</v>
      </c>
      <c r="O4385" s="29" t="n">
        <v>45876</v>
      </c>
      <c r="P4385" s="28" t="n">
        <f aca="false">ROUNDDOWN(($B4385-$O4385)/30,0)</f>
        <v>7</v>
      </c>
      <c r="Q4385" s="28" t="str">
        <f aca="false">TEXT($B4385,"yyyy-mm")</f>
        <v>2026-03</v>
      </c>
      <c r="R4385" s="28" t="n">
        <f aca="false">IF(AND($O4385&gt;=DATE(2025,1,1),$O4385&lt;=DATE(2025,4,30)),1,0)</f>
        <v>0</v>
      </c>
    </row>
    <row r="4386" customFormat="false" ht="15" hidden="false" customHeight="false" outlineLevel="0" collapsed="false">
      <c r="A4386" s="28" t="n">
        <v>473</v>
      </c>
      <c r="B4386" s="29" t="n">
        <v>46142</v>
      </c>
      <c r="C4386" s="28" t="n">
        <v>98466.64</v>
      </c>
      <c r="D4386" s="28" t="n">
        <v>0</v>
      </c>
      <c r="E4386" s="28" t="n">
        <v>0</v>
      </c>
      <c r="F4386" s="28" t="s">
        <v>345</v>
      </c>
      <c r="G4386" s="28" t="n">
        <v>0</v>
      </c>
      <c r="H4386" s="28" t="n">
        <v>0</v>
      </c>
      <c r="I4386" s="28" t="n">
        <v>0</v>
      </c>
      <c r="J4386" s="28" t="n">
        <v>32</v>
      </c>
      <c r="K4386" s="28" t="n">
        <v>4</v>
      </c>
      <c r="L4386" s="28" t="n">
        <v>1</v>
      </c>
      <c r="M4386" s="28" t="s">
        <v>146</v>
      </c>
      <c r="N4386" s="28" t="s">
        <v>138</v>
      </c>
      <c r="O4386" s="29" t="n">
        <v>45876</v>
      </c>
      <c r="P4386" s="28" t="n">
        <f aca="false">ROUNDDOWN(($B4386-$O4386)/30,0)</f>
        <v>8</v>
      </c>
      <c r="Q4386" s="28" t="str">
        <f aca="false">TEXT($B4386,"yyyy-mm")</f>
        <v>2026-04</v>
      </c>
      <c r="R4386" s="28" t="n">
        <f aca="false">IF(AND($O4386&gt;=DATE(2025,1,1),$O4386&lt;=DATE(2025,4,30)),1,0)</f>
        <v>0</v>
      </c>
    </row>
    <row r="4387" customFormat="false" ht="15" hidden="false" customHeight="false" outlineLevel="0" collapsed="false">
      <c r="A4387" s="28" t="n">
        <v>473</v>
      </c>
      <c r="B4387" s="29" t="n">
        <v>46173</v>
      </c>
      <c r="C4387" s="28" t="n">
        <v>92312.47</v>
      </c>
      <c r="D4387" s="28" t="n">
        <v>0</v>
      </c>
      <c r="E4387" s="28" t="n">
        <v>0</v>
      </c>
      <c r="F4387" s="28" t="s">
        <v>345</v>
      </c>
      <c r="G4387" s="28" t="n">
        <v>0</v>
      </c>
      <c r="H4387" s="28" t="n">
        <v>0</v>
      </c>
      <c r="I4387" s="28" t="n">
        <v>0</v>
      </c>
      <c r="J4387" s="28" t="n">
        <v>32</v>
      </c>
      <c r="K4387" s="28" t="n">
        <v>4</v>
      </c>
      <c r="L4387" s="28" t="n">
        <v>1</v>
      </c>
      <c r="M4387" s="28" t="s">
        <v>146</v>
      </c>
      <c r="N4387" s="28" t="s">
        <v>138</v>
      </c>
      <c r="O4387" s="29" t="n">
        <v>45876</v>
      </c>
      <c r="P4387" s="28" t="n">
        <f aca="false">ROUNDDOWN(($B4387-$O4387)/30,0)</f>
        <v>9</v>
      </c>
      <c r="Q4387" s="28" t="str">
        <f aca="false">TEXT($B4387,"yyyy-mm")</f>
        <v>2026-05</v>
      </c>
      <c r="R4387" s="28" t="n">
        <f aca="false">IF(AND($O4387&gt;=DATE(2025,1,1),$O4387&lt;=DATE(2025,4,30)),1,0)</f>
        <v>0</v>
      </c>
    </row>
    <row r="4388" customFormat="false" ht="15" hidden="false" customHeight="false" outlineLevel="0" collapsed="false">
      <c r="A4388" s="28" t="n">
        <v>473</v>
      </c>
      <c r="B4388" s="29" t="n">
        <v>46203</v>
      </c>
      <c r="C4388" s="28" t="n">
        <v>86158.3</v>
      </c>
      <c r="D4388" s="28" t="n">
        <v>0</v>
      </c>
      <c r="E4388" s="28" t="n">
        <v>0</v>
      </c>
      <c r="F4388" s="28" t="s">
        <v>345</v>
      </c>
      <c r="G4388" s="28" t="n">
        <v>0</v>
      </c>
      <c r="H4388" s="28" t="n">
        <v>0</v>
      </c>
      <c r="I4388" s="28" t="n">
        <v>0</v>
      </c>
      <c r="J4388" s="28" t="n">
        <v>32</v>
      </c>
      <c r="K4388" s="28" t="n">
        <v>4</v>
      </c>
      <c r="L4388" s="28" t="n">
        <v>1</v>
      </c>
      <c r="M4388" s="28" t="s">
        <v>146</v>
      </c>
      <c r="N4388" s="28" t="s">
        <v>138</v>
      </c>
      <c r="O4388" s="29" t="n">
        <v>45876</v>
      </c>
      <c r="P4388" s="28" t="n">
        <f aca="false">ROUNDDOWN(($B4388-$O4388)/30,0)</f>
        <v>10</v>
      </c>
      <c r="Q4388" s="28" t="str">
        <f aca="false">TEXT($B4388,"yyyy-mm")</f>
        <v>2026-06</v>
      </c>
      <c r="R4388" s="28" t="n">
        <f aca="false">IF(AND($O4388&gt;=DATE(2025,1,1),$O4388&lt;=DATE(2025,4,30)),1,0)</f>
        <v>0</v>
      </c>
    </row>
    <row r="4389" customFormat="false" ht="15" hidden="false" customHeight="false" outlineLevel="0" collapsed="false">
      <c r="A4389" s="28" t="n">
        <v>473</v>
      </c>
      <c r="B4389" s="29" t="n">
        <v>46234</v>
      </c>
      <c r="C4389" s="28" t="n">
        <v>80004.13</v>
      </c>
      <c r="D4389" s="28" t="n">
        <v>0</v>
      </c>
      <c r="E4389" s="28" t="n">
        <v>0</v>
      </c>
      <c r="F4389" s="28" t="s">
        <v>345</v>
      </c>
      <c r="G4389" s="28" t="n">
        <v>0</v>
      </c>
      <c r="H4389" s="28" t="n">
        <v>0</v>
      </c>
      <c r="I4389" s="28" t="n">
        <v>0</v>
      </c>
      <c r="J4389" s="28" t="n">
        <v>32</v>
      </c>
      <c r="K4389" s="28" t="n">
        <v>4</v>
      </c>
      <c r="L4389" s="28" t="n">
        <v>1</v>
      </c>
      <c r="M4389" s="28" t="s">
        <v>146</v>
      </c>
      <c r="N4389" s="28" t="s">
        <v>138</v>
      </c>
      <c r="O4389" s="29" t="n">
        <v>45876</v>
      </c>
      <c r="P4389" s="28" t="n">
        <f aca="false">ROUNDDOWN(($B4389-$O4389)/30,0)</f>
        <v>11</v>
      </c>
      <c r="Q4389" s="28" t="str">
        <f aca="false">TEXT($B4389,"yyyy-mm")</f>
        <v>2026-07</v>
      </c>
      <c r="R4389" s="28" t="n">
        <f aca="false">IF(AND($O4389&gt;=DATE(2025,1,1),$O4389&lt;=DATE(2025,4,30)),1,0)</f>
        <v>0</v>
      </c>
    </row>
    <row r="4390" customFormat="false" ht="15" hidden="false" customHeight="false" outlineLevel="0" collapsed="false">
      <c r="A4390" s="28" t="n">
        <v>473</v>
      </c>
      <c r="B4390" s="29" t="n">
        <v>46265</v>
      </c>
      <c r="C4390" s="28" t="n">
        <v>73849.96</v>
      </c>
      <c r="D4390" s="28" t="n">
        <v>0</v>
      </c>
      <c r="E4390" s="28" t="n">
        <v>0</v>
      </c>
      <c r="F4390" s="28" t="s">
        <v>345</v>
      </c>
      <c r="G4390" s="28" t="n">
        <v>0</v>
      </c>
      <c r="H4390" s="28" t="n">
        <v>0</v>
      </c>
      <c r="I4390" s="28" t="n">
        <v>0</v>
      </c>
      <c r="J4390" s="28" t="n">
        <v>32</v>
      </c>
      <c r="K4390" s="28" t="n">
        <v>4</v>
      </c>
      <c r="L4390" s="28" t="n">
        <v>1</v>
      </c>
      <c r="M4390" s="28" t="s">
        <v>146</v>
      </c>
      <c r="N4390" s="28" t="s">
        <v>138</v>
      </c>
      <c r="O4390" s="29" t="n">
        <v>45876</v>
      </c>
      <c r="P4390" s="28" t="n">
        <f aca="false">ROUNDDOWN(($B4390-$O4390)/30,0)</f>
        <v>12</v>
      </c>
      <c r="Q4390" s="28" t="str">
        <f aca="false">TEXT($B4390,"yyyy-mm")</f>
        <v>2026-08</v>
      </c>
      <c r="R4390" s="28" t="n">
        <f aca="false">IF(AND($O4390&gt;=DATE(2025,1,1),$O4390&lt;=DATE(2025,4,30)),1,0)</f>
        <v>0</v>
      </c>
    </row>
    <row r="4391" customFormat="false" ht="15" hidden="false" customHeight="false" outlineLevel="0" collapsed="false">
      <c r="A4391" s="28" t="n">
        <v>474</v>
      </c>
      <c r="B4391" s="29" t="n">
        <v>45838</v>
      </c>
      <c r="C4391" s="28" t="n">
        <v>10000</v>
      </c>
      <c r="D4391" s="28" t="n">
        <v>0</v>
      </c>
      <c r="E4391" s="28" t="n">
        <v>0</v>
      </c>
      <c r="F4391" s="28" t="s">
        <v>345</v>
      </c>
      <c r="G4391" s="28" t="n">
        <v>0</v>
      </c>
      <c r="H4391" s="28" t="n">
        <v>0</v>
      </c>
      <c r="I4391" s="28" t="n">
        <v>0</v>
      </c>
      <c r="J4391" s="28" t="n">
        <v>76</v>
      </c>
      <c r="K4391" s="28" t="n">
        <v>9</v>
      </c>
      <c r="L4391" s="28" t="n">
        <v>1</v>
      </c>
      <c r="M4391" s="28" t="s">
        <v>145</v>
      </c>
      <c r="N4391" s="28" t="s">
        <v>138</v>
      </c>
      <c r="O4391" s="29" t="n">
        <v>45810</v>
      </c>
      <c r="P4391" s="28" t="n">
        <f aca="false">ROUNDDOWN(($B4391-$O4391)/30,0)</f>
        <v>0</v>
      </c>
      <c r="Q4391" s="28" t="str">
        <f aca="false">TEXT($B4391,"yyyy-mm")</f>
        <v>2025-06</v>
      </c>
      <c r="R4391" s="28" t="n">
        <f aca="false">IF(AND($O4391&gt;=DATE(2025,1,1),$O4391&lt;=DATE(2025,4,30)),1,0)</f>
        <v>0</v>
      </c>
    </row>
    <row r="4392" customFormat="false" ht="15" hidden="false" customHeight="false" outlineLevel="0" collapsed="false">
      <c r="A4392" s="28" t="n">
        <v>474</v>
      </c>
      <c r="B4392" s="29" t="n">
        <v>45869</v>
      </c>
      <c r="C4392" s="28" t="n">
        <v>5000</v>
      </c>
      <c r="D4392" s="28" t="n">
        <v>0</v>
      </c>
      <c r="E4392" s="28" t="n">
        <v>0</v>
      </c>
      <c r="F4392" s="28" t="s">
        <v>345</v>
      </c>
      <c r="G4392" s="28" t="n">
        <v>0</v>
      </c>
      <c r="H4392" s="28" t="n">
        <v>0</v>
      </c>
      <c r="I4392" s="28" t="n">
        <v>0</v>
      </c>
      <c r="J4392" s="28" t="n">
        <v>76</v>
      </c>
      <c r="K4392" s="28" t="n">
        <v>9</v>
      </c>
      <c r="L4392" s="28" t="n">
        <v>1</v>
      </c>
      <c r="M4392" s="28" t="s">
        <v>145</v>
      </c>
      <c r="N4392" s="28" t="s">
        <v>138</v>
      </c>
      <c r="O4392" s="29" t="n">
        <v>45810</v>
      </c>
      <c r="P4392" s="28" t="n">
        <f aca="false">ROUNDDOWN(($B4392-$O4392)/30,0)</f>
        <v>1</v>
      </c>
      <c r="Q4392" s="28" t="str">
        <f aca="false">TEXT($B4392,"yyyy-mm")</f>
        <v>2025-07</v>
      </c>
      <c r="R4392" s="28" t="n">
        <f aca="false">IF(AND($O4392&gt;=DATE(2025,1,1),$O4392&lt;=DATE(2025,4,30)),1,0)</f>
        <v>0</v>
      </c>
    </row>
    <row r="4393" customFormat="false" ht="15" hidden="false" customHeight="false" outlineLevel="0" collapsed="false">
      <c r="A4393" s="28" t="n">
        <v>474</v>
      </c>
      <c r="B4393" s="29" t="n">
        <v>45900</v>
      </c>
      <c r="C4393" s="28" t="n">
        <v>0</v>
      </c>
      <c r="D4393" s="28" t="n">
        <v>0</v>
      </c>
      <c r="E4393" s="28" t="n">
        <v>0</v>
      </c>
      <c r="F4393" s="28" t="s">
        <v>345</v>
      </c>
      <c r="G4393" s="28" t="n">
        <v>0</v>
      </c>
      <c r="H4393" s="28" t="n">
        <v>0</v>
      </c>
      <c r="I4393" s="28" t="n">
        <v>0</v>
      </c>
      <c r="J4393" s="28" t="n">
        <v>76</v>
      </c>
      <c r="K4393" s="28" t="n">
        <v>9</v>
      </c>
      <c r="L4393" s="28" t="n">
        <v>1</v>
      </c>
      <c r="M4393" s="28" t="s">
        <v>145</v>
      </c>
      <c r="N4393" s="28" t="s">
        <v>138</v>
      </c>
      <c r="O4393" s="29" t="n">
        <v>45810</v>
      </c>
      <c r="P4393" s="28" t="n">
        <f aca="false">ROUNDDOWN(($B4393-$O4393)/30,0)</f>
        <v>3</v>
      </c>
      <c r="Q4393" s="28" t="str">
        <f aca="false">TEXT($B4393,"yyyy-mm")</f>
        <v>2025-08</v>
      </c>
      <c r="R4393" s="28" t="n">
        <f aca="false">IF(AND($O4393&gt;=DATE(2025,1,1),$O4393&lt;=DATE(2025,4,30)),1,0)</f>
        <v>0</v>
      </c>
    </row>
    <row r="4394" customFormat="false" ht="15" hidden="false" customHeight="false" outlineLevel="0" collapsed="false">
      <c r="A4394" s="28" t="n">
        <v>475</v>
      </c>
      <c r="B4394" s="29" t="n">
        <v>44592</v>
      </c>
      <c r="C4394" s="28" t="n">
        <v>10400</v>
      </c>
      <c r="D4394" s="28" t="n">
        <v>0</v>
      </c>
      <c r="E4394" s="28" t="n">
        <v>0</v>
      </c>
      <c r="F4394" s="28" t="s">
        <v>345</v>
      </c>
      <c r="G4394" s="28" t="n">
        <v>0</v>
      </c>
      <c r="H4394" s="28" t="n">
        <v>0</v>
      </c>
      <c r="I4394" s="28" t="n">
        <v>0</v>
      </c>
      <c r="J4394" s="28" t="n">
        <v>89</v>
      </c>
      <c r="K4394" s="28" t="n">
        <v>8</v>
      </c>
      <c r="L4394" s="28" t="n">
        <v>1</v>
      </c>
      <c r="M4394" s="28" t="s">
        <v>146</v>
      </c>
      <c r="N4394" s="28" t="s">
        <v>138</v>
      </c>
      <c r="O4394" s="29" t="n">
        <v>44568</v>
      </c>
      <c r="P4394" s="28" t="n">
        <f aca="false">ROUNDDOWN(($B4394-$O4394)/30,0)</f>
        <v>0</v>
      </c>
      <c r="Q4394" s="28" t="str">
        <f aca="false">TEXT($B4394,"yyyy-mm")</f>
        <v>2022-01</v>
      </c>
      <c r="R4394" s="28" t="n">
        <f aca="false">IF(AND($O4394&gt;=DATE(2025,1,1),$O4394&lt;=DATE(2025,4,30)),1,0)</f>
        <v>0</v>
      </c>
    </row>
    <row r="4395" customFormat="false" ht="15" hidden="false" customHeight="false" outlineLevel="0" collapsed="false">
      <c r="A4395" s="28" t="n">
        <v>475</v>
      </c>
      <c r="B4395" s="29" t="n">
        <v>44620</v>
      </c>
      <c r="C4395" s="28" t="n">
        <v>8666.67</v>
      </c>
      <c r="D4395" s="28" t="n">
        <v>0</v>
      </c>
      <c r="E4395" s="28" t="n">
        <v>0</v>
      </c>
      <c r="F4395" s="28" t="s">
        <v>345</v>
      </c>
      <c r="G4395" s="28" t="n">
        <v>0</v>
      </c>
      <c r="H4395" s="28" t="n">
        <v>0</v>
      </c>
      <c r="I4395" s="28" t="n">
        <v>0</v>
      </c>
      <c r="J4395" s="28" t="n">
        <v>89</v>
      </c>
      <c r="K4395" s="28" t="n">
        <v>8</v>
      </c>
      <c r="L4395" s="28" t="n">
        <v>1</v>
      </c>
      <c r="M4395" s="28" t="s">
        <v>146</v>
      </c>
      <c r="N4395" s="28" t="s">
        <v>138</v>
      </c>
      <c r="O4395" s="29" t="n">
        <v>44568</v>
      </c>
      <c r="P4395" s="28" t="n">
        <f aca="false">ROUNDDOWN(($B4395-$O4395)/30,0)</f>
        <v>1</v>
      </c>
      <c r="Q4395" s="28" t="str">
        <f aca="false">TEXT($B4395,"yyyy-mm")</f>
        <v>2022-02</v>
      </c>
      <c r="R4395" s="28" t="n">
        <f aca="false">IF(AND($O4395&gt;=DATE(2025,1,1),$O4395&lt;=DATE(2025,4,30)),1,0)</f>
        <v>0</v>
      </c>
    </row>
    <row r="4396" customFormat="false" ht="15" hidden="false" customHeight="false" outlineLevel="0" collapsed="false">
      <c r="A4396" s="28" t="n">
        <v>475</v>
      </c>
      <c r="B4396" s="29" t="n">
        <v>44651</v>
      </c>
      <c r="C4396" s="28" t="n">
        <v>6933.34</v>
      </c>
      <c r="D4396" s="28" t="n">
        <v>0</v>
      </c>
      <c r="E4396" s="28" t="n">
        <v>0</v>
      </c>
      <c r="F4396" s="28" t="s">
        <v>345</v>
      </c>
      <c r="G4396" s="28" t="n">
        <v>0</v>
      </c>
      <c r="H4396" s="28" t="n">
        <v>0</v>
      </c>
      <c r="I4396" s="28" t="n">
        <v>0</v>
      </c>
      <c r="J4396" s="28" t="n">
        <v>89</v>
      </c>
      <c r="K4396" s="28" t="n">
        <v>8</v>
      </c>
      <c r="L4396" s="28" t="n">
        <v>1</v>
      </c>
      <c r="M4396" s="28" t="s">
        <v>146</v>
      </c>
      <c r="N4396" s="28" t="s">
        <v>138</v>
      </c>
      <c r="O4396" s="29" t="n">
        <v>44568</v>
      </c>
      <c r="P4396" s="28" t="n">
        <f aca="false">ROUNDDOWN(($B4396-$O4396)/30,0)</f>
        <v>2</v>
      </c>
      <c r="Q4396" s="28" t="str">
        <f aca="false">TEXT($B4396,"yyyy-mm")</f>
        <v>2022-03</v>
      </c>
      <c r="R4396" s="28" t="n">
        <f aca="false">IF(AND($O4396&gt;=DATE(2025,1,1),$O4396&lt;=DATE(2025,4,30)),1,0)</f>
        <v>0</v>
      </c>
    </row>
    <row r="4397" customFormat="false" ht="15" hidden="false" customHeight="false" outlineLevel="0" collapsed="false">
      <c r="A4397" s="28" t="n">
        <v>475</v>
      </c>
      <c r="B4397" s="29" t="n">
        <v>44681</v>
      </c>
      <c r="C4397" s="28" t="n">
        <v>5200.01</v>
      </c>
      <c r="D4397" s="28" t="n">
        <v>0</v>
      </c>
      <c r="E4397" s="28" t="n">
        <v>0</v>
      </c>
      <c r="F4397" s="28" t="s">
        <v>345</v>
      </c>
      <c r="G4397" s="28" t="n">
        <v>0</v>
      </c>
      <c r="H4397" s="28" t="n">
        <v>0</v>
      </c>
      <c r="I4397" s="28" t="n">
        <v>0</v>
      </c>
      <c r="J4397" s="28" t="n">
        <v>89</v>
      </c>
      <c r="K4397" s="28" t="n">
        <v>8</v>
      </c>
      <c r="L4397" s="28" t="n">
        <v>1</v>
      </c>
      <c r="M4397" s="28" t="s">
        <v>146</v>
      </c>
      <c r="N4397" s="28" t="s">
        <v>138</v>
      </c>
      <c r="O4397" s="29" t="n">
        <v>44568</v>
      </c>
      <c r="P4397" s="28" t="n">
        <f aca="false">ROUNDDOWN(($B4397-$O4397)/30,0)</f>
        <v>3</v>
      </c>
      <c r="Q4397" s="28" t="str">
        <f aca="false">TEXT($B4397,"yyyy-mm")</f>
        <v>2022-04</v>
      </c>
      <c r="R4397" s="28" t="n">
        <f aca="false">IF(AND($O4397&gt;=DATE(2025,1,1),$O4397&lt;=DATE(2025,4,30)),1,0)</f>
        <v>0</v>
      </c>
    </row>
    <row r="4398" customFormat="false" ht="15" hidden="false" customHeight="false" outlineLevel="0" collapsed="false">
      <c r="A4398" s="28" t="n">
        <v>475</v>
      </c>
      <c r="B4398" s="29" t="n">
        <v>44712</v>
      </c>
      <c r="C4398" s="28" t="n">
        <v>3466.68</v>
      </c>
      <c r="D4398" s="28" t="n">
        <v>0</v>
      </c>
      <c r="E4398" s="28" t="n">
        <v>0</v>
      </c>
      <c r="F4398" s="28" t="s">
        <v>345</v>
      </c>
      <c r="G4398" s="28" t="n">
        <v>0</v>
      </c>
      <c r="H4398" s="28" t="n">
        <v>0</v>
      </c>
      <c r="I4398" s="28" t="n">
        <v>0</v>
      </c>
      <c r="J4398" s="28" t="n">
        <v>89</v>
      </c>
      <c r="K4398" s="28" t="n">
        <v>8</v>
      </c>
      <c r="L4398" s="28" t="n">
        <v>1</v>
      </c>
      <c r="M4398" s="28" t="s">
        <v>146</v>
      </c>
      <c r="N4398" s="28" t="s">
        <v>138</v>
      </c>
      <c r="O4398" s="29" t="n">
        <v>44568</v>
      </c>
      <c r="P4398" s="28" t="n">
        <f aca="false">ROUNDDOWN(($B4398-$O4398)/30,0)</f>
        <v>4</v>
      </c>
      <c r="Q4398" s="28" t="str">
        <f aca="false">TEXT($B4398,"yyyy-mm")</f>
        <v>2022-05</v>
      </c>
      <c r="R4398" s="28" t="n">
        <f aca="false">IF(AND($O4398&gt;=DATE(2025,1,1),$O4398&lt;=DATE(2025,4,30)),1,0)</f>
        <v>0</v>
      </c>
    </row>
    <row r="4399" customFormat="false" ht="15" hidden="false" customHeight="false" outlineLevel="0" collapsed="false">
      <c r="A4399" s="28" t="n">
        <v>475</v>
      </c>
      <c r="B4399" s="29" t="n">
        <v>44742</v>
      </c>
      <c r="C4399" s="28" t="n">
        <v>1733.35</v>
      </c>
      <c r="D4399" s="28" t="n">
        <v>0</v>
      </c>
      <c r="E4399" s="28" t="n">
        <v>0</v>
      </c>
      <c r="F4399" s="28" t="s">
        <v>345</v>
      </c>
      <c r="G4399" s="28" t="n">
        <v>0</v>
      </c>
      <c r="H4399" s="28" t="n">
        <v>0</v>
      </c>
      <c r="I4399" s="28" t="n">
        <v>0</v>
      </c>
      <c r="J4399" s="28" t="n">
        <v>89</v>
      </c>
      <c r="K4399" s="28" t="n">
        <v>8</v>
      </c>
      <c r="L4399" s="28" t="n">
        <v>1</v>
      </c>
      <c r="M4399" s="28" t="s">
        <v>146</v>
      </c>
      <c r="N4399" s="28" t="s">
        <v>138</v>
      </c>
      <c r="O4399" s="29" t="n">
        <v>44568</v>
      </c>
      <c r="P4399" s="28" t="n">
        <f aca="false">ROUNDDOWN(($B4399-$O4399)/30,0)</f>
        <v>5</v>
      </c>
      <c r="Q4399" s="28" t="str">
        <f aca="false">TEXT($B4399,"yyyy-mm")</f>
        <v>2022-06</v>
      </c>
      <c r="R4399" s="28" t="n">
        <f aca="false">IF(AND($O4399&gt;=DATE(2025,1,1),$O4399&lt;=DATE(2025,4,30)),1,0)</f>
        <v>0</v>
      </c>
    </row>
    <row r="4400" customFormat="false" ht="15" hidden="false" customHeight="false" outlineLevel="0" collapsed="false">
      <c r="A4400" s="28" t="n">
        <v>475</v>
      </c>
      <c r="B4400" s="29" t="n">
        <v>44773</v>
      </c>
      <c r="C4400" s="28" t="n">
        <v>0.02</v>
      </c>
      <c r="D4400" s="28" t="n">
        <v>0</v>
      </c>
      <c r="E4400" s="28" t="n">
        <v>0</v>
      </c>
      <c r="F4400" s="28" t="s">
        <v>345</v>
      </c>
      <c r="G4400" s="28" t="n">
        <v>0</v>
      </c>
      <c r="H4400" s="28" t="n">
        <v>0</v>
      </c>
      <c r="I4400" s="28" t="n">
        <v>0</v>
      </c>
      <c r="J4400" s="28" t="n">
        <v>89</v>
      </c>
      <c r="K4400" s="28" t="n">
        <v>8</v>
      </c>
      <c r="L4400" s="28" t="n">
        <v>1</v>
      </c>
      <c r="M4400" s="28" t="s">
        <v>146</v>
      </c>
      <c r="N4400" s="28" t="s">
        <v>138</v>
      </c>
      <c r="O4400" s="29" t="n">
        <v>44568</v>
      </c>
      <c r="P4400" s="28" t="n">
        <f aca="false">ROUNDDOWN(($B4400-$O4400)/30,0)</f>
        <v>6</v>
      </c>
      <c r="Q4400" s="28" t="str">
        <f aca="false">TEXT($B4400,"yyyy-mm")</f>
        <v>2022-07</v>
      </c>
      <c r="R4400" s="28" t="n">
        <f aca="false">IF(AND($O4400&gt;=DATE(2025,1,1),$O4400&lt;=DATE(2025,4,30)),1,0)</f>
        <v>0</v>
      </c>
    </row>
    <row r="4401" customFormat="false" ht="15" hidden="false" customHeight="false" outlineLevel="0" collapsed="false">
      <c r="A4401" s="28" t="n">
        <v>476</v>
      </c>
      <c r="B4401" s="29" t="n">
        <v>45777</v>
      </c>
      <c r="C4401" s="28" t="n">
        <v>48500</v>
      </c>
      <c r="D4401" s="28" t="n">
        <v>0</v>
      </c>
      <c r="E4401" s="28" t="n">
        <v>0</v>
      </c>
      <c r="F4401" s="28" t="s">
        <v>345</v>
      </c>
      <c r="G4401" s="28" t="n">
        <v>0</v>
      </c>
      <c r="H4401" s="28" t="n">
        <v>0</v>
      </c>
      <c r="I4401" s="28" t="n">
        <v>0</v>
      </c>
      <c r="J4401" s="28" t="n">
        <v>45</v>
      </c>
      <c r="K4401" s="28" t="n">
        <v>2</v>
      </c>
      <c r="L4401" s="28" t="n">
        <v>3</v>
      </c>
      <c r="M4401" s="28" t="s">
        <v>147</v>
      </c>
      <c r="N4401" s="28" t="s">
        <v>142</v>
      </c>
      <c r="O4401" s="29" t="n">
        <v>45772</v>
      </c>
      <c r="P4401" s="28" t="n">
        <f aca="false">ROUNDDOWN(($B4401-$O4401)/30,0)</f>
        <v>0</v>
      </c>
      <c r="Q4401" s="28" t="str">
        <f aca="false">TEXT($B4401,"yyyy-mm")</f>
        <v>2025-04</v>
      </c>
      <c r="R4401" s="28" t="n">
        <f aca="false">IF(AND($O4401&gt;=DATE(2025,1,1),$O4401&lt;=DATE(2025,4,30)),1,0)</f>
        <v>1</v>
      </c>
    </row>
    <row r="4402" customFormat="false" ht="15" hidden="false" customHeight="false" outlineLevel="0" collapsed="false">
      <c r="A4402" s="28" t="n">
        <v>476</v>
      </c>
      <c r="B4402" s="29" t="n">
        <v>45808</v>
      </c>
      <c r="C4402" s="28" t="n">
        <v>44769.23</v>
      </c>
      <c r="D4402" s="28" t="n">
        <v>0</v>
      </c>
      <c r="E4402" s="28" t="n">
        <v>0</v>
      </c>
      <c r="F4402" s="28" t="s">
        <v>345</v>
      </c>
      <c r="G4402" s="28" t="n">
        <v>0</v>
      </c>
      <c r="H4402" s="28" t="n">
        <v>0</v>
      </c>
      <c r="I4402" s="28" t="n">
        <v>0</v>
      </c>
      <c r="J4402" s="28" t="n">
        <v>45</v>
      </c>
      <c r="K4402" s="28" t="n">
        <v>2</v>
      </c>
      <c r="L4402" s="28" t="n">
        <v>3</v>
      </c>
      <c r="M4402" s="28" t="s">
        <v>147</v>
      </c>
      <c r="N4402" s="28" t="s">
        <v>142</v>
      </c>
      <c r="O4402" s="29" t="n">
        <v>45772</v>
      </c>
      <c r="P4402" s="28" t="n">
        <f aca="false">ROUNDDOWN(($B4402-$O4402)/30,0)</f>
        <v>1</v>
      </c>
      <c r="Q4402" s="28" t="str">
        <f aca="false">TEXT($B4402,"yyyy-mm")</f>
        <v>2025-05</v>
      </c>
      <c r="R4402" s="28" t="n">
        <f aca="false">IF(AND($O4402&gt;=DATE(2025,1,1),$O4402&lt;=DATE(2025,4,30)),1,0)</f>
        <v>1</v>
      </c>
    </row>
    <row r="4403" customFormat="false" ht="15" hidden="false" customHeight="false" outlineLevel="0" collapsed="false">
      <c r="A4403" s="28" t="n">
        <v>476</v>
      </c>
      <c r="B4403" s="29" t="n">
        <v>45838</v>
      </c>
      <c r="C4403" s="28" t="n">
        <v>41038.46</v>
      </c>
      <c r="D4403" s="28" t="n">
        <v>0</v>
      </c>
      <c r="E4403" s="28" t="n">
        <v>0</v>
      </c>
      <c r="F4403" s="28" t="s">
        <v>345</v>
      </c>
      <c r="G4403" s="28" t="n">
        <v>0</v>
      </c>
      <c r="H4403" s="28" t="n">
        <v>0</v>
      </c>
      <c r="I4403" s="28" t="n">
        <v>0</v>
      </c>
      <c r="J4403" s="28" t="n">
        <v>45</v>
      </c>
      <c r="K4403" s="28" t="n">
        <v>2</v>
      </c>
      <c r="L4403" s="28" t="n">
        <v>3</v>
      </c>
      <c r="M4403" s="28" t="s">
        <v>147</v>
      </c>
      <c r="N4403" s="28" t="s">
        <v>142</v>
      </c>
      <c r="O4403" s="29" t="n">
        <v>45772</v>
      </c>
      <c r="P4403" s="28" t="n">
        <f aca="false">ROUNDDOWN(($B4403-$O4403)/30,0)</f>
        <v>2</v>
      </c>
      <c r="Q4403" s="28" t="str">
        <f aca="false">TEXT($B4403,"yyyy-mm")</f>
        <v>2025-06</v>
      </c>
      <c r="R4403" s="28" t="n">
        <f aca="false">IF(AND($O4403&gt;=DATE(2025,1,1),$O4403&lt;=DATE(2025,4,30)),1,0)</f>
        <v>1</v>
      </c>
    </row>
    <row r="4404" customFormat="false" ht="15" hidden="false" customHeight="false" outlineLevel="0" collapsed="false">
      <c r="A4404" s="28" t="n">
        <v>476</v>
      </c>
      <c r="B4404" s="29" t="n">
        <v>45869</v>
      </c>
      <c r="C4404" s="28" t="n">
        <v>37307.69</v>
      </c>
      <c r="D4404" s="28" t="n">
        <v>0</v>
      </c>
      <c r="E4404" s="28" t="n">
        <v>0</v>
      </c>
      <c r="F4404" s="28" t="s">
        <v>345</v>
      </c>
      <c r="G4404" s="28" t="n">
        <v>0</v>
      </c>
      <c r="H4404" s="28" t="n">
        <v>0</v>
      </c>
      <c r="I4404" s="28" t="n">
        <v>0</v>
      </c>
      <c r="J4404" s="28" t="n">
        <v>45</v>
      </c>
      <c r="K4404" s="28" t="n">
        <v>2</v>
      </c>
      <c r="L4404" s="28" t="n">
        <v>3</v>
      </c>
      <c r="M4404" s="28" t="s">
        <v>147</v>
      </c>
      <c r="N4404" s="28" t="s">
        <v>142</v>
      </c>
      <c r="O4404" s="29" t="n">
        <v>45772</v>
      </c>
      <c r="P4404" s="28" t="n">
        <f aca="false">ROUNDDOWN(($B4404-$O4404)/30,0)</f>
        <v>3</v>
      </c>
      <c r="Q4404" s="28" t="str">
        <f aca="false">TEXT($B4404,"yyyy-mm")</f>
        <v>2025-07</v>
      </c>
      <c r="R4404" s="28" t="n">
        <f aca="false">IF(AND($O4404&gt;=DATE(2025,1,1),$O4404&lt;=DATE(2025,4,30)),1,0)</f>
        <v>1</v>
      </c>
    </row>
    <row r="4405" customFormat="false" ht="15" hidden="false" customHeight="false" outlineLevel="0" collapsed="false">
      <c r="A4405" s="28" t="n">
        <v>476</v>
      </c>
      <c r="B4405" s="29" t="n">
        <v>45900</v>
      </c>
      <c r="C4405" s="28" t="n">
        <v>33576.92</v>
      </c>
      <c r="D4405" s="28" t="n">
        <v>0</v>
      </c>
      <c r="E4405" s="28" t="n">
        <v>0</v>
      </c>
      <c r="F4405" s="28" t="s">
        <v>345</v>
      </c>
      <c r="G4405" s="28" t="n">
        <v>0</v>
      </c>
      <c r="H4405" s="28" t="n">
        <v>0</v>
      </c>
      <c r="I4405" s="28" t="n">
        <v>0</v>
      </c>
      <c r="J4405" s="28" t="n">
        <v>45</v>
      </c>
      <c r="K4405" s="28" t="n">
        <v>2</v>
      </c>
      <c r="L4405" s="28" t="n">
        <v>3</v>
      </c>
      <c r="M4405" s="28" t="s">
        <v>147</v>
      </c>
      <c r="N4405" s="28" t="s">
        <v>142</v>
      </c>
      <c r="O4405" s="29" t="n">
        <v>45772</v>
      </c>
      <c r="P4405" s="28" t="n">
        <f aca="false">ROUNDDOWN(($B4405-$O4405)/30,0)</f>
        <v>4</v>
      </c>
      <c r="Q4405" s="28" t="str">
        <f aca="false">TEXT($B4405,"yyyy-mm")</f>
        <v>2025-08</v>
      </c>
      <c r="R4405" s="28" t="n">
        <f aca="false">IF(AND($O4405&gt;=DATE(2025,1,1),$O4405&lt;=DATE(2025,4,30)),1,0)</f>
        <v>1</v>
      </c>
    </row>
    <row r="4406" customFormat="false" ht="15" hidden="false" customHeight="false" outlineLevel="0" collapsed="false">
      <c r="A4406" s="28" t="n">
        <v>476</v>
      </c>
      <c r="B4406" s="29" t="n">
        <v>45930</v>
      </c>
      <c r="C4406" s="28" t="n">
        <v>29846.15</v>
      </c>
      <c r="D4406" s="28" t="n">
        <v>0</v>
      </c>
      <c r="E4406" s="28" t="n">
        <v>0</v>
      </c>
      <c r="F4406" s="28" t="s">
        <v>345</v>
      </c>
      <c r="G4406" s="28" t="n">
        <v>0</v>
      </c>
      <c r="H4406" s="28" t="n">
        <v>0</v>
      </c>
      <c r="I4406" s="28" t="n">
        <v>0</v>
      </c>
      <c r="J4406" s="28" t="n">
        <v>45</v>
      </c>
      <c r="K4406" s="28" t="n">
        <v>2</v>
      </c>
      <c r="L4406" s="28" t="n">
        <v>3</v>
      </c>
      <c r="M4406" s="28" t="s">
        <v>147</v>
      </c>
      <c r="N4406" s="28" t="s">
        <v>142</v>
      </c>
      <c r="O4406" s="29" t="n">
        <v>45772</v>
      </c>
      <c r="P4406" s="28" t="n">
        <f aca="false">ROUNDDOWN(($B4406-$O4406)/30,0)</f>
        <v>5</v>
      </c>
      <c r="Q4406" s="28" t="str">
        <f aca="false">TEXT($B4406,"yyyy-mm")</f>
        <v>2025-09</v>
      </c>
      <c r="R4406" s="28" t="n">
        <f aca="false">IF(AND($O4406&gt;=DATE(2025,1,1),$O4406&lt;=DATE(2025,4,30)),1,0)</f>
        <v>1</v>
      </c>
    </row>
    <row r="4407" customFormat="false" ht="15" hidden="false" customHeight="false" outlineLevel="0" collapsed="false">
      <c r="A4407" s="28" t="n">
        <v>476</v>
      </c>
      <c r="B4407" s="29" t="n">
        <v>45961</v>
      </c>
      <c r="C4407" s="28" t="n">
        <v>26115.38</v>
      </c>
      <c r="D4407" s="28" t="n">
        <v>0</v>
      </c>
      <c r="E4407" s="28" t="n">
        <v>0</v>
      </c>
      <c r="F4407" s="28" t="s">
        <v>345</v>
      </c>
      <c r="G4407" s="28" t="n">
        <v>0</v>
      </c>
      <c r="H4407" s="28" t="n">
        <v>0</v>
      </c>
      <c r="I4407" s="28" t="n">
        <v>0</v>
      </c>
      <c r="J4407" s="28" t="n">
        <v>45</v>
      </c>
      <c r="K4407" s="28" t="n">
        <v>2</v>
      </c>
      <c r="L4407" s="28" t="n">
        <v>3</v>
      </c>
      <c r="M4407" s="28" t="s">
        <v>147</v>
      </c>
      <c r="N4407" s="28" t="s">
        <v>142</v>
      </c>
      <c r="O4407" s="29" t="n">
        <v>45772</v>
      </c>
      <c r="P4407" s="28" t="n">
        <f aca="false">ROUNDDOWN(($B4407-$O4407)/30,0)</f>
        <v>6</v>
      </c>
      <c r="Q4407" s="28" t="str">
        <f aca="false">TEXT($B4407,"yyyy-mm")</f>
        <v>2025-10</v>
      </c>
      <c r="R4407" s="28" t="n">
        <f aca="false">IF(AND($O4407&gt;=DATE(2025,1,1),$O4407&lt;=DATE(2025,4,30)),1,0)</f>
        <v>1</v>
      </c>
    </row>
    <row r="4408" customFormat="false" ht="15" hidden="false" customHeight="false" outlineLevel="0" collapsed="false">
      <c r="A4408" s="28" t="n">
        <v>476</v>
      </c>
      <c r="B4408" s="29" t="n">
        <v>45991</v>
      </c>
      <c r="C4408" s="28" t="n">
        <v>22384.61</v>
      </c>
      <c r="D4408" s="28" t="n">
        <v>0</v>
      </c>
      <c r="E4408" s="28" t="n">
        <v>0</v>
      </c>
      <c r="F4408" s="28" t="s">
        <v>345</v>
      </c>
      <c r="G4408" s="28" t="n">
        <v>0</v>
      </c>
      <c r="H4408" s="28" t="n">
        <v>0</v>
      </c>
      <c r="I4408" s="28" t="n">
        <v>0</v>
      </c>
      <c r="J4408" s="28" t="n">
        <v>45</v>
      </c>
      <c r="K4408" s="28" t="n">
        <v>2</v>
      </c>
      <c r="L4408" s="28" t="n">
        <v>3</v>
      </c>
      <c r="M4408" s="28" t="s">
        <v>147</v>
      </c>
      <c r="N4408" s="28" t="s">
        <v>142</v>
      </c>
      <c r="O4408" s="29" t="n">
        <v>45772</v>
      </c>
      <c r="P4408" s="28" t="n">
        <f aca="false">ROUNDDOWN(($B4408-$O4408)/30,0)</f>
        <v>7</v>
      </c>
      <c r="Q4408" s="28" t="str">
        <f aca="false">TEXT($B4408,"yyyy-mm")</f>
        <v>2025-11</v>
      </c>
      <c r="R4408" s="28" t="n">
        <f aca="false">IF(AND($O4408&gt;=DATE(2025,1,1),$O4408&lt;=DATE(2025,4,30)),1,0)</f>
        <v>1</v>
      </c>
    </row>
    <row r="4409" customFormat="false" ht="15" hidden="false" customHeight="false" outlineLevel="0" collapsed="false">
      <c r="A4409" s="28" t="n">
        <v>476</v>
      </c>
      <c r="B4409" s="29" t="n">
        <v>46022</v>
      </c>
      <c r="C4409" s="28" t="n">
        <v>18653.84</v>
      </c>
      <c r="D4409" s="28" t="n">
        <v>0</v>
      </c>
      <c r="E4409" s="28" t="n">
        <v>0</v>
      </c>
      <c r="F4409" s="28" t="s">
        <v>345</v>
      </c>
      <c r="G4409" s="28" t="n">
        <v>0</v>
      </c>
      <c r="H4409" s="28" t="n">
        <v>0</v>
      </c>
      <c r="I4409" s="28" t="n">
        <v>0</v>
      </c>
      <c r="J4409" s="28" t="n">
        <v>45</v>
      </c>
      <c r="K4409" s="28" t="n">
        <v>2</v>
      </c>
      <c r="L4409" s="28" t="n">
        <v>3</v>
      </c>
      <c r="M4409" s="28" t="s">
        <v>147</v>
      </c>
      <c r="N4409" s="28" t="s">
        <v>142</v>
      </c>
      <c r="O4409" s="29" t="n">
        <v>45772</v>
      </c>
      <c r="P4409" s="28" t="n">
        <f aca="false">ROUNDDOWN(($B4409-$O4409)/30,0)</f>
        <v>8</v>
      </c>
      <c r="Q4409" s="28" t="str">
        <f aca="false">TEXT($B4409,"yyyy-mm")</f>
        <v>2025-12</v>
      </c>
      <c r="R4409" s="28" t="n">
        <f aca="false">IF(AND($O4409&gt;=DATE(2025,1,1),$O4409&lt;=DATE(2025,4,30)),1,0)</f>
        <v>1</v>
      </c>
    </row>
    <row r="4410" customFormat="false" ht="15" hidden="false" customHeight="false" outlineLevel="0" collapsed="false">
      <c r="A4410" s="28" t="n">
        <v>476</v>
      </c>
      <c r="B4410" s="29" t="n">
        <v>46053</v>
      </c>
      <c r="C4410" s="28" t="n">
        <v>14923.07</v>
      </c>
      <c r="D4410" s="28" t="n">
        <v>0</v>
      </c>
      <c r="E4410" s="28" t="n">
        <v>0</v>
      </c>
      <c r="F4410" s="28" t="s">
        <v>345</v>
      </c>
      <c r="G4410" s="28" t="n">
        <v>0</v>
      </c>
      <c r="H4410" s="28" t="n">
        <v>0</v>
      </c>
      <c r="I4410" s="28" t="n">
        <v>0</v>
      </c>
      <c r="J4410" s="28" t="n">
        <v>45</v>
      </c>
      <c r="K4410" s="28" t="n">
        <v>2</v>
      </c>
      <c r="L4410" s="28" t="n">
        <v>3</v>
      </c>
      <c r="M4410" s="28" t="s">
        <v>147</v>
      </c>
      <c r="N4410" s="28" t="s">
        <v>142</v>
      </c>
      <c r="O4410" s="29" t="n">
        <v>45772</v>
      </c>
      <c r="P4410" s="28" t="n">
        <f aca="false">ROUNDDOWN(($B4410-$O4410)/30,0)</f>
        <v>9</v>
      </c>
      <c r="Q4410" s="28" t="str">
        <f aca="false">TEXT($B4410,"yyyy-mm")</f>
        <v>2026-01</v>
      </c>
      <c r="R4410" s="28" t="n">
        <f aca="false">IF(AND($O4410&gt;=DATE(2025,1,1),$O4410&lt;=DATE(2025,4,30)),1,0)</f>
        <v>1</v>
      </c>
    </row>
    <row r="4411" customFormat="false" ht="15" hidden="false" customHeight="false" outlineLevel="0" collapsed="false">
      <c r="A4411" s="28" t="n">
        <v>476</v>
      </c>
      <c r="B4411" s="29" t="n">
        <v>46081</v>
      </c>
      <c r="C4411" s="28" t="n">
        <v>11192.3</v>
      </c>
      <c r="D4411" s="28" t="n">
        <v>0</v>
      </c>
      <c r="E4411" s="28" t="n">
        <v>0</v>
      </c>
      <c r="F4411" s="28" t="s">
        <v>345</v>
      </c>
      <c r="G4411" s="28" t="n">
        <v>0</v>
      </c>
      <c r="H4411" s="28" t="n">
        <v>0</v>
      </c>
      <c r="I4411" s="28" t="n">
        <v>0</v>
      </c>
      <c r="J4411" s="28" t="n">
        <v>45</v>
      </c>
      <c r="K4411" s="28" t="n">
        <v>2</v>
      </c>
      <c r="L4411" s="28" t="n">
        <v>3</v>
      </c>
      <c r="M4411" s="28" t="s">
        <v>147</v>
      </c>
      <c r="N4411" s="28" t="s">
        <v>142</v>
      </c>
      <c r="O4411" s="29" t="n">
        <v>45772</v>
      </c>
      <c r="P4411" s="28" t="n">
        <f aca="false">ROUNDDOWN(($B4411-$O4411)/30,0)</f>
        <v>10</v>
      </c>
      <c r="Q4411" s="28" t="str">
        <f aca="false">TEXT($B4411,"yyyy-mm")</f>
        <v>2026-02</v>
      </c>
      <c r="R4411" s="28" t="n">
        <f aca="false">IF(AND($O4411&gt;=DATE(2025,1,1),$O4411&lt;=DATE(2025,4,30)),1,0)</f>
        <v>1</v>
      </c>
    </row>
    <row r="4412" customFormat="false" ht="15" hidden="false" customHeight="false" outlineLevel="0" collapsed="false">
      <c r="A4412" s="28" t="n">
        <v>476</v>
      </c>
      <c r="B4412" s="29" t="n">
        <v>46112</v>
      </c>
      <c r="C4412" s="28" t="n">
        <v>7461.53</v>
      </c>
      <c r="D4412" s="28" t="n">
        <v>0</v>
      </c>
      <c r="E4412" s="28" t="n">
        <v>0</v>
      </c>
      <c r="F4412" s="28" t="s">
        <v>345</v>
      </c>
      <c r="G4412" s="28" t="n">
        <v>0</v>
      </c>
      <c r="H4412" s="28" t="n">
        <v>0</v>
      </c>
      <c r="I4412" s="28" t="n">
        <v>0</v>
      </c>
      <c r="J4412" s="28" t="n">
        <v>45</v>
      </c>
      <c r="K4412" s="28" t="n">
        <v>2</v>
      </c>
      <c r="L4412" s="28" t="n">
        <v>3</v>
      </c>
      <c r="M4412" s="28" t="s">
        <v>147</v>
      </c>
      <c r="N4412" s="28" t="s">
        <v>142</v>
      </c>
      <c r="O4412" s="29" t="n">
        <v>45772</v>
      </c>
      <c r="P4412" s="28" t="n">
        <f aca="false">ROUNDDOWN(($B4412-$O4412)/30,0)</f>
        <v>11</v>
      </c>
      <c r="Q4412" s="28" t="str">
        <f aca="false">TEXT($B4412,"yyyy-mm")</f>
        <v>2026-03</v>
      </c>
      <c r="R4412" s="28" t="n">
        <f aca="false">IF(AND($O4412&gt;=DATE(2025,1,1),$O4412&lt;=DATE(2025,4,30)),1,0)</f>
        <v>1</v>
      </c>
    </row>
    <row r="4413" customFormat="false" ht="15" hidden="false" customHeight="false" outlineLevel="0" collapsed="false">
      <c r="A4413" s="28" t="n">
        <v>476</v>
      </c>
      <c r="B4413" s="29" t="n">
        <v>46142</v>
      </c>
      <c r="C4413" s="28" t="n">
        <v>3730.76</v>
      </c>
      <c r="D4413" s="28" t="n">
        <v>0</v>
      </c>
      <c r="E4413" s="28" t="n">
        <v>0</v>
      </c>
      <c r="F4413" s="28" t="s">
        <v>345</v>
      </c>
      <c r="G4413" s="28" t="n">
        <v>0</v>
      </c>
      <c r="H4413" s="28" t="n">
        <v>0</v>
      </c>
      <c r="I4413" s="28" t="n">
        <v>0</v>
      </c>
      <c r="J4413" s="28" t="n">
        <v>45</v>
      </c>
      <c r="K4413" s="28" t="n">
        <v>2</v>
      </c>
      <c r="L4413" s="28" t="n">
        <v>3</v>
      </c>
      <c r="M4413" s="28" t="s">
        <v>147</v>
      </c>
      <c r="N4413" s="28" t="s">
        <v>142</v>
      </c>
      <c r="O4413" s="29" t="n">
        <v>45772</v>
      </c>
      <c r="P4413" s="28" t="n">
        <f aca="false">ROUNDDOWN(($B4413-$O4413)/30,0)</f>
        <v>12</v>
      </c>
      <c r="Q4413" s="28" t="str">
        <f aca="false">TEXT($B4413,"yyyy-mm")</f>
        <v>2026-04</v>
      </c>
      <c r="R4413" s="28" t="n">
        <f aca="false">IF(AND($O4413&gt;=DATE(2025,1,1),$O4413&lt;=DATE(2025,4,30)),1,0)</f>
        <v>1</v>
      </c>
    </row>
    <row r="4414" customFormat="false" ht="15" hidden="false" customHeight="false" outlineLevel="0" collapsed="false">
      <c r="A4414" s="28" t="n">
        <v>476</v>
      </c>
      <c r="B4414" s="29" t="n">
        <v>46173</v>
      </c>
      <c r="C4414" s="28" t="n">
        <v>0</v>
      </c>
      <c r="D4414" s="28" t="n">
        <v>0</v>
      </c>
      <c r="E4414" s="28" t="n">
        <v>0</v>
      </c>
      <c r="F4414" s="28" t="s">
        <v>345</v>
      </c>
      <c r="G4414" s="28" t="n">
        <v>0</v>
      </c>
      <c r="H4414" s="28" t="n">
        <v>0</v>
      </c>
      <c r="I4414" s="28" t="n">
        <v>0</v>
      </c>
      <c r="J4414" s="28" t="n">
        <v>45</v>
      </c>
      <c r="K4414" s="28" t="n">
        <v>2</v>
      </c>
      <c r="L4414" s="28" t="n">
        <v>3</v>
      </c>
      <c r="M4414" s="28" t="s">
        <v>147</v>
      </c>
      <c r="N4414" s="28" t="s">
        <v>142</v>
      </c>
      <c r="O4414" s="29" t="n">
        <v>45772</v>
      </c>
      <c r="P4414" s="28" t="n">
        <f aca="false">ROUNDDOWN(($B4414-$O4414)/30,0)</f>
        <v>13</v>
      </c>
      <c r="Q4414" s="28" t="str">
        <f aca="false">TEXT($B4414,"yyyy-mm")</f>
        <v>2026-05</v>
      </c>
      <c r="R4414" s="28" t="n">
        <f aca="false">IF(AND($O4414&gt;=DATE(2025,1,1),$O4414&lt;=DATE(2025,4,30)),1,0)</f>
        <v>1</v>
      </c>
    </row>
    <row r="4415" customFormat="false" ht="15" hidden="false" customHeight="false" outlineLevel="0" collapsed="false">
      <c r="A4415" s="28" t="n">
        <v>477</v>
      </c>
      <c r="B4415" s="29" t="n">
        <v>45747</v>
      </c>
      <c r="C4415" s="28" t="n">
        <v>39000</v>
      </c>
      <c r="D4415" s="28" t="n">
        <v>0</v>
      </c>
      <c r="E4415" s="28" t="n">
        <v>0</v>
      </c>
      <c r="F4415" s="28" t="s">
        <v>345</v>
      </c>
      <c r="G4415" s="28" t="n">
        <v>0</v>
      </c>
      <c r="H4415" s="28" t="n">
        <v>0</v>
      </c>
      <c r="I4415" s="28" t="n">
        <v>0</v>
      </c>
      <c r="J4415" s="28" t="n">
        <v>92</v>
      </c>
      <c r="K4415" s="28" t="n">
        <v>3</v>
      </c>
      <c r="L4415" s="28" t="n">
        <v>1</v>
      </c>
      <c r="M4415" s="28" t="s">
        <v>147</v>
      </c>
      <c r="N4415" s="28" t="s">
        <v>138</v>
      </c>
      <c r="O4415" s="29" t="n">
        <v>45719</v>
      </c>
      <c r="P4415" s="28" t="n">
        <f aca="false">ROUNDDOWN(($B4415-$O4415)/30,0)</f>
        <v>0</v>
      </c>
      <c r="Q4415" s="28" t="str">
        <f aca="false">TEXT($B4415,"yyyy-mm")</f>
        <v>2025-03</v>
      </c>
      <c r="R4415" s="28" t="n">
        <f aca="false">IF(AND($O4415&gt;=DATE(2025,1,1),$O4415&lt;=DATE(2025,4,30)),1,0)</f>
        <v>1</v>
      </c>
    </row>
    <row r="4416" customFormat="false" ht="15" hidden="false" customHeight="false" outlineLevel="0" collapsed="false">
      <c r="A4416" s="28" t="n">
        <v>477</v>
      </c>
      <c r="B4416" s="29" t="n">
        <v>45777</v>
      </c>
      <c r="C4416" s="28" t="n">
        <v>35750</v>
      </c>
      <c r="D4416" s="28" t="n">
        <v>0</v>
      </c>
      <c r="E4416" s="28" t="n">
        <v>0</v>
      </c>
      <c r="F4416" s="28" t="s">
        <v>345</v>
      </c>
      <c r="G4416" s="28" t="n">
        <v>0</v>
      </c>
      <c r="H4416" s="28" t="n">
        <v>0</v>
      </c>
      <c r="I4416" s="28" t="n">
        <v>0</v>
      </c>
      <c r="J4416" s="28" t="n">
        <v>92</v>
      </c>
      <c r="K4416" s="28" t="n">
        <v>3</v>
      </c>
      <c r="L4416" s="28" t="n">
        <v>1</v>
      </c>
      <c r="M4416" s="28" t="s">
        <v>147</v>
      </c>
      <c r="N4416" s="28" t="s">
        <v>138</v>
      </c>
      <c r="O4416" s="29" t="n">
        <v>45719</v>
      </c>
      <c r="P4416" s="28" t="n">
        <f aca="false">ROUNDDOWN(($B4416-$O4416)/30,0)</f>
        <v>1</v>
      </c>
      <c r="Q4416" s="28" t="str">
        <f aca="false">TEXT($B4416,"yyyy-mm")</f>
        <v>2025-04</v>
      </c>
      <c r="R4416" s="28" t="n">
        <f aca="false">IF(AND($O4416&gt;=DATE(2025,1,1),$O4416&lt;=DATE(2025,4,30)),1,0)</f>
        <v>1</v>
      </c>
    </row>
    <row r="4417" customFormat="false" ht="15" hidden="false" customHeight="false" outlineLevel="0" collapsed="false">
      <c r="A4417" s="28" t="n">
        <v>477</v>
      </c>
      <c r="B4417" s="29" t="n">
        <v>45808</v>
      </c>
      <c r="C4417" s="28" t="n">
        <v>32500</v>
      </c>
      <c r="D4417" s="28" t="n">
        <v>0</v>
      </c>
      <c r="E4417" s="28" t="n">
        <v>0</v>
      </c>
      <c r="F4417" s="28" t="s">
        <v>345</v>
      </c>
      <c r="G4417" s="28" t="n">
        <v>0</v>
      </c>
      <c r="H4417" s="28" t="n">
        <v>0</v>
      </c>
      <c r="I4417" s="28" t="n">
        <v>0</v>
      </c>
      <c r="J4417" s="28" t="n">
        <v>92</v>
      </c>
      <c r="K4417" s="28" t="n">
        <v>3</v>
      </c>
      <c r="L4417" s="28" t="n">
        <v>1</v>
      </c>
      <c r="M4417" s="28" t="s">
        <v>147</v>
      </c>
      <c r="N4417" s="28" t="s">
        <v>138</v>
      </c>
      <c r="O4417" s="29" t="n">
        <v>45719</v>
      </c>
      <c r="P4417" s="28" t="n">
        <f aca="false">ROUNDDOWN(($B4417-$O4417)/30,0)</f>
        <v>2</v>
      </c>
      <c r="Q4417" s="28" t="str">
        <f aca="false">TEXT($B4417,"yyyy-mm")</f>
        <v>2025-05</v>
      </c>
      <c r="R4417" s="28" t="n">
        <f aca="false">IF(AND($O4417&gt;=DATE(2025,1,1),$O4417&lt;=DATE(2025,4,30)),1,0)</f>
        <v>1</v>
      </c>
    </row>
    <row r="4418" customFormat="false" ht="15" hidden="false" customHeight="false" outlineLevel="0" collapsed="false">
      <c r="A4418" s="28" t="n">
        <v>477</v>
      </c>
      <c r="B4418" s="29" t="n">
        <v>45838</v>
      </c>
      <c r="C4418" s="28" t="n">
        <v>29250</v>
      </c>
      <c r="D4418" s="28" t="n">
        <v>0</v>
      </c>
      <c r="E4418" s="28" t="n">
        <v>0</v>
      </c>
      <c r="F4418" s="28" t="s">
        <v>345</v>
      </c>
      <c r="G4418" s="28" t="n">
        <v>0</v>
      </c>
      <c r="H4418" s="28" t="n">
        <v>0</v>
      </c>
      <c r="I4418" s="28" t="n">
        <v>0</v>
      </c>
      <c r="J4418" s="28" t="n">
        <v>92</v>
      </c>
      <c r="K4418" s="28" t="n">
        <v>3</v>
      </c>
      <c r="L4418" s="28" t="n">
        <v>1</v>
      </c>
      <c r="M4418" s="28" t="s">
        <v>147</v>
      </c>
      <c r="N4418" s="28" t="s">
        <v>138</v>
      </c>
      <c r="O4418" s="29" t="n">
        <v>45719</v>
      </c>
      <c r="P4418" s="28" t="n">
        <f aca="false">ROUNDDOWN(($B4418-$O4418)/30,0)</f>
        <v>3</v>
      </c>
      <c r="Q4418" s="28" t="str">
        <f aca="false">TEXT($B4418,"yyyy-mm")</f>
        <v>2025-06</v>
      </c>
      <c r="R4418" s="28" t="n">
        <f aca="false">IF(AND($O4418&gt;=DATE(2025,1,1),$O4418&lt;=DATE(2025,4,30)),1,0)</f>
        <v>1</v>
      </c>
    </row>
    <row r="4419" customFormat="false" ht="15" hidden="false" customHeight="false" outlineLevel="0" collapsed="false">
      <c r="A4419" s="28" t="n">
        <v>477</v>
      </c>
      <c r="B4419" s="29" t="n">
        <v>45869</v>
      </c>
      <c r="C4419" s="28" t="n">
        <v>26000</v>
      </c>
      <c r="D4419" s="28" t="n">
        <v>0</v>
      </c>
      <c r="E4419" s="28" t="n">
        <v>0</v>
      </c>
      <c r="F4419" s="28" t="s">
        <v>345</v>
      </c>
      <c r="G4419" s="28" t="n">
        <v>0</v>
      </c>
      <c r="H4419" s="28" t="n">
        <v>0</v>
      </c>
      <c r="I4419" s="28" t="n">
        <v>0</v>
      </c>
      <c r="J4419" s="28" t="n">
        <v>92</v>
      </c>
      <c r="K4419" s="28" t="n">
        <v>3</v>
      </c>
      <c r="L4419" s="28" t="n">
        <v>1</v>
      </c>
      <c r="M4419" s="28" t="s">
        <v>147</v>
      </c>
      <c r="N4419" s="28" t="s">
        <v>138</v>
      </c>
      <c r="O4419" s="29" t="n">
        <v>45719</v>
      </c>
      <c r="P4419" s="28" t="n">
        <f aca="false">ROUNDDOWN(($B4419-$O4419)/30,0)</f>
        <v>5</v>
      </c>
      <c r="Q4419" s="28" t="str">
        <f aca="false">TEXT($B4419,"yyyy-mm")</f>
        <v>2025-07</v>
      </c>
      <c r="R4419" s="28" t="n">
        <f aca="false">IF(AND($O4419&gt;=DATE(2025,1,1),$O4419&lt;=DATE(2025,4,30)),1,0)</f>
        <v>1</v>
      </c>
    </row>
    <row r="4420" customFormat="false" ht="15" hidden="false" customHeight="false" outlineLevel="0" collapsed="false">
      <c r="A4420" s="28" t="n">
        <v>477</v>
      </c>
      <c r="B4420" s="29" t="n">
        <v>45900</v>
      </c>
      <c r="C4420" s="28" t="n">
        <v>26000</v>
      </c>
      <c r="D4420" s="28" t="n">
        <v>3250</v>
      </c>
      <c r="E4420" s="28" t="n">
        <v>28</v>
      </c>
      <c r="F4420" s="28" t="s">
        <v>346</v>
      </c>
      <c r="G4420" s="28" t="n">
        <v>0</v>
      </c>
      <c r="H4420" s="28" t="n">
        <v>0</v>
      </c>
      <c r="I4420" s="28" t="n">
        <v>0</v>
      </c>
      <c r="J4420" s="28" t="n">
        <v>92</v>
      </c>
      <c r="K4420" s="28" t="n">
        <v>3</v>
      </c>
      <c r="L4420" s="28" t="n">
        <v>1</v>
      </c>
      <c r="M4420" s="28" t="s">
        <v>147</v>
      </c>
      <c r="N4420" s="28" t="s">
        <v>138</v>
      </c>
      <c r="O4420" s="29" t="n">
        <v>45719</v>
      </c>
      <c r="P4420" s="28" t="n">
        <f aca="false">ROUNDDOWN(($B4420-$O4420)/30,0)</f>
        <v>6</v>
      </c>
      <c r="Q4420" s="28" t="str">
        <f aca="false">TEXT($B4420,"yyyy-mm")</f>
        <v>2025-08</v>
      </c>
      <c r="R4420" s="28" t="n">
        <f aca="false">IF(AND($O4420&gt;=DATE(2025,1,1),$O4420&lt;=DATE(2025,4,30)),1,0)</f>
        <v>1</v>
      </c>
    </row>
    <row r="4421" customFormat="false" ht="15" hidden="false" customHeight="false" outlineLevel="0" collapsed="false">
      <c r="A4421" s="28" t="n">
        <v>477</v>
      </c>
      <c r="B4421" s="29" t="n">
        <v>45930</v>
      </c>
      <c r="C4421" s="28" t="n">
        <v>26000</v>
      </c>
      <c r="D4421" s="28" t="n">
        <v>6500</v>
      </c>
      <c r="E4421" s="28" t="n">
        <v>58</v>
      </c>
      <c r="F4421" s="28" t="s">
        <v>347</v>
      </c>
      <c r="G4421" s="28" t="n">
        <v>1</v>
      </c>
      <c r="H4421" s="28" t="n">
        <v>0</v>
      </c>
      <c r="I4421" s="28" t="n">
        <v>0</v>
      </c>
      <c r="J4421" s="28" t="n">
        <v>92</v>
      </c>
      <c r="K4421" s="28" t="n">
        <v>3</v>
      </c>
      <c r="L4421" s="28" t="n">
        <v>1</v>
      </c>
      <c r="M4421" s="28" t="s">
        <v>147</v>
      </c>
      <c r="N4421" s="28" t="s">
        <v>138</v>
      </c>
      <c r="O4421" s="29" t="n">
        <v>45719</v>
      </c>
      <c r="P4421" s="28" t="n">
        <f aca="false">ROUNDDOWN(($B4421-$O4421)/30,0)</f>
        <v>7</v>
      </c>
      <c r="Q4421" s="28" t="str">
        <f aca="false">TEXT($B4421,"yyyy-mm")</f>
        <v>2025-09</v>
      </c>
      <c r="R4421" s="28" t="n">
        <f aca="false">IF(AND($O4421&gt;=DATE(2025,1,1),$O4421&lt;=DATE(2025,4,30)),1,0)</f>
        <v>1</v>
      </c>
    </row>
    <row r="4422" customFormat="false" ht="15" hidden="false" customHeight="false" outlineLevel="0" collapsed="false">
      <c r="A4422" s="28" t="n">
        <v>477</v>
      </c>
      <c r="B4422" s="29" t="n">
        <v>45961</v>
      </c>
      <c r="C4422" s="28" t="n">
        <v>25072.98</v>
      </c>
      <c r="D4422" s="28" t="n">
        <v>8822.98</v>
      </c>
      <c r="E4422" s="28" t="n">
        <v>89</v>
      </c>
      <c r="F4422" s="28" t="s">
        <v>348</v>
      </c>
      <c r="G4422" s="28" t="n">
        <v>1</v>
      </c>
      <c r="H4422" s="28" t="n">
        <v>1</v>
      </c>
      <c r="I4422" s="28" t="n">
        <v>0</v>
      </c>
      <c r="J4422" s="28" t="n">
        <v>92</v>
      </c>
      <c r="K4422" s="28" t="n">
        <v>3</v>
      </c>
      <c r="L4422" s="28" t="n">
        <v>1</v>
      </c>
      <c r="M4422" s="28" t="s">
        <v>147</v>
      </c>
      <c r="N4422" s="28" t="s">
        <v>138</v>
      </c>
      <c r="O4422" s="29" t="n">
        <v>45719</v>
      </c>
      <c r="P4422" s="28" t="n">
        <f aca="false">ROUNDDOWN(($B4422-$O4422)/30,0)</f>
        <v>8</v>
      </c>
      <c r="Q4422" s="28" t="str">
        <f aca="false">TEXT($B4422,"yyyy-mm")</f>
        <v>2025-10</v>
      </c>
      <c r="R4422" s="28" t="n">
        <f aca="false">IF(AND($O4422&gt;=DATE(2025,1,1),$O4422&lt;=DATE(2025,4,30)),1,0)</f>
        <v>1</v>
      </c>
    </row>
    <row r="4423" customFormat="false" ht="15" hidden="false" customHeight="false" outlineLevel="0" collapsed="false">
      <c r="A4423" s="28" t="n">
        <v>477</v>
      </c>
      <c r="B4423" s="29" t="n">
        <v>45991</v>
      </c>
      <c r="C4423" s="28" t="n">
        <v>25072.98</v>
      </c>
      <c r="D4423" s="28" t="n">
        <v>12072.98</v>
      </c>
      <c r="E4423" s="28" t="n">
        <v>119</v>
      </c>
      <c r="F4423" s="28" t="s">
        <v>349</v>
      </c>
      <c r="G4423" s="28" t="n">
        <v>1</v>
      </c>
      <c r="H4423" s="28" t="n">
        <v>1</v>
      </c>
      <c r="I4423" s="28" t="n">
        <v>1</v>
      </c>
      <c r="J4423" s="28" t="n">
        <v>92</v>
      </c>
      <c r="K4423" s="28" t="n">
        <v>3</v>
      </c>
      <c r="L4423" s="28" t="n">
        <v>1</v>
      </c>
      <c r="M4423" s="28" t="s">
        <v>147</v>
      </c>
      <c r="N4423" s="28" t="s">
        <v>138</v>
      </c>
      <c r="O4423" s="29" t="n">
        <v>45719</v>
      </c>
      <c r="P4423" s="28" t="n">
        <f aca="false">ROUNDDOWN(($B4423-$O4423)/30,0)</f>
        <v>9</v>
      </c>
      <c r="Q4423" s="28" t="str">
        <f aca="false">TEXT($B4423,"yyyy-mm")</f>
        <v>2025-11</v>
      </c>
      <c r="R4423" s="28" t="n">
        <f aca="false">IF(AND($O4423&gt;=DATE(2025,1,1),$O4423&lt;=DATE(2025,4,30)),1,0)</f>
        <v>1</v>
      </c>
    </row>
    <row r="4424" customFormat="false" ht="15" hidden="false" customHeight="false" outlineLevel="0" collapsed="false">
      <c r="A4424" s="28" t="n">
        <v>477</v>
      </c>
      <c r="B4424" s="29" t="n">
        <v>46022</v>
      </c>
      <c r="C4424" s="28" t="n">
        <v>23314.7</v>
      </c>
      <c r="D4424" s="28" t="n">
        <v>13564.7</v>
      </c>
      <c r="E4424" s="28" t="n">
        <v>150</v>
      </c>
      <c r="F4424" s="28" t="s">
        <v>349</v>
      </c>
      <c r="G4424" s="28" t="n">
        <v>1</v>
      </c>
      <c r="H4424" s="28" t="n">
        <v>1</v>
      </c>
      <c r="I4424" s="28" t="n">
        <v>1</v>
      </c>
      <c r="J4424" s="28" t="n">
        <v>92</v>
      </c>
      <c r="K4424" s="28" t="n">
        <v>3</v>
      </c>
      <c r="L4424" s="28" t="n">
        <v>1</v>
      </c>
      <c r="M4424" s="28" t="s">
        <v>147</v>
      </c>
      <c r="N4424" s="28" t="s">
        <v>138</v>
      </c>
      <c r="O4424" s="29" t="n">
        <v>45719</v>
      </c>
      <c r="P4424" s="28" t="n">
        <f aca="false">ROUNDDOWN(($B4424-$O4424)/30,0)</f>
        <v>10</v>
      </c>
      <c r="Q4424" s="28" t="str">
        <f aca="false">TEXT($B4424,"yyyy-mm")</f>
        <v>2025-12</v>
      </c>
      <c r="R4424" s="28" t="n">
        <f aca="false">IF(AND($O4424&gt;=DATE(2025,1,1),$O4424&lt;=DATE(2025,4,30)),1,0)</f>
        <v>1</v>
      </c>
    </row>
    <row r="4425" customFormat="false" ht="15" hidden="false" customHeight="false" outlineLevel="0" collapsed="false">
      <c r="A4425" s="28" t="n">
        <v>477</v>
      </c>
      <c r="B4425" s="29" t="n">
        <v>46053</v>
      </c>
      <c r="C4425" s="28" t="n">
        <v>23314.7</v>
      </c>
      <c r="D4425" s="28" t="n">
        <v>16814.7</v>
      </c>
      <c r="E4425" s="28" t="n">
        <v>181</v>
      </c>
      <c r="F4425" s="28" t="s">
        <v>349</v>
      </c>
      <c r="G4425" s="28" t="n">
        <v>1</v>
      </c>
      <c r="H4425" s="28" t="n">
        <v>1</v>
      </c>
      <c r="I4425" s="28" t="n">
        <v>1</v>
      </c>
      <c r="J4425" s="28" t="n">
        <v>92</v>
      </c>
      <c r="K4425" s="28" t="n">
        <v>3</v>
      </c>
      <c r="L4425" s="28" t="n">
        <v>1</v>
      </c>
      <c r="M4425" s="28" t="s">
        <v>147</v>
      </c>
      <c r="N4425" s="28" t="s">
        <v>138</v>
      </c>
      <c r="O4425" s="29" t="n">
        <v>45719</v>
      </c>
      <c r="P4425" s="28" t="n">
        <f aca="false">ROUNDDOWN(($B4425-$O4425)/30,0)</f>
        <v>11</v>
      </c>
      <c r="Q4425" s="28" t="str">
        <f aca="false">TEXT($B4425,"yyyy-mm")</f>
        <v>2026-01</v>
      </c>
      <c r="R4425" s="28" t="n">
        <f aca="false">IF(AND($O4425&gt;=DATE(2025,1,1),$O4425&lt;=DATE(2025,4,30)),1,0)</f>
        <v>1</v>
      </c>
    </row>
    <row r="4426" customFormat="false" ht="15" hidden="false" customHeight="false" outlineLevel="0" collapsed="false">
      <c r="A4426" s="28" t="n">
        <v>477</v>
      </c>
      <c r="B4426" s="29" t="n">
        <v>46081</v>
      </c>
      <c r="C4426" s="28" t="n">
        <v>21846.08</v>
      </c>
      <c r="D4426" s="28" t="n">
        <v>18596.08</v>
      </c>
      <c r="E4426" s="28" t="n">
        <v>209</v>
      </c>
      <c r="F4426" s="28" t="s">
        <v>349</v>
      </c>
      <c r="G4426" s="28" t="n">
        <v>1</v>
      </c>
      <c r="H4426" s="28" t="n">
        <v>1</v>
      </c>
      <c r="I4426" s="28" t="n">
        <v>1</v>
      </c>
      <c r="J4426" s="28" t="n">
        <v>92</v>
      </c>
      <c r="K4426" s="28" t="n">
        <v>3</v>
      </c>
      <c r="L4426" s="28" t="n">
        <v>1</v>
      </c>
      <c r="M4426" s="28" t="s">
        <v>147</v>
      </c>
      <c r="N4426" s="28" t="s">
        <v>138</v>
      </c>
      <c r="O4426" s="29" t="n">
        <v>45719</v>
      </c>
      <c r="P4426" s="28" t="n">
        <f aca="false">ROUNDDOWN(($B4426-$O4426)/30,0)</f>
        <v>12</v>
      </c>
      <c r="Q4426" s="28" t="str">
        <f aca="false">TEXT($B4426,"yyyy-mm")</f>
        <v>2026-02</v>
      </c>
      <c r="R4426" s="28" t="n">
        <f aca="false">IF(AND($O4426&gt;=DATE(2025,1,1),$O4426&lt;=DATE(2025,4,30)),1,0)</f>
        <v>1</v>
      </c>
    </row>
    <row r="4427" customFormat="false" ht="15" hidden="false" customHeight="false" outlineLevel="0" collapsed="false">
      <c r="A4427" s="28" t="n">
        <v>477</v>
      </c>
      <c r="B4427" s="29" t="n">
        <v>46112</v>
      </c>
      <c r="C4427" s="28" t="n">
        <v>21846.08</v>
      </c>
      <c r="D4427" s="28" t="n">
        <v>21846.08</v>
      </c>
      <c r="E4427" s="28" t="n">
        <v>240</v>
      </c>
      <c r="F4427" s="28" t="s">
        <v>349</v>
      </c>
      <c r="G4427" s="28" t="n">
        <v>1</v>
      </c>
      <c r="H4427" s="28" t="n">
        <v>1</v>
      </c>
      <c r="I4427" s="28" t="n">
        <v>1</v>
      </c>
      <c r="J4427" s="28" t="n">
        <v>92</v>
      </c>
      <c r="K4427" s="28" t="n">
        <v>3</v>
      </c>
      <c r="L4427" s="28" t="n">
        <v>1</v>
      </c>
      <c r="M4427" s="28" t="s">
        <v>147</v>
      </c>
      <c r="N4427" s="28" t="s">
        <v>138</v>
      </c>
      <c r="O4427" s="29" t="n">
        <v>45719</v>
      </c>
      <c r="P4427" s="28" t="n">
        <f aca="false">ROUNDDOWN(($B4427-$O4427)/30,0)</f>
        <v>13</v>
      </c>
      <c r="Q4427" s="28" t="str">
        <f aca="false">TEXT($B4427,"yyyy-mm")</f>
        <v>2026-03</v>
      </c>
      <c r="R4427" s="28" t="n">
        <f aca="false">IF(AND($O4427&gt;=DATE(2025,1,1),$O4427&lt;=DATE(2025,4,30)),1,0)</f>
        <v>1</v>
      </c>
    </row>
    <row r="4428" customFormat="false" ht="15" hidden="false" customHeight="false" outlineLevel="0" collapsed="false">
      <c r="A4428" s="28" t="n">
        <v>478</v>
      </c>
      <c r="B4428" s="29" t="n">
        <v>45596</v>
      </c>
      <c r="C4428" s="28" t="n">
        <v>12200</v>
      </c>
      <c r="D4428" s="28" t="n">
        <v>0</v>
      </c>
      <c r="E4428" s="28" t="n">
        <v>0</v>
      </c>
      <c r="F4428" s="28" t="s">
        <v>345</v>
      </c>
      <c r="G4428" s="28" t="n">
        <v>0</v>
      </c>
      <c r="H4428" s="28" t="n">
        <v>0</v>
      </c>
      <c r="I4428" s="28" t="n">
        <v>0</v>
      </c>
      <c r="J4428" s="28" t="n">
        <v>108</v>
      </c>
      <c r="K4428" s="28" t="n">
        <v>3</v>
      </c>
      <c r="L4428" s="28" t="n">
        <v>2</v>
      </c>
      <c r="M4428" s="28" t="s">
        <v>145</v>
      </c>
      <c r="N4428" s="28" t="s">
        <v>138</v>
      </c>
      <c r="O4428" s="29" t="n">
        <v>45589</v>
      </c>
      <c r="P4428" s="28" t="n">
        <f aca="false">ROUNDDOWN(($B4428-$O4428)/30,0)</f>
        <v>0</v>
      </c>
      <c r="Q4428" s="28" t="str">
        <f aca="false">TEXT($B4428,"yyyy-mm")</f>
        <v>2024-10</v>
      </c>
      <c r="R4428" s="28" t="n">
        <f aca="false">IF(AND($O4428&gt;=DATE(2025,1,1),$O4428&lt;=DATE(2025,4,30)),1,0)</f>
        <v>0</v>
      </c>
    </row>
    <row r="4429" customFormat="false" ht="15" hidden="false" customHeight="false" outlineLevel="0" collapsed="false">
      <c r="A4429" s="28" t="n">
        <v>478</v>
      </c>
      <c r="B4429" s="29" t="n">
        <v>45626</v>
      </c>
      <c r="C4429" s="28" t="n">
        <v>11183.33</v>
      </c>
      <c r="D4429" s="28" t="n">
        <v>0</v>
      </c>
      <c r="E4429" s="28" t="n">
        <v>0</v>
      </c>
      <c r="F4429" s="28" t="s">
        <v>345</v>
      </c>
      <c r="G4429" s="28" t="n">
        <v>0</v>
      </c>
      <c r="H4429" s="28" t="n">
        <v>0</v>
      </c>
      <c r="I4429" s="28" t="n">
        <v>0</v>
      </c>
      <c r="J4429" s="28" t="n">
        <v>108</v>
      </c>
      <c r="K4429" s="28" t="n">
        <v>3</v>
      </c>
      <c r="L4429" s="28" t="n">
        <v>2</v>
      </c>
      <c r="M4429" s="28" t="s">
        <v>145</v>
      </c>
      <c r="N4429" s="28" t="s">
        <v>138</v>
      </c>
      <c r="O4429" s="29" t="n">
        <v>45589</v>
      </c>
      <c r="P4429" s="28" t="n">
        <f aca="false">ROUNDDOWN(($B4429-$O4429)/30,0)</f>
        <v>1</v>
      </c>
      <c r="Q4429" s="28" t="str">
        <f aca="false">TEXT($B4429,"yyyy-mm")</f>
        <v>2024-11</v>
      </c>
      <c r="R4429" s="28" t="n">
        <f aca="false">IF(AND($O4429&gt;=DATE(2025,1,1),$O4429&lt;=DATE(2025,4,30)),1,0)</f>
        <v>0</v>
      </c>
    </row>
    <row r="4430" customFormat="false" ht="15" hidden="false" customHeight="false" outlineLevel="0" collapsed="false">
      <c r="A4430" s="28" t="n">
        <v>478</v>
      </c>
      <c r="B4430" s="29" t="n">
        <v>45657</v>
      </c>
      <c r="C4430" s="28" t="n">
        <v>10166.66</v>
      </c>
      <c r="D4430" s="28" t="n">
        <v>0</v>
      </c>
      <c r="E4430" s="28" t="n">
        <v>0</v>
      </c>
      <c r="F4430" s="28" t="s">
        <v>345</v>
      </c>
      <c r="G4430" s="28" t="n">
        <v>0</v>
      </c>
      <c r="H4430" s="28" t="n">
        <v>0</v>
      </c>
      <c r="I4430" s="28" t="n">
        <v>0</v>
      </c>
      <c r="J4430" s="28" t="n">
        <v>108</v>
      </c>
      <c r="K4430" s="28" t="n">
        <v>3</v>
      </c>
      <c r="L4430" s="28" t="n">
        <v>2</v>
      </c>
      <c r="M4430" s="28" t="s">
        <v>145</v>
      </c>
      <c r="N4430" s="28" t="s">
        <v>138</v>
      </c>
      <c r="O4430" s="29" t="n">
        <v>45589</v>
      </c>
      <c r="P4430" s="28" t="n">
        <f aca="false">ROUNDDOWN(($B4430-$O4430)/30,0)</f>
        <v>2</v>
      </c>
      <c r="Q4430" s="28" t="str">
        <f aca="false">TEXT($B4430,"yyyy-mm")</f>
        <v>2024-12</v>
      </c>
      <c r="R4430" s="28" t="n">
        <f aca="false">IF(AND($O4430&gt;=DATE(2025,1,1),$O4430&lt;=DATE(2025,4,30)),1,0)</f>
        <v>0</v>
      </c>
    </row>
    <row r="4431" customFormat="false" ht="15" hidden="false" customHeight="false" outlineLevel="0" collapsed="false">
      <c r="A4431" s="28" t="n">
        <v>478</v>
      </c>
      <c r="B4431" s="29" t="n">
        <v>45688</v>
      </c>
      <c r="C4431" s="28" t="n">
        <v>9149.99</v>
      </c>
      <c r="D4431" s="28" t="n">
        <v>0</v>
      </c>
      <c r="E4431" s="28" t="n">
        <v>0</v>
      </c>
      <c r="F4431" s="28" t="s">
        <v>345</v>
      </c>
      <c r="G4431" s="28" t="n">
        <v>0</v>
      </c>
      <c r="H4431" s="28" t="n">
        <v>0</v>
      </c>
      <c r="I4431" s="28" t="n">
        <v>0</v>
      </c>
      <c r="J4431" s="28" t="n">
        <v>108</v>
      </c>
      <c r="K4431" s="28" t="n">
        <v>3</v>
      </c>
      <c r="L4431" s="28" t="n">
        <v>2</v>
      </c>
      <c r="M4431" s="28" t="s">
        <v>145</v>
      </c>
      <c r="N4431" s="28" t="s">
        <v>138</v>
      </c>
      <c r="O4431" s="29" t="n">
        <v>45589</v>
      </c>
      <c r="P4431" s="28" t="n">
        <f aca="false">ROUNDDOWN(($B4431-$O4431)/30,0)</f>
        <v>3</v>
      </c>
      <c r="Q4431" s="28" t="str">
        <f aca="false">TEXT($B4431,"yyyy-mm")</f>
        <v>2025-01</v>
      </c>
      <c r="R4431" s="28" t="n">
        <f aca="false">IF(AND($O4431&gt;=DATE(2025,1,1),$O4431&lt;=DATE(2025,4,30)),1,0)</f>
        <v>0</v>
      </c>
    </row>
    <row r="4432" customFormat="false" ht="15" hidden="false" customHeight="false" outlineLevel="0" collapsed="false">
      <c r="A4432" s="28" t="n">
        <v>478</v>
      </c>
      <c r="B4432" s="29" t="n">
        <v>45716</v>
      </c>
      <c r="C4432" s="28" t="n">
        <v>8133.32</v>
      </c>
      <c r="D4432" s="28" t="n">
        <v>0</v>
      </c>
      <c r="E4432" s="28" t="n">
        <v>0</v>
      </c>
      <c r="F4432" s="28" t="s">
        <v>345</v>
      </c>
      <c r="G4432" s="28" t="n">
        <v>0</v>
      </c>
      <c r="H4432" s="28" t="n">
        <v>0</v>
      </c>
      <c r="I4432" s="28" t="n">
        <v>0</v>
      </c>
      <c r="J4432" s="28" t="n">
        <v>108</v>
      </c>
      <c r="K4432" s="28" t="n">
        <v>3</v>
      </c>
      <c r="L4432" s="28" t="n">
        <v>2</v>
      </c>
      <c r="M4432" s="28" t="s">
        <v>145</v>
      </c>
      <c r="N4432" s="28" t="s">
        <v>138</v>
      </c>
      <c r="O4432" s="29" t="n">
        <v>45589</v>
      </c>
      <c r="P4432" s="28" t="n">
        <f aca="false">ROUNDDOWN(($B4432-$O4432)/30,0)</f>
        <v>4</v>
      </c>
      <c r="Q4432" s="28" t="str">
        <f aca="false">TEXT($B4432,"yyyy-mm")</f>
        <v>2025-02</v>
      </c>
      <c r="R4432" s="28" t="n">
        <f aca="false">IF(AND($O4432&gt;=DATE(2025,1,1),$O4432&lt;=DATE(2025,4,30)),1,0)</f>
        <v>0</v>
      </c>
    </row>
    <row r="4433" customFormat="false" ht="15" hidden="false" customHeight="false" outlineLevel="0" collapsed="false">
      <c r="A4433" s="28" t="n">
        <v>478</v>
      </c>
      <c r="B4433" s="29" t="n">
        <v>45747</v>
      </c>
      <c r="C4433" s="28" t="n">
        <v>7116.65</v>
      </c>
      <c r="D4433" s="28" t="n">
        <v>0</v>
      </c>
      <c r="E4433" s="28" t="n">
        <v>0</v>
      </c>
      <c r="F4433" s="28" t="s">
        <v>345</v>
      </c>
      <c r="G4433" s="28" t="n">
        <v>0</v>
      </c>
      <c r="H4433" s="28" t="n">
        <v>0</v>
      </c>
      <c r="I4433" s="28" t="n">
        <v>0</v>
      </c>
      <c r="J4433" s="28" t="n">
        <v>108</v>
      </c>
      <c r="K4433" s="28" t="n">
        <v>3</v>
      </c>
      <c r="L4433" s="28" t="n">
        <v>2</v>
      </c>
      <c r="M4433" s="28" t="s">
        <v>145</v>
      </c>
      <c r="N4433" s="28" t="s">
        <v>138</v>
      </c>
      <c r="O4433" s="29" t="n">
        <v>45589</v>
      </c>
      <c r="P4433" s="28" t="n">
        <f aca="false">ROUNDDOWN(($B4433-$O4433)/30,0)</f>
        <v>5</v>
      </c>
      <c r="Q4433" s="28" t="str">
        <f aca="false">TEXT($B4433,"yyyy-mm")</f>
        <v>2025-03</v>
      </c>
      <c r="R4433" s="28" t="n">
        <f aca="false">IF(AND($O4433&gt;=DATE(2025,1,1),$O4433&lt;=DATE(2025,4,30)),1,0)</f>
        <v>0</v>
      </c>
    </row>
    <row r="4434" customFormat="false" ht="15" hidden="false" customHeight="false" outlineLevel="0" collapsed="false">
      <c r="A4434" s="28" t="n">
        <v>478</v>
      </c>
      <c r="B4434" s="29" t="n">
        <v>45777</v>
      </c>
      <c r="C4434" s="28" t="n">
        <v>6099.98</v>
      </c>
      <c r="D4434" s="28" t="n">
        <v>0</v>
      </c>
      <c r="E4434" s="28" t="n">
        <v>0</v>
      </c>
      <c r="F4434" s="28" t="s">
        <v>345</v>
      </c>
      <c r="G4434" s="28" t="n">
        <v>0</v>
      </c>
      <c r="H4434" s="28" t="n">
        <v>0</v>
      </c>
      <c r="I4434" s="28" t="n">
        <v>0</v>
      </c>
      <c r="J4434" s="28" t="n">
        <v>108</v>
      </c>
      <c r="K4434" s="28" t="n">
        <v>3</v>
      </c>
      <c r="L4434" s="28" t="n">
        <v>2</v>
      </c>
      <c r="M4434" s="28" t="s">
        <v>145</v>
      </c>
      <c r="N4434" s="28" t="s">
        <v>138</v>
      </c>
      <c r="O4434" s="29" t="n">
        <v>45589</v>
      </c>
      <c r="P4434" s="28" t="n">
        <f aca="false">ROUNDDOWN(($B4434-$O4434)/30,0)</f>
        <v>6</v>
      </c>
      <c r="Q4434" s="28" t="str">
        <f aca="false">TEXT($B4434,"yyyy-mm")</f>
        <v>2025-04</v>
      </c>
      <c r="R4434" s="28" t="n">
        <f aca="false">IF(AND($O4434&gt;=DATE(2025,1,1),$O4434&lt;=DATE(2025,4,30)),1,0)</f>
        <v>0</v>
      </c>
    </row>
    <row r="4435" customFormat="false" ht="15" hidden="false" customHeight="false" outlineLevel="0" collapsed="false">
      <c r="A4435" s="28" t="n">
        <v>478</v>
      </c>
      <c r="B4435" s="29" t="n">
        <v>45808</v>
      </c>
      <c r="C4435" s="28" t="n">
        <v>5083.31</v>
      </c>
      <c r="D4435" s="28" t="n">
        <v>0</v>
      </c>
      <c r="E4435" s="28" t="n">
        <v>0</v>
      </c>
      <c r="F4435" s="28" t="s">
        <v>345</v>
      </c>
      <c r="G4435" s="28" t="n">
        <v>0</v>
      </c>
      <c r="H4435" s="28" t="n">
        <v>0</v>
      </c>
      <c r="I4435" s="28" t="n">
        <v>0</v>
      </c>
      <c r="J4435" s="28" t="n">
        <v>108</v>
      </c>
      <c r="K4435" s="28" t="n">
        <v>3</v>
      </c>
      <c r="L4435" s="28" t="n">
        <v>2</v>
      </c>
      <c r="M4435" s="28" t="s">
        <v>145</v>
      </c>
      <c r="N4435" s="28" t="s">
        <v>138</v>
      </c>
      <c r="O4435" s="29" t="n">
        <v>45589</v>
      </c>
      <c r="P4435" s="28" t="n">
        <f aca="false">ROUNDDOWN(($B4435-$O4435)/30,0)</f>
        <v>7</v>
      </c>
      <c r="Q4435" s="28" t="str">
        <f aca="false">TEXT($B4435,"yyyy-mm")</f>
        <v>2025-05</v>
      </c>
      <c r="R4435" s="28" t="n">
        <f aca="false">IF(AND($O4435&gt;=DATE(2025,1,1),$O4435&lt;=DATE(2025,4,30)),1,0)</f>
        <v>0</v>
      </c>
    </row>
    <row r="4436" customFormat="false" ht="15" hidden="false" customHeight="false" outlineLevel="0" collapsed="false">
      <c r="A4436" s="28" t="n">
        <v>478</v>
      </c>
      <c r="B4436" s="29" t="n">
        <v>45838</v>
      </c>
      <c r="C4436" s="28" t="n">
        <v>4066.64</v>
      </c>
      <c r="D4436" s="28" t="n">
        <v>0</v>
      </c>
      <c r="E4436" s="28" t="n">
        <v>0</v>
      </c>
      <c r="F4436" s="28" t="s">
        <v>345</v>
      </c>
      <c r="G4436" s="28" t="n">
        <v>0</v>
      </c>
      <c r="H4436" s="28" t="n">
        <v>0</v>
      </c>
      <c r="I4436" s="28" t="n">
        <v>0</v>
      </c>
      <c r="J4436" s="28" t="n">
        <v>108</v>
      </c>
      <c r="K4436" s="28" t="n">
        <v>3</v>
      </c>
      <c r="L4436" s="28" t="n">
        <v>2</v>
      </c>
      <c r="M4436" s="28" t="s">
        <v>145</v>
      </c>
      <c r="N4436" s="28" t="s">
        <v>138</v>
      </c>
      <c r="O4436" s="29" t="n">
        <v>45589</v>
      </c>
      <c r="P4436" s="28" t="n">
        <f aca="false">ROUNDDOWN(($B4436-$O4436)/30,0)</f>
        <v>8</v>
      </c>
      <c r="Q4436" s="28" t="str">
        <f aca="false">TEXT($B4436,"yyyy-mm")</f>
        <v>2025-06</v>
      </c>
      <c r="R4436" s="28" t="n">
        <f aca="false">IF(AND($O4436&gt;=DATE(2025,1,1),$O4436&lt;=DATE(2025,4,30)),1,0)</f>
        <v>0</v>
      </c>
    </row>
    <row r="4437" customFormat="false" ht="15" hidden="false" customHeight="false" outlineLevel="0" collapsed="false">
      <c r="A4437" s="28" t="n">
        <v>478</v>
      </c>
      <c r="B4437" s="29" t="n">
        <v>45869</v>
      </c>
      <c r="C4437" s="28" t="n">
        <v>3049.97</v>
      </c>
      <c r="D4437" s="28" t="n">
        <v>0</v>
      </c>
      <c r="E4437" s="28" t="n">
        <v>0</v>
      </c>
      <c r="F4437" s="28" t="s">
        <v>345</v>
      </c>
      <c r="G4437" s="28" t="n">
        <v>0</v>
      </c>
      <c r="H4437" s="28" t="n">
        <v>0</v>
      </c>
      <c r="I4437" s="28" t="n">
        <v>0</v>
      </c>
      <c r="J4437" s="28" t="n">
        <v>108</v>
      </c>
      <c r="K4437" s="28" t="n">
        <v>3</v>
      </c>
      <c r="L4437" s="28" t="n">
        <v>2</v>
      </c>
      <c r="M4437" s="28" t="s">
        <v>145</v>
      </c>
      <c r="N4437" s="28" t="s">
        <v>138</v>
      </c>
      <c r="O4437" s="29" t="n">
        <v>45589</v>
      </c>
      <c r="P4437" s="28" t="n">
        <f aca="false">ROUNDDOWN(($B4437-$O4437)/30,0)</f>
        <v>9</v>
      </c>
      <c r="Q4437" s="28" t="str">
        <f aca="false">TEXT($B4437,"yyyy-mm")</f>
        <v>2025-07</v>
      </c>
      <c r="R4437" s="28" t="n">
        <f aca="false">IF(AND($O4437&gt;=DATE(2025,1,1),$O4437&lt;=DATE(2025,4,30)),1,0)</f>
        <v>0</v>
      </c>
    </row>
    <row r="4438" customFormat="false" ht="15" hidden="false" customHeight="false" outlineLevel="0" collapsed="false">
      <c r="A4438" s="28" t="n">
        <v>478</v>
      </c>
      <c r="B4438" s="29" t="n">
        <v>45900</v>
      </c>
      <c r="C4438" s="28" t="n">
        <v>2033.3</v>
      </c>
      <c r="D4438" s="28" t="n">
        <v>0</v>
      </c>
      <c r="E4438" s="28" t="n">
        <v>0</v>
      </c>
      <c r="F4438" s="28" t="s">
        <v>345</v>
      </c>
      <c r="G4438" s="28" t="n">
        <v>0</v>
      </c>
      <c r="H4438" s="28" t="n">
        <v>0</v>
      </c>
      <c r="I4438" s="28" t="n">
        <v>0</v>
      </c>
      <c r="J4438" s="28" t="n">
        <v>108</v>
      </c>
      <c r="K4438" s="28" t="n">
        <v>3</v>
      </c>
      <c r="L4438" s="28" t="n">
        <v>2</v>
      </c>
      <c r="M4438" s="28" t="s">
        <v>145</v>
      </c>
      <c r="N4438" s="28" t="s">
        <v>138</v>
      </c>
      <c r="O4438" s="29" t="n">
        <v>45589</v>
      </c>
      <c r="P4438" s="28" t="n">
        <f aca="false">ROUNDDOWN(($B4438-$O4438)/30,0)</f>
        <v>10</v>
      </c>
      <c r="Q4438" s="28" t="str">
        <f aca="false">TEXT($B4438,"yyyy-mm")</f>
        <v>2025-08</v>
      </c>
      <c r="R4438" s="28" t="n">
        <f aca="false">IF(AND($O4438&gt;=DATE(2025,1,1),$O4438&lt;=DATE(2025,4,30)),1,0)</f>
        <v>0</v>
      </c>
    </row>
    <row r="4439" customFormat="false" ht="15" hidden="false" customHeight="false" outlineLevel="0" collapsed="false">
      <c r="A4439" s="28" t="n">
        <v>478</v>
      </c>
      <c r="B4439" s="29" t="n">
        <v>45930</v>
      </c>
      <c r="C4439" s="28" t="n">
        <v>1016.63</v>
      </c>
      <c r="D4439" s="28" t="n">
        <v>0</v>
      </c>
      <c r="E4439" s="28" t="n">
        <v>0</v>
      </c>
      <c r="F4439" s="28" t="s">
        <v>345</v>
      </c>
      <c r="G4439" s="28" t="n">
        <v>0</v>
      </c>
      <c r="H4439" s="28" t="n">
        <v>0</v>
      </c>
      <c r="I4439" s="28" t="n">
        <v>0</v>
      </c>
      <c r="J4439" s="28" t="n">
        <v>108</v>
      </c>
      <c r="K4439" s="28" t="n">
        <v>3</v>
      </c>
      <c r="L4439" s="28" t="n">
        <v>2</v>
      </c>
      <c r="M4439" s="28" t="s">
        <v>145</v>
      </c>
      <c r="N4439" s="28" t="s">
        <v>138</v>
      </c>
      <c r="O4439" s="29" t="n">
        <v>45589</v>
      </c>
      <c r="P4439" s="28" t="n">
        <f aca="false">ROUNDDOWN(($B4439-$O4439)/30,0)</f>
        <v>11</v>
      </c>
      <c r="Q4439" s="28" t="str">
        <f aca="false">TEXT($B4439,"yyyy-mm")</f>
        <v>2025-09</v>
      </c>
      <c r="R4439" s="28" t="n">
        <f aca="false">IF(AND($O4439&gt;=DATE(2025,1,1),$O4439&lt;=DATE(2025,4,30)),1,0)</f>
        <v>0</v>
      </c>
    </row>
    <row r="4440" customFormat="false" ht="15" hidden="false" customHeight="false" outlineLevel="0" collapsed="false">
      <c r="A4440" s="28" t="n">
        <v>478</v>
      </c>
      <c r="B4440" s="29" t="n">
        <v>45961</v>
      </c>
      <c r="C4440" s="28" t="n">
        <v>0</v>
      </c>
      <c r="D4440" s="28" t="n">
        <v>0</v>
      </c>
      <c r="E4440" s="28" t="n">
        <v>0</v>
      </c>
      <c r="F4440" s="28" t="s">
        <v>345</v>
      </c>
      <c r="G4440" s="28" t="n">
        <v>0</v>
      </c>
      <c r="H4440" s="28" t="n">
        <v>0</v>
      </c>
      <c r="I4440" s="28" t="n">
        <v>0</v>
      </c>
      <c r="J4440" s="28" t="n">
        <v>108</v>
      </c>
      <c r="K4440" s="28" t="n">
        <v>3</v>
      </c>
      <c r="L4440" s="28" t="n">
        <v>2</v>
      </c>
      <c r="M4440" s="28" t="s">
        <v>145</v>
      </c>
      <c r="N4440" s="28" t="s">
        <v>138</v>
      </c>
      <c r="O4440" s="29" t="n">
        <v>45589</v>
      </c>
      <c r="P4440" s="28" t="n">
        <f aca="false">ROUNDDOWN(($B4440-$O4440)/30,0)</f>
        <v>12</v>
      </c>
      <c r="Q4440" s="28" t="str">
        <f aca="false">TEXT($B4440,"yyyy-mm")</f>
        <v>2025-10</v>
      </c>
      <c r="R4440" s="28" t="n">
        <f aca="false">IF(AND($O4440&gt;=DATE(2025,1,1),$O4440&lt;=DATE(2025,4,30)),1,0)</f>
        <v>0</v>
      </c>
    </row>
    <row r="4441" customFormat="false" ht="15" hidden="false" customHeight="false" outlineLevel="0" collapsed="false">
      <c r="A4441" s="28" t="n">
        <v>479</v>
      </c>
      <c r="B4441" s="29" t="n">
        <v>45322</v>
      </c>
      <c r="C4441" s="28" t="n">
        <v>12300</v>
      </c>
      <c r="D4441" s="28" t="n">
        <v>0</v>
      </c>
      <c r="E4441" s="28" t="n">
        <v>0</v>
      </c>
      <c r="F4441" s="28" t="s">
        <v>345</v>
      </c>
      <c r="G4441" s="28" t="n">
        <v>0</v>
      </c>
      <c r="H4441" s="28" t="n">
        <v>0</v>
      </c>
      <c r="I4441" s="28" t="n">
        <v>0</v>
      </c>
      <c r="J4441" s="28" t="n">
        <v>52</v>
      </c>
      <c r="K4441" s="28" t="n">
        <v>2</v>
      </c>
      <c r="L4441" s="28" t="n">
        <v>2</v>
      </c>
      <c r="M4441" s="28" t="s">
        <v>146</v>
      </c>
      <c r="N4441" s="28" t="s">
        <v>138</v>
      </c>
      <c r="O4441" s="29" t="n">
        <v>45295</v>
      </c>
      <c r="P4441" s="28" t="n">
        <f aca="false">ROUNDDOWN(($B4441-$O4441)/30,0)</f>
        <v>0</v>
      </c>
      <c r="Q4441" s="28" t="str">
        <f aca="false">TEXT($B4441,"yyyy-mm")</f>
        <v>2024-01</v>
      </c>
      <c r="R4441" s="28" t="n">
        <f aca="false">IF(AND($O4441&gt;=DATE(2025,1,1),$O4441&lt;=DATE(2025,4,30)),1,0)</f>
        <v>0</v>
      </c>
    </row>
    <row r="4442" customFormat="false" ht="15" hidden="false" customHeight="false" outlineLevel="0" collapsed="false">
      <c r="A4442" s="28" t="n">
        <v>479</v>
      </c>
      <c r="B4442" s="29" t="n">
        <v>45351</v>
      </c>
      <c r="C4442" s="28" t="n">
        <v>11275</v>
      </c>
      <c r="D4442" s="28" t="n">
        <v>0</v>
      </c>
      <c r="E4442" s="28" t="n">
        <v>0</v>
      </c>
      <c r="F4442" s="28" t="s">
        <v>345</v>
      </c>
      <c r="G4442" s="28" t="n">
        <v>0</v>
      </c>
      <c r="H4442" s="28" t="n">
        <v>0</v>
      </c>
      <c r="I4442" s="28" t="n">
        <v>0</v>
      </c>
      <c r="J4442" s="28" t="n">
        <v>52</v>
      </c>
      <c r="K4442" s="28" t="n">
        <v>2</v>
      </c>
      <c r="L4442" s="28" t="n">
        <v>2</v>
      </c>
      <c r="M4442" s="28" t="s">
        <v>146</v>
      </c>
      <c r="N4442" s="28" t="s">
        <v>138</v>
      </c>
      <c r="O4442" s="29" t="n">
        <v>45295</v>
      </c>
      <c r="P4442" s="28" t="n">
        <f aca="false">ROUNDDOWN(($B4442-$O4442)/30,0)</f>
        <v>1</v>
      </c>
      <c r="Q4442" s="28" t="str">
        <f aca="false">TEXT($B4442,"yyyy-mm")</f>
        <v>2024-02</v>
      </c>
      <c r="R4442" s="28" t="n">
        <f aca="false">IF(AND($O4442&gt;=DATE(2025,1,1),$O4442&lt;=DATE(2025,4,30)),1,0)</f>
        <v>0</v>
      </c>
    </row>
    <row r="4443" customFormat="false" ht="15" hidden="false" customHeight="false" outlineLevel="0" collapsed="false">
      <c r="A4443" s="28" t="n">
        <v>479</v>
      </c>
      <c r="B4443" s="29" t="n">
        <v>45382</v>
      </c>
      <c r="C4443" s="28" t="n">
        <v>10250</v>
      </c>
      <c r="D4443" s="28" t="n">
        <v>0</v>
      </c>
      <c r="E4443" s="28" t="n">
        <v>0</v>
      </c>
      <c r="F4443" s="28" t="s">
        <v>345</v>
      </c>
      <c r="G4443" s="28" t="n">
        <v>0</v>
      </c>
      <c r="H4443" s="28" t="n">
        <v>0</v>
      </c>
      <c r="I4443" s="28" t="n">
        <v>0</v>
      </c>
      <c r="J4443" s="28" t="n">
        <v>52</v>
      </c>
      <c r="K4443" s="28" t="n">
        <v>2</v>
      </c>
      <c r="L4443" s="28" t="n">
        <v>2</v>
      </c>
      <c r="M4443" s="28" t="s">
        <v>146</v>
      </c>
      <c r="N4443" s="28" t="s">
        <v>138</v>
      </c>
      <c r="O4443" s="29" t="n">
        <v>45295</v>
      </c>
      <c r="P4443" s="28" t="n">
        <f aca="false">ROUNDDOWN(($B4443-$O4443)/30,0)</f>
        <v>2</v>
      </c>
      <c r="Q4443" s="28" t="str">
        <f aca="false">TEXT($B4443,"yyyy-mm")</f>
        <v>2024-03</v>
      </c>
      <c r="R4443" s="28" t="n">
        <f aca="false">IF(AND($O4443&gt;=DATE(2025,1,1),$O4443&lt;=DATE(2025,4,30)),1,0)</f>
        <v>0</v>
      </c>
    </row>
    <row r="4444" customFormat="false" ht="15" hidden="false" customHeight="false" outlineLevel="0" collapsed="false">
      <c r="A4444" s="28" t="n">
        <v>479</v>
      </c>
      <c r="B4444" s="29" t="n">
        <v>45412</v>
      </c>
      <c r="C4444" s="28" t="n">
        <v>9225</v>
      </c>
      <c r="D4444" s="28" t="n">
        <v>0</v>
      </c>
      <c r="E4444" s="28" t="n">
        <v>0</v>
      </c>
      <c r="F4444" s="28" t="s">
        <v>345</v>
      </c>
      <c r="G4444" s="28" t="n">
        <v>0</v>
      </c>
      <c r="H4444" s="28" t="n">
        <v>0</v>
      </c>
      <c r="I4444" s="28" t="n">
        <v>0</v>
      </c>
      <c r="J4444" s="28" t="n">
        <v>52</v>
      </c>
      <c r="K4444" s="28" t="n">
        <v>2</v>
      </c>
      <c r="L4444" s="28" t="n">
        <v>2</v>
      </c>
      <c r="M4444" s="28" t="s">
        <v>146</v>
      </c>
      <c r="N4444" s="28" t="s">
        <v>138</v>
      </c>
      <c r="O4444" s="29" t="n">
        <v>45295</v>
      </c>
      <c r="P4444" s="28" t="n">
        <f aca="false">ROUNDDOWN(($B4444-$O4444)/30,0)</f>
        <v>3</v>
      </c>
      <c r="Q4444" s="28" t="str">
        <f aca="false">TEXT($B4444,"yyyy-mm")</f>
        <v>2024-04</v>
      </c>
      <c r="R4444" s="28" t="n">
        <f aca="false">IF(AND($O4444&gt;=DATE(2025,1,1),$O4444&lt;=DATE(2025,4,30)),1,0)</f>
        <v>0</v>
      </c>
    </row>
    <row r="4445" customFormat="false" ht="15" hidden="false" customHeight="false" outlineLevel="0" collapsed="false">
      <c r="A4445" s="28" t="n">
        <v>479</v>
      </c>
      <c r="B4445" s="29" t="n">
        <v>45443</v>
      </c>
      <c r="C4445" s="28" t="n">
        <v>8200</v>
      </c>
      <c r="D4445" s="28" t="n">
        <v>0</v>
      </c>
      <c r="E4445" s="28" t="n">
        <v>0</v>
      </c>
      <c r="F4445" s="28" t="s">
        <v>345</v>
      </c>
      <c r="G4445" s="28" t="n">
        <v>0</v>
      </c>
      <c r="H4445" s="28" t="n">
        <v>0</v>
      </c>
      <c r="I4445" s="28" t="n">
        <v>0</v>
      </c>
      <c r="J4445" s="28" t="n">
        <v>52</v>
      </c>
      <c r="K4445" s="28" t="n">
        <v>2</v>
      </c>
      <c r="L4445" s="28" t="n">
        <v>2</v>
      </c>
      <c r="M4445" s="28" t="s">
        <v>146</v>
      </c>
      <c r="N4445" s="28" t="s">
        <v>138</v>
      </c>
      <c r="O4445" s="29" t="n">
        <v>45295</v>
      </c>
      <c r="P4445" s="28" t="n">
        <f aca="false">ROUNDDOWN(($B4445-$O4445)/30,0)</f>
        <v>4</v>
      </c>
      <c r="Q4445" s="28" t="str">
        <f aca="false">TEXT($B4445,"yyyy-mm")</f>
        <v>2024-05</v>
      </c>
      <c r="R4445" s="28" t="n">
        <f aca="false">IF(AND($O4445&gt;=DATE(2025,1,1),$O4445&lt;=DATE(2025,4,30)),1,0)</f>
        <v>0</v>
      </c>
    </row>
    <row r="4446" customFormat="false" ht="15" hidden="false" customHeight="false" outlineLevel="0" collapsed="false">
      <c r="A4446" s="28" t="n">
        <v>479</v>
      </c>
      <c r="B4446" s="29" t="n">
        <v>45473</v>
      </c>
      <c r="C4446" s="28" t="n">
        <v>7175</v>
      </c>
      <c r="D4446" s="28" t="n">
        <v>0</v>
      </c>
      <c r="E4446" s="28" t="n">
        <v>0</v>
      </c>
      <c r="F4446" s="28" t="s">
        <v>345</v>
      </c>
      <c r="G4446" s="28" t="n">
        <v>0</v>
      </c>
      <c r="H4446" s="28" t="n">
        <v>0</v>
      </c>
      <c r="I4446" s="28" t="n">
        <v>0</v>
      </c>
      <c r="J4446" s="28" t="n">
        <v>52</v>
      </c>
      <c r="K4446" s="28" t="n">
        <v>2</v>
      </c>
      <c r="L4446" s="28" t="n">
        <v>2</v>
      </c>
      <c r="M4446" s="28" t="s">
        <v>146</v>
      </c>
      <c r="N4446" s="28" t="s">
        <v>138</v>
      </c>
      <c r="O4446" s="29" t="n">
        <v>45295</v>
      </c>
      <c r="P4446" s="28" t="n">
        <f aca="false">ROUNDDOWN(($B4446-$O4446)/30,0)</f>
        <v>5</v>
      </c>
      <c r="Q4446" s="28" t="str">
        <f aca="false">TEXT($B4446,"yyyy-mm")</f>
        <v>2024-06</v>
      </c>
      <c r="R4446" s="28" t="n">
        <f aca="false">IF(AND($O4446&gt;=DATE(2025,1,1),$O4446&lt;=DATE(2025,4,30)),1,0)</f>
        <v>0</v>
      </c>
    </row>
    <row r="4447" customFormat="false" ht="15" hidden="false" customHeight="false" outlineLevel="0" collapsed="false">
      <c r="A4447" s="28" t="n">
        <v>479</v>
      </c>
      <c r="B4447" s="29" t="n">
        <v>45504</v>
      </c>
      <c r="C4447" s="28" t="n">
        <v>6150</v>
      </c>
      <c r="D4447" s="28" t="n">
        <v>0</v>
      </c>
      <c r="E4447" s="28" t="n">
        <v>0</v>
      </c>
      <c r="F4447" s="28" t="s">
        <v>345</v>
      </c>
      <c r="G4447" s="28" t="n">
        <v>0</v>
      </c>
      <c r="H4447" s="28" t="n">
        <v>0</v>
      </c>
      <c r="I4447" s="28" t="n">
        <v>0</v>
      </c>
      <c r="J4447" s="28" t="n">
        <v>52</v>
      </c>
      <c r="K4447" s="28" t="n">
        <v>2</v>
      </c>
      <c r="L4447" s="28" t="n">
        <v>2</v>
      </c>
      <c r="M4447" s="28" t="s">
        <v>146</v>
      </c>
      <c r="N4447" s="28" t="s">
        <v>138</v>
      </c>
      <c r="O4447" s="29" t="n">
        <v>45295</v>
      </c>
      <c r="P4447" s="28" t="n">
        <f aca="false">ROUNDDOWN(($B4447-$O4447)/30,0)</f>
        <v>6</v>
      </c>
      <c r="Q4447" s="28" t="str">
        <f aca="false">TEXT($B4447,"yyyy-mm")</f>
        <v>2024-07</v>
      </c>
      <c r="R4447" s="28" t="n">
        <f aca="false">IF(AND($O4447&gt;=DATE(2025,1,1),$O4447&lt;=DATE(2025,4,30)),1,0)</f>
        <v>0</v>
      </c>
    </row>
    <row r="4448" customFormat="false" ht="15" hidden="false" customHeight="false" outlineLevel="0" collapsed="false">
      <c r="A4448" s="28" t="n">
        <v>479</v>
      </c>
      <c r="B4448" s="29" t="n">
        <v>45535</v>
      </c>
      <c r="C4448" s="28" t="n">
        <v>5125</v>
      </c>
      <c r="D4448" s="28" t="n">
        <v>0</v>
      </c>
      <c r="E4448" s="28" t="n">
        <v>0</v>
      </c>
      <c r="F4448" s="28" t="s">
        <v>345</v>
      </c>
      <c r="G4448" s="28" t="n">
        <v>0</v>
      </c>
      <c r="H4448" s="28" t="n">
        <v>0</v>
      </c>
      <c r="I4448" s="28" t="n">
        <v>0</v>
      </c>
      <c r="J4448" s="28" t="n">
        <v>52</v>
      </c>
      <c r="K4448" s="28" t="n">
        <v>2</v>
      </c>
      <c r="L4448" s="28" t="n">
        <v>2</v>
      </c>
      <c r="M4448" s="28" t="s">
        <v>146</v>
      </c>
      <c r="N4448" s="28" t="s">
        <v>138</v>
      </c>
      <c r="O4448" s="29" t="n">
        <v>45295</v>
      </c>
      <c r="P4448" s="28" t="n">
        <f aca="false">ROUNDDOWN(($B4448-$O4448)/30,0)</f>
        <v>8</v>
      </c>
      <c r="Q4448" s="28" t="str">
        <f aca="false">TEXT($B4448,"yyyy-mm")</f>
        <v>2024-08</v>
      </c>
      <c r="R4448" s="28" t="n">
        <f aca="false">IF(AND($O4448&gt;=DATE(2025,1,1),$O4448&lt;=DATE(2025,4,30)),1,0)</f>
        <v>0</v>
      </c>
    </row>
    <row r="4449" customFormat="false" ht="15" hidden="false" customHeight="false" outlineLevel="0" collapsed="false">
      <c r="A4449" s="28" t="n">
        <v>479</v>
      </c>
      <c r="B4449" s="29" t="n">
        <v>45565</v>
      </c>
      <c r="C4449" s="28" t="n">
        <v>4100</v>
      </c>
      <c r="D4449" s="28" t="n">
        <v>0</v>
      </c>
      <c r="E4449" s="28" t="n">
        <v>0</v>
      </c>
      <c r="F4449" s="28" t="s">
        <v>345</v>
      </c>
      <c r="G4449" s="28" t="n">
        <v>0</v>
      </c>
      <c r="H4449" s="28" t="n">
        <v>0</v>
      </c>
      <c r="I4449" s="28" t="n">
        <v>0</v>
      </c>
      <c r="J4449" s="28" t="n">
        <v>52</v>
      </c>
      <c r="K4449" s="28" t="n">
        <v>2</v>
      </c>
      <c r="L4449" s="28" t="n">
        <v>2</v>
      </c>
      <c r="M4449" s="28" t="s">
        <v>146</v>
      </c>
      <c r="N4449" s="28" t="s">
        <v>138</v>
      </c>
      <c r="O4449" s="29" t="n">
        <v>45295</v>
      </c>
      <c r="P4449" s="28" t="n">
        <f aca="false">ROUNDDOWN(($B4449-$O4449)/30,0)</f>
        <v>9</v>
      </c>
      <c r="Q4449" s="28" t="str">
        <f aca="false">TEXT($B4449,"yyyy-mm")</f>
        <v>2024-09</v>
      </c>
      <c r="R4449" s="28" t="n">
        <f aca="false">IF(AND($O4449&gt;=DATE(2025,1,1),$O4449&lt;=DATE(2025,4,30)),1,0)</f>
        <v>0</v>
      </c>
    </row>
    <row r="4450" customFormat="false" ht="15" hidden="false" customHeight="false" outlineLevel="0" collapsed="false">
      <c r="A4450" s="28" t="n">
        <v>479</v>
      </c>
      <c r="B4450" s="29" t="n">
        <v>45596</v>
      </c>
      <c r="C4450" s="28" t="n">
        <v>3075</v>
      </c>
      <c r="D4450" s="28" t="n">
        <v>0</v>
      </c>
      <c r="E4450" s="28" t="n">
        <v>0</v>
      </c>
      <c r="F4450" s="28" t="s">
        <v>345</v>
      </c>
      <c r="G4450" s="28" t="n">
        <v>0</v>
      </c>
      <c r="H4450" s="28" t="n">
        <v>0</v>
      </c>
      <c r="I4450" s="28" t="n">
        <v>0</v>
      </c>
      <c r="J4450" s="28" t="n">
        <v>52</v>
      </c>
      <c r="K4450" s="28" t="n">
        <v>2</v>
      </c>
      <c r="L4450" s="28" t="n">
        <v>2</v>
      </c>
      <c r="M4450" s="28" t="s">
        <v>146</v>
      </c>
      <c r="N4450" s="28" t="s">
        <v>138</v>
      </c>
      <c r="O4450" s="29" t="n">
        <v>45295</v>
      </c>
      <c r="P4450" s="28" t="n">
        <f aca="false">ROUNDDOWN(($B4450-$O4450)/30,0)</f>
        <v>10</v>
      </c>
      <c r="Q4450" s="28" t="str">
        <f aca="false">TEXT($B4450,"yyyy-mm")</f>
        <v>2024-10</v>
      </c>
      <c r="R4450" s="28" t="n">
        <f aca="false">IF(AND($O4450&gt;=DATE(2025,1,1),$O4450&lt;=DATE(2025,4,30)),1,0)</f>
        <v>0</v>
      </c>
    </row>
    <row r="4451" customFormat="false" ht="15" hidden="false" customHeight="false" outlineLevel="0" collapsed="false">
      <c r="A4451" s="28" t="n">
        <v>479</v>
      </c>
      <c r="B4451" s="29" t="n">
        <v>45626</v>
      </c>
      <c r="C4451" s="28" t="n">
        <v>2050</v>
      </c>
      <c r="D4451" s="28" t="n">
        <v>0</v>
      </c>
      <c r="E4451" s="28" t="n">
        <v>0</v>
      </c>
      <c r="F4451" s="28" t="s">
        <v>345</v>
      </c>
      <c r="G4451" s="28" t="n">
        <v>0</v>
      </c>
      <c r="H4451" s="28" t="n">
        <v>0</v>
      </c>
      <c r="I4451" s="28" t="n">
        <v>0</v>
      </c>
      <c r="J4451" s="28" t="n">
        <v>52</v>
      </c>
      <c r="K4451" s="28" t="n">
        <v>2</v>
      </c>
      <c r="L4451" s="28" t="n">
        <v>2</v>
      </c>
      <c r="M4451" s="28" t="s">
        <v>146</v>
      </c>
      <c r="N4451" s="28" t="s">
        <v>138</v>
      </c>
      <c r="O4451" s="29" t="n">
        <v>45295</v>
      </c>
      <c r="P4451" s="28" t="n">
        <f aca="false">ROUNDDOWN(($B4451-$O4451)/30,0)</f>
        <v>11</v>
      </c>
      <c r="Q4451" s="28" t="str">
        <f aca="false">TEXT($B4451,"yyyy-mm")</f>
        <v>2024-11</v>
      </c>
      <c r="R4451" s="28" t="n">
        <f aca="false">IF(AND($O4451&gt;=DATE(2025,1,1),$O4451&lt;=DATE(2025,4,30)),1,0)</f>
        <v>0</v>
      </c>
    </row>
    <row r="4452" customFormat="false" ht="15" hidden="false" customHeight="false" outlineLevel="0" collapsed="false">
      <c r="A4452" s="28" t="n">
        <v>479</v>
      </c>
      <c r="B4452" s="29" t="n">
        <v>45657</v>
      </c>
      <c r="C4452" s="28" t="n">
        <v>1025</v>
      </c>
      <c r="D4452" s="28" t="n">
        <v>0</v>
      </c>
      <c r="E4452" s="28" t="n">
        <v>0</v>
      </c>
      <c r="F4452" s="28" t="s">
        <v>345</v>
      </c>
      <c r="G4452" s="28" t="n">
        <v>0</v>
      </c>
      <c r="H4452" s="28" t="n">
        <v>0</v>
      </c>
      <c r="I4452" s="28" t="n">
        <v>0</v>
      </c>
      <c r="J4452" s="28" t="n">
        <v>52</v>
      </c>
      <c r="K4452" s="28" t="n">
        <v>2</v>
      </c>
      <c r="L4452" s="28" t="n">
        <v>2</v>
      </c>
      <c r="M4452" s="28" t="s">
        <v>146</v>
      </c>
      <c r="N4452" s="28" t="s">
        <v>138</v>
      </c>
      <c r="O4452" s="29" t="n">
        <v>45295</v>
      </c>
      <c r="P4452" s="28" t="n">
        <f aca="false">ROUNDDOWN(($B4452-$O4452)/30,0)</f>
        <v>12</v>
      </c>
      <c r="Q4452" s="28" t="str">
        <f aca="false">TEXT($B4452,"yyyy-mm")</f>
        <v>2024-12</v>
      </c>
      <c r="R4452" s="28" t="n">
        <f aca="false">IF(AND($O4452&gt;=DATE(2025,1,1),$O4452&lt;=DATE(2025,4,30)),1,0)</f>
        <v>0</v>
      </c>
    </row>
    <row r="4453" customFormat="false" ht="15" hidden="false" customHeight="false" outlineLevel="0" collapsed="false">
      <c r="A4453" s="28" t="n">
        <v>479</v>
      </c>
      <c r="B4453" s="29" t="n">
        <v>45688</v>
      </c>
      <c r="C4453" s="28" t="n">
        <v>0</v>
      </c>
      <c r="D4453" s="28" t="n">
        <v>0</v>
      </c>
      <c r="E4453" s="28" t="n">
        <v>0</v>
      </c>
      <c r="F4453" s="28" t="s">
        <v>345</v>
      </c>
      <c r="G4453" s="28" t="n">
        <v>0</v>
      </c>
      <c r="H4453" s="28" t="n">
        <v>0</v>
      </c>
      <c r="I4453" s="28" t="n">
        <v>0</v>
      </c>
      <c r="J4453" s="28" t="n">
        <v>52</v>
      </c>
      <c r="K4453" s="28" t="n">
        <v>2</v>
      </c>
      <c r="L4453" s="28" t="n">
        <v>2</v>
      </c>
      <c r="M4453" s="28" t="s">
        <v>146</v>
      </c>
      <c r="N4453" s="28" t="s">
        <v>138</v>
      </c>
      <c r="O4453" s="29" t="n">
        <v>45295</v>
      </c>
      <c r="P4453" s="28" t="n">
        <f aca="false">ROUNDDOWN(($B4453-$O4453)/30,0)</f>
        <v>13</v>
      </c>
      <c r="Q4453" s="28" t="str">
        <f aca="false">TEXT($B4453,"yyyy-mm")</f>
        <v>2025-01</v>
      </c>
      <c r="R4453" s="28" t="n">
        <f aca="false">IF(AND($O4453&gt;=DATE(2025,1,1),$O4453&lt;=DATE(2025,4,30)),1,0)</f>
        <v>0</v>
      </c>
    </row>
    <row r="4454" customFormat="false" ht="15" hidden="false" customHeight="false" outlineLevel="0" collapsed="false">
      <c r="A4454" s="28" t="n">
        <v>480</v>
      </c>
      <c r="B4454" s="29" t="n">
        <v>45443</v>
      </c>
      <c r="C4454" s="28" t="n">
        <v>95600</v>
      </c>
      <c r="D4454" s="28" t="n">
        <v>0</v>
      </c>
      <c r="E4454" s="28" t="n">
        <v>0</v>
      </c>
      <c r="F4454" s="28" t="s">
        <v>345</v>
      </c>
      <c r="G4454" s="28" t="n">
        <v>0</v>
      </c>
      <c r="H4454" s="28" t="n">
        <v>0</v>
      </c>
      <c r="I4454" s="28" t="n">
        <v>0</v>
      </c>
      <c r="J4454" s="28" t="n">
        <v>260</v>
      </c>
      <c r="K4454" s="28" t="n">
        <v>1</v>
      </c>
      <c r="L4454" s="28" t="n">
        <v>2</v>
      </c>
      <c r="M4454" s="28" t="s">
        <v>146</v>
      </c>
      <c r="N4454" s="28" t="s">
        <v>139</v>
      </c>
      <c r="O4454" s="29" t="n">
        <v>45434</v>
      </c>
      <c r="P4454" s="28" t="n">
        <f aca="false">ROUNDDOWN(($B4454-$O4454)/30,0)</f>
        <v>0</v>
      </c>
      <c r="Q4454" s="28" t="str">
        <f aca="false">TEXT($B4454,"yyyy-mm")</f>
        <v>2024-05</v>
      </c>
      <c r="R4454" s="28" t="n">
        <f aca="false">IF(AND($O4454&gt;=DATE(2025,1,1),$O4454&lt;=DATE(2025,4,30)),1,0)</f>
        <v>0</v>
      </c>
    </row>
    <row r="4455" customFormat="false" ht="15" hidden="false" customHeight="false" outlineLevel="0" collapsed="false">
      <c r="A4455" s="28" t="n">
        <v>480</v>
      </c>
      <c r="B4455" s="29" t="n">
        <v>45473</v>
      </c>
      <c r="C4455" s="28" t="n">
        <v>47800</v>
      </c>
      <c r="D4455" s="28" t="n">
        <v>0</v>
      </c>
      <c r="E4455" s="28" t="n">
        <v>0</v>
      </c>
      <c r="F4455" s="28" t="s">
        <v>345</v>
      </c>
      <c r="G4455" s="28" t="n">
        <v>0</v>
      </c>
      <c r="H4455" s="28" t="n">
        <v>0</v>
      </c>
      <c r="I4455" s="28" t="n">
        <v>0</v>
      </c>
      <c r="J4455" s="28" t="n">
        <v>260</v>
      </c>
      <c r="K4455" s="28" t="n">
        <v>1</v>
      </c>
      <c r="L4455" s="28" t="n">
        <v>2</v>
      </c>
      <c r="M4455" s="28" t="s">
        <v>146</v>
      </c>
      <c r="N4455" s="28" t="s">
        <v>139</v>
      </c>
      <c r="O4455" s="29" t="n">
        <v>45434</v>
      </c>
      <c r="P4455" s="28" t="n">
        <f aca="false">ROUNDDOWN(($B4455-$O4455)/30,0)</f>
        <v>1</v>
      </c>
      <c r="Q4455" s="28" t="str">
        <f aca="false">TEXT($B4455,"yyyy-mm")</f>
        <v>2024-06</v>
      </c>
      <c r="R4455" s="28" t="n">
        <f aca="false">IF(AND($O4455&gt;=DATE(2025,1,1),$O4455&lt;=DATE(2025,4,30)),1,0)</f>
        <v>0</v>
      </c>
    </row>
    <row r="4456" customFormat="false" ht="15" hidden="false" customHeight="false" outlineLevel="0" collapsed="false">
      <c r="A4456" s="28" t="n">
        <v>480</v>
      </c>
      <c r="B4456" s="29" t="n">
        <v>45504</v>
      </c>
      <c r="C4456" s="28" t="n">
        <v>0</v>
      </c>
      <c r="D4456" s="28" t="n">
        <v>0</v>
      </c>
      <c r="E4456" s="28" t="n">
        <v>0</v>
      </c>
      <c r="F4456" s="28" t="s">
        <v>345</v>
      </c>
      <c r="G4456" s="28" t="n">
        <v>0</v>
      </c>
      <c r="H4456" s="28" t="n">
        <v>0</v>
      </c>
      <c r="I4456" s="28" t="n">
        <v>0</v>
      </c>
      <c r="J4456" s="28" t="n">
        <v>260</v>
      </c>
      <c r="K4456" s="28" t="n">
        <v>1</v>
      </c>
      <c r="L4456" s="28" t="n">
        <v>2</v>
      </c>
      <c r="M4456" s="28" t="s">
        <v>146</v>
      </c>
      <c r="N4456" s="28" t="s">
        <v>139</v>
      </c>
      <c r="O4456" s="29" t="n">
        <v>45434</v>
      </c>
      <c r="P4456" s="28" t="n">
        <f aca="false">ROUNDDOWN(($B4456-$O4456)/30,0)</f>
        <v>2</v>
      </c>
      <c r="Q4456" s="28" t="str">
        <f aca="false">TEXT($B4456,"yyyy-mm")</f>
        <v>2024-07</v>
      </c>
      <c r="R4456" s="28" t="n">
        <f aca="false">IF(AND($O4456&gt;=DATE(2025,1,1),$O4456&lt;=DATE(2025,4,30)),1,0)</f>
        <v>0</v>
      </c>
    </row>
    <row r="4457" customFormat="false" ht="15" hidden="false" customHeight="false" outlineLevel="0" collapsed="false">
      <c r="A4457" s="28" t="n">
        <v>481</v>
      </c>
      <c r="B4457" s="29" t="n">
        <v>45657</v>
      </c>
      <c r="C4457" s="28" t="n">
        <v>478200</v>
      </c>
      <c r="D4457" s="28" t="n">
        <v>0</v>
      </c>
      <c r="E4457" s="28" t="n">
        <v>0</v>
      </c>
      <c r="F4457" s="28" t="s">
        <v>345</v>
      </c>
      <c r="G4457" s="28" t="n">
        <v>0</v>
      </c>
      <c r="H4457" s="28" t="n">
        <v>0</v>
      </c>
      <c r="I4457" s="28" t="n">
        <v>0</v>
      </c>
      <c r="J4457" s="28" t="n">
        <v>306</v>
      </c>
      <c r="K4457" s="28" t="n">
        <v>13</v>
      </c>
      <c r="L4457" s="28" t="n">
        <v>1</v>
      </c>
      <c r="M4457" s="28" t="s">
        <v>145</v>
      </c>
      <c r="N4457" s="28" t="s">
        <v>140</v>
      </c>
      <c r="O4457" s="29" t="n">
        <v>45635</v>
      </c>
      <c r="P4457" s="28" t="n">
        <f aca="false">ROUNDDOWN(($B4457-$O4457)/30,0)</f>
        <v>0</v>
      </c>
      <c r="Q4457" s="28" t="str">
        <f aca="false">TEXT($B4457,"yyyy-mm")</f>
        <v>2024-12</v>
      </c>
      <c r="R4457" s="28" t="n">
        <f aca="false">IF(AND($O4457&gt;=DATE(2025,1,1),$O4457&lt;=DATE(2025,4,30)),1,0)</f>
        <v>0</v>
      </c>
    </row>
    <row r="4458" customFormat="false" ht="15" hidden="false" customHeight="false" outlineLevel="0" collapsed="false">
      <c r="A4458" s="28" t="n">
        <v>481</v>
      </c>
      <c r="B4458" s="29" t="n">
        <v>45688</v>
      </c>
      <c r="C4458" s="28" t="n">
        <v>470094.92</v>
      </c>
      <c r="D4458" s="28" t="n">
        <v>0</v>
      </c>
      <c r="E4458" s="28" t="n">
        <v>0</v>
      </c>
      <c r="F4458" s="28" t="s">
        <v>345</v>
      </c>
      <c r="G4458" s="28" t="n">
        <v>0</v>
      </c>
      <c r="H4458" s="28" t="n">
        <v>0</v>
      </c>
      <c r="I4458" s="28" t="n">
        <v>0</v>
      </c>
      <c r="J4458" s="28" t="n">
        <v>306</v>
      </c>
      <c r="K4458" s="28" t="n">
        <v>13</v>
      </c>
      <c r="L4458" s="28" t="n">
        <v>1</v>
      </c>
      <c r="M4458" s="28" t="s">
        <v>145</v>
      </c>
      <c r="N4458" s="28" t="s">
        <v>140</v>
      </c>
      <c r="O4458" s="29" t="n">
        <v>45635</v>
      </c>
      <c r="P4458" s="28" t="n">
        <f aca="false">ROUNDDOWN(($B4458-$O4458)/30,0)</f>
        <v>1</v>
      </c>
      <c r="Q4458" s="28" t="str">
        <f aca="false">TEXT($B4458,"yyyy-mm")</f>
        <v>2025-01</v>
      </c>
      <c r="R4458" s="28" t="n">
        <f aca="false">IF(AND($O4458&gt;=DATE(2025,1,1),$O4458&lt;=DATE(2025,4,30)),1,0)</f>
        <v>0</v>
      </c>
    </row>
    <row r="4459" customFormat="false" ht="15" hidden="false" customHeight="false" outlineLevel="0" collapsed="false">
      <c r="A4459" s="28" t="n">
        <v>481</v>
      </c>
      <c r="B4459" s="29" t="n">
        <v>45716</v>
      </c>
      <c r="C4459" s="28" t="n">
        <v>461989.84</v>
      </c>
      <c r="D4459" s="28" t="n">
        <v>0</v>
      </c>
      <c r="E4459" s="28" t="n">
        <v>0</v>
      </c>
      <c r="F4459" s="28" t="s">
        <v>345</v>
      </c>
      <c r="G4459" s="28" t="n">
        <v>0</v>
      </c>
      <c r="H4459" s="28" t="n">
        <v>0</v>
      </c>
      <c r="I4459" s="28" t="n">
        <v>0</v>
      </c>
      <c r="J4459" s="28" t="n">
        <v>306</v>
      </c>
      <c r="K4459" s="28" t="n">
        <v>13</v>
      </c>
      <c r="L4459" s="28" t="n">
        <v>1</v>
      </c>
      <c r="M4459" s="28" t="s">
        <v>145</v>
      </c>
      <c r="N4459" s="28" t="s">
        <v>140</v>
      </c>
      <c r="O4459" s="29" t="n">
        <v>45635</v>
      </c>
      <c r="P4459" s="28" t="n">
        <f aca="false">ROUNDDOWN(($B4459-$O4459)/30,0)</f>
        <v>2</v>
      </c>
      <c r="Q4459" s="28" t="str">
        <f aca="false">TEXT($B4459,"yyyy-mm")</f>
        <v>2025-02</v>
      </c>
      <c r="R4459" s="28" t="n">
        <f aca="false">IF(AND($O4459&gt;=DATE(2025,1,1),$O4459&lt;=DATE(2025,4,30)),1,0)</f>
        <v>0</v>
      </c>
    </row>
    <row r="4460" customFormat="false" ht="15" hidden="false" customHeight="false" outlineLevel="0" collapsed="false">
      <c r="A4460" s="28" t="n">
        <v>481</v>
      </c>
      <c r="B4460" s="29" t="n">
        <v>45747</v>
      </c>
      <c r="C4460" s="28" t="n">
        <v>453884.76</v>
      </c>
      <c r="D4460" s="28" t="n">
        <v>0</v>
      </c>
      <c r="E4460" s="28" t="n">
        <v>0</v>
      </c>
      <c r="F4460" s="28" t="s">
        <v>345</v>
      </c>
      <c r="G4460" s="28" t="n">
        <v>0</v>
      </c>
      <c r="H4460" s="28" t="n">
        <v>0</v>
      </c>
      <c r="I4460" s="28" t="n">
        <v>0</v>
      </c>
      <c r="J4460" s="28" t="n">
        <v>306</v>
      </c>
      <c r="K4460" s="28" t="n">
        <v>13</v>
      </c>
      <c r="L4460" s="28" t="n">
        <v>1</v>
      </c>
      <c r="M4460" s="28" t="s">
        <v>145</v>
      </c>
      <c r="N4460" s="28" t="s">
        <v>140</v>
      </c>
      <c r="O4460" s="29" t="n">
        <v>45635</v>
      </c>
      <c r="P4460" s="28" t="n">
        <f aca="false">ROUNDDOWN(($B4460-$O4460)/30,0)</f>
        <v>3</v>
      </c>
      <c r="Q4460" s="28" t="str">
        <f aca="false">TEXT($B4460,"yyyy-mm")</f>
        <v>2025-03</v>
      </c>
      <c r="R4460" s="28" t="n">
        <f aca="false">IF(AND($O4460&gt;=DATE(2025,1,1),$O4460&lt;=DATE(2025,4,30)),1,0)</f>
        <v>0</v>
      </c>
    </row>
    <row r="4461" customFormat="false" ht="15" hidden="false" customHeight="false" outlineLevel="0" collapsed="false">
      <c r="A4461" s="28" t="n">
        <v>481</v>
      </c>
      <c r="B4461" s="29" t="n">
        <v>45777</v>
      </c>
      <c r="C4461" s="28" t="n">
        <v>445779.68</v>
      </c>
      <c r="D4461" s="28" t="n">
        <v>0</v>
      </c>
      <c r="E4461" s="28" t="n">
        <v>0</v>
      </c>
      <c r="F4461" s="28" t="s">
        <v>345</v>
      </c>
      <c r="G4461" s="28" t="n">
        <v>0</v>
      </c>
      <c r="H4461" s="28" t="n">
        <v>0</v>
      </c>
      <c r="I4461" s="28" t="n">
        <v>0</v>
      </c>
      <c r="J4461" s="28" t="n">
        <v>306</v>
      </c>
      <c r="K4461" s="28" t="n">
        <v>13</v>
      </c>
      <c r="L4461" s="28" t="n">
        <v>1</v>
      </c>
      <c r="M4461" s="28" t="s">
        <v>145</v>
      </c>
      <c r="N4461" s="28" t="s">
        <v>140</v>
      </c>
      <c r="O4461" s="29" t="n">
        <v>45635</v>
      </c>
      <c r="P4461" s="28" t="n">
        <f aca="false">ROUNDDOWN(($B4461-$O4461)/30,0)</f>
        <v>4</v>
      </c>
      <c r="Q4461" s="28" t="str">
        <f aca="false">TEXT($B4461,"yyyy-mm")</f>
        <v>2025-04</v>
      </c>
      <c r="R4461" s="28" t="n">
        <f aca="false">IF(AND($O4461&gt;=DATE(2025,1,1),$O4461&lt;=DATE(2025,4,30)),1,0)</f>
        <v>0</v>
      </c>
    </row>
    <row r="4462" customFormat="false" ht="15" hidden="false" customHeight="false" outlineLevel="0" collapsed="false">
      <c r="A4462" s="28" t="n">
        <v>481</v>
      </c>
      <c r="B4462" s="29" t="n">
        <v>45808</v>
      </c>
      <c r="C4462" s="28" t="n">
        <v>437674.6</v>
      </c>
      <c r="D4462" s="28" t="n">
        <v>0</v>
      </c>
      <c r="E4462" s="28" t="n">
        <v>0</v>
      </c>
      <c r="F4462" s="28" t="s">
        <v>345</v>
      </c>
      <c r="G4462" s="28" t="n">
        <v>0</v>
      </c>
      <c r="H4462" s="28" t="n">
        <v>0</v>
      </c>
      <c r="I4462" s="28" t="n">
        <v>0</v>
      </c>
      <c r="J4462" s="28" t="n">
        <v>306</v>
      </c>
      <c r="K4462" s="28" t="n">
        <v>13</v>
      </c>
      <c r="L4462" s="28" t="n">
        <v>1</v>
      </c>
      <c r="M4462" s="28" t="s">
        <v>145</v>
      </c>
      <c r="N4462" s="28" t="s">
        <v>140</v>
      </c>
      <c r="O4462" s="29" t="n">
        <v>45635</v>
      </c>
      <c r="P4462" s="28" t="n">
        <f aca="false">ROUNDDOWN(($B4462-$O4462)/30,0)</f>
        <v>5</v>
      </c>
      <c r="Q4462" s="28" t="str">
        <f aca="false">TEXT($B4462,"yyyy-mm")</f>
        <v>2025-05</v>
      </c>
      <c r="R4462" s="28" t="n">
        <f aca="false">IF(AND($O4462&gt;=DATE(2025,1,1),$O4462&lt;=DATE(2025,4,30)),1,0)</f>
        <v>0</v>
      </c>
    </row>
    <row r="4463" customFormat="false" ht="15" hidden="false" customHeight="false" outlineLevel="0" collapsed="false">
      <c r="A4463" s="28" t="n">
        <v>481</v>
      </c>
      <c r="B4463" s="29" t="n">
        <v>45838</v>
      </c>
      <c r="C4463" s="28" t="n">
        <v>429569.52</v>
      </c>
      <c r="D4463" s="28" t="n">
        <v>0</v>
      </c>
      <c r="E4463" s="28" t="n">
        <v>0</v>
      </c>
      <c r="F4463" s="28" t="s">
        <v>345</v>
      </c>
      <c r="G4463" s="28" t="n">
        <v>0</v>
      </c>
      <c r="H4463" s="28" t="n">
        <v>0</v>
      </c>
      <c r="I4463" s="28" t="n">
        <v>0</v>
      </c>
      <c r="J4463" s="28" t="n">
        <v>306</v>
      </c>
      <c r="K4463" s="28" t="n">
        <v>13</v>
      </c>
      <c r="L4463" s="28" t="n">
        <v>1</v>
      </c>
      <c r="M4463" s="28" t="s">
        <v>145</v>
      </c>
      <c r="N4463" s="28" t="s">
        <v>140</v>
      </c>
      <c r="O4463" s="29" t="n">
        <v>45635</v>
      </c>
      <c r="P4463" s="28" t="n">
        <f aca="false">ROUNDDOWN(($B4463-$O4463)/30,0)</f>
        <v>6</v>
      </c>
      <c r="Q4463" s="28" t="str">
        <f aca="false">TEXT($B4463,"yyyy-mm")</f>
        <v>2025-06</v>
      </c>
      <c r="R4463" s="28" t="n">
        <f aca="false">IF(AND($O4463&gt;=DATE(2025,1,1),$O4463&lt;=DATE(2025,4,30)),1,0)</f>
        <v>0</v>
      </c>
    </row>
    <row r="4464" customFormat="false" ht="15" hidden="false" customHeight="false" outlineLevel="0" collapsed="false">
      <c r="A4464" s="28" t="n">
        <v>481</v>
      </c>
      <c r="B4464" s="29" t="n">
        <v>45869</v>
      </c>
      <c r="C4464" s="28" t="n">
        <v>421464.44</v>
      </c>
      <c r="D4464" s="28" t="n">
        <v>0</v>
      </c>
      <c r="E4464" s="28" t="n">
        <v>0</v>
      </c>
      <c r="F4464" s="28" t="s">
        <v>345</v>
      </c>
      <c r="G4464" s="28" t="n">
        <v>0</v>
      </c>
      <c r="H4464" s="28" t="n">
        <v>0</v>
      </c>
      <c r="I4464" s="28" t="n">
        <v>0</v>
      </c>
      <c r="J4464" s="28" t="n">
        <v>306</v>
      </c>
      <c r="K4464" s="28" t="n">
        <v>13</v>
      </c>
      <c r="L4464" s="28" t="n">
        <v>1</v>
      </c>
      <c r="M4464" s="28" t="s">
        <v>145</v>
      </c>
      <c r="N4464" s="28" t="s">
        <v>140</v>
      </c>
      <c r="O4464" s="29" t="n">
        <v>45635</v>
      </c>
      <c r="P4464" s="28" t="n">
        <f aca="false">ROUNDDOWN(($B4464-$O4464)/30,0)</f>
        <v>7</v>
      </c>
      <c r="Q4464" s="28" t="str">
        <f aca="false">TEXT($B4464,"yyyy-mm")</f>
        <v>2025-07</v>
      </c>
      <c r="R4464" s="28" t="n">
        <f aca="false">IF(AND($O4464&gt;=DATE(2025,1,1),$O4464&lt;=DATE(2025,4,30)),1,0)</f>
        <v>0</v>
      </c>
    </row>
    <row r="4465" customFormat="false" ht="15" hidden="false" customHeight="false" outlineLevel="0" collapsed="false">
      <c r="A4465" s="28" t="n">
        <v>481</v>
      </c>
      <c r="B4465" s="29" t="n">
        <v>45900</v>
      </c>
      <c r="C4465" s="28" t="n">
        <v>413359.36</v>
      </c>
      <c r="D4465" s="28" t="n">
        <v>0</v>
      </c>
      <c r="E4465" s="28" t="n">
        <v>0</v>
      </c>
      <c r="F4465" s="28" t="s">
        <v>345</v>
      </c>
      <c r="G4465" s="28" t="n">
        <v>0</v>
      </c>
      <c r="H4465" s="28" t="n">
        <v>0</v>
      </c>
      <c r="I4465" s="28" t="n">
        <v>0</v>
      </c>
      <c r="J4465" s="28" t="n">
        <v>306</v>
      </c>
      <c r="K4465" s="28" t="n">
        <v>13</v>
      </c>
      <c r="L4465" s="28" t="n">
        <v>1</v>
      </c>
      <c r="M4465" s="28" t="s">
        <v>145</v>
      </c>
      <c r="N4465" s="28" t="s">
        <v>140</v>
      </c>
      <c r="O4465" s="29" t="n">
        <v>45635</v>
      </c>
      <c r="P4465" s="28" t="n">
        <f aca="false">ROUNDDOWN(($B4465-$O4465)/30,0)</f>
        <v>8</v>
      </c>
      <c r="Q4465" s="28" t="str">
        <f aca="false">TEXT($B4465,"yyyy-mm")</f>
        <v>2025-08</v>
      </c>
      <c r="R4465" s="28" t="n">
        <f aca="false">IF(AND($O4465&gt;=DATE(2025,1,1),$O4465&lt;=DATE(2025,4,30)),1,0)</f>
        <v>0</v>
      </c>
    </row>
    <row r="4466" customFormat="false" ht="15" hidden="false" customHeight="false" outlineLevel="0" collapsed="false">
      <c r="A4466" s="28" t="n">
        <v>481</v>
      </c>
      <c r="B4466" s="29" t="n">
        <v>45930</v>
      </c>
      <c r="C4466" s="28" t="n">
        <v>405254.28</v>
      </c>
      <c r="D4466" s="28" t="n">
        <v>0</v>
      </c>
      <c r="E4466" s="28" t="n">
        <v>0</v>
      </c>
      <c r="F4466" s="28" t="s">
        <v>345</v>
      </c>
      <c r="G4466" s="28" t="n">
        <v>0</v>
      </c>
      <c r="H4466" s="28" t="n">
        <v>0</v>
      </c>
      <c r="I4466" s="28" t="n">
        <v>0</v>
      </c>
      <c r="J4466" s="28" t="n">
        <v>306</v>
      </c>
      <c r="K4466" s="28" t="n">
        <v>13</v>
      </c>
      <c r="L4466" s="28" t="n">
        <v>1</v>
      </c>
      <c r="M4466" s="28" t="s">
        <v>145</v>
      </c>
      <c r="N4466" s="28" t="s">
        <v>140</v>
      </c>
      <c r="O4466" s="29" t="n">
        <v>45635</v>
      </c>
      <c r="P4466" s="28" t="n">
        <f aca="false">ROUNDDOWN(($B4466-$O4466)/30,0)</f>
        <v>9</v>
      </c>
      <c r="Q4466" s="28" t="str">
        <f aca="false">TEXT($B4466,"yyyy-mm")</f>
        <v>2025-09</v>
      </c>
      <c r="R4466" s="28" t="n">
        <f aca="false">IF(AND($O4466&gt;=DATE(2025,1,1),$O4466&lt;=DATE(2025,4,30)),1,0)</f>
        <v>0</v>
      </c>
    </row>
    <row r="4467" customFormat="false" ht="15" hidden="false" customHeight="false" outlineLevel="0" collapsed="false">
      <c r="A4467" s="28" t="n">
        <v>481</v>
      </c>
      <c r="B4467" s="29" t="n">
        <v>45961</v>
      </c>
      <c r="C4467" s="28" t="n">
        <v>397149.2</v>
      </c>
      <c r="D4467" s="28" t="n">
        <v>0</v>
      </c>
      <c r="E4467" s="28" t="n">
        <v>0</v>
      </c>
      <c r="F4467" s="28" t="s">
        <v>345</v>
      </c>
      <c r="G4467" s="28" t="n">
        <v>0</v>
      </c>
      <c r="H4467" s="28" t="n">
        <v>0</v>
      </c>
      <c r="I4467" s="28" t="n">
        <v>0</v>
      </c>
      <c r="J4467" s="28" t="n">
        <v>306</v>
      </c>
      <c r="K4467" s="28" t="n">
        <v>13</v>
      </c>
      <c r="L4467" s="28" t="n">
        <v>1</v>
      </c>
      <c r="M4467" s="28" t="s">
        <v>145</v>
      </c>
      <c r="N4467" s="28" t="s">
        <v>140</v>
      </c>
      <c r="O4467" s="29" t="n">
        <v>45635</v>
      </c>
      <c r="P4467" s="28" t="n">
        <f aca="false">ROUNDDOWN(($B4467-$O4467)/30,0)</f>
        <v>10</v>
      </c>
      <c r="Q4467" s="28" t="str">
        <f aca="false">TEXT($B4467,"yyyy-mm")</f>
        <v>2025-10</v>
      </c>
      <c r="R4467" s="28" t="n">
        <f aca="false">IF(AND($O4467&gt;=DATE(2025,1,1),$O4467&lt;=DATE(2025,4,30)),1,0)</f>
        <v>0</v>
      </c>
    </row>
    <row r="4468" customFormat="false" ht="15" hidden="false" customHeight="false" outlineLevel="0" collapsed="false">
      <c r="A4468" s="28" t="n">
        <v>481</v>
      </c>
      <c r="B4468" s="29" t="n">
        <v>45991</v>
      </c>
      <c r="C4468" s="28" t="n">
        <v>389044.12</v>
      </c>
      <c r="D4468" s="28" t="n">
        <v>0</v>
      </c>
      <c r="E4468" s="28" t="n">
        <v>0</v>
      </c>
      <c r="F4468" s="28" t="s">
        <v>345</v>
      </c>
      <c r="G4468" s="28" t="n">
        <v>0</v>
      </c>
      <c r="H4468" s="28" t="n">
        <v>0</v>
      </c>
      <c r="I4468" s="28" t="n">
        <v>0</v>
      </c>
      <c r="J4468" s="28" t="n">
        <v>306</v>
      </c>
      <c r="K4468" s="28" t="n">
        <v>13</v>
      </c>
      <c r="L4468" s="28" t="n">
        <v>1</v>
      </c>
      <c r="M4468" s="28" t="s">
        <v>145</v>
      </c>
      <c r="N4468" s="28" t="s">
        <v>140</v>
      </c>
      <c r="O4468" s="29" t="n">
        <v>45635</v>
      </c>
      <c r="P4468" s="28" t="n">
        <f aca="false">ROUNDDOWN(($B4468-$O4468)/30,0)</f>
        <v>11</v>
      </c>
      <c r="Q4468" s="28" t="str">
        <f aca="false">TEXT($B4468,"yyyy-mm")</f>
        <v>2025-11</v>
      </c>
      <c r="R4468" s="28" t="n">
        <f aca="false">IF(AND($O4468&gt;=DATE(2025,1,1),$O4468&lt;=DATE(2025,4,30)),1,0)</f>
        <v>0</v>
      </c>
    </row>
    <row r="4469" customFormat="false" ht="15" hidden="false" customHeight="false" outlineLevel="0" collapsed="false">
      <c r="A4469" s="28" t="n">
        <v>481</v>
      </c>
      <c r="B4469" s="29" t="n">
        <v>46022</v>
      </c>
      <c r="C4469" s="28" t="n">
        <v>389044.12</v>
      </c>
      <c r="D4469" s="28" t="n">
        <v>8105.08</v>
      </c>
      <c r="E4469" s="28" t="n">
        <v>22</v>
      </c>
      <c r="F4469" s="28" t="s">
        <v>346</v>
      </c>
      <c r="G4469" s="28" t="n">
        <v>0</v>
      </c>
      <c r="H4469" s="28" t="n">
        <v>0</v>
      </c>
      <c r="I4469" s="28" t="n">
        <v>0</v>
      </c>
      <c r="J4469" s="28" t="n">
        <v>306</v>
      </c>
      <c r="K4469" s="28" t="n">
        <v>13</v>
      </c>
      <c r="L4469" s="28" t="n">
        <v>1</v>
      </c>
      <c r="M4469" s="28" t="s">
        <v>145</v>
      </c>
      <c r="N4469" s="28" t="s">
        <v>140</v>
      </c>
      <c r="O4469" s="29" t="n">
        <v>45635</v>
      </c>
      <c r="P4469" s="28" t="n">
        <f aca="false">ROUNDDOWN(($B4469-$O4469)/30,0)</f>
        <v>12</v>
      </c>
      <c r="Q4469" s="28" t="str">
        <f aca="false">TEXT($B4469,"yyyy-mm")</f>
        <v>2025-12</v>
      </c>
      <c r="R4469" s="28" t="n">
        <f aca="false">IF(AND($O4469&gt;=DATE(2025,1,1),$O4469&lt;=DATE(2025,4,30)),1,0)</f>
        <v>0</v>
      </c>
    </row>
    <row r="4470" customFormat="false" ht="15" hidden="false" customHeight="false" outlineLevel="0" collapsed="false">
      <c r="A4470" s="28" t="n">
        <v>481</v>
      </c>
      <c r="B4470" s="29" t="n">
        <v>46053</v>
      </c>
      <c r="C4470" s="28" t="n">
        <v>389044.12</v>
      </c>
      <c r="D4470" s="28" t="n">
        <v>16210.16</v>
      </c>
      <c r="E4470" s="28" t="n">
        <v>53</v>
      </c>
      <c r="F4470" s="28" t="s">
        <v>347</v>
      </c>
      <c r="G4470" s="28" t="n">
        <v>1</v>
      </c>
      <c r="H4470" s="28" t="n">
        <v>0</v>
      </c>
      <c r="I4470" s="28" t="n">
        <v>0</v>
      </c>
      <c r="J4470" s="28" t="n">
        <v>306</v>
      </c>
      <c r="K4470" s="28" t="n">
        <v>13</v>
      </c>
      <c r="L4470" s="28" t="n">
        <v>1</v>
      </c>
      <c r="M4470" s="28" t="s">
        <v>145</v>
      </c>
      <c r="N4470" s="28" t="s">
        <v>140</v>
      </c>
      <c r="O4470" s="29" t="n">
        <v>45635</v>
      </c>
      <c r="P4470" s="28" t="n">
        <f aca="false">ROUNDDOWN(($B4470-$O4470)/30,0)</f>
        <v>13</v>
      </c>
      <c r="Q4470" s="28" t="str">
        <f aca="false">TEXT($B4470,"yyyy-mm")</f>
        <v>2026-01</v>
      </c>
      <c r="R4470" s="28" t="n">
        <f aca="false">IF(AND($O4470&gt;=DATE(2025,1,1),$O4470&lt;=DATE(2025,4,30)),1,0)</f>
        <v>0</v>
      </c>
    </row>
    <row r="4471" customFormat="false" ht="15" hidden="false" customHeight="false" outlineLevel="0" collapsed="false">
      <c r="A4471" s="28" t="n">
        <v>481</v>
      </c>
      <c r="B4471" s="29" t="n">
        <v>46081</v>
      </c>
      <c r="C4471" s="28" t="n">
        <v>387403.07</v>
      </c>
      <c r="D4471" s="28" t="n">
        <v>22674.19</v>
      </c>
      <c r="E4471" s="28" t="n">
        <v>81</v>
      </c>
      <c r="F4471" s="28" t="s">
        <v>348</v>
      </c>
      <c r="G4471" s="28" t="n">
        <v>1</v>
      </c>
      <c r="H4471" s="28" t="n">
        <v>1</v>
      </c>
      <c r="I4471" s="28" t="n">
        <v>0</v>
      </c>
      <c r="J4471" s="28" t="n">
        <v>306</v>
      </c>
      <c r="K4471" s="28" t="n">
        <v>13</v>
      </c>
      <c r="L4471" s="28" t="n">
        <v>1</v>
      </c>
      <c r="M4471" s="28" t="s">
        <v>145</v>
      </c>
      <c r="N4471" s="28" t="s">
        <v>140</v>
      </c>
      <c r="O4471" s="29" t="n">
        <v>45635</v>
      </c>
      <c r="P4471" s="28" t="n">
        <f aca="false">ROUNDDOWN(($B4471-$O4471)/30,0)</f>
        <v>14</v>
      </c>
      <c r="Q4471" s="28" t="str">
        <f aca="false">TEXT($B4471,"yyyy-mm")</f>
        <v>2026-02</v>
      </c>
      <c r="R4471" s="28" t="n">
        <f aca="false">IF(AND($O4471&gt;=DATE(2025,1,1),$O4471&lt;=DATE(2025,4,30)),1,0)</f>
        <v>0</v>
      </c>
    </row>
    <row r="4472" customFormat="false" ht="15" hidden="false" customHeight="false" outlineLevel="0" collapsed="false">
      <c r="A4472" s="28" t="n">
        <v>481</v>
      </c>
      <c r="B4472" s="29" t="n">
        <v>46112</v>
      </c>
      <c r="C4472" s="28" t="n">
        <v>387403.07</v>
      </c>
      <c r="D4472" s="28" t="n">
        <v>30779.27</v>
      </c>
      <c r="E4472" s="28" t="n">
        <v>112</v>
      </c>
      <c r="F4472" s="28" t="s">
        <v>349</v>
      </c>
      <c r="G4472" s="28" t="n">
        <v>1</v>
      </c>
      <c r="H4472" s="28" t="n">
        <v>1</v>
      </c>
      <c r="I4472" s="28" t="n">
        <v>1</v>
      </c>
      <c r="J4472" s="28" t="n">
        <v>306</v>
      </c>
      <c r="K4472" s="28" t="n">
        <v>13</v>
      </c>
      <c r="L4472" s="28" t="n">
        <v>1</v>
      </c>
      <c r="M4472" s="28" t="s">
        <v>145</v>
      </c>
      <c r="N4472" s="28" t="s">
        <v>140</v>
      </c>
      <c r="O4472" s="29" t="n">
        <v>45635</v>
      </c>
      <c r="P4472" s="28" t="n">
        <f aca="false">ROUNDDOWN(($B4472-$O4472)/30,0)</f>
        <v>15</v>
      </c>
      <c r="Q4472" s="28" t="str">
        <f aca="false">TEXT($B4472,"yyyy-mm")</f>
        <v>2026-03</v>
      </c>
      <c r="R4472" s="28" t="n">
        <f aca="false">IF(AND($O4472&gt;=DATE(2025,1,1),$O4472&lt;=DATE(2025,4,30)),1,0)</f>
        <v>0</v>
      </c>
    </row>
    <row r="4473" customFormat="false" ht="15" hidden="false" customHeight="false" outlineLevel="0" collapsed="false">
      <c r="A4473" s="28" t="n">
        <v>481</v>
      </c>
      <c r="B4473" s="29" t="n">
        <v>46142</v>
      </c>
      <c r="C4473" s="28" t="n">
        <v>387403.07</v>
      </c>
      <c r="D4473" s="28" t="n">
        <v>38884.35</v>
      </c>
      <c r="E4473" s="28" t="n">
        <v>142</v>
      </c>
      <c r="F4473" s="28" t="s">
        <v>349</v>
      </c>
      <c r="G4473" s="28" t="n">
        <v>1</v>
      </c>
      <c r="H4473" s="28" t="n">
        <v>1</v>
      </c>
      <c r="I4473" s="28" t="n">
        <v>1</v>
      </c>
      <c r="J4473" s="28" t="n">
        <v>306</v>
      </c>
      <c r="K4473" s="28" t="n">
        <v>13</v>
      </c>
      <c r="L4473" s="28" t="n">
        <v>1</v>
      </c>
      <c r="M4473" s="28" t="s">
        <v>145</v>
      </c>
      <c r="N4473" s="28" t="s">
        <v>140</v>
      </c>
      <c r="O4473" s="29" t="n">
        <v>45635</v>
      </c>
      <c r="P4473" s="28" t="n">
        <f aca="false">ROUNDDOWN(($B4473-$O4473)/30,0)</f>
        <v>16</v>
      </c>
      <c r="Q4473" s="28" t="str">
        <f aca="false">TEXT($B4473,"yyyy-mm")</f>
        <v>2026-04</v>
      </c>
      <c r="R4473" s="28" t="n">
        <f aca="false">IF(AND($O4473&gt;=DATE(2025,1,1),$O4473&lt;=DATE(2025,4,30)),1,0)</f>
        <v>0</v>
      </c>
    </row>
    <row r="4474" customFormat="false" ht="15" hidden="false" customHeight="false" outlineLevel="0" collapsed="false">
      <c r="A4474" s="28" t="n">
        <v>481</v>
      </c>
      <c r="B4474" s="29" t="n">
        <v>46173</v>
      </c>
      <c r="C4474" s="28" t="n">
        <v>382950.22</v>
      </c>
      <c r="D4474" s="28" t="n">
        <v>42536.58</v>
      </c>
      <c r="E4474" s="28" t="n">
        <v>173</v>
      </c>
      <c r="F4474" s="28" t="s">
        <v>349</v>
      </c>
      <c r="G4474" s="28" t="n">
        <v>1</v>
      </c>
      <c r="H4474" s="28" t="n">
        <v>1</v>
      </c>
      <c r="I4474" s="28" t="n">
        <v>1</v>
      </c>
      <c r="J4474" s="28" t="n">
        <v>306</v>
      </c>
      <c r="K4474" s="28" t="n">
        <v>13</v>
      </c>
      <c r="L4474" s="28" t="n">
        <v>1</v>
      </c>
      <c r="M4474" s="28" t="s">
        <v>145</v>
      </c>
      <c r="N4474" s="28" t="s">
        <v>140</v>
      </c>
      <c r="O4474" s="29" t="n">
        <v>45635</v>
      </c>
      <c r="P4474" s="28" t="n">
        <f aca="false">ROUNDDOWN(($B4474-$O4474)/30,0)</f>
        <v>17</v>
      </c>
      <c r="Q4474" s="28" t="str">
        <f aca="false">TEXT($B4474,"yyyy-mm")</f>
        <v>2026-05</v>
      </c>
      <c r="R4474" s="28" t="n">
        <f aca="false">IF(AND($O4474&gt;=DATE(2025,1,1),$O4474&lt;=DATE(2025,4,30)),1,0)</f>
        <v>0</v>
      </c>
    </row>
    <row r="4475" customFormat="false" ht="15" hidden="false" customHeight="false" outlineLevel="0" collapsed="false">
      <c r="A4475" s="28" t="n">
        <v>481</v>
      </c>
      <c r="B4475" s="29" t="n">
        <v>46203</v>
      </c>
      <c r="C4475" s="28" t="n">
        <v>377960.14</v>
      </c>
      <c r="D4475" s="28" t="n">
        <v>45651.58</v>
      </c>
      <c r="E4475" s="28" t="n">
        <v>203</v>
      </c>
      <c r="F4475" s="28" t="s">
        <v>349</v>
      </c>
      <c r="G4475" s="28" t="n">
        <v>1</v>
      </c>
      <c r="H4475" s="28" t="n">
        <v>1</v>
      </c>
      <c r="I4475" s="28" t="n">
        <v>1</v>
      </c>
      <c r="J4475" s="28" t="n">
        <v>306</v>
      </c>
      <c r="K4475" s="28" t="n">
        <v>13</v>
      </c>
      <c r="L4475" s="28" t="n">
        <v>1</v>
      </c>
      <c r="M4475" s="28" t="s">
        <v>145</v>
      </c>
      <c r="N4475" s="28" t="s">
        <v>140</v>
      </c>
      <c r="O4475" s="29" t="n">
        <v>45635</v>
      </c>
      <c r="P4475" s="28" t="n">
        <f aca="false">ROUNDDOWN(($B4475-$O4475)/30,0)</f>
        <v>18</v>
      </c>
      <c r="Q4475" s="28" t="str">
        <f aca="false">TEXT($B4475,"yyyy-mm")</f>
        <v>2026-06</v>
      </c>
      <c r="R4475" s="28" t="n">
        <f aca="false">IF(AND($O4475&gt;=DATE(2025,1,1),$O4475&lt;=DATE(2025,4,30)),1,0)</f>
        <v>0</v>
      </c>
    </row>
    <row r="4476" customFormat="false" ht="15" hidden="false" customHeight="false" outlineLevel="0" collapsed="false">
      <c r="A4476" s="28" t="n">
        <v>481</v>
      </c>
      <c r="B4476" s="29" t="n">
        <v>46234</v>
      </c>
      <c r="C4476" s="28" t="n">
        <v>375950.79</v>
      </c>
      <c r="D4476" s="28" t="n">
        <v>51747.31</v>
      </c>
      <c r="E4476" s="28" t="n">
        <v>234</v>
      </c>
      <c r="F4476" s="28" t="s">
        <v>349</v>
      </c>
      <c r="G4476" s="28" t="n">
        <v>1</v>
      </c>
      <c r="H4476" s="28" t="n">
        <v>1</v>
      </c>
      <c r="I4476" s="28" t="n">
        <v>1</v>
      </c>
      <c r="J4476" s="28" t="n">
        <v>306</v>
      </c>
      <c r="K4476" s="28" t="n">
        <v>13</v>
      </c>
      <c r="L4476" s="28" t="n">
        <v>1</v>
      </c>
      <c r="M4476" s="28" t="s">
        <v>145</v>
      </c>
      <c r="N4476" s="28" t="s">
        <v>140</v>
      </c>
      <c r="O4476" s="29" t="n">
        <v>45635</v>
      </c>
      <c r="P4476" s="28" t="n">
        <f aca="false">ROUNDDOWN(($B4476-$O4476)/30,0)</f>
        <v>19</v>
      </c>
      <c r="Q4476" s="28" t="str">
        <f aca="false">TEXT($B4476,"yyyy-mm")</f>
        <v>2026-07</v>
      </c>
      <c r="R4476" s="28" t="n">
        <f aca="false">IF(AND($O4476&gt;=DATE(2025,1,1),$O4476&lt;=DATE(2025,4,30)),1,0)</f>
        <v>0</v>
      </c>
    </row>
    <row r="4477" customFormat="false" ht="15" hidden="false" customHeight="false" outlineLevel="0" collapsed="false">
      <c r="A4477" s="28" t="n">
        <v>481</v>
      </c>
      <c r="B4477" s="29" t="n">
        <v>46265</v>
      </c>
      <c r="C4477" s="28" t="n">
        <v>375950.79</v>
      </c>
      <c r="D4477" s="28" t="n">
        <v>59852.39</v>
      </c>
      <c r="E4477" s="28" t="n">
        <v>265</v>
      </c>
      <c r="F4477" s="28" t="s">
        <v>349</v>
      </c>
      <c r="G4477" s="28" t="n">
        <v>1</v>
      </c>
      <c r="H4477" s="28" t="n">
        <v>1</v>
      </c>
      <c r="I4477" s="28" t="n">
        <v>1</v>
      </c>
      <c r="J4477" s="28" t="n">
        <v>306</v>
      </c>
      <c r="K4477" s="28" t="n">
        <v>13</v>
      </c>
      <c r="L4477" s="28" t="n">
        <v>1</v>
      </c>
      <c r="M4477" s="28" t="s">
        <v>145</v>
      </c>
      <c r="N4477" s="28" t="s">
        <v>140</v>
      </c>
      <c r="O4477" s="29" t="n">
        <v>45635</v>
      </c>
      <c r="P4477" s="28" t="n">
        <f aca="false">ROUNDDOWN(($B4477-$O4477)/30,0)</f>
        <v>21</v>
      </c>
      <c r="Q4477" s="28" t="str">
        <f aca="false">TEXT($B4477,"yyyy-mm")</f>
        <v>2026-08</v>
      </c>
      <c r="R4477" s="28" t="n">
        <f aca="false">IF(AND($O4477&gt;=DATE(2025,1,1),$O4477&lt;=DATE(2025,4,30)),1,0)</f>
        <v>0</v>
      </c>
    </row>
    <row r="4478" customFormat="false" ht="15" hidden="false" customHeight="false" outlineLevel="0" collapsed="false">
      <c r="A4478" s="28" t="n">
        <v>482</v>
      </c>
      <c r="B4478" s="29" t="n">
        <v>45443</v>
      </c>
      <c r="C4478" s="28" t="n">
        <v>9100</v>
      </c>
      <c r="D4478" s="28" t="n">
        <v>0</v>
      </c>
      <c r="E4478" s="28" t="n">
        <v>0</v>
      </c>
      <c r="F4478" s="28" t="s">
        <v>345</v>
      </c>
      <c r="G4478" s="28" t="n">
        <v>0</v>
      </c>
      <c r="H4478" s="28" t="n">
        <v>0</v>
      </c>
      <c r="I4478" s="28" t="n">
        <v>0</v>
      </c>
      <c r="J4478" s="28" t="n">
        <v>346</v>
      </c>
      <c r="K4478" s="28" t="n">
        <v>9</v>
      </c>
      <c r="L4478" s="28" t="n">
        <v>3</v>
      </c>
      <c r="M4478" s="28" t="s">
        <v>146</v>
      </c>
      <c r="N4478" s="28" t="s">
        <v>139</v>
      </c>
      <c r="O4478" s="29" t="n">
        <v>45431</v>
      </c>
      <c r="P4478" s="28" t="n">
        <f aca="false">ROUNDDOWN(($B4478-$O4478)/30,0)</f>
        <v>0</v>
      </c>
      <c r="Q4478" s="28" t="str">
        <f aca="false">TEXT($B4478,"yyyy-mm")</f>
        <v>2024-05</v>
      </c>
      <c r="R4478" s="28" t="n">
        <f aca="false">IF(AND($O4478&gt;=DATE(2025,1,1),$O4478&lt;=DATE(2025,4,30)),1,0)</f>
        <v>0</v>
      </c>
    </row>
    <row r="4479" customFormat="false" ht="15" hidden="false" customHeight="false" outlineLevel="0" collapsed="false">
      <c r="A4479" s="28" t="n">
        <v>482</v>
      </c>
      <c r="B4479" s="29" t="n">
        <v>45473</v>
      </c>
      <c r="C4479" s="28" t="n">
        <v>6825</v>
      </c>
      <c r="D4479" s="28" t="n">
        <v>0</v>
      </c>
      <c r="E4479" s="28" t="n">
        <v>0</v>
      </c>
      <c r="F4479" s="28" t="s">
        <v>345</v>
      </c>
      <c r="G4479" s="28" t="n">
        <v>0</v>
      </c>
      <c r="H4479" s="28" t="n">
        <v>0</v>
      </c>
      <c r="I4479" s="28" t="n">
        <v>0</v>
      </c>
      <c r="J4479" s="28" t="n">
        <v>346</v>
      </c>
      <c r="K4479" s="28" t="n">
        <v>9</v>
      </c>
      <c r="L4479" s="28" t="n">
        <v>3</v>
      </c>
      <c r="M4479" s="28" t="s">
        <v>146</v>
      </c>
      <c r="N4479" s="28" t="s">
        <v>139</v>
      </c>
      <c r="O4479" s="29" t="n">
        <v>45431</v>
      </c>
      <c r="P4479" s="28" t="n">
        <f aca="false">ROUNDDOWN(($B4479-$O4479)/30,0)</f>
        <v>1</v>
      </c>
      <c r="Q4479" s="28" t="str">
        <f aca="false">TEXT($B4479,"yyyy-mm")</f>
        <v>2024-06</v>
      </c>
      <c r="R4479" s="28" t="n">
        <f aca="false">IF(AND($O4479&gt;=DATE(2025,1,1),$O4479&lt;=DATE(2025,4,30)),1,0)</f>
        <v>0</v>
      </c>
    </row>
    <row r="4480" customFormat="false" ht="15" hidden="false" customHeight="false" outlineLevel="0" collapsed="false">
      <c r="A4480" s="28" t="n">
        <v>482</v>
      </c>
      <c r="B4480" s="29" t="n">
        <v>45504</v>
      </c>
      <c r="C4480" s="28" t="n">
        <v>4550</v>
      </c>
      <c r="D4480" s="28" t="n">
        <v>0</v>
      </c>
      <c r="E4480" s="28" t="n">
        <v>0</v>
      </c>
      <c r="F4480" s="28" t="s">
        <v>345</v>
      </c>
      <c r="G4480" s="28" t="n">
        <v>0</v>
      </c>
      <c r="H4480" s="28" t="n">
        <v>0</v>
      </c>
      <c r="I4480" s="28" t="n">
        <v>0</v>
      </c>
      <c r="J4480" s="28" t="n">
        <v>346</v>
      </c>
      <c r="K4480" s="28" t="n">
        <v>9</v>
      </c>
      <c r="L4480" s="28" t="n">
        <v>3</v>
      </c>
      <c r="M4480" s="28" t="s">
        <v>146</v>
      </c>
      <c r="N4480" s="28" t="s">
        <v>139</v>
      </c>
      <c r="O4480" s="29" t="n">
        <v>45431</v>
      </c>
      <c r="P4480" s="28" t="n">
        <f aca="false">ROUNDDOWN(($B4480-$O4480)/30,0)</f>
        <v>2</v>
      </c>
      <c r="Q4480" s="28" t="str">
        <f aca="false">TEXT($B4480,"yyyy-mm")</f>
        <v>2024-07</v>
      </c>
      <c r="R4480" s="28" t="n">
        <f aca="false">IF(AND($O4480&gt;=DATE(2025,1,1),$O4480&lt;=DATE(2025,4,30)),1,0)</f>
        <v>0</v>
      </c>
    </row>
    <row r="4481" customFormat="false" ht="15" hidden="false" customHeight="false" outlineLevel="0" collapsed="false">
      <c r="A4481" s="28" t="n">
        <v>482</v>
      </c>
      <c r="B4481" s="29" t="n">
        <v>45535</v>
      </c>
      <c r="C4481" s="28" t="n">
        <v>2275</v>
      </c>
      <c r="D4481" s="28" t="n">
        <v>0</v>
      </c>
      <c r="E4481" s="28" t="n">
        <v>0</v>
      </c>
      <c r="F4481" s="28" t="s">
        <v>345</v>
      </c>
      <c r="G4481" s="28" t="n">
        <v>0</v>
      </c>
      <c r="H4481" s="28" t="n">
        <v>0</v>
      </c>
      <c r="I4481" s="28" t="n">
        <v>0</v>
      </c>
      <c r="J4481" s="28" t="n">
        <v>346</v>
      </c>
      <c r="K4481" s="28" t="n">
        <v>9</v>
      </c>
      <c r="L4481" s="28" t="n">
        <v>3</v>
      </c>
      <c r="M4481" s="28" t="s">
        <v>146</v>
      </c>
      <c r="N4481" s="28" t="s">
        <v>139</v>
      </c>
      <c r="O4481" s="29" t="n">
        <v>45431</v>
      </c>
      <c r="P4481" s="28" t="n">
        <f aca="false">ROUNDDOWN(($B4481-$O4481)/30,0)</f>
        <v>3</v>
      </c>
      <c r="Q4481" s="28" t="str">
        <f aca="false">TEXT($B4481,"yyyy-mm")</f>
        <v>2024-08</v>
      </c>
      <c r="R4481" s="28" t="n">
        <f aca="false">IF(AND($O4481&gt;=DATE(2025,1,1),$O4481&lt;=DATE(2025,4,30)),1,0)</f>
        <v>0</v>
      </c>
    </row>
    <row r="4482" customFormat="false" ht="15" hidden="false" customHeight="false" outlineLevel="0" collapsed="false">
      <c r="A4482" s="28" t="n">
        <v>482</v>
      </c>
      <c r="B4482" s="29" t="n">
        <v>45565</v>
      </c>
      <c r="C4482" s="28" t="n">
        <v>0</v>
      </c>
      <c r="D4482" s="28" t="n">
        <v>0</v>
      </c>
      <c r="E4482" s="28" t="n">
        <v>0</v>
      </c>
      <c r="F4482" s="28" t="s">
        <v>345</v>
      </c>
      <c r="G4482" s="28" t="n">
        <v>0</v>
      </c>
      <c r="H4482" s="28" t="n">
        <v>0</v>
      </c>
      <c r="I4482" s="28" t="n">
        <v>0</v>
      </c>
      <c r="J4482" s="28" t="n">
        <v>346</v>
      </c>
      <c r="K4482" s="28" t="n">
        <v>9</v>
      </c>
      <c r="L4482" s="28" t="n">
        <v>3</v>
      </c>
      <c r="M4482" s="28" t="s">
        <v>146</v>
      </c>
      <c r="N4482" s="28" t="s">
        <v>139</v>
      </c>
      <c r="O4482" s="29" t="n">
        <v>45431</v>
      </c>
      <c r="P4482" s="28" t="n">
        <f aca="false">ROUNDDOWN(($B4482-$O4482)/30,0)</f>
        <v>4</v>
      </c>
      <c r="Q4482" s="28" t="str">
        <f aca="false">TEXT($B4482,"yyyy-mm")</f>
        <v>2024-09</v>
      </c>
      <c r="R4482" s="28" t="n">
        <f aca="false">IF(AND($O4482&gt;=DATE(2025,1,1),$O4482&lt;=DATE(2025,4,30)),1,0)</f>
        <v>0</v>
      </c>
    </row>
    <row r="4483" customFormat="false" ht="15" hidden="false" customHeight="false" outlineLevel="0" collapsed="false">
      <c r="A4483" s="28" t="n">
        <v>483</v>
      </c>
      <c r="B4483" s="29" t="n">
        <v>45991</v>
      </c>
      <c r="C4483" s="28" t="n">
        <v>50300</v>
      </c>
      <c r="D4483" s="28" t="n">
        <v>0</v>
      </c>
      <c r="E4483" s="28" t="n">
        <v>0</v>
      </c>
      <c r="F4483" s="28" t="s">
        <v>345</v>
      </c>
      <c r="G4483" s="28" t="n">
        <v>0</v>
      </c>
      <c r="H4483" s="28" t="n">
        <v>0</v>
      </c>
      <c r="I4483" s="28" t="n">
        <v>0</v>
      </c>
      <c r="J4483" s="28" t="n">
        <v>121</v>
      </c>
      <c r="K4483" s="28" t="n">
        <v>5</v>
      </c>
      <c r="L4483" s="28" t="n">
        <v>2</v>
      </c>
      <c r="M4483" s="28" t="s">
        <v>145</v>
      </c>
      <c r="N4483" s="28" t="s">
        <v>138</v>
      </c>
      <c r="O4483" s="29" t="n">
        <v>45964</v>
      </c>
      <c r="P4483" s="28" t="n">
        <f aca="false">ROUNDDOWN(($B4483-$O4483)/30,0)</f>
        <v>0</v>
      </c>
      <c r="Q4483" s="28" t="str">
        <f aca="false">TEXT($B4483,"yyyy-mm")</f>
        <v>2025-11</v>
      </c>
      <c r="R4483" s="28" t="n">
        <f aca="false">IF(AND($O4483&gt;=DATE(2025,1,1),$O4483&lt;=DATE(2025,4,30)),1,0)</f>
        <v>0</v>
      </c>
    </row>
    <row r="4484" customFormat="false" ht="15" hidden="false" customHeight="false" outlineLevel="0" collapsed="false">
      <c r="A4484" s="28" t="n">
        <v>483</v>
      </c>
      <c r="B4484" s="29" t="n">
        <v>46022</v>
      </c>
      <c r="C4484" s="28" t="n">
        <v>40240</v>
      </c>
      <c r="D4484" s="28" t="n">
        <v>0</v>
      </c>
      <c r="E4484" s="28" t="n">
        <v>0</v>
      </c>
      <c r="F4484" s="28" t="s">
        <v>345</v>
      </c>
      <c r="G4484" s="28" t="n">
        <v>0</v>
      </c>
      <c r="H4484" s="28" t="n">
        <v>0</v>
      </c>
      <c r="I4484" s="28" t="n">
        <v>0</v>
      </c>
      <c r="J4484" s="28" t="n">
        <v>121</v>
      </c>
      <c r="K4484" s="28" t="n">
        <v>5</v>
      </c>
      <c r="L4484" s="28" t="n">
        <v>2</v>
      </c>
      <c r="M4484" s="28" t="s">
        <v>145</v>
      </c>
      <c r="N4484" s="28" t="s">
        <v>138</v>
      </c>
      <c r="O4484" s="29" t="n">
        <v>45964</v>
      </c>
      <c r="P4484" s="28" t="n">
        <f aca="false">ROUNDDOWN(($B4484-$O4484)/30,0)</f>
        <v>1</v>
      </c>
      <c r="Q4484" s="28" t="str">
        <f aca="false">TEXT($B4484,"yyyy-mm")</f>
        <v>2025-12</v>
      </c>
      <c r="R4484" s="28" t="n">
        <f aca="false">IF(AND($O4484&gt;=DATE(2025,1,1),$O4484&lt;=DATE(2025,4,30)),1,0)</f>
        <v>0</v>
      </c>
    </row>
    <row r="4485" customFormat="false" ht="15" hidden="false" customHeight="false" outlineLevel="0" collapsed="false">
      <c r="A4485" s="28" t="n">
        <v>483</v>
      </c>
      <c r="B4485" s="29" t="n">
        <v>46053</v>
      </c>
      <c r="C4485" s="28" t="n">
        <v>30180</v>
      </c>
      <c r="D4485" s="28" t="n">
        <v>0</v>
      </c>
      <c r="E4485" s="28" t="n">
        <v>0</v>
      </c>
      <c r="F4485" s="28" t="s">
        <v>345</v>
      </c>
      <c r="G4485" s="28" t="n">
        <v>0</v>
      </c>
      <c r="H4485" s="28" t="n">
        <v>0</v>
      </c>
      <c r="I4485" s="28" t="n">
        <v>0</v>
      </c>
      <c r="J4485" s="28" t="n">
        <v>121</v>
      </c>
      <c r="K4485" s="28" t="n">
        <v>5</v>
      </c>
      <c r="L4485" s="28" t="n">
        <v>2</v>
      </c>
      <c r="M4485" s="28" t="s">
        <v>145</v>
      </c>
      <c r="N4485" s="28" t="s">
        <v>138</v>
      </c>
      <c r="O4485" s="29" t="n">
        <v>45964</v>
      </c>
      <c r="P4485" s="28" t="n">
        <f aca="false">ROUNDDOWN(($B4485-$O4485)/30,0)</f>
        <v>2</v>
      </c>
      <c r="Q4485" s="28" t="str">
        <f aca="false">TEXT($B4485,"yyyy-mm")</f>
        <v>2026-01</v>
      </c>
      <c r="R4485" s="28" t="n">
        <f aca="false">IF(AND($O4485&gt;=DATE(2025,1,1),$O4485&lt;=DATE(2025,4,30)),1,0)</f>
        <v>0</v>
      </c>
    </row>
    <row r="4486" customFormat="false" ht="15" hidden="false" customHeight="false" outlineLevel="0" collapsed="false">
      <c r="A4486" s="28" t="n">
        <v>483</v>
      </c>
      <c r="B4486" s="29" t="n">
        <v>46081</v>
      </c>
      <c r="C4486" s="28" t="n">
        <v>20120</v>
      </c>
      <c r="D4486" s="28" t="n">
        <v>0</v>
      </c>
      <c r="E4486" s="28" t="n">
        <v>0</v>
      </c>
      <c r="F4486" s="28" t="s">
        <v>345</v>
      </c>
      <c r="G4486" s="28" t="n">
        <v>0</v>
      </c>
      <c r="H4486" s="28" t="n">
        <v>0</v>
      </c>
      <c r="I4486" s="28" t="n">
        <v>0</v>
      </c>
      <c r="J4486" s="28" t="n">
        <v>121</v>
      </c>
      <c r="K4486" s="28" t="n">
        <v>5</v>
      </c>
      <c r="L4486" s="28" t="n">
        <v>2</v>
      </c>
      <c r="M4486" s="28" t="s">
        <v>145</v>
      </c>
      <c r="N4486" s="28" t="s">
        <v>138</v>
      </c>
      <c r="O4486" s="29" t="n">
        <v>45964</v>
      </c>
      <c r="P4486" s="28" t="n">
        <f aca="false">ROUNDDOWN(($B4486-$O4486)/30,0)</f>
        <v>3</v>
      </c>
      <c r="Q4486" s="28" t="str">
        <f aca="false">TEXT($B4486,"yyyy-mm")</f>
        <v>2026-02</v>
      </c>
      <c r="R4486" s="28" t="n">
        <f aca="false">IF(AND($O4486&gt;=DATE(2025,1,1),$O4486&lt;=DATE(2025,4,30)),1,0)</f>
        <v>0</v>
      </c>
    </row>
    <row r="4487" customFormat="false" ht="15" hidden="false" customHeight="false" outlineLevel="0" collapsed="false">
      <c r="A4487" s="28" t="n">
        <v>483</v>
      </c>
      <c r="B4487" s="29" t="n">
        <v>46112</v>
      </c>
      <c r="C4487" s="28" t="n">
        <v>10060</v>
      </c>
      <c r="D4487" s="28" t="n">
        <v>0</v>
      </c>
      <c r="E4487" s="28" t="n">
        <v>0</v>
      </c>
      <c r="F4487" s="28" t="s">
        <v>345</v>
      </c>
      <c r="G4487" s="28" t="n">
        <v>0</v>
      </c>
      <c r="H4487" s="28" t="n">
        <v>0</v>
      </c>
      <c r="I4487" s="28" t="n">
        <v>0</v>
      </c>
      <c r="J4487" s="28" t="n">
        <v>121</v>
      </c>
      <c r="K4487" s="28" t="n">
        <v>5</v>
      </c>
      <c r="L4487" s="28" t="n">
        <v>2</v>
      </c>
      <c r="M4487" s="28" t="s">
        <v>145</v>
      </c>
      <c r="N4487" s="28" t="s">
        <v>138</v>
      </c>
      <c r="O4487" s="29" t="n">
        <v>45964</v>
      </c>
      <c r="P4487" s="28" t="n">
        <f aca="false">ROUNDDOWN(($B4487-$O4487)/30,0)</f>
        <v>4</v>
      </c>
      <c r="Q4487" s="28" t="str">
        <f aca="false">TEXT($B4487,"yyyy-mm")</f>
        <v>2026-03</v>
      </c>
      <c r="R4487" s="28" t="n">
        <f aca="false">IF(AND($O4487&gt;=DATE(2025,1,1),$O4487&lt;=DATE(2025,4,30)),1,0)</f>
        <v>0</v>
      </c>
    </row>
    <row r="4488" customFormat="false" ht="15" hidden="false" customHeight="false" outlineLevel="0" collapsed="false">
      <c r="A4488" s="28" t="n">
        <v>483</v>
      </c>
      <c r="B4488" s="29" t="n">
        <v>46142</v>
      </c>
      <c r="C4488" s="28" t="n">
        <v>0</v>
      </c>
      <c r="D4488" s="28" t="n">
        <v>0</v>
      </c>
      <c r="E4488" s="28" t="n">
        <v>0</v>
      </c>
      <c r="F4488" s="28" t="s">
        <v>345</v>
      </c>
      <c r="G4488" s="28" t="n">
        <v>0</v>
      </c>
      <c r="H4488" s="28" t="n">
        <v>0</v>
      </c>
      <c r="I4488" s="28" t="n">
        <v>0</v>
      </c>
      <c r="J4488" s="28" t="n">
        <v>121</v>
      </c>
      <c r="K4488" s="28" t="n">
        <v>5</v>
      </c>
      <c r="L4488" s="28" t="n">
        <v>2</v>
      </c>
      <c r="M4488" s="28" t="s">
        <v>145</v>
      </c>
      <c r="N4488" s="28" t="s">
        <v>138</v>
      </c>
      <c r="O4488" s="29" t="n">
        <v>45964</v>
      </c>
      <c r="P4488" s="28" t="n">
        <f aca="false">ROUNDDOWN(($B4488-$O4488)/30,0)</f>
        <v>5</v>
      </c>
      <c r="Q4488" s="28" t="str">
        <f aca="false">TEXT($B4488,"yyyy-mm")</f>
        <v>2026-04</v>
      </c>
      <c r="R4488" s="28" t="n">
        <f aca="false">IF(AND($O4488&gt;=DATE(2025,1,1),$O4488&lt;=DATE(2025,4,30)),1,0)</f>
        <v>0</v>
      </c>
    </row>
    <row r="4489" customFormat="false" ht="15" hidden="false" customHeight="false" outlineLevel="0" collapsed="false">
      <c r="A4489" s="28" t="n">
        <v>484</v>
      </c>
      <c r="B4489" s="29" t="n">
        <v>45199</v>
      </c>
      <c r="C4489" s="28" t="n">
        <v>35400</v>
      </c>
      <c r="D4489" s="28" t="n">
        <v>0</v>
      </c>
      <c r="E4489" s="28" t="n">
        <v>0</v>
      </c>
      <c r="F4489" s="28" t="s">
        <v>345</v>
      </c>
      <c r="G4489" s="28" t="n">
        <v>0</v>
      </c>
      <c r="H4489" s="28" t="n">
        <v>0</v>
      </c>
      <c r="I4489" s="28" t="n">
        <v>0</v>
      </c>
      <c r="J4489" s="28" t="n">
        <v>218</v>
      </c>
      <c r="K4489" s="28" t="n">
        <v>2</v>
      </c>
      <c r="L4489" s="28" t="n">
        <v>3</v>
      </c>
      <c r="M4489" s="28" t="s">
        <v>145</v>
      </c>
      <c r="N4489" s="28" t="s">
        <v>138</v>
      </c>
      <c r="O4489" s="29" t="n">
        <v>45199</v>
      </c>
      <c r="P4489" s="28" t="n">
        <f aca="false">ROUNDDOWN(($B4489-$O4489)/30,0)</f>
        <v>0</v>
      </c>
      <c r="Q4489" s="28" t="str">
        <f aca="false">TEXT($B4489,"yyyy-mm")</f>
        <v>2023-09</v>
      </c>
      <c r="R4489" s="28" t="n">
        <f aca="false">IF(AND($O4489&gt;=DATE(2025,1,1),$O4489&lt;=DATE(2025,4,30)),1,0)</f>
        <v>0</v>
      </c>
    </row>
    <row r="4490" customFormat="false" ht="15" hidden="false" customHeight="false" outlineLevel="0" collapsed="false">
      <c r="A4490" s="28" t="n">
        <v>484</v>
      </c>
      <c r="B4490" s="29" t="n">
        <v>45230</v>
      </c>
      <c r="C4490" s="28" t="n">
        <v>32450</v>
      </c>
      <c r="D4490" s="28" t="n">
        <v>0</v>
      </c>
      <c r="E4490" s="28" t="n">
        <v>0</v>
      </c>
      <c r="F4490" s="28" t="s">
        <v>345</v>
      </c>
      <c r="G4490" s="28" t="n">
        <v>0</v>
      </c>
      <c r="H4490" s="28" t="n">
        <v>0</v>
      </c>
      <c r="I4490" s="28" t="n">
        <v>0</v>
      </c>
      <c r="J4490" s="28" t="n">
        <v>218</v>
      </c>
      <c r="K4490" s="28" t="n">
        <v>2</v>
      </c>
      <c r="L4490" s="28" t="n">
        <v>3</v>
      </c>
      <c r="M4490" s="28" t="s">
        <v>145</v>
      </c>
      <c r="N4490" s="28" t="s">
        <v>138</v>
      </c>
      <c r="O4490" s="29" t="n">
        <v>45199</v>
      </c>
      <c r="P4490" s="28" t="n">
        <f aca="false">ROUNDDOWN(($B4490-$O4490)/30,0)</f>
        <v>1</v>
      </c>
      <c r="Q4490" s="28" t="str">
        <f aca="false">TEXT($B4490,"yyyy-mm")</f>
        <v>2023-10</v>
      </c>
      <c r="R4490" s="28" t="n">
        <f aca="false">IF(AND($O4490&gt;=DATE(2025,1,1),$O4490&lt;=DATE(2025,4,30)),1,0)</f>
        <v>0</v>
      </c>
    </row>
    <row r="4491" customFormat="false" ht="15" hidden="false" customHeight="false" outlineLevel="0" collapsed="false">
      <c r="A4491" s="28" t="n">
        <v>484</v>
      </c>
      <c r="B4491" s="29" t="n">
        <v>45260</v>
      </c>
      <c r="C4491" s="28" t="n">
        <v>29500</v>
      </c>
      <c r="D4491" s="28" t="n">
        <v>0</v>
      </c>
      <c r="E4491" s="28" t="n">
        <v>0</v>
      </c>
      <c r="F4491" s="28" t="s">
        <v>345</v>
      </c>
      <c r="G4491" s="28" t="n">
        <v>0</v>
      </c>
      <c r="H4491" s="28" t="n">
        <v>0</v>
      </c>
      <c r="I4491" s="28" t="n">
        <v>0</v>
      </c>
      <c r="J4491" s="28" t="n">
        <v>218</v>
      </c>
      <c r="K4491" s="28" t="n">
        <v>2</v>
      </c>
      <c r="L4491" s="28" t="n">
        <v>3</v>
      </c>
      <c r="M4491" s="28" t="s">
        <v>145</v>
      </c>
      <c r="N4491" s="28" t="s">
        <v>138</v>
      </c>
      <c r="O4491" s="29" t="n">
        <v>45199</v>
      </c>
      <c r="P4491" s="28" t="n">
        <f aca="false">ROUNDDOWN(($B4491-$O4491)/30,0)</f>
        <v>2</v>
      </c>
      <c r="Q4491" s="28" t="str">
        <f aca="false">TEXT($B4491,"yyyy-mm")</f>
        <v>2023-11</v>
      </c>
      <c r="R4491" s="28" t="n">
        <f aca="false">IF(AND($O4491&gt;=DATE(2025,1,1),$O4491&lt;=DATE(2025,4,30)),1,0)</f>
        <v>0</v>
      </c>
    </row>
    <row r="4492" customFormat="false" ht="15" hidden="false" customHeight="false" outlineLevel="0" collapsed="false">
      <c r="A4492" s="28" t="n">
        <v>484</v>
      </c>
      <c r="B4492" s="29" t="n">
        <v>45291</v>
      </c>
      <c r="C4492" s="28" t="n">
        <v>26550</v>
      </c>
      <c r="D4492" s="28" t="n">
        <v>0</v>
      </c>
      <c r="E4492" s="28" t="n">
        <v>0</v>
      </c>
      <c r="F4492" s="28" t="s">
        <v>345</v>
      </c>
      <c r="G4492" s="28" t="n">
        <v>0</v>
      </c>
      <c r="H4492" s="28" t="n">
        <v>0</v>
      </c>
      <c r="I4492" s="28" t="n">
        <v>0</v>
      </c>
      <c r="J4492" s="28" t="n">
        <v>218</v>
      </c>
      <c r="K4492" s="28" t="n">
        <v>2</v>
      </c>
      <c r="L4492" s="28" t="n">
        <v>3</v>
      </c>
      <c r="M4492" s="28" t="s">
        <v>145</v>
      </c>
      <c r="N4492" s="28" t="s">
        <v>138</v>
      </c>
      <c r="O4492" s="29" t="n">
        <v>45199</v>
      </c>
      <c r="P4492" s="28" t="n">
        <f aca="false">ROUNDDOWN(($B4492-$O4492)/30,0)</f>
        <v>3</v>
      </c>
      <c r="Q4492" s="28" t="str">
        <f aca="false">TEXT($B4492,"yyyy-mm")</f>
        <v>2023-12</v>
      </c>
      <c r="R4492" s="28" t="n">
        <f aca="false">IF(AND($O4492&gt;=DATE(2025,1,1),$O4492&lt;=DATE(2025,4,30)),1,0)</f>
        <v>0</v>
      </c>
    </row>
    <row r="4493" customFormat="false" ht="15" hidden="false" customHeight="false" outlineLevel="0" collapsed="false">
      <c r="A4493" s="28" t="n">
        <v>484</v>
      </c>
      <c r="B4493" s="29" t="n">
        <v>45322</v>
      </c>
      <c r="C4493" s="28" t="n">
        <v>23600</v>
      </c>
      <c r="D4493" s="28" t="n">
        <v>0</v>
      </c>
      <c r="E4493" s="28" t="n">
        <v>0</v>
      </c>
      <c r="F4493" s="28" t="s">
        <v>345</v>
      </c>
      <c r="G4493" s="28" t="n">
        <v>0</v>
      </c>
      <c r="H4493" s="28" t="n">
        <v>0</v>
      </c>
      <c r="I4493" s="28" t="n">
        <v>0</v>
      </c>
      <c r="J4493" s="28" t="n">
        <v>218</v>
      </c>
      <c r="K4493" s="28" t="n">
        <v>2</v>
      </c>
      <c r="L4493" s="28" t="n">
        <v>3</v>
      </c>
      <c r="M4493" s="28" t="s">
        <v>145</v>
      </c>
      <c r="N4493" s="28" t="s">
        <v>138</v>
      </c>
      <c r="O4493" s="29" t="n">
        <v>45199</v>
      </c>
      <c r="P4493" s="28" t="n">
        <f aca="false">ROUNDDOWN(($B4493-$O4493)/30,0)</f>
        <v>4</v>
      </c>
      <c r="Q4493" s="28" t="str">
        <f aca="false">TEXT($B4493,"yyyy-mm")</f>
        <v>2024-01</v>
      </c>
      <c r="R4493" s="28" t="n">
        <f aca="false">IF(AND($O4493&gt;=DATE(2025,1,1),$O4493&lt;=DATE(2025,4,30)),1,0)</f>
        <v>0</v>
      </c>
    </row>
    <row r="4494" customFormat="false" ht="15" hidden="false" customHeight="false" outlineLevel="0" collapsed="false">
      <c r="A4494" s="28" t="n">
        <v>484</v>
      </c>
      <c r="B4494" s="29" t="n">
        <v>45351</v>
      </c>
      <c r="C4494" s="28" t="n">
        <v>20650</v>
      </c>
      <c r="D4494" s="28" t="n">
        <v>0</v>
      </c>
      <c r="E4494" s="28" t="n">
        <v>0</v>
      </c>
      <c r="F4494" s="28" t="s">
        <v>345</v>
      </c>
      <c r="G4494" s="28" t="n">
        <v>0</v>
      </c>
      <c r="H4494" s="28" t="n">
        <v>0</v>
      </c>
      <c r="I4494" s="28" t="n">
        <v>0</v>
      </c>
      <c r="J4494" s="28" t="n">
        <v>218</v>
      </c>
      <c r="K4494" s="28" t="n">
        <v>2</v>
      </c>
      <c r="L4494" s="28" t="n">
        <v>3</v>
      </c>
      <c r="M4494" s="28" t="s">
        <v>145</v>
      </c>
      <c r="N4494" s="28" t="s">
        <v>138</v>
      </c>
      <c r="O4494" s="29" t="n">
        <v>45199</v>
      </c>
      <c r="P4494" s="28" t="n">
        <f aca="false">ROUNDDOWN(($B4494-$O4494)/30,0)</f>
        <v>5</v>
      </c>
      <c r="Q4494" s="28" t="str">
        <f aca="false">TEXT($B4494,"yyyy-mm")</f>
        <v>2024-02</v>
      </c>
      <c r="R4494" s="28" t="n">
        <f aca="false">IF(AND($O4494&gt;=DATE(2025,1,1),$O4494&lt;=DATE(2025,4,30)),1,0)</f>
        <v>0</v>
      </c>
    </row>
    <row r="4495" customFormat="false" ht="15" hidden="false" customHeight="false" outlineLevel="0" collapsed="false">
      <c r="A4495" s="28" t="n">
        <v>484</v>
      </c>
      <c r="B4495" s="29" t="n">
        <v>45382</v>
      </c>
      <c r="C4495" s="28" t="n">
        <v>17700</v>
      </c>
      <c r="D4495" s="28" t="n">
        <v>0</v>
      </c>
      <c r="E4495" s="28" t="n">
        <v>0</v>
      </c>
      <c r="F4495" s="28" t="s">
        <v>345</v>
      </c>
      <c r="G4495" s="28" t="n">
        <v>0</v>
      </c>
      <c r="H4495" s="28" t="n">
        <v>0</v>
      </c>
      <c r="I4495" s="28" t="n">
        <v>0</v>
      </c>
      <c r="J4495" s="28" t="n">
        <v>218</v>
      </c>
      <c r="K4495" s="28" t="n">
        <v>2</v>
      </c>
      <c r="L4495" s="28" t="n">
        <v>3</v>
      </c>
      <c r="M4495" s="28" t="s">
        <v>145</v>
      </c>
      <c r="N4495" s="28" t="s">
        <v>138</v>
      </c>
      <c r="O4495" s="29" t="n">
        <v>45199</v>
      </c>
      <c r="P4495" s="28" t="n">
        <f aca="false">ROUNDDOWN(($B4495-$O4495)/30,0)</f>
        <v>6</v>
      </c>
      <c r="Q4495" s="28" t="str">
        <f aca="false">TEXT($B4495,"yyyy-mm")</f>
        <v>2024-03</v>
      </c>
      <c r="R4495" s="28" t="n">
        <f aca="false">IF(AND($O4495&gt;=DATE(2025,1,1),$O4495&lt;=DATE(2025,4,30)),1,0)</f>
        <v>0</v>
      </c>
    </row>
    <row r="4496" customFormat="false" ht="15" hidden="false" customHeight="false" outlineLevel="0" collapsed="false">
      <c r="A4496" s="28" t="n">
        <v>484</v>
      </c>
      <c r="B4496" s="29" t="n">
        <v>45412</v>
      </c>
      <c r="C4496" s="28" t="n">
        <v>14750</v>
      </c>
      <c r="D4496" s="28" t="n">
        <v>0</v>
      </c>
      <c r="E4496" s="28" t="n">
        <v>0</v>
      </c>
      <c r="F4496" s="28" t="s">
        <v>345</v>
      </c>
      <c r="G4496" s="28" t="n">
        <v>0</v>
      </c>
      <c r="H4496" s="28" t="n">
        <v>0</v>
      </c>
      <c r="I4496" s="28" t="n">
        <v>0</v>
      </c>
      <c r="J4496" s="28" t="n">
        <v>218</v>
      </c>
      <c r="K4496" s="28" t="n">
        <v>2</v>
      </c>
      <c r="L4496" s="28" t="n">
        <v>3</v>
      </c>
      <c r="M4496" s="28" t="s">
        <v>145</v>
      </c>
      <c r="N4496" s="28" t="s">
        <v>138</v>
      </c>
      <c r="O4496" s="29" t="n">
        <v>45199</v>
      </c>
      <c r="P4496" s="28" t="n">
        <f aca="false">ROUNDDOWN(($B4496-$O4496)/30,0)</f>
        <v>7</v>
      </c>
      <c r="Q4496" s="28" t="str">
        <f aca="false">TEXT($B4496,"yyyy-mm")</f>
        <v>2024-04</v>
      </c>
      <c r="R4496" s="28" t="n">
        <f aca="false">IF(AND($O4496&gt;=DATE(2025,1,1),$O4496&lt;=DATE(2025,4,30)),1,0)</f>
        <v>0</v>
      </c>
    </row>
    <row r="4497" customFormat="false" ht="15" hidden="false" customHeight="false" outlineLevel="0" collapsed="false">
      <c r="A4497" s="28" t="n">
        <v>484</v>
      </c>
      <c r="B4497" s="29" t="n">
        <v>45443</v>
      </c>
      <c r="C4497" s="28" t="n">
        <v>11800</v>
      </c>
      <c r="D4497" s="28" t="n">
        <v>0</v>
      </c>
      <c r="E4497" s="28" t="n">
        <v>0</v>
      </c>
      <c r="F4497" s="28" t="s">
        <v>345</v>
      </c>
      <c r="G4497" s="28" t="n">
        <v>0</v>
      </c>
      <c r="H4497" s="28" t="n">
        <v>0</v>
      </c>
      <c r="I4497" s="28" t="n">
        <v>0</v>
      </c>
      <c r="J4497" s="28" t="n">
        <v>218</v>
      </c>
      <c r="K4497" s="28" t="n">
        <v>2</v>
      </c>
      <c r="L4497" s="28" t="n">
        <v>3</v>
      </c>
      <c r="M4497" s="28" t="s">
        <v>145</v>
      </c>
      <c r="N4497" s="28" t="s">
        <v>138</v>
      </c>
      <c r="O4497" s="29" t="n">
        <v>45199</v>
      </c>
      <c r="P4497" s="28" t="n">
        <f aca="false">ROUNDDOWN(($B4497-$O4497)/30,0)</f>
        <v>8</v>
      </c>
      <c r="Q4497" s="28" t="str">
        <f aca="false">TEXT($B4497,"yyyy-mm")</f>
        <v>2024-05</v>
      </c>
      <c r="R4497" s="28" t="n">
        <f aca="false">IF(AND($O4497&gt;=DATE(2025,1,1),$O4497&lt;=DATE(2025,4,30)),1,0)</f>
        <v>0</v>
      </c>
    </row>
    <row r="4498" customFormat="false" ht="15" hidden="false" customHeight="false" outlineLevel="0" collapsed="false">
      <c r="A4498" s="28" t="n">
        <v>484</v>
      </c>
      <c r="B4498" s="29" t="n">
        <v>45473</v>
      </c>
      <c r="C4498" s="28" t="n">
        <v>8850</v>
      </c>
      <c r="D4498" s="28" t="n">
        <v>0</v>
      </c>
      <c r="E4498" s="28" t="n">
        <v>0</v>
      </c>
      <c r="F4498" s="28" t="s">
        <v>345</v>
      </c>
      <c r="G4498" s="28" t="n">
        <v>0</v>
      </c>
      <c r="H4498" s="28" t="n">
        <v>0</v>
      </c>
      <c r="I4498" s="28" t="n">
        <v>0</v>
      </c>
      <c r="J4498" s="28" t="n">
        <v>218</v>
      </c>
      <c r="K4498" s="28" t="n">
        <v>2</v>
      </c>
      <c r="L4498" s="28" t="n">
        <v>3</v>
      </c>
      <c r="M4498" s="28" t="s">
        <v>145</v>
      </c>
      <c r="N4498" s="28" t="s">
        <v>138</v>
      </c>
      <c r="O4498" s="29" t="n">
        <v>45199</v>
      </c>
      <c r="P4498" s="28" t="n">
        <f aca="false">ROUNDDOWN(($B4498-$O4498)/30,0)</f>
        <v>9</v>
      </c>
      <c r="Q4498" s="28" t="str">
        <f aca="false">TEXT($B4498,"yyyy-mm")</f>
        <v>2024-06</v>
      </c>
      <c r="R4498" s="28" t="n">
        <f aca="false">IF(AND($O4498&gt;=DATE(2025,1,1),$O4498&lt;=DATE(2025,4,30)),1,0)</f>
        <v>0</v>
      </c>
    </row>
    <row r="4499" customFormat="false" ht="15" hidden="false" customHeight="false" outlineLevel="0" collapsed="false">
      <c r="A4499" s="28" t="n">
        <v>484</v>
      </c>
      <c r="B4499" s="29" t="n">
        <v>45504</v>
      </c>
      <c r="C4499" s="28" t="n">
        <v>5900</v>
      </c>
      <c r="D4499" s="28" t="n">
        <v>0</v>
      </c>
      <c r="E4499" s="28" t="n">
        <v>0</v>
      </c>
      <c r="F4499" s="28" t="s">
        <v>345</v>
      </c>
      <c r="G4499" s="28" t="n">
        <v>0</v>
      </c>
      <c r="H4499" s="28" t="n">
        <v>0</v>
      </c>
      <c r="I4499" s="28" t="n">
        <v>0</v>
      </c>
      <c r="J4499" s="28" t="n">
        <v>218</v>
      </c>
      <c r="K4499" s="28" t="n">
        <v>2</v>
      </c>
      <c r="L4499" s="28" t="n">
        <v>3</v>
      </c>
      <c r="M4499" s="28" t="s">
        <v>145</v>
      </c>
      <c r="N4499" s="28" t="s">
        <v>138</v>
      </c>
      <c r="O4499" s="29" t="n">
        <v>45199</v>
      </c>
      <c r="P4499" s="28" t="n">
        <f aca="false">ROUNDDOWN(($B4499-$O4499)/30,0)</f>
        <v>10</v>
      </c>
      <c r="Q4499" s="28" t="str">
        <f aca="false">TEXT($B4499,"yyyy-mm")</f>
        <v>2024-07</v>
      </c>
      <c r="R4499" s="28" t="n">
        <f aca="false">IF(AND($O4499&gt;=DATE(2025,1,1),$O4499&lt;=DATE(2025,4,30)),1,0)</f>
        <v>0</v>
      </c>
    </row>
    <row r="4500" customFormat="false" ht="15" hidden="false" customHeight="false" outlineLevel="0" collapsed="false">
      <c r="A4500" s="28" t="n">
        <v>484</v>
      </c>
      <c r="B4500" s="29" t="n">
        <v>45535</v>
      </c>
      <c r="C4500" s="28" t="n">
        <v>2950</v>
      </c>
      <c r="D4500" s="28" t="n">
        <v>0</v>
      </c>
      <c r="E4500" s="28" t="n">
        <v>0</v>
      </c>
      <c r="F4500" s="28" t="s">
        <v>345</v>
      </c>
      <c r="G4500" s="28" t="n">
        <v>0</v>
      </c>
      <c r="H4500" s="28" t="n">
        <v>0</v>
      </c>
      <c r="I4500" s="28" t="n">
        <v>0</v>
      </c>
      <c r="J4500" s="28" t="n">
        <v>218</v>
      </c>
      <c r="K4500" s="28" t="n">
        <v>2</v>
      </c>
      <c r="L4500" s="28" t="n">
        <v>3</v>
      </c>
      <c r="M4500" s="28" t="s">
        <v>145</v>
      </c>
      <c r="N4500" s="28" t="s">
        <v>138</v>
      </c>
      <c r="O4500" s="29" t="n">
        <v>45199</v>
      </c>
      <c r="P4500" s="28" t="n">
        <f aca="false">ROUNDDOWN(($B4500-$O4500)/30,0)</f>
        <v>11</v>
      </c>
      <c r="Q4500" s="28" t="str">
        <f aca="false">TEXT($B4500,"yyyy-mm")</f>
        <v>2024-08</v>
      </c>
      <c r="R4500" s="28" t="n">
        <f aca="false">IF(AND($O4500&gt;=DATE(2025,1,1),$O4500&lt;=DATE(2025,4,30)),1,0)</f>
        <v>0</v>
      </c>
    </row>
    <row r="4501" customFormat="false" ht="15" hidden="false" customHeight="false" outlineLevel="0" collapsed="false">
      <c r="A4501" s="28" t="n">
        <v>484</v>
      </c>
      <c r="B4501" s="29" t="n">
        <v>45565</v>
      </c>
      <c r="C4501" s="28" t="n">
        <v>0</v>
      </c>
      <c r="D4501" s="28" t="n">
        <v>0</v>
      </c>
      <c r="E4501" s="28" t="n">
        <v>0</v>
      </c>
      <c r="F4501" s="28" t="s">
        <v>345</v>
      </c>
      <c r="G4501" s="28" t="n">
        <v>0</v>
      </c>
      <c r="H4501" s="28" t="n">
        <v>0</v>
      </c>
      <c r="I4501" s="28" t="n">
        <v>0</v>
      </c>
      <c r="J4501" s="28" t="n">
        <v>218</v>
      </c>
      <c r="K4501" s="28" t="n">
        <v>2</v>
      </c>
      <c r="L4501" s="28" t="n">
        <v>3</v>
      </c>
      <c r="M4501" s="28" t="s">
        <v>145</v>
      </c>
      <c r="N4501" s="28" t="s">
        <v>138</v>
      </c>
      <c r="O4501" s="29" t="n">
        <v>45199</v>
      </c>
      <c r="P4501" s="28" t="n">
        <f aca="false">ROUNDDOWN(($B4501-$O4501)/30,0)</f>
        <v>12</v>
      </c>
      <c r="Q4501" s="28" t="str">
        <f aca="false">TEXT($B4501,"yyyy-mm")</f>
        <v>2024-09</v>
      </c>
      <c r="R4501" s="28" t="n">
        <f aca="false">IF(AND($O4501&gt;=DATE(2025,1,1),$O4501&lt;=DATE(2025,4,30)),1,0)</f>
        <v>0</v>
      </c>
    </row>
    <row r="4502" customFormat="false" ht="15" hidden="false" customHeight="false" outlineLevel="0" collapsed="false">
      <c r="A4502" s="28" t="n">
        <v>485</v>
      </c>
      <c r="B4502" s="29" t="n">
        <v>45351</v>
      </c>
      <c r="C4502" s="28" t="n">
        <v>15300</v>
      </c>
      <c r="D4502" s="28" t="n">
        <v>0</v>
      </c>
      <c r="E4502" s="28" t="n">
        <v>0</v>
      </c>
      <c r="F4502" s="28" t="s">
        <v>345</v>
      </c>
      <c r="G4502" s="28" t="n">
        <v>0</v>
      </c>
      <c r="H4502" s="28" t="n">
        <v>0</v>
      </c>
      <c r="I4502" s="28" t="n">
        <v>0</v>
      </c>
      <c r="J4502" s="28" t="n">
        <v>66</v>
      </c>
      <c r="K4502" s="28" t="n">
        <v>8</v>
      </c>
      <c r="L4502" s="28" t="n">
        <v>1</v>
      </c>
      <c r="M4502" s="28" t="s">
        <v>146</v>
      </c>
      <c r="N4502" s="28" t="s">
        <v>139</v>
      </c>
      <c r="O4502" s="29" t="n">
        <v>45348</v>
      </c>
      <c r="P4502" s="28" t="n">
        <f aca="false">ROUNDDOWN(($B4502-$O4502)/30,0)</f>
        <v>0</v>
      </c>
      <c r="Q4502" s="28" t="str">
        <f aca="false">TEXT($B4502,"yyyy-mm")</f>
        <v>2024-02</v>
      </c>
      <c r="R4502" s="28" t="n">
        <f aca="false">IF(AND($O4502&gt;=DATE(2025,1,1),$O4502&lt;=DATE(2025,4,30)),1,0)</f>
        <v>0</v>
      </c>
    </row>
    <row r="4503" customFormat="false" ht="15" hidden="false" customHeight="false" outlineLevel="0" collapsed="false">
      <c r="A4503" s="28" t="n">
        <v>485</v>
      </c>
      <c r="B4503" s="29" t="n">
        <v>45382</v>
      </c>
      <c r="C4503" s="28" t="n">
        <v>13114.29</v>
      </c>
      <c r="D4503" s="28" t="n">
        <v>0</v>
      </c>
      <c r="E4503" s="28" t="n">
        <v>0</v>
      </c>
      <c r="F4503" s="28" t="s">
        <v>345</v>
      </c>
      <c r="G4503" s="28" t="n">
        <v>0</v>
      </c>
      <c r="H4503" s="28" t="n">
        <v>0</v>
      </c>
      <c r="I4503" s="28" t="n">
        <v>0</v>
      </c>
      <c r="J4503" s="28" t="n">
        <v>66</v>
      </c>
      <c r="K4503" s="28" t="n">
        <v>8</v>
      </c>
      <c r="L4503" s="28" t="n">
        <v>1</v>
      </c>
      <c r="M4503" s="28" t="s">
        <v>146</v>
      </c>
      <c r="N4503" s="28" t="s">
        <v>139</v>
      </c>
      <c r="O4503" s="29" t="n">
        <v>45348</v>
      </c>
      <c r="P4503" s="28" t="n">
        <f aca="false">ROUNDDOWN(($B4503-$O4503)/30,0)</f>
        <v>1</v>
      </c>
      <c r="Q4503" s="28" t="str">
        <f aca="false">TEXT($B4503,"yyyy-mm")</f>
        <v>2024-03</v>
      </c>
      <c r="R4503" s="28" t="n">
        <f aca="false">IF(AND($O4503&gt;=DATE(2025,1,1),$O4503&lt;=DATE(2025,4,30)),1,0)</f>
        <v>0</v>
      </c>
    </row>
    <row r="4504" customFormat="false" ht="15" hidden="false" customHeight="false" outlineLevel="0" collapsed="false">
      <c r="A4504" s="28" t="n">
        <v>485</v>
      </c>
      <c r="B4504" s="29" t="n">
        <v>45412</v>
      </c>
      <c r="C4504" s="28" t="n">
        <v>10928.58</v>
      </c>
      <c r="D4504" s="28" t="n">
        <v>0</v>
      </c>
      <c r="E4504" s="28" t="n">
        <v>0</v>
      </c>
      <c r="F4504" s="28" t="s">
        <v>345</v>
      </c>
      <c r="G4504" s="28" t="n">
        <v>0</v>
      </c>
      <c r="H4504" s="28" t="n">
        <v>0</v>
      </c>
      <c r="I4504" s="28" t="n">
        <v>0</v>
      </c>
      <c r="J4504" s="28" t="n">
        <v>66</v>
      </c>
      <c r="K4504" s="28" t="n">
        <v>8</v>
      </c>
      <c r="L4504" s="28" t="n">
        <v>1</v>
      </c>
      <c r="M4504" s="28" t="s">
        <v>146</v>
      </c>
      <c r="N4504" s="28" t="s">
        <v>139</v>
      </c>
      <c r="O4504" s="29" t="n">
        <v>45348</v>
      </c>
      <c r="P4504" s="28" t="n">
        <f aca="false">ROUNDDOWN(($B4504-$O4504)/30,0)</f>
        <v>2</v>
      </c>
      <c r="Q4504" s="28" t="str">
        <f aca="false">TEXT($B4504,"yyyy-mm")</f>
        <v>2024-04</v>
      </c>
      <c r="R4504" s="28" t="n">
        <f aca="false">IF(AND($O4504&gt;=DATE(2025,1,1),$O4504&lt;=DATE(2025,4,30)),1,0)</f>
        <v>0</v>
      </c>
    </row>
    <row r="4505" customFormat="false" ht="15" hidden="false" customHeight="false" outlineLevel="0" collapsed="false">
      <c r="A4505" s="28" t="n">
        <v>485</v>
      </c>
      <c r="B4505" s="29" t="n">
        <v>45443</v>
      </c>
      <c r="C4505" s="28" t="n">
        <v>8742.87</v>
      </c>
      <c r="D4505" s="28" t="n">
        <v>0</v>
      </c>
      <c r="E4505" s="28" t="n">
        <v>0</v>
      </c>
      <c r="F4505" s="28" t="s">
        <v>345</v>
      </c>
      <c r="G4505" s="28" t="n">
        <v>0</v>
      </c>
      <c r="H4505" s="28" t="n">
        <v>0</v>
      </c>
      <c r="I4505" s="28" t="n">
        <v>0</v>
      </c>
      <c r="J4505" s="28" t="n">
        <v>66</v>
      </c>
      <c r="K4505" s="28" t="n">
        <v>8</v>
      </c>
      <c r="L4505" s="28" t="n">
        <v>1</v>
      </c>
      <c r="M4505" s="28" t="s">
        <v>146</v>
      </c>
      <c r="N4505" s="28" t="s">
        <v>139</v>
      </c>
      <c r="O4505" s="29" t="n">
        <v>45348</v>
      </c>
      <c r="P4505" s="28" t="n">
        <f aca="false">ROUNDDOWN(($B4505-$O4505)/30,0)</f>
        <v>3</v>
      </c>
      <c r="Q4505" s="28" t="str">
        <f aca="false">TEXT($B4505,"yyyy-mm")</f>
        <v>2024-05</v>
      </c>
      <c r="R4505" s="28" t="n">
        <f aca="false">IF(AND($O4505&gt;=DATE(2025,1,1),$O4505&lt;=DATE(2025,4,30)),1,0)</f>
        <v>0</v>
      </c>
    </row>
    <row r="4506" customFormat="false" ht="15" hidden="false" customHeight="false" outlineLevel="0" collapsed="false">
      <c r="A4506" s="28" t="n">
        <v>485</v>
      </c>
      <c r="B4506" s="29" t="n">
        <v>45473</v>
      </c>
      <c r="C4506" s="28" t="n">
        <v>6557.16</v>
      </c>
      <c r="D4506" s="28" t="n">
        <v>0</v>
      </c>
      <c r="E4506" s="28" t="n">
        <v>0</v>
      </c>
      <c r="F4506" s="28" t="s">
        <v>345</v>
      </c>
      <c r="G4506" s="28" t="n">
        <v>0</v>
      </c>
      <c r="H4506" s="28" t="n">
        <v>0</v>
      </c>
      <c r="I4506" s="28" t="n">
        <v>0</v>
      </c>
      <c r="J4506" s="28" t="n">
        <v>66</v>
      </c>
      <c r="K4506" s="28" t="n">
        <v>8</v>
      </c>
      <c r="L4506" s="28" t="n">
        <v>1</v>
      </c>
      <c r="M4506" s="28" t="s">
        <v>146</v>
      </c>
      <c r="N4506" s="28" t="s">
        <v>139</v>
      </c>
      <c r="O4506" s="29" t="n">
        <v>45348</v>
      </c>
      <c r="P4506" s="28" t="n">
        <f aca="false">ROUNDDOWN(($B4506-$O4506)/30,0)</f>
        <v>4</v>
      </c>
      <c r="Q4506" s="28" t="str">
        <f aca="false">TEXT($B4506,"yyyy-mm")</f>
        <v>2024-06</v>
      </c>
      <c r="R4506" s="28" t="n">
        <f aca="false">IF(AND($O4506&gt;=DATE(2025,1,1),$O4506&lt;=DATE(2025,4,30)),1,0)</f>
        <v>0</v>
      </c>
    </row>
    <row r="4507" customFormat="false" ht="15" hidden="false" customHeight="false" outlineLevel="0" collapsed="false">
      <c r="A4507" s="28" t="n">
        <v>485</v>
      </c>
      <c r="B4507" s="29" t="n">
        <v>45504</v>
      </c>
      <c r="C4507" s="28" t="n">
        <v>4371.45</v>
      </c>
      <c r="D4507" s="28" t="n">
        <v>0</v>
      </c>
      <c r="E4507" s="28" t="n">
        <v>0</v>
      </c>
      <c r="F4507" s="28" t="s">
        <v>345</v>
      </c>
      <c r="G4507" s="28" t="n">
        <v>0</v>
      </c>
      <c r="H4507" s="28" t="n">
        <v>0</v>
      </c>
      <c r="I4507" s="28" t="n">
        <v>0</v>
      </c>
      <c r="J4507" s="28" t="n">
        <v>66</v>
      </c>
      <c r="K4507" s="28" t="n">
        <v>8</v>
      </c>
      <c r="L4507" s="28" t="n">
        <v>1</v>
      </c>
      <c r="M4507" s="28" t="s">
        <v>146</v>
      </c>
      <c r="N4507" s="28" t="s">
        <v>139</v>
      </c>
      <c r="O4507" s="29" t="n">
        <v>45348</v>
      </c>
      <c r="P4507" s="28" t="n">
        <f aca="false">ROUNDDOWN(($B4507-$O4507)/30,0)</f>
        <v>5</v>
      </c>
      <c r="Q4507" s="28" t="str">
        <f aca="false">TEXT($B4507,"yyyy-mm")</f>
        <v>2024-07</v>
      </c>
      <c r="R4507" s="28" t="n">
        <f aca="false">IF(AND($O4507&gt;=DATE(2025,1,1),$O4507&lt;=DATE(2025,4,30)),1,0)</f>
        <v>0</v>
      </c>
    </row>
    <row r="4508" customFormat="false" ht="15" hidden="false" customHeight="false" outlineLevel="0" collapsed="false">
      <c r="A4508" s="28" t="n">
        <v>485</v>
      </c>
      <c r="B4508" s="29" t="n">
        <v>45535</v>
      </c>
      <c r="C4508" s="28" t="n">
        <v>2185.74</v>
      </c>
      <c r="D4508" s="28" t="n">
        <v>0</v>
      </c>
      <c r="E4508" s="28" t="n">
        <v>0</v>
      </c>
      <c r="F4508" s="28" t="s">
        <v>345</v>
      </c>
      <c r="G4508" s="28" t="n">
        <v>0</v>
      </c>
      <c r="H4508" s="28" t="n">
        <v>0</v>
      </c>
      <c r="I4508" s="28" t="n">
        <v>0</v>
      </c>
      <c r="J4508" s="28" t="n">
        <v>66</v>
      </c>
      <c r="K4508" s="28" t="n">
        <v>8</v>
      </c>
      <c r="L4508" s="28" t="n">
        <v>1</v>
      </c>
      <c r="M4508" s="28" t="s">
        <v>146</v>
      </c>
      <c r="N4508" s="28" t="s">
        <v>139</v>
      </c>
      <c r="O4508" s="29" t="n">
        <v>45348</v>
      </c>
      <c r="P4508" s="28" t="n">
        <f aca="false">ROUNDDOWN(($B4508-$O4508)/30,0)</f>
        <v>6</v>
      </c>
      <c r="Q4508" s="28" t="str">
        <f aca="false">TEXT($B4508,"yyyy-mm")</f>
        <v>2024-08</v>
      </c>
      <c r="R4508" s="28" t="n">
        <f aca="false">IF(AND($O4508&gt;=DATE(2025,1,1),$O4508&lt;=DATE(2025,4,30)),1,0)</f>
        <v>0</v>
      </c>
    </row>
    <row r="4509" customFormat="false" ht="15" hidden="false" customHeight="false" outlineLevel="0" collapsed="false">
      <c r="A4509" s="28" t="n">
        <v>485</v>
      </c>
      <c r="B4509" s="29" t="n">
        <v>45565</v>
      </c>
      <c r="C4509" s="28" t="n">
        <v>0.03</v>
      </c>
      <c r="D4509" s="28" t="n">
        <v>0</v>
      </c>
      <c r="E4509" s="28" t="n">
        <v>0</v>
      </c>
      <c r="F4509" s="28" t="s">
        <v>345</v>
      </c>
      <c r="G4509" s="28" t="n">
        <v>0</v>
      </c>
      <c r="H4509" s="28" t="n">
        <v>0</v>
      </c>
      <c r="I4509" s="28" t="n">
        <v>0</v>
      </c>
      <c r="J4509" s="28" t="n">
        <v>66</v>
      </c>
      <c r="K4509" s="28" t="n">
        <v>8</v>
      </c>
      <c r="L4509" s="28" t="n">
        <v>1</v>
      </c>
      <c r="M4509" s="28" t="s">
        <v>146</v>
      </c>
      <c r="N4509" s="28" t="s">
        <v>139</v>
      </c>
      <c r="O4509" s="29" t="n">
        <v>45348</v>
      </c>
      <c r="P4509" s="28" t="n">
        <f aca="false">ROUNDDOWN(($B4509-$O4509)/30,0)</f>
        <v>7</v>
      </c>
      <c r="Q4509" s="28" t="str">
        <f aca="false">TEXT($B4509,"yyyy-mm")</f>
        <v>2024-09</v>
      </c>
      <c r="R4509" s="28" t="n">
        <f aca="false">IF(AND($O4509&gt;=DATE(2025,1,1),$O4509&lt;=DATE(2025,4,30)),1,0)</f>
        <v>0</v>
      </c>
    </row>
    <row r="4510" customFormat="false" ht="15" hidden="false" customHeight="false" outlineLevel="0" collapsed="false">
      <c r="A4510" s="28" t="n">
        <v>486</v>
      </c>
      <c r="B4510" s="29" t="n">
        <v>46265</v>
      </c>
      <c r="C4510" s="28" t="n">
        <v>29900</v>
      </c>
      <c r="D4510" s="28" t="n">
        <v>0</v>
      </c>
      <c r="E4510" s="28" t="n">
        <v>0</v>
      </c>
      <c r="F4510" s="28" t="s">
        <v>345</v>
      </c>
      <c r="G4510" s="28" t="n">
        <v>0</v>
      </c>
      <c r="H4510" s="28" t="n">
        <v>0</v>
      </c>
      <c r="I4510" s="28" t="n">
        <v>0</v>
      </c>
      <c r="J4510" s="28" t="n">
        <v>231</v>
      </c>
      <c r="K4510" s="28" t="n">
        <v>6</v>
      </c>
      <c r="L4510" s="28" t="n">
        <v>1</v>
      </c>
      <c r="M4510" s="28" t="s">
        <v>145</v>
      </c>
      <c r="N4510" s="28" t="s">
        <v>138</v>
      </c>
      <c r="O4510" s="29" t="n">
        <v>46235</v>
      </c>
      <c r="P4510" s="28" t="n">
        <f aca="false">ROUNDDOWN(($B4510-$O4510)/30,0)</f>
        <v>1</v>
      </c>
      <c r="Q4510" s="28" t="str">
        <f aca="false">TEXT($B4510,"yyyy-mm")</f>
        <v>2026-08</v>
      </c>
      <c r="R4510" s="28" t="n">
        <f aca="false">IF(AND($O4510&gt;=DATE(2025,1,1),$O4510&lt;=DATE(2025,4,30)),1,0)</f>
        <v>0</v>
      </c>
    </row>
    <row r="4511" customFormat="false" ht="15" hidden="false" customHeight="false" outlineLevel="0" collapsed="false">
      <c r="A4511" s="28" t="n">
        <v>487</v>
      </c>
      <c r="B4511" s="29" t="n">
        <v>44957</v>
      </c>
      <c r="C4511" s="28" t="n">
        <v>55500</v>
      </c>
      <c r="D4511" s="28" t="n">
        <v>0</v>
      </c>
      <c r="E4511" s="28" t="n">
        <v>0</v>
      </c>
      <c r="F4511" s="28" t="s">
        <v>345</v>
      </c>
      <c r="G4511" s="28" t="n">
        <v>0</v>
      </c>
      <c r="H4511" s="28" t="n">
        <v>0</v>
      </c>
      <c r="I4511" s="28" t="n">
        <v>0</v>
      </c>
      <c r="J4511" s="28" t="n">
        <v>187</v>
      </c>
      <c r="K4511" s="28" t="n">
        <v>1</v>
      </c>
      <c r="L4511" s="28" t="n">
        <v>3</v>
      </c>
      <c r="M4511" s="28" t="s">
        <v>146</v>
      </c>
      <c r="N4511" s="28" t="s">
        <v>139</v>
      </c>
      <c r="O4511" s="29" t="n">
        <v>44928</v>
      </c>
      <c r="P4511" s="28" t="n">
        <f aca="false">ROUNDDOWN(($B4511-$O4511)/30,0)</f>
        <v>0</v>
      </c>
      <c r="Q4511" s="28" t="str">
        <f aca="false">TEXT($B4511,"yyyy-mm")</f>
        <v>2023-01</v>
      </c>
      <c r="R4511" s="28" t="n">
        <f aca="false">IF(AND($O4511&gt;=DATE(2025,1,1),$O4511&lt;=DATE(2025,4,30)),1,0)</f>
        <v>0</v>
      </c>
    </row>
    <row r="4512" customFormat="false" ht="15" hidden="false" customHeight="false" outlineLevel="0" collapsed="false">
      <c r="A4512" s="28" t="n">
        <v>487</v>
      </c>
      <c r="B4512" s="29" t="n">
        <v>44985</v>
      </c>
      <c r="C4512" s="28" t="n">
        <v>27750</v>
      </c>
      <c r="D4512" s="28" t="n">
        <v>0</v>
      </c>
      <c r="E4512" s="28" t="n">
        <v>0</v>
      </c>
      <c r="F4512" s="28" t="s">
        <v>345</v>
      </c>
      <c r="G4512" s="28" t="n">
        <v>0</v>
      </c>
      <c r="H4512" s="28" t="n">
        <v>0</v>
      </c>
      <c r="I4512" s="28" t="n">
        <v>0</v>
      </c>
      <c r="J4512" s="28" t="n">
        <v>187</v>
      </c>
      <c r="K4512" s="28" t="n">
        <v>1</v>
      </c>
      <c r="L4512" s="28" t="n">
        <v>3</v>
      </c>
      <c r="M4512" s="28" t="s">
        <v>146</v>
      </c>
      <c r="N4512" s="28" t="s">
        <v>139</v>
      </c>
      <c r="O4512" s="29" t="n">
        <v>44928</v>
      </c>
      <c r="P4512" s="28" t="n">
        <f aca="false">ROUNDDOWN(($B4512-$O4512)/30,0)</f>
        <v>1</v>
      </c>
      <c r="Q4512" s="28" t="str">
        <f aca="false">TEXT($B4512,"yyyy-mm")</f>
        <v>2023-02</v>
      </c>
      <c r="R4512" s="28" t="n">
        <f aca="false">IF(AND($O4512&gt;=DATE(2025,1,1),$O4512&lt;=DATE(2025,4,30)),1,0)</f>
        <v>0</v>
      </c>
    </row>
    <row r="4513" customFormat="false" ht="15" hidden="false" customHeight="false" outlineLevel="0" collapsed="false">
      <c r="A4513" s="28" t="n">
        <v>487</v>
      </c>
      <c r="B4513" s="29" t="n">
        <v>45016</v>
      </c>
      <c r="C4513" s="28" t="n">
        <v>0</v>
      </c>
      <c r="D4513" s="28" t="n">
        <v>0</v>
      </c>
      <c r="E4513" s="28" t="n">
        <v>0</v>
      </c>
      <c r="F4513" s="28" t="s">
        <v>345</v>
      </c>
      <c r="G4513" s="28" t="n">
        <v>0</v>
      </c>
      <c r="H4513" s="28" t="n">
        <v>0</v>
      </c>
      <c r="I4513" s="28" t="n">
        <v>0</v>
      </c>
      <c r="J4513" s="28" t="n">
        <v>187</v>
      </c>
      <c r="K4513" s="28" t="n">
        <v>1</v>
      </c>
      <c r="L4513" s="28" t="n">
        <v>3</v>
      </c>
      <c r="M4513" s="28" t="s">
        <v>146</v>
      </c>
      <c r="N4513" s="28" t="s">
        <v>139</v>
      </c>
      <c r="O4513" s="29" t="n">
        <v>44928</v>
      </c>
      <c r="P4513" s="28" t="n">
        <f aca="false">ROUNDDOWN(($B4513-$O4513)/30,0)</f>
        <v>2</v>
      </c>
      <c r="Q4513" s="28" t="str">
        <f aca="false">TEXT($B4513,"yyyy-mm")</f>
        <v>2023-03</v>
      </c>
      <c r="R4513" s="28" t="n">
        <f aca="false">IF(AND($O4513&gt;=DATE(2025,1,1),$O4513&lt;=DATE(2025,4,30)),1,0)</f>
        <v>0</v>
      </c>
    </row>
    <row r="4514" customFormat="false" ht="15" hidden="false" customHeight="false" outlineLevel="0" collapsed="false">
      <c r="A4514" s="28" t="n">
        <v>488</v>
      </c>
      <c r="B4514" s="29" t="n">
        <v>46173</v>
      </c>
      <c r="C4514" s="28" t="n">
        <v>589900</v>
      </c>
      <c r="D4514" s="28" t="n">
        <v>0</v>
      </c>
      <c r="E4514" s="28" t="n">
        <v>0</v>
      </c>
      <c r="F4514" s="28" t="s">
        <v>345</v>
      </c>
      <c r="G4514" s="28" t="n">
        <v>0</v>
      </c>
      <c r="H4514" s="28" t="n">
        <v>0</v>
      </c>
      <c r="I4514" s="28" t="n">
        <v>0</v>
      </c>
      <c r="J4514" s="28" t="n">
        <v>173</v>
      </c>
      <c r="K4514" s="28" t="n">
        <v>12</v>
      </c>
      <c r="L4514" s="28" t="n">
        <v>3</v>
      </c>
      <c r="M4514" s="28" t="s">
        <v>145</v>
      </c>
      <c r="N4514" s="28" t="s">
        <v>139</v>
      </c>
      <c r="O4514" s="29" t="n">
        <v>46160</v>
      </c>
      <c r="P4514" s="28" t="n">
        <f aca="false">ROUNDDOWN(($B4514-$O4514)/30,0)</f>
        <v>0</v>
      </c>
      <c r="Q4514" s="28" t="str">
        <f aca="false">TEXT($B4514,"yyyy-mm")</f>
        <v>2026-05</v>
      </c>
      <c r="R4514" s="28" t="n">
        <f aca="false">IF(AND($O4514&gt;=DATE(2025,1,1),$O4514&lt;=DATE(2025,4,30)),1,0)</f>
        <v>0</v>
      </c>
    </row>
    <row r="4515" customFormat="false" ht="15" hidden="false" customHeight="false" outlineLevel="0" collapsed="false">
      <c r="A4515" s="28" t="n">
        <v>488</v>
      </c>
      <c r="B4515" s="29" t="n">
        <v>46203</v>
      </c>
      <c r="C4515" s="28" t="n">
        <v>577861.22</v>
      </c>
      <c r="D4515" s="28" t="n">
        <v>0</v>
      </c>
      <c r="E4515" s="28" t="n">
        <v>0</v>
      </c>
      <c r="F4515" s="28" t="s">
        <v>345</v>
      </c>
      <c r="G4515" s="28" t="n">
        <v>0</v>
      </c>
      <c r="H4515" s="28" t="n">
        <v>0</v>
      </c>
      <c r="I4515" s="28" t="n">
        <v>0</v>
      </c>
      <c r="J4515" s="28" t="n">
        <v>173</v>
      </c>
      <c r="K4515" s="28" t="n">
        <v>12</v>
      </c>
      <c r="L4515" s="28" t="n">
        <v>3</v>
      </c>
      <c r="M4515" s="28" t="s">
        <v>145</v>
      </c>
      <c r="N4515" s="28" t="s">
        <v>139</v>
      </c>
      <c r="O4515" s="29" t="n">
        <v>46160</v>
      </c>
      <c r="P4515" s="28" t="n">
        <f aca="false">ROUNDDOWN(($B4515-$O4515)/30,0)</f>
        <v>1</v>
      </c>
      <c r="Q4515" s="28" t="str">
        <f aca="false">TEXT($B4515,"yyyy-mm")</f>
        <v>2026-06</v>
      </c>
      <c r="R4515" s="28" t="n">
        <f aca="false">IF(AND($O4515&gt;=DATE(2025,1,1),$O4515&lt;=DATE(2025,4,30)),1,0)</f>
        <v>0</v>
      </c>
    </row>
    <row r="4516" customFormat="false" ht="15" hidden="false" customHeight="false" outlineLevel="0" collapsed="false">
      <c r="A4516" s="28" t="n">
        <v>488</v>
      </c>
      <c r="B4516" s="29" t="n">
        <v>46234</v>
      </c>
      <c r="C4516" s="28" t="n">
        <v>565822.44</v>
      </c>
      <c r="D4516" s="28" t="n">
        <v>0</v>
      </c>
      <c r="E4516" s="28" t="n">
        <v>0</v>
      </c>
      <c r="F4516" s="28" t="s">
        <v>345</v>
      </c>
      <c r="G4516" s="28" t="n">
        <v>0</v>
      </c>
      <c r="H4516" s="28" t="n">
        <v>0</v>
      </c>
      <c r="I4516" s="28" t="n">
        <v>0</v>
      </c>
      <c r="J4516" s="28" t="n">
        <v>173</v>
      </c>
      <c r="K4516" s="28" t="n">
        <v>12</v>
      </c>
      <c r="L4516" s="28" t="n">
        <v>3</v>
      </c>
      <c r="M4516" s="28" t="s">
        <v>145</v>
      </c>
      <c r="N4516" s="28" t="s">
        <v>139</v>
      </c>
      <c r="O4516" s="29" t="n">
        <v>46160</v>
      </c>
      <c r="P4516" s="28" t="n">
        <f aca="false">ROUNDDOWN(($B4516-$O4516)/30,0)</f>
        <v>2</v>
      </c>
      <c r="Q4516" s="28" t="str">
        <f aca="false">TEXT($B4516,"yyyy-mm")</f>
        <v>2026-07</v>
      </c>
      <c r="R4516" s="28" t="n">
        <f aca="false">IF(AND($O4516&gt;=DATE(2025,1,1),$O4516&lt;=DATE(2025,4,30)),1,0)</f>
        <v>0</v>
      </c>
    </row>
    <row r="4517" customFormat="false" ht="15" hidden="false" customHeight="false" outlineLevel="0" collapsed="false">
      <c r="A4517" s="28" t="n">
        <v>488</v>
      </c>
      <c r="B4517" s="29" t="n">
        <v>46265</v>
      </c>
      <c r="C4517" s="28" t="n">
        <v>553783.66</v>
      </c>
      <c r="D4517" s="28" t="n">
        <v>0</v>
      </c>
      <c r="E4517" s="28" t="n">
        <v>0</v>
      </c>
      <c r="F4517" s="28" t="s">
        <v>345</v>
      </c>
      <c r="G4517" s="28" t="n">
        <v>0</v>
      </c>
      <c r="H4517" s="28" t="n">
        <v>0</v>
      </c>
      <c r="I4517" s="28" t="n">
        <v>0</v>
      </c>
      <c r="J4517" s="28" t="n">
        <v>173</v>
      </c>
      <c r="K4517" s="28" t="n">
        <v>12</v>
      </c>
      <c r="L4517" s="28" t="n">
        <v>3</v>
      </c>
      <c r="M4517" s="28" t="s">
        <v>145</v>
      </c>
      <c r="N4517" s="28" t="s">
        <v>139</v>
      </c>
      <c r="O4517" s="29" t="n">
        <v>46160</v>
      </c>
      <c r="P4517" s="28" t="n">
        <f aca="false">ROUNDDOWN(($B4517-$O4517)/30,0)</f>
        <v>3</v>
      </c>
      <c r="Q4517" s="28" t="str">
        <f aca="false">TEXT($B4517,"yyyy-mm")</f>
        <v>2026-08</v>
      </c>
      <c r="R4517" s="28" t="n">
        <f aca="false">IF(AND($O4517&gt;=DATE(2025,1,1),$O4517&lt;=DATE(2025,4,30)),1,0)</f>
        <v>0</v>
      </c>
    </row>
    <row r="4518" customFormat="false" ht="15" hidden="false" customHeight="false" outlineLevel="0" collapsed="false">
      <c r="A4518" s="28" t="n">
        <v>489</v>
      </c>
      <c r="B4518" s="29" t="n">
        <v>46081</v>
      </c>
      <c r="C4518" s="28" t="n">
        <v>16400</v>
      </c>
      <c r="D4518" s="28" t="n">
        <v>0</v>
      </c>
      <c r="E4518" s="28" t="n">
        <v>0</v>
      </c>
      <c r="F4518" s="28" t="s">
        <v>345</v>
      </c>
      <c r="G4518" s="28" t="n">
        <v>0</v>
      </c>
      <c r="H4518" s="28" t="n">
        <v>0</v>
      </c>
      <c r="I4518" s="28" t="n">
        <v>0</v>
      </c>
      <c r="J4518" s="28" t="n">
        <v>26</v>
      </c>
      <c r="K4518" s="28" t="n">
        <v>10</v>
      </c>
      <c r="L4518" s="28" t="n">
        <v>1</v>
      </c>
      <c r="M4518" s="28" t="s">
        <v>146</v>
      </c>
      <c r="N4518" s="28" t="s">
        <v>138</v>
      </c>
      <c r="O4518" s="29" t="n">
        <v>46054</v>
      </c>
      <c r="P4518" s="28" t="n">
        <f aca="false">ROUNDDOWN(($B4518-$O4518)/30,0)</f>
        <v>0</v>
      </c>
      <c r="Q4518" s="28" t="str">
        <f aca="false">TEXT($B4518,"yyyy-mm")</f>
        <v>2026-02</v>
      </c>
      <c r="R4518" s="28" t="n">
        <f aca="false">IF(AND($O4518&gt;=DATE(2025,1,1),$O4518&lt;=DATE(2025,4,30)),1,0)</f>
        <v>0</v>
      </c>
    </row>
    <row r="4519" customFormat="false" ht="15" hidden="false" customHeight="false" outlineLevel="0" collapsed="false">
      <c r="A4519" s="28" t="n">
        <v>489</v>
      </c>
      <c r="B4519" s="29" t="n">
        <v>46112</v>
      </c>
      <c r="C4519" s="28" t="n">
        <v>13666.67</v>
      </c>
      <c r="D4519" s="28" t="n">
        <v>0</v>
      </c>
      <c r="E4519" s="28" t="n">
        <v>0</v>
      </c>
      <c r="F4519" s="28" t="s">
        <v>345</v>
      </c>
      <c r="G4519" s="28" t="n">
        <v>0</v>
      </c>
      <c r="H4519" s="28" t="n">
        <v>0</v>
      </c>
      <c r="I4519" s="28" t="n">
        <v>0</v>
      </c>
      <c r="J4519" s="28" t="n">
        <v>26</v>
      </c>
      <c r="K4519" s="28" t="n">
        <v>10</v>
      </c>
      <c r="L4519" s="28" t="n">
        <v>1</v>
      </c>
      <c r="M4519" s="28" t="s">
        <v>146</v>
      </c>
      <c r="N4519" s="28" t="s">
        <v>138</v>
      </c>
      <c r="O4519" s="29" t="n">
        <v>46054</v>
      </c>
      <c r="P4519" s="28" t="n">
        <f aca="false">ROUNDDOWN(($B4519-$O4519)/30,0)</f>
        <v>1</v>
      </c>
      <c r="Q4519" s="28" t="str">
        <f aca="false">TEXT($B4519,"yyyy-mm")</f>
        <v>2026-03</v>
      </c>
      <c r="R4519" s="28" t="n">
        <f aca="false">IF(AND($O4519&gt;=DATE(2025,1,1),$O4519&lt;=DATE(2025,4,30)),1,0)</f>
        <v>0</v>
      </c>
    </row>
    <row r="4520" customFormat="false" ht="15" hidden="false" customHeight="false" outlineLevel="0" collapsed="false">
      <c r="A4520" s="28" t="n">
        <v>489</v>
      </c>
      <c r="B4520" s="29" t="n">
        <v>46142</v>
      </c>
      <c r="C4520" s="28" t="n">
        <v>13666.67</v>
      </c>
      <c r="D4520" s="28" t="n">
        <v>2733.33</v>
      </c>
      <c r="E4520" s="28" t="n">
        <v>29</v>
      </c>
      <c r="F4520" s="28" t="s">
        <v>346</v>
      </c>
      <c r="G4520" s="28" t="n">
        <v>0</v>
      </c>
      <c r="H4520" s="28" t="n">
        <v>0</v>
      </c>
      <c r="I4520" s="28" t="n">
        <v>0</v>
      </c>
      <c r="J4520" s="28" t="n">
        <v>26</v>
      </c>
      <c r="K4520" s="28" t="n">
        <v>10</v>
      </c>
      <c r="L4520" s="28" t="n">
        <v>1</v>
      </c>
      <c r="M4520" s="28" t="s">
        <v>146</v>
      </c>
      <c r="N4520" s="28" t="s">
        <v>138</v>
      </c>
      <c r="O4520" s="29" t="n">
        <v>46054</v>
      </c>
      <c r="P4520" s="28" t="n">
        <f aca="false">ROUNDDOWN(($B4520-$O4520)/30,0)</f>
        <v>2</v>
      </c>
      <c r="Q4520" s="28" t="str">
        <f aca="false">TEXT($B4520,"yyyy-mm")</f>
        <v>2026-04</v>
      </c>
      <c r="R4520" s="28" t="n">
        <f aca="false">IF(AND($O4520&gt;=DATE(2025,1,1),$O4520&lt;=DATE(2025,4,30)),1,0)</f>
        <v>0</v>
      </c>
    </row>
    <row r="4521" customFormat="false" ht="15" hidden="false" customHeight="false" outlineLevel="0" collapsed="false">
      <c r="A4521" s="28" t="n">
        <v>489</v>
      </c>
      <c r="B4521" s="29" t="n">
        <v>46173</v>
      </c>
      <c r="C4521" s="28" t="n">
        <v>12393.94</v>
      </c>
      <c r="D4521" s="28" t="n">
        <v>4193.93</v>
      </c>
      <c r="E4521" s="28" t="n">
        <v>60</v>
      </c>
      <c r="F4521" s="28" t="s">
        <v>348</v>
      </c>
      <c r="G4521" s="28" t="n">
        <v>1</v>
      </c>
      <c r="H4521" s="28" t="n">
        <v>1</v>
      </c>
      <c r="I4521" s="28" t="n">
        <v>0</v>
      </c>
      <c r="J4521" s="28" t="n">
        <v>26</v>
      </c>
      <c r="K4521" s="28" t="n">
        <v>10</v>
      </c>
      <c r="L4521" s="28" t="n">
        <v>1</v>
      </c>
      <c r="M4521" s="28" t="s">
        <v>146</v>
      </c>
      <c r="N4521" s="28" t="s">
        <v>138</v>
      </c>
      <c r="O4521" s="29" t="n">
        <v>46054</v>
      </c>
      <c r="P4521" s="28" t="n">
        <f aca="false">ROUNDDOWN(($B4521-$O4521)/30,0)</f>
        <v>3</v>
      </c>
      <c r="Q4521" s="28" t="str">
        <f aca="false">TEXT($B4521,"yyyy-mm")</f>
        <v>2026-05</v>
      </c>
      <c r="R4521" s="28" t="n">
        <f aca="false">IF(AND($O4521&gt;=DATE(2025,1,1),$O4521&lt;=DATE(2025,4,30)),1,0)</f>
        <v>0</v>
      </c>
    </row>
    <row r="4522" customFormat="false" ht="15" hidden="false" customHeight="false" outlineLevel="0" collapsed="false">
      <c r="A4522" s="28" t="n">
        <v>489</v>
      </c>
      <c r="B4522" s="29" t="n">
        <v>46203</v>
      </c>
      <c r="C4522" s="28" t="n">
        <v>12393.94</v>
      </c>
      <c r="D4522" s="28" t="n">
        <v>6927.26</v>
      </c>
      <c r="E4522" s="28" t="n">
        <v>90</v>
      </c>
      <c r="F4522" s="28" t="s">
        <v>349</v>
      </c>
      <c r="G4522" s="28" t="n">
        <v>1</v>
      </c>
      <c r="H4522" s="28" t="n">
        <v>1</v>
      </c>
      <c r="I4522" s="28" t="n">
        <v>1</v>
      </c>
      <c r="J4522" s="28" t="n">
        <v>26</v>
      </c>
      <c r="K4522" s="28" t="n">
        <v>10</v>
      </c>
      <c r="L4522" s="28" t="n">
        <v>1</v>
      </c>
      <c r="M4522" s="28" t="s">
        <v>146</v>
      </c>
      <c r="N4522" s="28" t="s">
        <v>138</v>
      </c>
      <c r="O4522" s="29" t="n">
        <v>46054</v>
      </c>
      <c r="P4522" s="28" t="n">
        <f aca="false">ROUNDDOWN(($B4522-$O4522)/30,0)</f>
        <v>4</v>
      </c>
      <c r="Q4522" s="28" t="str">
        <f aca="false">TEXT($B4522,"yyyy-mm")</f>
        <v>2026-06</v>
      </c>
      <c r="R4522" s="28" t="n">
        <f aca="false">IF(AND($O4522&gt;=DATE(2025,1,1),$O4522&lt;=DATE(2025,4,30)),1,0)</f>
        <v>0</v>
      </c>
    </row>
    <row r="4523" customFormat="false" ht="15" hidden="false" customHeight="false" outlineLevel="0" collapsed="false">
      <c r="A4523" s="28" t="n">
        <v>489</v>
      </c>
      <c r="B4523" s="29" t="n">
        <v>46234</v>
      </c>
      <c r="C4523" s="28" t="n">
        <v>2733.35</v>
      </c>
      <c r="D4523" s="28" t="n">
        <v>0</v>
      </c>
      <c r="E4523" s="28" t="n">
        <v>0</v>
      </c>
      <c r="F4523" s="28" t="s">
        <v>345</v>
      </c>
      <c r="G4523" s="28" t="n">
        <v>0</v>
      </c>
      <c r="H4523" s="28" t="n">
        <v>0</v>
      </c>
      <c r="I4523" s="28" t="n">
        <v>0</v>
      </c>
      <c r="J4523" s="28" t="n">
        <v>26</v>
      </c>
      <c r="K4523" s="28" t="n">
        <v>10</v>
      </c>
      <c r="L4523" s="28" t="n">
        <v>1</v>
      </c>
      <c r="M4523" s="28" t="s">
        <v>146</v>
      </c>
      <c r="N4523" s="28" t="s">
        <v>138</v>
      </c>
      <c r="O4523" s="29" t="n">
        <v>46054</v>
      </c>
      <c r="P4523" s="28" t="n">
        <f aca="false">ROUNDDOWN(($B4523-$O4523)/30,0)</f>
        <v>6</v>
      </c>
      <c r="Q4523" s="28" t="str">
        <f aca="false">TEXT($B4523,"yyyy-mm")</f>
        <v>2026-07</v>
      </c>
      <c r="R4523" s="28" t="n">
        <f aca="false">IF(AND($O4523&gt;=DATE(2025,1,1),$O4523&lt;=DATE(2025,4,30)),1,0)</f>
        <v>0</v>
      </c>
    </row>
    <row r="4524" customFormat="false" ht="15" hidden="false" customHeight="false" outlineLevel="0" collapsed="false">
      <c r="A4524" s="28" t="n">
        <v>489</v>
      </c>
      <c r="B4524" s="29" t="n">
        <v>46265</v>
      </c>
      <c r="C4524" s="28" t="n">
        <v>0.02</v>
      </c>
      <c r="D4524" s="28" t="n">
        <v>0</v>
      </c>
      <c r="E4524" s="28" t="n">
        <v>0</v>
      </c>
      <c r="F4524" s="28" t="s">
        <v>345</v>
      </c>
      <c r="G4524" s="28" t="n">
        <v>0</v>
      </c>
      <c r="H4524" s="28" t="n">
        <v>0</v>
      </c>
      <c r="I4524" s="28" t="n">
        <v>0</v>
      </c>
      <c r="J4524" s="28" t="n">
        <v>26</v>
      </c>
      <c r="K4524" s="28" t="n">
        <v>10</v>
      </c>
      <c r="L4524" s="28" t="n">
        <v>1</v>
      </c>
      <c r="M4524" s="28" t="s">
        <v>146</v>
      </c>
      <c r="N4524" s="28" t="s">
        <v>138</v>
      </c>
      <c r="O4524" s="29" t="n">
        <v>46054</v>
      </c>
      <c r="P4524" s="28" t="n">
        <f aca="false">ROUNDDOWN(($B4524-$O4524)/30,0)</f>
        <v>7</v>
      </c>
      <c r="Q4524" s="28" t="str">
        <f aca="false">TEXT($B4524,"yyyy-mm")</f>
        <v>2026-08</v>
      </c>
      <c r="R4524" s="28" t="n">
        <f aca="false">IF(AND($O4524&gt;=DATE(2025,1,1),$O4524&lt;=DATE(2025,4,30)),1,0)</f>
        <v>0</v>
      </c>
    </row>
    <row r="4525" customFormat="false" ht="15" hidden="false" customHeight="false" outlineLevel="0" collapsed="false">
      <c r="A4525" s="28" t="n">
        <v>490</v>
      </c>
      <c r="B4525" s="29" t="n">
        <v>46053</v>
      </c>
      <c r="C4525" s="28" t="n">
        <v>16800</v>
      </c>
      <c r="D4525" s="28" t="n">
        <v>0</v>
      </c>
      <c r="E4525" s="28" t="n">
        <v>0</v>
      </c>
      <c r="F4525" s="28" t="s">
        <v>345</v>
      </c>
      <c r="G4525" s="28" t="n">
        <v>0</v>
      </c>
      <c r="H4525" s="28" t="n">
        <v>0</v>
      </c>
      <c r="I4525" s="28" t="n">
        <v>0</v>
      </c>
      <c r="J4525" s="28" t="n">
        <v>196</v>
      </c>
      <c r="K4525" s="28" t="n">
        <v>6</v>
      </c>
      <c r="L4525" s="28" t="n">
        <v>3</v>
      </c>
      <c r="M4525" s="28" t="s">
        <v>145</v>
      </c>
      <c r="N4525" s="28" t="s">
        <v>139</v>
      </c>
      <c r="O4525" s="29" t="n">
        <v>46047</v>
      </c>
      <c r="P4525" s="28" t="n">
        <f aca="false">ROUNDDOWN(($B4525-$O4525)/30,0)</f>
        <v>0</v>
      </c>
      <c r="Q4525" s="28" t="str">
        <f aca="false">TEXT($B4525,"yyyy-mm")</f>
        <v>2026-01</v>
      </c>
      <c r="R4525" s="28" t="n">
        <f aca="false">IF(AND($O4525&gt;=DATE(2025,1,1),$O4525&lt;=DATE(2025,4,30)),1,0)</f>
        <v>0</v>
      </c>
    </row>
    <row r="4526" customFormat="false" ht="15" hidden="false" customHeight="false" outlineLevel="0" collapsed="false">
      <c r="A4526" s="28" t="n">
        <v>490</v>
      </c>
      <c r="B4526" s="29" t="n">
        <v>46081</v>
      </c>
      <c r="C4526" s="28" t="n">
        <v>15272.73</v>
      </c>
      <c r="D4526" s="28" t="n">
        <v>0</v>
      </c>
      <c r="E4526" s="28" t="n">
        <v>0</v>
      </c>
      <c r="F4526" s="28" t="s">
        <v>345</v>
      </c>
      <c r="G4526" s="28" t="n">
        <v>0</v>
      </c>
      <c r="H4526" s="28" t="n">
        <v>0</v>
      </c>
      <c r="I4526" s="28" t="n">
        <v>0</v>
      </c>
      <c r="J4526" s="28" t="n">
        <v>196</v>
      </c>
      <c r="K4526" s="28" t="n">
        <v>6</v>
      </c>
      <c r="L4526" s="28" t="n">
        <v>3</v>
      </c>
      <c r="M4526" s="28" t="s">
        <v>145</v>
      </c>
      <c r="N4526" s="28" t="s">
        <v>139</v>
      </c>
      <c r="O4526" s="29" t="n">
        <v>46047</v>
      </c>
      <c r="P4526" s="28" t="n">
        <f aca="false">ROUNDDOWN(($B4526-$O4526)/30,0)</f>
        <v>1</v>
      </c>
      <c r="Q4526" s="28" t="str">
        <f aca="false">TEXT($B4526,"yyyy-mm")</f>
        <v>2026-02</v>
      </c>
      <c r="R4526" s="28" t="n">
        <f aca="false">IF(AND($O4526&gt;=DATE(2025,1,1),$O4526&lt;=DATE(2025,4,30)),1,0)</f>
        <v>0</v>
      </c>
    </row>
    <row r="4527" customFormat="false" ht="15" hidden="false" customHeight="false" outlineLevel="0" collapsed="false">
      <c r="A4527" s="28" t="n">
        <v>490</v>
      </c>
      <c r="B4527" s="29" t="n">
        <v>46112</v>
      </c>
      <c r="C4527" s="28" t="n">
        <v>13745.46</v>
      </c>
      <c r="D4527" s="28" t="n">
        <v>0</v>
      </c>
      <c r="E4527" s="28" t="n">
        <v>0</v>
      </c>
      <c r="F4527" s="28" t="s">
        <v>345</v>
      </c>
      <c r="G4527" s="28" t="n">
        <v>0</v>
      </c>
      <c r="H4527" s="28" t="n">
        <v>0</v>
      </c>
      <c r="I4527" s="28" t="n">
        <v>0</v>
      </c>
      <c r="J4527" s="28" t="n">
        <v>196</v>
      </c>
      <c r="K4527" s="28" t="n">
        <v>6</v>
      </c>
      <c r="L4527" s="28" t="n">
        <v>3</v>
      </c>
      <c r="M4527" s="28" t="s">
        <v>145</v>
      </c>
      <c r="N4527" s="28" t="s">
        <v>139</v>
      </c>
      <c r="O4527" s="29" t="n">
        <v>46047</v>
      </c>
      <c r="P4527" s="28" t="n">
        <f aca="false">ROUNDDOWN(($B4527-$O4527)/30,0)</f>
        <v>2</v>
      </c>
      <c r="Q4527" s="28" t="str">
        <f aca="false">TEXT($B4527,"yyyy-mm")</f>
        <v>2026-03</v>
      </c>
      <c r="R4527" s="28" t="n">
        <f aca="false">IF(AND($O4527&gt;=DATE(2025,1,1),$O4527&lt;=DATE(2025,4,30)),1,0)</f>
        <v>0</v>
      </c>
    </row>
    <row r="4528" customFormat="false" ht="15" hidden="false" customHeight="false" outlineLevel="0" collapsed="false">
      <c r="A4528" s="28" t="n">
        <v>490</v>
      </c>
      <c r="B4528" s="29" t="n">
        <v>46142</v>
      </c>
      <c r="C4528" s="28" t="n">
        <v>12218.19</v>
      </c>
      <c r="D4528" s="28" t="n">
        <v>0</v>
      </c>
      <c r="E4528" s="28" t="n">
        <v>0</v>
      </c>
      <c r="F4528" s="28" t="s">
        <v>345</v>
      </c>
      <c r="G4528" s="28" t="n">
        <v>0</v>
      </c>
      <c r="H4528" s="28" t="n">
        <v>0</v>
      </c>
      <c r="I4528" s="28" t="n">
        <v>0</v>
      </c>
      <c r="J4528" s="28" t="n">
        <v>196</v>
      </c>
      <c r="K4528" s="28" t="n">
        <v>6</v>
      </c>
      <c r="L4528" s="28" t="n">
        <v>3</v>
      </c>
      <c r="M4528" s="28" t="s">
        <v>145</v>
      </c>
      <c r="N4528" s="28" t="s">
        <v>139</v>
      </c>
      <c r="O4528" s="29" t="n">
        <v>46047</v>
      </c>
      <c r="P4528" s="28" t="n">
        <f aca="false">ROUNDDOWN(($B4528-$O4528)/30,0)</f>
        <v>3</v>
      </c>
      <c r="Q4528" s="28" t="str">
        <f aca="false">TEXT($B4528,"yyyy-mm")</f>
        <v>2026-04</v>
      </c>
      <c r="R4528" s="28" t="n">
        <f aca="false">IF(AND($O4528&gt;=DATE(2025,1,1),$O4528&lt;=DATE(2025,4,30)),1,0)</f>
        <v>0</v>
      </c>
    </row>
    <row r="4529" customFormat="false" ht="15" hidden="false" customHeight="false" outlineLevel="0" collapsed="false">
      <c r="A4529" s="28" t="n">
        <v>490</v>
      </c>
      <c r="B4529" s="29" t="n">
        <v>46173</v>
      </c>
      <c r="C4529" s="28" t="n">
        <v>10690.92</v>
      </c>
      <c r="D4529" s="28" t="n">
        <v>0</v>
      </c>
      <c r="E4529" s="28" t="n">
        <v>0</v>
      </c>
      <c r="F4529" s="28" t="s">
        <v>345</v>
      </c>
      <c r="G4529" s="28" t="n">
        <v>0</v>
      </c>
      <c r="H4529" s="28" t="n">
        <v>0</v>
      </c>
      <c r="I4529" s="28" t="n">
        <v>0</v>
      </c>
      <c r="J4529" s="28" t="n">
        <v>196</v>
      </c>
      <c r="K4529" s="28" t="n">
        <v>6</v>
      </c>
      <c r="L4529" s="28" t="n">
        <v>3</v>
      </c>
      <c r="M4529" s="28" t="s">
        <v>145</v>
      </c>
      <c r="N4529" s="28" t="s">
        <v>139</v>
      </c>
      <c r="O4529" s="29" t="n">
        <v>46047</v>
      </c>
      <c r="P4529" s="28" t="n">
        <f aca="false">ROUNDDOWN(($B4529-$O4529)/30,0)</f>
        <v>4</v>
      </c>
      <c r="Q4529" s="28" t="str">
        <f aca="false">TEXT($B4529,"yyyy-mm")</f>
        <v>2026-05</v>
      </c>
      <c r="R4529" s="28" t="n">
        <f aca="false">IF(AND($O4529&gt;=DATE(2025,1,1),$O4529&lt;=DATE(2025,4,30)),1,0)</f>
        <v>0</v>
      </c>
    </row>
    <row r="4530" customFormat="false" ht="15" hidden="false" customHeight="false" outlineLevel="0" collapsed="false">
      <c r="A4530" s="28" t="n">
        <v>490</v>
      </c>
      <c r="B4530" s="29" t="n">
        <v>46203</v>
      </c>
      <c r="C4530" s="28" t="n">
        <v>9163.65</v>
      </c>
      <c r="D4530" s="28" t="n">
        <v>0</v>
      </c>
      <c r="E4530" s="28" t="n">
        <v>0</v>
      </c>
      <c r="F4530" s="28" t="s">
        <v>345</v>
      </c>
      <c r="G4530" s="28" t="n">
        <v>0</v>
      </c>
      <c r="H4530" s="28" t="n">
        <v>0</v>
      </c>
      <c r="I4530" s="28" t="n">
        <v>0</v>
      </c>
      <c r="J4530" s="28" t="n">
        <v>196</v>
      </c>
      <c r="K4530" s="28" t="n">
        <v>6</v>
      </c>
      <c r="L4530" s="28" t="n">
        <v>3</v>
      </c>
      <c r="M4530" s="28" t="s">
        <v>145</v>
      </c>
      <c r="N4530" s="28" t="s">
        <v>139</v>
      </c>
      <c r="O4530" s="29" t="n">
        <v>46047</v>
      </c>
      <c r="P4530" s="28" t="n">
        <f aca="false">ROUNDDOWN(($B4530-$O4530)/30,0)</f>
        <v>5</v>
      </c>
      <c r="Q4530" s="28" t="str">
        <f aca="false">TEXT($B4530,"yyyy-mm")</f>
        <v>2026-06</v>
      </c>
      <c r="R4530" s="28" t="n">
        <f aca="false">IF(AND($O4530&gt;=DATE(2025,1,1),$O4530&lt;=DATE(2025,4,30)),1,0)</f>
        <v>0</v>
      </c>
    </row>
    <row r="4531" customFormat="false" ht="15" hidden="false" customHeight="false" outlineLevel="0" collapsed="false">
      <c r="A4531" s="28" t="n">
        <v>490</v>
      </c>
      <c r="B4531" s="29" t="n">
        <v>46234</v>
      </c>
      <c r="C4531" s="28" t="n">
        <v>7636.38</v>
      </c>
      <c r="D4531" s="28" t="n">
        <v>0</v>
      </c>
      <c r="E4531" s="28" t="n">
        <v>0</v>
      </c>
      <c r="F4531" s="28" t="s">
        <v>345</v>
      </c>
      <c r="G4531" s="28" t="n">
        <v>0</v>
      </c>
      <c r="H4531" s="28" t="n">
        <v>0</v>
      </c>
      <c r="I4531" s="28" t="n">
        <v>0</v>
      </c>
      <c r="J4531" s="28" t="n">
        <v>196</v>
      </c>
      <c r="K4531" s="28" t="n">
        <v>6</v>
      </c>
      <c r="L4531" s="28" t="n">
        <v>3</v>
      </c>
      <c r="M4531" s="28" t="s">
        <v>145</v>
      </c>
      <c r="N4531" s="28" t="s">
        <v>139</v>
      </c>
      <c r="O4531" s="29" t="n">
        <v>46047</v>
      </c>
      <c r="P4531" s="28" t="n">
        <f aca="false">ROUNDDOWN(($B4531-$O4531)/30,0)</f>
        <v>6</v>
      </c>
      <c r="Q4531" s="28" t="str">
        <f aca="false">TEXT($B4531,"yyyy-mm")</f>
        <v>2026-07</v>
      </c>
      <c r="R4531" s="28" t="n">
        <f aca="false">IF(AND($O4531&gt;=DATE(2025,1,1),$O4531&lt;=DATE(2025,4,30)),1,0)</f>
        <v>0</v>
      </c>
    </row>
    <row r="4532" customFormat="false" ht="15" hidden="false" customHeight="false" outlineLevel="0" collapsed="false">
      <c r="A4532" s="28" t="n">
        <v>490</v>
      </c>
      <c r="B4532" s="29" t="n">
        <v>46265</v>
      </c>
      <c r="C4532" s="28" t="n">
        <v>6109.11</v>
      </c>
      <c r="D4532" s="28" t="n">
        <v>0</v>
      </c>
      <c r="E4532" s="28" t="n">
        <v>0</v>
      </c>
      <c r="F4532" s="28" t="s">
        <v>345</v>
      </c>
      <c r="G4532" s="28" t="n">
        <v>0</v>
      </c>
      <c r="H4532" s="28" t="n">
        <v>0</v>
      </c>
      <c r="I4532" s="28" t="n">
        <v>0</v>
      </c>
      <c r="J4532" s="28" t="n">
        <v>196</v>
      </c>
      <c r="K4532" s="28" t="n">
        <v>6</v>
      </c>
      <c r="L4532" s="28" t="n">
        <v>3</v>
      </c>
      <c r="M4532" s="28" t="s">
        <v>145</v>
      </c>
      <c r="N4532" s="28" t="s">
        <v>139</v>
      </c>
      <c r="O4532" s="29" t="n">
        <v>46047</v>
      </c>
      <c r="P4532" s="28" t="n">
        <f aca="false">ROUNDDOWN(($B4532-$O4532)/30,0)</f>
        <v>7</v>
      </c>
      <c r="Q4532" s="28" t="str">
        <f aca="false">TEXT($B4532,"yyyy-mm")</f>
        <v>2026-08</v>
      </c>
      <c r="R4532" s="28" t="n">
        <f aca="false">IF(AND($O4532&gt;=DATE(2025,1,1),$O4532&lt;=DATE(2025,4,30)),1,0)</f>
        <v>0</v>
      </c>
    </row>
    <row r="4533" customFormat="false" ht="15" hidden="false" customHeight="false" outlineLevel="0" collapsed="false">
      <c r="A4533" s="28" t="n">
        <v>491</v>
      </c>
      <c r="B4533" s="29" t="n">
        <v>45747</v>
      </c>
      <c r="C4533" s="28" t="n">
        <v>19900</v>
      </c>
      <c r="D4533" s="28" t="n">
        <v>0</v>
      </c>
      <c r="E4533" s="28" t="n">
        <v>0</v>
      </c>
      <c r="F4533" s="28" t="s">
        <v>345</v>
      </c>
      <c r="G4533" s="28" t="n">
        <v>0</v>
      </c>
      <c r="H4533" s="28" t="n">
        <v>0</v>
      </c>
      <c r="I4533" s="28" t="n">
        <v>0</v>
      </c>
      <c r="J4533" s="28" t="n">
        <v>60</v>
      </c>
      <c r="K4533" s="28" t="n">
        <v>9</v>
      </c>
      <c r="L4533" s="28" t="n">
        <v>1</v>
      </c>
      <c r="M4533" s="28" t="s">
        <v>147</v>
      </c>
      <c r="N4533" s="28" t="s">
        <v>138</v>
      </c>
      <c r="O4533" s="29" t="n">
        <v>45731</v>
      </c>
      <c r="P4533" s="28" t="n">
        <f aca="false">ROUNDDOWN(($B4533-$O4533)/30,0)</f>
        <v>0</v>
      </c>
      <c r="Q4533" s="28" t="str">
        <f aca="false">TEXT($B4533,"yyyy-mm")</f>
        <v>2025-03</v>
      </c>
      <c r="R4533" s="28" t="n">
        <f aca="false">IF(AND($O4533&gt;=DATE(2025,1,1),$O4533&lt;=DATE(2025,4,30)),1,0)</f>
        <v>1</v>
      </c>
    </row>
    <row r="4534" customFormat="false" ht="15" hidden="false" customHeight="false" outlineLevel="0" collapsed="false">
      <c r="A4534" s="28" t="n">
        <v>491</v>
      </c>
      <c r="B4534" s="29" t="n">
        <v>45777</v>
      </c>
      <c r="C4534" s="28" t="n">
        <v>13266.67</v>
      </c>
      <c r="D4534" s="28" t="n">
        <v>0</v>
      </c>
      <c r="E4534" s="28" t="n">
        <v>0</v>
      </c>
      <c r="F4534" s="28" t="s">
        <v>345</v>
      </c>
      <c r="G4534" s="28" t="n">
        <v>0</v>
      </c>
      <c r="H4534" s="28" t="n">
        <v>0</v>
      </c>
      <c r="I4534" s="28" t="n">
        <v>0</v>
      </c>
      <c r="J4534" s="28" t="n">
        <v>60</v>
      </c>
      <c r="K4534" s="28" t="n">
        <v>9</v>
      </c>
      <c r="L4534" s="28" t="n">
        <v>1</v>
      </c>
      <c r="M4534" s="28" t="s">
        <v>147</v>
      </c>
      <c r="N4534" s="28" t="s">
        <v>138</v>
      </c>
      <c r="O4534" s="29" t="n">
        <v>45731</v>
      </c>
      <c r="P4534" s="28" t="n">
        <f aca="false">ROUNDDOWN(($B4534-$O4534)/30,0)</f>
        <v>1</v>
      </c>
      <c r="Q4534" s="28" t="str">
        <f aca="false">TEXT($B4534,"yyyy-mm")</f>
        <v>2025-04</v>
      </c>
      <c r="R4534" s="28" t="n">
        <f aca="false">IF(AND($O4534&gt;=DATE(2025,1,1),$O4534&lt;=DATE(2025,4,30)),1,0)</f>
        <v>1</v>
      </c>
    </row>
    <row r="4535" customFormat="false" ht="15" hidden="false" customHeight="false" outlineLevel="0" collapsed="false">
      <c r="A4535" s="28" t="n">
        <v>491</v>
      </c>
      <c r="B4535" s="29" t="n">
        <v>45808</v>
      </c>
      <c r="C4535" s="28" t="n">
        <v>6633.34</v>
      </c>
      <c r="D4535" s="28" t="n">
        <v>0</v>
      </c>
      <c r="E4535" s="28" t="n">
        <v>0</v>
      </c>
      <c r="F4535" s="28" t="s">
        <v>345</v>
      </c>
      <c r="G4535" s="28" t="n">
        <v>0</v>
      </c>
      <c r="H4535" s="28" t="n">
        <v>0</v>
      </c>
      <c r="I4535" s="28" t="n">
        <v>0</v>
      </c>
      <c r="J4535" s="28" t="n">
        <v>60</v>
      </c>
      <c r="K4535" s="28" t="n">
        <v>9</v>
      </c>
      <c r="L4535" s="28" t="n">
        <v>1</v>
      </c>
      <c r="M4535" s="28" t="s">
        <v>147</v>
      </c>
      <c r="N4535" s="28" t="s">
        <v>138</v>
      </c>
      <c r="O4535" s="29" t="n">
        <v>45731</v>
      </c>
      <c r="P4535" s="28" t="n">
        <f aca="false">ROUNDDOWN(($B4535-$O4535)/30,0)</f>
        <v>2</v>
      </c>
      <c r="Q4535" s="28" t="str">
        <f aca="false">TEXT($B4535,"yyyy-mm")</f>
        <v>2025-05</v>
      </c>
      <c r="R4535" s="28" t="n">
        <f aca="false">IF(AND($O4535&gt;=DATE(2025,1,1),$O4535&lt;=DATE(2025,4,30)),1,0)</f>
        <v>1</v>
      </c>
    </row>
    <row r="4536" customFormat="false" ht="15" hidden="false" customHeight="false" outlineLevel="0" collapsed="false">
      <c r="A4536" s="28" t="n">
        <v>491</v>
      </c>
      <c r="B4536" s="29" t="n">
        <v>45838</v>
      </c>
      <c r="C4536" s="28" t="n">
        <v>0.01</v>
      </c>
      <c r="D4536" s="28" t="n">
        <v>0</v>
      </c>
      <c r="E4536" s="28" t="n">
        <v>0</v>
      </c>
      <c r="F4536" s="28" t="s">
        <v>345</v>
      </c>
      <c r="G4536" s="28" t="n">
        <v>0</v>
      </c>
      <c r="H4536" s="28" t="n">
        <v>0</v>
      </c>
      <c r="I4536" s="28" t="n">
        <v>0</v>
      </c>
      <c r="J4536" s="28" t="n">
        <v>60</v>
      </c>
      <c r="K4536" s="28" t="n">
        <v>9</v>
      </c>
      <c r="L4536" s="28" t="n">
        <v>1</v>
      </c>
      <c r="M4536" s="28" t="s">
        <v>147</v>
      </c>
      <c r="N4536" s="28" t="s">
        <v>138</v>
      </c>
      <c r="O4536" s="29" t="n">
        <v>45731</v>
      </c>
      <c r="P4536" s="28" t="n">
        <f aca="false">ROUNDDOWN(($B4536-$O4536)/30,0)</f>
        <v>3</v>
      </c>
      <c r="Q4536" s="28" t="str">
        <f aca="false">TEXT($B4536,"yyyy-mm")</f>
        <v>2025-06</v>
      </c>
      <c r="R4536" s="28" t="n">
        <f aca="false">IF(AND($O4536&gt;=DATE(2025,1,1),$O4536&lt;=DATE(2025,4,30)),1,0)</f>
        <v>1</v>
      </c>
    </row>
    <row r="4537" customFormat="false" ht="15" hidden="false" customHeight="false" outlineLevel="0" collapsed="false">
      <c r="A4537" s="28" t="n">
        <v>492</v>
      </c>
      <c r="B4537" s="29" t="n">
        <v>46203</v>
      </c>
      <c r="C4537" s="28" t="n">
        <v>15400</v>
      </c>
      <c r="D4537" s="28" t="n">
        <v>0</v>
      </c>
      <c r="E4537" s="28" t="n">
        <v>0</v>
      </c>
      <c r="F4537" s="28" t="s">
        <v>345</v>
      </c>
      <c r="G4537" s="28" t="n">
        <v>0</v>
      </c>
      <c r="H4537" s="28" t="n">
        <v>0</v>
      </c>
      <c r="I4537" s="28" t="n">
        <v>0</v>
      </c>
      <c r="J4537" s="28" t="n">
        <v>111</v>
      </c>
      <c r="K4537" s="28" t="n">
        <v>9</v>
      </c>
      <c r="L4537" s="28" t="n">
        <v>2</v>
      </c>
      <c r="M4537" s="28" t="s">
        <v>147</v>
      </c>
      <c r="N4537" s="28" t="s">
        <v>138</v>
      </c>
      <c r="O4537" s="29" t="n">
        <v>46177</v>
      </c>
      <c r="P4537" s="28" t="n">
        <f aca="false">ROUNDDOWN(($B4537-$O4537)/30,0)</f>
        <v>0</v>
      </c>
      <c r="Q4537" s="28" t="str">
        <f aca="false">TEXT($B4537,"yyyy-mm")</f>
        <v>2026-06</v>
      </c>
      <c r="R4537" s="28" t="n">
        <f aca="false">IF(AND($O4537&gt;=DATE(2025,1,1),$O4537&lt;=DATE(2025,4,30)),1,0)</f>
        <v>0</v>
      </c>
    </row>
    <row r="4538" customFormat="false" ht="15" hidden="false" customHeight="false" outlineLevel="0" collapsed="false">
      <c r="A4538" s="28" t="n">
        <v>492</v>
      </c>
      <c r="B4538" s="29" t="n">
        <v>46234</v>
      </c>
      <c r="C4538" s="28" t="n">
        <v>10266.67</v>
      </c>
      <c r="D4538" s="28" t="n">
        <v>0</v>
      </c>
      <c r="E4538" s="28" t="n">
        <v>0</v>
      </c>
      <c r="F4538" s="28" t="s">
        <v>345</v>
      </c>
      <c r="G4538" s="28" t="n">
        <v>0</v>
      </c>
      <c r="H4538" s="28" t="n">
        <v>0</v>
      </c>
      <c r="I4538" s="28" t="n">
        <v>0</v>
      </c>
      <c r="J4538" s="28" t="n">
        <v>111</v>
      </c>
      <c r="K4538" s="28" t="n">
        <v>9</v>
      </c>
      <c r="L4538" s="28" t="n">
        <v>2</v>
      </c>
      <c r="M4538" s="28" t="s">
        <v>147</v>
      </c>
      <c r="N4538" s="28" t="s">
        <v>138</v>
      </c>
      <c r="O4538" s="29" t="n">
        <v>46177</v>
      </c>
      <c r="P4538" s="28" t="n">
        <f aca="false">ROUNDDOWN(($B4538-$O4538)/30,0)</f>
        <v>1</v>
      </c>
      <c r="Q4538" s="28" t="str">
        <f aca="false">TEXT($B4538,"yyyy-mm")</f>
        <v>2026-07</v>
      </c>
      <c r="R4538" s="28" t="n">
        <f aca="false">IF(AND($O4538&gt;=DATE(2025,1,1),$O4538&lt;=DATE(2025,4,30)),1,0)</f>
        <v>0</v>
      </c>
    </row>
    <row r="4539" customFormat="false" ht="15" hidden="false" customHeight="false" outlineLevel="0" collapsed="false">
      <c r="A4539" s="28" t="n">
        <v>492</v>
      </c>
      <c r="B4539" s="29" t="n">
        <v>46265</v>
      </c>
      <c r="C4539" s="28" t="n">
        <v>5133.34</v>
      </c>
      <c r="D4539" s="28" t="n">
        <v>0</v>
      </c>
      <c r="E4539" s="28" t="n">
        <v>0</v>
      </c>
      <c r="F4539" s="28" t="s">
        <v>345</v>
      </c>
      <c r="G4539" s="28" t="n">
        <v>0</v>
      </c>
      <c r="H4539" s="28" t="n">
        <v>0</v>
      </c>
      <c r="I4539" s="28" t="n">
        <v>0</v>
      </c>
      <c r="J4539" s="28" t="n">
        <v>111</v>
      </c>
      <c r="K4539" s="28" t="n">
        <v>9</v>
      </c>
      <c r="L4539" s="28" t="n">
        <v>2</v>
      </c>
      <c r="M4539" s="28" t="s">
        <v>147</v>
      </c>
      <c r="N4539" s="28" t="s">
        <v>138</v>
      </c>
      <c r="O4539" s="29" t="n">
        <v>46177</v>
      </c>
      <c r="P4539" s="28" t="n">
        <f aca="false">ROUNDDOWN(($B4539-$O4539)/30,0)</f>
        <v>2</v>
      </c>
      <c r="Q4539" s="28" t="str">
        <f aca="false">TEXT($B4539,"yyyy-mm")</f>
        <v>2026-08</v>
      </c>
      <c r="R4539" s="28" t="n">
        <f aca="false">IF(AND($O4539&gt;=DATE(2025,1,1),$O4539&lt;=DATE(2025,4,30)),1,0)</f>
        <v>0</v>
      </c>
    </row>
    <row r="4540" customFormat="false" ht="15" hidden="false" customHeight="false" outlineLevel="0" collapsed="false">
      <c r="A4540" s="28" t="n">
        <v>493</v>
      </c>
      <c r="B4540" s="29" t="n">
        <v>44957</v>
      </c>
      <c r="C4540" s="28" t="n">
        <v>20700</v>
      </c>
      <c r="D4540" s="28" t="n">
        <v>0</v>
      </c>
      <c r="E4540" s="28" t="n">
        <v>0</v>
      </c>
      <c r="F4540" s="28" t="s">
        <v>345</v>
      </c>
      <c r="G4540" s="28" t="n">
        <v>0</v>
      </c>
      <c r="H4540" s="28" t="n">
        <v>0</v>
      </c>
      <c r="I4540" s="28" t="n">
        <v>0</v>
      </c>
      <c r="J4540" s="28" t="n">
        <v>310</v>
      </c>
      <c r="K4540" s="28" t="n">
        <v>5</v>
      </c>
      <c r="L4540" s="28" t="n">
        <v>2</v>
      </c>
      <c r="M4540" s="28" t="s">
        <v>145</v>
      </c>
      <c r="N4540" s="28" t="s">
        <v>138</v>
      </c>
      <c r="O4540" s="29" t="n">
        <v>44933</v>
      </c>
      <c r="P4540" s="28" t="n">
        <f aca="false">ROUNDDOWN(($B4540-$O4540)/30,0)</f>
        <v>0</v>
      </c>
      <c r="Q4540" s="28" t="str">
        <f aca="false">TEXT($B4540,"yyyy-mm")</f>
        <v>2023-01</v>
      </c>
      <c r="R4540" s="28" t="n">
        <f aca="false">IF(AND($O4540&gt;=DATE(2025,1,1),$O4540&lt;=DATE(2025,4,30)),1,0)</f>
        <v>0</v>
      </c>
    </row>
    <row r="4541" customFormat="false" ht="15" hidden="false" customHeight="false" outlineLevel="0" collapsed="false">
      <c r="A4541" s="28" t="n">
        <v>493</v>
      </c>
      <c r="B4541" s="29" t="n">
        <v>44985</v>
      </c>
      <c r="C4541" s="28" t="n">
        <v>16560</v>
      </c>
      <c r="D4541" s="28" t="n">
        <v>0</v>
      </c>
      <c r="E4541" s="28" t="n">
        <v>0</v>
      </c>
      <c r="F4541" s="28" t="s">
        <v>345</v>
      </c>
      <c r="G4541" s="28" t="n">
        <v>0</v>
      </c>
      <c r="H4541" s="28" t="n">
        <v>0</v>
      </c>
      <c r="I4541" s="28" t="n">
        <v>0</v>
      </c>
      <c r="J4541" s="28" t="n">
        <v>310</v>
      </c>
      <c r="K4541" s="28" t="n">
        <v>5</v>
      </c>
      <c r="L4541" s="28" t="n">
        <v>2</v>
      </c>
      <c r="M4541" s="28" t="s">
        <v>145</v>
      </c>
      <c r="N4541" s="28" t="s">
        <v>138</v>
      </c>
      <c r="O4541" s="29" t="n">
        <v>44933</v>
      </c>
      <c r="P4541" s="28" t="n">
        <f aca="false">ROUNDDOWN(($B4541-$O4541)/30,0)</f>
        <v>1</v>
      </c>
      <c r="Q4541" s="28" t="str">
        <f aca="false">TEXT($B4541,"yyyy-mm")</f>
        <v>2023-02</v>
      </c>
      <c r="R4541" s="28" t="n">
        <f aca="false">IF(AND($O4541&gt;=DATE(2025,1,1),$O4541&lt;=DATE(2025,4,30)),1,0)</f>
        <v>0</v>
      </c>
    </row>
    <row r="4542" customFormat="false" ht="15" hidden="false" customHeight="false" outlineLevel="0" collapsed="false">
      <c r="A4542" s="28" t="n">
        <v>493</v>
      </c>
      <c r="B4542" s="29" t="n">
        <v>45016</v>
      </c>
      <c r="C4542" s="28" t="n">
        <v>12420</v>
      </c>
      <c r="D4542" s="28" t="n">
        <v>0</v>
      </c>
      <c r="E4542" s="28" t="n">
        <v>0</v>
      </c>
      <c r="F4542" s="28" t="s">
        <v>345</v>
      </c>
      <c r="G4542" s="28" t="n">
        <v>0</v>
      </c>
      <c r="H4542" s="28" t="n">
        <v>0</v>
      </c>
      <c r="I4542" s="28" t="n">
        <v>0</v>
      </c>
      <c r="J4542" s="28" t="n">
        <v>310</v>
      </c>
      <c r="K4542" s="28" t="n">
        <v>5</v>
      </c>
      <c r="L4542" s="28" t="n">
        <v>2</v>
      </c>
      <c r="M4542" s="28" t="s">
        <v>145</v>
      </c>
      <c r="N4542" s="28" t="s">
        <v>138</v>
      </c>
      <c r="O4542" s="29" t="n">
        <v>44933</v>
      </c>
      <c r="P4542" s="28" t="n">
        <f aca="false">ROUNDDOWN(($B4542-$O4542)/30,0)</f>
        <v>2</v>
      </c>
      <c r="Q4542" s="28" t="str">
        <f aca="false">TEXT($B4542,"yyyy-mm")</f>
        <v>2023-03</v>
      </c>
      <c r="R4542" s="28" t="n">
        <f aca="false">IF(AND($O4542&gt;=DATE(2025,1,1),$O4542&lt;=DATE(2025,4,30)),1,0)</f>
        <v>0</v>
      </c>
    </row>
    <row r="4543" customFormat="false" ht="15" hidden="false" customHeight="false" outlineLevel="0" collapsed="false">
      <c r="A4543" s="28" t="n">
        <v>493</v>
      </c>
      <c r="B4543" s="29" t="n">
        <v>45046</v>
      </c>
      <c r="C4543" s="28" t="n">
        <v>8280</v>
      </c>
      <c r="D4543" s="28" t="n">
        <v>0</v>
      </c>
      <c r="E4543" s="28" t="n">
        <v>0</v>
      </c>
      <c r="F4543" s="28" t="s">
        <v>345</v>
      </c>
      <c r="G4543" s="28" t="n">
        <v>0</v>
      </c>
      <c r="H4543" s="28" t="n">
        <v>0</v>
      </c>
      <c r="I4543" s="28" t="n">
        <v>0</v>
      </c>
      <c r="J4543" s="28" t="n">
        <v>310</v>
      </c>
      <c r="K4543" s="28" t="n">
        <v>5</v>
      </c>
      <c r="L4543" s="28" t="n">
        <v>2</v>
      </c>
      <c r="M4543" s="28" t="s">
        <v>145</v>
      </c>
      <c r="N4543" s="28" t="s">
        <v>138</v>
      </c>
      <c r="O4543" s="29" t="n">
        <v>44933</v>
      </c>
      <c r="P4543" s="28" t="n">
        <f aca="false">ROUNDDOWN(($B4543-$O4543)/30,0)</f>
        <v>3</v>
      </c>
      <c r="Q4543" s="28" t="str">
        <f aca="false">TEXT($B4543,"yyyy-mm")</f>
        <v>2023-04</v>
      </c>
      <c r="R4543" s="28" t="n">
        <f aca="false">IF(AND($O4543&gt;=DATE(2025,1,1),$O4543&lt;=DATE(2025,4,30)),1,0)</f>
        <v>0</v>
      </c>
    </row>
    <row r="4544" customFormat="false" ht="15" hidden="false" customHeight="false" outlineLevel="0" collapsed="false">
      <c r="A4544" s="28" t="n">
        <v>493</v>
      </c>
      <c r="B4544" s="29" t="n">
        <v>45077</v>
      </c>
      <c r="C4544" s="28" t="n">
        <v>4140</v>
      </c>
      <c r="D4544" s="28" t="n">
        <v>0</v>
      </c>
      <c r="E4544" s="28" t="n">
        <v>0</v>
      </c>
      <c r="F4544" s="28" t="s">
        <v>345</v>
      </c>
      <c r="G4544" s="28" t="n">
        <v>0</v>
      </c>
      <c r="H4544" s="28" t="n">
        <v>0</v>
      </c>
      <c r="I4544" s="28" t="n">
        <v>0</v>
      </c>
      <c r="J4544" s="28" t="n">
        <v>310</v>
      </c>
      <c r="K4544" s="28" t="n">
        <v>5</v>
      </c>
      <c r="L4544" s="28" t="n">
        <v>2</v>
      </c>
      <c r="M4544" s="28" t="s">
        <v>145</v>
      </c>
      <c r="N4544" s="28" t="s">
        <v>138</v>
      </c>
      <c r="O4544" s="29" t="n">
        <v>44933</v>
      </c>
      <c r="P4544" s="28" t="n">
        <f aca="false">ROUNDDOWN(($B4544-$O4544)/30,0)</f>
        <v>4</v>
      </c>
      <c r="Q4544" s="28" t="str">
        <f aca="false">TEXT($B4544,"yyyy-mm")</f>
        <v>2023-05</v>
      </c>
      <c r="R4544" s="28" t="n">
        <f aca="false">IF(AND($O4544&gt;=DATE(2025,1,1),$O4544&lt;=DATE(2025,4,30)),1,0)</f>
        <v>0</v>
      </c>
    </row>
    <row r="4545" customFormat="false" ht="15" hidden="false" customHeight="false" outlineLevel="0" collapsed="false">
      <c r="A4545" s="28" t="n">
        <v>493</v>
      </c>
      <c r="B4545" s="29" t="n">
        <v>45107</v>
      </c>
      <c r="C4545" s="28" t="n">
        <v>0</v>
      </c>
      <c r="D4545" s="28" t="n">
        <v>0</v>
      </c>
      <c r="E4545" s="28" t="n">
        <v>0</v>
      </c>
      <c r="F4545" s="28" t="s">
        <v>345</v>
      </c>
      <c r="G4545" s="28" t="n">
        <v>0</v>
      </c>
      <c r="H4545" s="28" t="n">
        <v>0</v>
      </c>
      <c r="I4545" s="28" t="n">
        <v>0</v>
      </c>
      <c r="J4545" s="28" t="n">
        <v>310</v>
      </c>
      <c r="K4545" s="28" t="n">
        <v>5</v>
      </c>
      <c r="L4545" s="28" t="n">
        <v>2</v>
      </c>
      <c r="M4545" s="28" t="s">
        <v>145</v>
      </c>
      <c r="N4545" s="28" t="s">
        <v>138</v>
      </c>
      <c r="O4545" s="29" t="n">
        <v>44933</v>
      </c>
      <c r="P4545" s="28" t="n">
        <f aca="false">ROUNDDOWN(($B4545-$O4545)/30,0)</f>
        <v>5</v>
      </c>
      <c r="Q4545" s="28" t="str">
        <f aca="false">TEXT($B4545,"yyyy-mm")</f>
        <v>2023-06</v>
      </c>
      <c r="R4545" s="28" t="n">
        <f aca="false">IF(AND($O4545&gt;=DATE(2025,1,1),$O4545&lt;=DATE(2025,4,30)),1,0)</f>
        <v>0</v>
      </c>
    </row>
    <row r="4546" customFormat="false" ht="15" hidden="false" customHeight="false" outlineLevel="0" collapsed="false">
      <c r="A4546" s="28" t="n">
        <v>494</v>
      </c>
      <c r="B4546" s="29" t="n">
        <v>45016</v>
      </c>
      <c r="C4546" s="28" t="n">
        <v>12500</v>
      </c>
      <c r="D4546" s="28" t="n">
        <v>0</v>
      </c>
      <c r="E4546" s="28" t="n">
        <v>0</v>
      </c>
      <c r="F4546" s="28" t="s">
        <v>345</v>
      </c>
      <c r="G4546" s="28" t="n">
        <v>0</v>
      </c>
      <c r="H4546" s="28" t="n">
        <v>0</v>
      </c>
      <c r="I4546" s="28" t="n">
        <v>0</v>
      </c>
      <c r="J4546" s="28" t="n">
        <v>326</v>
      </c>
      <c r="K4546" s="28" t="n">
        <v>4</v>
      </c>
      <c r="L4546" s="28" t="n">
        <v>1</v>
      </c>
      <c r="M4546" s="28" t="s">
        <v>145</v>
      </c>
      <c r="N4546" s="28" t="s">
        <v>142</v>
      </c>
      <c r="O4546" s="29" t="n">
        <v>45015</v>
      </c>
      <c r="P4546" s="28" t="n">
        <f aca="false">ROUNDDOWN(($B4546-$O4546)/30,0)</f>
        <v>0</v>
      </c>
      <c r="Q4546" s="28" t="str">
        <f aca="false">TEXT($B4546,"yyyy-mm")</f>
        <v>2023-03</v>
      </c>
      <c r="R4546" s="28" t="n">
        <f aca="false">IF(AND($O4546&gt;=DATE(2025,1,1),$O4546&lt;=DATE(2025,4,30)),1,0)</f>
        <v>0</v>
      </c>
    </row>
    <row r="4547" customFormat="false" ht="15" hidden="false" customHeight="false" outlineLevel="0" collapsed="false">
      <c r="A4547" s="28" t="n">
        <v>494</v>
      </c>
      <c r="B4547" s="29" t="n">
        <v>45046</v>
      </c>
      <c r="C4547" s="28" t="n">
        <v>11956.52</v>
      </c>
      <c r="D4547" s="28" t="n">
        <v>0</v>
      </c>
      <c r="E4547" s="28" t="n">
        <v>0</v>
      </c>
      <c r="F4547" s="28" t="s">
        <v>345</v>
      </c>
      <c r="G4547" s="28" t="n">
        <v>0</v>
      </c>
      <c r="H4547" s="28" t="n">
        <v>0</v>
      </c>
      <c r="I4547" s="28" t="n">
        <v>0</v>
      </c>
      <c r="J4547" s="28" t="n">
        <v>326</v>
      </c>
      <c r="K4547" s="28" t="n">
        <v>4</v>
      </c>
      <c r="L4547" s="28" t="n">
        <v>1</v>
      </c>
      <c r="M4547" s="28" t="s">
        <v>145</v>
      </c>
      <c r="N4547" s="28" t="s">
        <v>142</v>
      </c>
      <c r="O4547" s="29" t="n">
        <v>45015</v>
      </c>
      <c r="P4547" s="28" t="n">
        <f aca="false">ROUNDDOWN(($B4547-$O4547)/30,0)</f>
        <v>1</v>
      </c>
      <c r="Q4547" s="28" t="str">
        <f aca="false">TEXT($B4547,"yyyy-mm")</f>
        <v>2023-04</v>
      </c>
      <c r="R4547" s="28" t="n">
        <f aca="false">IF(AND($O4547&gt;=DATE(2025,1,1),$O4547&lt;=DATE(2025,4,30)),1,0)</f>
        <v>0</v>
      </c>
    </row>
    <row r="4548" customFormat="false" ht="15" hidden="false" customHeight="false" outlineLevel="0" collapsed="false">
      <c r="A4548" s="28" t="n">
        <v>494</v>
      </c>
      <c r="B4548" s="29" t="n">
        <v>45077</v>
      </c>
      <c r="C4548" s="28" t="n">
        <v>11413.04</v>
      </c>
      <c r="D4548" s="28" t="n">
        <v>0</v>
      </c>
      <c r="E4548" s="28" t="n">
        <v>0</v>
      </c>
      <c r="F4548" s="28" t="s">
        <v>345</v>
      </c>
      <c r="G4548" s="28" t="n">
        <v>0</v>
      </c>
      <c r="H4548" s="28" t="n">
        <v>0</v>
      </c>
      <c r="I4548" s="28" t="n">
        <v>0</v>
      </c>
      <c r="J4548" s="28" t="n">
        <v>326</v>
      </c>
      <c r="K4548" s="28" t="n">
        <v>4</v>
      </c>
      <c r="L4548" s="28" t="n">
        <v>1</v>
      </c>
      <c r="M4548" s="28" t="s">
        <v>145</v>
      </c>
      <c r="N4548" s="28" t="s">
        <v>142</v>
      </c>
      <c r="O4548" s="29" t="n">
        <v>45015</v>
      </c>
      <c r="P4548" s="28" t="n">
        <f aca="false">ROUNDDOWN(($B4548-$O4548)/30,0)</f>
        <v>2</v>
      </c>
      <c r="Q4548" s="28" t="str">
        <f aca="false">TEXT($B4548,"yyyy-mm")</f>
        <v>2023-05</v>
      </c>
      <c r="R4548" s="28" t="n">
        <f aca="false">IF(AND($O4548&gt;=DATE(2025,1,1),$O4548&lt;=DATE(2025,4,30)),1,0)</f>
        <v>0</v>
      </c>
    </row>
    <row r="4549" customFormat="false" ht="15" hidden="false" customHeight="false" outlineLevel="0" collapsed="false">
      <c r="A4549" s="28" t="n">
        <v>494</v>
      </c>
      <c r="B4549" s="29" t="n">
        <v>45107</v>
      </c>
      <c r="C4549" s="28" t="n">
        <v>10869.56</v>
      </c>
      <c r="D4549" s="28" t="n">
        <v>0</v>
      </c>
      <c r="E4549" s="28" t="n">
        <v>0</v>
      </c>
      <c r="F4549" s="28" t="s">
        <v>345</v>
      </c>
      <c r="G4549" s="28" t="n">
        <v>0</v>
      </c>
      <c r="H4549" s="28" t="n">
        <v>0</v>
      </c>
      <c r="I4549" s="28" t="n">
        <v>0</v>
      </c>
      <c r="J4549" s="28" t="n">
        <v>326</v>
      </c>
      <c r="K4549" s="28" t="n">
        <v>4</v>
      </c>
      <c r="L4549" s="28" t="n">
        <v>1</v>
      </c>
      <c r="M4549" s="28" t="s">
        <v>145</v>
      </c>
      <c r="N4549" s="28" t="s">
        <v>142</v>
      </c>
      <c r="O4549" s="29" t="n">
        <v>45015</v>
      </c>
      <c r="P4549" s="28" t="n">
        <f aca="false">ROUNDDOWN(($B4549-$O4549)/30,0)</f>
        <v>3</v>
      </c>
      <c r="Q4549" s="28" t="str">
        <f aca="false">TEXT($B4549,"yyyy-mm")</f>
        <v>2023-06</v>
      </c>
      <c r="R4549" s="28" t="n">
        <f aca="false">IF(AND($O4549&gt;=DATE(2025,1,1),$O4549&lt;=DATE(2025,4,30)),1,0)</f>
        <v>0</v>
      </c>
    </row>
    <row r="4550" customFormat="false" ht="15" hidden="false" customHeight="false" outlineLevel="0" collapsed="false">
      <c r="A4550" s="28" t="n">
        <v>494</v>
      </c>
      <c r="B4550" s="29" t="n">
        <v>45138</v>
      </c>
      <c r="C4550" s="28" t="n">
        <v>10326.08</v>
      </c>
      <c r="D4550" s="28" t="n">
        <v>0</v>
      </c>
      <c r="E4550" s="28" t="n">
        <v>0</v>
      </c>
      <c r="F4550" s="28" t="s">
        <v>345</v>
      </c>
      <c r="G4550" s="28" t="n">
        <v>0</v>
      </c>
      <c r="H4550" s="28" t="n">
        <v>0</v>
      </c>
      <c r="I4550" s="28" t="n">
        <v>0</v>
      </c>
      <c r="J4550" s="28" t="n">
        <v>326</v>
      </c>
      <c r="K4550" s="28" t="n">
        <v>4</v>
      </c>
      <c r="L4550" s="28" t="n">
        <v>1</v>
      </c>
      <c r="M4550" s="28" t="s">
        <v>145</v>
      </c>
      <c r="N4550" s="28" t="s">
        <v>142</v>
      </c>
      <c r="O4550" s="29" t="n">
        <v>45015</v>
      </c>
      <c r="P4550" s="28" t="n">
        <f aca="false">ROUNDDOWN(($B4550-$O4550)/30,0)</f>
        <v>4</v>
      </c>
      <c r="Q4550" s="28" t="str">
        <f aca="false">TEXT($B4550,"yyyy-mm")</f>
        <v>2023-07</v>
      </c>
      <c r="R4550" s="28" t="n">
        <f aca="false">IF(AND($O4550&gt;=DATE(2025,1,1),$O4550&lt;=DATE(2025,4,30)),1,0)</f>
        <v>0</v>
      </c>
    </row>
    <row r="4551" customFormat="false" ht="15" hidden="false" customHeight="false" outlineLevel="0" collapsed="false">
      <c r="A4551" s="28" t="n">
        <v>494</v>
      </c>
      <c r="B4551" s="29" t="n">
        <v>45169</v>
      </c>
      <c r="C4551" s="28" t="n">
        <v>9782.6</v>
      </c>
      <c r="D4551" s="28" t="n">
        <v>0</v>
      </c>
      <c r="E4551" s="28" t="n">
        <v>0</v>
      </c>
      <c r="F4551" s="28" t="s">
        <v>345</v>
      </c>
      <c r="G4551" s="28" t="n">
        <v>0</v>
      </c>
      <c r="H4551" s="28" t="n">
        <v>0</v>
      </c>
      <c r="I4551" s="28" t="n">
        <v>0</v>
      </c>
      <c r="J4551" s="28" t="n">
        <v>326</v>
      </c>
      <c r="K4551" s="28" t="n">
        <v>4</v>
      </c>
      <c r="L4551" s="28" t="n">
        <v>1</v>
      </c>
      <c r="M4551" s="28" t="s">
        <v>145</v>
      </c>
      <c r="N4551" s="28" t="s">
        <v>142</v>
      </c>
      <c r="O4551" s="29" t="n">
        <v>45015</v>
      </c>
      <c r="P4551" s="28" t="n">
        <f aca="false">ROUNDDOWN(($B4551-$O4551)/30,0)</f>
        <v>5</v>
      </c>
      <c r="Q4551" s="28" t="str">
        <f aca="false">TEXT($B4551,"yyyy-mm")</f>
        <v>2023-08</v>
      </c>
      <c r="R4551" s="28" t="n">
        <f aca="false">IF(AND($O4551&gt;=DATE(2025,1,1),$O4551&lt;=DATE(2025,4,30)),1,0)</f>
        <v>0</v>
      </c>
    </row>
    <row r="4552" customFormat="false" ht="15" hidden="false" customHeight="false" outlineLevel="0" collapsed="false">
      <c r="A4552" s="28" t="n">
        <v>494</v>
      </c>
      <c r="B4552" s="29" t="n">
        <v>45199</v>
      </c>
      <c r="C4552" s="28" t="n">
        <v>9239.12</v>
      </c>
      <c r="D4552" s="28" t="n">
        <v>0</v>
      </c>
      <c r="E4552" s="28" t="n">
        <v>0</v>
      </c>
      <c r="F4552" s="28" t="s">
        <v>345</v>
      </c>
      <c r="G4552" s="28" t="n">
        <v>0</v>
      </c>
      <c r="H4552" s="28" t="n">
        <v>0</v>
      </c>
      <c r="I4552" s="28" t="n">
        <v>0</v>
      </c>
      <c r="J4552" s="28" t="n">
        <v>326</v>
      </c>
      <c r="K4552" s="28" t="n">
        <v>4</v>
      </c>
      <c r="L4552" s="28" t="n">
        <v>1</v>
      </c>
      <c r="M4552" s="28" t="s">
        <v>145</v>
      </c>
      <c r="N4552" s="28" t="s">
        <v>142</v>
      </c>
      <c r="O4552" s="29" t="n">
        <v>45015</v>
      </c>
      <c r="P4552" s="28" t="n">
        <f aca="false">ROUNDDOWN(($B4552-$O4552)/30,0)</f>
        <v>6</v>
      </c>
      <c r="Q4552" s="28" t="str">
        <f aca="false">TEXT($B4552,"yyyy-mm")</f>
        <v>2023-09</v>
      </c>
      <c r="R4552" s="28" t="n">
        <f aca="false">IF(AND($O4552&gt;=DATE(2025,1,1),$O4552&lt;=DATE(2025,4,30)),1,0)</f>
        <v>0</v>
      </c>
    </row>
    <row r="4553" customFormat="false" ht="15" hidden="false" customHeight="false" outlineLevel="0" collapsed="false">
      <c r="A4553" s="28" t="n">
        <v>494</v>
      </c>
      <c r="B4553" s="29" t="n">
        <v>45230</v>
      </c>
      <c r="C4553" s="28" t="n">
        <v>8695.64</v>
      </c>
      <c r="D4553" s="28" t="n">
        <v>0</v>
      </c>
      <c r="E4553" s="28" t="n">
        <v>0</v>
      </c>
      <c r="F4553" s="28" t="s">
        <v>345</v>
      </c>
      <c r="G4553" s="28" t="n">
        <v>0</v>
      </c>
      <c r="H4553" s="28" t="n">
        <v>0</v>
      </c>
      <c r="I4553" s="28" t="n">
        <v>0</v>
      </c>
      <c r="J4553" s="28" t="n">
        <v>326</v>
      </c>
      <c r="K4553" s="28" t="n">
        <v>4</v>
      </c>
      <c r="L4553" s="28" t="n">
        <v>1</v>
      </c>
      <c r="M4553" s="28" t="s">
        <v>145</v>
      </c>
      <c r="N4553" s="28" t="s">
        <v>142</v>
      </c>
      <c r="O4553" s="29" t="n">
        <v>45015</v>
      </c>
      <c r="P4553" s="28" t="n">
        <f aca="false">ROUNDDOWN(($B4553-$O4553)/30,0)</f>
        <v>7</v>
      </c>
      <c r="Q4553" s="28" t="str">
        <f aca="false">TEXT($B4553,"yyyy-mm")</f>
        <v>2023-10</v>
      </c>
      <c r="R4553" s="28" t="n">
        <f aca="false">IF(AND($O4553&gt;=DATE(2025,1,1),$O4553&lt;=DATE(2025,4,30)),1,0)</f>
        <v>0</v>
      </c>
    </row>
    <row r="4554" customFormat="false" ht="15" hidden="false" customHeight="false" outlineLevel="0" collapsed="false">
      <c r="A4554" s="28" t="n">
        <v>494</v>
      </c>
      <c r="B4554" s="29" t="n">
        <v>45260</v>
      </c>
      <c r="C4554" s="28" t="n">
        <v>8152.16</v>
      </c>
      <c r="D4554" s="28" t="n">
        <v>0</v>
      </c>
      <c r="E4554" s="28" t="n">
        <v>0</v>
      </c>
      <c r="F4554" s="28" t="s">
        <v>345</v>
      </c>
      <c r="G4554" s="28" t="n">
        <v>0</v>
      </c>
      <c r="H4554" s="28" t="n">
        <v>0</v>
      </c>
      <c r="I4554" s="28" t="n">
        <v>0</v>
      </c>
      <c r="J4554" s="28" t="n">
        <v>326</v>
      </c>
      <c r="K4554" s="28" t="n">
        <v>4</v>
      </c>
      <c r="L4554" s="28" t="n">
        <v>1</v>
      </c>
      <c r="M4554" s="28" t="s">
        <v>145</v>
      </c>
      <c r="N4554" s="28" t="s">
        <v>142</v>
      </c>
      <c r="O4554" s="29" t="n">
        <v>45015</v>
      </c>
      <c r="P4554" s="28" t="n">
        <f aca="false">ROUNDDOWN(($B4554-$O4554)/30,0)</f>
        <v>8</v>
      </c>
      <c r="Q4554" s="28" t="str">
        <f aca="false">TEXT($B4554,"yyyy-mm")</f>
        <v>2023-11</v>
      </c>
      <c r="R4554" s="28" t="n">
        <f aca="false">IF(AND($O4554&gt;=DATE(2025,1,1),$O4554&lt;=DATE(2025,4,30)),1,0)</f>
        <v>0</v>
      </c>
    </row>
    <row r="4555" customFormat="false" ht="15" hidden="false" customHeight="false" outlineLevel="0" collapsed="false">
      <c r="A4555" s="28" t="n">
        <v>494</v>
      </c>
      <c r="B4555" s="29" t="n">
        <v>45291</v>
      </c>
      <c r="C4555" s="28" t="n">
        <v>7608.68</v>
      </c>
      <c r="D4555" s="28" t="n">
        <v>0</v>
      </c>
      <c r="E4555" s="28" t="n">
        <v>0</v>
      </c>
      <c r="F4555" s="28" t="s">
        <v>345</v>
      </c>
      <c r="G4555" s="28" t="n">
        <v>0</v>
      </c>
      <c r="H4555" s="28" t="n">
        <v>0</v>
      </c>
      <c r="I4555" s="28" t="n">
        <v>0</v>
      </c>
      <c r="J4555" s="28" t="n">
        <v>326</v>
      </c>
      <c r="K4555" s="28" t="n">
        <v>4</v>
      </c>
      <c r="L4555" s="28" t="n">
        <v>1</v>
      </c>
      <c r="M4555" s="28" t="s">
        <v>145</v>
      </c>
      <c r="N4555" s="28" t="s">
        <v>142</v>
      </c>
      <c r="O4555" s="29" t="n">
        <v>45015</v>
      </c>
      <c r="P4555" s="28" t="n">
        <f aca="false">ROUNDDOWN(($B4555-$O4555)/30,0)</f>
        <v>9</v>
      </c>
      <c r="Q4555" s="28" t="str">
        <f aca="false">TEXT($B4555,"yyyy-mm")</f>
        <v>2023-12</v>
      </c>
      <c r="R4555" s="28" t="n">
        <f aca="false">IF(AND($O4555&gt;=DATE(2025,1,1),$O4555&lt;=DATE(2025,4,30)),1,0)</f>
        <v>0</v>
      </c>
    </row>
    <row r="4556" customFormat="false" ht="15" hidden="false" customHeight="false" outlineLevel="0" collapsed="false">
      <c r="A4556" s="28" t="n">
        <v>494</v>
      </c>
      <c r="B4556" s="29" t="n">
        <v>45322</v>
      </c>
      <c r="C4556" s="28" t="n">
        <v>7065.2</v>
      </c>
      <c r="D4556" s="28" t="n">
        <v>0</v>
      </c>
      <c r="E4556" s="28" t="n">
        <v>0</v>
      </c>
      <c r="F4556" s="28" t="s">
        <v>345</v>
      </c>
      <c r="G4556" s="28" t="n">
        <v>0</v>
      </c>
      <c r="H4556" s="28" t="n">
        <v>0</v>
      </c>
      <c r="I4556" s="28" t="n">
        <v>0</v>
      </c>
      <c r="J4556" s="28" t="n">
        <v>326</v>
      </c>
      <c r="K4556" s="28" t="n">
        <v>4</v>
      </c>
      <c r="L4556" s="28" t="n">
        <v>1</v>
      </c>
      <c r="M4556" s="28" t="s">
        <v>145</v>
      </c>
      <c r="N4556" s="28" t="s">
        <v>142</v>
      </c>
      <c r="O4556" s="29" t="n">
        <v>45015</v>
      </c>
      <c r="P4556" s="28" t="n">
        <f aca="false">ROUNDDOWN(($B4556-$O4556)/30,0)</f>
        <v>10</v>
      </c>
      <c r="Q4556" s="28" t="str">
        <f aca="false">TEXT($B4556,"yyyy-mm")</f>
        <v>2024-01</v>
      </c>
      <c r="R4556" s="28" t="n">
        <f aca="false">IF(AND($O4556&gt;=DATE(2025,1,1),$O4556&lt;=DATE(2025,4,30)),1,0)</f>
        <v>0</v>
      </c>
    </row>
    <row r="4557" customFormat="false" ht="15" hidden="false" customHeight="false" outlineLevel="0" collapsed="false">
      <c r="A4557" s="28" t="n">
        <v>494</v>
      </c>
      <c r="B4557" s="29" t="n">
        <v>45351</v>
      </c>
      <c r="C4557" s="28" t="n">
        <v>6521.72</v>
      </c>
      <c r="D4557" s="28" t="n">
        <v>0</v>
      </c>
      <c r="E4557" s="28" t="n">
        <v>0</v>
      </c>
      <c r="F4557" s="28" t="s">
        <v>345</v>
      </c>
      <c r="G4557" s="28" t="n">
        <v>0</v>
      </c>
      <c r="H4557" s="28" t="n">
        <v>0</v>
      </c>
      <c r="I4557" s="28" t="n">
        <v>0</v>
      </c>
      <c r="J4557" s="28" t="n">
        <v>326</v>
      </c>
      <c r="K4557" s="28" t="n">
        <v>4</v>
      </c>
      <c r="L4557" s="28" t="n">
        <v>1</v>
      </c>
      <c r="M4557" s="28" t="s">
        <v>145</v>
      </c>
      <c r="N4557" s="28" t="s">
        <v>142</v>
      </c>
      <c r="O4557" s="29" t="n">
        <v>45015</v>
      </c>
      <c r="P4557" s="28" t="n">
        <f aca="false">ROUNDDOWN(($B4557-$O4557)/30,0)</f>
        <v>11</v>
      </c>
      <c r="Q4557" s="28" t="str">
        <f aca="false">TEXT($B4557,"yyyy-mm")</f>
        <v>2024-02</v>
      </c>
      <c r="R4557" s="28" t="n">
        <f aca="false">IF(AND($O4557&gt;=DATE(2025,1,1),$O4557&lt;=DATE(2025,4,30)),1,0)</f>
        <v>0</v>
      </c>
    </row>
    <row r="4558" customFormat="false" ht="15" hidden="false" customHeight="false" outlineLevel="0" collapsed="false">
      <c r="A4558" s="28" t="n">
        <v>494</v>
      </c>
      <c r="B4558" s="29" t="n">
        <v>45382</v>
      </c>
      <c r="C4558" s="28" t="n">
        <v>5978.24</v>
      </c>
      <c r="D4558" s="28" t="n">
        <v>0</v>
      </c>
      <c r="E4558" s="28" t="n">
        <v>0</v>
      </c>
      <c r="F4558" s="28" t="s">
        <v>345</v>
      </c>
      <c r="G4558" s="28" t="n">
        <v>0</v>
      </c>
      <c r="H4558" s="28" t="n">
        <v>0</v>
      </c>
      <c r="I4558" s="28" t="n">
        <v>0</v>
      </c>
      <c r="J4558" s="28" t="n">
        <v>326</v>
      </c>
      <c r="K4558" s="28" t="n">
        <v>4</v>
      </c>
      <c r="L4558" s="28" t="n">
        <v>1</v>
      </c>
      <c r="M4558" s="28" t="s">
        <v>145</v>
      </c>
      <c r="N4558" s="28" t="s">
        <v>142</v>
      </c>
      <c r="O4558" s="29" t="n">
        <v>45015</v>
      </c>
      <c r="P4558" s="28" t="n">
        <f aca="false">ROUNDDOWN(($B4558-$O4558)/30,0)</f>
        <v>12</v>
      </c>
      <c r="Q4558" s="28" t="str">
        <f aca="false">TEXT($B4558,"yyyy-mm")</f>
        <v>2024-03</v>
      </c>
      <c r="R4558" s="28" t="n">
        <f aca="false">IF(AND($O4558&gt;=DATE(2025,1,1),$O4558&lt;=DATE(2025,4,30)),1,0)</f>
        <v>0</v>
      </c>
    </row>
    <row r="4559" customFormat="false" ht="15" hidden="false" customHeight="false" outlineLevel="0" collapsed="false">
      <c r="A4559" s="28" t="n">
        <v>494</v>
      </c>
      <c r="B4559" s="29" t="n">
        <v>45412</v>
      </c>
      <c r="C4559" s="28" t="n">
        <v>5434.76</v>
      </c>
      <c r="D4559" s="28" t="n">
        <v>0</v>
      </c>
      <c r="E4559" s="28" t="n">
        <v>0</v>
      </c>
      <c r="F4559" s="28" t="s">
        <v>345</v>
      </c>
      <c r="G4559" s="28" t="n">
        <v>0</v>
      </c>
      <c r="H4559" s="28" t="n">
        <v>0</v>
      </c>
      <c r="I4559" s="28" t="n">
        <v>0</v>
      </c>
      <c r="J4559" s="28" t="n">
        <v>326</v>
      </c>
      <c r="K4559" s="28" t="n">
        <v>4</v>
      </c>
      <c r="L4559" s="28" t="n">
        <v>1</v>
      </c>
      <c r="M4559" s="28" t="s">
        <v>145</v>
      </c>
      <c r="N4559" s="28" t="s">
        <v>142</v>
      </c>
      <c r="O4559" s="29" t="n">
        <v>45015</v>
      </c>
      <c r="P4559" s="28" t="n">
        <f aca="false">ROUNDDOWN(($B4559-$O4559)/30,0)</f>
        <v>13</v>
      </c>
      <c r="Q4559" s="28" t="str">
        <f aca="false">TEXT($B4559,"yyyy-mm")</f>
        <v>2024-04</v>
      </c>
      <c r="R4559" s="28" t="n">
        <f aca="false">IF(AND($O4559&gt;=DATE(2025,1,1),$O4559&lt;=DATE(2025,4,30)),1,0)</f>
        <v>0</v>
      </c>
    </row>
    <row r="4560" customFormat="false" ht="15" hidden="false" customHeight="false" outlineLevel="0" collapsed="false">
      <c r="A4560" s="28" t="n">
        <v>494</v>
      </c>
      <c r="B4560" s="29" t="n">
        <v>45443</v>
      </c>
      <c r="C4560" s="28" t="n">
        <v>4891.28</v>
      </c>
      <c r="D4560" s="28" t="n">
        <v>0</v>
      </c>
      <c r="E4560" s="28" t="n">
        <v>0</v>
      </c>
      <c r="F4560" s="28" t="s">
        <v>345</v>
      </c>
      <c r="G4560" s="28" t="n">
        <v>0</v>
      </c>
      <c r="H4560" s="28" t="n">
        <v>0</v>
      </c>
      <c r="I4560" s="28" t="n">
        <v>0</v>
      </c>
      <c r="J4560" s="28" t="n">
        <v>326</v>
      </c>
      <c r="K4560" s="28" t="n">
        <v>4</v>
      </c>
      <c r="L4560" s="28" t="n">
        <v>1</v>
      </c>
      <c r="M4560" s="28" t="s">
        <v>145</v>
      </c>
      <c r="N4560" s="28" t="s">
        <v>142</v>
      </c>
      <c r="O4560" s="29" t="n">
        <v>45015</v>
      </c>
      <c r="P4560" s="28" t="n">
        <f aca="false">ROUNDDOWN(($B4560-$O4560)/30,0)</f>
        <v>14</v>
      </c>
      <c r="Q4560" s="28" t="str">
        <f aca="false">TEXT($B4560,"yyyy-mm")</f>
        <v>2024-05</v>
      </c>
      <c r="R4560" s="28" t="n">
        <f aca="false">IF(AND($O4560&gt;=DATE(2025,1,1),$O4560&lt;=DATE(2025,4,30)),1,0)</f>
        <v>0</v>
      </c>
    </row>
    <row r="4561" customFormat="false" ht="15" hidden="false" customHeight="false" outlineLevel="0" collapsed="false">
      <c r="A4561" s="28" t="n">
        <v>494</v>
      </c>
      <c r="B4561" s="29" t="n">
        <v>45473</v>
      </c>
      <c r="C4561" s="28" t="n">
        <v>4347.8</v>
      </c>
      <c r="D4561" s="28" t="n">
        <v>0</v>
      </c>
      <c r="E4561" s="28" t="n">
        <v>0</v>
      </c>
      <c r="F4561" s="28" t="s">
        <v>345</v>
      </c>
      <c r="G4561" s="28" t="n">
        <v>0</v>
      </c>
      <c r="H4561" s="28" t="n">
        <v>0</v>
      </c>
      <c r="I4561" s="28" t="n">
        <v>0</v>
      </c>
      <c r="J4561" s="28" t="n">
        <v>326</v>
      </c>
      <c r="K4561" s="28" t="n">
        <v>4</v>
      </c>
      <c r="L4561" s="28" t="n">
        <v>1</v>
      </c>
      <c r="M4561" s="28" t="s">
        <v>145</v>
      </c>
      <c r="N4561" s="28" t="s">
        <v>142</v>
      </c>
      <c r="O4561" s="29" t="n">
        <v>45015</v>
      </c>
      <c r="P4561" s="28" t="n">
        <f aca="false">ROUNDDOWN(($B4561-$O4561)/30,0)</f>
        <v>15</v>
      </c>
      <c r="Q4561" s="28" t="str">
        <f aca="false">TEXT($B4561,"yyyy-mm")</f>
        <v>2024-06</v>
      </c>
      <c r="R4561" s="28" t="n">
        <f aca="false">IF(AND($O4561&gt;=DATE(2025,1,1),$O4561&lt;=DATE(2025,4,30)),1,0)</f>
        <v>0</v>
      </c>
    </row>
    <row r="4562" customFormat="false" ht="15" hidden="false" customHeight="false" outlineLevel="0" collapsed="false">
      <c r="A4562" s="28" t="n">
        <v>494</v>
      </c>
      <c r="B4562" s="29" t="n">
        <v>45504</v>
      </c>
      <c r="C4562" s="28" t="n">
        <v>3804.32</v>
      </c>
      <c r="D4562" s="28" t="n">
        <v>0</v>
      </c>
      <c r="E4562" s="28" t="n">
        <v>0</v>
      </c>
      <c r="F4562" s="28" t="s">
        <v>345</v>
      </c>
      <c r="G4562" s="28" t="n">
        <v>0</v>
      </c>
      <c r="H4562" s="28" t="n">
        <v>0</v>
      </c>
      <c r="I4562" s="28" t="n">
        <v>0</v>
      </c>
      <c r="J4562" s="28" t="n">
        <v>326</v>
      </c>
      <c r="K4562" s="28" t="n">
        <v>4</v>
      </c>
      <c r="L4562" s="28" t="n">
        <v>1</v>
      </c>
      <c r="M4562" s="28" t="s">
        <v>145</v>
      </c>
      <c r="N4562" s="28" t="s">
        <v>142</v>
      </c>
      <c r="O4562" s="29" t="n">
        <v>45015</v>
      </c>
      <c r="P4562" s="28" t="n">
        <f aca="false">ROUNDDOWN(($B4562-$O4562)/30,0)</f>
        <v>16</v>
      </c>
      <c r="Q4562" s="28" t="str">
        <f aca="false">TEXT($B4562,"yyyy-mm")</f>
        <v>2024-07</v>
      </c>
      <c r="R4562" s="28" t="n">
        <f aca="false">IF(AND($O4562&gt;=DATE(2025,1,1),$O4562&lt;=DATE(2025,4,30)),1,0)</f>
        <v>0</v>
      </c>
    </row>
    <row r="4563" customFormat="false" ht="15" hidden="false" customHeight="false" outlineLevel="0" collapsed="false">
      <c r="A4563" s="28" t="n">
        <v>494</v>
      </c>
      <c r="B4563" s="29" t="n">
        <v>45535</v>
      </c>
      <c r="C4563" s="28" t="n">
        <v>3260.84</v>
      </c>
      <c r="D4563" s="28" t="n">
        <v>0</v>
      </c>
      <c r="E4563" s="28" t="n">
        <v>0</v>
      </c>
      <c r="F4563" s="28" t="s">
        <v>345</v>
      </c>
      <c r="G4563" s="28" t="n">
        <v>0</v>
      </c>
      <c r="H4563" s="28" t="n">
        <v>0</v>
      </c>
      <c r="I4563" s="28" t="n">
        <v>0</v>
      </c>
      <c r="J4563" s="28" t="n">
        <v>326</v>
      </c>
      <c r="K4563" s="28" t="n">
        <v>4</v>
      </c>
      <c r="L4563" s="28" t="n">
        <v>1</v>
      </c>
      <c r="M4563" s="28" t="s">
        <v>145</v>
      </c>
      <c r="N4563" s="28" t="s">
        <v>142</v>
      </c>
      <c r="O4563" s="29" t="n">
        <v>45015</v>
      </c>
      <c r="P4563" s="28" t="n">
        <f aca="false">ROUNDDOWN(($B4563-$O4563)/30,0)</f>
        <v>17</v>
      </c>
      <c r="Q4563" s="28" t="str">
        <f aca="false">TEXT($B4563,"yyyy-mm")</f>
        <v>2024-08</v>
      </c>
      <c r="R4563" s="28" t="n">
        <f aca="false">IF(AND($O4563&gt;=DATE(2025,1,1),$O4563&lt;=DATE(2025,4,30)),1,0)</f>
        <v>0</v>
      </c>
    </row>
    <row r="4564" customFormat="false" ht="15" hidden="false" customHeight="false" outlineLevel="0" collapsed="false">
      <c r="A4564" s="28" t="n">
        <v>494</v>
      </c>
      <c r="B4564" s="29" t="n">
        <v>45565</v>
      </c>
      <c r="C4564" s="28" t="n">
        <v>2717.36</v>
      </c>
      <c r="D4564" s="28" t="n">
        <v>0</v>
      </c>
      <c r="E4564" s="28" t="n">
        <v>0</v>
      </c>
      <c r="F4564" s="28" t="s">
        <v>345</v>
      </c>
      <c r="G4564" s="28" t="n">
        <v>0</v>
      </c>
      <c r="H4564" s="28" t="n">
        <v>0</v>
      </c>
      <c r="I4564" s="28" t="n">
        <v>0</v>
      </c>
      <c r="J4564" s="28" t="n">
        <v>326</v>
      </c>
      <c r="K4564" s="28" t="n">
        <v>4</v>
      </c>
      <c r="L4564" s="28" t="n">
        <v>1</v>
      </c>
      <c r="M4564" s="28" t="s">
        <v>145</v>
      </c>
      <c r="N4564" s="28" t="s">
        <v>142</v>
      </c>
      <c r="O4564" s="29" t="n">
        <v>45015</v>
      </c>
      <c r="P4564" s="28" t="n">
        <f aca="false">ROUNDDOWN(($B4564-$O4564)/30,0)</f>
        <v>18</v>
      </c>
      <c r="Q4564" s="28" t="str">
        <f aca="false">TEXT($B4564,"yyyy-mm")</f>
        <v>2024-09</v>
      </c>
      <c r="R4564" s="28" t="n">
        <f aca="false">IF(AND($O4564&gt;=DATE(2025,1,1),$O4564&lt;=DATE(2025,4,30)),1,0)</f>
        <v>0</v>
      </c>
    </row>
    <row r="4565" customFormat="false" ht="15" hidden="false" customHeight="false" outlineLevel="0" collapsed="false">
      <c r="A4565" s="28" t="n">
        <v>494</v>
      </c>
      <c r="B4565" s="29" t="n">
        <v>45596</v>
      </c>
      <c r="C4565" s="28" t="n">
        <v>2173.88</v>
      </c>
      <c r="D4565" s="28" t="n">
        <v>0</v>
      </c>
      <c r="E4565" s="28" t="n">
        <v>0</v>
      </c>
      <c r="F4565" s="28" t="s">
        <v>345</v>
      </c>
      <c r="G4565" s="28" t="n">
        <v>0</v>
      </c>
      <c r="H4565" s="28" t="n">
        <v>0</v>
      </c>
      <c r="I4565" s="28" t="n">
        <v>0</v>
      </c>
      <c r="J4565" s="28" t="n">
        <v>326</v>
      </c>
      <c r="K4565" s="28" t="n">
        <v>4</v>
      </c>
      <c r="L4565" s="28" t="n">
        <v>1</v>
      </c>
      <c r="M4565" s="28" t="s">
        <v>145</v>
      </c>
      <c r="N4565" s="28" t="s">
        <v>142</v>
      </c>
      <c r="O4565" s="29" t="n">
        <v>45015</v>
      </c>
      <c r="P4565" s="28" t="n">
        <f aca="false">ROUNDDOWN(($B4565-$O4565)/30,0)</f>
        <v>19</v>
      </c>
      <c r="Q4565" s="28" t="str">
        <f aca="false">TEXT($B4565,"yyyy-mm")</f>
        <v>2024-10</v>
      </c>
      <c r="R4565" s="28" t="n">
        <f aca="false">IF(AND($O4565&gt;=DATE(2025,1,1),$O4565&lt;=DATE(2025,4,30)),1,0)</f>
        <v>0</v>
      </c>
    </row>
    <row r="4566" customFormat="false" ht="15" hidden="false" customHeight="false" outlineLevel="0" collapsed="false">
      <c r="A4566" s="28" t="n">
        <v>494</v>
      </c>
      <c r="B4566" s="29" t="n">
        <v>45626</v>
      </c>
      <c r="C4566" s="28" t="n">
        <v>1630.4</v>
      </c>
      <c r="D4566" s="28" t="n">
        <v>0</v>
      </c>
      <c r="E4566" s="28" t="n">
        <v>0</v>
      </c>
      <c r="F4566" s="28" t="s">
        <v>345</v>
      </c>
      <c r="G4566" s="28" t="n">
        <v>0</v>
      </c>
      <c r="H4566" s="28" t="n">
        <v>0</v>
      </c>
      <c r="I4566" s="28" t="n">
        <v>0</v>
      </c>
      <c r="J4566" s="28" t="n">
        <v>326</v>
      </c>
      <c r="K4566" s="28" t="n">
        <v>4</v>
      </c>
      <c r="L4566" s="28" t="n">
        <v>1</v>
      </c>
      <c r="M4566" s="28" t="s">
        <v>145</v>
      </c>
      <c r="N4566" s="28" t="s">
        <v>142</v>
      </c>
      <c r="O4566" s="29" t="n">
        <v>45015</v>
      </c>
      <c r="P4566" s="28" t="n">
        <f aca="false">ROUNDDOWN(($B4566-$O4566)/30,0)</f>
        <v>20</v>
      </c>
      <c r="Q4566" s="28" t="str">
        <f aca="false">TEXT($B4566,"yyyy-mm")</f>
        <v>2024-11</v>
      </c>
      <c r="R4566" s="28" t="n">
        <f aca="false">IF(AND($O4566&gt;=DATE(2025,1,1),$O4566&lt;=DATE(2025,4,30)),1,0)</f>
        <v>0</v>
      </c>
    </row>
    <row r="4567" customFormat="false" ht="15" hidden="false" customHeight="false" outlineLevel="0" collapsed="false">
      <c r="A4567" s="28" t="n">
        <v>494</v>
      </c>
      <c r="B4567" s="29" t="n">
        <v>45657</v>
      </c>
      <c r="C4567" s="28" t="n">
        <v>1086.92</v>
      </c>
      <c r="D4567" s="28" t="n">
        <v>0</v>
      </c>
      <c r="E4567" s="28" t="n">
        <v>0</v>
      </c>
      <c r="F4567" s="28" t="s">
        <v>345</v>
      </c>
      <c r="G4567" s="28" t="n">
        <v>0</v>
      </c>
      <c r="H4567" s="28" t="n">
        <v>0</v>
      </c>
      <c r="I4567" s="28" t="n">
        <v>0</v>
      </c>
      <c r="J4567" s="28" t="n">
        <v>326</v>
      </c>
      <c r="K4567" s="28" t="n">
        <v>4</v>
      </c>
      <c r="L4567" s="28" t="n">
        <v>1</v>
      </c>
      <c r="M4567" s="28" t="s">
        <v>145</v>
      </c>
      <c r="N4567" s="28" t="s">
        <v>142</v>
      </c>
      <c r="O4567" s="29" t="n">
        <v>45015</v>
      </c>
      <c r="P4567" s="28" t="n">
        <f aca="false">ROUNDDOWN(($B4567-$O4567)/30,0)</f>
        <v>21</v>
      </c>
      <c r="Q4567" s="28" t="str">
        <f aca="false">TEXT($B4567,"yyyy-mm")</f>
        <v>2024-12</v>
      </c>
      <c r="R4567" s="28" t="n">
        <f aca="false">IF(AND($O4567&gt;=DATE(2025,1,1),$O4567&lt;=DATE(2025,4,30)),1,0)</f>
        <v>0</v>
      </c>
    </row>
    <row r="4568" customFormat="false" ht="15" hidden="false" customHeight="false" outlineLevel="0" collapsed="false">
      <c r="A4568" s="28" t="n">
        <v>494</v>
      </c>
      <c r="B4568" s="29" t="n">
        <v>45688</v>
      </c>
      <c r="C4568" s="28" t="n">
        <v>543.44</v>
      </c>
      <c r="D4568" s="28" t="n">
        <v>0</v>
      </c>
      <c r="E4568" s="28" t="n">
        <v>0</v>
      </c>
      <c r="F4568" s="28" t="s">
        <v>345</v>
      </c>
      <c r="G4568" s="28" t="n">
        <v>0</v>
      </c>
      <c r="H4568" s="28" t="n">
        <v>0</v>
      </c>
      <c r="I4568" s="28" t="n">
        <v>0</v>
      </c>
      <c r="J4568" s="28" t="n">
        <v>326</v>
      </c>
      <c r="K4568" s="28" t="n">
        <v>4</v>
      </c>
      <c r="L4568" s="28" t="n">
        <v>1</v>
      </c>
      <c r="M4568" s="28" t="s">
        <v>145</v>
      </c>
      <c r="N4568" s="28" t="s">
        <v>142</v>
      </c>
      <c r="O4568" s="29" t="n">
        <v>45015</v>
      </c>
      <c r="P4568" s="28" t="n">
        <f aca="false">ROUNDDOWN(($B4568-$O4568)/30,0)</f>
        <v>22</v>
      </c>
      <c r="Q4568" s="28" t="str">
        <f aca="false">TEXT($B4568,"yyyy-mm")</f>
        <v>2025-01</v>
      </c>
      <c r="R4568" s="28" t="n">
        <f aca="false">IF(AND($O4568&gt;=DATE(2025,1,1),$O4568&lt;=DATE(2025,4,30)),1,0)</f>
        <v>0</v>
      </c>
    </row>
    <row r="4569" customFormat="false" ht="15" hidden="false" customHeight="false" outlineLevel="0" collapsed="false">
      <c r="A4569" s="28" t="n">
        <v>494</v>
      </c>
      <c r="B4569" s="29" t="n">
        <v>45716</v>
      </c>
      <c r="C4569" s="28" t="n">
        <v>0</v>
      </c>
      <c r="D4569" s="28" t="n">
        <v>0</v>
      </c>
      <c r="E4569" s="28" t="n">
        <v>0</v>
      </c>
      <c r="F4569" s="28" t="s">
        <v>345</v>
      </c>
      <c r="G4569" s="28" t="n">
        <v>0</v>
      </c>
      <c r="H4569" s="28" t="n">
        <v>0</v>
      </c>
      <c r="I4569" s="28" t="n">
        <v>0</v>
      </c>
      <c r="J4569" s="28" t="n">
        <v>326</v>
      </c>
      <c r="K4569" s="28" t="n">
        <v>4</v>
      </c>
      <c r="L4569" s="28" t="n">
        <v>1</v>
      </c>
      <c r="M4569" s="28" t="s">
        <v>145</v>
      </c>
      <c r="N4569" s="28" t="s">
        <v>142</v>
      </c>
      <c r="O4569" s="29" t="n">
        <v>45015</v>
      </c>
      <c r="P4569" s="28" t="n">
        <f aca="false">ROUNDDOWN(($B4569-$O4569)/30,0)</f>
        <v>23</v>
      </c>
      <c r="Q4569" s="28" t="str">
        <f aca="false">TEXT($B4569,"yyyy-mm")</f>
        <v>2025-02</v>
      </c>
      <c r="R4569" s="28" t="n">
        <f aca="false">IF(AND($O4569&gt;=DATE(2025,1,1),$O4569&lt;=DATE(2025,4,30)),1,0)</f>
        <v>0</v>
      </c>
    </row>
    <row r="4570" customFormat="false" ht="15" hidden="false" customHeight="false" outlineLevel="0" collapsed="false">
      <c r="A4570" s="28" t="n">
        <v>495</v>
      </c>
      <c r="B4570" s="29" t="n">
        <v>46234</v>
      </c>
      <c r="C4570" s="28" t="n">
        <v>18700</v>
      </c>
      <c r="D4570" s="28" t="n">
        <v>0</v>
      </c>
      <c r="E4570" s="28" t="n">
        <v>0</v>
      </c>
      <c r="F4570" s="28" t="s">
        <v>345</v>
      </c>
      <c r="G4570" s="28" t="n">
        <v>0</v>
      </c>
      <c r="H4570" s="28" t="n">
        <v>0</v>
      </c>
      <c r="I4570" s="28" t="n">
        <v>0</v>
      </c>
      <c r="J4570" s="28" t="n">
        <v>43</v>
      </c>
      <c r="K4570" s="28" t="n">
        <v>2</v>
      </c>
      <c r="L4570" s="28" t="n">
        <v>3</v>
      </c>
      <c r="M4570" s="28" t="s">
        <v>145</v>
      </c>
      <c r="N4570" s="28" t="s">
        <v>138</v>
      </c>
      <c r="O4570" s="29" t="n">
        <v>46207</v>
      </c>
      <c r="P4570" s="28" t="n">
        <f aca="false">ROUNDDOWN(($B4570-$O4570)/30,0)</f>
        <v>0</v>
      </c>
      <c r="Q4570" s="28" t="str">
        <f aca="false">TEXT($B4570,"yyyy-mm")</f>
        <v>2026-07</v>
      </c>
      <c r="R4570" s="28" t="n">
        <f aca="false">IF(AND($O4570&gt;=DATE(2025,1,1),$O4570&lt;=DATE(2025,4,30)),1,0)</f>
        <v>0</v>
      </c>
    </row>
    <row r="4571" customFormat="false" ht="15" hidden="false" customHeight="false" outlineLevel="0" collapsed="false">
      <c r="A4571" s="28" t="n">
        <v>495</v>
      </c>
      <c r="B4571" s="29" t="n">
        <v>46265</v>
      </c>
      <c r="C4571" s="28" t="n">
        <v>17141.67</v>
      </c>
      <c r="D4571" s="28" t="n">
        <v>0</v>
      </c>
      <c r="E4571" s="28" t="n">
        <v>0</v>
      </c>
      <c r="F4571" s="28" t="s">
        <v>345</v>
      </c>
      <c r="G4571" s="28" t="n">
        <v>0</v>
      </c>
      <c r="H4571" s="28" t="n">
        <v>0</v>
      </c>
      <c r="I4571" s="28" t="n">
        <v>0</v>
      </c>
      <c r="J4571" s="28" t="n">
        <v>43</v>
      </c>
      <c r="K4571" s="28" t="n">
        <v>2</v>
      </c>
      <c r="L4571" s="28" t="n">
        <v>3</v>
      </c>
      <c r="M4571" s="28" t="s">
        <v>145</v>
      </c>
      <c r="N4571" s="28" t="s">
        <v>138</v>
      </c>
      <c r="O4571" s="29" t="n">
        <v>46207</v>
      </c>
      <c r="P4571" s="28" t="n">
        <f aca="false">ROUNDDOWN(($B4571-$O4571)/30,0)</f>
        <v>1</v>
      </c>
      <c r="Q4571" s="28" t="str">
        <f aca="false">TEXT($B4571,"yyyy-mm")</f>
        <v>2026-08</v>
      </c>
      <c r="R4571" s="28" t="n">
        <f aca="false">IF(AND($O4571&gt;=DATE(2025,1,1),$O4571&lt;=DATE(2025,4,30)),1,0)</f>
        <v>0</v>
      </c>
    </row>
    <row r="4572" customFormat="false" ht="15" hidden="false" customHeight="false" outlineLevel="0" collapsed="false">
      <c r="A4572" s="28" t="n">
        <v>496</v>
      </c>
      <c r="B4572" s="29" t="n">
        <v>45869</v>
      </c>
      <c r="C4572" s="28" t="n">
        <v>20800</v>
      </c>
      <c r="D4572" s="28" t="n">
        <v>0</v>
      </c>
      <c r="E4572" s="28" t="n">
        <v>0</v>
      </c>
      <c r="F4572" s="28" t="s">
        <v>345</v>
      </c>
      <c r="G4572" s="28" t="n">
        <v>0</v>
      </c>
      <c r="H4572" s="28" t="n">
        <v>0</v>
      </c>
      <c r="I4572" s="28" t="n">
        <v>0</v>
      </c>
      <c r="J4572" s="28" t="n">
        <v>240</v>
      </c>
      <c r="K4572" s="28" t="n">
        <v>1</v>
      </c>
      <c r="L4572" s="28" t="n">
        <v>1</v>
      </c>
      <c r="M4572" s="28" t="s">
        <v>146</v>
      </c>
      <c r="N4572" s="28" t="s">
        <v>138</v>
      </c>
      <c r="O4572" s="29" t="n">
        <v>45841</v>
      </c>
      <c r="P4572" s="28" t="n">
        <f aca="false">ROUNDDOWN(($B4572-$O4572)/30,0)</f>
        <v>0</v>
      </c>
      <c r="Q4572" s="28" t="str">
        <f aca="false">TEXT($B4572,"yyyy-mm")</f>
        <v>2025-07</v>
      </c>
      <c r="R4572" s="28" t="n">
        <f aca="false">IF(AND($O4572&gt;=DATE(2025,1,1),$O4572&lt;=DATE(2025,4,30)),1,0)</f>
        <v>0</v>
      </c>
    </row>
    <row r="4573" customFormat="false" ht="15" hidden="false" customHeight="false" outlineLevel="0" collapsed="false">
      <c r="A4573" s="28" t="n">
        <v>496</v>
      </c>
      <c r="B4573" s="29" t="n">
        <v>45900</v>
      </c>
      <c r="C4573" s="28" t="n">
        <v>13866.67</v>
      </c>
      <c r="D4573" s="28" t="n">
        <v>0</v>
      </c>
      <c r="E4573" s="28" t="n">
        <v>0</v>
      </c>
      <c r="F4573" s="28" t="s">
        <v>345</v>
      </c>
      <c r="G4573" s="28" t="n">
        <v>0</v>
      </c>
      <c r="H4573" s="28" t="n">
        <v>0</v>
      </c>
      <c r="I4573" s="28" t="n">
        <v>0</v>
      </c>
      <c r="J4573" s="28" t="n">
        <v>240</v>
      </c>
      <c r="K4573" s="28" t="n">
        <v>1</v>
      </c>
      <c r="L4573" s="28" t="n">
        <v>1</v>
      </c>
      <c r="M4573" s="28" t="s">
        <v>146</v>
      </c>
      <c r="N4573" s="28" t="s">
        <v>138</v>
      </c>
      <c r="O4573" s="29" t="n">
        <v>45841</v>
      </c>
      <c r="P4573" s="28" t="n">
        <f aca="false">ROUNDDOWN(($B4573-$O4573)/30,0)</f>
        <v>1</v>
      </c>
      <c r="Q4573" s="28" t="str">
        <f aca="false">TEXT($B4573,"yyyy-mm")</f>
        <v>2025-08</v>
      </c>
      <c r="R4573" s="28" t="n">
        <f aca="false">IF(AND($O4573&gt;=DATE(2025,1,1),$O4573&lt;=DATE(2025,4,30)),1,0)</f>
        <v>0</v>
      </c>
    </row>
    <row r="4574" customFormat="false" ht="15" hidden="false" customHeight="false" outlineLevel="0" collapsed="false">
      <c r="A4574" s="28" t="n">
        <v>496</v>
      </c>
      <c r="B4574" s="29" t="n">
        <v>45930</v>
      </c>
      <c r="C4574" s="28" t="n">
        <v>6933.34</v>
      </c>
      <c r="D4574" s="28" t="n">
        <v>0</v>
      </c>
      <c r="E4574" s="28" t="n">
        <v>0</v>
      </c>
      <c r="F4574" s="28" t="s">
        <v>345</v>
      </c>
      <c r="G4574" s="28" t="n">
        <v>0</v>
      </c>
      <c r="H4574" s="28" t="n">
        <v>0</v>
      </c>
      <c r="I4574" s="28" t="n">
        <v>0</v>
      </c>
      <c r="J4574" s="28" t="n">
        <v>240</v>
      </c>
      <c r="K4574" s="28" t="n">
        <v>1</v>
      </c>
      <c r="L4574" s="28" t="n">
        <v>1</v>
      </c>
      <c r="M4574" s="28" t="s">
        <v>146</v>
      </c>
      <c r="N4574" s="28" t="s">
        <v>138</v>
      </c>
      <c r="O4574" s="29" t="n">
        <v>45841</v>
      </c>
      <c r="P4574" s="28" t="n">
        <f aca="false">ROUNDDOWN(($B4574-$O4574)/30,0)</f>
        <v>2</v>
      </c>
      <c r="Q4574" s="28" t="str">
        <f aca="false">TEXT($B4574,"yyyy-mm")</f>
        <v>2025-09</v>
      </c>
      <c r="R4574" s="28" t="n">
        <f aca="false">IF(AND($O4574&gt;=DATE(2025,1,1),$O4574&lt;=DATE(2025,4,30)),1,0)</f>
        <v>0</v>
      </c>
    </row>
    <row r="4575" customFormat="false" ht="15" hidden="false" customHeight="false" outlineLevel="0" collapsed="false">
      <c r="A4575" s="28" t="n">
        <v>496</v>
      </c>
      <c r="B4575" s="29" t="n">
        <v>45961</v>
      </c>
      <c r="C4575" s="28" t="n">
        <v>0.01</v>
      </c>
      <c r="D4575" s="28" t="n">
        <v>0</v>
      </c>
      <c r="E4575" s="28" t="n">
        <v>0</v>
      </c>
      <c r="F4575" s="28" t="s">
        <v>345</v>
      </c>
      <c r="G4575" s="28" t="n">
        <v>0</v>
      </c>
      <c r="H4575" s="28" t="n">
        <v>0</v>
      </c>
      <c r="I4575" s="28" t="n">
        <v>0</v>
      </c>
      <c r="J4575" s="28" t="n">
        <v>240</v>
      </c>
      <c r="K4575" s="28" t="n">
        <v>1</v>
      </c>
      <c r="L4575" s="28" t="n">
        <v>1</v>
      </c>
      <c r="M4575" s="28" t="s">
        <v>146</v>
      </c>
      <c r="N4575" s="28" t="s">
        <v>138</v>
      </c>
      <c r="O4575" s="29" t="n">
        <v>45841</v>
      </c>
      <c r="P4575" s="28" t="n">
        <f aca="false">ROUNDDOWN(($B4575-$O4575)/30,0)</f>
        <v>4</v>
      </c>
      <c r="Q4575" s="28" t="str">
        <f aca="false">TEXT($B4575,"yyyy-mm")</f>
        <v>2025-10</v>
      </c>
      <c r="R4575" s="28" t="n">
        <f aca="false">IF(AND($O4575&gt;=DATE(2025,1,1),$O4575&lt;=DATE(2025,4,30)),1,0)</f>
        <v>0</v>
      </c>
    </row>
    <row r="4576" customFormat="false" ht="15" hidden="false" customHeight="false" outlineLevel="0" collapsed="false">
      <c r="A4576" s="28" t="n">
        <v>497</v>
      </c>
      <c r="B4576" s="29" t="n">
        <v>45991</v>
      </c>
      <c r="C4576" s="28" t="n">
        <v>109300</v>
      </c>
      <c r="D4576" s="28" t="n">
        <v>0</v>
      </c>
      <c r="E4576" s="28" t="n">
        <v>0</v>
      </c>
      <c r="F4576" s="28" t="s">
        <v>345</v>
      </c>
      <c r="G4576" s="28" t="n">
        <v>0</v>
      </c>
      <c r="H4576" s="28" t="n">
        <v>0</v>
      </c>
      <c r="I4576" s="28" t="n">
        <v>0</v>
      </c>
      <c r="J4576" s="28" t="n">
        <v>252</v>
      </c>
      <c r="K4576" s="28" t="n">
        <v>13</v>
      </c>
      <c r="L4576" s="28" t="n">
        <v>1</v>
      </c>
      <c r="M4576" s="28" t="s">
        <v>145</v>
      </c>
      <c r="N4576" s="28" t="s">
        <v>138</v>
      </c>
      <c r="O4576" s="29" t="n">
        <v>45987</v>
      </c>
      <c r="P4576" s="28" t="n">
        <f aca="false">ROUNDDOWN(($B4576-$O4576)/30,0)</f>
        <v>0</v>
      </c>
      <c r="Q4576" s="28" t="str">
        <f aca="false">TEXT($B4576,"yyyy-mm")</f>
        <v>2025-11</v>
      </c>
      <c r="R4576" s="28" t="n">
        <f aca="false">IF(AND($O4576&gt;=DATE(2025,1,1),$O4576&lt;=DATE(2025,4,30)),1,0)</f>
        <v>0</v>
      </c>
    </row>
    <row r="4577" customFormat="false" ht="15" hidden="false" customHeight="false" outlineLevel="0" collapsed="false">
      <c r="A4577" s="28" t="n">
        <v>497</v>
      </c>
      <c r="B4577" s="29" t="n">
        <v>46022</v>
      </c>
      <c r="C4577" s="28" t="n">
        <v>107508.2</v>
      </c>
      <c r="D4577" s="28" t="n">
        <v>0</v>
      </c>
      <c r="E4577" s="28" t="n">
        <v>0</v>
      </c>
      <c r="F4577" s="28" t="s">
        <v>345</v>
      </c>
      <c r="G4577" s="28" t="n">
        <v>0</v>
      </c>
      <c r="H4577" s="28" t="n">
        <v>0</v>
      </c>
      <c r="I4577" s="28" t="n">
        <v>0</v>
      </c>
      <c r="J4577" s="28" t="n">
        <v>252</v>
      </c>
      <c r="K4577" s="28" t="n">
        <v>13</v>
      </c>
      <c r="L4577" s="28" t="n">
        <v>1</v>
      </c>
      <c r="M4577" s="28" t="s">
        <v>145</v>
      </c>
      <c r="N4577" s="28" t="s">
        <v>138</v>
      </c>
      <c r="O4577" s="29" t="n">
        <v>45987</v>
      </c>
      <c r="P4577" s="28" t="n">
        <f aca="false">ROUNDDOWN(($B4577-$O4577)/30,0)</f>
        <v>1</v>
      </c>
      <c r="Q4577" s="28" t="str">
        <f aca="false">TEXT($B4577,"yyyy-mm")</f>
        <v>2025-12</v>
      </c>
      <c r="R4577" s="28" t="n">
        <f aca="false">IF(AND($O4577&gt;=DATE(2025,1,1),$O4577&lt;=DATE(2025,4,30)),1,0)</f>
        <v>0</v>
      </c>
    </row>
    <row r="4578" customFormat="false" ht="15" hidden="false" customHeight="false" outlineLevel="0" collapsed="false">
      <c r="A4578" s="28" t="n">
        <v>497</v>
      </c>
      <c r="B4578" s="29" t="n">
        <v>46053</v>
      </c>
      <c r="C4578" s="28" t="n">
        <v>105716.4</v>
      </c>
      <c r="D4578" s="28" t="n">
        <v>0</v>
      </c>
      <c r="E4578" s="28" t="n">
        <v>0</v>
      </c>
      <c r="F4578" s="28" t="s">
        <v>345</v>
      </c>
      <c r="G4578" s="28" t="n">
        <v>0</v>
      </c>
      <c r="H4578" s="28" t="n">
        <v>0</v>
      </c>
      <c r="I4578" s="28" t="n">
        <v>0</v>
      </c>
      <c r="J4578" s="28" t="n">
        <v>252</v>
      </c>
      <c r="K4578" s="28" t="n">
        <v>13</v>
      </c>
      <c r="L4578" s="28" t="n">
        <v>1</v>
      </c>
      <c r="M4578" s="28" t="s">
        <v>145</v>
      </c>
      <c r="N4578" s="28" t="s">
        <v>138</v>
      </c>
      <c r="O4578" s="29" t="n">
        <v>45987</v>
      </c>
      <c r="P4578" s="28" t="n">
        <f aca="false">ROUNDDOWN(($B4578-$O4578)/30,0)</f>
        <v>2</v>
      </c>
      <c r="Q4578" s="28" t="str">
        <f aca="false">TEXT($B4578,"yyyy-mm")</f>
        <v>2026-01</v>
      </c>
      <c r="R4578" s="28" t="n">
        <f aca="false">IF(AND($O4578&gt;=DATE(2025,1,1),$O4578&lt;=DATE(2025,4,30)),1,0)</f>
        <v>0</v>
      </c>
    </row>
    <row r="4579" customFormat="false" ht="15" hidden="false" customHeight="false" outlineLevel="0" collapsed="false">
      <c r="A4579" s="28" t="n">
        <v>497</v>
      </c>
      <c r="B4579" s="29" t="n">
        <v>46081</v>
      </c>
      <c r="C4579" s="28" t="n">
        <v>103924.6</v>
      </c>
      <c r="D4579" s="28" t="n">
        <v>0</v>
      </c>
      <c r="E4579" s="28" t="n">
        <v>0</v>
      </c>
      <c r="F4579" s="28" t="s">
        <v>345</v>
      </c>
      <c r="G4579" s="28" t="n">
        <v>0</v>
      </c>
      <c r="H4579" s="28" t="n">
        <v>0</v>
      </c>
      <c r="I4579" s="28" t="n">
        <v>0</v>
      </c>
      <c r="J4579" s="28" t="n">
        <v>252</v>
      </c>
      <c r="K4579" s="28" t="n">
        <v>13</v>
      </c>
      <c r="L4579" s="28" t="n">
        <v>1</v>
      </c>
      <c r="M4579" s="28" t="s">
        <v>145</v>
      </c>
      <c r="N4579" s="28" t="s">
        <v>138</v>
      </c>
      <c r="O4579" s="29" t="n">
        <v>45987</v>
      </c>
      <c r="P4579" s="28" t="n">
        <f aca="false">ROUNDDOWN(($B4579-$O4579)/30,0)</f>
        <v>3</v>
      </c>
      <c r="Q4579" s="28" t="str">
        <f aca="false">TEXT($B4579,"yyyy-mm")</f>
        <v>2026-02</v>
      </c>
      <c r="R4579" s="28" t="n">
        <f aca="false">IF(AND($O4579&gt;=DATE(2025,1,1),$O4579&lt;=DATE(2025,4,30)),1,0)</f>
        <v>0</v>
      </c>
    </row>
    <row r="4580" customFormat="false" ht="15" hidden="false" customHeight="false" outlineLevel="0" collapsed="false">
      <c r="A4580" s="28" t="n">
        <v>497</v>
      </c>
      <c r="B4580" s="29" t="n">
        <v>46112</v>
      </c>
      <c r="C4580" s="28" t="n">
        <v>102132.8</v>
      </c>
      <c r="D4580" s="28" t="n">
        <v>0</v>
      </c>
      <c r="E4580" s="28" t="n">
        <v>0</v>
      </c>
      <c r="F4580" s="28" t="s">
        <v>345</v>
      </c>
      <c r="G4580" s="28" t="n">
        <v>0</v>
      </c>
      <c r="H4580" s="28" t="n">
        <v>0</v>
      </c>
      <c r="I4580" s="28" t="n">
        <v>0</v>
      </c>
      <c r="J4580" s="28" t="n">
        <v>252</v>
      </c>
      <c r="K4580" s="28" t="n">
        <v>13</v>
      </c>
      <c r="L4580" s="28" t="n">
        <v>1</v>
      </c>
      <c r="M4580" s="28" t="s">
        <v>145</v>
      </c>
      <c r="N4580" s="28" t="s">
        <v>138</v>
      </c>
      <c r="O4580" s="29" t="n">
        <v>45987</v>
      </c>
      <c r="P4580" s="28" t="n">
        <f aca="false">ROUNDDOWN(($B4580-$O4580)/30,0)</f>
        <v>4</v>
      </c>
      <c r="Q4580" s="28" t="str">
        <f aca="false">TEXT($B4580,"yyyy-mm")</f>
        <v>2026-03</v>
      </c>
      <c r="R4580" s="28" t="n">
        <f aca="false">IF(AND($O4580&gt;=DATE(2025,1,1),$O4580&lt;=DATE(2025,4,30)),1,0)</f>
        <v>0</v>
      </c>
    </row>
    <row r="4581" customFormat="false" ht="15" hidden="false" customHeight="false" outlineLevel="0" collapsed="false">
      <c r="A4581" s="28" t="n">
        <v>497</v>
      </c>
      <c r="B4581" s="29" t="n">
        <v>46142</v>
      </c>
      <c r="C4581" s="28" t="n">
        <v>100341</v>
      </c>
      <c r="D4581" s="28" t="n">
        <v>0</v>
      </c>
      <c r="E4581" s="28" t="n">
        <v>0</v>
      </c>
      <c r="F4581" s="28" t="s">
        <v>345</v>
      </c>
      <c r="G4581" s="28" t="n">
        <v>0</v>
      </c>
      <c r="H4581" s="28" t="n">
        <v>0</v>
      </c>
      <c r="I4581" s="28" t="n">
        <v>0</v>
      </c>
      <c r="J4581" s="28" t="n">
        <v>252</v>
      </c>
      <c r="K4581" s="28" t="n">
        <v>13</v>
      </c>
      <c r="L4581" s="28" t="n">
        <v>1</v>
      </c>
      <c r="M4581" s="28" t="s">
        <v>145</v>
      </c>
      <c r="N4581" s="28" t="s">
        <v>138</v>
      </c>
      <c r="O4581" s="29" t="n">
        <v>45987</v>
      </c>
      <c r="P4581" s="28" t="n">
        <f aca="false">ROUNDDOWN(($B4581-$O4581)/30,0)</f>
        <v>5</v>
      </c>
      <c r="Q4581" s="28" t="str">
        <f aca="false">TEXT($B4581,"yyyy-mm")</f>
        <v>2026-04</v>
      </c>
      <c r="R4581" s="28" t="n">
        <f aca="false">IF(AND($O4581&gt;=DATE(2025,1,1),$O4581&lt;=DATE(2025,4,30)),1,0)</f>
        <v>0</v>
      </c>
    </row>
    <row r="4582" customFormat="false" ht="15" hidden="false" customHeight="false" outlineLevel="0" collapsed="false">
      <c r="A4582" s="28" t="n">
        <v>497</v>
      </c>
      <c r="B4582" s="29" t="n">
        <v>46173</v>
      </c>
      <c r="C4582" s="28" t="n">
        <v>98549.2</v>
      </c>
      <c r="D4582" s="28" t="n">
        <v>0</v>
      </c>
      <c r="E4582" s="28" t="n">
        <v>0</v>
      </c>
      <c r="F4582" s="28" t="s">
        <v>345</v>
      </c>
      <c r="G4582" s="28" t="n">
        <v>0</v>
      </c>
      <c r="H4582" s="28" t="n">
        <v>0</v>
      </c>
      <c r="I4582" s="28" t="n">
        <v>0</v>
      </c>
      <c r="J4582" s="28" t="n">
        <v>252</v>
      </c>
      <c r="K4582" s="28" t="n">
        <v>13</v>
      </c>
      <c r="L4582" s="28" t="n">
        <v>1</v>
      </c>
      <c r="M4582" s="28" t="s">
        <v>145</v>
      </c>
      <c r="N4582" s="28" t="s">
        <v>138</v>
      </c>
      <c r="O4582" s="29" t="n">
        <v>45987</v>
      </c>
      <c r="P4582" s="28" t="n">
        <f aca="false">ROUNDDOWN(($B4582-$O4582)/30,0)</f>
        <v>6</v>
      </c>
      <c r="Q4582" s="28" t="str">
        <f aca="false">TEXT($B4582,"yyyy-mm")</f>
        <v>2026-05</v>
      </c>
      <c r="R4582" s="28" t="n">
        <f aca="false">IF(AND($O4582&gt;=DATE(2025,1,1),$O4582&lt;=DATE(2025,4,30)),1,0)</f>
        <v>0</v>
      </c>
    </row>
    <row r="4583" customFormat="false" ht="15" hidden="false" customHeight="false" outlineLevel="0" collapsed="false">
      <c r="A4583" s="28" t="n">
        <v>497</v>
      </c>
      <c r="B4583" s="29" t="n">
        <v>46203</v>
      </c>
      <c r="C4583" s="28" t="n">
        <v>96757.4</v>
      </c>
      <c r="D4583" s="28" t="n">
        <v>0</v>
      </c>
      <c r="E4583" s="28" t="n">
        <v>0</v>
      </c>
      <c r="F4583" s="28" t="s">
        <v>345</v>
      </c>
      <c r="G4583" s="28" t="n">
        <v>0</v>
      </c>
      <c r="H4583" s="28" t="n">
        <v>0</v>
      </c>
      <c r="I4583" s="28" t="n">
        <v>0</v>
      </c>
      <c r="J4583" s="28" t="n">
        <v>252</v>
      </c>
      <c r="K4583" s="28" t="n">
        <v>13</v>
      </c>
      <c r="L4583" s="28" t="n">
        <v>1</v>
      </c>
      <c r="M4583" s="28" t="s">
        <v>145</v>
      </c>
      <c r="N4583" s="28" t="s">
        <v>138</v>
      </c>
      <c r="O4583" s="29" t="n">
        <v>45987</v>
      </c>
      <c r="P4583" s="28" t="n">
        <f aca="false">ROUNDDOWN(($B4583-$O4583)/30,0)</f>
        <v>7</v>
      </c>
      <c r="Q4583" s="28" t="str">
        <f aca="false">TEXT($B4583,"yyyy-mm")</f>
        <v>2026-06</v>
      </c>
      <c r="R4583" s="28" t="n">
        <f aca="false">IF(AND($O4583&gt;=DATE(2025,1,1),$O4583&lt;=DATE(2025,4,30)),1,0)</f>
        <v>0</v>
      </c>
    </row>
    <row r="4584" customFormat="false" ht="15" hidden="false" customHeight="false" outlineLevel="0" collapsed="false">
      <c r="A4584" s="28" t="n">
        <v>497</v>
      </c>
      <c r="B4584" s="29" t="n">
        <v>46234</v>
      </c>
      <c r="C4584" s="28" t="n">
        <v>94965.6</v>
      </c>
      <c r="D4584" s="28" t="n">
        <v>0</v>
      </c>
      <c r="E4584" s="28" t="n">
        <v>0</v>
      </c>
      <c r="F4584" s="28" t="s">
        <v>345</v>
      </c>
      <c r="G4584" s="28" t="n">
        <v>0</v>
      </c>
      <c r="H4584" s="28" t="n">
        <v>0</v>
      </c>
      <c r="I4584" s="28" t="n">
        <v>0</v>
      </c>
      <c r="J4584" s="28" t="n">
        <v>252</v>
      </c>
      <c r="K4584" s="28" t="n">
        <v>13</v>
      </c>
      <c r="L4584" s="28" t="n">
        <v>1</v>
      </c>
      <c r="M4584" s="28" t="s">
        <v>145</v>
      </c>
      <c r="N4584" s="28" t="s">
        <v>138</v>
      </c>
      <c r="O4584" s="29" t="n">
        <v>45987</v>
      </c>
      <c r="P4584" s="28" t="n">
        <f aca="false">ROUNDDOWN(($B4584-$O4584)/30,0)</f>
        <v>8</v>
      </c>
      <c r="Q4584" s="28" t="str">
        <f aca="false">TEXT($B4584,"yyyy-mm")</f>
        <v>2026-07</v>
      </c>
      <c r="R4584" s="28" t="n">
        <f aca="false">IF(AND($O4584&gt;=DATE(2025,1,1),$O4584&lt;=DATE(2025,4,30)),1,0)</f>
        <v>0</v>
      </c>
    </row>
    <row r="4585" customFormat="false" ht="15" hidden="false" customHeight="false" outlineLevel="0" collapsed="false">
      <c r="A4585" s="28" t="n">
        <v>497</v>
      </c>
      <c r="B4585" s="29" t="n">
        <v>46265</v>
      </c>
      <c r="C4585" s="28" t="n">
        <v>93173.8</v>
      </c>
      <c r="D4585" s="28" t="n">
        <v>0</v>
      </c>
      <c r="E4585" s="28" t="n">
        <v>0</v>
      </c>
      <c r="F4585" s="28" t="s">
        <v>345</v>
      </c>
      <c r="G4585" s="28" t="n">
        <v>0</v>
      </c>
      <c r="H4585" s="28" t="n">
        <v>0</v>
      </c>
      <c r="I4585" s="28" t="n">
        <v>0</v>
      </c>
      <c r="J4585" s="28" t="n">
        <v>252</v>
      </c>
      <c r="K4585" s="28" t="n">
        <v>13</v>
      </c>
      <c r="L4585" s="28" t="n">
        <v>1</v>
      </c>
      <c r="M4585" s="28" t="s">
        <v>145</v>
      </c>
      <c r="N4585" s="28" t="s">
        <v>138</v>
      </c>
      <c r="O4585" s="29" t="n">
        <v>45987</v>
      </c>
      <c r="P4585" s="28" t="n">
        <f aca="false">ROUNDDOWN(($B4585-$O4585)/30,0)</f>
        <v>9</v>
      </c>
      <c r="Q4585" s="28" t="str">
        <f aca="false">TEXT($B4585,"yyyy-mm")</f>
        <v>2026-08</v>
      </c>
      <c r="R4585" s="28" t="n">
        <f aca="false">IF(AND($O4585&gt;=DATE(2025,1,1),$O4585&lt;=DATE(2025,4,30)),1,0)</f>
        <v>0</v>
      </c>
    </row>
    <row r="4586" customFormat="false" ht="15" hidden="false" customHeight="false" outlineLevel="0" collapsed="false">
      <c r="A4586" s="28" t="n">
        <v>498</v>
      </c>
      <c r="B4586" s="29" t="n">
        <v>46142</v>
      </c>
      <c r="C4586" s="28" t="n">
        <v>54100</v>
      </c>
      <c r="D4586" s="28" t="n">
        <v>0</v>
      </c>
      <c r="E4586" s="28" t="n">
        <v>0</v>
      </c>
      <c r="F4586" s="28" t="s">
        <v>345</v>
      </c>
      <c r="G4586" s="28" t="n">
        <v>0</v>
      </c>
      <c r="H4586" s="28" t="n">
        <v>0</v>
      </c>
      <c r="I4586" s="28" t="n">
        <v>0</v>
      </c>
      <c r="J4586" s="28" t="n">
        <v>307</v>
      </c>
      <c r="K4586" s="28" t="n">
        <v>3</v>
      </c>
      <c r="L4586" s="28" t="n">
        <v>1</v>
      </c>
      <c r="M4586" s="28" t="s">
        <v>147</v>
      </c>
      <c r="N4586" s="28" t="s">
        <v>139</v>
      </c>
      <c r="O4586" s="29" t="n">
        <v>46139</v>
      </c>
      <c r="P4586" s="28" t="n">
        <f aca="false">ROUNDDOWN(($B4586-$O4586)/30,0)</f>
        <v>0</v>
      </c>
      <c r="Q4586" s="28" t="str">
        <f aca="false">TEXT($B4586,"yyyy-mm")</f>
        <v>2026-04</v>
      </c>
      <c r="R4586" s="28" t="n">
        <f aca="false">IF(AND($O4586&gt;=DATE(2025,1,1),$O4586&lt;=DATE(2025,4,30)),1,0)</f>
        <v>0</v>
      </c>
    </row>
    <row r="4587" customFormat="false" ht="15" hidden="false" customHeight="false" outlineLevel="0" collapsed="false">
      <c r="A4587" s="28" t="n">
        <v>498</v>
      </c>
      <c r="B4587" s="29" t="n">
        <v>46173</v>
      </c>
      <c r="C4587" s="28" t="n">
        <v>49591.67</v>
      </c>
      <c r="D4587" s="28" t="n">
        <v>0</v>
      </c>
      <c r="E4587" s="28" t="n">
        <v>0</v>
      </c>
      <c r="F4587" s="28" t="s">
        <v>345</v>
      </c>
      <c r="G4587" s="28" t="n">
        <v>0</v>
      </c>
      <c r="H4587" s="28" t="n">
        <v>0</v>
      </c>
      <c r="I4587" s="28" t="n">
        <v>0</v>
      </c>
      <c r="J4587" s="28" t="n">
        <v>307</v>
      </c>
      <c r="K4587" s="28" t="n">
        <v>3</v>
      </c>
      <c r="L4587" s="28" t="n">
        <v>1</v>
      </c>
      <c r="M4587" s="28" t="s">
        <v>147</v>
      </c>
      <c r="N4587" s="28" t="s">
        <v>139</v>
      </c>
      <c r="O4587" s="29" t="n">
        <v>46139</v>
      </c>
      <c r="P4587" s="28" t="n">
        <f aca="false">ROUNDDOWN(($B4587-$O4587)/30,0)</f>
        <v>1</v>
      </c>
      <c r="Q4587" s="28" t="str">
        <f aca="false">TEXT($B4587,"yyyy-mm")</f>
        <v>2026-05</v>
      </c>
      <c r="R4587" s="28" t="n">
        <f aca="false">IF(AND($O4587&gt;=DATE(2025,1,1),$O4587&lt;=DATE(2025,4,30)),1,0)</f>
        <v>0</v>
      </c>
    </row>
    <row r="4588" customFormat="false" ht="15" hidden="false" customHeight="false" outlineLevel="0" collapsed="false">
      <c r="A4588" s="28" t="n">
        <v>498</v>
      </c>
      <c r="B4588" s="29" t="n">
        <v>46203</v>
      </c>
      <c r="C4588" s="28" t="n">
        <v>45083.34</v>
      </c>
      <c r="D4588" s="28" t="n">
        <v>0</v>
      </c>
      <c r="E4588" s="28" t="n">
        <v>0</v>
      </c>
      <c r="F4588" s="28" t="s">
        <v>345</v>
      </c>
      <c r="G4588" s="28" t="n">
        <v>0</v>
      </c>
      <c r="H4588" s="28" t="n">
        <v>0</v>
      </c>
      <c r="I4588" s="28" t="n">
        <v>0</v>
      </c>
      <c r="J4588" s="28" t="n">
        <v>307</v>
      </c>
      <c r="K4588" s="28" t="n">
        <v>3</v>
      </c>
      <c r="L4588" s="28" t="n">
        <v>1</v>
      </c>
      <c r="M4588" s="28" t="s">
        <v>147</v>
      </c>
      <c r="N4588" s="28" t="s">
        <v>139</v>
      </c>
      <c r="O4588" s="29" t="n">
        <v>46139</v>
      </c>
      <c r="P4588" s="28" t="n">
        <f aca="false">ROUNDDOWN(($B4588-$O4588)/30,0)</f>
        <v>2</v>
      </c>
      <c r="Q4588" s="28" t="str">
        <f aca="false">TEXT($B4588,"yyyy-mm")</f>
        <v>2026-06</v>
      </c>
      <c r="R4588" s="28" t="n">
        <f aca="false">IF(AND($O4588&gt;=DATE(2025,1,1),$O4588&lt;=DATE(2025,4,30)),1,0)</f>
        <v>0</v>
      </c>
    </row>
    <row r="4589" customFormat="false" ht="15" hidden="false" customHeight="false" outlineLevel="0" collapsed="false">
      <c r="A4589" s="28" t="n">
        <v>498</v>
      </c>
      <c r="B4589" s="29" t="n">
        <v>46234</v>
      </c>
      <c r="C4589" s="28" t="n">
        <v>40575.01</v>
      </c>
      <c r="D4589" s="28" t="n">
        <v>0</v>
      </c>
      <c r="E4589" s="28" t="n">
        <v>0</v>
      </c>
      <c r="F4589" s="28" t="s">
        <v>345</v>
      </c>
      <c r="G4589" s="28" t="n">
        <v>0</v>
      </c>
      <c r="H4589" s="28" t="n">
        <v>0</v>
      </c>
      <c r="I4589" s="28" t="n">
        <v>0</v>
      </c>
      <c r="J4589" s="28" t="n">
        <v>307</v>
      </c>
      <c r="K4589" s="28" t="n">
        <v>3</v>
      </c>
      <c r="L4589" s="28" t="n">
        <v>1</v>
      </c>
      <c r="M4589" s="28" t="s">
        <v>147</v>
      </c>
      <c r="N4589" s="28" t="s">
        <v>139</v>
      </c>
      <c r="O4589" s="29" t="n">
        <v>46139</v>
      </c>
      <c r="P4589" s="28" t="n">
        <f aca="false">ROUNDDOWN(($B4589-$O4589)/30,0)</f>
        <v>3</v>
      </c>
      <c r="Q4589" s="28" t="str">
        <f aca="false">TEXT($B4589,"yyyy-mm")</f>
        <v>2026-07</v>
      </c>
      <c r="R4589" s="28" t="n">
        <f aca="false">IF(AND($O4589&gt;=DATE(2025,1,1),$O4589&lt;=DATE(2025,4,30)),1,0)</f>
        <v>0</v>
      </c>
    </row>
    <row r="4590" customFormat="false" ht="15" hidden="false" customHeight="false" outlineLevel="0" collapsed="false">
      <c r="A4590" s="28" t="n">
        <v>498</v>
      </c>
      <c r="B4590" s="29" t="n">
        <v>46265</v>
      </c>
      <c r="C4590" s="28" t="n">
        <v>36066.68</v>
      </c>
      <c r="D4590" s="28" t="n">
        <v>0</v>
      </c>
      <c r="E4590" s="28" t="n">
        <v>0</v>
      </c>
      <c r="F4590" s="28" t="s">
        <v>345</v>
      </c>
      <c r="G4590" s="28" t="n">
        <v>0</v>
      </c>
      <c r="H4590" s="28" t="n">
        <v>0</v>
      </c>
      <c r="I4590" s="28" t="n">
        <v>0</v>
      </c>
      <c r="J4590" s="28" t="n">
        <v>307</v>
      </c>
      <c r="K4590" s="28" t="n">
        <v>3</v>
      </c>
      <c r="L4590" s="28" t="n">
        <v>1</v>
      </c>
      <c r="M4590" s="28" t="s">
        <v>147</v>
      </c>
      <c r="N4590" s="28" t="s">
        <v>139</v>
      </c>
      <c r="O4590" s="29" t="n">
        <v>46139</v>
      </c>
      <c r="P4590" s="28" t="n">
        <f aca="false">ROUNDDOWN(($B4590-$O4590)/30,0)</f>
        <v>4</v>
      </c>
      <c r="Q4590" s="28" t="str">
        <f aca="false">TEXT($B4590,"yyyy-mm")</f>
        <v>2026-08</v>
      </c>
      <c r="R4590" s="28" t="n">
        <f aca="false">IF(AND($O4590&gt;=DATE(2025,1,1),$O4590&lt;=DATE(2025,4,30)),1,0)</f>
        <v>0</v>
      </c>
    </row>
    <row r="4591" customFormat="false" ht="15" hidden="false" customHeight="false" outlineLevel="0" collapsed="false">
      <c r="A4591" s="28" t="n">
        <v>499</v>
      </c>
      <c r="B4591" s="29" t="n">
        <v>45596</v>
      </c>
      <c r="C4591" s="28" t="n">
        <v>17900</v>
      </c>
      <c r="D4591" s="28" t="n">
        <v>0</v>
      </c>
      <c r="E4591" s="28" t="n">
        <v>0</v>
      </c>
      <c r="F4591" s="28" t="s">
        <v>345</v>
      </c>
      <c r="G4591" s="28" t="n">
        <v>0</v>
      </c>
      <c r="H4591" s="28" t="n">
        <v>0</v>
      </c>
      <c r="I4591" s="28" t="n">
        <v>0</v>
      </c>
      <c r="J4591" s="28" t="n">
        <v>116</v>
      </c>
      <c r="K4591" s="28" t="n">
        <v>10</v>
      </c>
      <c r="L4591" s="28" t="n">
        <v>2</v>
      </c>
      <c r="M4591" s="28" t="s">
        <v>147</v>
      </c>
      <c r="N4591" s="28" t="s">
        <v>141</v>
      </c>
      <c r="O4591" s="29" t="n">
        <v>45575</v>
      </c>
      <c r="P4591" s="28" t="n">
        <f aca="false">ROUNDDOWN(($B4591-$O4591)/30,0)</f>
        <v>0</v>
      </c>
      <c r="Q4591" s="28" t="str">
        <f aca="false">TEXT($B4591,"yyyy-mm")</f>
        <v>2024-10</v>
      </c>
      <c r="R4591" s="28" t="n">
        <f aca="false">IF(AND($O4591&gt;=DATE(2025,1,1),$O4591&lt;=DATE(2025,4,30)),1,0)</f>
        <v>0</v>
      </c>
    </row>
    <row r="4592" customFormat="false" ht="15" hidden="false" customHeight="false" outlineLevel="0" collapsed="false">
      <c r="A4592" s="28" t="n">
        <v>499</v>
      </c>
      <c r="B4592" s="29" t="n">
        <v>45626</v>
      </c>
      <c r="C4592" s="28" t="n">
        <v>14916.67</v>
      </c>
      <c r="D4592" s="28" t="n">
        <v>0</v>
      </c>
      <c r="E4592" s="28" t="n">
        <v>0</v>
      </c>
      <c r="F4592" s="28" t="s">
        <v>345</v>
      </c>
      <c r="G4592" s="28" t="n">
        <v>0</v>
      </c>
      <c r="H4592" s="28" t="n">
        <v>0</v>
      </c>
      <c r="I4592" s="28" t="n">
        <v>0</v>
      </c>
      <c r="J4592" s="28" t="n">
        <v>116</v>
      </c>
      <c r="K4592" s="28" t="n">
        <v>10</v>
      </c>
      <c r="L4592" s="28" t="n">
        <v>2</v>
      </c>
      <c r="M4592" s="28" t="s">
        <v>147</v>
      </c>
      <c r="N4592" s="28" t="s">
        <v>141</v>
      </c>
      <c r="O4592" s="29" t="n">
        <v>45575</v>
      </c>
      <c r="P4592" s="28" t="n">
        <f aca="false">ROUNDDOWN(($B4592-$O4592)/30,0)</f>
        <v>1</v>
      </c>
      <c r="Q4592" s="28" t="str">
        <f aca="false">TEXT($B4592,"yyyy-mm")</f>
        <v>2024-11</v>
      </c>
      <c r="R4592" s="28" t="n">
        <f aca="false">IF(AND($O4592&gt;=DATE(2025,1,1),$O4592&lt;=DATE(2025,4,30)),1,0)</f>
        <v>0</v>
      </c>
    </row>
    <row r="4593" customFormat="false" ht="15" hidden="false" customHeight="false" outlineLevel="0" collapsed="false">
      <c r="A4593" s="28" t="n">
        <v>499</v>
      </c>
      <c r="B4593" s="29" t="n">
        <v>45657</v>
      </c>
      <c r="C4593" s="28" t="n">
        <v>11933.34</v>
      </c>
      <c r="D4593" s="28" t="n">
        <v>0</v>
      </c>
      <c r="E4593" s="28" t="n">
        <v>0</v>
      </c>
      <c r="F4593" s="28" t="s">
        <v>345</v>
      </c>
      <c r="G4593" s="28" t="n">
        <v>0</v>
      </c>
      <c r="H4593" s="28" t="n">
        <v>0</v>
      </c>
      <c r="I4593" s="28" t="n">
        <v>0</v>
      </c>
      <c r="J4593" s="28" t="n">
        <v>116</v>
      </c>
      <c r="K4593" s="28" t="n">
        <v>10</v>
      </c>
      <c r="L4593" s="28" t="n">
        <v>2</v>
      </c>
      <c r="M4593" s="28" t="s">
        <v>147</v>
      </c>
      <c r="N4593" s="28" t="s">
        <v>141</v>
      </c>
      <c r="O4593" s="29" t="n">
        <v>45575</v>
      </c>
      <c r="P4593" s="28" t="n">
        <f aca="false">ROUNDDOWN(($B4593-$O4593)/30,0)</f>
        <v>2</v>
      </c>
      <c r="Q4593" s="28" t="str">
        <f aca="false">TEXT($B4593,"yyyy-mm")</f>
        <v>2024-12</v>
      </c>
      <c r="R4593" s="28" t="n">
        <f aca="false">IF(AND($O4593&gt;=DATE(2025,1,1),$O4593&lt;=DATE(2025,4,30)),1,0)</f>
        <v>0</v>
      </c>
    </row>
    <row r="4594" customFormat="false" ht="15" hidden="false" customHeight="false" outlineLevel="0" collapsed="false">
      <c r="A4594" s="28" t="n">
        <v>499</v>
      </c>
      <c r="B4594" s="29" t="n">
        <v>45688</v>
      </c>
      <c r="C4594" s="28" t="n">
        <v>10317.34</v>
      </c>
      <c r="D4594" s="28" t="n">
        <v>1367.33</v>
      </c>
      <c r="E4594" s="28" t="n">
        <v>21</v>
      </c>
      <c r="F4594" s="28" t="s">
        <v>346</v>
      </c>
      <c r="G4594" s="28" t="n">
        <v>0</v>
      </c>
      <c r="H4594" s="28" t="n">
        <v>0</v>
      </c>
      <c r="I4594" s="28" t="n">
        <v>0</v>
      </c>
      <c r="J4594" s="28" t="n">
        <v>116</v>
      </c>
      <c r="K4594" s="28" t="n">
        <v>10</v>
      </c>
      <c r="L4594" s="28" t="n">
        <v>2</v>
      </c>
      <c r="M4594" s="28" t="s">
        <v>147</v>
      </c>
      <c r="N4594" s="28" t="s">
        <v>141</v>
      </c>
      <c r="O4594" s="29" t="n">
        <v>45575</v>
      </c>
      <c r="P4594" s="28" t="n">
        <f aca="false">ROUNDDOWN(($B4594-$O4594)/30,0)</f>
        <v>3</v>
      </c>
      <c r="Q4594" s="28" t="str">
        <f aca="false">TEXT($B4594,"yyyy-mm")</f>
        <v>2025-01</v>
      </c>
      <c r="R4594" s="28" t="n">
        <f aca="false">IF(AND($O4594&gt;=DATE(2025,1,1),$O4594&lt;=DATE(2025,4,30)),1,0)</f>
        <v>0</v>
      </c>
    </row>
    <row r="4595" customFormat="false" ht="15" hidden="false" customHeight="false" outlineLevel="0" collapsed="false">
      <c r="A4595" s="28" t="n">
        <v>499</v>
      </c>
      <c r="B4595" s="29" t="n">
        <v>45716</v>
      </c>
      <c r="C4595" s="28" t="n">
        <v>8797.52</v>
      </c>
      <c r="D4595" s="28" t="n">
        <v>2830.84</v>
      </c>
      <c r="E4595" s="28" t="n">
        <v>49</v>
      </c>
      <c r="F4595" s="28" t="s">
        <v>347</v>
      </c>
      <c r="G4595" s="28" t="n">
        <v>1</v>
      </c>
      <c r="H4595" s="28" t="n">
        <v>0</v>
      </c>
      <c r="I4595" s="28" t="n">
        <v>0</v>
      </c>
      <c r="J4595" s="28" t="n">
        <v>116</v>
      </c>
      <c r="K4595" s="28" t="n">
        <v>10</v>
      </c>
      <c r="L4595" s="28" t="n">
        <v>2</v>
      </c>
      <c r="M4595" s="28" t="s">
        <v>147</v>
      </c>
      <c r="N4595" s="28" t="s">
        <v>141</v>
      </c>
      <c r="O4595" s="29" t="n">
        <v>45575</v>
      </c>
      <c r="P4595" s="28" t="n">
        <f aca="false">ROUNDDOWN(($B4595-$O4595)/30,0)</f>
        <v>4</v>
      </c>
      <c r="Q4595" s="28" t="str">
        <f aca="false">TEXT($B4595,"yyyy-mm")</f>
        <v>2025-02</v>
      </c>
      <c r="R4595" s="28" t="n">
        <f aca="false">IF(AND($O4595&gt;=DATE(2025,1,1),$O4595&lt;=DATE(2025,4,30)),1,0)</f>
        <v>0</v>
      </c>
    </row>
    <row r="4596" customFormat="false" ht="15" hidden="false" customHeight="false" outlineLevel="0" collapsed="false">
      <c r="A4596" s="28" t="n">
        <v>499</v>
      </c>
      <c r="B4596" s="29" t="n">
        <v>45747</v>
      </c>
      <c r="C4596" s="28" t="n">
        <v>8797.52</v>
      </c>
      <c r="D4596" s="28" t="n">
        <v>5814.17</v>
      </c>
      <c r="E4596" s="28" t="n">
        <v>80</v>
      </c>
      <c r="F4596" s="28" t="s">
        <v>348</v>
      </c>
      <c r="G4596" s="28" t="n">
        <v>1</v>
      </c>
      <c r="H4596" s="28" t="n">
        <v>1</v>
      </c>
      <c r="I4596" s="28" t="n">
        <v>0</v>
      </c>
      <c r="J4596" s="28" t="n">
        <v>116</v>
      </c>
      <c r="K4596" s="28" t="n">
        <v>10</v>
      </c>
      <c r="L4596" s="28" t="n">
        <v>2</v>
      </c>
      <c r="M4596" s="28" t="s">
        <v>147</v>
      </c>
      <c r="N4596" s="28" t="s">
        <v>141</v>
      </c>
      <c r="O4596" s="29" t="n">
        <v>45575</v>
      </c>
      <c r="P4596" s="28" t="n">
        <f aca="false">ROUNDDOWN(($B4596-$O4596)/30,0)</f>
        <v>5</v>
      </c>
      <c r="Q4596" s="28" t="str">
        <f aca="false">TEXT($B4596,"yyyy-mm")</f>
        <v>2025-03</v>
      </c>
      <c r="R4596" s="28" t="n">
        <f aca="false">IF(AND($O4596&gt;=DATE(2025,1,1),$O4596&lt;=DATE(2025,4,30)),1,0)</f>
        <v>0</v>
      </c>
    </row>
    <row r="4597" customFormat="false" ht="15" hidden="false" customHeight="false" outlineLevel="0" collapsed="false">
      <c r="A4597" s="28" t="n">
        <v>499</v>
      </c>
      <c r="B4597" s="29" t="n">
        <v>45777</v>
      </c>
      <c r="C4597" s="28" t="n">
        <v>8797.52</v>
      </c>
      <c r="D4597" s="28" t="n">
        <v>8797.5</v>
      </c>
      <c r="E4597" s="28" t="n">
        <v>110</v>
      </c>
      <c r="F4597" s="28" t="s">
        <v>349</v>
      </c>
      <c r="G4597" s="28" t="n">
        <v>1</v>
      </c>
      <c r="H4597" s="28" t="n">
        <v>1</v>
      </c>
      <c r="I4597" s="28" t="n">
        <v>1</v>
      </c>
      <c r="J4597" s="28" t="n">
        <v>116</v>
      </c>
      <c r="K4597" s="28" t="n">
        <v>10</v>
      </c>
      <c r="L4597" s="28" t="n">
        <v>2</v>
      </c>
      <c r="M4597" s="28" t="s">
        <v>147</v>
      </c>
      <c r="N4597" s="28" t="s">
        <v>141</v>
      </c>
      <c r="O4597" s="29" t="n">
        <v>45575</v>
      </c>
      <c r="P4597" s="28" t="n">
        <f aca="false">ROUNDDOWN(($B4597-$O4597)/30,0)</f>
        <v>6</v>
      </c>
      <c r="Q4597" s="28" t="str">
        <f aca="false">TEXT($B4597,"yyyy-mm")</f>
        <v>2025-04</v>
      </c>
      <c r="R4597" s="28" t="n">
        <f aca="false">IF(AND($O4597&gt;=DATE(2025,1,1),$O4597&lt;=DATE(2025,4,30)),1,0)</f>
        <v>0</v>
      </c>
    </row>
    <row r="4598" customFormat="false" ht="15" hidden="false" customHeight="false" outlineLevel="0" collapsed="false">
      <c r="A4598" s="28" t="n">
        <v>500</v>
      </c>
      <c r="B4598" s="29" t="n">
        <v>45322</v>
      </c>
      <c r="C4598" s="28" t="n">
        <v>23100</v>
      </c>
      <c r="D4598" s="28" t="n">
        <v>0</v>
      </c>
      <c r="E4598" s="28" t="n">
        <v>0</v>
      </c>
      <c r="F4598" s="28" t="s">
        <v>345</v>
      </c>
      <c r="G4598" s="28" t="n">
        <v>0</v>
      </c>
      <c r="H4598" s="28" t="n">
        <v>0</v>
      </c>
      <c r="I4598" s="28" t="n">
        <v>0</v>
      </c>
      <c r="J4598" s="28" t="n">
        <v>242</v>
      </c>
      <c r="K4598" s="28" t="n">
        <v>8</v>
      </c>
      <c r="L4598" s="28" t="n">
        <v>3</v>
      </c>
      <c r="M4598" s="28" t="s">
        <v>146</v>
      </c>
      <c r="N4598" s="28" t="s">
        <v>141</v>
      </c>
      <c r="O4598" s="29" t="n">
        <v>45320</v>
      </c>
      <c r="P4598" s="28" t="n">
        <f aca="false">ROUNDDOWN(($B4598-$O4598)/30,0)</f>
        <v>0</v>
      </c>
      <c r="Q4598" s="28" t="str">
        <f aca="false">TEXT($B4598,"yyyy-mm")</f>
        <v>2024-01</v>
      </c>
      <c r="R4598" s="28" t="n">
        <f aca="false">IF(AND($O4598&gt;=DATE(2025,1,1),$O4598&lt;=DATE(2025,4,30)),1,0)</f>
        <v>0</v>
      </c>
    </row>
    <row r="4599" customFormat="false" ht="15" hidden="false" customHeight="false" outlineLevel="0" collapsed="false">
      <c r="A4599" s="28" t="n">
        <v>500</v>
      </c>
      <c r="B4599" s="29" t="n">
        <v>45351</v>
      </c>
      <c r="C4599" s="28" t="n">
        <v>18480</v>
      </c>
      <c r="D4599" s="28" t="n">
        <v>0</v>
      </c>
      <c r="E4599" s="28" t="n">
        <v>0</v>
      </c>
      <c r="F4599" s="28" t="s">
        <v>345</v>
      </c>
      <c r="G4599" s="28" t="n">
        <v>0</v>
      </c>
      <c r="H4599" s="28" t="n">
        <v>0</v>
      </c>
      <c r="I4599" s="28" t="n">
        <v>0</v>
      </c>
      <c r="J4599" s="28" t="n">
        <v>242</v>
      </c>
      <c r="K4599" s="28" t="n">
        <v>8</v>
      </c>
      <c r="L4599" s="28" t="n">
        <v>3</v>
      </c>
      <c r="M4599" s="28" t="s">
        <v>146</v>
      </c>
      <c r="N4599" s="28" t="s">
        <v>141</v>
      </c>
      <c r="O4599" s="29" t="n">
        <v>45320</v>
      </c>
      <c r="P4599" s="28" t="n">
        <f aca="false">ROUNDDOWN(($B4599-$O4599)/30,0)</f>
        <v>1</v>
      </c>
      <c r="Q4599" s="28" t="str">
        <f aca="false">TEXT($B4599,"yyyy-mm")</f>
        <v>2024-02</v>
      </c>
      <c r="R4599" s="28" t="n">
        <f aca="false">IF(AND($O4599&gt;=DATE(2025,1,1),$O4599&lt;=DATE(2025,4,30)),1,0)</f>
        <v>0</v>
      </c>
    </row>
    <row r="4600" customFormat="false" ht="15" hidden="false" customHeight="false" outlineLevel="0" collapsed="false">
      <c r="A4600" s="28" t="n">
        <v>500</v>
      </c>
      <c r="B4600" s="29" t="n">
        <v>45382</v>
      </c>
      <c r="C4600" s="28" t="n">
        <v>13860</v>
      </c>
      <c r="D4600" s="28" t="n">
        <v>0</v>
      </c>
      <c r="E4600" s="28" t="n">
        <v>0</v>
      </c>
      <c r="F4600" s="28" t="s">
        <v>345</v>
      </c>
      <c r="G4600" s="28" t="n">
        <v>0</v>
      </c>
      <c r="H4600" s="28" t="n">
        <v>0</v>
      </c>
      <c r="I4600" s="28" t="n">
        <v>0</v>
      </c>
      <c r="J4600" s="28" t="n">
        <v>242</v>
      </c>
      <c r="K4600" s="28" t="n">
        <v>8</v>
      </c>
      <c r="L4600" s="28" t="n">
        <v>3</v>
      </c>
      <c r="M4600" s="28" t="s">
        <v>146</v>
      </c>
      <c r="N4600" s="28" t="s">
        <v>141</v>
      </c>
      <c r="O4600" s="29" t="n">
        <v>45320</v>
      </c>
      <c r="P4600" s="28" t="n">
        <f aca="false">ROUNDDOWN(($B4600-$O4600)/30,0)</f>
        <v>2</v>
      </c>
      <c r="Q4600" s="28" t="str">
        <f aca="false">TEXT($B4600,"yyyy-mm")</f>
        <v>2024-03</v>
      </c>
      <c r="R4600" s="28" t="n">
        <f aca="false">IF(AND($O4600&gt;=DATE(2025,1,1),$O4600&lt;=DATE(2025,4,30)),1,0)</f>
        <v>0</v>
      </c>
    </row>
    <row r="4601" customFormat="false" ht="15" hidden="false" customHeight="false" outlineLevel="0" collapsed="false">
      <c r="A4601" s="28" t="n">
        <v>500</v>
      </c>
      <c r="B4601" s="29" t="n">
        <v>45412</v>
      </c>
      <c r="C4601" s="28" t="n">
        <v>9240</v>
      </c>
      <c r="D4601" s="28" t="n">
        <v>0</v>
      </c>
      <c r="E4601" s="28" t="n">
        <v>0</v>
      </c>
      <c r="F4601" s="28" t="s">
        <v>345</v>
      </c>
      <c r="G4601" s="28" t="n">
        <v>0</v>
      </c>
      <c r="H4601" s="28" t="n">
        <v>0</v>
      </c>
      <c r="I4601" s="28" t="n">
        <v>0</v>
      </c>
      <c r="J4601" s="28" t="n">
        <v>242</v>
      </c>
      <c r="K4601" s="28" t="n">
        <v>8</v>
      </c>
      <c r="L4601" s="28" t="n">
        <v>3</v>
      </c>
      <c r="M4601" s="28" t="s">
        <v>146</v>
      </c>
      <c r="N4601" s="28" t="s">
        <v>141</v>
      </c>
      <c r="O4601" s="29" t="n">
        <v>45320</v>
      </c>
      <c r="P4601" s="28" t="n">
        <f aca="false">ROUNDDOWN(($B4601-$O4601)/30,0)</f>
        <v>3</v>
      </c>
      <c r="Q4601" s="28" t="str">
        <f aca="false">TEXT($B4601,"yyyy-mm")</f>
        <v>2024-04</v>
      </c>
      <c r="R4601" s="28" t="n">
        <f aca="false">IF(AND($O4601&gt;=DATE(2025,1,1),$O4601&lt;=DATE(2025,4,30)),1,0)</f>
        <v>0</v>
      </c>
    </row>
    <row r="4602" customFormat="false" ht="15" hidden="false" customHeight="false" outlineLevel="0" collapsed="false">
      <c r="A4602" s="28" t="n">
        <v>500</v>
      </c>
      <c r="B4602" s="29" t="n">
        <v>45443</v>
      </c>
      <c r="C4602" s="28" t="n">
        <v>4620</v>
      </c>
      <c r="D4602" s="28" t="n">
        <v>0</v>
      </c>
      <c r="E4602" s="28" t="n">
        <v>0</v>
      </c>
      <c r="F4602" s="28" t="s">
        <v>345</v>
      </c>
      <c r="G4602" s="28" t="n">
        <v>0</v>
      </c>
      <c r="H4602" s="28" t="n">
        <v>0</v>
      </c>
      <c r="I4602" s="28" t="n">
        <v>0</v>
      </c>
      <c r="J4602" s="28" t="n">
        <v>242</v>
      </c>
      <c r="K4602" s="28" t="n">
        <v>8</v>
      </c>
      <c r="L4602" s="28" t="n">
        <v>3</v>
      </c>
      <c r="M4602" s="28" t="s">
        <v>146</v>
      </c>
      <c r="N4602" s="28" t="s">
        <v>141</v>
      </c>
      <c r="O4602" s="29" t="n">
        <v>45320</v>
      </c>
      <c r="P4602" s="28" t="n">
        <f aca="false">ROUNDDOWN(($B4602-$O4602)/30,0)</f>
        <v>4</v>
      </c>
      <c r="Q4602" s="28" t="str">
        <f aca="false">TEXT($B4602,"yyyy-mm")</f>
        <v>2024-05</v>
      </c>
      <c r="R4602" s="28" t="n">
        <f aca="false">IF(AND($O4602&gt;=DATE(2025,1,1),$O4602&lt;=DATE(2025,4,30)),1,0)</f>
        <v>0</v>
      </c>
    </row>
    <row r="4603" customFormat="false" ht="15" hidden="false" customHeight="false" outlineLevel="0" collapsed="false">
      <c r="A4603" s="28" t="n">
        <v>500</v>
      </c>
      <c r="B4603" s="29" t="n">
        <v>45473</v>
      </c>
      <c r="C4603" s="28" t="n">
        <v>0</v>
      </c>
      <c r="D4603" s="28" t="n">
        <v>0</v>
      </c>
      <c r="E4603" s="28" t="n">
        <v>0</v>
      </c>
      <c r="F4603" s="28" t="s">
        <v>345</v>
      </c>
      <c r="G4603" s="28" t="n">
        <v>0</v>
      </c>
      <c r="H4603" s="28" t="n">
        <v>0</v>
      </c>
      <c r="I4603" s="28" t="n">
        <v>0</v>
      </c>
      <c r="J4603" s="28" t="n">
        <v>242</v>
      </c>
      <c r="K4603" s="28" t="n">
        <v>8</v>
      </c>
      <c r="L4603" s="28" t="n">
        <v>3</v>
      </c>
      <c r="M4603" s="28" t="s">
        <v>146</v>
      </c>
      <c r="N4603" s="28" t="s">
        <v>141</v>
      </c>
      <c r="O4603" s="29" t="n">
        <v>45320</v>
      </c>
      <c r="P4603" s="28" t="n">
        <f aca="false">ROUNDDOWN(($B4603-$O4603)/30,0)</f>
        <v>5</v>
      </c>
      <c r="Q4603" s="28" t="str">
        <f aca="false">TEXT($B4603,"yyyy-mm")</f>
        <v>2024-06</v>
      </c>
      <c r="R4603" s="28" t="n">
        <f aca="false">IF(AND($O4603&gt;=DATE(2025,1,1),$O4603&lt;=DATE(2025,4,30)),1,0)</f>
        <v>0</v>
      </c>
    </row>
    <row r="4604" customFormat="false" ht="15" hidden="false" customHeight="false" outlineLevel="0" collapsed="false">
      <c r="A4604" s="28" t="n">
        <v>501</v>
      </c>
      <c r="B4604" s="29" t="n">
        <v>46265</v>
      </c>
      <c r="C4604" s="28" t="n">
        <v>19500</v>
      </c>
      <c r="D4604" s="28" t="n">
        <v>0</v>
      </c>
      <c r="E4604" s="28" t="n">
        <v>0</v>
      </c>
      <c r="F4604" s="28" t="s">
        <v>345</v>
      </c>
      <c r="G4604" s="28" t="n">
        <v>0</v>
      </c>
      <c r="H4604" s="28" t="n">
        <v>0</v>
      </c>
      <c r="I4604" s="28" t="n">
        <v>0</v>
      </c>
      <c r="J4604" s="28" t="n">
        <v>123</v>
      </c>
      <c r="K4604" s="28" t="n">
        <v>2</v>
      </c>
      <c r="L4604" s="28" t="n">
        <v>1</v>
      </c>
      <c r="M4604" s="28" t="s">
        <v>146</v>
      </c>
      <c r="N4604" s="28" t="s">
        <v>138</v>
      </c>
      <c r="O4604" s="29" t="n">
        <v>46263</v>
      </c>
      <c r="P4604" s="28" t="n">
        <f aca="false">ROUNDDOWN(($B4604-$O4604)/30,0)</f>
        <v>0</v>
      </c>
      <c r="Q4604" s="28" t="str">
        <f aca="false">TEXT($B4604,"yyyy-mm")</f>
        <v>2026-08</v>
      </c>
      <c r="R4604" s="28" t="n">
        <f aca="false">IF(AND($O4604&gt;=DATE(2025,1,1),$O4604&lt;=DATE(2025,4,30)),1,0)</f>
        <v>0</v>
      </c>
    </row>
    <row r="4605" customFormat="false" ht="15" hidden="false" customHeight="false" outlineLevel="0" collapsed="false">
      <c r="A4605" s="28" t="n">
        <v>502</v>
      </c>
      <c r="B4605" s="29" t="n">
        <v>46234</v>
      </c>
      <c r="C4605" s="28" t="n">
        <v>16000</v>
      </c>
      <c r="D4605" s="28" t="n">
        <v>0</v>
      </c>
      <c r="E4605" s="28" t="n">
        <v>0</v>
      </c>
      <c r="F4605" s="28" t="s">
        <v>345</v>
      </c>
      <c r="G4605" s="28" t="n">
        <v>0</v>
      </c>
      <c r="H4605" s="28" t="n">
        <v>0</v>
      </c>
      <c r="I4605" s="28" t="n">
        <v>0</v>
      </c>
      <c r="J4605" s="28" t="n">
        <v>16</v>
      </c>
      <c r="K4605" s="28" t="n">
        <v>2</v>
      </c>
      <c r="L4605" s="28" t="n">
        <v>1</v>
      </c>
      <c r="M4605" s="28" t="s">
        <v>147</v>
      </c>
      <c r="N4605" s="28" t="s">
        <v>138</v>
      </c>
      <c r="O4605" s="29" t="n">
        <v>46226</v>
      </c>
      <c r="P4605" s="28" t="n">
        <f aca="false">ROUNDDOWN(($B4605-$O4605)/30,0)</f>
        <v>0</v>
      </c>
      <c r="Q4605" s="28" t="str">
        <f aca="false">TEXT($B4605,"yyyy-mm")</f>
        <v>2026-07</v>
      </c>
      <c r="R4605" s="28" t="n">
        <f aca="false">IF(AND($O4605&gt;=DATE(2025,1,1),$O4605&lt;=DATE(2025,4,30)),1,0)</f>
        <v>0</v>
      </c>
    </row>
    <row r="4606" customFormat="false" ht="15" hidden="false" customHeight="false" outlineLevel="0" collapsed="false">
      <c r="A4606" s="28" t="n">
        <v>502</v>
      </c>
      <c r="B4606" s="29" t="n">
        <v>46265</v>
      </c>
      <c r="C4606" s="28" t="n">
        <v>14666.67</v>
      </c>
      <c r="D4606" s="28" t="n">
        <v>0</v>
      </c>
      <c r="E4606" s="28" t="n">
        <v>0</v>
      </c>
      <c r="F4606" s="28" t="s">
        <v>345</v>
      </c>
      <c r="G4606" s="28" t="n">
        <v>0</v>
      </c>
      <c r="H4606" s="28" t="n">
        <v>0</v>
      </c>
      <c r="I4606" s="28" t="n">
        <v>0</v>
      </c>
      <c r="J4606" s="28" t="n">
        <v>16</v>
      </c>
      <c r="K4606" s="28" t="n">
        <v>2</v>
      </c>
      <c r="L4606" s="28" t="n">
        <v>1</v>
      </c>
      <c r="M4606" s="28" t="s">
        <v>147</v>
      </c>
      <c r="N4606" s="28" t="s">
        <v>138</v>
      </c>
      <c r="O4606" s="29" t="n">
        <v>46226</v>
      </c>
      <c r="P4606" s="28" t="n">
        <f aca="false">ROUNDDOWN(($B4606-$O4606)/30,0)</f>
        <v>1</v>
      </c>
      <c r="Q4606" s="28" t="str">
        <f aca="false">TEXT($B4606,"yyyy-mm")</f>
        <v>2026-08</v>
      </c>
      <c r="R4606" s="28" t="n">
        <f aca="false">IF(AND($O4606&gt;=DATE(2025,1,1),$O4606&lt;=DATE(2025,4,30)),1,0)</f>
        <v>0</v>
      </c>
    </row>
    <row r="4607" customFormat="false" ht="15" hidden="false" customHeight="false" outlineLevel="0" collapsed="false">
      <c r="A4607" s="28" t="n">
        <v>503</v>
      </c>
      <c r="B4607" s="29" t="n">
        <v>45596</v>
      </c>
      <c r="C4607" s="28" t="n">
        <v>100000</v>
      </c>
      <c r="D4607" s="28" t="n">
        <v>0</v>
      </c>
      <c r="E4607" s="28" t="n">
        <v>0</v>
      </c>
      <c r="F4607" s="28" t="s">
        <v>345</v>
      </c>
      <c r="G4607" s="28" t="n">
        <v>0</v>
      </c>
      <c r="H4607" s="28" t="n">
        <v>0</v>
      </c>
      <c r="I4607" s="28" t="n">
        <v>0</v>
      </c>
      <c r="J4607" s="28" t="n">
        <v>91</v>
      </c>
      <c r="K4607" s="28" t="n">
        <v>13</v>
      </c>
      <c r="L4607" s="28" t="n">
        <v>2</v>
      </c>
      <c r="M4607" s="28" t="s">
        <v>147</v>
      </c>
      <c r="N4607" s="28" t="s">
        <v>138</v>
      </c>
      <c r="O4607" s="29" t="n">
        <v>45586</v>
      </c>
      <c r="P4607" s="28" t="n">
        <f aca="false">ROUNDDOWN(($B4607-$O4607)/30,0)</f>
        <v>0</v>
      </c>
      <c r="Q4607" s="28" t="str">
        <f aca="false">TEXT($B4607,"yyyy-mm")</f>
        <v>2024-10</v>
      </c>
      <c r="R4607" s="28" t="n">
        <f aca="false">IF(AND($O4607&gt;=DATE(2025,1,1),$O4607&lt;=DATE(2025,4,30)),1,0)</f>
        <v>0</v>
      </c>
    </row>
    <row r="4608" customFormat="false" ht="15" hidden="false" customHeight="false" outlineLevel="0" collapsed="false">
      <c r="A4608" s="28" t="n">
        <v>503</v>
      </c>
      <c r="B4608" s="29" t="n">
        <v>45626</v>
      </c>
      <c r="C4608" s="28" t="n">
        <v>98360.66</v>
      </c>
      <c r="D4608" s="28" t="n">
        <v>0</v>
      </c>
      <c r="E4608" s="28" t="n">
        <v>0</v>
      </c>
      <c r="F4608" s="28" t="s">
        <v>345</v>
      </c>
      <c r="G4608" s="28" t="n">
        <v>0</v>
      </c>
      <c r="H4608" s="28" t="n">
        <v>0</v>
      </c>
      <c r="I4608" s="28" t="n">
        <v>0</v>
      </c>
      <c r="J4608" s="28" t="n">
        <v>91</v>
      </c>
      <c r="K4608" s="28" t="n">
        <v>13</v>
      </c>
      <c r="L4608" s="28" t="n">
        <v>2</v>
      </c>
      <c r="M4608" s="28" t="s">
        <v>147</v>
      </c>
      <c r="N4608" s="28" t="s">
        <v>138</v>
      </c>
      <c r="O4608" s="29" t="n">
        <v>45586</v>
      </c>
      <c r="P4608" s="28" t="n">
        <f aca="false">ROUNDDOWN(($B4608-$O4608)/30,0)</f>
        <v>1</v>
      </c>
      <c r="Q4608" s="28" t="str">
        <f aca="false">TEXT($B4608,"yyyy-mm")</f>
        <v>2024-11</v>
      </c>
      <c r="R4608" s="28" t="n">
        <f aca="false">IF(AND($O4608&gt;=DATE(2025,1,1),$O4608&lt;=DATE(2025,4,30)),1,0)</f>
        <v>0</v>
      </c>
    </row>
    <row r="4609" customFormat="false" ht="15" hidden="false" customHeight="false" outlineLevel="0" collapsed="false">
      <c r="A4609" s="28" t="n">
        <v>503</v>
      </c>
      <c r="B4609" s="29" t="n">
        <v>45657</v>
      </c>
      <c r="C4609" s="28" t="n">
        <v>96721.32</v>
      </c>
      <c r="D4609" s="28" t="n">
        <v>0</v>
      </c>
      <c r="E4609" s="28" t="n">
        <v>0</v>
      </c>
      <c r="F4609" s="28" t="s">
        <v>345</v>
      </c>
      <c r="G4609" s="28" t="n">
        <v>0</v>
      </c>
      <c r="H4609" s="28" t="n">
        <v>0</v>
      </c>
      <c r="I4609" s="28" t="n">
        <v>0</v>
      </c>
      <c r="J4609" s="28" t="n">
        <v>91</v>
      </c>
      <c r="K4609" s="28" t="n">
        <v>13</v>
      </c>
      <c r="L4609" s="28" t="n">
        <v>2</v>
      </c>
      <c r="M4609" s="28" t="s">
        <v>147</v>
      </c>
      <c r="N4609" s="28" t="s">
        <v>138</v>
      </c>
      <c r="O4609" s="29" t="n">
        <v>45586</v>
      </c>
      <c r="P4609" s="28" t="n">
        <f aca="false">ROUNDDOWN(($B4609-$O4609)/30,0)</f>
        <v>2</v>
      </c>
      <c r="Q4609" s="28" t="str">
        <f aca="false">TEXT($B4609,"yyyy-mm")</f>
        <v>2024-12</v>
      </c>
      <c r="R4609" s="28" t="n">
        <f aca="false">IF(AND($O4609&gt;=DATE(2025,1,1),$O4609&lt;=DATE(2025,4,30)),1,0)</f>
        <v>0</v>
      </c>
    </row>
    <row r="4610" customFormat="false" ht="15" hidden="false" customHeight="false" outlineLevel="0" collapsed="false">
      <c r="A4610" s="28" t="n">
        <v>503</v>
      </c>
      <c r="B4610" s="29" t="n">
        <v>45688</v>
      </c>
      <c r="C4610" s="28" t="n">
        <v>95081.98</v>
      </c>
      <c r="D4610" s="28" t="n">
        <v>0</v>
      </c>
      <c r="E4610" s="28" t="n">
        <v>0</v>
      </c>
      <c r="F4610" s="28" t="s">
        <v>345</v>
      </c>
      <c r="G4610" s="28" t="n">
        <v>0</v>
      </c>
      <c r="H4610" s="28" t="n">
        <v>0</v>
      </c>
      <c r="I4610" s="28" t="n">
        <v>0</v>
      </c>
      <c r="J4610" s="28" t="n">
        <v>91</v>
      </c>
      <c r="K4610" s="28" t="n">
        <v>13</v>
      </c>
      <c r="L4610" s="28" t="n">
        <v>2</v>
      </c>
      <c r="M4610" s="28" t="s">
        <v>147</v>
      </c>
      <c r="N4610" s="28" t="s">
        <v>138</v>
      </c>
      <c r="O4610" s="29" t="n">
        <v>45586</v>
      </c>
      <c r="P4610" s="28" t="n">
        <f aca="false">ROUNDDOWN(($B4610-$O4610)/30,0)</f>
        <v>3</v>
      </c>
      <c r="Q4610" s="28" t="str">
        <f aca="false">TEXT($B4610,"yyyy-mm")</f>
        <v>2025-01</v>
      </c>
      <c r="R4610" s="28" t="n">
        <f aca="false">IF(AND($O4610&gt;=DATE(2025,1,1),$O4610&lt;=DATE(2025,4,30)),1,0)</f>
        <v>0</v>
      </c>
    </row>
    <row r="4611" customFormat="false" ht="15" hidden="false" customHeight="false" outlineLevel="0" collapsed="false">
      <c r="A4611" s="28" t="n">
        <v>503</v>
      </c>
      <c r="B4611" s="29" t="n">
        <v>45716</v>
      </c>
      <c r="C4611" s="28" t="n">
        <v>93442.64</v>
      </c>
      <c r="D4611" s="28" t="n">
        <v>0</v>
      </c>
      <c r="E4611" s="28" t="n">
        <v>0</v>
      </c>
      <c r="F4611" s="28" t="s">
        <v>345</v>
      </c>
      <c r="G4611" s="28" t="n">
        <v>0</v>
      </c>
      <c r="H4611" s="28" t="n">
        <v>0</v>
      </c>
      <c r="I4611" s="28" t="n">
        <v>0</v>
      </c>
      <c r="J4611" s="28" t="n">
        <v>91</v>
      </c>
      <c r="K4611" s="28" t="n">
        <v>13</v>
      </c>
      <c r="L4611" s="28" t="n">
        <v>2</v>
      </c>
      <c r="M4611" s="28" t="s">
        <v>147</v>
      </c>
      <c r="N4611" s="28" t="s">
        <v>138</v>
      </c>
      <c r="O4611" s="29" t="n">
        <v>45586</v>
      </c>
      <c r="P4611" s="28" t="n">
        <f aca="false">ROUNDDOWN(($B4611-$O4611)/30,0)</f>
        <v>4</v>
      </c>
      <c r="Q4611" s="28" t="str">
        <f aca="false">TEXT($B4611,"yyyy-mm")</f>
        <v>2025-02</v>
      </c>
      <c r="R4611" s="28" t="n">
        <f aca="false">IF(AND($O4611&gt;=DATE(2025,1,1),$O4611&lt;=DATE(2025,4,30)),1,0)</f>
        <v>0</v>
      </c>
    </row>
    <row r="4612" customFormat="false" ht="15" hidden="false" customHeight="false" outlineLevel="0" collapsed="false">
      <c r="A4612" s="28" t="n">
        <v>503</v>
      </c>
      <c r="B4612" s="29" t="n">
        <v>45747</v>
      </c>
      <c r="C4612" s="28" t="n">
        <v>91803.3</v>
      </c>
      <c r="D4612" s="28" t="n">
        <v>0</v>
      </c>
      <c r="E4612" s="28" t="n">
        <v>0</v>
      </c>
      <c r="F4612" s="28" t="s">
        <v>345</v>
      </c>
      <c r="G4612" s="28" t="n">
        <v>0</v>
      </c>
      <c r="H4612" s="28" t="n">
        <v>0</v>
      </c>
      <c r="I4612" s="28" t="n">
        <v>0</v>
      </c>
      <c r="J4612" s="28" t="n">
        <v>91</v>
      </c>
      <c r="K4612" s="28" t="n">
        <v>13</v>
      </c>
      <c r="L4612" s="28" t="n">
        <v>2</v>
      </c>
      <c r="M4612" s="28" t="s">
        <v>147</v>
      </c>
      <c r="N4612" s="28" t="s">
        <v>138</v>
      </c>
      <c r="O4612" s="29" t="n">
        <v>45586</v>
      </c>
      <c r="P4612" s="28" t="n">
        <f aca="false">ROUNDDOWN(($B4612-$O4612)/30,0)</f>
        <v>5</v>
      </c>
      <c r="Q4612" s="28" t="str">
        <f aca="false">TEXT($B4612,"yyyy-mm")</f>
        <v>2025-03</v>
      </c>
      <c r="R4612" s="28" t="n">
        <f aca="false">IF(AND($O4612&gt;=DATE(2025,1,1),$O4612&lt;=DATE(2025,4,30)),1,0)</f>
        <v>0</v>
      </c>
    </row>
    <row r="4613" customFormat="false" ht="15" hidden="false" customHeight="false" outlineLevel="0" collapsed="false">
      <c r="A4613" s="28" t="n">
        <v>503</v>
      </c>
      <c r="B4613" s="29" t="n">
        <v>45777</v>
      </c>
      <c r="C4613" s="28" t="n">
        <v>90163.96</v>
      </c>
      <c r="D4613" s="28" t="n">
        <v>0</v>
      </c>
      <c r="E4613" s="28" t="n">
        <v>0</v>
      </c>
      <c r="F4613" s="28" t="s">
        <v>345</v>
      </c>
      <c r="G4613" s="28" t="n">
        <v>0</v>
      </c>
      <c r="H4613" s="28" t="n">
        <v>0</v>
      </c>
      <c r="I4613" s="28" t="n">
        <v>0</v>
      </c>
      <c r="J4613" s="28" t="n">
        <v>91</v>
      </c>
      <c r="K4613" s="28" t="n">
        <v>13</v>
      </c>
      <c r="L4613" s="28" t="n">
        <v>2</v>
      </c>
      <c r="M4613" s="28" t="s">
        <v>147</v>
      </c>
      <c r="N4613" s="28" t="s">
        <v>138</v>
      </c>
      <c r="O4613" s="29" t="n">
        <v>45586</v>
      </c>
      <c r="P4613" s="28" t="n">
        <f aca="false">ROUNDDOWN(($B4613-$O4613)/30,0)</f>
        <v>6</v>
      </c>
      <c r="Q4613" s="28" t="str">
        <f aca="false">TEXT($B4613,"yyyy-mm")</f>
        <v>2025-04</v>
      </c>
      <c r="R4613" s="28" t="n">
        <f aca="false">IF(AND($O4613&gt;=DATE(2025,1,1),$O4613&lt;=DATE(2025,4,30)),1,0)</f>
        <v>0</v>
      </c>
    </row>
    <row r="4614" customFormat="false" ht="15" hidden="false" customHeight="false" outlineLevel="0" collapsed="false">
      <c r="A4614" s="28" t="n">
        <v>503</v>
      </c>
      <c r="B4614" s="29" t="n">
        <v>45808</v>
      </c>
      <c r="C4614" s="28" t="n">
        <v>88524.62</v>
      </c>
      <c r="D4614" s="28" t="n">
        <v>0</v>
      </c>
      <c r="E4614" s="28" t="n">
        <v>0</v>
      </c>
      <c r="F4614" s="28" t="s">
        <v>345</v>
      </c>
      <c r="G4614" s="28" t="n">
        <v>0</v>
      </c>
      <c r="H4614" s="28" t="n">
        <v>0</v>
      </c>
      <c r="I4614" s="28" t="n">
        <v>0</v>
      </c>
      <c r="J4614" s="28" t="n">
        <v>91</v>
      </c>
      <c r="K4614" s="28" t="n">
        <v>13</v>
      </c>
      <c r="L4614" s="28" t="n">
        <v>2</v>
      </c>
      <c r="M4614" s="28" t="s">
        <v>147</v>
      </c>
      <c r="N4614" s="28" t="s">
        <v>138</v>
      </c>
      <c r="O4614" s="29" t="n">
        <v>45586</v>
      </c>
      <c r="P4614" s="28" t="n">
        <f aca="false">ROUNDDOWN(($B4614-$O4614)/30,0)</f>
        <v>7</v>
      </c>
      <c r="Q4614" s="28" t="str">
        <f aca="false">TEXT($B4614,"yyyy-mm")</f>
        <v>2025-05</v>
      </c>
      <c r="R4614" s="28" t="n">
        <f aca="false">IF(AND($O4614&gt;=DATE(2025,1,1),$O4614&lt;=DATE(2025,4,30)),1,0)</f>
        <v>0</v>
      </c>
    </row>
    <row r="4615" customFormat="false" ht="15" hidden="false" customHeight="false" outlineLevel="0" collapsed="false">
      <c r="A4615" s="28" t="n">
        <v>503</v>
      </c>
      <c r="B4615" s="29" t="n">
        <v>45838</v>
      </c>
      <c r="C4615" s="28" t="n">
        <v>86885.28</v>
      </c>
      <c r="D4615" s="28" t="n">
        <v>0</v>
      </c>
      <c r="E4615" s="28" t="n">
        <v>0</v>
      </c>
      <c r="F4615" s="28" t="s">
        <v>345</v>
      </c>
      <c r="G4615" s="28" t="n">
        <v>0</v>
      </c>
      <c r="H4615" s="28" t="n">
        <v>0</v>
      </c>
      <c r="I4615" s="28" t="n">
        <v>0</v>
      </c>
      <c r="J4615" s="28" t="n">
        <v>91</v>
      </c>
      <c r="K4615" s="28" t="n">
        <v>13</v>
      </c>
      <c r="L4615" s="28" t="n">
        <v>2</v>
      </c>
      <c r="M4615" s="28" t="s">
        <v>147</v>
      </c>
      <c r="N4615" s="28" t="s">
        <v>138</v>
      </c>
      <c r="O4615" s="29" t="n">
        <v>45586</v>
      </c>
      <c r="P4615" s="28" t="n">
        <f aca="false">ROUNDDOWN(($B4615-$O4615)/30,0)</f>
        <v>8</v>
      </c>
      <c r="Q4615" s="28" t="str">
        <f aca="false">TEXT($B4615,"yyyy-mm")</f>
        <v>2025-06</v>
      </c>
      <c r="R4615" s="28" t="n">
        <f aca="false">IF(AND($O4615&gt;=DATE(2025,1,1),$O4615&lt;=DATE(2025,4,30)),1,0)</f>
        <v>0</v>
      </c>
    </row>
    <row r="4616" customFormat="false" ht="15" hidden="false" customHeight="false" outlineLevel="0" collapsed="false">
      <c r="A4616" s="28" t="n">
        <v>503</v>
      </c>
      <c r="B4616" s="29" t="n">
        <v>45869</v>
      </c>
      <c r="C4616" s="28" t="n">
        <v>85245.94</v>
      </c>
      <c r="D4616" s="28" t="n">
        <v>0</v>
      </c>
      <c r="E4616" s="28" t="n">
        <v>0</v>
      </c>
      <c r="F4616" s="28" t="s">
        <v>345</v>
      </c>
      <c r="G4616" s="28" t="n">
        <v>0</v>
      </c>
      <c r="H4616" s="28" t="n">
        <v>0</v>
      </c>
      <c r="I4616" s="28" t="n">
        <v>0</v>
      </c>
      <c r="J4616" s="28" t="n">
        <v>91</v>
      </c>
      <c r="K4616" s="28" t="n">
        <v>13</v>
      </c>
      <c r="L4616" s="28" t="n">
        <v>2</v>
      </c>
      <c r="M4616" s="28" t="s">
        <v>147</v>
      </c>
      <c r="N4616" s="28" t="s">
        <v>138</v>
      </c>
      <c r="O4616" s="29" t="n">
        <v>45586</v>
      </c>
      <c r="P4616" s="28" t="n">
        <f aca="false">ROUNDDOWN(($B4616-$O4616)/30,0)</f>
        <v>9</v>
      </c>
      <c r="Q4616" s="28" t="str">
        <f aca="false">TEXT($B4616,"yyyy-mm")</f>
        <v>2025-07</v>
      </c>
      <c r="R4616" s="28" t="n">
        <f aca="false">IF(AND($O4616&gt;=DATE(2025,1,1),$O4616&lt;=DATE(2025,4,30)),1,0)</f>
        <v>0</v>
      </c>
    </row>
    <row r="4617" customFormat="false" ht="15" hidden="false" customHeight="false" outlineLevel="0" collapsed="false">
      <c r="A4617" s="28" t="n">
        <v>503</v>
      </c>
      <c r="B4617" s="29" t="n">
        <v>45900</v>
      </c>
      <c r="C4617" s="28" t="n">
        <v>83606.6</v>
      </c>
      <c r="D4617" s="28" t="n">
        <v>0</v>
      </c>
      <c r="E4617" s="28" t="n">
        <v>0</v>
      </c>
      <c r="F4617" s="28" t="s">
        <v>345</v>
      </c>
      <c r="G4617" s="28" t="n">
        <v>0</v>
      </c>
      <c r="H4617" s="28" t="n">
        <v>0</v>
      </c>
      <c r="I4617" s="28" t="n">
        <v>0</v>
      </c>
      <c r="J4617" s="28" t="n">
        <v>91</v>
      </c>
      <c r="K4617" s="28" t="n">
        <v>13</v>
      </c>
      <c r="L4617" s="28" t="n">
        <v>2</v>
      </c>
      <c r="M4617" s="28" t="s">
        <v>147</v>
      </c>
      <c r="N4617" s="28" t="s">
        <v>138</v>
      </c>
      <c r="O4617" s="29" t="n">
        <v>45586</v>
      </c>
      <c r="P4617" s="28" t="n">
        <f aca="false">ROUNDDOWN(($B4617-$O4617)/30,0)</f>
        <v>10</v>
      </c>
      <c r="Q4617" s="28" t="str">
        <f aca="false">TEXT($B4617,"yyyy-mm")</f>
        <v>2025-08</v>
      </c>
      <c r="R4617" s="28" t="n">
        <f aca="false">IF(AND($O4617&gt;=DATE(2025,1,1),$O4617&lt;=DATE(2025,4,30)),1,0)</f>
        <v>0</v>
      </c>
    </row>
    <row r="4618" customFormat="false" ht="15" hidden="false" customHeight="false" outlineLevel="0" collapsed="false">
      <c r="A4618" s="28" t="n">
        <v>503</v>
      </c>
      <c r="B4618" s="29" t="n">
        <v>45930</v>
      </c>
      <c r="C4618" s="28" t="n">
        <v>81967.26</v>
      </c>
      <c r="D4618" s="28" t="n">
        <v>0</v>
      </c>
      <c r="E4618" s="28" t="n">
        <v>0</v>
      </c>
      <c r="F4618" s="28" t="s">
        <v>345</v>
      </c>
      <c r="G4618" s="28" t="n">
        <v>0</v>
      </c>
      <c r="H4618" s="28" t="n">
        <v>0</v>
      </c>
      <c r="I4618" s="28" t="n">
        <v>0</v>
      </c>
      <c r="J4618" s="28" t="n">
        <v>91</v>
      </c>
      <c r="K4618" s="28" t="n">
        <v>13</v>
      </c>
      <c r="L4618" s="28" t="n">
        <v>2</v>
      </c>
      <c r="M4618" s="28" t="s">
        <v>147</v>
      </c>
      <c r="N4618" s="28" t="s">
        <v>138</v>
      </c>
      <c r="O4618" s="29" t="n">
        <v>45586</v>
      </c>
      <c r="P4618" s="28" t="n">
        <f aca="false">ROUNDDOWN(($B4618-$O4618)/30,0)</f>
        <v>11</v>
      </c>
      <c r="Q4618" s="28" t="str">
        <f aca="false">TEXT($B4618,"yyyy-mm")</f>
        <v>2025-09</v>
      </c>
      <c r="R4618" s="28" t="n">
        <f aca="false">IF(AND($O4618&gt;=DATE(2025,1,1),$O4618&lt;=DATE(2025,4,30)),1,0)</f>
        <v>0</v>
      </c>
    </row>
    <row r="4619" customFormat="false" ht="15" hidden="false" customHeight="false" outlineLevel="0" collapsed="false">
      <c r="A4619" s="28" t="n">
        <v>503</v>
      </c>
      <c r="B4619" s="29" t="n">
        <v>45961</v>
      </c>
      <c r="C4619" s="28" t="n">
        <v>80327.92</v>
      </c>
      <c r="D4619" s="28" t="n">
        <v>0</v>
      </c>
      <c r="E4619" s="28" t="n">
        <v>0</v>
      </c>
      <c r="F4619" s="28" t="s">
        <v>345</v>
      </c>
      <c r="G4619" s="28" t="n">
        <v>0</v>
      </c>
      <c r="H4619" s="28" t="n">
        <v>0</v>
      </c>
      <c r="I4619" s="28" t="n">
        <v>0</v>
      </c>
      <c r="J4619" s="28" t="n">
        <v>91</v>
      </c>
      <c r="K4619" s="28" t="n">
        <v>13</v>
      </c>
      <c r="L4619" s="28" t="n">
        <v>2</v>
      </c>
      <c r="M4619" s="28" t="s">
        <v>147</v>
      </c>
      <c r="N4619" s="28" t="s">
        <v>138</v>
      </c>
      <c r="O4619" s="29" t="n">
        <v>45586</v>
      </c>
      <c r="P4619" s="28" t="n">
        <f aca="false">ROUNDDOWN(($B4619-$O4619)/30,0)</f>
        <v>12</v>
      </c>
      <c r="Q4619" s="28" t="str">
        <f aca="false">TEXT($B4619,"yyyy-mm")</f>
        <v>2025-10</v>
      </c>
      <c r="R4619" s="28" t="n">
        <f aca="false">IF(AND($O4619&gt;=DATE(2025,1,1),$O4619&lt;=DATE(2025,4,30)),1,0)</f>
        <v>0</v>
      </c>
    </row>
    <row r="4620" customFormat="false" ht="15" hidden="false" customHeight="false" outlineLevel="0" collapsed="false">
      <c r="A4620" s="28" t="n">
        <v>503</v>
      </c>
      <c r="B4620" s="29" t="n">
        <v>45991</v>
      </c>
      <c r="C4620" s="28" t="n">
        <v>78688.58</v>
      </c>
      <c r="D4620" s="28" t="n">
        <v>0</v>
      </c>
      <c r="E4620" s="28" t="n">
        <v>0</v>
      </c>
      <c r="F4620" s="28" t="s">
        <v>345</v>
      </c>
      <c r="G4620" s="28" t="n">
        <v>0</v>
      </c>
      <c r="H4620" s="28" t="n">
        <v>0</v>
      </c>
      <c r="I4620" s="28" t="n">
        <v>0</v>
      </c>
      <c r="J4620" s="28" t="n">
        <v>91</v>
      </c>
      <c r="K4620" s="28" t="n">
        <v>13</v>
      </c>
      <c r="L4620" s="28" t="n">
        <v>2</v>
      </c>
      <c r="M4620" s="28" t="s">
        <v>147</v>
      </c>
      <c r="N4620" s="28" t="s">
        <v>138</v>
      </c>
      <c r="O4620" s="29" t="n">
        <v>45586</v>
      </c>
      <c r="P4620" s="28" t="n">
        <f aca="false">ROUNDDOWN(($B4620-$O4620)/30,0)</f>
        <v>13</v>
      </c>
      <c r="Q4620" s="28" t="str">
        <f aca="false">TEXT($B4620,"yyyy-mm")</f>
        <v>2025-11</v>
      </c>
      <c r="R4620" s="28" t="n">
        <f aca="false">IF(AND($O4620&gt;=DATE(2025,1,1),$O4620&lt;=DATE(2025,4,30)),1,0)</f>
        <v>0</v>
      </c>
    </row>
    <row r="4621" customFormat="false" ht="15" hidden="false" customHeight="false" outlineLevel="0" collapsed="false">
      <c r="A4621" s="28" t="n">
        <v>503</v>
      </c>
      <c r="B4621" s="29" t="n">
        <v>46022</v>
      </c>
      <c r="C4621" s="28" t="n">
        <v>77049.24</v>
      </c>
      <c r="D4621" s="28" t="n">
        <v>0</v>
      </c>
      <c r="E4621" s="28" t="n">
        <v>0</v>
      </c>
      <c r="F4621" s="28" t="s">
        <v>345</v>
      </c>
      <c r="G4621" s="28" t="n">
        <v>0</v>
      </c>
      <c r="H4621" s="28" t="n">
        <v>0</v>
      </c>
      <c r="I4621" s="28" t="n">
        <v>0</v>
      </c>
      <c r="J4621" s="28" t="n">
        <v>91</v>
      </c>
      <c r="K4621" s="28" t="n">
        <v>13</v>
      </c>
      <c r="L4621" s="28" t="n">
        <v>2</v>
      </c>
      <c r="M4621" s="28" t="s">
        <v>147</v>
      </c>
      <c r="N4621" s="28" t="s">
        <v>138</v>
      </c>
      <c r="O4621" s="29" t="n">
        <v>45586</v>
      </c>
      <c r="P4621" s="28" t="n">
        <f aca="false">ROUNDDOWN(($B4621-$O4621)/30,0)</f>
        <v>14</v>
      </c>
      <c r="Q4621" s="28" t="str">
        <f aca="false">TEXT($B4621,"yyyy-mm")</f>
        <v>2025-12</v>
      </c>
      <c r="R4621" s="28" t="n">
        <f aca="false">IF(AND($O4621&gt;=DATE(2025,1,1),$O4621&lt;=DATE(2025,4,30)),1,0)</f>
        <v>0</v>
      </c>
    </row>
    <row r="4622" customFormat="false" ht="15" hidden="false" customHeight="false" outlineLevel="0" collapsed="false">
      <c r="A4622" s="28" t="n">
        <v>503</v>
      </c>
      <c r="B4622" s="29" t="n">
        <v>46053</v>
      </c>
      <c r="C4622" s="28" t="n">
        <v>75409.9</v>
      </c>
      <c r="D4622" s="28" t="n">
        <v>0</v>
      </c>
      <c r="E4622" s="28" t="n">
        <v>0</v>
      </c>
      <c r="F4622" s="28" t="s">
        <v>345</v>
      </c>
      <c r="G4622" s="28" t="n">
        <v>0</v>
      </c>
      <c r="H4622" s="28" t="n">
        <v>0</v>
      </c>
      <c r="I4622" s="28" t="n">
        <v>0</v>
      </c>
      <c r="J4622" s="28" t="n">
        <v>91</v>
      </c>
      <c r="K4622" s="28" t="n">
        <v>13</v>
      </c>
      <c r="L4622" s="28" t="n">
        <v>2</v>
      </c>
      <c r="M4622" s="28" t="s">
        <v>147</v>
      </c>
      <c r="N4622" s="28" t="s">
        <v>138</v>
      </c>
      <c r="O4622" s="29" t="n">
        <v>45586</v>
      </c>
      <c r="P4622" s="28" t="n">
        <f aca="false">ROUNDDOWN(($B4622-$O4622)/30,0)</f>
        <v>15</v>
      </c>
      <c r="Q4622" s="28" t="str">
        <f aca="false">TEXT($B4622,"yyyy-mm")</f>
        <v>2026-01</v>
      </c>
      <c r="R4622" s="28" t="n">
        <f aca="false">IF(AND($O4622&gt;=DATE(2025,1,1),$O4622&lt;=DATE(2025,4,30)),1,0)</f>
        <v>0</v>
      </c>
    </row>
    <row r="4623" customFormat="false" ht="15" hidden="false" customHeight="false" outlineLevel="0" collapsed="false">
      <c r="A4623" s="28" t="n">
        <v>503</v>
      </c>
      <c r="B4623" s="29" t="n">
        <v>46081</v>
      </c>
      <c r="C4623" s="28" t="n">
        <v>73770.56</v>
      </c>
      <c r="D4623" s="28" t="n">
        <v>0</v>
      </c>
      <c r="E4623" s="28" t="n">
        <v>0</v>
      </c>
      <c r="F4623" s="28" t="s">
        <v>345</v>
      </c>
      <c r="G4623" s="28" t="n">
        <v>0</v>
      </c>
      <c r="H4623" s="28" t="n">
        <v>0</v>
      </c>
      <c r="I4623" s="28" t="n">
        <v>0</v>
      </c>
      <c r="J4623" s="28" t="n">
        <v>91</v>
      </c>
      <c r="K4623" s="28" t="n">
        <v>13</v>
      </c>
      <c r="L4623" s="28" t="n">
        <v>2</v>
      </c>
      <c r="M4623" s="28" t="s">
        <v>147</v>
      </c>
      <c r="N4623" s="28" t="s">
        <v>138</v>
      </c>
      <c r="O4623" s="29" t="n">
        <v>45586</v>
      </c>
      <c r="P4623" s="28" t="n">
        <f aca="false">ROUNDDOWN(($B4623-$O4623)/30,0)</f>
        <v>16</v>
      </c>
      <c r="Q4623" s="28" t="str">
        <f aca="false">TEXT($B4623,"yyyy-mm")</f>
        <v>2026-02</v>
      </c>
      <c r="R4623" s="28" t="n">
        <f aca="false">IF(AND($O4623&gt;=DATE(2025,1,1),$O4623&lt;=DATE(2025,4,30)),1,0)</f>
        <v>0</v>
      </c>
    </row>
    <row r="4624" customFormat="false" ht="15" hidden="false" customHeight="false" outlineLevel="0" collapsed="false">
      <c r="A4624" s="28" t="n">
        <v>503</v>
      </c>
      <c r="B4624" s="29" t="n">
        <v>46112</v>
      </c>
      <c r="C4624" s="28" t="n">
        <v>72131.22</v>
      </c>
      <c r="D4624" s="28" t="n">
        <v>0</v>
      </c>
      <c r="E4624" s="28" t="n">
        <v>0</v>
      </c>
      <c r="F4624" s="28" t="s">
        <v>345</v>
      </c>
      <c r="G4624" s="28" t="n">
        <v>0</v>
      </c>
      <c r="H4624" s="28" t="n">
        <v>0</v>
      </c>
      <c r="I4624" s="28" t="n">
        <v>0</v>
      </c>
      <c r="J4624" s="28" t="n">
        <v>91</v>
      </c>
      <c r="K4624" s="28" t="n">
        <v>13</v>
      </c>
      <c r="L4624" s="28" t="n">
        <v>2</v>
      </c>
      <c r="M4624" s="28" t="s">
        <v>147</v>
      </c>
      <c r="N4624" s="28" t="s">
        <v>138</v>
      </c>
      <c r="O4624" s="29" t="n">
        <v>45586</v>
      </c>
      <c r="P4624" s="28" t="n">
        <f aca="false">ROUNDDOWN(($B4624-$O4624)/30,0)</f>
        <v>17</v>
      </c>
      <c r="Q4624" s="28" t="str">
        <f aca="false">TEXT($B4624,"yyyy-mm")</f>
        <v>2026-03</v>
      </c>
      <c r="R4624" s="28" t="n">
        <f aca="false">IF(AND($O4624&gt;=DATE(2025,1,1),$O4624&lt;=DATE(2025,4,30)),1,0)</f>
        <v>0</v>
      </c>
    </row>
    <row r="4625" customFormat="false" ht="15" hidden="false" customHeight="false" outlineLevel="0" collapsed="false">
      <c r="A4625" s="28" t="n">
        <v>503</v>
      </c>
      <c r="B4625" s="29" t="n">
        <v>46142</v>
      </c>
      <c r="C4625" s="28" t="n">
        <v>70491.88</v>
      </c>
      <c r="D4625" s="28" t="n">
        <v>0</v>
      </c>
      <c r="E4625" s="28" t="n">
        <v>0</v>
      </c>
      <c r="F4625" s="28" t="s">
        <v>345</v>
      </c>
      <c r="G4625" s="28" t="n">
        <v>0</v>
      </c>
      <c r="H4625" s="28" t="n">
        <v>0</v>
      </c>
      <c r="I4625" s="28" t="n">
        <v>0</v>
      </c>
      <c r="J4625" s="28" t="n">
        <v>91</v>
      </c>
      <c r="K4625" s="28" t="n">
        <v>13</v>
      </c>
      <c r="L4625" s="28" t="n">
        <v>2</v>
      </c>
      <c r="M4625" s="28" t="s">
        <v>147</v>
      </c>
      <c r="N4625" s="28" t="s">
        <v>138</v>
      </c>
      <c r="O4625" s="29" t="n">
        <v>45586</v>
      </c>
      <c r="P4625" s="28" t="n">
        <f aca="false">ROUNDDOWN(($B4625-$O4625)/30,0)</f>
        <v>18</v>
      </c>
      <c r="Q4625" s="28" t="str">
        <f aca="false">TEXT($B4625,"yyyy-mm")</f>
        <v>2026-04</v>
      </c>
      <c r="R4625" s="28" t="n">
        <f aca="false">IF(AND($O4625&gt;=DATE(2025,1,1),$O4625&lt;=DATE(2025,4,30)),1,0)</f>
        <v>0</v>
      </c>
    </row>
    <row r="4626" customFormat="false" ht="15" hidden="false" customHeight="false" outlineLevel="0" collapsed="false">
      <c r="A4626" s="28" t="n">
        <v>503</v>
      </c>
      <c r="B4626" s="29" t="n">
        <v>46173</v>
      </c>
      <c r="C4626" s="28" t="n">
        <v>68852.54</v>
      </c>
      <c r="D4626" s="28" t="n">
        <v>0</v>
      </c>
      <c r="E4626" s="28" t="n">
        <v>0</v>
      </c>
      <c r="F4626" s="28" t="s">
        <v>345</v>
      </c>
      <c r="G4626" s="28" t="n">
        <v>0</v>
      </c>
      <c r="H4626" s="28" t="n">
        <v>0</v>
      </c>
      <c r="I4626" s="28" t="n">
        <v>0</v>
      </c>
      <c r="J4626" s="28" t="n">
        <v>91</v>
      </c>
      <c r="K4626" s="28" t="n">
        <v>13</v>
      </c>
      <c r="L4626" s="28" t="n">
        <v>2</v>
      </c>
      <c r="M4626" s="28" t="s">
        <v>147</v>
      </c>
      <c r="N4626" s="28" t="s">
        <v>138</v>
      </c>
      <c r="O4626" s="29" t="n">
        <v>45586</v>
      </c>
      <c r="P4626" s="28" t="n">
        <f aca="false">ROUNDDOWN(($B4626-$O4626)/30,0)</f>
        <v>19</v>
      </c>
      <c r="Q4626" s="28" t="str">
        <f aca="false">TEXT($B4626,"yyyy-mm")</f>
        <v>2026-05</v>
      </c>
      <c r="R4626" s="28" t="n">
        <f aca="false">IF(AND($O4626&gt;=DATE(2025,1,1),$O4626&lt;=DATE(2025,4,30)),1,0)</f>
        <v>0</v>
      </c>
    </row>
    <row r="4627" customFormat="false" ht="15" hidden="false" customHeight="false" outlineLevel="0" collapsed="false">
      <c r="A4627" s="28" t="n">
        <v>503</v>
      </c>
      <c r="B4627" s="29" t="n">
        <v>46203</v>
      </c>
      <c r="C4627" s="28" t="n">
        <v>67213.2</v>
      </c>
      <c r="D4627" s="28" t="n">
        <v>0</v>
      </c>
      <c r="E4627" s="28" t="n">
        <v>0</v>
      </c>
      <c r="F4627" s="28" t="s">
        <v>345</v>
      </c>
      <c r="G4627" s="28" t="n">
        <v>0</v>
      </c>
      <c r="H4627" s="28" t="n">
        <v>0</v>
      </c>
      <c r="I4627" s="28" t="n">
        <v>0</v>
      </c>
      <c r="J4627" s="28" t="n">
        <v>91</v>
      </c>
      <c r="K4627" s="28" t="n">
        <v>13</v>
      </c>
      <c r="L4627" s="28" t="n">
        <v>2</v>
      </c>
      <c r="M4627" s="28" t="s">
        <v>147</v>
      </c>
      <c r="N4627" s="28" t="s">
        <v>138</v>
      </c>
      <c r="O4627" s="29" t="n">
        <v>45586</v>
      </c>
      <c r="P4627" s="28" t="n">
        <f aca="false">ROUNDDOWN(($B4627-$O4627)/30,0)</f>
        <v>20</v>
      </c>
      <c r="Q4627" s="28" t="str">
        <f aca="false">TEXT($B4627,"yyyy-mm")</f>
        <v>2026-06</v>
      </c>
      <c r="R4627" s="28" t="n">
        <f aca="false">IF(AND($O4627&gt;=DATE(2025,1,1),$O4627&lt;=DATE(2025,4,30)),1,0)</f>
        <v>0</v>
      </c>
    </row>
    <row r="4628" customFormat="false" ht="15" hidden="false" customHeight="false" outlineLevel="0" collapsed="false">
      <c r="A4628" s="28" t="n">
        <v>503</v>
      </c>
      <c r="B4628" s="29" t="n">
        <v>46234</v>
      </c>
      <c r="C4628" s="28" t="n">
        <v>65573.86</v>
      </c>
      <c r="D4628" s="28" t="n">
        <v>0</v>
      </c>
      <c r="E4628" s="28" t="n">
        <v>0</v>
      </c>
      <c r="F4628" s="28" t="s">
        <v>345</v>
      </c>
      <c r="G4628" s="28" t="n">
        <v>0</v>
      </c>
      <c r="H4628" s="28" t="n">
        <v>0</v>
      </c>
      <c r="I4628" s="28" t="n">
        <v>0</v>
      </c>
      <c r="J4628" s="28" t="n">
        <v>91</v>
      </c>
      <c r="K4628" s="28" t="n">
        <v>13</v>
      </c>
      <c r="L4628" s="28" t="n">
        <v>2</v>
      </c>
      <c r="M4628" s="28" t="s">
        <v>147</v>
      </c>
      <c r="N4628" s="28" t="s">
        <v>138</v>
      </c>
      <c r="O4628" s="29" t="n">
        <v>45586</v>
      </c>
      <c r="P4628" s="28" t="n">
        <f aca="false">ROUNDDOWN(($B4628-$O4628)/30,0)</f>
        <v>21</v>
      </c>
      <c r="Q4628" s="28" t="str">
        <f aca="false">TEXT($B4628,"yyyy-mm")</f>
        <v>2026-07</v>
      </c>
      <c r="R4628" s="28" t="n">
        <f aca="false">IF(AND($O4628&gt;=DATE(2025,1,1),$O4628&lt;=DATE(2025,4,30)),1,0)</f>
        <v>0</v>
      </c>
    </row>
    <row r="4629" customFormat="false" ht="15" hidden="false" customHeight="false" outlineLevel="0" collapsed="false">
      <c r="A4629" s="28" t="n">
        <v>503</v>
      </c>
      <c r="B4629" s="29" t="n">
        <v>46265</v>
      </c>
      <c r="C4629" s="28" t="n">
        <v>63934.52</v>
      </c>
      <c r="D4629" s="28" t="n">
        <v>0</v>
      </c>
      <c r="E4629" s="28" t="n">
        <v>0</v>
      </c>
      <c r="F4629" s="28" t="s">
        <v>345</v>
      </c>
      <c r="G4629" s="28" t="n">
        <v>0</v>
      </c>
      <c r="H4629" s="28" t="n">
        <v>0</v>
      </c>
      <c r="I4629" s="28" t="n">
        <v>0</v>
      </c>
      <c r="J4629" s="28" t="n">
        <v>91</v>
      </c>
      <c r="K4629" s="28" t="n">
        <v>13</v>
      </c>
      <c r="L4629" s="28" t="n">
        <v>2</v>
      </c>
      <c r="M4629" s="28" t="s">
        <v>147</v>
      </c>
      <c r="N4629" s="28" t="s">
        <v>138</v>
      </c>
      <c r="O4629" s="29" t="n">
        <v>45586</v>
      </c>
      <c r="P4629" s="28" t="n">
        <f aca="false">ROUNDDOWN(($B4629-$O4629)/30,0)</f>
        <v>22</v>
      </c>
      <c r="Q4629" s="28" t="str">
        <f aca="false">TEXT($B4629,"yyyy-mm")</f>
        <v>2026-08</v>
      </c>
      <c r="R4629" s="28" t="n">
        <f aca="false">IF(AND($O4629&gt;=DATE(2025,1,1),$O4629&lt;=DATE(2025,4,30)),1,0)</f>
        <v>0</v>
      </c>
    </row>
    <row r="4630" customFormat="false" ht="15" hidden="false" customHeight="false" outlineLevel="0" collapsed="false">
      <c r="A4630" s="28" t="n">
        <v>504</v>
      </c>
      <c r="B4630" s="29" t="n">
        <v>46203</v>
      </c>
      <c r="C4630" s="28" t="n">
        <v>5800</v>
      </c>
      <c r="D4630" s="28" t="n">
        <v>0</v>
      </c>
      <c r="E4630" s="28" t="n">
        <v>0</v>
      </c>
      <c r="F4630" s="28" t="s">
        <v>345</v>
      </c>
      <c r="G4630" s="28" t="n">
        <v>0</v>
      </c>
      <c r="H4630" s="28" t="n">
        <v>0</v>
      </c>
      <c r="I4630" s="28" t="n">
        <v>0</v>
      </c>
      <c r="J4630" s="28" t="n">
        <v>323</v>
      </c>
      <c r="K4630" s="28" t="n">
        <v>8</v>
      </c>
      <c r="L4630" s="28" t="n">
        <v>1</v>
      </c>
      <c r="M4630" s="28" t="s">
        <v>145</v>
      </c>
      <c r="N4630" s="28" t="s">
        <v>142</v>
      </c>
      <c r="O4630" s="29" t="n">
        <v>46194</v>
      </c>
      <c r="P4630" s="28" t="n">
        <f aca="false">ROUNDDOWN(($B4630-$O4630)/30,0)</f>
        <v>0</v>
      </c>
      <c r="Q4630" s="28" t="str">
        <f aca="false">TEXT($B4630,"yyyy-mm")</f>
        <v>2026-06</v>
      </c>
      <c r="R4630" s="28" t="n">
        <f aca="false">IF(AND($O4630&gt;=DATE(2025,1,1),$O4630&lt;=DATE(2025,4,30)),1,0)</f>
        <v>0</v>
      </c>
    </row>
    <row r="4631" customFormat="false" ht="15" hidden="false" customHeight="false" outlineLevel="0" collapsed="false">
      <c r="A4631" s="28" t="n">
        <v>504</v>
      </c>
      <c r="B4631" s="29" t="n">
        <v>46234</v>
      </c>
      <c r="C4631" s="28" t="n">
        <v>4640</v>
      </c>
      <c r="D4631" s="28" t="n">
        <v>0</v>
      </c>
      <c r="E4631" s="28" t="n">
        <v>0</v>
      </c>
      <c r="F4631" s="28" t="s">
        <v>345</v>
      </c>
      <c r="G4631" s="28" t="n">
        <v>0</v>
      </c>
      <c r="H4631" s="28" t="n">
        <v>0</v>
      </c>
      <c r="I4631" s="28" t="n">
        <v>0</v>
      </c>
      <c r="J4631" s="28" t="n">
        <v>323</v>
      </c>
      <c r="K4631" s="28" t="n">
        <v>8</v>
      </c>
      <c r="L4631" s="28" t="n">
        <v>1</v>
      </c>
      <c r="M4631" s="28" t="s">
        <v>145</v>
      </c>
      <c r="N4631" s="28" t="s">
        <v>142</v>
      </c>
      <c r="O4631" s="29" t="n">
        <v>46194</v>
      </c>
      <c r="P4631" s="28" t="n">
        <f aca="false">ROUNDDOWN(($B4631-$O4631)/30,0)</f>
        <v>1</v>
      </c>
      <c r="Q4631" s="28" t="str">
        <f aca="false">TEXT($B4631,"yyyy-mm")</f>
        <v>2026-07</v>
      </c>
      <c r="R4631" s="28" t="n">
        <f aca="false">IF(AND($O4631&gt;=DATE(2025,1,1),$O4631&lt;=DATE(2025,4,30)),1,0)</f>
        <v>0</v>
      </c>
    </row>
    <row r="4632" customFormat="false" ht="15" hidden="false" customHeight="false" outlineLevel="0" collapsed="false">
      <c r="A4632" s="28" t="n">
        <v>504</v>
      </c>
      <c r="B4632" s="29" t="n">
        <v>46265</v>
      </c>
      <c r="C4632" s="28" t="n">
        <v>3480</v>
      </c>
      <c r="D4632" s="28" t="n">
        <v>0</v>
      </c>
      <c r="E4632" s="28" t="n">
        <v>0</v>
      </c>
      <c r="F4632" s="28" t="s">
        <v>345</v>
      </c>
      <c r="G4632" s="28" t="n">
        <v>0</v>
      </c>
      <c r="H4632" s="28" t="n">
        <v>0</v>
      </c>
      <c r="I4632" s="28" t="n">
        <v>0</v>
      </c>
      <c r="J4632" s="28" t="n">
        <v>323</v>
      </c>
      <c r="K4632" s="28" t="n">
        <v>8</v>
      </c>
      <c r="L4632" s="28" t="n">
        <v>1</v>
      </c>
      <c r="M4632" s="28" t="s">
        <v>145</v>
      </c>
      <c r="N4632" s="28" t="s">
        <v>142</v>
      </c>
      <c r="O4632" s="29" t="n">
        <v>46194</v>
      </c>
      <c r="P4632" s="28" t="n">
        <f aca="false">ROUNDDOWN(($B4632-$O4632)/30,0)</f>
        <v>2</v>
      </c>
      <c r="Q4632" s="28" t="str">
        <f aca="false">TEXT($B4632,"yyyy-mm")</f>
        <v>2026-08</v>
      </c>
      <c r="R4632" s="28" t="n">
        <f aca="false">IF(AND($O4632&gt;=DATE(2025,1,1),$O4632&lt;=DATE(2025,4,30)),1,0)</f>
        <v>0</v>
      </c>
    </row>
    <row r="4633" customFormat="false" ht="15" hidden="false" customHeight="false" outlineLevel="0" collapsed="false">
      <c r="A4633" s="28" t="n">
        <v>505</v>
      </c>
      <c r="B4633" s="29" t="n">
        <v>45322</v>
      </c>
      <c r="C4633" s="28" t="n">
        <v>13800</v>
      </c>
      <c r="D4633" s="28" t="n">
        <v>0</v>
      </c>
      <c r="E4633" s="28" t="n">
        <v>0</v>
      </c>
      <c r="F4633" s="28" t="s">
        <v>345</v>
      </c>
      <c r="G4633" s="28" t="n">
        <v>0</v>
      </c>
      <c r="H4633" s="28" t="n">
        <v>0</v>
      </c>
      <c r="I4633" s="28" t="n">
        <v>0</v>
      </c>
      <c r="J4633" s="28" t="n">
        <v>58</v>
      </c>
      <c r="K4633" s="28" t="n">
        <v>9</v>
      </c>
      <c r="L4633" s="28" t="n">
        <v>2</v>
      </c>
      <c r="M4633" s="28" t="s">
        <v>146</v>
      </c>
      <c r="N4633" s="28" t="s">
        <v>138</v>
      </c>
      <c r="O4633" s="29" t="n">
        <v>45312</v>
      </c>
      <c r="P4633" s="28" t="n">
        <f aca="false">ROUNDDOWN(($B4633-$O4633)/30,0)</f>
        <v>0</v>
      </c>
      <c r="Q4633" s="28" t="str">
        <f aca="false">TEXT($B4633,"yyyy-mm")</f>
        <v>2024-01</v>
      </c>
      <c r="R4633" s="28" t="n">
        <f aca="false">IF(AND($O4633&gt;=DATE(2025,1,1),$O4633&lt;=DATE(2025,4,30)),1,0)</f>
        <v>0</v>
      </c>
    </row>
    <row r="4634" customFormat="false" ht="15" hidden="false" customHeight="false" outlineLevel="0" collapsed="false">
      <c r="A4634" s="28" t="n">
        <v>505</v>
      </c>
      <c r="B4634" s="29" t="n">
        <v>45351</v>
      </c>
      <c r="C4634" s="28" t="n">
        <v>9200</v>
      </c>
      <c r="D4634" s="28" t="n">
        <v>0</v>
      </c>
      <c r="E4634" s="28" t="n">
        <v>0</v>
      </c>
      <c r="F4634" s="28" t="s">
        <v>345</v>
      </c>
      <c r="G4634" s="28" t="n">
        <v>0</v>
      </c>
      <c r="H4634" s="28" t="n">
        <v>0</v>
      </c>
      <c r="I4634" s="28" t="n">
        <v>0</v>
      </c>
      <c r="J4634" s="28" t="n">
        <v>58</v>
      </c>
      <c r="K4634" s="28" t="n">
        <v>9</v>
      </c>
      <c r="L4634" s="28" t="n">
        <v>2</v>
      </c>
      <c r="M4634" s="28" t="s">
        <v>146</v>
      </c>
      <c r="N4634" s="28" t="s">
        <v>138</v>
      </c>
      <c r="O4634" s="29" t="n">
        <v>45312</v>
      </c>
      <c r="P4634" s="28" t="n">
        <f aca="false">ROUNDDOWN(($B4634-$O4634)/30,0)</f>
        <v>1</v>
      </c>
      <c r="Q4634" s="28" t="str">
        <f aca="false">TEXT($B4634,"yyyy-mm")</f>
        <v>2024-02</v>
      </c>
      <c r="R4634" s="28" t="n">
        <f aca="false">IF(AND($O4634&gt;=DATE(2025,1,1),$O4634&lt;=DATE(2025,4,30)),1,0)</f>
        <v>0</v>
      </c>
    </row>
    <row r="4635" customFormat="false" ht="15" hidden="false" customHeight="false" outlineLevel="0" collapsed="false">
      <c r="A4635" s="28" t="n">
        <v>505</v>
      </c>
      <c r="B4635" s="29" t="n">
        <v>45382</v>
      </c>
      <c r="C4635" s="28" t="n">
        <v>9200</v>
      </c>
      <c r="D4635" s="28" t="n">
        <v>4600</v>
      </c>
      <c r="E4635" s="28" t="n">
        <v>10</v>
      </c>
      <c r="F4635" s="28" t="s">
        <v>346</v>
      </c>
      <c r="G4635" s="28" t="n">
        <v>0</v>
      </c>
      <c r="H4635" s="28" t="n">
        <v>0</v>
      </c>
      <c r="I4635" s="28" t="n">
        <v>0</v>
      </c>
      <c r="J4635" s="28" t="n">
        <v>58</v>
      </c>
      <c r="K4635" s="28" t="n">
        <v>9</v>
      </c>
      <c r="L4635" s="28" t="n">
        <v>2</v>
      </c>
      <c r="M4635" s="28" t="s">
        <v>146</v>
      </c>
      <c r="N4635" s="28" t="s">
        <v>138</v>
      </c>
      <c r="O4635" s="29" t="n">
        <v>45312</v>
      </c>
      <c r="P4635" s="28" t="n">
        <f aca="false">ROUNDDOWN(($B4635-$O4635)/30,0)</f>
        <v>2</v>
      </c>
      <c r="Q4635" s="28" t="str">
        <f aca="false">TEXT($B4635,"yyyy-mm")</f>
        <v>2024-03</v>
      </c>
      <c r="R4635" s="28" t="n">
        <f aca="false">IF(AND($O4635&gt;=DATE(2025,1,1),$O4635&lt;=DATE(2025,4,30)),1,0)</f>
        <v>0</v>
      </c>
    </row>
    <row r="4636" customFormat="false" ht="15" hidden="false" customHeight="false" outlineLevel="0" collapsed="false">
      <c r="A4636" s="28" t="n">
        <v>505</v>
      </c>
      <c r="B4636" s="29" t="n">
        <v>45412</v>
      </c>
      <c r="C4636" s="28" t="n">
        <v>9200</v>
      </c>
      <c r="D4636" s="28" t="n">
        <v>9200</v>
      </c>
      <c r="E4636" s="28" t="n">
        <v>40</v>
      </c>
      <c r="F4636" s="28" t="s">
        <v>347</v>
      </c>
      <c r="G4636" s="28" t="n">
        <v>1</v>
      </c>
      <c r="H4636" s="28" t="n">
        <v>0</v>
      </c>
      <c r="I4636" s="28" t="n">
        <v>0</v>
      </c>
      <c r="J4636" s="28" t="n">
        <v>58</v>
      </c>
      <c r="K4636" s="28" t="n">
        <v>9</v>
      </c>
      <c r="L4636" s="28" t="n">
        <v>2</v>
      </c>
      <c r="M4636" s="28" t="s">
        <v>146</v>
      </c>
      <c r="N4636" s="28" t="s">
        <v>138</v>
      </c>
      <c r="O4636" s="29" t="n">
        <v>45312</v>
      </c>
      <c r="P4636" s="28" t="n">
        <f aca="false">ROUNDDOWN(($B4636-$O4636)/30,0)</f>
        <v>3</v>
      </c>
      <c r="Q4636" s="28" t="str">
        <f aca="false">TEXT($B4636,"yyyy-mm")</f>
        <v>2024-04</v>
      </c>
      <c r="R4636" s="28" t="n">
        <f aca="false">IF(AND($O4636&gt;=DATE(2025,1,1),$O4636&lt;=DATE(2025,4,30)),1,0)</f>
        <v>0</v>
      </c>
    </row>
    <row r="4637" customFormat="false" ht="15" hidden="false" customHeight="false" outlineLevel="0" collapsed="false">
      <c r="A4637" s="28" t="n">
        <v>506</v>
      </c>
      <c r="B4637" s="29" t="n">
        <v>46022</v>
      </c>
      <c r="C4637" s="28" t="n">
        <v>12200</v>
      </c>
      <c r="D4637" s="28" t="n">
        <v>0</v>
      </c>
      <c r="E4637" s="28" t="n">
        <v>0</v>
      </c>
      <c r="F4637" s="28" t="s">
        <v>345</v>
      </c>
      <c r="G4637" s="28" t="n">
        <v>0</v>
      </c>
      <c r="H4637" s="28" t="n">
        <v>0</v>
      </c>
      <c r="I4637" s="28" t="n">
        <v>0</v>
      </c>
      <c r="J4637" s="28" t="n">
        <v>170</v>
      </c>
      <c r="K4637" s="28" t="n">
        <v>9</v>
      </c>
      <c r="L4637" s="28" t="n">
        <v>1</v>
      </c>
      <c r="M4637" s="28" t="s">
        <v>145</v>
      </c>
      <c r="N4637" s="28" t="s">
        <v>138</v>
      </c>
      <c r="O4637" s="29" t="n">
        <v>45994</v>
      </c>
      <c r="P4637" s="28" t="n">
        <f aca="false">ROUNDDOWN(($B4637-$O4637)/30,0)</f>
        <v>0</v>
      </c>
      <c r="Q4637" s="28" t="str">
        <f aca="false">TEXT($B4637,"yyyy-mm")</f>
        <v>2025-12</v>
      </c>
      <c r="R4637" s="28" t="n">
        <f aca="false">IF(AND($O4637&gt;=DATE(2025,1,1),$O4637&lt;=DATE(2025,4,30)),1,0)</f>
        <v>0</v>
      </c>
    </row>
    <row r="4638" customFormat="false" ht="15" hidden="false" customHeight="false" outlineLevel="0" collapsed="false">
      <c r="A4638" s="28" t="n">
        <v>506</v>
      </c>
      <c r="B4638" s="29" t="n">
        <v>46053</v>
      </c>
      <c r="C4638" s="28" t="n">
        <v>8133.33</v>
      </c>
      <c r="D4638" s="28" t="n">
        <v>0</v>
      </c>
      <c r="E4638" s="28" t="n">
        <v>0</v>
      </c>
      <c r="F4638" s="28" t="s">
        <v>345</v>
      </c>
      <c r="G4638" s="28" t="n">
        <v>0</v>
      </c>
      <c r="H4638" s="28" t="n">
        <v>0</v>
      </c>
      <c r="I4638" s="28" t="n">
        <v>0</v>
      </c>
      <c r="J4638" s="28" t="n">
        <v>170</v>
      </c>
      <c r="K4638" s="28" t="n">
        <v>9</v>
      </c>
      <c r="L4638" s="28" t="n">
        <v>1</v>
      </c>
      <c r="M4638" s="28" t="s">
        <v>145</v>
      </c>
      <c r="N4638" s="28" t="s">
        <v>138</v>
      </c>
      <c r="O4638" s="29" t="n">
        <v>45994</v>
      </c>
      <c r="P4638" s="28" t="n">
        <f aca="false">ROUNDDOWN(($B4638-$O4638)/30,0)</f>
        <v>1</v>
      </c>
      <c r="Q4638" s="28" t="str">
        <f aca="false">TEXT($B4638,"yyyy-mm")</f>
        <v>2026-01</v>
      </c>
      <c r="R4638" s="28" t="n">
        <f aca="false">IF(AND($O4638&gt;=DATE(2025,1,1),$O4638&lt;=DATE(2025,4,30)),1,0)</f>
        <v>0</v>
      </c>
    </row>
    <row r="4639" customFormat="false" ht="15" hidden="false" customHeight="false" outlineLevel="0" collapsed="false">
      <c r="A4639" s="28" t="n">
        <v>506</v>
      </c>
      <c r="B4639" s="29" t="n">
        <v>46081</v>
      </c>
      <c r="C4639" s="28" t="n">
        <v>4066.66</v>
      </c>
      <c r="D4639" s="28" t="n">
        <v>0</v>
      </c>
      <c r="E4639" s="28" t="n">
        <v>0</v>
      </c>
      <c r="F4639" s="28" t="s">
        <v>345</v>
      </c>
      <c r="G4639" s="28" t="n">
        <v>0</v>
      </c>
      <c r="H4639" s="28" t="n">
        <v>0</v>
      </c>
      <c r="I4639" s="28" t="n">
        <v>0</v>
      </c>
      <c r="J4639" s="28" t="n">
        <v>170</v>
      </c>
      <c r="K4639" s="28" t="n">
        <v>9</v>
      </c>
      <c r="L4639" s="28" t="n">
        <v>1</v>
      </c>
      <c r="M4639" s="28" t="s">
        <v>145</v>
      </c>
      <c r="N4639" s="28" t="s">
        <v>138</v>
      </c>
      <c r="O4639" s="29" t="n">
        <v>45994</v>
      </c>
      <c r="P4639" s="28" t="n">
        <f aca="false">ROUNDDOWN(($B4639-$O4639)/30,0)</f>
        <v>2</v>
      </c>
      <c r="Q4639" s="28" t="str">
        <f aca="false">TEXT($B4639,"yyyy-mm")</f>
        <v>2026-02</v>
      </c>
      <c r="R4639" s="28" t="n">
        <f aca="false">IF(AND($O4639&gt;=DATE(2025,1,1),$O4639&lt;=DATE(2025,4,30)),1,0)</f>
        <v>0</v>
      </c>
    </row>
    <row r="4640" customFormat="false" ht="15" hidden="false" customHeight="false" outlineLevel="0" collapsed="false">
      <c r="A4640" s="28" t="n">
        <v>506</v>
      </c>
      <c r="B4640" s="29" t="n">
        <v>46112</v>
      </c>
      <c r="C4640" s="28" t="n">
        <v>0</v>
      </c>
      <c r="D4640" s="28" t="n">
        <v>0</v>
      </c>
      <c r="E4640" s="28" t="n">
        <v>0</v>
      </c>
      <c r="F4640" s="28" t="s">
        <v>345</v>
      </c>
      <c r="G4640" s="28" t="n">
        <v>0</v>
      </c>
      <c r="H4640" s="28" t="n">
        <v>0</v>
      </c>
      <c r="I4640" s="28" t="n">
        <v>0</v>
      </c>
      <c r="J4640" s="28" t="n">
        <v>170</v>
      </c>
      <c r="K4640" s="28" t="n">
        <v>9</v>
      </c>
      <c r="L4640" s="28" t="n">
        <v>1</v>
      </c>
      <c r="M4640" s="28" t="s">
        <v>145</v>
      </c>
      <c r="N4640" s="28" t="s">
        <v>138</v>
      </c>
      <c r="O4640" s="29" t="n">
        <v>45994</v>
      </c>
      <c r="P4640" s="28" t="n">
        <f aca="false">ROUNDDOWN(($B4640-$O4640)/30,0)</f>
        <v>3</v>
      </c>
      <c r="Q4640" s="28" t="str">
        <f aca="false">TEXT($B4640,"yyyy-mm")</f>
        <v>2026-03</v>
      </c>
      <c r="R4640" s="28" t="n">
        <f aca="false">IF(AND($O4640&gt;=DATE(2025,1,1),$O4640&lt;=DATE(2025,4,30)),1,0)</f>
        <v>0</v>
      </c>
    </row>
    <row r="4641" customFormat="false" ht="15" hidden="false" customHeight="false" outlineLevel="0" collapsed="false">
      <c r="A4641" s="28" t="n">
        <v>507</v>
      </c>
      <c r="B4641" s="29" t="n">
        <v>46053</v>
      </c>
      <c r="C4641" s="28" t="n">
        <v>11300</v>
      </c>
      <c r="D4641" s="28" t="n">
        <v>0</v>
      </c>
      <c r="E4641" s="28" t="n">
        <v>0</v>
      </c>
      <c r="F4641" s="28" t="s">
        <v>345</v>
      </c>
      <c r="G4641" s="28" t="n">
        <v>0</v>
      </c>
      <c r="H4641" s="28" t="n">
        <v>0</v>
      </c>
      <c r="I4641" s="28" t="n">
        <v>0</v>
      </c>
      <c r="J4641" s="28" t="n">
        <v>190</v>
      </c>
      <c r="K4641" s="28" t="n">
        <v>8</v>
      </c>
      <c r="L4641" s="28" t="n">
        <v>1</v>
      </c>
      <c r="M4641" s="28" t="s">
        <v>145</v>
      </c>
      <c r="N4641" s="28" t="s">
        <v>138</v>
      </c>
      <c r="O4641" s="29" t="n">
        <v>46023</v>
      </c>
      <c r="P4641" s="28" t="n">
        <f aca="false">ROUNDDOWN(($B4641-$O4641)/30,0)</f>
        <v>1</v>
      </c>
      <c r="Q4641" s="28" t="str">
        <f aca="false">TEXT($B4641,"yyyy-mm")</f>
        <v>2026-01</v>
      </c>
      <c r="R4641" s="28" t="n">
        <f aca="false">IF(AND($O4641&gt;=DATE(2025,1,1),$O4641&lt;=DATE(2025,4,30)),1,0)</f>
        <v>0</v>
      </c>
    </row>
    <row r="4642" customFormat="false" ht="15" hidden="false" customHeight="false" outlineLevel="0" collapsed="false">
      <c r="A4642" s="28" t="n">
        <v>507</v>
      </c>
      <c r="B4642" s="29" t="n">
        <v>46081</v>
      </c>
      <c r="C4642" s="28" t="n">
        <v>9416.67</v>
      </c>
      <c r="D4642" s="28" t="n">
        <v>0</v>
      </c>
      <c r="E4642" s="28" t="n">
        <v>0</v>
      </c>
      <c r="F4642" s="28" t="s">
        <v>345</v>
      </c>
      <c r="G4642" s="28" t="n">
        <v>0</v>
      </c>
      <c r="H4642" s="28" t="n">
        <v>0</v>
      </c>
      <c r="I4642" s="28" t="n">
        <v>0</v>
      </c>
      <c r="J4642" s="28" t="n">
        <v>190</v>
      </c>
      <c r="K4642" s="28" t="n">
        <v>8</v>
      </c>
      <c r="L4642" s="28" t="n">
        <v>1</v>
      </c>
      <c r="M4642" s="28" t="s">
        <v>145</v>
      </c>
      <c r="N4642" s="28" t="s">
        <v>138</v>
      </c>
      <c r="O4642" s="29" t="n">
        <v>46023</v>
      </c>
      <c r="P4642" s="28" t="n">
        <f aca="false">ROUNDDOWN(($B4642-$O4642)/30,0)</f>
        <v>1</v>
      </c>
      <c r="Q4642" s="28" t="str">
        <f aca="false">TEXT($B4642,"yyyy-mm")</f>
        <v>2026-02</v>
      </c>
      <c r="R4642" s="28" t="n">
        <f aca="false">IF(AND($O4642&gt;=DATE(2025,1,1),$O4642&lt;=DATE(2025,4,30)),1,0)</f>
        <v>0</v>
      </c>
    </row>
    <row r="4643" customFormat="false" ht="15" hidden="false" customHeight="false" outlineLevel="0" collapsed="false">
      <c r="A4643" s="28" t="n">
        <v>507</v>
      </c>
      <c r="B4643" s="29" t="n">
        <v>46112</v>
      </c>
      <c r="C4643" s="28" t="n">
        <v>7533.34</v>
      </c>
      <c r="D4643" s="28" t="n">
        <v>0</v>
      </c>
      <c r="E4643" s="28" t="n">
        <v>0</v>
      </c>
      <c r="F4643" s="28" t="s">
        <v>345</v>
      </c>
      <c r="G4643" s="28" t="n">
        <v>0</v>
      </c>
      <c r="H4643" s="28" t="n">
        <v>0</v>
      </c>
      <c r="I4643" s="28" t="n">
        <v>0</v>
      </c>
      <c r="J4643" s="28" t="n">
        <v>190</v>
      </c>
      <c r="K4643" s="28" t="n">
        <v>8</v>
      </c>
      <c r="L4643" s="28" t="n">
        <v>1</v>
      </c>
      <c r="M4643" s="28" t="s">
        <v>145</v>
      </c>
      <c r="N4643" s="28" t="s">
        <v>138</v>
      </c>
      <c r="O4643" s="29" t="n">
        <v>46023</v>
      </c>
      <c r="P4643" s="28" t="n">
        <f aca="false">ROUNDDOWN(($B4643-$O4643)/30,0)</f>
        <v>2</v>
      </c>
      <c r="Q4643" s="28" t="str">
        <f aca="false">TEXT($B4643,"yyyy-mm")</f>
        <v>2026-03</v>
      </c>
      <c r="R4643" s="28" t="n">
        <f aca="false">IF(AND($O4643&gt;=DATE(2025,1,1),$O4643&lt;=DATE(2025,4,30)),1,0)</f>
        <v>0</v>
      </c>
    </row>
    <row r="4644" customFormat="false" ht="15" hidden="false" customHeight="false" outlineLevel="0" collapsed="false">
      <c r="A4644" s="28" t="n">
        <v>507</v>
      </c>
      <c r="B4644" s="29" t="n">
        <v>46142</v>
      </c>
      <c r="C4644" s="28" t="n">
        <v>5650.01</v>
      </c>
      <c r="D4644" s="28" t="n">
        <v>0</v>
      </c>
      <c r="E4644" s="28" t="n">
        <v>0</v>
      </c>
      <c r="F4644" s="28" t="s">
        <v>345</v>
      </c>
      <c r="G4644" s="28" t="n">
        <v>0</v>
      </c>
      <c r="H4644" s="28" t="n">
        <v>0</v>
      </c>
      <c r="I4644" s="28" t="n">
        <v>0</v>
      </c>
      <c r="J4644" s="28" t="n">
        <v>190</v>
      </c>
      <c r="K4644" s="28" t="n">
        <v>8</v>
      </c>
      <c r="L4644" s="28" t="n">
        <v>1</v>
      </c>
      <c r="M4644" s="28" t="s">
        <v>145</v>
      </c>
      <c r="N4644" s="28" t="s">
        <v>138</v>
      </c>
      <c r="O4644" s="29" t="n">
        <v>46023</v>
      </c>
      <c r="P4644" s="28" t="n">
        <f aca="false">ROUNDDOWN(($B4644-$O4644)/30,0)</f>
        <v>3</v>
      </c>
      <c r="Q4644" s="28" t="str">
        <f aca="false">TEXT($B4644,"yyyy-mm")</f>
        <v>2026-04</v>
      </c>
      <c r="R4644" s="28" t="n">
        <f aca="false">IF(AND($O4644&gt;=DATE(2025,1,1),$O4644&lt;=DATE(2025,4,30)),1,0)</f>
        <v>0</v>
      </c>
    </row>
    <row r="4645" customFormat="false" ht="15" hidden="false" customHeight="false" outlineLevel="0" collapsed="false">
      <c r="A4645" s="28" t="n">
        <v>507</v>
      </c>
      <c r="B4645" s="29" t="n">
        <v>46173</v>
      </c>
      <c r="C4645" s="28" t="n">
        <v>3766.68</v>
      </c>
      <c r="D4645" s="28" t="n">
        <v>0</v>
      </c>
      <c r="E4645" s="28" t="n">
        <v>0</v>
      </c>
      <c r="F4645" s="28" t="s">
        <v>345</v>
      </c>
      <c r="G4645" s="28" t="n">
        <v>0</v>
      </c>
      <c r="H4645" s="28" t="n">
        <v>0</v>
      </c>
      <c r="I4645" s="28" t="n">
        <v>0</v>
      </c>
      <c r="J4645" s="28" t="n">
        <v>190</v>
      </c>
      <c r="K4645" s="28" t="n">
        <v>8</v>
      </c>
      <c r="L4645" s="28" t="n">
        <v>1</v>
      </c>
      <c r="M4645" s="28" t="s">
        <v>145</v>
      </c>
      <c r="N4645" s="28" t="s">
        <v>138</v>
      </c>
      <c r="O4645" s="29" t="n">
        <v>46023</v>
      </c>
      <c r="P4645" s="28" t="n">
        <f aca="false">ROUNDDOWN(($B4645-$O4645)/30,0)</f>
        <v>5</v>
      </c>
      <c r="Q4645" s="28" t="str">
        <f aca="false">TEXT($B4645,"yyyy-mm")</f>
        <v>2026-05</v>
      </c>
      <c r="R4645" s="28" t="n">
        <f aca="false">IF(AND($O4645&gt;=DATE(2025,1,1),$O4645&lt;=DATE(2025,4,30)),1,0)</f>
        <v>0</v>
      </c>
    </row>
    <row r="4646" customFormat="false" ht="15" hidden="false" customHeight="false" outlineLevel="0" collapsed="false">
      <c r="A4646" s="28" t="n">
        <v>507</v>
      </c>
      <c r="B4646" s="29" t="n">
        <v>46203</v>
      </c>
      <c r="C4646" s="28" t="n">
        <v>1883.35</v>
      </c>
      <c r="D4646" s="28" t="n">
        <v>0</v>
      </c>
      <c r="E4646" s="28" t="n">
        <v>0</v>
      </c>
      <c r="F4646" s="28" t="s">
        <v>345</v>
      </c>
      <c r="G4646" s="28" t="n">
        <v>0</v>
      </c>
      <c r="H4646" s="28" t="n">
        <v>0</v>
      </c>
      <c r="I4646" s="28" t="n">
        <v>0</v>
      </c>
      <c r="J4646" s="28" t="n">
        <v>190</v>
      </c>
      <c r="K4646" s="28" t="n">
        <v>8</v>
      </c>
      <c r="L4646" s="28" t="n">
        <v>1</v>
      </c>
      <c r="M4646" s="28" t="s">
        <v>145</v>
      </c>
      <c r="N4646" s="28" t="s">
        <v>138</v>
      </c>
      <c r="O4646" s="29" t="n">
        <v>46023</v>
      </c>
      <c r="P4646" s="28" t="n">
        <f aca="false">ROUNDDOWN(($B4646-$O4646)/30,0)</f>
        <v>6</v>
      </c>
      <c r="Q4646" s="28" t="str">
        <f aca="false">TEXT($B4646,"yyyy-mm")</f>
        <v>2026-06</v>
      </c>
      <c r="R4646" s="28" t="n">
        <f aca="false">IF(AND($O4646&gt;=DATE(2025,1,1),$O4646&lt;=DATE(2025,4,30)),1,0)</f>
        <v>0</v>
      </c>
    </row>
    <row r="4647" customFormat="false" ht="15" hidden="false" customHeight="false" outlineLevel="0" collapsed="false">
      <c r="A4647" s="28" t="n">
        <v>507</v>
      </c>
      <c r="B4647" s="29" t="n">
        <v>46234</v>
      </c>
      <c r="C4647" s="28" t="n">
        <v>0.02</v>
      </c>
      <c r="D4647" s="28" t="n">
        <v>0</v>
      </c>
      <c r="E4647" s="28" t="n">
        <v>0</v>
      </c>
      <c r="F4647" s="28" t="s">
        <v>345</v>
      </c>
      <c r="G4647" s="28" t="n">
        <v>0</v>
      </c>
      <c r="H4647" s="28" t="n">
        <v>0</v>
      </c>
      <c r="I4647" s="28" t="n">
        <v>0</v>
      </c>
      <c r="J4647" s="28" t="n">
        <v>190</v>
      </c>
      <c r="K4647" s="28" t="n">
        <v>8</v>
      </c>
      <c r="L4647" s="28" t="n">
        <v>1</v>
      </c>
      <c r="M4647" s="28" t="s">
        <v>145</v>
      </c>
      <c r="N4647" s="28" t="s">
        <v>138</v>
      </c>
      <c r="O4647" s="29" t="n">
        <v>46023</v>
      </c>
      <c r="P4647" s="28" t="n">
        <f aca="false">ROUNDDOWN(($B4647-$O4647)/30,0)</f>
        <v>7</v>
      </c>
      <c r="Q4647" s="28" t="str">
        <f aca="false">TEXT($B4647,"yyyy-mm")</f>
        <v>2026-07</v>
      </c>
      <c r="R4647" s="28" t="n">
        <f aca="false">IF(AND($O4647&gt;=DATE(2025,1,1),$O4647&lt;=DATE(2025,4,30)),1,0)</f>
        <v>0</v>
      </c>
    </row>
    <row r="4648" customFormat="false" ht="15" hidden="false" customHeight="false" outlineLevel="0" collapsed="false">
      <c r="A4648" s="28" t="n">
        <v>508</v>
      </c>
      <c r="B4648" s="29" t="n">
        <v>45351</v>
      </c>
      <c r="C4648" s="28" t="n">
        <v>99100</v>
      </c>
      <c r="D4648" s="28" t="n">
        <v>0</v>
      </c>
      <c r="E4648" s="28" t="n">
        <v>0</v>
      </c>
      <c r="F4648" s="28" t="s">
        <v>345</v>
      </c>
      <c r="G4648" s="28" t="n">
        <v>0</v>
      </c>
      <c r="H4648" s="28" t="n">
        <v>0</v>
      </c>
      <c r="I4648" s="28" t="n">
        <v>0</v>
      </c>
      <c r="J4648" s="28" t="n">
        <v>312</v>
      </c>
      <c r="K4648" s="28" t="n">
        <v>4</v>
      </c>
      <c r="L4648" s="28" t="n">
        <v>1</v>
      </c>
      <c r="M4648" s="28" t="s">
        <v>145</v>
      </c>
      <c r="N4648" s="28" t="s">
        <v>138</v>
      </c>
      <c r="O4648" s="29" t="n">
        <v>45348</v>
      </c>
      <c r="P4648" s="28" t="n">
        <f aca="false">ROUNDDOWN(($B4648-$O4648)/30,0)</f>
        <v>0</v>
      </c>
      <c r="Q4648" s="28" t="str">
        <f aca="false">TEXT($B4648,"yyyy-mm")</f>
        <v>2024-02</v>
      </c>
      <c r="R4648" s="28" t="n">
        <f aca="false">IF(AND($O4648&gt;=DATE(2025,1,1),$O4648&lt;=DATE(2025,4,30)),1,0)</f>
        <v>0</v>
      </c>
    </row>
    <row r="4649" customFormat="false" ht="15" hidden="false" customHeight="false" outlineLevel="0" collapsed="false">
      <c r="A4649" s="28" t="n">
        <v>508</v>
      </c>
      <c r="B4649" s="29" t="n">
        <v>45382</v>
      </c>
      <c r="C4649" s="28" t="n">
        <v>94970.83</v>
      </c>
      <c r="D4649" s="28" t="n">
        <v>0</v>
      </c>
      <c r="E4649" s="28" t="n">
        <v>0</v>
      </c>
      <c r="F4649" s="28" t="s">
        <v>345</v>
      </c>
      <c r="G4649" s="28" t="n">
        <v>0</v>
      </c>
      <c r="H4649" s="28" t="n">
        <v>0</v>
      </c>
      <c r="I4649" s="28" t="n">
        <v>0</v>
      </c>
      <c r="J4649" s="28" t="n">
        <v>312</v>
      </c>
      <c r="K4649" s="28" t="n">
        <v>4</v>
      </c>
      <c r="L4649" s="28" t="n">
        <v>1</v>
      </c>
      <c r="M4649" s="28" t="s">
        <v>145</v>
      </c>
      <c r="N4649" s="28" t="s">
        <v>138</v>
      </c>
      <c r="O4649" s="29" t="n">
        <v>45348</v>
      </c>
      <c r="P4649" s="28" t="n">
        <f aca="false">ROUNDDOWN(($B4649-$O4649)/30,0)</f>
        <v>1</v>
      </c>
      <c r="Q4649" s="28" t="str">
        <f aca="false">TEXT($B4649,"yyyy-mm")</f>
        <v>2024-03</v>
      </c>
      <c r="R4649" s="28" t="n">
        <f aca="false">IF(AND($O4649&gt;=DATE(2025,1,1),$O4649&lt;=DATE(2025,4,30)),1,0)</f>
        <v>0</v>
      </c>
    </row>
    <row r="4650" customFormat="false" ht="15" hidden="false" customHeight="false" outlineLevel="0" collapsed="false">
      <c r="A4650" s="28" t="n">
        <v>508</v>
      </c>
      <c r="B4650" s="29" t="n">
        <v>45412</v>
      </c>
      <c r="C4650" s="28" t="n">
        <v>90841.66</v>
      </c>
      <c r="D4650" s="28" t="n">
        <v>0</v>
      </c>
      <c r="E4650" s="28" t="n">
        <v>0</v>
      </c>
      <c r="F4650" s="28" t="s">
        <v>345</v>
      </c>
      <c r="G4650" s="28" t="n">
        <v>0</v>
      </c>
      <c r="H4650" s="28" t="n">
        <v>0</v>
      </c>
      <c r="I4650" s="28" t="n">
        <v>0</v>
      </c>
      <c r="J4650" s="28" t="n">
        <v>312</v>
      </c>
      <c r="K4650" s="28" t="n">
        <v>4</v>
      </c>
      <c r="L4650" s="28" t="n">
        <v>1</v>
      </c>
      <c r="M4650" s="28" t="s">
        <v>145</v>
      </c>
      <c r="N4650" s="28" t="s">
        <v>138</v>
      </c>
      <c r="O4650" s="29" t="n">
        <v>45348</v>
      </c>
      <c r="P4650" s="28" t="n">
        <f aca="false">ROUNDDOWN(($B4650-$O4650)/30,0)</f>
        <v>2</v>
      </c>
      <c r="Q4650" s="28" t="str">
        <f aca="false">TEXT($B4650,"yyyy-mm")</f>
        <v>2024-04</v>
      </c>
      <c r="R4650" s="28" t="n">
        <f aca="false">IF(AND($O4650&gt;=DATE(2025,1,1),$O4650&lt;=DATE(2025,4,30)),1,0)</f>
        <v>0</v>
      </c>
    </row>
    <row r="4651" customFormat="false" ht="15" hidden="false" customHeight="false" outlineLevel="0" collapsed="false">
      <c r="A4651" s="28" t="n">
        <v>508</v>
      </c>
      <c r="B4651" s="29" t="n">
        <v>45443</v>
      </c>
      <c r="C4651" s="28" t="n">
        <v>86712.49</v>
      </c>
      <c r="D4651" s="28" t="n">
        <v>0</v>
      </c>
      <c r="E4651" s="28" t="n">
        <v>0</v>
      </c>
      <c r="F4651" s="28" t="s">
        <v>345</v>
      </c>
      <c r="G4651" s="28" t="n">
        <v>0</v>
      </c>
      <c r="H4651" s="28" t="n">
        <v>0</v>
      </c>
      <c r="I4651" s="28" t="n">
        <v>0</v>
      </c>
      <c r="J4651" s="28" t="n">
        <v>312</v>
      </c>
      <c r="K4651" s="28" t="n">
        <v>4</v>
      </c>
      <c r="L4651" s="28" t="n">
        <v>1</v>
      </c>
      <c r="M4651" s="28" t="s">
        <v>145</v>
      </c>
      <c r="N4651" s="28" t="s">
        <v>138</v>
      </c>
      <c r="O4651" s="29" t="n">
        <v>45348</v>
      </c>
      <c r="P4651" s="28" t="n">
        <f aca="false">ROUNDDOWN(($B4651-$O4651)/30,0)</f>
        <v>3</v>
      </c>
      <c r="Q4651" s="28" t="str">
        <f aca="false">TEXT($B4651,"yyyy-mm")</f>
        <v>2024-05</v>
      </c>
      <c r="R4651" s="28" t="n">
        <f aca="false">IF(AND($O4651&gt;=DATE(2025,1,1),$O4651&lt;=DATE(2025,4,30)),1,0)</f>
        <v>0</v>
      </c>
    </row>
    <row r="4652" customFormat="false" ht="15" hidden="false" customHeight="false" outlineLevel="0" collapsed="false">
      <c r="A4652" s="28" t="n">
        <v>508</v>
      </c>
      <c r="B4652" s="29" t="n">
        <v>45473</v>
      </c>
      <c r="C4652" s="28" t="n">
        <v>82583.32</v>
      </c>
      <c r="D4652" s="28" t="n">
        <v>0</v>
      </c>
      <c r="E4652" s="28" t="n">
        <v>0</v>
      </c>
      <c r="F4652" s="28" t="s">
        <v>345</v>
      </c>
      <c r="G4652" s="28" t="n">
        <v>0</v>
      </c>
      <c r="H4652" s="28" t="n">
        <v>0</v>
      </c>
      <c r="I4652" s="28" t="n">
        <v>0</v>
      </c>
      <c r="J4652" s="28" t="n">
        <v>312</v>
      </c>
      <c r="K4652" s="28" t="n">
        <v>4</v>
      </c>
      <c r="L4652" s="28" t="n">
        <v>1</v>
      </c>
      <c r="M4652" s="28" t="s">
        <v>145</v>
      </c>
      <c r="N4652" s="28" t="s">
        <v>138</v>
      </c>
      <c r="O4652" s="29" t="n">
        <v>45348</v>
      </c>
      <c r="P4652" s="28" t="n">
        <f aca="false">ROUNDDOWN(($B4652-$O4652)/30,0)</f>
        <v>4</v>
      </c>
      <c r="Q4652" s="28" t="str">
        <f aca="false">TEXT($B4652,"yyyy-mm")</f>
        <v>2024-06</v>
      </c>
      <c r="R4652" s="28" t="n">
        <f aca="false">IF(AND($O4652&gt;=DATE(2025,1,1),$O4652&lt;=DATE(2025,4,30)),1,0)</f>
        <v>0</v>
      </c>
    </row>
    <row r="4653" customFormat="false" ht="15" hidden="false" customHeight="false" outlineLevel="0" collapsed="false">
      <c r="A4653" s="28" t="n">
        <v>508</v>
      </c>
      <c r="B4653" s="29" t="n">
        <v>45504</v>
      </c>
      <c r="C4653" s="28" t="n">
        <v>78454.15</v>
      </c>
      <c r="D4653" s="28" t="n">
        <v>0</v>
      </c>
      <c r="E4653" s="28" t="n">
        <v>0</v>
      </c>
      <c r="F4653" s="28" t="s">
        <v>345</v>
      </c>
      <c r="G4653" s="28" t="n">
        <v>0</v>
      </c>
      <c r="H4653" s="28" t="n">
        <v>0</v>
      </c>
      <c r="I4653" s="28" t="n">
        <v>0</v>
      </c>
      <c r="J4653" s="28" t="n">
        <v>312</v>
      </c>
      <c r="K4653" s="28" t="n">
        <v>4</v>
      </c>
      <c r="L4653" s="28" t="n">
        <v>1</v>
      </c>
      <c r="M4653" s="28" t="s">
        <v>145</v>
      </c>
      <c r="N4653" s="28" t="s">
        <v>138</v>
      </c>
      <c r="O4653" s="29" t="n">
        <v>45348</v>
      </c>
      <c r="P4653" s="28" t="n">
        <f aca="false">ROUNDDOWN(($B4653-$O4653)/30,0)</f>
        <v>5</v>
      </c>
      <c r="Q4653" s="28" t="str">
        <f aca="false">TEXT($B4653,"yyyy-mm")</f>
        <v>2024-07</v>
      </c>
      <c r="R4653" s="28" t="n">
        <f aca="false">IF(AND($O4653&gt;=DATE(2025,1,1),$O4653&lt;=DATE(2025,4,30)),1,0)</f>
        <v>0</v>
      </c>
    </row>
    <row r="4654" customFormat="false" ht="15" hidden="false" customHeight="false" outlineLevel="0" collapsed="false">
      <c r="A4654" s="28" t="n">
        <v>508</v>
      </c>
      <c r="B4654" s="29" t="n">
        <v>45535</v>
      </c>
      <c r="C4654" s="28" t="n">
        <v>74324.98</v>
      </c>
      <c r="D4654" s="28" t="n">
        <v>0</v>
      </c>
      <c r="E4654" s="28" t="n">
        <v>0</v>
      </c>
      <c r="F4654" s="28" t="s">
        <v>345</v>
      </c>
      <c r="G4654" s="28" t="n">
        <v>0</v>
      </c>
      <c r="H4654" s="28" t="n">
        <v>0</v>
      </c>
      <c r="I4654" s="28" t="n">
        <v>0</v>
      </c>
      <c r="J4654" s="28" t="n">
        <v>312</v>
      </c>
      <c r="K4654" s="28" t="n">
        <v>4</v>
      </c>
      <c r="L4654" s="28" t="n">
        <v>1</v>
      </c>
      <c r="M4654" s="28" t="s">
        <v>145</v>
      </c>
      <c r="N4654" s="28" t="s">
        <v>138</v>
      </c>
      <c r="O4654" s="29" t="n">
        <v>45348</v>
      </c>
      <c r="P4654" s="28" t="n">
        <f aca="false">ROUNDDOWN(($B4654-$O4654)/30,0)</f>
        <v>6</v>
      </c>
      <c r="Q4654" s="28" t="str">
        <f aca="false">TEXT($B4654,"yyyy-mm")</f>
        <v>2024-08</v>
      </c>
      <c r="R4654" s="28" t="n">
        <f aca="false">IF(AND($O4654&gt;=DATE(2025,1,1),$O4654&lt;=DATE(2025,4,30)),1,0)</f>
        <v>0</v>
      </c>
    </row>
    <row r="4655" customFormat="false" ht="15" hidden="false" customHeight="false" outlineLevel="0" collapsed="false">
      <c r="A4655" s="28" t="n">
        <v>508</v>
      </c>
      <c r="B4655" s="29" t="n">
        <v>45565</v>
      </c>
      <c r="C4655" s="28" t="n">
        <v>70195.81</v>
      </c>
      <c r="D4655" s="28" t="n">
        <v>0</v>
      </c>
      <c r="E4655" s="28" t="n">
        <v>0</v>
      </c>
      <c r="F4655" s="28" t="s">
        <v>345</v>
      </c>
      <c r="G4655" s="28" t="n">
        <v>0</v>
      </c>
      <c r="H4655" s="28" t="n">
        <v>0</v>
      </c>
      <c r="I4655" s="28" t="n">
        <v>0</v>
      </c>
      <c r="J4655" s="28" t="n">
        <v>312</v>
      </c>
      <c r="K4655" s="28" t="n">
        <v>4</v>
      </c>
      <c r="L4655" s="28" t="n">
        <v>1</v>
      </c>
      <c r="M4655" s="28" t="s">
        <v>145</v>
      </c>
      <c r="N4655" s="28" t="s">
        <v>138</v>
      </c>
      <c r="O4655" s="29" t="n">
        <v>45348</v>
      </c>
      <c r="P4655" s="28" t="n">
        <f aca="false">ROUNDDOWN(($B4655-$O4655)/30,0)</f>
        <v>7</v>
      </c>
      <c r="Q4655" s="28" t="str">
        <f aca="false">TEXT($B4655,"yyyy-mm")</f>
        <v>2024-09</v>
      </c>
      <c r="R4655" s="28" t="n">
        <f aca="false">IF(AND($O4655&gt;=DATE(2025,1,1),$O4655&lt;=DATE(2025,4,30)),1,0)</f>
        <v>0</v>
      </c>
    </row>
    <row r="4656" customFormat="false" ht="15" hidden="false" customHeight="false" outlineLevel="0" collapsed="false">
      <c r="A4656" s="28" t="n">
        <v>508</v>
      </c>
      <c r="B4656" s="29" t="n">
        <v>45596</v>
      </c>
      <c r="C4656" s="28" t="n">
        <v>66066.64</v>
      </c>
      <c r="D4656" s="28" t="n">
        <v>0</v>
      </c>
      <c r="E4656" s="28" t="n">
        <v>0</v>
      </c>
      <c r="F4656" s="28" t="s">
        <v>345</v>
      </c>
      <c r="G4656" s="28" t="n">
        <v>0</v>
      </c>
      <c r="H4656" s="28" t="n">
        <v>0</v>
      </c>
      <c r="I4656" s="28" t="n">
        <v>0</v>
      </c>
      <c r="J4656" s="28" t="n">
        <v>312</v>
      </c>
      <c r="K4656" s="28" t="n">
        <v>4</v>
      </c>
      <c r="L4656" s="28" t="n">
        <v>1</v>
      </c>
      <c r="M4656" s="28" t="s">
        <v>145</v>
      </c>
      <c r="N4656" s="28" t="s">
        <v>138</v>
      </c>
      <c r="O4656" s="29" t="n">
        <v>45348</v>
      </c>
      <c r="P4656" s="28" t="n">
        <f aca="false">ROUNDDOWN(($B4656-$O4656)/30,0)</f>
        <v>8</v>
      </c>
      <c r="Q4656" s="28" t="str">
        <f aca="false">TEXT($B4656,"yyyy-mm")</f>
        <v>2024-10</v>
      </c>
      <c r="R4656" s="28" t="n">
        <f aca="false">IF(AND($O4656&gt;=DATE(2025,1,1),$O4656&lt;=DATE(2025,4,30)),1,0)</f>
        <v>0</v>
      </c>
    </row>
    <row r="4657" customFormat="false" ht="15" hidden="false" customHeight="false" outlineLevel="0" collapsed="false">
      <c r="A4657" s="28" t="n">
        <v>508</v>
      </c>
      <c r="B4657" s="29" t="n">
        <v>45626</v>
      </c>
      <c r="C4657" s="28" t="n">
        <v>61937.47</v>
      </c>
      <c r="D4657" s="28" t="n">
        <v>0</v>
      </c>
      <c r="E4657" s="28" t="n">
        <v>0</v>
      </c>
      <c r="F4657" s="28" t="s">
        <v>345</v>
      </c>
      <c r="G4657" s="28" t="n">
        <v>0</v>
      </c>
      <c r="H4657" s="28" t="n">
        <v>0</v>
      </c>
      <c r="I4657" s="28" t="n">
        <v>0</v>
      </c>
      <c r="J4657" s="28" t="n">
        <v>312</v>
      </c>
      <c r="K4657" s="28" t="n">
        <v>4</v>
      </c>
      <c r="L4657" s="28" t="n">
        <v>1</v>
      </c>
      <c r="M4657" s="28" t="s">
        <v>145</v>
      </c>
      <c r="N4657" s="28" t="s">
        <v>138</v>
      </c>
      <c r="O4657" s="29" t="n">
        <v>45348</v>
      </c>
      <c r="P4657" s="28" t="n">
        <f aca="false">ROUNDDOWN(($B4657-$O4657)/30,0)</f>
        <v>9</v>
      </c>
      <c r="Q4657" s="28" t="str">
        <f aca="false">TEXT($B4657,"yyyy-mm")</f>
        <v>2024-11</v>
      </c>
      <c r="R4657" s="28" t="n">
        <f aca="false">IF(AND($O4657&gt;=DATE(2025,1,1),$O4657&lt;=DATE(2025,4,30)),1,0)</f>
        <v>0</v>
      </c>
    </row>
    <row r="4658" customFormat="false" ht="15" hidden="false" customHeight="false" outlineLevel="0" collapsed="false">
      <c r="A4658" s="28" t="n">
        <v>508</v>
      </c>
      <c r="B4658" s="29" t="n">
        <v>45657</v>
      </c>
      <c r="C4658" s="28" t="n">
        <v>57808.3</v>
      </c>
      <c r="D4658" s="28" t="n">
        <v>0</v>
      </c>
      <c r="E4658" s="28" t="n">
        <v>0</v>
      </c>
      <c r="F4658" s="28" t="s">
        <v>345</v>
      </c>
      <c r="G4658" s="28" t="n">
        <v>0</v>
      </c>
      <c r="H4658" s="28" t="n">
        <v>0</v>
      </c>
      <c r="I4658" s="28" t="n">
        <v>0</v>
      </c>
      <c r="J4658" s="28" t="n">
        <v>312</v>
      </c>
      <c r="K4658" s="28" t="n">
        <v>4</v>
      </c>
      <c r="L4658" s="28" t="n">
        <v>1</v>
      </c>
      <c r="M4658" s="28" t="s">
        <v>145</v>
      </c>
      <c r="N4658" s="28" t="s">
        <v>138</v>
      </c>
      <c r="O4658" s="29" t="n">
        <v>45348</v>
      </c>
      <c r="P4658" s="28" t="n">
        <f aca="false">ROUNDDOWN(($B4658-$O4658)/30,0)</f>
        <v>10</v>
      </c>
      <c r="Q4658" s="28" t="str">
        <f aca="false">TEXT($B4658,"yyyy-mm")</f>
        <v>2024-12</v>
      </c>
      <c r="R4658" s="28" t="n">
        <f aca="false">IF(AND($O4658&gt;=DATE(2025,1,1),$O4658&lt;=DATE(2025,4,30)),1,0)</f>
        <v>0</v>
      </c>
    </row>
    <row r="4659" customFormat="false" ht="15" hidden="false" customHeight="false" outlineLevel="0" collapsed="false">
      <c r="A4659" s="28" t="n">
        <v>508</v>
      </c>
      <c r="B4659" s="29" t="n">
        <v>45688</v>
      </c>
      <c r="C4659" s="28" t="n">
        <v>53679.13</v>
      </c>
      <c r="D4659" s="28" t="n">
        <v>0</v>
      </c>
      <c r="E4659" s="28" t="n">
        <v>0</v>
      </c>
      <c r="F4659" s="28" t="s">
        <v>345</v>
      </c>
      <c r="G4659" s="28" t="n">
        <v>0</v>
      </c>
      <c r="H4659" s="28" t="n">
        <v>0</v>
      </c>
      <c r="I4659" s="28" t="n">
        <v>0</v>
      </c>
      <c r="J4659" s="28" t="n">
        <v>312</v>
      </c>
      <c r="K4659" s="28" t="n">
        <v>4</v>
      </c>
      <c r="L4659" s="28" t="n">
        <v>1</v>
      </c>
      <c r="M4659" s="28" t="s">
        <v>145</v>
      </c>
      <c r="N4659" s="28" t="s">
        <v>138</v>
      </c>
      <c r="O4659" s="29" t="n">
        <v>45348</v>
      </c>
      <c r="P4659" s="28" t="n">
        <f aca="false">ROUNDDOWN(($B4659-$O4659)/30,0)</f>
        <v>11</v>
      </c>
      <c r="Q4659" s="28" t="str">
        <f aca="false">TEXT($B4659,"yyyy-mm")</f>
        <v>2025-01</v>
      </c>
      <c r="R4659" s="28" t="n">
        <f aca="false">IF(AND($O4659&gt;=DATE(2025,1,1),$O4659&lt;=DATE(2025,4,30)),1,0)</f>
        <v>0</v>
      </c>
    </row>
    <row r="4660" customFormat="false" ht="15" hidden="false" customHeight="false" outlineLevel="0" collapsed="false">
      <c r="A4660" s="28" t="n">
        <v>508</v>
      </c>
      <c r="B4660" s="29" t="n">
        <v>45716</v>
      </c>
      <c r="C4660" s="28" t="n">
        <v>49549.96</v>
      </c>
      <c r="D4660" s="28" t="n">
        <v>0</v>
      </c>
      <c r="E4660" s="28" t="n">
        <v>0</v>
      </c>
      <c r="F4660" s="28" t="s">
        <v>345</v>
      </c>
      <c r="G4660" s="28" t="n">
        <v>0</v>
      </c>
      <c r="H4660" s="28" t="n">
        <v>0</v>
      </c>
      <c r="I4660" s="28" t="n">
        <v>0</v>
      </c>
      <c r="J4660" s="28" t="n">
        <v>312</v>
      </c>
      <c r="K4660" s="28" t="n">
        <v>4</v>
      </c>
      <c r="L4660" s="28" t="n">
        <v>1</v>
      </c>
      <c r="M4660" s="28" t="s">
        <v>145</v>
      </c>
      <c r="N4660" s="28" t="s">
        <v>138</v>
      </c>
      <c r="O4660" s="29" t="n">
        <v>45348</v>
      </c>
      <c r="P4660" s="28" t="n">
        <f aca="false">ROUNDDOWN(($B4660-$O4660)/30,0)</f>
        <v>12</v>
      </c>
      <c r="Q4660" s="28" t="str">
        <f aca="false">TEXT($B4660,"yyyy-mm")</f>
        <v>2025-02</v>
      </c>
      <c r="R4660" s="28" t="n">
        <f aca="false">IF(AND($O4660&gt;=DATE(2025,1,1),$O4660&lt;=DATE(2025,4,30)),1,0)</f>
        <v>0</v>
      </c>
    </row>
    <row r="4661" customFormat="false" ht="15" hidden="false" customHeight="false" outlineLevel="0" collapsed="false">
      <c r="A4661" s="28" t="n">
        <v>508</v>
      </c>
      <c r="B4661" s="29" t="n">
        <v>45747</v>
      </c>
      <c r="C4661" s="28" t="n">
        <v>45420.79</v>
      </c>
      <c r="D4661" s="28" t="n">
        <v>0</v>
      </c>
      <c r="E4661" s="28" t="n">
        <v>0</v>
      </c>
      <c r="F4661" s="28" t="s">
        <v>345</v>
      </c>
      <c r="G4661" s="28" t="n">
        <v>0</v>
      </c>
      <c r="H4661" s="28" t="n">
        <v>0</v>
      </c>
      <c r="I4661" s="28" t="n">
        <v>0</v>
      </c>
      <c r="J4661" s="28" t="n">
        <v>312</v>
      </c>
      <c r="K4661" s="28" t="n">
        <v>4</v>
      </c>
      <c r="L4661" s="28" t="n">
        <v>1</v>
      </c>
      <c r="M4661" s="28" t="s">
        <v>145</v>
      </c>
      <c r="N4661" s="28" t="s">
        <v>138</v>
      </c>
      <c r="O4661" s="29" t="n">
        <v>45348</v>
      </c>
      <c r="P4661" s="28" t="n">
        <f aca="false">ROUNDDOWN(($B4661-$O4661)/30,0)</f>
        <v>13</v>
      </c>
      <c r="Q4661" s="28" t="str">
        <f aca="false">TEXT($B4661,"yyyy-mm")</f>
        <v>2025-03</v>
      </c>
      <c r="R4661" s="28" t="n">
        <f aca="false">IF(AND($O4661&gt;=DATE(2025,1,1),$O4661&lt;=DATE(2025,4,30)),1,0)</f>
        <v>0</v>
      </c>
    </row>
    <row r="4662" customFormat="false" ht="15" hidden="false" customHeight="false" outlineLevel="0" collapsed="false">
      <c r="A4662" s="28" t="n">
        <v>508</v>
      </c>
      <c r="B4662" s="29" t="n">
        <v>45777</v>
      </c>
      <c r="C4662" s="28" t="n">
        <v>41291.62</v>
      </c>
      <c r="D4662" s="28" t="n">
        <v>0</v>
      </c>
      <c r="E4662" s="28" t="n">
        <v>0</v>
      </c>
      <c r="F4662" s="28" t="s">
        <v>345</v>
      </c>
      <c r="G4662" s="28" t="n">
        <v>0</v>
      </c>
      <c r="H4662" s="28" t="n">
        <v>0</v>
      </c>
      <c r="I4662" s="28" t="n">
        <v>0</v>
      </c>
      <c r="J4662" s="28" t="n">
        <v>312</v>
      </c>
      <c r="K4662" s="28" t="n">
        <v>4</v>
      </c>
      <c r="L4662" s="28" t="n">
        <v>1</v>
      </c>
      <c r="M4662" s="28" t="s">
        <v>145</v>
      </c>
      <c r="N4662" s="28" t="s">
        <v>138</v>
      </c>
      <c r="O4662" s="29" t="n">
        <v>45348</v>
      </c>
      <c r="P4662" s="28" t="n">
        <f aca="false">ROUNDDOWN(($B4662-$O4662)/30,0)</f>
        <v>14</v>
      </c>
      <c r="Q4662" s="28" t="str">
        <f aca="false">TEXT($B4662,"yyyy-mm")</f>
        <v>2025-04</v>
      </c>
      <c r="R4662" s="28" t="n">
        <f aca="false">IF(AND($O4662&gt;=DATE(2025,1,1),$O4662&lt;=DATE(2025,4,30)),1,0)</f>
        <v>0</v>
      </c>
    </row>
    <row r="4663" customFormat="false" ht="15" hidden="false" customHeight="false" outlineLevel="0" collapsed="false">
      <c r="A4663" s="28" t="n">
        <v>508</v>
      </c>
      <c r="B4663" s="29" t="n">
        <v>45808</v>
      </c>
      <c r="C4663" s="28" t="n">
        <v>37162.45</v>
      </c>
      <c r="D4663" s="28" t="n">
        <v>0</v>
      </c>
      <c r="E4663" s="28" t="n">
        <v>0</v>
      </c>
      <c r="F4663" s="28" t="s">
        <v>345</v>
      </c>
      <c r="G4663" s="28" t="n">
        <v>0</v>
      </c>
      <c r="H4663" s="28" t="n">
        <v>0</v>
      </c>
      <c r="I4663" s="28" t="n">
        <v>0</v>
      </c>
      <c r="J4663" s="28" t="n">
        <v>312</v>
      </c>
      <c r="K4663" s="28" t="n">
        <v>4</v>
      </c>
      <c r="L4663" s="28" t="n">
        <v>1</v>
      </c>
      <c r="M4663" s="28" t="s">
        <v>145</v>
      </c>
      <c r="N4663" s="28" t="s">
        <v>138</v>
      </c>
      <c r="O4663" s="29" t="n">
        <v>45348</v>
      </c>
      <c r="P4663" s="28" t="n">
        <f aca="false">ROUNDDOWN(($B4663-$O4663)/30,0)</f>
        <v>15</v>
      </c>
      <c r="Q4663" s="28" t="str">
        <f aca="false">TEXT($B4663,"yyyy-mm")</f>
        <v>2025-05</v>
      </c>
      <c r="R4663" s="28" t="n">
        <f aca="false">IF(AND($O4663&gt;=DATE(2025,1,1),$O4663&lt;=DATE(2025,4,30)),1,0)</f>
        <v>0</v>
      </c>
    </row>
    <row r="4664" customFormat="false" ht="15" hidden="false" customHeight="false" outlineLevel="0" collapsed="false">
      <c r="A4664" s="28" t="n">
        <v>508</v>
      </c>
      <c r="B4664" s="29" t="n">
        <v>45838</v>
      </c>
      <c r="C4664" s="28" t="n">
        <v>33033.28</v>
      </c>
      <c r="D4664" s="28" t="n">
        <v>0</v>
      </c>
      <c r="E4664" s="28" t="n">
        <v>0</v>
      </c>
      <c r="F4664" s="28" t="s">
        <v>345</v>
      </c>
      <c r="G4664" s="28" t="n">
        <v>0</v>
      </c>
      <c r="H4664" s="28" t="n">
        <v>0</v>
      </c>
      <c r="I4664" s="28" t="n">
        <v>0</v>
      </c>
      <c r="J4664" s="28" t="n">
        <v>312</v>
      </c>
      <c r="K4664" s="28" t="n">
        <v>4</v>
      </c>
      <c r="L4664" s="28" t="n">
        <v>1</v>
      </c>
      <c r="M4664" s="28" t="s">
        <v>145</v>
      </c>
      <c r="N4664" s="28" t="s">
        <v>138</v>
      </c>
      <c r="O4664" s="29" t="n">
        <v>45348</v>
      </c>
      <c r="P4664" s="28" t="n">
        <f aca="false">ROUNDDOWN(($B4664-$O4664)/30,0)</f>
        <v>16</v>
      </c>
      <c r="Q4664" s="28" t="str">
        <f aca="false">TEXT($B4664,"yyyy-mm")</f>
        <v>2025-06</v>
      </c>
      <c r="R4664" s="28" t="n">
        <f aca="false">IF(AND($O4664&gt;=DATE(2025,1,1),$O4664&lt;=DATE(2025,4,30)),1,0)</f>
        <v>0</v>
      </c>
    </row>
    <row r="4665" customFormat="false" ht="15" hidden="false" customHeight="false" outlineLevel="0" collapsed="false">
      <c r="A4665" s="28" t="n">
        <v>508</v>
      </c>
      <c r="B4665" s="29" t="n">
        <v>45869</v>
      </c>
      <c r="C4665" s="28" t="n">
        <v>28904.11</v>
      </c>
      <c r="D4665" s="28" t="n">
        <v>0</v>
      </c>
      <c r="E4665" s="28" t="n">
        <v>0</v>
      </c>
      <c r="F4665" s="28" t="s">
        <v>345</v>
      </c>
      <c r="G4665" s="28" t="n">
        <v>0</v>
      </c>
      <c r="H4665" s="28" t="n">
        <v>0</v>
      </c>
      <c r="I4665" s="28" t="n">
        <v>0</v>
      </c>
      <c r="J4665" s="28" t="n">
        <v>312</v>
      </c>
      <c r="K4665" s="28" t="n">
        <v>4</v>
      </c>
      <c r="L4665" s="28" t="n">
        <v>1</v>
      </c>
      <c r="M4665" s="28" t="s">
        <v>145</v>
      </c>
      <c r="N4665" s="28" t="s">
        <v>138</v>
      </c>
      <c r="O4665" s="29" t="n">
        <v>45348</v>
      </c>
      <c r="P4665" s="28" t="n">
        <f aca="false">ROUNDDOWN(($B4665-$O4665)/30,0)</f>
        <v>17</v>
      </c>
      <c r="Q4665" s="28" t="str">
        <f aca="false">TEXT($B4665,"yyyy-mm")</f>
        <v>2025-07</v>
      </c>
      <c r="R4665" s="28" t="n">
        <f aca="false">IF(AND($O4665&gt;=DATE(2025,1,1),$O4665&lt;=DATE(2025,4,30)),1,0)</f>
        <v>0</v>
      </c>
    </row>
    <row r="4666" customFormat="false" ht="15" hidden="false" customHeight="false" outlineLevel="0" collapsed="false">
      <c r="A4666" s="28" t="n">
        <v>508</v>
      </c>
      <c r="B4666" s="29" t="n">
        <v>45900</v>
      </c>
      <c r="C4666" s="28" t="n">
        <v>24774.94</v>
      </c>
      <c r="D4666" s="28" t="n">
        <v>0</v>
      </c>
      <c r="E4666" s="28" t="n">
        <v>0</v>
      </c>
      <c r="F4666" s="28" t="s">
        <v>345</v>
      </c>
      <c r="G4666" s="28" t="n">
        <v>0</v>
      </c>
      <c r="H4666" s="28" t="n">
        <v>0</v>
      </c>
      <c r="I4666" s="28" t="n">
        <v>0</v>
      </c>
      <c r="J4666" s="28" t="n">
        <v>312</v>
      </c>
      <c r="K4666" s="28" t="n">
        <v>4</v>
      </c>
      <c r="L4666" s="28" t="n">
        <v>1</v>
      </c>
      <c r="M4666" s="28" t="s">
        <v>145</v>
      </c>
      <c r="N4666" s="28" t="s">
        <v>138</v>
      </c>
      <c r="O4666" s="29" t="n">
        <v>45348</v>
      </c>
      <c r="P4666" s="28" t="n">
        <f aca="false">ROUNDDOWN(($B4666-$O4666)/30,0)</f>
        <v>18</v>
      </c>
      <c r="Q4666" s="28" t="str">
        <f aca="false">TEXT($B4666,"yyyy-mm")</f>
        <v>2025-08</v>
      </c>
      <c r="R4666" s="28" t="n">
        <f aca="false">IF(AND($O4666&gt;=DATE(2025,1,1),$O4666&lt;=DATE(2025,4,30)),1,0)</f>
        <v>0</v>
      </c>
    </row>
    <row r="4667" customFormat="false" ht="15" hidden="false" customHeight="false" outlineLevel="0" collapsed="false">
      <c r="A4667" s="28" t="n">
        <v>508</v>
      </c>
      <c r="B4667" s="29" t="n">
        <v>45930</v>
      </c>
      <c r="C4667" s="28" t="n">
        <v>20645.77</v>
      </c>
      <c r="D4667" s="28" t="n">
        <v>0</v>
      </c>
      <c r="E4667" s="28" t="n">
        <v>0</v>
      </c>
      <c r="F4667" s="28" t="s">
        <v>345</v>
      </c>
      <c r="G4667" s="28" t="n">
        <v>0</v>
      </c>
      <c r="H4667" s="28" t="n">
        <v>0</v>
      </c>
      <c r="I4667" s="28" t="n">
        <v>0</v>
      </c>
      <c r="J4667" s="28" t="n">
        <v>312</v>
      </c>
      <c r="K4667" s="28" t="n">
        <v>4</v>
      </c>
      <c r="L4667" s="28" t="n">
        <v>1</v>
      </c>
      <c r="M4667" s="28" t="s">
        <v>145</v>
      </c>
      <c r="N4667" s="28" t="s">
        <v>138</v>
      </c>
      <c r="O4667" s="29" t="n">
        <v>45348</v>
      </c>
      <c r="P4667" s="28" t="n">
        <f aca="false">ROUNDDOWN(($B4667-$O4667)/30,0)</f>
        <v>19</v>
      </c>
      <c r="Q4667" s="28" t="str">
        <f aca="false">TEXT($B4667,"yyyy-mm")</f>
        <v>2025-09</v>
      </c>
      <c r="R4667" s="28" t="n">
        <f aca="false">IF(AND($O4667&gt;=DATE(2025,1,1),$O4667&lt;=DATE(2025,4,30)),1,0)</f>
        <v>0</v>
      </c>
    </row>
    <row r="4668" customFormat="false" ht="15" hidden="false" customHeight="false" outlineLevel="0" collapsed="false">
      <c r="A4668" s="28" t="n">
        <v>508</v>
      </c>
      <c r="B4668" s="29" t="n">
        <v>45961</v>
      </c>
      <c r="C4668" s="28" t="n">
        <v>16516.6</v>
      </c>
      <c r="D4668" s="28" t="n">
        <v>0</v>
      </c>
      <c r="E4668" s="28" t="n">
        <v>0</v>
      </c>
      <c r="F4668" s="28" t="s">
        <v>345</v>
      </c>
      <c r="G4668" s="28" t="n">
        <v>0</v>
      </c>
      <c r="H4668" s="28" t="n">
        <v>0</v>
      </c>
      <c r="I4668" s="28" t="n">
        <v>0</v>
      </c>
      <c r="J4668" s="28" t="n">
        <v>312</v>
      </c>
      <c r="K4668" s="28" t="n">
        <v>4</v>
      </c>
      <c r="L4668" s="28" t="n">
        <v>1</v>
      </c>
      <c r="M4668" s="28" t="s">
        <v>145</v>
      </c>
      <c r="N4668" s="28" t="s">
        <v>138</v>
      </c>
      <c r="O4668" s="29" t="n">
        <v>45348</v>
      </c>
      <c r="P4668" s="28" t="n">
        <f aca="false">ROUNDDOWN(($B4668-$O4668)/30,0)</f>
        <v>20</v>
      </c>
      <c r="Q4668" s="28" t="str">
        <f aca="false">TEXT($B4668,"yyyy-mm")</f>
        <v>2025-10</v>
      </c>
      <c r="R4668" s="28" t="n">
        <f aca="false">IF(AND($O4668&gt;=DATE(2025,1,1),$O4668&lt;=DATE(2025,4,30)),1,0)</f>
        <v>0</v>
      </c>
    </row>
    <row r="4669" customFormat="false" ht="15" hidden="false" customHeight="false" outlineLevel="0" collapsed="false">
      <c r="A4669" s="28" t="n">
        <v>508</v>
      </c>
      <c r="B4669" s="29" t="n">
        <v>45991</v>
      </c>
      <c r="C4669" s="28" t="n">
        <v>12387.43</v>
      </c>
      <c r="D4669" s="28" t="n">
        <v>0</v>
      </c>
      <c r="E4669" s="28" t="n">
        <v>0</v>
      </c>
      <c r="F4669" s="28" t="s">
        <v>345</v>
      </c>
      <c r="G4669" s="28" t="n">
        <v>0</v>
      </c>
      <c r="H4669" s="28" t="n">
        <v>0</v>
      </c>
      <c r="I4669" s="28" t="n">
        <v>0</v>
      </c>
      <c r="J4669" s="28" t="n">
        <v>312</v>
      </c>
      <c r="K4669" s="28" t="n">
        <v>4</v>
      </c>
      <c r="L4669" s="28" t="n">
        <v>1</v>
      </c>
      <c r="M4669" s="28" t="s">
        <v>145</v>
      </c>
      <c r="N4669" s="28" t="s">
        <v>138</v>
      </c>
      <c r="O4669" s="29" t="n">
        <v>45348</v>
      </c>
      <c r="P4669" s="28" t="n">
        <f aca="false">ROUNDDOWN(($B4669-$O4669)/30,0)</f>
        <v>21</v>
      </c>
      <c r="Q4669" s="28" t="str">
        <f aca="false">TEXT($B4669,"yyyy-mm")</f>
        <v>2025-11</v>
      </c>
      <c r="R4669" s="28" t="n">
        <f aca="false">IF(AND($O4669&gt;=DATE(2025,1,1),$O4669&lt;=DATE(2025,4,30)),1,0)</f>
        <v>0</v>
      </c>
    </row>
    <row r="4670" customFormat="false" ht="15" hidden="false" customHeight="false" outlineLevel="0" collapsed="false">
      <c r="A4670" s="28" t="n">
        <v>508</v>
      </c>
      <c r="B4670" s="29" t="n">
        <v>46022</v>
      </c>
      <c r="C4670" s="28" t="n">
        <v>8258.26</v>
      </c>
      <c r="D4670" s="28" t="n">
        <v>0</v>
      </c>
      <c r="E4670" s="28" t="n">
        <v>0</v>
      </c>
      <c r="F4670" s="28" t="s">
        <v>345</v>
      </c>
      <c r="G4670" s="28" t="n">
        <v>0</v>
      </c>
      <c r="H4670" s="28" t="n">
        <v>0</v>
      </c>
      <c r="I4670" s="28" t="n">
        <v>0</v>
      </c>
      <c r="J4670" s="28" t="n">
        <v>312</v>
      </c>
      <c r="K4670" s="28" t="n">
        <v>4</v>
      </c>
      <c r="L4670" s="28" t="n">
        <v>1</v>
      </c>
      <c r="M4670" s="28" t="s">
        <v>145</v>
      </c>
      <c r="N4670" s="28" t="s">
        <v>138</v>
      </c>
      <c r="O4670" s="29" t="n">
        <v>45348</v>
      </c>
      <c r="P4670" s="28" t="n">
        <f aca="false">ROUNDDOWN(($B4670-$O4670)/30,0)</f>
        <v>22</v>
      </c>
      <c r="Q4670" s="28" t="str">
        <f aca="false">TEXT($B4670,"yyyy-mm")</f>
        <v>2025-12</v>
      </c>
      <c r="R4670" s="28" t="n">
        <f aca="false">IF(AND($O4670&gt;=DATE(2025,1,1),$O4670&lt;=DATE(2025,4,30)),1,0)</f>
        <v>0</v>
      </c>
    </row>
    <row r="4671" customFormat="false" ht="15" hidden="false" customHeight="false" outlineLevel="0" collapsed="false">
      <c r="A4671" s="28" t="n">
        <v>508</v>
      </c>
      <c r="B4671" s="29" t="n">
        <v>46053</v>
      </c>
      <c r="C4671" s="28" t="n">
        <v>4129.09</v>
      </c>
      <c r="D4671" s="28" t="n">
        <v>0</v>
      </c>
      <c r="E4671" s="28" t="n">
        <v>0</v>
      </c>
      <c r="F4671" s="28" t="s">
        <v>345</v>
      </c>
      <c r="G4671" s="28" t="n">
        <v>0</v>
      </c>
      <c r="H4671" s="28" t="n">
        <v>0</v>
      </c>
      <c r="I4671" s="28" t="n">
        <v>0</v>
      </c>
      <c r="J4671" s="28" t="n">
        <v>312</v>
      </c>
      <c r="K4671" s="28" t="n">
        <v>4</v>
      </c>
      <c r="L4671" s="28" t="n">
        <v>1</v>
      </c>
      <c r="M4671" s="28" t="s">
        <v>145</v>
      </c>
      <c r="N4671" s="28" t="s">
        <v>138</v>
      </c>
      <c r="O4671" s="29" t="n">
        <v>45348</v>
      </c>
      <c r="P4671" s="28" t="n">
        <f aca="false">ROUNDDOWN(($B4671-$O4671)/30,0)</f>
        <v>23</v>
      </c>
      <c r="Q4671" s="28" t="str">
        <f aca="false">TEXT($B4671,"yyyy-mm")</f>
        <v>2026-01</v>
      </c>
      <c r="R4671" s="28" t="n">
        <f aca="false">IF(AND($O4671&gt;=DATE(2025,1,1),$O4671&lt;=DATE(2025,4,30)),1,0)</f>
        <v>0</v>
      </c>
    </row>
    <row r="4672" customFormat="false" ht="15" hidden="false" customHeight="false" outlineLevel="0" collapsed="false">
      <c r="A4672" s="28" t="n">
        <v>508</v>
      </c>
      <c r="B4672" s="29" t="n">
        <v>46081</v>
      </c>
      <c r="C4672" s="28" t="n">
        <v>0</v>
      </c>
      <c r="D4672" s="28" t="n">
        <v>0</v>
      </c>
      <c r="E4672" s="28" t="n">
        <v>0</v>
      </c>
      <c r="F4672" s="28" t="s">
        <v>345</v>
      </c>
      <c r="G4672" s="28" t="n">
        <v>0</v>
      </c>
      <c r="H4672" s="28" t="n">
        <v>0</v>
      </c>
      <c r="I4672" s="28" t="n">
        <v>0</v>
      </c>
      <c r="J4672" s="28" t="n">
        <v>312</v>
      </c>
      <c r="K4672" s="28" t="n">
        <v>4</v>
      </c>
      <c r="L4672" s="28" t="n">
        <v>1</v>
      </c>
      <c r="M4672" s="28" t="s">
        <v>145</v>
      </c>
      <c r="N4672" s="28" t="s">
        <v>138</v>
      </c>
      <c r="O4672" s="29" t="n">
        <v>45348</v>
      </c>
      <c r="P4672" s="28" t="n">
        <f aca="false">ROUNDDOWN(($B4672-$O4672)/30,0)</f>
        <v>24</v>
      </c>
      <c r="Q4672" s="28" t="str">
        <f aca="false">TEXT($B4672,"yyyy-mm")</f>
        <v>2026-02</v>
      </c>
      <c r="R4672" s="28" t="n">
        <f aca="false">IF(AND($O4672&gt;=DATE(2025,1,1),$O4672&lt;=DATE(2025,4,30)),1,0)</f>
        <v>0</v>
      </c>
    </row>
    <row r="4673" customFormat="false" ht="15" hidden="false" customHeight="false" outlineLevel="0" collapsed="false">
      <c r="A4673" s="28" t="n">
        <v>509</v>
      </c>
      <c r="B4673" s="29" t="n">
        <v>46081</v>
      </c>
      <c r="C4673" s="28" t="n">
        <v>20500</v>
      </c>
      <c r="D4673" s="28" t="n">
        <v>0</v>
      </c>
      <c r="E4673" s="28" t="n">
        <v>0</v>
      </c>
      <c r="F4673" s="28" t="s">
        <v>345</v>
      </c>
      <c r="G4673" s="28" t="n">
        <v>0</v>
      </c>
      <c r="H4673" s="28" t="n">
        <v>0</v>
      </c>
      <c r="I4673" s="28" t="n">
        <v>0</v>
      </c>
      <c r="J4673" s="28" t="n">
        <v>143</v>
      </c>
      <c r="K4673" s="28" t="n">
        <v>8</v>
      </c>
      <c r="L4673" s="28" t="n">
        <v>1</v>
      </c>
      <c r="M4673" s="28" t="s">
        <v>146</v>
      </c>
      <c r="N4673" s="28" t="s">
        <v>138</v>
      </c>
      <c r="O4673" s="29" t="n">
        <v>46054</v>
      </c>
      <c r="P4673" s="28" t="n">
        <f aca="false">ROUNDDOWN(($B4673-$O4673)/30,0)</f>
        <v>0</v>
      </c>
      <c r="Q4673" s="28" t="str">
        <f aca="false">TEXT($B4673,"yyyy-mm")</f>
        <v>2026-02</v>
      </c>
      <c r="R4673" s="28" t="n">
        <f aca="false">IF(AND($O4673&gt;=DATE(2025,1,1),$O4673&lt;=DATE(2025,4,30)),1,0)</f>
        <v>0</v>
      </c>
    </row>
    <row r="4674" customFormat="false" ht="15" hidden="false" customHeight="false" outlineLevel="0" collapsed="false">
      <c r="A4674" s="28" t="n">
        <v>509</v>
      </c>
      <c r="B4674" s="29" t="n">
        <v>46112</v>
      </c>
      <c r="C4674" s="28" t="n">
        <v>16400</v>
      </c>
      <c r="D4674" s="28" t="n">
        <v>0</v>
      </c>
      <c r="E4674" s="28" t="n">
        <v>0</v>
      </c>
      <c r="F4674" s="28" t="s">
        <v>345</v>
      </c>
      <c r="G4674" s="28" t="n">
        <v>0</v>
      </c>
      <c r="H4674" s="28" t="n">
        <v>0</v>
      </c>
      <c r="I4674" s="28" t="n">
        <v>0</v>
      </c>
      <c r="J4674" s="28" t="n">
        <v>143</v>
      </c>
      <c r="K4674" s="28" t="n">
        <v>8</v>
      </c>
      <c r="L4674" s="28" t="n">
        <v>1</v>
      </c>
      <c r="M4674" s="28" t="s">
        <v>146</v>
      </c>
      <c r="N4674" s="28" t="s">
        <v>138</v>
      </c>
      <c r="O4674" s="29" t="n">
        <v>46054</v>
      </c>
      <c r="P4674" s="28" t="n">
        <f aca="false">ROUNDDOWN(($B4674-$O4674)/30,0)</f>
        <v>1</v>
      </c>
      <c r="Q4674" s="28" t="str">
        <f aca="false">TEXT($B4674,"yyyy-mm")</f>
        <v>2026-03</v>
      </c>
      <c r="R4674" s="28" t="n">
        <f aca="false">IF(AND($O4674&gt;=DATE(2025,1,1),$O4674&lt;=DATE(2025,4,30)),1,0)</f>
        <v>0</v>
      </c>
    </row>
    <row r="4675" customFormat="false" ht="15" hidden="false" customHeight="false" outlineLevel="0" collapsed="false">
      <c r="A4675" s="28" t="n">
        <v>509</v>
      </c>
      <c r="B4675" s="29" t="n">
        <v>46142</v>
      </c>
      <c r="C4675" s="28" t="n">
        <v>12300</v>
      </c>
      <c r="D4675" s="28" t="n">
        <v>0</v>
      </c>
      <c r="E4675" s="28" t="n">
        <v>0</v>
      </c>
      <c r="F4675" s="28" t="s">
        <v>345</v>
      </c>
      <c r="G4675" s="28" t="n">
        <v>0</v>
      </c>
      <c r="H4675" s="28" t="n">
        <v>0</v>
      </c>
      <c r="I4675" s="28" t="n">
        <v>0</v>
      </c>
      <c r="J4675" s="28" t="n">
        <v>143</v>
      </c>
      <c r="K4675" s="28" t="n">
        <v>8</v>
      </c>
      <c r="L4675" s="28" t="n">
        <v>1</v>
      </c>
      <c r="M4675" s="28" t="s">
        <v>146</v>
      </c>
      <c r="N4675" s="28" t="s">
        <v>138</v>
      </c>
      <c r="O4675" s="29" t="n">
        <v>46054</v>
      </c>
      <c r="P4675" s="28" t="n">
        <f aca="false">ROUNDDOWN(($B4675-$O4675)/30,0)</f>
        <v>2</v>
      </c>
      <c r="Q4675" s="28" t="str">
        <f aca="false">TEXT($B4675,"yyyy-mm")</f>
        <v>2026-04</v>
      </c>
      <c r="R4675" s="28" t="n">
        <f aca="false">IF(AND($O4675&gt;=DATE(2025,1,1),$O4675&lt;=DATE(2025,4,30)),1,0)</f>
        <v>0</v>
      </c>
    </row>
    <row r="4676" customFormat="false" ht="15" hidden="false" customHeight="false" outlineLevel="0" collapsed="false">
      <c r="A4676" s="28" t="n">
        <v>509</v>
      </c>
      <c r="B4676" s="29" t="n">
        <v>46173</v>
      </c>
      <c r="C4676" s="28" t="n">
        <v>8200</v>
      </c>
      <c r="D4676" s="28" t="n">
        <v>0</v>
      </c>
      <c r="E4676" s="28" t="n">
        <v>0</v>
      </c>
      <c r="F4676" s="28" t="s">
        <v>345</v>
      </c>
      <c r="G4676" s="28" t="n">
        <v>0</v>
      </c>
      <c r="H4676" s="28" t="n">
        <v>0</v>
      </c>
      <c r="I4676" s="28" t="n">
        <v>0</v>
      </c>
      <c r="J4676" s="28" t="n">
        <v>143</v>
      </c>
      <c r="K4676" s="28" t="n">
        <v>8</v>
      </c>
      <c r="L4676" s="28" t="n">
        <v>1</v>
      </c>
      <c r="M4676" s="28" t="s">
        <v>146</v>
      </c>
      <c r="N4676" s="28" t="s">
        <v>138</v>
      </c>
      <c r="O4676" s="29" t="n">
        <v>46054</v>
      </c>
      <c r="P4676" s="28" t="n">
        <f aca="false">ROUNDDOWN(($B4676-$O4676)/30,0)</f>
        <v>3</v>
      </c>
      <c r="Q4676" s="28" t="str">
        <f aca="false">TEXT($B4676,"yyyy-mm")</f>
        <v>2026-05</v>
      </c>
      <c r="R4676" s="28" t="n">
        <f aca="false">IF(AND($O4676&gt;=DATE(2025,1,1),$O4676&lt;=DATE(2025,4,30)),1,0)</f>
        <v>0</v>
      </c>
    </row>
    <row r="4677" customFormat="false" ht="15" hidden="false" customHeight="false" outlineLevel="0" collapsed="false">
      <c r="A4677" s="28" t="n">
        <v>509</v>
      </c>
      <c r="B4677" s="29" t="n">
        <v>46203</v>
      </c>
      <c r="C4677" s="28" t="n">
        <v>4100</v>
      </c>
      <c r="D4677" s="28" t="n">
        <v>0</v>
      </c>
      <c r="E4677" s="28" t="n">
        <v>0</v>
      </c>
      <c r="F4677" s="28" t="s">
        <v>345</v>
      </c>
      <c r="G4677" s="28" t="n">
        <v>0</v>
      </c>
      <c r="H4677" s="28" t="n">
        <v>0</v>
      </c>
      <c r="I4677" s="28" t="n">
        <v>0</v>
      </c>
      <c r="J4677" s="28" t="n">
        <v>143</v>
      </c>
      <c r="K4677" s="28" t="n">
        <v>8</v>
      </c>
      <c r="L4677" s="28" t="n">
        <v>1</v>
      </c>
      <c r="M4677" s="28" t="s">
        <v>146</v>
      </c>
      <c r="N4677" s="28" t="s">
        <v>138</v>
      </c>
      <c r="O4677" s="29" t="n">
        <v>46054</v>
      </c>
      <c r="P4677" s="28" t="n">
        <f aca="false">ROUNDDOWN(($B4677-$O4677)/30,0)</f>
        <v>4</v>
      </c>
      <c r="Q4677" s="28" t="str">
        <f aca="false">TEXT($B4677,"yyyy-mm")</f>
        <v>2026-06</v>
      </c>
      <c r="R4677" s="28" t="n">
        <f aca="false">IF(AND($O4677&gt;=DATE(2025,1,1),$O4677&lt;=DATE(2025,4,30)),1,0)</f>
        <v>0</v>
      </c>
    </row>
    <row r="4678" customFormat="false" ht="15" hidden="false" customHeight="false" outlineLevel="0" collapsed="false">
      <c r="A4678" s="28" t="n">
        <v>509</v>
      </c>
      <c r="B4678" s="29" t="n">
        <v>46234</v>
      </c>
      <c r="C4678" s="28" t="n">
        <v>0</v>
      </c>
      <c r="D4678" s="28" t="n">
        <v>0</v>
      </c>
      <c r="E4678" s="28" t="n">
        <v>0</v>
      </c>
      <c r="F4678" s="28" t="s">
        <v>345</v>
      </c>
      <c r="G4678" s="28" t="n">
        <v>0</v>
      </c>
      <c r="H4678" s="28" t="n">
        <v>0</v>
      </c>
      <c r="I4678" s="28" t="n">
        <v>0</v>
      </c>
      <c r="J4678" s="28" t="n">
        <v>143</v>
      </c>
      <c r="K4678" s="28" t="n">
        <v>8</v>
      </c>
      <c r="L4678" s="28" t="n">
        <v>1</v>
      </c>
      <c r="M4678" s="28" t="s">
        <v>146</v>
      </c>
      <c r="N4678" s="28" t="s">
        <v>138</v>
      </c>
      <c r="O4678" s="29" t="n">
        <v>46054</v>
      </c>
      <c r="P4678" s="28" t="n">
        <f aca="false">ROUNDDOWN(($B4678-$O4678)/30,0)</f>
        <v>6</v>
      </c>
      <c r="Q4678" s="28" t="str">
        <f aca="false">TEXT($B4678,"yyyy-mm")</f>
        <v>2026-07</v>
      </c>
      <c r="R4678" s="28" t="n">
        <f aca="false">IF(AND($O4678&gt;=DATE(2025,1,1),$O4678&lt;=DATE(2025,4,30)),1,0)</f>
        <v>0</v>
      </c>
    </row>
    <row r="4679" customFormat="false" ht="15" hidden="false" customHeight="false" outlineLevel="0" collapsed="false">
      <c r="A4679" s="28" t="n">
        <v>510</v>
      </c>
      <c r="B4679" s="29" t="n">
        <v>46112</v>
      </c>
      <c r="C4679" s="28" t="n">
        <v>21400</v>
      </c>
      <c r="D4679" s="28" t="n">
        <v>0</v>
      </c>
      <c r="E4679" s="28" t="n">
        <v>0</v>
      </c>
      <c r="F4679" s="28" t="s">
        <v>345</v>
      </c>
      <c r="G4679" s="28" t="n">
        <v>0</v>
      </c>
      <c r="H4679" s="28" t="n">
        <v>0</v>
      </c>
      <c r="I4679" s="28" t="n">
        <v>0</v>
      </c>
      <c r="J4679" s="28" t="n">
        <v>269</v>
      </c>
      <c r="K4679" s="28" t="n">
        <v>10</v>
      </c>
      <c r="L4679" s="28" t="n">
        <v>2</v>
      </c>
      <c r="M4679" s="28" t="s">
        <v>145</v>
      </c>
      <c r="N4679" s="28" t="s">
        <v>142</v>
      </c>
      <c r="O4679" s="29" t="n">
        <v>46110</v>
      </c>
      <c r="P4679" s="28" t="n">
        <f aca="false">ROUNDDOWN(($B4679-$O4679)/30,0)</f>
        <v>0</v>
      </c>
      <c r="Q4679" s="28" t="str">
        <f aca="false">TEXT($B4679,"yyyy-mm")</f>
        <v>2026-03</v>
      </c>
      <c r="R4679" s="28" t="n">
        <f aca="false">IF(AND($O4679&gt;=DATE(2025,1,1),$O4679&lt;=DATE(2025,4,30)),1,0)</f>
        <v>0</v>
      </c>
    </row>
    <row r="4680" customFormat="false" ht="15" hidden="false" customHeight="false" outlineLevel="0" collapsed="false">
      <c r="A4680" s="28" t="n">
        <v>510</v>
      </c>
      <c r="B4680" s="29" t="n">
        <v>46142</v>
      </c>
      <c r="C4680" s="28" t="n">
        <v>17120</v>
      </c>
      <c r="D4680" s="28" t="n">
        <v>0</v>
      </c>
      <c r="E4680" s="28" t="n">
        <v>0</v>
      </c>
      <c r="F4680" s="28" t="s">
        <v>345</v>
      </c>
      <c r="G4680" s="28" t="n">
        <v>0</v>
      </c>
      <c r="H4680" s="28" t="n">
        <v>0</v>
      </c>
      <c r="I4680" s="28" t="n">
        <v>0</v>
      </c>
      <c r="J4680" s="28" t="n">
        <v>269</v>
      </c>
      <c r="K4680" s="28" t="n">
        <v>10</v>
      </c>
      <c r="L4680" s="28" t="n">
        <v>2</v>
      </c>
      <c r="M4680" s="28" t="s">
        <v>145</v>
      </c>
      <c r="N4680" s="28" t="s">
        <v>142</v>
      </c>
      <c r="O4680" s="29" t="n">
        <v>46110</v>
      </c>
      <c r="P4680" s="28" t="n">
        <f aca="false">ROUNDDOWN(($B4680-$O4680)/30,0)</f>
        <v>1</v>
      </c>
      <c r="Q4680" s="28" t="str">
        <f aca="false">TEXT($B4680,"yyyy-mm")</f>
        <v>2026-04</v>
      </c>
      <c r="R4680" s="28" t="n">
        <f aca="false">IF(AND($O4680&gt;=DATE(2025,1,1),$O4680&lt;=DATE(2025,4,30)),1,0)</f>
        <v>0</v>
      </c>
    </row>
    <row r="4681" customFormat="false" ht="15" hidden="false" customHeight="false" outlineLevel="0" collapsed="false">
      <c r="A4681" s="28" t="n">
        <v>510</v>
      </c>
      <c r="B4681" s="29" t="n">
        <v>46173</v>
      </c>
      <c r="C4681" s="28" t="n">
        <v>12840</v>
      </c>
      <c r="D4681" s="28" t="n">
        <v>0</v>
      </c>
      <c r="E4681" s="28" t="n">
        <v>0</v>
      </c>
      <c r="F4681" s="28" t="s">
        <v>345</v>
      </c>
      <c r="G4681" s="28" t="n">
        <v>0</v>
      </c>
      <c r="H4681" s="28" t="n">
        <v>0</v>
      </c>
      <c r="I4681" s="28" t="n">
        <v>0</v>
      </c>
      <c r="J4681" s="28" t="n">
        <v>269</v>
      </c>
      <c r="K4681" s="28" t="n">
        <v>10</v>
      </c>
      <c r="L4681" s="28" t="n">
        <v>2</v>
      </c>
      <c r="M4681" s="28" t="s">
        <v>145</v>
      </c>
      <c r="N4681" s="28" t="s">
        <v>142</v>
      </c>
      <c r="O4681" s="29" t="n">
        <v>46110</v>
      </c>
      <c r="P4681" s="28" t="n">
        <f aca="false">ROUNDDOWN(($B4681-$O4681)/30,0)</f>
        <v>2</v>
      </c>
      <c r="Q4681" s="28" t="str">
        <f aca="false">TEXT($B4681,"yyyy-mm")</f>
        <v>2026-05</v>
      </c>
      <c r="R4681" s="28" t="n">
        <f aca="false">IF(AND($O4681&gt;=DATE(2025,1,1),$O4681&lt;=DATE(2025,4,30)),1,0)</f>
        <v>0</v>
      </c>
    </row>
    <row r="4682" customFormat="false" ht="15" hidden="false" customHeight="false" outlineLevel="0" collapsed="false">
      <c r="A4682" s="28" t="n">
        <v>510</v>
      </c>
      <c r="B4682" s="29" t="n">
        <v>46203</v>
      </c>
      <c r="C4682" s="28" t="n">
        <v>8560</v>
      </c>
      <c r="D4682" s="28" t="n">
        <v>0</v>
      </c>
      <c r="E4682" s="28" t="n">
        <v>0</v>
      </c>
      <c r="F4682" s="28" t="s">
        <v>345</v>
      </c>
      <c r="G4682" s="28" t="n">
        <v>0</v>
      </c>
      <c r="H4682" s="28" t="n">
        <v>0</v>
      </c>
      <c r="I4682" s="28" t="n">
        <v>0</v>
      </c>
      <c r="J4682" s="28" t="n">
        <v>269</v>
      </c>
      <c r="K4682" s="28" t="n">
        <v>10</v>
      </c>
      <c r="L4682" s="28" t="n">
        <v>2</v>
      </c>
      <c r="M4682" s="28" t="s">
        <v>145</v>
      </c>
      <c r="N4682" s="28" t="s">
        <v>142</v>
      </c>
      <c r="O4682" s="29" t="n">
        <v>46110</v>
      </c>
      <c r="P4682" s="28" t="n">
        <f aca="false">ROUNDDOWN(($B4682-$O4682)/30,0)</f>
        <v>3</v>
      </c>
      <c r="Q4682" s="28" t="str">
        <f aca="false">TEXT($B4682,"yyyy-mm")</f>
        <v>2026-06</v>
      </c>
      <c r="R4682" s="28" t="n">
        <f aca="false">IF(AND($O4682&gt;=DATE(2025,1,1),$O4682&lt;=DATE(2025,4,30)),1,0)</f>
        <v>0</v>
      </c>
    </row>
    <row r="4683" customFormat="false" ht="15" hidden="false" customHeight="false" outlineLevel="0" collapsed="false">
      <c r="A4683" s="28" t="n">
        <v>510</v>
      </c>
      <c r="B4683" s="29" t="n">
        <v>46234</v>
      </c>
      <c r="C4683" s="28" t="n">
        <v>4280</v>
      </c>
      <c r="D4683" s="28" t="n">
        <v>0</v>
      </c>
      <c r="E4683" s="28" t="n">
        <v>0</v>
      </c>
      <c r="F4683" s="28" t="s">
        <v>345</v>
      </c>
      <c r="G4683" s="28" t="n">
        <v>0</v>
      </c>
      <c r="H4683" s="28" t="n">
        <v>0</v>
      </c>
      <c r="I4683" s="28" t="n">
        <v>0</v>
      </c>
      <c r="J4683" s="28" t="n">
        <v>269</v>
      </c>
      <c r="K4683" s="28" t="n">
        <v>10</v>
      </c>
      <c r="L4683" s="28" t="n">
        <v>2</v>
      </c>
      <c r="M4683" s="28" t="s">
        <v>145</v>
      </c>
      <c r="N4683" s="28" t="s">
        <v>142</v>
      </c>
      <c r="O4683" s="29" t="n">
        <v>46110</v>
      </c>
      <c r="P4683" s="28" t="n">
        <f aca="false">ROUNDDOWN(($B4683-$O4683)/30,0)</f>
        <v>4</v>
      </c>
      <c r="Q4683" s="28" t="str">
        <f aca="false">TEXT($B4683,"yyyy-mm")</f>
        <v>2026-07</v>
      </c>
      <c r="R4683" s="28" t="n">
        <f aca="false">IF(AND($O4683&gt;=DATE(2025,1,1),$O4683&lt;=DATE(2025,4,30)),1,0)</f>
        <v>0</v>
      </c>
    </row>
    <row r="4684" customFormat="false" ht="15" hidden="false" customHeight="false" outlineLevel="0" collapsed="false">
      <c r="A4684" s="28" t="n">
        <v>510</v>
      </c>
      <c r="B4684" s="29" t="n">
        <v>46265</v>
      </c>
      <c r="C4684" s="28" t="n">
        <v>0</v>
      </c>
      <c r="D4684" s="28" t="n">
        <v>0</v>
      </c>
      <c r="E4684" s="28" t="n">
        <v>0</v>
      </c>
      <c r="F4684" s="28" t="s">
        <v>345</v>
      </c>
      <c r="G4684" s="28" t="n">
        <v>0</v>
      </c>
      <c r="H4684" s="28" t="n">
        <v>0</v>
      </c>
      <c r="I4684" s="28" t="n">
        <v>0</v>
      </c>
      <c r="J4684" s="28" t="n">
        <v>269</v>
      </c>
      <c r="K4684" s="28" t="n">
        <v>10</v>
      </c>
      <c r="L4684" s="28" t="n">
        <v>2</v>
      </c>
      <c r="M4684" s="28" t="s">
        <v>145</v>
      </c>
      <c r="N4684" s="28" t="s">
        <v>142</v>
      </c>
      <c r="O4684" s="29" t="n">
        <v>46110</v>
      </c>
      <c r="P4684" s="28" t="n">
        <f aca="false">ROUNDDOWN(($B4684-$O4684)/30,0)</f>
        <v>5</v>
      </c>
      <c r="Q4684" s="28" t="str">
        <f aca="false">TEXT($B4684,"yyyy-mm")</f>
        <v>2026-08</v>
      </c>
      <c r="R4684" s="28" t="n">
        <f aca="false">IF(AND($O4684&gt;=DATE(2025,1,1),$O4684&lt;=DATE(2025,4,30)),1,0)</f>
        <v>0</v>
      </c>
    </row>
    <row r="4685" customFormat="false" ht="15" hidden="false" customHeight="false" outlineLevel="0" collapsed="false">
      <c r="A4685" s="28" t="n">
        <v>511</v>
      </c>
      <c r="B4685" s="29" t="n">
        <v>44773</v>
      </c>
      <c r="C4685" s="28" t="n">
        <v>30500</v>
      </c>
      <c r="D4685" s="28" t="n">
        <v>0</v>
      </c>
      <c r="E4685" s="28" t="n">
        <v>0</v>
      </c>
      <c r="F4685" s="28" t="s">
        <v>345</v>
      </c>
      <c r="G4685" s="28" t="n">
        <v>0</v>
      </c>
      <c r="H4685" s="28" t="n">
        <v>0</v>
      </c>
      <c r="I4685" s="28" t="n">
        <v>0</v>
      </c>
      <c r="J4685" s="28" t="n">
        <v>276</v>
      </c>
      <c r="K4685" s="28" t="n">
        <v>10</v>
      </c>
      <c r="L4685" s="28" t="n">
        <v>2</v>
      </c>
      <c r="M4685" s="28" t="s">
        <v>146</v>
      </c>
      <c r="N4685" s="28" t="s">
        <v>138</v>
      </c>
      <c r="O4685" s="29" t="n">
        <v>44760</v>
      </c>
      <c r="P4685" s="28" t="n">
        <f aca="false">ROUNDDOWN(($B4685-$O4685)/30,0)</f>
        <v>0</v>
      </c>
      <c r="Q4685" s="28" t="str">
        <f aca="false">TEXT($B4685,"yyyy-mm")</f>
        <v>2022-07</v>
      </c>
      <c r="R4685" s="28" t="n">
        <f aca="false">IF(AND($O4685&gt;=DATE(2025,1,1),$O4685&lt;=DATE(2025,4,30)),1,0)</f>
        <v>0</v>
      </c>
    </row>
    <row r="4686" customFormat="false" ht="15" hidden="false" customHeight="false" outlineLevel="0" collapsed="false">
      <c r="A4686" s="28" t="n">
        <v>511</v>
      </c>
      <c r="B4686" s="29" t="n">
        <v>44804</v>
      </c>
      <c r="C4686" s="28" t="n">
        <v>25416.67</v>
      </c>
      <c r="D4686" s="28" t="n">
        <v>0</v>
      </c>
      <c r="E4686" s="28" t="n">
        <v>0</v>
      </c>
      <c r="F4686" s="28" t="s">
        <v>345</v>
      </c>
      <c r="G4686" s="28" t="n">
        <v>0</v>
      </c>
      <c r="H4686" s="28" t="n">
        <v>0</v>
      </c>
      <c r="I4686" s="28" t="n">
        <v>0</v>
      </c>
      <c r="J4686" s="28" t="n">
        <v>276</v>
      </c>
      <c r="K4686" s="28" t="n">
        <v>10</v>
      </c>
      <c r="L4686" s="28" t="n">
        <v>2</v>
      </c>
      <c r="M4686" s="28" t="s">
        <v>146</v>
      </c>
      <c r="N4686" s="28" t="s">
        <v>138</v>
      </c>
      <c r="O4686" s="29" t="n">
        <v>44760</v>
      </c>
      <c r="P4686" s="28" t="n">
        <f aca="false">ROUNDDOWN(($B4686-$O4686)/30,0)</f>
        <v>1</v>
      </c>
      <c r="Q4686" s="28" t="str">
        <f aca="false">TEXT($B4686,"yyyy-mm")</f>
        <v>2022-08</v>
      </c>
      <c r="R4686" s="28" t="n">
        <f aca="false">IF(AND($O4686&gt;=DATE(2025,1,1),$O4686&lt;=DATE(2025,4,30)),1,0)</f>
        <v>0</v>
      </c>
    </row>
    <row r="4687" customFormat="false" ht="15" hidden="false" customHeight="false" outlineLevel="0" collapsed="false">
      <c r="A4687" s="28" t="n">
        <v>511</v>
      </c>
      <c r="B4687" s="29" t="n">
        <v>44834</v>
      </c>
      <c r="C4687" s="28" t="n">
        <v>20333.34</v>
      </c>
      <c r="D4687" s="28" t="n">
        <v>0</v>
      </c>
      <c r="E4687" s="28" t="n">
        <v>0</v>
      </c>
      <c r="F4687" s="28" t="s">
        <v>345</v>
      </c>
      <c r="G4687" s="28" t="n">
        <v>0</v>
      </c>
      <c r="H4687" s="28" t="n">
        <v>0</v>
      </c>
      <c r="I4687" s="28" t="n">
        <v>0</v>
      </c>
      <c r="J4687" s="28" t="n">
        <v>276</v>
      </c>
      <c r="K4687" s="28" t="n">
        <v>10</v>
      </c>
      <c r="L4687" s="28" t="n">
        <v>2</v>
      </c>
      <c r="M4687" s="28" t="s">
        <v>146</v>
      </c>
      <c r="N4687" s="28" t="s">
        <v>138</v>
      </c>
      <c r="O4687" s="29" t="n">
        <v>44760</v>
      </c>
      <c r="P4687" s="28" t="n">
        <f aca="false">ROUNDDOWN(($B4687-$O4687)/30,0)</f>
        <v>2</v>
      </c>
      <c r="Q4687" s="28" t="str">
        <f aca="false">TEXT($B4687,"yyyy-mm")</f>
        <v>2022-09</v>
      </c>
      <c r="R4687" s="28" t="n">
        <f aca="false">IF(AND($O4687&gt;=DATE(2025,1,1),$O4687&lt;=DATE(2025,4,30)),1,0)</f>
        <v>0</v>
      </c>
    </row>
    <row r="4688" customFormat="false" ht="15" hidden="false" customHeight="false" outlineLevel="0" collapsed="false">
      <c r="A4688" s="28" t="n">
        <v>511</v>
      </c>
      <c r="B4688" s="29" t="n">
        <v>44865</v>
      </c>
      <c r="C4688" s="28" t="n">
        <v>18865.7</v>
      </c>
      <c r="D4688" s="28" t="n">
        <v>3615.69</v>
      </c>
      <c r="E4688" s="28" t="n">
        <v>13</v>
      </c>
      <c r="F4688" s="28" t="s">
        <v>346</v>
      </c>
      <c r="G4688" s="28" t="n">
        <v>0</v>
      </c>
      <c r="H4688" s="28" t="n">
        <v>0</v>
      </c>
      <c r="I4688" s="28" t="n">
        <v>0</v>
      </c>
      <c r="J4688" s="28" t="n">
        <v>276</v>
      </c>
      <c r="K4688" s="28" t="n">
        <v>10</v>
      </c>
      <c r="L4688" s="28" t="n">
        <v>2</v>
      </c>
      <c r="M4688" s="28" t="s">
        <v>146</v>
      </c>
      <c r="N4688" s="28" t="s">
        <v>138</v>
      </c>
      <c r="O4688" s="29" t="n">
        <v>44760</v>
      </c>
      <c r="P4688" s="28" t="n">
        <f aca="false">ROUNDDOWN(($B4688-$O4688)/30,0)</f>
        <v>3</v>
      </c>
      <c r="Q4688" s="28" t="str">
        <f aca="false">TEXT($B4688,"yyyy-mm")</f>
        <v>2022-10</v>
      </c>
      <c r="R4688" s="28" t="n">
        <f aca="false">IF(AND($O4688&gt;=DATE(2025,1,1),$O4688&lt;=DATE(2025,4,30)),1,0)</f>
        <v>0</v>
      </c>
    </row>
    <row r="4689" customFormat="false" ht="15" hidden="false" customHeight="false" outlineLevel="0" collapsed="false">
      <c r="A4689" s="28" t="n">
        <v>511</v>
      </c>
      <c r="B4689" s="29" t="n">
        <v>44895</v>
      </c>
      <c r="C4689" s="28" t="n">
        <v>17687.21</v>
      </c>
      <c r="D4689" s="28" t="n">
        <v>7520.53</v>
      </c>
      <c r="E4689" s="28" t="n">
        <v>43</v>
      </c>
      <c r="F4689" s="28" t="s">
        <v>347</v>
      </c>
      <c r="G4689" s="28" t="n">
        <v>1</v>
      </c>
      <c r="H4689" s="28" t="n">
        <v>0</v>
      </c>
      <c r="I4689" s="28" t="n">
        <v>0</v>
      </c>
      <c r="J4689" s="28" t="n">
        <v>276</v>
      </c>
      <c r="K4689" s="28" t="n">
        <v>10</v>
      </c>
      <c r="L4689" s="28" t="n">
        <v>2</v>
      </c>
      <c r="M4689" s="28" t="s">
        <v>146</v>
      </c>
      <c r="N4689" s="28" t="s">
        <v>138</v>
      </c>
      <c r="O4689" s="29" t="n">
        <v>44760</v>
      </c>
      <c r="P4689" s="28" t="n">
        <f aca="false">ROUNDDOWN(($B4689-$O4689)/30,0)</f>
        <v>4</v>
      </c>
      <c r="Q4689" s="28" t="str">
        <f aca="false">TEXT($B4689,"yyyy-mm")</f>
        <v>2022-11</v>
      </c>
      <c r="R4689" s="28" t="n">
        <f aca="false">IF(AND($O4689&gt;=DATE(2025,1,1),$O4689&lt;=DATE(2025,4,30)),1,0)</f>
        <v>0</v>
      </c>
    </row>
    <row r="4690" customFormat="false" ht="15" hidden="false" customHeight="false" outlineLevel="0" collapsed="false">
      <c r="A4690" s="28" t="n">
        <v>511</v>
      </c>
      <c r="B4690" s="29" t="n">
        <v>44926</v>
      </c>
      <c r="C4690" s="28" t="n">
        <v>15457.45</v>
      </c>
      <c r="D4690" s="28" t="n">
        <v>10374.1</v>
      </c>
      <c r="E4690" s="28" t="n">
        <v>74</v>
      </c>
      <c r="F4690" s="28" t="s">
        <v>348</v>
      </c>
      <c r="G4690" s="28" t="n">
        <v>1</v>
      </c>
      <c r="H4690" s="28" t="n">
        <v>1</v>
      </c>
      <c r="I4690" s="28" t="n">
        <v>0</v>
      </c>
      <c r="J4690" s="28" t="n">
        <v>276</v>
      </c>
      <c r="K4690" s="28" t="n">
        <v>10</v>
      </c>
      <c r="L4690" s="28" t="n">
        <v>2</v>
      </c>
      <c r="M4690" s="28" t="s">
        <v>146</v>
      </c>
      <c r="N4690" s="28" t="s">
        <v>138</v>
      </c>
      <c r="O4690" s="29" t="n">
        <v>44760</v>
      </c>
      <c r="P4690" s="28" t="n">
        <f aca="false">ROUNDDOWN(($B4690-$O4690)/30,0)</f>
        <v>5</v>
      </c>
      <c r="Q4690" s="28" t="str">
        <f aca="false">TEXT($B4690,"yyyy-mm")</f>
        <v>2022-12</v>
      </c>
      <c r="R4690" s="28" t="n">
        <f aca="false">IF(AND($O4690&gt;=DATE(2025,1,1),$O4690&lt;=DATE(2025,4,30)),1,0)</f>
        <v>0</v>
      </c>
    </row>
    <row r="4691" customFormat="false" ht="15" hidden="false" customHeight="false" outlineLevel="0" collapsed="false">
      <c r="A4691" s="28" t="n">
        <v>511</v>
      </c>
      <c r="B4691" s="29" t="n">
        <v>44957</v>
      </c>
      <c r="C4691" s="28" t="n">
        <v>15457.45</v>
      </c>
      <c r="D4691" s="28" t="n">
        <v>15457.43</v>
      </c>
      <c r="E4691" s="28" t="n">
        <v>105</v>
      </c>
      <c r="F4691" s="28" t="s">
        <v>349</v>
      </c>
      <c r="G4691" s="28" t="n">
        <v>1</v>
      </c>
      <c r="H4691" s="28" t="n">
        <v>1</v>
      </c>
      <c r="I4691" s="28" t="n">
        <v>1</v>
      </c>
      <c r="J4691" s="28" t="n">
        <v>276</v>
      </c>
      <c r="K4691" s="28" t="n">
        <v>10</v>
      </c>
      <c r="L4691" s="28" t="n">
        <v>2</v>
      </c>
      <c r="M4691" s="28" t="s">
        <v>146</v>
      </c>
      <c r="N4691" s="28" t="s">
        <v>138</v>
      </c>
      <c r="O4691" s="29" t="n">
        <v>44760</v>
      </c>
      <c r="P4691" s="28" t="n">
        <f aca="false">ROUNDDOWN(($B4691-$O4691)/30,0)</f>
        <v>6</v>
      </c>
      <c r="Q4691" s="28" t="str">
        <f aca="false">TEXT($B4691,"yyyy-mm")</f>
        <v>2023-01</v>
      </c>
      <c r="R4691" s="28" t="n">
        <f aca="false">IF(AND($O4691&gt;=DATE(2025,1,1),$O4691&lt;=DATE(2025,4,30)),1,0)</f>
        <v>0</v>
      </c>
    </row>
    <row r="4692" customFormat="false" ht="15" hidden="false" customHeight="false" outlineLevel="0" collapsed="false">
      <c r="A4692" s="28" t="n">
        <v>512</v>
      </c>
      <c r="B4692" s="29" t="n">
        <v>46081</v>
      </c>
      <c r="C4692" s="28" t="n">
        <v>30600</v>
      </c>
      <c r="D4692" s="28" t="n">
        <v>0</v>
      </c>
      <c r="E4692" s="28" t="n">
        <v>0</v>
      </c>
      <c r="F4692" s="28" t="s">
        <v>345</v>
      </c>
      <c r="G4692" s="28" t="n">
        <v>0</v>
      </c>
      <c r="H4692" s="28" t="n">
        <v>0</v>
      </c>
      <c r="I4692" s="28" t="n">
        <v>0</v>
      </c>
      <c r="J4692" s="28" t="n">
        <v>302</v>
      </c>
      <c r="K4692" s="28" t="n">
        <v>2</v>
      </c>
      <c r="L4692" s="28" t="n">
        <v>1</v>
      </c>
      <c r="M4692" s="28" t="s">
        <v>146</v>
      </c>
      <c r="N4692" s="28" t="s">
        <v>138</v>
      </c>
      <c r="O4692" s="29" t="n">
        <v>46054</v>
      </c>
      <c r="P4692" s="28" t="n">
        <f aca="false">ROUNDDOWN(($B4692-$O4692)/30,0)</f>
        <v>0</v>
      </c>
      <c r="Q4692" s="28" t="str">
        <f aca="false">TEXT($B4692,"yyyy-mm")</f>
        <v>2026-02</v>
      </c>
      <c r="R4692" s="28" t="n">
        <f aca="false">IF(AND($O4692&gt;=DATE(2025,1,1),$O4692&lt;=DATE(2025,4,30)),1,0)</f>
        <v>0</v>
      </c>
    </row>
    <row r="4693" customFormat="false" ht="15" hidden="false" customHeight="false" outlineLevel="0" collapsed="false">
      <c r="A4693" s="28" t="n">
        <v>512</v>
      </c>
      <c r="B4693" s="29" t="n">
        <v>46112</v>
      </c>
      <c r="C4693" s="28" t="n">
        <v>28050</v>
      </c>
      <c r="D4693" s="28" t="n">
        <v>0</v>
      </c>
      <c r="E4693" s="28" t="n">
        <v>0</v>
      </c>
      <c r="F4693" s="28" t="s">
        <v>345</v>
      </c>
      <c r="G4693" s="28" t="n">
        <v>0</v>
      </c>
      <c r="H4693" s="28" t="n">
        <v>0</v>
      </c>
      <c r="I4693" s="28" t="n">
        <v>0</v>
      </c>
      <c r="J4693" s="28" t="n">
        <v>302</v>
      </c>
      <c r="K4693" s="28" t="n">
        <v>2</v>
      </c>
      <c r="L4693" s="28" t="n">
        <v>1</v>
      </c>
      <c r="M4693" s="28" t="s">
        <v>146</v>
      </c>
      <c r="N4693" s="28" t="s">
        <v>138</v>
      </c>
      <c r="O4693" s="29" t="n">
        <v>46054</v>
      </c>
      <c r="P4693" s="28" t="n">
        <f aca="false">ROUNDDOWN(($B4693-$O4693)/30,0)</f>
        <v>1</v>
      </c>
      <c r="Q4693" s="28" t="str">
        <f aca="false">TEXT($B4693,"yyyy-mm")</f>
        <v>2026-03</v>
      </c>
      <c r="R4693" s="28" t="n">
        <f aca="false">IF(AND($O4693&gt;=DATE(2025,1,1),$O4693&lt;=DATE(2025,4,30)),1,0)</f>
        <v>0</v>
      </c>
    </row>
    <row r="4694" customFormat="false" ht="15" hidden="false" customHeight="false" outlineLevel="0" collapsed="false">
      <c r="A4694" s="28" t="n">
        <v>512</v>
      </c>
      <c r="B4694" s="29" t="n">
        <v>46142</v>
      </c>
      <c r="C4694" s="28" t="n">
        <v>25500</v>
      </c>
      <c r="D4694" s="28" t="n">
        <v>0</v>
      </c>
      <c r="E4694" s="28" t="n">
        <v>0</v>
      </c>
      <c r="F4694" s="28" t="s">
        <v>345</v>
      </c>
      <c r="G4694" s="28" t="n">
        <v>0</v>
      </c>
      <c r="H4694" s="28" t="n">
        <v>0</v>
      </c>
      <c r="I4694" s="28" t="n">
        <v>0</v>
      </c>
      <c r="J4694" s="28" t="n">
        <v>302</v>
      </c>
      <c r="K4694" s="28" t="n">
        <v>2</v>
      </c>
      <c r="L4694" s="28" t="n">
        <v>1</v>
      </c>
      <c r="M4694" s="28" t="s">
        <v>146</v>
      </c>
      <c r="N4694" s="28" t="s">
        <v>138</v>
      </c>
      <c r="O4694" s="29" t="n">
        <v>46054</v>
      </c>
      <c r="P4694" s="28" t="n">
        <f aca="false">ROUNDDOWN(($B4694-$O4694)/30,0)</f>
        <v>2</v>
      </c>
      <c r="Q4694" s="28" t="str">
        <f aca="false">TEXT($B4694,"yyyy-mm")</f>
        <v>2026-04</v>
      </c>
      <c r="R4694" s="28" t="n">
        <f aca="false">IF(AND($O4694&gt;=DATE(2025,1,1),$O4694&lt;=DATE(2025,4,30)),1,0)</f>
        <v>0</v>
      </c>
    </row>
    <row r="4695" customFormat="false" ht="15" hidden="false" customHeight="false" outlineLevel="0" collapsed="false">
      <c r="A4695" s="28" t="n">
        <v>512</v>
      </c>
      <c r="B4695" s="29" t="n">
        <v>46173</v>
      </c>
      <c r="C4695" s="28" t="n">
        <v>22950</v>
      </c>
      <c r="D4695" s="28" t="n">
        <v>0</v>
      </c>
      <c r="E4695" s="28" t="n">
        <v>0</v>
      </c>
      <c r="F4695" s="28" t="s">
        <v>345</v>
      </c>
      <c r="G4695" s="28" t="n">
        <v>0</v>
      </c>
      <c r="H4695" s="28" t="n">
        <v>0</v>
      </c>
      <c r="I4695" s="28" t="n">
        <v>0</v>
      </c>
      <c r="J4695" s="28" t="n">
        <v>302</v>
      </c>
      <c r="K4695" s="28" t="n">
        <v>2</v>
      </c>
      <c r="L4695" s="28" t="n">
        <v>1</v>
      </c>
      <c r="M4695" s="28" t="s">
        <v>146</v>
      </c>
      <c r="N4695" s="28" t="s">
        <v>138</v>
      </c>
      <c r="O4695" s="29" t="n">
        <v>46054</v>
      </c>
      <c r="P4695" s="28" t="n">
        <f aca="false">ROUNDDOWN(($B4695-$O4695)/30,0)</f>
        <v>3</v>
      </c>
      <c r="Q4695" s="28" t="str">
        <f aca="false">TEXT($B4695,"yyyy-mm")</f>
        <v>2026-05</v>
      </c>
      <c r="R4695" s="28" t="n">
        <f aca="false">IF(AND($O4695&gt;=DATE(2025,1,1),$O4695&lt;=DATE(2025,4,30)),1,0)</f>
        <v>0</v>
      </c>
    </row>
    <row r="4696" customFormat="false" ht="15" hidden="false" customHeight="false" outlineLevel="0" collapsed="false">
      <c r="A4696" s="28" t="n">
        <v>512</v>
      </c>
      <c r="B4696" s="29" t="n">
        <v>46203</v>
      </c>
      <c r="C4696" s="28" t="n">
        <v>20400</v>
      </c>
      <c r="D4696" s="28" t="n">
        <v>0</v>
      </c>
      <c r="E4696" s="28" t="n">
        <v>0</v>
      </c>
      <c r="F4696" s="28" t="s">
        <v>345</v>
      </c>
      <c r="G4696" s="28" t="n">
        <v>0</v>
      </c>
      <c r="H4696" s="28" t="n">
        <v>0</v>
      </c>
      <c r="I4696" s="28" t="n">
        <v>0</v>
      </c>
      <c r="J4696" s="28" t="n">
        <v>302</v>
      </c>
      <c r="K4696" s="28" t="n">
        <v>2</v>
      </c>
      <c r="L4696" s="28" t="n">
        <v>1</v>
      </c>
      <c r="M4696" s="28" t="s">
        <v>146</v>
      </c>
      <c r="N4696" s="28" t="s">
        <v>138</v>
      </c>
      <c r="O4696" s="29" t="n">
        <v>46054</v>
      </c>
      <c r="P4696" s="28" t="n">
        <f aca="false">ROUNDDOWN(($B4696-$O4696)/30,0)</f>
        <v>4</v>
      </c>
      <c r="Q4696" s="28" t="str">
        <f aca="false">TEXT($B4696,"yyyy-mm")</f>
        <v>2026-06</v>
      </c>
      <c r="R4696" s="28" t="n">
        <f aca="false">IF(AND($O4696&gt;=DATE(2025,1,1),$O4696&lt;=DATE(2025,4,30)),1,0)</f>
        <v>0</v>
      </c>
    </row>
    <row r="4697" customFormat="false" ht="15" hidden="false" customHeight="false" outlineLevel="0" collapsed="false">
      <c r="A4697" s="28" t="n">
        <v>512</v>
      </c>
      <c r="B4697" s="29" t="n">
        <v>46234</v>
      </c>
      <c r="C4697" s="28" t="n">
        <v>17850</v>
      </c>
      <c r="D4697" s="28" t="n">
        <v>0</v>
      </c>
      <c r="E4697" s="28" t="n">
        <v>0</v>
      </c>
      <c r="F4697" s="28" t="s">
        <v>345</v>
      </c>
      <c r="G4697" s="28" t="n">
        <v>0</v>
      </c>
      <c r="H4697" s="28" t="n">
        <v>0</v>
      </c>
      <c r="I4697" s="28" t="n">
        <v>0</v>
      </c>
      <c r="J4697" s="28" t="n">
        <v>302</v>
      </c>
      <c r="K4697" s="28" t="n">
        <v>2</v>
      </c>
      <c r="L4697" s="28" t="n">
        <v>1</v>
      </c>
      <c r="M4697" s="28" t="s">
        <v>146</v>
      </c>
      <c r="N4697" s="28" t="s">
        <v>138</v>
      </c>
      <c r="O4697" s="29" t="n">
        <v>46054</v>
      </c>
      <c r="P4697" s="28" t="n">
        <f aca="false">ROUNDDOWN(($B4697-$O4697)/30,0)</f>
        <v>6</v>
      </c>
      <c r="Q4697" s="28" t="str">
        <f aca="false">TEXT($B4697,"yyyy-mm")</f>
        <v>2026-07</v>
      </c>
      <c r="R4697" s="28" t="n">
        <f aca="false">IF(AND($O4697&gt;=DATE(2025,1,1),$O4697&lt;=DATE(2025,4,30)),1,0)</f>
        <v>0</v>
      </c>
    </row>
    <row r="4698" customFormat="false" ht="15" hidden="false" customHeight="false" outlineLevel="0" collapsed="false">
      <c r="A4698" s="28" t="n">
        <v>512</v>
      </c>
      <c r="B4698" s="29" t="n">
        <v>46265</v>
      </c>
      <c r="C4698" s="28" t="n">
        <v>15300</v>
      </c>
      <c r="D4698" s="28" t="n">
        <v>0</v>
      </c>
      <c r="E4698" s="28" t="n">
        <v>0</v>
      </c>
      <c r="F4698" s="28" t="s">
        <v>345</v>
      </c>
      <c r="G4698" s="28" t="n">
        <v>0</v>
      </c>
      <c r="H4698" s="28" t="n">
        <v>0</v>
      </c>
      <c r="I4698" s="28" t="n">
        <v>0</v>
      </c>
      <c r="J4698" s="28" t="n">
        <v>302</v>
      </c>
      <c r="K4698" s="28" t="n">
        <v>2</v>
      </c>
      <c r="L4698" s="28" t="n">
        <v>1</v>
      </c>
      <c r="M4698" s="28" t="s">
        <v>146</v>
      </c>
      <c r="N4698" s="28" t="s">
        <v>138</v>
      </c>
      <c r="O4698" s="29" t="n">
        <v>46054</v>
      </c>
      <c r="P4698" s="28" t="n">
        <f aca="false">ROUNDDOWN(($B4698-$O4698)/30,0)</f>
        <v>7</v>
      </c>
      <c r="Q4698" s="28" t="str">
        <f aca="false">TEXT($B4698,"yyyy-mm")</f>
        <v>2026-08</v>
      </c>
      <c r="R4698" s="28" t="n">
        <f aca="false">IF(AND($O4698&gt;=DATE(2025,1,1),$O4698&lt;=DATE(2025,4,30)),1,0)</f>
        <v>0</v>
      </c>
    </row>
    <row r="4699" customFormat="false" ht="15" hidden="false" customHeight="false" outlineLevel="0" collapsed="false">
      <c r="A4699" s="28" t="n">
        <v>513</v>
      </c>
      <c r="B4699" s="29" t="n">
        <v>45077</v>
      </c>
      <c r="C4699" s="28" t="n">
        <v>320600</v>
      </c>
      <c r="D4699" s="28" t="n">
        <v>0</v>
      </c>
      <c r="E4699" s="28" t="n">
        <v>0</v>
      </c>
      <c r="F4699" s="28" t="s">
        <v>345</v>
      </c>
      <c r="G4699" s="28" t="n">
        <v>0</v>
      </c>
      <c r="H4699" s="28" t="n">
        <v>0</v>
      </c>
      <c r="I4699" s="28" t="n">
        <v>0</v>
      </c>
      <c r="J4699" s="28" t="n">
        <v>234</v>
      </c>
      <c r="K4699" s="28" t="n">
        <v>13</v>
      </c>
      <c r="L4699" s="28" t="n">
        <v>2</v>
      </c>
      <c r="M4699" s="28" t="s">
        <v>146</v>
      </c>
      <c r="N4699" s="28" t="s">
        <v>138</v>
      </c>
      <c r="O4699" s="29" t="n">
        <v>45077</v>
      </c>
      <c r="P4699" s="28" t="n">
        <f aca="false">ROUNDDOWN(($B4699-$O4699)/30,0)</f>
        <v>0</v>
      </c>
      <c r="Q4699" s="28" t="str">
        <f aca="false">TEXT($B4699,"yyyy-mm")</f>
        <v>2023-05</v>
      </c>
      <c r="R4699" s="28" t="n">
        <f aca="false">IF(AND($O4699&gt;=DATE(2025,1,1),$O4699&lt;=DATE(2025,4,30)),1,0)</f>
        <v>0</v>
      </c>
    </row>
    <row r="4700" customFormat="false" ht="15" hidden="false" customHeight="false" outlineLevel="0" collapsed="false">
      <c r="A4700" s="28" t="n">
        <v>513</v>
      </c>
      <c r="B4700" s="29" t="n">
        <v>45107</v>
      </c>
      <c r="C4700" s="28" t="n">
        <v>315256.67</v>
      </c>
      <c r="D4700" s="28" t="n">
        <v>0</v>
      </c>
      <c r="E4700" s="28" t="n">
        <v>0</v>
      </c>
      <c r="F4700" s="28" t="s">
        <v>345</v>
      </c>
      <c r="G4700" s="28" t="n">
        <v>0</v>
      </c>
      <c r="H4700" s="28" t="n">
        <v>0</v>
      </c>
      <c r="I4700" s="28" t="n">
        <v>0</v>
      </c>
      <c r="J4700" s="28" t="n">
        <v>234</v>
      </c>
      <c r="K4700" s="28" t="n">
        <v>13</v>
      </c>
      <c r="L4700" s="28" t="n">
        <v>2</v>
      </c>
      <c r="M4700" s="28" t="s">
        <v>146</v>
      </c>
      <c r="N4700" s="28" t="s">
        <v>138</v>
      </c>
      <c r="O4700" s="29" t="n">
        <v>45077</v>
      </c>
      <c r="P4700" s="28" t="n">
        <f aca="false">ROUNDDOWN(($B4700-$O4700)/30,0)</f>
        <v>1</v>
      </c>
      <c r="Q4700" s="28" t="str">
        <f aca="false">TEXT($B4700,"yyyy-mm")</f>
        <v>2023-06</v>
      </c>
      <c r="R4700" s="28" t="n">
        <f aca="false">IF(AND($O4700&gt;=DATE(2025,1,1),$O4700&lt;=DATE(2025,4,30)),1,0)</f>
        <v>0</v>
      </c>
    </row>
    <row r="4701" customFormat="false" ht="15" hidden="false" customHeight="false" outlineLevel="0" collapsed="false">
      <c r="A4701" s="28" t="n">
        <v>513</v>
      </c>
      <c r="B4701" s="29" t="n">
        <v>45138</v>
      </c>
      <c r="C4701" s="28" t="n">
        <v>309913.34</v>
      </c>
      <c r="D4701" s="28" t="n">
        <v>0</v>
      </c>
      <c r="E4701" s="28" t="n">
        <v>0</v>
      </c>
      <c r="F4701" s="28" t="s">
        <v>345</v>
      </c>
      <c r="G4701" s="28" t="n">
        <v>0</v>
      </c>
      <c r="H4701" s="28" t="n">
        <v>0</v>
      </c>
      <c r="I4701" s="28" t="n">
        <v>0</v>
      </c>
      <c r="J4701" s="28" t="n">
        <v>234</v>
      </c>
      <c r="K4701" s="28" t="n">
        <v>13</v>
      </c>
      <c r="L4701" s="28" t="n">
        <v>2</v>
      </c>
      <c r="M4701" s="28" t="s">
        <v>146</v>
      </c>
      <c r="N4701" s="28" t="s">
        <v>138</v>
      </c>
      <c r="O4701" s="29" t="n">
        <v>45077</v>
      </c>
      <c r="P4701" s="28" t="n">
        <f aca="false">ROUNDDOWN(($B4701-$O4701)/30,0)</f>
        <v>2</v>
      </c>
      <c r="Q4701" s="28" t="str">
        <f aca="false">TEXT($B4701,"yyyy-mm")</f>
        <v>2023-07</v>
      </c>
      <c r="R4701" s="28" t="n">
        <f aca="false">IF(AND($O4701&gt;=DATE(2025,1,1),$O4701&lt;=DATE(2025,4,30)),1,0)</f>
        <v>0</v>
      </c>
    </row>
    <row r="4702" customFormat="false" ht="15" hidden="false" customHeight="false" outlineLevel="0" collapsed="false">
      <c r="A4702" s="28" t="n">
        <v>513</v>
      </c>
      <c r="B4702" s="29" t="n">
        <v>45169</v>
      </c>
      <c r="C4702" s="28" t="n">
        <v>304570.01</v>
      </c>
      <c r="D4702" s="28" t="n">
        <v>0</v>
      </c>
      <c r="E4702" s="28" t="n">
        <v>0</v>
      </c>
      <c r="F4702" s="28" t="s">
        <v>345</v>
      </c>
      <c r="G4702" s="28" t="n">
        <v>0</v>
      </c>
      <c r="H4702" s="28" t="n">
        <v>0</v>
      </c>
      <c r="I4702" s="28" t="n">
        <v>0</v>
      </c>
      <c r="J4702" s="28" t="n">
        <v>234</v>
      </c>
      <c r="K4702" s="28" t="n">
        <v>13</v>
      </c>
      <c r="L4702" s="28" t="n">
        <v>2</v>
      </c>
      <c r="M4702" s="28" t="s">
        <v>146</v>
      </c>
      <c r="N4702" s="28" t="s">
        <v>138</v>
      </c>
      <c r="O4702" s="29" t="n">
        <v>45077</v>
      </c>
      <c r="P4702" s="28" t="n">
        <f aca="false">ROUNDDOWN(($B4702-$O4702)/30,0)</f>
        <v>3</v>
      </c>
      <c r="Q4702" s="28" t="str">
        <f aca="false">TEXT($B4702,"yyyy-mm")</f>
        <v>2023-08</v>
      </c>
      <c r="R4702" s="28" t="n">
        <f aca="false">IF(AND($O4702&gt;=DATE(2025,1,1),$O4702&lt;=DATE(2025,4,30)),1,0)</f>
        <v>0</v>
      </c>
    </row>
    <row r="4703" customFormat="false" ht="15" hidden="false" customHeight="false" outlineLevel="0" collapsed="false">
      <c r="A4703" s="28" t="n">
        <v>513</v>
      </c>
      <c r="B4703" s="29" t="n">
        <v>45199</v>
      </c>
      <c r="C4703" s="28" t="n">
        <v>299226.68</v>
      </c>
      <c r="D4703" s="28" t="n">
        <v>0</v>
      </c>
      <c r="E4703" s="28" t="n">
        <v>0</v>
      </c>
      <c r="F4703" s="28" t="s">
        <v>345</v>
      </c>
      <c r="G4703" s="28" t="n">
        <v>0</v>
      </c>
      <c r="H4703" s="28" t="n">
        <v>0</v>
      </c>
      <c r="I4703" s="28" t="n">
        <v>0</v>
      </c>
      <c r="J4703" s="28" t="n">
        <v>234</v>
      </c>
      <c r="K4703" s="28" t="n">
        <v>13</v>
      </c>
      <c r="L4703" s="28" t="n">
        <v>2</v>
      </c>
      <c r="M4703" s="28" t="s">
        <v>146</v>
      </c>
      <c r="N4703" s="28" t="s">
        <v>138</v>
      </c>
      <c r="O4703" s="29" t="n">
        <v>45077</v>
      </c>
      <c r="P4703" s="28" t="n">
        <f aca="false">ROUNDDOWN(($B4703-$O4703)/30,0)</f>
        <v>4</v>
      </c>
      <c r="Q4703" s="28" t="str">
        <f aca="false">TEXT($B4703,"yyyy-mm")</f>
        <v>2023-09</v>
      </c>
      <c r="R4703" s="28" t="n">
        <f aca="false">IF(AND($O4703&gt;=DATE(2025,1,1),$O4703&lt;=DATE(2025,4,30)),1,0)</f>
        <v>0</v>
      </c>
    </row>
    <row r="4704" customFormat="false" ht="15" hidden="false" customHeight="false" outlineLevel="0" collapsed="false">
      <c r="A4704" s="28" t="n">
        <v>513</v>
      </c>
      <c r="B4704" s="29" t="n">
        <v>45230</v>
      </c>
      <c r="C4704" s="28" t="n">
        <v>293883.35</v>
      </c>
      <c r="D4704" s="28" t="n">
        <v>0</v>
      </c>
      <c r="E4704" s="28" t="n">
        <v>0</v>
      </c>
      <c r="F4704" s="28" t="s">
        <v>345</v>
      </c>
      <c r="G4704" s="28" t="n">
        <v>0</v>
      </c>
      <c r="H4704" s="28" t="n">
        <v>0</v>
      </c>
      <c r="I4704" s="28" t="n">
        <v>0</v>
      </c>
      <c r="J4704" s="28" t="n">
        <v>234</v>
      </c>
      <c r="K4704" s="28" t="n">
        <v>13</v>
      </c>
      <c r="L4704" s="28" t="n">
        <v>2</v>
      </c>
      <c r="M4704" s="28" t="s">
        <v>146</v>
      </c>
      <c r="N4704" s="28" t="s">
        <v>138</v>
      </c>
      <c r="O4704" s="29" t="n">
        <v>45077</v>
      </c>
      <c r="P4704" s="28" t="n">
        <f aca="false">ROUNDDOWN(($B4704-$O4704)/30,0)</f>
        <v>5</v>
      </c>
      <c r="Q4704" s="28" t="str">
        <f aca="false">TEXT($B4704,"yyyy-mm")</f>
        <v>2023-10</v>
      </c>
      <c r="R4704" s="28" t="n">
        <f aca="false">IF(AND($O4704&gt;=DATE(2025,1,1),$O4704&lt;=DATE(2025,4,30)),1,0)</f>
        <v>0</v>
      </c>
    </row>
    <row r="4705" customFormat="false" ht="15" hidden="false" customHeight="false" outlineLevel="0" collapsed="false">
      <c r="A4705" s="28" t="n">
        <v>513</v>
      </c>
      <c r="B4705" s="29" t="n">
        <v>45260</v>
      </c>
      <c r="C4705" s="28" t="n">
        <v>288540.02</v>
      </c>
      <c r="D4705" s="28" t="n">
        <v>0</v>
      </c>
      <c r="E4705" s="28" t="n">
        <v>0</v>
      </c>
      <c r="F4705" s="28" t="s">
        <v>345</v>
      </c>
      <c r="G4705" s="28" t="n">
        <v>0</v>
      </c>
      <c r="H4705" s="28" t="n">
        <v>0</v>
      </c>
      <c r="I4705" s="28" t="n">
        <v>0</v>
      </c>
      <c r="J4705" s="28" t="n">
        <v>234</v>
      </c>
      <c r="K4705" s="28" t="n">
        <v>13</v>
      </c>
      <c r="L4705" s="28" t="n">
        <v>2</v>
      </c>
      <c r="M4705" s="28" t="s">
        <v>146</v>
      </c>
      <c r="N4705" s="28" t="s">
        <v>138</v>
      </c>
      <c r="O4705" s="29" t="n">
        <v>45077</v>
      </c>
      <c r="P4705" s="28" t="n">
        <f aca="false">ROUNDDOWN(($B4705-$O4705)/30,0)</f>
        <v>6</v>
      </c>
      <c r="Q4705" s="28" t="str">
        <f aca="false">TEXT($B4705,"yyyy-mm")</f>
        <v>2023-11</v>
      </c>
      <c r="R4705" s="28" t="n">
        <f aca="false">IF(AND($O4705&gt;=DATE(2025,1,1),$O4705&lt;=DATE(2025,4,30)),1,0)</f>
        <v>0</v>
      </c>
    </row>
    <row r="4706" customFormat="false" ht="15" hidden="false" customHeight="false" outlineLevel="0" collapsed="false">
      <c r="A4706" s="28" t="n">
        <v>513</v>
      </c>
      <c r="B4706" s="29" t="n">
        <v>45291</v>
      </c>
      <c r="C4706" s="28" t="n">
        <v>283196.69</v>
      </c>
      <c r="D4706" s="28" t="n">
        <v>0</v>
      </c>
      <c r="E4706" s="28" t="n">
        <v>0</v>
      </c>
      <c r="F4706" s="28" t="s">
        <v>345</v>
      </c>
      <c r="G4706" s="28" t="n">
        <v>0</v>
      </c>
      <c r="H4706" s="28" t="n">
        <v>0</v>
      </c>
      <c r="I4706" s="28" t="n">
        <v>0</v>
      </c>
      <c r="J4706" s="28" t="n">
        <v>234</v>
      </c>
      <c r="K4706" s="28" t="n">
        <v>13</v>
      </c>
      <c r="L4706" s="28" t="n">
        <v>2</v>
      </c>
      <c r="M4706" s="28" t="s">
        <v>146</v>
      </c>
      <c r="N4706" s="28" t="s">
        <v>138</v>
      </c>
      <c r="O4706" s="29" t="n">
        <v>45077</v>
      </c>
      <c r="P4706" s="28" t="n">
        <f aca="false">ROUNDDOWN(($B4706-$O4706)/30,0)</f>
        <v>7</v>
      </c>
      <c r="Q4706" s="28" t="str">
        <f aca="false">TEXT($B4706,"yyyy-mm")</f>
        <v>2023-12</v>
      </c>
      <c r="R4706" s="28" t="n">
        <f aca="false">IF(AND($O4706&gt;=DATE(2025,1,1),$O4706&lt;=DATE(2025,4,30)),1,0)</f>
        <v>0</v>
      </c>
    </row>
    <row r="4707" customFormat="false" ht="15" hidden="false" customHeight="false" outlineLevel="0" collapsed="false">
      <c r="A4707" s="28" t="n">
        <v>513</v>
      </c>
      <c r="B4707" s="29" t="n">
        <v>45322</v>
      </c>
      <c r="C4707" s="28" t="n">
        <v>277853.36</v>
      </c>
      <c r="D4707" s="28" t="n">
        <v>0</v>
      </c>
      <c r="E4707" s="28" t="n">
        <v>0</v>
      </c>
      <c r="F4707" s="28" t="s">
        <v>345</v>
      </c>
      <c r="G4707" s="28" t="n">
        <v>0</v>
      </c>
      <c r="H4707" s="28" t="n">
        <v>0</v>
      </c>
      <c r="I4707" s="28" t="n">
        <v>0</v>
      </c>
      <c r="J4707" s="28" t="n">
        <v>234</v>
      </c>
      <c r="K4707" s="28" t="n">
        <v>13</v>
      </c>
      <c r="L4707" s="28" t="n">
        <v>2</v>
      </c>
      <c r="M4707" s="28" t="s">
        <v>146</v>
      </c>
      <c r="N4707" s="28" t="s">
        <v>138</v>
      </c>
      <c r="O4707" s="29" t="n">
        <v>45077</v>
      </c>
      <c r="P4707" s="28" t="n">
        <f aca="false">ROUNDDOWN(($B4707-$O4707)/30,0)</f>
        <v>8</v>
      </c>
      <c r="Q4707" s="28" t="str">
        <f aca="false">TEXT($B4707,"yyyy-mm")</f>
        <v>2024-01</v>
      </c>
      <c r="R4707" s="28" t="n">
        <f aca="false">IF(AND($O4707&gt;=DATE(2025,1,1),$O4707&lt;=DATE(2025,4,30)),1,0)</f>
        <v>0</v>
      </c>
    </row>
    <row r="4708" customFormat="false" ht="15" hidden="false" customHeight="false" outlineLevel="0" collapsed="false">
      <c r="A4708" s="28" t="n">
        <v>513</v>
      </c>
      <c r="B4708" s="29" t="n">
        <v>45351</v>
      </c>
      <c r="C4708" s="28" t="n">
        <v>272510.03</v>
      </c>
      <c r="D4708" s="28" t="n">
        <v>0</v>
      </c>
      <c r="E4708" s="28" t="n">
        <v>0</v>
      </c>
      <c r="F4708" s="28" t="s">
        <v>345</v>
      </c>
      <c r="G4708" s="28" t="n">
        <v>0</v>
      </c>
      <c r="H4708" s="28" t="n">
        <v>0</v>
      </c>
      <c r="I4708" s="28" t="n">
        <v>0</v>
      </c>
      <c r="J4708" s="28" t="n">
        <v>234</v>
      </c>
      <c r="K4708" s="28" t="n">
        <v>13</v>
      </c>
      <c r="L4708" s="28" t="n">
        <v>2</v>
      </c>
      <c r="M4708" s="28" t="s">
        <v>146</v>
      </c>
      <c r="N4708" s="28" t="s">
        <v>138</v>
      </c>
      <c r="O4708" s="29" t="n">
        <v>45077</v>
      </c>
      <c r="P4708" s="28" t="n">
        <f aca="false">ROUNDDOWN(($B4708-$O4708)/30,0)</f>
        <v>9</v>
      </c>
      <c r="Q4708" s="28" t="str">
        <f aca="false">TEXT($B4708,"yyyy-mm")</f>
        <v>2024-02</v>
      </c>
      <c r="R4708" s="28" t="n">
        <f aca="false">IF(AND($O4708&gt;=DATE(2025,1,1),$O4708&lt;=DATE(2025,4,30)),1,0)</f>
        <v>0</v>
      </c>
    </row>
    <row r="4709" customFormat="false" ht="15" hidden="false" customHeight="false" outlineLevel="0" collapsed="false">
      <c r="A4709" s="28" t="n">
        <v>513</v>
      </c>
      <c r="B4709" s="29" t="n">
        <v>45382</v>
      </c>
      <c r="C4709" s="28" t="n">
        <v>267166.7</v>
      </c>
      <c r="D4709" s="28" t="n">
        <v>0</v>
      </c>
      <c r="E4709" s="28" t="n">
        <v>0</v>
      </c>
      <c r="F4709" s="28" t="s">
        <v>345</v>
      </c>
      <c r="G4709" s="28" t="n">
        <v>0</v>
      </c>
      <c r="H4709" s="28" t="n">
        <v>0</v>
      </c>
      <c r="I4709" s="28" t="n">
        <v>0</v>
      </c>
      <c r="J4709" s="28" t="n">
        <v>234</v>
      </c>
      <c r="K4709" s="28" t="n">
        <v>13</v>
      </c>
      <c r="L4709" s="28" t="n">
        <v>2</v>
      </c>
      <c r="M4709" s="28" t="s">
        <v>146</v>
      </c>
      <c r="N4709" s="28" t="s">
        <v>138</v>
      </c>
      <c r="O4709" s="29" t="n">
        <v>45077</v>
      </c>
      <c r="P4709" s="28" t="n">
        <f aca="false">ROUNDDOWN(($B4709-$O4709)/30,0)</f>
        <v>10</v>
      </c>
      <c r="Q4709" s="28" t="str">
        <f aca="false">TEXT($B4709,"yyyy-mm")</f>
        <v>2024-03</v>
      </c>
      <c r="R4709" s="28" t="n">
        <f aca="false">IF(AND($O4709&gt;=DATE(2025,1,1),$O4709&lt;=DATE(2025,4,30)),1,0)</f>
        <v>0</v>
      </c>
    </row>
    <row r="4710" customFormat="false" ht="15" hidden="false" customHeight="false" outlineLevel="0" collapsed="false">
      <c r="A4710" s="28" t="n">
        <v>513</v>
      </c>
      <c r="B4710" s="29" t="n">
        <v>45412</v>
      </c>
      <c r="C4710" s="28" t="n">
        <v>261823.37</v>
      </c>
      <c r="D4710" s="28" t="n">
        <v>0</v>
      </c>
      <c r="E4710" s="28" t="n">
        <v>0</v>
      </c>
      <c r="F4710" s="28" t="s">
        <v>345</v>
      </c>
      <c r="G4710" s="28" t="n">
        <v>0</v>
      </c>
      <c r="H4710" s="28" t="n">
        <v>0</v>
      </c>
      <c r="I4710" s="28" t="n">
        <v>0</v>
      </c>
      <c r="J4710" s="28" t="n">
        <v>234</v>
      </c>
      <c r="K4710" s="28" t="n">
        <v>13</v>
      </c>
      <c r="L4710" s="28" t="n">
        <v>2</v>
      </c>
      <c r="M4710" s="28" t="s">
        <v>146</v>
      </c>
      <c r="N4710" s="28" t="s">
        <v>138</v>
      </c>
      <c r="O4710" s="29" t="n">
        <v>45077</v>
      </c>
      <c r="P4710" s="28" t="n">
        <f aca="false">ROUNDDOWN(($B4710-$O4710)/30,0)</f>
        <v>11</v>
      </c>
      <c r="Q4710" s="28" t="str">
        <f aca="false">TEXT($B4710,"yyyy-mm")</f>
        <v>2024-04</v>
      </c>
      <c r="R4710" s="28" t="n">
        <f aca="false">IF(AND($O4710&gt;=DATE(2025,1,1),$O4710&lt;=DATE(2025,4,30)),1,0)</f>
        <v>0</v>
      </c>
    </row>
    <row r="4711" customFormat="false" ht="15" hidden="false" customHeight="false" outlineLevel="0" collapsed="false">
      <c r="A4711" s="28" t="n">
        <v>513</v>
      </c>
      <c r="B4711" s="29" t="n">
        <v>45443</v>
      </c>
      <c r="C4711" s="28" t="n">
        <v>256480.04</v>
      </c>
      <c r="D4711" s="28" t="n">
        <v>0</v>
      </c>
      <c r="E4711" s="28" t="n">
        <v>0</v>
      </c>
      <c r="F4711" s="28" t="s">
        <v>345</v>
      </c>
      <c r="G4711" s="28" t="n">
        <v>0</v>
      </c>
      <c r="H4711" s="28" t="n">
        <v>0</v>
      </c>
      <c r="I4711" s="28" t="n">
        <v>0</v>
      </c>
      <c r="J4711" s="28" t="n">
        <v>234</v>
      </c>
      <c r="K4711" s="28" t="n">
        <v>13</v>
      </c>
      <c r="L4711" s="28" t="n">
        <v>2</v>
      </c>
      <c r="M4711" s="28" t="s">
        <v>146</v>
      </c>
      <c r="N4711" s="28" t="s">
        <v>138</v>
      </c>
      <c r="O4711" s="29" t="n">
        <v>45077</v>
      </c>
      <c r="P4711" s="28" t="n">
        <f aca="false">ROUNDDOWN(($B4711-$O4711)/30,0)</f>
        <v>12</v>
      </c>
      <c r="Q4711" s="28" t="str">
        <f aca="false">TEXT($B4711,"yyyy-mm")</f>
        <v>2024-05</v>
      </c>
      <c r="R4711" s="28" t="n">
        <f aca="false">IF(AND($O4711&gt;=DATE(2025,1,1),$O4711&lt;=DATE(2025,4,30)),1,0)</f>
        <v>0</v>
      </c>
    </row>
    <row r="4712" customFormat="false" ht="15" hidden="false" customHeight="false" outlineLevel="0" collapsed="false">
      <c r="A4712" s="28" t="n">
        <v>513</v>
      </c>
      <c r="B4712" s="29" t="n">
        <v>45473</v>
      </c>
      <c r="C4712" s="28" t="n">
        <v>251136.71</v>
      </c>
      <c r="D4712" s="28" t="n">
        <v>0</v>
      </c>
      <c r="E4712" s="28" t="n">
        <v>0</v>
      </c>
      <c r="F4712" s="28" t="s">
        <v>345</v>
      </c>
      <c r="G4712" s="28" t="n">
        <v>0</v>
      </c>
      <c r="H4712" s="28" t="n">
        <v>0</v>
      </c>
      <c r="I4712" s="28" t="n">
        <v>0</v>
      </c>
      <c r="J4712" s="28" t="n">
        <v>234</v>
      </c>
      <c r="K4712" s="28" t="n">
        <v>13</v>
      </c>
      <c r="L4712" s="28" t="n">
        <v>2</v>
      </c>
      <c r="M4712" s="28" t="s">
        <v>146</v>
      </c>
      <c r="N4712" s="28" t="s">
        <v>138</v>
      </c>
      <c r="O4712" s="29" t="n">
        <v>45077</v>
      </c>
      <c r="P4712" s="28" t="n">
        <f aca="false">ROUNDDOWN(($B4712-$O4712)/30,0)</f>
        <v>13</v>
      </c>
      <c r="Q4712" s="28" t="str">
        <f aca="false">TEXT($B4712,"yyyy-mm")</f>
        <v>2024-06</v>
      </c>
      <c r="R4712" s="28" t="n">
        <f aca="false">IF(AND($O4712&gt;=DATE(2025,1,1),$O4712&lt;=DATE(2025,4,30)),1,0)</f>
        <v>0</v>
      </c>
    </row>
    <row r="4713" customFormat="false" ht="15" hidden="false" customHeight="false" outlineLevel="0" collapsed="false">
      <c r="A4713" s="28" t="n">
        <v>513</v>
      </c>
      <c r="B4713" s="29" t="n">
        <v>45504</v>
      </c>
      <c r="C4713" s="28" t="n">
        <v>245793.38</v>
      </c>
      <c r="D4713" s="28" t="n">
        <v>0</v>
      </c>
      <c r="E4713" s="28" t="n">
        <v>0</v>
      </c>
      <c r="F4713" s="28" t="s">
        <v>345</v>
      </c>
      <c r="G4713" s="28" t="n">
        <v>0</v>
      </c>
      <c r="H4713" s="28" t="n">
        <v>0</v>
      </c>
      <c r="I4713" s="28" t="n">
        <v>0</v>
      </c>
      <c r="J4713" s="28" t="n">
        <v>234</v>
      </c>
      <c r="K4713" s="28" t="n">
        <v>13</v>
      </c>
      <c r="L4713" s="28" t="n">
        <v>2</v>
      </c>
      <c r="M4713" s="28" t="s">
        <v>146</v>
      </c>
      <c r="N4713" s="28" t="s">
        <v>138</v>
      </c>
      <c r="O4713" s="29" t="n">
        <v>45077</v>
      </c>
      <c r="P4713" s="28" t="n">
        <f aca="false">ROUNDDOWN(($B4713-$O4713)/30,0)</f>
        <v>14</v>
      </c>
      <c r="Q4713" s="28" t="str">
        <f aca="false">TEXT($B4713,"yyyy-mm")</f>
        <v>2024-07</v>
      </c>
      <c r="R4713" s="28" t="n">
        <f aca="false">IF(AND($O4713&gt;=DATE(2025,1,1),$O4713&lt;=DATE(2025,4,30)),1,0)</f>
        <v>0</v>
      </c>
    </row>
    <row r="4714" customFormat="false" ht="15" hidden="false" customHeight="false" outlineLevel="0" collapsed="false">
      <c r="A4714" s="28" t="n">
        <v>513</v>
      </c>
      <c r="B4714" s="29" t="n">
        <v>45535</v>
      </c>
      <c r="C4714" s="28" t="n">
        <v>240450.05</v>
      </c>
      <c r="D4714" s="28" t="n">
        <v>0</v>
      </c>
      <c r="E4714" s="28" t="n">
        <v>0</v>
      </c>
      <c r="F4714" s="28" t="s">
        <v>345</v>
      </c>
      <c r="G4714" s="28" t="n">
        <v>0</v>
      </c>
      <c r="H4714" s="28" t="n">
        <v>0</v>
      </c>
      <c r="I4714" s="28" t="n">
        <v>0</v>
      </c>
      <c r="J4714" s="28" t="n">
        <v>234</v>
      </c>
      <c r="K4714" s="28" t="n">
        <v>13</v>
      </c>
      <c r="L4714" s="28" t="n">
        <v>2</v>
      </c>
      <c r="M4714" s="28" t="s">
        <v>146</v>
      </c>
      <c r="N4714" s="28" t="s">
        <v>138</v>
      </c>
      <c r="O4714" s="29" t="n">
        <v>45077</v>
      </c>
      <c r="P4714" s="28" t="n">
        <f aca="false">ROUNDDOWN(($B4714-$O4714)/30,0)</f>
        <v>15</v>
      </c>
      <c r="Q4714" s="28" t="str">
        <f aca="false">TEXT($B4714,"yyyy-mm")</f>
        <v>2024-08</v>
      </c>
      <c r="R4714" s="28" t="n">
        <f aca="false">IF(AND($O4714&gt;=DATE(2025,1,1),$O4714&lt;=DATE(2025,4,30)),1,0)</f>
        <v>0</v>
      </c>
    </row>
    <row r="4715" customFormat="false" ht="15" hidden="false" customHeight="false" outlineLevel="0" collapsed="false">
      <c r="A4715" s="28" t="n">
        <v>513</v>
      </c>
      <c r="B4715" s="29" t="n">
        <v>45565</v>
      </c>
      <c r="C4715" s="28" t="n">
        <v>235106.72</v>
      </c>
      <c r="D4715" s="28" t="n">
        <v>0</v>
      </c>
      <c r="E4715" s="28" t="n">
        <v>0</v>
      </c>
      <c r="F4715" s="28" t="s">
        <v>345</v>
      </c>
      <c r="G4715" s="28" t="n">
        <v>0</v>
      </c>
      <c r="H4715" s="28" t="n">
        <v>0</v>
      </c>
      <c r="I4715" s="28" t="n">
        <v>0</v>
      </c>
      <c r="J4715" s="28" t="n">
        <v>234</v>
      </c>
      <c r="K4715" s="28" t="n">
        <v>13</v>
      </c>
      <c r="L4715" s="28" t="n">
        <v>2</v>
      </c>
      <c r="M4715" s="28" t="s">
        <v>146</v>
      </c>
      <c r="N4715" s="28" t="s">
        <v>138</v>
      </c>
      <c r="O4715" s="29" t="n">
        <v>45077</v>
      </c>
      <c r="P4715" s="28" t="n">
        <f aca="false">ROUNDDOWN(($B4715-$O4715)/30,0)</f>
        <v>16</v>
      </c>
      <c r="Q4715" s="28" t="str">
        <f aca="false">TEXT($B4715,"yyyy-mm")</f>
        <v>2024-09</v>
      </c>
      <c r="R4715" s="28" t="n">
        <f aca="false">IF(AND($O4715&gt;=DATE(2025,1,1),$O4715&lt;=DATE(2025,4,30)),1,0)</f>
        <v>0</v>
      </c>
    </row>
    <row r="4716" customFormat="false" ht="15" hidden="false" customHeight="false" outlineLevel="0" collapsed="false">
      <c r="A4716" s="28" t="n">
        <v>513</v>
      </c>
      <c r="B4716" s="29" t="n">
        <v>45596</v>
      </c>
      <c r="C4716" s="28" t="n">
        <v>229763.39</v>
      </c>
      <c r="D4716" s="28" t="n">
        <v>0</v>
      </c>
      <c r="E4716" s="28" t="n">
        <v>0</v>
      </c>
      <c r="F4716" s="28" t="s">
        <v>345</v>
      </c>
      <c r="G4716" s="28" t="n">
        <v>0</v>
      </c>
      <c r="H4716" s="28" t="n">
        <v>0</v>
      </c>
      <c r="I4716" s="28" t="n">
        <v>0</v>
      </c>
      <c r="J4716" s="28" t="n">
        <v>234</v>
      </c>
      <c r="K4716" s="28" t="n">
        <v>13</v>
      </c>
      <c r="L4716" s="28" t="n">
        <v>2</v>
      </c>
      <c r="M4716" s="28" t="s">
        <v>146</v>
      </c>
      <c r="N4716" s="28" t="s">
        <v>138</v>
      </c>
      <c r="O4716" s="29" t="n">
        <v>45077</v>
      </c>
      <c r="P4716" s="28" t="n">
        <f aca="false">ROUNDDOWN(($B4716-$O4716)/30,0)</f>
        <v>17</v>
      </c>
      <c r="Q4716" s="28" t="str">
        <f aca="false">TEXT($B4716,"yyyy-mm")</f>
        <v>2024-10</v>
      </c>
      <c r="R4716" s="28" t="n">
        <f aca="false">IF(AND($O4716&gt;=DATE(2025,1,1),$O4716&lt;=DATE(2025,4,30)),1,0)</f>
        <v>0</v>
      </c>
    </row>
    <row r="4717" customFormat="false" ht="15" hidden="false" customHeight="false" outlineLevel="0" collapsed="false">
      <c r="A4717" s="28" t="n">
        <v>513</v>
      </c>
      <c r="B4717" s="29" t="n">
        <v>45626</v>
      </c>
      <c r="C4717" s="28" t="n">
        <v>224420.06</v>
      </c>
      <c r="D4717" s="28" t="n">
        <v>0</v>
      </c>
      <c r="E4717" s="28" t="n">
        <v>0</v>
      </c>
      <c r="F4717" s="28" t="s">
        <v>345</v>
      </c>
      <c r="G4717" s="28" t="n">
        <v>0</v>
      </c>
      <c r="H4717" s="28" t="n">
        <v>0</v>
      </c>
      <c r="I4717" s="28" t="n">
        <v>0</v>
      </c>
      <c r="J4717" s="28" t="n">
        <v>234</v>
      </c>
      <c r="K4717" s="28" t="n">
        <v>13</v>
      </c>
      <c r="L4717" s="28" t="n">
        <v>2</v>
      </c>
      <c r="M4717" s="28" t="s">
        <v>146</v>
      </c>
      <c r="N4717" s="28" t="s">
        <v>138</v>
      </c>
      <c r="O4717" s="29" t="n">
        <v>45077</v>
      </c>
      <c r="P4717" s="28" t="n">
        <f aca="false">ROUNDDOWN(($B4717-$O4717)/30,0)</f>
        <v>18</v>
      </c>
      <c r="Q4717" s="28" t="str">
        <f aca="false">TEXT($B4717,"yyyy-mm")</f>
        <v>2024-11</v>
      </c>
      <c r="R4717" s="28" t="n">
        <f aca="false">IF(AND($O4717&gt;=DATE(2025,1,1),$O4717&lt;=DATE(2025,4,30)),1,0)</f>
        <v>0</v>
      </c>
    </row>
    <row r="4718" customFormat="false" ht="15" hidden="false" customHeight="false" outlineLevel="0" collapsed="false">
      <c r="A4718" s="28" t="n">
        <v>513</v>
      </c>
      <c r="B4718" s="29" t="n">
        <v>45657</v>
      </c>
      <c r="C4718" s="28" t="n">
        <v>219076.73</v>
      </c>
      <c r="D4718" s="28" t="n">
        <v>0</v>
      </c>
      <c r="E4718" s="28" t="n">
        <v>0</v>
      </c>
      <c r="F4718" s="28" t="s">
        <v>345</v>
      </c>
      <c r="G4718" s="28" t="n">
        <v>0</v>
      </c>
      <c r="H4718" s="28" t="n">
        <v>0</v>
      </c>
      <c r="I4718" s="28" t="n">
        <v>0</v>
      </c>
      <c r="J4718" s="28" t="n">
        <v>234</v>
      </c>
      <c r="K4718" s="28" t="n">
        <v>13</v>
      </c>
      <c r="L4718" s="28" t="n">
        <v>2</v>
      </c>
      <c r="M4718" s="28" t="s">
        <v>146</v>
      </c>
      <c r="N4718" s="28" t="s">
        <v>138</v>
      </c>
      <c r="O4718" s="29" t="n">
        <v>45077</v>
      </c>
      <c r="P4718" s="28" t="n">
        <f aca="false">ROUNDDOWN(($B4718-$O4718)/30,0)</f>
        <v>19</v>
      </c>
      <c r="Q4718" s="28" t="str">
        <f aca="false">TEXT($B4718,"yyyy-mm")</f>
        <v>2024-12</v>
      </c>
      <c r="R4718" s="28" t="n">
        <f aca="false">IF(AND($O4718&gt;=DATE(2025,1,1),$O4718&lt;=DATE(2025,4,30)),1,0)</f>
        <v>0</v>
      </c>
    </row>
    <row r="4719" customFormat="false" ht="15" hidden="false" customHeight="false" outlineLevel="0" collapsed="false">
      <c r="A4719" s="28" t="n">
        <v>513</v>
      </c>
      <c r="B4719" s="29" t="n">
        <v>45688</v>
      </c>
      <c r="C4719" s="28" t="n">
        <v>213733.4</v>
      </c>
      <c r="D4719" s="28" t="n">
        <v>0</v>
      </c>
      <c r="E4719" s="28" t="n">
        <v>0</v>
      </c>
      <c r="F4719" s="28" t="s">
        <v>345</v>
      </c>
      <c r="G4719" s="28" t="n">
        <v>0</v>
      </c>
      <c r="H4719" s="28" t="n">
        <v>0</v>
      </c>
      <c r="I4719" s="28" t="n">
        <v>0</v>
      </c>
      <c r="J4719" s="28" t="n">
        <v>234</v>
      </c>
      <c r="K4719" s="28" t="n">
        <v>13</v>
      </c>
      <c r="L4719" s="28" t="n">
        <v>2</v>
      </c>
      <c r="M4719" s="28" t="s">
        <v>146</v>
      </c>
      <c r="N4719" s="28" t="s">
        <v>138</v>
      </c>
      <c r="O4719" s="29" t="n">
        <v>45077</v>
      </c>
      <c r="P4719" s="28" t="n">
        <f aca="false">ROUNDDOWN(($B4719-$O4719)/30,0)</f>
        <v>20</v>
      </c>
      <c r="Q4719" s="28" t="str">
        <f aca="false">TEXT($B4719,"yyyy-mm")</f>
        <v>2025-01</v>
      </c>
      <c r="R4719" s="28" t="n">
        <f aca="false">IF(AND($O4719&gt;=DATE(2025,1,1),$O4719&lt;=DATE(2025,4,30)),1,0)</f>
        <v>0</v>
      </c>
    </row>
    <row r="4720" customFormat="false" ht="15" hidden="false" customHeight="false" outlineLevel="0" collapsed="false">
      <c r="A4720" s="28" t="n">
        <v>513</v>
      </c>
      <c r="B4720" s="29" t="n">
        <v>45716</v>
      </c>
      <c r="C4720" s="28" t="n">
        <v>208390.07</v>
      </c>
      <c r="D4720" s="28" t="n">
        <v>0</v>
      </c>
      <c r="E4720" s="28" t="n">
        <v>0</v>
      </c>
      <c r="F4720" s="28" t="s">
        <v>345</v>
      </c>
      <c r="G4720" s="28" t="n">
        <v>0</v>
      </c>
      <c r="H4720" s="28" t="n">
        <v>0</v>
      </c>
      <c r="I4720" s="28" t="n">
        <v>0</v>
      </c>
      <c r="J4720" s="28" t="n">
        <v>234</v>
      </c>
      <c r="K4720" s="28" t="n">
        <v>13</v>
      </c>
      <c r="L4720" s="28" t="n">
        <v>2</v>
      </c>
      <c r="M4720" s="28" t="s">
        <v>146</v>
      </c>
      <c r="N4720" s="28" t="s">
        <v>138</v>
      </c>
      <c r="O4720" s="29" t="n">
        <v>45077</v>
      </c>
      <c r="P4720" s="28" t="n">
        <f aca="false">ROUNDDOWN(($B4720-$O4720)/30,0)</f>
        <v>21</v>
      </c>
      <c r="Q4720" s="28" t="str">
        <f aca="false">TEXT($B4720,"yyyy-mm")</f>
        <v>2025-02</v>
      </c>
      <c r="R4720" s="28" t="n">
        <f aca="false">IF(AND($O4720&gt;=DATE(2025,1,1),$O4720&lt;=DATE(2025,4,30)),1,0)</f>
        <v>0</v>
      </c>
    </row>
    <row r="4721" customFormat="false" ht="15" hidden="false" customHeight="false" outlineLevel="0" collapsed="false">
      <c r="A4721" s="28" t="n">
        <v>513</v>
      </c>
      <c r="B4721" s="29" t="n">
        <v>45747</v>
      </c>
      <c r="C4721" s="28" t="n">
        <v>203046.74</v>
      </c>
      <c r="D4721" s="28" t="n">
        <v>0</v>
      </c>
      <c r="E4721" s="28" t="n">
        <v>0</v>
      </c>
      <c r="F4721" s="28" t="s">
        <v>345</v>
      </c>
      <c r="G4721" s="28" t="n">
        <v>0</v>
      </c>
      <c r="H4721" s="28" t="n">
        <v>0</v>
      </c>
      <c r="I4721" s="28" t="n">
        <v>0</v>
      </c>
      <c r="J4721" s="28" t="n">
        <v>234</v>
      </c>
      <c r="K4721" s="28" t="n">
        <v>13</v>
      </c>
      <c r="L4721" s="28" t="n">
        <v>2</v>
      </c>
      <c r="M4721" s="28" t="s">
        <v>146</v>
      </c>
      <c r="N4721" s="28" t="s">
        <v>138</v>
      </c>
      <c r="O4721" s="29" t="n">
        <v>45077</v>
      </c>
      <c r="P4721" s="28" t="n">
        <f aca="false">ROUNDDOWN(($B4721-$O4721)/30,0)</f>
        <v>22</v>
      </c>
      <c r="Q4721" s="28" t="str">
        <f aca="false">TEXT($B4721,"yyyy-mm")</f>
        <v>2025-03</v>
      </c>
      <c r="R4721" s="28" t="n">
        <f aca="false">IF(AND($O4721&gt;=DATE(2025,1,1),$O4721&lt;=DATE(2025,4,30)),1,0)</f>
        <v>0</v>
      </c>
    </row>
    <row r="4722" customFormat="false" ht="15" hidden="false" customHeight="false" outlineLevel="0" collapsed="false">
      <c r="A4722" s="28" t="n">
        <v>513</v>
      </c>
      <c r="B4722" s="29" t="n">
        <v>45777</v>
      </c>
      <c r="C4722" s="28" t="n">
        <v>197703.41</v>
      </c>
      <c r="D4722" s="28" t="n">
        <v>0</v>
      </c>
      <c r="E4722" s="28" t="n">
        <v>0</v>
      </c>
      <c r="F4722" s="28" t="s">
        <v>345</v>
      </c>
      <c r="G4722" s="28" t="n">
        <v>0</v>
      </c>
      <c r="H4722" s="28" t="n">
        <v>0</v>
      </c>
      <c r="I4722" s="28" t="n">
        <v>0</v>
      </c>
      <c r="J4722" s="28" t="n">
        <v>234</v>
      </c>
      <c r="K4722" s="28" t="n">
        <v>13</v>
      </c>
      <c r="L4722" s="28" t="n">
        <v>2</v>
      </c>
      <c r="M4722" s="28" t="s">
        <v>146</v>
      </c>
      <c r="N4722" s="28" t="s">
        <v>138</v>
      </c>
      <c r="O4722" s="29" t="n">
        <v>45077</v>
      </c>
      <c r="P4722" s="28" t="n">
        <f aca="false">ROUNDDOWN(($B4722-$O4722)/30,0)</f>
        <v>23</v>
      </c>
      <c r="Q4722" s="28" t="str">
        <f aca="false">TEXT($B4722,"yyyy-mm")</f>
        <v>2025-04</v>
      </c>
      <c r="R4722" s="28" t="n">
        <f aca="false">IF(AND($O4722&gt;=DATE(2025,1,1),$O4722&lt;=DATE(2025,4,30)),1,0)</f>
        <v>0</v>
      </c>
    </row>
    <row r="4723" customFormat="false" ht="15" hidden="false" customHeight="false" outlineLevel="0" collapsed="false">
      <c r="A4723" s="28" t="n">
        <v>513</v>
      </c>
      <c r="B4723" s="29" t="n">
        <v>45808</v>
      </c>
      <c r="C4723" s="28" t="n">
        <v>192360.08</v>
      </c>
      <c r="D4723" s="28" t="n">
        <v>0</v>
      </c>
      <c r="E4723" s="28" t="n">
        <v>0</v>
      </c>
      <c r="F4723" s="28" t="s">
        <v>345</v>
      </c>
      <c r="G4723" s="28" t="n">
        <v>0</v>
      </c>
      <c r="H4723" s="28" t="n">
        <v>0</v>
      </c>
      <c r="I4723" s="28" t="n">
        <v>0</v>
      </c>
      <c r="J4723" s="28" t="n">
        <v>234</v>
      </c>
      <c r="K4723" s="28" t="n">
        <v>13</v>
      </c>
      <c r="L4723" s="28" t="n">
        <v>2</v>
      </c>
      <c r="M4723" s="28" t="s">
        <v>146</v>
      </c>
      <c r="N4723" s="28" t="s">
        <v>138</v>
      </c>
      <c r="O4723" s="29" t="n">
        <v>45077</v>
      </c>
      <c r="P4723" s="28" t="n">
        <f aca="false">ROUNDDOWN(($B4723-$O4723)/30,0)</f>
        <v>24</v>
      </c>
      <c r="Q4723" s="28" t="str">
        <f aca="false">TEXT($B4723,"yyyy-mm")</f>
        <v>2025-05</v>
      </c>
      <c r="R4723" s="28" t="n">
        <f aca="false">IF(AND($O4723&gt;=DATE(2025,1,1),$O4723&lt;=DATE(2025,4,30)),1,0)</f>
        <v>0</v>
      </c>
    </row>
    <row r="4724" customFormat="false" ht="15" hidden="false" customHeight="false" outlineLevel="0" collapsed="false">
      <c r="A4724" s="28" t="n">
        <v>513</v>
      </c>
      <c r="B4724" s="29" t="n">
        <v>45838</v>
      </c>
      <c r="C4724" s="28" t="n">
        <v>187016.75</v>
      </c>
      <c r="D4724" s="28" t="n">
        <v>0</v>
      </c>
      <c r="E4724" s="28" t="n">
        <v>0</v>
      </c>
      <c r="F4724" s="28" t="s">
        <v>345</v>
      </c>
      <c r="G4724" s="28" t="n">
        <v>0</v>
      </c>
      <c r="H4724" s="28" t="n">
        <v>0</v>
      </c>
      <c r="I4724" s="28" t="n">
        <v>0</v>
      </c>
      <c r="J4724" s="28" t="n">
        <v>234</v>
      </c>
      <c r="K4724" s="28" t="n">
        <v>13</v>
      </c>
      <c r="L4724" s="28" t="n">
        <v>2</v>
      </c>
      <c r="M4724" s="28" t="s">
        <v>146</v>
      </c>
      <c r="N4724" s="28" t="s">
        <v>138</v>
      </c>
      <c r="O4724" s="29" t="n">
        <v>45077</v>
      </c>
      <c r="P4724" s="28" t="n">
        <f aca="false">ROUNDDOWN(($B4724-$O4724)/30,0)</f>
        <v>25</v>
      </c>
      <c r="Q4724" s="28" t="str">
        <f aca="false">TEXT($B4724,"yyyy-mm")</f>
        <v>2025-06</v>
      </c>
      <c r="R4724" s="28" t="n">
        <f aca="false">IF(AND($O4724&gt;=DATE(2025,1,1),$O4724&lt;=DATE(2025,4,30)),1,0)</f>
        <v>0</v>
      </c>
    </row>
    <row r="4725" customFormat="false" ht="15" hidden="false" customHeight="false" outlineLevel="0" collapsed="false">
      <c r="A4725" s="28" t="n">
        <v>513</v>
      </c>
      <c r="B4725" s="29" t="n">
        <v>45869</v>
      </c>
      <c r="C4725" s="28" t="n">
        <v>181673.42</v>
      </c>
      <c r="D4725" s="28" t="n">
        <v>0</v>
      </c>
      <c r="E4725" s="28" t="n">
        <v>0</v>
      </c>
      <c r="F4725" s="28" t="s">
        <v>345</v>
      </c>
      <c r="G4725" s="28" t="n">
        <v>0</v>
      </c>
      <c r="H4725" s="28" t="n">
        <v>0</v>
      </c>
      <c r="I4725" s="28" t="n">
        <v>0</v>
      </c>
      <c r="J4725" s="28" t="n">
        <v>234</v>
      </c>
      <c r="K4725" s="28" t="n">
        <v>13</v>
      </c>
      <c r="L4725" s="28" t="n">
        <v>2</v>
      </c>
      <c r="M4725" s="28" t="s">
        <v>146</v>
      </c>
      <c r="N4725" s="28" t="s">
        <v>138</v>
      </c>
      <c r="O4725" s="29" t="n">
        <v>45077</v>
      </c>
      <c r="P4725" s="28" t="n">
        <f aca="false">ROUNDDOWN(($B4725-$O4725)/30,0)</f>
        <v>26</v>
      </c>
      <c r="Q4725" s="28" t="str">
        <f aca="false">TEXT($B4725,"yyyy-mm")</f>
        <v>2025-07</v>
      </c>
      <c r="R4725" s="28" t="n">
        <f aca="false">IF(AND($O4725&gt;=DATE(2025,1,1),$O4725&lt;=DATE(2025,4,30)),1,0)</f>
        <v>0</v>
      </c>
    </row>
    <row r="4726" customFormat="false" ht="15" hidden="false" customHeight="false" outlineLevel="0" collapsed="false">
      <c r="A4726" s="28" t="n">
        <v>513</v>
      </c>
      <c r="B4726" s="29" t="n">
        <v>45900</v>
      </c>
      <c r="C4726" s="28" t="n">
        <v>176330.09</v>
      </c>
      <c r="D4726" s="28" t="n">
        <v>0</v>
      </c>
      <c r="E4726" s="28" t="n">
        <v>0</v>
      </c>
      <c r="F4726" s="28" t="s">
        <v>345</v>
      </c>
      <c r="G4726" s="28" t="n">
        <v>0</v>
      </c>
      <c r="H4726" s="28" t="n">
        <v>0</v>
      </c>
      <c r="I4726" s="28" t="n">
        <v>0</v>
      </c>
      <c r="J4726" s="28" t="n">
        <v>234</v>
      </c>
      <c r="K4726" s="28" t="n">
        <v>13</v>
      </c>
      <c r="L4726" s="28" t="n">
        <v>2</v>
      </c>
      <c r="M4726" s="28" t="s">
        <v>146</v>
      </c>
      <c r="N4726" s="28" t="s">
        <v>138</v>
      </c>
      <c r="O4726" s="29" t="n">
        <v>45077</v>
      </c>
      <c r="P4726" s="28" t="n">
        <f aca="false">ROUNDDOWN(($B4726-$O4726)/30,0)</f>
        <v>27</v>
      </c>
      <c r="Q4726" s="28" t="str">
        <f aca="false">TEXT($B4726,"yyyy-mm")</f>
        <v>2025-08</v>
      </c>
      <c r="R4726" s="28" t="n">
        <f aca="false">IF(AND($O4726&gt;=DATE(2025,1,1),$O4726&lt;=DATE(2025,4,30)),1,0)</f>
        <v>0</v>
      </c>
    </row>
    <row r="4727" customFormat="false" ht="15" hidden="false" customHeight="false" outlineLevel="0" collapsed="false">
      <c r="A4727" s="28" t="n">
        <v>513</v>
      </c>
      <c r="B4727" s="29" t="n">
        <v>45930</v>
      </c>
      <c r="C4727" s="28" t="n">
        <v>170986.76</v>
      </c>
      <c r="D4727" s="28" t="n">
        <v>0</v>
      </c>
      <c r="E4727" s="28" t="n">
        <v>0</v>
      </c>
      <c r="F4727" s="28" t="s">
        <v>345</v>
      </c>
      <c r="G4727" s="28" t="n">
        <v>0</v>
      </c>
      <c r="H4727" s="28" t="n">
        <v>0</v>
      </c>
      <c r="I4727" s="28" t="n">
        <v>0</v>
      </c>
      <c r="J4727" s="28" t="n">
        <v>234</v>
      </c>
      <c r="K4727" s="28" t="n">
        <v>13</v>
      </c>
      <c r="L4727" s="28" t="n">
        <v>2</v>
      </c>
      <c r="M4727" s="28" t="s">
        <v>146</v>
      </c>
      <c r="N4727" s="28" t="s">
        <v>138</v>
      </c>
      <c r="O4727" s="29" t="n">
        <v>45077</v>
      </c>
      <c r="P4727" s="28" t="n">
        <f aca="false">ROUNDDOWN(($B4727-$O4727)/30,0)</f>
        <v>28</v>
      </c>
      <c r="Q4727" s="28" t="str">
        <f aca="false">TEXT($B4727,"yyyy-mm")</f>
        <v>2025-09</v>
      </c>
      <c r="R4727" s="28" t="n">
        <f aca="false">IF(AND($O4727&gt;=DATE(2025,1,1),$O4727&lt;=DATE(2025,4,30)),1,0)</f>
        <v>0</v>
      </c>
    </row>
    <row r="4728" customFormat="false" ht="15" hidden="false" customHeight="false" outlineLevel="0" collapsed="false">
      <c r="A4728" s="28" t="n">
        <v>513</v>
      </c>
      <c r="B4728" s="29" t="n">
        <v>45961</v>
      </c>
      <c r="C4728" s="28" t="n">
        <v>165643.43</v>
      </c>
      <c r="D4728" s="28" t="n">
        <v>0</v>
      </c>
      <c r="E4728" s="28" t="n">
        <v>0</v>
      </c>
      <c r="F4728" s="28" t="s">
        <v>345</v>
      </c>
      <c r="G4728" s="28" t="n">
        <v>0</v>
      </c>
      <c r="H4728" s="28" t="n">
        <v>0</v>
      </c>
      <c r="I4728" s="28" t="n">
        <v>0</v>
      </c>
      <c r="J4728" s="28" t="n">
        <v>234</v>
      </c>
      <c r="K4728" s="28" t="n">
        <v>13</v>
      </c>
      <c r="L4728" s="28" t="n">
        <v>2</v>
      </c>
      <c r="M4728" s="28" t="s">
        <v>146</v>
      </c>
      <c r="N4728" s="28" t="s">
        <v>138</v>
      </c>
      <c r="O4728" s="29" t="n">
        <v>45077</v>
      </c>
      <c r="P4728" s="28" t="n">
        <f aca="false">ROUNDDOWN(($B4728-$O4728)/30,0)</f>
        <v>29</v>
      </c>
      <c r="Q4728" s="28" t="str">
        <f aca="false">TEXT($B4728,"yyyy-mm")</f>
        <v>2025-10</v>
      </c>
      <c r="R4728" s="28" t="n">
        <f aca="false">IF(AND($O4728&gt;=DATE(2025,1,1),$O4728&lt;=DATE(2025,4,30)),1,0)</f>
        <v>0</v>
      </c>
    </row>
    <row r="4729" customFormat="false" ht="15" hidden="false" customHeight="false" outlineLevel="0" collapsed="false">
      <c r="A4729" s="28" t="n">
        <v>513</v>
      </c>
      <c r="B4729" s="29" t="n">
        <v>45991</v>
      </c>
      <c r="C4729" s="28" t="n">
        <v>160300.1</v>
      </c>
      <c r="D4729" s="28" t="n">
        <v>0</v>
      </c>
      <c r="E4729" s="28" t="n">
        <v>0</v>
      </c>
      <c r="F4729" s="28" t="s">
        <v>345</v>
      </c>
      <c r="G4729" s="28" t="n">
        <v>0</v>
      </c>
      <c r="H4729" s="28" t="n">
        <v>0</v>
      </c>
      <c r="I4729" s="28" t="n">
        <v>0</v>
      </c>
      <c r="J4729" s="28" t="n">
        <v>234</v>
      </c>
      <c r="K4729" s="28" t="n">
        <v>13</v>
      </c>
      <c r="L4729" s="28" t="n">
        <v>2</v>
      </c>
      <c r="M4729" s="28" t="s">
        <v>146</v>
      </c>
      <c r="N4729" s="28" t="s">
        <v>138</v>
      </c>
      <c r="O4729" s="29" t="n">
        <v>45077</v>
      </c>
      <c r="P4729" s="28" t="n">
        <f aca="false">ROUNDDOWN(($B4729-$O4729)/30,0)</f>
        <v>30</v>
      </c>
      <c r="Q4729" s="28" t="str">
        <f aca="false">TEXT($B4729,"yyyy-mm")</f>
        <v>2025-11</v>
      </c>
      <c r="R4729" s="28" t="n">
        <f aca="false">IF(AND($O4729&gt;=DATE(2025,1,1),$O4729&lt;=DATE(2025,4,30)),1,0)</f>
        <v>0</v>
      </c>
    </row>
    <row r="4730" customFormat="false" ht="15" hidden="false" customHeight="false" outlineLevel="0" collapsed="false">
      <c r="A4730" s="28" t="n">
        <v>513</v>
      </c>
      <c r="B4730" s="29" t="n">
        <v>46022</v>
      </c>
      <c r="C4730" s="28" t="n">
        <v>154956.77</v>
      </c>
      <c r="D4730" s="28" t="n">
        <v>0</v>
      </c>
      <c r="E4730" s="28" t="n">
        <v>0</v>
      </c>
      <c r="F4730" s="28" t="s">
        <v>345</v>
      </c>
      <c r="G4730" s="28" t="n">
        <v>0</v>
      </c>
      <c r="H4730" s="28" t="n">
        <v>0</v>
      </c>
      <c r="I4730" s="28" t="n">
        <v>0</v>
      </c>
      <c r="J4730" s="28" t="n">
        <v>234</v>
      </c>
      <c r="K4730" s="28" t="n">
        <v>13</v>
      </c>
      <c r="L4730" s="28" t="n">
        <v>2</v>
      </c>
      <c r="M4730" s="28" t="s">
        <v>146</v>
      </c>
      <c r="N4730" s="28" t="s">
        <v>138</v>
      </c>
      <c r="O4730" s="29" t="n">
        <v>45077</v>
      </c>
      <c r="P4730" s="28" t="n">
        <f aca="false">ROUNDDOWN(($B4730-$O4730)/30,0)</f>
        <v>31</v>
      </c>
      <c r="Q4730" s="28" t="str">
        <f aca="false">TEXT($B4730,"yyyy-mm")</f>
        <v>2025-12</v>
      </c>
      <c r="R4730" s="28" t="n">
        <f aca="false">IF(AND($O4730&gt;=DATE(2025,1,1),$O4730&lt;=DATE(2025,4,30)),1,0)</f>
        <v>0</v>
      </c>
    </row>
    <row r="4731" customFormat="false" ht="15" hidden="false" customHeight="false" outlineLevel="0" collapsed="false">
      <c r="A4731" s="28" t="n">
        <v>513</v>
      </c>
      <c r="B4731" s="29" t="n">
        <v>46053</v>
      </c>
      <c r="C4731" s="28" t="n">
        <v>149613.44</v>
      </c>
      <c r="D4731" s="28" t="n">
        <v>0</v>
      </c>
      <c r="E4731" s="28" t="n">
        <v>0</v>
      </c>
      <c r="F4731" s="28" t="s">
        <v>345</v>
      </c>
      <c r="G4731" s="28" t="n">
        <v>0</v>
      </c>
      <c r="H4731" s="28" t="n">
        <v>0</v>
      </c>
      <c r="I4731" s="28" t="n">
        <v>0</v>
      </c>
      <c r="J4731" s="28" t="n">
        <v>234</v>
      </c>
      <c r="K4731" s="28" t="n">
        <v>13</v>
      </c>
      <c r="L4731" s="28" t="n">
        <v>2</v>
      </c>
      <c r="M4731" s="28" t="s">
        <v>146</v>
      </c>
      <c r="N4731" s="28" t="s">
        <v>138</v>
      </c>
      <c r="O4731" s="29" t="n">
        <v>45077</v>
      </c>
      <c r="P4731" s="28" t="n">
        <f aca="false">ROUNDDOWN(($B4731-$O4731)/30,0)</f>
        <v>32</v>
      </c>
      <c r="Q4731" s="28" t="str">
        <f aca="false">TEXT($B4731,"yyyy-mm")</f>
        <v>2026-01</v>
      </c>
      <c r="R4731" s="28" t="n">
        <f aca="false">IF(AND($O4731&gt;=DATE(2025,1,1),$O4731&lt;=DATE(2025,4,30)),1,0)</f>
        <v>0</v>
      </c>
    </row>
    <row r="4732" customFormat="false" ht="15" hidden="false" customHeight="false" outlineLevel="0" collapsed="false">
      <c r="A4732" s="28" t="n">
        <v>513</v>
      </c>
      <c r="B4732" s="29" t="n">
        <v>46081</v>
      </c>
      <c r="C4732" s="28" t="n">
        <v>144270.11</v>
      </c>
      <c r="D4732" s="28" t="n">
        <v>0</v>
      </c>
      <c r="E4732" s="28" t="n">
        <v>0</v>
      </c>
      <c r="F4732" s="28" t="s">
        <v>345</v>
      </c>
      <c r="G4732" s="28" t="n">
        <v>0</v>
      </c>
      <c r="H4732" s="28" t="n">
        <v>0</v>
      </c>
      <c r="I4732" s="28" t="n">
        <v>0</v>
      </c>
      <c r="J4732" s="28" t="n">
        <v>234</v>
      </c>
      <c r="K4732" s="28" t="n">
        <v>13</v>
      </c>
      <c r="L4732" s="28" t="n">
        <v>2</v>
      </c>
      <c r="M4732" s="28" t="s">
        <v>146</v>
      </c>
      <c r="N4732" s="28" t="s">
        <v>138</v>
      </c>
      <c r="O4732" s="29" t="n">
        <v>45077</v>
      </c>
      <c r="P4732" s="28" t="n">
        <f aca="false">ROUNDDOWN(($B4732-$O4732)/30,0)</f>
        <v>33</v>
      </c>
      <c r="Q4732" s="28" t="str">
        <f aca="false">TEXT($B4732,"yyyy-mm")</f>
        <v>2026-02</v>
      </c>
      <c r="R4732" s="28" t="n">
        <f aca="false">IF(AND($O4732&gt;=DATE(2025,1,1),$O4732&lt;=DATE(2025,4,30)),1,0)</f>
        <v>0</v>
      </c>
    </row>
    <row r="4733" customFormat="false" ht="15" hidden="false" customHeight="false" outlineLevel="0" collapsed="false">
      <c r="A4733" s="28" t="n">
        <v>513</v>
      </c>
      <c r="B4733" s="29" t="n">
        <v>46112</v>
      </c>
      <c r="C4733" s="28" t="n">
        <v>144270.11</v>
      </c>
      <c r="D4733" s="28" t="n">
        <v>5343.33</v>
      </c>
      <c r="E4733" s="28" t="n">
        <v>3</v>
      </c>
      <c r="F4733" s="28" t="s">
        <v>346</v>
      </c>
      <c r="G4733" s="28" t="n">
        <v>0</v>
      </c>
      <c r="H4733" s="28" t="n">
        <v>0</v>
      </c>
      <c r="I4733" s="28" t="n">
        <v>0</v>
      </c>
      <c r="J4733" s="28" t="n">
        <v>234</v>
      </c>
      <c r="K4733" s="28" t="n">
        <v>13</v>
      </c>
      <c r="L4733" s="28" t="n">
        <v>2</v>
      </c>
      <c r="M4733" s="28" t="s">
        <v>146</v>
      </c>
      <c r="N4733" s="28" t="s">
        <v>138</v>
      </c>
      <c r="O4733" s="29" t="n">
        <v>45077</v>
      </c>
      <c r="P4733" s="28" t="n">
        <f aca="false">ROUNDDOWN(($B4733-$O4733)/30,0)</f>
        <v>34</v>
      </c>
      <c r="Q4733" s="28" t="str">
        <f aca="false">TEXT($B4733,"yyyy-mm")</f>
        <v>2026-03</v>
      </c>
      <c r="R4733" s="28" t="n">
        <f aca="false">IF(AND($O4733&gt;=DATE(2025,1,1),$O4733&lt;=DATE(2025,4,30)),1,0)</f>
        <v>0</v>
      </c>
    </row>
    <row r="4734" customFormat="false" ht="15" hidden="false" customHeight="false" outlineLevel="0" collapsed="false">
      <c r="A4734" s="28" t="n">
        <v>513</v>
      </c>
      <c r="B4734" s="29" t="n">
        <v>46142</v>
      </c>
      <c r="C4734" s="28" t="n">
        <v>144270.11</v>
      </c>
      <c r="D4734" s="28" t="n">
        <v>10686.66</v>
      </c>
      <c r="E4734" s="28" t="n">
        <v>33</v>
      </c>
      <c r="F4734" s="28" t="s">
        <v>347</v>
      </c>
      <c r="G4734" s="28" t="n">
        <v>1</v>
      </c>
      <c r="H4734" s="28" t="n">
        <v>0</v>
      </c>
      <c r="I4734" s="28" t="n">
        <v>0</v>
      </c>
      <c r="J4734" s="28" t="n">
        <v>234</v>
      </c>
      <c r="K4734" s="28" t="n">
        <v>13</v>
      </c>
      <c r="L4734" s="28" t="n">
        <v>2</v>
      </c>
      <c r="M4734" s="28" t="s">
        <v>146</v>
      </c>
      <c r="N4734" s="28" t="s">
        <v>138</v>
      </c>
      <c r="O4734" s="29" t="n">
        <v>45077</v>
      </c>
      <c r="P4734" s="28" t="n">
        <f aca="false">ROUNDDOWN(($B4734-$O4734)/30,0)</f>
        <v>35</v>
      </c>
      <c r="Q4734" s="28" t="str">
        <f aca="false">TEXT($B4734,"yyyy-mm")</f>
        <v>2026-04</v>
      </c>
      <c r="R4734" s="28" t="n">
        <f aca="false">IF(AND($O4734&gt;=DATE(2025,1,1),$O4734&lt;=DATE(2025,4,30)),1,0)</f>
        <v>0</v>
      </c>
    </row>
    <row r="4735" customFormat="false" ht="15" hidden="false" customHeight="false" outlineLevel="0" collapsed="false">
      <c r="A4735" s="28" t="n">
        <v>513</v>
      </c>
      <c r="B4735" s="29" t="n">
        <v>46173</v>
      </c>
      <c r="C4735" s="28" t="n">
        <v>144270.11</v>
      </c>
      <c r="D4735" s="28" t="n">
        <v>16029.99</v>
      </c>
      <c r="E4735" s="28" t="n">
        <v>64</v>
      </c>
      <c r="F4735" s="28" t="s">
        <v>348</v>
      </c>
      <c r="G4735" s="28" t="n">
        <v>1</v>
      </c>
      <c r="H4735" s="28" t="n">
        <v>1</v>
      </c>
      <c r="I4735" s="28" t="n">
        <v>0</v>
      </c>
      <c r="J4735" s="28" t="n">
        <v>234</v>
      </c>
      <c r="K4735" s="28" t="n">
        <v>13</v>
      </c>
      <c r="L4735" s="28" t="n">
        <v>2</v>
      </c>
      <c r="M4735" s="28" t="s">
        <v>146</v>
      </c>
      <c r="N4735" s="28" t="s">
        <v>138</v>
      </c>
      <c r="O4735" s="29" t="n">
        <v>45077</v>
      </c>
      <c r="P4735" s="28" t="n">
        <f aca="false">ROUNDDOWN(($B4735-$O4735)/30,0)</f>
        <v>36</v>
      </c>
      <c r="Q4735" s="28" t="str">
        <f aca="false">TEXT($B4735,"yyyy-mm")</f>
        <v>2026-05</v>
      </c>
      <c r="R4735" s="28" t="n">
        <f aca="false">IF(AND($O4735&gt;=DATE(2025,1,1),$O4735&lt;=DATE(2025,4,30)),1,0)</f>
        <v>0</v>
      </c>
    </row>
    <row r="4736" customFormat="false" ht="15" hidden="false" customHeight="false" outlineLevel="0" collapsed="false">
      <c r="A4736" s="28" t="n">
        <v>513</v>
      </c>
      <c r="B4736" s="29" t="n">
        <v>46203</v>
      </c>
      <c r="C4736" s="28" t="n">
        <v>122896.79</v>
      </c>
      <c r="D4736" s="28" t="n">
        <v>0</v>
      </c>
      <c r="E4736" s="28" t="n">
        <v>0</v>
      </c>
      <c r="F4736" s="28" t="s">
        <v>345</v>
      </c>
      <c r="G4736" s="28" t="n">
        <v>0</v>
      </c>
      <c r="H4736" s="28" t="n">
        <v>0</v>
      </c>
      <c r="I4736" s="28" t="n">
        <v>0</v>
      </c>
      <c r="J4736" s="28" t="n">
        <v>234</v>
      </c>
      <c r="K4736" s="28" t="n">
        <v>13</v>
      </c>
      <c r="L4736" s="28" t="n">
        <v>2</v>
      </c>
      <c r="M4736" s="28" t="s">
        <v>146</v>
      </c>
      <c r="N4736" s="28" t="s">
        <v>138</v>
      </c>
      <c r="O4736" s="29" t="n">
        <v>45077</v>
      </c>
      <c r="P4736" s="28" t="n">
        <f aca="false">ROUNDDOWN(($B4736-$O4736)/30,0)</f>
        <v>37</v>
      </c>
      <c r="Q4736" s="28" t="str">
        <f aca="false">TEXT($B4736,"yyyy-mm")</f>
        <v>2026-06</v>
      </c>
      <c r="R4736" s="28" t="n">
        <f aca="false">IF(AND($O4736&gt;=DATE(2025,1,1),$O4736&lt;=DATE(2025,4,30)),1,0)</f>
        <v>0</v>
      </c>
    </row>
    <row r="4737" customFormat="false" ht="15" hidden="false" customHeight="false" outlineLevel="0" collapsed="false">
      <c r="A4737" s="28" t="n">
        <v>513</v>
      </c>
      <c r="B4737" s="29" t="n">
        <v>46234</v>
      </c>
      <c r="C4737" s="28" t="n">
        <v>117553.46</v>
      </c>
      <c r="D4737" s="28" t="n">
        <v>0</v>
      </c>
      <c r="E4737" s="28" t="n">
        <v>0</v>
      </c>
      <c r="F4737" s="28" t="s">
        <v>345</v>
      </c>
      <c r="G4737" s="28" t="n">
        <v>0</v>
      </c>
      <c r="H4737" s="28" t="n">
        <v>0</v>
      </c>
      <c r="I4737" s="28" t="n">
        <v>0</v>
      </c>
      <c r="J4737" s="28" t="n">
        <v>234</v>
      </c>
      <c r="K4737" s="28" t="n">
        <v>13</v>
      </c>
      <c r="L4737" s="28" t="n">
        <v>2</v>
      </c>
      <c r="M4737" s="28" t="s">
        <v>146</v>
      </c>
      <c r="N4737" s="28" t="s">
        <v>138</v>
      </c>
      <c r="O4737" s="29" t="n">
        <v>45077</v>
      </c>
      <c r="P4737" s="28" t="n">
        <f aca="false">ROUNDDOWN(($B4737-$O4737)/30,0)</f>
        <v>38</v>
      </c>
      <c r="Q4737" s="28" t="str">
        <f aca="false">TEXT($B4737,"yyyy-mm")</f>
        <v>2026-07</v>
      </c>
      <c r="R4737" s="28" t="n">
        <f aca="false">IF(AND($O4737&gt;=DATE(2025,1,1),$O4737&lt;=DATE(2025,4,30)),1,0)</f>
        <v>0</v>
      </c>
    </row>
    <row r="4738" customFormat="false" ht="15" hidden="false" customHeight="false" outlineLevel="0" collapsed="false">
      <c r="A4738" s="28" t="n">
        <v>513</v>
      </c>
      <c r="B4738" s="29" t="n">
        <v>46265</v>
      </c>
      <c r="C4738" s="28" t="n">
        <v>112210.13</v>
      </c>
      <c r="D4738" s="28" t="n">
        <v>0</v>
      </c>
      <c r="E4738" s="28" t="n">
        <v>0</v>
      </c>
      <c r="F4738" s="28" t="s">
        <v>345</v>
      </c>
      <c r="G4738" s="28" t="n">
        <v>0</v>
      </c>
      <c r="H4738" s="28" t="n">
        <v>0</v>
      </c>
      <c r="I4738" s="28" t="n">
        <v>0</v>
      </c>
      <c r="J4738" s="28" t="n">
        <v>234</v>
      </c>
      <c r="K4738" s="28" t="n">
        <v>13</v>
      </c>
      <c r="L4738" s="28" t="n">
        <v>2</v>
      </c>
      <c r="M4738" s="28" t="s">
        <v>146</v>
      </c>
      <c r="N4738" s="28" t="s">
        <v>138</v>
      </c>
      <c r="O4738" s="29" t="n">
        <v>45077</v>
      </c>
      <c r="P4738" s="28" t="n">
        <f aca="false">ROUNDDOWN(($B4738-$O4738)/30,0)</f>
        <v>39</v>
      </c>
      <c r="Q4738" s="28" t="str">
        <f aca="false">TEXT($B4738,"yyyy-mm")</f>
        <v>2026-08</v>
      </c>
      <c r="R4738" s="28" t="n">
        <f aca="false">IF(AND($O4738&gt;=DATE(2025,1,1),$O4738&lt;=DATE(2025,4,30)),1,0)</f>
        <v>0</v>
      </c>
    </row>
    <row r="4739" customFormat="false" ht="15" hidden="false" customHeight="false" outlineLevel="0" collapsed="false">
      <c r="A4739" s="28" t="n">
        <v>514</v>
      </c>
      <c r="B4739" s="29" t="n">
        <v>45991</v>
      </c>
      <c r="C4739" s="28" t="n">
        <v>66400</v>
      </c>
      <c r="D4739" s="28" t="n">
        <v>0</v>
      </c>
      <c r="E4739" s="28" t="n">
        <v>0</v>
      </c>
      <c r="F4739" s="28" t="s">
        <v>345</v>
      </c>
      <c r="G4739" s="28" t="n">
        <v>0</v>
      </c>
      <c r="H4739" s="28" t="n">
        <v>0</v>
      </c>
      <c r="I4739" s="28" t="n">
        <v>0</v>
      </c>
      <c r="J4739" s="28" t="n">
        <v>207</v>
      </c>
      <c r="K4739" s="28" t="n">
        <v>1</v>
      </c>
      <c r="L4739" s="28" t="n">
        <v>3</v>
      </c>
      <c r="M4739" s="28" t="s">
        <v>145</v>
      </c>
      <c r="N4739" s="28" t="s">
        <v>140</v>
      </c>
      <c r="O4739" s="29" t="n">
        <v>45984</v>
      </c>
      <c r="P4739" s="28" t="n">
        <f aca="false">ROUNDDOWN(($B4739-$O4739)/30,0)</f>
        <v>0</v>
      </c>
      <c r="Q4739" s="28" t="str">
        <f aca="false">TEXT($B4739,"yyyy-mm")</f>
        <v>2025-11</v>
      </c>
      <c r="R4739" s="28" t="n">
        <f aca="false">IF(AND($O4739&gt;=DATE(2025,1,1),$O4739&lt;=DATE(2025,4,30)),1,0)</f>
        <v>0</v>
      </c>
    </row>
    <row r="4740" customFormat="false" ht="15" hidden="false" customHeight="false" outlineLevel="0" collapsed="false">
      <c r="A4740" s="28" t="n">
        <v>514</v>
      </c>
      <c r="B4740" s="29" t="n">
        <v>46022</v>
      </c>
      <c r="C4740" s="28" t="n">
        <v>33200</v>
      </c>
      <c r="D4740" s="28" t="n">
        <v>0</v>
      </c>
      <c r="E4740" s="28" t="n">
        <v>0</v>
      </c>
      <c r="F4740" s="28" t="s">
        <v>345</v>
      </c>
      <c r="G4740" s="28" t="n">
        <v>0</v>
      </c>
      <c r="H4740" s="28" t="n">
        <v>0</v>
      </c>
      <c r="I4740" s="28" t="n">
        <v>0</v>
      </c>
      <c r="J4740" s="28" t="n">
        <v>207</v>
      </c>
      <c r="K4740" s="28" t="n">
        <v>1</v>
      </c>
      <c r="L4740" s="28" t="n">
        <v>3</v>
      </c>
      <c r="M4740" s="28" t="s">
        <v>145</v>
      </c>
      <c r="N4740" s="28" t="s">
        <v>140</v>
      </c>
      <c r="O4740" s="29" t="n">
        <v>45984</v>
      </c>
      <c r="P4740" s="28" t="n">
        <f aca="false">ROUNDDOWN(($B4740-$O4740)/30,0)</f>
        <v>1</v>
      </c>
      <c r="Q4740" s="28" t="str">
        <f aca="false">TEXT($B4740,"yyyy-mm")</f>
        <v>2025-12</v>
      </c>
      <c r="R4740" s="28" t="n">
        <f aca="false">IF(AND($O4740&gt;=DATE(2025,1,1),$O4740&lt;=DATE(2025,4,30)),1,0)</f>
        <v>0</v>
      </c>
    </row>
    <row r="4741" customFormat="false" ht="15" hidden="false" customHeight="false" outlineLevel="0" collapsed="false">
      <c r="A4741" s="28" t="n">
        <v>514</v>
      </c>
      <c r="B4741" s="29" t="n">
        <v>46053</v>
      </c>
      <c r="C4741" s="28" t="n">
        <v>0</v>
      </c>
      <c r="D4741" s="28" t="n">
        <v>0</v>
      </c>
      <c r="E4741" s="28" t="n">
        <v>0</v>
      </c>
      <c r="F4741" s="28" t="s">
        <v>345</v>
      </c>
      <c r="G4741" s="28" t="n">
        <v>0</v>
      </c>
      <c r="H4741" s="28" t="n">
        <v>0</v>
      </c>
      <c r="I4741" s="28" t="n">
        <v>0</v>
      </c>
      <c r="J4741" s="28" t="n">
        <v>207</v>
      </c>
      <c r="K4741" s="28" t="n">
        <v>1</v>
      </c>
      <c r="L4741" s="28" t="n">
        <v>3</v>
      </c>
      <c r="M4741" s="28" t="s">
        <v>145</v>
      </c>
      <c r="N4741" s="28" t="s">
        <v>140</v>
      </c>
      <c r="O4741" s="29" t="n">
        <v>45984</v>
      </c>
      <c r="P4741" s="28" t="n">
        <f aca="false">ROUNDDOWN(($B4741-$O4741)/30,0)</f>
        <v>2</v>
      </c>
      <c r="Q4741" s="28" t="str">
        <f aca="false">TEXT($B4741,"yyyy-mm")</f>
        <v>2026-01</v>
      </c>
      <c r="R4741" s="28" t="n">
        <f aca="false">IF(AND($O4741&gt;=DATE(2025,1,1),$O4741&lt;=DATE(2025,4,30)),1,0)</f>
        <v>0</v>
      </c>
    </row>
    <row r="4742" customFormat="false" ht="15" hidden="false" customHeight="false" outlineLevel="0" collapsed="false">
      <c r="A4742" s="28" t="n">
        <v>515</v>
      </c>
      <c r="B4742" s="29" t="n">
        <v>46053</v>
      </c>
      <c r="C4742" s="28" t="n">
        <v>18300</v>
      </c>
      <c r="D4742" s="28" t="n">
        <v>0</v>
      </c>
      <c r="E4742" s="28" t="n">
        <v>0</v>
      </c>
      <c r="F4742" s="28" t="s">
        <v>345</v>
      </c>
      <c r="G4742" s="28" t="n">
        <v>0</v>
      </c>
      <c r="H4742" s="28" t="n">
        <v>0</v>
      </c>
      <c r="I4742" s="28" t="n">
        <v>0</v>
      </c>
      <c r="J4742" s="28" t="n">
        <v>104</v>
      </c>
      <c r="K4742" s="28" t="n">
        <v>2</v>
      </c>
      <c r="L4742" s="28" t="n">
        <v>1</v>
      </c>
      <c r="M4742" s="28" t="s">
        <v>145</v>
      </c>
      <c r="N4742" s="28" t="s">
        <v>141</v>
      </c>
      <c r="O4742" s="29" t="n">
        <v>46029</v>
      </c>
      <c r="P4742" s="28" t="n">
        <f aca="false">ROUNDDOWN(($B4742-$O4742)/30,0)</f>
        <v>0</v>
      </c>
      <c r="Q4742" s="28" t="str">
        <f aca="false">TEXT($B4742,"yyyy-mm")</f>
        <v>2026-01</v>
      </c>
      <c r="R4742" s="28" t="n">
        <f aca="false">IF(AND($O4742&gt;=DATE(2025,1,1),$O4742&lt;=DATE(2025,4,30)),1,0)</f>
        <v>0</v>
      </c>
    </row>
    <row r="4743" customFormat="false" ht="15" hidden="false" customHeight="false" outlineLevel="0" collapsed="false">
      <c r="A4743" s="28" t="n">
        <v>515</v>
      </c>
      <c r="B4743" s="29" t="n">
        <v>46081</v>
      </c>
      <c r="C4743" s="28" t="n">
        <v>16775</v>
      </c>
      <c r="D4743" s="28" t="n">
        <v>0</v>
      </c>
      <c r="E4743" s="28" t="n">
        <v>0</v>
      </c>
      <c r="F4743" s="28" t="s">
        <v>345</v>
      </c>
      <c r="G4743" s="28" t="n">
        <v>0</v>
      </c>
      <c r="H4743" s="28" t="n">
        <v>0</v>
      </c>
      <c r="I4743" s="28" t="n">
        <v>0</v>
      </c>
      <c r="J4743" s="28" t="n">
        <v>104</v>
      </c>
      <c r="K4743" s="28" t="n">
        <v>2</v>
      </c>
      <c r="L4743" s="28" t="n">
        <v>1</v>
      </c>
      <c r="M4743" s="28" t="s">
        <v>145</v>
      </c>
      <c r="N4743" s="28" t="s">
        <v>141</v>
      </c>
      <c r="O4743" s="29" t="n">
        <v>46029</v>
      </c>
      <c r="P4743" s="28" t="n">
        <f aca="false">ROUNDDOWN(($B4743-$O4743)/30,0)</f>
        <v>1</v>
      </c>
      <c r="Q4743" s="28" t="str">
        <f aca="false">TEXT($B4743,"yyyy-mm")</f>
        <v>2026-02</v>
      </c>
      <c r="R4743" s="28" t="n">
        <f aca="false">IF(AND($O4743&gt;=DATE(2025,1,1),$O4743&lt;=DATE(2025,4,30)),1,0)</f>
        <v>0</v>
      </c>
    </row>
    <row r="4744" customFormat="false" ht="15" hidden="false" customHeight="false" outlineLevel="0" collapsed="false">
      <c r="A4744" s="28" t="n">
        <v>515</v>
      </c>
      <c r="B4744" s="29" t="n">
        <v>46112</v>
      </c>
      <c r="C4744" s="28" t="n">
        <v>15250</v>
      </c>
      <c r="D4744" s="28" t="n">
        <v>0</v>
      </c>
      <c r="E4744" s="28" t="n">
        <v>0</v>
      </c>
      <c r="F4744" s="28" t="s">
        <v>345</v>
      </c>
      <c r="G4744" s="28" t="n">
        <v>0</v>
      </c>
      <c r="H4744" s="28" t="n">
        <v>0</v>
      </c>
      <c r="I4744" s="28" t="n">
        <v>0</v>
      </c>
      <c r="J4744" s="28" t="n">
        <v>104</v>
      </c>
      <c r="K4744" s="28" t="n">
        <v>2</v>
      </c>
      <c r="L4744" s="28" t="n">
        <v>1</v>
      </c>
      <c r="M4744" s="28" t="s">
        <v>145</v>
      </c>
      <c r="N4744" s="28" t="s">
        <v>141</v>
      </c>
      <c r="O4744" s="29" t="n">
        <v>46029</v>
      </c>
      <c r="P4744" s="28" t="n">
        <f aca="false">ROUNDDOWN(($B4744-$O4744)/30,0)</f>
        <v>2</v>
      </c>
      <c r="Q4744" s="28" t="str">
        <f aca="false">TEXT($B4744,"yyyy-mm")</f>
        <v>2026-03</v>
      </c>
      <c r="R4744" s="28" t="n">
        <f aca="false">IF(AND($O4744&gt;=DATE(2025,1,1),$O4744&lt;=DATE(2025,4,30)),1,0)</f>
        <v>0</v>
      </c>
    </row>
    <row r="4745" customFormat="false" ht="15" hidden="false" customHeight="false" outlineLevel="0" collapsed="false">
      <c r="A4745" s="28" t="n">
        <v>515</v>
      </c>
      <c r="B4745" s="29" t="n">
        <v>46142</v>
      </c>
      <c r="C4745" s="28" t="n">
        <v>13725</v>
      </c>
      <c r="D4745" s="28" t="n">
        <v>0</v>
      </c>
      <c r="E4745" s="28" t="n">
        <v>0</v>
      </c>
      <c r="F4745" s="28" t="s">
        <v>345</v>
      </c>
      <c r="G4745" s="28" t="n">
        <v>0</v>
      </c>
      <c r="H4745" s="28" t="n">
        <v>0</v>
      </c>
      <c r="I4745" s="28" t="n">
        <v>0</v>
      </c>
      <c r="J4745" s="28" t="n">
        <v>104</v>
      </c>
      <c r="K4745" s="28" t="n">
        <v>2</v>
      </c>
      <c r="L4745" s="28" t="n">
        <v>1</v>
      </c>
      <c r="M4745" s="28" t="s">
        <v>145</v>
      </c>
      <c r="N4745" s="28" t="s">
        <v>141</v>
      </c>
      <c r="O4745" s="29" t="n">
        <v>46029</v>
      </c>
      <c r="P4745" s="28" t="n">
        <f aca="false">ROUNDDOWN(($B4745-$O4745)/30,0)</f>
        <v>3</v>
      </c>
      <c r="Q4745" s="28" t="str">
        <f aca="false">TEXT($B4745,"yyyy-mm")</f>
        <v>2026-04</v>
      </c>
      <c r="R4745" s="28" t="n">
        <f aca="false">IF(AND($O4745&gt;=DATE(2025,1,1),$O4745&lt;=DATE(2025,4,30)),1,0)</f>
        <v>0</v>
      </c>
    </row>
    <row r="4746" customFormat="false" ht="15" hidden="false" customHeight="false" outlineLevel="0" collapsed="false">
      <c r="A4746" s="28" t="n">
        <v>515</v>
      </c>
      <c r="B4746" s="29" t="n">
        <v>46173</v>
      </c>
      <c r="C4746" s="28" t="n">
        <v>12200</v>
      </c>
      <c r="D4746" s="28" t="n">
        <v>0</v>
      </c>
      <c r="E4746" s="28" t="n">
        <v>0</v>
      </c>
      <c r="F4746" s="28" t="s">
        <v>345</v>
      </c>
      <c r="G4746" s="28" t="n">
        <v>0</v>
      </c>
      <c r="H4746" s="28" t="n">
        <v>0</v>
      </c>
      <c r="I4746" s="28" t="n">
        <v>0</v>
      </c>
      <c r="J4746" s="28" t="n">
        <v>104</v>
      </c>
      <c r="K4746" s="28" t="n">
        <v>2</v>
      </c>
      <c r="L4746" s="28" t="n">
        <v>1</v>
      </c>
      <c r="M4746" s="28" t="s">
        <v>145</v>
      </c>
      <c r="N4746" s="28" t="s">
        <v>141</v>
      </c>
      <c r="O4746" s="29" t="n">
        <v>46029</v>
      </c>
      <c r="P4746" s="28" t="n">
        <f aca="false">ROUNDDOWN(($B4746-$O4746)/30,0)</f>
        <v>4</v>
      </c>
      <c r="Q4746" s="28" t="str">
        <f aca="false">TEXT($B4746,"yyyy-mm")</f>
        <v>2026-05</v>
      </c>
      <c r="R4746" s="28" t="n">
        <f aca="false">IF(AND($O4746&gt;=DATE(2025,1,1),$O4746&lt;=DATE(2025,4,30)),1,0)</f>
        <v>0</v>
      </c>
    </row>
    <row r="4747" customFormat="false" ht="15" hidden="false" customHeight="false" outlineLevel="0" collapsed="false">
      <c r="A4747" s="28" t="n">
        <v>515</v>
      </c>
      <c r="B4747" s="29" t="n">
        <v>46203</v>
      </c>
      <c r="C4747" s="28" t="n">
        <v>10675</v>
      </c>
      <c r="D4747" s="28" t="n">
        <v>0</v>
      </c>
      <c r="E4747" s="28" t="n">
        <v>0</v>
      </c>
      <c r="F4747" s="28" t="s">
        <v>345</v>
      </c>
      <c r="G4747" s="28" t="n">
        <v>0</v>
      </c>
      <c r="H4747" s="28" t="n">
        <v>0</v>
      </c>
      <c r="I4747" s="28" t="n">
        <v>0</v>
      </c>
      <c r="J4747" s="28" t="n">
        <v>104</v>
      </c>
      <c r="K4747" s="28" t="n">
        <v>2</v>
      </c>
      <c r="L4747" s="28" t="n">
        <v>1</v>
      </c>
      <c r="M4747" s="28" t="s">
        <v>145</v>
      </c>
      <c r="N4747" s="28" t="s">
        <v>141</v>
      </c>
      <c r="O4747" s="29" t="n">
        <v>46029</v>
      </c>
      <c r="P4747" s="28" t="n">
        <f aca="false">ROUNDDOWN(($B4747-$O4747)/30,0)</f>
        <v>5</v>
      </c>
      <c r="Q4747" s="28" t="str">
        <f aca="false">TEXT($B4747,"yyyy-mm")</f>
        <v>2026-06</v>
      </c>
      <c r="R4747" s="28" t="n">
        <f aca="false">IF(AND($O4747&gt;=DATE(2025,1,1),$O4747&lt;=DATE(2025,4,30)),1,0)</f>
        <v>0</v>
      </c>
    </row>
    <row r="4748" customFormat="false" ht="15" hidden="false" customHeight="false" outlineLevel="0" collapsed="false">
      <c r="A4748" s="28" t="n">
        <v>515</v>
      </c>
      <c r="B4748" s="29" t="n">
        <v>46234</v>
      </c>
      <c r="C4748" s="28" t="n">
        <v>9150</v>
      </c>
      <c r="D4748" s="28" t="n">
        <v>0</v>
      </c>
      <c r="E4748" s="28" t="n">
        <v>0</v>
      </c>
      <c r="F4748" s="28" t="s">
        <v>345</v>
      </c>
      <c r="G4748" s="28" t="n">
        <v>0</v>
      </c>
      <c r="H4748" s="28" t="n">
        <v>0</v>
      </c>
      <c r="I4748" s="28" t="n">
        <v>0</v>
      </c>
      <c r="J4748" s="28" t="n">
        <v>104</v>
      </c>
      <c r="K4748" s="28" t="n">
        <v>2</v>
      </c>
      <c r="L4748" s="28" t="n">
        <v>1</v>
      </c>
      <c r="M4748" s="28" t="s">
        <v>145</v>
      </c>
      <c r="N4748" s="28" t="s">
        <v>141</v>
      </c>
      <c r="O4748" s="29" t="n">
        <v>46029</v>
      </c>
      <c r="P4748" s="28" t="n">
        <f aca="false">ROUNDDOWN(($B4748-$O4748)/30,0)</f>
        <v>6</v>
      </c>
      <c r="Q4748" s="28" t="str">
        <f aca="false">TEXT($B4748,"yyyy-mm")</f>
        <v>2026-07</v>
      </c>
      <c r="R4748" s="28" t="n">
        <f aca="false">IF(AND($O4748&gt;=DATE(2025,1,1),$O4748&lt;=DATE(2025,4,30)),1,0)</f>
        <v>0</v>
      </c>
    </row>
    <row r="4749" customFormat="false" ht="15" hidden="false" customHeight="false" outlineLevel="0" collapsed="false">
      <c r="A4749" s="28" t="n">
        <v>515</v>
      </c>
      <c r="B4749" s="29" t="n">
        <v>46265</v>
      </c>
      <c r="C4749" s="28" t="n">
        <v>7625</v>
      </c>
      <c r="D4749" s="28" t="n">
        <v>0</v>
      </c>
      <c r="E4749" s="28" t="n">
        <v>0</v>
      </c>
      <c r="F4749" s="28" t="s">
        <v>345</v>
      </c>
      <c r="G4749" s="28" t="n">
        <v>0</v>
      </c>
      <c r="H4749" s="28" t="n">
        <v>0</v>
      </c>
      <c r="I4749" s="28" t="n">
        <v>0</v>
      </c>
      <c r="J4749" s="28" t="n">
        <v>104</v>
      </c>
      <c r="K4749" s="28" t="n">
        <v>2</v>
      </c>
      <c r="L4749" s="28" t="n">
        <v>1</v>
      </c>
      <c r="M4749" s="28" t="s">
        <v>145</v>
      </c>
      <c r="N4749" s="28" t="s">
        <v>141</v>
      </c>
      <c r="O4749" s="29" t="n">
        <v>46029</v>
      </c>
      <c r="P4749" s="28" t="n">
        <f aca="false">ROUNDDOWN(($B4749-$O4749)/30,0)</f>
        <v>7</v>
      </c>
      <c r="Q4749" s="28" t="str">
        <f aca="false">TEXT($B4749,"yyyy-mm")</f>
        <v>2026-08</v>
      </c>
      <c r="R4749" s="28" t="n">
        <f aca="false">IF(AND($O4749&gt;=DATE(2025,1,1),$O4749&lt;=DATE(2025,4,30)),1,0)</f>
        <v>0</v>
      </c>
    </row>
    <row r="4750" customFormat="false" ht="15" hidden="false" customHeight="false" outlineLevel="0" collapsed="false">
      <c r="A4750" s="28" t="n">
        <v>516</v>
      </c>
      <c r="B4750" s="29" t="n">
        <v>45443</v>
      </c>
      <c r="C4750" s="28" t="n">
        <v>73700</v>
      </c>
      <c r="D4750" s="28" t="n">
        <v>0</v>
      </c>
      <c r="E4750" s="28" t="n">
        <v>0</v>
      </c>
      <c r="F4750" s="28" t="s">
        <v>345</v>
      </c>
      <c r="G4750" s="28" t="n">
        <v>0</v>
      </c>
      <c r="H4750" s="28" t="n">
        <v>0</v>
      </c>
      <c r="I4750" s="28" t="n">
        <v>0</v>
      </c>
      <c r="J4750" s="28" t="n">
        <v>55</v>
      </c>
      <c r="K4750" s="28" t="n">
        <v>1</v>
      </c>
      <c r="L4750" s="28" t="n">
        <v>1</v>
      </c>
      <c r="M4750" s="28" t="s">
        <v>147</v>
      </c>
      <c r="N4750" s="28" t="s">
        <v>141</v>
      </c>
      <c r="O4750" s="29" t="n">
        <v>45421</v>
      </c>
      <c r="P4750" s="28" t="n">
        <f aca="false">ROUNDDOWN(($B4750-$O4750)/30,0)</f>
        <v>0</v>
      </c>
      <c r="Q4750" s="28" t="str">
        <f aca="false">TEXT($B4750,"yyyy-mm")</f>
        <v>2024-05</v>
      </c>
      <c r="R4750" s="28" t="n">
        <f aca="false">IF(AND($O4750&gt;=DATE(2025,1,1),$O4750&lt;=DATE(2025,4,30)),1,0)</f>
        <v>0</v>
      </c>
    </row>
    <row r="4751" customFormat="false" ht="15" hidden="false" customHeight="false" outlineLevel="0" collapsed="false">
      <c r="A4751" s="28" t="n">
        <v>516</v>
      </c>
      <c r="B4751" s="29" t="n">
        <v>45473</v>
      </c>
      <c r="C4751" s="28" t="n">
        <v>36850</v>
      </c>
      <c r="D4751" s="28" t="n">
        <v>0</v>
      </c>
      <c r="E4751" s="28" t="n">
        <v>0</v>
      </c>
      <c r="F4751" s="28" t="s">
        <v>345</v>
      </c>
      <c r="G4751" s="28" t="n">
        <v>0</v>
      </c>
      <c r="H4751" s="28" t="n">
        <v>0</v>
      </c>
      <c r="I4751" s="28" t="n">
        <v>0</v>
      </c>
      <c r="J4751" s="28" t="n">
        <v>55</v>
      </c>
      <c r="K4751" s="28" t="n">
        <v>1</v>
      </c>
      <c r="L4751" s="28" t="n">
        <v>1</v>
      </c>
      <c r="M4751" s="28" t="s">
        <v>147</v>
      </c>
      <c r="N4751" s="28" t="s">
        <v>141</v>
      </c>
      <c r="O4751" s="29" t="n">
        <v>45421</v>
      </c>
      <c r="P4751" s="28" t="n">
        <f aca="false">ROUNDDOWN(($B4751-$O4751)/30,0)</f>
        <v>1</v>
      </c>
      <c r="Q4751" s="28" t="str">
        <f aca="false">TEXT($B4751,"yyyy-mm")</f>
        <v>2024-06</v>
      </c>
      <c r="R4751" s="28" t="n">
        <f aca="false">IF(AND($O4751&gt;=DATE(2025,1,1),$O4751&lt;=DATE(2025,4,30)),1,0)</f>
        <v>0</v>
      </c>
    </row>
    <row r="4752" customFormat="false" ht="15" hidden="false" customHeight="false" outlineLevel="0" collapsed="false">
      <c r="A4752" s="28" t="n">
        <v>516</v>
      </c>
      <c r="B4752" s="29" t="n">
        <v>45504</v>
      </c>
      <c r="C4752" s="28" t="n">
        <v>0</v>
      </c>
      <c r="D4752" s="28" t="n">
        <v>0</v>
      </c>
      <c r="E4752" s="28" t="n">
        <v>0</v>
      </c>
      <c r="F4752" s="28" t="s">
        <v>345</v>
      </c>
      <c r="G4752" s="28" t="n">
        <v>0</v>
      </c>
      <c r="H4752" s="28" t="n">
        <v>0</v>
      </c>
      <c r="I4752" s="28" t="n">
        <v>0</v>
      </c>
      <c r="J4752" s="28" t="n">
        <v>55</v>
      </c>
      <c r="K4752" s="28" t="n">
        <v>1</v>
      </c>
      <c r="L4752" s="28" t="n">
        <v>1</v>
      </c>
      <c r="M4752" s="28" t="s">
        <v>147</v>
      </c>
      <c r="N4752" s="28" t="s">
        <v>141</v>
      </c>
      <c r="O4752" s="29" t="n">
        <v>45421</v>
      </c>
      <c r="P4752" s="28" t="n">
        <f aca="false">ROUNDDOWN(($B4752-$O4752)/30,0)</f>
        <v>2</v>
      </c>
      <c r="Q4752" s="28" t="str">
        <f aca="false">TEXT($B4752,"yyyy-mm")</f>
        <v>2024-07</v>
      </c>
      <c r="R4752" s="28" t="n">
        <f aca="false">IF(AND($O4752&gt;=DATE(2025,1,1),$O4752&lt;=DATE(2025,4,30)),1,0)</f>
        <v>0</v>
      </c>
    </row>
    <row r="4753" customFormat="false" ht="15" hidden="false" customHeight="false" outlineLevel="0" collapsed="false">
      <c r="A4753" s="28" t="n">
        <v>517</v>
      </c>
      <c r="B4753" s="29" t="n">
        <v>45535</v>
      </c>
      <c r="C4753" s="28" t="n">
        <v>19300</v>
      </c>
      <c r="D4753" s="28" t="n">
        <v>0</v>
      </c>
      <c r="E4753" s="28" t="n">
        <v>0</v>
      </c>
      <c r="F4753" s="28" t="s">
        <v>345</v>
      </c>
      <c r="G4753" s="28" t="n">
        <v>0</v>
      </c>
      <c r="H4753" s="28" t="n">
        <v>0</v>
      </c>
      <c r="I4753" s="28" t="n">
        <v>0</v>
      </c>
      <c r="J4753" s="28" t="n">
        <v>24</v>
      </c>
      <c r="K4753" s="28" t="n">
        <v>9</v>
      </c>
      <c r="L4753" s="28" t="n">
        <v>3</v>
      </c>
      <c r="M4753" s="28" t="s">
        <v>147</v>
      </c>
      <c r="N4753" s="28" t="s">
        <v>138</v>
      </c>
      <c r="O4753" s="29" t="n">
        <v>45528</v>
      </c>
      <c r="P4753" s="28" t="n">
        <f aca="false">ROUNDDOWN(($B4753-$O4753)/30,0)</f>
        <v>0</v>
      </c>
      <c r="Q4753" s="28" t="str">
        <f aca="false">TEXT($B4753,"yyyy-mm")</f>
        <v>2024-08</v>
      </c>
      <c r="R4753" s="28" t="n">
        <f aca="false">IF(AND($O4753&gt;=DATE(2025,1,1),$O4753&lt;=DATE(2025,4,30)),1,0)</f>
        <v>0</v>
      </c>
    </row>
    <row r="4754" customFormat="false" ht="15" hidden="false" customHeight="false" outlineLevel="0" collapsed="false">
      <c r="A4754" s="28" t="n">
        <v>517</v>
      </c>
      <c r="B4754" s="29" t="n">
        <v>45565</v>
      </c>
      <c r="C4754" s="28" t="n">
        <v>14475</v>
      </c>
      <c r="D4754" s="28" t="n">
        <v>0</v>
      </c>
      <c r="E4754" s="28" t="n">
        <v>0</v>
      </c>
      <c r="F4754" s="28" t="s">
        <v>345</v>
      </c>
      <c r="G4754" s="28" t="n">
        <v>0</v>
      </c>
      <c r="H4754" s="28" t="n">
        <v>0</v>
      </c>
      <c r="I4754" s="28" t="n">
        <v>0</v>
      </c>
      <c r="J4754" s="28" t="n">
        <v>24</v>
      </c>
      <c r="K4754" s="28" t="n">
        <v>9</v>
      </c>
      <c r="L4754" s="28" t="n">
        <v>3</v>
      </c>
      <c r="M4754" s="28" t="s">
        <v>147</v>
      </c>
      <c r="N4754" s="28" t="s">
        <v>138</v>
      </c>
      <c r="O4754" s="29" t="n">
        <v>45528</v>
      </c>
      <c r="P4754" s="28" t="n">
        <f aca="false">ROUNDDOWN(($B4754-$O4754)/30,0)</f>
        <v>1</v>
      </c>
      <c r="Q4754" s="28" t="str">
        <f aca="false">TEXT($B4754,"yyyy-mm")</f>
        <v>2024-09</v>
      </c>
      <c r="R4754" s="28" t="n">
        <f aca="false">IF(AND($O4754&gt;=DATE(2025,1,1),$O4754&lt;=DATE(2025,4,30)),1,0)</f>
        <v>0</v>
      </c>
    </row>
    <row r="4755" customFormat="false" ht="15" hidden="false" customHeight="false" outlineLevel="0" collapsed="false">
      <c r="A4755" s="28" t="n">
        <v>517</v>
      </c>
      <c r="B4755" s="29" t="n">
        <v>45596</v>
      </c>
      <c r="C4755" s="28" t="n">
        <v>9650</v>
      </c>
      <c r="D4755" s="28" t="n">
        <v>0</v>
      </c>
      <c r="E4755" s="28" t="n">
        <v>0</v>
      </c>
      <c r="F4755" s="28" t="s">
        <v>345</v>
      </c>
      <c r="G4755" s="28" t="n">
        <v>0</v>
      </c>
      <c r="H4755" s="28" t="n">
        <v>0</v>
      </c>
      <c r="I4755" s="28" t="n">
        <v>0</v>
      </c>
      <c r="J4755" s="28" t="n">
        <v>24</v>
      </c>
      <c r="K4755" s="28" t="n">
        <v>9</v>
      </c>
      <c r="L4755" s="28" t="n">
        <v>3</v>
      </c>
      <c r="M4755" s="28" t="s">
        <v>147</v>
      </c>
      <c r="N4755" s="28" t="s">
        <v>138</v>
      </c>
      <c r="O4755" s="29" t="n">
        <v>45528</v>
      </c>
      <c r="P4755" s="28" t="n">
        <f aca="false">ROUNDDOWN(($B4755-$O4755)/30,0)</f>
        <v>2</v>
      </c>
      <c r="Q4755" s="28" t="str">
        <f aca="false">TEXT($B4755,"yyyy-mm")</f>
        <v>2024-10</v>
      </c>
      <c r="R4755" s="28" t="n">
        <f aca="false">IF(AND($O4755&gt;=DATE(2025,1,1),$O4755&lt;=DATE(2025,4,30)),1,0)</f>
        <v>0</v>
      </c>
    </row>
    <row r="4756" customFormat="false" ht="15" hidden="false" customHeight="false" outlineLevel="0" collapsed="false">
      <c r="A4756" s="28" t="n">
        <v>517</v>
      </c>
      <c r="B4756" s="29" t="n">
        <v>45626</v>
      </c>
      <c r="C4756" s="28" t="n">
        <v>8417.14</v>
      </c>
      <c r="D4756" s="28" t="n">
        <v>3592.14</v>
      </c>
      <c r="E4756" s="28" t="n">
        <v>6</v>
      </c>
      <c r="F4756" s="28" t="s">
        <v>346</v>
      </c>
      <c r="G4756" s="28" t="n">
        <v>0</v>
      </c>
      <c r="H4756" s="28" t="n">
        <v>0</v>
      </c>
      <c r="I4756" s="28" t="n">
        <v>0</v>
      </c>
      <c r="J4756" s="28" t="n">
        <v>24</v>
      </c>
      <c r="K4756" s="28" t="n">
        <v>9</v>
      </c>
      <c r="L4756" s="28" t="n">
        <v>3</v>
      </c>
      <c r="M4756" s="28" t="s">
        <v>147</v>
      </c>
      <c r="N4756" s="28" t="s">
        <v>138</v>
      </c>
      <c r="O4756" s="29" t="n">
        <v>45528</v>
      </c>
      <c r="P4756" s="28" t="n">
        <f aca="false">ROUNDDOWN(($B4756-$O4756)/30,0)</f>
        <v>3</v>
      </c>
      <c r="Q4756" s="28" t="str">
        <f aca="false">TEXT($B4756,"yyyy-mm")</f>
        <v>2024-11</v>
      </c>
      <c r="R4756" s="28" t="n">
        <f aca="false">IF(AND($O4756&gt;=DATE(2025,1,1),$O4756&lt;=DATE(2025,4,30)),1,0)</f>
        <v>0</v>
      </c>
    </row>
    <row r="4757" customFormat="false" ht="15" hidden="false" customHeight="false" outlineLevel="0" collapsed="false">
      <c r="A4757" s="28" t="n">
        <v>517</v>
      </c>
      <c r="B4757" s="29" t="n">
        <v>45657</v>
      </c>
      <c r="C4757" s="28" t="n">
        <v>8417.14</v>
      </c>
      <c r="D4757" s="28" t="n">
        <v>8417.14</v>
      </c>
      <c r="E4757" s="28" t="n">
        <v>37</v>
      </c>
      <c r="F4757" s="28" t="s">
        <v>347</v>
      </c>
      <c r="G4757" s="28" t="n">
        <v>1</v>
      </c>
      <c r="H4757" s="28" t="n">
        <v>0</v>
      </c>
      <c r="I4757" s="28" t="n">
        <v>0</v>
      </c>
      <c r="J4757" s="28" t="n">
        <v>24</v>
      </c>
      <c r="K4757" s="28" t="n">
        <v>9</v>
      </c>
      <c r="L4757" s="28" t="n">
        <v>3</v>
      </c>
      <c r="M4757" s="28" t="s">
        <v>147</v>
      </c>
      <c r="N4757" s="28" t="s">
        <v>138</v>
      </c>
      <c r="O4757" s="29" t="n">
        <v>45528</v>
      </c>
      <c r="P4757" s="28" t="n">
        <f aca="false">ROUNDDOWN(($B4757-$O4757)/30,0)</f>
        <v>4</v>
      </c>
      <c r="Q4757" s="28" t="str">
        <f aca="false">TEXT($B4757,"yyyy-mm")</f>
        <v>2024-12</v>
      </c>
      <c r="R4757" s="28" t="n">
        <f aca="false">IF(AND($O4757&gt;=DATE(2025,1,1),$O4757&lt;=DATE(2025,4,30)),1,0)</f>
        <v>0</v>
      </c>
    </row>
    <row r="4758" customFormat="false" ht="15" hidden="false" customHeight="false" outlineLevel="0" collapsed="false">
      <c r="A4758" s="28" t="n">
        <v>518</v>
      </c>
      <c r="B4758" s="29" t="n">
        <v>45443</v>
      </c>
      <c r="C4758" s="28" t="n">
        <v>7400</v>
      </c>
      <c r="D4758" s="28" t="n">
        <v>0</v>
      </c>
      <c r="E4758" s="28" t="n">
        <v>0</v>
      </c>
      <c r="F4758" s="28" t="s">
        <v>345</v>
      </c>
      <c r="G4758" s="28" t="n">
        <v>0</v>
      </c>
      <c r="H4758" s="28" t="n">
        <v>0</v>
      </c>
      <c r="I4758" s="28" t="n">
        <v>0</v>
      </c>
      <c r="J4758" s="28" t="n">
        <v>212</v>
      </c>
      <c r="K4758" s="28" t="n">
        <v>9</v>
      </c>
      <c r="L4758" s="28" t="n">
        <v>3</v>
      </c>
      <c r="M4758" s="28" t="s">
        <v>145</v>
      </c>
      <c r="N4758" s="28" t="s">
        <v>138</v>
      </c>
      <c r="O4758" s="29" t="n">
        <v>45413</v>
      </c>
      <c r="P4758" s="28" t="n">
        <f aca="false">ROUNDDOWN(($B4758-$O4758)/30,0)</f>
        <v>1</v>
      </c>
      <c r="Q4758" s="28" t="str">
        <f aca="false">TEXT($B4758,"yyyy-mm")</f>
        <v>2024-05</v>
      </c>
      <c r="R4758" s="28" t="n">
        <f aca="false">IF(AND($O4758&gt;=DATE(2025,1,1),$O4758&lt;=DATE(2025,4,30)),1,0)</f>
        <v>0</v>
      </c>
    </row>
    <row r="4759" customFormat="false" ht="15" hidden="false" customHeight="false" outlineLevel="0" collapsed="false">
      <c r="A4759" s="28" t="n">
        <v>518</v>
      </c>
      <c r="B4759" s="29" t="n">
        <v>45473</v>
      </c>
      <c r="C4759" s="28" t="n">
        <v>5550</v>
      </c>
      <c r="D4759" s="28" t="n">
        <v>0</v>
      </c>
      <c r="E4759" s="28" t="n">
        <v>0</v>
      </c>
      <c r="F4759" s="28" t="s">
        <v>345</v>
      </c>
      <c r="G4759" s="28" t="n">
        <v>0</v>
      </c>
      <c r="H4759" s="28" t="n">
        <v>0</v>
      </c>
      <c r="I4759" s="28" t="n">
        <v>0</v>
      </c>
      <c r="J4759" s="28" t="n">
        <v>212</v>
      </c>
      <c r="K4759" s="28" t="n">
        <v>9</v>
      </c>
      <c r="L4759" s="28" t="n">
        <v>3</v>
      </c>
      <c r="M4759" s="28" t="s">
        <v>145</v>
      </c>
      <c r="N4759" s="28" t="s">
        <v>138</v>
      </c>
      <c r="O4759" s="29" t="n">
        <v>45413</v>
      </c>
      <c r="P4759" s="28" t="n">
        <f aca="false">ROUNDDOWN(($B4759-$O4759)/30,0)</f>
        <v>2</v>
      </c>
      <c r="Q4759" s="28" t="str">
        <f aca="false">TEXT($B4759,"yyyy-mm")</f>
        <v>2024-06</v>
      </c>
      <c r="R4759" s="28" t="n">
        <f aca="false">IF(AND($O4759&gt;=DATE(2025,1,1),$O4759&lt;=DATE(2025,4,30)),1,0)</f>
        <v>0</v>
      </c>
    </row>
    <row r="4760" customFormat="false" ht="15" hidden="false" customHeight="false" outlineLevel="0" collapsed="false">
      <c r="A4760" s="28" t="n">
        <v>518</v>
      </c>
      <c r="B4760" s="29" t="n">
        <v>45504</v>
      </c>
      <c r="C4760" s="28" t="n">
        <v>5550</v>
      </c>
      <c r="D4760" s="28" t="n">
        <v>1850</v>
      </c>
      <c r="E4760" s="28" t="n">
        <v>30</v>
      </c>
      <c r="F4760" s="28" t="s">
        <v>347</v>
      </c>
      <c r="G4760" s="28" t="n">
        <v>1</v>
      </c>
      <c r="H4760" s="28" t="n">
        <v>0</v>
      </c>
      <c r="I4760" s="28" t="n">
        <v>0</v>
      </c>
      <c r="J4760" s="28" t="n">
        <v>212</v>
      </c>
      <c r="K4760" s="28" t="n">
        <v>9</v>
      </c>
      <c r="L4760" s="28" t="n">
        <v>3</v>
      </c>
      <c r="M4760" s="28" t="s">
        <v>145</v>
      </c>
      <c r="N4760" s="28" t="s">
        <v>138</v>
      </c>
      <c r="O4760" s="29" t="n">
        <v>45413</v>
      </c>
      <c r="P4760" s="28" t="n">
        <f aca="false">ROUNDDOWN(($B4760-$O4760)/30,0)</f>
        <v>3</v>
      </c>
      <c r="Q4760" s="28" t="str">
        <f aca="false">TEXT($B4760,"yyyy-mm")</f>
        <v>2024-07</v>
      </c>
      <c r="R4760" s="28" t="n">
        <f aca="false">IF(AND($O4760&gt;=DATE(2025,1,1),$O4760&lt;=DATE(2025,4,30)),1,0)</f>
        <v>0</v>
      </c>
    </row>
    <row r="4761" customFormat="false" ht="15" hidden="false" customHeight="false" outlineLevel="0" collapsed="false">
      <c r="A4761" s="28" t="n">
        <v>518</v>
      </c>
      <c r="B4761" s="29" t="n">
        <v>45535</v>
      </c>
      <c r="C4761" s="28" t="n">
        <v>4374.58</v>
      </c>
      <c r="D4761" s="28" t="n">
        <v>2524.58</v>
      </c>
      <c r="E4761" s="28" t="n">
        <v>61</v>
      </c>
      <c r="F4761" s="28" t="s">
        <v>348</v>
      </c>
      <c r="G4761" s="28" t="n">
        <v>1</v>
      </c>
      <c r="H4761" s="28" t="n">
        <v>1</v>
      </c>
      <c r="I4761" s="28" t="n">
        <v>0</v>
      </c>
      <c r="J4761" s="28" t="n">
        <v>212</v>
      </c>
      <c r="K4761" s="28" t="n">
        <v>9</v>
      </c>
      <c r="L4761" s="28" t="n">
        <v>3</v>
      </c>
      <c r="M4761" s="28" t="s">
        <v>145</v>
      </c>
      <c r="N4761" s="28" t="s">
        <v>138</v>
      </c>
      <c r="O4761" s="29" t="n">
        <v>45413</v>
      </c>
      <c r="P4761" s="28" t="n">
        <f aca="false">ROUNDDOWN(($B4761-$O4761)/30,0)</f>
        <v>4</v>
      </c>
      <c r="Q4761" s="28" t="str">
        <f aca="false">TEXT($B4761,"yyyy-mm")</f>
        <v>2024-08</v>
      </c>
      <c r="R4761" s="28" t="n">
        <f aca="false">IF(AND($O4761&gt;=DATE(2025,1,1),$O4761&lt;=DATE(2025,4,30)),1,0)</f>
        <v>0</v>
      </c>
    </row>
    <row r="4762" customFormat="false" ht="15" hidden="false" customHeight="false" outlineLevel="0" collapsed="false">
      <c r="A4762" s="28" t="n">
        <v>518</v>
      </c>
      <c r="B4762" s="29" t="n">
        <v>45565</v>
      </c>
      <c r="C4762" s="28" t="n">
        <v>4374.58</v>
      </c>
      <c r="D4762" s="28" t="n">
        <v>4374.58</v>
      </c>
      <c r="E4762" s="28" t="n">
        <v>91</v>
      </c>
      <c r="F4762" s="28" t="s">
        <v>349</v>
      </c>
      <c r="G4762" s="28" t="n">
        <v>1</v>
      </c>
      <c r="H4762" s="28" t="n">
        <v>1</v>
      </c>
      <c r="I4762" s="28" t="n">
        <v>1</v>
      </c>
      <c r="J4762" s="28" t="n">
        <v>212</v>
      </c>
      <c r="K4762" s="28" t="n">
        <v>9</v>
      </c>
      <c r="L4762" s="28" t="n">
        <v>3</v>
      </c>
      <c r="M4762" s="28" t="s">
        <v>145</v>
      </c>
      <c r="N4762" s="28" t="s">
        <v>138</v>
      </c>
      <c r="O4762" s="29" t="n">
        <v>45413</v>
      </c>
      <c r="P4762" s="28" t="n">
        <f aca="false">ROUNDDOWN(($B4762-$O4762)/30,0)</f>
        <v>5</v>
      </c>
      <c r="Q4762" s="28" t="str">
        <f aca="false">TEXT($B4762,"yyyy-mm")</f>
        <v>2024-09</v>
      </c>
      <c r="R4762" s="28" t="n">
        <f aca="false">IF(AND($O4762&gt;=DATE(2025,1,1),$O4762&lt;=DATE(2025,4,30)),1,0)</f>
        <v>0</v>
      </c>
    </row>
    <row r="4763" customFormat="false" ht="15" hidden="false" customHeight="false" outlineLevel="0" collapsed="false">
      <c r="A4763" s="28" t="n">
        <v>519</v>
      </c>
      <c r="B4763" s="29" t="n">
        <v>45535</v>
      </c>
      <c r="C4763" s="28" t="n">
        <v>25700</v>
      </c>
      <c r="D4763" s="28" t="n">
        <v>0</v>
      </c>
      <c r="E4763" s="28" t="n">
        <v>0</v>
      </c>
      <c r="F4763" s="28" t="s">
        <v>345</v>
      </c>
      <c r="G4763" s="28" t="n">
        <v>0</v>
      </c>
      <c r="H4763" s="28" t="n">
        <v>0</v>
      </c>
      <c r="I4763" s="28" t="n">
        <v>0</v>
      </c>
      <c r="J4763" s="28" t="n">
        <v>110</v>
      </c>
      <c r="K4763" s="28" t="n">
        <v>2</v>
      </c>
      <c r="L4763" s="28" t="n">
        <v>3</v>
      </c>
      <c r="M4763" s="28" t="s">
        <v>145</v>
      </c>
      <c r="N4763" s="28" t="s">
        <v>139</v>
      </c>
      <c r="O4763" s="29" t="n">
        <v>45521</v>
      </c>
      <c r="P4763" s="28" t="n">
        <f aca="false">ROUNDDOWN(($B4763-$O4763)/30,0)</f>
        <v>0</v>
      </c>
      <c r="Q4763" s="28" t="str">
        <f aca="false">TEXT($B4763,"yyyy-mm")</f>
        <v>2024-08</v>
      </c>
      <c r="R4763" s="28" t="n">
        <f aca="false">IF(AND($O4763&gt;=DATE(2025,1,1),$O4763&lt;=DATE(2025,4,30)),1,0)</f>
        <v>0</v>
      </c>
    </row>
    <row r="4764" customFormat="false" ht="15" hidden="false" customHeight="false" outlineLevel="0" collapsed="false">
      <c r="A4764" s="28" t="n">
        <v>519</v>
      </c>
      <c r="B4764" s="29" t="n">
        <v>45565</v>
      </c>
      <c r="C4764" s="28" t="n">
        <v>23363.64</v>
      </c>
      <c r="D4764" s="28" t="n">
        <v>0</v>
      </c>
      <c r="E4764" s="28" t="n">
        <v>0</v>
      </c>
      <c r="F4764" s="28" t="s">
        <v>345</v>
      </c>
      <c r="G4764" s="28" t="n">
        <v>0</v>
      </c>
      <c r="H4764" s="28" t="n">
        <v>0</v>
      </c>
      <c r="I4764" s="28" t="n">
        <v>0</v>
      </c>
      <c r="J4764" s="28" t="n">
        <v>110</v>
      </c>
      <c r="K4764" s="28" t="n">
        <v>2</v>
      </c>
      <c r="L4764" s="28" t="n">
        <v>3</v>
      </c>
      <c r="M4764" s="28" t="s">
        <v>145</v>
      </c>
      <c r="N4764" s="28" t="s">
        <v>139</v>
      </c>
      <c r="O4764" s="29" t="n">
        <v>45521</v>
      </c>
      <c r="P4764" s="28" t="n">
        <f aca="false">ROUNDDOWN(($B4764-$O4764)/30,0)</f>
        <v>1</v>
      </c>
      <c r="Q4764" s="28" t="str">
        <f aca="false">TEXT($B4764,"yyyy-mm")</f>
        <v>2024-09</v>
      </c>
      <c r="R4764" s="28" t="n">
        <f aca="false">IF(AND($O4764&gt;=DATE(2025,1,1),$O4764&lt;=DATE(2025,4,30)),1,0)</f>
        <v>0</v>
      </c>
    </row>
    <row r="4765" customFormat="false" ht="15" hidden="false" customHeight="false" outlineLevel="0" collapsed="false">
      <c r="A4765" s="28" t="n">
        <v>519</v>
      </c>
      <c r="B4765" s="29" t="n">
        <v>45596</v>
      </c>
      <c r="C4765" s="28" t="n">
        <v>21027.28</v>
      </c>
      <c r="D4765" s="28" t="n">
        <v>0</v>
      </c>
      <c r="E4765" s="28" t="n">
        <v>0</v>
      </c>
      <c r="F4765" s="28" t="s">
        <v>345</v>
      </c>
      <c r="G4765" s="28" t="n">
        <v>0</v>
      </c>
      <c r="H4765" s="28" t="n">
        <v>0</v>
      </c>
      <c r="I4765" s="28" t="n">
        <v>0</v>
      </c>
      <c r="J4765" s="28" t="n">
        <v>110</v>
      </c>
      <c r="K4765" s="28" t="n">
        <v>2</v>
      </c>
      <c r="L4765" s="28" t="n">
        <v>3</v>
      </c>
      <c r="M4765" s="28" t="s">
        <v>145</v>
      </c>
      <c r="N4765" s="28" t="s">
        <v>139</v>
      </c>
      <c r="O4765" s="29" t="n">
        <v>45521</v>
      </c>
      <c r="P4765" s="28" t="n">
        <f aca="false">ROUNDDOWN(($B4765-$O4765)/30,0)</f>
        <v>2</v>
      </c>
      <c r="Q4765" s="28" t="str">
        <f aca="false">TEXT($B4765,"yyyy-mm")</f>
        <v>2024-10</v>
      </c>
      <c r="R4765" s="28" t="n">
        <f aca="false">IF(AND($O4765&gt;=DATE(2025,1,1),$O4765&lt;=DATE(2025,4,30)),1,0)</f>
        <v>0</v>
      </c>
    </row>
    <row r="4766" customFormat="false" ht="15" hidden="false" customHeight="false" outlineLevel="0" collapsed="false">
      <c r="A4766" s="28" t="n">
        <v>519</v>
      </c>
      <c r="B4766" s="29" t="n">
        <v>45626</v>
      </c>
      <c r="C4766" s="28" t="n">
        <v>18690.92</v>
      </c>
      <c r="D4766" s="28" t="n">
        <v>0</v>
      </c>
      <c r="E4766" s="28" t="n">
        <v>0</v>
      </c>
      <c r="F4766" s="28" t="s">
        <v>345</v>
      </c>
      <c r="G4766" s="28" t="n">
        <v>0</v>
      </c>
      <c r="H4766" s="28" t="n">
        <v>0</v>
      </c>
      <c r="I4766" s="28" t="n">
        <v>0</v>
      </c>
      <c r="J4766" s="28" t="n">
        <v>110</v>
      </c>
      <c r="K4766" s="28" t="n">
        <v>2</v>
      </c>
      <c r="L4766" s="28" t="n">
        <v>3</v>
      </c>
      <c r="M4766" s="28" t="s">
        <v>145</v>
      </c>
      <c r="N4766" s="28" t="s">
        <v>139</v>
      </c>
      <c r="O4766" s="29" t="n">
        <v>45521</v>
      </c>
      <c r="P4766" s="28" t="n">
        <f aca="false">ROUNDDOWN(($B4766-$O4766)/30,0)</f>
        <v>3</v>
      </c>
      <c r="Q4766" s="28" t="str">
        <f aca="false">TEXT($B4766,"yyyy-mm")</f>
        <v>2024-11</v>
      </c>
      <c r="R4766" s="28" t="n">
        <f aca="false">IF(AND($O4766&gt;=DATE(2025,1,1),$O4766&lt;=DATE(2025,4,30)),1,0)</f>
        <v>0</v>
      </c>
    </row>
    <row r="4767" customFormat="false" ht="15" hidden="false" customHeight="false" outlineLevel="0" collapsed="false">
      <c r="A4767" s="28" t="n">
        <v>519</v>
      </c>
      <c r="B4767" s="29" t="n">
        <v>45657</v>
      </c>
      <c r="C4767" s="28" t="n">
        <v>16354.56</v>
      </c>
      <c r="D4767" s="28" t="n">
        <v>0</v>
      </c>
      <c r="E4767" s="28" t="n">
        <v>0</v>
      </c>
      <c r="F4767" s="28" t="s">
        <v>345</v>
      </c>
      <c r="G4767" s="28" t="n">
        <v>0</v>
      </c>
      <c r="H4767" s="28" t="n">
        <v>0</v>
      </c>
      <c r="I4767" s="28" t="n">
        <v>0</v>
      </c>
      <c r="J4767" s="28" t="n">
        <v>110</v>
      </c>
      <c r="K4767" s="28" t="n">
        <v>2</v>
      </c>
      <c r="L4767" s="28" t="n">
        <v>3</v>
      </c>
      <c r="M4767" s="28" t="s">
        <v>145</v>
      </c>
      <c r="N4767" s="28" t="s">
        <v>139</v>
      </c>
      <c r="O4767" s="29" t="n">
        <v>45521</v>
      </c>
      <c r="P4767" s="28" t="n">
        <f aca="false">ROUNDDOWN(($B4767-$O4767)/30,0)</f>
        <v>4</v>
      </c>
      <c r="Q4767" s="28" t="str">
        <f aca="false">TEXT($B4767,"yyyy-mm")</f>
        <v>2024-12</v>
      </c>
      <c r="R4767" s="28" t="n">
        <f aca="false">IF(AND($O4767&gt;=DATE(2025,1,1),$O4767&lt;=DATE(2025,4,30)),1,0)</f>
        <v>0</v>
      </c>
    </row>
    <row r="4768" customFormat="false" ht="15" hidden="false" customHeight="false" outlineLevel="0" collapsed="false">
      <c r="A4768" s="28" t="n">
        <v>519</v>
      </c>
      <c r="B4768" s="29" t="n">
        <v>45688</v>
      </c>
      <c r="C4768" s="28" t="n">
        <v>14018.2</v>
      </c>
      <c r="D4768" s="28" t="n">
        <v>0</v>
      </c>
      <c r="E4768" s="28" t="n">
        <v>0</v>
      </c>
      <c r="F4768" s="28" t="s">
        <v>345</v>
      </c>
      <c r="G4768" s="28" t="n">
        <v>0</v>
      </c>
      <c r="H4768" s="28" t="n">
        <v>0</v>
      </c>
      <c r="I4768" s="28" t="n">
        <v>0</v>
      </c>
      <c r="J4768" s="28" t="n">
        <v>110</v>
      </c>
      <c r="K4768" s="28" t="n">
        <v>2</v>
      </c>
      <c r="L4768" s="28" t="n">
        <v>3</v>
      </c>
      <c r="M4768" s="28" t="s">
        <v>145</v>
      </c>
      <c r="N4768" s="28" t="s">
        <v>139</v>
      </c>
      <c r="O4768" s="29" t="n">
        <v>45521</v>
      </c>
      <c r="P4768" s="28" t="n">
        <f aca="false">ROUNDDOWN(($B4768-$O4768)/30,0)</f>
        <v>5</v>
      </c>
      <c r="Q4768" s="28" t="str">
        <f aca="false">TEXT($B4768,"yyyy-mm")</f>
        <v>2025-01</v>
      </c>
      <c r="R4768" s="28" t="n">
        <f aca="false">IF(AND($O4768&gt;=DATE(2025,1,1),$O4768&lt;=DATE(2025,4,30)),1,0)</f>
        <v>0</v>
      </c>
    </row>
    <row r="4769" customFormat="false" ht="15" hidden="false" customHeight="false" outlineLevel="0" collapsed="false">
      <c r="A4769" s="28" t="n">
        <v>519</v>
      </c>
      <c r="B4769" s="29" t="n">
        <v>45716</v>
      </c>
      <c r="C4769" s="28" t="n">
        <v>11681.84</v>
      </c>
      <c r="D4769" s="28" t="n">
        <v>0</v>
      </c>
      <c r="E4769" s="28" t="n">
        <v>0</v>
      </c>
      <c r="F4769" s="28" t="s">
        <v>345</v>
      </c>
      <c r="G4769" s="28" t="n">
        <v>0</v>
      </c>
      <c r="H4769" s="28" t="n">
        <v>0</v>
      </c>
      <c r="I4769" s="28" t="n">
        <v>0</v>
      </c>
      <c r="J4769" s="28" t="n">
        <v>110</v>
      </c>
      <c r="K4769" s="28" t="n">
        <v>2</v>
      </c>
      <c r="L4769" s="28" t="n">
        <v>3</v>
      </c>
      <c r="M4769" s="28" t="s">
        <v>145</v>
      </c>
      <c r="N4769" s="28" t="s">
        <v>139</v>
      </c>
      <c r="O4769" s="29" t="n">
        <v>45521</v>
      </c>
      <c r="P4769" s="28" t="n">
        <f aca="false">ROUNDDOWN(($B4769-$O4769)/30,0)</f>
        <v>6</v>
      </c>
      <c r="Q4769" s="28" t="str">
        <f aca="false">TEXT($B4769,"yyyy-mm")</f>
        <v>2025-02</v>
      </c>
      <c r="R4769" s="28" t="n">
        <f aca="false">IF(AND($O4769&gt;=DATE(2025,1,1),$O4769&lt;=DATE(2025,4,30)),1,0)</f>
        <v>0</v>
      </c>
    </row>
    <row r="4770" customFormat="false" ht="15" hidden="false" customHeight="false" outlineLevel="0" collapsed="false">
      <c r="A4770" s="28" t="n">
        <v>519</v>
      </c>
      <c r="B4770" s="29" t="n">
        <v>45747</v>
      </c>
      <c r="C4770" s="28" t="n">
        <v>9345.48</v>
      </c>
      <c r="D4770" s="28" t="n">
        <v>0</v>
      </c>
      <c r="E4770" s="28" t="n">
        <v>0</v>
      </c>
      <c r="F4770" s="28" t="s">
        <v>345</v>
      </c>
      <c r="G4770" s="28" t="n">
        <v>0</v>
      </c>
      <c r="H4770" s="28" t="n">
        <v>0</v>
      </c>
      <c r="I4770" s="28" t="n">
        <v>0</v>
      </c>
      <c r="J4770" s="28" t="n">
        <v>110</v>
      </c>
      <c r="K4770" s="28" t="n">
        <v>2</v>
      </c>
      <c r="L4770" s="28" t="n">
        <v>3</v>
      </c>
      <c r="M4770" s="28" t="s">
        <v>145</v>
      </c>
      <c r="N4770" s="28" t="s">
        <v>139</v>
      </c>
      <c r="O4770" s="29" t="n">
        <v>45521</v>
      </c>
      <c r="P4770" s="28" t="n">
        <f aca="false">ROUNDDOWN(($B4770-$O4770)/30,0)</f>
        <v>7</v>
      </c>
      <c r="Q4770" s="28" t="str">
        <f aca="false">TEXT($B4770,"yyyy-mm")</f>
        <v>2025-03</v>
      </c>
      <c r="R4770" s="28" t="n">
        <f aca="false">IF(AND($O4770&gt;=DATE(2025,1,1),$O4770&lt;=DATE(2025,4,30)),1,0)</f>
        <v>0</v>
      </c>
    </row>
    <row r="4771" customFormat="false" ht="15" hidden="false" customHeight="false" outlineLevel="0" collapsed="false">
      <c r="A4771" s="28" t="n">
        <v>519</v>
      </c>
      <c r="B4771" s="29" t="n">
        <v>45777</v>
      </c>
      <c r="C4771" s="28" t="n">
        <v>7009.12</v>
      </c>
      <c r="D4771" s="28" t="n">
        <v>0</v>
      </c>
      <c r="E4771" s="28" t="n">
        <v>0</v>
      </c>
      <c r="F4771" s="28" t="s">
        <v>345</v>
      </c>
      <c r="G4771" s="28" t="n">
        <v>0</v>
      </c>
      <c r="H4771" s="28" t="n">
        <v>0</v>
      </c>
      <c r="I4771" s="28" t="n">
        <v>0</v>
      </c>
      <c r="J4771" s="28" t="n">
        <v>110</v>
      </c>
      <c r="K4771" s="28" t="n">
        <v>2</v>
      </c>
      <c r="L4771" s="28" t="n">
        <v>3</v>
      </c>
      <c r="M4771" s="28" t="s">
        <v>145</v>
      </c>
      <c r="N4771" s="28" t="s">
        <v>139</v>
      </c>
      <c r="O4771" s="29" t="n">
        <v>45521</v>
      </c>
      <c r="P4771" s="28" t="n">
        <f aca="false">ROUNDDOWN(($B4771-$O4771)/30,0)</f>
        <v>8</v>
      </c>
      <c r="Q4771" s="28" t="str">
        <f aca="false">TEXT($B4771,"yyyy-mm")</f>
        <v>2025-04</v>
      </c>
      <c r="R4771" s="28" t="n">
        <f aca="false">IF(AND($O4771&gt;=DATE(2025,1,1),$O4771&lt;=DATE(2025,4,30)),1,0)</f>
        <v>0</v>
      </c>
    </row>
    <row r="4772" customFormat="false" ht="15" hidden="false" customHeight="false" outlineLevel="0" collapsed="false">
      <c r="A4772" s="28" t="n">
        <v>519</v>
      </c>
      <c r="B4772" s="29" t="n">
        <v>45808</v>
      </c>
      <c r="C4772" s="28" t="n">
        <v>4672.76</v>
      </c>
      <c r="D4772" s="28" t="n">
        <v>0</v>
      </c>
      <c r="E4772" s="28" t="n">
        <v>0</v>
      </c>
      <c r="F4772" s="28" t="s">
        <v>345</v>
      </c>
      <c r="G4772" s="28" t="n">
        <v>0</v>
      </c>
      <c r="H4772" s="28" t="n">
        <v>0</v>
      </c>
      <c r="I4772" s="28" t="n">
        <v>0</v>
      </c>
      <c r="J4772" s="28" t="n">
        <v>110</v>
      </c>
      <c r="K4772" s="28" t="n">
        <v>2</v>
      </c>
      <c r="L4772" s="28" t="n">
        <v>3</v>
      </c>
      <c r="M4772" s="28" t="s">
        <v>145</v>
      </c>
      <c r="N4772" s="28" t="s">
        <v>139</v>
      </c>
      <c r="O4772" s="29" t="n">
        <v>45521</v>
      </c>
      <c r="P4772" s="28" t="n">
        <f aca="false">ROUNDDOWN(($B4772-$O4772)/30,0)</f>
        <v>9</v>
      </c>
      <c r="Q4772" s="28" t="str">
        <f aca="false">TEXT($B4772,"yyyy-mm")</f>
        <v>2025-05</v>
      </c>
      <c r="R4772" s="28" t="n">
        <f aca="false">IF(AND($O4772&gt;=DATE(2025,1,1),$O4772&lt;=DATE(2025,4,30)),1,0)</f>
        <v>0</v>
      </c>
    </row>
    <row r="4773" customFormat="false" ht="15" hidden="false" customHeight="false" outlineLevel="0" collapsed="false">
      <c r="A4773" s="28" t="n">
        <v>519</v>
      </c>
      <c r="B4773" s="29" t="n">
        <v>45838</v>
      </c>
      <c r="C4773" s="28" t="n">
        <v>2336.4</v>
      </c>
      <c r="D4773" s="28" t="n">
        <v>0</v>
      </c>
      <c r="E4773" s="28" t="n">
        <v>0</v>
      </c>
      <c r="F4773" s="28" t="s">
        <v>345</v>
      </c>
      <c r="G4773" s="28" t="n">
        <v>0</v>
      </c>
      <c r="H4773" s="28" t="n">
        <v>0</v>
      </c>
      <c r="I4773" s="28" t="n">
        <v>0</v>
      </c>
      <c r="J4773" s="28" t="n">
        <v>110</v>
      </c>
      <c r="K4773" s="28" t="n">
        <v>2</v>
      </c>
      <c r="L4773" s="28" t="n">
        <v>3</v>
      </c>
      <c r="M4773" s="28" t="s">
        <v>145</v>
      </c>
      <c r="N4773" s="28" t="s">
        <v>139</v>
      </c>
      <c r="O4773" s="29" t="n">
        <v>45521</v>
      </c>
      <c r="P4773" s="28" t="n">
        <f aca="false">ROUNDDOWN(($B4773-$O4773)/30,0)</f>
        <v>10</v>
      </c>
      <c r="Q4773" s="28" t="str">
        <f aca="false">TEXT($B4773,"yyyy-mm")</f>
        <v>2025-06</v>
      </c>
      <c r="R4773" s="28" t="n">
        <f aca="false">IF(AND($O4773&gt;=DATE(2025,1,1),$O4773&lt;=DATE(2025,4,30)),1,0)</f>
        <v>0</v>
      </c>
    </row>
    <row r="4774" customFormat="false" ht="15" hidden="false" customHeight="false" outlineLevel="0" collapsed="false">
      <c r="A4774" s="28" t="n">
        <v>519</v>
      </c>
      <c r="B4774" s="29" t="n">
        <v>45869</v>
      </c>
      <c r="C4774" s="28" t="n">
        <v>0.04</v>
      </c>
      <c r="D4774" s="28" t="n">
        <v>0</v>
      </c>
      <c r="E4774" s="28" t="n">
        <v>0</v>
      </c>
      <c r="F4774" s="28" t="s">
        <v>345</v>
      </c>
      <c r="G4774" s="28" t="n">
        <v>0</v>
      </c>
      <c r="H4774" s="28" t="n">
        <v>0</v>
      </c>
      <c r="I4774" s="28" t="n">
        <v>0</v>
      </c>
      <c r="J4774" s="28" t="n">
        <v>110</v>
      </c>
      <c r="K4774" s="28" t="n">
        <v>2</v>
      </c>
      <c r="L4774" s="28" t="n">
        <v>3</v>
      </c>
      <c r="M4774" s="28" t="s">
        <v>145</v>
      </c>
      <c r="N4774" s="28" t="s">
        <v>139</v>
      </c>
      <c r="O4774" s="29" t="n">
        <v>45521</v>
      </c>
      <c r="P4774" s="28" t="n">
        <f aca="false">ROUNDDOWN(($B4774-$O4774)/30,0)</f>
        <v>11</v>
      </c>
      <c r="Q4774" s="28" t="str">
        <f aca="false">TEXT($B4774,"yyyy-mm")</f>
        <v>2025-07</v>
      </c>
      <c r="R4774" s="28" t="n">
        <f aca="false">IF(AND($O4774&gt;=DATE(2025,1,1),$O4774&lt;=DATE(2025,4,30)),1,0)</f>
        <v>0</v>
      </c>
    </row>
    <row r="4775" customFormat="false" ht="15" hidden="false" customHeight="false" outlineLevel="0" collapsed="false">
      <c r="A4775" s="28" t="n">
        <v>520</v>
      </c>
      <c r="B4775" s="29" t="n">
        <v>45473</v>
      </c>
      <c r="C4775" s="28" t="n">
        <v>96200</v>
      </c>
      <c r="D4775" s="28" t="n">
        <v>0</v>
      </c>
      <c r="E4775" s="28" t="n">
        <v>0</v>
      </c>
      <c r="F4775" s="28" t="s">
        <v>345</v>
      </c>
      <c r="G4775" s="28" t="n">
        <v>0</v>
      </c>
      <c r="H4775" s="28" t="n">
        <v>0</v>
      </c>
      <c r="I4775" s="28" t="n">
        <v>0</v>
      </c>
      <c r="J4775" s="28" t="n">
        <v>192</v>
      </c>
      <c r="K4775" s="28" t="n">
        <v>1</v>
      </c>
      <c r="L4775" s="28" t="n">
        <v>3</v>
      </c>
      <c r="M4775" s="28" t="s">
        <v>147</v>
      </c>
      <c r="N4775" s="28" t="s">
        <v>138</v>
      </c>
      <c r="O4775" s="29" t="n">
        <v>45457</v>
      </c>
      <c r="P4775" s="28" t="n">
        <f aca="false">ROUNDDOWN(($B4775-$O4775)/30,0)</f>
        <v>0</v>
      </c>
      <c r="Q4775" s="28" t="str">
        <f aca="false">TEXT($B4775,"yyyy-mm")</f>
        <v>2024-06</v>
      </c>
      <c r="R4775" s="28" t="n">
        <f aca="false">IF(AND($O4775&gt;=DATE(2025,1,1),$O4775&lt;=DATE(2025,4,30)),1,0)</f>
        <v>0</v>
      </c>
    </row>
    <row r="4776" customFormat="false" ht="15" hidden="false" customHeight="false" outlineLevel="0" collapsed="false">
      <c r="A4776" s="28" t="n">
        <v>520</v>
      </c>
      <c r="B4776" s="29" t="n">
        <v>45504</v>
      </c>
      <c r="C4776" s="28" t="n">
        <v>0</v>
      </c>
      <c r="D4776" s="28" t="n">
        <v>0</v>
      </c>
      <c r="E4776" s="28" t="n">
        <v>0</v>
      </c>
      <c r="F4776" s="28" t="s">
        <v>345</v>
      </c>
      <c r="G4776" s="28" t="n">
        <v>0</v>
      </c>
      <c r="H4776" s="28" t="n">
        <v>0</v>
      </c>
      <c r="I4776" s="28" t="n">
        <v>0</v>
      </c>
      <c r="J4776" s="28" t="n">
        <v>192</v>
      </c>
      <c r="K4776" s="28" t="n">
        <v>1</v>
      </c>
      <c r="L4776" s="28" t="n">
        <v>3</v>
      </c>
      <c r="M4776" s="28" t="s">
        <v>147</v>
      </c>
      <c r="N4776" s="28" t="s">
        <v>138</v>
      </c>
      <c r="O4776" s="29" t="n">
        <v>45457</v>
      </c>
      <c r="P4776" s="28" t="n">
        <f aca="false">ROUNDDOWN(($B4776-$O4776)/30,0)</f>
        <v>1</v>
      </c>
      <c r="Q4776" s="28" t="str">
        <f aca="false">TEXT($B4776,"yyyy-mm")</f>
        <v>2024-07</v>
      </c>
      <c r="R4776" s="28" t="n">
        <f aca="false">IF(AND($O4776&gt;=DATE(2025,1,1),$O4776&lt;=DATE(2025,4,30)),1,0)</f>
        <v>0</v>
      </c>
    </row>
    <row r="4777" customFormat="false" ht="15" hidden="false" customHeight="false" outlineLevel="0" collapsed="false">
      <c r="A4777" s="28" t="n">
        <v>521</v>
      </c>
      <c r="B4777" s="29" t="n">
        <v>45838</v>
      </c>
      <c r="C4777" s="28" t="n">
        <v>27200</v>
      </c>
      <c r="D4777" s="28" t="n">
        <v>0</v>
      </c>
      <c r="E4777" s="28" t="n">
        <v>0</v>
      </c>
      <c r="F4777" s="28" t="s">
        <v>345</v>
      </c>
      <c r="G4777" s="28" t="n">
        <v>0</v>
      </c>
      <c r="H4777" s="28" t="n">
        <v>0</v>
      </c>
      <c r="I4777" s="28" t="n">
        <v>0</v>
      </c>
      <c r="J4777" s="28" t="n">
        <v>276</v>
      </c>
      <c r="K4777" s="28" t="n">
        <v>6</v>
      </c>
      <c r="L4777" s="28" t="n">
        <v>2</v>
      </c>
      <c r="M4777" s="28" t="s">
        <v>147</v>
      </c>
      <c r="N4777" s="28" t="s">
        <v>138</v>
      </c>
      <c r="O4777" s="29" t="n">
        <v>45823</v>
      </c>
      <c r="P4777" s="28" t="n">
        <f aca="false">ROUNDDOWN(($B4777-$O4777)/30,0)</f>
        <v>0</v>
      </c>
      <c r="Q4777" s="28" t="str">
        <f aca="false">TEXT($B4777,"yyyy-mm")</f>
        <v>2025-06</v>
      </c>
      <c r="R4777" s="28" t="n">
        <f aca="false">IF(AND($O4777&gt;=DATE(2025,1,1),$O4777&lt;=DATE(2025,4,30)),1,0)</f>
        <v>0</v>
      </c>
    </row>
    <row r="4778" customFormat="false" ht="15" hidden="false" customHeight="false" outlineLevel="0" collapsed="false">
      <c r="A4778" s="28" t="n">
        <v>521</v>
      </c>
      <c r="B4778" s="29" t="n">
        <v>45869</v>
      </c>
      <c r="C4778" s="28" t="n">
        <v>24933.33</v>
      </c>
      <c r="D4778" s="28" t="n">
        <v>0</v>
      </c>
      <c r="E4778" s="28" t="n">
        <v>0</v>
      </c>
      <c r="F4778" s="28" t="s">
        <v>345</v>
      </c>
      <c r="G4778" s="28" t="n">
        <v>0</v>
      </c>
      <c r="H4778" s="28" t="n">
        <v>0</v>
      </c>
      <c r="I4778" s="28" t="n">
        <v>0</v>
      </c>
      <c r="J4778" s="28" t="n">
        <v>276</v>
      </c>
      <c r="K4778" s="28" t="n">
        <v>6</v>
      </c>
      <c r="L4778" s="28" t="n">
        <v>2</v>
      </c>
      <c r="M4778" s="28" t="s">
        <v>147</v>
      </c>
      <c r="N4778" s="28" t="s">
        <v>138</v>
      </c>
      <c r="O4778" s="29" t="n">
        <v>45823</v>
      </c>
      <c r="P4778" s="28" t="n">
        <f aca="false">ROUNDDOWN(($B4778-$O4778)/30,0)</f>
        <v>1</v>
      </c>
      <c r="Q4778" s="28" t="str">
        <f aca="false">TEXT($B4778,"yyyy-mm")</f>
        <v>2025-07</v>
      </c>
      <c r="R4778" s="28" t="n">
        <f aca="false">IF(AND($O4778&gt;=DATE(2025,1,1),$O4778&lt;=DATE(2025,4,30)),1,0)</f>
        <v>0</v>
      </c>
    </row>
    <row r="4779" customFormat="false" ht="15" hidden="false" customHeight="false" outlineLevel="0" collapsed="false">
      <c r="A4779" s="28" t="n">
        <v>521</v>
      </c>
      <c r="B4779" s="29" t="n">
        <v>45900</v>
      </c>
      <c r="C4779" s="28" t="n">
        <v>22666.66</v>
      </c>
      <c r="D4779" s="28" t="n">
        <v>0</v>
      </c>
      <c r="E4779" s="28" t="n">
        <v>0</v>
      </c>
      <c r="F4779" s="28" t="s">
        <v>345</v>
      </c>
      <c r="G4779" s="28" t="n">
        <v>0</v>
      </c>
      <c r="H4779" s="28" t="n">
        <v>0</v>
      </c>
      <c r="I4779" s="28" t="n">
        <v>0</v>
      </c>
      <c r="J4779" s="28" t="n">
        <v>276</v>
      </c>
      <c r="K4779" s="28" t="n">
        <v>6</v>
      </c>
      <c r="L4779" s="28" t="n">
        <v>2</v>
      </c>
      <c r="M4779" s="28" t="s">
        <v>147</v>
      </c>
      <c r="N4779" s="28" t="s">
        <v>138</v>
      </c>
      <c r="O4779" s="29" t="n">
        <v>45823</v>
      </c>
      <c r="P4779" s="28" t="n">
        <f aca="false">ROUNDDOWN(($B4779-$O4779)/30,0)</f>
        <v>2</v>
      </c>
      <c r="Q4779" s="28" t="str">
        <f aca="false">TEXT($B4779,"yyyy-mm")</f>
        <v>2025-08</v>
      </c>
      <c r="R4779" s="28" t="n">
        <f aca="false">IF(AND($O4779&gt;=DATE(2025,1,1),$O4779&lt;=DATE(2025,4,30)),1,0)</f>
        <v>0</v>
      </c>
    </row>
    <row r="4780" customFormat="false" ht="15" hidden="false" customHeight="false" outlineLevel="0" collapsed="false">
      <c r="A4780" s="28" t="n">
        <v>521</v>
      </c>
      <c r="B4780" s="29" t="n">
        <v>45930</v>
      </c>
      <c r="C4780" s="28" t="n">
        <v>20399.99</v>
      </c>
      <c r="D4780" s="28" t="n">
        <v>0</v>
      </c>
      <c r="E4780" s="28" t="n">
        <v>0</v>
      </c>
      <c r="F4780" s="28" t="s">
        <v>345</v>
      </c>
      <c r="G4780" s="28" t="n">
        <v>0</v>
      </c>
      <c r="H4780" s="28" t="n">
        <v>0</v>
      </c>
      <c r="I4780" s="28" t="n">
        <v>0</v>
      </c>
      <c r="J4780" s="28" t="n">
        <v>276</v>
      </c>
      <c r="K4780" s="28" t="n">
        <v>6</v>
      </c>
      <c r="L4780" s="28" t="n">
        <v>2</v>
      </c>
      <c r="M4780" s="28" t="s">
        <v>147</v>
      </c>
      <c r="N4780" s="28" t="s">
        <v>138</v>
      </c>
      <c r="O4780" s="29" t="n">
        <v>45823</v>
      </c>
      <c r="P4780" s="28" t="n">
        <f aca="false">ROUNDDOWN(($B4780-$O4780)/30,0)</f>
        <v>3</v>
      </c>
      <c r="Q4780" s="28" t="str">
        <f aca="false">TEXT($B4780,"yyyy-mm")</f>
        <v>2025-09</v>
      </c>
      <c r="R4780" s="28" t="n">
        <f aca="false">IF(AND($O4780&gt;=DATE(2025,1,1),$O4780&lt;=DATE(2025,4,30)),1,0)</f>
        <v>0</v>
      </c>
    </row>
    <row r="4781" customFormat="false" ht="15" hidden="false" customHeight="false" outlineLevel="0" collapsed="false">
      <c r="A4781" s="28" t="n">
        <v>521</v>
      </c>
      <c r="B4781" s="29" t="n">
        <v>45961</v>
      </c>
      <c r="C4781" s="28" t="n">
        <v>18133.32</v>
      </c>
      <c r="D4781" s="28" t="n">
        <v>0</v>
      </c>
      <c r="E4781" s="28" t="n">
        <v>0</v>
      </c>
      <c r="F4781" s="28" t="s">
        <v>345</v>
      </c>
      <c r="G4781" s="28" t="n">
        <v>0</v>
      </c>
      <c r="H4781" s="28" t="n">
        <v>0</v>
      </c>
      <c r="I4781" s="28" t="n">
        <v>0</v>
      </c>
      <c r="J4781" s="28" t="n">
        <v>276</v>
      </c>
      <c r="K4781" s="28" t="n">
        <v>6</v>
      </c>
      <c r="L4781" s="28" t="n">
        <v>2</v>
      </c>
      <c r="M4781" s="28" t="s">
        <v>147</v>
      </c>
      <c r="N4781" s="28" t="s">
        <v>138</v>
      </c>
      <c r="O4781" s="29" t="n">
        <v>45823</v>
      </c>
      <c r="P4781" s="28" t="n">
        <f aca="false">ROUNDDOWN(($B4781-$O4781)/30,0)</f>
        <v>4</v>
      </c>
      <c r="Q4781" s="28" t="str">
        <f aca="false">TEXT($B4781,"yyyy-mm")</f>
        <v>2025-10</v>
      </c>
      <c r="R4781" s="28" t="n">
        <f aca="false">IF(AND($O4781&gt;=DATE(2025,1,1),$O4781&lt;=DATE(2025,4,30)),1,0)</f>
        <v>0</v>
      </c>
    </row>
    <row r="4782" customFormat="false" ht="15" hidden="false" customHeight="false" outlineLevel="0" collapsed="false">
      <c r="A4782" s="28" t="n">
        <v>521</v>
      </c>
      <c r="B4782" s="29" t="n">
        <v>45991</v>
      </c>
      <c r="C4782" s="28" t="n">
        <v>15866.65</v>
      </c>
      <c r="D4782" s="28" t="n">
        <v>0</v>
      </c>
      <c r="E4782" s="28" t="n">
        <v>0</v>
      </c>
      <c r="F4782" s="28" t="s">
        <v>345</v>
      </c>
      <c r="G4782" s="28" t="n">
        <v>0</v>
      </c>
      <c r="H4782" s="28" t="n">
        <v>0</v>
      </c>
      <c r="I4782" s="28" t="n">
        <v>0</v>
      </c>
      <c r="J4782" s="28" t="n">
        <v>276</v>
      </c>
      <c r="K4782" s="28" t="n">
        <v>6</v>
      </c>
      <c r="L4782" s="28" t="n">
        <v>2</v>
      </c>
      <c r="M4782" s="28" t="s">
        <v>147</v>
      </c>
      <c r="N4782" s="28" t="s">
        <v>138</v>
      </c>
      <c r="O4782" s="29" t="n">
        <v>45823</v>
      </c>
      <c r="P4782" s="28" t="n">
        <f aca="false">ROUNDDOWN(($B4782-$O4782)/30,0)</f>
        <v>5</v>
      </c>
      <c r="Q4782" s="28" t="str">
        <f aca="false">TEXT($B4782,"yyyy-mm")</f>
        <v>2025-11</v>
      </c>
      <c r="R4782" s="28" t="n">
        <f aca="false">IF(AND($O4782&gt;=DATE(2025,1,1),$O4782&lt;=DATE(2025,4,30)),1,0)</f>
        <v>0</v>
      </c>
    </row>
    <row r="4783" customFormat="false" ht="15" hidden="false" customHeight="false" outlineLevel="0" collapsed="false">
      <c r="A4783" s="28" t="n">
        <v>521</v>
      </c>
      <c r="B4783" s="29" t="n">
        <v>46022</v>
      </c>
      <c r="C4783" s="28" t="n">
        <v>13599.98</v>
      </c>
      <c r="D4783" s="28" t="n">
        <v>0</v>
      </c>
      <c r="E4783" s="28" t="n">
        <v>0</v>
      </c>
      <c r="F4783" s="28" t="s">
        <v>345</v>
      </c>
      <c r="G4783" s="28" t="n">
        <v>0</v>
      </c>
      <c r="H4783" s="28" t="n">
        <v>0</v>
      </c>
      <c r="I4783" s="28" t="n">
        <v>0</v>
      </c>
      <c r="J4783" s="28" t="n">
        <v>276</v>
      </c>
      <c r="K4783" s="28" t="n">
        <v>6</v>
      </c>
      <c r="L4783" s="28" t="n">
        <v>2</v>
      </c>
      <c r="M4783" s="28" t="s">
        <v>147</v>
      </c>
      <c r="N4783" s="28" t="s">
        <v>138</v>
      </c>
      <c r="O4783" s="29" t="n">
        <v>45823</v>
      </c>
      <c r="P4783" s="28" t="n">
        <f aca="false">ROUNDDOWN(($B4783-$O4783)/30,0)</f>
        <v>6</v>
      </c>
      <c r="Q4783" s="28" t="str">
        <f aca="false">TEXT($B4783,"yyyy-mm")</f>
        <v>2025-12</v>
      </c>
      <c r="R4783" s="28" t="n">
        <f aca="false">IF(AND($O4783&gt;=DATE(2025,1,1),$O4783&lt;=DATE(2025,4,30)),1,0)</f>
        <v>0</v>
      </c>
    </row>
    <row r="4784" customFormat="false" ht="15" hidden="false" customHeight="false" outlineLevel="0" collapsed="false">
      <c r="A4784" s="28" t="n">
        <v>521</v>
      </c>
      <c r="B4784" s="29" t="n">
        <v>46053</v>
      </c>
      <c r="C4784" s="28" t="n">
        <v>11333.31</v>
      </c>
      <c r="D4784" s="28" t="n">
        <v>0</v>
      </c>
      <c r="E4784" s="28" t="n">
        <v>0</v>
      </c>
      <c r="F4784" s="28" t="s">
        <v>345</v>
      </c>
      <c r="G4784" s="28" t="n">
        <v>0</v>
      </c>
      <c r="H4784" s="28" t="n">
        <v>0</v>
      </c>
      <c r="I4784" s="28" t="n">
        <v>0</v>
      </c>
      <c r="J4784" s="28" t="n">
        <v>276</v>
      </c>
      <c r="K4784" s="28" t="n">
        <v>6</v>
      </c>
      <c r="L4784" s="28" t="n">
        <v>2</v>
      </c>
      <c r="M4784" s="28" t="s">
        <v>147</v>
      </c>
      <c r="N4784" s="28" t="s">
        <v>138</v>
      </c>
      <c r="O4784" s="29" t="n">
        <v>45823</v>
      </c>
      <c r="P4784" s="28" t="n">
        <f aca="false">ROUNDDOWN(($B4784-$O4784)/30,0)</f>
        <v>7</v>
      </c>
      <c r="Q4784" s="28" t="str">
        <f aca="false">TEXT($B4784,"yyyy-mm")</f>
        <v>2026-01</v>
      </c>
      <c r="R4784" s="28" t="n">
        <f aca="false">IF(AND($O4784&gt;=DATE(2025,1,1),$O4784&lt;=DATE(2025,4,30)),1,0)</f>
        <v>0</v>
      </c>
    </row>
    <row r="4785" customFormat="false" ht="15" hidden="false" customHeight="false" outlineLevel="0" collapsed="false">
      <c r="A4785" s="28" t="n">
        <v>521</v>
      </c>
      <c r="B4785" s="29" t="n">
        <v>46081</v>
      </c>
      <c r="C4785" s="28" t="n">
        <v>9066.64</v>
      </c>
      <c r="D4785" s="28" t="n">
        <v>0</v>
      </c>
      <c r="E4785" s="28" t="n">
        <v>0</v>
      </c>
      <c r="F4785" s="28" t="s">
        <v>345</v>
      </c>
      <c r="G4785" s="28" t="n">
        <v>0</v>
      </c>
      <c r="H4785" s="28" t="n">
        <v>0</v>
      </c>
      <c r="I4785" s="28" t="n">
        <v>0</v>
      </c>
      <c r="J4785" s="28" t="n">
        <v>276</v>
      </c>
      <c r="K4785" s="28" t="n">
        <v>6</v>
      </c>
      <c r="L4785" s="28" t="n">
        <v>2</v>
      </c>
      <c r="M4785" s="28" t="s">
        <v>147</v>
      </c>
      <c r="N4785" s="28" t="s">
        <v>138</v>
      </c>
      <c r="O4785" s="29" t="n">
        <v>45823</v>
      </c>
      <c r="P4785" s="28" t="n">
        <f aca="false">ROUNDDOWN(($B4785-$O4785)/30,0)</f>
        <v>8</v>
      </c>
      <c r="Q4785" s="28" t="str">
        <f aca="false">TEXT($B4785,"yyyy-mm")</f>
        <v>2026-02</v>
      </c>
      <c r="R4785" s="28" t="n">
        <f aca="false">IF(AND($O4785&gt;=DATE(2025,1,1),$O4785&lt;=DATE(2025,4,30)),1,0)</f>
        <v>0</v>
      </c>
    </row>
    <row r="4786" customFormat="false" ht="15" hidden="false" customHeight="false" outlineLevel="0" collapsed="false">
      <c r="A4786" s="28" t="n">
        <v>521</v>
      </c>
      <c r="B4786" s="29" t="n">
        <v>46112</v>
      </c>
      <c r="C4786" s="28" t="n">
        <v>6799.97</v>
      </c>
      <c r="D4786" s="28" t="n">
        <v>0</v>
      </c>
      <c r="E4786" s="28" t="n">
        <v>0</v>
      </c>
      <c r="F4786" s="28" t="s">
        <v>345</v>
      </c>
      <c r="G4786" s="28" t="n">
        <v>0</v>
      </c>
      <c r="H4786" s="28" t="n">
        <v>0</v>
      </c>
      <c r="I4786" s="28" t="n">
        <v>0</v>
      </c>
      <c r="J4786" s="28" t="n">
        <v>276</v>
      </c>
      <c r="K4786" s="28" t="n">
        <v>6</v>
      </c>
      <c r="L4786" s="28" t="n">
        <v>2</v>
      </c>
      <c r="M4786" s="28" t="s">
        <v>147</v>
      </c>
      <c r="N4786" s="28" t="s">
        <v>138</v>
      </c>
      <c r="O4786" s="29" t="n">
        <v>45823</v>
      </c>
      <c r="P4786" s="28" t="n">
        <f aca="false">ROUNDDOWN(($B4786-$O4786)/30,0)</f>
        <v>9</v>
      </c>
      <c r="Q4786" s="28" t="str">
        <f aca="false">TEXT($B4786,"yyyy-mm")</f>
        <v>2026-03</v>
      </c>
      <c r="R4786" s="28" t="n">
        <f aca="false">IF(AND($O4786&gt;=DATE(2025,1,1),$O4786&lt;=DATE(2025,4,30)),1,0)</f>
        <v>0</v>
      </c>
    </row>
    <row r="4787" customFormat="false" ht="15" hidden="false" customHeight="false" outlineLevel="0" collapsed="false">
      <c r="A4787" s="28" t="n">
        <v>521</v>
      </c>
      <c r="B4787" s="29" t="n">
        <v>46142</v>
      </c>
      <c r="C4787" s="28" t="n">
        <v>4533.3</v>
      </c>
      <c r="D4787" s="28" t="n">
        <v>0</v>
      </c>
      <c r="E4787" s="28" t="n">
        <v>0</v>
      </c>
      <c r="F4787" s="28" t="s">
        <v>345</v>
      </c>
      <c r="G4787" s="28" t="n">
        <v>0</v>
      </c>
      <c r="H4787" s="28" t="n">
        <v>0</v>
      </c>
      <c r="I4787" s="28" t="n">
        <v>0</v>
      </c>
      <c r="J4787" s="28" t="n">
        <v>276</v>
      </c>
      <c r="K4787" s="28" t="n">
        <v>6</v>
      </c>
      <c r="L4787" s="28" t="n">
        <v>2</v>
      </c>
      <c r="M4787" s="28" t="s">
        <v>147</v>
      </c>
      <c r="N4787" s="28" t="s">
        <v>138</v>
      </c>
      <c r="O4787" s="29" t="n">
        <v>45823</v>
      </c>
      <c r="P4787" s="28" t="n">
        <f aca="false">ROUNDDOWN(($B4787-$O4787)/30,0)</f>
        <v>10</v>
      </c>
      <c r="Q4787" s="28" t="str">
        <f aca="false">TEXT($B4787,"yyyy-mm")</f>
        <v>2026-04</v>
      </c>
      <c r="R4787" s="28" t="n">
        <f aca="false">IF(AND($O4787&gt;=DATE(2025,1,1),$O4787&lt;=DATE(2025,4,30)),1,0)</f>
        <v>0</v>
      </c>
    </row>
    <row r="4788" customFormat="false" ht="15" hidden="false" customHeight="false" outlineLevel="0" collapsed="false">
      <c r="A4788" s="28" t="n">
        <v>521</v>
      </c>
      <c r="B4788" s="29" t="n">
        <v>46173</v>
      </c>
      <c r="C4788" s="28" t="n">
        <v>2266.63</v>
      </c>
      <c r="D4788" s="28" t="n">
        <v>0</v>
      </c>
      <c r="E4788" s="28" t="n">
        <v>0</v>
      </c>
      <c r="F4788" s="28" t="s">
        <v>345</v>
      </c>
      <c r="G4788" s="28" t="n">
        <v>0</v>
      </c>
      <c r="H4788" s="28" t="n">
        <v>0</v>
      </c>
      <c r="I4788" s="28" t="n">
        <v>0</v>
      </c>
      <c r="J4788" s="28" t="n">
        <v>276</v>
      </c>
      <c r="K4788" s="28" t="n">
        <v>6</v>
      </c>
      <c r="L4788" s="28" t="n">
        <v>2</v>
      </c>
      <c r="M4788" s="28" t="s">
        <v>147</v>
      </c>
      <c r="N4788" s="28" t="s">
        <v>138</v>
      </c>
      <c r="O4788" s="29" t="n">
        <v>45823</v>
      </c>
      <c r="P4788" s="28" t="n">
        <f aca="false">ROUNDDOWN(($B4788-$O4788)/30,0)</f>
        <v>11</v>
      </c>
      <c r="Q4788" s="28" t="str">
        <f aca="false">TEXT($B4788,"yyyy-mm")</f>
        <v>2026-05</v>
      </c>
      <c r="R4788" s="28" t="n">
        <f aca="false">IF(AND($O4788&gt;=DATE(2025,1,1),$O4788&lt;=DATE(2025,4,30)),1,0)</f>
        <v>0</v>
      </c>
    </row>
    <row r="4789" customFormat="false" ht="15" hidden="false" customHeight="false" outlineLevel="0" collapsed="false">
      <c r="A4789" s="28" t="n">
        <v>521</v>
      </c>
      <c r="B4789" s="29" t="n">
        <v>46203</v>
      </c>
      <c r="C4789" s="28" t="n">
        <v>0</v>
      </c>
      <c r="D4789" s="28" t="n">
        <v>0</v>
      </c>
      <c r="E4789" s="28" t="n">
        <v>0</v>
      </c>
      <c r="F4789" s="28" t="s">
        <v>345</v>
      </c>
      <c r="G4789" s="28" t="n">
        <v>0</v>
      </c>
      <c r="H4789" s="28" t="n">
        <v>0</v>
      </c>
      <c r="I4789" s="28" t="n">
        <v>0</v>
      </c>
      <c r="J4789" s="28" t="n">
        <v>276</v>
      </c>
      <c r="K4789" s="28" t="n">
        <v>6</v>
      </c>
      <c r="L4789" s="28" t="n">
        <v>2</v>
      </c>
      <c r="M4789" s="28" t="s">
        <v>147</v>
      </c>
      <c r="N4789" s="28" t="s">
        <v>138</v>
      </c>
      <c r="O4789" s="29" t="n">
        <v>45823</v>
      </c>
      <c r="P4789" s="28" t="n">
        <f aca="false">ROUNDDOWN(($B4789-$O4789)/30,0)</f>
        <v>12</v>
      </c>
      <c r="Q4789" s="28" t="str">
        <f aca="false">TEXT($B4789,"yyyy-mm")</f>
        <v>2026-06</v>
      </c>
      <c r="R4789" s="28" t="n">
        <f aca="false">IF(AND($O4789&gt;=DATE(2025,1,1),$O4789&lt;=DATE(2025,4,30)),1,0)</f>
        <v>0</v>
      </c>
    </row>
    <row r="4790" customFormat="false" ht="15" hidden="false" customHeight="false" outlineLevel="0" collapsed="false">
      <c r="A4790" s="28" t="n">
        <v>522</v>
      </c>
      <c r="B4790" s="29" t="n">
        <v>46112</v>
      </c>
      <c r="C4790" s="28" t="n">
        <v>27800</v>
      </c>
      <c r="D4790" s="28" t="n">
        <v>0</v>
      </c>
      <c r="E4790" s="28" t="n">
        <v>0</v>
      </c>
      <c r="F4790" s="28" t="s">
        <v>345</v>
      </c>
      <c r="G4790" s="28" t="n">
        <v>0</v>
      </c>
      <c r="H4790" s="28" t="n">
        <v>0</v>
      </c>
      <c r="I4790" s="28" t="n">
        <v>0</v>
      </c>
      <c r="J4790" s="28" t="n">
        <v>142</v>
      </c>
      <c r="K4790" s="28" t="n">
        <v>6</v>
      </c>
      <c r="L4790" s="28" t="n">
        <v>3</v>
      </c>
      <c r="M4790" s="28" t="s">
        <v>145</v>
      </c>
      <c r="N4790" s="28" t="s">
        <v>138</v>
      </c>
      <c r="O4790" s="29" t="n">
        <v>46095</v>
      </c>
      <c r="P4790" s="28" t="n">
        <f aca="false">ROUNDDOWN(($B4790-$O4790)/30,0)</f>
        <v>0</v>
      </c>
      <c r="Q4790" s="28" t="str">
        <f aca="false">TEXT($B4790,"yyyy-mm")</f>
        <v>2026-03</v>
      </c>
      <c r="R4790" s="28" t="n">
        <f aca="false">IF(AND($O4790&gt;=DATE(2025,1,1),$O4790&lt;=DATE(2025,4,30)),1,0)</f>
        <v>0</v>
      </c>
    </row>
    <row r="4791" customFormat="false" ht="15" hidden="false" customHeight="false" outlineLevel="0" collapsed="false">
      <c r="A4791" s="28" t="n">
        <v>522</v>
      </c>
      <c r="B4791" s="29" t="n">
        <v>46142</v>
      </c>
      <c r="C4791" s="28" t="n">
        <v>25272.73</v>
      </c>
      <c r="D4791" s="28" t="n">
        <v>0</v>
      </c>
      <c r="E4791" s="28" t="n">
        <v>0</v>
      </c>
      <c r="F4791" s="28" t="s">
        <v>345</v>
      </c>
      <c r="G4791" s="28" t="n">
        <v>0</v>
      </c>
      <c r="H4791" s="28" t="n">
        <v>0</v>
      </c>
      <c r="I4791" s="28" t="n">
        <v>0</v>
      </c>
      <c r="J4791" s="28" t="n">
        <v>142</v>
      </c>
      <c r="K4791" s="28" t="n">
        <v>6</v>
      </c>
      <c r="L4791" s="28" t="n">
        <v>3</v>
      </c>
      <c r="M4791" s="28" t="s">
        <v>145</v>
      </c>
      <c r="N4791" s="28" t="s">
        <v>138</v>
      </c>
      <c r="O4791" s="29" t="n">
        <v>46095</v>
      </c>
      <c r="P4791" s="28" t="n">
        <f aca="false">ROUNDDOWN(($B4791-$O4791)/30,0)</f>
        <v>1</v>
      </c>
      <c r="Q4791" s="28" t="str">
        <f aca="false">TEXT($B4791,"yyyy-mm")</f>
        <v>2026-04</v>
      </c>
      <c r="R4791" s="28" t="n">
        <f aca="false">IF(AND($O4791&gt;=DATE(2025,1,1),$O4791&lt;=DATE(2025,4,30)),1,0)</f>
        <v>0</v>
      </c>
    </row>
    <row r="4792" customFormat="false" ht="15" hidden="false" customHeight="false" outlineLevel="0" collapsed="false">
      <c r="A4792" s="28" t="n">
        <v>522</v>
      </c>
      <c r="B4792" s="29" t="n">
        <v>46173</v>
      </c>
      <c r="C4792" s="28" t="n">
        <v>22745.46</v>
      </c>
      <c r="D4792" s="28" t="n">
        <v>0</v>
      </c>
      <c r="E4792" s="28" t="n">
        <v>0</v>
      </c>
      <c r="F4792" s="28" t="s">
        <v>345</v>
      </c>
      <c r="G4792" s="28" t="n">
        <v>0</v>
      </c>
      <c r="H4792" s="28" t="n">
        <v>0</v>
      </c>
      <c r="I4792" s="28" t="n">
        <v>0</v>
      </c>
      <c r="J4792" s="28" t="n">
        <v>142</v>
      </c>
      <c r="K4792" s="28" t="n">
        <v>6</v>
      </c>
      <c r="L4792" s="28" t="n">
        <v>3</v>
      </c>
      <c r="M4792" s="28" t="s">
        <v>145</v>
      </c>
      <c r="N4792" s="28" t="s">
        <v>138</v>
      </c>
      <c r="O4792" s="29" t="n">
        <v>46095</v>
      </c>
      <c r="P4792" s="28" t="n">
        <f aca="false">ROUNDDOWN(($B4792-$O4792)/30,0)</f>
        <v>2</v>
      </c>
      <c r="Q4792" s="28" t="str">
        <f aca="false">TEXT($B4792,"yyyy-mm")</f>
        <v>2026-05</v>
      </c>
      <c r="R4792" s="28" t="n">
        <f aca="false">IF(AND($O4792&gt;=DATE(2025,1,1),$O4792&lt;=DATE(2025,4,30)),1,0)</f>
        <v>0</v>
      </c>
    </row>
    <row r="4793" customFormat="false" ht="15" hidden="false" customHeight="false" outlineLevel="0" collapsed="false">
      <c r="A4793" s="28" t="n">
        <v>522</v>
      </c>
      <c r="B4793" s="29" t="n">
        <v>46203</v>
      </c>
      <c r="C4793" s="28" t="n">
        <v>20218.19</v>
      </c>
      <c r="D4793" s="28" t="n">
        <v>0</v>
      </c>
      <c r="E4793" s="28" t="n">
        <v>0</v>
      </c>
      <c r="F4793" s="28" t="s">
        <v>345</v>
      </c>
      <c r="G4793" s="28" t="n">
        <v>0</v>
      </c>
      <c r="H4793" s="28" t="n">
        <v>0</v>
      </c>
      <c r="I4793" s="28" t="n">
        <v>0</v>
      </c>
      <c r="J4793" s="28" t="n">
        <v>142</v>
      </c>
      <c r="K4793" s="28" t="n">
        <v>6</v>
      </c>
      <c r="L4793" s="28" t="n">
        <v>3</v>
      </c>
      <c r="M4793" s="28" t="s">
        <v>145</v>
      </c>
      <c r="N4793" s="28" t="s">
        <v>138</v>
      </c>
      <c r="O4793" s="29" t="n">
        <v>46095</v>
      </c>
      <c r="P4793" s="28" t="n">
        <f aca="false">ROUNDDOWN(($B4793-$O4793)/30,0)</f>
        <v>3</v>
      </c>
      <c r="Q4793" s="28" t="str">
        <f aca="false">TEXT($B4793,"yyyy-mm")</f>
        <v>2026-06</v>
      </c>
      <c r="R4793" s="28" t="n">
        <f aca="false">IF(AND($O4793&gt;=DATE(2025,1,1),$O4793&lt;=DATE(2025,4,30)),1,0)</f>
        <v>0</v>
      </c>
    </row>
    <row r="4794" customFormat="false" ht="15" hidden="false" customHeight="false" outlineLevel="0" collapsed="false">
      <c r="A4794" s="28" t="n">
        <v>522</v>
      </c>
      <c r="B4794" s="29" t="n">
        <v>46234</v>
      </c>
      <c r="C4794" s="28" t="n">
        <v>17690.92</v>
      </c>
      <c r="D4794" s="28" t="n">
        <v>0</v>
      </c>
      <c r="E4794" s="28" t="n">
        <v>0</v>
      </c>
      <c r="F4794" s="28" t="s">
        <v>345</v>
      </c>
      <c r="G4794" s="28" t="n">
        <v>0</v>
      </c>
      <c r="H4794" s="28" t="n">
        <v>0</v>
      </c>
      <c r="I4794" s="28" t="n">
        <v>0</v>
      </c>
      <c r="J4794" s="28" t="n">
        <v>142</v>
      </c>
      <c r="K4794" s="28" t="n">
        <v>6</v>
      </c>
      <c r="L4794" s="28" t="n">
        <v>3</v>
      </c>
      <c r="M4794" s="28" t="s">
        <v>145</v>
      </c>
      <c r="N4794" s="28" t="s">
        <v>138</v>
      </c>
      <c r="O4794" s="29" t="n">
        <v>46095</v>
      </c>
      <c r="P4794" s="28" t="n">
        <f aca="false">ROUNDDOWN(($B4794-$O4794)/30,0)</f>
        <v>4</v>
      </c>
      <c r="Q4794" s="28" t="str">
        <f aca="false">TEXT($B4794,"yyyy-mm")</f>
        <v>2026-07</v>
      </c>
      <c r="R4794" s="28" t="n">
        <f aca="false">IF(AND($O4794&gt;=DATE(2025,1,1),$O4794&lt;=DATE(2025,4,30)),1,0)</f>
        <v>0</v>
      </c>
    </row>
    <row r="4795" customFormat="false" ht="15" hidden="false" customHeight="false" outlineLevel="0" collapsed="false">
      <c r="A4795" s="28" t="n">
        <v>522</v>
      </c>
      <c r="B4795" s="29" t="n">
        <v>46265</v>
      </c>
      <c r="C4795" s="28" t="n">
        <v>15163.65</v>
      </c>
      <c r="D4795" s="28" t="n">
        <v>0</v>
      </c>
      <c r="E4795" s="28" t="n">
        <v>0</v>
      </c>
      <c r="F4795" s="28" t="s">
        <v>345</v>
      </c>
      <c r="G4795" s="28" t="n">
        <v>0</v>
      </c>
      <c r="H4795" s="28" t="n">
        <v>0</v>
      </c>
      <c r="I4795" s="28" t="n">
        <v>0</v>
      </c>
      <c r="J4795" s="28" t="n">
        <v>142</v>
      </c>
      <c r="K4795" s="28" t="n">
        <v>6</v>
      </c>
      <c r="L4795" s="28" t="n">
        <v>3</v>
      </c>
      <c r="M4795" s="28" t="s">
        <v>145</v>
      </c>
      <c r="N4795" s="28" t="s">
        <v>138</v>
      </c>
      <c r="O4795" s="29" t="n">
        <v>46095</v>
      </c>
      <c r="P4795" s="28" t="n">
        <f aca="false">ROUNDDOWN(($B4795-$O4795)/30,0)</f>
        <v>5</v>
      </c>
      <c r="Q4795" s="28" t="str">
        <f aca="false">TEXT($B4795,"yyyy-mm")</f>
        <v>2026-08</v>
      </c>
      <c r="R4795" s="28" t="n">
        <f aca="false">IF(AND($O4795&gt;=DATE(2025,1,1),$O4795&lt;=DATE(2025,4,30)),1,0)</f>
        <v>0</v>
      </c>
    </row>
    <row r="4796" customFormat="false" ht="15" hidden="false" customHeight="false" outlineLevel="0" collapsed="false">
      <c r="A4796" s="28" t="n">
        <v>523</v>
      </c>
      <c r="B4796" s="29" t="n">
        <v>45169</v>
      </c>
      <c r="C4796" s="28" t="n">
        <v>39300</v>
      </c>
      <c r="D4796" s="28" t="n">
        <v>0</v>
      </c>
      <c r="E4796" s="28" t="n">
        <v>0</v>
      </c>
      <c r="F4796" s="28" t="s">
        <v>345</v>
      </c>
      <c r="G4796" s="28" t="n">
        <v>0</v>
      </c>
      <c r="H4796" s="28" t="n">
        <v>0</v>
      </c>
      <c r="I4796" s="28" t="n">
        <v>0</v>
      </c>
      <c r="J4796" s="28" t="n">
        <v>11</v>
      </c>
      <c r="K4796" s="28" t="n">
        <v>5</v>
      </c>
      <c r="L4796" s="28" t="n">
        <v>3</v>
      </c>
      <c r="M4796" s="28" t="s">
        <v>145</v>
      </c>
      <c r="N4796" s="28" t="s">
        <v>138</v>
      </c>
      <c r="O4796" s="29" t="n">
        <v>45163</v>
      </c>
      <c r="P4796" s="28" t="n">
        <f aca="false">ROUNDDOWN(($B4796-$O4796)/30,0)</f>
        <v>0</v>
      </c>
      <c r="Q4796" s="28" t="str">
        <f aca="false">TEXT($B4796,"yyyy-mm")</f>
        <v>2023-08</v>
      </c>
      <c r="R4796" s="28" t="n">
        <f aca="false">IF(AND($O4796&gt;=DATE(2025,1,1),$O4796&lt;=DATE(2025,4,30)),1,0)</f>
        <v>0</v>
      </c>
    </row>
    <row r="4797" customFormat="false" ht="15" hidden="false" customHeight="false" outlineLevel="0" collapsed="false">
      <c r="A4797" s="28" t="n">
        <v>523</v>
      </c>
      <c r="B4797" s="29" t="n">
        <v>45199</v>
      </c>
      <c r="C4797" s="28" t="n">
        <v>26200</v>
      </c>
      <c r="D4797" s="28" t="n">
        <v>0</v>
      </c>
      <c r="E4797" s="28" t="n">
        <v>0</v>
      </c>
      <c r="F4797" s="28" t="s">
        <v>345</v>
      </c>
      <c r="G4797" s="28" t="n">
        <v>0</v>
      </c>
      <c r="H4797" s="28" t="n">
        <v>0</v>
      </c>
      <c r="I4797" s="28" t="n">
        <v>0</v>
      </c>
      <c r="J4797" s="28" t="n">
        <v>11</v>
      </c>
      <c r="K4797" s="28" t="n">
        <v>5</v>
      </c>
      <c r="L4797" s="28" t="n">
        <v>3</v>
      </c>
      <c r="M4797" s="28" t="s">
        <v>145</v>
      </c>
      <c r="N4797" s="28" t="s">
        <v>138</v>
      </c>
      <c r="O4797" s="29" t="n">
        <v>45163</v>
      </c>
      <c r="P4797" s="28" t="n">
        <f aca="false">ROUNDDOWN(($B4797-$O4797)/30,0)</f>
        <v>1</v>
      </c>
      <c r="Q4797" s="28" t="str">
        <f aca="false">TEXT($B4797,"yyyy-mm")</f>
        <v>2023-09</v>
      </c>
      <c r="R4797" s="28" t="n">
        <f aca="false">IF(AND($O4797&gt;=DATE(2025,1,1),$O4797&lt;=DATE(2025,4,30)),1,0)</f>
        <v>0</v>
      </c>
    </row>
    <row r="4798" customFormat="false" ht="15" hidden="false" customHeight="false" outlineLevel="0" collapsed="false">
      <c r="A4798" s="28" t="n">
        <v>523</v>
      </c>
      <c r="B4798" s="29" t="n">
        <v>45230</v>
      </c>
      <c r="C4798" s="28" t="n">
        <v>20093.01</v>
      </c>
      <c r="D4798" s="28" t="n">
        <v>6993.01</v>
      </c>
      <c r="E4798" s="28" t="n">
        <v>6</v>
      </c>
      <c r="F4798" s="28" t="s">
        <v>346</v>
      </c>
      <c r="G4798" s="28" t="n">
        <v>0</v>
      </c>
      <c r="H4798" s="28" t="n">
        <v>0</v>
      </c>
      <c r="I4798" s="28" t="n">
        <v>0</v>
      </c>
      <c r="J4798" s="28" t="n">
        <v>11</v>
      </c>
      <c r="K4798" s="28" t="n">
        <v>5</v>
      </c>
      <c r="L4798" s="28" t="n">
        <v>3</v>
      </c>
      <c r="M4798" s="28" t="s">
        <v>145</v>
      </c>
      <c r="N4798" s="28" t="s">
        <v>138</v>
      </c>
      <c r="O4798" s="29" t="n">
        <v>45163</v>
      </c>
      <c r="P4798" s="28" t="n">
        <f aca="false">ROUNDDOWN(($B4798-$O4798)/30,0)</f>
        <v>2</v>
      </c>
      <c r="Q4798" s="28" t="str">
        <f aca="false">TEXT($B4798,"yyyy-mm")</f>
        <v>2023-10</v>
      </c>
      <c r="R4798" s="28" t="n">
        <f aca="false">IF(AND($O4798&gt;=DATE(2025,1,1),$O4798&lt;=DATE(2025,4,30)),1,0)</f>
        <v>0</v>
      </c>
    </row>
    <row r="4799" customFormat="false" ht="15" hidden="false" customHeight="false" outlineLevel="0" collapsed="false">
      <c r="A4799" s="28" t="n">
        <v>523</v>
      </c>
      <c r="B4799" s="29" t="n">
        <v>45260</v>
      </c>
      <c r="C4799" s="28" t="n">
        <v>13710.44</v>
      </c>
      <c r="D4799" s="28" t="n">
        <v>13710.44</v>
      </c>
      <c r="E4799" s="28" t="n">
        <v>36</v>
      </c>
      <c r="F4799" s="28" t="s">
        <v>347</v>
      </c>
      <c r="G4799" s="28" t="n">
        <v>1</v>
      </c>
      <c r="H4799" s="28" t="n">
        <v>0</v>
      </c>
      <c r="I4799" s="28" t="n">
        <v>0</v>
      </c>
      <c r="J4799" s="28" t="n">
        <v>11</v>
      </c>
      <c r="K4799" s="28" t="n">
        <v>5</v>
      </c>
      <c r="L4799" s="28" t="n">
        <v>3</v>
      </c>
      <c r="M4799" s="28" t="s">
        <v>145</v>
      </c>
      <c r="N4799" s="28" t="s">
        <v>138</v>
      </c>
      <c r="O4799" s="29" t="n">
        <v>45163</v>
      </c>
      <c r="P4799" s="28" t="n">
        <f aca="false">ROUNDDOWN(($B4799-$O4799)/30,0)</f>
        <v>3</v>
      </c>
      <c r="Q4799" s="28" t="str">
        <f aca="false">TEXT($B4799,"yyyy-mm")</f>
        <v>2023-11</v>
      </c>
      <c r="R4799" s="28" t="n">
        <f aca="false">IF(AND($O4799&gt;=DATE(2025,1,1),$O4799&lt;=DATE(2025,4,30)),1,0)</f>
        <v>0</v>
      </c>
    </row>
    <row r="4800" customFormat="false" ht="15" hidden="false" customHeight="false" outlineLevel="0" collapsed="false">
      <c r="A4800" s="28" t="n">
        <v>524</v>
      </c>
      <c r="B4800" s="29" t="n">
        <v>46234</v>
      </c>
      <c r="C4800" s="28" t="n">
        <v>14300</v>
      </c>
      <c r="D4800" s="28" t="n">
        <v>0</v>
      </c>
      <c r="E4800" s="28" t="n">
        <v>0</v>
      </c>
      <c r="F4800" s="28" t="s">
        <v>345</v>
      </c>
      <c r="G4800" s="28" t="n">
        <v>0</v>
      </c>
      <c r="H4800" s="28" t="n">
        <v>0</v>
      </c>
      <c r="I4800" s="28" t="n">
        <v>0</v>
      </c>
      <c r="J4800" s="28" t="n">
        <v>296</v>
      </c>
      <c r="K4800" s="28" t="n">
        <v>2</v>
      </c>
      <c r="L4800" s="28" t="n">
        <v>1</v>
      </c>
      <c r="M4800" s="28" t="s">
        <v>146</v>
      </c>
      <c r="N4800" s="28" t="s">
        <v>138</v>
      </c>
      <c r="O4800" s="29" t="n">
        <v>46227</v>
      </c>
      <c r="P4800" s="28" t="n">
        <f aca="false">ROUNDDOWN(($B4800-$O4800)/30,0)</f>
        <v>0</v>
      </c>
      <c r="Q4800" s="28" t="str">
        <f aca="false">TEXT($B4800,"yyyy-mm")</f>
        <v>2026-07</v>
      </c>
      <c r="R4800" s="28" t="n">
        <f aca="false">IF(AND($O4800&gt;=DATE(2025,1,1),$O4800&lt;=DATE(2025,4,30)),1,0)</f>
        <v>0</v>
      </c>
    </row>
    <row r="4801" customFormat="false" ht="15" hidden="false" customHeight="false" outlineLevel="0" collapsed="false">
      <c r="A4801" s="28" t="n">
        <v>524</v>
      </c>
      <c r="B4801" s="29" t="n">
        <v>46265</v>
      </c>
      <c r="C4801" s="28" t="n">
        <v>13000</v>
      </c>
      <c r="D4801" s="28" t="n">
        <v>0</v>
      </c>
      <c r="E4801" s="28" t="n">
        <v>0</v>
      </c>
      <c r="F4801" s="28" t="s">
        <v>345</v>
      </c>
      <c r="G4801" s="28" t="n">
        <v>0</v>
      </c>
      <c r="H4801" s="28" t="n">
        <v>0</v>
      </c>
      <c r="I4801" s="28" t="n">
        <v>0</v>
      </c>
      <c r="J4801" s="28" t="n">
        <v>296</v>
      </c>
      <c r="K4801" s="28" t="n">
        <v>2</v>
      </c>
      <c r="L4801" s="28" t="n">
        <v>1</v>
      </c>
      <c r="M4801" s="28" t="s">
        <v>146</v>
      </c>
      <c r="N4801" s="28" t="s">
        <v>138</v>
      </c>
      <c r="O4801" s="29" t="n">
        <v>46227</v>
      </c>
      <c r="P4801" s="28" t="n">
        <f aca="false">ROUNDDOWN(($B4801-$O4801)/30,0)</f>
        <v>1</v>
      </c>
      <c r="Q4801" s="28" t="str">
        <f aca="false">TEXT($B4801,"yyyy-mm")</f>
        <v>2026-08</v>
      </c>
      <c r="R4801" s="28" t="n">
        <f aca="false">IF(AND($O4801&gt;=DATE(2025,1,1),$O4801&lt;=DATE(2025,4,30)),1,0)</f>
        <v>0</v>
      </c>
    </row>
    <row r="4802" customFormat="false" ht="15" hidden="false" customHeight="false" outlineLevel="0" collapsed="false">
      <c r="A4802" s="28" t="n">
        <v>525</v>
      </c>
      <c r="B4802" s="29" t="n">
        <v>44712</v>
      </c>
      <c r="C4802" s="28" t="n">
        <v>441800</v>
      </c>
      <c r="D4802" s="28" t="n">
        <v>0</v>
      </c>
      <c r="E4802" s="28" t="n">
        <v>0</v>
      </c>
      <c r="F4802" s="28" t="s">
        <v>345</v>
      </c>
      <c r="G4802" s="28" t="n">
        <v>0</v>
      </c>
      <c r="H4802" s="28" t="n">
        <v>0</v>
      </c>
      <c r="I4802" s="28" t="n">
        <v>0</v>
      </c>
      <c r="J4802" s="28" t="n">
        <v>66</v>
      </c>
      <c r="K4802" s="28" t="n">
        <v>7</v>
      </c>
      <c r="L4802" s="28" t="n">
        <v>1</v>
      </c>
      <c r="M4802" s="28" t="s">
        <v>147</v>
      </c>
      <c r="N4802" s="28" t="s">
        <v>139</v>
      </c>
      <c r="O4802" s="29" t="n">
        <v>44703</v>
      </c>
      <c r="P4802" s="28" t="n">
        <f aca="false">ROUNDDOWN(($B4802-$O4802)/30,0)</f>
        <v>0</v>
      </c>
      <c r="Q4802" s="28" t="str">
        <f aca="false">TEXT($B4802,"yyyy-mm")</f>
        <v>2022-05</v>
      </c>
      <c r="R4802" s="28" t="n">
        <f aca="false">IF(AND($O4802&gt;=DATE(2025,1,1),$O4802&lt;=DATE(2025,4,30)),1,0)</f>
        <v>0</v>
      </c>
    </row>
    <row r="4803" customFormat="false" ht="15" hidden="false" customHeight="false" outlineLevel="0" collapsed="false">
      <c r="A4803" s="28" t="n">
        <v>525</v>
      </c>
      <c r="B4803" s="29" t="n">
        <v>44742</v>
      </c>
      <c r="C4803" s="28" t="n">
        <v>429527.78</v>
      </c>
      <c r="D4803" s="28" t="n">
        <v>0</v>
      </c>
      <c r="E4803" s="28" t="n">
        <v>0</v>
      </c>
      <c r="F4803" s="28" t="s">
        <v>345</v>
      </c>
      <c r="G4803" s="28" t="n">
        <v>0</v>
      </c>
      <c r="H4803" s="28" t="n">
        <v>0</v>
      </c>
      <c r="I4803" s="28" t="n">
        <v>0</v>
      </c>
      <c r="J4803" s="28" t="n">
        <v>66</v>
      </c>
      <c r="K4803" s="28" t="n">
        <v>7</v>
      </c>
      <c r="L4803" s="28" t="n">
        <v>1</v>
      </c>
      <c r="M4803" s="28" t="s">
        <v>147</v>
      </c>
      <c r="N4803" s="28" t="s">
        <v>139</v>
      </c>
      <c r="O4803" s="29" t="n">
        <v>44703</v>
      </c>
      <c r="P4803" s="28" t="n">
        <f aca="false">ROUNDDOWN(($B4803-$O4803)/30,0)</f>
        <v>1</v>
      </c>
      <c r="Q4803" s="28" t="str">
        <f aca="false">TEXT($B4803,"yyyy-mm")</f>
        <v>2022-06</v>
      </c>
      <c r="R4803" s="28" t="n">
        <f aca="false">IF(AND($O4803&gt;=DATE(2025,1,1),$O4803&lt;=DATE(2025,4,30)),1,0)</f>
        <v>0</v>
      </c>
    </row>
    <row r="4804" customFormat="false" ht="15" hidden="false" customHeight="false" outlineLevel="0" collapsed="false">
      <c r="A4804" s="28" t="n">
        <v>525</v>
      </c>
      <c r="B4804" s="29" t="n">
        <v>44773</v>
      </c>
      <c r="C4804" s="28" t="n">
        <v>417255.56</v>
      </c>
      <c r="D4804" s="28" t="n">
        <v>0</v>
      </c>
      <c r="E4804" s="28" t="n">
        <v>0</v>
      </c>
      <c r="F4804" s="28" t="s">
        <v>345</v>
      </c>
      <c r="G4804" s="28" t="n">
        <v>0</v>
      </c>
      <c r="H4804" s="28" t="n">
        <v>0</v>
      </c>
      <c r="I4804" s="28" t="n">
        <v>0</v>
      </c>
      <c r="J4804" s="28" t="n">
        <v>66</v>
      </c>
      <c r="K4804" s="28" t="n">
        <v>7</v>
      </c>
      <c r="L4804" s="28" t="n">
        <v>1</v>
      </c>
      <c r="M4804" s="28" t="s">
        <v>147</v>
      </c>
      <c r="N4804" s="28" t="s">
        <v>139</v>
      </c>
      <c r="O4804" s="29" t="n">
        <v>44703</v>
      </c>
      <c r="P4804" s="28" t="n">
        <f aca="false">ROUNDDOWN(($B4804-$O4804)/30,0)</f>
        <v>2</v>
      </c>
      <c r="Q4804" s="28" t="str">
        <f aca="false">TEXT($B4804,"yyyy-mm")</f>
        <v>2022-07</v>
      </c>
      <c r="R4804" s="28" t="n">
        <f aca="false">IF(AND($O4804&gt;=DATE(2025,1,1),$O4804&lt;=DATE(2025,4,30)),1,0)</f>
        <v>0</v>
      </c>
    </row>
    <row r="4805" customFormat="false" ht="15" hidden="false" customHeight="false" outlineLevel="0" collapsed="false">
      <c r="A4805" s="28" t="n">
        <v>525</v>
      </c>
      <c r="B4805" s="29" t="n">
        <v>44804</v>
      </c>
      <c r="C4805" s="28" t="n">
        <v>404983.34</v>
      </c>
      <c r="D4805" s="28" t="n">
        <v>0</v>
      </c>
      <c r="E4805" s="28" t="n">
        <v>0</v>
      </c>
      <c r="F4805" s="28" t="s">
        <v>345</v>
      </c>
      <c r="G4805" s="28" t="n">
        <v>0</v>
      </c>
      <c r="H4805" s="28" t="n">
        <v>0</v>
      </c>
      <c r="I4805" s="28" t="n">
        <v>0</v>
      </c>
      <c r="J4805" s="28" t="n">
        <v>66</v>
      </c>
      <c r="K4805" s="28" t="n">
        <v>7</v>
      </c>
      <c r="L4805" s="28" t="n">
        <v>1</v>
      </c>
      <c r="M4805" s="28" t="s">
        <v>147</v>
      </c>
      <c r="N4805" s="28" t="s">
        <v>139</v>
      </c>
      <c r="O4805" s="29" t="n">
        <v>44703</v>
      </c>
      <c r="P4805" s="28" t="n">
        <f aca="false">ROUNDDOWN(($B4805-$O4805)/30,0)</f>
        <v>3</v>
      </c>
      <c r="Q4805" s="28" t="str">
        <f aca="false">TEXT($B4805,"yyyy-mm")</f>
        <v>2022-08</v>
      </c>
      <c r="R4805" s="28" t="n">
        <f aca="false">IF(AND($O4805&gt;=DATE(2025,1,1),$O4805&lt;=DATE(2025,4,30)),1,0)</f>
        <v>0</v>
      </c>
    </row>
    <row r="4806" customFormat="false" ht="15" hidden="false" customHeight="false" outlineLevel="0" collapsed="false">
      <c r="A4806" s="28" t="n">
        <v>525</v>
      </c>
      <c r="B4806" s="29" t="n">
        <v>44834</v>
      </c>
      <c r="C4806" s="28" t="n">
        <v>392711.12</v>
      </c>
      <c r="D4806" s="28" t="n">
        <v>0</v>
      </c>
      <c r="E4806" s="28" t="n">
        <v>0</v>
      </c>
      <c r="F4806" s="28" t="s">
        <v>345</v>
      </c>
      <c r="G4806" s="28" t="n">
        <v>0</v>
      </c>
      <c r="H4806" s="28" t="n">
        <v>0</v>
      </c>
      <c r="I4806" s="28" t="n">
        <v>0</v>
      </c>
      <c r="J4806" s="28" t="n">
        <v>66</v>
      </c>
      <c r="K4806" s="28" t="n">
        <v>7</v>
      </c>
      <c r="L4806" s="28" t="n">
        <v>1</v>
      </c>
      <c r="M4806" s="28" t="s">
        <v>147</v>
      </c>
      <c r="N4806" s="28" t="s">
        <v>139</v>
      </c>
      <c r="O4806" s="29" t="n">
        <v>44703</v>
      </c>
      <c r="P4806" s="28" t="n">
        <f aca="false">ROUNDDOWN(($B4806-$O4806)/30,0)</f>
        <v>4</v>
      </c>
      <c r="Q4806" s="28" t="str">
        <f aca="false">TEXT($B4806,"yyyy-mm")</f>
        <v>2022-09</v>
      </c>
      <c r="R4806" s="28" t="n">
        <f aca="false">IF(AND($O4806&gt;=DATE(2025,1,1),$O4806&lt;=DATE(2025,4,30)),1,0)</f>
        <v>0</v>
      </c>
    </row>
    <row r="4807" customFormat="false" ht="15" hidden="false" customHeight="false" outlineLevel="0" collapsed="false">
      <c r="A4807" s="28" t="n">
        <v>525</v>
      </c>
      <c r="B4807" s="29" t="n">
        <v>44865</v>
      </c>
      <c r="C4807" s="28" t="n">
        <v>380438.9</v>
      </c>
      <c r="D4807" s="28" t="n">
        <v>0</v>
      </c>
      <c r="E4807" s="28" t="n">
        <v>0</v>
      </c>
      <c r="F4807" s="28" t="s">
        <v>345</v>
      </c>
      <c r="G4807" s="28" t="n">
        <v>0</v>
      </c>
      <c r="H4807" s="28" t="n">
        <v>0</v>
      </c>
      <c r="I4807" s="28" t="n">
        <v>0</v>
      </c>
      <c r="J4807" s="28" t="n">
        <v>66</v>
      </c>
      <c r="K4807" s="28" t="n">
        <v>7</v>
      </c>
      <c r="L4807" s="28" t="n">
        <v>1</v>
      </c>
      <c r="M4807" s="28" t="s">
        <v>147</v>
      </c>
      <c r="N4807" s="28" t="s">
        <v>139</v>
      </c>
      <c r="O4807" s="29" t="n">
        <v>44703</v>
      </c>
      <c r="P4807" s="28" t="n">
        <f aca="false">ROUNDDOWN(($B4807-$O4807)/30,0)</f>
        <v>5</v>
      </c>
      <c r="Q4807" s="28" t="str">
        <f aca="false">TEXT($B4807,"yyyy-mm")</f>
        <v>2022-10</v>
      </c>
      <c r="R4807" s="28" t="n">
        <f aca="false">IF(AND($O4807&gt;=DATE(2025,1,1),$O4807&lt;=DATE(2025,4,30)),1,0)</f>
        <v>0</v>
      </c>
    </row>
    <row r="4808" customFormat="false" ht="15" hidden="false" customHeight="false" outlineLevel="0" collapsed="false">
      <c r="A4808" s="28" t="n">
        <v>525</v>
      </c>
      <c r="B4808" s="29" t="n">
        <v>44895</v>
      </c>
      <c r="C4808" s="28" t="n">
        <v>368166.68</v>
      </c>
      <c r="D4808" s="28" t="n">
        <v>0</v>
      </c>
      <c r="E4808" s="28" t="n">
        <v>0</v>
      </c>
      <c r="F4808" s="28" t="s">
        <v>345</v>
      </c>
      <c r="G4808" s="28" t="n">
        <v>0</v>
      </c>
      <c r="H4808" s="28" t="n">
        <v>0</v>
      </c>
      <c r="I4808" s="28" t="n">
        <v>0</v>
      </c>
      <c r="J4808" s="28" t="n">
        <v>66</v>
      </c>
      <c r="K4808" s="28" t="n">
        <v>7</v>
      </c>
      <c r="L4808" s="28" t="n">
        <v>1</v>
      </c>
      <c r="M4808" s="28" t="s">
        <v>147</v>
      </c>
      <c r="N4808" s="28" t="s">
        <v>139</v>
      </c>
      <c r="O4808" s="29" t="n">
        <v>44703</v>
      </c>
      <c r="P4808" s="28" t="n">
        <f aca="false">ROUNDDOWN(($B4808-$O4808)/30,0)</f>
        <v>6</v>
      </c>
      <c r="Q4808" s="28" t="str">
        <f aca="false">TEXT($B4808,"yyyy-mm")</f>
        <v>2022-11</v>
      </c>
      <c r="R4808" s="28" t="n">
        <f aca="false">IF(AND($O4808&gt;=DATE(2025,1,1),$O4808&lt;=DATE(2025,4,30)),1,0)</f>
        <v>0</v>
      </c>
    </row>
    <row r="4809" customFormat="false" ht="15" hidden="false" customHeight="false" outlineLevel="0" collapsed="false">
      <c r="A4809" s="28" t="n">
        <v>525</v>
      </c>
      <c r="B4809" s="29" t="n">
        <v>44926</v>
      </c>
      <c r="C4809" s="28" t="n">
        <v>355894.46</v>
      </c>
      <c r="D4809" s="28" t="n">
        <v>0</v>
      </c>
      <c r="E4809" s="28" t="n">
        <v>0</v>
      </c>
      <c r="F4809" s="28" t="s">
        <v>345</v>
      </c>
      <c r="G4809" s="28" t="n">
        <v>0</v>
      </c>
      <c r="H4809" s="28" t="n">
        <v>0</v>
      </c>
      <c r="I4809" s="28" t="n">
        <v>0</v>
      </c>
      <c r="J4809" s="28" t="n">
        <v>66</v>
      </c>
      <c r="K4809" s="28" t="n">
        <v>7</v>
      </c>
      <c r="L4809" s="28" t="n">
        <v>1</v>
      </c>
      <c r="M4809" s="28" t="s">
        <v>147</v>
      </c>
      <c r="N4809" s="28" t="s">
        <v>139</v>
      </c>
      <c r="O4809" s="29" t="n">
        <v>44703</v>
      </c>
      <c r="P4809" s="28" t="n">
        <f aca="false">ROUNDDOWN(($B4809-$O4809)/30,0)</f>
        <v>7</v>
      </c>
      <c r="Q4809" s="28" t="str">
        <f aca="false">TEXT($B4809,"yyyy-mm")</f>
        <v>2022-12</v>
      </c>
      <c r="R4809" s="28" t="n">
        <f aca="false">IF(AND($O4809&gt;=DATE(2025,1,1),$O4809&lt;=DATE(2025,4,30)),1,0)</f>
        <v>0</v>
      </c>
    </row>
    <row r="4810" customFormat="false" ht="15" hidden="false" customHeight="false" outlineLevel="0" collapsed="false">
      <c r="A4810" s="28" t="n">
        <v>525</v>
      </c>
      <c r="B4810" s="29" t="n">
        <v>44957</v>
      </c>
      <c r="C4810" s="28" t="n">
        <v>343622.24</v>
      </c>
      <c r="D4810" s="28" t="n">
        <v>0</v>
      </c>
      <c r="E4810" s="28" t="n">
        <v>0</v>
      </c>
      <c r="F4810" s="28" t="s">
        <v>345</v>
      </c>
      <c r="G4810" s="28" t="n">
        <v>0</v>
      </c>
      <c r="H4810" s="28" t="n">
        <v>0</v>
      </c>
      <c r="I4810" s="28" t="n">
        <v>0</v>
      </c>
      <c r="J4810" s="28" t="n">
        <v>66</v>
      </c>
      <c r="K4810" s="28" t="n">
        <v>7</v>
      </c>
      <c r="L4810" s="28" t="n">
        <v>1</v>
      </c>
      <c r="M4810" s="28" t="s">
        <v>147</v>
      </c>
      <c r="N4810" s="28" t="s">
        <v>139</v>
      </c>
      <c r="O4810" s="29" t="n">
        <v>44703</v>
      </c>
      <c r="P4810" s="28" t="n">
        <f aca="false">ROUNDDOWN(($B4810-$O4810)/30,0)</f>
        <v>8</v>
      </c>
      <c r="Q4810" s="28" t="str">
        <f aca="false">TEXT($B4810,"yyyy-mm")</f>
        <v>2023-01</v>
      </c>
      <c r="R4810" s="28" t="n">
        <f aca="false">IF(AND($O4810&gt;=DATE(2025,1,1),$O4810&lt;=DATE(2025,4,30)),1,0)</f>
        <v>0</v>
      </c>
    </row>
    <row r="4811" customFormat="false" ht="15" hidden="false" customHeight="false" outlineLevel="0" collapsed="false">
      <c r="A4811" s="28" t="n">
        <v>525</v>
      </c>
      <c r="B4811" s="29" t="n">
        <v>44985</v>
      </c>
      <c r="C4811" s="28" t="n">
        <v>331350.02</v>
      </c>
      <c r="D4811" s="28" t="n">
        <v>0</v>
      </c>
      <c r="E4811" s="28" t="n">
        <v>0</v>
      </c>
      <c r="F4811" s="28" t="s">
        <v>345</v>
      </c>
      <c r="G4811" s="28" t="n">
        <v>0</v>
      </c>
      <c r="H4811" s="28" t="n">
        <v>0</v>
      </c>
      <c r="I4811" s="28" t="n">
        <v>0</v>
      </c>
      <c r="J4811" s="28" t="n">
        <v>66</v>
      </c>
      <c r="K4811" s="28" t="n">
        <v>7</v>
      </c>
      <c r="L4811" s="28" t="n">
        <v>1</v>
      </c>
      <c r="M4811" s="28" t="s">
        <v>147</v>
      </c>
      <c r="N4811" s="28" t="s">
        <v>139</v>
      </c>
      <c r="O4811" s="29" t="n">
        <v>44703</v>
      </c>
      <c r="P4811" s="28" t="n">
        <f aca="false">ROUNDDOWN(($B4811-$O4811)/30,0)</f>
        <v>9</v>
      </c>
      <c r="Q4811" s="28" t="str">
        <f aca="false">TEXT($B4811,"yyyy-mm")</f>
        <v>2023-02</v>
      </c>
      <c r="R4811" s="28" t="n">
        <f aca="false">IF(AND($O4811&gt;=DATE(2025,1,1),$O4811&lt;=DATE(2025,4,30)),1,0)</f>
        <v>0</v>
      </c>
    </row>
    <row r="4812" customFormat="false" ht="15" hidden="false" customHeight="false" outlineLevel="0" collapsed="false">
      <c r="A4812" s="28" t="n">
        <v>525</v>
      </c>
      <c r="B4812" s="29" t="n">
        <v>45016</v>
      </c>
      <c r="C4812" s="28" t="n">
        <v>319077.8</v>
      </c>
      <c r="D4812" s="28" t="n">
        <v>0</v>
      </c>
      <c r="E4812" s="28" t="n">
        <v>0</v>
      </c>
      <c r="F4812" s="28" t="s">
        <v>345</v>
      </c>
      <c r="G4812" s="28" t="n">
        <v>0</v>
      </c>
      <c r="H4812" s="28" t="n">
        <v>0</v>
      </c>
      <c r="I4812" s="28" t="n">
        <v>0</v>
      </c>
      <c r="J4812" s="28" t="n">
        <v>66</v>
      </c>
      <c r="K4812" s="28" t="n">
        <v>7</v>
      </c>
      <c r="L4812" s="28" t="n">
        <v>1</v>
      </c>
      <c r="M4812" s="28" t="s">
        <v>147</v>
      </c>
      <c r="N4812" s="28" t="s">
        <v>139</v>
      </c>
      <c r="O4812" s="29" t="n">
        <v>44703</v>
      </c>
      <c r="P4812" s="28" t="n">
        <f aca="false">ROUNDDOWN(($B4812-$O4812)/30,0)</f>
        <v>10</v>
      </c>
      <c r="Q4812" s="28" t="str">
        <f aca="false">TEXT($B4812,"yyyy-mm")</f>
        <v>2023-03</v>
      </c>
      <c r="R4812" s="28" t="n">
        <f aca="false">IF(AND($O4812&gt;=DATE(2025,1,1),$O4812&lt;=DATE(2025,4,30)),1,0)</f>
        <v>0</v>
      </c>
    </row>
    <row r="4813" customFormat="false" ht="15" hidden="false" customHeight="false" outlineLevel="0" collapsed="false">
      <c r="A4813" s="28" t="n">
        <v>525</v>
      </c>
      <c r="B4813" s="29" t="n">
        <v>45046</v>
      </c>
      <c r="C4813" s="28" t="n">
        <v>306805.58</v>
      </c>
      <c r="D4813" s="28" t="n">
        <v>0</v>
      </c>
      <c r="E4813" s="28" t="n">
        <v>0</v>
      </c>
      <c r="F4813" s="28" t="s">
        <v>345</v>
      </c>
      <c r="G4813" s="28" t="n">
        <v>0</v>
      </c>
      <c r="H4813" s="28" t="n">
        <v>0</v>
      </c>
      <c r="I4813" s="28" t="n">
        <v>0</v>
      </c>
      <c r="J4813" s="28" t="n">
        <v>66</v>
      </c>
      <c r="K4813" s="28" t="n">
        <v>7</v>
      </c>
      <c r="L4813" s="28" t="n">
        <v>1</v>
      </c>
      <c r="M4813" s="28" t="s">
        <v>147</v>
      </c>
      <c r="N4813" s="28" t="s">
        <v>139</v>
      </c>
      <c r="O4813" s="29" t="n">
        <v>44703</v>
      </c>
      <c r="P4813" s="28" t="n">
        <f aca="false">ROUNDDOWN(($B4813-$O4813)/30,0)</f>
        <v>11</v>
      </c>
      <c r="Q4813" s="28" t="str">
        <f aca="false">TEXT($B4813,"yyyy-mm")</f>
        <v>2023-04</v>
      </c>
      <c r="R4813" s="28" t="n">
        <f aca="false">IF(AND($O4813&gt;=DATE(2025,1,1),$O4813&lt;=DATE(2025,4,30)),1,0)</f>
        <v>0</v>
      </c>
    </row>
    <row r="4814" customFormat="false" ht="15" hidden="false" customHeight="false" outlineLevel="0" collapsed="false">
      <c r="A4814" s="28" t="n">
        <v>525</v>
      </c>
      <c r="B4814" s="29" t="n">
        <v>45077</v>
      </c>
      <c r="C4814" s="28" t="n">
        <v>294533.36</v>
      </c>
      <c r="D4814" s="28" t="n">
        <v>0</v>
      </c>
      <c r="E4814" s="28" t="n">
        <v>0</v>
      </c>
      <c r="F4814" s="28" t="s">
        <v>345</v>
      </c>
      <c r="G4814" s="28" t="n">
        <v>0</v>
      </c>
      <c r="H4814" s="28" t="n">
        <v>0</v>
      </c>
      <c r="I4814" s="28" t="n">
        <v>0</v>
      </c>
      <c r="J4814" s="28" t="n">
        <v>66</v>
      </c>
      <c r="K4814" s="28" t="n">
        <v>7</v>
      </c>
      <c r="L4814" s="28" t="n">
        <v>1</v>
      </c>
      <c r="M4814" s="28" t="s">
        <v>147</v>
      </c>
      <c r="N4814" s="28" t="s">
        <v>139</v>
      </c>
      <c r="O4814" s="29" t="n">
        <v>44703</v>
      </c>
      <c r="P4814" s="28" t="n">
        <f aca="false">ROUNDDOWN(($B4814-$O4814)/30,0)</f>
        <v>12</v>
      </c>
      <c r="Q4814" s="28" t="str">
        <f aca="false">TEXT($B4814,"yyyy-mm")</f>
        <v>2023-05</v>
      </c>
      <c r="R4814" s="28" t="n">
        <f aca="false">IF(AND($O4814&gt;=DATE(2025,1,1),$O4814&lt;=DATE(2025,4,30)),1,0)</f>
        <v>0</v>
      </c>
    </row>
    <row r="4815" customFormat="false" ht="15" hidden="false" customHeight="false" outlineLevel="0" collapsed="false">
      <c r="A4815" s="28" t="n">
        <v>525</v>
      </c>
      <c r="B4815" s="29" t="n">
        <v>45107</v>
      </c>
      <c r="C4815" s="28" t="n">
        <v>282261.14</v>
      </c>
      <c r="D4815" s="28" t="n">
        <v>0</v>
      </c>
      <c r="E4815" s="28" t="n">
        <v>0</v>
      </c>
      <c r="F4815" s="28" t="s">
        <v>345</v>
      </c>
      <c r="G4815" s="28" t="n">
        <v>0</v>
      </c>
      <c r="H4815" s="28" t="n">
        <v>0</v>
      </c>
      <c r="I4815" s="28" t="n">
        <v>0</v>
      </c>
      <c r="J4815" s="28" t="n">
        <v>66</v>
      </c>
      <c r="K4815" s="28" t="n">
        <v>7</v>
      </c>
      <c r="L4815" s="28" t="n">
        <v>1</v>
      </c>
      <c r="M4815" s="28" t="s">
        <v>147</v>
      </c>
      <c r="N4815" s="28" t="s">
        <v>139</v>
      </c>
      <c r="O4815" s="29" t="n">
        <v>44703</v>
      </c>
      <c r="P4815" s="28" t="n">
        <f aca="false">ROUNDDOWN(($B4815-$O4815)/30,0)</f>
        <v>13</v>
      </c>
      <c r="Q4815" s="28" t="str">
        <f aca="false">TEXT($B4815,"yyyy-mm")</f>
        <v>2023-06</v>
      </c>
      <c r="R4815" s="28" t="n">
        <f aca="false">IF(AND($O4815&gt;=DATE(2025,1,1),$O4815&lt;=DATE(2025,4,30)),1,0)</f>
        <v>0</v>
      </c>
    </row>
    <row r="4816" customFormat="false" ht="15" hidden="false" customHeight="false" outlineLevel="0" collapsed="false">
      <c r="A4816" s="28" t="n">
        <v>525</v>
      </c>
      <c r="B4816" s="29" t="n">
        <v>45138</v>
      </c>
      <c r="C4816" s="28" t="n">
        <v>269988.92</v>
      </c>
      <c r="D4816" s="28" t="n">
        <v>0</v>
      </c>
      <c r="E4816" s="28" t="n">
        <v>0</v>
      </c>
      <c r="F4816" s="28" t="s">
        <v>345</v>
      </c>
      <c r="G4816" s="28" t="n">
        <v>0</v>
      </c>
      <c r="H4816" s="28" t="n">
        <v>0</v>
      </c>
      <c r="I4816" s="28" t="n">
        <v>0</v>
      </c>
      <c r="J4816" s="28" t="n">
        <v>66</v>
      </c>
      <c r="K4816" s="28" t="n">
        <v>7</v>
      </c>
      <c r="L4816" s="28" t="n">
        <v>1</v>
      </c>
      <c r="M4816" s="28" t="s">
        <v>147</v>
      </c>
      <c r="N4816" s="28" t="s">
        <v>139</v>
      </c>
      <c r="O4816" s="29" t="n">
        <v>44703</v>
      </c>
      <c r="P4816" s="28" t="n">
        <f aca="false">ROUNDDOWN(($B4816-$O4816)/30,0)</f>
        <v>14</v>
      </c>
      <c r="Q4816" s="28" t="str">
        <f aca="false">TEXT($B4816,"yyyy-mm")</f>
        <v>2023-07</v>
      </c>
      <c r="R4816" s="28" t="n">
        <f aca="false">IF(AND($O4816&gt;=DATE(2025,1,1),$O4816&lt;=DATE(2025,4,30)),1,0)</f>
        <v>0</v>
      </c>
    </row>
    <row r="4817" customFormat="false" ht="15" hidden="false" customHeight="false" outlineLevel="0" collapsed="false">
      <c r="A4817" s="28" t="n">
        <v>525</v>
      </c>
      <c r="B4817" s="29" t="n">
        <v>45169</v>
      </c>
      <c r="C4817" s="28" t="n">
        <v>257716.7</v>
      </c>
      <c r="D4817" s="28" t="n">
        <v>0</v>
      </c>
      <c r="E4817" s="28" t="n">
        <v>0</v>
      </c>
      <c r="F4817" s="28" t="s">
        <v>345</v>
      </c>
      <c r="G4817" s="28" t="n">
        <v>0</v>
      </c>
      <c r="H4817" s="28" t="n">
        <v>0</v>
      </c>
      <c r="I4817" s="28" t="n">
        <v>0</v>
      </c>
      <c r="J4817" s="28" t="n">
        <v>66</v>
      </c>
      <c r="K4817" s="28" t="n">
        <v>7</v>
      </c>
      <c r="L4817" s="28" t="n">
        <v>1</v>
      </c>
      <c r="M4817" s="28" t="s">
        <v>147</v>
      </c>
      <c r="N4817" s="28" t="s">
        <v>139</v>
      </c>
      <c r="O4817" s="29" t="n">
        <v>44703</v>
      </c>
      <c r="P4817" s="28" t="n">
        <f aca="false">ROUNDDOWN(($B4817-$O4817)/30,0)</f>
        <v>15</v>
      </c>
      <c r="Q4817" s="28" t="str">
        <f aca="false">TEXT($B4817,"yyyy-mm")</f>
        <v>2023-08</v>
      </c>
      <c r="R4817" s="28" t="n">
        <f aca="false">IF(AND($O4817&gt;=DATE(2025,1,1),$O4817&lt;=DATE(2025,4,30)),1,0)</f>
        <v>0</v>
      </c>
    </row>
    <row r="4818" customFormat="false" ht="15" hidden="false" customHeight="false" outlineLevel="0" collapsed="false">
      <c r="A4818" s="28" t="n">
        <v>525</v>
      </c>
      <c r="B4818" s="29" t="n">
        <v>45199</v>
      </c>
      <c r="C4818" s="28" t="n">
        <v>245444.48</v>
      </c>
      <c r="D4818" s="28" t="n">
        <v>0</v>
      </c>
      <c r="E4818" s="28" t="n">
        <v>0</v>
      </c>
      <c r="F4818" s="28" t="s">
        <v>345</v>
      </c>
      <c r="G4818" s="28" t="n">
        <v>0</v>
      </c>
      <c r="H4818" s="28" t="n">
        <v>0</v>
      </c>
      <c r="I4818" s="28" t="n">
        <v>0</v>
      </c>
      <c r="J4818" s="28" t="n">
        <v>66</v>
      </c>
      <c r="K4818" s="28" t="n">
        <v>7</v>
      </c>
      <c r="L4818" s="28" t="n">
        <v>1</v>
      </c>
      <c r="M4818" s="28" t="s">
        <v>147</v>
      </c>
      <c r="N4818" s="28" t="s">
        <v>139</v>
      </c>
      <c r="O4818" s="29" t="n">
        <v>44703</v>
      </c>
      <c r="P4818" s="28" t="n">
        <f aca="false">ROUNDDOWN(($B4818-$O4818)/30,0)</f>
        <v>16</v>
      </c>
      <c r="Q4818" s="28" t="str">
        <f aca="false">TEXT($B4818,"yyyy-mm")</f>
        <v>2023-09</v>
      </c>
      <c r="R4818" s="28" t="n">
        <f aca="false">IF(AND($O4818&gt;=DATE(2025,1,1),$O4818&lt;=DATE(2025,4,30)),1,0)</f>
        <v>0</v>
      </c>
    </row>
    <row r="4819" customFormat="false" ht="15" hidden="false" customHeight="false" outlineLevel="0" collapsed="false">
      <c r="A4819" s="28" t="n">
        <v>525</v>
      </c>
      <c r="B4819" s="29" t="n">
        <v>45230</v>
      </c>
      <c r="C4819" s="28" t="n">
        <v>233172.26</v>
      </c>
      <c r="D4819" s="28" t="n">
        <v>0</v>
      </c>
      <c r="E4819" s="28" t="n">
        <v>0</v>
      </c>
      <c r="F4819" s="28" t="s">
        <v>345</v>
      </c>
      <c r="G4819" s="28" t="n">
        <v>0</v>
      </c>
      <c r="H4819" s="28" t="n">
        <v>0</v>
      </c>
      <c r="I4819" s="28" t="n">
        <v>0</v>
      </c>
      <c r="J4819" s="28" t="n">
        <v>66</v>
      </c>
      <c r="K4819" s="28" t="n">
        <v>7</v>
      </c>
      <c r="L4819" s="28" t="n">
        <v>1</v>
      </c>
      <c r="M4819" s="28" t="s">
        <v>147</v>
      </c>
      <c r="N4819" s="28" t="s">
        <v>139</v>
      </c>
      <c r="O4819" s="29" t="n">
        <v>44703</v>
      </c>
      <c r="P4819" s="28" t="n">
        <f aca="false">ROUNDDOWN(($B4819-$O4819)/30,0)</f>
        <v>17</v>
      </c>
      <c r="Q4819" s="28" t="str">
        <f aca="false">TEXT($B4819,"yyyy-mm")</f>
        <v>2023-10</v>
      </c>
      <c r="R4819" s="28" t="n">
        <f aca="false">IF(AND($O4819&gt;=DATE(2025,1,1),$O4819&lt;=DATE(2025,4,30)),1,0)</f>
        <v>0</v>
      </c>
    </row>
    <row r="4820" customFormat="false" ht="15" hidden="false" customHeight="false" outlineLevel="0" collapsed="false">
      <c r="A4820" s="28" t="n">
        <v>525</v>
      </c>
      <c r="B4820" s="29" t="n">
        <v>45260</v>
      </c>
      <c r="C4820" s="28" t="n">
        <v>220900.04</v>
      </c>
      <c r="D4820" s="28" t="n">
        <v>0</v>
      </c>
      <c r="E4820" s="28" t="n">
        <v>0</v>
      </c>
      <c r="F4820" s="28" t="s">
        <v>345</v>
      </c>
      <c r="G4820" s="28" t="n">
        <v>0</v>
      </c>
      <c r="H4820" s="28" t="n">
        <v>0</v>
      </c>
      <c r="I4820" s="28" t="n">
        <v>0</v>
      </c>
      <c r="J4820" s="28" t="n">
        <v>66</v>
      </c>
      <c r="K4820" s="28" t="n">
        <v>7</v>
      </c>
      <c r="L4820" s="28" t="n">
        <v>1</v>
      </c>
      <c r="M4820" s="28" t="s">
        <v>147</v>
      </c>
      <c r="N4820" s="28" t="s">
        <v>139</v>
      </c>
      <c r="O4820" s="29" t="n">
        <v>44703</v>
      </c>
      <c r="P4820" s="28" t="n">
        <f aca="false">ROUNDDOWN(($B4820-$O4820)/30,0)</f>
        <v>18</v>
      </c>
      <c r="Q4820" s="28" t="str">
        <f aca="false">TEXT($B4820,"yyyy-mm")</f>
        <v>2023-11</v>
      </c>
      <c r="R4820" s="28" t="n">
        <f aca="false">IF(AND($O4820&gt;=DATE(2025,1,1),$O4820&lt;=DATE(2025,4,30)),1,0)</f>
        <v>0</v>
      </c>
    </row>
    <row r="4821" customFormat="false" ht="15" hidden="false" customHeight="false" outlineLevel="0" collapsed="false">
      <c r="A4821" s="28" t="n">
        <v>525</v>
      </c>
      <c r="B4821" s="29" t="n">
        <v>45291</v>
      </c>
      <c r="C4821" s="28" t="n">
        <v>208627.82</v>
      </c>
      <c r="D4821" s="28" t="n">
        <v>0</v>
      </c>
      <c r="E4821" s="28" t="n">
        <v>0</v>
      </c>
      <c r="F4821" s="28" t="s">
        <v>345</v>
      </c>
      <c r="G4821" s="28" t="n">
        <v>0</v>
      </c>
      <c r="H4821" s="28" t="n">
        <v>0</v>
      </c>
      <c r="I4821" s="28" t="n">
        <v>0</v>
      </c>
      <c r="J4821" s="28" t="n">
        <v>66</v>
      </c>
      <c r="K4821" s="28" t="n">
        <v>7</v>
      </c>
      <c r="L4821" s="28" t="n">
        <v>1</v>
      </c>
      <c r="M4821" s="28" t="s">
        <v>147</v>
      </c>
      <c r="N4821" s="28" t="s">
        <v>139</v>
      </c>
      <c r="O4821" s="29" t="n">
        <v>44703</v>
      </c>
      <c r="P4821" s="28" t="n">
        <f aca="false">ROUNDDOWN(($B4821-$O4821)/30,0)</f>
        <v>19</v>
      </c>
      <c r="Q4821" s="28" t="str">
        <f aca="false">TEXT($B4821,"yyyy-mm")</f>
        <v>2023-12</v>
      </c>
      <c r="R4821" s="28" t="n">
        <f aca="false">IF(AND($O4821&gt;=DATE(2025,1,1),$O4821&lt;=DATE(2025,4,30)),1,0)</f>
        <v>0</v>
      </c>
    </row>
    <row r="4822" customFormat="false" ht="15" hidden="false" customHeight="false" outlineLevel="0" collapsed="false">
      <c r="A4822" s="28" t="n">
        <v>525</v>
      </c>
      <c r="B4822" s="29" t="n">
        <v>45322</v>
      </c>
      <c r="C4822" s="28" t="n">
        <v>196355.6</v>
      </c>
      <c r="D4822" s="28" t="n">
        <v>0</v>
      </c>
      <c r="E4822" s="28" t="n">
        <v>0</v>
      </c>
      <c r="F4822" s="28" t="s">
        <v>345</v>
      </c>
      <c r="G4822" s="28" t="n">
        <v>0</v>
      </c>
      <c r="H4822" s="28" t="n">
        <v>0</v>
      </c>
      <c r="I4822" s="28" t="n">
        <v>0</v>
      </c>
      <c r="J4822" s="28" t="n">
        <v>66</v>
      </c>
      <c r="K4822" s="28" t="n">
        <v>7</v>
      </c>
      <c r="L4822" s="28" t="n">
        <v>1</v>
      </c>
      <c r="M4822" s="28" t="s">
        <v>147</v>
      </c>
      <c r="N4822" s="28" t="s">
        <v>139</v>
      </c>
      <c r="O4822" s="29" t="n">
        <v>44703</v>
      </c>
      <c r="P4822" s="28" t="n">
        <f aca="false">ROUNDDOWN(($B4822-$O4822)/30,0)</f>
        <v>20</v>
      </c>
      <c r="Q4822" s="28" t="str">
        <f aca="false">TEXT($B4822,"yyyy-mm")</f>
        <v>2024-01</v>
      </c>
      <c r="R4822" s="28" t="n">
        <f aca="false">IF(AND($O4822&gt;=DATE(2025,1,1),$O4822&lt;=DATE(2025,4,30)),1,0)</f>
        <v>0</v>
      </c>
    </row>
    <row r="4823" customFormat="false" ht="15" hidden="false" customHeight="false" outlineLevel="0" collapsed="false">
      <c r="A4823" s="28" t="n">
        <v>525</v>
      </c>
      <c r="B4823" s="29" t="n">
        <v>45351</v>
      </c>
      <c r="C4823" s="28" t="n">
        <v>184083.38</v>
      </c>
      <c r="D4823" s="28" t="n">
        <v>0</v>
      </c>
      <c r="E4823" s="28" t="n">
        <v>0</v>
      </c>
      <c r="F4823" s="28" t="s">
        <v>345</v>
      </c>
      <c r="G4823" s="28" t="n">
        <v>0</v>
      </c>
      <c r="H4823" s="28" t="n">
        <v>0</v>
      </c>
      <c r="I4823" s="28" t="n">
        <v>0</v>
      </c>
      <c r="J4823" s="28" t="n">
        <v>66</v>
      </c>
      <c r="K4823" s="28" t="n">
        <v>7</v>
      </c>
      <c r="L4823" s="28" t="n">
        <v>1</v>
      </c>
      <c r="M4823" s="28" t="s">
        <v>147</v>
      </c>
      <c r="N4823" s="28" t="s">
        <v>139</v>
      </c>
      <c r="O4823" s="29" t="n">
        <v>44703</v>
      </c>
      <c r="P4823" s="28" t="n">
        <f aca="false">ROUNDDOWN(($B4823-$O4823)/30,0)</f>
        <v>21</v>
      </c>
      <c r="Q4823" s="28" t="str">
        <f aca="false">TEXT($B4823,"yyyy-mm")</f>
        <v>2024-02</v>
      </c>
      <c r="R4823" s="28" t="n">
        <f aca="false">IF(AND($O4823&gt;=DATE(2025,1,1),$O4823&lt;=DATE(2025,4,30)),1,0)</f>
        <v>0</v>
      </c>
    </row>
    <row r="4824" customFormat="false" ht="15" hidden="false" customHeight="false" outlineLevel="0" collapsed="false">
      <c r="A4824" s="28" t="n">
        <v>525</v>
      </c>
      <c r="B4824" s="29" t="n">
        <v>45382</v>
      </c>
      <c r="C4824" s="28" t="n">
        <v>171811.16</v>
      </c>
      <c r="D4824" s="28" t="n">
        <v>0</v>
      </c>
      <c r="E4824" s="28" t="n">
        <v>0</v>
      </c>
      <c r="F4824" s="28" t="s">
        <v>345</v>
      </c>
      <c r="G4824" s="28" t="n">
        <v>0</v>
      </c>
      <c r="H4824" s="28" t="n">
        <v>0</v>
      </c>
      <c r="I4824" s="28" t="n">
        <v>0</v>
      </c>
      <c r="J4824" s="28" t="n">
        <v>66</v>
      </c>
      <c r="K4824" s="28" t="n">
        <v>7</v>
      </c>
      <c r="L4824" s="28" t="n">
        <v>1</v>
      </c>
      <c r="M4824" s="28" t="s">
        <v>147</v>
      </c>
      <c r="N4824" s="28" t="s">
        <v>139</v>
      </c>
      <c r="O4824" s="29" t="n">
        <v>44703</v>
      </c>
      <c r="P4824" s="28" t="n">
        <f aca="false">ROUNDDOWN(($B4824-$O4824)/30,0)</f>
        <v>22</v>
      </c>
      <c r="Q4824" s="28" t="str">
        <f aca="false">TEXT($B4824,"yyyy-mm")</f>
        <v>2024-03</v>
      </c>
      <c r="R4824" s="28" t="n">
        <f aca="false">IF(AND($O4824&gt;=DATE(2025,1,1),$O4824&lt;=DATE(2025,4,30)),1,0)</f>
        <v>0</v>
      </c>
    </row>
    <row r="4825" customFormat="false" ht="15" hidden="false" customHeight="false" outlineLevel="0" collapsed="false">
      <c r="A4825" s="28" t="n">
        <v>525</v>
      </c>
      <c r="B4825" s="29" t="n">
        <v>45412</v>
      </c>
      <c r="C4825" s="28" t="n">
        <v>159538.94</v>
      </c>
      <c r="D4825" s="28" t="n">
        <v>0</v>
      </c>
      <c r="E4825" s="28" t="n">
        <v>0</v>
      </c>
      <c r="F4825" s="28" t="s">
        <v>345</v>
      </c>
      <c r="G4825" s="28" t="n">
        <v>0</v>
      </c>
      <c r="H4825" s="28" t="n">
        <v>0</v>
      </c>
      <c r="I4825" s="28" t="n">
        <v>0</v>
      </c>
      <c r="J4825" s="28" t="n">
        <v>66</v>
      </c>
      <c r="K4825" s="28" t="n">
        <v>7</v>
      </c>
      <c r="L4825" s="28" t="n">
        <v>1</v>
      </c>
      <c r="M4825" s="28" t="s">
        <v>147</v>
      </c>
      <c r="N4825" s="28" t="s">
        <v>139</v>
      </c>
      <c r="O4825" s="29" t="n">
        <v>44703</v>
      </c>
      <c r="P4825" s="28" t="n">
        <f aca="false">ROUNDDOWN(($B4825-$O4825)/30,0)</f>
        <v>23</v>
      </c>
      <c r="Q4825" s="28" t="str">
        <f aca="false">TEXT($B4825,"yyyy-mm")</f>
        <v>2024-04</v>
      </c>
      <c r="R4825" s="28" t="n">
        <f aca="false">IF(AND($O4825&gt;=DATE(2025,1,1),$O4825&lt;=DATE(2025,4,30)),1,0)</f>
        <v>0</v>
      </c>
    </row>
    <row r="4826" customFormat="false" ht="15" hidden="false" customHeight="false" outlineLevel="0" collapsed="false">
      <c r="A4826" s="28" t="n">
        <v>525</v>
      </c>
      <c r="B4826" s="29" t="n">
        <v>45443</v>
      </c>
      <c r="C4826" s="28" t="n">
        <v>147266.72</v>
      </c>
      <c r="D4826" s="28" t="n">
        <v>0</v>
      </c>
      <c r="E4826" s="28" t="n">
        <v>0</v>
      </c>
      <c r="F4826" s="28" t="s">
        <v>345</v>
      </c>
      <c r="G4826" s="28" t="n">
        <v>0</v>
      </c>
      <c r="H4826" s="28" t="n">
        <v>0</v>
      </c>
      <c r="I4826" s="28" t="n">
        <v>0</v>
      </c>
      <c r="J4826" s="28" t="n">
        <v>66</v>
      </c>
      <c r="K4826" s="28" t="n">
        <v>7</v>
      </c>
      <c r="L4826" s="28" t="n">
        <v>1</v>
      </c>
      <c r="M4826" s="28" t="s">
        <v>147</v>
      </c>
      <c r="N4826" s="28" t="s">
        <v>139</v>
      </c>
      <c r="O4826" s="29" t="n">
        <v>44703</v>
      </c>
      <c r="P4826" s="28" t="n">
        <f aca="false">ROUNDDOWN(($B4826-$O4826)/30,0)</f>
        <v>24</v>
      </c>
      <c r="Q4826" s="28" t="str">
        <f aca="false">TEXT($B4826,"yyyy-mm")</f>
        <v>2024-05</v>
      </c>
      <c r="R4826" s="28" t="n">
        <f aca="false">IF(AND($O4826&gt;=DATE(2025,1,1),$O4826&lt;=DATE(2025,4,30)),1,0)</f>
        <v>0</v>
      </c>
    </row>
    <row r="4827" customFormat="false" ht="15" hidden="false" customHeight="false" outlineLevel="0" collapsed="false">
      <c r="A4827" s="28" t="n">
        <v>525</v>
      </c>
      <c r="B4827" s="29" t="n">
        <v>45473</v>
      </c>
      <c r="C4827" s="28" t="n">
        <v>134994.5</v>
      </c>
      <c r="D4827" s="28" t="n">
        <v>0</v>
      </c>
      <c r="E4827" s="28" t="n">
        <v>0</v>
      </c>
      <c r="F4827" s="28" t="s">
        <v>345</v>
      </c>
      <c r="G4827" s="28" t="n">
        <v>0</v>
      </c>
      <c r="H4827" s="28" t="n">
        <v>0</v>
      </c>
      <c r="I4827" s="28" t="n">
        <v>0</v>
      </c>
      <c r="J4827" s="28" t="n">
        <v>66</v>
      </c>
      <c r="K4827" s="28" t="n">
        <v>7</v>
      </c>
      <c r="L4827" s="28" t="n">
        <v>1</v>
      </c>
      <c r="M4827" s="28" t="s">
        <v>147</v>
      </c>
      <c r="N4827" s="28" t="s">
        <v>139</v>
      </c>
      <c r="O4827" s="29" t="n">
        <v>44703</v>
      </c>
      <c r="P4827" s="28" t="n">
        <f aca="false">ROUNDDOWN(($B4827-$O4827)/30,0)</f>
        <v>25</v>
      </c>
      <c r="Q4827" s="28" t="str">
        <f aca="false">TEXT($B4827,"yyyy-mm")</f>
        <v>2024-06</v>
      </c>
      <c r="R4827" s="28" t="n">
        <f aca="false">IF(AND($O4827&gt;=DATE(2025,1,1),$O4827&lt;=DATE(2025,4,30)),1,0)</f>
        <v>0</v>
      </c>
    </row>
    <row r="4828" customFormat="false" ht="15" hidden="false" customHeight="false" outlineLevel="0" collapsed="false">
      <c r="A4828" s="28" t="n">
        <v>525</v>
      </c>
      <c r="B4828" s="29" t="n">
        <v>45504</v>
      </c>
      <c r="C4828" s="28" t="n">
        <v>122722.28</v>
      </c>
      <c r="D4828" s="28" t="n">
        <v>0</v>
      </c>
      <c r="E4828" s="28" t="n">
        <v>0</v>
      </c>
      <c r="F4828" s="28" t="s">
        <v>345</v>
      </c>
      <c r="G4828" s="28" t="n">
        <v>0</v>
      </c>
      <c r="H4828" s="28" t="n">
        <v>0</v>
      </c>
      <c r="I4828" s="28" t="n">
        <v>0</v>
      </c>
      <c r="J4828" s="28" t="n">
        <v>66</v>
      </c>
      <c r="K4828" s="28" t="n">
        <v>7</v>
      </c>
      <c r="L4828" s="28" t="n">
        <v>1</v>
      </c>
      <c r="M4828" s="28" t="s">
        <v>147</v>
      </c>
      <c r="N4828" s="28" t="s">
        <v>139</v>
      </c>
      <c r="O4828" s="29" t="n">
        <v>44703</v>
      </c>
      <c r="P4828" s="28" t="n">
        <f aca="false">ROUNDDOWN(($B4828-$O4828)/30,0)</f>
        <v>26</v>
      </c>
      <c r="Q4828" s="28" t="str">
        <f aca="false">TEXT($B4828,"yyyy-mm")</f>
        <v>2024-07</v>
      </c>
      <c r="R4828" s="28" t="n">
        <f aca="false">IF(AND($O4828&gt;=DATE(2025,1,1),$O4828&lt;=DATE(2025,4,30)),1,0)</f>
        <v>0</v>
      </c>
    </row>
    <row r="4829" customFormat="false" ht="15" hidden="false" customHeight="false" outlineLevel="0" collapsed="false">
      <c r="A4829" s="28" t="n">
        <v>525</v>
      </c>
      <c r="B4829" s="29" t="n">
        <v>45535</v>
      </c>
      <c r="C4829" s="28" t="n">
        <v>110450.06</v>
      </c>
      <c r="D4829" s="28" t="n">
        <v>0</v>
      </c>
      <c r="E4829" s="28" t="n">
        <v>0</v>
      </c>
      <c r="F4829" s="28" t="s">
        <v>345</v>
      </c>
      <c r="G4829" s="28" t="n">
        <v>0</v>
      </c>
      <c r="H4829" s="28" t="n">
        <v>0</v>
      </c>
      <c r="I4829" s="28" t="n">
        <v>0</v>
      </c>
      <c r="J4829" s="28" t="n">
        <v>66</v>
      </c>
      <c r="K4829" s="28" t="n">
        <v>7</v>
      </c>
      <c r="L4829" s="28" t="n">
        <v>1</v>
      </c>
      <c r="M4829" s="28" t="s">
        <v>147</v>
      </c>
      <c r="N4829" s="28" t="s">
        <v>139</v>
      </c>
      <c r="O4829" s="29" t="n">
        <v>44703</v>
      </c>
      <c r="P4829" s="28" t="n">
        <f aca="false">ROUNDDOWN(($B4829-$O4829)/30,0)</f>
        <v>27</v>
      </c>
      <c r="Q4829" s="28" t="str">
        <f aca="false">TEXT($B4829,"yyyy-mm")</f>
        <v>2024-08</v>
      </c>
      <c r="R4829" s="28" t="n">
        <f aca="false">IF(AND($O4829&gt;=DATE(2025,1,1),$O4829&lt;=DATE(2025,4,30)),1,0)</f>
        <v>0</v>
      </c>
    </row>
    <row r="4830" customFormat="false" ht="15" hidden="false" customHeight="false" outlineLevel="0" collapsed="false">
      <c r="A4830" s="28" t="n">
        <v>525</v>
      </c>
      <c r="B4830" s="29" t="n">
        <v>45565</v>
      </c>
      <c r="C4830" s="28" t="n">
        <v>98177.84</v>
      </c>
      <c r="D4830" s="28" t="n">
        <v>0</v>
      </c>
      <c r="E4830" s="28" t="n">
        <v>0</v>
      </c>
      <c r="F4830" s="28" t="s">
        <v>345</v>
      </c>
      <c r="G4830" s="28" t="n">
        <v>0</v>
      </c>
      <c r="H4830" s="28" t="n">
        <v>0</v>
      </c>
      <c r="I4830" s="28" t="n">
        <v>0</v>
      </c>
      <c r="J4830" s="28" t="n">
        <v>66</v>
      </c>
      <c r="K4830" s="28" t="n">
        <v>7</v>
      </c>
      <c r="L4830" s="28" t="n">
        <v>1</v>
      </c>
      <c r="M4830" s="28" t="s">
        <v>147</v>
      </c>
      <c r="N4830" s="28" t="s">
        <v>139</v>
      </c>
      <c r="O4830" s="29" t="n">
        <v>44703</v>
      </c>
      <c r="P4830" s="28" t="n">
        <f aca="false">ROUNDDOWN(($B4830-$O4830)/30,0)</f>
        <v>28</v>
      </c>
      <c r="Q4830" s="28" t="str">
        <f aca="false">TEXT($B4830,"yyyy-mm")</f>
        <v>2024-09</v>
      </c>
      <c r="R4830" s="28" t="n">
        <f aca="false">IF(AND($O4830&gt;=DATE(2025,1,1),$O4830&lt;=DATE(2025,4,30)),1,0)</f>
        <v>0</v>
      </c>
    </row>
    <row r="4831" customFormat="false" ht="15" hidden="false" customHeight="false" outlineLevel="0" collapsed="false">
      <c r="A4831" s="28" t="n">
        <v>525</v>
      </c>
      <c r="B4831" s="29" t="n">
        <v>45596</v>
      </c>
      <c r="C4831" s="28" t="n">
        <v>85905.62</v>
      </c>
      <c r="D4831" s="28" t="n">
        <v>0</v>
      </c>
      <c r="E4831" s="28" t="n">
        <v>0</v>
      </c>
      <c r="F4831" s="28" t="s">
        <v>345</v>
      </c>
      <c r="G4831" s="28" t="n">
        <v>0</v>
      </c>
      <c r="H4831" s="28" t="n">
        <v>0</v>
      </c>
      <c r="I4831" s="28" t="n">
        <v>0</v>
      </c>
      <c r="J4831" s="28" t="n">
        <v>66</v>
      </c>
      <c r="K4831" s="28" t="n">
        <v>7</v>
      </c>
      <c r="L4831" s="28" t="n">
        <v>1</v>
      </c>
      <c r="M4831" s="28" t="s">
        <v>147</v>
      </c>
      <c r="N4831" s="28" t="s">
        <v>139</v>
      </c>
      <c r="O4831" s="29" t="n">
        <v>44703</v>
      </c>
      <c r="P4831" s="28" t="n">
        <f aca="false">ROUNDDOWN(($B4831-$O4831)/30,0)</f>
        <v>29</v>
      </c>
      <c r="Q4831" s="28" t="str">
        <f aca="false">TEXT($B4831,"yyyy-mm")</f>
        <v>2024-10</v>
      </c>
      <c r="R4831" s="28" t="n">
        <f aca="false">IF(AND($O4831&gt;=DATE(2025,1,1),$O4831&lt;=DATE(2025,4,30)),1,0)</f>
        <v>0</v>
      </c>
    </row>
    <row r="4832" customFormat="false" ht="15" hidden="false" customHeight="false" outlineLevel="0" collapsed="false">
      <c r="A4832" s="28" t="n">
        <v>525</v>
      </c>
      <c r="B4832" s="29" t="n">
        <v>45626</v>
      </c>
      <c r="C4832" s="28" t="n">
        <v>73633.4</v>
      </c>
      <c r="D4832" s="28" t="n">
        <v>0</v>
      </c>
      <c r="E4832" s="28" t="n">
        <v>0</v>
      </c>
      <c r="F4832" s="28" t="s">
        <v>345</v>
      </c>
      <c r="G4832" s="28" t="n">
        <v>0</v>
      </c>
      <c r="H4832" s="28" t="n">
        <v>0</v>
      </c>
      <c r="I4832" s="28" t="n">
        <v>0</v>
      </c>
      <c r="J4832" s="28" t="n">
        <v>66</v>
      </c>
      <c r="K4832" s="28" t="n">
        <v>7</v>
      </c>
      <c r="L4832" s="28" t="n">
        <v>1</v>
      </c>
      <c r="M4832" s="28" t="s">
        <v>147</v>
      </c>
      <c r="N4832" s="28" t="s">
        <v>139</v>
      </c>
      <c r="O4832" s="29" t="n">
        <v>44703</v>
      </c>
      <c r="P4832" s="28" t="n">
        <f aca="false">ROUNDDOWN(($B4832-$O4832)/30,0)</f>
        <v>30</v>
      </c>
      <c r="Q4832" s="28" t="str">
        <f aca="false">TEXT($B4832,"yyyy-mm")</f>
        <v>2024-11</v>
      </c>
      <c r="R4832" s="28" t="n">
        <f aca="false">IF(AND($O4832&gt;=DATE(2025,1,1),$O4832&lt;=DATE(2025,4,30)),1,0)</f>
        <v>0</v>
      </c>
    </row>
    <row r="4833" customFormat="false" ht="15" hidden="false" customHeight="false" outlineLevel="0" collapsed="false">
      <c r="A4833" s="28" t="n">
        <v>525</v>
      </c>
      <c r="B4833" s="29" t="n">
        <v>45657</v>
      </c>
      <c r="C4833" s="28" t="n">
        <v>61361.18</v>
      </c>
      <c r="D4833" s="28" t="n">
        <v>0</v>
      </c>
      <c r="E4833" s="28" t="n">
        <v>0</v>
      </c>
      <c r="F4833" s="28" t="s">
        <v>345</v>
      </c>
      <c r="G4833" s="28" t="n">
        <v>0</v>
      </c>
      <c r="H4833" s="28" t="n">
        <v>0</v>
      </c>
      <c r="I4833" s="28" t="n">
        <v>0</v>
      </c>
      <c r="J4833" s="28" t="n">
        <v>66</v>
      </c>
      <c r="K4833" s="28" t="n">
        <v>7</v>
      </c>
      <c r="L4833" s="28" t="n">
        <v>1</v>
      </c>
      <c r="M4833" s="28" t="s">
        <v>147</v>
      </c>
      <c r="N4833" s="28" t="s">
        <v>139</v>
      </c>
      <c r="O4833" s="29" t="n">
        <v>44703</v>
      </c>
      <c r="P4833" s="28" t="n">
        <f aca="false">ROUNDDOWN(($B4833-$O4833)/30,0)</f>
        <v>31</v>
      </c>
      <c r="Q4833" s="28" t="str">
        <f aca="false">TEXT($B4833,"yyyy-mm")</f>
        <v>2024-12</v>
      </c>
      <c r="R4833" s="28" t="n">
        <f aca="false">IF(AND($O4833&gt;=DATE(2025,1,1),$O4833&lt;=DATE(2025,4,30)),1,0)</f>
        <v>0</v>
      </c>
    </row>
    <row r="4834" customFormat="false" ht="15" hidden="false" customHeight="false" outlineLevel="0" collapsed="false">
      <c r="A4834" s="28" t="n">
        <v>525</v>
      </c>
      <c r="B4834" s="29" t="n">
        <v>45688</v>
      </c>
      <c r="C4834" s="28" t="n">
        <v>49088.96</v>
      </c>
      <c r="D4834" s="28" t="n">
        <v>0</v>
      </c>
      <c r="E4834" s="28" t="n">
        <v>0</v>
      </c>
      <c r="F4834" s="28" t="s">
        <v>345</v>
      </c>
      <c r="G4834" s="28" t="n">
        <v>0</v>
      </c>
      <c r="H4834" s="28" t="n">
        <v>0</v>
      </c>
      <c r="I4834" s="28" t="n">
        <v>0</v>
      </c>
      <c r="J4834" s="28" t="n">
        <v>66</v>
      </c>
      <c r="K4834" s="28" t="n">
        <v>7</v>
      </c>
      <c r="L4834" s="28" t="n">
        <v>1</v>
      </c>
      <c r="M4834" s="28" t="s">
        <v>147</v>
      </c>
      <c r="N4834" s="28" t="s">
        <v>139</v>
      </c>
      <c r="O4834" s="29" t="n">
        <v>44703</v>
      </c>
      <c r="P4834" s="28" t="n">
        <f aca="false">ROUNDDOWN(($B4834-$O4834)/30,0)</f>
        <v>32</v>
      </c>
      <c r="Q4834" s="28" t="str">
        <f aca="false">TEXT($B4834,"yyyy-mm")</f>
        <v>2025-01</v>
      </c>
      <c r="R4834" s="28" t="n">
        <f aca="false">IF(AND($O4834&gt;=DATE(2025,1,1),$O4834&lt;=DATE(2025,4,30)),1,0)</f>
        <v>0</v>
      </c>
    </row>
    <row r="4835" customFormat="false" ht="15" hidden="false" customHeight="false" outlineLevel="0" collapsed="false">
      <c r="A4835" s="28" t="n">
        <v>525</v>
      </c>
      <c r="B4835" s="29" t="n">
        <v>45716</v>
      </c>
      <c r="C4835" s="28" t="n">
        <v>36816.74</v>
      </c>
      <c r="D4835" s="28" t="n">
        <v>0</v>
      </c>
      <c r="E4835" s="28" t="n">
        <v>0</v>
      </c>
      <c r="F4835" s="28" t="s">
        <v>345</v>
      </c>
      <c r="G4835" s="28" t="n">
        <v>0</v>
      </c>
      <c r="H4835" s="28" t="n">
        <v>0</v>
      </c>
      <c r="I4835" s="28" t="n">
        <v>0</v>
      </c>
      <c r="J4835" s="28" t="n">
        <v>66</v>
      </c>
      <c r="K4835" s="28" t="n">
        <v>7</v>
      </c>
      <c r="L4835" s="28" t="n">
        <v>1</v>
      </c>
      <c r="M4835" s="28" t="s">
        <v>147</v>
      </c>
      <c r="N4835" s="28" t="s">
        <v>139</v>
      </c>
      <c r="O4835" s="29" t="n">
        <v>44703</v>
      </c>
      <c r="P4835" s="28" t="n">
        <f aca="false">ROUNDDOWN(($B4835-$O4835)/30,0)</f>
        <v>33</v>
      </c>
      <c r="Q4835" s="28" t="str">
        <f aca="false">TEXT($B4835,"yyyy-mm")</f>
        <v>2025-02</v>
      </c>
      <c r="R4835" s="28" t="n">
        <f aca="false">IF(AND($O4835&gt;=DATE(2025,1,1),$O4835&lt;=DATE(2025,4,30)),1,0)</f>
        <v>0</v>
      </c>
    </row>
    <row r="4836" customFormat="false" ht="15" hidden="false" customHeight="false" outlineLevel="0" collapsed="false">
      <c r="A4836" s="28" t="n">
        <v>525</v>
      </c>
      <c r="B4836" s="29" t="n">
        <v>45747</v>
      </c>
      <c r="C4836" s="28" t="n">
        <v>24544.52</v>
      </c>
      <c r="D4836" s="28" t="n">
        <v>0</v>
      </c>
      <c r="E4836" s="28" t="n">
        <v>0</v>
      </c>
      <c r="F4836" s="28" t="s">
        <v>345</v>
      </c>
      <c r="G4836" s="28" t="n">
        <v>0</v>
      </c>
      <c r="H4836" s="28" t="n">
        <v>0</v>
      </c>
      <c r="I4836" s="28" t="n">
        <v>0</v>
      </c>
      <c r="J4836" s="28" t="n">
        <v>66</v>
      </c>
      <c r="K4836" s="28" t="n">
        <v>7</v>
      </c>
      <c r="L4836" s="28" t="n">
        <v>1</v>
      </c>
      <c r="M4836" s="28" t="s">
        <v>147</v>
      </c>
      <c r="N4836" s="28" t="s">
        <v>139</v>
      </c>
      <c r="O4836" s="29" t="n">
        <v>44703</v>
      </c>
      <c r="P4836" s="28" t="n">
        <f aca="false">ROUNDDOWN(($B4836-$O4836)/30,0)</f>
        <v>34</v>
      </c>
      <c r="Q4836" s="28" t="str">
        <f aca="false">TEXT($B4836,"yyyy-mm")</f>
        <v>2025-03</v>
      </c>
      <c r="R4836" s="28" t="n">
        <f aca="false">IF(AND($O4836&gt;=DATE(2025,1,1),$O4836&lt;=DATE(2025,4,30)),1,0)</f>
        <v>0</v>
      </c>
    </row>
    <row r="4837" customFormat="false" ht="15" hidden="false" customHeight="false" outlineLevel="0" collapsed="false">
      <c r="A4837" s="28" t="n">
        <v>525</v>
      </c>
      <c r="B4837" s="29" t="n">
        <v>45777</v>
      </c>
      <c r="C4837" s="28" t="n">
        <v>12272.3</v>
      </c>
      <c r="D4837" s="28" t="n">
        <v>0</v>
      </c>
      <c r="E4837" s="28" t="n">
        <v>0</v>
      </c>
      <c r="F4837" s="28" t="s">
        <v>345</v>
      </c>
      <c r="G4837" s="28" t="n">
        <v>0</v>
      </c>
      <c r="H4837" s="28" t="n">
        <v>0</v>
      </c>
      <c r="I4837" s="28" t="n">
        <v>0</v>
      </c>
      <c r="J4837" s="28" t="n">
        <v>66</v>
      </c>
      <c r="K4837" s="28" t="n">
        <v>7</v>
      </c>
      <c r="L4837" s="28" t="n">
        <v>1</v>
      </c>
      <c r="M4837" s="28" t="s">
        <v>147</v>
      </c>
      <c r="N4837" s="28" t="s">
        <v>139</v>
      </c>
      <c r="O4837" s="29" t="n">
        <v>44703</v>
      </c>
      <c r="P4837" s="28" t="n">
        <f aca="false">ROUNDDOWN(($B4837-$O4837)/30,0)</f>
        <v>35</v>
      </c>
      <c r="Q4837" s="28" t="str">
        <f aca="false">TEXT($B4837,"yyyy-mm")</f>
        <v>2025-04</v>
      </c>
      <c r="R4837" s="28" t="n">
        <f aca="false">IF(AND($O4837&gt;=DATE(2025,1,1),$O4837&lt;=DATE(2025,4,30)),1,0)</f>
        <v>0</v>
      </c>
    </row>
    <row r="4838" customFormat="false" ht="15" hidden="false" customHeight="false" outlineLevel="0" collapsed="false">
      <c r="A4838" s="28" t="n">
        <v>525</v>
      </c>
      <c r="B4838" s="29" t="n">
        <v>45808</v>
      </c>
      <c r="C4838" s="28" t="n">
        <v>0.08</v>
      </c>
      <c r="D4838" s="28" t="n">
        <v>0</v>
      </c>
      <c r="E4838" s="28" t="n">
        <v>0</v>
      </c>
      <c r="F4838" s="28" t="s">
        <v>345</v>
      </c>
      <c r="G4838" s="28" t="n">
        <v>0</v>
      </c>
      <c r="H4838" s="28" t="n">
        <v>0</v>
      </c>
      <c r="I4838" s="28" t="n">
        <v>0</v>
      </c>
      <c r="J4838" s="28" t="n">
        <v>66</v>
      </c>
      <c r="K4838" s="28" t="n">
        <v>7</v>
      </c>
      <c r="L4838" s="28" t="n">
        <v>1</v>
      </c>
      <c r="M4838" s="28" t="s">
        <v>147</v>
      </c>
      <c r="N4838" s="28" t="s">
        <v>139</v>
      </c>
      <c r="O4838" s="29" t="n">
        <v>44703</v>
      </c>
      <c r="P4838" s="28" t="n">
        <f aca="false">ROUNDDOWN(($B4838-$O4838)/30,0)</f>
        <v>36</v>
      </c>
      <c r="Q4838" s="28" t="str">
        <f aca="false">TEXT($B4838,"yyyy-mm")</f>
        <v>2025-05</v>
      </c>
      <c r="R4838" s="28" t="n">
        <f aca="false">IF(AND($O4838&gt;=DATE(2025,1,1),$O4838&lt;=DATE(2025,4,30)),1,0)</f>
        <v>0</v>
      </c>
    </row>
    <row r="4839" customFormat="false" ht="15" hidden="false" customHeight="false" outlineLevel="0" collapsed="false">
      <c r="A4839" s="28" t="n">
        <v>526</v>
      </c>
      <c r="B4839" s="29" t="n">
        <v>46142</v>
      </c>
      <c r="C4839" s="28" t="n">
        <v>17600</v>
      </c>
      <c r="D4839" s="28" t="n">
        <v>0</v>
      </c>
      <c r="E4839" s="28" t="n">
        <v>0</v>
      </c>
      <c r="F4839" s="28" t="s">
        <v>345</v>
      </c>
      <c r="G4839" s="28" t="n">
        <v>0</v>
      </c>
      <c r="H4839" s="28" t="n">
        <v>0</v>
      </c>
      <c r="I4839" s="28" t="n">
        <v>0</v>
      </c>
      <c r="J4839" s="28" t="n">
        <v>34</v>
      </c>
      <c r="K4839" s="28" t="n">
        <v>5</v>
      </c>
      <c r="L4839" s="28" t="n">
        <v>1</v>
      </c>
      <c r="M4839" s="28" t="s">
        <v>145</v>
      </c>
      <c r="N4839" s="28" t="s">
        <v>138</v>
      </c>
      <c r="O4839" s="29" t="n">
        <v>46140</v>
      </c>
      <c r="P4839" s="28" t="n">
        <f aca="false">ROUNDDOWN(($B4839-$O4839)/30,0)</f>
        <v>0</v>
      </c>
      <c r="Q4839" s="28" t="str">
        <f aca="false">TEXT($B4839,"yyyy-mm")</f>
        <v>2026-04</v>
      </c>
      <c r="R4839" s="28" t="n">
        <f aca="false">IF(AND($O4839&gt;=DATE(2025,1,1),$O4839&lt;=DATE(2025,4,30)),1,0)</f>
        <v>0</v>
      </c>
    </row>
    <row r="4840" customFormat="false" ht="15" hidden="false" customHeight="false" outlineLevel="0" collapsed="false">
      <c r="A4840" s="28" t="n">
        <v>526</v>
      </c>
      <c r="B4840" s="29" t="n">
        <v>46173</v>
      </c>
      <c r="C4840" s="28" t="n">
        <v>13200</v>
      </c>
      <c r="D4840" s="28" t="n">
        <v>0</v>
      </c>
      <c r="E4840" s="28" t="n">
        <v>0</v>
      </c>
      <c r="F4840" s="28" t="s">
        <v>345</v>
      </c>
      <c r="G4840" s="28" t="n">
        <v>0</v>
      </c>
      <c r="H4840" s="28" t="n">
        <v>0</v>
      </c>
      <c r="I4840" s="28" t="n">
        <v>0</v>
      </c>
      <c r="J4840" s="28" t="n">
        <v>34</v>
      </c>
      <c r="K4840" s="28" t="n">
        <v>5</v>
      </c>
      <c r="L4840" s="28" t="n">
        <v>1</v>
      </c>
      <c r="M4840" s="28" t="s">
        <v>145</v>
      </c>
      <c r="N4840" s="28" t="s">
        <v>138</v>
      </c>
      <c r="O4840" s="29" t="n">
        <v>46140</v>
      </c>
      <c r="P4840" s="28" t="n">
        <f aca="false">ROUNDDOWN(($B4840-$O4840)/30,0)</f>
        <v>1</v>
      </c>
      <c r="Q4840" s="28" t="str">
        <f aca="false">TEXT($B4840,"yyyy-mm")</f>
        <v>2026-05</v>
      </c>
      <c r="R4840" s="28" t="n">
        <f aca="false">IF(AND($O4840&gt;=DATE(2025,1,1),$O4840&lt;=DATE(2025,4,30)),1,0)</f>
        <v>0</v>
      </c>
    </row>
    <row r="4841" customFormat="false" ht="15" hidden="false" customHeight="false" outlineLevel="0" collapsed="false">
      <c r="A4841" s="28" t="n">
        <v>526</v>
      </c>
      <c r="B4841" s="29" t="n">
        <v>46203</v>
      </c>
      <c r="C4841" s="28" t="n">
        <v>8800</v>
      </c>
      <c r="D4841" s="28" t="n">
        <v>0</v>
      </c>
      <c r="E4841" s="28" t="n">
        <v>0</v>
      </c>
      <c r="F4841" s="28" t="s">
        <v>345</v>
      </c>
      <c r="G4841" s="28" t="n">
        <v>0</v>
      </c>
      <c r="H4841" s="28" t="n">
        <v>0</v>
      </c>
      <c r="I4841" s="28" t="n">
        <v>0</v>
      </c>
      <c r="J4841" s="28" t="n">
        <v>34</v>
      </c>
      <c r="K4841" s="28" t="n">
        <v>5</v>
      </c>
      <c r="L4841" s="28" t="n">
        <v>1</v>
      </c>
      <c r="M4841" s="28" t="s">
        <v>145</v>
      </c>
      <c r="N4841" s="28" t="s">
        <v>138</v>
      </c>
      <c r="O4841" s="29" t="n">
        <v>46140</v>
      </c>
      <c r="P4841" s="28" t="n">
        <f aca="false">ROUNDDOWN(($B4841-$O4841)/30,0)</f>
        <v>2</v>
      </c>
      <c r="Q4841" s="28" t="str">
        <f aca="false">TEXT($B4841,"yyyy-mm")</f>
        <v>2026-06</v>
      </c>
      <c r="R4841" s="28" t="n">
        <f aca="false">IF(AND($O4841&gt;=DATE(2025,1,1),$O4841&lt;=DATE(2025,4,30)),1,0)</f>
        <v>0</v>
      </c>
    </row>
    <row r="4842" customFormat="false" ht="15" hidden="false" customHeight="false" outlineLevel="0" collapsed="false">
      <c r="A4842" s="28" t="n">
        <v>526</v>
      </c>
      <c r="B4842" s="29" t="n">
        <v>46234</v>
      </c>
      <c r="C4842" s="28" t="n">
        <v>4400</v>
      </c>
      <c r="D4842" s="28" t="n">
        <v>0</v>
      </c>
      <c r="E4842" s="28" t="n">
        <v>0</v>
      </c>
      <c r="F4842" s="28" t="s">
        <v>345</v>
      </c>
      <c r="G4842" s="28" t="n">
        <v>0</v>
      </c>
      <c r="H4842" s="28" t="n">
        <v>0</v>
      </c>
      <c r="I4842" s="28" t="n">
        <v>0</v>
      </c>
      <c r="J4842" s="28" t="n">
        <v>34</v>
      </c>
      <c r="K4842" s="28" t="n">
        <v>5</v>
      </c>
      <c r="L4842" s="28" t="n">
        <v>1</v>
      </c>
      <c r="M4842" s="28" t="s">
        <v>145</v>
      </c>
      <c r="N4842" s="28" t="s">
        <v>138</v>
      </c>
      <c r="O4842" s="29" t="n">
        <v>46140</v>
      </c>
      <c r="P4842" s="28" t="n">
        <f aca="false">ROUNDDOWN(($B4842-$O4842)/30,0)</f>
        <v>3</v>
      </c>
      <c r="Q4842" s="28" t="str">
        <f aca="false">TEXT($B4842,"yyyy-mm")</f>
        <v>2026-07</v>
      </c>
      <c r="R4842" s="28" t="n">
        <f aca="false">IF(AND($O4842&gt;=DATE(2025,1,1),$O4842&lt;=DATE(2025,4,30)),1,0)</f>
        <v>0</v>
      </c>
    </row>
    <row r="4843" customFormat="false" ht="15" hidden="false" customHeight="false" outlineLevel="0" collapsed="false">
      <c r="A4843" s="28" t="n">
        <v>526</v>
      </c>
      <c r="B4843" s="29" t="n">
        <v>46265</v>
      </c>
      <c r="C4843" s="28" t="n">
        <v>0</v>
      </c>
      <c r="D4843" s="28" t="n">
        <v>0</v>
      </c>
      <c r="E4843" s="28" t="n">
        <v>0</v>
      </c>
      <c r="F4843" s="28" t="s">
        <v>345</v>
      </c>
      <c r="G4843" s="28" t="n">
        <v>0</v>
      </c>
      <c r="H4843" s="28" t="n">
        <v>0</v>
      </c>
      <c r="I4843" s="28" t="n">
        <v>0</v>
      </c>
      <c r="J4843" s="28" t="n">
        <v>34</v>
      </c>
      <c r="K4843" s="28" t="n">
        <v>5</v>
      </c>
      <c r="L4843" s="28" t="n">
        <v>1</v>
      </c>
      <c r="M4843" s="28" t="s">
        <v>145</v>
      </c>
      <c r="N4843" s="28" t="s">
        <v>138</v>
      </c>
      <c r="O4843" s="29" t="n">
        <v>46140</v>
      </c>
      <c r="P4843" s="28" t="n">
        <f aca="false">ROUNDDOWN(($B4843-$O4843)/30,0)</f>
        <v>4</v>
      </c>
      <c r="Q4843" s="28" t="str">
        <f aca="false">TEXT($B4843,"yyyy-mm")</f>
        <v>2026-08</v>
      </c>
      <c r="R4843" s="28" t="n">
        <f aca="false">IF(AND($O4843&gt;=DATE(2025,1,1),$O4843&lt;=DATE(2025,4,30)),1,0)</f>
        <v>0</v>
      </c>
    </row>
    <row r="4844" customFormat="false" ht="15" hidden="false" customHeight="false" outlineLevel="0" collapsed="false">
      <c r="A4844" s="28" t="n">
        <v>527</v>
      </c>
      <c r="B4844" s="29" t="n">
        <v>45077</v>
      </c>
      <c r="C4844" s="28" t="n">
        <v>58600</v>
      </c>
      <c r="D4844" s="28" t="n">
        <v>0</v>
      </c>
      <c r="E4844" s="28" t="n">
        <v>0</v>
      </c>
      <c r="F4844" s="28" t="s">
        <v>345</v>
      </c>
      <c r="G4844" s="28" t="n">
        <v>0</v>
      </c>
      <c r="H4844" s="28" t="n">
        <v>0</v>
      </c>
      <c r="I4844" s="28" t="n">
        <v>0</v>
      </c>
      <c r="J4844" s="28" t="n">
        <v>166</v>
      </c>
      <c r="K4844" s="28" t="n">
        <v>1</v>
      </c>
      <c r="L4844" s="28" t="n">
        <v>1</v>
      </c>
      <c r="M4844" s="28" t="s">
        <v>145</v>
      </c>
      <c r="N4844" s="28" t="s">
        <v>139</v>
      </c>
      <c r="O4844" s="29" t="n">
        <v>45071</v>
      </c>
      <c r="P4844" s="28" t="n">
        <f aca="false">ROUNDDOWN(($B4844-$O4844)/30,0)</f>
        <v>0</v>
      </c>
      <c r="Q4844" s="28" t="str">
        <f aca="false">TEXT($B4844,"yyyy-mm")</f>
        <v>2023-05</v>
      </c>
      <c r="R4844" s="28" t="n">
        <f aca="false">IF(AND($O4844&gt;=DATE(2025,1,1),$O4844&lt;=DATE(2025,4,30)),1,0)</f>
        <v>0</v>
      </c>
    </row>
    <row r="4845" customFormat="false" ht="15" hidden="false" customHeight="false" outlineLevel="0" collapsed="false">
      <c r="A4845" s="28" t="n">
        <v>527</v>
      </c>
      <c r="B4845" s="29" t="n">
        <v>45107</v>
      </c>
      <c r="C4845" s="28" t="n">
        <v>0</v>
      </c>
      <c r="D4845" s="28" t="n">
        <v>0</v>
      </c>
      <c r="E4845" s="28" t="n">
        <v>0</v>
      </c>
      <c r="F4845" s="28" t="s">
        <v>345</v>
      </c>
      <c r="G4845" s="28" t="n">
        <v>0</v>
      </c>
      <c r="H4845" s="28" t="n">
        <v>0</v>
      </c>
      <c r="I4845" s="28" t="n">
        <v>0</v>
      </c>
      <c r="J4845" s="28" t="n">
        <v>166</v>
      </c>
      <c r="K4845" s="28" t="n">
        <v>1</v>
      </c>
      <c r="L4845" s="28" t="n">
        <v>1</v>
      </c>
      <c r="M4845" s="28" t="s">
        <v>145</v>
      </c>
      <c r="N4845" s="28" t="s">
        <v>139</v>
      </c>
      <c r="O4845" s="29" t="n">
        <v>45071</v>
      </c>
      <c r="P4845" s="28" t="n">
        <f aca="false">ROUNDDOWN(($B4845-$O4845)/30,0)</f>
        <v>1</v>
      </c>
      <c r="Q4845" s="28" t="str">
        <f aca="false">TEXT($B4845,"yyyy-mm")</f>
        <v>2023-06</v>
      </c>
      <c r="R4845" s="28" t="n">
        <f aca="false">IF(AND($O4845&gt;=DATE(2025,1,1),$O4845&lt;=DATE(2025,4,30)),1,0)</f>
        <v>0</v>
      </c>
    </row>
    <row r="4846" customFormat="false" ht="15" hidden="false" customHeight="false" outlineLevel="0" collapsed="false">
      <c r="A4846" s="28" t="n">
        <v>528</v>
      </c>
      <c r="B4846" s="29" t="n">
        <v>44712</v>
      </c>
      <c r="C4846" s="28" t="n">
        <v>16400</v>
      </c>
      <c r="D4846" s="28" t="n">
        <v>0</v>
      </c>
      <c r="E4846" s="28" t="n">
        <v>0</v>
      </c>
      <c r="F4846" s="28" t="s">
        <v>345</v>
      </c>
      <c r="G4846" s="28" t="n">
        <v>0</v>
      </c>
      <c r="H4846" s="28" t="n">
        <v>0</v>
      </c>
      <c r="I4846" s="28" t="n">
        <v>0</v>
      </c>
      <c r="J4846" s="28" t="n">
        <v>241</v>
      </c>
      <c r="K4846" s="28" t="n">
        <v>9</v>
      </c>
      <c r="L4846" s="28" t="n">
        <v>1</v>
      </c>
      <c r="M4846" s="28" t="s">
        <v>147</v>
      </c>
      <c r="N4846" s="28" t="s">
        <v>138</v>
      </c>
      <c r="O4846" s="29" t="n">
        <v>44687</v>
      </c>
      <c r="P4846" s="28" t="n">
        <f aca="false">ROUNDDOWN(($B4846-$O4846)/30,0)</f>
        <v>0</v>
      </c>
      <c r="Q4846" s="28" t="str">
        <f aca="false">TEXT($B4846,"yyyy-mm")</f>
        <v>2022-05</v>
      </c>
      <c r="R4846" s="28" t="n">
        <f aca="false">IF(AND($O4846&gt;=DATE(2025,1,1),$O4846&lt;=DATE(2025,4,30)),1,0)</f>
        <v>0</v>
      </c>
    </row>
    <row r="4847" customFormat="false" ht="15" hidden="false" customHeight="false" outlineLevel="0" collapsed="false">
      <c r="A4847" s="28" t="n">
        <v>528</v>
      </c>
      <c r="B4847" s="29" t="n">
        <v>44742</v>
      </c>
      <c r="C4847" s="28" t="n">
        <v>12300</v>
      </c>
      <c r="D4847" s="28" t="n">
        <v>0</v>
      </c>
      <c r="E4847" s="28" t="n">
        <v>0</v>
      </c>
      <c r="F4847" s="28" t="s">
        <v>345</v>
      </c>
      <c r="G4847" s="28" t="n">
        <v>0</v>
      </c>
      <c r="H4847" s="28" t="n">
        <v>0</v>
      </c>
      <c r="I4847" s="28" t="n">
        <v>0</v>
      </c>
      <c r="J4847" s="28" t="n">
        <v>241</v>
      </c>
      <c r="K4847" s="28" t="n">
        <v>9</v>
      </c>
      <c r="L4847" s="28" t="n">
        <v>1</v>
      </c>
      <c r="M4847" s="28" t="s">
        <v>147</v>
      </c>
      <c r="N4847" s="28" t="s">
        <v>138</v>
      </c>
      <c r="O4847" s="29" t="n">
        <v>44687</v>
      </c>
      <c r="P4847" s="28" t="n">
        <f aca="false">ROUNDDOWN(($B4847-$O4847)/30,0)</f>
        <v>1</v>
      </c>
      <c r="Q4847" s="28" t="str">
        <f aca="false">TEXT($B4847,"yyyy-mm")</f>
        <v>2022-06</v>
      </c>
      <c r="R4847" s="28" t="n">
        <f aca="false">IF(AND($O4847&gt;=DATE(2025,1,1),$O4847&lt;=DATE(2025,4,30)),1,0)</f>
        <v>0</v>
      </c>
    </row>
    <row r="4848" customFormat="false" ht="15" hidden="false" customHeight="false" outlineLevel="0" collapsed="false">
      <c r="A4848" s="28" t="n">
        <v>528</v>
      </c>
      <c r="B4848" s="29" t="n">
        <v>44773</v>
      </c>
      <c r="C4848" s="28" t="n">
        <v>8200</v>
      </c>
      <c r="D4848" s="28" t="n">
        <v>0</v>
      </c>
      <c r="E4848" s="28" t="n">
        <v>0</v>
      </c>
      <c r="F4848" s="28" t="s">
        <v>345</v>
      </c>
      <c r="G4848" s="28" t="n">
        <v>0</v>
      </c>
      <c r="H4848" s="28" t="n">
        <v>0</v>
      </c>
      <c r="I4848" s="28" t="n">
        <v>0</v>
      </c>
      <c r="J4848" s="28" t="n">
        <v>241</v>
      </c>
      <c r="K4848" s="28" t="n">
        <v>9</v>
      </c>
      <c r="L4848" s="28" t="n">
        <v>1</v>
      </c>
      <c r="M4848" s="28" t="s">
        <v>147</v>
      </c>
      <c r="N4848" s="28" t="s">
        <v>138</v>
      </c>
      <c r="O4848" s="29" t="n">
        <v>44687</v>
      </c>
      <c r="P4848" s="28" t="n">
        <f aca="false">ROUNDDOWN(($B4848-$O4848)/30,0)</f>
        <v>2</v>
      </c>
      <c r="Q4848" s="28" t="str">
        <f aca="false">TEXT($B4848,"yyyy-mm")</f>
        <v>2022-07</v>
      </c>
      <c r="R4848" s="28" t="n">
        <f aca="false">IF(AND($O4848&gt;=DATE(2025,1,1),$O4848&lt;=DATE(2025,4,30)),1,0)</f>
        <v>0</v>
      </c>
    </row>
    <row r="4849" customFormat="false" ht="15" hidden="false" customHeight="false" outlineLevel="0" collapsed="false">
      <c r="A4849" s="28" t="n">
        <v>528</v>
      </c>
      <c r="B4849" s="29" t="n">
        <v>44804</v>
      </c>
      <c r="C4849" s="28" t="n">
        <v>4100</v>
      </c>
      <c r="D4849" s="28" t="n">
        <v>0</v>
      </c>
      <c r="E4849" s="28" t="n">
        <v>0</v>
      </c>
      <c r="F4849" s="28" t="s">
        <v>345</v>
      </c>
      <c r="G4849" s="28" t="n">
        <v>0</v>
      </c>
      <c r="H4849" s="28" t="n">
        <v>0</v>
      </c>
      <c r="I4849" s="28" t="n">
        <v>0</v>
      </c>
      <c r="J4849" s="28" t="n">
        <v>241</v>
      </c>
      <c r="K4849" s="28" t="n">
        <v>9</v>
      </c>
      <c r="L4849" s="28" t="n">
        <v>1</v>
      </c>
      <c r="M4849" s="28" t="s">
        <v>147</v>
      </c>
      <c r="N4849" s="28" t="s">
        <v>138</v>
      </c>
      <c r="O4849" s="29" t="n">
        <v>44687</v>
      </c>
      <c r="P4849" s="28" t="n">
        <f aca="false">ROUNDDOWN(($B4849-$O4849)/30,0)</f>
        <v>3</v>
      </c>
      <c r="Q4849" s="28" t="str">
        <f aca="false">TEXT($B4849,"yyyy-mm")</f>
        <v>2022-08</v>
      </c>
      <c r="R4849" s="28" t="n">
        <f aca="false">IF(AND($O4849&gt;=DATE(2025,1,1),$O4849&lt;=DATE(2025,4,30)),1,0)</f>
        <v>0</v>
      </c>
    </row>
    <row r="4850" customFormat="false" ht="15" hidden="false" customHeight="false" outlineLevel="0" collapsed="false">
      <c r="A4850" s="28" t="n">
        <v>528</v>
      </c>
      <c r="B4850" s="29" t="n">
        <v>44834</v>
      </c>
      <c r="C4850" s="28" t="n">
        <v>0</v>
      </c>
      <c r="D4850" s="28" t="n">
        <v>0</v>
      </c>
      <c r="E4850" s="28" t="n">
        <v>0</v>
      </c>
      <c r="F4850" s="28" t="s">
        <v>345</v>
      </c>
      <c r="G4850" s="28" t="n">
        <v>0</v>
      </c>
      <c r="H4850" s="28" t="n">
        <v>0</v>
      </c>
      <c r="I4850" s="28" t="n">
        <v>0</v>
      </c>
      <c r="J4850" s="28" t="n">
        <v>241</v>
      </c>
      <c r="K4850" s="28" t="n">
        <v>9</v>
      </c>
      <c r="L4850" s="28" t="n">
        <v>1</v>
      </c>
      <c r="M4850" s="28" t="s">
        <v>147</v>
      </c>
      <c r="N4850" s="28" t="s">
        <v>138</v>
      </c>
      <c r="O4850" s="29" t="n">
        <v>44687</v>
      </c>
      <c r="P4850" s="28" t="n">
        <f aca="false">ROUNDDOWN(($B4850-$O4850)/30,0)</f>
        <v>4</v>
      </c>
      <c r="Q4850" s="28" t="str">
        <f aca="false">TEXT($B4850,"yyyy-mm")</f>
        <v>2022-09</v>
      </c>
      <c r="R4850" s="28" t="n">
        <f aca="false">IF(AND($O4850&gt;=DATE(2025,1,1),$O4850&lt;=DATE(2025,4,30)),1,0)</f>
        <v>0</v>
      </c>
    </row>
    <row r="4851" customFormat="false" ht="15" hidden="false" customHeight="false" outlineLevel="0" collapsed="false">
      <c r="A4851" s="28" t="n">
        <v>529</v>
      </c>
      <c r="B4851" s="29" t="n">
        <v>46081</v>
      </c>
      <c r="C4851" s="28" t="n">
        <v>131700</v>
      </c>
      <c r="D4851" s="28" t="n">
        <v>0</v>
      </c>
      <c r="E4851" s="28" t="n">
        <v>0</v>
      </c>
      <c r="F4851" s="28" t="s">
        <v>345</v>
      </c>
      <c r="G4851" s="28" t="n">
        <v>0</v>
      </c>
      <c r="H4851" s="28" t="n">
        <v>0</v>
      </c>
      <c r="I4851" s="28" t="n">
        <v>0</v>
      </c>
      <c r="J4851" s="28" t="n">
        <v>266</v>
      </c>
      <c r="K4851" s="28" t="n">
        <v>13</v>
      </c>
      <c r="L4851" s="28" t="n">
        <v>1</v>
      </c>
      <c r="M4851" s="28" t="s">
        <v>146</v>
      </c>
      <c r="N4851" s="28" t="s">
        <v>141</v>
      </c>
      <c r="O4851" s="29" t="n">
        <v>46081</v>
      </c>
      <c r="P4851" s="28" t="n">
        <f aca="false">ROUNDDOWN(($B4851-$O4851)/30,0)</f>
        <v>0</v>
      </c>
      <c r="Q4851" s="28" t="str">
        <f aca="false">TEXT($B4851,"yyyy-mm")</f>
        <v>2026-02</v>
      </c>
      <c r="R4851" s="28" t="n">
        <f aca="false">IF(AND($O4851&gt;=DATE(2025,1,1),$O4851&lt;=DATE(2025,4,30)),1,0)</f>
        <v>0</v>
      </c>
    </row>
    <row r="4852" customFormat="false" ht="15" hidden="false" customHeight="false" outlineLevel="0" collapsed="false">
      <c r="A4852" s="28" t="n">
        <v>529</v>
      </c>
      <c r="B4852" s="29" t="n">
        <v>46112</v>
      </c>
      <c r="C4852" s="28" t="n">
        <v>129540.98</v>
      </c>
      <c r="D4852" s="28" t="n">
        <v>0</v>
      </c>
      <c r="E4852" s="28" t="n">
        <v>0</v>
      </c>
      <c r="F4852" s="28" t="s">
        <v>345</v>
      </c>
      <c r="G4852" s="28" t="n">
        <v>0</v>
      </c>
      <c r="H4852" s="28" t="n">
        <v>0</v>
      </c>
      <c r="I4852" s="28" t="n">
        <v>0</v>
      </c>
      <c r="J4852" s="28" t="n">
        <v>266</v>
      </c>
      <c r="K4852" s="28" t="n">
        <v>13</v>
      </c>
      <c r="L4852" s="28" t="n">
        <v>1</v>
      </c>
      <c r="M4852" s="28" t="s">
        <v>146</v>
      </c>
      <c r="N4852" s="28" t="s">
        <v>141</v>
      </c>
      <c r="O4852" s="29" t="n">
        <v>46081</v>
      </c>
      <c r="P4852" s="28" t="n">
        <f aca="false">ROUNDDOWN(($B4852-$O4852)/30,0)</f>
        <v>1</v>
      </c>
      <c r="Q4852" s="28" t="str">
        <f aca="false">TEXT($B4852,"yyyy-mm")</f>
        <v>2026-03</v>
      </c>
      <c r="R4852" s="28" t="n">
        <f aca="false">IF(AND($O4852&gt;=DATE(2025,1,1),$O4852&lt;=DATE(2025,4,30)),1,0)</f>
        <v>0</v>
      </c>
    </row>
    <row r="4853" customFormat="false" ht="15" hidden="false" customHeight="false" outlineLevel="0" collapsed="false">
      <c r="A4853" s="28" t="n">
        <v>529</v>
      </c>
      <c r="B4853" s="29" t="n">
        <v>46142</v>
      </c>
      <c r="C4853" s="28" t="n">
        <v>127381.96</v>
      </c>
      <c r="D4853" s="28" t="n">
        <v>0</v>
      </c>
      <c r="E4853" s="28" t="n">
        <v>0</v>
      </c>
      <c r="F4853" s="28" t="s">
        <v>345</v>
      </c>
      <c r="G4853" s="28" t="n">
        <v>0</v>
      </c>
      <c r="H4853" s="28" t="n">
        <v>0</v>
      </c>
      <c r="I4853" s="28" t="n">
        <v>0</v>
      </c>
      <c r="J4853" s="28" t="n">
        <v>266</v>
      </c>
      <c r="K4853" s="28" t="n">
        <v>13</v>
      </c>
      <c r="L4853" s="28" t="n">
        <v>1</v>
      </c>
      <c r="M4853" s="28" t="s">
        <v>146</v>
      </c>
      <c r="N4853" s="28" t="s">
        <v>141</v>
      </c>
      <c r="O4853" s="29" t="n">
        <v>46081</v>
      </c>
      <c r="P4853" s="28" t="n">
        <f aca="false">ROUNDDOWN(($B4853-$O4853)/30,0)</f>
        <v>2</v>
      </c>
      <c r="Q4853" s="28" t="str">
        <f aca="false">TEXT($B4853,"yyyy-mm")</f>
        <v>2026-04</v>
      </c>
      <c r="R4853" s="28" t="n">
        <f aca="false">IF(AND($O4853&gt;=DATE(2025,1,1),$O4853&lt;=DATE(2025,4,30)),1,0)</f>
        <v>0</v>
      </c>
    </row>
    <row r="4854" customFormat="false" ht="15" hidden="false" customHeight="false" outlineLevel="0" collapsed="false">
      <c r="A4854" s="28" t="n">
        <v>529</v>
      </c>
      <c r="B4854" s="29" t="n">
        <v>46173</v>
      </c>
      <c r="C4854" s="28" t="n">
        <v>125222.94</v>
      </c>
      <c r="D4854" s="28" t="n">
        <v>0</v>
      </c>
      <c r="E4854" s="28" t="n">
        <v>0</v>
      </c>
      <c r="F4854" s="28" t="s">
        <v>345</v>
      </c>
      <c r="G4854" s="28" t="n">
        <v>0</v>
      </c>
      <c r="H4854" s="28" t="n">
        <v>0</v>
      </c>
      <c r="I4854" s="28" t="n">
        <v>0</v>
      </c>
      <c r="J4854" s="28" t="n">
        <v>266</v>
      </c>
      <c r="K4854" s="28" t="n">
        <v>13</v>
      </c>
      <c r="L4854" s="28" t="n">
        <v>1</v>
      </c>
      <c r="M4854" s="28" t="s">
        <v>146</v>
      </c>
      <c r="N4854" s="28" t="s">
        <v>141</v>
      </c>
      <c r="O4854" s="29" t="n">
        <v>46081</v>
      </c>
      <c r="P4854" s="28" t="n">
        <f aca="false">ROUNDDOWN(($B4854-$O4854)/30,0)</f>
        <v>3</v>
      </c>
      <c r="Q4854" s="28" t="str">
        <f aca="false">TEXT($B4854,"yyyy-mm")</f>
        <v>2026-05</v>
      </c>
      <c r="R4854" s="28" t="n">
        <f aca="false">IF(AND($O4854&gt;=DATE(2025,1,1),$O4854&lt;=DATE(2025,4,30)),1,0)</f>
        <v>0</v>
      </c>
    </row>
    <row r="4855" customFormat="false" ht="15" hidden="false" customHeight="false" outlineLevel="0" collapsed="false">
      <c r="A4855" s="28" t="n">
        <v>529</v>
      </c>
      <c r="B4855" s="29" t="n">
        <v>46203</v>
      </c>
      <c r="C4855" s="28" t="n">
        <v>123063.92</v>
      </c>
      <c r="D4855" s="28" t="n">
        <v>0</v>
      </c>
      <c r="E4855" s="28" t="n">
        <v>0</v>
      </c>
      <c r="F4855" s="28" t="s">
        <v>345</v>
      </c>
      <c r="G4855" s="28" t="n">
        <v>0</v>
      </c>
      <c r="H4855" s="28" t="n">
        <v>0</v>
      </c>
      <c r="I4855" s="28" t="n">
        <v>0</v>
      </c>
      <c r="J4855" s="28" t="n">
        <v>266</v>
      </c>
      <c r="K4855" s="28" t="n">
        <v>13</v>
      </c>
      <c r="L4855" s="28" t="n">
        <v>1</v>
      </c>
      <c r="M4855" s="28" t="s">
        <v>146</v>
      </c>
      <c r="N4855" s="28" t="s">
        <v>141</v>
      </c>
      <c r="O4855" s="29" t="n">
        <v>46081</v>
      </c>
      <c r="P4855" s="28" t="n">
        <f aca="false">ROUNDDOWN(($B4855-$O4855)/30,0)</f>
        <v>4</v>
      </c>
      <c r="Q4855" s="28" t="str">
        <f aca="false">TEXT($B4855,"yyyy-mm")</f>
        <v>2026-06</v>
      </c>
      <c r="R4855" s="28" t="n">
        <f aca="false">IF(AND($O4855&gt;=DATE(2025,1,1),$O4855&lt;=DATE(2025,4,30)),1,0)</f>
        <v>0</v>
      </c>
    </row>
    <row r="4856" customFormat="false" ht="15" hidden="false" customHeight="false" outlineLevel="0" collapsed="false">
      <c r="A4856" s="28" t="n">
        <v>529</v>
      </c>
      <c r="B4856" s="29" t="n">
        <v>46234</v>
      </c>
      <c r="C4856" s="28" t="n">
        <v>120904.9</v>
      </c>
      <c r="D4856" s="28" t="n">
        <v>0</v>
      </c>
      <c r="E4856" s="28" t="n">
        <v>0</v>
      </c>
      <c r="F4856" s="28" t="s">
        <v>345</v>
      </c>
      <c r="G4856" s="28" t="n">
        <v>0</v>
      </c>
      <c r="H4856" s="28" t="n">
        <v>0</v>
      </c>
      <c r="I4856" s="28" t="n">
        <v>0</v>
      </c>
      <c r="J4856" s="28" t="n">
        <v>266</v>
      </c>
      <c r="K4856" s="28" t="n">
        <v>13</v>
      </c>
      <c r="L4856" s="28" t="n">
        <v>1</v>
      </c>
      <c r="M4856" s="28" t="s">
        <v>146</v>
      </c>
      <c r="N4856" s="28" t="s">
        <v>141</v>
      </c>
      <c r="O4856" s="29" t="n">
        <v>46081</v>
      </c>
      <c r="P4856" s="28" t="n">
        <f aca="false">ROUNDDOWN(($B4856-$O4856)/30,0)</f>
        <v>5</v>
      </c>
      <c r="Q4856" s="28" t="str">
        <f aca="false">TEXT($B4856,"yyyy-mm")</f>
        <v>2026-07</v>
      </c>
      <c r="R4856" s="28" t="n">
        <f aca="false">IF(AND($O4856&gt;=DATE(2025,1,1),$O4856&lt;=DATE(2025,4,30)),1,0)</f>
        <v>0</v>
      </c>
    </row>
    <row r="4857" customFormat="false" ht="15" hidden="false" customHeight="false" outlineLevel="0" collapsed="false">
      <c r="A4857" s="28" t="n">
        <v>529</v>
      </c>
      <c r="B4857" s="29" t="n">
        <v>46265</v>
      </c>
      <c r="C4857" s="28" t="n">
        <v>118745.88</v>
      </c>
      <c r="D4857" s="28" t="n">
        <v>0</v>
      </c>
      <c r="E4857" s="28" t="n">
        <v>0</v>
      </c>
      <c r="F4857" s="28" t="s">
        <v>345</v>
      </c>
      <c r="G4857" s="28" t="n">
        <v>0</v>
      </c>
      <c r="H4857" s="28" t="n">
        <v>0</v>
      </c>
      <c r="I4857" s="28" t="n">
        <v>0</v>
      </c>
      <c r="J4857" s="28" t="n">
        <v>266</v>
      </c>
      <c r="K4857" s="28" t="n">
        <v>13</v>
      </c>
      <c r="L4857" s="28" t="n">
        <v>1</v>
      </c>
      <c r="M4857" s="28" t="s">
        <v>146</v>
      </c>
      <c r="N4857" s="28" t="s">
        <v>141</v>
      </c>
      <c r="O4857" s="29" t="n">
        <v>46081</v>
      </c>
      <c r="P4857" s="28" t="n">
        <f aca="false">ROUNDDOWN(($B4857-$O4857)/30,0)</f>
        <v>6</v>
      </c>
      <c r="Q4857" s="28" t="str">
        <f aca="false">TEXT($B4857,"yyyy-mm")</f>
        <v>2026-08</v>
      </c>
      <c r="R4857" s="28" t="n">
        <f aca="false">IF(AND($O4857&gt;=DATE(2025,1,1),$O4857&lt;=DATE(2025,4,30)),1,0)</f>
        <v>0</v>
      </c>
    </row>
    <row r="4858" customFormat="false" ht="15" hidden="false" customHeight="false" outlineLevel="0" collapsed="false">
      <c r="A4858" s="28" t="n">
        <v>530</v>
      </c>
      <c r="B4858" s="29" t="n">
        <v>44865</v>
      </c>
      <c r="C4858" s="28" t="n">
        <v>9400</v>
      </c>
      <c r="D4858" s="28" t="n">
        <v>0</v>
      </c>
      <c r="E4858" s="28" t="n">
        <v>0</v>
      </c>
      <c r="F4858" s="28" t="s">
        <v>345</v>
      </c>
      <c r="G4858" s="28" t="n">
        <v>0</v>
      </c>
      <c r="H4858" s="28" t="n">
        <v>0</v>
      </c>
      <c r="I4858" s="28" t="n">
        <v>0</v>
      </c>
      <c r="J4858" s="28" t="n">
        <v>241</v>
      </c>
      <c r="K4858" s="28" t="n">
        <v>1</v>
      </c>
      <c r="L4858" s="28" t="n">
        <v>1</v>
      </c>
      <c r="M4858" s="28" t="s">
        <v>146</v>
      </c>
      <c r="N4858" s="28" t="s">
        <v>138</v>
      </c>
      <c r="O4858" s="29" t="n">
        <v>44857</v>
      </c>
      <c r="P4858" s="28" t="n">
        <f aca="false">ROUNDDOWN(($B4858-$O4858)/30,0)</f>
        <v>0</v>
      </c>
      <c r="Q4858" s="28" t="str">
        <f aca="false">TEXT($B4858,"yyyy-mm")</f>
        <v>2022-10</v>
      </c>
      <c r="R4858" s="28" t="n">
        <f aca="false">IF(AND($O4858&gt;=DATE(2025,1,1),$O4858&lt;=DATE(2025,4,30)),1,0)</f>
        <v>0</v>
      </c>
    </row>
    <row r="4859" customFormat="false" ht="15" hidden="false" customHeight="false" outlineLevel="0" collapsed="false">
      <c r="A4859" s="28" t="n">
        <v>530</v>
      </c>
      <c r="B4859" s="29" t="n">
        <v>44895</v>
      </c>
      <c r="C4859" s="28" t="n">
        <v>4700</v>
      </c>
      <c r="D4859" s="28" t="n">
        <v>0</v>
      </c>
      <c r="E4859" s="28" t="n">
        <v>0</v>
      </c>
      <c r="F4859" s="28" t="s">
        <v>345</v>
      </c>
      <c r="G4859" s="28" t="n">
        <v>0</v>
      </c>
      <c r="H4859" s="28" t="n">
        <v>0</v>
      </c>
      <c r="I4859" s="28" t="n">
        <v>0</v>
      </c>
      <c r="J4859" s="28" t="n">
        <v>241</v>
      </c>
      <c r="K4859" s="28" t="n">
        <v>1</v>
      </c>
      <c r="L4859" s="28" t="n">
        <v>1</v>
      </c>
      <c r="M4859" s="28" t="s">
        <v>146</v>
      </c>
      <c r="N4859" s="28" t="s">
        <v>138</v>
      </c>
      <c r="O4859" s="29" t="n">
        <v>44857</v>
      </c>
      <c r="P4859" s="28" t="n">
        <f aca="false">ROUNDDOWN(($B4859-$O4859)/30,0)</f>
        <v>1</v>
      </c>
      <c r="Q4859" s="28" t="str">
        <f aca="false">TEXT($B4859,"yyyy-mm")</f>
        <v>2022-11</v>
      </c>
      <c r="R4859" s="28" t="n">
        <f aca="false">IF(AND($O4859&gt;=DATE(2025,1,1),$O4859&lt;=DATE(2025,4,30)),1,0)</f>
        <v>0</v>
      </c>
    </row>
    <row r="4860" customFormat="false" ht="15" hidden="false" customHeight="false" outlineLevel="0" collapsed="false">
      <c r="A4860" s="28" t="n">
        <v>530</v>
      </c>
      <c r="B4860" s="29" t="n">
        <v>44926</v>
      </c>
      <c r="C4860" s="28" t="n">
        <v>0</v>
      </c>
      <c r="D4860" s="28" t="n">
        <v>0</v>
      </c>
      <c r="E4860" s="28" t="n">
        <v>0</v>
      </c>
      <c r="F4860" s="28" t="s">
        <v>345</v>
      </c>
      <c r="G4860" s="28" t="n">
        <v>0</v>
      </c>
      <c r="H4860" s="28" t="n">
        <v>0</v>
      </c>
      <c r="I4860" s="28" t="n">
        <v>0</v>
      </c>
      <c r="J4860" s="28" t="n">
        <v>241</v>
      </c>
      <c r="K4860" s="28" t="n">
        <v>1</v>
      </c>
      <c r="L4860" s="28" t="n">
        <v>1</v>
      </c>
      <c r="M4860" s="28" t="s">
        <v>146</v>
      </c>
      <c r="N4860" s="28" t="s">
        <v>138</v>
      </c>
      <c r="O4860" s="29" t="n">
        <v>44857</v>
      </c>
      <c r="P4860" s="28" t="n">
        <f aca="false">ROUNDDOWN(($B4860-$O4860)/30,0)</f>
        <v>2</v>
      </c>
      <c r="Q4860" s="28" t="str">
        <f aca="false">TEXT($B4860,"yyyy-mm")</f>
        <v>2022-12</v>
      </c>
      <c r="R4860" s="28" t="n">
        <f aca="false">IF(AND($O4860&gt;=DATE(2025,1,1),$O4860&lt;=DATE(2025,4,30)),1,0)</f>
        <v>0</v>
      </c>
    </row>
    <row r="4861" customFormat="false" ht="15" hidden="false" customHeight="false" outlineLevel="0" collapsed="false">
      <c r="A4861" s="28" t="n">
        <v>531</v>
      </c>
      <c r="B4861" s="29" t="n">
        <v>45291</v>
      </c>
      <c r="C4861" s="28" t="n">
        <v>13800</v>
      </c>
      <c r="D4861" s="28" t="n">
        <v>0</v>
      </c>
      <c r="E4861" s="28" t="n">
        <v>0</v>
      </c>
      <c r="F4861" s="28" t="s">
        <v>345</v>
      </c>
      <c r="G4861" s="28" t="n">
        <v>0</v>
      </c>
      <c r="H4861" s="28" t="n">
        <v>0</v>
      </c>
      <c r="I4861" s="28" t="n">
        <v>0</v>
      </c>
      <c r="J4861" s="28" t="n">
        <v>81</v>
      </c>
      <c r="K4861" s="28" t="n">
        <v>1</v>
      </c>
      <c r="L4861" s="28" t="n">
        <v>2</v>
      </c>
      <c r="M4861" s="28" t="s">
        <v>147</v>
      </c>
      <c r="N4861" s="28" t="s">
        <v>138</v>
      </c>
      <c r="O4861" s="29" t="n">
        <v>45276</v>
      </c>
      <c r="P4861" s="28" t="n">
        <f aca="false">ROUNDDOWN(($B4861-$O4861)/30,0)</f>
        <v>0</v>
      </c>
      <c r="Q4861" s="28" t="str">
        <f aca="false">TEXT($B4861,"yyyy-mm")</f>
        <v>2023-12</v>
      </c>
      <c r="R4861" s="28" t="n">
        <f aca="false">IF(AND($O4861&gt;=DATE(2025,1,1),$O4861&lt;=DATE(2025,4,30)),1,0)</f>
        <v>0</v>
      </c>
    </row>
    <row r="4862" customFormat="false" ht="15" hidden="false" customHeight="false" outlineLevel="0" collapsed="false">
      <c r="A4862" s="28" t="n">
        <v>531</v>
      </c>
      <c r="B4862" s="29" t="n">
        <v>45322</v>
      </c>
      <c r="C4862" s="28" t="n">
        <v>0</v>
      </c>
      <c r="D4862" s="28" t="n">
        <v>0</v>
      </c>
      <c r="E4862" s="28" t="n">
        <v>0</v>
      </c>
      <c r="F4862" s="28" t="s">
        <v>345</v>
      </c>
      <c r="G4862" s="28" t="n">
        <v>0</v>
      </c>
      <c r="H4862" s="28" t="n">
        <v>0</v>
      </c>
      <c r="I4862" s="28" t="n">
        <v>0</v>
      </c>
      <c r="J4862" s="28" t="n">
        <v>81</v>
      </c>
      <c r="K4862" s="28" t="n">
        <v>1</v>
      </c>
      <c r="L4862" s="28" t="n">
        <v>2</v>
      </c>
      <c r="M4862" s="28" t="s">
        <v>147</v>
      </c>
      <c r="N4862" s="28" t="s">
        <v>138</v>
      </c>
      <c r="O4862" s="29" t="n">
        <v>45276</v>
      </c>
      <c r="P4862" s="28" t="n">
        <f aca="false">ROUNDDOWN(($B4862-$O4862)/30,0)</f>
        <v>1</v>
      </c>
      <c r="Q4862" s="28" t="str">
        <f aca="false">TEXT($B4862,"yyyy-mm")</f>
        <v>2024-01</v>
      </c>
      <c r="R4862" s="28" t="n">
        <f aca="false">IF(AND($O4862&gt;=DATE(2025,1,1),$O4862&lt;=DATE(2025,4,30)),1,0)</f>
        <v>0</v>
      </c>
    </row>
    <row r="4863" customFormat="false" ht="15" hidden="false" customHeight="false" outlineLevel="0" collapsed="false">
      <c r="A4863" s="28" t="n">
        <v>532</v>
      </c>
      <c r="B4863" s="29" t="n">
        <v>46053</v>
      </c>
      <c r="C4863" s="28" t="n">
        <v>20400</v>
      </c>
      <c r="D4863" s="28" t="n">
        <v>0</v>
      </c>
      <c r="E4863" s="28" t="n">
        <v>0</v>
      </c>
      <c r="F4863" s="28" t="s">
        <v>345</v>
      </c>
      <c r="G4863" s="28" t="n">
        <v>0</v>
      </c>
      <c r="H4863" s="28" t="n">
        <v>0</v>
      </c>
      <c r="I4863" s="28" t="n">
        <v>0</v>
      </c>
      <c r="J4863" s="28" t="n">
        <v>244</v>
      </c>
      <c r="K4863" s="28" t="n">
        <v>6</v>
      </c>
      <c r="L4863" s="28" t="n">
        <v>2</v>
      </c>
      <c r="M4863" s="28" t="s">
        <v>146</v>
      </c>
      <c r="N4863" s="28" t="s">
        <v>139</v>
      </c>
      <c r="O4863" s="29" t="n">
        <v>46047</v>
      </c>
      <c r="P4863" s="28" t="n">
        <f aca="false">ROUNDDOWN(($B4863-$O4863)/30,0)</f>
        <v>0</v>
      </c>
      <c r="Q4863" s="28" t="str">
        <f aca="false">TEXT($B4863,"yyyy-mm")</f>
        <v>2026-01</v>
      </c>
      <c r="R4863" s="28" t="n">
        <f aca="false">IF(AND($O4863&gt;=DATE(2025,1,1),$O4863&lt;=DATE(2025,4,30)),1,0)</f>
        <v>0</v>
      </c>
    </row>
    <row r="4864" customFormat="false" ht="15" hidden="false" customHeight="false" outlineLevel="0" collapsed="false">
      <c r="A4864" s="28" t="n">
        <v>532</v>
      </c>
      <c r="B4864" s="29" t="n">
        <v>46081</v>
      </c>
      <c r="C4864" s="28" t="n">
        <v>18830.77</v>
      </c>
      <c r="D4864" s="28" t="n">
        <v>0</v>
      </c>
      <c r="E4864" s="28" t="n">
        <v>0</v>
      </c>
      <c r="F4864" s="28" t="s">
        <v>345</v>
      </c>
      <c r="G4864" s="28" t="n">
        <v>0</v>
      </c>
      <c r="H4864" s="28" t="n">
        <v>0</v>
      </c>
      <c r="I4864" s="28" t="n">
        <v>0</v>
      </c>
      <c r="J4864" s="28" t="n">
        <v>244</v>
      </c>
      <c r="K4864" s="28" t="n">
        <v>6</v>
      </c>
      <c r="L4864" s="28" t="n">
        <v>2</v>
      </c>
      <c r="M4864" s="28" t="s">
        <v>146</v>
      </c>
      <c r="N4864" s="28" t="s">
        <v>139</v>
      </c>
      <c r="O4864" s="29" t="n">
        <v>46047</v>
      </c>
      <c r="P4864" s="28" t="n">
        <f aca="false">ROUNDDOWN(($B4864-$O4864)/30,0)</f>
        <v>1</v>
      </c>
      <c r="Q4864" s="28" t="str">
        <f aca="false">TEXT($B4864,"yyyy-mm")</f>
        <v>2026-02</v>
      </c>
      <c r="R4864" s="28" t="n">
        <f aca="false">IF(AND($O4864&gt;=DATE(2025,1,1),$O4864&lt;=DATE(2025,4,30)),1,0)</f>
        <v>0</v>
      </c>
    </row>
    <row r="4865" customFormat="false" ht="15" hidden="false" customHeight="false" outlineLevel="0" collapsed="false">
      <c r="A4865" s="28" t="n">
        <v>532</v>
      </c>
      <c r="B4865" s="29" t="n">
        <v>46112</v>
      </c>
      <c r="C4865" s="28" t="n">
        <v>17261.54</v>
      </c>
      <c r="D4865" s="28" t="n">
        <v>0</v>
      </c>
      <c r="E4865" s="28" t="n">
        <v>0</v>
      </c>
      <c r="F4865" s="28" t="s">
        <v>345</v>
      </c>
      <c r="G4865" s="28" t="n">
        <v>0</v>
      </c>
      <c r="H4865" s="28" t="n">
        <v>0</v>
      </c>
      <c r="I4865" s="28" t="n">
        <v>0</v>
      </c>
      <c r="J4865" s="28" t="n">
        <v>244</v>
      </c>
      <c r="K4865" s="28" t="n">
        <v>6</v>
      </c>
      <c r="L4865" s="28" t="n">
        <v>2</v>
      </c>
      <c r="M4865" s="28" t="s">
        <v>146</v>
      </c>
      <c r="N4865" s="28" t="s">
        <v>139</v>
      </c>
      <c r="O4865" s="29" t="n">
        <v>46047</v>
      </c>
      <c r="P4865" s="28" t="n">
        <f aca="false">ROUNDDOWN(($B4865-$O4865)/30,0)</f>
        <v>2</v>
      </c>
      <c r="Q4865" s="28" t="str">
        <f aca="false">TEXT($B4865,"yyyy-mm")</f>
        <v>2026-03</v>
      </c>
      <c r="R4865" s="28" t="n">
        <f aca="false">IF(AND($O4865&gt;=DATE(2025,1,1),$O4865&lt;=DATE(2025,4,30)),1,0)</f>
        <v>0</v>
      </c>
    </row>
    <row r="4866" customFormat="false" ht="15" hidden="false" customHeight="false" outlineLevel="0" collapsed="false">
      <c r="A4866" s="28" t="n">
        <v>532</v>
      </c>
      <c r="B4866" s="29" t="n">
        <v>46142</v>
      </c>
      <c r="C4866" s="28" t="n">
        <v>15692.31</v>
      </c>
      <c r="D4866" s="28" t="n">
        <v>0</v>
      </c>
      <c r="E4866" s="28" t="n">
        <v>0</v>
      </c>
      <c r="F4866" s="28" t="s">
        <v>345</v>
      </c>
      <c r="G4866" s="28" t="n">
        <v>0</v>
      </c>
      <c r="H4866" s="28" t="n">
        <v>0</v>
      </c>
      <c r="I4866" s="28" t="n">
        <v>0</v>
      </c>
      <c r="J4866" s="28" t="n">
        <v>244</v>
      </c>
      <c r="K4866" s="28" t="n">
        <v>6</v>
      </c>
      <c r="L4866" s="28" t="n">
        <v>2</v>
      </c>
      <c r="M4866" s="28" t="s">
        <v>146</v>
      </c>
      <c r="N4866" s="28" t="s">
        <v>139</v>
      </c>
      <c r="O4866" s="29" t="n">
        <v>46047</v>
      </c>
      <c r="P4866" s="28" t="n">
        <f aca="false">ROUNDDOWN(($B4866-$O4866)/30,0)</f>
        <v>3</v>
      </c>
      <c r="Q4866" s="28" t="str">
        <f aca="false">TEXT($B4866,"yyyy-mm")</f>
        <v>2026-04</v>
      </c>
      <c r="R4866" s="28" t="n">
        <f aca="false">IF(AND($O4866&gt;=DATE(2025,1,1),$O4866&lt;=DATE(2025,4,30)),1,0)</f>
        <v>0</v>
      </c>
    </row>
    <row r="4867" customFormat="false" ht="15" hidden="false" customHeight="false" outlineLevel="0" collapsed="false">
      <c r="A4867" s="28" t="n">
        <v>532</v>
      </c>
      <c r="B4867" s="29" t="n">
        <v>46173</v>
      </c>
      <c r="C4867" s="28" t="n">
        <v>14123.08</v>
      </c>
      <c r="D4867" s="28" t="n">
        <v>0</v>
      </c>
      <c r="E4867" s="28" t="n">
        <v>0</v>
      </c>
      <c r="F4867" s="28" t="s">
        <v>345</v>
      </c>
      <c r="G4867" s="28" t="n">
        <v>0</v>
      </c>
      <c r="H4867" s="28" t="n">
        <v>0</v>
      </c>
      <c r="I4867" s="28" t="n">
        <v>0</v>
      </c>
      <c r="J4867" s="28" t="n">
        <v>244</v>
      </c>
      <c r="K4867" s="28" t="n">
        <v>6</v>
      </c>
      <c r="L4867" s="28" t="n">
        <v>2</v>
      </c>
      <c r="M4867" s="28" t="s">
        <v>146</v>
      </c>
      <c r="N4867" s="28" t="s">
        <v>139</v>
      </c>
      <c r="O4867" s="29" t="n">
        <v>46047</v>
      </c>
      <c r="P4867" s="28" t="n">
        <f aca="false">ROUNDDOWN(($B4867-$O4867)/30,0)</f>
        <v>4</v>
      </c>
      <c r="Q4867" s="28" t="str">
        <f aca="false">TEXT($B4867,"yyyy-mm")</f>
        <v>2026-05</v>
      </c>
      <c r="R4867" s="28" t="n">
        <f aca="false">IF(AND($O4867&gt;=DATE(2025,1,1),$O4867&lt;=DATE(2025,4,30)),1,0)</f>
        <v>0</v>
      </c>
    </row>
    <row r="4868" customFormat="false" ht="15" hidden="false" customHeight="false" outlineLevel="0" collapsed="false">
      <c r="A4868" s="28" t="n">
        <v>532</v>
      </c>
      <c r="B4868" s="29" t="n">
        <v>46203</v>
      </c>
      <c r="C4868" s="28" t="n">
        <v>12553.85</v>
      </c>
      <c r="D4868" s="28" t="n">
        <v>0</v>
      </c>
      <c r="E4868" s="28" t="n">
        <v>0</v>
      </c>
      <c r="F4868" s="28" t="s">
        <v>345</v>
      </c>
      <c r="G4868" s="28" t="n">
        <v>0</v>
      </c>
      <c r="H4868" s="28" t="n">
        <v>0</v>
      </c>
      <c r="I4868" s="28" t="n">
        <v>0</v>
      </c>
      <c r="J4868" s="28" t="n">
        <v>244</v>
      </c>
      <c r="K4868" s="28" t="n">
        <v>6</v>
      </c>
      <c r="L4868" s="28" t="n">
        <v>2</v>
      </c>
      <c r="M4868" s="28" t="s">
        <v>146</v>
      </c>
      <c r="N4868" s="28" t="s">
        <v>139</v>
      </c>
      <c r="O4868" s="29" t="n">
        <v>46047</v>
      </c>
      <c r="P4868" s="28" t="n">
        <f aca="false">ROUNDDOWN(($B4868-$O4868)/30,0)</f>
        <v>5</v>
      </c>
      <c r="Q4868" s="28" t="str">
        <f aca="false">TEXT($B4868,"yyyy-mm")</f>
        <v>2026-06</v>
      </c>
      <c r="R4868" s="28" t="n">
        <f aca="false">IF(AND($O4868&gt;=DATE(2025,1,1),$O4868&lt;=DATE(2025,4,30)),1,0)</f>
        <v>0</v>
      </c>
    </row>
    <row r="4869" customFormat="false" ht="15" hidden="false" customHeight="false" outlineLevel="0" collapsed="false">
      <c r="A4869" s="28" t="n">
        <v>532</v>
      </c>
      <c r="B4869" s="29" t="n">
        <v>46234</v>
      </c>
      <c r="C4869" s="28" t="n">
        <v>10984.62</v>
      </c>
      <c r="D4869" s="28" t="n">
        <v>0</v>
      </c>
      <c r="E4869" s="28" t="n">
        <v>0</v>
      </c>
      <c r="F4869" s="28" t="s">
        <v>345</v>
      </c>
      <c r="G4869" s="28" t="n">
        <v>0</v>
      </c>
      <c r="H4869" s="28" t="n">
        <v>0</v>
      </c>
      <c r="I4869" s="28" t="n">
        <v>0</v>
      </c>
      <c r="J4869" s="28" t="n">
        <v>244</v>
      </c>
      <c r="K4869" s="28" t="n">
        <v>6</v>
      </c>
      <c r="L4869" s="28" t="n">
        <v>2</v>
      </c>
      <c r="M4869" s="28" t="s">
        <v>146</v>
      </c>
      <c r="N4869" s="28" t="s">
        <v>139</v>
      </c>
      <c r="O4869" s="29" t="n">
        <v>46047</v>
      </c>
      <c r="P4869" s="28" t="n">
        <f aca="false">ROUNDDOWN(($B4869-$O4869)/30,0)</f>
        <v>6</v>
      </c>
      <c r="Q4869" s="28" t="str">
        <f aca="false">TEXT($B4869,"yyyy-mm")</f>
        <v>2026-07</v>
      </c>
      <c r="R4869" s="28" t="n">
        <f aca="false">IF(AND($O4869&gt;=DATE(2025,1,1),$O4869&lt;=DATE(2025,4,30)),1,0)</f>
        <v>0</v>
      </c>
    </row>
    <row r="4870" customFormat="false" ht="15" hidden="false" customHeight="false" outlineLevel="0" collapsed="false">
      <c r="A4870" s="28" t="n">
        <v>532</v>
      </c>
      <c r="B4870" s="29" t="n">
        <v>46265</v>
      </c>
      <c r="C4870" s="28" t="n">
        <v>9415.39</v>
      </c>
      <c r="D4870" s="28" t="n">
        <v>0</v>
      </c>
      <c r="E4870" s="28" t="n">
        <v>0</v>
      </c>
      <c r="F4870" s="28" t="s">
        <v>345</v>
      </c>
      <c r="G4870" s="28" t="n">
        <v>0</v>
      </c>
      <c r="H4870" s="28" t="n">
        <v>0</v>
      </c>
      <c r="I4870" s="28" t="n">
        <v>0</v>
      </c>
      <c r="J4870" s="28" t="n">
        <v>244</v>
      </c>
      <c r="K4870" s="28" t="n">
        <v>6</v>
      </c>
      <c r="L4870" s="28" t="n">
        <v>2</v>
      </c>
      <c r="M4870" s="28" t="s">
        <v>146</v>
      </c>
      <c r="N4870" s="28" t="s">
        <v>139</v>
      </c>
      <c r="O4870" s="29" t="n">
        <v>46047</v>
      </c>
      <c r="P4870" s="28" t="n">
        <f aca="false">ROUNDDOWN(($B4870-$O4870)/30,0)</f>
        <v>7</v>
      </c>
      <c r="Q4870" s="28" t="str">
        <f aca="false">TEXT($B4870,"yyyy-mm")</f>
        <v>2026-08</v>
      </c>
      <c r="R4870" s="28" t="n">
        <f aca="false">IF(AND($O4870&gt;=DATE(2025,1,1),$O4870&lt;=DATE(2025,4,30)),1,0)</f>
        <v>0</v>
      </c>
    </row>
    <row r="4871" customFormat="false" ht="15" hidden="false" customHeight="false" outlineLevel="0" collapsed="false">
      <c r="A4871" s="28" t="n">
        <v>533</v>
      </c>
      <c r="B4871" s="29" t="n">
        <v>46112</v>
      </c>
      <c r="C4871" s="28" t="n">
        <v>11900</v>
      </c>
      <c r="D4871" s="28" t="n">
        <v>0</v>
      </c>
      <c r="E4871" s="28" t="n">
        <v>0</v>
      </c>
      <c r="F4871" s="28" t="s">
        <v>345</v>
      </c>
      <c r="G4871" s="28" t="n">
        <v>0</v>
      </c>
      <c r="H4871" s="28" t="n">
        <v>0</v>
      </c>
      <c r="I4871" s="28" t="n">
        <v>0</v>
      </c>
      <c r="J4871" s="28" t="n">
        <v>50</v>
      </c>
      <c r="K4871" s="28" t="n">
        <v>6</v>
      </c>
      <c r="L4871" s="28" t="n">
        <v>3</v>
      </c>
      <c r="M4871" s="28" t="s">
        <v>146</v>
      </c>
      <c r="N4871" s="28" t="s">
        <v>139</v>
      </c>
      <c r="O4871" s="29" t="n">
        <v>46095</v>
      </c>
      <c r="P4871" s="28" t="n">
        <f aca="false">ROUNDDOWN(($B4871-$O4871)/30,0)</f>
        <v>0</v>
      </c>
      <c r="Q4871" s="28" t="str">
        <f aca="false">TEXT($B4871,"yyyy-mm")</f>
        <v>2026-03</v>
      </c>
      <c r="R4871" s="28" t="n">
        <f aca="false">IF(AND($O4871&gt;=DATE(2025,1,1),$O4871&lt;=DATE(2025,4,30)),1,0)</f>
        <v>0</v>
      </c>
    </row>
    <row r="4872" customFormat="false" ht="15" hidden="false" customHeight="false" outlineLevel="0" collapsed="false">
      <c r="A4872" s="28" t="n">
        <v>533</v>
      </c>
      <c r="B4872" s="29" t="n">
        <v>46142</v>
      </c>
      <c r="C4872" s="28" t="n">
        <v>10984.62</v>
      </c>
      <c r="D4872" s="28" t="n">
        <v>0</v>
      </c>
      <c r="E4872" s="28" t="n">
        <v>0</v>
      </c>
      <c r="F4872" s="28" t="s">
        <v>345</v>
      </c>
      <c r="G4872" s="28" t="n">
        <v>0</v>
      </c>
      <c r="H4872" s="28" t="n">
        <v>0</v>
      </c>
      <c r="I4872" s="28" t="n">
        <v>0</v>
      </c>
      <c r="J4872" s="28" t="n">
        <v>50</v>
      </c>
      <c r="K4872" s="28" t="n">
        <v>6</v>
      </c>
      <c r="L4872" s="28" t="n">
        <v>3</v>
      </c>
      <c r="M4872" s="28" t="s">
        <v>146</v>
      </c>
      <c r="N4872" s="28" t="s">
        <v>139</v>
      </c>
      <c r="O4872" s="29" t="n">
        <v>46095</v>
      </c>
      <c r="P4872" s="28" t="n">
        <f aca="false">ROUNDDOWN(($B4872-$O4872)/30,0)</f>
        <v>1</v>
      </c>
      <c r="Q4872" s="28" t="str">
        <f aca="false">TEXT($B4872,"yyyy-mm")</f>
        <v>2026-04</v>
      </c>
      <c r="R4872" s="28" t="n">
        <f aca="false">IF(AND($O4872&gt;=DATE(2025,1,1),$O4872&lt;=DATE(2025,4,30)),1,0)</f>
        <v>0</v>
      </c>
    </row>
    <row r="4873" customFormat="false" ht="15" hidden="false" customHeight="false" outlineLevel="0" collapsed="false">
      <c r="A4873" s="28" t="n">
        <v>533</v>
      </c>
      <c r="B4873" s="29" t="n">
        <v>46173</v>
      </c>
      <c r="C4873" s="28" t="n">
        <v>10672.34</v>
      </c>
      <c r="D4873" s="28" t="n">
        <v>603.1</v>
      </c>
      <c r="E4873" s="28" t="n">
        <v>17</v>
      </c>
      <c r="F4873" s="28" t="s">
        <v>346</v>
      </c>
      <c r="G4873" s="28" t="n">
        <v>0</v>
      </c>
      <c r="H4873" s="28" t="n">
        <v>0</v>
      </c>
      <c r="I4873" s="28" t="n">
        <v>0</v>
      </c>
      <c r="J4873" s="28" t="n">
        <v>50</v>
      </c>
      <c r="K4873" s="28" t="n">
        <v>6</v>
      </c>
      <c r="L4873" s="28" t="n">
        <v>3</v>
      </c>
      <c r="M4873" s="28" t="s">
        <v>146</v>
      </c>
      <c r="N4873" s="28" t="s">
        <v>139</v>
      </c>
      <c r="O4873" s="29" t="n">
        <v>46095</v>
      </c>
      <c r="P4873" s="28" t="n">
        <f aca="false">ROUNDDOWN(($B4873-$O4873)/30,0)</f>
        <v>2</v>
      </c>
      <c r="Q4873" s="28" t="str">
        <f aca="false">TEXT($B4873,"yyyy-mm")</f>
        <v>2026-05</v>
      </c>
      <c r="R4873" s="28" t="n">
        <f aca="false">IF(AND($O4873&gt;=DATE(2025,1,1),$O4873&lt;=DATE(2025,4,30)),1,0)</f>
        <v>0</v>
      </c>
    </row>
    <row r="4874" customFormat="false" ht="15" hidden="false" customHeight="false" outlineLevel="0" collapsed="false">
      <c r="A4874" s="28" t="n">
        <v>533</v>
      </c>
      <c r="B4874" s="29" t="n">
        <v>46203</v>
      </c>
      <c r="C4874" s="28" t="n">
        <v>10672.34</v>
      </c>
      <c r="D4874" s="28" t="n">
        <v>1518.48</v>
      </c>
      <c r="E4874" s="28" t="n">
        <v>47</v>
      </c>
      <c r="F4874" s="28" t="s">
        <v>347</v>
      </c>
      <c r="G4874" s="28" t="n">
        <v>1</v>
      </c>
      <c r="H4874" s="28" t="n">
        <v>0</v>
      </c>
      <c r="I4874" s="28" t="n">
        <v>0</v>
      </c>
      <c r="J4874" s="28" t="n">
        <v>50</v>
      </c>
      <c r="K4874" s="28" t="n">
        <v>6</v>
      </c>
      <c r="L4874" s="28" t="n">
        <v>3</v>
      </c>
      <c r="M4874" s="28" t="s">
        <v>146</v>
      </c>
      <c r="N4874" s="28" t="s">
        <v>139</v>
      </c>
      <c r="O4874" s="29" t="n">
        <v>46095</v>
      </c>
      <c r="P4874" s="28" t="n">
        <f aca="false">ROUNDDOWN(($B4874-$O4874)/30,0)</f>
        <v>3</v>
      </c>
      <c r="Q4874" s="28" t="str">
        <f aca="false">TEXT($B4874,"yyyy-mm")</f>
        <v>2026-06</v>
      </c>
      <c r="R4874" s="28" t="n">
        <f aca="false">IF(AND($O4874&gt;=DATE(2025,1,1),$O4874&lt;=DATE(2025,4,30)),1,0)</f>
        <v>0</v>
      </c>
    </row>
    <row r="4875" customFormat="false" ht="15" hidden="false" customHeight="false" outlineLevel="0" collapsed="false">
      <c r="A4875" s="28" t="n">
        <v>533</v>
      </c>
      <c r="B4875" s="29" t="n">
        <v>46234</v>
      </c>
      <c r="C4875" s="28" t="n">
        <v>10672.34</v>
      </c>
      <c r="D4875" s="28" t="n">
        <v>2433.86</v>
      </c>
      <c r="E4875" s="28" t="n">
        <v>78</v>
      </c>
      <c r="F4875" s="28" t="s">
        <v>348</v>
      </c>
      <c r="G4875" s="28" t="n">
        <v>1</v>
      </c>
      <c r="H4875" s="28" t="n">
        <v>1</v>
      </c>
      <c r="I4875" s="28" t="n">
        <v>0</v>
      </c>
      <c r="J4875" s="28" t="n">
        <v>50</v>
      </c>
      <c r="K4875" s="28" t="n">
        <v>6</v>
      </c>
      <c r="L4875" s="28" t="n">
        <v>3</v>
      </c>
      <c r="M4875" s="28" t="s">
        <v>146</v>
      </c>
      <c r="N4875" s="28" t="s">
        <v>139</v>
      </c>
      <c r="O4875" s="29" t="n">
        <v>46095</v>
      </c>
      <c r="P4875" s="28" t="n">
        <f aca="false">ROUNDDOWN(($B4875-$O4875)/30,0)</f>
        <v>4</v>
      </c>
      <c r="Q4875" s="28" t="str">
        <f aca="false">TEXT($B4875,"yyyy-mm")</f>
        <v>2026-07</v>
      </c>
      <c r="R4875" s="28" t="n">
        <f aca="false">IF(AND($O4875&gt;=DATE(2025,1,1),$O4875&lt;=DATE(2025,4,30)),1,0)</f>
        <v>0</v>
      </c>
    </row>
    <row r="4876" customFormat="false" ht="15" hidden="false" customHeight="false" outlineLevel="0" collapsed="false">
      <c r="A4876" s="28" t="n">
        <v>533</v>
      </c>
      <c r="B4876" s="29" t="n">
        <v>46265</v>
      </c>
      <c r="C4876" s="28" t="n">
        <v>10672.34</v>
      </c>
      <c r="D4876" s="28" t="n">
        <v>3349.24</v>
      </c>
      <c r="E4876" s="28" t="n">
        <v>109</v>
      </c>
      <c r="F4876" s="28" t="s">
        <v>349</v>
      </c>
      <c r="G4876" s="28" t="n">
        <v>1</v>
      </c>
      <c r="H4876" s="28" t="n">
        <v>1</v>
      </c>
      <c r="I4876" s="28" t="n">
        <v>1</v>
      </c>
      <c r="J4876" s="28" t="n">
        <v>50</v>
      </c>
      <c r="K4876" s="28" t="n">
        <v>6</v>
      </c>
      <c r="L4876" s="28" t="n">
        <v>3</v>
      </c>
      <c r="M4876" s="28" t="s">
        <v>146</v>
      </c>
      <c r="N4876" s="28" t="s">
        <v>139</v>
      </c>
      <c r="O4876" s="29" t="n">
        <v>46095</v>
      </c>
      <c r="P4876" s="28" t="n">
        <f aca="false">ROUNDDOWN(($B4876-$O4876)/30,0)</f>
        <v>5</v>
      </c>
      <c r="Q4876" s="28" t="str">
        <f aca="false">TEXT($B4876,"yyyy-mm")</f>
        <v>2026-08</v>
      </c>
      <c r="R4876" s="28" t="n">
        <f aca="false">IF(AND($O4876&gt;=DATE(2025,1,1),$O4876&lt;=DATE(2025,4,30)),1,0)</f>
        <v>0</v>
      </c>
    </row>
    <row r="4877" customFormat="false" ht="15" hidden="false" customHeight="false" outlineLevel="0" collapsed="false">
      <c r="A4877" s="28" t="n">
        <v>534</v>
      </c>
      <c r="B4877" s="29" t="n">
        <v>44834</v>
      </c>
      <c r="C4877" s="28" t="n">
        <v>9600</v>
      </c>
      <c r="D4877" s="28" t="n">
        <v>0</v>
      </c>
      <c r="E4877" s="28" t="n">
        <v>0</v>
      </c>
      <c r="F4877" s="28" t="s">
        <v>345</v>
      </c>
      <c r="G4877" s="28" t="n">
        <v>0</v>
      </c>
      <c r="H4877" s="28" t="n">
        <v>0</v>
      </c>
      <c r="I4877" s="28" t="n">
        <v>0</v>
      </c>
      <c r="J4877" s="28" t="n">
        <v>137</v>
      </c>
      <c r="K4877" s="28" t="n">
        <v>9</v>
      </c>
      <c r="L4877" s="28" t="n">
        <v>1</v>
      </c>
      <c r="M4877" s="28" t="s">
        <v>147</v>
      </c>
      <c r="N4877" s="28" t="s">
        <v>139</v>
      </c>
      <c r="O4877" s="29" t="n">
        <v>44831</v>
      </c>
      <c r="P4877" s="28" t="n">
        <f aca="false">ROUNDDOWN(($B4877-$O4877)/30,0)</f>
        <v>0</v>
      </c>
      <c r="Q4877" s="28" t="str">
        <f aca="false">TEXT($B4877,"yyyy-mm")</f>
        <v>2022-09</v>
      </c>
      <c r="R4877" s="28" t="n">
        <f aca="false">IF(AND($O4877&gt;=DATE(2025,1,1),$O4877&lt;=DATE(2025,4,30)),1,0)</f>
        <v>0</v>
      </c>
    </row>
    <row r="4878" customFormat="false" ht="15" hidden="false" customHeight="false" outlineLevel="0" collapsed="false">
      <c r="A4878" s="28" t="n">
        <v>534</v>
      </c>
      <c r="B4878" s="29" t="n">
        <v>44865</v>
      </c>
      <c r="C4878" s="28" t="n">
        <v>6400</v>
      </c>
      <c r="D4878" s="28" t="n">
        <v>0</v>
      </c>
      <c r="E4878" s="28" t="n">
        <v>0</v>
      </c>
      <c r="F4878" s="28" t="s">
        <v>345</v>
      </c>
      <c r="G4878" s="28" t="n">
        <v>0</v>
      </c>
      <c r="H4878" s="28" t="n">
        <v>0</v>
      </c>
      <c r="I4878" s="28" t="n">
        <v>0</v>
      </c>
      <c r="J4878" s="28" t="n">
        <v>137</v>
      </c>
      <c r="K4878" s="28" t="n">
        <v>9</v>
      </c>
      <c r="L4878" s="28" t="n">
        <v>1</v>
      </c>
      <c r="M4878" s="28" t="s">
        <v>147</v>
      </c>
      <c r="N4878" s="28" t="s">
        <v>139</v>
      </c>
      <c r="O4878" s="29" t="n">
        <v>44831</v>
      </c>
      <c r="P4878" s="28" t="n">
        <f aca="false">ROUNDDOWN(($B4878-$O4878)/30,0)</f>
        <v>1</v>
      </c>
      <c r="Q4878" s="28" t="str">
        <f aca="false">TEXT($B4878,"yyyy-mm")</f>
        <v>2022-10</v>
      </c>
      <c r="R4878" s="28" t="n">
        <f aca="false">IF(AND($O4878&gt;=DATE(2025,1,1),$O4878&lt;=DATE(2025,4,30)),1,0)</f>
        <v>0</v>
      </c>
    </row>
    <row r="4879" customFormat="false" ht="15" hidden="false" customHeight="false" outlineLevel="0" collapsed="false">
      <c r="A4879" s="28" t="n">
        <v>534</v>
      </c>
      <c r="B4879" s="29" t="n">
        <v>44895</v>
      </c>
      <c r="C4879" s="28" t="n">
        <v>3200</v>
      </c>
      <c r="D4879" s="28" t="n">
        <v>0</v>
      </c>
      <c r="E4879" s="28" t="n">
        <v>0</v>
      </c>
      <c r="F4879" s="28" t="s">
        <v>345</v>
      </c>
      <c r="G4879" s="28" t="n">
        <v>0</v>
      </c>
      <c r="H4879" s="28" t="n">
        <v>0</v>
      </c>
      <c r="I4879" s="28" t="n">
        <v>0</v>
      </c>
      <c r="J4879" s="28" t="n">
        <v>137</v>
      </c>
      <c r="K4879" s="28" t="n">
        <v>9</v>
      </c>
      <c r="L4879" s="28" t="n">
        <v>1</v>
      </c>
      <c r="M4879" s="28" t="s">
        <v>147</v>
      </c>
      <c r="N4879" s="28" t="s">
        <v>139</v>
      </c>
      <c r="O4879" s="29" t="n">
        <v>44831</v>
      </c>
      <c r="P4879" s="28" t="n">
        <f aca="false">ROUNDDOWN(($B4879-$O4879)/30,0)</f>
        <v>2</v>
      </c>
      <c r="Q4879" s="28" t="str">
        <f aca="false">TEXT($B4879,"yyyy-mm")</f>
        <v>2022-11</v>
      </c>
      <c r="R4879" s="28" t="n">
        <f aca="false">IF(AND($O4879&gt;=DATE(2025,1,1),$O4879&lt;=DATE(2025,4,30)),1,0)</f>
        <v>0</v>
      </c>
    </row>
    <row r="4880" customFormat="false" ht="15" hidden="false" customHeight="false" outlineLevel="0" collapsed="false">
      <c r="A4880" s="28" t="n">
        <v>534</v>
      </c>
      <c r="B4880" s="29" t="n">
        <v>44926</v>
      </c>
      <c r="C4880" s="28" t="n">
        <v>0</v>
      </c>
      <c r="D4880" s="28" t="n">
        <v>0</v>
      </c>
      <c r="E4880" s="28" t="n">
        <v>0</v>
      </c>
      <c r="F4880" s="28" t="s">
        <v>345</v>
      </c>
      <c r="G4880" s="28" t="n">
        <v>0</v>
      </c>
      <c r="H4880" s="28" t="n">
        <v>0</v>
      </c>
      <c r="I4880" s="28" t="n">
        <v>0</v>
      </c>
      <c r="J4880" s="28" t="n">
        <v>137</v>
      </c>
      <c r="K4880" s="28" t="n">
        <v>9</v>
      </c>
      <c r="L4880" s="28" t="n">
        <v>1</v>
      </c>
      <c r="M4880" s="28" t="s">
        <v>147</v>
      </c>
      <c r="N4880" s="28" t="s">
        <v>139</v>
      </c>
      <c r="O4880" s="29" t="n">
        <v>44831</v>
      </c>
      <c r="P4880" s="28" t="n">
        <f aca="false">ROUNDDOWN(($B4880-$O4880)/30,0)</f>
        <v>3</v>
      </c>
      <c r="Q4880" s="28" t="str">
        <f aca="false">TEXT($B4880,"yyyy-mm")</f>
        <v>2022-12</v>
      </c>
      <c r="R4880" s="28" t="n">
        <f aca="false">IF(AND($O4880&gt;=DATE(2025,1,1),$O4880&lt;=DATE(2025,4,30)),1,0)</f>
        <v>0</v>
      </c>
    </row>
    <row r="4881" customFormat="false" ht="15" hidden="false" customHeight="false" outlineLevel="0" collapsed="false">
      <c r="A4881" s="28" t="n">
        <v>535</v>
      </c>
      <c r="B4881" s="29" t="n">
        <v>44592</v>
      </c>
      <c r="C4881" s="28" t="n">
        <v>335600</v>
      </c>
      <c r="D4881" s="28" t="n">
        <v>0</v>
      </c>
      <c r="E4881" s="28" t="n">
        <v>0</v>
      </c>
      <c r="F4881" s="28" t="s">
        <v>345</v>
      </c>
      <c r="G4881" s="28" t="n">
        <v>0</v>
      </c>
      <c r="H4881" s="28" t="n">
        <v>0</v>
      </c>
      <c r="I4881" s="28" t="n">
        <v>0</v>
      </c>
      <c r="J4881" s="28" t="n">
        <v>102</v>
      </c>
      <c r="K4881" s="28" t="n">
        <v>13</v>
      </c>
      <c r="L4881" s="28" t="n">
        <v>2</v>
      </c>
      <c r="M4881" s="28" t="s">
        <v>147</v>
      </c>
      <c r="N4881" s="28" t="s">
        <v>139</v>
      </c>
      <c r="O4881" s="29" t="n">
        <v>44591</v>
      </c>
      <c r="P4881" s="28" t="n">
        <f aca="false">ROUNDDOWN(($B4881-$O4881)/30,0)</f>
        <v>0</v>
      </c>
      <c r="Q4881" s="28" t="str">
        <f aca="false">TEXT($B4881,"yyyy-mm")</f>
        <v>2022-01</v>
      </c>
      <c r="R4881" s="28" t="n">
        <f aca="false">IF(AND($O4881&gt;=DATE(2025,1,1),$O4881&lt;=DATE(2025,4,30)),1,0)</f>
        <v>0</v>
      </c>
    </row>
    <row r="4882" customFormat="false" ht="15" hidden="false" customHeight="false" outlineLevel="0" collapsed="false">
      <c r="A4882" s="28" t="n">
        <v>535</v>
      </c>
      <c r="B4882" s="29" t="n">
        <v>44620</v>
      </c>
      <c r="C4882" s="28" t="n">
        <v>329911.86</v>
      </c>
      <c r="D4882" s="28" t="n">
        <v>0</v>
      </c>
      <c r="E4882" s="28" t="n">
        <v>0</v>
      </c>
      <c r="F4882" s="28" t="s">
        <v>345</v>
      </c>
      <c r="G4882" s="28" t="n">
        <v>0</v>
      </c>
      <c r="H4882" s="28" t="n">
        <v>0</v>
      </c>
      <c r="I4882" s="28" t="n">
        <v>0</v>
      </c>
      <c r="J4882" s="28" t="n">
        <v>102</v>
      </c>
      <c r="K4882" s="28" t="n">
        <v>13</v>
      </c>
      <c r="L4882" s="28" t="n">
        <v>2</v>
      </c>
      <c r="M4882" s="28" t="s">
        <v>147</v>
      </c>
      <c r="N4882" s="28" t="s">
        <v>139</v>
      </c>
      <c r="O4882" s="29" t="n">
        <v>44591</v>
      </c>
      <c r="P4882" s="28" t="n">
        <f aca="false">ROUNDDOWN(($B4882-$O4882)/30,0)</f>
        <v>0</v>
      </c>
      <c r="Q4882" s="28" t="str">
        <f aca="false">TEXT($B4882,"yyyy-mm")</f>
        <v>2022-02</v>
      </c>
      <c r="R4882" s="28" t="n">
        <f aca="false">IF(AND($O4882&gt;=DATE(2025,1,1),$O4882&lt;=DATE(2025,4,30)),1,0)</f>
        <v>0</v>
      </c>
    </row>
    <row r="4883" customFormat="false" ht="15" hidden="false" customHeight="false" outlineLevel="0" collapsed="false">
      <c r="A4883" s="28" t="n">
        <v>535</v>
      </c>
      <c r="B4883" s="29" t="n">
        <v>44651</v>
      </c>
      <c r="C4883" s="28" t="n">
        <v>324223.72</v>
      </c>
      <c r="D4883" s="28" t="n">
        <v>0</v>
      </c>
      <c r="E4883" s="28" t="n">
        <v>0</v>
      </c>
      <c r="F4883" s="28" t="s">
        <v>345</v>
      </c>
      <c r="G4883" s="28" t="n">
        <v>0</v>
      </c>
      <c r="H4883" s="28" t="n">
        <v>0</v>
      </c>
      <c r="I4883" s="28" t="n">
        <v>0</v>
      </c>
      <c r="J4883" s="28" t="n">
        <v>102</v>
      </c>
      <c r="K4883" s="28" t="n">
        <v>13</v>
      </c>
      <c r="L4883" s="28" t="n">
        <v>2</v>
      </c>
      <c r="M4883" s="28" t="s">
        <v>147</v>
      </c>
      <c r="N4883" s="28" t="s">
        <v>139</v>
      </c>
      <c r="O4883" s="29" t="n">
        <v>44591</v>
      </c>
      <c r="P4883" s="28" t="n">
        <f aca="false">ROUNDDOWN(($B4883-$O4883)/30,0)</f>
        <v>2</v>
      </c>
      <c r="Q4883" s="28" t="str">
        <f aca="false">TEXT($B4883,"yyyy-mm")</f>
        <v>2022-03</v>
      </c>
      <c r="R4883" s="28" t="n">
        <f aca="false">IF(AND($O4883&gt;=DATE(2025,1,1),$O4883&lt;=DATE(2025,4,30)),1,0)</f>
        <v>0</v>
      </c>
    </row>
    <row r="4884" customFormat="false" ht="15" hidden="false" customHeight="false" outlineLevel="0" collapsed="false">
      <c r="A4884" s="28" t="n">
        <v>535</v>
      </c>
      <c r="B4884" s="29" t="n">
        <v>44681</v>
      </c>
      <c r="C4884" s="28" t="n">
        <v>318535.58</v>
      </c>
      <c r="D4884" s="28" t="n">
        <v>0</v>
      </c>
      <c r="E4884" s="28" t="n">
        <v>0</v>
      </c>
      <c r="F4884" s="28" t="s">
        <v>345</v>
      </c>
      <c r="G4884" s="28" t="n">
        <v>0</v>
      </c>
      <c r="H4884" s="28" t="n">
        <v>0</v>
      </c>
      <c r="I4884" s="28" t="n">
        <v>0</v>
      </c>
      <c r="J4884" s="28" t="n">
        <v>102</v>
      </c>
      <c r="K4884" s="28" t="n">
        <v>13</v>
      </c>
      <c r="L4884" s="28" t="n">
        <v>2</v>
      </c>
      <c r="M4884" s="28" t="s">
        <v>147</v>
      </c>
      <c r="N4884" s="28" t="s">
        <v>139</v>
      </c>
      <c r="O4884" s="29" t="n">
        <v>44591</v>
      </c>
      <c r="P4884" s="28" t="n">
        <f aca="false">ROUNDDOWN(($B4884-$O4884)/30,0)</f>
        <v>3</v>
      </c>
      <c r="Q4884" s="28" t="str">
        <f aca="false">TEXT($B4884,"yyyy-mm")</f>
        <v>2022-04</v>
      </c>
      <c r="R4884" s="28" t="n">
        <f aca="false">IF(AND($O4884&gt;=DATE(2025,1,1),$O4884&lt;=DATE(2025,4,30)),1,0)</f>
        <v>0</v>
      </c>
    </row>
    <row r="4885" customFormat="false" ht="15" hidden="false" customHeight="false" outlineLevel="0" collapsed="false">
      <c r="A4885" s="28" t="n">
        <v>535</v>
      </c>
      <c r="B4885" s="29" t="n">
        <v>44712</v>
      </c>
      <c r="C4885" s="28" t="n">
        <v>312847.44</v>
      </c>
      <c r="D4885" s="28" t="n">
        <v>0</v>
      </c>
      <c r="E4885" s="28" t="n">
        <v>0</v>
      </c>
      <c r="F4885" s="28" t="s">
        <v>345</v>
      </c>
      <c r="G4885" s="28" t="n">
        <v>0</v>
      </c>
      <c r="H4885" s="28" t="n">
        <v>0</v>
      </c>
      <c r="I4885" s="28" t="n">
        <v>0</v>
      </c>
      <c r="J4885" s="28" t="n">
        <v>102</v>
      </c>
      <c r="K4885" s="28" t="n">
        <v>13</v>
      </c>
      <c r="L4885" s="28" t="n">
        <v>2</v>
      </c>
      <c r="M4885" s="28" t="s">
        <v>147</v>
      </c>
      <c r="N4885" s="28" t="s">
        <v>139</v>
      </c>
      <c r="O4885" s="29" t="n">
        <v>44591</v>
      </c>
      <c r="P4885" s="28" t="n">
        <f aca="false">ROUNDDOWN(($B4885-$O4885)/30,0)</f>
        <v>4</v>
      </c>
      <c r="Q4885" s="28" t="str">
        <f aca="false">TEXT($B4885,"yyyy-mm")</f>
        <v>2022-05</v>
      </c>
      <c r="R4885" s="28" t="n">
        <f aca="false">IF(AND($O4885&gt;=DATE(2025,1,1),$O4885&lt;=DATE(2025,4,30)),1,0)</f>
        <v>0</v>
      </c>
    </row>
    <row r="4886" customFormat="false" ht="15" hidden="false" customHeight="false" outlineLevel="0" collapsed="false">
      <c r="A4886" s="28" t="n">
        <v>535</v>
      </c>
      <c r="B4886" s="29" t="n">
        <v>44742</v>
      </c>
      <c r="C4886" s="28" t="n">
        <v>307159.3</v>
      </c>
      <c r="D4886" s="28" t="n">
        <v>0</v>
      </c>
      <c r="E4886" s="28" t="n">
        <v>0</v>
      </c>
      <c r="F4886" s="28" t="s">
        <v>345</v>
      </c>
      <c r="G4886" s="28" t="n">
        <v>0</v>
      </c>
      <c r="H4886" s="28" t="n">
        <v>0</v>
      </c>
      <c r="I4886" s="28" t="n">
        <v>0</v>
      </c>
      <c r="J4886" s="28" t="n">
        <v>102</v>
      </c>
      <c r="K4886" s="28" t="n">
        <v>13</v>
      </c>
      <c r="L4886" s="28" t="n">
        <v>2</v>
      </c>
      <c r="M4886" s="28" t="s">
        <v>147</v>
      </c>
      <c r="N4886" s="28" t="s">
        <v>139</v>
      </c>
      <c r="O4886" s="29" t="n">
        <v>44591</v>
      </c>
      <c r="P4886" s="28" t="n">
        <f aca="false">ROUNDDOWN(($B4886-$O4886)/30,0)</f>
        <v>5</v>
      </c>
      <c r="Q4886" s="28" t="str">
        <f aca="false">TEXT($B4886,"yyyy-mm")</f>
        <v>2022-06</v>
      </c>
      <c r="R4886" s="28" t="n">
        <f aca="false">IF(AND($O4886&gt;=DATE(2025,1,1),$O4886&lt;=DATE(2025,4,30)),1,0)</f>
        <v>0</v>
      </c>
    </row>
    <row r="4887" customFormat="false" ht="15" hidden="false" customHeight="false" outlineLevel="0" collapsed="false">
      <c r="A4887" s="28" t="n">
        <v>535</v>
      </c>
      <c r="B4887" s="29" t="n">
        <v>44773</v>
      </c>
      <c r="C4887" s="28" t="n">
        <v>301471.16</v>
      </c>
      <c r="D4887" s="28" t="n">
        <v>0</v>
      </c>
      <c r="E4887" s="28" t="n">
        <v>0</v>
      </c>
      <c r="F4887" s="28" t="s">
        <v>345</v>
      </c>
      <c r="G4887" s="28" t="n">
        <v>0</v>
      </c>
      <c r="H4887" s="28" t="n">
        <v>0</v>
      </c>
      <c r="I4887" s="28" t="n">
        <v>0</v>
      </c>
      <c r="J4887" s="28" t="n">
        <v>102</v>
      </c>
      <c r="K4887" s="28" t="n">
        <v>13</v>
      </c>
      <c r="L4887" s="28" t="n">
        <v>2</v>
      </c>
      <c r="M4887" s="28" t="s">
        <v>147</v>
      </c>
      <c r="N4887" s="28" t="s">
        <v>139</v>
      </c>
      <c r="O4887" s="29" t="n">
        <v>44591</v>
      </c>
      <c r="P4887" s="28" t="n">
        <f aca="false">ROUNDDOWN(($B4887-$O4887)/30,0)</f>
        <v>6</v>
      </c>
      <c r="Q4887" s="28" t="str">
        <f aca="false">TEXT($B4887,"yyyy-mm")</f>
        <v>2022-07</v>
      </c>
      <c r="R4887" s="28" t="n">
        <f aca="false">IF(AND($O4887&gt;=DATE(2025,1,1),$O4887&lt;=DATE(2025,4,30)),1,0)</f>
        <v>0</v>
      </c>
    </row>
    <row r="4888" customFormat="false" ht="15" hidden="false" customHeight="false" outlineLevel="0" collapsed="false">
      <c r="A4888" s="28" t="n">
        <v>535</v>
      </c>
      <c r="B4888" s="29" t="n">
        <v>44804</v>
      </c>
      <c r="C4888" s="28" t="n">
        <v>295783.02</v>
      </c>
      <c r="D4888" s="28" t="n">
        <v>0</v>
      </c>
      <c r="E4888" s="28" t="n">
        <v>0</v>
      </c>
      <c r="F4888" s="28" t="s">
        <v>345</v>
      </c>
      <c r="G4888" s="28" t="n">
        <v>0</v>
      </c>
      <c r="H4888" s="28" t="n">
        <v>0</v>
      </c>
      <c r="I4888" s="28" t="n">
        <v>0</v>
      </c>
      <c r="J4888" s="28" t="n">
        <v>102</v>
      </c>
      <c r="K4888" s="28" t="n">
        <v>13</v>
      </c>
      <c r="L4888" s="28" t="n">
        <v>2</v>
      </c>
      <c r="M4888" s="28" t="s">
        <v>147</v>
      </c>
      <c r="N4888" s="28" t="s">
        <v>139</v>
      </c>
      <c r="O4888" s="29" t="n">
        <v>44591</v>
      </c>
      <c r="P4888" s="28" t="n">
        <f aca="false">ROUNDDOWN(($B4888-$O4888)/30,0)</f>
        <v>7</v>
      </c>
      <c r="Q4888" s="28" t="str">
        <f aca="false">TEXT($B4888,"yyyy-mm")</f>
        <v>2022-08</v>
      </c>
      <c r="R4888" s="28" t="n">
        <f aca="false">IF(AND($O4888&gt;=DATE(2025,1,1),$O4888&lt;=DATE(2025,4,30)),1,0)</f>
        <v>0</v>
      </c>
    </row>
    <row r="4889" customFormat="false" ht="15" hidden="false" customHeight="false" outlineLevel="0" collapsed="false">
      <c r="A4889" s="28" t="n">
        <v>535</v>
      </c>
      <c r="B4889" s="29" t="n">
        <v>44834</v>
      </c>
      <c r="C4889" s="28" t="n">
        <v>290094.88</v>
      </c>
      <c r="D4889" s="28" t="n">
        <v>0</v>
      </c>
      <c r="E4889" s="28" t="n">
        <v>0</v>
      </c>
      <c r="F4889" s="28" t="s">
        <v>345</v>
      </c>
      <c r="G4889" s="28" t="n">
        <v>0</v>
      </c>
      <c r="H4889" s="28" t="n">
        <v>0</v>
      </c>
      <c r="I4889" s="28" t="n">
        <v>0</v>
      </c>
      <c r="J4889" s="28" t="n">
        <v>102</v>
      </c>
      <c r="K4889" s="28" t="n">
        <v>13</v>
      </c>
      <c r="L4889" s="28" t="n">
        <v>2</v>
      </c>
      <c r="M4889" s="28" t="s">
        <v>147</v>
      </c>
      <c r="N4889" s="28" t="s">
        <v>139</v>
      </c>
      <c r="O4889" s="29" t="n">
        <v>44591</v>
      </c>
      <c r="P4889" s="28" t="n">
        <f aca="false">ROUNDDOWN(($B4889-$O4889)/30,0)</f>
        <v>8</v>
      </c>
      <c r="Q4889" s="28" t="str">
        <f aca="false">TEXT($B4889,"yyyy-mm")</f>
        <v>2022-09</v>
      </c>
      <c r="R4889" s="28" t="n">
        <f aca="false">IF(AND($O4889&gt;=DATE(2025,1,1),$O4889&lt;=DATE(2025,4,30)),1,0)</f>
        <v>0</v>
      </c>
    </row>
    <row r="4890" customFormat="false" ht="15" hidden="false" customHeight="false" outlineLevel="0" collapsed="false">
      <c r="A4890" s="28" t="n">
        <v>535</v>
      </c>
      <c r="B4890" s="29" t="n">
        <v>44865</v>
      </c>
      <c r="C4890" s="28" t="n">
        <v>284406.74</v>
      </c>
      <c r="D4890" s="28" t="n">
        <v>0</v>
      </c>
      <c r="E4890" s="28" t="n">
        <v>0</v>
      </c>
      <c r="F4890" s="28" t="s">
        <v>345</v>
      </c>
      <c r="G4890" s="28" t="n">
        <v>0</v>
      </c>
      <c r="H4890" s="28" t="n">
        <v>0</v>
      </c>
      <c r="I4890" s="28" t="n">
        <v>0</v>
      </c>
      <c r="J4890" s="28" t="n">
        <v>102</v>
      </c>
      <c r="K4890" s="28" t="n">
        <v>13</v>
      </c>
      <c r="L4890" s="28" t="n">
        <v>2</v>
      </c>
      <c r="M4890" s="28" t="s">
        <v>147</v>
      </c>
      <c r="N4890" s="28" t="s">
        <v>139</v>
      </c>
      <c r="O4890" s="29" t="n">
        <v>44591</v>
      </c>
      <c r="P4890" s="28" t="n">
        <f aca="false">ROUNDDOWN(($B4890-$O4890)/30,0)</f>
        <v>9</v>
      </c>
      <c r="Q4890" s="28" t="str">
        <f aca="false">TEXT($B4890,"yyyy-mm")</f>
        <v>2022-10</v>
      </c>
      <c r="R4890" s="28" t="n">
        <f aca="false">IF(AND($O4890&gt;=DATE(2025,1,1),$O4890&lt;=DATE(2025,4,30)),1,0)</f>
        <v>0</v>
      </c>
    </row>
    <row r="4891" customFormat="false" ht="15" hidden="false" customHeight="false" outlineLevel="0" collapsed="false">
      <c r="A4891" s="28" t="n">
        <v>535</v>
      </c>
      <c r="B4891" s="29" t="n">
        <v>44895</v>
      </c>
      <c r="C4891" s="28" t="n">
        <v>278718.6</v>
      </c>
      <c r="D4891" s="28" t="n">
        <v>0</v>
      </c>
      <c r="E4891" s="28" t="n">
        <v>0</v>
      </c>
      <c r="F4891" s="28" t="s">
        <v>345</v>
      </c>
      <c r="G4891" s="28" t="n">
        <v>0</v>
      </c>
      <c r="H4891" s="28" t="n">
        <v>0</v>
      </c>
      <c r="I4891" s="28" t="n">
        <v>0</v>
      </c>
      <c r="J4891" s="28" t="n">
        <v>102</v>
      </c>
      <c r="K4891" s="28" t="n">
        <v>13</v>
      </c>
      <c r="L4891" s="28" t="n">
        <v>2</v>
      </c>
      <c r="M4891" s="28" t="s">
        <v>147</v>
      </c>
      <c r="N4891" s="28" t="s">
        <v>139</v>
      </c>
      <c r="O4891" s="29" t="n">
        <v>44591</v>
      </c>
      <c r="P4891" s="28" t="n">
        <f aca="false">ROUNDDOWN(($B4891-$O4891)/30,0)</f>
        <v>10</v>
      </c>
      <c r="Q4891" s="28" t="str">
        <f aca="false">TEXT($B4891,"yyyy-mm")</f>
        <v>2022-11</v>
      </c>
      <c r="R4891" s="28" t="n">
        <f aca="false">IF(AND($O4891&gt;=DATE(2025,1,1),$O4891&lt;=DATE(2025,4,30)),1,0)</f>
        <v>0</v>
      </c>
    </row>
    <row r="4892" customFormat="false" ht="15" hidden="false" customHeight="false" outlineLevel="0" collapsed="false">
      <c r="A4892" s="28" t="n">
        <v>535</v>
      </c>
      <c r="B4892" s="29" t="n">
        <v>44926</v>
      </c>
      <c r="C4892" s="28" t="n">
        <v>273030.46</v>
      </c>
      <c r="D4892" s="28" t="n">
        <v>0</v>
      </c>
      <c r="E4892" s="28" t="n">
        <v>0</v>
      </c>
      <c r="F4892" s="28" t="s">
        <v>345</v>
      </c>
      <c r="G4892" s="28" t="n">
        <v>0</v>
      </c>
      <c r="H4892" s="28" t="n">
        <v>0</v>
      </c>
      <c r="I4892" s="28" t="n">
        <v>0</v>
      </c>
      <c r="J4892" s="28" t="n">
        <v>102</v>
      </c>
      <c r="K4892" s="28" t="n">
        <v>13</v>
      </c>
      <c r="L4892" s="28" t="n">
        <v>2</v>
      </c>
      <c r="M4892" s="28" t="s">
        <v>147</v>
      </c>
      <c r="N4892" s="28" t="s">
        <v>139</v>
      </c>
      <c r="O4892" s="29" t="n">
        <v>44591</v>
      </c>
      <c r="P4892" s="28" t="n">
        <f aca="false">ROUNDDOWN(($B4892-$O4892)/30,0)</f>
        <v>11</v>
      </c>
      <c r="Q4892" s="28" t="str">
        <f aca="false">TEXT($B4892,"yyyy-mm")</f>
        <v>2022-12</v>
      </c>
      <c r="R4892" s="28" t="n">
        <f aca="false">IF(AND($O4892&gt;=DATE(2025,1,1),$O4892&lt;=DATE(2025,4,30)),1,0)</f>
        <v>0</v>
      </c>
    </row>
    <row r="4893" customFormat="false" ht="15" hidden="false" customHeight="false" outlineLevel="0" collapsed="false">
      <c r="A4893" s="28" t="n">
        <v>535</v>
      </c>
      <c r="B4893" s="29" t="n">
        <v>44957</v>
      </c>
      <c r="C4893" s="28" t="n">
        <v>267342.32</v>
      </c>
      <c r="D4893" s="28" t="n">
        <v>0</v>
      </c>
      <c r="E4893" s="28" t="n">
        <v>0</v>
      </c>
      <c r="F4893" s="28" t="s">
        <v>345</v>
      </c>
      <c r="G4893" s="28" t="n">
        <v>0</v>
      </c>
      <c r="H4893" s="28" t="n">
        <v>0</v>
      </c>
      <c r="I4893" s="28" t="n">
        <v>0</v>
      </c>
      <c r="J4893" s="28" t="n">
        <v>102</v>
      </c>
      <c r="K4893" s="28" t="n">
        <v>13</v>
      </c>
      <c r="L4893" s="28" t="n">
        <v>2</v>
      </c>
      <c r="M4893" s="28" t="s">
        <v>147</v>
      </c>
      <c r="N4893" s="28" t="s">
        <v>139</v>
      </c>
      <c r="O4893" s="29" t="n">
        <v>44591</v>
      </c>
      <c r="P4893" s="28" t="n">
        <f aca="false">ROUNDDOWN(($B4893-$O4893)/30,0)</f>
        <v>12</v>
      </c>
      <c r="Q4893" s="28" t="str">
        <f aca="false">TEXT($B4893,"yyyy-mm")</f>
        <v>2023-01</v>
      </c>
      <c r="R4893" s="28" t="n">
        <f aca="false">IF(AND($O4893&gt;=DATE(2025,1,1),$O4893&lt;=DATE(2025,4,30)),1,0)</f>
        <v>0</v>
      </c>
    </row>
    <row r="4894" customFormat="false" ht="15" hidden="false" customHeight="false" outlineLevel="0" collapsed="false">
      <c r="A4894" s="28" t="n">
        <v>535</v>
      </c>
      <c r="B4894" s="29" t="n">
        <v>44985</v>
      </c>
      <c r="C4894" s="28" t="n">
        <v>261654.18</v>
      </c>
      <c r="D4894" s="28" t="n">
        <v>0</v>
      </c>
      <c r="E4894" s="28" t="n">
        <v>0</v>
      </c>
      <c r="F4894" s="28" t="s">
        <v>345</v>
      </c>
      <c r="G4894" s="28" t="n">
        <v>0</v>
      </c>
      <c r="H4894" s="28" t="n">
        <v>0</v>
      </c>
      <c r="I4894" s="28" t="n">
        <v>0</v>
      </c>
      <c r="J4894" s="28" t="n">
        <v>102</v>
      </c>
      <c r="K4894" s="28" t="n">
        <v>13</v>
      </c>
      <c r="L4894" s="28" t="n">
        <v>2</v>
      </c>
      <c r="M4894" s="28" t="s">
        <v>147</v>
      </c>
      <c r="N4894" s="28" t="s">
        <v>139</v>
      </c>
      <c r="O4894" s="29" t="n">
        <v>44591</v>
      </c>
      <c r="P4894" s="28" t="n">
        <f aca="false">ROUNDDOWN(($B4894-$O4894)/30,0)</f>
        <v>13</v>
      </c>
      <c r="Q4894" s="28" t="str">
        <f aca="false">TEXT($B4894,"yyyy-mm")</f>
        <v>2023-02</v>
      </c>
      <c r="R4894" s="28" t="n">
        <f aca="false">IF(AND($O4894&gt;=DATE(2025,1,1),$O4894&lt;=DATE(2025,4,30)),1,0)</f>
        <v>0</v>
      </c>
    </row>
    <row r="4895" customFormat="false" ht="15" hidden="false" customHeight="false" outlineLevel="0" collapsed="false">
      <c r="A4895" s="28" t="n">
        <v>535</v>
      </c>
      <c r="B4895" s="29" t="n">
        <v>45016</v>
      </c>
      <c r="C4895" s="28" t="n">
        <v>255966.04</v>
      </c>
      <c r="D4895" s="28" t="n">
        <v>0</v>
      </c>
      <c r="E4895" s="28" t="n">
        <v>0</v>
      </c>
      <c r="F4895" s="28" t="s">
        <v>345</v>
      </c>
      <c r="G4895" s="28" t="n">
        <v>0</v>
      </c>
      <c r="H4895" s="28" t="n">
        <v>0</v>
      </c>
      <c r="I4895" s="28" t="n">
        <v>0</v>
      </c>
      <c r="J4895" s="28" t="n">
        <v>102</v>
      </c>
      <c r="K4895" s="28" t="n">
        <v>13</v>
      </c>
      <c r="L4895" s="28" t="n">
        <v>2</v>
      </c>
      <c r="M4895" s="28" t="s">
        <v>147</v>
      </c>
      <c r="N4895" s="28" t="s">
        <v>139</v>
      </c>
      <c r="O4895" s="29" t="n">
        <v>44591</v>
      </c>
      <c r="P4895" s="28" t="n">
        <f aca="false">ROUNDDOWN(($B4895-$O4895)/30,0)</f>
        <v>14</v>
      </c>
      <c r="Q4895" s="28" t="str">
        <f aca="false">TEXT($B4895,"yyyy-mm")</f>
        <v>2023-03</v>
      </c>
      <c r="R4895" s="28" t="n">
        <f aca="false">IF(AND($O4895&gt;=DATE(2025,1,1),$O4895&lt;=DATE(2025,4,30)),1,0)</f>
        <v>0</v>
      </c>
    </row>
    <row r="4896" customFormat="false" ht="15" hidden="false" customHeight="false" outlineLevel="0" collapsed="false">
      <c r="A4896" s="28" t="n">
        <v>535</v>
      </c>
      <c r="B4896" s="29" t="n">
        <v>45046</v>
      </c>
      <c r="C4896" s="28" t="n">
        <v>250277.9</v>
      </c>
      <c r="D4896" s="28" t="n">
        <v>0</v>
      </c>
      <c r="E4896" s="28" t="n">
        <v>0</v>
      </c>
      <c r="F4896" s="28" t="s">
        <v>345</v>
      </c>
      <c r="G4896" s="28" t="n">
        <v>0</v>
      </c>
      <c r="H4896" s="28" t="n">
        <v>0</v>
      </c>
      <c r="I4896" s="28" t="n">
        <v>0</v>
      </c>
      <c r="J4896" s="28" t="n">
        <v>102</v>
      </c>
      <c r="K4896" s="28" t="n">
        <v>13</v>
      </c>
      <c r="L4896" s="28" t="n">
        <v>2</v>
      </c>
      <c r="M4896" s="28" t="s">
        <v>147</v>
      </c>
      <c r="N4896" s="28" t="s">
        <v>139</v>
      </c>
      <c r="O4896" s="29" t="n">
        <v>44591</v>
      </c>
      <c r="P4896" s="28" t="n">
        <f aca="false">ROUNDDOWN(($B4896-$O4896)/30,0)</f>
        <v>15</v>
      </c>
      <c r="Q4896" s="28" t="str">
        <f aca="false">TEXT($B4896,"yyyy-mm")</f>
        <v>2023-04</v>
      </c>
      <c r="R4896" s="28" t="n">
        <f aca="false">IF(AND($O4896&gt;=DATE(2025,1,1),$O4896&lt;=DATE(2025,4,30)),1,0)</f>
        <v>0</v>
      </c>
    </row>
    <row r="4897" customFormat="false" ht="15" hidden="false" customHeight="false" outlineLevel="0" collapsed="false">
      <c r="A4897" s="28" t="n">
        <v>535</v>
      </c>
      <c r="B4897" s="29" t="n">
        <v>45077</v>
      </c>
      <c r="C4897" s="28" t="n">
        <v>244589.76</v>
      </c>
      <c r="D4897" s="28" t="n">
        <v>0</v>
      </c>
      <c r="E4897" s="28" t="n">
        <v>0</v>
      </c>
      <c r="F4897" s="28" t="s">
        <v>345</v>
      </c>
      <c r="G4897" s="28" t="n">
        <v>0</v>
      </c>
      <c r="H4897" s="28" t="n">
        <v>0</v>
      </c>
      <c r="I4897" s="28" t="n">
        <v>0</v>
      </c>
      <c r="J4897" s="28" t="n">
        <v>102</v>
      </c>
      <c r="K4897" s="28" t="n">
        <v>13</v>
      </c>
      <c r="L4897" s="28" t="n">
        <v>2</v>
      </c>
      <c r="M4897" s="28" t="s">
        <v>147</v>
      </c>
      <c r="N4897" s="28" t="s">
        <v>139</v>
      </c>
      <c r="O4897" s="29" t="n">
        <v>44591</v>
      </c>
      <c r="P4897" s="28" t="n">
        <f aca="false">ROUNDDOWN(($B4897-$O4897)/30,0)</f>
        <v>16</v>
      </c>
      <c r="Q4897" s="28" t="str">
        <f aca="false">TEXT($B4897,"yyyy-mm")</f>
        <v>2023-05</v>
      </c>
      <c r="R4897" s="28" t="n">
        <f aca="false">IF(AND($O4897&gt;=DATE(2025,1,1),$O4897&lt;=DATE(2025,4,30)),1,0)</f>
        <v>0</v>
      </c>
    </row>
    <row r="4898" customFormat="false" ht="15" hidden="false" customHeight="false" outlineLevel="0" collapsed="false">
      <c r="A4898" s="28" t="n">
        <v>535</v>
      </c>
      <c r="B4898" s="29" t="n">
        <v>45107</v>
      </c>
      <c r="C4898" s="28" t="n">
        <v>238901.62</v>
      </c>
      <c r="D4898" s="28" t="n">
        <v>0</v>
      </c>
      <c r="E4898" s="28" t="n">
        <v>0</v>
      </c>
      <c r="F4898" s="28" t="s">
        <v>345</v>
      </c>
      <c r="G4898" s="28" t="n">
        <v>0</v>
      </c>
      <c r="H4898" s="28" t="n">
        <v>0</v>
      </c>
      <c r="I4898" s="28" t="n">
        <v>0</v>
      </c>
      <c r="J4898" s="28" t="n">
        <v>102</v>
      </c>
      <c r="K4898" s="28" t="n">
        <v>13</v>
      </c>
      <c r="L4898" s="28" t="n">
        <v>2</v>
      </c>
      <c r="M4898" s="28" t="s">
        <v>147</v>
      </c>
      <c r="N4898" s="28" t="s">
        <v>139</v>
      </c>
      <c r="O4898" s="29" t="n">
        <v>44591</v>
      </c>
      <c r="P4898" s="28" t="n">
        <f aca="false">ROUNDDOWN(($B4898-$O4898)/30,0)</f>
        <v>17</v>
      </c>
      <c r="Q4898" s="28" t="str">
        <f aca="false">TEXT($B4898,"yyyy-mm")</f>
        <v>2023-06</v>
      </c>
      <c r="R4898" s="28" t="n">
        <f aca="false">IF(AND($O4898&gt;=DATE(2025,1,1),$O4898&lt;=DATE(2025,4,30)),1,0)</f>
        <v>0</v>
      </c>
    </row>
    <row r="4899" customFormat="false" ht="15" hidden="false" customHeight="false" outlineLevel="0" collapsed="false">
      <c r="A4899" s="28" t="n">
        <v>535</v>
      </c>
      <c r="B4899" s="29" t="n">
        <v>45138</v>
      </c>
      <c r="C4899" s="28" t="n">
        <v>233213.48</v>
      </c>
      <c r="D4899" s="28" t="n">
        <v>0</v>
      </c>
      <c r="E4899" s="28" t="n">
        <v>0</v>
      </c>
      <c r="F4899" s="28" t="s">
        <v>345</v>
      </c>
      <c r="G4899" s="28" t="n">
        <v>0</v>
      </c>
      <c r="H4899" s="28" t="n">
        <v>0</v>
      </c>
      <c r="I4899" s="28" t="n">
        <v>0</v>
      </c>
      <c r="J4899" s="28" t="n">
        <v>102</v>
      </c>
      <c r="K4899" s="28" t="n">
        <v>13</v>
      </c>
      <c r="L4899" s="28" t="n">
        <v>2</v>
      </c>
      <c r="M4899" s="28" t="s">
        <v>147</v>
      </c>
      <c r="N4899" s="28" t="s">
        <v>139</v>
      </c>
      <c r="O4899" s="29" t="n">
        <v>44591</v>
      </c>
      <c r="P4899" s="28" t="n">
        <f aca="false">ROUNDDOWN(($B4899-$O4899)/30,0)</f>
        <v>18</v>
      </c>
      <c r="Q4899" s="28" t="str">
        <f aca="false">TEXT($B4899,"yyyy-mm")</f>
        <v>2023-07</v>
      </c>
      <c r="R4899" s="28" t="n">
        <f aca="false">IF(AND($O4899&gt;=DATE(2025,1,1),$O4899&lt;=DATE(2025,4,30)),1,0)</f>
        <v>0</v>
      </c>
    </row>
    <row r="4900" customFormat="false" ht="15" hidden="false" customHeight="false" outlineLevel="0" collapsed="false">
      <c r="A4900" s="28" t="n">
        <v>535</v>
      </c>
      <c r="B4900" s="29" t="n">
        <v>45169</v>
      </c>
      <c r="C4900" s="28" t="n">
        <v>227525.34</v>
      </c>
      <c r="D4900" s="28" t="n">
        <v>0</v>
      </c>
      <c r="E4900" s="28" t="n">
        <v>0</v>
      </c>
      <c r="F4900" s="28" t="s">
        <v>345</v>
      </c>
      <c r="G4900" s="28" t="n">
        <v>0</v>
      </c>
      <c r="H4900" s="28" t="n">
        <v>0</v>
      </c>
      <c r="I4900" s="28" t="n">
        <v>0</v>
      </c>
      <c r="J4900" s="28" t="n">
        <v>102</v>
      </c>
      <c r="K4900" s="28" t="n">
        <v>13</v>
      </c>
      <c r="L4900" s="28" t="n">
        <v>2</v>
      </c>
      <c r="M4900" s="28" t="s">
        <v>147</v>
      </c>
      <c r="N4900" s="28" t="s">
        <v>139</v>
      </c>
      <c r="O4900" s="29" t="n">
        <v>44591</v>
      </c>
      <c r="P4900" s="28" t="n">
        <f aca="false">ROUNDDOWN(($B4900-$O4900)/30,0)</f>
        <v>19</v>
      </c>
      <c r="Q4900" s="28" t="str">
        <f aca="false">TEXT($B4900,"yyyy-mm")</f>
        <v>2023-08</v>
      </c>
      <c r="R4900" s="28" t="n">
        <f aca="false">IF(AND($O4900&gt;=DATE(2025,1,1),$O4900&lt;=DATE(2025,4,30)),1,0)</f>
        <v>0</v>
      </c>
    </row>
    <row r="4901" customFormat="false" ht="15" hidden="false" customHeight="false" outlineLevel="0" collapsed="false">
      <c r="A4901" s="28" t="n">
        <v>535</v>
      </c>
      <c r="B4901" s="29" t="n">
        <v>45199</v>
      </c>
      <c r="C4901" s="28" t="n">
        <v>221837.2</v>
      </c>
      <c r="D4901" s="28" t="n">
        <v>0</v>
      </c>
      <c r="E4901" s="28" t="n">
        <v>0</v>
      </c>
      <c r="F4901" s="28" t="s">
        <v>345</v>
      </c>
      <c r="G4901" s="28" t="n">
        <v>0</v>
      </c>
      <c r="H4901" s="28" t="n">
        <v>0</v>
      </c>
      <c r="I4901" s="28" t="n">
        <v>0</v>
      </c>
      <c r="J4901" s="28" t="n">
        <v>102</v>
      </c>
      <c r="K4901" s="28" t="n">
        <v>13</v>
      </c>
      <c r="L4901" s="28" t="n">
        <v>2</v>
      </c>
      <c r="M4901" s="28" t="s">
        <v>147</v>
      </c>
      <c r="N4901" s="28" t="s">
        <v>139</v>
      </c>
      <c r="O4901" s="29" t="n">
        <v>44591</v>
      </c>
      <c r="P4901" s="28" t="n">
        <f aca="false">ROUNDDOWN(($B4901-$O4901)/30,0)</f>
        <v>20</v>
      </c>
      <c r="Q4901" s="28" t="str">
        <f aca="false">TEXT($B4901,"yyyy-mm")</f>
        <v>2023-09</v>
      </c>
      <c r="R4901" s="28" t="n">
        <f aca="false">IF(AND($O4901&gt;=DATE(2025,1,1),$O4901&lt;=DATE(2025,4,30)),1,0)</f>
        <v>0</v>
      </c>
    </row>
    <row r="4902" customFormat="false" ht="15" hidden="false" customHeight="false" outlineLevel="0" collapsed="false">
      <c r="A4902" s="28" t="n">
        <v>535</v>
      </c>
      <c r="B4902" s="29" t="n">
        <v>45230</v>
      </c>
      <c r="C4902" s="28" t="n">
        <v>216149.06</v>
      </c>
      <c r="D4902" s="28" t="n">
        <v>0</v>
      </c>
      <c r="E4902" s="28" t="n">
        <v>0</v>
      </c>
      <c r="F4902" s="28" t="s">
        <v>345</v>
      </c>
      <c r="G4902" s="28" t="n">
        <v>0</v>
      </c>
      <c r="H4902" s="28" t="n">
        <v>0</v>
      </c>
      <c r="I4902" s="28" t="n">
        <v>0</v>
      </c>
      <c r="J4902" s="28" t="n">
        <v>102</v>
      </c>
      <c r="K4902" s="28" t="n">
        <v>13</v>
      </c>
      <c r="L4902" s="28" t="n">
        <v>2</v>
      </c>
      <c r="M4902" s="28" t="s">
        <v>147</v>
      </c>
      <c r="N4902" s="28" t="s">
        <v>139</v>
      </c>
      <c r="O4902" s="29" t="n">
        <v>44591</v>
      </c>
      <c r="P4902" s="28" t="n">
        <f aca="false">ROUNDDOWN(($B4902-$O4902)/30,0)</f>
        <v>21</v>
      </c>
      <c r="Q4902" s="28" t="str">
        <f aca="false">TEXT($B4902,"yyyy-mm")</f>
        <v>2023-10</v>
      </c>
      <c r="R4902" s="28" t="n">
        <f aca="false">IF(AND($O4902&gt;=DATE(2025,1,1),$O4902&lt;=DATE(2025,4,30)),1,0)</f>
        <v>0</v>
      </c>
    </row>
    <row r="4903" customFormat="false" ht="15" hidden="false" customHeight="false" outlineLevel="0" collapsed="false">
      <c r="A4903" s="28" t="n">
        <v>535</v>
      </c>
      <c r="B4903" s="29" t="n">
        <v>45260</v>
      </c>
      <c r="C4903" s="28" t="n">
        <v>210460.92</v>
      </c>
      <c r="D4903" s="28" t="n">
        <v>0</v>
      </c>
      <c r="E4903" s="28" t="n">
        <v>0</v>
      </c>
      <c r="F4903" s="28" t="s">
        <v>345</v>
      </c>
      <c r="G4903" s="28" t="n">
        <v>0</v>
      </c>
      <c r="H4903" s="28" t="n">
        <v>0</v>
      </c>
      <c r="I4903" s="28" t="n">
        <v>0</v>
      </c>
      <c r="J4903" s="28" t="n">
        <v>102</v>
      </c>
      <c r="K4903" s="28" t="n">
        <v>13</v>
      </c>
      <c r="L4903" s="28" t="n">
        <v>2</v>
      </c>
      <c r="M4903" s="28" t="s">
        <v>147</v>
      </c>
      <c r="N4903" s="28" t="s">
        <v>139</v>
      </c>
      <c r="O4903" s="29" t="n">
        <v>44591</v>
      </c>
      <c r="P4903" s="28" t="n">
        <f aca="false">ROUNDDOWN(($B4903-$O4903)/30,0)</f>
        <v>22</v>
      </c>
      <c r="Q4903" s="28" t="str">
        <f aca="false">TEXT($B4903,"yyyy-mm")</f>
        <v>2023-11</v>
      </c>
      <c r="R4903" s="28" t="n">
        <f aca="false">IF(AND($O4903&gt;=DATE(2025,1,1),$O4903&lt;=DATE(2025,4,30)),1,0)</f>
        <v>0</v>
      </c>
    </row>
    <row r="4904" customFormat="false" ht="15" hidden="false" customHeight="false" outlineLevel="0" collapsed="false">
      <c r="A4904" s="28" t="n">
        <v>535</v>
      </c>
      <c r="B4904" s="29" t="n">
        <v>45291</v>
      </c>
      <c r="C4904" s="28" t="n">
        <v>204772.78</v>
      </c>
      <c r="D4904" s="28" t="n">
        <v>0</v>
      </c>
      <c r="E4904" s="28" t="n">
        <v>0</v>
      </c>
      <c r="F4904" s="28" t="s">
        <v>345</v>
      </c>
      <c r="G4904" s="28" t="n">
        <v>0</v>
      </c>
      <c r="H4904" s="28" t="n">
        <v>0</v>
      </c>
      <c r="I4904" s="28" t="n">
        <v>0</v>
      </c>
      <c r="J4904" s="28" t="n">
        <v>102</v>
      </c>
      <c r="K4904" s="28" t="n">
        <v>13</v>
      </c>
      <c r="L4904" s="28" t="n">
        <v>2</v>
      </c>
      <c r="M4904" s="28" t="s">
        <v>147</v>
      </c>
      <c r="N4904" s="28" t="s">
        <v>139</v>
      </c>
      <c r="O4904" s="29" t="n">
        <v>44591</v>
      </c>
      <c r="P4904" s="28" t="n">
        <f aca="false">ROUNDDOWN(($B4904-$O4904)/30,0)</f>
        <v>23</v>
      </c>
      <c r="Q4904" s="28" t="str">
        <f aca="false">TEXT($B4904,"yyyy-mm")</f>
        <v>2023-12</v>
      </c>
      <c r="R4904" s="28" t="n">
        <f aca="false">IF(AND($O4904&gt;=DATE(2025,1,1),$O4904&lt;=DATE(2025,4,30)),1,0)</f>
        <v>0</v>
      </c>
    </row>
    <row r="4905" customFormat="false" ht="15" hidden="false" customHeight="false" outlineLevel="0" collapsed="false">
      <c r="A4905" s="28" t="n">
        <v>535</v>
      </c>
      <c r="B4905" s="29" t="n">
        <v>45322</v>
      </c>
      <c r="C4905" s="28" t="n">
        <v>199084.64</v>
      </c>
      <c r="D4905" s="28" t="n">
        <v>0</v>
      </c>
      <c r="E4905" s="28" t="n">
        <v>0</v>
      </c>
      <c r="F4905" s="28" t="s">
        <v>345</v>
      </c>
      <c r="G4905" s="28" t="n">
        <v>0</v>
      </c>
      <c r="H4905" s="28" t="n">
        <v>0</v>
      </c>
      <c r="I4905" s="28" t="n">
        <v>0</v>
      </c>
      <c r="J4905" s="28" t="n">
        <v>102</v>
      </c>
      <c r="K4905" s="28" t="n">
        <v>13</v>
      </c>
      <c r="L4905" s="28" t="n">
        <v>2</v>
      </c>
      <c r="M4905" s="28" t="s">
        <v>147</v>
      </c>
      <c r="N4905" s="28" t="s">
        <v>139</v>
      </c>
      <c r="O4905" s="29" t="n">
        <v>44591</v>
      </c>
      <c r="P4905" s="28" t="n">
        <f aca="false">ROUNDDOWN(($B4905-$O4905)/30,0)</f>
        <v>24</v>
      </c>
      <c r="Q4905" s="28" t="str">
        <f aca="false">TEXT($B4905,"yyyy-mm")</f>
        <v>2024-01</v>
      </c>
      <c r="R4905" s="28" t="n">
        <f aca="false">IF(AND($O4905&gt;=DATE(2025,1,1),$O4905&lt;=DATE(2025,4,30)),1,0)</f>
        <v>0</v>
      </c>
    </row>
    <row r="4906" customFormat="false" ht="15" hidden="false" customHeight="false" outlineLevel="0" collapsed="false">
      <c r="A4906" s="28" t="n">
        <v>535</v>
      </c>
      <c r="B4906" s="29" t="n">
        <v>45351</v>
      </c>
      <c r="C4906" s="28" t="n">
        <v>193396.5</v>
      </c>
      <c r="D4906" s="28" t="n">
        <v>0</v>
      </c>
      <c r="E4906" s="28" t="n">
        <v>0</v>
      </c>
      <c r="F4906" s="28" t="s">
        <v>345</v>
      </c>
      <c r="G4906" s="28" t="n">
        <v>0</v>
      </c>
      <c r="H4906" s="28" t="n">
        <v>0</v>
      </c>
      <c r="I4906" s="28" t="n">
        <v>0</v>
      </c>
      <c r="J4906" s="28" t="n">
        <v>102</v>
      </c>
      <c r="K4906" s="28" t="n">
        <v>13</v>
      </c>
      <c r="L4906" s="28" t="n">
        <v>2</v>
      </c>
      <c r="M4906" s="28" t="s">
        <v>147</v>
      </c>
      <c r="N4906" s="28" t="s">
        <v>139</v>
      </c>
      <c r="O4906" s="29" t="n">
        <v>44591</v>
      </c>
      <c r="P4906" s="28" t="n">
        <f aca="false">ROUNDDOWN(($B4906-$O4906)/30,0)</f>
        <v>25</v>
      </c>
      <c r="Q4906" s="28" t="str">
        <f aca="false">TEXT($B4906,"yyyy-mm")</f>
        <v>2024-02</v>
      </c>
      <c r="R4906" s="28" t="n">
        <f aca="false">IF(AND($O4906&gt;=DATE(2025,1,1),$O4906&lt;=DATE(2025,4,30)),1,0)</f>
        <v>0</v>
      </c>
    </row>
    <row r="4907" customFormat="false" ht="15" hidden="false" customHeight="false" outlineLevel="0" collapsed="false">
      <c r="A4907" s="28" t="n">
        <v>535</v>
      </c>
      <c r="B4907" s="29" t="n">
        <v>45382</v>
      </c>
      <c r="C4907" s="28" t="n">
        <v>187708.36</v>
      </c>
      <c r="D4907" s="28" t="n">
        <v>0</v>
      </c>
      <c r="E4907" s="28" t="n">
        <v>0</v>
      </c>
      <c r="F4907" s="28" t="s">
        <v>345</v>
      </c>
      <c r="G4907" s="28" t="n">
        <v>0</v>
      </c>
      <c r="H4907" s="28" t="n">
        <v>0</v>
      </c>
      <c r="I4907" s="28" t="n">
        <v>0</v>
      </c>
      <c r="J4907" s="28" t="n">
        <v>102</v>
      </c>
      <c r="K4907" s="28" t="n">
        <v>13</v>
      </c>
      <c r="L4907" s="28" t="n">
        <v>2</v>
      </c>
      <c r="M4907" s="28" t="s">
        <v>147</v>
      </c>
      <c r="N4907" s="28" t="s">
        <v>139</v>
      </c>
      <c r="O4907" s="29" t="n">
        <v>44591</v>
      </c>
      <c r="P4907" s="28" t="n">
        <f aca="false">ROUNDDOWN(($B4907-$O4907)/30,0)</f>
        <v>26</v>
      </c>
      <c r="Q4907" s="28" t="str">
        <f aca="false">TEXT($B4907,"yyyy-mm")</f>
        <v>2024-03</v>
      </c>
      <c r="R4907" s="28" t="n">
        <f aca="false">IF(AND($O4907&gt;=DATE(2025,1,1),$O4907&lt;=DATE(2025,4,30)),1,0)</f>
        <v>0</v>
      </c>
    </row>
    <row r="4908" customFormat="false" ht="15" hidden="false" customHeight="false" outlineLevel="0" collapsed="false">
      <c r="A4908" s="28" t="n">
        <v>535</v>
      </c>
      <c r="B4908" s="29" t="n">
        <v>45412</v>
      </c>
      <c r="C4908" s="28" t="n">
        <v>186211.73</v>
      </c>
      <c r="D4908" s="28" t="n">
        <v>4191.51</v>
      </c>
      <c r="E4908" s="28" t="n">
        <v>2</v>
      </c>
      <c r="F4908" s="28" t="s">
        <v>346</v>
      </c>
      <c r="G4908" s="28" t="n">
        <v>0</v>
      </c>
      <c r="H4908" s="28" t="n">
        <v>0</v>
      </c>
      <c r="I4908" s="28" t="n">
        <v>0</v>
      </c>
      <c r="J4908" s="28" t="n">
        <v>102</v>
      </c>
      <c r="K4908" s="28" t="n">
        <v>13</v>
      </c>
      <c r="L4908" s="28" t="n">
        <v>2</v>
      </c>
      <c r="M4908" s="28" t="s">
        <v>147</v>
      </c>
      <c r="N4908" s="28" t="s">
        <v>139</v>
      </c>
      <c r="O4908" s="29" t="n">
        <v>44591</v>
      </c>
      <c r="P4908" s="28" t="n">
        <f aca="false">ROUNDDOWN(($B4908-$O4908)/30,0)</f>
        <v>27</v>
      </c>
      <c r="Q4908" s="28" t="str">
        <f aca="false">TEXT($B4908,"yyyy-mm")</f>
        <v>2024-04</v>
      </c>
      <c r="R4908" s="28" t="n">
        <f aca="false">IF(AND($O4908&gt;=DATE(2025,1,1),$O4908&lt;=DATE(2025,4,30)),1,0)</f>
        <v>0</v>
      </c>
    </row>
    <row r="4909" customFormat="false" ht="15" hidden="false" customHeight="false" outlineLevel="0" collapsed="false">
      <c r="A4909" s="28" t="n">
        <v>535</v>
      </c>
      <c r="B4909" s="29" t="n">
        <v>45443</v>
      </c>
      <c r="C4909" s="28" t="n">
        <v>184732.02</v>
      </c>
      <c r="D4909" s="28" t="n">
        <v>8399.94</v>
      </c>
      <c r="E4909" s="28" t="n">
        <v>33</v>
      </c>
      <c r="F4909" s="28" t="s">
        <v>347</v>
      </c>
      <c r="G4909" s="28" t="n">
        <v>1</v>
      </c>
      <c r="H4909" s="28" t="n">
        <v>0</v>
      </c>
      <c r="I4909" s="28" t="n">
        <v>0</v>
      </c>
      <c r="J4909" s="28" t="n">
        <v>102</v>
      </c>
      <c r="K4909" s="28" t="n">
        <v>13</v>
      </c>
      <c r="L4909" s="28" t="n">
        <v>2</v>
      </c>
      <c r="M4909" s="28" t="s">
        <v>147</v>
      </c>
      <c r="N4909" s="28" t="s">
        <v>139</v>
      </c>
      <c r="O4909" s="29" t="n">
        <v>44591</v>
      </c>
      <c r="P4909" s="28" t="n">
        <f aca="false">ROUNDDOWN(($B4909-$O4909)/30,0)</f>
        <v>28</v>
      </c>
      <c r="Q4909" s="28" t="str">
        <f aca="false">TEXT($B4909,"yyyy-mm")</f>
        <v>2024-05</v>
      </c>
      <c r="R4909" s="28" t="n">
        <f aca="false">IF(AND($O4909&gt;=DATE(2025,1,1),$O4909&lt;=DATE(2025,4,30)),1,0)</f>
        <v>0</v>
      </c>
    </row>
    <row r="4910" customFormat="false" ht="15" hidden="false" customHeight="false" outlineLevel="0" collapsed="false">
      <c r="A4910" s="28" t="n">
        <v>535</v>
      </c>
      <c r="B4910" s="29" t="n">
        <v>45473</v>
      </c>
      <c r="C4910" s="28" t="n">
        <v>183358.43</v>
      </c>
      <c r="D4910" s="28" t="n">
        <v>12714.49</v>
      </c>
      <c r="E4910" s="28" t="n">
        <v>63</v>
      </c>
      <c r="F4910" s="28" t="s">
        <v>348</v>
      </c>
      <c r="G4910" s="28" t="n">
        <v>1</v>
      </c>
      <c r="H4910" s="28" t="n">
        <v>1</v>
      </c>
      <c r="I4910" s="28" t="n">
        <v>0</v>
      </c>
      <c r="J4910" s="28" t="n">
        <v>102</v>
      </c>
      <c r="K4910" s="28" t="n">
        <v>13</v>
      </c>
      <c r="L4910" s="28" t="n">
        <v>2</v>
      </c>
      <c r="M4910" s="28" t="s">
        <v>147</v>
      </c>
      <c r="N4910" s="28" t="s">
        <v>139</v>
      </c>
      <c r="O4910" s="29" t="n">
        <v>44591</v>
      </c>
      <c r="P4910" s="28" t="n">
        <f aca="false">ROUNDDOWN(($B4910-$O4910)/30,0)</f>
        <v>29</v>
      </c>
      <c r="Q4910" s="28" t="str">
        <f aca="false">TEXT($B4910,"yyyy-mm")</f>
        <v>2024-06</v>
      </c>
      <c r="R4910" s="28" t="n">
        <f aca="false">IF(AND($O4910&gt;=DATE(2025,1,1),$O4910&lt;=DATE(2025,4,30)),1,0)</f>
        <v>0</v>
      </c>
    </row>
    <row r="4911" customFormat="false" ht="15" hidden="false" customHeight="false" outlineLevel="0" collapsed="false">
      <c r="A4911" s="28" t="n">
        <v>535</v>
      </c>
      <c r="B4911" s="29" t="n">
        <v>45504</v>
      </c>
      <c r="C4911" s="28" t="n">
        <v>181655.75</v>
      </c>
      <c r="D4911" s="28" t="n">
        <v>16699.95</v>
      </c>
      <c r="E4911" s="28" t="n">
        <v>94</v>
      </c>
      <c r="F4911" s="28" t="s">
        <v>349</v>
      </c>
      <c r="G4911" s="28" t="n">
        <v>1</v>
      </c>
      <c r="H4911" s="28" t="n">
        <v>1</v>
      </c>
      <c r="I4911" s="28" t="n">
        <v>1</v>
      </c>
      <c r="J4911" s="28" t="n">
        <v>102</v>
      </c>
      <c r="K4911" s="28" t="n">
        <v>13</v>
      </c>
      <c r="L4911" s="28" t="n">
        <v>2</v>
      </c>
      <c r="M4911" s="28" t="s">
        <v>147</v>
      </c>
      <c r="N4911" s="28" t="s">
        <v>139</v>
      </c>
      <c r="O4911" s="29" t="n">
        <v>44591</v>
      </c>
      <c r="P4911" s="28" t="n">
        <f aca="false">ROUNDDOWN(($B4911-$O4911)/30,0)</f>
        <v>30</v>
      </c>
      <c r="Q4911" s="28" t="str">
        <f aca="false">TEXT($B4911,"yyyy-mm")</f>
        <v>2024-07</v>
      </c>
      <c r="R4911" s="28" t="n">
        <f aca="false">IF(AND($O4911&gt;=DATE(2025,1,1),$O4911&lt;=DATE(2025,4,30)),1,0)</f>
        <v>0</v>
      </c>
    </row>
    <row r="4912" customFormat="false" ht="15" hidden="false" customHeight="false" outlineLevel="0" collapsed="false">
      <c r="A4912" s="28" t="n">
        <v>535</v>
      </c>
      <c r="B4912" s="29" t="n">
        <v>45535</v>
      </c>
      <c r="C4912" s="28" t="n">
        <v>159267.66</v>
      </c>
      <c r="D4912" s="28" t="n">
        <v>0</v>
      </c>
      <c r="E4912" s="28" t="n">
        <v>0</v>
      </c>
      <c r="F4912" s="28" t="s">
        <v>345</v>
      </c>
      <c r="G4912" s="28" t="n">
        <v>0</v>
      </c>
      <c r="H4912" s="28" t="n">
        <v>0</v>
      </c>
      <c r="I4912" s="28" t="n">
        <v>0</v>
      </c>
      <c r="J4912" s="28" t="n">
        <v>102</v>
      </c>
      <c r="K4912" s="28" t="n">
        <v>13</v>
      </c>
      <c r="L4912" s="28" t="n">
        <v>2</v>
      </c>
      <c r="M4912" s="28" t="s">
        <v>147</v>
      </c>
      <c r="N4912" s="28" t="s">
        <v>139</v>
      </c>
      <c r="O4912" s="29" t="n">
        <v>44591</v>
      </c>
      <c r="P4912" s="28" t="n">
        <f aca="false">ROUNDDOWN(($B4912-$O4912)/30,0)</f>
        <v>31</v>
      </c>
      <c r="Q4912" s="28" t="str">
        <f aca="false">TEXT($B4912,"yyyy-mm")</f>
        <v>2024-08</v>
      </c>
      <c r="R4912" s="28" t="n">
        <f aca="false">IF(AND($O4912&gt;=DATE(2025,1,1),$O4912&lt;=DATE(2025,4,30)),1,0)</f>
        <v>0</v>
      </c>
    </row>
    <row r="4913" customFormat="false" ht="15" hidden="false" customHeight="false" outlineLevel="0" collapsed="false">
      <c r="A4913" s="28" t="n">
        <v>535</v>
      </c>
      <c r="B4913" s="29" t="n">
        <v>45565</v>
      </c>
      <c r="C4913" s="28" t="n">
        <v>153579.52</v>
      </c>
      <c r="D4913" s="28" t="n">
        <v>0</v>
      </c>
      <c r="E4913" s="28" t="n">
        <v>0</v>
      </c>
      <c r="F4913" s="28" t="s">
        <v>345</v>
      </c>
      <c r="G4913" s="28" t="n">
        <v>0</v>
      </c>
      <c r="H4913" s="28" t="n">
        <v>0</v>
      </c>
      <c r="I4913" s="28" t="n">
        <v>0</v>
      </c>
      <c r="J4913" s="28" t="n">
        <v>102</v>
      </c>
      <c r="K4913" s="28" t="n">
        <v>13</v>
      </c>
      <c r="L4913" s="28" t="n">
        <v>2</v>
      </c>
      <c r="M4913" s="28" t="s">
        <v>147</v>
      </c>
      <c r="N4913" s="28" t="s">
        <v>139</v>
      </c>
      <c r="O4913" s="29" t="n">
        <v>44591</v>
      </c>
      <c r="P4913" s="28" t="n">
        <f aca="false">ROUNDDOWN(($B4913-$O4913)/30,0)</f>
        <v>32</v>
      </c>
      <c r="Q4913" s="28" t="str">
        <f aca="false">TEXT($B4913,"yyyy-mm")</f>
        <v>2024-09</v>
      </c>
      <c r="R4913" s="28" t="n">
        <f aca="false">IF(AND($O4913&gt;=DATE(2025,1,1),$O4913&lt;=DATE(2025,4,30)),1,0)</f>
        <v>0</v>
      </c>
    </row>
    <row r="4914" customFormat="false" ht="15" hidden="false" customHeight="false" outlineLevel="0" collapsed="false">
      <c r="A4914" s="28" t="n">
        <v>535</v>
      </c>
      <c r="B4914" s="29" t="n">
        <v>45596</v>
      </c>
      <c r="C4914" s="28" t="n">
        <v>147891.38</v>
      </c>
      <c r="D4914" s="28" t="n">
        <v>0</v>
      </c>
      <c r="E4914" s="28" t="n">
        <v>0</v>
      </c>
      <c r="F4914" s="28" t="s">
        <v>345</v>
      </c>
      <c r="G4914" s="28" t="n">
        <v>0</v>
      </c>
      <c r="H4914" s="28" t="n">
        <v>0</v>
      </c>
      <c r="I4914" s="28" t="n">
        <v>0</v>
      </c>
      <c r="J4914" s="28" t="n">
        <v>102</v>
      </c>
      <c r="K4914" s="28" t="n">
        <v>13</v>
      </c>
      <c r="L4914" s="28" t="n">
        <v>2</v>
      </c>
      <c r="M4914" s="28" t="s">
        <v>147</v>
      </c>
      <c r="N4914" s="28" t="s">
        <v>139</v>
      </c>
      <c r="O4914" s="29" t="n">
        <v>44591</v>
      </c>
      <c r="P4914" s="28" t="n">
        <f aca="false">ROUNDDOWN(($B4914-$O4914)/30,0)</f>
        <v>33</v>
      </c>
      <c r="Q4914" s="28" t="str">
        <f aca="false">TEXT($B4914,"yyyy-mm")</f>
        <v>2024-10</v>
      </c>
      <c r="R4914" s="28" t="n">
        <f aca="false">IF(AND($O4914&gt;=DATE(2025,1,1),$O4914&lt;=DATE(2025,4,30)),1,0)</f>
        <v>0</v>
      </c>
    </row>
    <row r="4915" customFormat="false" ht="15" hidden="false" customHeight="false" outlineLevel="0" collapsed="false">
      <c r="A4915" s="28" t="n">
        <v>535</v>
      </c>
      <c r="B4915" s="29" t="n">
        <v>45626</v>
      </c>
      <c r="C4915" s="28" t="n">
        <v>142203.24</v>
      </c>
      <c r="D4915" s="28" t="n">
        <v>0</v>
      </c>
      <c r="E4915" s="28" t="n">
        <v>0</v>
      </c>
      <c r="F4915" s="28" t="s">
        <v>345</v>
      </c>
      <c r="G4915" s="28" t="n">
        <v>0</v>
      </c>
      <c r="H4915" s="28" t="n">
        <v>0</v>
      </c>
      <c r="I4915" s="28" t="n">
        <v>0</v>
      </c>
      <c r="J4915" s="28" t="n">
        <v>102</v>
      </c>
      <c r="K4915" s="28" t="n">
        <v>13</v>
      </c>
      <c r="L4915" s="28" t="n">
        <v>2</v>
      </c>
      <c r="M4915" s="28" t="s">
        <v>147</v>
      </c>
      <c r="N4915" s="28" t="s">
        <v>139</v>
      </c>
      <c r="O4915" s="29" t="n">
        <v>44591</v>
      </c>
      <c r="P4915" s="28" t="n">
        <f aca="false">ROUNDDOWN(($B4915-$O4915)/30,0)</f>
        <v>34</v>
      </c>
      <c r="Q4915" s="28" t="str">
        <f aca="false">TEXT($B4915,"yyyy-mm")</f>
        <v>2024-11</v>
      </c>
      <c r="R4915" s="28" t="n">
        <f aca="false">IF(AND($O4915&gt;=DATE(2025,1,1),$O4915&lt;=DATE(2025,4,30)),1,0)</f>
        <v>0</v>
      </c>
    </row>
    <row r="4916" customFormat="false" ht="15" hidden="false" customHeight="false" outlineLevel="0" collapsed="false">
      <c r="A4916" s="28" t="n">
        <v>535</v>
      </c>
      <c r="B4916" s="29" t="n">
        <v>45657</v>
      </c>
      <c r="C4916" s="28" t="n">
        <v>136515.1</v>
      </c>
      <c r="D4916" s="28" t="n">
        <v>0</v>
      </c>
      <c r="E4916" s="28" t="n">
        <v>0</v>
      </c>
      <c r="F4916" s="28" t="s">
        <v>345</v>
      </c>
      <c r="G4916" s="28" t="n">
        <v>0</v>
      </c>
      <c r="H4916" s="28" t="n">
        <v>0</v>
      </c>
      <c r="I4916" s="28" t="n">
        <v>0</v>
      </c>
      <c r="J4916" s="28" t="n">
        <v>102</v>
      </c>
      <c r="K4916" s="28" t="n">
        <v>13</v>
      </c>
      <c r="L4916" s="28" t="n">
        <v>2</v>
      </c>
      <c r="M4916" s="28" t="s">
        <v>147</v>
      </c>
      <c r="N4916" s="28" t="s">
        <v>139</v>
      </c>
      <c r="O4916" s="29" t="n">
        <v>44591</v>
      </c>
      <c r="P4916" s="28" t="n">
        <f aca="false">ROUNDDOWN(($B4916-$O4916)/30,0)</f>
        <v>35</v>
      </c>
      <c r="Q4916" s="28" t="str">
        <f aca="false">TEXT($B4916,"yyyy-mm")</f>
        <v>2024-12</v>
      </c>
      <c r="R4916" s="28" t="n">
        <f aca="false">IF(AND($O4916&gt;=DATE(2025,1,1),$O4916&lt;=DATE(2025,4,30)),1,0)</f>
        <v>0</v>
      </c>
    </row>
    <row r="4917" customFormat="false" ht="15" hidden="false" customHeight="false" outlineLevel="0" collapsed="false">
      <c r="A4917" s="28" t="n">
        <v>535</v>
      </c>
      <c r="B4917" s="29" t="n">
        <v>45688</v>
      </c>
      <c r="C4917" s="28" t="n">
        <v>130826.96</v>
      </c>
      <c r="D4917" s="28" t="n">
        <v>0</v>
      </c>
      <c r="E4917" s="28" t="n">
        <v>0</v>
      </c>
      <c r="F4917" s="28" t="s">
        <v>345</v>
      </c>
      <c r="G4917" s="28" t="n">
        <v>0</v>
      </c>
      <c r="H4917" s="28" t="n">
        <v>0</v>
      </c>
      <c r="I4917" s="28" t="n">
        <v>0</v>
      </c>
      <c r="J4917" s="28" t="n">
        <v>102</v>
      </c>
      <c r="K4917" s="28" t="n">
        <v>13</v>
      </c>
      <c r="L4917" s="28" t="n">
        <v>2</v>
      </c>
      <c r="M4917" s="28" t="s">
        <v>147</v>
      </c>
      <c r="N4917" s="28" t="s">
        <v>139</v>
      </c>
      <c r="O4917" s="29" t="n">
        <v>44591</v>
      </c>
      <c r="P4917" s="28" t="n">
        <f aca="false">ROUNDDOWN(($B4917-$O4917)/30,0)</f>
        <v>36</v>
      </c>
      <c r="Q4917" s="28" t="str">
        <f aca="false">TEXT($B4917,"yyyy-mm")</f>
        <v>2025-01</v>
      </c>
      <c r="R4917" s="28" t="n">
        <f aca="false">IF(AND($O4917&gt;=DATE(2025,1,1),$O4917&lt;=DATE(2025,4,30)),1,0)</f>
        <v>0</v>
      </c>
    </row>
    <row r="4918" customFormat="false" ht="15" hidden="false" customHeight="false" outlineLevel="0" collapsed="false">
      <c r="A4918" s="28" t="n">
        <v>535</v>
      </c>
      <c r="B4918" s="29" t="n">
        <v>45716</v>
      </c>
      <c r="C4918" s="28" t="n">
        <v>125138.82</v>
      </c>
      <c r="D4918" s="28" t="n">
        <v>0</v>
      </c>
      <c r="E4918" s="28" t="n">
        <v>0</v>
      </c>
      <c r="F4918" s="28" t="s">
        <v>345</v>
      </c>
      <c r="G4918" s="28" t="n">
        <v>0</v>
      </c>
      <c r="H4918" s="28" t="n">
        <v>0</v>
      </c>
      <c r="I4918" s="28" t="n">
        <v>0</v>
      </c>
      <c r="J4918" s="28" t="n">
        <v>102</v>
      </c>
      <c r="K4918" s="28" t="n">
        <v>13</v>
      </c>
      <c r="L4918" s="28" t="n">
        <v>2</v>
      </c>
      <c r="M4918" s="28" t="s">
        <v>147</v>
      </c>
      <c r="N4918" s="28" t="s">
        <v>139</v>
      </c>
      <c r="O4918" s="29" t="n">
        <v>44591</v>
      </c>
      <c r="P4918" s="28" t="n">
        <f aca="false">ROUNDDOWN(($B4918-$O4918)/30,0)</f>
        <v>37</v>
      </c>
      <c r="Q4918" s="28" t="str">
        <f aca="false">TEXT($B4918,"yyyy-mm")</f>
        <v>2025-02</v>
      </c>
      <c r="R4918" s="28" t="n">
        <f aca="false">IF(AND($O4918&gt;=DATE(2025,1,1),$O4918&lt;=DATE(2025,4,30)),1,0)</f>
        <v>0</v>
      </c>
    </row>
    <row r="4919" customFormat="false" ht="15" hidden="false" customHeight="false" outlineLevel="0" collapsed="false">
      <c r="A4919" s="28" t="n">
        <v>535</v>
      </c>
      <c r="B4919" s="29" t="n">
        <v>45747</v>
      </c>
      <c r="C4919" s="28" t="n">
        <v>119450.68</v>
      </c>
      <c r="D4919" s="28" t="n">
        <v>0</v>
      </c>
      <c r="E4919" s="28" t="n">
        <v>0</v>
      </c>
      <c r="F4919" s="28" t="s">
        <v>345</v>
      </c>
      <c r="G4919" s="28" t="n">
        <v>0</v>
      </c>
      <c r="H4919" s="28" t="n">
        <v>0</v>
      </c>
      <c r="I4919" s="28" t="n">
        <v>0</v>
      </c>
      <c r="J4919" s="28" t="n">
        <v>102</v>
      </c>
      <c r="K4919" s="28" t="n">
        <v>13</v>
      </c>
      <c r="L4919" s="28" t="n">
        <v>2</v>
      </c>
      <c r="M4919" s="28" t="s">
        <v>147</v>
      </c>
      <c r="N4919" s="28" t="s">
        <v>139</v>
      </c>
      <c r="O4919" s="29" t="n">
        <v>44591</v>
      </c>
      <c r="P4919" s="28" t="n">
        <f aca="false">ROUNDDOWN(($B4919-$O4919)/30,0)</f>
        <v>38</v>
      </c>
      <c r="Q4919" s="28" t="str">
        <f aca="false">TEXT($B4919,"yyyy-mm")</f>
        <v>2025-03</v>
      </c>
      <c r="R4919" s="28" t="n">
        <f aca="false">IF(AND($O4919&gt;=DATE(2025,1,1),$O4919&lt;=DATE(2025,4,30)),1,0)</f>
        <v>0</v>
      </c>
    </row>
    <row r="4920" customFormat="false" ht="15" hidden="false" customHeight="false" outlineLevel="0" collapsed="false">
      <c r="A4920" s="28" t="n">
        <v>535</v>
      </c>
      <c r="B4920" s="29" t="n">
        <v>45777</v>
      </c>
      <c r="C4920" s="28" t="n">
        <v>113762.54</v>
      </c>
      <c r="D4920" s="28" t="n">
        <v>0</v>
      </c>
      <c r="E4920" s="28" t="n">
        <v>0</v>
      </c>
      <c r="F4920" s="28" t="s">
        <v>345</v>
      </c>
      <c r="G4920" s="28" t="n">
        <v>0</v>
      </c>
      <c r="H4920" s="28" t="n">
        <v>0</v>
      </c>
      <c r="I4920" s="28" t="n">
        <v>0</v>
      </c>
      <c r="J4920" s="28" t="n">
        <v>102</v>
      </c>
      <c r="K4920" s="28" t="n">
        <v>13</v>
      </c>
      <c r="L4920" s="28" t="n">
        <v>2</v>
      </c>
      <c r="M4920" s="28" t="s">
        <v>147</v>
      </c>
      <c r="N4920" s="28" t="s">
        <v>139</v>
      </c>
      <c r="O4920" s="29" t="n">
        <v>44591</v>
      </c>
      <c r="P4920" s="28" t="n">
        <f aca="false">ROUNDDOWN(($B4920-$O4920)/30,0)</f>
        <v>39</v>
      </c>
      <c r="Q4920" s="28" t="str">
        <f aca="false">TEXT($B4920,"yyyy-mm")</f>
        <v>2025-04</v>
      </c>
      <c r="R4920" s="28" t="n">
        <f aca="false">IF(AND($O4920&gt;=DATE(2025,1,1),$O4920&lt;=DATE(2025,4,30)),1,0)</f>
        <v>0</v>
      </c>
    </row>
    <row r="4921" customFormat="false" ht="15" hidden="false" customHeight="false" outlineLevel="0" collapsed="false">
      <c r="A4921" s="28" t="n">
        <v>535</v>
      </c>
      <c r="B4921" s="29" t="n">
        <v>45808</v>
      </c>
      <c r="C4921" s="28" t="n">
        <v>108074.4</v>
      </c>
      <c r="D4921" s="28" t="n">
        <v>0</v>
      </c>
      <c r="E4921" s="28" t="n">
        <v>0</v>
      </c>
      <c r="F4921" s="28" t="s">
        <v>345</v>
      </c>
      <c r="G4921" s="28" t="n">
        <v>0</v>
      </c>
      <c r="H4921" s="28" t="n">
        <v>0</v>
      </c>
      <c r="I4921" s="28" t="n">
        <v>0</v>
      </c>
      <c r="J4921" s="28" t="n">
        <v>102</v>
      </c>
      <c r="K4921" s="28" t="n">
        <v>13</v>
      </c>
      <c r="L4921" s="28" t="n">
        <v>2</v>
      </c>
      <c r="M4921" s="28" t="s">
        <v>147</v>
      </c>
      <c r="N4921" s="28" t="s">
        <v>139</v>
      </c>
      <c r="O4921" s="29" t="n">
        <v>44591</v>
      </c>
      <c r="P4921" s="28" t="n">
        <f aca="false">ROUNDDOWN(($B4921-$O4921)/30,0)</f>
        <v>40</v>
      </c>
      <c r="Q4921" s="28" t="str">
        <f aca="false">TEXT($B4921,"yyyy-mm")</f>
        <v>2025-05</v>
      </c>
      <c r="R4921" s="28" t="n">
        <f aca="false">IF(AND($O4921&gt;=DATE(2025,1,1),$O4921&lt;=DATE(2025,4,30)),1,0)</f>
        <v>0</v>
      </c>
    </row>
    <row r="4922" customFormat="false" ht="15" hidden="false" customHeight="false" outlineLevel="0" collapsed="false">
      <c r="A4922" s="28" t="n">
        <v>535</v>
      </c>
      <c r="B4922" s="29" t="n">
        <v>45838</v>
      </c>
      <c r="C4922" s="28" t="n">
        <v>102386.26</v>
      </c>
      <c r="D4922" s="28" t="n">
        <v>0</v>
      </c>
      <c r="E4922" s="28" t="n">
        <v>0</v>
      </c>
      <c r="F4922" s="28" t="s">
        <v>345</v>
      </c>
      <c r="G4922" s="28" t="n">
        <v>0</v>
      </c>
      <c r="H4922" s="28" t="n">
        <v>0</v>
      </c>
      <c r="I4922" s="28" t="n">
        <v>0</v>
      </c>
      <c r="J4922" s="28" t="n">
        <v>102</v>
      </c>
      <c r="K4922" s="28" t="n">
        <v>13</v>
      </c>
      <c r="L4922" s="28" t="n">
        <v>2</v>
      </c>
      <c r="M4922" s="28" t="s">
        <v>147</v>
      </c>
      <c r="N4922" s="28" t="s">
        <v>139</v>
      </c>
      <c r="O4922" s="29" t="n">
        <v>44591</v>
      </c>
      <c r="P4922" s="28" t="n">
        <f aca="false">ROUNDDOWN(($B4922-$O4922)/30,0)</f>
        <v>41</v>
      </c>
      <c r="Q4922" s="28" t="str">
        <f aca="false">TEXT($B4922,"yyyy-mm")</f>
        <v>2025-06</v>
      </c>
      <c r="R4922" s="28" t="n">
        <f aca="false">IF(AND($O4922&gt;=DATE(2025,1,1),$O4922&lt;=DATE(2025,4,30)),1,0)</f>
        <v>0</v>
      </c>
    </row>
    <row r="4923" customFormat="false" ht="15" hidden="false" customHeight="false" outlineLevel="0" collapsed="false">
      <c r="A4923" s="28" t="n">
        <v>535</v>
      </c>
      <c r="B4923" s="29" t="n">
        <v>45869</v>
      </c>
      <c r="C4923" s="28" t="n">
        <v>96698.12</v>
      </c>
      <c r="D4923" s="28" t="n">
        <v>0</v>
      </c>
      <c r="E4923" s="28" t="n">
        <v>0</v>
      </c>
      <c r="F4923" s="28" t="s">
        <v>345</v>
      </c>
      <c r="G4923" s="28" t="n">
        <v>0</v>
      </c>
      <c r="H4923" s="28" t="n">
        <v>0</v>
      </c>
      <c r="I4923" s="28" t="n">
        <v>0</v>
      </c>
      <c r="J4923" s="28" t="n">
        <v>102</v>
      </c>
      <c r="K4923" s="28" t="n">
        <v>13</v>
      </c>
      <c r="L4923" s="28" t="n">
        <v>2</v>
      </c>
      <c r="M4923" s="28" t="s">
        <v>147</v>
      </c>
      <c r="N4923" s="28" t="s">
        <v>139</v>
      </c>
      <c r="O4923" s="29" t="n">
        <v>44591</v>
      </c>
      <c r="P4923" s="28" t="n">
        <f aca="false">ROUNDDOWN(($B4923-$O4923)/30,0)</f>
        <v>42</v>
      </c>
      <c r="Q4923" s="28" t="str">
        <f aca="false">TEXT($B4923,"yyyy-mm")</f>
        <v>2025-07</v>
      </c>
      <c r="R4923" s="28" t="n">
        <f aca="false">IF(AND($O4923&gt;=DATE(2025,1,1),$O4923&lt;=DATE(2025,4,30)),1,0)</f>
        <v>0</v>
      </c>
    </row>
    <row r="4924" customFormat="false" ht="15" hidden="false" customHeight="false" outlineLevel="0" collapsed="false">
      <c r="A4924" s="28" t="n">
        <v>535</v>
      </c>
      <c r="B4924" s="29" t="n">
        <v>45900</v>
      </c>
      <c r="C4924" s="28" t="n">
        <v>91009.98</v>
      </c>
      <c r="D4924" s="28" t="n">
        <v>0</v>
      </c>
      <c r="E4924" s="28" t="n">
        <v>0</v>
      </c>
      <c r="F4924" s="28" t="s">
        <v>345</v>
      </c>
      <c r="G4924" s="28" t="n">
        <v>0</v>
      </c>
      <c r="H4924" s="28" t="n">
        <v>0</v>
      </c>
      <c r="I4924" s="28" t="n">
        <v>0</v>
      </c>
      <c r="J4924" s="28" t="n">
        <v>102</v>
      </c>
      <c r="K4924" s="28" t="n">
        <v>13</v>
      </c>
      <c r="L4924" s="28" t="n">
        <v>2</v>
      </c>
      <c r="M4924" s="28" t="s">
        <v>147</v>
      </c>
      <c r="N4924" s="28" t="s">
        <v>139</v>
      </c>
      <c r="O4924" s="29" t="n">
        <v>44591</v>
      </c>
      <c r="P4924" s="28" t="n">
        <f aca="false">ROUNDDOWN(($B4924-$O4924)/30,0)</f>
        <v>43</v>
      </c>
      <c r="Q4924" s="28" t="str">
        <f aca="false">TEXT($B4924,"yyyy-mm")</f>
        <v>2025-08</v>
      </c>
      <c r="R4924" s="28" t="n">
        <f aca="false">IF(AND($O4924&gt;=DATE(2025,1,1),$O4924&lt;=DATE(2025,4,30)),1,0)</f>
        <v>0</v>
      </c>
    </row>
    <row r="4925" customFormat="false" ht="15" hidden="false" customHeight="false" outlineLevel="0" collapsed="false">
      <c r="A4925" s="28" t="n">
        <v>535</v>
      </c>
      <c r="B4925" s="29" t="n">
        <v>45930</v>
      </c>
      <c r="C4925" s="28" t="n">
        <v>85321.84</v>
      </c>
      <c r="D4925" s="28" t="n">
        <v>0</v>
      </c>
      <c r="E4925" s="28" t="n">
        <v>0</v>
      </c>
      <c r="F4925" s="28" t="s">
        <v>345</v>
      </c>
      <c r="G4925" s="28" t="n">
        <v>0</v>
      </c>
      <c r="H4925" s="28" t="n">
        <v>0</v>
      </c>
      <c r="I4925" s="28" t="n">
        <v>0</v>
      </c>
      <c r="J4925" s="28" t="n">
        <v>102</v>
      </c>
      <c r="K4925" s="28" t="n">
        <v>13</v>
      </c>
      <c r="L4925" s="28" t="n">
        <v>2</v>
      </c>
      <c r="M4925" s="28" t="s">
        <v>147</v>
      </c>
      <c r="N4925" s="28" t="s">
        <v>139</v>
      </c>
      <c r="O4925" s="29" t="n">
        <v>44591</v>
      </c>
      <c r="P4925" s="28" t="n">
        <f aca="false">ROUNDDOWN(($B4925-$O4925)/30,0)</f>
        <v>44</v>
      </c>
      <c r="Q4925" s="28" t="str">
        <f aca="false">TEXT($B4925,"yyyy-mm")</f>
        <v>2025-09</v>
      </c>
      <c r="R4925" s="28" t="n">
        <f aca="false">IF(AND($O4925&gt;=DATE(2025,1,1),$O4925&lt;=DATE(2025,4,30)),1,0)</f>
        <v>0</v>
      </c>
    </row>
    <row r="4926" customFormat="false" ht="15" hidden="false" customHeight="false" outlineLevel="0" collapsed="false">
      <c r="A4926" s="28" t="n">
        <v>535</v>
      </c>
      <c r="B4926" s="29" t="n">
        <v>45961</v>
      </c>
      <c r="C4926" s="28" t="n">
        <v>79633.7</v>
      </c>
      <c r="D4926" s="28" t="n">
        <v>0</v>
      </c>
      <c r="E4926" s="28" t="n">
        <v>0</v>
      </c>
      <c r="F4926" s="28" t="s">
        <v>345</v>
      </c>
      <c r="G4926" s="28" t="n">
        <v>0</v>
      </c>
      <c r="H4926" s="28" t="n">
        <v>0</v>
      </c>
      <c r="I4926" s="28" t="n">
        <v>0</v>
      </c>
      <c r="J4926" s="28" t="n">
        <v>102</v>
      </c>
      <c r="K4926" s="28" t="n">
        <v>13</v>
      </c>
      <c r="L4926" s="28" t="n">
        <v>2</v>
      </c>
      <c r="M4926" s="28" t="s">
        <v>147</v>
      </c>
      <c r="N4926" s="28" t="s">
        <v>139</v>
      </c>
      <c r="O4926" s="29" t="n">
        <v>44591</v>
      </c>
      <c r="P4926" s="28" t="n">
        <f aca="false">ROUNDDOWN(($B4926-$O4926)/30,0)</f>
        <v>45</v>
      </c>
      <c r="Q4926" s="28" t="str">
        <f aca="false">TEXT($B4926,"yyyy-mm")</f>
        <v>2025-10</v>
      </c>
      <c r="R4926" s="28" t="n">
        <f aca="false">IF(AND($O4926&gt;=DATE(2025,1,1),$O4926&lt;=DATE(2025,4,30)),1,0)</f>
        <v>0</v>
      </c>
    </row>
    <row r="4927" customFormat="false" ht="15" hidden="false" customHeight="false" outlineLevel="0" collapsed="false">
      <c r="A4927" s="28" t="n">
        <v>535</v>
      </c>
      <c r="B4927" s="29" t="n">
        <v>45991</v>
      </c>
      <c r="C4927" s="28" t="n">
        <v>73945.56</v>
      </c>
      <c r="D4927" s="28" t="n">
        <v>0</v>
      </c>
      <c r="E4927" s="28" t="n">
        <v>0</v>
      </c>
      <c r="F4927" s="28" t="s">
        <v>345</v>
      </c>
      <c r="G4927" s="28" t="n">
        <v>0</v>
      </c>
      <c r="H4927" s="28" t="n">
        <v>0</v>
      </c>
      <c r="I4927" s="28" t="n">
        <v>0</v>
      </c>
      <c r="J4927" s="28" t="n">
        <v>102</v>
      </c>
      <c r="K4927" s="28" t="n">
        <v>13</v>
      </c>
      <c r="L4927" s="28" t="n">
        <v>2</v>
      </c>
      <c r="M4927" s="28" t="s">
        <v>147</v>
      </c>
      <c r="N4927" s="28" t="s">
        <v>139</v>
      </c>
      <c r="O4927" s="29" t="n">
        <v>44591</v>
      </c>
      <c r="P4927" s="28" t="n">
        <f aca="false">ROUNDDOWN(($B4927-$O4927)/30,0)</f>
        <v>46</v>
      </c>
      <c r="Q4927" s="28" t="str">
        <f aca="false">TEXT($B4927,"yyyy-mm")</f>
        <v>2025-11</v>
      </c>
      <c r="R4927" s="28" t="n">
        <f aca="false">IF(AND($O4927&gt;=DATE(2025,1,1),$O4927&lt;=DATE(2025,4,30)),1,0)</f>
        <v>0</v>
      </c>
    </row>
    <row r="4928" customFormat="false" ht="15" hidden="false" customHeight="false" outlineLevel="0" collapsed="false">
      <c r="A4928" s="28" t="n">
        <v>535</v>
      </c>
      <c r="B4928" s="29" t="n">
        <v>46022</v>
      </c>
      <c r="C4928" s="28" t="n">
        <v>68257.42</v>
      </c>
      <c r="D4928" s="28" t="n">
        <v>0</v>
      </c>
      <c r="E4928" s="28" t="n">
        <v>0</v>
      </c>
      <c r="F4928" s="28" t="s">
        <v>345</v>
      </c>
      <c r="G4928" s="28" t="n">
        <v>0</v>
      </c>
      <c r="H4928" s="28" t="n">
        <v>0</v>
      </c>
      <c r="I4928" s="28" t="n">
        <v>0</v>
      </c>
      <c r="J4928" s="28" t="n">
        <v>102</v>
      </c>
      <c r="K4928" s="28" t="n">
        <v>13</v>
      </c>
      <c r="L4928" s="28" t="n">
        <v>2</v>
      </c>
      <c r="M4928" s="28" t="s">
        <v>147</v>
      </c>
      <c r="N4928" s="28" t="s">
        <v>139</v>
      </c>
      <c r="O4928" s="29" t="n">
        <v>44591</v>
      </c>
      <c r="P4928" s="28" t="n">
        <f aca="false">ROUNDDOWN(($B4928-$O4928)/30,0)</f>
        <v>47</v>
      </c>
      <c r="Q4928" s="28" t="str">
        <f aca="false">TEXT($B4928,"yyyy-mm")</f>
        <v>2025-12</v>
      </c>
      <c r="R4928" s="28" t="n">
        <f aca="false">IF(AND($O4928&gt;=DATE(2025,1,1),$O4928&lt;=DATE(2025,4,30)),1,0)</f>
        <v>0</v>
      </c>
    </row>
    <row r="4929" customFormat="false" ht="15" hidden="false" customHeight="false" outlineLevel="0" collapsed="false">
      <c r="A4929" s="28" t="n">
        <v>535</v>
      </c>
      <c r="B4929" s="29" t="n">
        <v>46053</v>
      </c>
      <c r="C4929" s="28" t="n">
        <v>62569.28</v>
      </c>
      <c r="D4929" s="28" t="n">
        <v>0</v>
      </c>
      <c r="E4929" s="28" t="n">
        <v>0</v>
      </c>
      <c r="F4929" s="28" t="s">
        <v>345</v>
      </c>
      <c r="G4929" s="28" t="n">
        <v>0</v>
      </c>
      <c r="H4929" s="28" t="n">
        <v>0</v>
      </c>
      <c r="I4929" s="28" t="n">
        <v>0</v>
      </c>
      <c r="J4929" s="28" t="n">
        <v>102</v>
      </c>
      <c r="K4929" s="28" t="n">
        <v>13</v>
      </c>
      <c r="L4929" s="28" t="n">
        <v>2</v>
      </c>
      <c r="M4929" s="28" t="s">
        <v>147</v>
      </c>
      <c r="N4929" s="28" t="s">
        <v>139</v>
      </c>
      <c r="O4929" s="29" t="n">
        <v>44591</v>
      </c>
      <c r="P4929" s="28" t="n">
        <f aca="false">ROUNDDOWN(($B4929-$O4929)/30,0)</f>
        <v>48</v>
      </c>
      <c r="Q4929" s="28" t="str">
        <f aca="false">TEXT($B4929,"yyyy-mm")</f>
        <v>2026-01</v>
      </c>
      <c r="R4929" s="28" t="n">
        <f aca="false">IF(AND($O4929&gt;=DATE(2025,1,1),$O4929&lt;=DATE(2025,4,30)),1,0)</f>
        <v>0</v>
      </c>
    </row>
    <row r="4930" customFormat="false" ht="15" hidden="false" customHeight="false" outlineLevel="0" collapsed="false">
      <c r="A4930" s="28" t="n">
        <v>535</v>
      </c>
      <c r="B4930" s="29" t="n">
        <v>46081</v>
      </c>
      <c r="C4930" s="28" t="n">
        <v>56881.14</v>
      </c>
      <c r="D4930" s="28" t="n">
        <v>0</v>
      </c>
      <c r="E4930" s="28" t="n">
        <v>0</v>
      </c>
      <c r="F4930" s="28" t="s">
        <v>345</v>
      </c>
      <c r="G4930" s="28" t="n">
        <v>0</v>
      </c>
      <c r="H4930" s="28" t="n">
        <v>0</v>
      </c>
      <c r="I4930" s="28" t="n">
        <v>0</v>
      </c>
      <c r="J4930" s="28" t="n">
        <v>102</v>
      </c>
      <c r="K4930" s="28" t="n">
        <v>13</v>
      </c>
      <c r="L4930" s="28" t="n">
        <v>2</v>
      </c>
      <c r="M4930" s="28" t="s">
        <v>147</v>
      </c>
      <c r="N4930" s="28" t="s">
        <v>139</v>
      </c>
      <c r="O4930" s="29" t="n">
        <v>44591</v>
      </c>
      <c r="P4930" s="28" t="n">
        <f aca="false">ROUNDDOWN(($B4930-$O4930)/30,0)</f>
        <v>49</v>
      </c>
      <c r="Q4930" s="28" t="str">
        <f aca="false">TEXT($B4930,"yyyy-mm")</f>
        <v>2026-02</v>
      </c>
      <c r="R4930" s="28" t="n">
        <f aca="false">IF(AND($O4930&gt;=DATE(2025,1,1),$O4930&lt;=DATE(2025,4,30)),1,0)</f>
        <v>0</v>
      </c>
    </row>
    <row r="4931" customFormat="false" ht="15" hidden="false" customHeight="false" outlineLevel="0" collapsed="false">
      <c r="A4931" s="28" t="n">
        <v>535</v>
      </c>
      <c r="B4931" s="29" t="n">
        <v>46112</v>
      </c>
      <c r="C4931" s="28" t="n">
        <v>51193</v>
      </c>
      <c r="D4931" s="28" t="n">
        <v>0</v>
      </c>
      <c r="E4931" s="28" t="n">
        <v>0</v>
      </c>
      <c r="F4931" s="28" t="s">
        <v>345</v>
      </c>
      <c r="G4931" s="28" t="n">
        <v>0</v>
      </c>
      <c r="H4931" s="28" t="n">
        <v>0</v>
      </c>
      <c r="I4931" s="28" t="n">
        <v>0</v>
      </c>
      <c r="J4931" s="28" t="n">
        <v>102</v>
      </c>
      <c r="K4931" s="28" t="n">
        <v>13</v>
      </c>
      <c r="L4931" s="28" t="n">
        <v>2</v>
      </c>
      <c r="M4931" s="28" t="s">
        <v>147</v>
      </c>
      <c r="N4931" s="28" t="s">
        <v>139</v>
      </c>
      <c r="O4931" s="29" t="n">
        <v>44591</v>
      </c>
      <c r="P4931" s="28" t="n">
        <f aca="false">ROUNDDOWN(($B4931-$O4931)/30,0)</f>
        <v>50</v>
      </c>
      <c r="Q4931" s="28" t="str">
        <f aca="false">TEXT($B4931,"yyyy-mm")</f>
        <v>2026-03</v>
      </c>
      <c r="R4931" s="28" t="n">
        <f aca="false">IF(AND($O4931&gt;=DATE(2025,1,1),$O4931&lt;=DATE(2025,4,30)),1,0)</f>
        <v>0</v>
      </c>
    </row>
    <row r="4932" customFormat="false" ht="15" hidden="false" customHeight="false" outlineLevel="0" collapsed="false">
      <c r="A4932" s="28" t="n">
        <v>535</v>
      </c>
      <c r="B4932" s="29" t="n">
        <v>46142</v>
      </c>
      <c r="C4932" s="28" t="n">
        <v>45504.86</v>
      </c>
      <c r="D4932" s="28" t="n">
        <v>0</v>
      </c>
      <c r="E4932" s="28" t="n">
        <v>0</v>
      </c>
      <c r="F4932" s="28" t="s">
        <v>345</v>
      </c>
      <c r="G4932" s="28" t="n">
        <v>0</v>
      </c>
      <c r="H4932" s="28" t="n">
        <v>0</v>
      </c>
      <c r="I4932" s="28" t="n">
        <v>0</v>
      </c>
      <c r="J4932" s="28" t="n">
        <v>102</v>
      </c>
      <c r="K4932" s="28" t="n">
        <v>13</v>
      </c>
      <c r="L4932" s="28" t="n">
        <v>2</v>
      </c>
      <c r="M4932" s="28" t="s">
        <v>147</v>
      </c>
      <c r="N4932" s="28" t="s">
        <v>139</v>
      </c>
      <c r="O4932" s="29" t="n">
        <v>44591</v>
      </c>
      <c r="P4932" s="28" t="n">
        <f aca="false">ROUNDDOWN(($B4932-$O4932)/30,0)</f>
        <v>51</v>
      </c>
      <c r="Q4932" s="28" t="str">
        <f aca="false">TEXT($B4932,"yyyy-mm")</f>
        <v>2026-04</v>
      </c>
      <c r="R4932" s="28" t="n">
        <f aca="false">IF(AND($O4932&gt;=DATE(2025,1,1),$O4932&lt;=DATE(2025,4,30)),1,0)</f>
        <v>0</v>
      </c>
    </row>
    <row r="4933" customFormat="false" ht="15" hidden="false" customHeight="false" outlineLevel="0" collapsed="false">
      <c r="A4933" s="28" t="n">
        <v>535</v>
      </c>
      <c r="B4933" s="29" t="n">
        <v>46173</v>
      </c>
      <c r="C4933" s="28" t="n">
        <v>39816.72</v>
      </c>
      <c r="D4933" s="28" t="n">
        <v>0</v>
      </c>
      <c r="E4933" s="28" t="n">
        <v>0</v>
      </c>
      <c r="F4933" s="28" t="s">
        <v>345</v>
      </c>
      <c r="G4933" s="28" t="n">
        <v>0</v>
      </c>
      <c r="H4933" s="28" t="n">
        <v>0</v>
      </c>
      <c r="I4933" s="28" t="n">
        <v>0</v>
      </c>
      <c r="J4933" s="28" t="n">
        <v>102</v>
      </c>
      <c r="K4933" s="28" t="n">
        <v>13</v>
      </c>
      <c r="L4933" s="28" t="n">
        <v>2</v>
      </c>
      <c r="M4933" s="28" t="s">
        <v>147</v>
      </c>
      <c r="N4933" s="28" t="s">
        <v>139</v>
      </c>
      <c r="O4933" s="29" t="n">
        <v>44591</v>
      </c>
      <c r="P4933" s="28" t="n">
        <f aca="false">ROUNDDOWN(($B4933-$O4933)/30,0)</f>
        <v>52</v>
      </c>
      <c r="Q4933" s="28" t="str">
        <f aca="false">TEXT($B4933,"yyyy-mm")</f>
        <v>2026-05</v>
      </c>
      <c r="R4933" s="28" t="n">
        <f aca="false">IF(AND($O4933&gt;=DATE(2025,1,1),$O4933&lt;=DATE(2025,4,30)),1,0)</f>
        <v>0</v>
      </c>
    </row>
    <row r="4934" customFormat="false" ht="15" hidden="false" customHeight="false" outlineLevel="0" collapsed="false">
      <c r="A4934" s="28" t="n">
        <v>535</v>
      </c>
      <c r="B4934" s="29" t="n">
        <v>46203</v>
      </c>
      <c r="C4934" s="28" t="n">
        <v>34128.58</v>
      </c>
      <c r="D4934" s="28" t="n">
        <v>0</v>
      </c>
      <c r="E4934" s="28" t="n">
        <v>0</v>
      </c>
      <c r="F4934" s="28" t="s">
        <v>345</v>
      </c>
      <c r="G4934" s="28" t="n">
        <v>0</v>
      </c>
      <c r="H4934" s="28" t="n">
        <v>0</v>
      </c>
      <c r="I4934" s="28" t="n">
        <v>0</v>
      </c>
      <c r="J4934" s="28" t="n">
        <v>102</v>
      </c>
      <c r="K4934" s="28" t="n">
        <v>13</v>
      </c>
      <c r="L4934" s="28" t="n">
        <v>2</v>
      </c>
      <c r="M4934" s="28" t="s">
        <v>147</v>
      </c>
      <c r="N4934" s="28" t="s">
        <v>139</v>
      </c>
      <c r="O4934" s="29" t="n">
        <v>44591</v>
      </c>
      <c r="P4934" s="28" t="n">
        <f aca="false">ROUNDDOWN(($B4934-$O4934)/30,0)</f>
        <v>53</v>
      </c>
      <c r="Q4934" s="28" t="str">
        <f aca="false">TEXT($B4934,"yyyy-mm")</f>
        <v>2026-06</v>
      </c>
      <c r="R4934" s="28" t="n">
        <f aca="false">IF(AND($O4934&gt;=DATE(2025,1,1),$O4934&lt;=DATE(2025,4,30)),1,0)</f>
        <v>0</v>
      </c>
    </row>
    <row r="4935" customFormat="false" ht="15" hidden="false" customHeight="false" outlineLevel="0" collapsed="false">
      <c r="A4935" s="28" t="n">
        <v>535</v>
      </c>
      <c r="B4935" s="29" t="n">
        <v>46234</v>
      </c>
      <c r="C4935" s="28" t="n">
        <v>28440.44</v>
      </c>
      <c r="D4935" s="28" t="n">
        <v>0</v>
      </c>
      <c r="E4935" s="28" t="n">
        <v>0</v>
      </c>
      <c r="F4935" s="28" t="s">
        <v>345</v>
      </c>
      <c r="G4935" s="28" t="n">
        <v>0</v>
      </c>
      <c r="H4935" s="28" t="n">
        <v>0</v>
      </c>
      <c r="I4935" s="28" t="n">
        <v>0</v>
      </c>
      <c r="J4935" s="28" t="n">
        <v>102</v>
      </c>
      <c r="K4935" s="28" t="n">
        <v>13</v>
      </c>
      <c r="L4935" s="28" t="n">
        <v>2</v>
      </c>
      <c r="M4935" s="28" t="s">
        <v>147</v>
      </c>
      <c r="N4935" s="28" t="s">
        <v>139</v>
      </c>
      <c r="O4935" s="29" t="n">
        <v>44591</v>
      </c>
      <c r="P4935" s="28" t="n">
        <f aca="false">ROUNDDOWN(($B4935-$O4935)/30,0)</f>
        <v>54</v>
      </c>
      <c r="Q4935" s="28" t="str">
        <f aca="false">TEXT($B4935,"yyyy-mm")</f>
        <v>2026-07</v>
      </c>
      <c r="R4935" s="28" t="n">
        <f aca="false">IF(AND($O4935&gt;=DATE(2025,1,1),$O4935&lt;=DATE(2025,4,30)),1,0)</f>
        <v>0</v>
      </c>
    </row>
    <row r="4936" customFormat="false" ht="15" hidden="false" customHeight="false" outlineLevel="0" collapsed="false">
      <c r="A4936" s="28" t="n">
        <v>535</v>
      </c>
      <c r="B4936" s="29" t="n">
        <v>46265</v>
      </c>
      <c r="C4936" s="28" t="n">
        <v>22752.3</v>
      </c>
      <c r="D4936" s="28" t="n">
        <v>0</v>
      </c>
      <c r="E4936" s="28" t="n">
        <v>0</v>
      </c>
      <c r="F4936" s="28" t="s">
        <v>345</v>
      </c>
      <c r="G4936" s="28" t="n">
        <v>0</v>
      </c>
      <c r="H4936" s="28" t="n">
        <v>0</v>
      </c>
      <c r="I4936" s="28" t="n">
        <v>0</v>
      </c>
      <c r="J4936" s="28" t="n">
        <v>102</v>
      </c>
      <c r="K4936" s="28" t="n">
        <v>13</v>
      </c>
      <c r="L4936" s="28" t="n">
        <v>2</v>
      </c>
      <c r="M4936" s="28" t="s">
        <v>147</v>
      </c>
      <c r="N4936" s="28" t="s">
        <v>139</v>
      </c>
      <c r="O4936" s="29" t="n">
        <v>44591</v>
      </c>
      <c r="P4936" s="28" t="n">
        <f aca="false">ROUNDDOWN(($B4936-$O4936)/30,0)</f>
        <v>55</v>
      </c>
      <c r="Q4936" s="28" t="str">
        <f aca="false">TEXT($B4936,"yyyy-mm")</f>
        <v>2026-08</v>
      </c>
      <c r="R4936" s="28" t="n">
        <f aca="false">IF(AND($O4936&gt;=DATE(2025,1,1),$O4936&lt;=DATE(2025,4,30)),1,0)</f>
        <v>0</v>
      </c>
    </row>
    <row r="4937" customFormat="false" ht="15" hidden="false" customHeight="false" outlineLevel="0" collapsed="false">
      <c r="A4937" s="28" t="n">
        <v>536</v>
      </c>
      <c r="B4937" s="29" t="n">
        <v>45657</v>
      </c>
      <c r="C4937" s="28" t="n">
        <v>366600</v>
      </c>
      <c r="D4937" s="28" t="n">
        <v>0</v>
      </c>
      <c r="E4937" s="28" t="n">
        <v>0</v>
      </c>
      <c r="F4937" s="28" t="s">
        <v>345</v>
      </c>
      <c r="G4937" s="28" t="n">
        <v>0</v>
      </c>
      <c r="H4937" s="28" t="n">
        <v>0</v>
      </c>
      <c r="I4937" s="28" t="n">
        <v>0</v>
      </c>
      <c r="J4937" s="28" t="n">
        <v>305</v>
      </c>
      <c r="K4937" s="28" t="n">
        <v>12</v>
      </c>
      <c r="L4937" s="28" t="n">
        <v>1</v>
      </c>
      <c r="M4937" s="28" t="s">
        <v>146</v>
      </c>
      <c r="N4937" s="28" t="s">
        <v>139</v>
      </c>
      <c r="O4937" s="29" t="n">
        <v>45640</v>
      </c>
      <c r="P4937" s="28" t="n">
        <f aca="false">ROUNDDOWN(($B4937-$O4937)/30,0)</f>
        <v>0</v>
      </c>
      <c r="Q4937" s="28" t="str">
        <f aca="false">TEXT($B4937,"yyyy-mm")</f>
        <v>2024-12</v>
      </c>
      <c r="R4937" s="28" t="n">
        <f aca="false">IF(AND($O4937&gt;=DATE(2025,1,1),$O4937&lt;=DATE(2025,4,30)),1,0)</f>
        <v>0</v>
      </c>
    </row>
    <row r="4938" customFormat="false" ht="15" hidden="false" customHeight="false" outlineLevel="0" collapsed="false">
      <c r="A4938" s="28" t="n">
        <v>536</v>
      </c>
      <c r="B4938" s="29" t="n">
        <v>45688</v>
      </c>
      <c r="C4938" s="28" t="n">
        <v>358962.5</v>
      </c>
      <c r="D4938" s="28" t="n">
        <v>0</v>
      </c>
      <c r="E4938" s="28" t="n">
        <v>0</v>
      </c>
      <c r="F4938" s="28" t="s">
        <v>345</v>
      </c>
      <c r="G4938" s="28" t="n">
        <v>0</v>
      </c>
      <c r="H4938" s="28" t="n">
        <v>0</v>
      </c>
      <c r="I4938" s="28" t="n">
        <v>0</v>
      </c>
      <c r="J4938" s="28" t="n">
        <v>305</v>
      </c>
      <c r="K4938" s="28" t="n">
        <v>12</v>
      </c>
      <c r="L4938" s="28" t="n">
        <v>1</v>
      </c>
      <c r="M4938" s="28" t="s">
        <v>146</v>
      </c>
      <c r="N4938" s="28" t="s">
        <v>139</v>
      </c>
      <c r="O4938" s="29" t="n">
        <v>45640</v>
      </c>
      <c r="P4938" s="28" t="n">
        <f aca="false">ROUNDDOWN(($B4938-$O4938)/30,0)</f>
        <v>1</v>
      </c>
      <c r="Q4938" s="28" t="str">
        <f aca="false">TEXT($B4938,"yyyy-mm")</f>
        <v>2025-01</v>
      </c>
      <c r="R4938" s="28" t="n">
        <f aca="false">IF(AND($O4938&gt;=DATE(2025,1,1),$O4938&lt;=DATE(2025,4,30)),1,0)</f>
        <v>0</v>
      </c>
    </row>
    <row r="4939" customFormat="false" ht="15" hidden="false" customHeight="false" outlineLevel="0" collapsed="false">
      <c r="A4939" s="28" t="n">
        <v>536</v>
      </c>
      <c r="B4939" s="29" t="n">
        <v>45716</v>
      </c>
      <c r="C4939" s="28" t="n">
        <v>351325</v>
      </c>
      <c r="D4939" s="28" t="n">
        <v>0</v>
      </c>
      <c r="E4939" s="28" t="n">
        <v>0</v>
      </c>
      <c r="F4939" s="28" t="s">
        <v>345</v>
      </c>
      <c r="G4939" s="28" t="n">
        <v>0</v>
      </c>
      <c r="H4939" s="28" t="n">
        <v>0</v>
      </c>
      <c r="I4939" s="28" t="n">
        <v>0</v>
      </c>
      <c r="J4939" s="28" t="n">
        <v>305</v>
      </c>
      <c r="K4939" s="28" t="n">
        <v>12</v>
      </c>
      <c r="L4939" s="28" t="n">
        <v>1</v>
      </c>
      <c r="M4939" s="28" t="s">
        <v>146</v>
      </c>
      <c r="N4939" s="28" t="s">
        <v>139</v>
      </c>
      <c r="O4939" s="29" t="n">
        <v>45640</v>
      </c>
      <c r="P4939" s="28" t="n">
        <f aca="false">ROUNDDOWN(($B4939-$O4939)/30,0)</f>
        <v>2</v>
      </c>
      <c r="Q4939" s="28" t="str">
        <f aca="false">TEXT($B4939,"yyyy-mm")</f>
        <v>2025-02</v>
      </c>
      <c r="R4939" s="28" t="n">
        <f aca="false">IF(AND($O4939&gt;=DATE(2025,1,1),$O4939&lt;=DATE(2025,4,30)),1,0)</f>
        <v>0</v>
      </c>
    </row>
    <row r="4940" customFormat="false" ht="15" hidden="false" customHeight="false" outlineLevel="0" collapsed="false">
      <c r="A4940" s="28" t="n">
        <v>536</v>
      </c>
      <c r="B4940" s="29" t="n">
        <v>45747</v>
      </c>
      <c r="C4940" s="28" t="n">
        <v>343687.5</v>
      </c>
      <c r="D4940" s="28" t="n">
        <v>0</v>
      </c>
      <c r="E4940" s="28" t="n">
        <v>0</v>
      </c>
      <c r="F4940" s="28" t="s">
        <v>345</v>
      </c>
      <c r="G4940" s="28" t="n">
        <v>0</v>
      </c>
      <c r="H4940" s="28" t="n">
        <v>0</v>
      </c>
      <c r="I4940" s="28" t="n">
        <v>0</v>
      </c>
      <c r="J4940" s="28" t="n">
        <v>305</v>
      </c>
      <c r="K4940" s="28" t="n">
        <v>12</v>
      </c>
      <c r="L4940" s="28" t="n">
        <v>1</v>
      </c>
      <c r="M4940" s="28" t="s">
        <v>146</v>
      </c>
      <c r="N4940" s="28" t="s">
        <v>139</v>
      </c>
      <c r="O4940" s="29" t="n">
        <v>45640</v>
      </c>
      <c r="P4940" s="28" t="n">
        <f aca="false">ROUNDDOWN(($B4940-$O4940)/30,0)</f>
        <v>3</v>
      </c>
      <c r="Q4940" s="28" t="str">
        <f aca="false">TEXT($B4940,"yyyy-mm")</f>
        <v>2025-03</v>
      </c>
      <c r="R4940" s="28" t="n">
        <f aca="false">IF(AND($O4940&gt;=DATE(2025,1,1),$O4940&lt;=DATE(2025,4,30)),1,0)</f>
        <v>0</v>
      </c>
    </row>
    <row r="4941" customFormat="false" ht="15" hidden="false" customHeight="false" outlineLevel="0" collapsed="false">
      <c r="A4941" s="28" t="n">
        <v>536</v>
      </c>
      <c r="B4941" s="29" t="n">
        <v>45777</v>
      </c>
      <c r="C4941" s="28" t="n">
        <v>336050</v>
      </c>
      <c r="D4941" s="28" t="n">
        <v>0</v>
      </c>
      <c r="E4941" s="28" t="n">
        <v>0</v>
      </c>
      <c r="F4941" s="28" t="s">
        <v>345</v>
      </c>
      <c r="G4941" s="28" t="n">
        <v>0</v>
      </c>
      <c r="H4941" s="28" t="n">
        <v>0</v>
      </c>
      <c r="I4941" s="28" t="n">
        <v>0</v>
      </c>
      <c r="J4941" s="28" t="n">
        <v>305</v>
      </c>
      <c r="K4941" s="28" t="n">
        <v>12</v>
      </c>
      <c r="L4941" s="28" t="n">
        <v>1</v>
      </c>
      <c r="M4941" s="28" t="s">
        <v>146</v>
      </c>
      <c r="N4941" s="28" t="s">
        <v>139</v>
      </c>
      <c r="O4941" s="29" t="n">
        <v>45640</v>
      </c>
      <c r="P4941" s="28" t="n">
        <f aca="false">ROUNDDOWN(($B4941-$O4941)/30,0)</f>
        <v>4</v>
      </c>
      <c r="Q4941" s="28" t="str">
        <f aca="false">TEXT($B4941,"yyyy-mm")</f>
        <v>2025-04</v>
      </c>
      <c r="R4941" s="28" t="n">
        <f aca="false">IF(AND($O4941&gt;=DATE(2025,1,1),$O4941&lt;=DATE(2025,4,30)),1,0)</f>
        <v>0</v>
      </c>
    </row>
    <row r="4942" customFormat="false" ht="15" hidden="false" customHeight="false" outlineLevel="0" collapsed="false">
      <c r="A4942" s="28" t="n">
        <v>536</v>
      </c>
      <c r="B4942" s="29" t="n">
        <v>45808</v>
      </c>
      <c r="C4942" s="28" t="n">
        <v>328412.5</v>
      </c>
      <c r="D4942" s="28" t="n">
        <v>0</v>
      </c>
      <c r="E4942" s="28" t="n">
        <v>0</v>
      </c>
      <c r="F4942" s="28" t="s">
        <v>345</v>
      </c>
      <c r="G4942" s="28" t="n">
        <v>0</v>
      </c>
      <c r="H4942" s="28" t="n">
        <v>0</v>
      </c>
      <c r="I4942" s="28" t="n">
        <v>0</v>
      </c>
      <c r="J4942" s="28" t="n">
        <v>305</v>
      </c>
      <c r="K4942" s="28" t="n">
        <v>12</v>
      </c>
      <c r="L4942" s="28" t="n">
        <v>1</v>
      </c>
      <c r="M4942" s="28" t="s">
        <v>146</v>
      </c>
      <c r="N4942" s="28" t="s">
        <v>139</v>
      </c>
      <c r="O4942" s="29" t="n">
        <v>45640</v>
      </c>
      <c r="P4942" s="28" t="n">
        <f aca="false">ROUNDDOWN(($B4942-$O4942)/30,0)</f>
        <v>5</v>
      </c>
      <c r="Q4942" s="28" t="str">
        <f aca="false">TEXT($B4942,"yyyy-mm")</f>
        <v>2025-05</v>
      </c>
      <c r="R4942" s="28" t="n">
        <f aca="false">IF(AND($O4942&gt;=DATE(2025,1,1),$O4942&lt;=DATE(2025,4,30)),1,0)</f>
        <v>0</v>
      </c>
    </row>
    <row r="4943" customFormat="false" ht="15" hidden="false" customHeight="false" outlineLevel="0" collapsed="false">
      <c r="A4943" s="28" t="n">
        <v>536</v>
      </c>
      <c r="B4943" s="29" t="n">
        <v>45838</v>
      </c>
      <c r="C4943" s="28" t="n">
        <v>320775</v>
      </c>
      <c r="D4943" s="28" t="n">
        <v>0</v>
      </c>
      <c r="E4943" s="28" t="n">
        <v>0</v>
      </c>
      <c r="F4943" s="28" t="s">
        <v>345</v>
      </c>
      <c r="G4943" s="28" t="n">
        <v>0</v>
      </c>
      <c r="H4943" s="28" t="n">
        <v>0</v>
      </c>
      <c r="I4943" s="28" t="n">
        <v>0</v>
      </c>
      <c r="J4943" s="28" t="n">
        <v>305</v>
      </c>
      <c r="K4943" s="28" t="n">
        <v>12</v>
      </c>
      <c r="L4943" s="28" t="n">
        <v>1</v>
      </c>
      <c r="M4943" s="28" t="s">
        <v>146</v>
      </c>
      <c r="N4943" s="28" t="s">
        <v>139</v>
      </c>
      <c r="O4943" s="29" t="n">
        <v>45640</v>
      </c>
      <c r="P4943" s="28" t="n">
        <f aca="false">ROUNDDOWN(($B4943-$O4943)/30,0)</f>
        <v>6</v>
      </c>
      <c r="Q4943" s="28" t="str">
        <f aca="false">TEXT($B4943,"yyyy-mm")</f>
        <v>2025-06</v>
      </c>
      <c r="R4943" s="28" t="n">
        <f aca="false">IF(AND($O4943&gt;=DATE(2025,1,1),$O4943&lt;=DATE(2025,4,30)),1,0)</f>
        <v>0</v>
      </c>
    </row>
    <row r="4944" customFormat="false" ht="15" hidden="false" customHeight="false" outlineLevel="0" collapsed="false">
      <c r="A4944" s="28" t="n">
        <v>536</v>
      </c>
      <c r="B4944" s="29" t="n">
        <v>45869</v>
      </c>
      <c r="C4944" s="28" t="n">
        <v>313137.5</v>
      </c>
      <c r="D4944" s="28" t="n">
        <v>0</v>
      </c>
      <c r="E4944" s="28" t="n">
        <v>0</v>
      </c>
      <c r="F4944" s="28" t="s">
        <v>345</v>
      </c>
      <c r="G4944" s="28" t="n">
        <v>0</v>
      </c>
      <c r="H4944" s="28" t="n">
        <v>0</v>
      </c>
      <c r="I4944" s="28" t="n">
        <v>0</v>
      </c>
      <c r="J4944" s="28" t="n">
        <v>305</v>
      </c>
      <c r="K4944" s="28" t="n">
        <v>12</v>
      </c>
      <c r="L4944" s="28" t="n">
        <v>1</v>
      </c>
      <c r="M4944" s="28" t="s">
        <v>146</v>
      </c>
      <c r="N4944" s="28" t="s">
        <v>139</v>
      </c>
      <c r="O4944" s="29" t="n">
        <v>45640</v>
      </c>
      <c r="P4944" s="28" t="n">
        <f aca="false">ROUNDDOWN(($B4944-$O4944)/30,0)</f>
        <v>7</v>
      </c>
      <c r="Q4944" s="28" t="str">
        <f aca="false">TEXT($B4944,"yyyy-mm")</f>
        <v>2025-07</v>
      </c>
      <c r="R4944" s="28" t="n">
        <f aca="false">IF(AND($O4944&gt;=DATE(2025,1,1),$O4944&lt;=DATE(2025,4,30)),1,0)</f>
        <v>0</v>
      </c>
    </row>
    <row r="4945" customFormat="false" ht="15" hidden="false" customHeight="false" outlineLevel="0" collapsed="false">
      <c r="A4945" s="28" t="n">
        <v>536</v>
      </c>
      <c r="B4945" s="29" t="n">
        <v>45900</v>
      </c>
      <c r="C4945" s="28" t="n">
        <v>305500</v>
      </c>
      <c r="D4945" s="28" t="n">
        <v>0</v>
      </c>
      <c r="E4945" s="28" t="n">
        <v>0</v>
      </c>
      <c r="F4945" s="28" t="s">
        <v>345</v>
      </c>
      <c r="G4945" s="28" t="n">
        <v>0</v>
      </c>
      <c r="H4945" s="28" t="n">
        <v>0</v>
      </c>
      <c r="I4945" s="28" t="n">
        <v>0</v>
      </c>
      <c r="J4945" s="28" t="n">
        <v>305</v>
      </c>
      <c r="K4945" s="28" t="n">
        <v>12</v>
      </c>
      <c r="L4945" s="28" t="n">
        <v>1</v>
      </c>
      <c r="M4945" s="28" t="s">
        <v>146</v>
      </c>
      <c r="N4945" s="28" t="s">
        <v>139</v>
      </c>
      <c r="O4945" s="29" t="n">
        <v>45640</v>
      </c>
      <c r="P4945" s="28" t="n">
        <f aca="false">ROUNDDOWN(($B4945-$O4945)/30,0)</f>
        <v>8</v>
      </c>
      <c r="Q4945" s="28" t="str">
        <f aca="false">TEXT($B4945,"yyyy-mm")</f>
        <v>2025-08</v>
      </c>
      <c r="R4945" s="28" t="n">
        <f aca="false">IF(AND($O4945&gt;=DATE(2025,1,1),$O4945&lt;=DATE(2025,4,30)),1,0)</f>
        <v>0</v>
      </c>
    </row>
    <row r="4946" customFormat="false" ht="15" hidden="false" customHeight="false" outlineLevel="0" collapsed="false">
      <c r="A4946" s="28" t="n">
        <v>536</v>
      </c>
      <c r="B4946" s="29" t="n">
        <v>45930</v>
      </c>
      <c r="C4946" s="28" t="n">
        <v>305500</v>
      </c>
      <c r="D4946" s="28" t="n">
        <v>7637.5</v>
      </c>
      <c r="E4946" s="28" t="n">
        <v>16</v>
      </c>
      <c r="F4946" s="28" t="s">
        <v>346</v>
      </c>
      <c r="G4946" s="28" t="n">
        <v>0</v>
      </c>
      <c r="H4946" s="28" t="n">
        <v>0</v>
      </c>
      <c r="I4946" s="28" t="n">
        <v>0</v>
      </c>
      <c r="J4946" s="28" t="n">
        <v>305</v>
      </c>
      <c r="K4946" s="28" t="n">
        <v>12</v>
      </c>
      <c r="L4946" s="28" t="n">
        <v>1</v>
      </c>
      <c r="M4946" s="28" t="s">
        <v>146</v>
      </c>
      <c r="N4946" s="28" t="s">
        <v>139</v>
      </c>
      <c r="O4946" s="29" t="n">
        <v>45640</v>
      </c>
      <c r="P4946" s="28" t="n">
        <f aca="false">ROUNDDOWN(($B4946-$O4946)/30,0)</f>
        <v>9</v>
      </c>
      <c r="Q4946" s="28" t="str">
        <f aca="false">TEXT($B4946,"yyyy-mm")</f>
        <v>2025-09</v>
      </c>
      <c r="R4946" s="28" t="n">
        <f aca="false">IF(AND($O4946&gt;=DATE(2025,1,1),$O4946&lt;=DATE(2025,4,30)),1,0)</f>
        <v>0</v>
      </c>
    </row>
    <row r="4947" customFormat="false" ht="15" hidden="false" customHeight="false" outlineLevel="0" collapsed="false">
      <c r="A4947" s="28" t="n">
        <v>536</v>
      </c>
      <c r="B4947" s="29" t="n">
        <v>45961</v>
      </c>
      <c r="C4947" s="28" t="n">
        <v>303392.64</v>
      </c>
      <c r="D4947" s="28" t="n">
        <v>13167.64</v>
      </c>
      <c r="E4947" s="28" t="n">
        <v>47</v>
      </c>
      <c r="F4947" s="28" t="s">
        <v>347</v>
      </c>
      <c r="G4947" s="28" t="n">
        <v>1</v>
      </c>
      <c r="H4947" s="28" t="n">
        <v>0</v>
      </c>
      <c r="I4947" s="28" t="n">
        <v>0</v>
      </c>
      <c r="J4947" s="28" t="n">
        <v>305</v>
      </c>
      <c r="K4947" s="28" t="n">
        <v>12</v>
      </c>
      <c r="L4947" s="28" t="n">
        <v>1</v>
      </c>
      <c r="M4947" s="28" t="s">
        <v>146</v>
      </c>
      <c r="N4947" s="28" t="s">
        <v>139</v>
      </c>
      <c r="O4947" s="29" t="n">
        <v>45640</v>
      </c>
      <c r="P4947" s="28" t="n">
        <f aca="false">ROUNDDOWN(($B4947-$O4947)/30,0)</f>
        <v>10</v>
      </c>
      <c r="Q4947" s="28" t="str">
        <f aca="false">TEXT($B4947,"yyyy-mm")</f>
        <v>2025-10</v>
      </c>
      <c r="R4947" s="28" t="n">
        <f aca="false">IF(AND($O4947&gt;=DATE(2025,1,1),$O4947&lt;=DATE(2025,4,30)),1,0)</f>
        <v>0</v>
      </c>
    </row>
    <row r="4948" customFormat="false" ht="15" hidden="false" customHeight="false" outlineLevel="0" collapsed="false">
      <c r="A4948" s="28" t="n">
        <v>536</v>
      </c>
      <c r="B4948" s="29" t="n">
        <v>45991</v>
      </c>
      <c r="C4948" s="28" t="n">
        <v>303392.64</v>
      </c>
      <c r="D4948" s="28" t="n">
        <v>20805.14</v>
      </c>
      <c r="E4948" s="28" t="n">
        <v>77</v>
      </c>
      <c r="F4948" s="28" t="s">
        <v>348</v>
      </c>
      <c r="G4948" s="28" t="n">
        <v>1</v>
      </c>
      <c r="H4948" s="28" t="n">
        <v>1</v>
      </c>
      <c r="I4948" s="28" t="n">
        <v>0</v>
      </c>
      <c r="J4948" s="28" t="n">
        <v>305</v>
      </c>
      <c r="K4948" s="28" t="n">
        <v>12</v>
      </c>
      <c r="L4948" s="28" t="n">
        <v>1</v>
      </c>
      <c r="M4948" s="28" t="s">
        <v>146</v>
      </c>
      <c r="N4948" s="28" t="s">
        <v>139</v>
      </c>
      <c r="O4948" s="29" t="n">
        <v>45640</v>
      </c>
      <c r="P4948" s="28" t="n">
        <f aca="false">ROUNDDOWN(($B4948-$O4948)/30,0)</f>
        <v>11</v>
      </c>
      <c r="Q4948" s="28" t="str">
        <f aca="false">TEXT($B4948,"yyyy-mm")</f>
        <v>2025-11</v>
      </c>
      <c r="R4948" s="28" t="n">
        <f aca="false">IF(AND($O4948&gt;=DATE(2025,1,1),$O4948&lt;=DATE(2025,4,30)),1,0)</f>
        <v>0</v>
      </c>
    </row>
    <row r="4949" customFormat="false" ht="15" hidden="false" customHeight="false" outlineLevel="0" collapsed="false">
      <c r="A4949" s="28" t="n">
        <v>536</v>
      </c>
      <c r="B4949" s="29" t="n">
        <v>46022</v>
      </c>
      <c r="C4949" s="28" t="n">
        <v>303392.64</v>
      </c>
      <c r="D4949" s="28" t="n">
        <v>28442.64</v>
      </c>
      <c r="E4949" s="28" t="n">
        <v>108</v>
      </c>
      <c r="F4949" s="28" t="s">
        <v>349</v>
      </c>
      <c r="G4949" s="28" t="n">
        <v>1</v>
      </c>
      <c r="H4949" s="28" t="n">
        <v>1</v>
      </c>
      <c r="I4949" s="28" t="n">
        <v>1</v>
      </c>
      <c r="J4949" s="28" t="n">
        <v>305</v>
      </c>
      <c r="K4949" s="28" t="n">
        <v>12</v>
      </c>
      <c r="L4949" s="28" t="n">
        <v>1</v>
      </c>
      <c r="M4949" s="28" t="s">
        <v>146</v>
      </c>
      <c r="N4949" s="28" t="s">
        <v>139</v>
      </c>
      <c r="O4949" s="29" t="n">
        <v>45640</v>
      </c>
      <c r="P4949" s="28" t="n">
        <f aca="false">ROUNDDOWN(($B4949-$O4949)/30,0)</f>
        <v>12</v>
      </c>
      <c r="Q4949" s="28" t="str">
        <f aca="false">TEXT($B4949,"yyyy-mm")</f>
        <v>2025-12</v>
      </c>
      <c r="R4949" s="28" t="n">
        <f aca="false">IF(AND($O4949&gt;=DATE(2025,1,1),$O4949&lt;=DATE(2025,4,30)),1,0)</f>
        <v>0</v>
      </c>
    </row>
    <row r="4950" customFormat="false" ht="15" hidden="false" customHeight="false" outlineLevel="0" collapsed="false">
      <c r="A4950" s="28" t="n">
        <v>536</v>
      </c>
      <c r="B4950" s="29" t="n">
        <v>46053</v>
      </c>
      <c r="C4950" s="28" t="n">
        <v>303392.64</v>
      </c>
      <c r="D4950" s="28" t="n">
        <v>36080.14</v>
      </c>
      <c r="E4950" s="28" t="n">
        <v>139</v>
      </c>
      <c r="F4950" s="28" t="s">
        <v>349</v>
      </c>
      <c r="G4950" s="28" t="n">
        <v>1</v>
      </c>
      <c r="H4950" s="28" t="n">
        <v>1</v>
      </c>
      <c r="I4950" s="28" t="n">
        <v>1</v>
      </c>
      <c r="J4950" s="28" t="n">
        <v>305</v>
      </c>
      <c r="K4950" s="28" t="n">
        <v>12</v>
      </c>
      <c r="L4950" s="28" t="n">
        <v>1</v>
      </c>
      <c r="M4950" s="28" t="s">
        <v>146</v>
      </c>
      <c r="N4950" s="28" t="s">
        <v>139</v>
      </c>
      <c r="O4950" s="29" t="n">
        <v>45640</v>
      </c>
      <c r="P4950" s="28" t="n">
        <f aca="false">ROUNDDOWN(($B4950-$O4950)/30,0)</f>
        <v>13</v>
      </c>
      <c r="Q4950" s="28" t="str">
        <f aca="false">TEXT($B4950,"yyyy-mm")</f>
        <v>2026-01</v>
      </c>
      <c r="R4950" s="28" t="n">
        <f aca="false">IF(AND($O4950&gt;=DATE(2025,1,1),$O4950&lt;=DATE(2025,4,30)),1,0)</f>
        <v>0</v>
      </c>
    </row>
    <row r="4951" customFormat="false" ht="15" hidden="false" customHeight="false" outlineLevel="0" collapsed="false">
      <c r="A4951" s="28" t="n">
        <v>536</v>
      </c>
      <c r="B4951" s="29" t="n">
        <v>46081</v>
      </c>
      <c r="C4951" s="28" t="n">
        <v>299115.61</v>
      </c>
      <c r="D4951" s="28" t="n">
        <v>39440.61</v>
      </c>
      <c r="E4951" s="28" t="n">
        <v>167</v>
      </c>
      <c r="F4951" s="28" t="s">
        <v>349</v>
      </c>
      <c r="G4951" s="28" t="n">
        <v>1</v>
      </c>
      <c r="H4951" s="28" t="n">
        <v>1</v>
      </c>
      <c r="I4951" s="28" t="n">
        <v>1</v>
      </c>
      <c r="J4951" s="28" t="n">
        <v>305</v>
      </c>
      <c r="K4951" s="28" t="n">
        <v>12</v>
      </c>
      <c r="L4951" s="28" t="n">
        <v>1</v>
      </c>
      <c r="M4951" s="28" t="s">
        <v>146</v>
      </c>
      <c r="N4951" s="28" t="s">
        <v>139</v>
      </c>
      <c r="O4951" s="29" t="n">
        <v>45640</v>
      </c>
      <c r="P4951" s="28" t="n">
        <f aca="false">ROUNDDOWN(($B4951-$O4951)/30,0)</f>
        <v>14</v>
      </c>
      <c r="Q4951" s="28" t="str">
        <f aca="false">TEXT($B4951,"yyyy-mm")</f>
        <v>2026-02</v>
      </c>
      <c r="R4951" s="28" t="n">
        <f aca="false">IF(AND($O4951&gt;=DATE(2025,1,1),$O4951&lt;=DATE(2025,4,30)),1,0)</f>
        <v>0</v>
      </c>
    </row>
    <row r="4952" customFormat="false" ht="15" hidden="false" customHeight="false" outlineLevel="0" collapsed="false">
      <c r="A4952" s="28" t="n">
        <v>536</v>
      </c>
      <c r="B4952" s="29" t="n">
        <v>46112</v>
      </c>
      <c r="C4952" s="28" t="n">
        <v>297431.65</v>
      </c>
      <c r="D4952" s="28" t="n">
        <v>45394.15</v>
      </c>
      <c r="E4952" s="28" t="n">
        <v>198</v>
      </c>
      <c r="F4952" s="28" t="s">
        <v>349</v>
      </c>
      <c r="G4952" s="28" t="n">
        <v>1</v>
      </c>
      <c r="H4952" s="28" t="n">
        <v>1</v>
      </c>
      <c r="I4952" s="28" t="n">
        <v>1</v>
      </c>
      <c r="J4952" s="28" t="n">
        <v>305</v>
      </c>
      <c r="K4952" s="28" t="n">
        <v>12</v>
      </c>
      <c r="L4952" s="28" t="n">
        <v>1</v>
      </c>
      <c r="M4952" s="28" t="s">
        <v>146</v>
      </c>
      <c r="N4952" s="28" t="s">
        <v>139</v>
      </c>
      <c r="O4952" s="29" t="n">
        <v>45640</v>
      </c>
      <c r="P4952" s="28" t="n">
        <f aca="false">ROUNDDOWN(($B4952-$O4952)/30,0)</f>
        <v>15</v>
      </c>
      <c r="Q4952" s="28" t="str">
        <f aca="false">TEXT($B4952,"yyyy-mm")</f>
        <v>2026-03</v>
      </c>
      <c r="R4952" s="28" t="n">
        <f aca="false">IF(AND($O4952&gt;=DATE(2025,1,1),$O4952&lt;=DATE(2025,4,30)),1,0)</f>
        <v>0</v>
      </c>
    </row>
    <row r="4953" customFormat="false" ht="15" hidden="false" customHeight="false" outlineLevel="0" collapsed="false">
      <c r="A4953" s="28" t="n">
        <v>536</v>
      </c>
      <c r="B4953" s="29" t="n">
        <v>46142</v>
      </c>
      <c r="C4953" s="28" t="n">
        <v>297431.65</v>
      </c>
      <c r="D4953" s="28" t="n">
        <v>53031.65</v>
      </c>
      <c r="E4953" s="28" t="n">
        <v>228</v>
      </c>
      <c r="F4953" s="28" t="s">
        <v>349</v>
      </c>
      <c r="G4953" s="28" t="n">
        <v>1</v>
      </c>
      <c r="H4953" s="28" t="n">
        <v>1</v>
      </c>
      <c r="I4953" s="28" t="n">
        <v>1</v>
      </c>
      <c r="J4953" s="28" t="n">
        <v>305</v>
      </c>
      <c r="K4953" s="28" t="n">
        <v>12</v>
      </c>
      <c r="L4953" s="28" t="n">
        <v>1</v>
      </c>
      <c r="M4953" s="28" t="s">
        <v>146</v>
      </c>
      <c r="N4953" s="28" t="s">
        <v>139</v>
      </c>
      <c r="O4953" s="29" t="n">
        <v>45640</v>
      </c>
      <c r="P4953" s="28" t="n">
        <f aca="false">ROUNDDOWN(($B4953-$O4953)/30,0)</f>
        <v>16</v>
      </c>
      <c r="Q4953" s="28" t="str">
        <f aca="false">TEXT($B4953,"yyyy-mm")</f>
        <v>2026-04</v>
      </c>
      <c r="R4953" s="28" t="n">
        <f aca="false">IF(AND($O4953&gt;=DATE(2025,1,1),$O4953&lt;=DATE(2025,4,30)),1,0)</f>
        <v>0</v>
      </c>
    </row>
    <row r="4954" customFormat="false" ht="15" hidden="false" customHeight="false" outlineLevel="0" collapsed="false">
      <c r="A4954" s="28" t="n">
        <v>536</v>
      </c>
      <c r="B4954" s="29" t="n">
        <v>46173</v>
      </c>
      <c r="C4954" s="28" t="n">
        <v>297431.65</v>
      </c>
      <c r="D4954" s="28" t="n">
        <v>60669.15</v>
      </c>
      <c r="E4954" s="28" t="n">
        <v>259</v>
      </c>
      <c r="F4954" s="28" t="s">
        <v>349</v>
      </c>
      <c r="G4954" s="28" t="n">
        <v>1</v>
      </c>
      <c r="H4954" s="28" t="n">
        <v>1</v>
      </c>
      <c r="I4954" s="28" t="n">
        <v>1</v>
      </c>
      <c r="J4954" s="28" t="n">
        <v>305</v>
      </c>
      <c r="K4954" s="28" t="n">
        <v>12</v>
      </c>
      <c r="L4954" s="28" t="n">
        <v>1</v>
      </c>
      <c r="M4954" s="28" t="s">
        <v>146</v>
      </c>
      <c r="N4954" s="28" t="s">
        <v>139</v>
      </c>
      <c r="O4954" s="29" t="n">
        <v>45640</v>
      </c>
      <c r="P4954" s="28" t="n">
        <f aca="false">ROUNDDOWN(($B4954-$O4954)/30,0)</f>
        <v>17</v>
      </c>
      <c r="Q4954" s="28" t="str">
        <f aca="false">TEXT($B4954,"yyyy-mm")</f>
        <v>2026-05</v>
      </c>
      <c r="R4954" s="28" t="n">
        <f aca="false">IF(AND($O4954&gt;=DATE(2025,1,1),$O4954&lt;=DATE(2025,4,30)),1,0)</f>
        <v>0</v>
      </c>
    </row>
    <row r="4955" customFormat="false" ht="15" hidden="false" customHeight="false" outlineLevel="0" collapsed="false">
      <c r="A4955" s="28" t="n">
        <v>536</v>
      </c>
      <c r="B4955" s="29" t="n">
        <v>46203</v>
      </c>
      <c r="C4955" s="28" t="n">
        <v>297431.65</v>
      </c>
      <c r="D4955" s="28" t="n">
        <v>68306.65</v>
      </c>
      <c r="E4955" s="28" t="n">
        <v>289</v>
      </c>
      <c r="F4955" s="28" t="s">
        <v>349</v>
      </c>
      <c r="G4955" s="28" t="n">
        <v>1</v>
      </c>
      <c r="H4955" s="28" t="n">
        <v>1</v>
      </c>
      <c r="I4955" s="28" t="n">
        <v>1</v>
      </c>
      <c r="J4955" s="28" t="n">
        <v>305</v>
      </c>
      <c r="K4955" s="28" t="n">
        <v>12</v>
      </c>
      <c r="L4955" s="28" t="n">
        <v>1</v>
      </c>
      <c r="M4955" s="28" t="s">
        <v>146</v>
      </c>
      <c r="N4955" s="28" t="s">
        <v>139</v>
      </c>
      <c r="O4955" s="29" t="n">
        <v>45640</v>
      </c>
      <c r="P4955" s="28" t="n">
        <f aca="false">ROUNDDOWN(($B4955-$O4955)/30,0)</f>
        <v>18</v>
      </c>
      <c r="Q4955" s="28" t="str">
        <f aca="false">TEXT($B4955,"yyyy-mm")</f>
        <v>2026-06</v>
      </c>
      <c r="R4955" s="28" t="n">
        <f aca="false">IF(AND($O4955&gt;=DATE(2025,1,1),$O4955&lt;=DATE(2025,4,30)),1,0)</f>
        <v>0</v>
      </c>
    </row>
    <row r="4956" customFormat="false" ht="15" hidden="false" customHeight="false" outlineLevel="0" collapsed="false">
      <c r="A4956" s="28" t="n">
        <v>536</v>
      </c>
      <c r="B4956" s="29" t="n">
        <v>46234</v>
      </c>
      <c r="C4956" s="28" t="n">
        <v>293263.73</v>
      </c>
      <c r="D4956" s="28" t="n">
        <v>71776.23</v>
      </c>
      <c r="E4956" s="28" t="n">
        <v>320</v>
      </c>
      <c r="F4956" s="28" t="s">
        <v>349</v>
      </c>
      <c r="G4956" s="28" t="n">
        <v>1</v>
      </c>
      <c r="H4956" s="28" t="n">
        <v>1</v>
      </c>
      <c r="I4956" s="28" t="n">
        <v>1</v>
      </c>
      <c r="J4956" s="28" t="n">
        <v>305</v>
      </c>
      <c r="K4956" s="28" t="n">
        <v>12</v>
      </c>
      <c r="L4956" s="28" t="n">
        <v>1</v>
      </c>
      <c r="M4956" s="28" t="s">
        <v>146</v>
      </c>
      <c r="N4956" s="28" t="s">
        <v>139</v>
      </c>
      <c r="O4956" s="29" t="n">
        <v>45640</v>
      </c>
      <c r="P4956" s="28" t="n">
        <f aca="false">ROUNDDOWN(($B4956-$O4956)/30,0)</f>
        <v>19</v>
      </c>
      <c r="Q4956" s="28" t="str">
        <f aca="false">TEXT($B4956,"yyyy-mm")</f>
        <v>2026-07</v>
      </c>
      <c r="R4956" s="28" t="n">
        <f aca="false">IF(AND($O4956&gt;=DATE(2025,1,1),$O4956&lt;=DATE(2025,4,30)),1,0)</f>
        <v>0</v>
      </c>
    </row>
    <row r="4957" customFormat="false" ht="15" hidden="false" customHeight="false" outlineLevel="0" collapsed="false">
      <c r="A4957" s="28" t="n">
        <v>536</v>
      </c>
      <c r="B4957" s="29" t="n">
        <v>46265</v>
      </c>
      <c r="C4957" s="28" t="n">
        <v>290878.41</v>
      </c>
      <c r="D4957" s="28" t="n">
        <v>77028.41</v>
      </c>
      <c r="E4957" s="28" t="n">
        <v>351</v>
      </c>
      <c r="F4957" s="28" t="s">
        <v>349</v>
      </c>
      <c r="G4957" s="28" t="n">
        <v>1</v>
      </c>
      <c r="H4957" s="28" t="n">
        <v>1</v>
      </c>
      <c r="I4957" s="28" t="n">
        <v>1</v>
      </c>
      <c r="J4957" s="28" t="n">
        <v>305</v>
      </c>
      <c r="K4957" s="28" t="n">
        <v>12</v>
      </c>
      <c r="L4957" s="28" t="n">
        <v>1</v>
      </c>
      <c r="M4957" s="28" t="s">
        <v>146</v>
      </c>
      <c r="N4957" s="28" t="s">
        <v>139</v>
      </c>
      <c r="O4957" s="29" t="n">
        <v>45640</v>
      </c>
      <c r="P4957" s="28" t="n">
        <f aca="false">ROUNDDOWN(($B4957-$O4957)/30,0)</f>
        <v>20</v>
      </c>
      <c r="Q4957" s="28" t="str">
        <f aca="false">TEXT($B4957,"yyyy-mm")</f>
        <v>2026-08</v>
      </c>
      <c r="R4957" s="28" t="n">
        <f aca="false">IF(AND($O4957&gt;=DATE(2025,1,1),$O4957&lt;=DATE(2025,4,30)),1,0)</f>
        <v>0</v>
      </c>
    </row>
    <row r="4958" customFormat="false" ht="15" hidden="false" customHeight="false" outlineLevel="0" collapsed="false">
      <c r="A4958" s="28" t="n">
        <v>537</v>
      </c>
      <c r="B4958" s="29" t="n">
        <v>45930</v>
      </c>
      <c r="C4958" s="28" t="n">
        <v>42700</v>
      </c>
      <c r="D4958" s="28" t="n">
        <v>0</v>
      </c>
      <c r="E4958" s="28" t="n">
        <v>0</v>
      </c>
      <c r="F4958" s="28" t="s">
        <v>345</v>
      </c>
      <c r="G4958" s="28" t="n">
        <v>0</v>
      </c>
      <c r="H4958" s="28" t="n">
        <v>0</v>
      </c>
      <c r="I4958" s="28" t="n">
        <v>0</v>
      </c>
      <c r="J4958" s="28" t="n">
        <v>124</v>
      </c>
      <c r="K4958" s="28" t="n">
        <v>10</v>
      </c>
      <c r="L4958" s="28" t="n">
        <v>3</v>
      </c>
      <c r="M4958" s="28" t="s">
        <v>147</v>
      </c>
      <c r="N4958" s="28" t="s">
        <v>142</v>
      </c>
      <c r="O4958" s="29" t="n">
        <v>45923</v>
      </c>
      <c r="P4958" s="28" t="n">
        <f aca="false">ROUNDDOWN(($B4958-$O4958)/30,0)</f>
        <v>0</v>
      </c>
      <c r="Q4958" s="28" t="str">
        <f aca="false">TEXT($B4958,"yyyy-mm")</f>
        <v>2025-09</v>
      </c>
      <c r="R4958" s="28" t="n">
        <f aca="false">IF(AND($O4958&gt;=DATE(2025,1,1),$O4958&lt;=DATE(2025,4,30)),1,0)</f>
        <v>0</v>
      </c>
    </row>
    <row r="4959" customFormat="false" ht="15" hidden="false" customHeight="false" outlineLevel="0" collapsed="false">
      <c r="A4959" s="28" t="n">
        <v>537</v>
      </c>
      <c r="B4959" s="29" t="n">
        <v>45961</v>
      </c>
      <c r="C4959" s="28" t="n">
        <v>35583.33</v>
      </c>
      <c r="D4959" s="28" t="n">
        <v>0</v>
      </c>
      <c r="E4959" s="28" t="n">
        <v>0</v>
      </c>
      <c r="F4959" s="28" t="s">
        <v>345</v>
      </c>
      <c r="G4959" s="28" t="n">
        <v>0</v>
      </c>
      <c r="H4959" s="28" t="n">
        <v>0</v>
      </c>
      <c r="I4959" s="28" t="n">
        <v>0</v>
      </c>
      <c r="J4959" s="28" t="n">
        <v>124</v>
      </c>
      <c r="K4959" s="28" t="n">
        <v>10</v>
      </c>
      <c r="L4959" s="28" t="n">
        <v>3</v>
      </c>
      <c r="M4959" s="28" t="s">
        <v>147</v>
      </c>
      <c r="N4959" s="28" t="s">
        <v>142</v>
      </c>
      <c r="O4959" s="29" t="n">
        <v>45923</v>
      </c>
      <c r="P4959" s="28" t="n">
        <f aca="false">ROUNDDOWN(($B4959-$O4959)/30,0)</f>
        <v>1</v>
      </c>
      <c r="Q4959" s="28" t="str">
        <f aca="false">TEXT($B4959,"yyyy-mm")</f>
        <v>2025-10</v>
      </c>
      <c r="R4959" s="28" t="n">
        <f aca="false">IF(AND($O4959&gt;=DATE(2025,1,1),$O4959&lt;=DATE(2025,4,30)),1,0)</f>
        <v>0</v>
      </c>
    </row>
    <row r="4960" customFormat="false" ht="15" hidden="false" customHeight="false" outlineLevel="0" collapsed="false">
      <c r="A4960" s="28" t="n">
        <v>537</v>
      </c>
      <c r="B4960" s="29" t="n">
        <v>45991</v>
      </c>
      <c r="C4960" s="28" t="n">
        <v>28466.66</v>
      </c>
      <c r="D4960" s="28" t="n">
        <v>0</v>
      </c>
      <c r="E4960" s="28" t="n">
        <v>0</v>
      </c>
      <c r="F4960" s="28" t="s">
        <v>345</v>
      </c>
      <c r="G4960" s="28" t="n">
        <v>0</v>
      </c>
      <c r="H4960" s="28" t="n">
        <v>0</v>
      </c>
      <c r="I4960" s="28" t="n">
        <v>0</v>
      </c>
      <c r="J4960" s="28" t="n">
        <v>124</v>
      </c>
      <c r="K4960" s="28" t="n">
        <v>10</v>
      </c>
      <c r="L4960" s="28" t="n">
        <v>3</v>
      </c>
      <c r="M4960" s="28" t="s">
        <v>147</v>
      </c>
      <c r="N4960" s="28" t="s">
        <v>142</v>
      </c>
      <c r="O4960" s="29" t="n">
        <v>45923</v>
      </c>
      <c r="P4960" s="28" t="n">
        <f aca="false">ROUNDDOWN(($B4960-$O4960)/30,0)</f>
        <v>2</v>
      </c>
      <c r="Q4960" s="28" t="str">
        <f aca="false">TEXT($B4960,"yyyy-mm")</f>
        <v>2025-11</v>
      </c>
      <c r="R4960" s="28" t="n">
        <f aca="false">IF(AND($O4960&gt;=DATE(2025,1,1),$O4960&lt;=DATE(2025,4,30)),1,0)</f>
        <v>0</v>
      </c>
    </row>
    <row r="4961" customFormat="false" ht="15" hidden="false" customHeight="false" outlineLevel="0" collapsed="false">
      <c r="A4961" s="28" t="n">
        <v>537</v>
      </c>
      <c r="B4961" s="29" t="n">
        <v>46022</v>
      </c>
      <c r="C4961" s="28" t="n">
        <v>21349.99</v>
      </c>
      <c r="D4961" s="28" t="n">
        <v>0</v>
      </c>
      <c r="E4961" s="28" t="n">
        <v>0</v>
      </c>
      <c r="F4961" s="28" t="s">
        <v>345</v>
      </c>
      <c r="G4961" s="28" t="n">
        <v>0</v>
      </c>
      <c r="H4961" s="28" t="n">
        <v>0</v>
      </c>
      <c r="I4961" s="28" t="n">
        <v>0</v>
      </c>
      <c r="J4961" s="28" t="n">
        <v>124</v>
      </c>
      <c r="K4961" s="28" t="n">
        <v>10</v>
      </c>
      <c r="L4961" s="28" t="n">
        <v>3</v>
      </c>
      <c r="M4961" s="28" t="s">
        <v>147</v>
      </c>
      <c r="N4961" s="28" t="s">
        <v>142</v>
      </c>
      <c r="O4961" s="29" t="n">
        <v>45923</v>
      </c>
      <c r="P4961" s="28" t="n">
        <f aca="false">ROUNDDOWN(($B4961-$O4961)/30,0)</f>
        <v>3</v>
      </c>
      <c r="Q4961" s="28" t="str">
        <f aca="false">TEXT($B4961,"yyyy-mm")</f>
        <v>2025-12</v>
      </c>
      <c r="R4961" s="28" t="n">
        <f aca="false">IF(AND($O4961&gt;=DATE(2025,1,1),$O4961&lt;=DATE(2025,4,30)),1,0)</f>
        <v>0</v>
      </c>
    </row>
    <row r="4962" customFormat="false" ht="15" hidden="false" customHeight="false" outlineLevel="0" collapsed="false">
      <c r="A4962" s="28" t="n">
        <v>537</v>
      </c>
      <c r="B4962" s="29" t="n">
        <v>46053</v>
      </c>
      <c r="C4962" s="28" t="n">
        <v>14233.32</v>
      </c>
      <c r="D4962" s="28" t="n">
        <v>0</v>
      </c>
      <c r="E4962" s="28" t="n">
        <v>0</v>
      </c>
      <c r="F4962" s="28" t="s">
        <v>345</v>
      </c>
      <c r="G4962" s="28" t="n">
        <v>0</v>
      </c>
      <c r="H4962" s="28" t="n">
        <v>0</v>
      </c>
      <c r="I4962" s="28" t="n">
        <v>0</v>
      </c>
      <c r="J4962" s="28" t="n">
        <v>124</v>
      </c>
      <c r="K4962" s="28" t="n">
        <v>10</v>
      </c>
      <c r="L4962" s="28" t="n">
        <v>3</v>
      </c>
      <c r="M4962" s="28" t="s">
        <v>147</v>
      </c>
      <c r="N4962" s="28" t="s">
        <v>142</v>
      </c>
      <c r="O4962" s="29" t="n">
        <v>45923</v>
      </c>
      <c r="P4962" s="28" t="n">
        <f aca="false">ROUNDDOWN(($B4962-$O4962)/30,0)</f>
        <v>4</v>
      </c>
      <c r="Q4962" s="28" t="str">
        <f aca="false">TEXT($B4962,"yyyy-mm")</f>
        <v>2026-01</v>
      </c>
      <c r="R4962" s="28" t="n">
        <f aca="false">IF(AND($O4962&gt;=DATE(2025,1,1),$O4962&lt;=DATE(2025,4,30)),1,0)</f>
        <v>0</v>
      </c>
    </row>
    <row r="4963" customFormat="false" ht="15" hidden="false" customHeight="false" outlineLevel="0" collapsed="false">
      <c r="A4963" s="28" t="n">
        <v>537</v>
      </c>
      <c r="B4963" s="29" t="n">
        <v>46081</v>
      </c>
      <c r="C4963" s="28" t="n">
        <v>7116.65</v>
      </c>
      <c r="D4963" s="28" t="n">
        <v>0</v>
      </c>
      <c r="E4963" s="28" t="n">
        <v>0</v>
      </c>
      <c r="F4963" s="28" t="s">
        <v>345</v>
      </c>
      <c r="G4963" s="28" t="n">
        <v>0</v>
      </c>
      <c r="H4963" s="28" t="n">
        <v>0</v>
      </c>
      <c r="I4963" s="28" t="n">
        <v>0</v>
      </c>
      <c r="J4963" s="28" t="n">
        <v>124</v>
      </c>
      <c r="K4963" s="28" t="n">
        <v>10</v>
      </c>
      <c r="L4963" s="28" t="n">
        <v>3</v>
      </c>
      <c r="M4963" s="28" t="s">
        <v>147</v>
      </c>
      <c r="N4963" s="28" t="s">
        <v>142</v>
      </c>
      <c r="O4963" s="29" t="n">
        <v>45923</v>
      </c>
      <c r="P4963" s="28" t="n">
        <f aca="false">ROUNDDOWN(($B4963-$O4963)/30,0)</f>
        <v>5</v>
      </c>
      <c r="Q4963" s="28" t="str">
        <f aca="false">TEXT($B4963,"yyyy-mm")</f>
        <v>2026-02</v>
      </c>
      <c r="R4963" s="28" t="n">
        <f aca="false">IF(AND($O4963&gt;=DATE(2025,1,1),$O4963&lt;=DATE(2025,4,30)),1,0)</f>
        <v>0</v>
      </c>
    </row>
    <row r="4964" customFormat="false" ht="15" hidden="false" customHeight="false" outlineLevel="0" collapsed="false">
      <c r="A4964" s="28" t="n">
        <v>537</v>
      </c>
      <c r="B4964" s="29" t="n">
        <v>46112</v>
      </c>
      <c r="C4964" s="28" t="n">
        <v>0</v>
      </c>
      <c r="D4964" s="28" t="n">
        <v>0</v>
      </c>
      <c r="E4964" s="28" t="n">
        <v>0</v>
      </c>
      <c r="F4964" s="28" t="s">
        <v>345</v>
      </c>
      <c r="G4964" s="28" t="n">
        <v>0</v>
      </c>
      <c r="H4964" s="28" t="n">
        <v>0</v>
      </c>
      <c r="I4964" s="28" t="n">
        <v>0</v>
      </c>
      <c r="J4964" s="28" t="n">
        <v>124</v>
      </c>
      <c r="K4964" s="28" t="n">
        <v>10</v>
      </c>
      <c r="L4964" s="28" t="n">
        <v>3</v>
      </c>
      <c r="M4964" s="28" t="s">
        <v>147</v>
      </c>
      <c r="N4964" s="28" t="s">
        <v>142</v>
      </c>
      <c r="O4964" s="29" t="n">
        <v>45923</v>
      </c>
      <c r="P4964" s="28" t="n">
        <f aca="false">ROUNDDOWN(($B4964-$O4964)/30,0)</f>
        <v>6</v>
      </c>
      <c r="Q4964" s="28" t="str">
        <f aca="false">TEXT($B4964,"yyyy-mm")</f>
        <v>2026-03</v>
      </c>
      <c r="R4964" s="28" t="n">
        <f aca="false">IF(AND($O4964&gt;=DATE(2025,1,1),$O4964&lt;=DATE(2025,4,30)),1,0)</f>
        <v>0</v>
      </c>
    </row>
    <row r="4965" customFormat="false" ht="15" hidden="false" customHeight="false" outlineLevel="0" collapsed="false">
      <c r="A4965" s="28" t="n">
        <v>538</v>
      </c>
      <c r="B4965" s="29" t="n">
        <v>45443</v>
      </c>
      <c r="C4965" s="28" t="n">
        <v>81600</v>
      </c>
      <c r="D4965" s="28" t="n">
        <v>0</v>
      </c>
      <c r="E4965" s="28" t="n">
        <v>0</v>
      </c>
      <c r="F4965" s="28" t="s">
        <v>345</v>
      </c>
      <c r="G4965" s="28" t="n">
        <v>0</v>
      </c>
      <c r="H4965" s="28" t="n">
        <v>0</v>
      </c>
      <c r="I4965" s="28" t="n">
        <v>0</v>
      </c>
      <c r="J4965" s="28" t="n">
        <v>183</v>
      </c>
      <c r="K4965" s="28" t="n">
        <v>1</v>
      </c>
      <c r="L4965" s="28" t="n">
        <v>1</v>
      </c>
      <c r="M4965" s="28" t="s">
        <v>146</v>
      </c>
      <c r="N4965" s="28" t="s">
        <v>140</v>
      </c>
      <c r="O4965" s="29" t="n">
        <v>45414</v>
      </c>
      <c r="P4965" s="28" t="n">
        <f aca="false">ROUNDDOWN(($B4965-$O4965)/30,0)</f>
        <v>0</v>
      </c>
      <c r="Q4965" s="28" t="str">
        <f aca="false">TEXT($B4965,"yyyy-mm")</f>
        <v>2024-05</v>
      </c>
      <c r="R4965" s="28" t="n">
        <f aca="false">IF(AND($O4965&gt;=DATE(2025,1,1),$O4965&lt;=DATE(2025,4,30)),1,0)</f>
        <v>0</v>
      </c>
    </row>
    <row r="4966" customFormat="false" ht="15" hidden="false" customHeight="false" outlineLevel="0" collapsed="false">
      <c r="A4966" s="28" t="n">
        <v>538</v>
      </c>
      <c r="B4966" s="29" t="n">
        <v>45473</v>
      </c>
      <c r="C4966" s="28" t="n">
        <v>54400</v>
      </c>
      <c r="D4966" s="28" t="n">
        <v>0</v>
      </c>
      <c r="E4966" s="28" t="n">
        <v>0</v>
      </c>
      <c r="F4966" s="28" t="s">
        <v>345</v>
      </c>
      <c r="G4966" s="28" t="n">
        <v>0</v>
      </c>
      <c r="H4966" s="28" t="n">
        <v>0</v>
      </c>
      <c r="I4966" s="28" t="n">
        <v>0</v>
      </c>
      <c r="J4966" s="28" t="n">
        <v>183</v>
      </c>
      <c r="K4966" s="28" t="n">
        <v>1</v>
      </c>
      <c r="L4966" s="28" t="n">
        <v>1</v>
      </c>
      <c r="M4966" s="28" t="s">
        <v>146</v>
      </c>
      <c r="N4966" s="28" t="s">
        <v>140</v>
      </c>
      <c r="O4966" s="29" t="n">
        <v>45414</v>
      </c>
      <c r="P4966" s="28" t="n">
        <f aca="false">ROUNDDOWN(($B4966-$O4966)/30,0)</f>
        <v>1</v>
      </c>
      <c r="Q4966" s="28" t="str">
        <f aca="false">TEXT($B4966,"yyyy-mm")</f>
        <v>2024-06</v>
      </c>
      <c r="R4966" s="28" t="n">
        <f aca="false">IF(AND($O4966&gt;=DATE(2025,1,1),$O4966&lt;=DATE(2025,4,30)),1,0)</f>
        <v>0</v>
      </c>
    </row>
    <row r="4967" customFormat="false" ht="15" hidden="false" customHeight="false" outlineLevel="0" collapsed="false">
      <c r="A4967" s="28" t="n">
        <v>538</v>
      </c>
      <c r="B4967" s="29" t="n">
        <v>45504</v>
      </c>
      <c r="C4967" s="28" t="n">
        <v>54400</v>
      </c>
      <c r="D4967" s="28" t="n">
        <v>27200</v>
      </c>
      <c r="E4967" s="28" t="n">
        <v>29</v>
      </c>
      <c r="F4967" s="28" t="s">
        <v>346</v>
      </c>
      <c r="G4967" s="28" t="n">
        <v>0</v>
      </c>
      <c r="H4967" s="28" t="n">
        <v>0</v>
      </c>
      <c r="I4967" s="28" t="n">
        <v>0</v>
      </c>
      <c r="J4967" s="28" t="n">
        <v>183</v>
      </c>
      <c r="K4967" s="28" t="n">
        <v>1</v>
      </c>
      <c r="L4967" s="28" t="n">
        <v>1</v>
      </c>
      <c r="M4967" s="28" t="s">
        <v>146</v>
      </c>
      <c r="N4967" s="28" t="s">
        <v>140</v>
      </c>
      <c r="O4967" s="29" t="n">
        <v>45414</v>
      </c>
      <c r="P4967" s="28" t="n">
        <f aca="false">ROUNDDOWN(($B4967-$O4967)/30,0)</f>
        <v>3</v>
      </c>
      <c r="Q4967" s="28" t="str">
        <f aca="false">TEXT($B4967,"yyyy-mm")</f>
        <v>2024-07</v>
      </c>
      <c r="R4967" s="28" t="n">
        <f aca="false">IF(AND($O4967&gt;=DATE(2025,1,1),$O4967&lt;=DATE(2025,4,30)),1,0)</f>
        <v>0</v>
      </c>
    </row>
    <row r="4968" customFormat="false" ht="15" hidden="false" customHeight="false" outlineLevel="0" collapsed="false">
      <c r="A4968" s="28" t="n">
        <v>538</v>
      </c>
      <c r="B4968" s="29" t="n">
        <v>45535</v>
      </c>
      <c r="C4968" s="28" t="n">
        <v>54400</v>
      </c>
      <c r="D4968" s="28" t="n">
        <v>54400</v>
      </c>
      <c r="E4968" s="28" t="n">
        <v>60</v>
      </c>
      <c r="F4968" s="28" t="s">
        <v>348</v>
      </c>
      <c r="G4968" s="28" t="n">
        <v>1</v>
      </c>
      <c r="H4968" s="28" t="n">
        <v>1</v>
      </c>
      <c r="I4968" s="28" t="n">
        <v>0</v>
      </c>
      <c r="J4968" s="28" t="n">
        <v>183</v>
      </c>
      <c r="K4968" s="28" t="n">
        <v>1</v>
      </c>
      <c r="L4968" s="28" t="n">
        <v>1</v>
      </c>
      <c r="M4968" s="28" t="s">
        <v>146</v>
      </c>
      <c r="N4968" s="28" t="s">
        <v>140</v>
      </c>
      <c r="O4968" s="29" t="n">
        <v>45414</v>
      </c>
      <c r="P4968" s="28" t="n">
        <f aca="false">ROUNDDOWN(($B4968-$O4968)/30,0)</f>
        <v>4</v>
      </c>
      <c r="Q4968" s="28" t="str">
        <f aca="false">TEXT($B4968,"yyyy-mm")</f>
        <v>2024-08</v>
      </c>
      <c r="R4968" s="28" t="n">
        <f aca="false">IF(AND($O4968&gt;=DATE(2025,1,1),$O4968&lt;=DATE(2025,4,30)),1,0)</f>
        <v>0</v>
      </c>
    </row>
    <row r="4969" customFormat="false" ht="15" hidden="false" customHeight="false" outlineLevel="0" collapsed="false">
      <c r="A4969" s="28" t="n">
        <v>539</v>
      </c>
      <c r="B4969" s="29" t="n">
        <v>45808</v>
      </c>
      <c r="C4969" s="28" t="n">
        <v>37500</v>
      </c>
      <c r="D4969" s="28" t="n">
        <v>0</v>
      </c>
      <c r="E4969" s="28" t="n">
        <v>0</v>
      </c>
      <c r="F4969" s="28" t="s">
        <v>345</v>
      </c>
      <c r="G4969" s="28" t="n">
        <v>0</v>
      </c>
      <c r="H4969" s="28" t="n">
        <v>0</v>
      </c>
      <c r="I4969" s="28" t="n">
        <v>0</v>
      </c>
      <c r="J4969" s="28" t="n">
        <v>342</v>
      </c>
      <c r="K4969" s="28" t="n">
        <v>5</v>
      </c>
      <c r="L4969" s="28" t="n">
        <v>3</v>
      </c>
      <c r="M4969" s="28" t="s">
        <v>145</v>
      </c>
      <c r="N4969" s="28" t="s">
        <v>138</v>
      </c>
      <c r="O4969" s="29" t="n">
        <v>45794</v>
      </c>
      <c r="P4969" s="28" t="n">
        <f aca="false">ROUNDDOWN(($B4969-$O4969)/30,0)</f>
        <v>0</v>
      </c>
      <c r="Q4969" s="28" t="str">
        <f aca="false">TEXT($B4969,"yyyy-mm")</f>
        <v>2025-05</v>
      </c>
      <c r="R4969" s="28" t="n">
        <f aca="false">IF(AND($O4969&gt;=DATE(2025,1,1),$O4969&lt;=DATE(2025,4,30)),1,0)</f>
        <v>0</v>
      </c>
    </row>
    <row r="4970" customFormat="false" ht="15" hidden="false" customHeight="false" outlineLevel="0" collapsed="false">
      <c r="A4970" s="28" t="n">
        <v>539</v>
      </c>
      <c r="B4970" s="29" t="n">
        <v>45838</v>
      </c>
      <c r="C4970" s="28" t="n">
        <v>25000</v>
      </c>
      <c r="D4970" s="28" t="n">
        <v>0</v>
      </c>
      <c r="E4970" s="28" t="n">
        <v>0</v>
      </c>
      <c r="F4970" s="28" t="s">
        <v>345</v>
      </c>
      <c r="G4970" s="28" t="n">
        <v>0</v>
      </c>
      <c r="H4970" s="28" t="n">
        <v>0</v>
      </c>
      <c r="I4970" s="28" t="n">
        <v>0</v>
      </c>
      <c r="J4970" s="28" t="n">
        <v>342</v>
      </c>
      <c r="K4970" s="28" t="n">
        <v>5</v>
      </c>
      <c r="L4970" s="28" t="n">
        <v>3</v>
      </c>
      <c r="M4970" s="28" t="s">
        <v>145</v>
      </c>
      <c r="N4970" s="28" t="s">
        <v>138</v>
      </c>
      <c r="O4970" s="29" t="n">
        <v>45794</v>
      </c>
      <c r="P4970" s="28" t="n">
        <f aca="false">ROUNDDOWN(($B4970-$O4970)/30,0)</f>
        <v>1</v>
      </c>
      <c r="Q4970" s="28" t="str">
        <f aca="false">TEXT($B4970,"yyyy-mm")</f>
        <v>2025-06</v>
      </c>
      <c r="R4970" s="28" t="n">
        <f aca="false">IF(AND($O4970&gt;=DATE(2025,1,1),$O4970&lt;=DATE(2025,4,30)),1,0)</f>
        <v>0</v>
      </c>
    </row>
    <row r="4971" customFormat="false" ht="15" hidden="false" customHeight="false" outlineLevel="0" collapsed="false">
      <c r="A4971" s="28" t="n">
        <v>539</v>
      </c>
      <c r="B4971" s="29" t="n">
        <v>45869</v>
      </c>
      <c r="C4971" s="28" t="n">
        <v>12500</v>
      </c>
      <c r="D4971" s="28" t="n">
        <v>0</v>
      </c>
      <c r="E4971" s="28" t="n">
        <v>0</v>
      </c>
      <c r="F4971" s="28" t="s">
        <v>345</v>
      </c>
      <c r="G4971" s="28" t="n">
        <v>0</v>
      </c>
      <c r="H4971" s="28" t="n">
        <v>0</v>
      </c>
      <c r="I4971" s="28" t="n">
        <v>0</v>
      </c>
      <c r="J4971" s="28" t="n">
        <v>342</v>
      </c>
      <c r="K4971" s="28" t="n">
        <v>5</v>
      </c>
      <c r="L4971" s="28" t="n">
        <v>3</v>
      </c>
      <c r="M4971" s="28" t="s">
        <v>145</v>
      </c>
      <c r="N4971" s="28" t="s">
        <v>138</v>
      </c>
      <c r="O4971" s="29" t="n">
        <v>45794</v>
      </c>
      <c r="P4971" s="28" t="n">
        <f aca="false">ROUNDDOWN(($B4971-$O4971)/30,0)</f>
        <v>2</v>
      </c>
      <c r="Q4971" s="28" t="str">
        <f aca="false">TEXT($B4971,"yyyy-mm")</f>
        <v>2025-07</v>
      </c>
      <c r="R4971" s="28" t="n">
        <f aca="false">IF(AND($O4971&gt;=DATE(2025,1,1),$O4971&lt;=DATE(2025,4,30)),1,0)</f>
        <v>0</v>
      </c>
    </row>
    <row r="4972" customFormat="false" ht="15" hidden="false" customHeight="false" outlineLevel="0" collapsed="false">
      <c r="A4972" s="28" t="n">
        <v>539</v>
      </c>
      <c r="B4972" s="29" t="n">
        <v>45900</v>
      </c>
      <c r="C4972" s="28" t="n">
        <v>0</v>
      </c>
      <c r="D4972" s="28" t="n">
        <v>0</v>
      </c>
      <c r="E4972" s="28" t="n">
        <v>0</v>
      </c>
      <c r="F4972" s="28" t="s">
        <v>345</v>
      </c>
      <c r="G4972" s="28" t="n">
        <v>0</v>
      </c>
      <c r="H4972" s="28" t="n">
        <v>0</v>
      </c>
      <c r="I4972" s="28" t="n">
        <v>0</v>
      </c>
      <c r="J4972" s="28" t="n">
        <v>342</v>
      </c>
      <c r="K4972" s="28" t="n">
        <v>5</v>
      </c>
      <c r="L4972" s="28" t="n">
        <v>3</v>
      </c>
      <c r="M4972" s="28" t="s">
        <v>145</v>
      </c>
      <c r="N4972" s="28" t="s">
        <v>138</v>
      </c>
      <c r="O4972" s="29" t="n">
        <v>45794</v>
      </c>
      <c r="P4972" s="28" t="n">
        <f aca="false">ROUNDDOWN(($B4972-$O4972)/30,0)</f>
        <v>3</v>
      </c>
      <c r="Q4972" s="28" t="str">
        <f aca="false">TEXT($B4972,"yyyy-mm")</f>
        <v>2025-08</v>
      </c>
      <c r="R4972" s="28" t="n">
        <f aca="false">IF(AND($O4972&gt;=DATE(2025,1,1),$O4972&lt;=DATE(2025,4,30)),1,0)</f>
        <v>0</v>
      </c>
    </row>
    <row r="4973" customFormat="false" ht="15" hidden="false" customHeight="false" outlineLevel="0" collapsed="false">
      <c r="A4973" s="28" t="n">
        <v>540</v>
      </c>
      <c r="B4973" s="29" t="n">
        <v>46142</v>
      </c>
      <c r="C4973" s="28" t="n">
        <v>22400</v>
      </c>
      <c r="D4973" s="28" t="n">
        <v>0</v>
      </c>
      <c r="E4973" s="28" t="n">
        <v>0</v>
      </c>
      <c r="F4973" s="28" t="s">
        <v>345</v>
      </c>
      <c r="G4973" s="28" t="n">
        <v>0</v>
      </c>
      <c r="H4973" s="28" t="n">
        <v>0</v>
      </c>
      <c r="I4973" s="28" t="n">
        <v>0</v>
      </c>
      <c r="J4973" s="28" t="n">
        <v>185</v>
      </c>
      <c r="K4973" s="28" t="n">
        <v>8</v>
      </c>
      <c r="L4973" s="28" t="n">
        <v>1</v>
      </c>
      <c r="M4973" s="28" t="s">
        <v>145</v>
      </c>
      <c r="N4973" s="28" t="s">
        <v>140</v>
      </c>
      <c r="O4973" s="29" t="n">
        <v>46113</v>
      </c>
      <c r="P4973" s="28" t="n">
        <f aca="false">ROUNDDOWN(($B4973-$O4973)/30,0)</f>
        <v>0</v>
      </c>
      <c r="Q4973" s="28" t="str">
        <f aca="false">TEXT($B4973,"yyyy-mm")</f>
        <v>2026-04</v>
      </c>
      <c r="R4973" s="28" t="n">
        <f aca="false">IF(AND($O4973&gt;=DATE(2025,1,1),$O4973&lt;=DATE(2025,4,30)),1,0)</f>
        <v>0</v>
      </c>
    </row>
    <row r="4974" customFormat="false" ht="15" hidden="false" customHeight="false" outlineLevel="0" collapsed="false">
      <c r="A4974" s="28" t="n">
        <v>540</v>
      </c>
      <c r="B4974" s="29" t="n">
        <v>46173</v>
      </c>
      <c r="C4974" s="28" t="n">
        <v>18666.67</v>
      </c>
      <c r="D4974" s="28" t="n">
        <v>0</v>
      </c>
      <c r="E4974" s="28" t="n">
        <v>0</v>
      </c>
      <c r="F4974" s="28" t="s">
        <v>345</v>
      </c>
      <c r="G4974" s="28" t="n">
        <v>0</v>
      </c>
      <c r="H4974" s="28" t="n">
        <v>0</v>
      </c>
      <c r="I4974" s="28" t="n">
        <v>0</v>
      </c>
      <c r="J4974" s="28" t="n">
        <v>185</v>
      </c>
      <c r="K4974" s="28" t="n">
        <v>8</v>
      </c>
      <c r="L4974" s="28" t="n">
        <v>1</v>
      </c>
      <c r="M4974" s="28" t="s">
        <v>145</v>
      </c>
      <c r="N4974" s="28" t="s">
        <v>140</v>
      </c>
      <c r="O4974" s="29" t="n">
        <v>46113</v>
      </c>
      <c r="P4974" s="28" t="n">
        <f aca="false">ROUNDDOWN(($B4974-$O4974)/30,0)</f>
        <v>2</v>
      </c>
      <c r="Q4974" s="28" t="str">
        <f aca="false">TEXT($B4974,"yyyy-mm")</f>
        <v>2026-05</v>
      </c>
      <c r="R4974" s="28" t="n">
        <f aca="false">IF(AND($O4974&gt;=DATE(2025,1,1),$O4974&lt;=DATE(2025,4,30)),1,0)</f>
        <v>0</v>
      </c>
    </row>
    <row r="4975" customFormat="false" ht="15" hidden="false" customHeight="false" outlineLevel="0" collapsed="false">
      <c r="A4975" s="28" t="n">
        <v>540</v>
      </c>
      <c r="B4975" s="29" t="n">
        <v>46203</v>
      </c>
      <c r="C4975" s="28" t="n">
        <v>14933.34</v>
      </c>
      <c r="D4975" s="28" t="n">
        <v>0</v>
      </c>
      <c r="E4975" s="28" t="n">
        <v>0</v>
      </c>
      <c r="F4975" s="28" t="s">
        <v>345</v>
      </c>
      <c r="G4975" s="28" t="n">
        <v>0</v>
      </c>
      <c r="H4975" s="28" t="n">
        <v>0</v>
      </c>
      <c r="I4975" s="28" t="n">
        <v>0</v>
      </c>
      <c r="J4975" s="28" t="n">
        <v>185</v>
      </c>
      <c r="K4975" s="28" t="n">
        <v>8</v>
      </c>
      <c r="L4975" s="28" t="n">
        <v>1</v>
      </c>
      <c r="M4975" s="28" t="s">
        <v>145</v>
      </c>
      <c r="N4975" s="28" t="s">
        <v>140</v>
      </c>
      <c r="O4975" s="29" t="n">
        <v>46113</v>
      </c>
      <c r="P4975" s="28" t="n">
        <f aca="false">ROUNDDOWN(($B4975-$O4975)/30,0)</f>
        <v>3</v>
      </c>
      <c r="Q4975" s="28" t="str">
        <f aca="false">TEXT($B4975,"yyyy-mm")</f>
        <v>2026-06</v>
      </c>
      <c r="R4975" s="28" t="n">
        <f aca="false">IF(AND($O4975&gt;=DATE(2025,1,1),$O4975&lt;=DATE(2025,4,30)),1,0)</f>
        <v>0</v>
      </c>
    </row>
    <row r="4976" customFormat="false" ht="15" hidden="false" customHeight="false" outlineLevel="0" collapsed="false">
      <c r="A4976" s="28" t="n">
        <v>540</v>
      </c>
      <c r="B4976" s="29" t="n">
        <v>46234</v>
      </c>
      <c r="C4976" s="28" t="n">
        <v>11200.01</v>
      </c>
      <c r="D4976" s="28" t="n">
        <v>0</v>
      </c>
      <c r="E4976" s="28" t="n">
        <v>0</v>
      </c>
      <c r="F4976" s="28" t="s">
        <v>345</v>
      </c>
      <c r="G4976" s="28" t="n">
        <v>0</v>
      </c>
      <c r="H4976" s="28" t="n">
        <v>0</v>
      </c>
      <c r="I4976" s="28" t="n">
        <v>0</v>
      </c>
      <c r="J4976" s="28" t="n">
        <v>185</v>
      </c>
      <c r="K4976" s="28" t="n">
        <v>8</v>
      </c>
      <c r="L4976" s="28" t="n">
        <v>1</v>
      </c>
      <c r="M4976" s="28" t="s">
        <v>145</v>
      </c>
      <c r="N4976" s="28" t="s">
        <v>140</v>
      </c>
      <c r="O4976" s="29" t="n">
        <v>46113</v>
      </c>
      <c r="P4976" s="28" t="n">
        <f aca="false">ROUNDDOWN(($B4976-$O4976)/30,0)</f>
        <v>4</v>
      </c>
      <c r="Q4976" s="28" t="str">
        <f aca="false">TEXT($B4976,"yyyy-mm")</f>
        <v>2026-07</v>
      </c>
      <c r="R4976" s="28" t="n">
        <f aca="false">IF(AND($O4976&gt;=DATE(2025,1,1),$O4976&lt;=DATE(2025,4,30)),1,0)</f>
        <v>0</v>
      </c>
    </row>
    <row r="4977" customFormat="false" ht="15" hidden="false" customHeight="false" outlineLevel="0" collapsed="false">
      <c r="A4977" s="28" t="n">
        <v>540</v>
      </c>
      <c r="B4977" s="29" t="n">
        <v>46265</v>
      </c>
      <c r="C4977" s="28" t="n">
        <v>7466.68</v>
      </c>
      <c r="D4977" s="28" t="n">
        <v>0</v>
      </c>
      <c r="E4977" s="28" t="n">
        <v>0</v>
      </c>
      <c r="F4977" s="28" t="s">
        <v>345</v>
      </c>
      <c r="G4977" s="28" t="n">
        <v>0</v>
      </c>
      <c r="H4977" s="28" t="n">
        <v>0</v>
      </c>
      <c r="I4977" s="28" t="n">
        <v>0</v>
      </c>
      <c r="J4977" s="28" t="n">
        <v>185</v>
      </c>
      <c r="K4977" s="28" t="n">
        <v>8</v>
      </c>
      <c r="L4977" s="28" t="n">
        <v>1</v>
      </c>
      <c r="M4977" s="28" t="s">
        <v>145</v>
      </c>
      <c r="N4977" s="28" t="s">
        <v>140</v>
      </c>
      <c r="O4977" s="29" t="n">
        <v>46113</v>
      </c>
      <c r="P4977" s="28" t="n">
        <f aca="false">ROUNDDOWN(($B4977-$O4977)/30,0)</f>
        <v>5</v>
      </c>
      <c r="Q4977" s="28" t="str">
        <f aca="false">TEXT($B4977,"yyyy-mm")</f>
        <v>2026-08</v>
      </c>
      <c r="R4977" s="28" t="n">
        <f aca="false">IF(AND($O4977&gt;=DATE(2025,1,1),$O4977&lt;=DATE(2025,4,30)),1,0)</f>
        <v>0</v>
      </c>
    </row>
    <row r="4978" customFormat="false" ht="15" hidden="false" customHeight="false" outlineLevel="0" collapsed="false">
      <c r="A4978" s="28" t="n">
        <v>541</v>
      </c>
      <c r="B4978" s="29" t="n">
        <v>45473</v>
      </c>
      <c r="C4978" s="28" t="n">
        <v>18300</v>
      </c>
      <c r="D4978" s="28" t="n">
        <v>0</v>
      </c>
      <c r="E4978" s="28" t="n">
        <v>0</v>
      </c>
      <c r="F4978" s="28" t="s">
        <v>345</v>
      </c>
      <c r="G4978" s="28" t="n">
        <v>0</v>
      </c>
      <c r="H4978" s="28" t="n">
        <v>0</v>
      </c>
      <c r="I4978" s="28" t="n">
        <v>0</v>
      </c>
      <c r="J4978" s="28" t="n">
        <v>322</v>
      </c>
      <c r="K4978" s="28" t="n">
        <v>9</v>
      </c>
      <c r="L4978" s="28" t="n">
        <v>2</v>
      </c>
      <c r="M4978" s="28" t="s">
        <v>145</v>
      </c>
      <c r="N4978" s="28" t="s">
        <v>138</v>
      </c>
      <c r="O4978" s="29" t="n">
        <v>45446</v>
      </c>
      <c r="P4978" s="28" t="n">
        <f aca="false">ROUNDDOWN(($B4978-$O4978)/30,0)</f>
        <v>0</v>
      </c>
      <c r="Q4978" s="28" t="str">
        <f aca="false">TEXT($B4978,"yyyy-mm")</f>
        <v>2024-06</v>
      </c>
      <c r="R4978" s="28" t="n">
        <f aca="false">IF(AND($O4978&gt;=DATE(2025,1,1),$O4978&lt;=DATE(2025,4,30)),1,0)</f>
        <v>0</v>
      </c>
    </row>
    <row r="4979" customFormat="false" ht="15" hidden="false" customHeight="false" outlineLevel="0" collapsed="false">
      <c r="A4979" s="28" t="n">
        <v>541</v>
      </c>
      <c r="B4979" s="29" t="n">
        <v>45504</v>
      </c>
      <c r="C4979" s="28" t="n">
        <v>13725</v>
      </c>
      <c r="D4979" s="28" t="n">
        <v>0</v>
      </c>
      <c r="E4979" s="28" t="n">
        <v>0</v>
      </c>
      <c r="F4979" s="28" t="s">
        <v>345</v>
      </c>
      <c r="G4979" s="28" t="n">
        <v>0</v>
      </c>
      <c r="H4979" s="28" t="n">
        <v>0</v>
      </c>
      <c r="I4979" s="28" t="n">
        <v>0</v>
      </c>
      <c r="J4979" s="28" t="n">
        <v>322</v>
      </c>
      <c r="K4979" s="28" t="n">
        <v>9</v>
      </c>
      <c r="L4979" s="28" t="n">
        <v>2</v>
      </c>
      <c r="M4979" s="28" t="s">
        <v>145</v>
      </c>
      <c r="N4979" s="28" t="s">
        <v>138</v>
      </c>
      <c r="O4979" s="29" t="n">
        <v>45446</v>
      </c>
      <c r="P4979" s="28" t="n">
        <f aca="false">ROUNDDOWN(($B4979-$O4979)/30,0)</f>
        <v>1</v>
      </c>
      <c r="Q4979" s="28" t="str">
        <f aca="false">TEXT($B4979,"yyyy-mm")</f>
        <v>2024-07</v>
      </c>
      <c r="R4979" s="28" t="n">
        <f aca="false">IF(AND($O4979&gt;=DATE(2025,1,1),$O4979&lt;=DATE(2025,4,30)),1,0)</f>
        <v>0</v>
      </c>
    </row>
    <row r="4980" customFormat="false" ht="15" hidden="false" customHeight="false" outlineLevel="0" collapsed="false">
      <c r="A4980" s="28" t="n">
        <v>541</v>
      </c>
      <c r="B4980" s="29" t="n">
        <v>45535</v>
      </c>
      <c r="C4980" s="28" t="n">
        <v>9150</v>
      </c>
      <c r="D4980" s="28" t="n">
        <v>0</v>
      </c>
      <c r="E4980" s="28" t="n">
        <v>0</v>
      </c>
      <c r="F4980" s="28" t="s">
        <v>345</v>
      </c>
      <c r="G4980" s="28" t="n">
        <v>0</v>
      </c>
      <c r="H4980" s="28" t="n">
        <v>0</v>
      </c>
      <c r="I4980" s="28" t="n">
        <v>0</v>
      </c>
      <c r="J4980" s="28" t="n">
        <v>322</v>
      </c>
      <c r="K4980" s="28" t="n">
        <v>9</v>
      </c>
      <c r="L4980" s="28" t="n">
        <v>2</v>
      </c>
      <c r="M4980" s="28" t="s">
        <v>145</v>
      </c>
      <c r="N4980" s="28" t="s">
        <v>138</v>
      </c>
      <c r="O4980" s="29" t="n">
        <v>45446</v>
      </c>
      <c r="P4980" s="28" t="n">
        <f aca="false">ROUNDDOWN(($B4980-$O4980)/30,0)</f>
        <v>2</v>
      </c>
      <c r="Q4980" s="28" t="str">
        <f aca="false">TEXT($B4980,"yyyy-mm")</f>
        <v>2024-08</v>
      </c>
      <c r="R4980" s="28" t="n">
        <f aca="false">IF(AND($O4980&gt;=DATE(2025,1,1),$O4980&lt;=DATE(2025,4,30)),1,0)</f>
        <v>0</v>
      </c>
    </row>
    <row r="4981" customFormat="false" ht="15" hidden="false" customHeight="false" outlineLevel="0" collapsed="false">
      <c r="A4981" s="28" t="n">
        <v>541</v>
      </c>
      <c r="B4981" s="29" t="n">
        <v>45565</v>
      </c>
      <c r="C4981" s="28" t="n">
        <v>4575</v>
      </c>
      <c r="D4981" s="28" t="n">
        <v>0</v>
      </c>
      <c r="E4981" s="28" t="n">
        <v>0</v>
      </c>
      <c r="F4981" s="28" t="s">
        <v>345</v>
      </c>
      <c r="G4981" s="28" t="n">
        <v>0</v>
      </c>
      <c r="H4981" s="28" t="n">
        <v>0</v>
      </c>
      <c r="I4981" s="28" t="n">
        <v>0</v>
      </c>
      <c r="J4981" s="28" t="n">
        <v>322</v>
      </c>
      <c r="K4981" s="28" t="n">
        <v>9</v>
      </c>
      <c r="L4981" s="28" t="n">
        <v>2</v>
      </c>
      <c r="M4981" s="28" t="s">
        <v>145</v>
      </c>
      <c r="N4981" s="28" t="s">
        <v>138</v>
      </c>
      <c r="O4981" s="29" t="n">
        <v>45446</v>
      </c>
      <c r="P4981" s="28" t="n">
        <f aca="false">ROUNDDOWN(($B4981-$O4981)/30,0)</f>
        <v>3</v>
      </c>
      <c r="Q4981" s="28" t="str">
        <f aca="false">TEXT($B4981,"yyyy-mm")</f>
        <v>2024-09</v>
      </c>
      <c r="R4981" s="28" t="n">
        <f aca="false">IF(AND($O4981&gt;=DATE(2025,1,1),$O4981&lt;=DATE(2025,4,30)),1,0)</f>
        <v>0</v>
      </c>
    </row>
    <row r="4982" customFormat="false" ht="15" hidden="false" customHeight="false" outlineLevel="0" collapsed="false">
      <c r="A4982" s="28" t="n">
        <v>541</v>
      </c>
      <c r="B4982" s="29" t="n">
        <v>45596</v>
      </c>
      <c r="C4982" s="28" t="n">
        <v>0</v>
      </c>
      <c r="D4982" s="28" t="n">
        <v>0</v>
      </c>
      <c r="E4982" s="28" t="n">
        <v>0</v>
      </c>
      <c r="F4982" s="28" t="s">
        <v>345</v>
      </c>
      <c r="G4982" s="28" t="n">
        <v>0</v>
      </c>
      <c r="H4982" s="28" t="n">
        <v>0</v>
      </c>
      <c r="I4982" s="28" t="n">
        <v>0</v>
      </c>
      <c r="J4982" s="28" t="n">
        <v>322</v>
      </c>
      <c r="K4982" s="28" t="n">
        <v>9</v>
      </c>
      <c r="L4982" s="28" t="n">
        <v>2</v>
      </c>
      <c r="M4982" s="28" t="s">
        <v>145</v>
      </c>
      <c r="N4982" s="28" t="s">
        <v>138</v>
      </c>
      <c r="O4982" s="29" t="n">
        <v>45446</v>
      </c>
      <c r="P4982" s="28" t="n">
        <f aca="false">ROUNDDOWN(($B4982-$O4982)/30,0)</f>
        <v>5</v>
      </c>
      <c r="Q4982" s="28" t="str">
        <f aca="false">TEXT($B4982,"yyyy-mm")</f>
        <v>2024-10</v>
      </c>
      <c r="R4982" s="28" t="n">
        <f aca="false">IF(AND($O4982&gt;=DATE(2025,1,1),$O4982&lt;=DATE(2025,4,30)),1,0)</f>
        <v>0</v>
      </c>
    </row>
    <row r="4983" customFormat="false" ht="15" hidden="false" customHeight="false" outlineLevel="0" collapsed="false">
      <c r="A4983" s="28" t="n">
        <v>542</v>
      </c>
      <c r="B4983" s="29" t="n">
        <v>45107</v>
      </c>
      <c r="C4983" s="28" t="n">
        <v>16700</v>
      </c>
      <c r="D4983" s="28" t="n">
        <v>0</v>
      </c>
      <c r="E4983" s="28" t="n">
        <v>0</v>
      </c>
      <c r="F4983" s="28" t="s">
        <v>345</v>
      </c>
      <c r="G4983" s="28" t="n">
        <v>0</v>
      </c>
      <c r="H4983" s="28" t="n">
        <v>0</v>
      </c>
      <c r="I4983" s="28" t="n">
        <v>0</v>
      </c>
      <c r="J4983" s="28" t="n">
        <v>15</v>
      </c>
      <c r="K4983" s="28" t="n">
        <v>9</v>
      </c>
      <c r="L4983" s="28" t="n">
        <v>1</v>
      </c>
      <c r="M4983" s="28" t="s">
        <v>146</v>
      </c>
      <c r="N4983" s="28" t="s">
        <v>138</v>
      </c>
      <c r="O4983" s="29" t="n">
        <v>45081</v>
      </c>
      <c r="P4983" s="28" t="n">
        <f aca="false">ROUNDDOWN(($B4983-$O4983)/30,0)</f>
        <v>0</v>
      </c>
      <c r="Q4983" s="28" t="str">
        <f aca="false">TEXT($B4983,"yyyy-mm")</f>
        <v>2023-06</v>
      </c>
      <c r="R4983" s="28" t="n">
        <f aca="false">IF(AND($O4983&gt;=DATE(2025,1,1),$O4983&lt;=DATE(2025,4,30)),1,0)</f>
        <v>0</v>
      </c>
    </row>
    <row r="4984" customFormat="false" ht="15" hidden="false" customHeight="false" outlineLevel="0" collapsed="false">
      <c r="A4984" s="28" t="n">
        <v>542</v>
      </c>
      <c r="B4984" s="29" t="n">
        <v>45138</v>
      </c>
      <c r="C4984" s="28" t="n">
        <v>11133.33</v>
      </c>
      <c r="D4984" s="28" t="n">
        <v>0</v>
      </c>
      <c r="E4984" s="28" t="n">
        <v>0</v>
      </c>
      <c r="F4984" s="28" t="s">
        <v>345</v>
      </c>
      <c r="G4984" s="28" t="n">
        <v>0</v>
      </c>
      <c r="H4984" s="28" t="n">
        <v>0</v>
      </c>
      <c r="I4984" s="28" t="n">
        <v>0</v>
      </c>
      <c r="J4984" s="28" t="n">
        <v>15</v>
      </c>
      <c r="K4984" s="28" t="n">
        <v>9</v>
      </c>
      <c r="L4984" s="28" t="n">
        <v>1</v>
      </c>
      <c r="M4984" s="28" t="s">
        <v>146</v>
      </c>
      <c r="N4984" s="28" t="s">
        <v>138</v>
      </c>
      <c r="O4984" s="29" t="n">
        <v>45081</v>
      </c>
      <c r="P4984" s="28" t="n">
        <f aca="false">ROUNDDOWN(($B4984-$O4984)/30,0)</f>
        <v>1</v>
      </c>
      <c r="Q4984" s="28" t="str">
        <f aca="false">TEXT($B4984,"yyyy-mm")</f>
        <v>2023-07</v>
      </c>
      <c r="R4984" s="28" t="n">
        <f aca="false">IF(AND($O4984&gt;=DATE(2025,1,1),$O4984&lt;=DATE(2025,4,30)),1,0)</f>
        <v>0</v>
      </c>
    </row>
    <row r="4985" customFormat="false" ht="15" hidden="false" customHeight="false" outlineLevel="0" collapsed="false">
      <c r="A4985" s="28" t="n">
        <v>542</v>
      </c>
      <c r="B4985" s="29" t="n">
        <v>45169</v>
      </c>
      <c r="C4985" s="28" t="n">
        <v>5566.66</v>
      </c>
      <c r="D4985" s="28" t="n">
        <v>0</v>
      </c>
      <c r="E4985" s="28" t="n">
        <v>0</v>
      </c>
      <c r="F4985" s="28" t="s">
        <v>345</v>
      </c>
      <c r="G4985" s="28" t="n">
        <v>0</v>
      </c>
      <c r="H4985" s="28" t="n">
        <v>0</v>
      </c>
      <c r="I4985" s="28" t="n">
        <v>0</v>
      </c>
      <c r="J4985" s="28" t="n">
        <v>15</v>
      </c>
      <c r="K4985" s="28" t="n">
        <v>9</v>
      </c>
      <c r="L4985" s="28" t="n">
        <v>1</v>
      </c>
      <c r="M4985" s="28" t="s">
        <v>146</v>
      </c>
      <c r="N4985" s="28" t="s">
        <v>138</v>
      </c>
      <c r="O4985" s="29" t="n">
        <v>45081</v>
      </c>
      <c r="P4985" s="28" t="n">
        <f aca="false">ROUNDDOWN(($B4985-$O4985)/30,0)</f>
        <v>2</v>
      </c>
      <c r="Q4985" s="28" t="str">
        <f aca="false">TEXT($B4985,"yyyy-mm")</f>
        <v>2023-08</v>
      </c>
      <c r="R4985" s="28" t="n">
        <f aca="false">IF(AND($O4985&gt;=DATE(2025,1,1),$O4985&lt;=DATE(2025,4,30)),1,0)</f>
        <v>0</v>
      </c>
    </row>
    <row r="4986" customFormat="false" ht="15" hidden="false" customHeight="false" outlineLevel="0" collapsed="false">
      <c r="A4986" s="28" t="n">
        <v>542</v>
      </c>
      <c r="B4986" s="29" t="n">
        <v>45199</v>
      </c>
      <c r="C4986" s="28" t="n">
        <v>0</v>
      </c>
      <c r="D4986" s="28" t="n">
        <v>0</v>
      </c>
      <c r="E4986" s="28" t="n">
        <v>0</v>
      </c>
      <c r="F4986" s="28" t="s">
        <v>345</v>
      </c>
      <c r="G4986" s="28" t="n">
        <v>0</v>
      </c>
      <c r="H4986" s="28" t="n">
        <v>0</v>
      </c>
      <c r="I4986" s="28" t="n">
        <v>0</v>
      </c>
      <c r="J4986" s="28" t="n">
        <v>15</v>
      </c>
      <c r="K4986" s="28" t="n">
        <v>9</v>
      </c>
      <c r="L4986" s="28" t="n">
        <v>1</v>
      </c>
      <c r="M4986" s="28" t="s">
        <v>146</v>
      </c>
      <c r="N4986" s="28" t="s">
        <v>138</v>
      </c>
      <c r="O4986" s="29" t="n">
        <v>45081</v>
      </c>
      <c r="P4986" s="28" t="n">
        <f aca="false">ROUNDDOWN(($B4986-$O4986)/30,0)</f>
        <v>3</v>
      </c>
      <c r="Q4986" s="28" t="str">
        <f aca="false">TEXT($B4986,"yyyy-mm")</f>
        <v>2023-09</v>
      </c>
      <c r="R4986" s="28" t="n">
        <f aca="false">IF(AND($O4986&gt;=DATE(2025,1,1),$O4986&lt;=DATE(2025,4,30)),1,0)</f>
        <v>0</v>
      </c>
    </row>
    <row r="4987" customFormat="false" ht="15" hidden="false" customHeight="false" outlineLevel="0" collapsed="false">
      <c r="A4987" s="28" t="n">
        <v>543</v>
      </c>
      <c r="B4987" s="29" t="n">
        <v>46203</v>
      </c>
      <c r="C4987" s="28" t="n">
        <v>24700</v>
      </c>
      <c r="D4987" s="28" t="n">
        <v>0</v>
      </c>
      <c r="E4987" s="28" t="n">
        <v>0</v>
      </c>
      <c r="F4987" s="28" t="s">
        <v>345</v>
      </c>
      <c r="G4987" s="28" t="n">
        <v>0</v>
      </c>
      <c r="H4987" s="28" t="n">
        <v>0</v>
      </c>
      <c r="I4987" s="28" t="n">
        <v>0</v>
      </c>
      <c r="J4987" s="28" t="n">
        <v>326</v>
      </c>
      <c r="K4987" s="28" t="n">
        <v>3</v>
      </c>
      <c r="L4987" s="28" t="n">
        <v>1</v>
      </c>
      <c r="M4987" s="28" t="s">
        <v>145</v>
      </c>
      <c r="N4987" s="28" t="s">
        <v>142</v>
      </c>
      <c r="O4987" s="29" t="n">
        <v>46187</v>
      </c>
      <c r="P4987" s="28" t="n">
        <f aca="false">ROUNDDOWN(($B4987-$O4987)/30,0)</f>
        <v>0</v>
      </c>
      <c r="Q4987" s="28" t="str">
        <f aca="false">TEXT($B4987,"yyyy-mm")</f>
        <v>2026-06</v>
      </c>
      <c r="R4987" s="28" t="n">
        <f aca="false">IF(AND($O4987&gt;=DATE(2025,1,1),$O4987&lt;=DATE(2025,4,30)),1,0)</f>
        <v>0</v>
      </c>
    </row>
    <row r="4988" customFormat="false" ht="15" hidden="false" customHeight="false" outlineLevel="0" collapsed="false">
      <c r="A4988" s="28" t="n">
        <v>543</v>
      </c>
      <c r="B4988" s="29" t="n">
        <v>46234</v>
      </c>
      <c r="C4988" s="28" t="n">
        <v>22454.55</v>
      </c>
      <c r="D4988" s="28" t="n">
        <v>0</v>
      </c>
      <c r="E4988" s="28" t="n">
        <v>0</v>
      </c>
      <c r="F4988" s="28" t="s">
        <v>345</v>
      </c>
      <c r="G4988" s="28" t="n">
        <v>0</v>
      </c>
      <c r="H4988" s="28" t="n">
        <v>0</v>
      </c>
      <c r="I4988" s="28" t="n">
        <v>0</v>
      </c>
      <c r="J4988" s="28" t="n">
        <v>326</v>
      </c>
      <c r="K4988" s="28" t="n">
        <v>3</v>
      </c>
      <c r="L4988" s="28" t="n">
        <v>1</v>
      </c>
      <c r="M4988" s="28" t="s">
        <v>145</v>
      </c>
      <c r="N4988" s="28" t="s">
        <v>142</v>
      </c>
      <c r="O4988" s="29" t="n">
        <v>46187</v>
      </c>
      <c r="P4988" s="28" t="n">
        <f aca="false">ROUNDDOWN(($B4988-$O4988)/30,0)</f>
        <v>1</v>
      </c>
      <c r="Q4988" s="28" t="str">
        <f aca="false">TEXT($B4988,"yyyy-mm")</f>
        <v>2026-07</v>
      </c>
      <c r="R4988" s="28" t="n">
        <f aca="false">IF(AND($O4988&gt;=DATE(2025,1,1),$O4988&lt;=DATE(2025,4,30)),1,0)</f>
        <v>0</v>
      </c>
    </row>
    <row r="4989" customFormat="false" ht="15" hidden="false" customHeight="false" outlineLevel="0" collapsed="false">
      <c r="A4989" s="28" t="n">
        <v>543</v>
      </c>
      <c r="B4989" s="29" t="n">
        <v>46265</v>
      </c>
      <c r="C4989" s="28" t="n">
        <v>20209.1</v>
      </c>
      <c r="D4989" s="28" t="n">
        <v>0</v>
      </c>
      <c r="E4989" s="28" t="n">
        <v>0</v>
      </c>
      <c r="F4989" s="28" t="s">
        <v>345</v>
      </c>
      <c r="G4989" s="28" t="n">
        <v>0</v>
      </c>
      <c r="H4989" s="28" t="n">
        <v>0</v>
      </c>
      <c r="I4989" s="28" t="n">
        <v>0</v>
      </c>
      <c r="J4989" s="28" t="n">
        <v>326</v>
      </c>
      <c r="K4989" s="28" t="n">
        <v>3</v>
      </c>
      <c r="L4989" s="28" t="n">
        <v>1</v>
      </c>
      <c r="M4989" s="28" t="s">
        <v>145</v>
      </c>
      <c r="N4989" s="28" t="s">
        <v>142</v>
      </c>
      <c r="O4989" s="29" t="n">
        <v>46187</v>
      </c>
      <c r="P4989" s="28" t="n">
        <f aca="false">ROUNDDOWN(($B4989-$O4989)/30,0)</f>
        <v>2</v>
      </c>
      <c r="Q4989" s="28" t="str">
        <f aca="false">TEXT($B4989,"yyyy-mm")</f>
        <v>2026-08</v>
      </c>
      <c r="R4989" s="28" t="n">
        <f aca="false">IF(AND($O4989&gt;=DATE(2025,1,1),$O4989&lt;=DATE(2025,4,30)),1,0)</f>
        <v>0</v>
      </c>
    </row>
    <row r="4990" customFormat="false" ht="15" hidden="false" customHeight="false" outlineLevel="0" collapsed="false">
      <c r="A4990" s="28" t="n">
        <v>544</v>
      </c>
      <c r="B4990" s="29" t="n">
        <v>45351</v>
      </c>
      <c r="C4990" s="28" t="n">
        <v>17400</v>
      </c>
      <c r="D4990" s="28" t="n">
        <v>0</v>
      </c>
      <c r="E4990" s="28" t="n">
        <v>0</v>
      </c>
      <c r="F4990" s="28" t="s">
        <v>345</v>
      </c>
      <c r="G4990" s="28" t="n">
        <v>0</v>
      </c>
      <c r="H4990" s="28" t="n">
        <v>0</v>
      </c>
      <c r="I4990" s="28" t="n">
        <v>0</v>
      </c>
      <c r="J4990" s="28" t="n">
        <v>206</v>
      </c>
      <c r="K4990" s="28" t="n">
        <v>9</v>
      </c>
      <c r="L4990" s="28" t="n">
        <v>1</v>
      </c>
      <c r="M4990" s="28" t="s">
        <v>146</v>
      </c>
      <c r="N4990" s="28" t="s">
        <v>138</v>
      </c>
      <c r="O4990" s="29" t="n">
        <v>45333</v>
      </c>
      <c r="P4990" s="28" t="n">
        <f aca="false">ROUNDDOWN(($B4990-$O4990)/30,0)</f>
        <v>0</v>
      </c>
      <c r="Q4990" s="28" t="str">
        <f aca="false">TEXT($B4990,"yyyy-mm")</f>
        <v>2024-02</v>
      </c>
      <c r="R4990" s="28" t="n">
        <f aca="false">IF(AND($O4990&gt;=DATE(2025,1,1),$O4990&lt;=DATE(2025,4,30)),1,0)</f>
        <v>0</v>
      </c>
    </row>
    <row r="4991" customFormat="false" ht="15" hidden="false" customHeight="false" outlineLevel="0" collapsed="false">
      <c r="A4991" s="28" t="n">
        <v>544</v>
      </c>
      <c r="B4991" s="29" t="n">
        <v>45382</v>
      </c>
      <c r="C4991" s="28" t="n">
        <v>11600</v>
      </c>
      <c r="D4991" s="28" t="n">
        <v>0</v>
      </c>
      <c r="E4991" s="28" t="n">
        <v>0</v>
      </c>
      <c r="F4991" s="28" t="s">
        <v>345</v>
      </c>
      <c r="G4991" s="28" t="n">
        <v>0</v>
      </c>
      <c r="H4991" s="28" t="n">
        <v>0</v>
      </c>
      <c r="I4991" s="28" t="n">
        <v>0</v>
      </c>
      <c r="J4991" s="28" t="n">
        <v>206</v>
      </c>
      <c r="K4991" s="28" t="n">
        <v>9</v>
      </c>
      <c r="L4991" s="28" t="n">
        <v>1</v>
      </c>
      <c r="M4991" s="28" t="s">
        <v>146</v>
      </c>
      <c r="N4991" s="28" t="s">
        <v>138</v>
      </c>
      <c r="O4991" s="29" t="n">
        <v>45333</v>
      </c>
      <c r="P4991" s="28" t="n">
        <f aca="false">ROUNDDOWN(($B4991-$O4991)/30,0)</f>
        <v>1</v>
      </c>
      <c r="Q4991" s="28" t="str">
        <f aca="false">TEXT($B4991,"yyyy-mm")</f>
        <v>2024-03</v>
      </c>
      <c r="R4991" s="28" t="n">
        <f aca="false">IF(AND($O4991&gt;=DATE(2025,1,1),$O4991&lt;=DATE(2025,4,30)),1,0)</f>
        <v>0</v>
      </c>
    </row>
    <row r="4992" customFormat="false" ht="15" hidden="false" customHeight="false" outlineLevel="0" collapsed="false">
      <c r="A4992" s="28" t="n">
        <v>544</v>
      </c>
      <c r="B4992" s="29" t="n">
        <v>45412</v>
      </c>
      <c r="C4992" s="28" t="n">
        <v>5800</v>
      </c>
      <c r="D4992" s="28" t="n">
        <v>0</v>
      </c>
      <c r="E4992" s="28" t="n">
        <v>0</v>
      </c>
      <c r="F4992" s="28" t="s">
        <v>345</v>
      </c>
      <c r="G4992" s="28" t="n">
        <v>0</v>
      </c>
      <c r="H4992" s="28" t="n">
        <v>0</v>
      </c>
      <c r="I4992" s="28" t="n">
        <v>0</v>
      </c>
      <c r="J4992" s="28" t="n">
        <v>206</v>
      </c>
      <c r="K4992" s="28" t="n">
        <v>9</v>
      </c>
      <c r="L4992" s="28" t="n">
        <v>1</v>
      </c>
      <c r="M4992" s="28" t="s">
        <v>146</v>
      </c>
      <c r="N4992" s="28" t="s">
        <v>138</v>
      </c>
      <c r="O4992" s="29" t="n">
        <v>45333</v>
      </c>
      <c r="P4992" s="28" t="n">
        <f aca="false">ROUNDDOWN(($B4992-$O4992)/30,0)</f>
        <v>2</v>
      </c>
      <c r="Q4992" s="28" t="str">
        <f aca="false">TEXT($B4992,"yyyy-mm")</f>
        <v>2024-04</v>
      </c>
      <c r="R4992" s="28" t="n">
        <f aca="false">IF(AND($O4992&gt;=DATE(2025,1,1),$O4992&lt;=DATE(2025,4,30)),1,0)</f>
        <v>0</v>
      </c>
    </row>
    <row r="4993" customFormat="false" ht="15" hidden="false" customHeight="false" outlineLevel="0" collapsed="false">
      <c r="A4993" s="28" t="n">
        <v>544</v>
      </c>
      <c r="B4993" s="29" t="n">
        <v>45443</v>
      </c>
      <c r="C4993" s="28" t="n">
        <v>0</v>
      </c>
      <c r="D4993" s="28" t="n">
        <v>0</v>
      </c>
      <c r="E4993" s="28" t="n">
        <v>0</v>
      </c>
      <c r="F4993" s="28" t="s">
        <v>345</v>
      </c>
      <c r="G4993" s="28" t="n">
        <v>0</v>
      </c>
      <c r="H4993" s="28" t="n">
        <v>0</v>
      </c>
      <c r="I4993" s="28" t="n">
        <v>0</v>
      </c>
      <c r="J4993" s="28" t="n">
        <v>206</v>
      </c>
      <c r="K4993" s="28" t="n">
        <v>9</v>
      </c>
      <c r="L4993" s="28" t="n">
        <v>1</v>
      </c>
      <c r="M4993" s="28" t="s">
        <v>146</v>
      </c>
      <c r="N4993" s="28" t="s">
        <v>138</v>
      </c>
      <c r="O4993" s="29" t="n">
        <v>45333</v>
      </c>
      <c r="P4993" s="28" t="n">
        <f aca="false">ROUNDDOWN(($B4993-$O4993)/30,0)</f>
        <v>3</v>
      </c>
      <c r="Q4993" s="28" t="str">
        <f aca="false">TEXT($B4993,"yyyy-mm")</f>
        <v>2024-05</v>
      </c>
      <c r="R4993" s="28" t="n">
        <f aca="false">IF(AND($O4993&gt;=DATE(2025,1,1),$O4993&lt;=DATE(2025,4,30)),1,0)</f>
        <v>0</v>
      </c>
    </row>
    <row r="4994" customFormat="false" ht="15" hidden="false" customHeight="false" outlineLevel="0" collapsed="false">
      <c r="A4994" s="28" t="n">
        <v>545</v>
      </c>
      <c r="B4994" s="29" t="n">
        <v>46053</v>
      </c>
      <c r="C4994" s="28" t="n">
        <v>65700</v>
      </c>
      <c r="D4994" s="28" t="n">
        <v>0</v>
      </c>
      <c r="E4994" s="28" t="n">
        <v>0</v>
      </c>
      <c r="F4994" s="28" t="s">
        <v>345</v>
      </c>
      <c r="G4994" s="28" t="n">
        <v>0</v>
      </c>
      <c r="H4994" s="28" t="n">
        <v>0</v>
      </c>
      <c r="I4994" s="28" t="n">
        <v>0</v>
      </c>
      <c r="J4994" s="28" t="n">
        <v>157</v>
      </c>
      <c r="K4994" s="28" t="n">
        <v>1</v>
      </c>
      <c r="L4994" s="28" t="n">
        <v>2</v>
      </c>
      <c r="M4994" s="28" t="s">
        <v>146</v>
      </c>
      <c r="N4994" s="28" t="s">
        <v>138</v>
      </c>
      <c r="O4994" s="29" t="n">
        <v>46040</v>
      </c>
      <c r="P4994" s="28" t="n">
        <f aca="false">ROUNDDOWN(($B4994-$O4994)/30,0)</f>
        <v>0</v>
      </c>
      <c r="Q4994" s="28" t="str">
        <f aca="false">TEXT($B4994,"yyyy-mm")</f>
        <v>2026-01</v>
      </c>
      <c r="R4994" s="28" t="n">
        <f aca="false">IF(AND($O4994&gt;=DATE(2025,1,1),$O4994&lt;=DATE(2025,4,30)),1,0)</f>
        <v>0</v>
      </c>
    </row>
    <row r="4995" customFormat="false" ht="15" hidden="false" customHeight="false" outlineLevel="0" collapsed="false">
      <c r="A4995" s="28" t="n">
        <v>545</v>
      </c>
      <c r="B4995" s="29" t="n">
        <v>46081</v>
      </c>
      <c r="C4995" s="28" t="n">
        <v>0</v>
      </c>
      <c r="D4995" s="28" t="n">
        <v>0</v>
      </c>
      <c r="E4995" s="28" t="n">
        <v>0</v>
      </c>
      <c r="F4995" s="28" t="s">
        <v>345</v>
      </c>
      <c r="G4995" s="28" t="n">
        <v>0</v>
      </c>
      <c r="H4995" s="28" t="n">
        <v>0</v>
      </c>
      <c r="I4995" s="28" t="n">
        <v>0</v>
      </c>
      <c r="J4995" s="28" t="n">
        <v>157</v>
      </c>
      <c r="K4995" s="28" t="n">
        <v>1</v>
      </c>
      <c r="L4995" s="28" t="n">
        <v>2</v>
      </c>
      <c r="M4995" s="28" t="s">
        <v>146</v>
      </c>
      <c r="N4995" s="28" t="s">
        <v>138</v>
      </c>
      <c r="O4995" s="29" t="n">
        <v>46040</v>
      </c>
      <c r="P4995" s="28" t="n">
        <f aca="false">ROUNDDOWN(($B4995-$O4995)/30,0)</f>
        <v>1</v>
      </c>
      <c r="Q4995" s="28" t="str">
        <f aca="false">TEXT($B4995,"yyyy-mm")</f>
        <v>2026-02</v>
      </c>
      <c r="R4995" s="28" t="n">
        <f aca="false">IF(AND($O4995&gt;=DATE(2025,1,1),$O4995&lt;=DATE(2025,4,30)),1,0)</f>
        <v>0</v>
      </c>
    </row>
    <row r="4996" customFormat="false" ht="15" hidden="false" customHeight="false" outlineLevel="0" collapsed="false">
      <c r="A4996" s="28" t="n">
        <v>546</v>
      </c>
      <c r="B4996" s="29" t="n">
        <v>44985</v>
      </c>
      <c r="C4996" s="28" t="n">
        <v>17400</v>
      </c>
      <c r="D4996" s="28" t="n">
        <v>0</v>
      </c>
      <c r="E4996" s="28" t="n">
        <v>0</v>
      </c>
      <c r="F4996" s="28" t="s">
        <v>345</v>
      </c>
      <c r="G4996" s="28" t="n">
        <v>0</v>
      </c>
      <c r="H4996" s="28" t="n">
        <v>0</v>
      </c>
      <c r="I4996" s="28" t="n">
        <v>0</v>
      </c>
      <c r="J4996" s="28" t="n">
        <v>96</v>
      </c>
      <c r="K4996" s="28" t="n">
        <v>9</v>
      </c>
      <c r="L4996" s="28" t="n">
        <v>2</v>
      </c>
      <c r="M4996" s="28" t="s">
        <v>145</v>
      </c>
      <c r="N4996" s="28" t="s">
        <v>138</v>
      </c>
      <c r="O4996" s="29" t="n">
        <v>44976</v>
      </c>
      <c r="P4996" s="28" t="n">
        <f aca="false">ROUNDDOWN(($B4996-$O4996)/30,0)</f>
        <v>0</v>
      </c>
      <c r="Q4996" s="28" t="str">
        <f aca="false">TEXT($B4996,"yyyy-mm")</f>
        <v>2023-02</v>
      </c>
      <c r="R4996" s="28" t="n">
        <f aca="false">IF(AND($O4996&gt;=DATE(2025,1,1),$O4996&lt;=DATE(2025,4,30)),1,0)</f>
        <v>0</v>
      </c>
    </row>
    <row r="4997" customFormat="false" ht="15" hidden="false" customHeight="false" outlineLevel="0" collapsed="false">
      <c r="A4997" s="28" t="n">
        <v>546</v>
      </c>
      <c r="B4997" s="29" t="n">
        <v>45016</v>
      </c>
      <c r="C4997" s="28" t="n">
        <v>11600</v>
      </c>
      <c r="D4997" s="28" t="n">
        <v>0</v>
      </c>
      <c r="E4997" s="28" t="n">
        <v>0</v>
      </c>
      <c r="F4997" s="28" t="s">
        <v>345</v>
      </c>
      <c r="G4997" s="28" t="n">
        <v>0</v>
      </c>
      <c r="H4997" s="28" t="n">
        <v>0</v>
      </c>
      <c r="I4997" s="28" t="n">
        <v>0</v>
      </c>
      <c r="J4997" s="28" t="n">
        <v>96</v>
      </c>
      <c r="K4997" s="28" t="n">
        <v>9</v>
      </c>
      <c r="L4997" s="28" t="n">
        <v>2</v>
      </c>
      <c r="M4997" s="28" t="s">
        <v>145</v>
      </c>
      <c r="N4997" s="28" t="s">
        <v>138</v>
      </c>
      <c r="O4997" s="29" t="n">
        <v>44976</v>
      </c>
      <c r="P4997" s="28" t="n">
        <f aca="false">ROUNDDOWN(($B4997-$O4997)/30,0)</f>
        <v>1</v>
      </c>
      <c r="Q4997" s="28" t="str">
        <f aca="false">TEXT($B4997,"yyyy-mm")</f>
        <v>2023-03</v>
      </c>
      <c r="R4997" s="28" t="n">
        <f aca="false">IF(AND($O4997&gt;=DATE(2025,1,1),$O4997&lt;=DATE(2025,4,30)),1,0)</f>
        <v>0</v>
      </c>
    </row>
    <row r="4998" customFormat="false" ht="15" hidden="false" customHeight="false" outlineLevel="0" collapsed="false">
      <c r="A4998" s="28" t="n">
        <v>546</v>
      </c>
      <c r="B4998" s="29" t="n">
        <v>45046</v>
      </c>
      <c r="C4998" s="28" t="n">
        <v>5800</v>
      </c>
      <c r="D4998" s="28" t="n">
        <v>0</v>
      </c>
      <c r="E4998" s="28" t="n">
        <v>0</v>
      </c>
      <c r="F4998" s="28" t="s">
        <v>345</v>
      </c>
      <c r="G4998" s="28" t="n">
        <v>0</v>
      </c>
      <c r="H4998" s="28" t="n">
        <v>0</v>
      </c>
      <c r="I4998" s="28" t="n">
        <v>0</v>
      </c>
      <c r="J4998" s="28" t="n">
        <v>96</v>
      </c>
      <c r="K4998" s="28" t="n">
        <v>9</v>
      </c>
      <c r="L4998" s="28" t="n">
        <v>2</v>
      </c>
      <c r="M4998" s="28" t="s">
        <v>145</v>
      </c>
      <c r="N4998" s="28" t="s">
        <v>138</v>
      </c>
      <c r="O4998" s="29" t="n">
        <v>44976</v>
      </c>
      <c r="P4998" s="28" t="n">
        <f aca="false">ROUNDDOWN(($B4998-$O4998)/30,0)</f>
        <v>2</v>
      </c>
      <c r="Q4998" s="28" t="str">
        <f aca="false">TEXT($B4998,"yyyy-mm")</f>
        <v>2023-04</v>
      </c>
      <c r="R4998" s="28" t="n">
        <f aca="false">IF(AND($O4998&gt;=DATE(2025,1,1),$O4998&lt;=DATE(2025,4,30)),1,0)</f>
        <v>0</v>
      </c>
    </row>
    <row r="4999" customFormat="false" ht="15" hidden="false" customHeight="false" outlineLevel="0" collapsed="false">
      <c r="A4999" s="28" t="n">
        <v>546</v>
      </c>
      <c r="B4999" s="29" t="n">
        <v>45077</v>
      </c>
      <c r="C4999" s="28" t="n">
        <v>0</v>
      </c>
      <c r="D4999" s="28" t="n">
        <v>0</v>
      </c>
      <c r="E4999" s="28" t="n">
        <v>0</v>
      </c>
      <c r="F4999" s="28" t="s">
        <v>345</v>
      </c>
      <c r="G4999" s="28" t="n">
        <v>0</v>
      </c>
      <c r="H4999" s="28" t="n">
        <v>0</v>
      </c>
      <c r="I4999" s="28" t="n">
        <v>0</v>
      </c>
      <c r="J4999" s="28" t="n">
        <v>96</v>
      </c>
      <c r="K4999" s="28" t="n">
        <v>9</v>
      </c>
      <c r="L4999" s="28" t="n">
        <v>2</v>
      </c>
      <c r="M4999" s="28" t="s">
        <v>145</v>
      </c>
      <c r="N4999" s="28" t="s">
        <v>138</v>
      </c>
      <c r="O4999" s="29" t="n">
        <v>44976</v>
      </c>
      <c r="P4999" s="28" t="n">
        <f aca="false">ROUNDDOWN(($B4999-$O4999)/30,0)</f>
        <v>3</v>
      </c>
      <c r="Q4999" s="28" t="str">
        <f aca="false">TEXT($B4999,"yyyy-mm")</f>
        <v>2023-05</v>
      </c>
      <c r="R4999" s="28" t="n">
        <f aca="false">IF(AND($O4999&gt;=DATE(2025,1,1),$O4999&lt;=DATE(2025,4,30)),1,0)</f>
        <v>0</v>
      </c>
    </row>
    <row r="5000" customFormat="false" ht="15" hidden="false" customHeight="false" outlineLevel="0" collapsed="false">
      <c r="A5000" s="28" t="n">
        <v>547</v>
      </c>
      <c r="B5000" s="29" t="n">
        <v>45443</v>
      </c>
      <c r="C5000" s="28" t="n">
        <v>91500</v>
      </c>
      <c r="D5000" s="28" t="n">
        <v>0</v>
      </c>
      <c r="E5000" s="28" t="n">
        <v>0</v>
      </c>
      <c r="F5000" s="28" t="s">
        <v>345</v>
      </c>
      <c r="G5000" s="28" t="n">
        <v>0</v>
      </c>
      <c r="H5000" s="28" t="n">
        <v>0</v>
      </c>
      <c r="I5000" s="28" t="n">
        <v>0</v>
      </c>
      <c r="J5000" s="28" t="n">
        <v>87</v>
      </c>
      <c r="K5000" s="28" t="n">
        <v>4</v>
      </c>
      <c r="L5000" s="28" t="n">
        <v>1</v>
      </c>
      <c r="M5000" s="28" t="s">
        <v>146</v>
      </c>
      <c r="N5000" s="28" t="s">
        <v>138</v>
      </c>
      <c r="O5000" s="29" t="n">
        <v>45438</v>
      </c>
      <c r="P5000" s="28" t="n">
        <f aca="false">ROUNDDOWN(($B5000-$O5000)/30,0)</f>
        <v>0</v>
      </c>
      <c r="Q5000" s="28" t="str">
        <f aca="false">TEXT($B5000,"yyyy-mm")</f>
        <v>2024-05</v>
      </c>
      <c r="R5000" s="28" t="n">
        <f aca="false">IF(AND($O5000&gt;=DATE(2025,1,1),$O5000&lt;=DATE(2025,4,30)),1,0)</f>
        <v>0</v>
      </c>
    </row>
    <row r="5001" customFormat="false" ht="15" hidden="false" customHeight="false" outlineLevel="0" collapsed="false">
      <c r="A5001" s="28" t="n">
        <v>547</v>
      </c>
      <c r="B5001" s="29" t="n">
        <v>45473</v>
      </c>
      <c r="C5001" s="28" t="n">
        <v>87521.74</v>
      </c>
      <c r="D5001" s="28" t="n">
        <v>0</v>
      </c>
      <c r="E5001" s="28" t="n">
        <v>0</v>
      </c>
      <c r="F5001" s="28" t="s">
        <v>345</v>
      </c>
      <c r="G5001" s="28" t="n">
        <v>0</v>
      </c>
      <c r="H5001" s="28" t="n">
        <v>0</v>
      </c>
      <c r="I5001" s="28" t="n">
        <v>0</v>
      </c>
      <c r="J5001" s="28" t="n">
        <v>87</v>
      </c>
      <c r="K5001" s="28" t="n">
        <v>4</v>
      </c>
      <c r="L5001" s="28" t="n">
        <v>1</v>
      </c>
      <c r="M5001" s="28" t="s">
        <v>146</v>
      </c>
      <c r="N5001" s="28" t="s">
        <v>138</v>
      </c>
      <c r="O5001" s="29" t="n">
        <v>45438</v>
      </c>
      <c r="P5001" s="28" t="n">
        <f aca="false">ROUNDDOWN(($B5001-$O5001)/30,0)</f>
        <v>1</v>
      </c>
      <c r="Q5001" s="28" t="str">
        <f aca="false">TEXT($B5001,"yyyy-mm")</f>
        <v>2024-06</v>
      </c>
      <c r="R5001" s="28" t="n">
        <f aca="false">IF(AND($O5001&gt;=DATE(2025,1,1),$O5001&lt;=DATE(2025,4,30)),1,0)</f>
        <v>0</v>
      </c>
    </row>
    <row r="5002" customFormat="false" ht="15" hidden="false" customHeight="false" outlineLevel="0" collapsed="false">
      <c r="A5002" s="28" t="n">
        <v>547</v>
      </c>
      <c r="B5002" s="29" t="n">
        <v>45504</v>
      </c>
      <c r="C5002" s="28" t="n">
        <v>83543.48</v>
      </c>
      <c r="D5002" s="28" t="n">
        <v>0</v>
      </c>
      <c r="E5002" s="28" t="n">
        <v>0</v>
      </c>
      <c r="F5002" s="28" t="s">
        <v>345</v>
      </c>
      <c r="G5002" s="28" t="n">
        <v>0</v>
      </c>
      <c r="H5002" s="28" t="n">
        <v>0</v>
      </c>
      <c r="I5002" s="28" t="n">
        <v>0</v>
      </c>
      <c r="J5002" s="28" t="n">
        <v>87</v>
      </c>
      <c r="K5002" s="28" t="n">
        <v>4</v>
      </c>
      <c r="L5002" s="28" t="n">
        <v>1</v>
      </c>
      <c r="M5002" s="28" t="s">
        <v>146</v>
      </c>
      <c r="N5002" s="28" t="s">
        <v>138</v>
      </c>
      <c r="O5002" s="29" t="n">
        <v>45438</v>
      </c>
      <c r="P5002" s="28" t="n">
        <f aca="false">ROUNDDOWN(($B5002-$O5002)/30,0)</f>
        <v>2</v>
      </c>
      <c r="Q5002" s="28" t="str">
        <f aca="false">TEXT($B5002,"yyyy-mm")</f>
        <v>2024-07</v>
      </c>
      <c r="R5002" s="28" t="n">
        <f aca="false">IF(AND($O5002&gt;=DATE(2025,1,1),$O5002&lt;=DATE(2025,4,30)),1,0)</f>
        <v>0</v>
      </c>
    </row>
    <row r="5003" customFormat="false" ht="15" hidden="false" customHeight="false" outlineLevel="0" collapsed="false">
      <c r="A5003" s="28" t="n">
        <v>547</v>
      </c>
      <c r="B5003" s="29" t="n">
        <v>45535</v>
      </c>
      <c r="C5003" s="28" t="n">
        <v>79565.22</v>
      </c>
      <c r="D5003" s="28" t="n">
        <v>0</v>
      </c>
      <c r="E5003" s="28" t="n">
        <v>0</v>
      </c>
      <c r="F5003" s="28" t="s">
        <v>345</v>
      </c>
      <c r="G5003" s="28" t="n">
        <v>0</v>
      </c>
      <c r="H5003" s="28" t="n">
        <v>0</v>
      </c>
      <c r="I5003" s="28" t="n">
        <v>0</v>
      </c>
      <c r="J5003" s="28" t="n">
        <v>87</v>
      </c>
      <c r="K5003" s="28" t="n">
        <v>4</v>
      </c>
      <c r="L5003" s="28" t="n">
        <v>1</v>
      </c>
      <c r="M5003" s="28" t="s">
        <v>146</v>
      </c>
      <c r="N5003" s="28" t="s">
        <v>138</v>
      </c>
      <c r="O5003" s="29" t="n">
        <v>45438</v>
      </c>
      <c r="P5003" s="28" t="n">
        <f aca="false">ROUNDDOWN(($B5003-$O5003)/30,0)</f>
        <v>3</v>
      </c>
      <c r="Q5003" s="28" t="str">
        <f aca="false">TEXT($B5003,"yyyy-mm")</f>
        <v>2024-08</v>
      </c>
      <c r="R5003" s="28" t="n">
        <f aca="false">IF(AND($O5003&gt;=DATE(2025,1,1),$O5003&lt;=DATE(2025,4,30)),1,0)</f>
        <v>0</v>
      </c>
    </row>
    <row r="5004" customFormat="false" ht="15" hidden="false" customHeight="false" outlineLevel="0" collapsed="false">
      <c r="A5004" s="28" t="n">
        <v>547</v>
      </c>
      <c r="B5004" s="29" t="n">
        <v>45565</v>
      </c>
      <c r="C5004" s="28" t="n">
        <v>75586.96</v>
      </c>
      <c r="D5004" s="28" t="n">
        <v>0</v>
      </c>
      <c r="E5004" s="28" t="n">
        <v>0</v>
      </c>
      <c r="F5004" s="28" t="s">
        <v>345</v>
      </c>
      <c r="G5004" s="28" t="n">
        <v>0</v>
      </c>
      <c r="H5004" s="28" t="n">
        <v>0</v>
      </c>
      <c r="I5004" s="28" t="n">
        <v>0</v>
      </c>
      <c r="J5004" s="28" t="n">
        <v>87</v>
      </c>
      <c r="K5004" s="28" t="n">
        <v>4</v>
      </c>
      <c r="L5004" s="28" t="n">
        <v>1</v>
      </c>
      <c r="M5004" s="28" t="s">
        <v>146</v>
      </c>
      <c r="N5004" s="28" t="s">
        <v>138</v>
      </c>
      <c r="O5004" s="29" t="n">
        <v>45438</v>
      </c>
      <c r="P5004" s="28" t="n">
        <f aca="false">ROUNDDOWN(($B5004-$O5004)/30,0)</f>
        <v>4</v>
      </c>
      <c r="Q5004" s="28" t="str">
        <f aca="false">TEXT($B5004,"yyyy-mm")</f>
        <v>2024-09</v>
      </c>
      <c r="R5004" s="28" t="n">
        <f aca="false">IF(AND($O5004&gt;=DATE(2025,1,1),$O5004&lt;=DATE(2025,4,30)),1,0)</f>
        <v>0</v>
      </c>
    </row>
    <row r="5005" customFormat="false" ht="15" hidden="false" customHeight="false" outlineLevel="0" collapsed="false">
      <c r="A5005" s="28" t="n">
        <v>547</v>
      </c>
      <c r="B5005" s="29" t="n">
        <v>45596</v>
      </c>
      <c r="C5005" s="28" t="n">
        <v>71608.7</v>
      </c>
      <c r="D5005" s="28" t="n">
        <v>0</v>
      </c>
      <c r="E5005" s="28" t="n">
        <v>0</v>
      </c>
      <c r="F5005" s="28" t="s">
        <v>345</v>
      </c>
      <c r="G5005" s="28" t="n">
        <v>0</v>
      </c>
      <c r="H5005" s="28" t="n">
        <v>0</v>
      </c>
      <c r="I5005" s="28" t="n">
        <v>0</v>
      </c>
      <c r="J5005" s="28" t="n">
        <v>87</v>
      </c>
      <c r="K5005" s="28" t="n">
        <v>4</v>
      </c>
      <c r="L5005" s="28" t="n">
        <v>1</v>
      </c>
      <c r="M5005" s="28" t="s">
        <v>146</v>
      </c>
      <c r="N5005" s="28" t="s">
        <v>138</v>
      </c>
      <c r="O5005" s="29" t="n">
        <v>45438</v>
      </c>
      <c r="P5005" s="28" t="n">
        <f aca="false">ROUNDDOWN(($B5005-$O5005)/30,0)</f>
        <v>5</v>
      </c>
      <c r="Q5005" s="28" t="str">
        <f aca="false">TEXT($B5005,"yyyy-mm")</f>
        <v>2024-10</v>
      </c>
      <c r="R5005" s="28" t="n">
        <f aca="false">IF(AND($O5005&gt;=DATE(2025,1,1),$O5005&lt;=DATE(2025,4,30)),1,0)</f>
        <v>0</v>
      </c>
    </row>
    <row r="5006" customFormat="false" ht="15" hidden="false" customHeight="false" outlineLevel="0" collapsed="false">
      <c r="A5006" s="28" t="n">
        <v>547</v>
      </c>
      <c r="B5006" s="29" t="n">
        <v>45626</v>
      </c>
      <c r="C5006" s="28" t="n">
        <v>67630.44</v>
      </c>
      <c r="D5006" s="28" t="n">
        <v>0</v>
      </c>
      <c r="E5006" s="28" t="n">
        <v>0</v>
      </c>
      <c r="F5006" s="28" t="s">
        <v>345</v>
      </c>
      <c r="G5006" s="28" t="n">
        <v>0</v>
      </c>
      <c r="H5006" s="28" t="n">
        <v>0</v>
      </c>
      <c r="I5006" s="28" t="n">
        <v>0</v>
      </c>
      <c r="J5006" s="28" t="n">
        <v>87</v>
      </c>
      <c r="K5006" s="28" t="n">
        <v>4</v>
      </c>
      <c r="L5006" s="28" t="n">
        <v>1</v>
      </c>
      <c r="M5006" s="28" t="s">
        <v>146</v>
      </c>
      <c r="N5006" s="28" t="s">
        <v>138</v>
      </c>
      <c r="O5006" s="29" t="n">
        <v>45438</v>
      </c>
      <c r="P5006" s="28" t="n">
        <f aca="false">ROUNDDOWN(($B5006-$O5006)/30,0)</f>
        <v>6</v>
      </c>
      <c r="Q5006" s="28" t="str">
        <f aca="false">TEXT($B5006,"yyyy-mm")</f>
        <v>2024-11</v>
      </c>
      <c r="R5006" s="28" t="n">
        <f aca="false">IF(AND($O5006&gt;=DATE(2025,1,1),$O5006&lt;=DATE(2025,4,30)),1,0)</f>
        <v>0</v>
      </c>
    </row>
    <row r="5007" customFormat="false" ht="15" hidden="false" customHeight="false" outlineLevel="0" collapsed="false">
      <c r="A5007" s="28" t="n">
        <v>547</v>
      </c>
      <c r="B5007" s="29" t="n">
        <v>45657</v>
      </c>
      <c r="C5007" s="28" t="n">
        <v>63652.18</v>
      </c>
      <c r="D5007" s="28" t="n">
        <v>0</v>
      </c>
      <c r="E5007" s="28" t="n">
        <v>0</v>
      </c>
      <c r="F5007" s="28" t="s">
        <v>345</v>
      </c>
      <c r="G5007" s="28" t="n">
        <v>0</v>
      </c>
      <c r="H5007" s="28" t="n">
        <v>0</v>
      </c>
      <c r="I5007" s="28" t="n">
        <v>0</v>
      </c>
      <c r="J5007" s="28" t="n">
        <v>87</v>
      </c>
      <c r="K5007" s="28" t="n">
        <v>4</v>
      </c>
      <c r="L5007" s="28" t="n">
        <v>1</v>
      </c>
      <c r="M5007" s="28" t="s">
        <v>146</v>
      </c>
      <c r="N5007" s="28" t="s">
        <v>138</v>
      </c>
      <c r="O5007" s="29" t="n">
        <v>45438</v>
      </c>
      <c r="P5007" s="28" t="n">
        <f aca="false">ROUNDDOWN(($B5007-$O5007)/30,0)</f>
        <v>7</v>
      </c>
      <c r="Q5007" s="28" t="str">
        <f aca="false">TEXT($B5007,"yyyy-mm")</f>
        <v>2024-12</v>
      </c>
      <c r="R5007" s="28" t="n">
        <f aca="false">IF(AND($O5007&gt;=DATE(2025,1,1),$O5007&lt;=DATE(2025,4,30)),1,0)</f>
        <v>0</v>
      </c>
    </row>
    <row r="5008" customFormat="false" ht="15" hidden="false" customHeight="false" outlineLevel="0" collapsed="false">
      <c r="A5008" s="28" t="n">
        <v>547</v>
      </c>
      <c r="B5008" s="29" t="n">
        <v>45688</v>
      </c>
      <c r="C5008" s="28" t="n">
        <v>59673.92</v>
      </c>
      <c r="D5008" s="28" t="n">
        <v>0</v>
      </c>
      <c r="E5008" s="28" t="n">
        <v>0</v>
      </c>
      <c r="F5008" s="28" t="s">
        <v>345</v>
      </c>
      <c r="G5008" s="28" t="n">
        <v>0</v>
      </c>
      <c r="H5008" s="28" t="n">
        <v>0</v>
      </c>
      <c r="I5008" s="28" t="n">
        <v>0</v>
      </c>
      <c r="J5008" s="28" t="n">
        <v>87</v>
      </c>
      <c r="K5008" s="28" t="n">
        <v>4</v>
      </c>
      <c r="L5008" s="28" t="n">
        <v>1</v>
      </c>
      <c r="M5008" s="28" t="s">
        <v>146</v>
      </c>
      <c r="N5008" s="28" t="s">
        <v>138</v>
      </c>
      <c r="O5008" s="29" t="n">
        <v>45438</v>
      </c>
      <c r="P5008" s="28" t="n">
        <f aca="false">ROUNDDOWN(($B5008-$O5008)/30,0)</f>
        <v>8</v>
      </c>
      <c r="Q5008" s="28" t="str">
        <f aca="false">TEXT($B5008,"yyyy-mm")</f>
        <v>2025-01</v>
      </c>
      <c r="R5008" s="28" t="n">
        <f aca="false">IF(AND($O5008&gt;=DATE(2025,1,1),$O5008&lt;=DATE(2025,4,30)),1,0)</f>
        <v>0</v>
      </c>
    </row>
    <row r="5009" customFormat="false" ht="15" hidden="false" customHeight="false" outlineLevel="0" collapsed="false">
      <c r="A5009" s="28" t="n">
        <v>547</v>
      </c>
      <c r="B5009" s="29" t="n">
        <v>45716</v>
      </c>
      <c r="C5009" s="28" t="n">
        <v>55695.66</v>
      </c>
      <c r="D5009" s="28" t="n">
        <v>0</v>
      </c>
      <c r="E5009" s="28" t="n">
        <v>0</v>
      </c>
      <c r="F5009" s="28" t="s">
        <v>345</v>
      </c>
      <c r="G5009" s="28" t="n">
        <v>0</v>
      </c>
      <c r="H5009" s="28" t="n">
        <v>0</v>
      </c>
      <c r="I5009" s="28" t="n">
        <v>0</v>
      </c>
      <c r="J5009" s="28" t="n">
        <v>87</v>
      </c>
      <c r="K5009" s="28" t="n">
        <v>4</v>
      </c>
      <c r="L5009" s="28" t="n">
        <v>1</v>
      </c>
      <c r="M5009" s="28" t="s">
        <v>146</v>
      </c>
      <c r="N5009" s="28" t="s">
        <v>138</v>
      </c>
      <c r="O5009" s="29" t="n">
        <v>45438</v>
      </c>
      <c r="P5009" s="28" t="n">
        <f aca="false">ROUNDDOWN(($B5009-$O5009)/30,0)</f>
        <v>9</v>
      </c>
      <c r="Q5009" s="28" t="str">
        <f aca="false">TEXT($B5009,"yyyy-mm")</f>
        <v>2025-02</v>
      </c>
      <c r="R5009" s="28" t="n">
        <f aca="false">IF(AND($O5009&gt;=DATE(2025,1,1),$O5009&lt;=DATE(2025,4,30)),1,0)</f>
        <v>0</v>
      </c>
    </row>
    <row r="5010" customFormat="false" ht="15" hidden="false" customHeight="false" outlineLevel="0" collapsed="false">
      <c r="A5010" s="28" t="n">
        <v>547</v>
      </c>
      <c r="B5010" s="29" t="n">
        <v>45747</v>
      </c>
      <c r="C5010" s="28" t="n">
        <v>51717.4</v>
      </c>
      <c r="D5010" s="28" t="n">
        <v>0</v>
      </c>
      <c r="E5010" s="28" t="n">
        <v>0</v>
      </c>
      <c r="F5010" s="28" t="s">
        <v>345</v>
      </c>
      <c r="G5010" s="28" t="n">
        <v>0</v>
      </c>
      <c r="H5010" s="28" t="n">
        <v>0</v>
      </c>
      <c r="I5010" s="28" t="n">
        <v>0</v>
      </c>
      <c r="J5010" s="28" t="n">
        <v>87</v>
      </c>
      <c r="K5010" s="28" t="n">
        <v>4</v>
      </c>
      <c r="L5010" s="28" t="n">
        <v>1</v>
      </c>
      <c r="M5010" s="28" t="s">
        <v>146</v>
      </c>
      <c r="N5010" s="28" t="s">
        <v>138</v>
      </c>
      <c r="O5010" s="29" t="n">
        <v>45438</v>
      </c>
      <c r="P5010" s="28" t="n">
        <f aca="false">ROUNDDOWN(($B5010-$O5010)/30,0)</f>
        <v>10</v>
      </c>
      <c r="Q5010" s="28" t="str">
        <f aca="false">TEXT($B5010,"yyyy-mm")</f>
        <v>2025-03</v>
      </c>
      <c r="R5010" s="28" t="n">
        <f aca="false">IF(AND($O5010&gt;=DATE(2025,1,1),$O5010&lt;=DATE(2025,4,30)),1,0)</f>
        <v>0</v>
      </c>
    </row>
    <row r="5011" customFormat="false" ht="15" hidden="false" customHeight="false" outlineLevel="0" collapsed="false">
      <c r="A5011" s="28" t="n">
        <v>547</v>
      </c>
      <c r="B5011" s="29" t="n">
        <v>45777</v>
      </c>
      <c r="C5011" s="28" t="n">
        <v>47739.14</v>
      </c>
      <c r="D5011" s="28" t="n">
        <v>0</v>
      </c>
      <c r="E5011" s="28" t="n">
        <v>0</v>
      </c>
      <c r="F5011" s="28" t="s">
        <v>345</v>
      </c>
      <c r="G5011" s="28" t="n">
        <v>0</v>
      </c>
      <c r="H5011" s="28" t="n">
        <v>0</v>
      </c>
      <c r="I5011" s="28" t="n">
        <v>0</v>
      </c>
      <c r="J5011" s="28" t="n">
        <v>87</v>
      </c>
      <c r="K5011" s="28" t="n">
        <v>4</v>
      </c>
      <c r="L5011" s="28" t="n">
        <v>1</v>
      </c>
      <c r="M5011" s="28" t="s">
        <v>146</v>
      </c>
      <c r="N5011" s="28" t="s">
        <v>138</v>
      </c>
      <c r="O5011" s="29" t="n">
        <v>45438</v>
      </c>
      <c r="P5011" s="28" t="n">
        <f aca="false">ROUNDDOWN(($B5011-$O5011)/30,0)</f>
        <v>11</v>
      </c>
      <c r="Q5011" s="28" t="str">
        <f aca="false">TEXT($B5011,"yyyy-mm")</f>
        <v>2025-04</v>
      </c>
      <c r="R5011" s="28" t="n">
        <f aca="false">IF(AND($O5011&gt;=DATE(2025,1,1),$O5011&lt;=DATE(2025,4,30)),1,0)</f>
        <v>0</v>
      </c>
    </row>
    <row r="5012" customFormat="false" ht="15" hidden="false" customHeight="false" outlineLevel="0" collapsed="false">
      <c r="A5012" s="28" t="n">
        <v>547</v>
      </c>
      <c r="B5012" s="29" t="n">
        <v>45808</v>
      </c>
      <c r="C5012" s="28" t="n">
        <v>43760.88</v>
      </c>
      <c r="D5012" s="28" t="n">
        <v>0</v>
      </c>
      <c r="E5012" s="28" t="n">
        <v>0</v>
      </c>
      <c r="F5012" s="28" t="s">
        <v>345</v>
      </c>
      <c r="G5012" s="28" t="n">
        <v>0</v>
      </c>
      <c r="H5012" s="28" t="n">
        <v>0</v>
      </c>
      <c r="I5012" s="28" t="n">
        <v>0</v>
      </c>
      <c r="J5012" s="28" t="n">
        <v>87</v>
      </c>
      <c r="K5012" s="28" t="n">
        <v>4</v>
      </c>
      <c r="L5012" s="28" t="n">
        <v>1</v>
      </c>
      <c r="M5012" s="28" t="s">
        <v>146</v>
      </c>
      <c r="N5012" s="28" t="s">
        <v>138</v>
      </c>
      <c r="O5012" s="29" t="n">
        <v>45438</v>
      </c>
      <c r="P5012" s="28" t="n">
        <f aca="false">ROUNDDOWN(($B5012-$O5012)/30,0)</f>
        <v>12</v>
      </c>
      <c r="Q5012" s="28" t="str">
        <f aca="false">TEXT($B5012,"yyyy-mm")</f>
        <v>2025-05</v>
      </c>
      <c r="R5012" s="28" t="n">
        <f aca="false">IF(AND($O5012&gt;=DATE(2025,1,1),$O5012&lt;=DATE(2025,4,30)),1,0)</f>
        <v>0</v>
      </c>
    </row>
    <row r="5013" customFormat="false" ht="15" hidden="false" customHeight="false" outlineLevel="0" collapsed="false">
      <c r="A5013" s="28" t="n">
        <v>547</v>
      </c>
      <c r="B5013" s="29" t="n">
        <v>45838</v>
      </c>
      <c r="C5013" s="28" t="n">
        <v>39782.62</v>
      </c>
      <c r="D5013" s="28" t="n">
        <v>0</v>
      </c>
      <c r="E5013" s="28" t="n">
        <v>0</v>
      </c>
      <c r="F5013" s="28" t="s">
        <v>345</v>
      </c>
      <c r="G5013" s="28" t="n">
        <v>0</v>
      </c>
      <c r="H5013" s="28" t="n">
        <v>0</v>
      </c>
      <c r="I5013" s="28" t="n">
        <v>0</v>
      </c>
      <c r="J5013" s="28" t="n">
        <v>87</v>
      </c>
      <c r="K5013" s="28" t="n">
        <v>4</v>
      </c>
      <c r="L5013" s="28" t="n">
        <v>1</v>
      </c>
      <c r="M5013" s="28" t="s">
        <v>146</v>
      </c>
      <c r="N5013" s="28" t="s">
        <v>138</v>
      </c>
      <c r="O5013" s="29" t="n">
        <v>45438</v>
      </c>
      <c r="P5013" s="28" t="n">
        <f aca="false">ROUNDDOWN(($B5013-$O5013)/30,0)</f>
        <v>13</v>
      </c>
      <c r="Q5013" s="28" t="str">
        <f aca="false">TEXT($B5013,"yyyy-mm")</f>
        <v>2025-06</v>
      </c>
      <c r="R5013" s="28" t="n">
        <f aca="false">IF(AND($O5013&gt;=DATE(2025,1,1),$O5013&lt;=DATE(2025,4,30)),1,0)</f>
        <v>0</v>
      </c>
    </row>
    <row r="5014" customFormat="false" ht="15" hidden="false" customHeight="false" outlineLevel="0" collapsed="false">
      <c r="A5014" s="28" t="n">
        <v>547</v>
      </c>
      <c r="B5014" s="29" t="n">
        <v>45869</v>
      </c>
      <c r="C5014" s="28" t="n">
        <v>35804.36</v>
      </c>
      <c r="D5014" s="28" t="n">
        <v>0</v>
      </c>
      <c r="E5014" s="28" t="n">
        <v>0</v>
      </c>
      <c r="F5014" s="28" t="s">
        <v>345</v>
      </c>
      <c r="G5014" s="28" t="n">
        <v>0</v>
      </c>
      <c r="H5014" s="28" t="n">
        <v>0</v>
      </c>
      <c r="I5014" s="28" t="n">
        <v>0</v>
      </c>
      <c r="J5014" s="28" t="n">
        <v>87</v>
      </c>
      <c r="K5014" s="28" t="n">
        <v>4</v>
      </c>
      <c r="L5014" s="28" t="n">
        <v>1</v>
      </c>
      <c r="M5014" s="28" t="s">
        <v>146</v>
      </c>
      <c r="N5014" s="28" t="s">
        <v>138</v>
      </c>
      <c r="O5014" s="29" t="n">
        <v>45438</v>
      </c>
      <c r="P5014" s="28" t="n">
        <f aca="false">ROUNDDOWN(($B5014-$O5014)/30,0)</f>
        <v>14</v>
      </c>
      <c r="Q5014" s="28" t="str">
        <f aca="false">TEXT($B5014,"yyyy-mm")</f>
        <v>2025-07</v>
      </c>
      <c r="R5014" s="28" t="n">
        <f aca="false">IF(AND($O5014&gt;=DATE(2025,1,1),$O5014&lt;=DATE(2025,4,30)),1,0)</f>
        <v>0</v>
      </c>
    </row>
    <row r="5015" customFormat="false" ht="15" hidden="false" customHeight="false" outlineLevel="0" collapsed="false">
      <c r="A5015" s="28" t="n">
        <v>547</v>
      </c>
      <c r="B5015" s="29" t="n">
        <v>45900</v>
      </c>
      <c r="C5015" s="28" t="n">
        <v>31826.1</v>
      </c>
      <c r="D5015" s="28" t="n">
        <v>0</v>
      </c>
      <c r="E5015" s="28" t="n">
        <v>0</v>
      </c>
      <c r="F5015" s="28" t="s">
        <v>345</v>
      </c>
      <c r="G5015" s="28" t="n">
        <v>0</v>
      </c>
      <c r="H5015" s="28" t="n">
        <v>0</v>
      </c>
      <c r="I5015" s="28" t="n">
        <v>0</v>
      </c>
      <c r="J5015" s="28" t="n">
        <v>87</v>
      </c>
      <c r="K5015" s="28" t="n">
        <v>4</v>
      </c>
      <c r="L5015" s="28" t="n">
        <v>1</v>
      </c>
      <c r="M5015" s="28" t="s">
        <v>146</v>
      </c>
      <c r="N5015" s="28" t="s">
        <v>138</v>
      </c>
      <c r="O5015" s="29" t="n">
        <v>45438</v>
      </c>
      <c r="P5015" s="28" t="n">
        <f aca="false">ROUNDDOWN(($B5015-$O5015)/30,0)</f>
        <v>15</v>
      </c>
      <c r="Q5015" s="28" t="str">
        <f aca="false">TEXT($B5015,"yyyy-mm")</f>
        <v>2025-08</v>
      </c>
      <c r="R5015" s="28" t="n">
        <f aca="false">IF(AND($O5015&gt;=DATE(2025,1,1),$O5015&lt;=DATE(2025,4,30)),1,0)</f>
        <v>0</v>
      </c>
    </row>
    <row r="5016" customFormat="false" ht="15" hidden="false" customHeight="false" outlineLevel="0" collapsed="false">
      <c r="A5016" s="28" t="n">
        <v>547</v>
      </c>
      <c r="B5016" s="29" t="n">
        <v>45930</v>
      </c>
      <c r="C5016" s="28" t="n">
        <v>27847.84</v>
      </c>
      <c r="D5016" s="28" t="n">
        <v>0</v>
      </c>
      <c r="E5016" s="28" t="n">
        <v>0</v>
      </c>
      <c r="F5016" s="28" t="s">
        <v>345</v>
      </c>
      <c r="G5016" s="28" t="n">
        <v>0</v>
      </c>
      <c r="H5016" s="28" t="n">
        <v>0</v>
      </c>
      <c r="I5016" s="28" t="n">
        <v>0</v>
      </c>
      <c r="J5016" s="28" t="n">
        <v>87</v>
      </c>
      <c r="K5016" s="28" t="n">
        <v>4</v>
      </c>
      <c r="L5016" s="28" t="n">
        <v>1</v>
      </c>
      <c r="M5016" s="28" t="s">
        <v>146</v>
      </c>
      <c r="N5016" s="28" t="s">
        <v>138</v>
      </c>
      <c r="O5016" s="29" t="n">
        <v>45438</v>
      </c>
      <c r="P5016" s="28" t="n">
        <f aca="false">ROUNDDOWN(($B5016-$O5016)/30,0)</f>
        <v>16</v>
      </c>
      <c r="Q5016" s="28" t="str">
        <f aca="false">TEXT($B5016,"yyyy-mm")</f>
        <v>2025-09</v>
      </c>
      <c r="R5016" s="28" t="n">
        <f aca="false">IF(AND($O5016&gt;=DATE(2025,1,1),$O5016&lt;=DATE(2025,4,30)),1,0)</f>
        <v>0</v>
      </c>
    </row>
    <row r="5017" customFormat="false" ht="15" hidden="false" customHeight="false" outlineLevel="0" collapsed="false">
      <c r="A5017" s="28" t="n">
        <v>547</v>
      </c>
      <c r="B5017" s="29" t="n">
        <v>45961</v>
      </c>
      <c r="C5017" s="28" t="n">
        <v>23869.58</v>
      </c>
      <c r="D5017" s="28" t="n">
        <v>0</v>
      </c>
      <c r="E5017" s="28" t="n">
        <v>0</v>
      </c>
      <c r="F5017" s="28" t="s">
        <v>345</v>
      </c>
      <c r="G5017" s="28" t="n">
        <v>0</v>
      </c>
      <c r="H5017" s="28" t="n">
        <v>0</v>
      </c>
      <c r="I5017" s="28" t="n">
        <v>0</v>
      </c>
      <c r="J5017" s="28" t="n">
        <v>87</v>
      </c>
      <c r="K5017" s="28" t="n">
        <v>4</v>
      </c>
      <c r="L5017" s="28" t="n">
        <v>1</v>
      </c>
      <c r="M5017" s="28" t="s">
        <v>146</v>
      </c>
      <c r="N5017" s="28" t="s">
        <v>138</v>
      </c>
      <c r="O5017" s="29" t="n">
        <v>45438</v>
      </c>
      <c r="P5017" s="28" t="n">
        <f aca="false">ROUNDDOWN(($B5017-$O5017)/30,0)</f>
        <v>17</v>
      </c>
      <c r="Q5017" s="28" t="str">
        <f aca="false">TEXT($B5017,"yyyy-mm")</f>
        <v>2025-10</v>
      </c>
      <c r="R5017" s="28" t="n">
        <f aca="false">IF(AND($O5017&gt;=DATE(2025,1,1),$O5017&lt;=DATE(2025,4,30)),1,0)</f>
        <v>0</v>
      </c>
    </row>
    <row r="5018" customFormat="false" ht="15" hidden="false" customHeight="false" outlineLevel="0" collapsed="false">
      <c r="A5018" s="28" t="n">
        <v>547</v>
      </c>
      <c r="B5018" s="29" t="n">
        <v>45991</v>
      </c>
      <c r="C5018" s="28" t="n">
        <v>19891.32</v>
      </c>
      <c r="D5018" s="28" t="n">
        <v>0</v>
      </c>
      <c r="E5018" s="28" t="n">
        <v>0</v>
      </c>
      <c r="F5018" s="28" t="s">
        <v>345</v>
      </c>
      <c r="G5018" s="28" t="n">
        <v>0</v>
      </c>
      <c r="H5018" s="28" t="n">
        <v>0</v>
      </c>
      <c r="I5018" s="28" t="n">
        <v>0</v>
      </c>
      <c r="J5018" s="28" t="n">
        <v>87</v>
      </c>
      <c r="K5018" s="28" t="n">
        <v>4</v>
      </c>
      <c r="L5018" s="28" t="n">
        <v>1</v>
      </c>
      <c r="M5018" s="28" t="s">
        <v>146</v>
      </c>
      <c r="N5018" s="28" t="s">
        <v>138</v>
      </c>
      <c r="O5018" s="29" t="n">
        <v>45438</v>
      </c>
      <c r="P5018" s="28" t="n">
        <f aca="false">ROUNDDOWN(($B5018-$O5018)/30,0)</f>
        <v>18</v>
      </c>
      <c r="Q5018" s="28" t="str">
        <f aca="false">TEXT($B5018,"yyyy-mm")</f>
        <v>2025-11</v>
      </c>
      <c r="R5018" s="28" t="n">
        <f aca="false">IF(AND($O5018&gt;=DATE(2025,1,1),$O5018&lt;=DATE(2025,4,30)),1,0)</f>
        <v>0</v>
      </c>
    </row>
    <row r="5019" customFormat="false" ht="15" hidden="false" customHeight="false" outlineLevel="0" collapsed="false">
      <c r="A5019" s="28" t="n">
        <v>547</v>
      </c>
      <c r="B5019" s="29" t="n">
        <v>46022</v>
      </c>
      <c r="C5019" s="28" t="n">
        <v>15913.06</v>
      </c>
      <c r="D5019" s="28" t="n">
        <v>0</v>
      </c>
      <c r="E5019" s="28" t="n">
        <v>0</v>
      </c>
      <c r="F5019" s="28" t="s">
        <v>345</v>
      </c>
      <c r="G5019" s="28" t="n">
        <v>0</v>
      </c>
      <c r="H5019" s="28" t="n">
        <v>0</v>
      </c>
      <c r="I5019" s="28" t="n">
        <v>0</v>
      </c>
      <c r="J5019" s="28" t="n">
        <v>87</v>
      </c>
      <c r="K5019" s="28" t="n">
        <v>4</v>
      </c>
      <c r="L5019" s="28" t="n">
        <v>1</v>
      </c>
      <c r="M5019" s="28" t="s">
        <v>146</v>
      </c>
      <c r="N5019" s="28" t="s">
        <v>138</v>
      </c>
      <c r="O5019" s="29" t="n">
        <v>45438</v>
      </c>
      <c r="P5019" s="28" t="n">
        <f aca="false">ROUNDDOWN(($B5019-$O5019)/30,0)</f>
        <v>19</v>
      </c>
      <c r="Q5019" s="28" t="str">
        <f aca="false">TEXT($B5019,"yyyy-mm")</f>
        <v>2025-12</v>
      </c>
      <c r="R5019" s="28" t="n">
        <f aca="false">IF(AND($O5019&gt;=DATE(2025,1,1),$O5019&lt;=DATE(2025,4,30)),1,0)</f>
        <v>0</v>
      </c>
    </row>
    <row r="5020" customFormat="false" ht="15" hidden="false" customHeight="false" outlineLevel="0" collapsed="false">
      <c r="A5020" s="28" t="n">
        <v>547</v>
      </c>
      <c r="B5020" s="29" t="n">
        <v>46053</v>
      </c>
      <c r="C5020" s="28" t="n">
        <v>11934.8</v>
      </c>
      <c r="D5020" s="28" t="n">
        <v>0</v>
      </c>
      <c r="E5020" s="28" t="n">
        <v>0</v>
      </c>
      <c r="F5020" s="28" t="s">
        <v>345</v>
      </c>
      <c r="G5020" s="28" t="n">
        <v>0</v>
      </c>
      <c r="H5020" s="28" t="n">
        <v>0</v>
      </c>
      <c r="I5020" s="28" t="n">
        <v>0</v>
      </c>
      <c r="J5020" s="28" t="n">
        <v>87</v>
      </c>
      <c r="K5020" s="28" t="n">
        <v>4</v>
      </c>
      <c r="L5020" s="28" t="n">
        <v>1</v>
      </c>
      <c r="M5020" s="28" t="s">
        <v>146</v>
      </c>
      <c r="N5020" s="28" t="s">
        <v>138</v>
      </c>
      <c r="O5020" s="29" t="n">
        <v>45438</v>
      </c>
      <c r="P5020" s="28" t="n">
        <f aca="false">ROUNDDOWN(($B5020-$O5020)/30,0)</f>
        <v>20</v>
      </c>
      <c r="Q5020" s="28" t="str">
        <f aca="false">TEXT($B5020,"yyyy-mm")</f>
        <v>2026-01</v>
      </c>
      <c r="R5020" s="28" t="n">
        <f aca="false">IF(AND($O5020&gt;=DATE(2025,1,1),$O5020&lt;=DATE(2025,4,30)),1,0)</f>
        <v>0</v>
      </c>
    </row>
    <row r="5021" customFormat="false" ht="15" hidden="false" customHeight="false" outlineLevel="0" collapsed="false">
      <c r="A5021" s="28" t="n">
        <v>547</v>
      </c>
      <c r="B5021" s="29" t="n">
        <v>46081</v>
      </c>
      <c r="C5021" s="28" t="n">
        <v>7956.54</v>
      </c>
      <c r="D5021" s="28" t="n">
        <v>0</v>
      </c>
      <c r="E5021" s="28" t="n">
        <v>0</v>
      </c>
      <c r="F5021" s="28" t="s">
        <v>345</v>
      </c>
      <c r="G5021" s="28" t="n">
        <v>0</v>
      </c>
      <c r="H5021" s="28" t="n">
        <v>0</v>
      </c>
      <c r="I5021" s="28" t="n">
        <v>0</v>
      </c>
      <c r="J5021" s="28" t="n">
        <v>87</v>
      </c>
      <c r="K5021" s="28" t="n">
        <v>4</v>
      </c>
      <c r="L5021" s="28" t="n">
        <v>1</v>
      </c>
      <c r="M5021" s="28" t="s">
        <v>146</v>
      </c>
      <c r="N5021" s="28" t="s">
        <v>138</v>
      </c>
      <c r="O5021" s="29" t="n">
        <v>45438</v>
      </c>
      <c r="P5021" s="28" t="n">
        <f aca="false">ROUNDDOWN(($B5021-$O5021)/30,0)</f>
        <v>21</v>
      </c>
      <c r="Q5021" s="28" t="str">
        <f aca="false">TEXT($B5021,"yyyy-mm")</f>
        <v>2026-02</v>
      </c>
      <c r="R5021" s="28" t="n">
        <f aca="false">IF(AND($O5021&gt;=DATE(2025,1,1),$O5021&lt;=DATE(2025,4,30)),1,0)</f>
        <v>0</v>
      </c>
    </row>
    <row r="5022" customFormat="false" ht="15" hidden="false" customHeight="false" outlineLevel="0" collapsed="false">
      <c r="A5022" s="28" t="n">
        <v>547</v>
      </c>
      <c r="B5022" s="29" t="n">
        <v>46112</v>
      </c>
      <c r="C5022" s="28" t="n">
        <v>3978.28</v>
      </c>
      <c r="D5022" s="28" t="n">
        <v>0</v>
      </c>
      <c r="E5022" s="28" t="n">
        <v>0</v>
      </c>
      <c r="F5022" s="28" t="s">
        <v>345</v>
      </c>
      <c r="G5022" s="28" t="n">
        <v>0</v>
      </c>
      <c r="H5022" s="28" t="n">
        <v>0</v>
      </c>
      <c r="I5022" s="28" t="n">
        <v>0</v>
      </c>
      <c r="J5022" s="28" t="n">
        <v>87</v>
      </c>
      <c r="K5022" s="28" t="n">
        <v>4</v>
      </c>
      <c r="L5022" s="28" t="n">
        <v>1</v>
      </c>
      <c r="M5022" s="28" t="s">
        <v>146</v>
      </c>
      <c r="N5022" s="28" t="s">
        <v>138</v>
      </c>
      <c r="O5022" s="29" t="n">
        <v>45438</v>
      </c>
      <c r="P5022" s="28" t="n">
        <f aca="false">ROUNDDOWN(($B5022-$O5022)/30,0)</f>
        <v>22</v>
      </c>
      <c r="Q5022" s="28" t="str">
        <f aca="false">TEXT($B5022,"yyyy-mm")</f>
        <v>2026-03</v>
      </c>
      <c r="R5022" s="28" t="n">
        <f aca="false">IF(AND($O5022&gt;=DATE(2025,1,1),$O5022&lt;=DATE(2025,4,30)),1,0)</f>
        <v>0</v>
      </c>
    </row>
    <row r="5023" customFormat="false" ht="15" hidden="false" customHeight="false" outlineLevel="0" collapsed="false">
      <c r="A5023" s="28" t="n">
        <v>547</v>
      </c>
      <c r="B5023" s="29" t="n">
        <v>46142</v>
      </c>
      <c r="C5023" s="28" t="n">
        <v>0.02</v>
      </c>
      <c r="D5023" s="28" t="n">
        <v>0</v>
      </c>
      <c r="E5023" s="28" t="n">
        <v>0</v>
      </c>
      <c r="F5023" s="28" t="s">
        <v>345</v>
      </c>
      <c r="G5023" s="28" t="n">
        <v>0</v>
      </c>
      <c r="H5023" s="28" t="n">
        <v>0</v>
      </c>
      <c r="I5023" s="28" t="n">
        <v>0</v>
      </c>
      <c r="J5023" s="28" t="n">
        <v>87</v>
      </c>
      <c r="K5023" s="28" t="n">
        <v>4</v>
      </c>
      <c r="L5023" s="28" t="n">
        <v>1</v>
      </c>
      <c r="M5023" s="28" t="s">
        <v>146</v>
      </c>
      <c r="N5023" s="28" t="s">
        <v>138</v>
      </c>
      <c r="O5023" s="29" t="n">
        <v>45438</v>
      </c>
      <c r="P5023" s="28" t="n">
        <f aca="false">ROUNDDOWN(($B5023-$O5023)/30,0)</f>
        <v>23</v>
      </c>
      <c r="Q5023" s="28" t="str">
        <f aca="false">TEXT($B5023,"yyyy-mm")</f>
        <v>2026-04</v>
      </c>
      <c r="R5023" s="28" t="n">
        <f aca="false">IF(AND($O5023&gt;=DATE(2025,1,1),$O5023&lt;=DATE(2025,4,30)),1,0)</f>
        <v>0</v>
      </c>
    </row>
    <row r="5024" customFormat="false" ht="15" hidden="false" customHeight="false" outlineLevel="0" collapsed="false">
      <c r="A5024" s="28" t="n">
        <v>548</v>
      </c>
      <c r="B5024" s="29" t="n">
        <v>45596</v>
      </c>
      <c r="C5024" s="28" t="n">
        <v>4800</v>
      </c>
      <c r="D5024" s="28" t="n">
        <v>0</v>
      </c>
      <c r="E5024" s="28" t="n">
        <v>0</v>
      </c>
      <c r="F5024" s="28" t="s">
        <v>345</v>
      </c>
      <c r="G5024" s="28" t="n">
        <v>0</v>
      </c>
      <c r="H5024" s="28" t="n">
        <v>0</v>
      </c>
      <c r="I5024" s="28" t="n">
        <v>0</v>
      </c>
      <c r="J5024" s="28" t="n">
        <v>227</v>
      </c>
      <c r="K5024" s="28" t="n">
        <v>9</v>
      </c>
      <c r="L5024" s="28" t="n">
        <v>3</v>
      </c>
      <c r="M5024" s="28" t="s">
        <v>147</v>
      </c>
      <c r="N5024" s="28" t="s">
        <v>138</v>
      </c>
      <c r="O5024" s="29" t="n">
        <v>45574</v>
      </c>
      <c r="P5024" s="28" t="n">
        <f aca="false">ROUNDDOWN(($B5024-$O5024)/30,0)</f>
        <v>0</v>
      </c>
      <c r="Q5024" s="28" t="str">
        <f aca="false">TEXT($B5024,"yyyy-mm")</f>
        <v>2024-10</v>
      </c>
      <c r="R5024" s="28" t="n">
        <f aca="false">IF(AND($O5024&gt;=DATE(2025,1,1),$O5024&lt;=DATE(2025,4,30)),1,0)</f>
        <v>0</v>
      </c>
    </row>
    <row r="5025" customFormat="false" ht="15" hidden="false" customHeight="false" outlineLevel="0" collapsed="false">
      <c r="A5025" s="28" t="n">
        <v>548</v>
      </c>
      <c r="B5025" s="29" t="n">
        <v>45626</v>
      </c>
      <c r="C5025" s="28" t="n">
        <v>3600</v>
      </c>
      <c r="D5025" s="28" t="n">
        <v>0</v>
      </c>
      <c r="E5025" s="28" t="n">
        <v>0</v>
      </c>
      <c r="F5025" s="28" t="s">
        <v>345</v>
      </c>
      <c r="G5025" s="28" t="n">
        <v>0</v>
      </c>
      <c r="H5025" s="28" t="n">
        <v>0</v>
      </c>
      <c r="I5025" s="28" t="n">
        <v>0</v>
      </c>
      <c r="J5025" s="28" t="n">
        <v>227</v>
      </c>
      <c r="K5025" s="28" t="n">
        <v>9</v>
      </c>
      <c r="L5025" s="28" t="n">
        <v>3</v>
      </c>
      <c r="M5025" s="28" t="s">
        <v>147</v>
      </c>
      <c r="N5025" s="28" t="s">
        <v>138</v>
      </c>
      <c r="O5025" s="29" t="n">
        <v>45574</v>
      </c>
      <c r="P5025" s="28" t="n">
        <f aca="false">ROUNDDOWN(($B5025-$O5025)/30,0)</f>
        <v>1</v>
      </c>
      <c r="Q5025" s="28" t="str">
        <f aca="false">TEXT($B5025,"yyyy-mm")</f>
        <v>2024-11</v>
      </c>
      <c r="R5025" s="28" t="n">
        <f aca="false">IF(AND($O5025&gt;=DATE(2025,1,1),$O5025&lt;=DATE(2025,4,30)),1,0)</f>
        <v>0</v>
      </c>
    </row>
    <row r="5026" customFormat="false" ht="15" hidden="false" customHeight="false" outlineLevel="0" collapsed="false">
      <c r="A5026" s="28" t="n">
        <v>548</v>
      </c>
      <c r="B5026" s="29" t="n">
        <v>45657</v>
      </c>
      <c r="C5026" s="28" t="n">
        <v>3600</v>
      </c>
      <c r="D5026" s="28" t="n">
        <v>1200</v>
      </c>
      <c r="E5026" s="28" t="n">
        <v>22</v>
      </c>
      <c r="F5026" s="28" t="s">
        <v>346</v>
      </c>
      <c r="G5026" s="28" t="n">
        <v>0</v>
      </c>
      <c r="H5026" s="28" t="n">
        <v>0</v>
      </c>
      <c r="I5026" s="28" t="n">
        <v>0</v>
      </c>
      <c r="J5026" s="28" t="n">
        <v>227</v>
      </c>
      <c r="K5026" s="28" t="n">
        <v>9</v>
      </c>
      <c r="L5026" s="28" t="n">
        <v>3</v>
      </c>
      <c r="M5026" s="28" t="s">
        <v>147</v>
      </c>
      <c r="N5026" s="28" t="s">
        <v>138</v>
      </c>
      <c r="O5026" s="29" t="n">
        <v>45574</v>
      </c>
      <c r="P5026" s="28" t="n">
        <f aca="false">ROUNDDOWN(($B5026-$O5026)/30,0)</f>
        <v>2</v>
      </c>
      <c r="Q5026" s="28" t="str">
        <f aca="false">TEXT($B5026,"yyyy-mm")</f>
        <v>2024-12</v>
      </c>
      <c r="R5026" s="28" t="n">
        <f aca="false">IF(AND($O5026&gt;=DATE(2025,1,1),$O5026&lt;=DATE(2025,4,30)),1,0)</f>
        <v>0</v>
      </c>
    </row>
    <row r="5027" customFormat="false" ht="15" hidden="false" customHeight="false" outlineLevel="0" collapsed="false">
      <c r="A5027" s="28" t="n">
        <v>548</v>
      </c>
      <c r="B5027" s="29" t="n">
        <v>45688</v>
      </c>
      <c r="C5027" s="28" t="n">
        <v>3600</v>
      </c>
      <c r="D5027" s="28" t="n">
        <v>2400</v>
      </c>
      <c r="E5027" s="28" t="n">
        <v>53</v>
      </c>
      <c r="F5027" s="28" t="s">
        <v>347</v>
      </c>
      <c r="G5027" s="28" t="n">
        <v>1</v>
      </c>
      <c r="H5027" s="28" t="n">
        <v>0</v>
      </c>
      <c r="I5027" s="28" t="n">
        <v>0</v>
      </c>
      <c r="J5027" s="28" t="n">
        <v>227</v>
      </c>
      <c r="K5027" s="28" t="n">
        <v>9</v>
      </c>
      <c r="L5027" s="28" t="n">
        <v>3</v>
      </c>
      <c r="M5027" s="28" t="s">
        <v>147</v>
      </c>
      <c r="N5027" s="28" t="s">
        <v>138</v>
      </c>
      <c r="O5027" s="29" t="n">
        <v>45574</v>
      </c>
      <c r="P5027" s="28" t="n">
        <f aca="false">ROUNDDOWN(($B5027-$O5027)/30,0)</f>
        <v>3</v>
      </c>
      <c r="Q5027" s="28" t="str">
        <f aca="false">TEXT($B5027,"yyyy-mm")</f>
        <v>2025-01</v>
      </c>
      <c r="R5027" s="28" t="n">
        <f aca="false">IF(AND($O5027&gt;=DATE(2025,1,1),$O5027&lt;=DATE(2025,4,30)),1,0)</f>
        <v>0</v>
      </c>
    </row>
    <row r="5028" customFormat="false" ht="15" hidden="false" customHeight="false" outlineLevel="0" collapsed="false">
      <c r="A5028" s="28" t="n">
        <v>548</v>
      </c>
      <c r="B5028" s="29" t="n">
        <v>45716</v>
      </c>
      <c r="C5028" s="28" t="n">
        <v>3600</v>
      </c>
      <c r="D5028" s="28" t="n">
        <v>3600</v>
      </c>
      <c r="E5028" s="28" t="n">
        <v>81</v>
      </c>
      <c r="F5028" s="28" t="s">
        <v>348</v>
      </c>
      <c r="G5028" s="28" t="n">
        <v>1</v>
      </c>
      <c r="H5028" s="28" t="n">
        <v>1</v>
      </c>
      <c r="I5028" s="28" t="n">
        <v>0</v>
      </c>
      <c r="J5028" s="28" t="n">
        <v>227</v>
      </c>
      <c r="K5028" s="28" t="n">
        <v>9</v>
      </c>
      <c r="L5028" s="28" t="n">
        <v>3</v>
      </c>
      <c r="M5028" s="28" t="s">
        <v>147</v>
      </c>
      <c r="N5028" s="28" t="s">
        <v>138</v>
      </c>
      <c r="O5028" s="29" t="n">
        <v>45574</v>
      </c>
      <c r="P5028" s="28" t="n">
        <f aca="false">ROUNDDOWN(($B5028-$O5028)/30,0)</f>
        <v>4</v>
      </c>
      <c r="Q5028" s="28" t="str">
        <f aca="false">TEXT($B5028,"yyyy-mm")</f>
        <v>2025-02</v>
      </c>
      <c r="R5028" s="28" t="n">
        <f aca="false">IF(AND($O5028&gt;=DATE(2025,1,1),$O5028&lt;=DATE(2025,4,30)),1,0)</f>
        <v>0</v>
      </c>
    </row>
    <row r="5029" customFormat="false" ht="15" hidden="false" customHeight="false" outlineLevel="0" collapsed="false">
      <c r="A5029" s="28" t="n">
        <v>549</v>
      </c>
      <c r="B5029" s="29" t="n">
        <v>45991</v>
      </c>
      <c r="C5029" s="28" t="n">
        <v>19400</v>
      </c>
      <c r="D5029" s="28" t="n">
        <v>0</v>
      </c>
      <c r="E5029" s="28" t="n">
        <v>0</v>
      </c>
      <c r="F5029" s="28" t="s">
        <v>345</v>
      </c>
      <c r="G5029" s="28" t="n">
        <v>0</v>
      </c>
      <c r="H5029" s="28" t="n">
        <v>0</v>
      </c>
      <c r="I5029" s="28" t="n">
        <v>0</v>
      </c>
      <c r="J5029" s="28" t="n">
        <v>298</v>
      </c>
      <c r="K5029" s="28" t="n">
        <v>5</v>
      </c>
      <c r="L5029" s="28" t="n">
        <v>3</v>
      </c>
      <c r="M5029" s="28" t="s">
        <v>147</v>
      </c>
      <c r="N5029" s="28" t="s">
        <v>141</v>
      </c>
      <c r="O5029" s="29" t="n">
        <v>45965</v>
      </c>
      <c r="P5029" s="28" t="n">
        <f aca="false">ROUNDDOWN(($B5029-$O5029)/30,0)</f>
        <v>0</v>
      </c>
      <c r="Q5029" s="28" t="str">
        <f aca="false">TEXT($B5029,"yyyy-mm")</f>
        <v>2025-11</v>
      </c>
      <c r="R5029" s="28" t="n">
        <f aca="false">IF(AND($O5029&gt;=DATE(2025,1,1),$O5029&lt;=DATE(2025,4,30)),1,0)</f>
        <v>0</v>
      </c>
    </row>
    <row r="5030" customFormat="false" ht="15" hidden="false" customHeight="false" outlineLevel="0" collapsed="false">
      <c r="A5030" s="28" t="n">
        <v>549</v>
      </c>
      <c r="B5030" s="29" t="n">
        <v>46022</v>
      </c>
      <c r="C5030" s="28" t="n">
        <v>15520</v>
      </c>
      <c r="D5030" s="28" t="n">
        <v>0</v>
      </c>
      <c r="E5030" s="28" t="n">
        <v>0</v>
      </c>
      <c r="F5030" s="28" t="s">
        <v>345</v>
      </c>
      <c r="G5030" s="28" t="n">
        <v>0</v>
      </c>
      <c r="H5030" s="28" t="n">
        <v>0</v>
      </c>
      <c r="I5030" s="28" t="n">
        <v>0</v>
      </c>
      <c r="J5030" s="28" t="n">
        <v>298</v>
      </c>
      <c r="K5030" s="28" t="n">
        <v>5</v>
      </c>
      <c r="L5030" s="28" t="n">
        <v>3</v>
      </c>
      <c r="M5030" s="28" t="s">
        <v>147</v>
      </c>
      <c r="N5030" s="28" t="s">
        <v>141</v>
      </c>
      <c r="O5030" s="29" t="n">
        <v>45965</v>
      </c>
      <c r="P5030" s="28" t="n">
        <f aca="false">ROUNDDOWN(($B5030-$O5030)/30,0)</f>
        <v>1</v>
      </c>
      <c r="Q5030" s="28" t="str">
        <f aca="false">TEXT($B5030,"yyyy-mm")</f>
        <v>2025-12</v>
      </c>
      <c r="R5030" s="28" t="n">
        <f aca="false">IF(AND($O5030&gt;=DATE(2025,1,1),$O5030&lt;=DATE(2025,4,30)),1,0)</f>
        <v>0</v>
      </c>
    </row>
    <row r="5031" customFormat="false" ht="15" hidden="false" customHeight="false" outlineLevel="0" collapsed="false">
      <c r="A5031" s="28" t="n">
        <v>549</v>
      </c>
      <c r="B5031" s="29" t="n">
        <v>46053</v>
      </c>
      <c r="C5031" s="28" t="n">
        <v>11640</v>
      </c>
      <c r="D5031" s="28" t="n">
        <v>0</v>
      </c>
      <c r="E5031" s="28" t="n">
        <v>0</v>
      </c>
      <c r="F5031" s="28" t="s">
        <v>345</v>
      </c>
      <c r="G5031" s="28" t="n">
        <v>0</v>
      </c>
      <c r="H5031" s="28" t="n">
        <v>0</v>
      </c>
      <c r="I5031" s="28" t="n">
        <v>0</v>
      </c>
      <c r="J5031" s="28" t="n">
        <v>298</v>
      </c>
      <c r="K5031" s="28" t="n">
        <v>5</v>
      </c>
      <c r="L5031" s="28" t="n">
        <v>3</v>
      </c>
      <c r="M5031" s="28" t="s">
        <v>147</v>
      </c>
      <c r="N5031" s="28" t="s">
        <v>141</v>
      </c>
      <c r="O5031" s="29" t="n">
        <v>45965</v>
      </c>
      <c r="P5031" s="28" t="n">
        <f aca="false">ROUNDDOWN(($B5031-$O5031)/30,0)</f>
        <v>2</v>
      </c>
      <c r="Q5031" s="28" t="str">
        <f aca="false">TEXT($B5031,"yyyy-mm")</f>
        <v>2026-01</v>
      </c>
      <c r="R5031" s="28" t="n">
        <f aca="false">IF(AND($O5031&gt;=DATE(2025,1,1),$O5031&lt;=DATE(2025,4,30)),1,0)</f>
        <v>0</v>
      </c>
    </row>
    <row r="5032" customFormat="false" ht="15" hidden="false" customHeight="false" outlineLevel="0" collapsed="false">
      <c r="A5032" s="28" t="n">
        <v>549</v>
      </c>
      <c r="B5032" s="29" t="n">
        <v>46081</v>
      </c>
      <c r="C5032" s="28" t="n">
        <v>7760</v>
      </c>
      <c r="D5032" s="28" t="n">
        <v>0</v>
      </c>
      <c r="E5032" s="28" t="n">
        <v>0</v>
      </c>
      <c r="F5032" s="28" t="s">
        <v>345</v>
      </c>
      <c r="G5032" s="28" t="n">
        <v>0</v>
      </c>
      <c r="H5032" s="28" t="n">
        <v>0</v>
      </c>
      <c r="I5032" s="28" t="n">
        <v>0</v>
      </c>
      <c r="J5032" s="28" t="n">
        <v>298</v>
      </c>
      <c r="K5032" s="28" t="n">
        <v>5</v>
      </c>
      <c r="L5032" s="28" t="n">
        <v>3</v>
      </c>
      <c r="M5032" s="28" t="s">
        <v>147</v>
      </c>
      <c r="N5032" s="28" t="s">
        <v>141</v>
      </c>
      <c r="O5032" s="29" t="n">
        <v>45965</v>
      </c>
      <c r="P5032" s="28" t="n">
        <f aca="false">ROUNDDOWN(($B5032-$O5032)/30,0)</f>
        <v>3</v>
      </c>
      <c r="Q5032" s="28" t="str">
        <f aca="false">TEXT($B5032,"yyyy-mm")</f>
        <v>2026-02</v>
      </c>
      <c r="R5032" s="28" t="n">
        <f aca="false">IF(AND($O5032&gt;=DATE(2025,1,1),$O5032&lt;=DATE(2025,4,30)),1,0)</f>
        <v>0</v>
      </c>
    </row>
    <row r="5033" customFormat="false" ht="15" hidden="false" customHeight="false" outlineLevel="0" collapsed="false">
      <c r="A5033" s="28" t="n">
        <v>549</v>
      </c>
      <c r="B5033" s="29" t="n">
        <v>46112</v>
      </c>
      <c r="C5033" s="28" t="n">
        <v>3880</v>
      </c>
      <c r="D5033" s="28" t="n">
        <v>0</v>
      </c>
      <c r="E5033" s="28" t="n">
        <v>0</v>
      </c>
      <c r="F5033" s="28" t="s">
        <v>345</v>
      </c>
      <c r="G5033" s="28" t="n">
        <v>0</v>
      </c>
      <c r="H5033" s="28" t="n">
        <v>0</v>
      </c>
      <c r="I5033" s="28" t="n">
        <v>0</v>
      </c>
      <c r="J5033" s="28" t="n">
        <v>298</v>
      </c>
      <c r="K5033" s="28" t="n">
        <v>5</v>
      </c>
      <c r="L5033" s="28" t="n">
        <v>3</v>
      </c>
      <c r="M5033" s="28" t="s">
        <v>147</v>
      </c>
      <c r="N5033" s="28" t="s">
        <v>141</v>
      </c>
      <c r="O5033" s="29" t="n">
        <v>45965</v>
      </c>
      <c r="P5033" s="28" t="n">
        <f aca="false">ROUNDDOWN(($B5033-$O5033)/30,0)</f>
        <v>4</v>
      </c>
      <c r="Q5033" s="28" t="str">
        <f aca="false">TEXT($B5033,"yyyy-mm")</f>
        <v>2026-03</v>
      </c>
      <c r="R5033" s="28" t="n">
        <f aca="false">IF(AND($O5033&gt;=DATE(2025,1,1),$O5033&lt;=DATE(2025,4,30)),1,0)</f>
        <v>0</v>
      </c>
    </row>
    <row r="5034" customFormat="false" ht="15" hidden="false" customHeight="false" outlineLevel="0" collapsed="false">
      <c r="A5034" s="28" t="n">
        <v>549</v>
      </c>
      <c r="B5034" s="29" t="n">
        <v>46142</v>
      </c>
      <c r="C5034" s="28" t="n">
        <v>0</v>
      </c>
      <c r="D5034" s="28" t="n">
        <v>0</v>
      </c>
      <c r="E5034" s="28" t="n">
        <v>0</v>
      </c>
      <c r="F5034" s="28" t="s">
        <v>345</v>
      </c>
      <c r="G5034" s="28" t="n">
        <v>0</v>
      </c>
      <c r="H5034" s="28" t="n">
        <v>0</v>
      </c>
      <c r="I5034" s="28" t="n">
        <v>0</v>
      </c>
      <c r="J5034" s="28" t="n">
        <v>298</v>
      </c>
      <c r="K5034" s="28" t="n">
        <v>5</v>
      </c>
      <c r="L5034" s="28" t="n">
        <v>3</v>
      </c>
      <c r="M5034" s="28" t="s">
        <v>147</v>
      </c>
      <c r="N5034" s="28" t="s">
        <v>141</v>
      </c>
      <c r="O5034" s="29" t="n">
        <v>45965</v>
      </c>
      <c r="P5034" s="28" t="n">
        <f aca="false">ROUNDDOWN(($B5034-$O5034)/30,0)</f>
        <v>5</v>
      </c>
      <c r="Q5034" s="28" t="str">
        <f aca="false">TEXT($B5034,"yyyy-mm")</f>
        <v>2026-04</v>
      </c>
      <c r="R5034" s="28" t="n">
        <f aca="false">IF(AND($O5034&gt;=DATE(2025,1,1),$O5034&lt;=DATE(2025,4,30)),1,0)</f>
        <v>0</v>
      </c>
    </row>
    <row r="5035" customFormat="false" ht="15" hidden="false" customHeight="false" outlineLevel="0" collapsed="false">
      <c r="A5035" s="28" t="n">
        <v>550</v>
      </c>
      <c r="B5035" s="29" t="n">
        <v>45991</v>
      </c>
      <c r="C5035" s="28" t="n">
        <v>22700</v>
      </c>
      <c r="D5035" s="28" t="n">
        <v>0</v>
      </c>
      <c r="E5035" s="28" t="n">
        <v>0</v>
      </c>
      <c r="F5035" s="28" t="s">
        <v>345</v>
      </c>
      <c r="G5035" s="28" t="n">
        <v>0</v>
      </c>
      <c r="H5035" s="28" t="n">
        <v>0</v>
      </c>
      <c r="I5035" s="28" t="n">
        <v>0</v>
      </c>
      <c r="J5035" s="28" t="n">
        <v>277</v>
      </c>
      <c r="K5035" s="28" t="n">
        <v>5</v>
      </c>
      <c r="L5035" s="28" t="n">
        <v>1</v>
      </c>
      <c r="M5035" s="28" t="s">
        <v>145</v>
      </c>
      <c r="N5035" s="28" t="s">
        <v>138</v>
      </c>
      <c r="O5035" s="29" t="n">
        <v>45981</v>
      </c>
      <c r="P5035" s="28" t="n">
        <f aca="false">ROUNDDOWN(($B5035-$O5035)/30,0)</f>
        <v>0</v>
      </c>
      <c r="Q5035" s="28" t="str">
        <f aca="false">TEXT($B5035,"yyyy-mm")</f>
        <v>2025-11</v>
      </c>
      <c r="R5035" s="28" t="n">
        <f aca="false">IF(AND($O5035&gt;=DATE(2025,1,1),$O5035&lt;=DATE(2025,4,30)),1,0)</f>
        <v>0</v>
      </c>
    </row>
    <row r="5036" customFormat="false" ht="15" hidden="false" customHeight="false" outlineLevel="0" collapsed="false">
      <c r="A5036" s="28" t="n">
        <v>550</v>
      </c>
      <c r="B5036" s="29" t="n">
        <v>46022</v>
      </c>
      <c r="C5036" s="28" t="n">
        <v>15133.33</v>
      </c>
      <c r="D5036" s="28" t="n">
        <v>0</v>
      </c>
      <c r="E5036" s="28" t="n">
        <v>0</v>
      </c>
      <c r="F5036" s="28" t="s">
        <v>345</v>
      </c>
      <c r="G5036" s="28" t="n">
        <v>0</v>
      </c>
      <c r="H5036" s="28" t="n">
        <v>0</v>
      </c>
      <c r="I5036" s="28" t="n">
        <v>0</v>
      </c>
      <c r="J5036" s="28" t="n">
        <v>277</v>
      </c>
      <c r="K5036" s="28" t="n">
        <v>5</v>
      </c>
      <c r="L5036" s="28" t="n">
        <v>1</v>
      </c>
      <c r="M5036" s="28" t="s">
        <v>145</v>
      </c>
      <c r="N5036" s="28" t="s">
        <v>138</v>
      </c>
      <c r="O5036" s="29" t="n">
        <v>45981</v>
      </c>
      <c r="P5036" s="28" t="n">
        <f aca="false">ROUNDDOWN(($B5036-$O5036)/30,0)</f>
        <v>1</v>
      </c>
      <c r="Q5036" s="28" t="str">
        <f aca="false">TEXT($B5036,"yyyy-mm")</f>
        <v>2025-12</v>
      </c>
      <c r="R5036" s="28" t="n">
        <f aca="false">IF(AND($O5036&gt;=DATE(2025,1,1),$O5036&lt;=DATE(2025,4,30)),1,0)</f>
        <v>0</v>
      </c>
    </row>
    <row r="5037" customFormat="false" ht="15" hidden="false" customHeight="false" outlineLevel="0" collapsed="false">
      <c r="A5037" s="28" t="n">
        <v>550</v>
      </c>
      <c r="B5037" s="29" t="n">
        <v>46053</v>
      </c>
      <c r="C5037" s="28" t="n">
        <v>7566.66</v>
      </c>
      <c r="D5037" s="28" t="n">
        <v>0</v>
      </c>
      <c r="E5037" s="28" t="n">
        <v>0</v>
      </c>
      <c r="F5037" s="28" t="s">
        <v>345</v>
      </c>
      <c r="G5037" s="28" t="n">
        <v>0</v>
      </c>
      <c r="H5037" s="28" t="n">
        <v>0</v>
      </c>
      <c r="I5037" s="28" t="n">
        <v>0</v>
      </c>
      <c r="J5037" s="28" t="n">
        <v>277</v>
      </c>
      <c r="K5037" s="28" t="n">
        <v>5</v>
      </c>
      <c r="L5037" s="28" t="n">
        <v>1</v>
      </c>
      <c r="M5037" s="28" t="s">
        <v>145</v>
      </c>
      <c r="N5037" s="28" t="s">
        <v>138</v>
      </c>
      <c r="O5037" s="29" t="n">
        <v>45981</v>
      </c>
      <c r="P5037" s="28" t="n">
        <f aca="false">ROUNDDOWN(($B5037-$O5037)/30,0)</f>
        <v>2</v>
      </c>
      <c r="Q5037" s="28" t="str">
        <f aca="false">TEXT($B5037,"yyyy-mm")</f>
        <v>2026-01</v>
      </c>
      <c r="R5037" s="28" t="n">
        <f aca="false">IF(AND($O5037&gt;=DATE(2025,1,1),$O5037&lt;=DATE(2025,4,30)),1,0)</f>
        <v>0</v>
      </c>
    </row>
    <row r="5038" customFormat="false" ht="15" hidden="false" customHeight="false" outlineLevel="0" collapsed="false">
      <c r="A5038" s="28" t="n">
        <v>550</v>
      </c>
      <c r="B5038" s="29" t="n">
        <v>46081</v>
      </c>
      <c r="C5038" s="28" t="n">
        <v>0</v>
      </c>
      <c r="D5038" s="28" t="n">
        <v>0</v>
      </c>
      <c r="E5038" s="28" t="n">
        <v>0</v>
      </c>
      <c r="F5038" s="28" t="s">
        <v>345</v>
      </c>
      <c r="G5038" s="28" t="n">
        <v>0</v>
      </c>
      <c r="H5038" s="28" t="n">
        <v>0</v>
      </c>
      <c r="I5038" s="28" t="n">
        <v>0</v>
      </c>
      <c r="J5038" s="28" t="n">
        <v>277</v>
      </c>
      <c r="K5038" s="28" t="n">
        <v>5</v>
      </c>
      <c r="L5038" s="28" t="n">
        <v>1</v>
      </c>
      <c r="M5038" s="28" t="s">
        <v>145</v>
      </c>
      <c r="N5038" s="28" t="s">
        <v>138</v>
      </c>
      <c r="O5038" s="29" t="n">
        <v>45981</v>
      </c>
      <c r="P5038" s="28" t="n">
        <f aca="false">ROUNDDOWN(($B5038-$O5038)/30,0)</f>
        <v>3</v>
      </c>
      <c r="Q5038" s="28" t="str">
        <f aca="false">TEXT($B5038,"yyyy-mm")</f>
        <v>2026-02</v>
      </c>
      <c r="R5038" s="28" t="n">
        <f aca="false">IF(AND($O5038&gt;=DATE(2025,1,1),$O5038&lt;=DATE(2025,4,30)),1,0)</f>
        <v>0</v>
      </c>
    </row>
    <row r="5039" customFormat="false" ht="15" hidden="false" customHeight="false" outlineLevel="0" collapsed="false">
      <c r="A5039" s="28" t="n">
        <v>551</v>
      </c>
      <c r="B5039" s="29" t="n">
        <v>45688</v>
      </c>
      <c r="C5039" s="28" t="n">
        <v>3900</v>
      </c>
      <c r="D5039" s="28" t="n">
        <v>0</v>
      </c>
      <c r="E5039" s="28" t="n">
        <v>0</v>
      </c>
      <c r="F5039" s="28" t="s">
        <v>345</v>
      </c>
      <c r="G5039" s="28" t="n">
        <v>0</v>
      </c>
      <c r="H5039" s="28" t="n">
        <v>0</v>
      </c>
      <c r="I5039" s="28" t="n">
        <v>0</v>
      </c>
      <c r="J5039" s="28" t="n">
        <v>260</v>
      </c>
      <c r="K5039" s="28" t="n">
        <v>9</v>
      </c>
      <c r="L5039" s="28" t="n">
        <v>2</v>
      </c>
      <c r="M5039" s="28" t="s">
        <v>147</v>
      </c>
      <c r="N5039" s="28" t="s">
        <v>139</v>
      </c>
      <c r="O5039" s="29" t="n">
        <v>45658</v>
      </c>
      <c r="P5039" s="28" t="n">
        <f aca="false">ROUNDDOWN(($B5039-$O5039)/30,0)</f>
        <v>1</v>
      </c>
      <c r="Q5039" s="28" t="str">
        <f aca="false">TEXT($B5039,"yyyy-mm")</f>
        <v>2025-01</v>
      </c>
      <c r="R5039" s="28" t="n">
        <f aca="false">IF(AND($O5039&gt;=DATE(2025,1,1),$O5039&lt;=DATE(2025,4,30)),1,0)</f>
        <v>1</v>
      </c>
    </row>
    <row r="5040" customFormat="false" ht="15" hidden="false" customHeight="false" outlineLevel="0" collapsed="false">
      <c r="A5040" s="28" t="n">
        <v>551</v>
      </c>
      <c r="B5040" s="29" t="n">
        <v>45716</v>
      </c>
      <c r="C5040" s="28" t="n">
        <v>2600</v>
      </c>
      <c r="D5040" s="28" t="n">
        <v>0</v>
      </c>
      <c r="E5040" s="28" t="n">
        <v>0</v>
      </c>
      <c r="F5040" s="28" t="s">
        <v>345</v>
      </c>
      <c r="G5040" s="28" t="n">
        <v>0</v>
      </c>
      <c r="H5040" s="28" t="n">
        <v>0</v>
      </c>
      <c r="I5040" s="28" t="n">
        <v>0</v>
      </c>
      <c r="J5040" s="28" t="n">
        <v>260</v>
      </c>
      <c r="K5040" s="28" t="n">
        <v>9</v>
      </c>
      <c r="L5040" s="28" t="n">
        <v>2</v>
      </c>
      <c r="M5040" s="28" t="s">
        <v>147</v>
      </c>
      <c r="N5040" s="28" t="s">
        <v>139</v>
      </c>
      <c r="O5040" s="29" t="n">
        <v>45658</v>
      </c>
      <c r="P5040" s="28" t="n">
        <f aca="false">ROUNDDOWN(($B5040-$O5040)/30,0)</f>
        <v>1</v>
      </c>
      <c r="Q5040" s="28" t="str">
        <f aca="false">TEXT($B5040,"yyyy-mm")</f>
        <v>2025-02</v>
      </c>
      <c r="R5040" s="28" t="n">
        <f aca="false">IF(AND($O5040&gt;=DATE(2025,1,1),$O5040&lt;=DATE(2025,4,30)),1,0)</f>
        <v>1</v>
      </c>
    </row>
    <row r="5041" customFormat="false" ht="15" hidden="false" customHeight="false" outlineLevel="0" collapsed="false">
      <c r="A5041" s="28" t="n">
        <v>551</v>
      </c>
      <c r="B5041" s="29" t="n">
        <v>45747</v>
      </c>
      <c r="C5041" s="28" t="n">
        <v>2194.42</v>
      </c>
      <c r="D5041" s="28" t="n">
        <v>894.42</v>
      </c>
      <c r="E5041" s="28" t="n">
        <v>30</v>
      </c>
      <c r="F5041" s="28" t="s">
        <v>347</v>
      </c>
      <c r="G5041" s="28" t="n">
        <v>1</v>
      </c>
      <c r="H5041" s="28" t="n">
        <v>0</v>
      </c>
      <c r="I5041" s="28" t="n">
        <v>0</v>
      </c>
      <c r="J5041" s="28" t="n">
        <v>260</v>
      </c>
      <c r="K5041" s="28" t="n">
        <v>9</v>
      </c>
      <c r="L5041" s="28" t="n">
        <v>2</v>
      </c>
      <c r="M5041" s="28" t="s">
        <v>147</v>
      </c>
      <c r="N5041" s="28" t="s">
        <v>139</v>
      </c>
      <c r="O5041" s="29" t="n">
        <v>45658</v>
      </c>
      <c r="P5041" s="28" t="n">
        <f aca="false">ROUNDDOWN(($B5041-$O5041)/30,0)</f>
        <v>2</v>
      </c>
      <c r="Q5041" s="28" t="str">
        <f aca="false">TEXT($B5041,"yyyy-mm")</f>
        <v>2025-03</v>
      </c>
      <c r="R5041" s="28" t="n">
        <f aca="false">IF(AND($O5041&gt;=DATE(2025,1,1),$O5041&lt;=DATE(2025,4,30)),1,0)</f>
        <v>1</v>
      </c>
    </row>
    <row r="5042" customFormat="false" ht="15" hidden="false" customHeight="false" outlineLevel="0" collapsed="false">
      <c r="A5042" s="28" t="n">
        <v>551</v>
      </c>
      <c r="B5042" s="29" t="n">
        <v>45777</v>
      </c>
      <c r="C5042" s="28" t="n">
        <v>2194.42</v>
      </c>
      <c r="D5042" s="28" t="n">
        <v>2194.42</v>
      </c>
      <c r="E5042" s="28" t="n">
        <v>60</v>
      </c>
      <c r="F5042" s="28" t="s">
        <v>348</v>
      </c>
      <c r="G5042" s="28" t="n">
        <v>1</v>
      </c>
      <c r="H5042" s="28" t="n">
        <v>1</v>
      </c>
      <c r="I5042" s="28" t="n">
        <v>0</v>
      </c>
      <c r="J5042" s="28" t="n">
        <v>260</v>
      </c>
      <c r="K5042" s="28" t="n">
        <v>9</v>
      </c>
      <c r="L5042" s="28" t="n">
        <v>2</v>
      </c>
      <c r="M5042" s="28" t="s">
        <v>147</v>
      </c>
      <c r="N5042" s="28" t="s">
        <v>139</v>
      </c>
      <c r="O5042" s="29" t="n">
        <v>45658</v>
      </c>
      <c r="P5042" s="28" t="n">
        <f aca="false">ROUNDDOWN(($B5042-$O5042)/30,0)</f>
        <v>3</v>
      </c>
      <c r="Q5042" s="28" t="str">
        <f aca="false">TEXT($B5042,"yyyy-mm")</f>
        <v>2025-04</v>
      </c>
      <c r="R5042" s="28" t="n">
        <f aca="false">IF(AND($O5042&gt;=DATE(2025,1,1),$O5042&lt;=DATE(2025,4,30)),1,0)</f>
        <v>1</v>
      </c>
    </row>
    <row r="5043" customFormat="false" ht="15" hidden="false" customHeight="false" outlineLevel="0" collapsed="false">
      <c r="A5043" s="28" t="n">
        <v>552</v>
      </c>
      <c r="B5043" s="29" t="n">
        <v>44712</v>
      </c>
      <c r="C5043" s="28" t="n">
        <v>3600</v>
      </c>
      <c r="D5043" s="28" t="n">
        <v>0</v>
      </c>
      <c r="E5043" s="28" t="n">
        <v>0</v>
      </c>
      <c r="F5043" s="28" t="s">
        <v>345</v>
      </c>
      <c r="G5043" s="28" t="n">
        <v>0</v>
      </c>
      <c r="H5043" s="28" t="n">
        <v>0</v>
      </c>
      <c r="I5043" s="28" t="n">
        <v>0</v>
      </c>
      <c r="J5043" s="28" t="n">
        <v>255</v>
      </c>
      <c r="K5043" s="28" t="n">
        <v>8</v>
      </c>
      <c r="L5043" s="28" t="n">
        <v>1</v>
      </c>
      <c r="M5043" s="28" t="s">
        <v>146</v>
      </c>
      <c r="N5043" s="28" t="s">
        <v>139</v>
      </c>
      <c r="O5043" s="29" t="n">
        <v>44694</v>
      </c>
      <c r="P5043" s="28" t="n">
        <f aca="false">ROUNDDOWN(($B5043-$O5043)/30,0)</f>
        <v>0</v>
      </c>
      <c r="Q5043" s="28" t="str">
        <f aca="false">TEXT($B5043,"yyyy-mm")</f>
        <v>2022-05</v>
      </c>
      <c r="R5043" s="28" t="n">
        <f aca="false">IF(AND($O5043&gt;=DATE(2025,1,1),$O5043&lt;=DATE(2025,4,30)),1,0)</f>
        <v>0</v>
      </c>
    </row>
    <row r="5044" customFormat="false" ht="15" hidden="false" customHeight="false" outlineLevel="0" collapsed="false">
      <c r="A5044" s="28" t="n">
        <v>552</v>
      </c>
      <c r="B5044" s="29" t="n">
        <v>44742</v>
      </c>
      <c r="C5044" s="28" t="n">
        <v>2880</v>
      </c>
      <c r="D5044" s="28" t="n">
        <v>0</v>
      </c>
      <c r="E5044" s="28" t="n">
        <v>0</v>
      </c>
      <c r="F5044" s="28" t="s">
        <v>345</v>
      </c>
      <c r="G5044" s="28" t="n">
        <v>0</v>
      </c>
      <c r="H5044" s="28" t="n">
        <v>0</v>
      </c>
      <c r="I5044" s="28" t="n">
        <v>0</v>
      </c>
      <c r="J5044" s="28" t="n">
        <v>255</v>
      </c>
      <c r="K5044" s="28" t="n">
        <v>8</v>
      </c>
      <c r="L5044" s="28" t="n">
        <v>1</v>
      </c>
      <c r="M5044" s="28" t="s">
        <v>146</v>
      </c>
      <c r="N5044" s="28" t="s">
        <v>139</v>
      </c>
      <c r="O5044" s="29" t="n">
        <v>44694</v>
      </c>
      <c r="P5044" s="28" t="n">
        <f aca="false">ROUNDDOWN(($B5044-$O5044)/30,0)</f>
        <v>1</v>
      </c>
      <c r="Q5044" s="28" t="str">
        <f aca="false">TEXT($B5044,"yyyy-mm")</f>
        <v>2022-06</v>
      </c>
      <c r="R5044" s="28" t="n">
        <f aca="false">IF(AND($O5044&gt;=DATE(2025,1,1),$O5044&lt;=DATE(2025,4,30)),1,0)</f>
        <v>0</v>
      </c>
    </row>
    <row r="5045" customFormat="false" ht="15" hidden="false" customHeight="false" outlineLevel="0" collapsed="false">
      <c r="A5045" s="28" t="n">
        <v>552</v>
      </c>
      <c r="B5045" s="29" t="n">
        <v>44773</v>
      </c>
      <c r="C5045" s="28" t="n">
        <v>2160</v>
      </c>
      <c r="D5045" s="28" t="n">
        <v>0</v>
      </c>
      <c r="E5045" s="28" t="n">
        <v>0</v>
      </c>
      <c r="F5045" s="28" t="s">
        <v>345</v>
      </c>
      <c r="G5045" s="28" t="n">
        <v>0</v>
      </c>
      <c r="H5045" s="28" t="n">
        <v>0</v>
      </c>
      <c r="I5045" s="28" t="n">
        <v>0</v>
      </c>
      <c r="J5045" s="28" t="n">
        <v>255</v>
      </c>
      <c r="K5045" s="28" t="n">
        <v>8</v>
      </c>
      <c r="L5045" s="28" t="n">
        <v>1</v>
      </c>
      <c r="M5045" s="28" t="s">
        <v>146</v>
      </c>
      <c r="N5045" s="28" t="s">
        <v>139</v>
      </c>
      <c r="O5045" s="29" t="n">
        <v>44694</v>
      </c>
      <c r="P5045" s="28" t="n">
        <f aca="false">ROUNDDOWN(($B5045-$O5045)/30,0)</f>
        <v>2</v>
      </c>
      <c r="Q5045" s="28" t="str">
        <f aca="false">TEXT($B5045,"yyyy-mm")</f>
        <v>2022-07</v>
      </c>
      <c r="R5045" s="28" t="n">
        <f aca="false">IF(AND($O5045&gt;=DATE(2025,1,1),$O5045&lt;=DATE(2025,4,30)),1,0)</f>
        <v>0</v>
      </c>
    </row>
    <row r="5046" customFormat="false" ht="15" hidden="false" customHeight="false" outlineLevel="0" collapsed="false">
      <c r="A5046" s="28" t="n">
        <v>552</v>
      </c>
      <c r="B5046" s="29" t="n">
        <v>44804</v>
      </c>
      <c r="C5046" s="28" t="n">
        <v>1440</v>
      </c>
      <c r="D5046" s="28" t="n">
        <v>0</v>
      </c>
      <c r="E5046" s="28" t="n">
        <v>0</v>
      </c>
      <c r="F5046" s="28" t="s">
        <v>345</v>
      </c>
      <c r="G5046" s="28" t="n">
        <v>0</v>
      </c>
      <c r="H5046" s="28" t="n">
        <v>0</v>
      </c>
      <c r="I5046" s="28" t="n">
        <v>0</v>
      </c>
      <c r="J5046" s="28" t="n">
        <v>255</v>
      </c>
      <c r="K5046" s="28" t="n">
        <v>8</v>
      </c>
      <c r="L5046" s="28" t="n">
        <v>1</v>
      </c>
      <c r="M5046" s="28" t="s">
        <v>146</v>
      </c>
      <c r="N5046" s="28" t="s">
        <v>139</v>
      </c>
      <c r="O5046" s="29" t="n">
        <v>44694</v>
      </c>
      <c r="P5046" s="28" t="n">
        <f aca="false">ROUNDDOWN(($B5046-$O5046)/30,0)</f>
        <v>3</v>
      </c>
      <c r="Q5046" s="28" t="str">
        <f aca="false">TEXT($B5046,"yyyy-mm")</f>
        <v>2022-08</v>
      </c>
      <c r="R5046" s="28" t="n">
        <f aca="false">IF(AND($O5046&gt;=DATE(2025,1,1),$O5046&lt;=DATE(2025,4,30)),1,0)</f>
        <v>0</v>
      </c>
    </row>
    <row r="5047" customFormat="false" ht="15" hidden="false" customHeight="false" outlineLevel="0" collapsed="false">
      <c r="A5047" s="28" t="n">
        <v>552</v>
      </c>
      <c r="B5047" s="29" t="n">
        <v>44834</v>
      </c>
      <c r="C5047" s="28" t="n">
        <v>720</v>
      </c>
      <c r="D5047" s="28" t="n">
        <v>0</v>
      </c>
      <c r="E5047" s="28" t="n">
        <v>0</v>
      </c>
      <c r="F5047" s="28" t="s">
        <v>345</v>
      </c>
      <c r="G5047" s="28" t="n">
        <v>0</v>
      </c>
      <c r="H5047" s="28" t="n">
        <v>0</v>
      </c>
      <c r="I5047" s="28" t="n">
        <v>0</v>
      </c>
      <c r="J5047" s="28" t="n">
        <v>255</v>
      </c>
      <c r="K5047" s="28" t="n">
        <v>8</v>
      </c>
      <c r="L5047" s="28" t="n">
        <v>1</v>
      </c>
      <c r="M5047" s="28" t="s">
        <v>146</v>
      </c>
      <c r="N5047" s="28" t="s">
        <v>139</v>
      </c>
      <c r="O5047" s="29" t="n">
        <v>44694</v>
      </c>
      <c r="P5047" s="28" t="n">
        <f aca="false">ROUNDDOWN(($B5047-$O5047)/30,0)</f>
        <v>4</v>
      </c>
      <c r="Q5047" s="28" t="str">
        <f aca="false">TEXT($B5047,"yyyy-mm")</f>
        <v>2022-09</v>
      </c>
      <c r="R5047" s="28" t="n">
        <f aca="false">IF(AND($O5047&gt;=DATE(2025,1,1),$O5047&lt;=DATE(2025,4,30)),1,0)</f>
        <v>0</v>
      </c>
    </row>
    <row r="5048" customFormat="false" ht="15" hidden="false" customHeight="false" outlineLevel="0" collapsed="false">
      <c r="A5048" s="28" t="n">
        <v>552</v>
      </c>
      <c r="B5048" s="29" t="n">
        <v>44865</v>
      </c>
      <c r="C5048" s="28" t="n">
        <v>0</v>
      </c>
      <c r="D5048" s="28" t="n">
        <v>0</v>
      </c>
      <c r="E5048" s="28" t="n">
        <v>0</v>
      </c>
      <c r="F5048" s="28" t="s">
        <v>345</v>
      </c>
      <c r="G5048" s="28" t="n">
        <v>0</v>
      </c>
      <c r="H5048" s="28" t="n">
        <v>0</v>
      </c>
      <c r="I5048" s="28" t="n">
        <v>0</v>
      </c>
      <c r="J5048" s="28" t="n">
        <v>255</v>
      </c>
      <c r="K5048" s="28" t="n">
        <v>8</v>
      </c>
      <c r="L5048" s="28" t="n">
        <v>1</v>
      </c>
      <c r="M5048" s="28" t="s">
        <v>146</v>
      </c>
      <c r="N5048" s="28" t="s">
        <v>139</v>
      </c>
      <c r="O5048" s="29" t="n">
        <v>44694</v>
      </c>
      <c r="P5048" s="28" t="n">
        <f aca="false">ROUNDDOWN(($B5048-$O5048)/30,0)</f>
        <v>5</v>
      </c>
      <c r="Q5048" s="28" t="str">
        <f aca="false">TEXT($B5048,"yyyy-mm")</f>
        <v>2022-10</v>
      </c>
      <c r="R5048" s="28" t="n">
        <f aca="false">IF(AND($O5048&gt;=DATE(2025,1,1),$O5048&lt;=DATE(2025,4,30)),1,0)</f>
        <v>0</v>
      </c>
    </row>
    <row r="5049" customFormat="false" ht="15" hidden="false" customHeight="false" outlineLevel="0" collapsed="false">
      <c r="A5049" s="28" t="n">
        <v>553</v>
      </c>
      <c r="B5049" s="29" t="n">
        <v>46081</v>
      </c>
      <c r="C5049" s="28" t="n">
        <v>22300</v>
      </c>
      <c r="D5049" s="28" t="n">
        <v>0</v>
      </c>
      <c r="E5049" s="28" t="n">
        <v>0</v>
      </c>
      <c r="F5049" s="28" t="s">
        <v>345</v>
      </c>
      <c r="G5049" s="28" t="n">
        <v>0</v>
      </c>
      <c r="H5049" s="28" t="n">
        <v>0</v>
      </c>
      <c r="I5049" s="28" t="n">
        <v>0</v>
      </c>
      <c r="J5049" s="28" t="n">
        <v>142</v>
      </c>
      <c r="K5049" s="28" t="n">
        <v>8</v>
      </c>
      <c r="L5049" s="28" t="n">
        <v>3</v>
      </c>
      <c r="M5049" s="28" t="s">
        <v>145</v>
      </c>
      <c r="N5049" s="28" t="s">
        <v>138</v>
      </c>
      <c r="O5049" s="29" t="n">
        <v>46072</v>
      </c>
      <c r="P5049" s="28" t="n">
        <f aca="false">ROUNDDOWN(($B5049-$O5049)/30,0)</f>
        <v>0</v>
      </c>
      <c r="Q5049" s="28" t="str">
        <f aca="false">TEXT($B5049,"yyyy-mm")</f>
        <v>2026-02</v>
      </c>
      <c r="R5049" s="28" t="n">
        <f aca="false">IF(AND($O5049&gt;=DATE(2025,1,1),$O5049&lt;=DATE(2025,4,30)),1,0)</f>
        <v>0</v>
      </c>
    </row>
    <row r="5050" customFormat="false" ht="15" hidden="false" customHeight="false" outlineLevel="0" collapsed="false">
      <c r="A5050" s="28" t="n">
        <v>553</v>
      </c>
      <c r="B5050" s="29" t="n">
        <v>46112</v>
      </c>
      <c r="C5050" s="28" t="n">
        <v>17840</v>
      </c>
      <c r="D5050" s="28" t="n">
        <v>0</v>
      </c>
      <c r="E5050" s="28" t="n">
        <v>0</v>
      </c>
      <c r="F5050" s="28" t="s">
        <v>345</v>
      </c>
      <c r="G5050" s="28" t="n">
        <v>0</v>
      </c>
      <c r="H5050" s="28" t="n">
        <v>0</v>
      </c>
      <c r="I5050" s="28" t="n">
        <v>0</v>
      </c>
      <c r="J5050" s="28" t="n">
        <v>142</v>
      </c>
      <c r="K5050" s="28" t="n">
        <v>8</v>
      </c>
      <c r="L5050" s="28" t="n">
        <v>3</v>
      </c>
      <c r="M5050" s="28" t="s">
        <v>145</v>
      </c>
      <c r="N5050" s="28" t="s">
        <v>138</v>
      </c>
      <c r="O5050" s="29" t="n">
        <v>46072</v>
      </c>
      <c r="P5050" s="28" t="n">
        <f aca="false">ROUNDDOWN(($B5050-$O5050)/30,0)</f>
        <v>1</v>
      </c>
      <c r="Q5050" s="28" t="str">
        <f aca="false">TEXT($B5050,"yyyy-mm")</f>
        <v>2026-03</v>
      </c>
      <c r="R5050" s="28" t="n">
        <f aca="false">IF(AND($O5050&gt;=DATE(2025,1,1),$O5050&lt;=DATE(2025,4,30)),1,0)</f>
        <v>0</v>
      </c>
    </row>
    <row r="5051" customFormat="false" ht="15" hidden="false" customHeight="false" outlineLevel="0" collapsed="false">
      <c r="A5051" s="28" t="n">
        <v>553</v>
      </c>
      <c r="B5051" s="29" t="n">
        <v>46142</v>
      </c>
      <c r="C5051" s="28" t="n">
        <v>13380</v>
      </c>
      <c r="D5051" s="28" t="n">
        <v>0</v>
      </c>
      <c r="E5051" s="28" t="n">
        <v>0</v>
      </c>
      <c r="F5051" s="28" t="s">
        <v>345</v>
      </c>
      <c r="G5051" s="28" t="n">
        <v>0</v>
      </c>
      <c r="H5051" s="28" t="n">
        <v>0</v>
      </c>
      <c r="I5051" s="28" t="n">
        <v>0</v>
      </c>
      <c r="J5051" s="28" t="n">
        <v>142</v>
      </c>
      <c r="K5051" s="28" t="n">
        <v>8</v>
      </c>
      <c r="L5051" s="28" t="n">
        <v>3</v>
      </c>
      <c r="M5051" s="28" t="s">
        <v>145</v>
      </c>
      <c r="N5051" s="28" t="s">
        <v>138</v>
      </c>
      <c r="O5051" s="29" t="n">
        <v>46072</v>
      </c>
      <c r="P5051" s="28" t="n">
        <f aca="false">ROUNDDOWN(($B5051-$O5051)/30,0)</f>
        <v>2</v>
      </c>
      <c r="Q5051" s="28" t="str">
        <f aca="false">TEXT($B5051,"yyyy-mm")</f>
        <v>2026-04</v>
      </c>
      <c r="R5051" s="28" t="n">
        <f aca="false">IF(AND($O5051&gt;=DATE(2025,1,1),$O5051&lt;=DATE(2025,4,30)),1,0)</f>
        <v>0</v>
      </c>
    </row>
    <row r="5052" customFormat="false" ht="15" hidden="false" customHeight="false" outlineLevel="0" collapsed="false">
      <c r="A5052" s="28" t="n">
        <v>553</v>
      </c>
      <c r="B5052" s="29" t="n">
        <v>46173</v>
      </c>
      <c r="C5052" s="28" t="n">
        <v>8920</v>
      </c>
      <c r="D5052" s="28" t="n">
        <v>0</v>
      </c>
      <c r="E5052" s="28" t="n">
        <v>0</v>
      </c>
      <c r="F5052" s="28" t="s">
        <v>345</v>
      </c>
      <c r="G5052" s="28" t="n">
        <v>0</v>
      </c>
      <c r="H5052" s="28" t="n">
        <v>0</v>
      </c>
      <c r="I5052" s="28" t="n">
        <v>0</v>
      </c>
      <c r="J5052" s="28" t="n">
        <v>142</v>
      </c>
      <c r="K5052" s="28" t="n">
        <v>8</v>
      </c>
      <c r="L5052" s="28" t="n">
        <v>3</v>
      </c>
      <c r="M5052" s="28" t="s">
        <v>145</v>
      </c>
      <c r="N5052" s="28" t="s">
        <v>138</v>
      </c>
      <c r="O5052" s="29" t="n">
        <v>46072</v>
      </c>
      <c r="P5052" s="28" t="n">
        <f aca="false">ROUNDDOWN(($B5052-$O5052)/30,0)</f>
        <v>3</v>
      </c>
      <c r="Q5052" s="28" t="str">
        <f aca="false">TEXT($B5052,"yyyy-mm")</f>
        <v>2026-05</v>
      </c>
      <c r="R5052" s="28" t="n">
        <f aca="false">IF(AND($O5052&gt;=DATE(2025,1,1),$O5052&lt;=DATE(2025,4,30)),1,0)</f>
        <v>0</v>
      </c>
    </row>
    <row r="5053" customFormat="false" ht="15" hidden="false" customHeight="false" outlineLevel="0" collapsed="false">
      <c r="A5053" s="28" t="n">
        <v>553</v>
      </c>
      <c r="B5053" s="29" t="n">
        <v>46203</v>
      </c>
      <c r="C5053" s="28" t="n">
        <v>4460</v>
      </c>
      <c r="D5053" s="28" t="n">
        <v>0</v>
      </c>
      <c r="E5053" s="28" t="n">
        <v>0</v>
      </c>
      <c r="F5053" s="28" t="s">
        <v>345</v>
      </c>
      <c r="G5053" s="28" t="n">
        <v>0</v>
      </c>
      <c r="H5053" s="28" t="n">
        <v>0</v>
      </c>
      <c r="I5053" s="28" t="n">
        <v>0</v>
      </c>
      <c r="J5053" s="28" t="n">
        <v>142</v>
      </c>
      <c r="K5053" s="28" t="n">
        <v>8</v>
      </c>
      <c r="L5053" s="28" t="n">
        <v>3</v>
      </c>
      <c r="M5053" s="28" t="s">
        <v>145</v>
      </c>
      <c r="N5053" s="28" t="s">
        <v>138</v>
      </c>
      <c r="O5053" s="29" t="n">
        <v>46072</v>
      </c>
      <c r="P5053" s="28" t="n">
        <f aca="false">ROUNDDOWN(($B5053-$O5053)/30,0)</f>
        <v>4</v>
      </c>
      <c r="Q5053" s="28" t="str">
        <f aca="false">TEXT($B5053,"yyyy-mm")</f>
        <v>2026-06</v>
      </c>
      <c r="R5053" s="28" t="n">
        <f aca="false">IF(AND($O5053&gt;=DATE(2025,1,1),$O5053&lt;=DATE(2025,4,30)),1,0)</f>
        <v>0</v>
      </c>
    </row>
    <row r="5054" customFormat="false" ht="15" hidden="false" customHeight="false" outlineLevel="0" collapsed="false">
      <c r="A5054" s="28" t="n">
        <v>553</v>
      </c>
      <c r="B5054" s="29" t="n">
        <v>46234</v>
      </c>
      <c r="C5054" s="28" t="n">
        <v>0</v>
      </c>
      <c r="D5054" s="28" t="n">
        <v>0</v>
      </c>
      <c r="E5054" s="28" t="n">
        <v>0</v>
      </c>
      <c r="F5054" s="28" t="s">
        <v>345</v>
      </c>
      <c r="G5054" s="28" t="n">
        <v>0</v>
      </c>
      <c r="H5054" s="28" t="n">
        <v>0</v>
      </c>
      <c r="I5054" s="28" t="n">
        <v>0</v>
      </c>
      <c r="J5054" s="28" t="n">
        <v>142</v>
      </c>
      <c r="K5054" s="28" t="n">
        <v>8</v>
      </c>
      <c r="L5054" s="28" t="n">
        <v>3</v>
      </c>
      <c r="M5054" s="28" t="s">
        <v>145</v>
      </c>
      <c r="N5054" s="28" t="s">
        <v>138</v>
      </c>
      <c r="O5054" s="29" t="n">
        <v>46072</v>
      </c>
      <c r="P5054" s="28" t="n">
        <f aca="false">ROUNDDOWN(($B5054-$O5054)/30,0)</f>
        <v>5</v>
      </c>
      <c r="Q5054" s="28" t="str">
        <f aca="false">TEXT($B5054,"yyyy-mm")</f>
        <v>2026-07</v>
      </c>
      <c r="R5054" s="28" t="n">
        <f aca="false">IF(AND($O5054&gt;=DATE(2025,1,1),$O5054&lt;=DATE(2025,4,30)),1,0)</f>
        <v>0</v>
      </c>
    </row>
    <row r="5055" customFormat="false" ht="15" hidden="false" customHeight="false" outlineLevel="0" collapsed="false">
      <c r="A5055" s="28" t="n">
        <v>554</v>
      </c>
      <c r="B5055" s="29" t="n">
        <v>45046</v>
      </c>
      <c r="C5055" s="28" t="n">
        <v>121800</v>
      </c>
      <c r="D5055" s="28" t="n">
        <v>0</v>
      </c>
      <c r="E5055" s="28" t="n">
        <v>0</v>
      </c>
      <c r="F5055" s="28" t="s">
        <v>345</v>
      </c>
      <c r="G5055" s="28" t="n">
        <v>0</v>
      </c>
      <c r="H5055" s="28" t="n">
        <v>0</v>
      </c>
      <c r="I5055" s="28" t="n">
        <v>0</v>
      </c>
      <c r="J5055" s="28" t="n">
        <v>346</v>
      </c>
      <c r="K5055" s="28" t="n">
        <v>4</v>
      </c>
      <c r="L5055" s="28" t="n">
        <v>3</v>
      </c>
      <c r="M5055" s="28" t="s">
        <v>146</v>
      </c>
      <c r="N5055" s="28" t="s">
        <v>139</v>
      </c>
      <c r="O5055" s="29" t="n">
        <v>45038</v>
      </c>
      <c r="P5055" s="28" t="n">
        <f aca="false">ROUNDDOWN(($B5055-$O5055)/30,0)</f>
        <v>0</v>
      </c>
      <c r="Q5055" s="28" t="str">
        <f aca="false">TEXT($B5055,"yyyy-mm")</f>
        <v>2023-04</v>
      </c>
      <c r="R5055" s="28" t="n">
        <f aca="false">IF(AND($O5055&gt;=DATE(2025,1,1),$O5055&lt;=DATE(2025,4,30)),1,0)</f>
        <v>0</v>
      </c>
    </row>
    <row r="5056" customFormat="false" ht="15" hidden="false" customHeight="false" outlineLevel="0" collapsed="false">
      <c r="A5056" s="28" t="n">
        <v>554</v>
      </c>
      <c r="B5056" s="29" t="n">
        <v>45077</v>
      </c>
      <c r="C5056" s="28" t="n">
        <v>116928</v>
      </c>
      <c r="D5056" s="28" t="n">
        <v>0</v>
      </c>
      <c r="E5056" s="28" t="n">
        <v>0</v>
      </c>
      <c r="F5056" s="28" t="s">
        <v>345</v>
      </c>
      <c r="G5056" s="28" t="n">
        <v>0</v>
      </c>
      <c r="H5056" s="28" t="n">
        <v>0</v>
      </c>
      <c r="I5056" s="28" t="n">
        <v>0</v>
      </c>
      <c r="J5056" s="28" t="n">
        <v>346</v>
      </c>
      <c r="K5056" s="28" t="n">
        <v>4</v>
      </c>
      <c r="L5056" s="28" t="n">
        <v>3</v>
      </c>
      <c r="M5056" s="28" t="s">
        <v>146</v>
      </c>
      <c r="N5056" s="28" t="s">
        <v>139</v>
      </c>
      <c r="O5056" s="29" t="n">
        <v>45038</v>
      </c>
      <c r="P5056" s="28" t="n">
        <f aca="false">ROUNDDOWN(($B5056-$O5056)/30,0)</f>
        <v>1</v>
      </c>
      <c r="Q5056" s="28" t="str">
        <f aca="false">TEXT($B5056,"yyyy-mm")</f>
        <v>2023-05</v>
      </c>
      <c r="R5056" s="28" t="n">
        <f aca="false">IF(AND($O5056&gt;=DATE(2025,1,1),$O5056&lt;=DATE(2025,4,30)),1,0)</f>
        <v>0</v>
      </c>
    </row>
    <row r="5057" customFormat="false" ht="15" hidden="false" customHeight="false" outlineLevel="0" collapsed="false">
      <c r="A5057" s="28" t="n">
        <v>554</v>
      </c>
      <c r="B5057" s="29" t="n">
        <v>45107</v>
      </c>
      <c r="C5057" s="28" t="n">
        <v>112056</v>
      </c>
      <c r="D5057" s="28" t="n">
        <v>0</v>
      </c>
      <c r="E5057" s="28" t="n">
        <v>0</v>
      </c>
      <c r="F5057" s="28" t="s">
        <v>345</v>
      </c>
      <c r="G5057" s="28" t="n">
        <v>0</v>
      </c>
      <c r="H5057" s="28" t="n">
        <v>0</v>
      </c>
      <c r="I5057" s="28" t="n">
        <v>0</v>
      </c>
      <c r="J5057" s="28" t="n">
        <v>346</v>
      </c>
      <c r="K5057" s="28" t="n">
        <v>4</v>
      </c>
      <c r="L5057" s="28" t="n">
        <v>3</v>
      </c>
      <c r="M5057" s="28" t="s">
        <v>146</v>
      </c>
      <c r="N5057" s="28" t="s">
        <v>139</v>
      </c>
      <c r="O5057" s="29" t="n">
        <v>45038</v>
      </c>
      <c r="P5057" s="28" t="n">
        <f aca="false">ROUNDDOWN(($B5057-$O5057)/30,0)</f>
        <v>2</v>
      </c>
      <c r="Q5057" s="28" t="str">
        <f aca="false">TEXT($B5057,"yyyy-mm")</f>
        <v>2023-06</v>
      </c>
      <c r="R5057" s="28" t="n">
        <f aca="false">IF(AND($O5057&gt;=DATE(2025,1,1),$O5057&lt;=DATE(2025,4,30)),1,0)</f>
        <v>0</v>
      </c>
    </row>
    <row r="5058" customFormat="false" ht="15" hidden="false" customHeight="false" outlineLevel="0" collapsed="false">
      <c r="A5058" s="28" t="n">
        <v>554</v>
      </c>
      <c r="B5058" s="29" t="n">
        <v>45138</v>
      </c>
      <c r="C5058" s="28" t="n">
        <v>107184</v>
      </c>
      <c r="D5058" s="28" t="n">
        <v>0</v>
      </c>
      <c r="E5058" s="28" t="n">
        <v>0</v>
      </c>
      <c r="F5058" s="28" t="s">
        <v>345</v>
      </c>
      <c r="G5058" s="28" t="n">
        <v>0</v>
      </c>
      <c r="H5058" s="28" t="n">
        <v>0</v>
      </c>
      <c r="I5058" s="28" t="n">
        <v>0</v>
      </c>
      <c r="J5058" s="28" t="n">
        <v>346</v>
      </c>
      <c r="K5058" s="28" t="n">
        <v>4</v>
      </c>
      <c r="L5058" s="28" t="n">
        <v>3</v>
      </c>
      <c r="M5058" s="28" t="s">
        <v>146</v>
      </c>
      <c r="N5058" s="28" t="s">
        <v>139</v>
      </c>
      <c r="O5058" s="29" t="n">
        <v>45038</v>
      </c>
      <c r="P5058" s="28" t="n">
        <f aca="false">ROUNDDOWN(($B5058-$O5058)/30,0)</f>
        <v>3</v>
      </c>
      <c r="Q5058" s="28" t="str">
        <f aca="false">TEXT($B5058,"yyyy-mm")</f>
        <v>2023-07</v>
      </c>
      <c r="R5058" s="28" t="n">
        <f aca="false">IF(AND($O5058&gt;=DATE(2025,1,1),$O5058&lt;=DATE(2025,4,30)),1,0)</f>
        <v>0</v>
      </c>
    </row>
    <row r="5059" customFormat="false" ht="15" hidden="false" customHeight="false" outlineLevel="0" collapsed="false">
      <c r="A5059" s="28" t="n">
        <v>554</v>
      </c>
      <c r="B5059" s="29" t="n">
        <v>45169</v>
      </c>
      <c r="C5059" s="28" t="n">
        <v>102312</v>
      </c>
      <c r="D5059" s="28" t="n">
        <v>0</v>
      </c>
      <c r="E5059" s="28" t="n">
        <v>0</v>
      </c>
      <c r="F5059" s="28" t="s">
        <v>345</v>
      </c>
      <c r="G5059" s="28" t="n">
        <v>0</v>
      </c>
      <c r="H5059" s="28" t="n">
        <v>0</v>
      </c>
      <c r="I5059" s="28" t="n">
        <v>0</v>
      </c>
      <c r="J5059" s="28" t="n">
        <v>346</v>
      </c>
      <c r="K5059" s="28" t="n">
        <v>4</v>
      </c>
      <c r="L5059" s="28" t="n">
        <v>3</v>
      </c>
      <c r="M5059" s="28" t="s">
        <v>146</v>
      </c>
      <c r="N5059" s="28" t="s">
        <v>139</v>
      </c>
      <c r="O5059" s="29" t="n">
        <v>45038</v>
      </c>
      <c r="P5059" s="28" t="n">
        <f aca="false">ROUNDDOWN(($B5059-$O5059)/30,0)</f>
        <v>4</v>
      </c>
      <c r="Q5059" s="28" t="str">
        <f aca="false">TEXT($B5059,"yyyy-mm")</f>
        <v>2023-08</v>
      </c>
      <c r="R5059" s="28" t="n">
        <f aca="false">IF(AND($O5059&gt;=DATE(2025,1,1),$O5059&lt;=DATE(2025,4,30)),1,0)</f>
        <v>0</v>
      </c>
    </row>
    <row r="5060" customFormat="false" ht="15" hidden="false" customHeight="false" outlineLevel="0" collapsed="false">
      <c r="A5060" s="28" t="n">
        <v>554</v>
      </c>
      <c r="B5060" s="29" t="n">
        <v>45199</v>
      </c>
      <c r="C5060" s="28" t="n">
        <v>97440</v>
      </c>
      <c r="D5060" s="28" t="n">
        <v>0</v>
      </c>
      <c r="E5060" s="28" t="n">
        <v>0</v>
      </c>
      <c r="F5060" s="28" t="s">
        <v>345</v>
      </c>
      <c r="G5060" s="28" t="n">
        <v>0</v>
      </c>
      <c r="H5060" s="28" t="n">
        <v>0</v>
      </c>
      <c r="I5060" s="28" t="n">
        <v>0</v>
      </c>
      <c r="J5060" s="28" t="n">
        <v>346</v>
      </c>
      <c r="K5060" s="28" t="n">
        <v>4</v>
      </c>
      <c r="L5060" s="28" t="n">
        <v>3</v>
      </c>
      <c r="M5060" s="28" t="s">
        <v>146</v>
      </c>
      <c r="N5060" s="28" t="s">
        <v>139</v>
      </c>
      <c r="O5060" s="29" t="n">
        <v>45038</v>
      </c>
      <c r="P5060" s="28" t="n">
        <f aca="false">ROUNDDOWN(($B5060-$O5060)/30,0)</f>
        <v>5</v>
      </c>
      <c r="Q5060" s="28" t="str">
        <f aca="false">TEXT($B5060,"yyyy-mm")</f>
        <v>2023-09</v>
      </c>
      <c r="R5060" s="28" t="n">
        <f aca="false">IF(AND($O5060&gt;=DATE(2025,1,1),$O5060&lt;=DATE(2025,4,30)),1,0)</f>
        <v>0</v>
      </c>
    </row>
    <row r="5061" customFormat="false" ht="15" hidden="false" customHeight="false" outlineLevel="0" collapsed="false">
      <c r="A5061" s="28" t="n">
        <v>554</v>
      </c>
      <c r="B5061" s="29" t="n">
        <v>45230</v>
      </c>
      <c r="C5061" s="28" t="n">
        <v>92568</v>
      </c>
      <c r="D5061" s="28" t="n">
        <v>0</v>
      </c>
      <c r="E5061" s="28" t="n">
        <v>0</v>
      </c>
      <c r="F5061" s="28" t="s">
        <v>345</v>
      </c>
      <c r="G5061" s="28" t="n">
        <v>0</v>
      </c>
      <c r="H5061" s="28" t="n">
        <v>0</v>
      </c>
      <c r="I5061" s="28" t="n">
        <v>0</v>
      </c>
      <c r="J5061" s="28" t="n">
        <v>346</v>
      </c>
      <c r="K5061" s="28" t="n">
        <v>4</v>
      </c>
      <c r="L5061" s="28" t="n">
        <v>3</v>
      </c>
      <c r="M5061" s="28" t="s">
        <v>146</v>
      </c>
      <c r="N5061" s="28" t="s">
        <v>139</v>
      </c>
      <c r="O5061" s="29" t="n">
        <v>45038</v>
      </c>
      <c r="P5061" s="28" t="n">
        <f aca="false">ROUNDDOWN(($B5061-$O5061)/30,0)</f>
        <v>6</v>
      </c>
      <c r="Q5061" s="28" t="str">
        <f aca="false">TEXT($B5061,"yyyy-mm")</f>
        <v>2023-10</v>
      </c>
      <c r="R5061" s="28" t="n">
        <f aca="false">IF(AND($O5061&gt;=DATE(2025,1,1),$O5061&lt;=DATE(2025,4,30)),1,0)</f>
        <v>0</v>
      </c>
    </row>
    <row r="5062" customFormat="false" ht="15" hidden="false" customHeight="false" outlineLevel="0" collapsed="false">
      <c r="A5062" s="28" t="n">
        <v>554</v>
      </c>
      <c r="B5062" s="29" t="n">
        <v>45260</v>
      </c>
      <c r="C5062" s="28" t="n">
        <v>87696</v>
      </c>
      <c r="D5062" s="28" t="n">
        <v>0</v>
      </c>
      <c r="E5062" s="28" t="n">
        <v>0</v>
      </c>
      <c r="F5062" s="28" t="s">
        <v>345</v>
      </c>
      <c r="G5062" s="28" t="n">
        <v>0</v>
      </c>
      <c r="H5062" s="28" t="n">
        <v>0</v>
      </c>
      <c r="I5062" s="28" t="n">
        <v>0</v>
      </c>
      <c r="J5062" s="28" t="n">
        <v>346</v>
      </c>
      <c r="K5062" s="28" t="n">
        <v>4</v>
      </c>
      <c r="L5062" s="28" t="n">
        <v>3</v>
      </c>
      <c r="M5062" s="28" t="s">
        <v>146</v>
      </c>
      <c r="N5062" s="28" t="s">
        <v>139</v>
      </c>
      <c r="O5062" s="29" t="n">
        <v>45038</v>
      </c>
      <c r="P5062" s="28" t="n">
        <f aca="false">ROUNDDOWN(($B5062-$O5062)/30,0)</f>
        <v>7</v>
      </c>
      <c r="Q5062" s="28" t="str">
        <f aca="false">TEXT($B5062,"yyyy-mm")</f>
        <v>2023-11</v>
      </c>
      <c r="R5062" s="28" t="n">
        <f aca="false">IF(AND($O5062&gt;=DATE(2025,1,1),$O5062&lt;=DATE(2025,4,30)),1,0)</f>
        <v>0</v>
      </c>
    </row>
    <row r="5063" customFormat="false" ht="15" hidden="false" customHeight="false" outlineLevel="0" collapsed="false">
      <c r="A5063" s="28" t="n">
        <v>554</v>
      </c>
      <c r="B5063" s="29" t="n">
        <v>45291</v>
      </c>
      <c r="C5063" s="28" t="n">
        <v>82824</v>
      </c>
      <c r="D5063" s="28" t="n">
        <v>0</v>
      </c>
      <c r="E5063" s="28" t="n">
        <v>0</v>
      </c>
      <c r="F5063" s="28" t="s">
        <v>345</v>
      </c>
      <c r="G5063" s="28" t="n">
        <v>0</v>
      </c>
      <c r="H5063" s="28" t="n">
        <v>0</v>
      </c>
      <c r="I5063" s="28" t="n">
        <v>0</v>
      </c>
      <c r="J5063" s="28" t="n">
        <v>346</v>
      </c>
      <c r="K5063" s="28" t="n">
        <v>4</v>
      </c>
      <c r="L5063" s="28" t="n">
        <v>3</v>
      </c>
      <c r="M5063" s="28" t="s">
        <v>146</v>
      </c>
      <c r="N5063" s="28" t="s">
        <v>139</v>
      </c>
      <c r="O5063" s="29" t="n">
        <v>45038</v>
      </c>
      <c r="P5063" s="28" t="n">
        <f aca="false">ROUNDDOWN(($B5063-$O5063)/30,0)</f>
        <v>8</v>
      </c>
      <c r="Q5063" s="28" t="str">
        <f aca="false">TEXT($B5063,"yyyy-mm")</f>
        <v>2023-12</v>
      </c>
      <c r="R5063" s="28" t="n">
        <f aca="false">IF(AND($O5063&gt;=DATE(2025,1,1),$O5063&lt;=DATE(2025,4,30)),1,0)</f>
        <v>0</v>
      </c>
    </row>
    <row r="5064" customFormat="false" ht="15" hidden="false" customHeight="false" outlineLevel="0" collapsed="false">
      <c r="A5064" s="28" t="n">
        <v>554</v>
      </c>
      <c r="B5064" s="29" t="n">
        <v>45322</v>
      </c>
      <c r="C5064" s="28" t="n">
        <v>77952</v>
      </c>
      <c r="D5064" s="28" t="n">
        <v>0</v>
      </c>
      <c r="E5064" s="28" t="n">
        <v>0</v>
      </c>
      <c r="F5064" s="28" t="s">
        <v>345</v>
      </c>
      <c r="G5064" s="28" t="n">
        <v>0</v>
      </c>
      <c r="H5064" s="28" t="n">
        <v>0</v>
      </c>
      <c r="I5064" s="28" t="n">
        <v>0</v>
      </c>
      <c r="J5064" s="28" t="n">
        <v>346</v>
      </c>
      <c r="K5064" s="28" t="n">
        <v>4</v>
      </c>
      <c r="L5064" s="28" t="n">
        <v>3</v>
      </c>
      <c r="M5064" s="28" t="s">
        <v>146</v>
      </c>
      <c r="N5064" s="28" t="s">
        <v>139</v>
      </c>
      <c r="O5064" s="29" t="n">
        <v>45038</v>
      </c>
      <c r="P5064" s="28" t="n">
        <f aca="false">ROUNDDOWN(($B5064-$O5064)/30,0)</f>
        <v>9</v>
      </c>
      <c r="Q5064" s="28" t="str">
        <f aca="false">TEXT($B5064,"yyyy-mm")</f>
        <v>2024-01</v>
      </c>
      <c r="R5064" s="28" t="n">
        <f aca="false">IF(AND($O5064&gt;=DATE(2025,1,1),$O5064&lt;=DATE(2025,4,30)),1,0)</f>
        <v>0</v>
      </c>
    </row>
    <row r="5065" customFormat="false" ht="15" hidden="false" customHeight="false" outlineLevel="0" collapsed="false">
      <c r="A5065" s="28" t="n">
        <v>554</v>
      </c>
      <c r="B5065" s="29" t="n">
        <v>45351</v>
      </c>
      <c r="C5065" s="28" t="n">
        <v>73080</v>
      </c>
      <c r="D5065" s="28" t="n">
        <v>0</v>
      </c>
      <c r="E5065" s="28" t="n">
        <v>0</v>
      </c>
      <c r="F5065" s="28" t="s">
        <v>345</v>
      </c>
      <c r="G5065" s="28" t="n">
        <v>0</v>
      </c>
      <c r="H5065" s="28" t="n">
        <v>0</v>
      </c>
      <c r="I5065" s="28" t="n">
        <v>0</v>
      </c>
      <c r="J5065" s="28" t="n">
        <v>346</v>
      </c>
      <c r="K5065" s="28" t="n">
        <v>4</v>
      </c>
      <c r="L5065" s="28" t="n">
        <v>3</v>
      </c>
      <c r="M5065" s="28" t="s">
        <v>146</v>
      </c>
      <c r="N5065" s="28" t="s">
        <v>139</v>
      </c>
      <c r="O5065" s="29" t="n">
        <v>45038</v>
      </c>
      <c r="P5065" s="28" t="n">
        <f aca="false">ROUNDDOWN(($B5065-$O5065)/30,0)</f>
        <v>10</v>
      </c>
      <c r="Q5065" s="28" t="str">
        <f aca="false">TEXT($B5065,"yyyy-mm")</f>
        <v>2024-02</v>
      </c>
      <c r="R5065" s="28" t="n">
        <f aca="false">IF(AND($O5065&gt;=DATE(2025,1,1),$O5065&lt;=DATE(2025,4,30)),1,0)</f>
        <v>0</v>
      </c>
    </row>
    <row r="5066" customFormat="false" ht="15" hidden="false" customHeight="false" outlineLevel="0" collapsed="false">
      <c r="A5066" s="28" t="n">
        <v>554</v>
      </c>
      <c r="B5066" s="29" t="n">
        <v>45382</v>
      </c>
      <c r="C5066" s="28" t="n">
        <v>68208</v>
      </c>
      <c r="D5066" s="28" t="n">
        <v>0</v>
      </c>
      <c r="E5066" s="28" t="n">
        <v>0</v>
      </c>
      <c r="F5066" s="28" t="s">
        <v>345</v>
      </c>
      <c r="G5066" s="28" t="n">
        <v>0</v>
      </c>
      <c r="H5066" s="28" t="n">
        <v>0</v>
      </c>
      <c r="I5066" s="28" t="n">
        <v>0</v>
      </c>
      <c r="J5066" s="28" t="n">
        <v>346</v>
      </c>
      <c r="K5066" s="28" t="n">
        <v>4</v>
      </c>
      <c r="L5066" s="28" t="n">
        <v>3</v>
      </c>
      <c r="M5066" s="28" t="s">
        <v>146</v>
      </c>
      <c r="N5066" s="28" t="s">
        <v>139</v>
      </c>
      <c r="O5066" s="29" t="n">
        <v>45038</v>
      </c>
      <c r="P5066" s="28" t="n">
        <f aca="false">ROUNDDOWN(($B5066-$O5066)/30,0)</f>
        <v>11</v>
      </c>
      <c r="Q5066" s="28" t="str">
        <f aca="false">TEXT($B5066,"yyyy-mm")</f>
        <v>2024-03</v>
      </c>
      <c r="R5066" s="28" t="n">
        <f aca="false">IF(AND($O5066&gt;=DATE(2025,1,1),$O5066&lt;=DATE(2025,4,30)),1,0)</f>
        <v>0</v>
      </c>
    </row>
    <row r="5067" customFormat="false" ht="15" hidden="false" customHeight="false" outlineLevel="0" collapsed="false">
      <c r="A5067" s="28" t="n">
        <v>554</v>
      </c>
      <c r="B5067" s="29" t="n">
        <v>45412</v>
      </c>
      <c r="C5067" s="28" t="n">
        <v>63336</v>
      </c>
      <c r="D5067" s="28" t="n">
        <v>0</v>
      </c>
      <c r="E5067" s="28" t="n">
        <v>0</v>
      </c>
      <c r="F5067" s="28" t="s">
        <v>345</v>
      </c>
      <c r="G5067" s="28" t="n">
        <v>0</v>
      </c>
      <c r="H5067" s="28" t="n">
        <v>0</v>
      </c>
      <c r="I5067" s="28" t="n">
        <v>0</v>
      </c>
      <c r="J5067" s="28" t="n">
        <v>346</v>
      </c>
      <c r="K5067" s="28" t="n">
        <v>4</v>
      </c>
      <c r="L5067" s="28" t="n">
        <v>3</v>
      </c>
      <c r="M5067" s="28" t="s">
        <v>146</v>
      </c>
      <c r="N5067" s="28" t="s">
        <v>139</v>
      </c>
      <c r="O5067" s="29" t="n">
        <v>45038</v>
      </c>
      <c r="P5067" s="28" t="n">
        <f aca="false">ROUNDDOWN(($B5067-$O5067)/30,0)</f>
        <v>12</v>
      </c>
      <c r="Q5067" s="28" t="str">
        <f aca="false">TEXT($B5067,"yyyy-mm")</f>
        <v>2024-04</v>
      </c>
      <c r="R5067" s="28" t="n">
        <f aca="false">IF(AND($O5067&gt;=DATE(2025,1,1),$O5067&lt;=DATE(2025,4,30)),1,0)</f>
        <v>0</v>
      </c>
    </row>
    <row r="5068" customFormat="false" ht="15" hidden="false" customHeight="false" outlineLevel="0" collapsed="false">
      <c r="A5068" s="28" t="n">
        <v>554</v>
      </c>
      <c r="B5068" s="29" t="n">
        <v>45443</v>
      </c>
      <c r="C5068" s="28" t="n">
        <v>58464</v>
      </c>
      <c r="D5068" s="28" t="n">
        <v>0</v>
      </c>
      <c r="E5068" s="28" t="n">
        <v>0</v>
      </c>
      <c r="F5068" s="28" t="s">
        <v>345</v>
      </c>
      <c r="G5068" s="28" t="n">
        <v>0</v>
      </c>
      <c r="H5068" s="28" t="n">
        <v>0</v>
      </c>
      <c r="I5068" s="28" t="n">
        <v>0</v>
      </c>
      <c r="J5068" s="28" t="n">
        <v>346</v>
      </c>
      <c r="K5068" s="28" t="n">
        <v>4</v>
      </c>
      <c r="L5068" s="28" t="n">
        <v>3</v>
      </c>
      <c r="M5068" s="28" t="s">
        <v>146</v>
      </c>
      <c r="N5068" s="28" t="s">
        <v>139</v>
      </c>
      <c r="O5068" s="29" t="n">
        <v>45038</v>
      </c>
      <c r="P5068" s="28" t="n">
        <f aca="false">ROUNDDOWN(($B5068-$O5068)/30,0)</f>
        <v>13</v>
      </c>
      <c r="Q5068" s="28" t="str">
        <f aca="false">TEXT($B5068,"yyyy-mm")</f>
        <v>2024-05</v>
      </c>
      <c r="R5068" s="28" t="n">
        <f aca="false">IF(AND($O5068&gt;=DATE(2025,1,1),$O5068&lt;=DATE(2025,4,30)),1,0)</f>
        <v>0</v>
      </c>
    </row>
    <row r="5069" customFormat="false" ht="15" hidden="false" customHeight="false" outlineLevel="0" collapsed="false">
      <c r="A5069" s="28" t="n">
        <v>554</v>
      </c>
      <c r="B5069" s="29" t="n">
        <v>45473</v>
      </c>
      <c r="C5069" s="28" t="n">
        <v>53592</v>
      </c>
      <c r="D5069" s="28" t="n">
        <v>0</v>
      </c>
      <c r="E5069" s="28" t="n">
        <v>0</v>
      </c>
      <c r="F5069" s="28" t="s">
        <v>345</v>
      </c>
      <c r="G5069" s="28" t="n">
        <v>0</v>
      </c>
      <c r="H5069" s="28" t="n">
        <v>0</v>
      </c>
      <c r="I5069" s="28" t="n">
        <v>0</v>
      </c>
      <c r="J5069" s="28" t="n">
        <v>346</v>
      </c>
      <c r="K5069" s="28" t="n">
        <v>4</v>
      </c>
      <c r="L5069" s="28" t="n">
        <v>3</v>
      </c>
      <c r="M5069" s="28" t="s">
        <v>146</v>
      </c>
      <c r="N5069" s="28" t="s">
        <v>139</v>
      </c>
      <c r="O5069" s="29" t="n">
        <v>45038</v>
      </c>
      <c r="P5069" s="28" t="n">
        <f aca="false">ROUNDDOWN(($B5069-$O5069)/30,0)</f>
        <v>14</v>
      </c>
      <c r="Q5069" s="28" t="str">
        <f aca="false">TEXT($B5069,"yyyy-mm")</f>
        <v>2024-06</v>
      </c>
      <c r="R5069" s="28" t="n">
        <f aca="false">IF(AND($O5069&gt;=DATE(2025,1,1),$O5069&lt;=DATE(2025,4,30)),1,0)</f>
        <v>0</v>
      </c>
    </row>
    <row r="5070" customFormat="false" ht="15" hidden="false" customHeight="false" outlineLevel="0" collapsed="false">
      <c r="A5070" s="28" t="n">
        <v>554</v>
      </c>
      <c r="B5070" s="29" t="n">
        <v>45504</v>
      </c>
      <c r="C5070" s="28" t="n">
        <v>48720</v>
      </c>
      <c r="D5070" s="28" t="n">
        <v>0</v>
      </c>
      <c r="E5070" s="28" t="n">
        <v>0</v>
      </c>
      <c r="F5070" s="28" t="s">
        <v>345</v>
      </c>
      <c r="G5070" s="28" t="n">
        <v>0</v>
      </c>
      <c r="H5070" s="28" t="n">
        <v>0</v>
      </c>
      <c r="I5070" s="28" t="n">
        <v>0</v>
      </c>
      <c r="J5070" s="28" t="n">
        <v>346</v>
      </c>
      <c r="K5070" s="28" t="n">
        <v>4</v>
      </c>
      <c r="L5070" s="28" t="n">
        <v>3</v>
      </c>
      <c r="M5070" s="28" t="s">
        <v>146</v>
      </c>
      <c r="N5070" s="28" t="s">
        <v>139</v>
      </c>
      <c r="O5070" s="29" t="n">
        <v>45038</v>
      </c>
      <c r="P5070" s="28" t="n">
        <f aca="false">ROUNDDOWN(($B5070-$O5070)/30,0)</f>
        <v>15</v>
      </c>
      <c r="Q5070" s="28" t="str">
        <f aca="false">TEXT($B5070,"yyyy-mm")</f>
        <v>2024-07</v>
      </c>
      <c r="R5070" s="28" t="n">
        <f aca="false">IF(AND($O5070&gt;=DATE(2025,1,1),$O5070&lt;=DATE(2025,4,30)),1,0)</f>
        <v>0</v>
      </c>
    </row>
    <row r="5071" customFormat="false" ht="15" hidden="false" customHeight="false" outlineLevel="0" collapsed="false">
      <c r="A5071" s="28" t="n">
        <v>554</v>
      </c>
      <c r="B5071" s="29" t="n">
        <v>45535</v>
      </c>
      <c r="C5071" s="28" t="n">
        <v>43848</v>
      </c>
      <c r="D5071" s="28" t="n">
        <v>0</v>
      </c>
      <c r="E5071" s="28" t="n">
        <v>0</v>
      </c>
      <c r="F5071" s="28" t="s">
        <v>345</v>
      </c>
      <c r="G5071" s="28" t="n">
        <v>0</v>
      </c>
      <c r="H5071" s="28" t="n">
        <v>0</v>
      </c>
      <c r="I5071" s="28" t="n">
        <v>0</v>
      </c>
      <c r="J5071" s="28" t="n">
        <v>346</v>
      </c>
      <c r="K5071" s="28" t="n">
        <v>4</v>
      </c>
      <c r="L5071" s="28" t="n">
        <v>3</v>
      </c>
      <c r="M5071" s="28" t="s">
        <v>146</v>
      </c>
      <c r="N5071" s="28" t="s">
        <v>139</v>
      </c>
      <c r="O5071" s="29" t="n">
        <v>45038</v>
      </c>
      <c r="P5071" s="28" t="n">
        <f aca="false">ROUNDDOWN(($B5071-$O5071)/30,0)</f>
        <v>16</v>
      </c>
      <c r="Q5071" s="28" t="str">
        <f aca="false">TEXT($B5071,"yyyy-mm")</f>
        <v>2024-08</v>
      </c>
      <c r="R5071" s="28" t="n">
        <f aca="false">IF(AND($O5071&gt;=DATE(2025,1,1),$O5071&lt;=DATE(2025,4,30)),1,0)</f>
        <v>0</v>
      </c>
    </row>
    <row r="5072" customFormat="false" ht="15" hidden="false" customHeight="false" outlineLevel="0" collapsed="false">
      <c r="A5072" s="28" t="n">
        <v>554</v>
      </c>
      <c r="B5072" s="29" t="n">
        <v>45565</v>
      </c>
      <c r="C5072" s="28" t="n">
        <v>38976</v>
      </c>
      <c r="D5072" s="28" t="n">
        <v>0</v>
      </c>
      <c r="E5072" s="28" t="n">
        <v>0</v>
      </c>
      <c r="F5072" s="28" t="s">
        <v>345</v>
      </c>
      <c r="G5072" s="28" t="n">
        <v>0</v>
      </c>
      <c r="H5072" s="28" t="n">
        <v>0</v>
      </c>
      <c r="I5072" s="28" t="n">
        <v>0</v>
      </c>
      <c r="J5072" s="28" t="n">
        <v>346</v>
      </c>
      <c r="K5072" s="28" t="n">
        <v>4</v>
      </c>
      <c r="L5072" s="28" t="n">
        <v>3</v>
      </c>
      <c r="M5072" s="28" t="s">
        <v>146</v>
      </c>
      <c r="N5072" s="28" t="s">
        <v>139</v>
      </c>
      <c r="O5072" s="29" t="n">
        <v>45038</v>
      </c>
      <c r="P5072" s="28" t="n">
        <f aca="false">ROUNDDOWN(($B5072-$O5072)/30,0)</f>
        <v>17</v>
      </c>
      <c r="Q5072" s="28" t="str">
        <f aca="false">TEXT($B5072,"yyyy-mm")</f>
        <v>2024-09</v>
      </c>
      <c r="R5072" s="28" t="n">
        <f aca="false">IF(AND($O5072&gt;=DATE(2025,1,1),$O5072&lt;=DATE(2025,4,30)),1,0)</f>
        <v>0</v>
      </c>
    </row>
    <row r="5073" customFormat="false" ht="15" hidden="false" customHeight="false" outlineLevel="0" collapsed="false">
      <c r="A5073" s="28" t="n">
        <v>554</v>
      </c>
      <c r="B5073" s="29" t="n">
        <v>45596</v>
      </c>
      <c r="C5073" s="28" t="n">
        <v>34104</v>
      </c>
      <c r="D5073" s="28" t="n">
        <v>0</v>
      </c>
      <c r="E5073" s="28" t="n">
        <v>0</v>
      </c>
      <c r="F5073" s="28" t="s">
        <v>345</v>
      </c>
      <c r="G5073" s="28" t="n">
        <v>0</v>
      </c>
      <c r="H5073" s="28" t="n">
        <v>0</v>
      </c>
      <c r="I5073" s="28" t="n">
        <v>0</v>
      </c>
      <c r="J5073" s="28" t="n">
        <v>346</v>
      </c>
      <c r="K5073" s="28" t="n">
        <v>4</v>
      </c>
      <c r="L5073" s="28" t="n">
        <v>3</v>
      </c>
      <c r="M5073" s="28" t="s">
        <v>146</v>
      </c>
      <c r="N5073" s="28" t="s">
        <v>139</v>
      </c>
      <c r="O5073" s="29" t="n">
        <v>45038</v>
      </c>
      <c r="P5073" s="28" t="n">
        <f aca="false">ROUNDDOWN(($B5073-$O5073)/30,0)</f>
        <v>18</v>
      </c>
      <c r="Q5073" s="28" t="str">
        <f aca="false">TEXT($B5073,"yyyy-mm")</f>
        <v>2024-10</v>
      </c>
      <c r="R5073" s="28" t="n">
        <f aca="false">IF(AND($O5073&gt;=DATE(2025,1,1),$O5073&lt;=DATE(2025,4,30)),1,0)</f>
        <v>0</v>
      </c>
    </row>
    <row r="5074" customFormat="false" ht="15" hidden="false" customHeight="false" outlineLevel="0" collapsed="false">
      <c r="A5074" s="28" t="n">
        <v>554</v>
      </c>
      <c r="B5074" s="29" t="n">
        <v>45626</v>
      </c>
      <c r="C5074" s="28" t="n">
        <v>29232</v>
      </c>
      <c r="D5074" s="28" t="n">
        <v>0</v>
      </c>
      <c r="E5074" s="28" t="n">
        <v>0</v>
      </c>
      <c r="F5074" s="28" t="s">
        <v>345</v>
      </c>
      <c r="G5074" s="28" t="n">
        <v>0</v>
      </c>
      <c r="H5074" s="28" t="n">
        <v>0</v>
      </c>
      <c r="I5074" s="28" t="n">
        <v>0</v>
      </c>
      <c r="J5074" s="28" t="n">
        <v>346</v>
      </c>
      <c r="K5074" s="28" t="n">
        <v>4</v>
      </c>
      <c r="L5074" s="28" t="n">
        <v>3</v>
      </c>
      <c r="M5074" s="28" t="s">
        <v>146</v>
      </c>
      <c r="N5074" s="28" t="s">
        <v>139</v>
      </c>
      <c r="O5074" s="29" t="n">
        <v>45038</v>
      </c>
      <c r="P5074" s="28" t="n">
        <f aca="false">ROUNDDOWN(($B5074-$O5074)/30,0)</f>
        <v>19</v>
      </c>
      <c r="Q5074" s="28" t="str">
        <f aca="false">TEXT($B5074,"yyyy-mm")</f>
        <v>2024-11</v>
      </c>
      <c r="R5074" s="28" t="n">
        <f aca="false">IF(AND($O5074&gt;=DATE(2025,1,1),$O5074&lt;=DATE(2025,4,30)),1,0)</f>
        <v>0</v>
      </c>
    </row>
    <row r="5075" customFormat="false" ht="15" hidden="false" customHeight="false" outlineLevel="0" collapsed="false">
      <c r="A5075" s="28" t="n">
        <v>554</v>
      </c>
      <c r="B5075" s="29" t="n">
        <v>45657</v>
      </c>
      <c r="C5075" s="28" t="n">
        <v>24360</v>
      </c>
      <c r="D5075" s="28" t="n">
        <v>0</v>
      </c>
      <c r="E5075" s="28" t="n">
        <v>0</v>
      </c>
      <c r="F5075" s="28" t="s">
        <v>345</v>
      </c>
      <c r="G5075" s="28" t="n">
        <v>0</v>
      </c>
      <c r="H5075" s="28" t="n">
        <v>0</v>
      </c>
      <c r="I5075" s="28" t="n">
        <v>0</v>
      </c>
      <c r="J5075" s="28" t="n">
        <v>346</v>
      </c>
      <c r="K5075" s="28" t="n">
        <v>4</v>
      </c>
      <c r="L5075" s="28" t="n">
        <v>3</v>
      </c>
      <c r="M5075" s="28" t="s">
        <v>146</v>
      </c>
      <c r="N5075" s="28" t="s">
        <v>139</v>
      </c>
      <c r="O5075" s="29" t="n">
        <v>45038</v>
      </c>
      <c r="P5075" s="28" t="n">
        <f aca="false">ROUNDDOWN(($B5075-$O5075)/30,0)</f>
        <v>20</v>
      </c>
      <c r="Q5075" s="28" t="str">
        <f aca="false">TEXT($B5075,"yyyy-mm")</f>
        <v>2024-12</v>
      </c>
      <c r="R5075" s="28" t="n">
        <f aca="false">IF(AND($O5075&gt;=DATE(2025,1,1),$O5075&lt;=DATE(2025,4,30)),1,0)</f>
        <v>0</v>
      </c>
    </row>
    <row r="5076" customFormat="false" ht="15" hidden="false" customHeight="false" outlineLevel="0" collapsed="false">
      <c r="A5076" s="28" t="n">
        <v>554</v>
      </c>
      <c r="B5076" s="29" t="n">
        <v>45688</v>
      </c>
      <c r="C5076" s="28" t="n">
        <v>19488</v>
      </c>
      <c r="D5076" s="28" t="n">
        <v>0</v>
      </c>
      <c r="E5076" s="28" t="n">
        <v>0</v>
      </c>
      <c r="F5076" s="28" t="s">
        <v>345</v>
      </c>
      <c r="G5076" s="28" t="n">
        <v>0</v>
      </c>
      <c r="H5076" s="28" t="n">
        <v>0</v>
      </c>
      <c r="I5076" s="28" t="n">
        <v>0</v>
      </c>
      <c r="J5076" s="28" t="n">
        <v>346</v>
      </c>
      <c r="K5076" s="28" t="n">
        <v>4</v>
      </c>
      <c r="L5076" s="28" t="n">
        <v>3</v>
      </c>
      <c r="M5076" s="28" t="s">
        <v>146</v>
      </c>
      <c r="N5076" s="28" t="s">
        <v>139</v>
      </c>
      <c r="O5076" s="29" t="n">
        <v>45038</v>
      </c>
      <c r="P5076" s="28" t="n">
        <f aca="false">ROUNDDOWN(($B5076-$O5076)/30,0)</f>
        <v>21</v>
      </c>
      <c r="Q5076" s="28" t="str">
        <f aca="false">TEXT($B5076,"yyyy-mm")</f>
        <v>2025-01</v>
      </c>
      <c r="R5076" s="28" t="n">
        <f aca="false">IF(AND($O5076&gt;=DATE(2025,1,1),$O5076&lt;=DATE(2025,4,30)),1,0)</f>
        <v>0</v>
      </c>
    </row>
    <row r="5077" customFormat="false" ht="15" hidden="false" customHeight="false" outlineLevel="0" collapsed="false">
      <c r="A5077" s="28" t="n">
        <v>554</v>
      </c>
      <c r="B5077" s="29" t="n">
        <v>45716</v>
      </c>
      <c r="C5077" s="28" t="n">
        <v>14616</v>
      </c>
      <c r="D5077" s="28" t="n">
        <v>0</v>
      </c>
      <c r="E5077" s="28" t="n">
        <v>0</v>
      </c>
      <c r="F5077" s="28" t="s">
        <v>345</v>
      </c>
      <c r="G5077" s="28" t="n">
        <v>0</v>
      </c>
      <c r="H5077" s="28" t="n">
        <v>0</v>
      </c>
      <c r="I5077" s="28" t="n">
        <v>0</v>
      </c>
      <c r="J5077" s="28" t="n">
        <v>346</v>
      </c>
      <c r="K5077" s="28" t="n">
        <v>4</v>
      </c>
      <c r="L5077" s="28" t="n">
        <v>3</v>
      </c>
      <c r="M5077" s="28" t="s">
        <v>146</v>
      </c>
      <c r="N5077" s="28" t="s">
        <v>139</v>
      </c>
      <c r="O5077" s="29" t="n">
        <v>45038</v>
      </c>
      <c r="P5077" s="28" t="n">
        <f aca="false">ROUNDDOWN(($B5077-$O5077)/30,0)</f>
        <v>22</v>
      </c>
      <c r="Q5077" s="28" t="str">
        <f aca="false">TEXT($B5077,"yyyy-mm")</f>
        <v>2025-02</v>
      </c>
      <c r="R5077" s="28" t="n">
        <f aca="false">IF(AND($O5077&gt;=DATE(2025,1,1),$O5077&lt;=DATE(2025,4,30)),1,0)</f>
        <v>0</v>
      </c>
    </row>
    <row r="5078" customFormat="false" ht="15" hidden="false" customHeight="false" outlineLevel="0" collapsed="false">
      <c r="A5078" s="28" t="n">
        <v>554</v>
      </c>
      <c r="B5078" s="29" t="n">
        <v>45747</v>
      </c>
      <c r="C5078" s="28" t="n">
        <v>9744</v>
      </c>
      <c r="D5078" s="28" t="n">
        <v>0</v>
      </c>
      <c r="E5078" s="28" t="n">
        <v>0</v>
      </c>
      <c r="F5078" s="28" t="s">
        <v>345</v>
      </c>
      <c r="G5078" s="28" t="n">
        <v>0</v>
      </c>
      <c r="H5078" s="28" t="n">
        <v>0</v>
      </c>
      <c r="I5078" s="28" t="n">
        <v>0</v>
      </c>
      <c r="J5078" s="28" t="n">
        <v>346</v>
      </c>
      <c r="K5078" s="28" t="n">
        <v>4</v>
      </c>
      <c r="L5078" s="28" t="n">
        <v>3</v>
      </c>
      <c r="M5078" s="28" t="s">
        <v>146</v>
      </c>
      <c r="N5078" s="28" t="s">
        <v>139</v>
      </c>
      <c r="O5078" s="29" t="n">
        <v>45038</v>
      </c>
      <c r="P5078" s="28" t="n">
        <f aca="false">ROUNDDOWN(($B5078-$O5078)/30,0)</f>
        <v>23</v>
      </c>
      <c r="Q5078" s="28" t="str">
        <f aca="false">TEXT($B5078,"yyyy-mm")</f>
        <v>2025-03</v>
      </c>
      <c r="R5078" s="28" t="n">
        <f aca="false">IF(AND($O5078&gt;=DATE(2025,1,1),$O5078&lt;=DATE(2025,4,30)),1,0)</f>
        <v>0</v>
      </c>
    </row>
    <row r="5079" customFormat="false" ht="15" hidden="false" customHeight="false" outlineLevel="0" collapsed="false">
      <c r="A5079" s="28" t="n">
        <v>554</v>
      </c>
      <c r="B5079" s="29" t="n">
        <v>45777</v>
      </c>
      <c r="C5079" s="28" t="n">
        <v>4872</v>
      </c>
      <c r="D5079" s="28" t="n">
        <v>0</v>
      </c>
      <c r="E5079" s="28" t="n">
        <v>0</v>
      </c>
      <c r="F5079" s="28" t="s">
        <v>345</v>
      </c>
      <c r="G5079" s="28" t="n">
        <v>0</v>
      </c>
      <c r="H5079" s="28" t="n">
        <v>0</v>
      </c>
      <c r="I5079" s="28" t="n">
        <v>0</v>
      </c>
      <c r="J5079" s="28" t="n">
        <v>346</v>
      </c>
      <c r="K5079" s="28" t="n">
        <v>4</v>
      </c>
      <c r="L5079" s="28" t="n">
        <v>3</v>
      </c>
      <c r="M5079" s="28" t="s">
        <v>146</v>
      </c>
      <c r="N5079" s="28" t="s">
        <v>139</v>
      </c>
      <c r="O5079" s="29" t="n">
        <v>45038</v>
      </c>
      <c r="P5079" s="28" t="n">
        <f aca="false">ROUNDDOWN(($B5079-$O5079)/30,0)</f>
        <v>24</v>
      </c>
      <c r="Q5079" s="28" t="str">
        <f aca="false">TEXT($B5079,"yyyy-mm")</f>
        <v>2025-04</v>
      </c>
      <c r="R5079" s="28" t="n">
        <f aca="false">IF(AND($O5079&gt;=DATE(2025,1,1),$O5079&lt;=DATE(2025,4,30)),1,0)</f>
        <v>0</v>
      </c>
    </row>
    <row r="5080" customFormat="false" ht="15" hidden="false" customHeight="false" outlineLevel="0" collapsed="false">
      <c r="A5080" s="28" t="n">
        <v>554</v>
      </c>
      <c r="B5080" s="29" t="n">
        <v>45808</v>
      </c>
      <c r="C5080" s="28" t="n">
        <v>0</v>
      </c>
      <c r="D5080" s="28" t="n">
        <v>0</v>
      </c>
      <c r="E5080" s="28" t="n">
        <v>0</v>
      </c>
      <c r="F5080" s="28" t="s">
        <v>345</v>
      </c>
      <c r="G5080" s="28" t="n">
        <v>0</v>
      </c>
      <c r="H5080" s="28" t="n">
        <v>0</v>
      </c>
      <c r="I5080" s="28" t="n">
        <v>0</v>
      </c>
      <c r="J5080" s="28" t="n">
        <v>346</v>
      </c>
      <c r="K5080" s="28" t="n">
        <v>4</v>
      </c>
      <c r="L5080" s="28" t="n">
        <v>3</v>
      </c>
      <c r="M5080" s="28" t="s">
        <v>146</v>
      </c>
      <c r="N5080" s="28" t="s">
        <v>139</v>
      </c>
      <c r="O5080" s="29" t="n">
        <v>45038</v>
      </c>
      <c r="P5080" s="28" t="n">
        <f aca="false">ROUNDDOWN(($B5080-$O5080)/30,0)</f>
        <v>25</v>
      </c>
      <c r="Q5080" s="28" t="str">
        <f aca="false">TEXT($B5080,"yyyy-mm")</f>
        <v>2025-05</v>
      </c>
      <c r="R5080" s="28" t="n">
        <f aca="false">IF(AND($O5080&gt;=DATE(2025,1,1),$O5080&lt;=DATE(2025,4,30)),1,0)</f>
        <v>0</v>
      </c>
    </row>
    <row r="5081" customFormat="false" ht="15" hidden="false" customHeight="false" outlineLevel="0" collapsed="false">
      <c r="A5081" s="28" t="n">
        <v>555</v>
      </c>
      <c r="B5081" s="29" t="n">
        <v>45535</v>
      </c>
      <c r="C5081" s="28" t="n">
        <v>51600</v>
      </c>
      <c r="D5081" s="28" t="n">
        <v>0</v>
      </c>
      <c r="E5081" s="28" t="n">
        <v>0</v>
      </c>
      <c r="F5081" s="28" t="s">
        <v>345</v>
      </c>
      <c r="G5081" s="28" t="n">
        <v>0</v>
      </c>
      <c r="H5081" s="28" t="n">
        <v>0</v>
      </c>
      <c r="I5081" s="28" t="n">
        <v>0</v>
      </c>
      <c r="J5081" s="28" t="n">
        <v>209</v>
      </c>
      <c r="K5081" s="28" t="n">
        <v>5</v>
      </c>
      <c r="L5081" s="28" t="n">
        <v>2</v>
      </c>
      <c r="M5081" s="28" t="s">
        <v>145</v>
      </c>
      <c r="N5081" s="28" t="s">
        <v>138</v>
      </c>
      <c r="O5081" s="29" t="n">
        <v>45533</v>
      </c>
      <c r="P5081" s="28" t="n">
        <f aca="false">ROUNDDOWN(($B5081-$O5081)/30,0)</f>
        <v>0</v>
      </c>
      <c r="Q5081" s="28" t="str">
        <f aca="false">TEXT($B5081,"yyyy-mm")</f>
        <v>2024-08</v>
      </c>
      <c r="R5081" s="28" t="n">
        <f aca="false">IF(AND($O5081&gt;=DATE(2025,1,1),$O5081&lt;=DATE(2025,4,30)),1,0)</f>
        <v>0</v>
      </c>
    </row>
    <row r="5082" customFormat="false" ht="15" hidden="false" customHeight="false" outlineLevel="0" collapsed="false">
      <c r="A5082" s="28" t="n">
        <v>555</v>
      </c>
      <c r="B5082" s="29" t="n">
        <v>45565</v>
      </c>
      <c r="C5082" s="28" t="n">
        <v>34400</v>
      </c>
      <c r="D5082" s="28" t="n">
        <v>0</v>
      </c>
      <c r="E5082" s="28" t="n">
        <v>0</v>
      </c>
      <c r="F5082" s="28" t="s">
        <v>345</v>
      </c>
      <c r="G5082" s="28" t="n">
        <v>0</v>
      </c>
      <c r="H5082" s="28" t="n">
        <v>0</v>
      </c>
      <c r="I5082" s="28" t="n">
        <v>0</v>
      </c>
      <c r="J5082" s="28" t="n">
        <v>209</v>
      </c>
      <c r="K5082" s="28" t="n">
        <v>5</v>
      </c>
      <c r="L5082" s="28" t="n">
        <v>2</v>
      </c>
      <c r="M5082" s="28" t="s">
        <v>145</v>
      </c>
      <c r="N5082" s="28" t="s">
        <v>138</v>
      </c>
      <c r="O5082" s="29" t="n">
        <v>45533</v>
      </c>
      <c r="P5082" s="28" t="n">
        <f aca="false">ROUNDDOWN(($B5082-$O5082)/30,0)</f>
        <v>1</v>
      </c>
      <c r="Q5082" s="28" t="str">
        <f aca="false">TEXT($B5082,"yyyy-mm")</f>
        <v>2024-09</v>
      </c>
      <c r="R5082" s="28" t="n">
        <f aca="false">IF(AND($O5082&gt;=DATE(2025,1,1),$O5082&lt;=DATE(2025,4,30)),1,0)</f>
        <v>0</v>
      </c>
    </row>
    <row r="5083" customFormat="false" ht="15" hidden="false" customHeight="false" outlineLevel="0" collapsed="false">
      <c r="A5083" s="28" t="n">
        <v>555</v>
      </c>
      <c r="B5083" s="29" t="n">
        <v>45596</v>
      </c>
      <c r="C5083" s="28" t="n">
        <v>17200</v>
      </c>
      <c r="D5083" s="28" t="n">
        <v>0</v>
      </c>
      <c r="E5083" s="28" t="n">
        <v>0</v>
      </c>
      <c r="F5083" s="28" t="s">
        <v>345</v>
      </c>
      <c r="G5083" s="28" t="n">
        <v>0</v>
      </c>
      <c r="H5083" s="28" t="n">
        <v>0</v>
      </c>
      <c r="I5083" s="28" t="n">
        <v>0</v>
      </c>
      <c r="J5083" s="28" t="n">
        <v>209</v>
      </c>
      <c r="K5083" s="28" t="n">
        <v>5</v>
      </c>
      <c r="L5083" s="28" t="n">
        <v>2</v>
      </c>
      <c r="M5083" s="28" t="s">
        <v>145</v>
      </c>
      <c r="N5083" s="28" t="s">
        <v>138</v>
      </c>
      <c r="O5083" s="29" t="n">
        <v>45533</v>
      </c>
      <c r="P5083" s="28" t="n">
        <f aca="false">ROUNDDOWN(($B5083-$O5083)/30,0)</f>
        <v>2</v>
      </c>
      <c r="Q5083" s="28" t="str">
        <f aca="false">TEXT($B5083,"yyyy-mm")</f>
        <v>2024-10</v>
      </c>
      <c r="R5083" s="28" t="n">
        <f aca="false">IF(AND($O5083&gt;=DATE(2025,1,1),$O5083&lt;=DATE(2025,4,30)),1,0)</f>
        <v>0</v>
      </c>
    </row>
    <row r="5084" customFormat="false" ht="15" hidden="false" customHeight="false" outlineLevel="0" collapsed="false">
      <c r="A5084" s="28" t="n">
        <v>555</v>
      </c>
      <c r="B5084" s="29" t="n">
        <v>45626</v>
      </c>
      <c r="C5084" s="28" t="n">
        <v>0</v>
      </c>
      <c r="D5084" s="28" t="n">
        <v>0</v>
      </c>
      <c r="E5084" s="28" t="n">
        <v>0</v>
      </c>
      <c r="F5084" s="28" t="s">
        <v>345</v>
      </c>
      <c r="G5084" s="28" t="n">
        <v>0</v>
      </c>
      <c r="H5084" s="28" t="n">
        <v>0</v>
      </c>
      <c r="I5084" s="28" t="n">
        <v>0</v>
      </c>
      <c r="J5084" s="28" t="n">
        <v>209</v>
      </c>
      <c r="K5084" s="28" t="n">
        <v>5</v>
      </c>
      <c r="L5084" s="28" t="n">
        <v>2</v>
      </c>
      <c r="M5084" s="28" t="s">
        <v>145</v>
      </c>
      <c r="N5084" s="28" t="s">
        <v>138</v>
      </c>
      <c r="O5084" s="29" t="n">
        <v>45533</v>
      </c>
      <c r="P5084" s="28" t="n">
        <f aca="false">ROUNDDOWN(($B5084-$O5084)/30,0)</f>
        <v>3</v>
      </c>
      <c r="Q5084" s="28" t="str">
        <f aca="false">TEXT($B5084,"yyyy-mm")</f>
        <v>2024-11</v>
      </c>
      <c r="R5084" s="28" t="n">
        <f aca="false">IF(AND($O5084&gt;=DATE(2025,1,1),$O5084&lt;=DATE(2025,4,30)),1,0)</f>
        <v>0</v>
      </c>
    </row>
    <row r="5085" customFormat="false" ht="15" hidden="false" customHeight="false" outlineLevel="0" collapsed="false">
      <c r="A5085" s="28" t="n">
        <v>556</v>
      </c>
      <c r="B5085" s="29" t="n">
        <v>45869</v>
      </c>
      <c r="C5085" s="28" t="n">
        <v>202900</v>
      </c>
      <c r="D5085" s="28" t="n">
        <v>0</v>
      </c>
      <c r="E5085" s="28" t="n">
        <v>0</v>
      </c>
      <c r="F5085" s="28" t="s">
        <v>345</v>
      </c>
      <c r="G5085" s="28" t="n">
        <v>0</v>
      </c>
      <c r="H5085" s="28" t="n">
        <v>0</v>
      </c>
      <c r="I5085" s="28" t="n">
        <v>0</v>
      </c>
      <c r="J5085" s="28" t="n">
        <v>180</v>
      </c>
      <c r="K5085" s="28" t="n">
        <v>13</v>
      </c>
      <c r="L5085" s="28" t="n">
        <v>2</v>
      </c>
      <c r="M5085" s="28" t="s">
        <v>145</v>
      </c>
      <c r="N5085" s="28" t="s">
        <v>138</v>
      </c>
      <c r="O5085" s="29" t="n">
        <v>45858</v>
      </c>
      <c r="P5085" s="28" t="n">
        <f aca="false">ROUNDDOWN(($B5085-$O5085)/30,0)</f>
        <v>0</v>
      </c>
      <c r="Q5085" s="28" t="str">
        <f aca="false">TEXT($B5085,"yyyy-mm")</f>
        <v>2025-07</v>
      </c>
      <c r="R5085" s="28" t="n">
        <f aca="false">IF(AND($O5085&gt;=DATE(2025,1,1),$O5085&lt;=DATE(2025,4,30)),1,0)</f>
        <v>0</v>
      </c>
    </row>
    <row r="5086" customFormat="false" ht="15" hidden="false" customHeight="false" outlineLevel="0" collapsed="false">
      <c r="A5086" s="28" t="n">
        <v>556</v>
      </c>
      <c r="B5086" s="29" t="n">
        <v>45900</v>
      </c>
      <c r="C5086" s="28" t="n">
        <v>199461.02</v>
      </c>
      <c r="D5086" s="28" t="n">
        <v>0</v>
      </c>
      <c r="E5086" s="28" t="n">
        <v>0</v>
      </c>
      <c r="F5086" s="28" t="s">
        <v>345</v>
      </c>
      <c r="G5086" s="28" t="n">
        <v>0</v>
      </c>
      <c r="H5086" s="28" t="n">
        <v>0</v>
      </c>
      <c r="I5086" s="28" t="n">
        <v>0</v>
      </c>
      <c r="J5086" s="28" t="n">
        <v>180</v>
      </c>
      <c r="K5086" s="28" t="n">
        <v>13</v>
      </c>
      <c r="L5086" s="28" t="n">
        <v>2</v>
      </c>
      <c r="M5086" s="28" t="s">
        <v>145</v>
      </c>
      <c r="N5086" s="28" t="s">
        <v>138</v>
      </c>
      <c r="O5086" s="29" t="n">
        <v>45858</v>
      </c>
      <c r="P5086" s="28" t="n">
        <f aca="false">ROUNDDOWN(($B5086-$O5086)/30,0)</f>
        <v>1</v>
      </c>
      <c r="Q5086" s="28" t="str">
        <f aca="false">TEXT($B5086,"yyyy-mm")</f>
        <v>2025-08</v>
      </c>
      <c r="R5086" s="28" t="n">
        <f aca="false">IF(AND($O5086&gt;=DATE(2025,1,1),$O5086&lt;=DATE(2025,4,30)),1,0)</f>
        <v>0</v>
      </c>
    </row>
    <row r="5087" customFormat="false" ht="15" hidden="false" customHeight="false" outlineLevel="0" collapsed="false">
      <c r="A5087" s="28" t="n">
        <v>556</v>
      </c>
      <c r="B5087" s="29" t="n">
        <v>45930</v>
      </c>
      <c r="C5087" s="28" t="n">
        <v>196022.04</v>
      </c>
      <c r="D5087" s="28" t="n">
        <v>0</v>
      </c>
      <c r="E5087" s="28" t="n">
        <v>0</v>
      </c>
      <c r="F5087" s="28" t="s">
        <v>345</v>
      </c>
      <c r="G5087" s="28" t="n">
        <v>0</v>
      </c>
      <c r="H5087" s="28" t="n">
        <v>0</v>
      </c>
      <c r="I5087" s="28" t="n">
        <v>0</v>
      </c>
      <c r="J5087" s="28" t="n">
        <v>180</v>
      </c>
      <c r="K5087" s="28" t="n">
        <v>13</v>
      </c>
      <c r="L5087" s="28" t="n">
        <v>2</v>
      </c>
      <c r="M5087" s="28" t="s">
        <v>145</v>
      </c>
      <c r="N5087" s="28" t="s">
        <v>138</v>
      </c>
      <c r="O5087" s="29" t="n">
        <v>45858</v>
      </c>
      <c r="P5087" s="28" t="n">
        <f aca="false">ROUNDDOWN(($B5087-$O5087)/30,0)</f>
        <v>2</v>
      </c>
      <c r="Q5087" s="28" t="str">
        <f aca="false">TEXT($B5087,"yyyy-mm")</f>
        <v>2025-09</v>
      </c>
      <c r="R5087" s="28" t="n">
        <f aca="false">IF(AND($O5087&gt;=DATE(2025,1,1),$O5087&lt;=DATE(2025,4,30)),1,0)</f>
        <v>0</v>
      </c>
    </row>
    <row r="5088" customFormat="false" ht="15" hidden="false" customHeight="false" outlineLevel="0" collapsed="false">
      <c r="A5088" s="28" t="n">
        <v>556</v>
      </c>
      <c r="B5088" s="29" t="n">
        <v>45961</v>
      </c>
      <c r="C5088" s="28" t="n">
        <v>192583.06</v>
      </c>
      <c r="D5088" s="28" t="n">
        <v>0</v>
      </c>
      <c r="E5088" s="28" t="n">
        <v>0</v>
      </c>
      <c r="F5088" s="28" t="s">
        <v>345</v>
      </c>
      <c r="G5088" s="28" t="n">
        <v>0</v>
      </c>
      <c r="H5088" s="28" t="n">
        <v>0</v>
      </c>
      <c r="I5088" s="28" t="n">
        <v>0</v>
      </c>
      <c r="J5088" s="28" t="n">
        <v>180</v>
      </c>
      <c r="K5088" s="28" t="n">
        <v>13</v>
      </c>
      <c r="L5088" s="28" t="n">
        <v>2</v>
      </c>
      <c r="M5088" s="28" t="s">
        <v>145</v>
      </c>
      <c r="N5088" s="28" t="s">
        <v>138</v>
      </c>
      <c r="O5088" s="29" t="n">
        <v>45858</v>
      </c>
      <c r="P5088" s="28" t="n">
        <f aca="false">ROUNDDOWN(($B5088-$O5088)/30,0)</f>
        <v>3</v>
      </c>
      <c r="Q5088" s="28" t="str">
        <f aca="false">TEXT($B5088,"yyyy-mm")</f>
        <v>2025-10</v>
      </c>
      <c r="R5088" s="28" t="n">
        <f aca="false">IF(AND($O5088&gt;=DATE(2025,1,1),$O5088&lt;=DATE(2025,4,30)),1,0)</f>
        <v>0</v>
      </c>
    </row>
    <row r="5089" customFormat="false" ht="15" hidden="false" customHeight="false" outlineLevel="0" collapsed="false">
      <c r="A5089" s="28" t="n">
        <v>556</v>
      </c>
      <c r="B5089" s="29" t="n">
        <v>45991</v>
      </c>
      <c r="C5089" s="28" t="n">
        <v>189144.08</v>
      </c>
      <c r="D5089" s="28" t="n">
        <v>0</v>
      </c>
      <c r="E5089" s="28" t="n">
        <v>0</v>
      </c>
      <c r="F5089" s="28" t="s">
        <v>345</v>
      </c>
      <c r="G5089" s="28" t="n">
        <v>0</v>
      </c>
      <c r="H5089" s="28" t="n">
        <v>0</v>
      </c>
      <c r="I5089" s="28" t="n">
        <v>0</v>
      </c>
      <c r="J5089" s="28" t="n">
        <v>180</v>
      </c>
      <c r="K5089" s="28" t="n">
        <v>13</v>
      </c>
      <c r="L5089" s="28" t="n">
        <v>2</v>
      </c>
      <c r="M5089" s="28" t="s">
        <v>145</v>
      </c>
      <c r="N5089" s="28" t="s">
        <v>138</v>
      </c>
      <c r="O5089" s="29" t="n">
        <v>45858</v>
      </c>
      <c r="P5089" s="28" t="n">
        <f aca="false">ROUNDDOWN(($B5089-$O5089)/30,0)</f>
        <v>4</v>
      </c>
      <c r="Q5089" s="28" t="str">
        <f aca="false">TEXT($B5089,"yyyy-mm")</f>
        <v>2025-11</v>
      </c>
      <c r="R5089" s="28" t="n">
        <f aca="false">IF(AND($O5089&gt;=DATE(2025,1,1),$O5089&lt;=DATE(2025,4,30)),1,0)</f>
        <v>0</v>
      </c>
    </row>
    <row r="5090" customFormat="false" ht="15" hidden="false" customHeight="false" outlineLevel="0" collapsed="false">
      <c r="A5090" s="28" t="n">
        <v>556</v>
      </c>
      <c r="B5090" s="29" t="n">
        <v>46022</v>
      </c>
      <c r="C5090" s="28" t="n">
        <v>185705.1</v>
      </c>
      <c r="D5090" s="28" t="n">
        <v>0</v>
      </c>
      <c r="E5090" s="28" t="n">
        <v>0</v>
      </c>
      <c r="F5090" s="28" t="s">
        <v>345</v>
      </c>
      <c r="G5090" s="28" t="n">
        <v>0</v>
      </c>
      <c r="H5090" s="28" t="n">
        <v>0</v>
      </c>
      <c r="I5090" s="28" t="n">
        <v>0</v>
      </c>
      <c r="J5090" s="28" t="n">
        <v>180</v>
      </c>
      <c r="K5090" s="28" t="n">
        <v>13</v>
      </c>
      <c r="L5090" s="28" t="n">
        <v>2</v>
      </c>
      <c r="M5090" s="28" t="s">
        <v>145</v>
      </c>
      <c r="N5090" s="28" t="s">
        <v>138</v>
      </c>
      <c r="O5090" s="29" t="n">
        <v>45858</v>
      </c>
      <c r="P5090" s="28" t="n">
        <f aca="false">ROUNDDOWN(($B5090-$O5090)/30,0)</f>
        <v>5</v>
      </c>
      <c r="Q5090" s="28" t="str">
        <f aca="false">TEXT($B5090,"yyyy-mm")</f>
        <v>2025-12</v>
      </c>
      <c r="R5090" s="28" t="n">
        <f aca="false">IF(AND($O5090&gt;=DATE(2025,1,1),$O5090&lt;=DATE(2025,4,30)),1,0)</f>
        <v>0</v>
      </c>
    </row>
    <row r="5091" customFormat="false" ht="15" hidden="false" customHeight="false" outlineLevel="0" collapsed="false">
      <c r="A5091" s="28" t="n">
        <v>556</v>
      </c>
      <c r="B5091" s="29" t="n">
        <v>46053</v>
      </c>
      <c r="C5091" s="28" t="n">
        <v>182266.12</v>
      </c>
      <c r="D5091" s="28" t="n">
        <v>0</v>
      </c>
      <c r="E5091" s="28" t="n">
        <v>0</v>
      </c>
      <c r="F5091" s="28" t="s">
        <v>345</v>
      </c>
      <c r="G5091" s="28" t="n">
        <v>0</v>
      </c>
      <c r="H5091" s="28" t="n">
        <v>0</v>
      </c>
      <c r="I5091" s="28" t="n">
        <v>0</v>
      </c>
      <c r="J5091" s="28" t="n">
        <v>180</v>
      </c>
      <c r="K5091" s="28" t="n">
        <v>13</v>
      </c>
      <c r="L5091" s="28" t="n">
        <v>2</v>
      </c>
      <c r="M5091" s="28" t="s">
        <v>145</v>
      </c>
      <c r="N5091" s="28" t="s">
        <v>138</v>
      </c>
      <c r="O5091" s="29" t="n">
        <v>45858</v>
      </c>
      <c r="P5091" s="28" t="n">
        <f aca="false">ROUNDDOWN(($B5091-$O5091)/30,0)</f>
        <v>6</v>
      </c>
      <c r="Q5091" s="28" t="str">
        <f aca="false">TEXT($B5091,"yyyy-mm")</f>
        <v>2026-01</v>
      </c>
      <c r="R5091" s="28" t="n">
        <f aca="false">IF(AND($O5091&gt;=DATE(2025,1,1),$O5091&lt;=DATE(2025,4,30)),1,0)</f>
        <v>0</v>
      </c>
    </row>
    <row r="5092" customFormat="false" ht="15" hidden="false" customHeight="false" outlineLevel="0" collapsed="false">
      <c r="A5092" s="28" t="n">
        <v>556</v>
      </c>
      <c r="B5092" s="29" t="n">
        <v>46081</v>
      </c>
      <c r="C5092" s="28" t="n">
        <v>178827.14</v>
      </c>
      <c r="D5092" s="28" t="n">
        <v>0</v>
      </c>
      <c r="E5092" s="28" t="n">
        <v>0</v>
      </c>
      <c r="F5092" s="28" t="s">
        <v>345</v>
      </c>
      <c r="G5092" s="28" t="n">
        <v>0</v>
      </c>
      <c r="H5092" s="28" t="n">
        <v>0</v>
      </c>
      <c r="I5092" s="28" t="n">
        <v>0</v>
      </c>
      <c r="J5092" s="28" t="n">
        <v>180</v>
      </c>
      <c r="K5092" s="28" t="n">
        <v>13</v>
      </c>
      <c r="L5092" s="28" t="n">
        <v>2</v>
      </c>
      <c r="M5092" s="28" t="s">
        <v>145</v>
      </c>
      <c r="N5092" s="28" t="s">
        <v>138</v>
      </c>
      <c r="O5092" s="29" t="n">
        <v>45858</v>
      </c>
      <c r="P5092" s="28" t="n">
        <f aca="false">ROUNDDOWN(($B5092-$O5092)/30,0)</f>
        <v>7</v>
      </c>
      <c r="Q5092" s="28" t="str">
        <f aca="false">TEXT($B5092,"yyyy-mm")</f>
        <v>2026-02</v>
      </c>
      <c r="R5092" s="28" t="n">
        <f aca="false">IF(AND($O5092&gt;=DATE(2025,1,1),$O5092&lt;=DATE(2025,4,30)),1,0)</f>
        <v>0</v>
      </c>
    </row>
    <row r="5093" customFormat="false" ht="15" hidden="false" customHeight="false" outlineLevel="0" collapsed="false">
      <c r="A5093" s="28" t="n">
        <v>556</v>
      </c>
      <c r="B5093" s="29" t="n">
        <v>46112</v>
      </c>
      <c r="C5093" s="28" t="n">
        <v>175388.16</v>
      </c>
      <c r="D5093" s="28" t="n">
        <v>0</v>
      </c>
      <c r="E5093" s="28" t="n">
        <v>0</v>
      </c>
      <c r="F5093" s="28" t="s">
        <v>345</v>
      </c>
      <c r="G5093" s="28" t="n">
        <v>0</v>
      </c>
      <c r="H5093" s="28" t="n">
        <v>0</v>
      </c>
      <c r="I5093" s="28" t="n">
        <v>0</v>
      </c>
      <c r="J5093" s="28" t="n">
        <v>180</v>
      </c>
      <c r="K5093" s="28" t="n">
        <v>13</v>
      </c>
      <c r="L5093" s="28" t="n">
        <v>2</v>
      </c>
      <c r="M5093" s="28" t="s">
        <v>145</v>
      </c>
      <c r="N5093" s="28" t="s">
        <v>138</v>
      </c>
      <c r="O5093" s="29" t="n">
        <v>45858</v>
      </c>
      <c r="P5093" s="28" t="n">
        <f aca="false">ROUNDDOWN(($B5093-$O5093)/30,0)</f>
        <v>8</v>
      </c>
      <c r="Q5093" s="28" t="str">
        <f aca="false">TEXT($B5093,"yyyy-mm")</f>
        <v>2026-03</v>
      </c>
      <c r="R5093" s="28" t="n">
        <f aca="false">IF(AND($O5093&gt;=DATE(2025,1,1),$O5093&lt;=DATE(2025,4,30)),1,0)</f>
        <v>0</v>
      </c>
    </row>
    <row r="5094" customFormat="false" ht="15" hidden="false" customHeight="false" outlineLevel="0" collapsed="false">
      <c r="A5094" s="28" t="n">
        <v>556</v>
      </c>
      <c r="B5094" s="29" t="n">
        <v>46142</v>
      </c>
      <c r="C5094" s="28" t="n">
        <v>171949.18</v>
      </c>
      <c r="D5094" s="28" t="n">
        <v>0</v>
      </c>
      <c r="E5094" s="28" t="n">
        <v>0</v>
      </c>
      <c r="F5094" s="28" t="s">
        <v>345</v>
      </c>
      <c r="G5094" s="28" t="n">
        <v>0</v>
      </c>
      <c r="H5094" s="28" t="n">
        <v>0</v>
      </c>
      <c r="I5094" s="28" t="n">
        <v>0</v>
      </c>
      <c r="J5094" s="28" t="n">
        <v>180</v>
      </c>
      <c r="K5094" s="28" t="n">
        <v>13</v>
      </c>
      <c r="L5094" s="28" t="n">
        <v>2</v>
      </c>
      <c r="M5094" s="28" t="s">
        <v>145</v>
      </c>
      <c r="N5094" s="28" t="s">
        <v>138</v>
      </c>
      <c r="O5094" s="29" t="n">
        <v>45858</v>
      </c>
      <c r="P5094" s="28" t="n">
        <f aca="false">ROUNDDOWN(($B5094-$O5094)/30,0)</f>
        <v>9</v>
      </c>
      <c r="Q5094" s="28" t="str">
        <f aca="false">TEXT($B5094,"yyyy-mm")</f>
        <v>2026-04</v>
      </c>
      <c r="R5094" s="28" t="n">
        <f aca="false">IF(AND($O5094&gt;=DATE(2025,1,1),$O5094&lt;=DATE(2025,4,30)),1,0)</f>
        <v>0</v>
      </c>
    </row>
    <row r="5095" customFormat="false" ht="15" hidden="false" customHeight="false" outlineLevel="0" collapsed="false">
      <c r="A5095" s="28" t="n">
        <v>556</v>
      </c>
      <c r="B5095" s="29" t="n">
        <v>46173</v>
      </c>
      <c r="C5095" s="28" t="n">
        <v>168510.2</v>
      </c>
      <c r="D5095" s="28" t="n">
        <v>0</v>
      </c>
      <c r="E5095" s="28" t="n">
        <v>0</v>
      </c>
      <c r="F5095" s="28" t="s">
        <v>345</v>
      </c>
      <c r="G5095" s="28" t="n">
        <v>0</v>
      </c>
      <c r="H5095" s="28" t="n">
        <v>0</v>
      </c>
      <c r="I5095" s="28" t="n">
        <v>0</v>
      </c>
      <c r="J5095" s="28" t="n">
        <v>180</v>
      </c>
      <c r="K5095" s="28" t="n">
        <v>13</v>
      </c>
      <c r="L5095" s="28" t="n">
        <v>2</v>
      </c>
      <c r="M5095" s="28" t="s">
        <v>145</v>
      </c>
      <c r="N5095" s="28" t="s">
        <v>138</v>
      </c>
      <c r="O5095" s="29" t="n">
        <v>45858</v>
      </c>
      <c r="P5095" s="28" t="n">
        <f aca="false">ROUNDDOWN(($B5095-$O5095)/30,0)</f>
        <v>10</v>
      </c>
      <c r="Q5095" s="28" t="str">
        <f aca="false">TEXT($B5095,"yyyy-mm")</f>
        <v>2026-05</v>
      </c>
      <c r="R5095" s="28" t="n">
        <f aca="false">IF(AND($O5095&gt;=DATE(2025,1,1),$O5095&lt;=DATE(2025,4,30)),1,0)</f>
        <v>0</v>
      </c>
    </row>
    <row r="5096" customFormat="false" ht="15" hidden="false" customHeight="false" outlineLevel="0" collapsed="false">
      <c r="A5096" s="28" t="n">
        <v>556</v>
      </c>
      <c r="B5096" s="29" t="n">
        <v>46203</v>
      </c>
      <c r="C5096" s="28" t="n">
        <v>165071.22</v>
      </c>
      <c r="D5096" s="28" t="n">
        <v>0</v>
      </c>
      <c r="E5096" s="28" t="n">
        <v>0</v>
      </c>
      <c r="F5096" s="28" t="s">
        <v>345</v>
      </c>
      <c r="G5096" s="28" t="n">
        <v>0</v>
      </c>
      <c r="H5096" s="28" t="n">
        <v>0</v>
      </c>
      <c r="I5096" s="28" t="n">
        <v>0</v>
      </c>
      <c r="J5096" s="28" t="n">
        <v>180</v>
      </c>
      <c r="K5096" s="28" t="n">
        <v>13</v>
      </c>
      <c r="L5096" s="28" t="n">
        <v>2</v>
      </c>
      <c r="M5096" s="28" t="s">
        <v>145</v>
      </c>
      <c r="N5096" s="28" t="s">
        <v>138</v>
      </c>
      <c r="O5096" s="29" t="n">
        <v>45858</v>
      </c>
      <c r="P5096" s="28" t="n">
        <f aca="false">ROUNDDOWN(($B5096-$O5096)/30,0)</f>
        <v>11</v>
      </c>
      <c r="Q5096" s="28" t="str">
        <f aca="false">TEXT($B5096,"yyyy-mm")</f>
        <v>2026-06</v>
      </c>
      <c r="R5096" s="28" t="n">
        <f aca="false">IF(AND($O5096&gt;=DATE(2025,1,1),$O5096&lt;=DATE(2025,4,30)),1,0)</f>
        <v>0</v>
      </c>
    </row>
    <row r="5097" customFormat="false" ht="15" hidden="false" customHeight="false" outlineLevel="0" collapsed="false">
      <c r="A5097" s="28" t="n">
        <v>556</v>
      </c>
      <c r="B5097" s="29" t="n">
        <v>46234</v>
      </c>
      <c r="C5097" s="28" t="n">
        <v>161632.24</v>
      </c>
      <c r="D5097" s="28" t="n">
        <v>0</v>
      </c>
      <c r="E5097" s="28" t="n">
        <v>0</v>
      </c>
      <c r="F5097" s="28" t="s">
        <v>345</v>
      </c>
      <c r="G5097" s="28" t="n">
        <v>0</v>
      </c>
      <c r="H5097" s="28" t="n">
        <v>0</v>
      </c>
      <c r="I5097" s="28" t="n">
        <v>0</v>
      </c>
      <c r="J5097" s="28" t="n">
        <v>180</v>
      </c>
      <c r="K5097" s="28" t="n">
        <v>13</v>
      </c>
      <c r="L5097" s="28" t="n">
        <v>2</v>
      </c>
      <c r="M5097" s="28" t="s">
        <v>145</v>
      </c>
      <c r="N5097" s="28" t="s">
        <v>138</v>
      </c>
      <c r="O5097" s="29" t="n">
        <v>45858</v>
      </c>
      <c r="P5097" s="28" t="n">
        <f aca="false">ROUNDDOWN(($B5097-$O5097)/30,0)</f>
        <v>12</v>
      </c>
      <c r="Q5097" s="28" t="str">
        <f aca="false">TEXT($B5097,"yyyy-mm")</f>
        <v>2026-07</v>
      </c>
      <c r="R5097" s="28" t="n">
        <f aca="false">IF(AND($O5097&gt;=DATE(2025,1,1),$O5097&lt;=DATE(2025,4,30)),1,0)</f>
        <v>0</v>
      </c>
    </row>
    <row r="5098" customFormat="false" ht="15" hidden="false" customHeight="false" outlineLevel="0" collapsed="false">
      <c r="A5098" s="28" t="n">
        <v>556</v>
      </c>
      <c r="B5098" s="29" t="n">
        <v>46265</v>
      </c>
      <c r="C5098" s="28" t="n">
        <v>158193.26</v>
      </c>
      <c r="D5098" s="28" t="n">
        <v>0</v>
      </c>
      <c r="E5098" s="28" t="n">
        <v>0</v>
      </c>
      <c r="F5098" s="28" t="s">
        <v>345</v>
      </c>
      <c r="G5098" s="28" t="n">
        <v>0</v>
      </c>
      <c r="H5098" s="28" t="n">
        <v>0</v>
      </c>
      <c r="I5098" s="28" t="n">
        <v>0</v>
      </c>
      <c r="J5098" s="28" t="n">
        <v>180</v>
      </c>
      <c r="K5098" s="28" t="n">
        <v>13</v>
      </c>
      <c r="L5098" s="28" t="n">
        <v>2</v>
      </c>
      <c r="M5098" s="28" t="s">
        <v>145</v>
      </c>
      <c r="N5098" s="28" t="s">
        <v>138</v>
      </c>
      <c r="O5098" s="29" t="n">
        <v>45858</v>
      </c>
      <c r="P5098" s="28" t="n">
        <f aca="false">ROUNDDOWN(($B5098-$O5098)/30,0)</f>
        <v>13</v>
      </c>
      <c r="Q5098" s="28" t="str">
        <f aca="false">TEXT($B5098,"yyyy-mm")</f>
        <v>2026-08</v>
      </c>
      <c r="R5098" s="28" t="n">
        <f aca="false">IF(AND($O5098&gt;=DATE(2025,1,1),$O5098&lt;=DATE(2025,4,30)),1,0)</f>
        <v>0</v>
      </c>
    </row>
    <row r="5099" customFormat="false" ht="15" hidden="false" customHeight="false" outlineLevel="0" collapsed="false">
      <c r="A5099" s="28" t="n">
        <v>557</v>
      </c>
      <c r="B5099" s="29" t="n">
        <v>45291</v>
      </c>
      <c r="C5099" s="28" t="n">
        <v>44200</v>
      </c>
      <c r="D5099" s="28" t="n">
        <v>0</v>
      </c>
      <c r="E5099" s="28" t="n">
        <v>0</v>
      </c>
      <c r="F5099" s="28" t="s">
        <v>345</v>
      </c>
      <c r="G5099" s="28" t="n">
        <v>0</v>
      </c>
      <c r="H5099" s="28" t="n">
        <v>0</v>
      </c>
      <c r="I5099" s="28" t="n">
        <v>0</v>
      </c>
      <c r="J5099" s="28" t="n">
        <v>275</v>
      </c>
      <c r="K5099" s="28" t="n">
        <v>2</v>
      </c>
      <c r="L5099" s="28" t="n">
        <v>3</v>
      </c>
      <c r="M5099" s="28" t="s">
        <v>146</v>
      </c>
      <c r="N5099" s="28" t="s">
        <v>138</v>
      </c>
      <c r="O5099" s="29" t="n">
        <v>45269</v>
      </c>
      <c r="P5099" s="28" t="n">
        <f aca="false">ROUNDDOWN(($B5099-$O5099)/30,0)</f>
        <v>0</v>
      </c>
      <c r="Q5099" s="28" t="str">
        <f aca="false">TEXT($B5099,"yyyy-mm")</f>
        <v>2023-12</v>
      </c>
      <c r="R5099" s="28" t="n">
        <f aca="false">IF(AND($O5099&gt;=DATE(2025,1,1),$O5099&lt;=DATE(2025,4,30)),1,0)</f>
        <v>0</v>
      </c>
    </row>
    <row r="5100" customFormat="false" ht="15" hidden="false" customHeight="false" outlineLevel="0" collapsed="false">
      <c r="A5100" s="28" t="n">
        <v>557</v>
      </c>
      <c r="B5100" s="29" t="n">
        <v>45322</v>
      </c>
      <c r="C5100" s="28" t="n">
        <v>40181.82</v>
      </c>
      <c r="D5100" s="28" t="n">
        <v>0</v>
      </c>
      <c r="E5100" s="28" t="n">
        <v>0</v>
      </c>
      <c r="F5100" s="28" t="s">
        <v>345</v>
      </c>
      <c r="G5100" s="28" t="n">
        <v>0</v>
      </c>
      <c r="H5100" s="28" t="n">
        <v>0</v>
      </c>
      <c r="I5100" s="28" t="n">
        <v>0</v>
      </c>
      <c r="J5100" s="28" t="n">
        <v>275</v>
      </c>
      <c r="K5100" s="28" t="n">
        <v>2</v>
      </c>
      <c r="L5100" s="28" t="n">
        <v>3</v>
      </c>
      <c r="M5100" s="28" t="s">
        <v>146</v>
      </c>
      <c r="N5100" s="28" t="s">
        <v>138</v>
      </c>
      <c r="O5100" s="29" t="n">
        <v>45269</v>
      </c>
      <c r="P5100" s="28" t="n">
        <f aca="false">ROUNDDOWN(($B5100-$O5100)/30,0)</f>
        <v>1</v>
      </c>
      <c r="Q5100" s="28" t="str">
        <f aca="false">TEXT($B5100,"yyyy-mm")</f>
        <v>2024-01</v>
      </c>
      <c r="R5100" s="28" t="n">
        <f aca="false">IF(AND($O5100&gt;=DATE(2025,1,1),$O5100&lt;=DATE(2025,4,30)),1,0)</f>
        <v>0</v>
      </c>
    </row>
    <row r="5101" customFormat="false" ht="15" hidden="false" customHeight="false" outlineLevel="0" collapsed="false">
      <c r="A5101" s="28" t="n">
        <v>557</v>
      </c>
      <c r="B5101" s="29" t="n">
        <v>45351</v>
      </c>
      <c r="C5101" s="28" t="n">
        <v>36163.64</v>
      </c>
      <c r="D5101" s="28" t="n">
        <v>0</v>
      </c>
      <c r="E5101" s="28" t="n">
        <v>0</v>
      </c>
      <c r="F5101" s="28" t="s">
        <v>345</v>
      </c>
      <c r="G5101" s="28" t="n">
        <v>0</v>
      </c>
      <c r="H5101" s="28" t="n">
        <v>0</v>
      </c>
      <c r="I5101" s="28" t="n">
        <v>0</v>
      </c>
      <c r="J5101" s="28" t="n">
        <v>275</v>
      </c>
      <c r="K5101" s="28" t="n">
        <v>2</v>
      </c>
      <c r="L5101" s="28" t="n">
        <v>3</v>
      </c>
      <c r="M5101" s="28" t="s">
        <v>146</v>
      </c>
      <c r="N5101" s="28" t="s">
        <v>138</v>
      </c>
      <c r="O5101" s="29" t="n">
        <v>45269</v>
      </c>
      <c r="P5101" s="28" t="n">
        <f aca="false">ROUNDDOWN(($B5101-$O5101)/30,0)</f>
        <v>2</v>
      </c>
      <c r="Q5101" s="28" t="str">
        <f aca="false">TEXT($B5101,"yyyy-mm")</f>
        <v>2024-02</v>
      </c>
      <c r="R5101" s="28" t="n">
        <f aca="false">IF(AND($O5101&gt;=DATE(2025,1,1),$O5101&lt;=DATE(2025,4,30)),1,0)</f>
        <v>0</v>
      </c>
    </row>
    <row r="5102" customFormat="false" ht="15" hidden="false" customHeight="false" outlineLevel="0" collapsed="false">
      <c r="A5102" s="28" t="n">
        <v>557</v>
      </c>
      <c r="B5102" s="29" t="n">
        <v>45382</v>
      </c>
      <c r="C5102" s="28" t="n">
        <v>32145.46</v>
      </c>
      <c r="D5102" s="28" t="n">
        <v>0</v>
      </c>
      <c r="E5102" s="28" t="n">
        <v>0</v>
      </c>
      <c r="F5102" s="28" t="s">
        <v>345</v>
      </c>
      <c r="G5102" s="28" t="n">
        <v>0</v>
      </c>
      <c r="H5102" s="28" t="n">
        <v>0</v>
      </c>
      <c r="I5102" s="28" t="n">
        <v>0</v>
      </c>
      <c r="J5102" s="28" t="n">
        <v>275</v>
      </c>
      <c r="K5102" s="28" t="n">
        <v>2</v>
      </c>
      <c r="L5102" s="28" t="n">
        <v>3</v>
      </c>
      <c r="M5102" s="28" t="s">
        <v>146</v>
      </c>
      <c r="N5102" s="28" t="s">
        <v>138</v>
      </c>
      <c r="O5102" s="29" t="n">
        <v>45269</v>
      </c>
      <c r="P5102" s="28" t="n">
        <f aca="false">ROUNDDOWN(($B5102-$O5102)/30,0)</f>
        <v>3</v>
      </c>
      <c r="Q5102" s="28" t="str">
        <f aca="false">TEXT($B5102,"yyyy-mm")</f>
        <v>2024-03</v>
      </c>
      <c r="R5102" s="28" t="n">
        <f aca="false">IF(AND($O5102&gt;=DATE(2025,1,1),$O5102&lt;=DATE(2025,4,30)),1,0)</f>
        <v>0</v>
      </c>
    </row>
    <row r="5103" customFormat="false" ht="15" hidden="false" customHeight="false" outlineLevel="0" collapsed="false">
      <c r="A5103" s="28" t="n">
        <v>557</v>
      </c>
      <c r="B5103" s="29" t="n">
        <v>45412</v>
      </c>
      <c r="C5103" s="28" t="n">
        <v>28127.28</v>
      </c>
      <c r="D5103" s="28" t="n">
        <v>0</v>
      </c>
      <c r="E5103" s="28" t="n">
        <v>0</v>
      </c>
      <c r="F5103" s="28" t="s">
        <v>345</v>
      </c>
      <c r="G5103" s="28" t="n">
        <v>0</v>
      </c>
      <c r="H5103" s="28" t="n">
        <v>0</v>
      </c>
      <c r="I5103" s="28" t="n">
        <v>0</v>
      </c>
      <c r="J5103" s="28" t="n">
        <v>275</v>
      </c>
      <c r="K5103" s="28" t="n">
        <v>2</v>
      </c>
      <c r="L5103" s="28" t="n">
        <v>3</v>
      </c>
      <c r="M5103" s="28" t="s">
        <v>146</v>
      </c>
      <c r="N5103" s="28" t="s">
        <v>138</v>
      </c>
      <c r="O5103" s="29" t="n">
        <v>45269</v>
      </c>
      <c r="P5103" s="28" t="n">
        <f aca="false">ROUNDDOWN(($B5103-$O5103)/30,0)</f>
        <v>4</v>
      </c>
      <c r="Q5103" s="28" t="str">
        <f aca="false">TEXT($B5103,"yyyy-mm")</f>
        <v>2024-04</v>
      </c>
      <c r="R5103" s="28" t="n">
        <f aca="false">IF(AND($O5103&gt;=DATE(2025,1,1),$O5103&lt;=DATE(2025,4,30)),1,0)</f>
        <v>0</v>
      </c>
    </row>
    <row r="5104" customFormat="false" ht="15" hidden="false" customHeight="false" outlineLevel="0" collapsed="false">
      <c r="A5104" s="28" t="n">
        <v>557</v>
      </c>
      <c r="B5104" s="29" t="n">
        <v>45443</v>
      </c>
      <c r="C5104" s="28" t="n">
        <v>24109.1</v>
      </c>
      <c r="D5104" s="28" t="n">
        <v>0</v>
      </c>
      <c r="E5104" s="28" t="n">
        <v>0</v>
      </c>
      <c r="F5104" s="28" t="s">
        <v>345</v>
      </c>
      <c r="G5104" s="28" t="n">
        <v>0</v>
      </c>
      <c r="H5104" s="28" t="n">
        <v>0</v>
      </c>
      <c r="I5104" s="28" t="n">
        <v>0</v>
      </c>
      <c r="J5104" s="28" t="n">
        <v>275</v>
      </c>
      <c r="K5104" s="28" t="n">
        <v>2</v>
      </c>
      <c r="L5104" s="28" t="n">
        <v>3</v>
      </c>
      <c r="M5104" s="28" t="s">
        <v>146</v>
      </c>
      <c r="N5104" s="28" t="s">
        <v>138</v>
      </c>
      <c r="O5104" s="29" t="n">
        <v>45269</v>
      </c>
      <c r="P5104" s="28" t="n">
        <f aca="false">ROUNDDOWN(($B5104-$O5104)/30,0)</f>
        <v>5</v>
      </c>
      <c r="Q5104" s="28" t="str">
        <f aca="false">TEXT($B5104,"yyyy-mm")</f>
        <v>2024-05</v>
      </c>
      <c r="R5104" s="28" t="n">
        <f aca="false">IF(AND($O5104&gt;=DATE(2025,1,1),$O5104&lt;=DATE(2025,4,30)),1,0)</f>
        <v>0</v>
      </c>
    </row>
    <row r="5105" customFormat="false" ht="15" hidden="false" customHeight="false" outlineLevel="0" collapsed="false">
      <c r="A5105" s="28" t="n">
        <v>557</v>
      </c>
      <c r="B5105" s="29" t="n">
        <v>45473</v>
      </c>
      <c r="C5105" s="28" t="n">
        <v>20090.92</v>
      </c>
      <c r="D5105" s="28" t="n">
        <v>0</v>
      </c>
      <c r="E5105" s="28" t="n">
        <v>0</v>
      </c>
      <c r="F5105" s="28" t="s">
        <v>345</v>
      </c>
      <c r="G5105" s="28" t="n">
        <v>0</v>
      </c>
      <c r="H5105" s="28" t="n">
        <v>0</v>
      </c>
      <c r="I5105" s="28" t="n">
        <v>0</v>
      </c>
      <c r="J5105" s="28" t="n">
        <v>275</v>
      </c>
      <c r="K5105" s="28" t="n">
        <v>2</v>
      </c>
      <c r="L5105" s="28" t="n">
        <v>3</v>
      </c>
      <c r="M5105" s="28" t="s">
        <v>146</v>
      </c>
      <c r="N5105" s="28" t="s">
        <v>138</v>
      </c>
      <c r="O5105" s="29" t="n">
        <v>45269</v>
      </c>
      <c r="P5105" s="28" t="n">
        <f aca="false">ROUNDDOWN(($B5105-$O5105)/30,0)</f>
        <v>6</v>
      </c>
      <c r="Q5105" s="28" t="str">
        <f aca="false">TEXT($B5105,"yyyy-mm")</f>
        <v>2024-06</v>
      </c>
      <c r="R5105" s="28" t="n">
        <f aca="false">IF(AND($O5105&gt;=DATE(2025,1,1),$O5105&lt;=DATE(2025,4,30)),1,0)</f>
        <v>0</v>
      </c>
    </row>
    <row r="5106" customFormat="false" ht="15" hidden="false" customHeight="false" outlineLevel="0" collapsed="false">
      <c r="A5106" s="28" t="n">
        <v>557</v>
      </c>
      <c r="B5106" s="29" t="n">
        <v>45504</v>
      </c>
      <c r="C5106" s="28" t="n">
        <v>16072.74</v>
      </c>
      <c r="D5106" s="28" t="n">
        <v>0</v>
      </c>
      <c r="E5106" s="28" t="n">
        <v>0</v>
      </c>
      <c r="F5106" s="28" t="s">
        <v>345</v>
      </c>
      <c r="G5106" s="28" t="n">
        <v>0</v>
      </c>
      <c r="H5106" s="28" t="n">
        <v>0</v>
      </c>
      <c r="I5106" s="28" t="n">
        <v>0</v>
      </c>
      <c r="J5106" s="28" t="n">
        <v>275</v>
      </c>
      <c r="K5106" s="28" t="n">
        <v>2</v>
      </c>
      <c r="L5106" s="28" t="n">
        <v>3</v>
      </c>
      <c r="M5106" s="28" t="s">
        <v>146</v>
      </c>
      <c r="N5106" s="28" t="s">
        <v>138</v>
      </c>
      <c r="O5106" s="29" t="n">
        <v>45269</v>
      </c>
      <c r="P5106" s="28" t="n">
        <f aca="false">ROUNDDOWN(($B5106-$O5106)/30,0)</f>
        <v>7</v>
      </c>
      <c r="Q5106" s="28" t="str">
        <f aca="false">TEXT($B5106,"yyyy-mm")</f>
        <v>2024-07</v>
      </c>
      <c r="R5106" s="28" t="n">
        <f aca="false">IF(AND($O5106&gt;=DATE(2025,1,1),$O5106&lt;=DATE(2025,4,30)),1,0)</f>
        <v>0</v>
      </c>
    </row>
    <row r="5107" customFormat="false" ht="15" hidden="false" customHeight="false" outlineLevel="0" collapsed="false">
      <c r="A5107" s="28" t="n">
        <v>557</v>
      </c>
      <c r="B5107" s="29" t="n">
        <v>45535</v>
      </c>
      <c r="C5107" s="28" t="n">
        <v>12054.56</v>
      </c>
      <c r="D5107" s="28" t="n">
        <v>0</v>
      </c>
      <c r="E5107" s="28" t="n">
        <v>0</v>
      </c>
      <c r="F5107" s="28" t="s">
        <v>345</v>
      </c>
      <c r="G5107" s="28" t="n">
        <v>0</v>
      </c>
      <c r="H5107" s="28" t="n">
        <v>0</v>
      </c>
      <c r="I5107" s="28" t="n">
        <v>0</v>
      </c>
      <c r="J5107" s="28" t="n">
        <v>275</v>
      </c>
      <c r="K5107" s="28" t="n">
        <v>2</v>
      </c>
      <c r="L5107" s="28" t="n">
        <v>3</v>
      </c>
      <c r="M5107" s="28" t="s">
        <v>146</v>
      </c>
      <c r="N5107" s="28" t="s">
        <v>138</v>
      </c>
      <c r="O5107" s="29" t="n">
        <v>45269</v>
      </c>
      <c r="P5107" s="28" t="n">
        <f aca="false">ROUNDDOWN(($B5107-$O5107)/30,0)</f>
        <v>8</v>
      </c>
      <c r="Q5107" s="28" t="str">
        <f aca="false">TEXT($B5107,"yyyy-mm")</f>
        <v>2024-08</v>
      </c>
      <c r="R5107" s="28" t="n">
        <f aca="false">IF(AND($O5107&gt;=DATE(2025,1,1),$O5107&lt;=DATE(2025,4,30)),1,0)</f>
        <v>0</v>
      </c>
    </row>
    <row r="5108" customFormat="false" ht="15" hidden="false" customHeight="false" outlineLevel="0" collapsed="false">
      <c r="A5108" s="28" t="n">
        <v>557</v>
      </c>
      <c r="B5108" s="29" t="n">
        <v>45565</v>
      </c>
      <c r="C5108" s="28" t="n">
        <v>8036.38</v>
      </c>
      <c r="D5108" s="28" t="n">
        <v>0</v>
      </c>
      <c r="E5108" s="28" t="n">
        <v>0</v>
      </c>
      <c r="F5108" s="28" t="s">
        <v>345</v>
      </c>
      <c r="G5108" s="28" t="n">
        <v>0</v>
      </c>
      <c r="H5108" s="28" t="n">
        <v>0</v>
      </c>
      <c r="I5108" s="28" t="n">
        <v>0</v>
      </c>
      <c r="J5108" s="28" t="n">
        <v>275</v>
      </c>
      <c r="K5108" s="28" t="n">
        <v>2</v>
      </c>
      <c r="L5108" s="28" t="n">
        <v>3</v>
      </c>
      <c r="M5108" s="28" t="s">
        <v>146</v>
      </c>
      <c r="N5108" s="28" t="s">
        <v>138</v>
      </c>
      <c r="O5108" s="29" t="n">
        <v>45269</v>
      </c>
      <c r="P5108" s="28" t="n">
        <f aca="false">ROUNDDOWN(($B5108-$O5108)/30,0)</f>
        <v>9</v>
      </c>
      <c r="Q5108" s="28" t="str">
        <f aca="false">TEXT($B5108,"yyyy-mm")</f>
        <v>2024-09</v>
      </c>
      <c r="R5108" s="28" t="n">
        <f aca="false">IF(AND($O5108&gt;=DATE(2025,1,1),$O5108&lt;=DATE(2025,4,30)),1,0)</f>
        <v>0</v>
      </c>
    </row>
    <row r="5109" customFormat="false" ht="15" hidden="false" customHeight="false" outlineLevel="0" collapsed="false">
      <c r="A5109" s="28" t="n">
        <v>557</v>
      </c>
      <c r="B5109" s="29" t="n">
        <v>45596</v>
      </c>
      <c r="C5109" s="28" t="n">
        <v>4018.2</v>
      </c>
      <c r="D5109" s="28" t="n">
        <v>0</v>
      </c>
      <c r="E5109" s="28" t="n">
        <v>0</v>
      </c>
      <c r="F5109" s="28" t="s">
        <v>345</v>
      </c>
      <c r="G5109" s="28" t="n">
        <v>0</v>
      </c>
      <c r="H5109" s="28" t="n">
        <v>0</v>
      </c>
      <c r="I5109" s="28" t="n">
        <v>0</v>
      </c>
      <c r="J5109" s="28" t="n">
        <v>275</v>
      </c>
      <c r="K5109" s="28" t="n">
        <v>2</v>
      </c>
      <c r="L5109" s="28" t="n">
        <v>3</v>
      </c>
      <c r="M5109" s="28" t="s">
        <v>146</v>
      </c>
      <c r="N5109" s="28" t="s">
        <v>138</v>
      </c>
      <c r="O5109" s="29" t="n">
        <v>45269</v>
      </c>
      <c r="P5109" s="28" t="n">
        <f aca="false">ROUNDDOWN(($B5109-$O5109)/30,0)</f>
        <v>10</v>
      </c>
      <c r="Q5109" s="28" t="str">
        <f aca="false">TEXT($B5109,"yyyy-mm")</f>
        <v>2024-10</v>
      </c>
      <c r="R5109" s="28" t="n">
        <f aca="false">IF(AND($O5109&gt;=DATE(2025,1,1),$O5109&lt;=DATE(2025,4,30)),1,0)</f>
        <v>0</v>
      </c>
    </row>
    <row r="5110" customFormat="false" ht="15" hidden="false" customHeight="false" outlineLevel="0" collapsed="false">
      <c r="A5110" s="28" t="n">
        <v>557</v>
      </c>
      <c r="B5110" s="29" t="n">
        <v>45626</v>
      </c>
      <c r="C5110" s="28" t="n">
        <v>0.02</v>
      </c>
      <c r="D5110" s="28" t="n">
        <v>0</v>
      </c>
      <c r="E5110" s="28" t="n">
        <v>0</v>
      </c>
      <c r="F5110" s="28" t="s">
        <v>345</v>
      </c>
      <c r="G5110" s="28" t="n">
        <v>0</v>
      </c>
      <c r="H5110" s="28" t="n">
        <v>0</v>
      </c>
      <c r="I5110" s="28" t="n">
        <v>0</v>
      </c>
      <c r="J5110" s="28" t="n">
        <v>275</v>
      </c>
      <c r="K5110" s="28" t="n">
        <v>2</v>
      </c>
      <c r="L5110" s="28" t="n">
        <v>3</v>
      </c>
      <c r="M5110" s="28" t="s">
        <v>146</v>
      </c>
      <c r="N5110" s="28" t="s">
        <v>138</v>
      </c>
      <c r="O5110" s="29" t="n">
        <v>45269</v>
      </c>
      <c r="P5110" s="28" t="n">
        <f aca="false">ROUNDDOWN(($B5110-$O5110)/30,0)</f>
        <v>11</v>
      </c>
      <c r="Q5110" s="28" t="str">
        <f aca="false">TEXT($B5110,"yyyy-mm")</f>
        <v>2024-11</v>
      </c>
      <c r="R5110" s="28" t="n">
        <f aca="false">IF(AND($O5110&gt;=DATE(2025,1,1),$O5110&lt;=DATE(2025,4,30)),1,0)</f>
        <v>0</v>
      </c>
    </row>
    <row r="5111" customFormat="false" ht="15" hidden="false" customHeight="false" outlineLevel="0" collapsed="false">
      <c r="A5111" s="28" t="n">
        <v>558</v>
      </c>
      <c r="B5111" s="29" t="n">
        <v>45230</v>
      </c>
      <c r="C5111" s="28" t="n">
        <v>3900</v>
      </c>
      <c r="D5111" s="28" t="n">
        <v>0</v>
      </c>
      <c r="E5111" s="28" t="n">
        <v>0</v>
      </c>
      <c r="F5111" s="28" t="s">
        <v>345</v>
      </c>
      <c r="G5111" s="28" t="n">
        <v>0</v>
      </c>
      <c r="H5111" s="28" t="n">
        <v>0</v>
      </c>
      <c r="I5111" s="28" t="n">
        <v>0</v>
      </c>
      <c r="J5111" s="28" t="n">
        <v>62</v>
      </c>
      <c r="K5111" s="28" t="n">
        <v>9</v>
      </c>
      <c r="L5111" s="28" t="n">
        <v>3</v>
      </c>
      <c r="M5111" s="28" t="s">
        <v>147</v>
      </c>
      <c r="N5111" s="28" t="s">
        <v>138</v>
      </c>
      <c r="O5111" s="29" t="n">
        <v>45200</v>
      </c>
      <c r="P5111" s="28" t="n">
        <f aca="false">ROUNDDOWN(($B5111-$O5111)/30,0)</f>
        <v>1</v>
      </c>
      <c r="Q5111" s="28" t="str">
        <f aca="false">TEXT($B5111,"yyyy-mm")</f>
        <v>2023-10</v>
      </c>
      <c r="R5111" s="28" t="n">
        <f aca="false">IF(AND($O5111&gt;=DATE(2025,1,1),$O5111&lt;=DATE(2025,4,30)),1,0)</f>
        <v>0</v>
      </c>
    </row>
    <row r="5112" customFormat="false" ht="15" hidden="false" customHeight="false" outlineLevel="0" collapsed="false">
      <c r="A5112" s="28" t="n">
        <v>558</v>
      </c>
      <c r="B5112" s="29" t="n">
        <v>45260</v>
      </c>
      <c r="C5112" s="28" t="n">
        <v>2600</v>
      </c>
      <c r="D5112" s="28" t="n">
        <v>0</v>
      </c>
      <c r="E5112" s="28" t="n">
        <v>0</v>
      </c>
      <c r="F5112" s="28" t="s">
        <v>345</v>
      </c>
      <c r="G5112" s="28" t="n">
        <v>0</v>
      </c>
      <c r="H5112" s="28" t="n">
        <v>0</v>
      </c>
      <c r="I5112" s="28" t="n">
        <v>0</v>
      </c>
      <c r="J5112" s="28" t="n">
        <v>62</v>
      </c>
      <c r="K5112" s="28" t="n">
        <v>9</v>
      </c>
      <c r="L5112" s="28" t="n">
        <v>3</v>
      </c>
      <c r="M5112" s="28" t="s">
        <v>147</v>
      </c>
      <c r="N5112" s="28" t="s">
        <v>138</v>
      </c>
      <c r="O5112" s="29" t="n">
        <v>45200</v>
      </c>
      <c r="P5112" s="28" t="n">
        <f aca="false">ROUNDDOWN(($B5112-$O5112)/30,0)</f>
        <v>2</v>
      </c>
      <c r="Q5112" s="28" t="str">
        <f aca="false">TEXT($B5112,"yyyy-mm")</f>
        <v>2023-11</v>
      </c>
      <c r="R5112" s="28" t="n">
        <f aca="false">IF(AND($O5112&gt;=DATE(2025,1,1),$O5112&lt;=DATE(2025,4,30)),1,0)</f>
        <v>0</v>
      </c>
    </row>
    <row r="5113" customFormat="false" ht="15" hidden="false" customHeight="false" outlineLevel="0" collapsed="false">
      <c r="A5113" s="28" t="n">
        <v>558</v>
      </c>
      <c r="B5113" s="29" t="n">
        <v>45291</v>
      </c>
      <c r="C5113" s="28" t="n">
        <v>1300</v>
      </c>
      <c r="D5113" s="28" t="n">
        <v>0</v>
      </c>
      <c r="E5113" s="28" t="n">
        <v>0</v>
      </c>
      <c r="F5113" s="28" t="s">
        <v>345</v>
      </c>
      <c r="G5113" s="28" t="n">
        <v>0</v>
      </c>
      <c r="H5113" s="28" t="n">
        <v>0</v>
      </c>
      <c r="I5113" s="28" t="n">
        <v>0</v>
      </c>
      <c r="J5113" s="28" t="n">
        <v>62</v>
      </c>
      <c r="K5113" s="28" t="n">
        <v>9</v>
      </c>
      <c r="L5113" s="28" t="n">
        <v>3</v>
      </c>
      <c r="M5113" s="28" t="s">
        <v>147</v>
      </c>
      <c r="N5113" s="28" t="s">
        <v>138</v>
      </c>
      <c r="O5113" s="29" t="n">
        <v>45200</v>
      </c>
      <c r="P5113" s="28" t="n">
        <f aca="false">ROUNDDOWN(($B5113-$O5113)/30,0)</f>
        <v>3</v>
      </c>
      <c r="Q5113" s="28" t="str">
        <f aca="false">TEXT($B5113,"yyyy-mm")</f>
        <v>2023-12</v>
      </c>
      <c r="R5113" s="28" t="n">
        <f aca="false">IF(AND($O5113&gt;=DATE(2025,1,1),$O5113&lt;=DATE(2025,4,30)),1,0)</f>
        <v>0</v>
      </c>
    </row>
    <row r="5114" customFormat="false" ht="15" hidden="false" customHeight="false" outlineLevel="0" collapsed="false">
      <c r="A5114" s="28" t="n">
        <v>558</v>
      </c>
      <c r="B5114" s="29" t="n">
        <v>45322</v>
      </c>
      <c r="C5114" s="28" t="n">
        <v>0</v>
      </c>
      <c r="D5114" s="28" t="n">
        <v>0</v>
      </c>
      <c r="E5114" s="28" t="n">
        <v>0</v>
      </c>
      <c r="F5114" s="28" t="s">
        <v>345</v>
      </c>
      <c r="G5114" s="28" t="n">
        <v>0</v>
      </c>
      <c r="H5114" s="28" t="n">
        <v>0</v>
      </c>
      <c r="I5114" s="28" t="n">
        <v>0</v>
      </c>
      <c r="J5114" s="28" t="n">
        <v>62</v>
      </c>
      <c r="K5114" s="28" t="n">
        <v>9</v>
      </c>
      <c r="L5114" s="28" t="n">
        <v>3</v>
      </c>
      <c r="M5114" s="28" t="s">
        <v>147</v>
      </c>
      <c r="N5114" s="28" t="s">
        <v>138</v>
      </c>
      <c r="O5114" s="29" t="n">
        <v>45200</v>
      </c>
      <c r="P5114" s="28" t="n">
        <f aca="false">ROUNDDOWN(($B5114-$O5114)/30,0)</f>
        <v>4</v>
      </c>
      <c r="Q5114" s="28" t="str">
        <f aca="false">TEXT($B5114,"yyyy-mm")</f>
        <v>2024-01</v>
      </c>
      <c r="R5114" s="28" t="n">
        <f aca="false">IF(AND($O5114&gt;=DATE(2025,1,1),$O5114&lt;=DATE(2025,4,30)),1,0)</f>
        <v>0</v>
      </c>
    </row>
    <row r="5115" customFormat="false" ht="15" hidden="false" customHeight="false" outlineLevel="0" collapsed="false">
      <c r="A5115" s="28" t="n">
        <v>559</v>
      </c>
      <c r="B5115" s="29" t="n">
        <v>45260</v>
      </c>
      <c r="C5115" s="28" t="n">
        <v>467900</v>
      </c>
      <c r="D5115" s="28" t="n">
        <v>0</v>
      </c>
      <c r="E5115" s="28" t="n">
        <v>0</v>
      </c>
      <c r="F5115" s="28" t="s">
        <v>345</v>
      </c>
      <c r="G5115" s="28" t="n">
        <v>0</v>
      </c>
      <c r="H5115" s="28" t="n">
        <v>0</v>
      </c>
      <c r="I5115" s="28" t="n">
        <v>0</v>
      </c>
      <c r="J5115" s="28" t="n">
        <v>80</v>
      </c>
      <c r="K5115" s="28" t="n">
        <v>13</v>
      </c>
      <c r="L5115" s="28" t="n">
        <v>2</v>
      </c>
      <c r="M5115" s="28" t="s">
        <v>146</v>
      </c>
      <c r="N5115" s="28" t="s">
        <v>138</v>
      </c>
      <c r="O5115" s="29" t="n">
        <v>45252</v>
      </c>
      <c r="P5115" s="28" t="n">
        <f aca="false">ROUNDDOWN(($B5115-$O5115)/30,0)</f>
        <v>0</v>
      </c>
      <c r="Q5115" s="28" t="str">
        <f aca="false">TEXT($B5115,"yyyy-mm")</f>
        <v>2023-11</v>
      </c>
      <c r="R5115" s="28" t="n">
        <f aca="false">IF(AND($O5115&gt;=DATE(2025,1,1),$O5115&lt;=DATE(2025,4,30)),1,0)</f>
        <v>0</v>
      </c>
    </row>
    <row r="5116" customFormat="false" ht="15" hidden="false" customHeight="false" outlineLevel="0" collapsed="false">
      <c r="A5116" s="28" t="n">
        <v>559</v>
      </c>
      <c r="B5116" s="29" t="n">
        <v>45291</v>
      </c>
      <c r="C5116" s="28" t="n">
        <v>460101.67</v>
      </c>
      <c r="D5116" s="28" t="n">
        <v>0</v>
      </c>
      <c r="E5116" s="28" t="n">
        <v>0</v>
      </c>
      <c r="F5116" s="28" t="s">
        <v>345</v>
      </c>
      <c r="G5116" s="28" t="n">
        <v>0</v>
      </c>
      <c r="H5116" s="28" t="n">
        <v>0</v>
      </c>
      <c r="I5116" s="28" t="n">
        <v>0</v>
      </c>
      <c r="J5116" s="28" t="n">
        <v>80</v>
      </c>
      <c r="K5116" s="28" t="n">
        <v>13</v>
      </c>
      <c r="L5116" s="28" t="n">
        <v>2</v>
      </c>
      <c r="M5116" s="28" t="s">
        <v>146</v>
      </c>
      <c r="N5116" s="28" t="s">
        <v>138</v>
      </c>
      <c r="O5116" s="29" t="n">
        <v>45252</v>
      </c>
      <c r="P5116" s="28" t="n">
        <f aca="false">ROUNDDOWN(($B5116-$O5116)/30,0)</f>
        <v>1</v>
      </c>
      <c r="Q5116" s="28" t="str">
        <f aca="false">TEXT($B5116,"yyyy-mm")</f>
        <v>2023-12</v>
      </c>
      <c r="R5116" s="28" t="n">
        <f aca="false">IF(AND($O5116&gt;=DATE(2025,1,1),$O5116&lt;=DATE(2025,4,30)),1,0)</f>
        <v>0</v>
      </c>
    </row>
    <row r="5117" customFormat="false" ht="15" hidden="false" customHeight="false" outlineLevel="0" collapsed="false">
      <c r="A5117" s="28" t="n">
        <v>559</v>
      </c>
      <c r="B5117" s="29" t="n">
        <v>45322</v>
      </c>
      <c r="C5117" s="28" t="n">
        <v>452303.34</v>
      </c>
      <c r="D5117" s="28" t="n">
        <v>0</v>
      </c>
      <c r="E5117" s="28" t="n">
        <v>0</v>
      </c>
      <c r="F5117" s="28" t="s">
        <v>345</v>
      </c>
      <c r="G5117" s="28" t="n">
        <v>0</v>
      </c>
      <c r="H5117" s="28" t="n">
        <v>0</v>
      </c>
      <c r="I5117" s="28" t="n">
        <v>0</v>
      </c>
      <c r="J5117" s="28" t="n">
        <v>80</v>
      </c>
      <c r="K5117" s="28" t="n">
        <v>13</v>
      </c>
      <c r="L5117" s="28" t="n">
        <v>2</v>
      </c>
      <c r="M5117" s="28" t="s">
        <v>146</v>
      </c>
      <c r="N5117" s="28" t="s">
        <v>138</v>
      </c>
      <c r="O5117" s="29" t="n">
        <v>45252</v>
      </c>
      <c r="P5117" s="28" t="n">
        <f aca="false">ROUNDDOWN(($B5117-$O5117)/30,0)</f>
        <v>2</v>
      </c>
      <c r="Q5117" s="28" t="str">
        <f aca="false">TEXT($B5117,"yyyy-mm")</f>
        <v>2024-01</v>
      </c>
      <c r="R5117" s="28" t="n">
        <f aca="false">IF(AND($O5117&gt;=DATE(2025,1,1),$O5117&lt;=DATE(2025,4,30)),1,0)</f>
        <v>0</v>
      </c>
    </row>
    <row r="5118" customFormat="false" ht="15" hidden="false" customHeight="false" outlineLevel="0" collapsed="false">
      <c r="A5118" s="28" t="n">
        <v>559</v>
      </c>
      <c r="B5118" s="29" t="n">
        <v>45351</v>
      </c>
      <c r="C5118" s="28" t="n">
        <v>444505.01</v>
      </c>
      <c r="D5118" s="28" t="n">
        <v>0</v>
      </c>
      <c r="E5118" s="28" t="n">
        <v>0</v>
      </c>
      <c r="F5118" s="28" t="s">
        <v>345</v>
      </c>
      <c r="G5118" s="28" t="n">
        <v>0</v>
      </c>
      <c r="H5118" s="28" t="n">
        <v>0</v>
      </c>
      <c r="I5118" s="28" t="n">
        <v>0</v>
      </c>
      <c r="J5118" s="28" t="n">
        <v>80</v>
      </c>
      <c r="K5118" s="28" t="n">
        <v>13</v>
      </c>
      <c r="L5118" s="28" t="n">
        <v>2</v>
      </c>
      <c r="M5118" s="28" t="s">
        <v>146</v>
      </c>
      <c r="N5118" s="28" t="s">
        <v>138</v>
      </c>
      <c r="O5118" s="29" t="n">
        <v>45252</v>
      </c>
      <c r="P5118" s="28" t="n">
        <f aca="false">ROUNDDOWN(($B5118-$O5118)/30,0)</f>
        <v>3</v>
      </c>
      <c r="Q5118" s="28" t="str">
        <f aca="false">TEXT($B5118,"yyyy-mm")</f>
        <v>2024-02</v>
      </c>
      <c r="R5118" s="28" t="n">
        <f aca="false">IF(AND($O5118&gt;=DATE(2025,1,1),$O5118&lt;=DATE(2025,4,30)),1,0)</f>
        <v>0</v>
      </c>
    </row>
    <row r="5119" customFormat="false" ht="15" hidden="false" customHeight="false" outlineLevel="0" collapsed="false">
      <c r="A5119" s="28" t="n">
        <v>559</v>
      </c>
      <c r="B5119" s="29" t="n">
        <v>45382</v>
      </c>
      <c r="C5119" s="28" t="n">
        <v>436706.68</v>
      </c>
      <c r="D5119" s="28" t="n">
        <v>0</v>
      </c>
      <c r="E5119" s="28" t="n">
        <v>0</v>
      </c>
      <c r="F5119" s="28" t="s">
        <v>345</v>
      </c>
      <c r="G5119" s="28" t="n">
        <v>0</v>
      </c>
      <c r="H5119" s="28" t="n">
        <v>0</v>
      </c>
      <c r="I5119" s="28" t="n">
        <v>0</v>
      </c>
      <c r="J5119" s="28" t="n">
        <v>80</v>
      </c>
      <c r="K5119" s="28" t="n">
        <v>13</v>
      </c>
      <c r="L5119" s="28" t="n">
        <v>2</v>
      </c>
      <c r="M5119" s="28" t="s">
        <v>146</v>
      </c>
      <c r="N5119" s="28" t="s">
        <v>138</v>
      </c>
      <c r="O5119" s="29" t="n">
        <v>45252</v>
      </c>
      <c r="P5119" s="28" t="n">
        <f aca="false">ROUNDDOWN(($B5119-$O5119)/30,0)</f>
        <v>4</v>
      </c>
      <c r="Q5119" s="28" t="str">
        <f aca="false">TEXT($B5119,"yyyy-mm")</f>
        <v>2024-03</v>
      </c>
      <c r="R5119" s="28" t="n">
        <f aca="false">IF(AND($O5119&gt;=DATE(2025,1,1),$O5119&lt;=DATE(2025,4,30)),1,0)</f>
        <v>0</v>
      </c>
    </row>
    <row r="5120" customFormat="false" ht="15" hidden="false" customHeight="false" outlineLevel="0" collapsed="false">
      <c r="A5120" s="28" t="n">
        <v>559</v>
      </c>
      <c r="B5120" s="29" t="n">
        <v>45412</v>
      </c>
      <c r="C5120" s="28" t="n">
        <v>428908.35</v>
      </c>
      <c r="D5120" s="28" t="n">
        <v>0</v>
      </c>
      <c r="E5120" s="28" t="n">
        <v>0</v>
      </c>
      <c r="F5120" s="28" t="s">
        <v>345</v>
      </c>
      <c r="G5120" s="28" t="n">
        <v>0</v>
      </c>
      <c r="H5120" s="28" t="n">
        <v>0</v>
      </c>
      <c r="I5120" s="28" t="n">
        <v>0</v>
      </c>
      <c r="J5120" s="28" t="n">
        <v>80</v>
      </c>
      <c r="K5120" s="28" t="n">
        <v>13</v>
      </c>
      <c r="L5120" s="28" t="n">
        <v>2</v>
      </c>
      <c r="M5120" s="28" t="s">
        <v>146</v>
      </c>
      <c r="N5120" s="28" t="s">
        <v>138</v>
      </c>
      <c r="O5120" s="29" t="n">
        <v>45252</v>
      </c>
      <c r="P5120" s="28" t="n">
        <f aca="false">ROUNDDOWN(($B5120-$O5120)/30,0)</f>
        <v>5</v>
      </c>
      <c r="Q5120" s="28" t="str">
        <f aca="false">TEXT($B5120,"yyyy-mm")</f>
        <v>2024-04</v>
      </c>
      <c r="R5120" s="28" t="n">
        <f aca="false">IF(AND($O5120&gt;=DATE(2025,1,1),$O5120&lt;=DATE(2025,4,30)),1,0)</f>
        <v>0</v>
      </c>
    </row>
    <row r="5121" customFormat="false" ht="15" hidden="false" customHeight="false" outlineLevel="0" collapsed="false">
      <c r="A5121" s="28" t="n">
        <v>559</v>
      </c>
      <c r="B5121" s="29" t="n">
        <v>45443</v>
      </c>
      <c r="C5121" s="28" t="n">
        <v>421110.02</v>
      </c>
      <c r="D5121" s="28" t="n">
        <v>0</v>
      </c>
      <c r="E5121" s="28" t="n">
        <v>0</v>
      </c>
      <c r="F5121" s="28" t="s">
        <v>345</v>
      </c>
      <c r="G5121" s="28" t="n">
        <v>0</v>
      </c>
      <c r="H5121" s="28" t="n">
        <v>0</v>
      </c>
      <c r="I5121" s="28" t="n">
        <v>0</v>
      </c>
      <c r="J5121" s="28" t="n">
        <v>80</v>
      </c>
      <c r="K5121" s="28" t="n">
        <v>13</v>
      </c>
      <c r="L5121" s="28" t="n">
        <v>2</v>
      </c>
      <c r="M5121" s="28" t="s">
        <v>146</v>
      </c>
      <c r="N5121" s="28" t="s">
        <v>138</v>
      </c>
      <c r="O5121" s="29" t="n">
        <v>45252</v>
      </c>
      <c r="P5121" s="28" t="n">
        <f aca="false">ROUNDDOWN(($B5121-$O5121)/30,0)</f>
        <v>6</v>
      </c>
      <c r="Q5121" s="28" t="str">
        <f aca="false">TEXT($B5121,"yyyy-mm")</f>
        <v>2024-05</v>
      </c>
      <c r="R5121" s="28" t="n">
        <f aca="false">IF(AND($O5121&gt;=DATE(2025,1,1),$O5121&lt;=DATE(2025,4,30)),1,0)</f>
        <v>0</v>
      </c>
    </row>
    <row r="5122" customFormat="false" ht="15" hidden="false" customHeight="false" outlineLevel="0" collapsed="false">
      <c r="A5122" s="28" t="n">
        <v>559</v>
      </c>
      <c r="B5122" s="29" t="n">
        <v>45473</v>
      </c>
      <c r="C5122" s="28" t="n">
        <v>413311.69</v>
      </c>
      <c r="D5122" s="28" t="n">
        <v>0</v>
      </c>
      <c r="E5122" s="28" t="n">
        <v>0</v>
      </c>
      <c r="F5122" s="28" t="s">
        <v>345</v>
      </c>
      <c r="G5122" s="28" t="n">
        <v>0</v>
      </c>
      <c r="H5122" s="28" t="n">
        <v>0</v>
      </c>
      <c r="I5122" s="28" t="n">
        <v>0</v>
      </c>
      <c r="J5122" s="28" t="n">
        <v>80</v>
      </c>
      <c r="K5122" s="28" t="n">
        <v>13</v>
      </c>
      <c r="L5122" s="28" t="n">
        <v>2</v>
      </c>
      <c r="M5122" s="28" t="s">
        <v>146</v>
      </c>
      <c r="N5122" s="28" t="s">
        <v>138</v>
      </c>
      <c r="O5122" s="29" t="n">
        <v>45252</v>
      </c>
      <c r="P5122" s="28" t="n">
        <f aca="false">ROUNDDOWN(($B5122-$O5122)/30,0)</f>
        <v>7</v>
      </c>
      <c r="Q5122" s="28" t="str">
        <f aca="false">TEXT($B5122,"yyyy-mm")</f>
        <v>2024-06</v>
      </c>
      <c r="R5122" s="28" t="n">
        <f aca="false">IF(AND($O5122&gt;=DATE(2025,1,1),$O5122&lt;=DATE(2025,4,30)),1,0)</f>
        <v>0</v>
      </c>
    </row>
    <row r="5123" customFormat="false" ht="15" hidden="false" customHeight="false" outlineLevel="0" collapsed="false">
      <c r="A5123" s="28" t="n">
        <v>559</v>
      </c>
      <c r="B5123" s="29" t="n">
        <v>45504</v>
      </c>
      <c r="C5123" s="28" t="n">
        <v>405513.36</v>
      </c>
      <c r="D5123" s="28" t="n">
        <v>0</v>
      </c>
      <c r="E5123" s="28" t="n">
        <v>0</v>
      </c>
      <c r="F5123" s="28" t="s">
        <v>345</v>
      </c>
      <c r="G5123" s="28" t="n">
        <v>0</v>
      </c>
      <c r="H5123" s="28" t="n">
        <v>0</v>
      </c>
      <c r="I5123" s="28" t="n">
        <v>0</v>
      </c>
      <c r="J5123" s="28" t="n">
        <v>80</v>
      </c>
      <c r="K5123" s="28" t="n">
        <v>13</v>
      </c>
      <c r="L5123" s="28" t="n">
        <v>2</v>
      </c>
      <c r="M5123" s="28" t="s">
        <v>146</v>
      </c>
      <c r="N5123" s="28" t="s">
        <v>138</v>
      </c>
      <c r="O5123" s="29" t="n">
        <v>45252</v>
      </c>
      <c r="P5123" s="28" t="n">
        <f aca="false">ROUNDDOWN(($B5123-$O5123)/30,0)</f>
        <v>8</v>
      </c>
      <c r="Q5123" s="28" t="str">
        <f aca="false">TEXT($B5123,"yyyy-mm")</f>
        <v>2024-07</v>
      </c>
      <c r="R5123" s="28" t="n">
        <f aca="false">IF(AND($O5123&gt;=DATE(2025,1,1),$O5123&lt;=DATE(2025,4,30)),1,0)</f>
        <v>0</v>
      </c>
    </row>
    <row r="5124" customFormat="false" ht="15" hidden="false" customHeight="false" outlineLevel="0" collapsed="false">
      <c r="A5124" s="28" t="n">
        <v>559</v>
      </c>
      <c r="B5124" s="29" t="n">
        <v>45535</v>
      </c>
      <c r="C5124" s="28" t="n">
        <v>397715.03</v>
      </c>
      <c r="D5124" s="28" t="n">
        <v>0</v>
      </c>
      <c r="E5124" s="28" t="n">
        <v>0</v>
      </c>
      <c r="F5124" s="28" t="s">
        <v>345</v>
      </c>
      <c r="G5124" s="28" t="n">
        <v>0</v>
      </c>
      <c r="H5124" s="28" t="n">
        <v>0</v>
      </c>
      <c r="I5124" s="28" t="n">
        <v>0</v>
      </c>
      <c r="J5124" s="28" t="n">
        <v>80</v>
      </c>
      <c r="K5124" s="28" t="n">
        <v>13</v>
      </c>
      <c r="L5124" s="28" t="n">
        <v>2</v>
      </c>
      <c r="M5124" s="28" t="s">
        <v>146</v>
      </c>
      <c r="N5124" s="28" t="s">
        <v>138</v>
      </c>
      <c r="O5124" s="29" t="n">
        <v>45252</v>
      </c>
      <c r="P5124" s="28" t="n">
        <f aca="false">ROUNDDOWN(($B5124-$O5124)/30,0)</f>
        <v>9</v>
      </c>
      <c r="Q5124" s="28" t="str">
        <f aca="false">TEXT($B5124,"yyyy-mm")</f>
        <v>2024-08</v>
      </c>
      <c r="R5124" s="28" t="n">
        <f aca="false">IF(AND($O5124&gt;=DATE(2025,1,1),$O5124&lt;=DATE(2025,4,30)),1,0)</f>
        <v>0</v>
      </c>
    </row>
    <row r="5125" customFormat="false" ht="15" hidden="false" customHeight="false" outlineLevel="0" collapsed="false">
      <c r="A5125" s="28" t="n">
        <v>559</v>
      </c>
      <c r="B5125" s="29" t="n">
        <v>45565</v>
      </c>
      <c r="C5125" s="28" t="n">
        <v>389916.7</v>
      </c>
      <c r="D5125" s="28" t="n">
        <v>0</v>
      </c>
      <c r="E5125" s="28" t="n">
        <v>0</v>
      </c>
      <c r="F5125" s="28" t="s">
        <v>345</v>
      </c>
      <c r="G5125" s="28" t="n">
        <v>0</v>
      </c>
      <c r="H5125" s="28" t="n">
        <v>0</v>
      </c>
      <c r="I5125" s="28" t="n">
        <v>0</v>
      </c>
      <c r="J5125" s="28" t="n">
        <v>80</v>
      </c>
      <c r="K5125" s="28" t="n">
        <v>13</v>
      </c>
      <c r="L5125" s="28" t="n">
        <v>2</v>
      </c>
      <c r="M5125" s="28" t="s">
        <v>146</v>
      </c>
      <c r="N5125" s="28" t="s">
        <v>138</v>
      </c>
      <c r="O5125" s="29" t="n">
        <v>45252</v>
      </c>
      <c r="P5125" s="28" t="n">
        <f aca="false">ROUNDDOWN(($B5125-$O5125)/30,0)</f>
        <v>10</v>
      </c>
      <c r="Q5125" s="28" t="str">
        <f aca="false">TEXT($B5125,"yyyy-mm")</f>
        <v>2024-09</v>
      </c>
      <c r="R5125" s="28" t="n">
        <f aca="false">IF(AND($O5125&gt;=DATE(2025,1,1),$O5125&lt;=DATE(2025,4,30)),1,0)</f>
        <v>0</v>
      </c>
    </row>
    <row r="5126" customFormat="false" ht="15" hidden="false" customHeight="false" outlineLevel="0" collapsed="false">
      <c r="A5126" s="28" t="n">
        <v>559</v>
      </c>
      <c r="B5126" s="29" t="n">
        <v>45596</v>
      </c>
      <c r="C5126" s="28" t="n">
        <v>382118.37</v>
      </c>
      <c r="D5126" s="28" t="n">
        <v>0</v>
      </c>
      <c r="E5126" s="28" t="n">
        <v>0</v>
      </c>
      <c r="F5126" s="28" t="s">
        <v>345</v>
      </c>
      <c r="G5126" s="28" t="n">
        <v>0</v>
      </c>
      <c r="H5126" s="28" t="n">
        <v>0</v>
      </c>
      <c r="I5126" s="28" t="n">
        <v>0</v>
      </c>
      <c r="J5126" s="28" t="n">
        <v>80</v>
      </c>
      <c r="K5126" s="28" t="n">
        <v>13</v>
      </c>
      <c r="L5126" s="28" t="n">
        <v>2</v>
      </c>
      <c r="M5126" s="28" t="s">
        <v>146</v>
      </c>
      <c r="N5126" s="28" t="s">
        <v>138</v>
      </c>
      <c r="O5126" s="29" t="n">
        <v>45252</v>
      </c>
      <c r="P5126" s="28" t="n">
        <f aca="false">ROUNDDOWN(($B5126-$O5126)/30,0)</f>
        <v>11</v>
      </c>
      <c r="Q5126" s="28" t="str">
        <f aca="false">TEXT($B5126,"yyyy-mm")</f>
        <v>2024-10</v>
      </c>
      <c r="R5126" s="28" t="n">
        <f aca="false">IF(AND($O5126&gt;=DATE(2025,1,1),$O5126&lt;=DATE(2025,4,30)),1,0)</f>
        <v>0</v>
      </c>
    </row>
    <row r="5127" customFormat="false" ht="15" hidden="false" customHeight="false" outlineLevel="0" collapsed="false">
      <c r="A5127" s="28" t="n">
        <v>559</v>
      </c>
      <c r="B5127" s="29" t="n">
        <v>45626</v>
      </c>
      <c r="C5127" s="28" t="n">
        <v>374320.04</v>
      </c>
      <c r="D5127" s="28" t="n">
        <v>0</v>
      </c>
      <c r="E5127" s="28" t="n">
        <v>0</v>
      </c>
      <c r="F5127" s="28" t="s">
        <v>345</v>
      </c>
      <c r="G5127" s="28" t="n">
        <v>0</v>
      </c>
      <c r="H5127" s="28" t="n">
        <v>0</v>
      </c>
      <c r="I5127" s="28" t="n">
        <v>0</v>
      </c>
      <c r="J5127" s="28" t="n">
        <v>80</v>
      </c>
      <c r="K5127" s="28" t="n">
        <v>13</v>
      </c>
      <c r="L5127" s="28" t="n">
        <v>2</v>
      </c>
      <c r="M5127" s="28" t="s">
        <v>146</v>
      </c>
      <c r="N5127" s="28" t="s">
        <v>138</v>
      </c>
      <c r="O5127" s="29" t="n">
        <v>45252</v>
      </c>
      <c r="P5127" s="28" t="n">
        <f aca="false">ROUNDDOWN(($B5127-$O5127)/30,0)</f>
        <v>12</v>
      </c>
      <c r="Q5127" s="28" t="str">
        <f aca="false">TEXT($B5127,"yyyy-mm")</f>
        <v>2024-11</v>
      </c>
      <c r="R5127" s="28" t="n">
        <f aca="false">IF(AND($O5127&gt;=DATE(2025,1,1),$O5127&lt;=DATE(2025,4,30)),1,0)</f>
        <v>0</v>
      </c>
    </row>
    <row r="5128" customFormat="false" ht="15" hidden="false" customHeight="false" outlineLevel="0" collapsed="false">
      <c r="A5128" s="28" t="n">
        <v>559</v>
      </c>
      <c r="B5128" s="29" t="n">
        <v>45657</v>
      </c>
      <c r="C5128" s="28" t="n">
        <v>366521.71</v>
      </c>
      <c r="D5128" s="28" t="n">
        <v>0</v>
      </c>
      <c r="E5128" s="28" t="n">
        <v>0</v>
      </c>
      <c r="F5128" s="28" t="s">
        <v>345</v>
      </c>
      <c r="G5128" s="28" t="n">
        <v>0</v>
      </c>
      <c r="H5128" s="28" t="n">
        <v>0</v>
      </c>
      <c r="I5128" s="28" t="n">
        <v>0</v>
      </c>
      <c r="J5128" s="28" t="n">
        <v>80</v>
      </c>
      <c r="K5128" s="28" t="n">
        <v>13</v>
      </c>
      <c r="L5128" s="28" t="n">
        <v>2</v>
      </c>
      <c r="M5128" s="28" t="s">
        <v>146</v>
      </c>
      <c r="N5128" s="28" t="s">
        <v>138</v>
      </c>
      <c r="O5128" s="29" t="n">
        <v>45252</v>
      </c>
      <c r="P5128" s="28" t="n">
        <f aca="false">ROUNDDOWN(($B5128-$O5128)/30,0)</f>
        <v>13</v>
      </c>
      <c r="Q5128" s="28" t="str">
        <f aca="false">TEXT($B5128,"yyyy-mm")</f>
        <v>2024-12</v>
      </c>
      <c r="R5128" s="28" t="n">
        <f aca="false">IF(AND($O5128&gt;=DATE(2025,1,1),$O5128&lt;=DATE(2025,4,30)),1,0)</f>
        <v>0</v>
      </c>
    </row>
    <row r="5129" customFormat="false" ht="15" hidden="false" customHeight="false" outlineLevel="0" collapsed="false">
      <c r="A5129" s="28" t="n">
        <v>559</v>
      </c>
      <c r="B5129" s="29" t="n">
        <v>45688</v>
      </c>
      <c r="C5129" s="28" t="n">
        <v>358723.38</v>
      </c>
      <c r="D5129" s="28" t="n">
        <v>0</v>
      </c>
      <c r="E5129" s="28" t="n">
        <v>0</v>
      </c>
      <c r="F5129" s="28" t="s">
        <v>345</v>
      </c>
      <c r="G5129" s="28" t="n">
        <v>0</v>
      </c>
      <c r="H5129" s="28" t="n">
        <v>0</v>
      </c>
      <c r="I5129" s="28" t="n">
        <v>0</v>
      </c>
      <c r="J5129" s="28" t="n">
        <v>80</v>
      </c>
      <c r="K5129" s="28" t="n">
        <v>13</v>
      </c>
      <c r="L5129" s="28" t="n">
        <v>2</v>
      </c>
      <c r="M5129" s="28" t="s">
        <v>146</v>
      </c>
      <c r="N5129" s="28" t="s">
        <v>138</v>
      </c>
      <c r="O5129" s="29" t="n">
        <v>45252</v>
      </c>
      <c r="P5129" s="28" t="n">
        <f aca="false">ROUNDDOWN(($B5129-$O5129)/30,0)</f>
        <v>14</v>
      </c>
      <c r="Q5129" s="28" t="str">
        <f aca="false">TEXT($B5129,"yyyy-mm")</f>
        <v>2025-01</v>
      </c>
      <c r="R5129" s="28" t="n">
        <f aca="false">IF(AND($O5129&gt;=DATE(2025,1,1),$O5129&lt;=DATE(2025,4,30)),1,0)</f>
        <v>0</v>
      </c>
    </row>
    <row r="5130" customFormat="false" ht="15" hidden="false" customHeight="false" outlineLevel="0" collapsed="false">
      <c r="A5130" s="28" t="n">
        <v>559</v>
      </c>
      <c r="B5130" s="29" t="n">
        <v>45716</v>
      </c>
      <c r="C5130" s="28" t="n">
        <v>350925.05</v>
      </c>
      <c r="D5130" s="28" t="n">
        <v>0</v>
      </c>
      <c r="E5130" s="28" t="n">
        <v>0</v>
      </c>
      <c r="F5130" s="28" t="s">
        <v>345</v>
      </c>
      <c r="G5130" s="28" t="n">
        <v>0</v>
      </c>
      <c r="H5130" s="28" t="n">
        <v>0</v>
      </c>
      <c r="I5130" s="28" t="n">
        <v>0</v>
      </c>
      <c r="J5130" s="28" t="n">
        <v>80</v>
      </c>
      <c r="K5130" s="28" t="n">
        <v>13</v>
      </c>
      <c r="L5130" s="28" t="n">
        <v>2</v>
      </c>
      <c r="M5130" s="28" t="s">
        <v>146</v>
      </c>
      <c r="N5130" s="28" t="s">
        <v>138</v>
      </c>
      <c r="O5130" s="29" t="n">
        <v>45252</v>
      </c>
      <c r="P5130" s="28" t="n">
        <f aca="false">ROUNDDOWN(($B5130-$O5130)/30,0)</f>
        <v>15</v>
      </c>
      <c r="Q5130" s="28" t="str">
        <f aca="false">TEXT($B5130,"yyyy-mm")</f>
        <v>2025-02</v>
      </c>
      <c r="R5130" s="28" t="n">
        <f aca="false">IF(AND($O5130&gt;=DATE(2025,1,1),$O5130&lt;=DATE(2025,4,30)),1,0)</f>
        <v>0</v>
      </c>
    </row>
    <row r="5131" customFormat="false" ht="15" hidden="false" customHeight="false" outlineLevel="0" collapsed="false">
      <c r="A5131" s="28" t="n">
        <v>559</v>
      </c>
      <c r="B5131" s="29" t="n">
        <v>45747</v>
      </c>
      <c r="C5131" s="28" t="n">
        <v>343126.72</v>
      </c>
      <c r="D5131" s="28" t="n">
        <v>0</v>
      </c>
      <c r="E5131" s="28" t="n">
        <v>0</v>
      </c>
      <c r="F5131" s="28" t="s">
        <v>345</v>
      </c>
      <c r="G5131" s="28" t="n">
        <v>0</v>
      </c>
      <c r="H5131" s="28" t="n">
        <v>0</v>
      </c>
      <c r="I5131" s="28" t="n">
        <v>0</v>
      </c>
      <c r="J5131" s="28" t="n">
        <v>80</v>
      </c>
      <c r="K5131" s="28" t="n">
        <v>13</v>
      </c>
      <c r="L5131" s="28" t="n">
        <v>2</v>
      </c>
      <c r="M5131" s="28" t="s">
        <v>146</v>
      </c>
      <c r="N5131" s="28" t="s">
        <v>138</v>
      </c>
      <c r="O5131" s="29" t="n">
        <v>45252</v>
      </c>
      <c r="P5131" s="28" t="n">
        <f aca="false">ROUNDDOWN(($B5131-$O5131)/30,0)</f>
        <v>16</v>
      </c>
      <c r="Q5131" s="28" t="str">
        <f aca="false">TEXT($B5131,"yyyy-mm")</f>
        <v>2025-03</v>
      </c>
      <c r="R5131" s="28" t="n">
        <f aca="false">IF(AND($O5131&gt;=DATE(2025,1,1),$O5131&lt;=DATE(2025,4,30)),1,0)</f>
        <v>0</v>
      </c>
    </row>
    <row r="5132" customFormat="false" ht="15" hidden="false" customHeight="false" outlineLevel="0" collapsed="false">
      <c r="A5132" s="28" t="n">
        <v>559</v>
      </c>
      <c r="B5132" s="29" t="n">
        <v>45777</v>
      </c>
      <c r="C5132" s="28" t="n">
        <v>335328.39</v>
      </c>
      <c r="D5132" s="28" t="n">
        <v>0</v>
      </c>
      <c r="E5132" s="28" t="n">
        <v>0</v>
      </c>
      <c r="F5132" s="28" t="s">
        <v>345</v>
      </c>
      <c r="G5132" s="28" t="n">
        <v>0</v>
      </c>
      <c r="H5132" s="28" t="n">
        <v>0</v>
      </c>
      <c r="I5132" s="28" t="n">
        <v>0</v>
      </c>
      <c r="J5132" s="28" t="n">
        <v>80</v>
      </c>
      <c r="K5132" s="28" t="n">
        <v>13</v>
      </c>
      <c r="L5132" s="28" t="n">
        <v>2</v>
      </c>
      <c r="M5132" s="28" t="s">
        <v>146</v>
      </c>
      <c r="N5132" s="28" t="s">
        <v>138</v>
      </c>
      <c r="O5132" s="29" t="n">
        <v>45252</v>
      </c>
      <c r="P5132" s="28" t="n">
        <f aca="false">ROUNDDOWN(($B5132-$O5132)/30,0)</f>
        <v>17</v>
      </c>
      <c r="Q5132" s="28" t="str">
        <f aca="false">TEXT($B5132,"yyyy-mm")</f>
        <v>2025-04</v>
      </c>
      <c r="R5132" s="28" t="n">
        <f aca="false">IF(AND($O5132&gt;=DATE(2025,1,1),$O5132&lt;=DATE(2025,4,30)),1,0)</f>
        <v>0</v>
      </c>
    </row>
    <row r="5133" customFormat="false" ht="15" hidden="false" customHeight="false" outlineLevel="0" collapsed="false">
      <c r="A5133" s="28" t="n">
        <v>559</v>
      </c>
      <c r="B5133" s="29" t="n">
        <v>45808</v>
      </c>
      <c r="C5133" s="28" t="n">
        <v>327530.06</v>
      </c>
      <c r="D5133" s="28" t="n">
        <v>0</v>
      </c>
      <c r="E5133" s="28" t="n">
        <v>0</v>
      </c>
      <c r="F5133" s="28" t="s">
        <v>345</v>
      </c>
      <c r="G5133" s="28" t="n">
        <v>0</v>
      </c>
      <c r="H5133" s="28" t="n">
        <v>0</v>
      </c>
      <c r="I5133" s="28" t="n">
        <v>0</v>
      </c>
      <c r="J5133" s="28" t="n">
        <v>80</v>
      </c>
      <c r="K5133" s="28" t="n">
        <v>13</v>
      </c>
      <c r="L5133" s="28" t="n">
        <v>2</v>
      </c>
      <c r="M5133" s="28" t="s">
        <v>146</v>
      </c>
      <c r="N5133" s="28" t="s">
        <v>138</v>
      </c>
      <c r="O5133" s="29" t="n">
        <v>45252</v>
      </c>
      <c r="P5133" s="28" t="n">
        <f aca="false">ROUNDDOWN(($B5133-$O5133)/30,0)</f>
        <v>18</v>
      </c>
      <c r="Q5133" s="28" t="str">
        <f aca="false">TEXT($B5133,"yyyy-mm")</f>
        <v>2025-05</v>
      </c>
      <c r="R5133" s="28" t="n">
        <f aca="false">IF(AND($O5133&gt;=DATE(2025,1,1),$O5133&lt;=DATE(2025,4,30)),1,0)</f>
        <v>0</v>
      </c>
    </row>
    <row r="5134" customFormat="false" ht="15" hidden="false" customHeight="false" outlineLevel="0" collapsed="false">
      <c r="A5134" s="28" t="n">
        <v>559</v>
      </c>
      <c r="B5134" s="29" t="n">
        <v>45838</v>
      </c>
      <c r="C5134" s="28" t="n">
        <v>319731.73</v>
      </c>
      <c r="D5134" s="28" t="n">
        <v>0</v>
      </c>
      <c r="E5134" s="28" t="n">
        <v>0</v>
      </c>
      <c r="F5134" s="28" t="s">
        <v>345</v>
      </c>
      <c r="G5134" s="28" t="n">
        <v>0</v>
      </c>
      <c r="H5134" s="28" t="n">
        <v>0</v>
      </c>
      <c r="I5134" s="28" t="n">
        <v>0</v>
      </c>
      <c r="J5134" s="28" t="n">
        <v>80</v>
      </c>
      <c r="K5134" s="28" t="n">
        <v>13</v>
      </c>
      <c r="L5134" s="28" t="n">
        <v>2</v>
      </c>
      <c r="M5134" s="28" t="s">
        <v>146</v>
      </c>
      <c r="N5134" s="28" t="s">
        <v>138</v>
      </c>
      <c r="O5134" s="29" t="n">
        <v>45252</v>
      </c>
      <c r="P5134" s="28" t="n">
        <f aca="false">ROUNDDOWN(($B5134-$O5134)/30,0)</f>
        <v>19</v>
      </c>
      <c r="Q5134" s="28" t="str">
        <f aca="false">TEXT($B5134,"yyyy-mm")</f>
        <v>2025-06</v>
      </c>
      <c r="R5134" s="28" t="n">
        <f aca="false">IF(AND($O5134&gt;=DATE(2025,1,1),$O5134&lt;=DATE(2025,4,30)),1,0)</f>
        <v>0</v>
      </c>
    </row>
    <row r="5135" customFormat="false" ht="15" hidden="false" customHeight="false" outlineLevel="0" collapsed="false">
      <c r="A5135" s="28" t="n">
        <v>559</v>
      </c>
      <c r="B5135" s="29" t="n">
        <v>45869</v>
      </c>
      <c r="C5135" s="28" t="n">
        <v>311933.4</v>
      </c>
      <c r="D5135" s="28" t="n">
        <v>0</v>
      </c>
      <c r="E5135" s="28" t="n">
        <v>0</v>
      </c>
      <c r="F5135" s="28" t="s">
        <v>345</v>
      </c>
      <c r="G5135" s="28" t="n">
        <v>0</v>
      </c>
      <c r="H5135" s="28" t="n">
        <v>0</v>
      </c>
      <c r="I5135" s="28" t="n">
        <v>0</v>
      </c>
      <c r="J5135" s="28" t="n">
        <v>80</v>
      </c>
      <c r="K5135" s="28" t="n">
        <v>13</v>
      </c>
      <c r="L5135" s="28" t="n">
        <v>2</v>
      </c>
      <c r="M5135" s="28" t="s">
        <v>146</v>
      </c>
      <c r="N5135" s="28" t="s">
        <v>138</v>
      </c>
      <c r="O5135" s="29" t="n">
        <v>45252</v>
      </c>
      <c r="P5135" s="28" t="n">
        <f aca="false">ROUNDDOWN(($B5135-$O5135)/30,0)</f>
        <v>20</v>
      </c>
      <c r="Q5135" s="28" t="str">
        <f aca="false">TEXT($B5135,"yyyy-mm")</f>
        <v>2025-07</v>
      </c>
      <c r="R5135" s="28" t="n">
        <f aca="false">IF(AND($O5135&gt;=DATE(2025,1,1),$O5135&lt;=DATE(2025,4,30)),1,0)</f>
        <v>0</v>
      </c>
    </row>
    <row r="5136" customFormat="false" ht="15" hidden="false" customHeight="false" outlineLevel="0" collapsed="false">
      <c r="A5136" s="28" t="n">
        <v>559</v>
      </c>
      <c r="B5136" s="29" t="n">
        <v>45900</v>
      </c>
      <c r="C5136" s="28" t="n">
        <v>304135.07</v>
      </c>
      <c r="D5136" s="28" t="n">
        <v>0</v>
      </c>
      <c r="E5136" s="28" t="n">
        <v>0</v>
      </c>
      <c r="F5136" s="28" t="s">
        <v>345</v>
      </c>
      <c r="G5136" s="28" t="n">
        <v>0</v>
      </c>
      <c r="H5136" s="28" t="n">
        <v>0</v>
      </c>
      <c r="I5136" s="28" t="n">
        <v>0</v>
      </c>
      <c r="J5136" s="28" t="n">
        <v>80</v>
      </c>
      <c r="K5136" s="28" t="n">
        <v>13</v>
      </c>
      <c r="L5136" s="28" t="n">
        <v>2</v>
      </c>
      <c r="M5136" s="28" t="s">
        <v>146</v>
      </c>
      <c r="N5136" s="28" t="s">
        <v>138</v>
      </c>
      <c r="O5136" s="29" t="n">
        <v>45252</v>
      </c>
      <c r="P5136" s="28" t="n">
        <f aca="false">ROUNDDOWN(($B5136-$O5136)/30,0)</f>
        <v>21</v>
      </c>
      <c r="Q5136" s="28" t="str">
        <f aca="false">TEXT($B5136,"yyyy-mm")</f>
        <v>2025-08</v>
      </c>
      <c r="R5136" s="28" t="n">
        <f aca="false">IF(AND($O5136&gt;=DATE(2025,1,1),$O5136&lt;=DATE(2025,4,30)),1,0)</f>
        <v>0</v>
      </c>
    </row>
    <row r="5137" customFormat="false" ht="15" hidden="false" customHeight="false" outlineLevel="0" collapsed="false">
      <c r="A5137" s="28" t="n">
        <v>559</v>
      </c>
      <c r="B5137" s="29" t="n">
        <v>45930</v>
      </c>
      <c r="C5137" s="28" t="n">
        <v>296336.74</v>
      </c>
      <c r="D5137" s="28" t="n">
        <v>0</v>
      </c>
      <c r="E5137" s="28" t="n">
        <v>0</v>
      </c>
      <c r="F5137" s="28" t="s">
        <v>345</v>
      </c>
      <c r="G5137" s="28" t="n">
        <v>0</v>
      </c>
      <c r="H5137" s="28" t="n">
        <v>0</v>
      </c>
      <c r="I5137" s="28" t="n">
        <v>0</v>
      </c>
      <c r="J5137" s="28" t="n">
        <v>80</v>
      </c>
      <c r="K5137" s="28" t="n">
        <v>13</v>
      </c>
      <c r="L5137" s="28" t="n">
        <v>2</v>
      </c>
      <c r="M5137" s="28" t="s">
        <v>146</v>
      </c>
      <c r="N5137" s="28" t="s">
        <v>138</v>
      </c>
      <c r="O5137" s="29" t="n">
        <v>45252</v>
      </c>
      <c r="P5137" s="28" t="n">
        <f aca="false">ROUNDDOWN(($B5137-$O5137)/30,0)</f>
        <v>22</v>
      </c>
      <c r="Q5137" s="28" t="str">
        <f aca="false">TEXT($B5137,"yyyy-mm")</f>
        <v>2025-09</v>
      </c>
      <c r="R5137" s="28" t="n">
        <f aca="false">IF(AND($O5137&gt;=DATE(2025,1,1),$O5137&lt;=DATE(2025,4,30)),1,0)</f>
        <v>0</v>
      </c>
    </row>
    <row r="5138" customFormat="false" ht="15" hidden="false" customHeight="false" outlineLevel="0" collapsed="false">
      <c r="A5138" s="28" t="n">
        <v>559</v>
      </c>
      <c r="B5138" s="29" t="n">
        <v>45961</v>
      </c>
      <c r="C5138" s="28" t="n">
        <v>288538.41</v>
      </c>
      <c r="D5138" s="28" t="n">
        <v>0</v>
      </c>
      <c r="E5138" s="28" t="n">
        <v>0</v>
      </c>
      <c r="F5138" s="28" t="s">
        <v>345</v>
      </c>
      <c r="G5138" s="28" t="n">
        <v>0</v>
      </c>
      <c r="H5138" s="28" t="n">
        <v>0</v>
      </c>
      <c r="I5138" s="28" t="n">
        <v>0</v>
      </c>
      <c r="J5138" s="28" t="n">
        <v>80</v>
      </c>
      <c r="K5138" s="28" t="n">
        <v>13</v>
      </c>
      <c r="L5138" s="28" t="n">
        <v>2</v>
      </c>
      <c r="M5138" s="28" t="s">
        <v>146</v>
      </c>
      <c r="N5138" s="28" t="s">
        <v>138</v>
      </c>
      <c r="O5138" s="29" t="n">
        <v>45252</v>
      </c>
      <c r="P5138" s="28" t="n">
        <f aca="false">ROUNDDOWN(($B5138-$O5138)/30,0)</f>
        <v>23</v>
      </c>
      <c r="Q5138" s="28" t="str">
        <f aca="false">TEXT($B5138,"yyyy-mm")</f>
        <v>2025-10</v>
      </c>
      <c r="R5138" s="28" t="n">
        <f aca="false">IF(AND($O5138&gt;=DATE(2025,1,1),$O5138&lt;=DATE(2025,4,30)),1,0)</f>
        <v>0</v>
      </c>
    </row>
    <row r="5139" customFormat="false" ht="15" hidden="false" customHeight="false" outlineLevel="0" collapsed="false">
      <c r="A5139" s="28" t="n">
        <v>559</v>
      </c>
      <c r="B5139" s="29" t="n">
        <v>45991</v>
      </c>
      <c r="C5139" s="28" t="n">
        <v>280740.08</v>
      </c>
      <c r="D5139" s="28" t="n">
        <v>0</v>
      </c>
      <c r="E5139" s="28" t="n">
        <v>0</v>
      </c>
      <c r="F5139" s="28" t="s">
        <v>345</v>
      </c>
      <c r="G5139" s="28" t="n">
        <v>0</v>
      </c>
      <c r="H5139" s="28" t="n">
        <v>0</v>
      </c>
      <c r="I5139" s="28" t="n">
        <v>0</v>
      </c>
      <c r="J5139" s="28" t="n">
        <v>80</v>
      </c>
      <c r="K5139" s="28" t="n">
        <v>13</v>
      </c>
      <c r="L5139" s="28" t="n">
        <v>2</v>
      </c>
      <c r="M5139" s="28" t="s">
        <v>146</v>
      </c>
      <c r="N5139" s="28" t="s">
        <v>138</v>
      </c>
      <c r="O5139" s="29" t="n">
        <v>45252</v>
      </c>
      <c r="P5139" s="28" t="n">
        <f aca="false">ROUNDDOWN(($B5139-$O5139)/30,0)</f>
        <v>24</v>
      </c>
      <c r="Q5139" s="28" t="str">
        <f aca="false">TEXT($B5139,"yyyy-mm")</f>
        <v>2025-11</v>
      </c>
      <c r="R5139" s="28" t="n">
        <f aca="false">IF(AND($O5139&gt;=DATE(2025,1,1),$O5139&lt;=DATE(2025,4,30)),1,0)</f>
        <v>0</v>
      </c>
    </row>
    <row r="5140" customFormat="false" ht="15" hidden="false" customHeight="false" outlineLevel="0" collapsed="false">
      <c r="A5140" s="28" t="n">
        <v>559</v>
      </c>
      <c r="B5140" s="29" t="n">
        <v>46022</v>
      </c>
      <c r="C5140" s="28" t="n">
        <v>272941.75</v>
      </c>
      <c r="D5140" s="28" t="n">
        <v>0</v>
      </c>
      <c r="E5140" s="28" t="n">
        <v>0</v>
      </c>
      <c r="F5140" s="28" t="s">
        <v>345</v>
      </c>
      <c r="G5140" s="28" t="n">
        <v>0</v>
      </c>
      <c r="H5140" s="28" t="n">
        <v>0</v>
      </c>
      <c r="I5140" s="28" t="n">
        <v>0</v>
      </c>
      <c r="J5140" s="28" t="n">
        <v>80</v>
      </c>
      <c r="K5140" s="28" t="n">
        <v>13</v>
      </c>
      <c r="L5140" s="28" t="n">
        <v>2</v>
      </c>
      <c r="M5140" s="28" t="s">
        <v>146</v>
      </c>
      <c r="N5140" s="28" t="s">
        <v>138</v>
      </c>
      <c r="O5140" s="29" t="n">
        <v>45252</v>
      </c>
      <c r="P5140" s="28" t="n">
        <f aca="false">ROUNDDOWN(($B5140-$O5140)/30,0)</f>
        <v>25</v>
      </c>
      <c r="Q5140" s="28" t="str">
        <f aca="false">TEXT($B5140,"yyyy-mm")</f>
        <v>2025-12</v>
      </c>
      <c r="R5140" s="28" t="n">
        <f aca="false">IF(AND($O5140&gt;=DATE(2025,1,1),$O5140&lt;=DATE(2025,4,30)),1,0)</f>
        <v>0</v>
      </c>
    </row>
    <row r="5141" customFormat="false" ht="15" hidden="false" customHeight="false" outlineLevel="0" collapsed="false">
      <c r="A5141" s="28" t="n">
        <v>559</v>
      </c>
      <c r="B5141" s="29" t="n">
        <v>46053</v>
      </c>
      <c r="C5141" s="28" t="n">
        <v>265143.42</v>
      </c>
      <c r="D5141" s="28" t="n">
        <v>0</v>
      </c>
      <c r="E5141" s="28" t="n">
        <v>0</v>
      </c>
      <c r="F5141" s="28" t="s">
        <v>345</v>
      </c>
      <c r="G5141" s="28" t="n">
        <v>0</v>
      </c>
      <c r="H5141" s="28" t="n">
        <v>0</v>
      </c>
      <c r="I5141" s="28" t="n">
        <v>0</v>
      </c>
      <c r="J5141" s="28" t="n">
        <v>80</v>
      </c>
      <c r="K5141" s="28" t="n">
        <v>13</v>
      </c>
      <c r="L5141" s="28" t="n">
        <v>2</v>
      </c>
      <c r="M5141" s="28" t="s">
        <v>146</v>
      </c>
      <c r="N5141" s="28" t="s">
        <v>138</v>
      </c>
      <c r="O5141" s="29" t="n">
        <v>45252</v>
      </c>
      <c r="P5141" s="28" t="n">
        <f aca="false">ROUNDDOWN(($B5141-$O5141)/30,0)</f>
        <v>26</v>
      </c>
      <c r="Q5141" s="28" t="str">
        <f aca="false">TEXT($B5141,"yyyy-mm")</f>
        <v>2026-01</v>
      </c>
      <c r="R5141" s="28" t="n">
        <f aca="false">IF(AND($O5141&gt;=DATE(2025,1,1),$O5141&lt;=DATE(2025,4,30)),1,0)</f>
        <v>0</v>
      </c>
    </row>
    <row r="5142" customFormat="false" ht="15" hidden="false" customHeight="false" outlineLevel="0" collapsed="false">
      <c r="A5142" s="28" t="n">
        <v>559</v>
      </c>
      <c r="B5142" s="29" t="n">
        <v>46081</v>
      </c>
      <c r="C5142" s="28" t="n">
        <v>257345.09</v>
      </c>
      <c r="D5142" s="28" t="n">
        <v>0</v>
      </c>
      <c r="E5142" s="28" t="n">
        <v>0</v>
      </c>
      <c r="F5142" s="28" t="s">
        <v>345</v>
      </c>
      <c r="G5142" s="28" t="n">
        <v>0</v>
      </c>
      <c r="H5142" s="28" t="n">
        <v>0</v>
      </c>
      <c r="I5142" s="28" t="n">
        <v>0</v>
      </c>
      <c r="J5142" s="28" t="n">
        <v>80</v>
      </c>
      <c r="K5142" s="28" t="n">
        <v>13</v>
      </c>
      <c r="L5142" s="28" t="n">
        <v>2</v>
      </c>
      <c r="M5142" s="28" t="s">
        <v>146</v>
      </c>
      <c r="N5142" s="28" t="s">
        <v>138</v>
      </c>
      <c r="O5142" s="29" t="n">
        <v>45252</v>
      </c>
      <c r="P5142" s="28" t="n">
        <f aca="false">ROUNDDOWN(($B5142-$O5142)/30,0)</f>
        <v>27</v>
      </c>
      <c r="Q5142" s="28" t="str">
        <f aca="false">TEXT($B5142,"yyyy-mm")</f>
        <v>2026-02</v>
      </c>
      <c r="R5142" s="28" t="n">
        <f aca="false">IF(AND($O5142&gt;=DATE(2025,1,1),$O5142&lt;=DATE(2025,4,30)),1,0)</f>
        <v>0</v>
      </c>
    </row>
    <row r="5143" customFormat="false" ht="15" hidden="false" customHeight="false" outlineLevel="0" collapsed="false">
      <c r="A5143" s="28" t="n">
        <v>559</v>
      </c>
      <c r="B5143" s="29" t="n">
        <v>46112</v>
      </c>
      <c r="C5143" s="28" t="n">
        <v>249546.76</v>
      </c>
      <c r="D5143" s="28" t="n">
        <v>0</v>
      </c>
      <c r="E5143" s="28" t="n">
        <v>0</v>
      </c>
      <c r="F5143" s="28" t="s">
        <v>345</v>
      </c>
      <c r="G5143" s="28" t="n">
        <v>0</v>
      </c>
      <c r="H5143" s="28" t="n">
        <v>0</v>
      </c>
      <c r="I5143" s="28" t="n">
        <v>0</v>
      </c>
      <c r="J5143" s="28" t="n">
        <v>80</v>
      </c>
      <c r="K5143" s="28" t="n">
        <v>13</v>
      </c>
      <c r="L5143" s="28" t="n">
        <v>2</v>
      </c>
      <c r="M5143" s="28" t="s">
        <v>146</v>
      </c>
      <c r="N5143" s="28" t="s">
        <v>138</v>
      </c>
      <c r="O5143" s="29" t="n">
        <v>45252</v>
      </c>
      <c r="P5143" s="28" t="n">
        <f aca="false">ROUNDDOWN(($B5143-$O5143)/30,0)</f>
        <v>28</v>
      </c>
      <c r="Q5143" s="28" t="str">
        <f aca="false">TEXT($B5143,"yyyy-mm")</f>
        <v>2026-03</v>
      </c>
      <c r="R5143" s="28" t="n">
        <f aca="false">IF(AND($O5143&gt;=DATE(2025,1,1),$O5143&lt;=DATE(2025,4,30)),1,0)</f>
        <v>0</v>
      </c>
    </row>
    <row r="5144" customFormat="false" ht="15" hidden="false" customHeight="false" outlineLevel="0" collapsed="false">
      <c r="A5144" s="28" t="n">
        <v>559</v>
      </c>
      <c r="B5144" s="29" t="n">
        <v>46142</v>
      </c>
      <c r="C5144" s="28" t="n">
        <v>241748.43</v>
      </c>
      <c r="D5144" s="28" t="n">
        <v>0</v>
      </c>
      <c r="E5144" s="28" t="n">
        <v>0</v>
      </c>
      <c r="F5144" s="28" t="s">
        <v>345</v>
      </c>
      <c r="G5144" s="28" t="n">
        <v>0</v>
      </c>
      <c r="H5144" s="28" t="n">
        <v>0</v>
      </c>
      <c r="I5144" s="28" t="n">
        <v>0</v>
      </c>
      <c r="J5144" s="28" t="n">
        <v>80</v>
      </c>
      <c r="K5144" s="28" t="n">
        <v>13</v>
      </c>
      <c r="L5144" s="28" t="n">
        <v>2</v>
      </c>
      <c r="M5144" s="28" t="s">
        <v>146</v>
      </c>
      <c r="N5144" s="28" t="s">
        <v>138</v>
      </c>
      <c r="O5144" s="29" t="n">
        <v>45252</v>
      </c>
      <c r="P5144" s="28" t="n">
        <f aca="false">ROUNDDOWN(($B5144-$O5144)/30,0)</f>
        <v>29</v>
      </c>
      <c r="Q5144" s="28" t="str">
        <f aca="false">TEXT($B5144,"yyyy-mm")</f>
        <v>2026-04</v>
      </c>
      <c r="R5144" s="28" t="n">
        <f aca="false">IF(AND($O5144&gt;=DATE(2025,1,1),$O5144&lt;=DATE(2025,4,30)),1,0)</f>
        <v>0</v>
      </c>
    </row>
    <row r="5145" customFormat="false" ht="15" hidden="false" customHeight="false" outlineLevel="0" collapsed="false">
      <c r="A5145" s="28" t="n">
        <v>559</v>
      </c>
      <c r="B5145" s="29" t="n">
        <v>46173</v>
      </c>
      <c r="C5145" s="28" t="n">
        <v>233950.1</v>
      </c>
      <c r="D5145" s="28" t="n">
        <v>0</v>
      </c>
      <c r="E5145" s="28" t="n">
        <v>0</v>
      </c>
      <c r="F5145" s="28" t="s">
        <v>345</v>
      </c>
      <c r="G5145" s="28" t="n">
        <v>0</v>
      </c>
      <c r="H5145" s="28" t="n">
        <v>0</v>
      </c>
      <c r="I5145" s="28" t="n">
        <v>0</v>
      </c>
      <c r="J5145" s="28" t="n">
        <v>80</v>
      </c>
      <c r="K5145" s="28" t="n">
        <v>13</v>
      </c>
      <c r="L5145" s="28" t="n">
        <v>2</v>
      </c>
      <c r="M5145" s="28" t="s">
        <v>146</v>
      </c>
      <c r="N5145" s="28" t="s">
        <v>138</v>
      </c>
      <c r="O5145" s="29" t="n">
        <v>45252</v>
      </c>
      <c r="P5145" s="28" t="n">
        <f aca="false">ROUNDDOWN(($B5145-$O5145)/30,0)</f>
        <v>30</v>
      </c>
      <c r="Q5145" s="28" t="str">
        <f aca="false">TEXT($B5145,"yyyy-mm")</f>
        <v>2026-05</v>
      </c>
      <c r="R5145" s="28" t="n">
        <f aca="false">IF(AND($O5145&gt;=DATE(2025,1,1),$O5145&lt;=DATE(2025,4,30)),1,0)</f>
        <v>0</v>
      </c>
    </row>
    <row r="5146" customFormat="false" ht="15" hidden="false" customHeight="false" outlineLevel="0" collapsed="false">
      <c r="A5146" s="28" t="n">
        <v>559</v>
      </c>
      <c r="B5146" s="29" t="n">
        <v>46203</v>
      </c>
      <c r="C5146" s="28" t="n">
        <v>226151.77</v>
      </c>
      <c r="D5146" s="28" t="n">
        <v>0</v>
      </c>
      <c r="E5146" s="28" t="n">
        <v>0</v>
      </c>
      <c r="F5146" s="28" t="s">
        <v>345</v>
      </c>
      <c r="G5146" s="28" t="n">
        <v>0</v>
      </c>
      <c r="H5146" s="28" t="n">
        <v>0</v>
      </c>
      <c r="I5146" s="28" t="n">
        <v>0</v>
      </c>
      <c r="J5146" s="28" t="n">
        <v>80</v>
      </c>
      <c r="K5146" s="28" t="n">
        <v>13</v>
      </c>
      <c r="L5146" s="28" t="n">
        <v>2</v>
      </c>
      <c r="M5146" s="28" t="s">
        <v>146</v>
      </c>
      <c r="N5146" s="28" t="s">
        <v>138</v>
      </c>
      <c r="O5146" s="29" t="n">
        <v>45252</v>
      </c>
      <c r="P5146" s="28" t="n">
        <f aca="false">ROUNDDOWN(($B5146-$O5146)/30,0)</f>
        <v>31</v>
      </c>
      <c r="Q5146" s="28" t="str">
        <f aca="false">TEXT($B5146,"yyyy-mm")</f>
        <v>2026-06</v>
      </c>
      <c r="R5146" s="28" t="n">
        <f aca="false">IF(AND($O5146&gt;=DATE(2025,1,1),$O5146&lt;=DATE(2025,4,30)),1,0)</f>
        <v>0</v>
      </c>
    </row>
    <row r="5147" customFormat="false" ht="15" hidden="false" customHeight="false" outlineLevel="0" collapsed="false">
      <c r="A5147" s="28" t="n">
        <v>559</v>
      </c>
      <c r="B5147" s="29" t="n">
        <v>46234</v>
      </c>
      <c r="C5147" s="28" t="n">
        <v>218353.44</v>
      </c>
      <c r="D5147" s="28" t="n">
        <v>0</v>
      </c>
      <c r="E5147" s="28" t="n">
        <v>0</v>
      </c>
      <c r="F5147" s="28" t="s">
        <v>345</v>
      </c>
      <c r="G5147" s="28" t="n">
        <v>0</v>
      </c>
      <c r="H5147" s="28" t="n">
        <v>0</v>
      </c>
      <c r="I5147" s="28" t="n">
        <v>0</v>
      </c>
      <c r="J5147" s="28" t="n">
        <v>80</v>
      </c>
      <c r="K5147" s="28" t="n">
        <v>13</v>
      </c>
      <c r="L5147" s="28" t="n">
        <v>2</v>
      </c>
      <c r="M5147" s="28" t="s">
        <v>146</v>
      </c>
      <c r="N5147" s="28" t="s">
        <v>138</v>
      </c>
      <c r="O5147" s="29" t="n">
        <v>45252</v>
      </c>
      <c r="P5147" s="28" t="n">
        <f aca="false">ROUNDDOWN(($B5147-$O5147)/30,0)</f>
        <v>32</v>
      </c>
      <c r="Q5147" s="28" t="str">
        <f aca="false">TEXT($B5147,"yyyy-mm")</f>
        <v>2026-07</v>
      </c>
      <c r="R5147" s="28" t="n">
        <f aca="false">IF(AND($O5147&gt;=DATE(2025,1,1),$O5147&lt;=DATE(2025,4,30)),1,0)</f>
        <v>0</v>
      </c>
    </row>
    <row r="5148" customFormat="false" ht="15" hidden="false" customHeight="false" outlineLevel="0" collapsed="false">
      <c r="A5148" s="28" t="n">
        <v>559</v>
      </c>
      <c r="B5148" s="29" t="n">
        <v>46265</v>
      </c>
      <c r="C5148" s="28" t="n">
        <v>210555.11</v>
      </c>
      <c r="D5148" s="28" t="n">
        <v>0</v>
      </c>
      <c r="E5148" s="28" t="n">
        <v>0</v>
      </c>
      <c r="F5148" s="28" t="s">
        <v>345</v>
      </c>
      <c r="G5148" s="28" t="n">
        <v>0</v>
      </c>
      <c r="H5148" s="28" t="n">
        <v>0</v>
      </c>
      <c r="I5148" s="28" t="n">
        <v>0</v>
      </c>
      <c r="J5148" s="28" t="n">
        <v>80</v>
      </c>
      <c r="K5148" s="28" t="n">
        <v>13</v>
      </c>
      <c r="L5148" s="28" t="n">
        <v>2</v>
      </c>
      <c r="M5148" s="28" t="s">
        <v>146</v>
      </c>
      <c r="N5148" s="28" t="s">
        <v>138</v>
      </c>
      <c r="O5148" s="29" t="n">
        <v>45252</v>
      </c>
      <c r="P5148" s="28" t="n">
        <f aca="false">ROUNDDOWN(($B5148-$O5148)/30,0)</f>
        <v>33</v>
      </c>
      <c r="Q5148" s="28" t="str">
        <f aca="false">TEXT($B5148,"yyyy-mm")</f>
        <v>2026-08</v>
      </c>
      <c r="R5148" s="28" t="n">
        <f aca="false">IF(AND($O5148&gt;=DATE(2025,1,1),$O5148&lt;=DATE(2025,4,30)),1,0)</f>
        <v>0</v>
      </c>
    </row>
    <row r="5149" customFormat="false" ht="15" hidden="false" customHeight="false" outlineLevel="0" collapsed="false">
      <c r="A5149" s="28" t="n">
        <v>560</v>
      </c>
      <c r="B5149" s="29" t="n">
        <v>46265</v>
      </c>
      <c r="C5149" s="28" t="n">
        <v>47400</v>
      </c>
      <c r="D5149" s="28" t="n">
        <v>0</v>
      </c>
      <c r="E5149" s="28" t="n">
        <v>0</v>
      </c>
      <c r="F5149" s="28" t="s">
        <v>345</v>
      </c>
      <c r="G5149" s="28" t="n">
        <v>0</v>
      </c>
      <c r="H5149" s="28" t="n">
        <v>0</v>
      </c>
      <c r="I5149" s="28" t="n">
        <v>0</v>
      </c>
      <c r="J5149" s="28" t="n">
        <v>313</v>
      </c>
      <c r="K5149" s="28" t="n">
        <v>5</v>
      </c>
      <c r="L5149" s="28" t="n">
        <v>2</v>
      </c>
      <c r="M5149" s="28" t="s">
        <v>145</v>
      </c>
      <c r="N5149" s="28" t="s">
        <v>138</v>
      </c>
      <c r="O5149" s="29" t="n">
        <v>46236</v>
      </c>
      <c r="P5149" s="28" t="n">
        <f aca="false">ROUNDDOWN(($B5149-$O5149)/30,0)</f>
        <v>0</v>
      </c>
      <c r="Q5149" s="28" t="str">
        <f aca="false">TEXT($B5149,"yyyy-mm")</f>
        <v>2026-08</v>
      </c>
      <c r="R5149" s="28" t="n">
        <f aca="false">IF(AND($O5149&gt;=DATE(2025,1,1),$O5149&lt;=DATE(2025,4,30)),1,0)</f>
        <v>0</v>
      </c>
    </row>
    <row r="5150" customFormat="false" ht="15" hidden="false" customHeight="false" outlineLevel="0" collapsed="false">
      <c r="A5150" s="28" t="n">
        <v>561</v>
      </c>
      <c r="B5150" s="29" t="n">
        <v>46203</v>
      </c>
      <c r="C5150" s="28" t="n">
        <v>5100</v>
      </c>
      <c r="D5150" s="28" t="n">
        <v>0</v>
      </c>
      <c r="E5150" s="28" t="n">
        <v>0</v>
      </c>
      <c r="F5150" s="28" t="s">
        <v>345</v>
      </c>
      <c r="G5150" s="28" t="n">
        <v>0</v>
      </c>
      <c r="H5150" s="28" t="n">
        <v>0</v>
      </c>
      <c r="I5150" s="28" t="n">
        <v>0</v>
      </c>
      <c r="J5150" s="28" t="n">
        <v>301</v>
      </c>
      <c r="K5150" s="28" t="n">
        <v>9</v>
      </c>
      <c r="L5150" s="28" t="n">
        <v>2</v>
      </c>
      <c r="M5150" s="28" t="s">
        <v>146</v>
      </c>
      <c r="N5150" s="28" t="s">
        <v>142</v>
      </c>
      <c r="O5150" s="29" t="n">
        <v>46191</v>
      </c>
      <c r="P5150" s="28" t="n">
        <f aca="false">ROUNDDOWN(($B5150-$O5150)/30,0)</f>
        <v>0</v>
      </c>
      <c r="Q5150" s="28" t="str">
        <f aca="false">TEXT($B5150,"yyyy-mm")</f>
        <v>2026-06</v>
      </c>
      <c r="R5150" s="28" t="n">
        <f aca="false">IF(AND($O5150&gt;=DATE(2025,1,1),$O5150&lt;=DATE(2025,4,30)),1,0)</f>
        <v>0</v>
      </c>
    </row>
    <row r="5151" customFormat="false" ht="15" hidden="false" customHeight="false" outlineLevel="0" collapsed="false">
      <c r="A5151" s="28" t="n">
        <v>561</v>
      </c>
      <c r="B5151" s="29" t="n">
        <v>46234</v>
      </c>
      <c r="C5151" s="28" t="n">
        <v>3825</v>
      </c>
      <c r="D5151" s="28" t="n">
        <v>0</v>
      </c>
      <c r="E5151" s="28" t="n">
        <v>0</v>
      </c>
      <c r="F5151" s="28" t="s">
        <v>345</v>
      </c>
      <c r="G5151" s="28" t="n">
        <v>0</v>
      </c>
      <c r="H5151" s="28" t="n">
        <v>0</v>
      </c>
      <c r="I5151" s="28" t="n">
        <v>0</v>
      </c>
      <c r="J5151" s="28" t="n">
        <v>301</v>
      </c>
      <c r="K5151" s="28" t="n">
        <v>9</v>
      </c>
      <c r="L5151" s="28" t="n">
        <v>2</v>
      </c>
      <c r="M5151" s="28" t="s">
        <v>146</v>
      </c>
      <c r="N5151" s="28" t="s">
        <v>142</v>
      </c>
      <c r="O5151" s="29" t="n">
        <v>46191</v>
      </c>
      <c r="P5151" s="28" t="n">
        <f aca="false">ROUNDDOWN(($B5151-$O5151)/30,0)</f>
        <v>1</v>
      </c>
      <c r="Q5151" s="28" t="str">
        <f aca="false">TEXT($B5151,"yyyy-mm")</f>
        <v>2026-07</v>
      </c>
      <c r="R5151" s="28" t="n">
        <f aca="false">IF(AND($O5151&gt;=DATE(2025,1,1),$O5151&lt;=DATE(2025,4,30)),1,0)</f>
        <v>0</v>
      </c>
    </row>
    <row r="5152" customFormat="false" ht="15" hidden="false" customHeight="false" outlineLevel="0" collapsed="false">
      <c r="A5152" s="28" t="n">
        <v>561</v>
      </c>
      <c r="B5152" s="29" t="n">
        <v>46265</v>
      </c>
      <c r="C5152" s="28" t="n">
        <v>2550</v>
      </c>
      <c r="D5152" s="28" t="n">
        <v>0</v>
      </c>
      <c r="E5152" s="28" t="n">
        <v>0</v>
      </c>
      <c r="F5152" s="28" t="s">
        <v>345</v>
      </c>
      <c r="G5152" s="28" t="n">
        <v>0</v>
      </c>
      <c r="H5152" s="28" t="n">
        <v>0</v>
      </c>
      <c r="I5152" s="28" t="n">
        <v>0</v>
      </c>
      <c r="J5152" s="28" t="n">
        <v>301</v>
      </c>
      <c r="K5152" s="28" t="n">
        <v>9</v>
      </c>
      <c r="L5152" s="28" t="n">
        <v>2</v>
      </c>
      <c r="M5152" s="28" t="s">
        <v>146</v>
      </c>
      <c r="N5152" s="28" t="s">
        <v>142</v>
      </c>
      <c r="O5152" s="29" t="n">
        <v>46191</v>
      </c>
      <c r="P5152" s="28" t="n">
        <f aca="false">ROUNDDOWN(($B5152-$O5152)/30,0)</f>
        <v>2</v>
      </c>
      <c r="Q5152" s="28" t="str">
        <f aca="false">TEXT($B5152,"yyyy-mm")</f>
        <v>2026-08</v>
      </c>
      <c r="R5152" s="28" t="n">
        <f aca="false">IF(AND($O5152&gt;=DATE(2025,1,1),$O5152&lt;=DATE(2025,4,30)),1,0)</f>
        <v>0</v>
      </c>
    </row>
    <row r="5153" customFormat="false" ht="15" hidden="false" customHeight="false" outlineLevel="0" collapsed="false">
      <c r="A5153" s="28" t="n">
        <v>562</v>
      </c>
      <c r="B5153" s="29" t="n">
        <v>45688</v>
      </c>
      <c r="C5153" s="28" t="n">
        <v>42100</v>
      </c>
      <c r="D5153" s="28" t="n">
        <v>0</v>
      </c>
      <c r="E5153" s="28" t="n">
        <v>0</v>
      </c>
      <c r="F5153" s="28" t="s">
        <v>345</v>
      </c>
      <c r="G5153" s="28" t="n">
        <v>0</v>
      </c>
      <c r="H5153" s="28" t="n">
        <v>0</v>
      </c>
      <c r="I5153" s="28" t="n">
        <v>0</v>
      </c>
      <c r="J5153" s="28" t="n">
        <v>198</v>
      </c>
      <c r="K5153" s="28" t="n">
        <v>2</v>
      </c>
      <c r="L5153" s="28" t="n">
        <v>1</v>
      </c>
      <c r="M5153" s="28" t="s">
        <v>145</v>
      </c>
      <c r="N5153" s="28" t="s">
        <v>138</v>
      </c>
      <c r="O5153" s="29" t="n">
        <v>45663</v>
      </c>
      <c r="P5153" s="28" t="n">
        <f aca="false">ROUNDDOWN(($B5153-$O5153)/30,0)</f>
        <v>0</v>
      </c>
      <c r="Q5153" s="28" t="str">
        <f aca="false">TEXT($B5153,"yyyy-mm")</f>
        <v>2025-01</v>
      </c>
      <c r="R5153" s="28" t="n">
        <f aca="false">IF(AND($O5153&gt;=DATE(2025,1,1),$O5153&lt;=DATE(2025,4,30)),1,0)</f>
        <v>1</v>
      </c>
    </row>
    <row r="5154" customFormat="false" ht="15" hidden="false" customHeight="false" outlineLevel="0" collapsed="false">
      <c r="A5154" s="28" t="n">
        <v>562</v>
      </c>
      <c r="B5154" s="29" t="n">
        <v>45716</v>
      </c>
      <c r="C5154" s="28" t="n">
        <v>38272.73</v>
      </c>
      <c r="D5154" s="28" t="n">
        <v>0</v>
      </c>
      <c r="E5154" s="28" t="n">
        <v>0</v>
      </c>
      <c r="F5154" s="28" t="s">
        <v>345</v>
      </c>
      <c r="G5154" s="28" t="n">
        <v>0</v>
      </c>
      <c r="H5154" s="28" t="n">
        <v>0</v>
      </c>
      <c r="I5154" s="28" t="n">
        <v>0</v>
      </c>
      <c r="J5154" s="28" t="n">
        <v>198</v>
      </c>
      <c r="K5154" s="28" t="n">
        <v>2</v>
      </c>
      <c r="L5154" s="28" t="n">
        <v>1</v>
      </c>
      <c r="M5154" s="28" t="s">
        <v>145</v>
      </c>
      <c r="N5154" s="28" t="s">
        <v>138</v>
      </c>
      <c r="O5154" s="29" t="n">
        <v>45663</v>
      </c>
      <c r="P5154" s="28" t="n">
        <f aca="false">ROUNDDOWN(($B5154-$O5154)/30,0)</f>
        <v>1</v>
      </c>
      <c r="Q5154" s="28" t="str">
        <f aca="false">TEXT($B5154,"yyyy-mm")</f>
        <v>2025-02</v>
      </c>
      <c r="R5154" s="28" t="n">
        <f aca="false">IF(AND($O5154&gt;=DATE(2025,1,1),$O5154&lt;=DATE(2025,4,30)),1,0)</f>
        <v>1</v>
      </c>
    </row>
    <row r="5155" customFormat="false" ht="15" hidden="false" customHeight="false" outlineLevel="0" collapsed="false">
      <c r="A5155" s="28" t="n">
        <v>562</v>
      </c>
      <c r="B5155" s="29" t="n">
        <v>45747</v>
      </c>
      <c r="C5155" s="28" t="n">
        <v>34445.46</v>
      </c>
      <c r="D5155" s="28" t="n">
        <v>0</v>
      </c>
      <c r="E5155" s="28" t="n">
        <v>0</v>
      </c>
      <c r="F5155" s="28" t="s">
        <v>345</v>
      </c>
      <c r="G5155" s="28" t="n">
        <v>0</v>
      </c>
      <c r="H5155" s="28" t="n">
        <v>0</v>
      </c>
      <c r="I5155" s="28" t="n">
        <v>0</v>
      </c>
      <c r="J5155" s="28" t="n">
        <v>198</v>
      </c>
      <c r="K5155" s="28" t="n">
        <v>2</v>
      </c>
      <c r="L5155" s="28" t="n">
        <v>1</v>
      </c>
      <c r="M5155" s="28" t="s">
        <v>145</v>
      </c>
      <c r="N5155" s="28" t="s">
        <v>138</v>
      </c>
      <c r="O5155" s="29" t="n">
        <v>45663</v>
      </c>
      <c r="P5155" s="28" t="n">
        <f aca="false">ROUNDDOWN(($B5155-$O5155)/30,0)</f>
        <v>2</v>
      </c>
      <c r="Q5155" s="28" t="str">
        <f aca="false">TEXT($B5155,"yyyy-mm")</f>
        <v>2025-03</v>
      </c>
      <c r="R5155" s="28" t="n">
        <f aca="false">IF(AND($O5155&gt;=DATE(2025,1,1),$O5155&lt;=DATE(2025,4,30)),1,0)</f>
        <v>1</v>
      </c>
    </row>
    <row r="5156" customFormat="false" ht="15" hidden="false" customHeight="false" outlineLevel="0" collapsed="false">
      <c r="A5156" s="28" t="n">
        <v>562</v>
      </c>
      <c r="B5156" s="29" t="n">
        <v>45777</v>
      </c>
      <c r="C5156" s="28" t="n">
        <v>30618.19</v>
      </c>
      <c r="D5156" s="28" t="n">
        <v>0</v>
      </c>
      <c r="E5156" s="28" t="n">
        <v>0</v>
      </c>
      <c r="F5156" s="28" t="s">
        <v>345</v>
      </c>
      <c r="G5156" s="28" t="n">
        <v>0</v>
      </c>
      <c r="H5156" s="28" t="n">
        <v>0</v>
      </c>
      <c r="I5156" s="28" t="n">
        <v>0</v>
      </c>
      <c r="J5156" s="28" t="n">
        <v>198</v>
      </c>
      <c r="K5156" s="28" t="n">
        <v>2</v>
      </c>
      <c r="L5156" s="28" t="n">
        <v>1</v>
      </c>
      <c r="M5156" s="28" t="s">
        <v>145</v>
      </c>
      <c r="N5156" s="28" t="s">
        <v>138</v>
      </c>
      <c r="O5156" s="29" t="n">
        <v>45663</v>
      </c>
      <c r="P5156" s="28" t="n">
        <f aca="false">ROUNDDOWN(($B5156-$O5156)/30,0)</f>
        <v>3</v>
      </c>
      <c r="Q5156" s="28" t="str">
        <f aca="false">TEXT($B5156,"yyyy-mm")</f>
        <v>2025-04</v>
      </c>
      <c r="R5156" s="28" t="n">
        <f aca="false">IF(AND($O5156&gt;=DATE(2025,1,1),$O5156&lt;=DATE(2025,4,30)),1,0)</f>
        <v>1</v>
      </c>
    </row>
    <row r="5157" customFormat="false" ht="15" hidden="false" customHeight="false" outlineLevel="0" collapsed="false">
      <c r="A5157" s="28" t="n">
        <v>562</v>
      </c>
      <c r="B5157" s="29" t="n">
        <v>45808</v>
      </c>
      <c r="C5157" s="28" t="n">
        <v>26790.92</v>
      </c>
      <c r="D5157" s="28" t="n">
        <v>0</v>
      </c>
      <c r="E5157" s="28" t="n">
        <v>0</v>
      </c>
      <c r="F5157" s="28" t="s">
        <v>345</v>
      </c>
      <c r="G5157" s="28" t="n">
        <v>0</v>
      </c>
      <c r="H5157" s="28" t="n">
        <v>0</v>
      </c>
      <c r="I5157" s="28" t="n">
        <v>0</v>
      </c>
      <c r="J5157" s="28" t="n">
        <v>198</v>
      </c>
      <c r="K5157" s="28" t="n">
        <v>2</v>
      </c>
      <c r="L5157" s="28" t="n">
        <v>1</v>
      </c>
      <c r="M5157" s="28" t="s">
        <v>145</v>
      </c>
      <c r="N5157" s="28" t="s">
        <v>138</v>
      </c>
      <c r="O5157" s="29" t="n">
        <v>45663</v>
      </c>
      <c r="P5157" s="28" t="n">
        <f aca="false">ROUNDDOWN(($B5157-$O5157)/30,0)</f>
        <v>4</v>
      </c>
      <c r="Q5157" s="28" t="str">
        <f aca="false">TEXT($B5157,"yyyy-mm")</f>
        <v>2025-05</v>
      </c>
      <c r="R5157" s="28" t="n">
        <f aca="false">IF(AND($O5157&gt;=DATE(2025,1,1),$O5157&lt;=DATE(2025,4,30)),1,0)</f>
        <v>1</v>
      </c>
    </row>
    <row r="5158" customFormat="false" ht="15" hidden="false" customHeight="false" outlineLevel="0" collapsed="false">
      <c r="A5158" s="28" t="n">
        <v>562</v>
      </c>
      <c r="B5158" s="29" t="n">
        <v>45838</v>
      </c>
      <c r="C5158" s="28" t="n">
        <v>22963.65</v>
      </c>
      <c r="D5158" s="28" t="n">
        <v>0</v>
      </c>
      <c r="E5158" s="28" t="n">
        <v>0</v>
      </c>
      <c r="F5158" s="28" t="s">
        <v>345</v>
      </c>
      <c r="G5158" s="28" t="n">
        <v>0</v>
      </c>
      <c r="H5158" s="28" t="n">
        <v>0</v>
      </c>
      <c r="I5158" s="28" t="n">
        <v>0</v>
      </c>
      <c r="J5158" s="28" t="n">
        <v>198</v>
      </c>
      <c r="K5158" s="28" t="n">
        <v>2</v>
      </c>
      <c r="L5158" s="28" t="n">
        <v>1</v>
      </c>
      <c r="M5158" s="28" t="s">
        <v>145</v>
      </c>
      <c r="N5158" s="28" t="s">
        <v>138</v>
      </c>
      <c r="O5158" s="29" t="n">
        <v>45663</v>
      </c>
      <c r="P5158" s="28" t="n">
        <f aca="false">ROUNDDOWN(($B5158-$O5158)/30,0)</f>
        <v>5</v>
      </c>
      <c r="Q5158" s="28" t="str">
        <f aca="false">TEXT($B5158,"yyyy-mm")</f>
        <v>2025-06</v>
      </c>
      <c r="R5158" s="28" t="n">
        <f aca="false">IF(AND($O5158&gt;=DATE(2025,1,1),$O5158&lt;=DATE(2025,4,30)),1,0)</f>
        <v>1</v>
      </c>
    </row>
    <row r="5159" customFormat="false" ht="15" hidden="false" customHeight="false" outlineLevel="0" collapsed="false">
      <c r="A5159" s="28" t="n">
        <v>562</v>
      </c>
      <c r="B5159" s="29" t="n">
        <v>45869</v>
      </c>
      <c r="C5159" s="28" t="n">
        <v>19136.38</v>
      </c>
      <c r="D5159" s="28" t="n">
        <v>0</v>
      </c>
      <c r="E5159" s="28" t="n">
        <v>0</v>
      </c>
      <c r="F5159" s="28" t="s">
        <v>345</v>
      </c>
      <c r="G5159" s="28" t="n">
        <v>0</v>
      </c>
      <c r="H5159" s="28" t="n">
        <v>0</v>
      </c>
      <c r="I5159" s="28" t="n">
        <v>0</v>
      </c>
      <c r="J5159" s="28" t="n">
        <v>198</v>
      </c>
      <c r="K5159" s="28" t="n">
        <v>2</v>
      </c>
      <c r="L5159" s="28" t="n">
        <v>1</v>
      </c>
      <c r="M5159" s="28" t="s">
        <v>145</v>
      </c>
      <c r="N5159" s="28" t="s">
        <v>138</v>
      </c>
      <c r="O5159" s="29" t="n">
        <v>45663</v>
      </c>
      <c r="P5159" s="28" t="n">
        <f aca="false">ROUNDDOWN(($B5159-$O5159)/30,0)</f>
        <v>6</v>
      </c>
      <c r="Q5159" s="28" t="str">
        <f aca="false">TEXT($B5159,"yyyy-mm")</f>
        <v>2025-07</v>
      </c>
      <c r="R5159" s="28" t="n">
        <f aca="false">IF(AND($O5159&gt;=DATE(2025,1,1),$O5159&lt;=DATE(2025,4,30)),1,0)</f>
        <v>1</v>
      </c>
    </row>
    <row r="5160" customFormat="false" ht="15" hidden="false" customHeight="false" outlineLevel="0" collapsed="false">
      <c r="A5160" s="28" t="n">
        <v>562</v>
      </c>
      <c r="B5160" s="29" t="n">
        <v>45900</v>
      </c>
      <c r="C5160" s="28" t="n">
        <v>15309.11</v>
      </c>
      <c r="D5160" s="28" t="n">
        <v>0</v>
      </c>
      <c r="E5160" s="28" t="n">
        <v>0</v>
      </c>
      <c r="F5160" s="28" t="s">
        <v>345</v>
      </c>
      <c r="G5160" s="28" t="n">
        <v>0</v>
      </c>
      <c r="H5160" s="28" t="n">
        <v>0</v>
      </c>
      <c r="I5160" s="28" t="n">
        <v>0</v>
      </c>
      <c r="J5160" s="28" t="n">
        <v>198</v>
      </c>
      <c r="K5160" s="28" t="n">
        <v>2</v>
      </c>
      <c r="L5160" s="28" t="n">
        <v>1</v>
      </c>
      <c r="M5160" s="28" t="s">
        <v>145</v>
      </c>
      <c r="N5160" s="28" t="s">
        <v>138</v>
      </c>
      <c r="O5160" s="29" t="n">
        <v>45663</v>
      </c>
      <c r="P5160" s="28" t="n">
        <f aca="false">ROUNDDOWN(($B5160-$O5160)/30,0)</f>
        <v>7</v>
      </c>
      <c r="Q5160" s="28" t="str">
        <f aca="false">TEXT($B5160,"yyyy-mm")</f>
        <v>2025-08</v>
      </c>
      <c r="R5160" s="28" t="n">
        <f aca="false">IF(AND($O5160&gt;=DATE(2025,1,1),$O5160&lt;=DATE(2025,4,30)),1,0)</f>
        <v>1</v>
      </c>
    </row>
    <row r="5161" customFormat="false" ht="15" hidden="false" customHeight="false" outlineLevel="0" collapsed="false">
      <c r="A5161" s="28" t="n">
        <v>562</v>
      </c>
      <c r="B5161" s="29" t="n">
        <v>45930</v>
      </c>
      <c r="C5161" s="28" t="n">
        <v>11481.84</v>
      </c>
      <c r="D5161" s="28" t="n">
        <v>0</v>
      </c>
      <c r="E5161" s="28" t="n">
        <v>0</v>
      </c>
      <c r="F5161" s="28" t="s">
        <v>345</v>
      </c>
      <c r="G5161" s="28" t="n">
        <v>0</v>
      </c>
      <c r="H5161" s="28" t="n">
        <v>0</v>
      </c>
      <c r="I5161" s="28" t="n">
        <v>0</v>
      </c>
      <c r="J5161" s="28" t="n">
        <v>198</v>
      </c>
      <c r="K5161" s="28" t="n">
        <v>2</v>
      </c>
      <c r="L5161" s="28" t="n">
        <v>1</v>
      </c>
      <c r="M5161" s="28" t="s">
        <v>145</v>
      </c>
      <c r="N5161" s="28" t="s">
        <v>138</v>
      </c>
      <c r="O5161" s="29" t="n">
        <v>45663</v>
      </c>
      <c r="P5161" s="28" t="n">
        <f aca="false">ROUNDDOWN(($B5161-$O5161)/30,0)</f>
        <v>8</v>
      </c>
      <c r="Q5161" s="28" t="str">
        <f aca="false">TEXT($B5161,"yyyy-mm")</f>
        <v>2025-09</v>
      </c>
      <c r="R5161" s="28" t="n">
        <f aca="false">IF(AND($O5161&gt;=DATE(2025,1,1),$O5161&lt;=DATE(2025,4,30)),1,0)</f>
        <v>1</v>
      </c>
    </row>
    <row r="5162" customFormat="false" ht="15" hidden="false" customHeight="false" outlineLevel="0" collapsed="false">
      <c r="A5162" s="28" t="n">
        <v>562</v>
      </c>
      <c r="B5162" s="29" t="n">
        <v>45961</v>
      </c>
      <c r="C5162" s="28" t="n">
        <v>7654.57</v>
      </c>
      <c r="D5162" s="28" t="n">
        <v>0</v>
      </c>
      <c r="E5162" s="28" t="n">
        <v>0</v>
      </c>
      <c r="F5162" s="28" t="s">
        <v>345</v>
      </c>
      <c r="G5162" s="28" t="n">
        <v>0</v>
      </c>
      <c r="H5162" s="28" t="n">
        <v>0</v>
      </c>
      <c r="I5162" s="28" t="n">
        <v>0</v>
      </c>
      <c r="J5162" s="28" t="n">
        <v>198</v>
      </c>
      <c r="K5162" s="28" t="n">
        <v>2</v>
      </c>
      <c r="L5162" s="28" t="n">
        <v>1</v>
      </c>
      <c r="M5162" s="28" t="s">
        <v>145</v>
      </c>
      <c r="N5162" s="28" t="s">
        <v>138</v>
      </c>
      <c r="O5162" s="29" t="n">
        <v>45663</v>
      </c>
      <c r="P5162" s="28" t="n">
        <f aca="false">ROUNDDOWN(($B5162-$O5162)/30,0)</f>
        <v>9</v>
      </c>
      <c r="Q5162" s="28" t="str">
        <f aca="false">TEXT($B5162,"yyyy-mm")</f>
        <v>2025-10</v>
      </c>
      <c r="R5162" s="28" t="n">
        <f aca="false">IF(AND($O5162&gt;=DATE(2025,1,1),$O5162&lt;=DATE(2025,4,30)),1,0)</f>
        <v>1</v>
      </c>
    </row>
    <row r="5163" customFormat="false" ht="15" hidden="false" customHeight="false" outlineLevel="0" collapsed="false">
      <c r="A5163" s="28" t="n">
        <v>562</v>
      </c>
      <c r="B5163" s="29" t="n">
        <v>45991</v>
      </c>
      <c r="C5163" s="28" t="n">
        <v>3827.3</v>
      </c>
      <c r="D5163" s="28" t="n">
        <v>0</v>
      </c>
      <c r="E5163" s="28" t="n">
        <v>0</v>
      </c>
      <c r="F5163" s="28" t="s">
        <v>345</v>
      </c>
      <c r="G5163" s="28" t="n">
        <v>0</v>
      </c>
      <c r="H5163" s="28" t="n">
        <v>0</v>
      </c>
      <c r="I5163" s="28" t="n">
        <v>0</v>
      </c>
      <c r="J5163" s="28" t="n">
        <v>198</v>
      </c>
      <c r="K5163" s="28" t="n">
        <v>2</v>
      </c>
      <c r="L5163" s="28" t="n">
        <v>1</v>
      </c>
      <c r="M5163" s="28" t="s">
        <v>145</v>
      </c>
      <c r="N5163" s="28" t="s">
        <v>138</v>
      </c>
      <c r="O5163" s="29" t="n">
        <v>45663</v>
      </c>
      <c r="P5163" s="28" t="n">
        <f aca="false">ROUNDDOWN(($B5163-$O5163)/30,0)</f>
        <v>10</v>
      </c>
      <c r="Q5163" s="28" t="str">
        <f aca="false">TEXT($B5163,"yyyy-mm")</f>
        <v>2025-11</v>
      </c>
      <c r="R5163" s="28" t="n">
        <f aca="false">IF(AND($O5163&gt;=DATE(2025,1,1),$O5163&lt;=DATE(2025,4,30)),1,0)</f>
        <v>1</v>
      </c>
    </row>
    <row r="5164" customFormat="false" ht="15" hidden="false" customHeight="false" outlineLevel="0" collapsed="false">
      <c r="A5164" s="28" t="n">
        <v>562</v>
      </c>
      <c r="B5164" s="29" t="n">
        <v>46022</v>
      </c>
      <c r="C5164" s="28" t="n">
        <v>0.03</v>
      </c>
      <c r="D5164" s="28" t="n">
        <v>0</v>
      </c>
      <c r="E5164" s="28" t="n">
        <v>0</v>
      </c>
      <c r="F5164" s="28" t="s">
        <v>345</v>
      </c>
      <c r="G5164" s="28" t="n">
        <v>0</v>
      </c>
      <c r="H5164" s="28" t="n">
        <v>0</v>
      </c>
      <c r="I5164" s="28" t="n">
        <v>0</v>
      </c>
      <c r="J5164" s="28" t="n">
        <v>198</v>
      </c>
      <c r="K5164" s="28" t="n">
        <v>2</v>
      </c>
      <c r="L5164" s="28" t="n">
        <v>1</v>
      </c>
      <c r="M5164" s="28" t="s">
        <v>145</v>
      </c>
      <c r="N5164" s="28" t="s">
        <v>138</v>
      </c>
      <c r="O5164" s="29" t="n">
        <v>45663</v>
      </c>
      <c r="P5164" s="28" t="n">
        <f aca="false">ROUNDDOWN(($B5164-$O5164)/30,0)</f>
        <v>11</v>
      </c>
      <c r="Q5164" s="28" t="str">
        <f aca="false">TEXT($B5164,"yyyy-mm")</f>
        <v>2025-12</v>
      </c>
      <c r="R5164" s="28" t="n">
        <f aca="false">IF(AND($O5164&gt;=DATE(2025,1,1),$O5164&lt;=DATE(2025,4,30)),1,0)</f>
        <v>1</v>
      </c>
    </row>
    <row r="5165" customFormat="false" ht="15" hidden="false" customHeight="false" outlineLevel="0" collapsed="false">
      <c r="A5165" s="28" t="n">
        <v>563</v>
      </c>
      <c r="B5165" s="29" t="n">
        <v>45838</v>
      </c>
      <c r="C5165" s="28" t="n">
        <v>4200</v>
      </c>
      <c r="D5165" s="28" t="n">
        <v>0</v>
      </c>
      <c r="E5165" s="28" t="n">
        <v>0</v>
      </c>
      <c r="F5165" s="28" t="s">
        <v>345</v>
      </c>
      <c r="G5165" s="28" t="n">
        <v>0</v>
      </c>
      <c r="H5165" s="28" t="n">
        <v>0</v>
      </c>
      <c r="I5165" s="28" t="n">
        <v>0</v>
      </c>
      <c r="J5165" s="28" t="n">
        <v>106</v>
      </c>
      <c r="K5165" s="28" t="n">
        <v>8</v>
      </c>
      <c r="L5165" s="28" t="n">
        <v>2</v>
      </c>
      <c r="M5165" s="28" t="s">
        <v>145</v>
      </c>
      <c r="N5165" s="28" t="s">
        <v>138</v>
      </c>
      <c r="O5165" s="29" t="n">
        <v>45817</v>
      </c>
      <c r="P5165" s="28" t="n">
        <f aca="false">ROUNDDOWN(($B5165-$O5165)/30,0)</f>
        <v>0</v>
      </c>
      <c r="Q5165" s="28" t="str">
        <f aca="false">TEXT($B5165,"yyyy-mm")</f>
        <v>2025-06</v>
      </c>
      <c r="R5165" s="28" t="n">
        <f aca="false">IF(AND($O5165&gt;=DATE(2025,1,1),$O5165&lt;=DATE(2025,4,30)),1,0)</f>
        <v>0</v>
      </c>
    </row>
    <row r="5166" customFormat="false" ht="15" hidden="false" customHeight="false" outlineLevel="0" collapsed="false">
      <c r="A5166" s="28" t="n">
        <v>563</v>
      </c>
      <c r="B5166" s="29" t="n">
        <v>45869</v>
      </c>
      <c r="C5166" s="28" t="n">
        <v>3360</v>
      </c>
      <c r="D5166" s="28" t="n">
        <v>0</v>
      </c>
      <c r="E5166" s="28" t="n">
        <v>0</v>
      </c>
      <c r="F5166" s="28" t="s">
        <v>345</v>
      </c>
      <c r="G5166" s="28" t="n">
        <v>0</v>
      </c>
      <c r="H5166" s="28" t="n">
        <v>0</v>
      </c>
      <c r="I5166" s="28" t="n">
        <v>0</v>
      </c>
      <c r="J5166" s="28" t="n">
        <v>106</v>
      </c>
      <c r="K5166" s="28" t="n">
        <v>8</v>
      </c>
      <c r="L5166" s="28" t="n">
        <v>2</v>
      </c>
      <c r="M5166" s="28" t="s">
        <v>145</v>
      </c>
      <c r="N5166" s="28" t="s">
        <v>138</v>
      </c>
      <c r="O5166" s="29" t="n">
        <v>45817</v>
      </c>
      <c r="P5166" s="28" t="n">
        <f aca="false">ROUNDDOWN(($B5166-$O5166)/30,0)</f>
        <v>1</v>
      </c>
      <c r="Q5166" s="28" t="str">
        <f aca="false">TEXT($B5166,"yyyy-mm")</f>
        <v>2025-07</v>
      </c>
      <c r="R5166" s="28" t="n">
        <f aca="false">IF(AND($O5166&gt;=DATE(2025,1,1),$O5166&lt;=DATE(2025,4,30)),1,0)</f>
        <v>0</v>
      </c>
    </row>
    <row r="5167" customFormat="false" ht="15" hidden="false" customHeight="false" outlineLevel="0" collapsed="false">
      <c r="A5167" s="28" t="n">
        <v>563</v>
      </c>
      <c r="B5167" s="29" t="n">
        <v>45900</v>
      </c>
      <c r="C5167" s="28" t="n">
        <v>2520</v>
      </c>
      <c r="D5167" s="28" t="n">
        <v>0</v>
      </c>
      <c r="E5167" s="28" t="n">
        <v>0</v>
      </c>
      <c r="F5167" s="28" t="s">
        <v>345</v>
      </c>
      <c r="G5167" s="28" t="n">
        <v>0</v>
      </c>
      <c r="H5167" s="28" t="n">
        <v>0</v>
      </c>
      <c r="I5167" s="28" t="n">
        <v>0</v>
      </c>
      <c r="J5167" s="28" t="n">
        <v>106</v>
      </c>
      <c r="K5167" s="28" t="n">
        <v>8</v>
      </c>
      <c r="L5167" s="28" t="n">
        <v>2</v>
      </c>
      <c r="M5167" s="28" t="s">
        <v>145</v>
      </c>
      <c r="N5167" s="28" t="s">
        <v>138</v>
      </c>
      <c r="O5167" s="29" t="n">
        <v>45817</v>
      </c>
      <c r="P5167" s="28" t="n">
        <f aca="false">ROUNDDOWN(($B5167-$O5167)/30,0)</f>
        <v>2</v>
      </c>
      <c r="Q5167" s="28" t="str">
        <f aca="false">TEXT($B5167,"yyyy-mm")</f>
        <v>2025-08</v>
      </c>
      <c r="R5167" s="28" t="n">
        <f aca="false">IF(AND($O5167&gt;=DATE(2025,1,1),$O5167&lt;=DATE(2025,4,30)),1,0)</f>
        <v>0</v>
      </c>
    </row>
    <row r="5168" customFormat="false" ht="15" hidden="false" customHeight="false" outlineLevel="0" collapsed="false">
      <c r="A5168" s="28" t="n">
        <v>563</v>
      </c>
      <c r="B5168" s="29" t="n">
        <v>45930</v>
      </c>
      <c r="C5168" s="28" t="n">
        <v>1680</v>
      </c>
      <c r="D5168" s="28" t="n">
        <v>0</v>
      </c>
      <c r="E5168" s="28" t="n">
        <v>0</v>
      </c>
      <c r="F5168" s="28" t="s">
        <v>345</v>
      </c>
      <c r="G5168" s="28" t="n">
        <v>0</v>
      </c>
      <c r="H5168" s="28" t="n">
        <v>0</v>
      </c>
      <c r="I5168" s="28" t="n">
        <v>0</v>
      </c>
      <c r="J5168" s="28" t="n">
        <v>106</v>
      </c>
      <c r="K5168" s="28" t="n">
        <v>8</v>
      </c>
      <c r="L5168" s="28" t="n">
        <v>2</v>
      </c>
      <c r="M5168" s="28" t="s">
        <v>145</v>
      </c>
      <c r="N5168" s="28" t="s">
        <v>138</v>
      </c>
      <c r="O5168" s="29" t="n">
        <v>45817</v>
      </c>
      <c r="P5168" s="28" t="n">
        <f aca="false">ROUNDDOWN(($B5168-$O5168)/30,0)</f>
        <v>3</v>
      </c>
      <c r="Q5168" s="28" t="str">
        <f aca="false">TEXT($B5168,"yyyy-mm")</f>
        <v>2025-09</v>
      </c>
      <c r="R5168" s="28" t="n">
        <f aca="false">IF(AND($O5168&gt;=DATE(2025,1,1),$O5168&lt;=DATE(2025,4,30)),1,0)</f>
        <v>0</v>
      </c>
    </row>
    <row r="5169" customFormat="false" ht="15" hidden="false" customHeight="false" outlineLevel="0" collapsed="false">
      <c r="A5169" s="28" t="n">
        <v>563</v>
      </c>
      <c r="B5169" s="29" t="n">
        <v>45961</v>
      </c>
      <c r="C5169" s="28" t="n">
        <v>840</v>
      </c>
      <c r="D5169" s="28" t="n">
        <v>0</v>
      </c>
      <c r="E5169" s="28" t="n">
        <v>0</v>
      </c>
      <c r="F5169" s="28" t="s">
        <v>345</v>
      </c>
      <c r="G5169" s="28" t="n">
        <v>0</v>
      </c>
      <c r="H5169" s="28" t="n">
        <v>0</v>
      </c>
      <c r="I5169" s="28" t="n">
        <v>0</v>
      </c>
      <c r="J5169" s="28" t="n">
        <v>106</v>
      </c>
      <c r="K5169" s="28" t="n">
        <v>8</v>
      </c>
      <c r="L5169" s="28" t="n">
        <v>2</v>
      </c>
      <c r="M5169" s="28" t="s">
        <v>145</v>
      </c>
      <c r="N5169" s="28" t="s">
        <v>138</v>
      </c>
      <c r="O5169" s="29" t="n">
        <v>45817</v>
      </c>
      <c r="P5169" s="28" t="n">
        <f aca="false">ROUNDDOWN(($B5169-$O5169)/30,0)</f>
        <v>4</v>
      </c>
      <c r="Q5169" s="28" t="str">
        <f aca="false">TEXT($B5169,"yyyy-mm")</f>
        <v>2025-10</v>
      </c>
      <c r="R5169" s="28" t="n">
        <f aca="false">IF(AND($O5169&gt;=DATE(2025,1,1),$O5169&lt;=DATE(2025,4,30)),1,0)</f>
        <v>0</v>
      </c>
    </row>
    <row r="5170" customFormat="false" ht="15" hidden="false" customHeight="false" outlineLevel="0" collapsed="false">
      <c r="A5170" s="28" t="n">
        <v>563</v>
      </c>
      <c r="B5170" s="29" t="n">
        <v>45991</v>
      </c>
      <c r="C5170" s="28" t="n">
        <v>0</v>
      </c>
      <c r="D5170" s="28" t="n">
        <v>0</v>
      </c>
      <c r="E5170" s="28" t="n">
        <v>0</v>
      </c>
      <c r="F5170" s="28" t="s">
        <v>345</v>
      </c>
      <c r="G5170" s="28" t="n">
        <v>0</v>
      </c>
      <c r="H5170" s="28" t="n">
        <v>0</v>
      </c>
      <c r="I5170" s="28" t="n">
        <v>0</v>
      </c>
      <c r="J5170" s="28" t="n">
        <v>106</v>
      </c>
      <c r="K5170" s="28" t="n">
        <v>8</v>
      </c>
      <c r="L5170" s="28" t="n">
        <v>2</v>
      </c>
      <c r="M5170" s="28" t="s">
        <v>145</v>
      </c>
      <c r="N5170" s="28" t="s">
        <v>138</v>
      </c>
      <c r="O5170" s="29" t="n">
        <v>45817</v>
      </c>
      <c r="P5170" s="28" t="n">
        <f aca="false">ROUNDDOWN(($B5170-$O5170)/30,0)</f>
        <v>5</v>
      </c>
      <c r="Q5170" s="28" t="str">
        <f aca="false">TEXT($B5170,"yyyy-mm")</f>
        <v>2025-11</v>
      </c>
      <c r="R5170" s="28" t="n">
        <f aca="false">IF(AND($O5170&gt;=DATE(2025,1,1),$O5170&lt;=DATE(2025,4,30)),1,0)</f>
        <v>0</v>
      </c>
    </row>
    <row r="5171" customFormat="false" ht="15" hidden="false" customHeight="false" outlineLevel="0" collapsed="false">
      <c r="A5171" s="28" t="n">
        <v>564</v>
      </c>
      <c r="B5171" s="29" t="n">
        <v>45382</v>
      </c>
      <c r="C5171" s="28" t="n">
        <v>217300</v>
      </c>
      <c r="D5171" s="28" t="n">
        <v>0</v>
      </c>
      <c r="E5171" s="28" t="n">
        <v>0</v>
      </c>
      <c r="F5171" s="28" t="s">
        <v>345</v>
      </c>
      <c r="G5171" s="28" t="n">
        <v>0</v>
      </c>
      <c r="H5171" s="28" t="n">
        <v>0</v>
      </c>
      <c r="I5171" s="28" t="n">
        <v>0</v>
      </c>
      <c r="J5171" s="28" t="n">
        <v>170</v>
      </c>
      <c r="K5171" s="28" t="n">
        <v>13</v>
      </c>
      <c r="L5171" s="28" t="n">
        <v>1</v>
      </c>
      <c r="M5171" s="28" t="s">
        <v>145</v>
      </c>
      <c r="N5171" s="28" t="s">
        <v>138</v>
      </c>
      <c r="O5171" s="29" t="n">
        <v>45360</v>
      </c>
      <c r="P5171" s="28" t="n">
        <f aca="false">ROUNDDOWN(($B5171-$O5171)/30,0)</f>
        <v>0</v>
      </c>
      <c r="Q5171" s="28" t="str">
        <f aca="false">TEXT($B5171,"yyyy-mm")</f>
        <v>2024-03</v>
      </c>
      <c r="R5171" s="28" t="n">
        <f aca="false">IF(AND($O5171&gt;=DATE(2025,1,1),$O5171&lt;=DATE(2025,4,30)),1,0)</f>
        <v>0</v>
      </c>
    </row>
    <row r="5172" customFormat="false" ht="15" hidden="false" customHeight="false" outlineLevel="0" collapsed="false">
      <c r="A5172" s="28" t="n">
        <v>564</v>
      </c>
      <c r="B5172" s="29" t="n">
        <v>45412</v>
      </c>
      <c r="C5172" s="28" t="n">
        <v>213616.95</v>
      </c>
      <c r="D5172" s="28" t="n">
        <v>0</v>
      </c>
      <c r="E5172" s="28" t="n">
        <v>0</v>
      </c>
      <c r="F5172" s="28" t="s">
        <v>345</v>
      </c>
      <c r="G5172" s="28" t="n">
        <v>0</v>
      </c>
      <c r="H5172" s="28" t="n">
        <v>0</v>
      </c>
      <c r="I5172" s="28" t="n">
        <v>0</v>
      </c>
      <c r="J5172" s="28" t="n">
        <v>170</v>
      </c>
      <c r="K5172" s="28" t="n">
        <v>13</v>
      </c>
      <c r="L5172" s="28" t="n">
        <v>1</v>
      </c>
      <c r="M5172" s="28" t="s">
        <v>145</v>
      </c>
      <c r="N5172" s="28" t="s">
        <v>138</v>
      </c>
      <c r="O5172" s="29" t="n">
        <v>45360</v>
      </c>
      <c r="P5172" s="28" t="n">
        <f aca="false">ROUNDDOWN(($B5172-$O5172)/30,0)</f>
        <v>1</v>
      </c>
      <c r="Q5172" s="28" t="str">
        <f aca="false">TEXT($B5172,"yyyy-mm")</f>
        <v>2024-04</v>
      </c>
      <c r="R5172" s="28" t="n">
        <f aca="false">IF(AND($O5172&gt;=DATE(2025,1,1),$O5172&lt;=DATE(2025,4,30)),1,0)</f>
        <v>0</v>
      </c>
    </row>
    <row r="5173" customFormat="false" ht="15" hidden="false" customHeight="false" outlineLevel="0" collapsed="false">
      <c r="A5173" s="28" t="n">
        <v>564</v>
      </c>
      <c r="B5173" s="29" t="n">
        <v>45443</v>
      </c>
      <c r="C5173" s="28" t="n">
        <v>209933.9</v>
      </c>
      <c r="D5173" s="28" t="n">
        <v>0</v>
      </c>
      <c r="E5173" s="28" t="n">
        <v>0</v>
      </c>
      <c r="F5173" s="28" t="s">
        <v>345</v>
      </c>
      <c r="G5173" s="28" t="n">
        <v>0</v>
      </c>
      <c r="H5173" s="28" t="n">
        <v>0</v>
      </c>
      <c r="I5173" s="28" t="n">
        <v>0</v>
      </c>
      <c r="J5173" s="28" t="n">
        <v>170</v>
      </c>
      <c r="K5173" s="28" t="n">
        <v>13</v>
      </c>
      <c r="L5173" s="28" t="n">
        <v>1</v>
      </c>
      <c r="M5173" s="28" t="s">
        <v>145</v>
      </c>
      <c r="N5173" s="28" t="s">
        <v>138</v>
      </c>
      <c r="O5173" s="29" t="n">
        <v>45360</v>
      </c>
      <c r="P5173" s="28" t="n">
        <f aca="false">ROUNDDOWN(($B5173-$O5173)/30,0)</f>
        <v>2</v>
      </c>
      <c r="Q5173" s="28" t="str">
        <f aca="false">TEXT($B5173,"yyyy-mm")</f>
        <v>2024-05</v>
      </c>
      <c r="R5173" s="28" t="n">
        <f aca="false">IF(AND($O5173&gt;=DATE(2025,1,1),$O5173&lt;=DATE(2025,4,30)),1,0)</f>
        <v>0</v>
      </c>
    </row>
    <row r="5174" customFormat="false" ht="15" hidden="false" customHeight="false" outlineLevel="0" collapsed="false">
      <c r="A5174" s="28" t="n">
        <v>564</v>
      </c>
      <c r="B5174" s="29" t="n">
        <v>45473</v>
      </c>
      <c r="C5174" s="28" t="n">
        <v>206250.85</v>
      </c>
      <c r="D5174" s="28" t="n">
        <v>0</v>
      </c>
      <c r="E5174" s="28" t="n">
        <v>0</v>
      </c>
      <c r="F5174" s="28" t="s">
        <v>345</v>
      </c>
      <c r="G5174" s="28" t="n">
        <v>0</v>
      </c>
      <c r="H5174" s="28" t="n">
        <v>0</v>
      </c>
      <c r="I5174" s="28" t="n">
        <v>0</v>
      </c>
      <c r="J5174" s="28" t="n">
        <v>170</v>
      </c>
      <c r="K5174" s="28" t="n">
        <v>13</v>
      </c>
      <c r="L5174" s="28" t="n">
        <v>1</v>
      </c>
      <c r="M5174" s="28" t="s">
        <v>145</v>
      </c>
      <c r="N5174" s="28" t="s">
        <v>138</v>
      </c>
      <c r="O5174" s="29" t="n">
        <v>45360</v>
      </c>
      <c r="P5174" s="28" t="n">
        <f aca="false">ROUNDDOWN(($B5174-$O5174)/30,0)</f>
        <v>3</v>
      </c>
      <c r="Q5174" s="28" t="str">
        <f aca="false">TEXT($B5174,"yyyy-mm")</f>
        <v>2024-06</v>
      </c>
      <c r="R5174" s="28" t="n">
        <f aca="false">IF(AND($O5174&gt;=DATE(2025,1,1),$O5174&lt;=DATE(2025,4,30)),1,0)</f>
        <v>0</v>
      </c>
    </row>
    <row r="5175" customFormat="false" ht="15" hidden="false" customHeight="false" outlineLevel="0" collapsed="false">
      <c r="A5175" s="28" t="n">
        <v>564</v>
      </c>
      <c r="B5175" s="29" t="n">
        <v>45504</v>
      </c>
      <c r="C5175" s="28" t="n">
        <v>202567.8</v>
      </c>
      <c r="D5175" s="28" t="n">
        <v>0</v>
      </c>
      <c r="E5175" s="28" t="n">
        <v>0</v>
      </c>
      <c r="F5175" s="28" t="s">
        <v>345</v>
      </c>
      <c r="G5175" s="28" t="n">
        <v>0</v>
      </c>
      <c r="H5175" s="28" t="n">
        <v>0</v>
      </c>
      <c r="I5175" s="28" t="n">
        <v>0</v>
      </c>
      <c r="J5175" s="28" t="n">
        <v>170</v>
      </c>
      <c r="K5175" s="28" t="n">
        <v>13</v>
      </c>
      <c r="L5175" s="28" t="n">
        <v>1</v>
      </c>
      <c r="M5175" s="28" t="s">
        <v>145</v>
      </c>
      <c r="N5175" s="28" t="s">
        <v>138</v>
      </c>
      <c r="O5175" s="29" t="n">
        <v>45360</v>
      </c>
      <c r="P5175" s="28" t="n">
        <f aca="false">ROUNDDOWN(($B5175-$O5175)/30,0)</f>
        <v>4</v>
      </c>
      <c r="Q5175" s="28" t="str">
        <f aca="false">TEXT($B5175,"yyyy-mm")</f>
        <v>2024-07</v>
      </c>
      <c r="R5175" s="28" t="n">
        <f aca="false">IF(AND($O5175&gt;=DATE(2025,1,1),$O5175&lt;=DATE(2025,4,30)),1,0)</f>
        <v>0</v>
      </c>
    </row>
    <row r="5176" customFormat="false" ht="15" hidden="false" customHeight="false" outlineLevel="0" collapsed="false">
      <c r="A5176" s="28" t="n">
        <v>564</v>
      </c>
      <c r="B5176" s="29" t="n">
        <v>45535</v>
      </c>
      <c r="C5176" s="28" t="n">
        <v>198884.75</v>
      </c>
      <c r="D5176" s="28" t="n">
        <v>0</v>
      </c>
      <c r="E5176" s="28" t="n">
        <v>0</v>
      </c>
      <c r="F5176" s="28" t="s">
        <v>345</v>
      </c>
      <c r="G5176" s="28" t="n">
        <v>0</v>
      </c>
      <c r="H5176" s="28" t="n">
        <v>0</v>
      </c>
      <c r="I5176" s="28" t="n">
        <v>0</v>
      </c>
      <c r="J5176" s="28" t="n">
        <v>170</v>
      </c>
      <c r="K5176" s="28" t="n">
        <v>13</v>
      </c>
      <c r="L5176" s="28" t="n">
        <v>1</v>
      </c>
      <c r="M5176" s="28" t="s">
        <v>145</v>
      </c>
      <c r="N5176" s="28" t="s">
        <v>138</v>
      </c>
      <c r="O5176" s="29" t="n">
        <v>45360</v>
      </c>
      <c r="P5176" s="28" t="n">
        <f aca="false">ROUNDDOWN(($B5176-$O5176)/30,0)</f>
        <v>5</v>
      </c>
      <c r="Q5176" s="28" t="str">
        <f aca="false">TEXT($B5176,"yyyy-mm")</f>
        <v>2024-08</v>
      </c>
      <c r="R5176" s="28" t="n">
        <f aca="false">IF(AND($O5176&gt;=DATE(2025,1,1),$O5176&lt;=DATE(2025,4,30)),1,0)</f>
        <v>0</v>
      </c>
    </row>
    <row r="5177" customFormat="false" ht="15" hidden="false" customHeight="false" outlineLevel="0" collapsed="false">
      <c r="A5177" s="28" t="n">
        <v>564</v>
      </c>
      <c r="B5177" s="29" t="n">
        <v>45565</v>
      </c>
      <c r="C5177" s="28" t="n">
        <v>198884.75</v>
      </c>
      <c r="D5177" s="28" t="n">
        <v>3683.05</v>
      </c>
      <c r="E5177" s="28" t="n">
        <v>21</v>
      </c>
      <c r="F5177" s="28" t="s">
        <v>346</v>
      </c>
      <c r="G5177" s="28" t="n">
        <v>0</v>
      </c>
      <c r="H5177" s="28" t="n">
        <v>0</v>
      </c>
      <c r="I5177" s="28" t="n">
        <v>0</v>
      </c>
      <c r="J5177" s="28" t="n">
        <v>170</v>
      </c>
      <c r="K5177" s="28" t="n">
        <v>13</v>
      </c>
      <c r="L5177" s="28" t="n">
        <v>1</v>
      </c>
      <c r="M5177" s="28" t="s">
        <v>145</v>
      </c>
      <c r="N5177" s="28" t="s">
        <v>138</v>
      </c>
      <c r="O5177" s="29" t="n">
        <v>45360</v>
      </c>
      <c r="P5177" s="28" t="n">
        <f aca="false">ROUNDDOWN(($B5177-$O5177)/30,0)</f>
        <v>6</v>
      </c>
      <c r="Q5177" s="28" t="str">
        <f aca="false">TEXT($B5177,"yyyy-mm")</f>
        <v>2024-09</v>
      </c>
      <c r="R5177" s="28" t="n">
        <f aca="false">IF(AND($O5177&gt;=DATE(2025,1,1),$O5177&lt;=DATE(2025,4,30)),1,0)</f>
        <v>0</v>
      </c>
    </row>
    <row r="5178" customFormat="false" ht="15" hidden="false" customHeight="false" outlineLevel="0" collapsed="false">
      <c r="A5178" s="28" t="n">
        <v>564</v>
      </c>
      <c r="B5178" s="29" t="n">
        <v>45596</v>
      </c>
      <c r="C5178" s="28" t="n">
        <v>196465.47</v>
      </c>
      <c r="D5178" s="28" t="n">
        <v>4946.82</v>
      </c>
      <c r="E5178" s="28" t="n">
        <v>52</v>
      </c>
      <c r="F5178" s="28" t="s">
        <v>347</v>
      </c>
      <c r="G5178" s="28" t="n">
        <v>1</v>
      </c>
      <c r="H5178" s="28" t="n">
        <v>0</v>
      </c>
      <c r="I5178" s="28" t="n">
        <v>0</v>
      </c>
      <c r="J5178" s="28" t="n">
        <v>170</v>
      </c>
      <c r="K5178" s="28" t="n">
        <v>13</v>
      </c>
      <c r="L5178" s="28" t="n">
        <v>1</v>
      </c>
      <c r="M5178" s="28" t="s">
        <v>145</v>
      </c>
      <c r="N5178" s="28" t="s">
        <v>138</v>
      </c>
      <c r="O5178" s="29" t="n">
        <v>45360</v>
      </c>
      <c r="P5178" s="28" t="n">
        <f aca="false">ROUNDDOWN(($B5178-$O5178)/30,0)</f>
        <v>7</v>
      </c>
      <c r="Q5178" s="28" t="str">
        <f aca="false">TEXT($B5178,"yyyy-mm")</f>
        <v>2024-10</v>
      </c>
      <c r="R5178" s="28" t="n">
        <f aca="false">IF(AND($O5178&gt;=DATE(2025,1,1),$O5178&lt;=DATE(2025,4,30)),1,0)</f>
        <v>0</v>
      </c>
    </row>
    <row r="5179" customFormat="false" ht="15" hidden="false" customHeight="false" outlineLevel="0" collapsed="false">
      <c r="A5179" s="28" t="n">
        <v>564</v>
      </c>
      <c r="B5179" s="29" t="n">
        <v>45626</v>
      </c>
      <c r="C5179" s="28" t="n">
        <v>196465.47</v>
      </c>
      <c r="D5179" s="28" t="n">
        <v>8629.87</v>
      </c>
      <c r="E5179" s="28" t="n">
        <v>82</v>
      </c>
      <c r="F5179" s="28" t="s">
        <v>348</v>
      </c>
      <c r="G5179" s="28" t="n">
        <v>1</v>
      </c>
      <c r="H5179" s="28" t="n">
        <v>1</v>
      </c>
      <c r="I5179" s="28" t="n">
        <v>0</v>
      </c>
      <c r="J5179" s="28" t="n">
        <v>170</v>
      </c>
      <c r="K5179" s="28" t="n">
        <v>13</v>
      </c>
      <c r="L5179" s="28" t="n">
        <v>1</v>
      </c>
      <c r="M5179" s="28" t="s">
        <v>145</v>
      </c>
      <c r="N5179" s="28" t="s">
        <v>138</v>
      </c>
      <c r="O5179" s="29" t="n">
        <v>45360</v>
      </c>
      <c r="P5179" s="28" t="n">
        <f aca="false">ROUNDDOWN(($B5179-$O5179)/30,0)</f>
        <v>8</v>
      </c>
      <c r="Q5179" s="28" t="str">
        <f aca="false">TEXT($B5179,"yyyy-mm")</f>
        <v>2024-11</v>
      </c>
      <c r="R5179" s="28" t="n">
        <f aca="false">IF(AND($O5179&gt;=DATE(2025,1,1),$O5179&lt;=DATE(2025,4,30)),1,0)</f>
        <v>0</v>
      </c>
    </row>
    <row r="5180" customFormat="false" ht="15" hidden="false" customHeight="false" outlineLevel="0" collapsed="false">
      <c r="A5180" s="28" t="n">
        <v>564</v>
      </c>
      <c r="B5180" s="29" t="n">
        <v>45657</v>
      </c>
      <c r="C5180" s="28" t="n">
        <v>195262.17</v>
      </c>
      <c r="D5180" s="28" t="n">
        <v>11109.62</v>
      </c>
      <c r="E5180" s="28" t="n">
        <v>113</v>
      </c>
      <c r="F5180" s="28" t="s">
        <v>349</v>
      </c>
      <c r="G5180" s="28" t="n">
        <v>1</v>
      </c>
      <c r="H5180" s="28" t="n">
        <v>1</v>
      </c>
      <c r="I5180" s="28" t="n">
        <v>1</v>
      </c>
      <c r="J5180" s="28" t="n">
        <v>170</v>
      </c>
      <c r="K5180" s="28" t="n">
        <v>13</v>
      </c>
      <c r="L5180" s="28" t="n">
        <v>1</v>
      </c>
      <c r="M5180" s="28" t="s">
        <v>145</v>
      </c>
      <c r="N5180" s="28" t="s">
        <v>138</v>
      </c>
      <c r="O5180" s="29" t="n">
        <v>45360</v>
      </c>
      <c r="P5180" s="28" t="n">
        <f aca="false">ROUNDDOWN(($B5180-$O5180)/30,0)</f>
        <v>9</v>
      </c>
      <c r="Q5180" s="28" t="str">
        <f aca="false">TEXT($B5180,"yyyy-mm")</f>
        <v>2024-12</v>
      </c>
      <c r="R5180" s="28" t="n">
        <f aca="false">IF(AND($O5180&gt;=DATE(2025,1,1),$O5180&lt;=DATE(2025,4,30)),1,0)</f>
        <v>0</v>
      </c>
    </row>
    <row r="5181" customFormat="false" ht="15" hidden="false" customHeight="false" outlineLevel="0" collapsed="false">
      <c r="A5181" s="28" t="n">
        <v>564</v>
      </c>
      <c r="B5181" s="29" t="n">
        <v>45688</v>
      </c>
      <c r="C5181" s="28" t="n">
        <v>195262.17</v>
      </c>
      <c r="D5181" s="28" t="n">
        <v>14792.67</v>
      </c>
      <c r="E5181" s="28" t="n">
        <v>144</v>
      </c>
      <c r="F5181" s="28" t="s">
        <v>349</v>
      </c>
      <c r="G5181" s="28" t="n">
        <v>1</v>
      </c>
      <c r="H5181" s="28" t="n">
        <v>1</v>
      </c>
      <c r="I5181" s="28" t="n">
        <v>1</v>
      </c>
      <c r="J5181" s="28" t="n">
        <v>170</v>
      </c>
      <c r="K5181" s="28" t="n">
        <v>13</v>
      </c>
      <c r="L5181" s="28" t="n">
        <v>1</v>
      </c>
      <c r="M5181" s="28" t="s">
        <v>145</v>
      </c>
      <c r="N5181" s="28" t="s">
        <v>138</v>
      </c>
      <c r="O5181" s="29" t="n">
        <v>45360</v>
      </c>
      <c r="P5181" s="28" t="n">
        <f aca="false">ROUNDDOWN(($B5181-$O5181)/30,0)</f>
        <v>10</v>
      </c>
      <c r="Q5181" s="28" t="str">
        <f aca="false">TEXT($B5181,"yyyy-mm")</f>
        <v>2025-01</v>
      </c>
      <c r="R5181" s="28" t="n">
        <f aca="false">IF(AND($O5181&gt;=DATE(2025,1,1),$O5181&lt;=DATE(2025,4,30)),1,0)</f>
        <v>0</v>
      </c>
    </row>
    <row r="5182" customFormat="false" ht="15" hidden="false" customHeight="false" outlineLevel="0" collapsed="false">
      <c r="A5182" s="28" t="n">
        <v>564</v>
      </c>
      <c r="B5182" s="29" t="n">
        <v>45716</v>
      </c>
      <c r="C5182" s="28" t="n">
        <v>195262.17</v>
      </c>
      <c r="D5182" s="28" t="n">
        <v>18475.72</v>
      </c>
      <c r="E5182" s="28" t="n">
        <v>172</v>
      </c>
      <c r="F5182" s="28" t="s">
        <v>349</v>
      </c>
      <c r="G5182" s="28" t="n">
        <v>1</v>
      </c>
      <c r="H5182" s="28" t="n">
        <v>1</v>
      </c>
      <c r="I5182" s="28" t="n">
        <v>1</v>
      </c>
      <c r="J5182" s="28" t="n">
        <v>170</v>
      </c>
      <c r="K5182" s="28" t="n">
        <v>13</v>
      </c>
      <c r="L5182" s="28" t="n">
        <v>1</v>
      </c>
      <c r="M5182" s="28" t="s">
        <v>145</v>
      </c>
      <c r="N5182" s="28" t="s">
        <v>138</v>
      </c>
      <c r="O5182" s="29" t="n">
        <v>45360</v>
      </c>
      <c r="P5182" s="28" t="n">
        <f aca="false">ROUNDDOWN(($B5182-$O5182)/30,0)</f>
        <v>11</v>
      </c>
      <c r="Q5182" s="28" t="str">
        <f aca="false">TEXT($B5182,"yyyy-mm")</f>
        <v>2025-02</v>
      </c>
      <c r="R5182" s="28" t="n">
        <f aca="false">IF(AND($O5182&gt;=DATE(2025,1,1),$O5182&lt;=DATE(2025,4,30)),1,0)</f>
        <v>0</v>
      </c>
    </row>
    <row r="5183" customFormat="false" ht="15" hidden="false" customHeight="false" outlineLevel="0" collapsed="false">
      <c r="A5183" s="28" t="n">
        <v>564</v>
      </c>
      <c r="B5183" s="29" t="n">
        <v>45747</v>
      </c>
      <c r="C5183" s="28" t="n">
        <v>173103.4</v>
      </c>
      <c r="D5183" s="28" t="n">
        <v>0</v>
      </c>
      <c r="E5183" s="28" t="n">
        <v>0</v>
      </c>
      <c r="F5183" s="28" t="s">
        <v>345</v>
      </c>
      <c r="G5183" s="28" t="n">
        <v>0</v>
      </c>
      <c r="H5183" s="28" t="n">
        <v>0</v>
      </c>
      <c r="I5183" s="28" t="n">
        <v>0</v>
      </c>
      <c r="J5183" s="28" t="n">
        <v>170</v>
      </c>
      <c r="K5183" s="28" t="n">
        <v>13</v>
      </c>
      <c r="L5183" s="28" t="n">
        <v>1</v>
      </c>
      <c r="M5183" s="28" t="s">
        <v>145</v>
      </c>
      <c r="N5183" s="28" t="s">
        <v>138</v>
      </c>
      <c r="O5183" s="29" t="n">
        <v>45360</v>
      </c>
      <c r="P5183" s="28" t="n">
        <f aca="false">ROUNDDOWN(($B5183-$O5183)/30,0)</f>
        <v>12</v>
      </c>
      <c r="Q5183" s="28" t="str">
        <f aca="false">TEXT($B5183,"yyyy-mm")</f>
        <v>2025-03</v>
      </c>
      <c r="R5183" s="28" t="n">
        <f aca="false">IF(AND($O5183&gt;=DATE(2025,1,1),$O5183&lt;=DATE(2025,4,30)),1,0)</f>
        <v>0</v>
      </c>
    </row>
    <row r="5184" customFormat="false" ht="15" hidden="false" customHeight="false" outlineLevel="0" collapsed="false">
      <c r="A5184" s="28" t="n">
        <v>564</v>
      </c>
      <c r="B5184" s="29" t="n">
        <v>45777</v>
      </c>
      <c r="C5184" s="28" t="n">
        <v>169420.35</v>
      </c>
      <c r="D5184" s="28" t="n">
        <v>0</v>
      </c>
      <c r="E5184" s="28" t="n">
        <v>0</v>
      </c>
      <c r="F5184" s="28" t="s">
        <v>345</v>
      </c>
      <c r="G5184" s="28" t="n">
        <v>0</v>
      </c>
      <c r="H5184" s="28" t="n">
        <v>0</v>
      </c>
      <c r="I5184" s="28" t="n">
        <v>0</v>
      </c>
      <c r="J5184" s="28" t="n">
        <v>170</v>
      </c>
      <c r="K5184" s="28" t="n">
        <v>13</v>
      </c>
      <c r="L5184" s="28" t="n">
        <v>1</v>
      </c>
      <c r="M5184" s="28" t="s">
        <v>145</v>
      </c>
      <c r="N5184" s="28" t="s">
        <v>138</v>
      </c>
      <c r="O5184" s="29" t="n">
        <v>45360</v>
      </c>
      <c r="P5184" s="28" t="n">
        <f aca="false">ROUNDDOWN(($B5184-$O5184)/30,0)</f>
        <v>13</v>
      </c>
      <c r="Q5184" s="28" t="str">
        <f aca="false">TEXT($B5184,"yyyy-mm")</f>
        <v>2025-04</v>
      </c>
      <c r="R5184" s="28" t="n">
        <f aca="false">IF(AND($O5184&gt;=DATE(2025,1,1),$O5184&lt;=DATE(2025,4,30)),1,0)</f>
        <v>0</v>
      </c>
    </row>
    <row r="5185" customFormat="false" ht="15" hidden="false" customHeight="false" outlineLevel="0" collapsed="false">
      <c r="A5185" s="28" t="n">
        <v>564</v>
      </c>
      <c r="B5185" s="29" t="n">
        <v>45808</v>
      </c>
      <c r="C5185" s="28" t="n">
        <v>165737.3</v>
      </c>
      <c r="D5185" s="28" t="n">
        <v>0</v>
      </c>
      <c r="E5185" s="28" t="n">
        <v>0</v>
      </c>
      <c r="F5185" s="28" t="s">
        <v>345</v>
      </c>
      <c r="G5185" s="28" t="n">
        <v>0</v>
      </c>
      <c r="H5185" s="28" t="n">
        <v>0</v>
      </c>
      <c r="I5185" s="28" t="n">
        <v>0</v>
      </c>
      <c r="J5185" s="28" t="n">
        <v>170</v>
      </c>
      <c r="K5185" s="28" t="n">
        <v>13</v>
      </c>
      <c r="L5185" s="28" t="n">
        <v>1</v>
      </c>
      <c r="M5185" s="28" t="s">
        <v>145</v>
      </c>
      <c r="N5185" s="28" t="s">
        <v>138</v>
      </c>
      <c r="O5185" s="29" t="n">
        <v>45360</v>
      </c>
      <c r="P5185" s="28" t="n">
        <f aca="false">ROUNDDOWN(($B5185-$O5185)/30,0)</f>
        <v>14</v>
      </c>
      <c r="Q5185" s="28" t="str">
        <f aca="false">TEXT($B5185,"yyyy-mm")</f>
        <v>2025-05</v>
      </c>
      <c r="R5185" s="28" t="n">
        <f aca="false">IF(AND($O5185&gt;=DATE(2025,1,1),$O5185&lt;=DATE(2025,4,30)),1,0)</f>
        <v>0</v>
      </c>
    </row>
    <row r="5186" customFormat="false" ht="15" hidden="false" customHeight="false" outlineLevel="0" collapsed="false">
      <c r="A5186" s="28" t="n">
        <v>564</v>
      </c>
      <c r="B5186" s="29" t="n">
        <v>45838</v>
      </c>
      <c r="C5186" s="28" t="n">
        <v>162054.25</v>
      </c>
      <c r="D5186" s="28" t="n">
        <v>0</v>
      </c>
      <c r="E5186" s="28" t="n">
        <v>0</v>
      </c>
      <c r="F5186" s="28" t="s">
        <v>345</v>
      </c>
      <c r="G5186" s="28" t="n">
        <v>0</v>
      </c>
      <c r="H5186" s="28" t="n">
        <v>0</v>
      </c>
      <c r="I5186" s="28" t="n">
        <v>0</v>
      </c>
      <c r="J5186" s="28" t="n">
        <v>170</v>
      </c>
      <c r="K5186" s="28" t="n">
        <v>13</v>
      </c>
      <c r="L5186" s="28" t="n">
        <v>1</v>
      </c>
      <c r="M5186" s="28" t="s">
        <v>145</v>
      </c>
      <c r="N5186" s="28" t="s">
        <v>138</v>
      </c>
      <c r="O5186" s="29" t="n">
        <v>45360</v>
      </c>
      <c r="P5186" s="28" t="n">
        <f aca="false">ROUNDDOWN(($B5186-$O5186)/30,0)</f>
        <v>15</v>
      </c>
      <c r="Q5186" s="28" t="str">
        <f aca="false">TEXT($B5186,"yyyy-mm")</f>
        <v>2025-06</v>
      </c>
      <c r="R5186" s="28" t="n">
        <f aca="false">IF(AND($O5186&gt;=DATE(2025,1,1),$O5186&lt;=DATE(2025,4,30)),1,0)</f>
        <v>0</v>
      </c>
    </row>
    <row r="5187" customFormat="false" ht="15" hidden="false" customHeight="false" outlineLevel="0" collapsed="false">
      <c r="A5187" s="28" t="n">
        <v>564</v>
      </c>
      <c r="B5187" s="29" t="n">
        <v>45869</v>
      </c>
      <c r="C5187" s="28" t="n">
        <v>158371.2</v>
      </c>
      <c r="D5187" s="28" t="n">
        <v>0</v>
      </c>
      <c r="E5187" s="28" t="n">
        <v>0</v>
      </c>
      <c r="F5187" s="28" t="s">
        <v>345</v>
      </c>
      <c r="G5187" s="28" t="n">
        <v>0</v>
      </c>
      <c r="H5187" s="28" t="n">
        <v>0</v>
      </c>
      <c r="I5187" s="28" t="n">
        <v>0</v>
      </c>
      <c r="J5187" s="28" t="n">
        <v>170</v>
      </c>
      <c r="K5187" s="28" t="n">
        <v>13</v>
      </c>
      <c r="L5187" s="28" t="n">
        <v>1</v>
      </c>
      <c r="M5187" s="28" t="s">
        <v>145</v>
      </c>
      <c r="N5187" s="28" t="s">
        <v>138</v>
      </c>
      <c r="O5187" s="29" t="n">
        <v>45360</v>
      </c>
      <c r="P5187" s="28" t="n">
        <f aca="false">ROUNDDOWN(($B5187-$O5187)/30,0)</f>
        <v>16</v>
      </c>
      <c r="Q5187" s="28" t="str">
        <f aca="false">TEXT($B5187,"yyyy-mm")</f>
        <v>2025-07</v>
      </c>
      <c r="R5187" s="28" t="n">
        <f aca="false">IF(AND($O5187&gt;=DATE(2025,1,1),$O5187&lt;=DATE(2025,4,30)),1,0)</f>
        <v>0</v>
      </c>
    </row>
    <row r="5188" customFormat="false" ht="15" hidden="false" customHeight="false" outlineLevel="0" collapsed="false">
      <c r="A5188" s="28" t="n">
        <v>564</v>
      </c>
      <c r="B5188" s="29" t="n">
        <v>45900</v>
      </c>
      <c r="C5188" s="28" t="n">
        <v>154688.15</v>
      </c>
      <c r="D5188" s="28" t="n">
        <v>0</v>
      </c>
      <c r="E5188" s="28" t="n">
        <v>0</v>
      </c>
      <c r="F5188" s="28" t="s">
        <v>345</v>
      </c>
      <c r="G5188" s="28" t="n">
        <v>0</v>
      </c>
      <c r="H5188" s="28" t="n">
        <v>0</v>
      </c>
      <c r="I5188" s="28" t="n">
        <v>0</v>
      </c>
      <c r="J5188" s="28" t="n">
        <v>170</v>
      </c>
      <c r="K5188" s="28" t="n">
        <v>13</v>
      </c>
      <c r="L5188" s="28" t="n">
        <v>1</v>
      </c>
      <c r="M5188" s="28" t="s">
        <v>145</v>
      </c>
      <c r="N5188" s="28" t="s">
        <v>138</v>
      </c>
      <c r="O5188" s="29" t="n">
        <v>45360</v>
      </c>
      <c r="P5188" s="28" t="n">
        <f aca="false">ROUNDDOWN(($B5188-$O5188)/30,0)</f>
        <v>18</v>
      </c>
      <c r="Q5188" s="28" t="str">
        <f aca="false">TEXT($B5188,"yyyy-mm")</f>
        <v>2025-08</v>
      </c>
      <c r="R5188" s="28" t="n">
        <f aca="false">IF(AND($O5188&gt;=DATE(2025,1,1),$O5188&lt;=DATE(2025,4,30)),1,0)</f>
        <v>0</v>
      </c>
    </row>
    <row r="5189" customFormat="false" ht="15" hidden="false" customHeight="false" outlineLevel="0" collapsed="false">
      <c r="A5189" s="28" t="n">
        <v>564</v>
      </c>
      <c r="B5189" s="29" t="n">
        <v>45930</v>
      </c>
      <c r="C5189" s="28" t="n">
        <v>151005.1</v>
      </c>
      <c r="D5189" s="28" t="n">
        <v>0</v>
      </c>
      <c r="E5189" s="28" t="n">
        <v>0</v>
      </c>
      <c r="F5189" s="28" t="s">
        <v>345</v>
      </c>
      <c r="G5189" s="28" t="n">
        <v>0</v>
      </c>
      <c r="H5189" s="28" t="n">
        <v>0</v>
      </c>
      <c r="I5189" s="28" t="n">
        <v>0</v>
      </c>
      <c r="J5189" s="28" t="n">
        <v>170</v>
      </c>
      <c r="K5189" s="28" t="n">
        <v>13</v>
      </c>
      <c r="L5189" s="28" t="n">
        <v>1</v>
      </c>
      <c r="M5189" s="28" t="s">
        <v>145</v>
      </c>
      <c r="N5189" s="28" t="s">
        <v>138</v>
      </c>
      <c r="O5189" s="29" t="n">
        <v>45360</v>
      </c>
      <c r="P5189" s="28" t="n">
        <f aca="false">ROUNDDOWN(($B5189-$O5189)/30,0)</f>
        <v>19</v>
      </c>
      <c r="Q5189" s="28" t="str">
        <f aca="false">TEXT($B5189,"yyyy-mm")</f>
        <v>2025-09</v>
      </c>
      <c r="R5189" s="28" t="n">
        <f aca="false">IF(AND($O5189&gt;=DATE(2025,1,1),$O5189&lt;=DATE(2025,4,30)),1,0)</f>
        <v>0</v>
      </c>
    </row>
    <row r="5190" customFormat="false" ht="15" hidden="false" customHeight="false" outlineLevel="0" collapsed="false">
      <c r="A5190" s="28" t="n">
        <v>564</v>
      </c>
      <c r="B5190" s="29" t="n">
        <v>45961</v>
      </c>
      <c r="C5190" s="28" t="n">
        <v>147322.05</v>
      </c>
      <c r="D5190" s="28" t="n">
        <v>0</v>
      </c>
      <c r="E5190" s="28" t="n">
        <v>0</v>
      </c>
      <c r="F5190" s="28" t="s">
        <v>345</v>
      </c>
      <c r="G5190" s="28" t="n">
        <v>0</v>
      </c>
      <c r="H5190" s="28" t="n">
        <v>0</v>
      </c>
      <c r="I5190" s="28" t="n">
        <v>0</v>
      </c>
      <c r="J5190" s="28" t="n">
        <v>170</v>
      </c>
      <c r="K5190" s="28" t="n">
        <v>13</v>
      </c>
      <c r="L5190" s="28" t="n">
        <v>1</v>
      </c>
      <c r="M5190" s="28" t="s">
        <v>145</v>
      </c>
      <c r="N5190" s="28" t="s">
        <v>138</v>
      </c>
      <c r="O5190" s="29" t="n">
        <v>45360</v>
      </c>
      <c r="P5190" s="28" t="n">
        <f aca="false">ROUNDDOWN(($B5190-$O5190)/30,0)</f>
        <v>20</v>
      </c>
      <c r="Q5190" s="28" t="str">
        <f aca="false">TEXT($B5190,"yyyy-mm")</f>
        <v>2025-10</v>
      </c>
      <c r="R5190" s="28" t="n">
        <f aca="false">IF(AND($O5190&gt;=DATE(2025,1,1),$O5190&lt;=DATE(2025,4,30)),1,0)</f>
        <v>0</v>
      </c>
    </row>
    <row r="5191" customFormat="false" ht="15" hidden="false" customHeight="false" outlineLevel="0" collapsed="false">
      <c r="A5191" s="28" t="n">
        <v>564</v>
      </c>
      <c r="B5191" s="29" t="n">
        <v>45991</v>
      </c>
      <c r="C5191" s="28" t="n">
        <v>143639</v>
      </c>
      <c r="D5191" s="28" t="n">
        <v>0</v>
      </c>
      <c r="E5191" s="28" t="n">
        <v>0</v>
      </c>
      <c r="F5191" s="28" t="s">
        <v>345</v>
      </c>
      <c r="G5191" s="28" t="n">
        <v>0</v>
      </c>
      <c r="H5191" s="28" t="n">
        <v>0</v>
      </c>
      <c r="I5191" s="28" t="n">
        <v>0</v>
      </c>
      <c r="J5191" s="28" t="n">
        <v>170</v>
      </c>
      <c r="K5191" s="28" t="n">
        <v>13</v>
      </c>
      <c r="L5191" s="28" t="n">
        <v>1</v>
      </c>
      <c r="M5191" s="28" t="s">
        <v>145</v>
      </c>
      <c r="N5191" s="28" t="s">
        <v>138</v>
      </c>
      <c r="O5191" s="29" t="n">
        <v>45360</v>
      </c>
      <c r="P5191" s="28" t="n">
        <f aca="false">ROUNDDOWN(($B5191-$O5191)/30,0)</f>
        <v>21</v>
      </c>
      <c r="Q5191" s="28" t="str">
        <f aca="false">TEXT($B5191,"yyyy-mm")</f>
        <v>2025-11</v>
      </c>
      <c r="R5191" s="28" t="n">
        <f aca="false">IF(AND($O5191&gt;=DATE(2025,1,1),$O5191&lt;=DATE(2025,4,30)),1,0)</f>
        <v>0</v>
      </c>
    </row>
    <row r="5192" customFormat="false" ht="15" hidden="false" customHeight="false" outlineLevel="0" collapsed="false">
      <c r="A5192" s="28" t="n">
        <v>564</v>
      </c>
      <c r="B5192" s="29" t="n">
        <v>46022</v>
      </c>
      <c r="C5192" s="28" t="n">
        <v>139955.95</v>
      </c>
      <c r="D5192" s="28" t="n">
        <v>0</v>
      </c>
      <c r="E5192" s="28" t="n">
        <v>0</v>
      </c>
      <c r="F5192" s="28" t="s">
        <v>345</v>
      </c>
      <c r="G5192" s="28" t="n">
        <v>0</v>
      </c>
      <c r="H5192" s="28" t="n">
        <v>0</v>
      </c>
      <c r="I5192" s="28" t="n">
        <v>0</v>
      </c>
      <c r="J5192" s="28" t="n">
        <v>170</v>
      </c>
      <c r="K5192" s="28" t="n">
        <v>13</v>
      </c>
      <c r="L5192" s="28" t="n">
        <v>1</v>
      </c>
      <c r="M5192" s="28" t="s">
        <v>145</v>
      </c>
      <c r="N5192" s="28" t="s">
        <v>138</v>
      </c>
      <c r="O5192" s="29" t="n">
        <v>45360</v>
      </c>
      <c r="P5192" s="28" t="n">
        <f aca="false">ROUNDDOWN(($B5192-$O5192)/30,0)</f>
        <v>22</v>
      </c>
      <c r="Q5192" s="28" t="str">
        <f aca="false">TEXT($B5192,"yyyy-mm")</f>
        <v>2025-12</v>
      </c>
      <c r="R5192" s="28" t="n">
        <f aca="false">IF(AND($O5192&gt;=DATE(2025,1,1),$O5192&lt;=DATE(2025,4,30)),1,0)</f>
        <v>0</v>
      </c>
    </row>
    <row r="5193" customFormat="false" ht="15" hidden="false" customHeight="false" outlineLevel="0" collapsed="false">
      <c r="A5193" s="28" t="n">
        <v>564</v>
      </c>
      <c r="B5193" s="29" t="n">
        <v>46053</v>
      </c>
      <c r="C5193" s="28" t="n">
        <v>136272.9</v>
      </c>
      <c r="D5193" s="28" t="n">
        <v>0</v>
      </c>
      <c r="E5193" s="28" t="n">
        <v>0</v>
      </c>
      <c r="F5193" s="28" t="s">
        <v>345</v>
      </c>
      <c r="G5193" s="28" t="n">
        <v>0</v>
      </c>
      <c r="H5193" s="28" t="n">
        <v>0</v>
      </c>
      <c r="I5193" s="28" t="n">
        <v>0</v>
      </c>
      <c r="J5193" s="28" t="n">
        <v>170</v>
      </c>
      <c r="K5193" s="28" t="n">
        <v>13</v>
      </c>
      <c r="L5193" s="28" t="n">
        <v>1</v>
      </c>
      <c r="M5193" s="28" t="s">
        <v>145</v>
      </c>
      <c r="N5193" s="28" t="s">
        <v>138</v>
      </c>
      <c r="O5193" s="29" t="n">
        <v>45360</v>
      </c>
      <c r="P5193" s="28" t="n">
        <f aca="false">ROUNDDOWN(($B5193-$O5193)/30,0)</f>
        <v>23</v>
      </c>
      <c r="Q5193" s="28" t="str">
        <f aca="false">TEXT($B5193,"yyyy-mm")</f>
        <v>2026-01</v>
      </c>
      <c r="R5193" s="28" t="n">
        <f aca="false">IF(AND($O5193&gt;=DATE(2025,1,1),$O5193&lt;=DATE(2025,4,30)),1,0)</f>
        <v>0</v>
      </c>
    </row>
    <row r="5194" customFormat="false" ht="15" hidden="false" customHeight="false" outlineLevel="0" collapsed="false">
      <c r="A5194" s="28" t="n">
        <v>564</v>
      </c>
      <c r="B5194" s="29" t="n">
        <v>46081</v>
      </c>
      <c r="C5194" s="28" t="n">
        <v>132589.85</v>
      </c>
      <c r="D5194" s="28" t="n">
        <v>0</v>
      </c>
      <c r="E5194" s="28" t="n">
        <v>0</v>
      </c>
      <c r="F5194" s="28" t="s">
        <v>345</v>
      </c>
      <c r="G5194" s="28" t="n">
        <v>0</v>
      </c>
      <c r="H5194" s="28" t="n">
        <v>0</v>
      </c>
      <c r="I5194" s="28" t="n">
        <v>0</v>
      </c>
      <c r="J5194" s="28" t="n">
        <v>170</v>
      </c>
      <c r="K5194" s="28" t="n">
        <v>13</v>
      </c>
      <c r="L5194" s="28" t="n">
        <v>1</v>
      </c>
      <c r="M5194" s="28" t="s">
        <v>145</v>
      </c>
      <c r="N5194" s="28" t="s">
        <v>138</v>
      </c>
      <c r="O5194" s="29" t="n">
        <v>45360</v>
      </c>
      <c r="P5194" s="28" t="n">
        <f aca="false">ROUNDDOWN(($B5194-$O5194)/30,0)</f>
        <v>24</v>
      </c>
      <c r="Q5194" s="28" t="str">
        <f aca="false">TEXT($B5194,"yyyy-mm")</f>
        <v>2026-02</v>
      </c>
      <c r="R5194" s="28" t="n">
        <f aca="false">IF(AND($O5194&gt;=DATE(2025,1,1),$O5194&lt;=DATE(2025,4,30)),1,0)</f>
        <v>0</v>
      </c>
    </row>
    <row r="5195" customFormat="false" ht="15" hidden="false" customHeight="false" outlineLevel="0" collapsed="false">
      <c r="A5195" s="28" t="n">
        <v>564</v>
      </c>
      <c r="B5195" s="29" t="n">
        <v>46112</v>
      </c>
      <c r="C5195" s="28" t="n">
        <v>128906.8</v>
      </c>
      <c r="D5195" s="28" t="n">
        <v>0</v>
      </c>
      <c r="E5195" s="28" t="n">
        <v>0</v>
      </c>
      <c r="F5195" s="28" t="s">
        <v>345</v>
      </c>
      <c r="G5195" s="28" t="n">
        <v>0</v>
      </c>
      <c r="H5195" s="28" t="n">
        <v>0</v>
      </c>
      <c r="I5195" s="28" t="n">
        <v>0</v>
      </c>
      <c r="J5195" s="28" t="n">
        <v>170</v>
      </c>
      <c r="K5195" s="28" t="n">
        <v>13</v>
      </c>
      <c r="L5195" s="28" t="n">
        <v>1</v>
      </c>
      <c r="M5195" s="28" t="s">
        <v>145</v>
      </c>
      <c r="N5195" s="28" t="s">
        <v>138</v>
      </c>
      <c r="O5195" s="29" t="n">
        <v>45360</v>
      </c>
      <c r="P5195" s="28" t="n">
        <f aca="false">ROUNDDOWN(($B5195-$O5195)/30,0)</f>
        <v>25</v>
      </c>
      <c r="Q5195" s="28" t="str">
        <f aca="false">TEXT($B5195,"yyyy-mm")</f>
        <v>2026-03</v>
      </c>
      <c r="R5195" s="28" t="n">
        <f aca="false">IF(AND($O5195&gt;=DATE(2025,1,1),$O5195&lt;=DATE(2025,4,30)),1,0)</f>
        <v>0</v>
      </c>
    </row>
    <row r="5196" customFormat="false" ht="15" hidden="false" customHeight="false" outlineLevel="0" collapsed="false">
      <c r="A5196" s="28" t="n">
        <v>564</v>
      </c>
      <c r="B5196" s="29" t="n">
        <v>46142</v>
      </c>
      <c r="C5196" s="28" t="n">
        <v>125223.75</v>
      </c>
      <c r="D5196" s="28" t="n">
        <v>0</v>
      </c>
      <c r="E5196" s="28" t="n">
        <v>0</v>
      </c>
      <c r="F5196" s="28" t="s">
        <v>345</v>
      </c>
      <c r="G5196" s="28" t="n">
        <v>0</v>
      </c>
      <c r="H5196" s="28" t="n">
        <v>0</v>
      </c>
      <c r="I5196" s="28" t="n">
        <v>0</v>
      </c>
      <c r="J5196" s="28" t="n">
        <v>170</v>
      </c>
      <c r="K5196" s="28" t="n">
        <v>13</v>
      </c>
      <c r="L5196" s="28" t="n">
        <v>1</v>
      </c>
      <c r="M5196" s="28" t="s">
        <v>145</v>
      </c>
      <c r="N5196" s="28" t="s">
        <v>138</v>
      </c>
      <c r="O5196" s="29" t="n">
        <v>45360</v>
      </c>
      <c r="P5196" s="28" t="n">
        <f aca="false">ROUNDDOWN(($B5196-$O5196)/30,0)</f>
        <v>26</v>
      </c>
      <c r="Q5196" s="28" t="str">
        <f aca="false">TEXT($B5196,"yyyy-mm")</f>
        <v>2026-04</v>
      </c>
      <c r="R5196" s="28" t="n">
        <f aca="false">IF(AND($O5196&gt;=DATE(2025,1,1),$O5196&lt;=DATE(2025,4,30)),1,0)</f>
        <v>0</v>
      </c>
    </row>
    <row r="5197" customFormat="false" ht="15" hidden="false" customHeight="false" outlineLevel="0" collapsed="false">
      <c r="A5197" s="28" t="n">
        <v>564</v>
      </c>
      <c r="B5197" s="29" t="n">
        <v>46173</v>
      </c>
      <c r="C5197" s="28" t="n">
        <v>121540.7</v>
      </c>
      <c r="D5197" s="28" t="n">
        <v>0</v>
      </c>
      <c r="E5197" s="28" t="n">
        <v>0</v>
      </c>
      <c r="F5197" s="28" t="s">
        <v>345</v>
      </c>
      <c r="G5197" s="28" t="n">
        <v>0</v>
      </c>
      <c r="H5197" s="28" t="n">
        <v>0</v>
      </c>
      <c r="I5197" s="28" t="n">
        <v>0</v>
      </c>
      <c r="J5197" s="28" t="n">
        <v>170</v>
      </c>
      <c r="K5197" s="28" t="n">
        <v>13</v>
      </c>
      <c r="L5197" s="28" t="n">
        <v>1</v>
      </c>
      <c r="M5197" s="28" t="s">
        <v>145</v>
      </c>
      <c r="N5197" s="28" t="s">
        <v>138</v>
      </c>
      <c r="O5197" s="29" t="n">
        <v>45360</v>
      </c>
      <c r="P5197" s="28" t="n">
        <f aca="false">ROUNDDOWN(($B5197-$O5197)/30,0)</f>
        <v>27</v>
      </c>
      <c r="Q5197" s="28" t="str">
        <f aca="false">TEXT($B5197,"yyyy-mm")</f>
        <v>2026-05</v>
      </c>
      <c r="R5197" s="28" t="n">
        <f aca="false">IF(AND($O5197&gt;=DATE(2025,1,1),$O5197&lt;=DATE(2025,4,30)),1,0)</f>
        <v>0</v>
      </c>
    </row>
    <row r="5198" customFormat="false" ht="15" hidden="false" customHeight="false" outlineLevel="0" collapsed="false">
      <c r="A5198" s="28" t="n">
        <v>564</v>
      </c>
      <c r="B5198" s="29" t="n">
        <v>46203</v>
      </c>
      <c r="C5198" s="28" t="n">
        <v>117857.65</v>
      </c>
      <c r="D5198" s="28" t="n">
        <v>0</v>
      </c>
      <c r="E5198" s="28" t="n">
        <v>0</v>
      </c>
      <c r="F5198" s="28" t="s">
        <v>345</v>
      </c>
      <c r="G5198" s="28" t="n">
        <v>0</v>
      </c>
      <c r="H5198" s="28" t="n">
        <v>0</v>
      </c>
      <c r="I5198" s="28" t="n">
        <v>0</v>
      </c>
      <c r="J5198" s="28" t="n">
        <v>170</v>
      </c>
      <c r="K5198" s="28" t="n">
        <v>13</v>
      </c>
      <c r="L5198" s="28" t="n">
        <v>1</v>
      </c>
      <c r="M5198" s="28" t="s">
        <v>145</v>
      </c>
      <c r="N5198" s="28" t="s">
        <v>138</v>
      </c>
      <c r="O5198" s="29" t="n">
        <v>45360</v>
      </c>
      <c r="P5198" s="28" t="n">
        <f aca="false">ROUNDDOWN(($B5198-$O5198)/30,0)</f>
        <v>28</v>
      </c>
      <c r="Q5198" s="28" t="str">
        <f aca="false">TEXT($B5198,"yyyy-mm")</f>
        <v>2026-06</v>
      </c>
      <c r="R5198" s="28" t="n">
        <f aca="false">IF(AND($O5198&gt;=DATE(2025,1,1),$O5198&lt;=DATE(2025,4,30)),1,0)</f>
        <v>0</v>
      </c>
    </row>
    <row r="5199" customFormat="false" ht="15" hidden="false" customHeight="false" outlineLevel="0" collapsed="false">
      <c r="A5199" s="28" t="n">
        <v>564</v>
      </c>
      <c r="B5199" s="29" t="n">
        <v>46234</v>
      </c>
      <c r="C5199" s="28" t="n">
        <v>114174.6</v>
      </c>
      <c r="D5199" s="28" t="n">
        <v>0</v>
      </c>
      <c r="E5199" s="28" t="n">
        <v>0</v>
      </c>
      <c r="F5199" s="28" t="s">
        <v>345</v>
      </c>
      <c r="G5199" s="28" t="n">
        <v>0</v>
      </c>
      <c r="H5199" s="28" t="n">
        <v>0</v>
      </c>
      <c r="I5199" s="28" t="n">
        <v>0</v>
      </c>
      <c r="J5199" s="28" t="n">
        <v>170</v>
      </c>
      <c r="K5199" s="28" t="n">
        <v>13</v>
      </c>
      <c r="L5199" s="28" t="n">
        <v>1</v>
      </c>
      <c r="M5199" s="28" t="s">
        <v>145</v>
      </c>
      <c r="N5199" s="28" t="s">
        <v>138</v>
      </c>
      <c r="O5199" s="29" t="n">
        <v>45360</v>
      </c>
      <c r="P5199" s="28" t="n">
        <f aca="false">ROUNDDOWN(($B5199-$O5199)/30,0)</f>
        <v>29</v>
      </c>
      <c r="Q5199" s="28" t="str">
        <f aca="false">TEXT($B5199,"yyyy-mm")</f>
        <v>2026-07</v>
      </c>
      <c r="R5199" s="28" t="n">
        <f aca="false">IF(AND($O5199&gt;=DATE(2025,1,1),$O5199&lt;=DATE(2025,4,30)),1,0)</f>
        <v>0</v>
      </c>
    </row>
    <row r="5200" customFormat="false" ht="15" hidden="false" customHeight="false" outlineLevel="0" collapsed="false">
      <c r="A5200" s="28" t="n">
        <v>564</v>
      </c>
      <c r="B5200" s="29" t="n">
        <v>46265</v>
      </c>
      <c r="C5200" s="28" t="n">
        <v>110491.55</v>
      </c>
      <c r="D5200" s="28" t="n">
        <v>0</v>
      </c>
      <c r="E5200" s="28" t="n">
        <v>0</v>
      </c>
      <c r="F5200" s="28" t="s">
        <v>345</v>
      </c>
      <c r="G5200" s="28" t="n">
        <v>0</v>
      </c>
      <c r="H5200" s="28" t="n">
        <v>0</v>
      </c>
      <c r="I5200" s="28" t="n">
        <v>0</v>
      </c>
      <c r="J5200" s="28" t="n">
        <v>170</v>
      </c>
      <c r="K5200" s="28" t="n">
        <v>13</v>
      </c>
      <c r="L5200" s="28" t="n">
        <v>1</v>
      </c>
      <c r="M5200" s="28" t="s">
        <v>145</v>
      </c>
      <c r="N5200" s="28" t="s">
        <v>138</v>
      </c>
      <c r="O5200" s="29" t="n">
        <v>45360</v>
      </c>
      <c r="P5200" s="28" t="n">
        <f aca="false">ROUNDDOWN(($B5200-$O5200)/30,0)</f>
        <v>30</v>
      </c>
      <c r="Q5200" s="28" t="str">
        <f aca="false">TEXT($B5200,"yyyy-mm")</f>
        <v>2026-08</v>
      </c>
      <c r="R5200" s="28" t="n">
        <f aca="false">IF(AND($O5200&gt;=DATE(2025,1,1),$O5200&lt;=DATE(2025,4,30)),1,0)</f>
        <v>0</v>
      </c>
    </row>
    <row r="5201" customFormat="false" ht="15" hidden="false" customHeight="false" outlineLevel="0" collapsed="false">
      <c r="A5201" s="28" t="n">
        <v>565</v>
      </c>
      <c r="B5201" s="29" t="n">
        <v>44804</v>
      </c>
      <c r="C5201" s="28" t="n">
        <v>13000</v>
      </c>
      <c r="D5201" s="28" t="n">
        <v>0</v>
      </c>
      <c r="E5201" s="28" t="n">
        <v>0</v>
      </c>
      <c r="F5201" s="28" t="s">
        <v>345</v>
      </c>
      <c r="G5201" s="28" t="n">
        <v>0</v>
      </c>
      <c r="H5201" s="28" t="n">
        <v>0</v>
      </c>
      <c r="I5201" s="28" t="n">
        <v>0</v>
      </c>
      <c r="J5201" s="28" t="n">
        <v>19</v>
      </c>
      <c r="K5201" s="28" t="n">
        <v>6</v>
      </c>
      <c r="L5201" s="28" t="n">
        <v>2</v>
      </c>
      <c r="M5201" s="28" t="s">
        <v>145</v>
      </c>
      <c r="N5201" s="28" t="s">
        <v>138</v>
      </c>
      <c r="O5201" s="29" t="n">
        <v>44785</v>
      </c>
      <c r="P5201" s="28" t="n">
        <f aca="false">ROUNDDOWN(($B5201-$O5201)/30,0)</f>
        <v>0</v>
      </c>
      <c r="Q5201" s="28" t="str">
        <f aca="false">TEXT($B5201,"yyyy-mm")</f>
        <v>2022-08</v>
      </c>
      <c r="R5201" s="28" t="n">
        <f aca="false">IF(AND($O5201&gt;=DATE(2025,1,1),$O5201&lt;=DATE(2025,4,30)),1,0)</f>
        <v>0</v>
      </c>
    </row>
    <row r="5202" customFormat="false" ht="15" hidden="false" customHeight="false" outlineLevel="0" collapsed="false">
      <c r="A5202" s="28" t="n">
        <v>565</v>
      </c>
      <c r="B5202" s="29" t="n">
        <v>44834</v>
      </c>
      <c r="C5202" s="28" t="n">
        <v>11818.18</v>
      </c>
      <c r="D5202" s="28" t="n">
        <v>0</v>
      </c>
      <c r="E5202" s="28" t="n">
        <v>0</v>
      </c>
      <c r="F5202" s="28" t="s">
        <v>345</v>
      </c>
      <c r="G5202" s="28" t="n">
        <v>0</v>
      </c>
      <c r="H5202" s="28" t="n">
        <v>0</v>
      </c>
      <c r="I5202" s="28" t="n">
        <v>0</v>
      </c>
      <c r="J5202" s="28" t="n">
        <v>19</v>
      </c>
      <c r="K5202" s="28" t="n">
        <v>6</v>
      </c>
      <c r="L5202" s="28" t="n">
        <v>2</v>
      </c>
      <c r="M5202" s="28" t="s">
        <v>145</v>
      </c>
      <c r="N5202" s="28" t="s">
        <v>138</v>
      </c>
      <c r="O5202" s="29" t="n">
        <v>44785</v>
      </c>
      <c r="P5202" s="28" t="n">
        <f aca="false">ROUNDDOWN(($B5202-$O5202)/30,0)</f>
        <v>1</v>
      </c>
      <c r="Q5202" s="28" t="str">
        <f aca="false">TEXT($B5202,"yyyy-mm")</f>
        <v>2022-09</v>
      </c>
      <c r="R5202" s="28" t="n">
        <f aca="false">IF(AND($O5202&gt;=DATE(2025,1,1),$O5202&lt;=DATE(2025,4,30)),1,0)</f>
        <v>0</v>
      </c>
    </row>
    <row r="5203" customFormat="false" ht="15" hidden="false" customHeight="false" outlineLevel="0" collapsed="false">
      <c r="A5203" s="28" t="n">
        <v>565</v>
      </c>
      <c r="B5203" s="29" t="n">
        <v>44865</v>
      </c>
      <c r="C5203" s="28" t="n">
        <v>10636.36</v>
      </c>
      <c r="D5203" s="28" t="n">
        <v>0</v>
      </c>
      <c r="E5203" s="28" t="n">
        <v>0</v>
      </c>
      <c r="F5203" s="28" t="s">
        <v>345</v>
      </c>
      <c r="G5203" s="28" t="n">
        <v>0</v>
      </c>
      <c r="H5203" s="28" t="n">
        <v>0</v>
      </c>
      <c r="I5203" s="28" t="n">
        <v>0</v>
      </c>
      <c r="J5203" s="28" t="n">
        <v>19</v>
      </c>
      <c r="K5203" s="28" t="n">
        <v>6</v>
      </c>
      <c r="L5203" s="28" t="n">
        <v>2</v>
      </c>
      <c r="M5203" s="28" t="s">
        <v>145</v>
      </c>
      <c r="N5203" s="28" t="s">
        <v>138</v>
      </c>
      <c r="O5203" s="29" t="n">
        <v>44785</v>
      </c>
      <c r="P5203" s="28" t="n">
        <f aca="false">ROUNDDOWN(($B5203-$O5203)/30,0)</f>
        <v>2</v>
      </c>
      <c r="Q5203" s="28" t="str">
        <f aca="false">TEXT($B5203,"yyyy-mm")</f>
        <v>2022-10</v>
      </c>
      <c r="R5203" s="28" t="n">
        <f aca="false">IF(AND($O5203&gt;=DATE(2025,1,1),$O5203&lt;=DATE(2025,4,30)),1,0)</f>
        <v>0</v>
      </c>
    </row>
    <row r="5204" customFormat="false" ht="15" hidden="false" customHeight="false" outlineLevel="0" collapsed="false">
      <c r="A5204" s="28" t="n">
        <v>565</v>
      </c>
      <c r="B5204" s="29" t="n">
        <v>44895</v>
      </c>
      <c r="C5204" s="28" t="n">
        <v>9454.54</v>
      </c>
      <c r="D5204" s="28" t="n">
        <v>0</v>
      </c>
      <c r="E5204" s="28" t="n">
        <v>0</v>
      </c>
      <c r="F5204" s="28" t="s">
        <v>345</v>
      </c>
      <c r="G5204" s="28" t="n">
        <v>0</v>
      </c>
      <c r="H5204" s="28" t="n">
        <v>0</v>
      </c>
      <c r="I5204" s="28" t="n">
        <v>0</v>
      </c>
      <c r="J5204" s="28" t="n">
        <v>19</v>
      </c>
      <c r="K5204" s="28" t="n">
        <v>6</v>
      </c>
      <c r="L5204" s="28" t="n">
        <v>2</v>
      </c>
      <c r="M5204" s="28" t="s">
        <v>145</v>
      </c>
      <c r="N5204" s="28" t="s">
        <v>138</v>
      </c>
      <c r="O5204" s="29" t="n">
        <v>44785</v>
      </c>
      <c r="P5204" s="28" t="n">
        <f aca="false">ROUNDDOWN(($B5204-$O5204)/30,0)</f>
        <v>3</v>
      </c>
      <c r="Q5204" s="28" t="str">
        <f aca="false">TEXT($B5204,"yyyy-mm")</f>
        <v>2022-11</v>
      </c>
      <c r="R5204" s="28" t="n">
        <f aca="false">IF(AND($O5204&gt;=DATE(2025,1,1),$O5204&lt;=DATE(2025,4,30)),1,0)</f>
        <v>0</v>
      </c>
    </row>
    <row r="5205" customFormat="false" ht="15" hidden="false" customHeight="false" outlineLevel="0" collapsed="false">
      <c r="A5205" s="28" t="n">
        <v>565</v>
      </c>
      <c r="B5205" s="29" t="n">
        <v>44926</v>
      </c>
      <c r="C5205" s="28" t="n">
        <v>8272.72</v>
      </c>
      <c r="D5205" s="28" t="n">
        <v>0</v>
      </c>
      <c r="E5205" s="28" t="n">
        <v>0</v>
      </c>
      <c r="F5205" s="28" t="s">
        <v>345</v>
      </c>
      <c r="G5205" s="28" t="n">
        <v>0</v>
      </c>
      <c r="H5205" s="28" t="n">
        <v>0</v>
      </c>
      <c r="I5205" s="28" t="n">
        <v>0</v>
      </c>
      <c r="J5205" s="28" t="n">
        <v>19</v>
      </c>
      <c r="K5205" s="28" t="n">
        <v>6</v>
      </c>
      <c r="L5205" s="28" t="n">
        <v>2</v>
      </c>
      <c r="M5205" s="28" t="s">
        <v>145</v>
      </c>
      <c r="N5205" s="28" t="s">
        <v>138</v>
      </c>
      <c r="O5205" s="29" t="n">
        <v>44785</v>
      </c>
      <c r="P5205" s="28" t="n">
        <f aca="false">ROUNDDOWN(($B5205-$O5205)/30,0)</f>
        <v>4</v>
      </c>
      <c r="Q5205" s="28" t="str">
        <f aca="false">TEXT($B5205,"yyyy-mm")</f>
        <v>2022-12</v>
      </c>
      <c r="R5205" s="28" t="n">
        <f aca="false">IF(AND($O5205&gt;=DATE(2025,1,1),$O5205&lt;=DATE(2025,4,30)),1,0)</f>
        <v>0</v>
      </c>
    </row>
    <row r="5206" customFormat="false" ht="15" hidden="false" customHeight="false" outlineLevel="0" collapsed="false">
      <c r="A5206" s="28" t="n">
        <v>565</v>
      </c>
      <c r="B5206" s="29" t="n">
        <v>44957</v>
      </c>
      <c r="C5206" s="28" t="n">
        <v>7090.9</v>
      </c>
      <c r="D5206" s="28" t="n">
        <v>0</v>
      </c>
      <c r="E5206" s="28" t="n">
        <v>0</v>
      </c>
      <c r="F5206" s="28" t="s">
        <v>345</v>
      </c>
      <c r="G5206" s="28" t="n">
        <v>0</v>
      </c>
      <c r="H5206" s="28" t="n">
        <v>0</v>
      </c>
      <c r="I5206" s="28" t="n">
        <v>0</v>
      </c>
      <c r="J5206" s="28" t="n">
        <v>19</v>
      </c>
      <c r="K5206" s="28" t="n">
        <v>6</v>
      </c>
      <c r="L5206" s="28" t="n">
        <v>2</v>
      </c>
      <c r="M5206" s="28" t="s">
        <v>145</v>
      </c>
      <c r="N5206" s="28" t="s">
        <v>138</v>
      </c>
      <c r="O5206" s="29" t="n">
        <v>44785</v>
      </c>
      <c r="P5206" s="28" t="n">
        <f aca="false">ROUNDDOWN(($B5206-$O5206)/30,0)</f>
        <v>5</v>
      </c>
      <c r="Q5206" s="28" t="str">
        <f aca="false">TEXT($B5206,"yyyy-mm")</f>
        <v>2023-01</v>
      </c>
      <c r="R5206" s="28" t="n">
        <f aca="false">IF(AND($O5206&gt;=DATE(2025,1,1),$O5206&lt;=DATE(2025,4,30)),1,0)</f>
        <v>0</v>
      </c>
    </row>
    <row r="5207" customFormat="false" ht="15" hidden="false" customHeight="false" outlineLevel="0" collapsed="false">
      <c r="A5207" s="28" t="n">
        <v>565</v>
      </c>
      <c r="B5207" s="29" t="n">
        <v>44985</v>
      </c>
      <c r="C5207" s="28" t="n">
        <v>5909.08</v>
      </c>
      <c r="D5207" s="28" t="n">
        <v>0</v>
      </c>
      <c r="E5207" s="28" t="n">
        <v>0</v>
      </c>
      <c r="F5207" s="28" t="s">
        <v>345</v>
      </c>
      <c r="G5207" s="28" t="n">
        <v>0</v>
      </c>
      <c r="H5207" s="28" t="n">
        <v>0</v>
      </c>
      <c r="I5207" s="28" t="n">
        <v>0</v>
      </c>
      <c r="J5207" s="28" t="n">
        <v>19</v>
      </c>
      <c r="K5207" s="28" t="n">
        <v>6</v>
      </c>
      <c r="L5207" s="28" t="n">
        <v>2</v>
      </c>
      <c r="M5207" s="28" t="s">
        <v>145</v>
      </c>
      <c r="N5207" s="28" t="s">
        <v>138</v>
      </c>
      <c r="O5207" s="29" t="n">
        <v>44785</v>
      </c>
      <c r="P5207" s="28" t="n">
        <f aca="false">ROUNDDOWN(($B5207-$O5207)/30,0)</f>
        <v>6</v>
      </c>
      <c r="Q5207" s="28" t="str">
        <f aca="false">TEXT($B5207,"yyyy-mm")</f>
        <v>2023-02</v>
      </c>
      <c r="R5207" s="28" t="n">
        <f aca="false">IF(AND($O5207&gt;=DATE(2025,1,1),$O5207&lt;=DATE(2025,4,30)),1,0)</f>
        <v>0</v>
      </c>
    </row>
    <row r="5208" customFormat="false" ht="15" hidden="false" customHeight="false" outlineLevel="0" collapsed="false">
      <c r="A5208" s="28" t="n">
        <v>565</v>
      </c>
      <c r="B5208" s="29" t="n">
        <v>45016</v>
      </c>
      <c r="C5208" s="28" t="n">
        <v>4727.26</v>
      </c>
      <c r="D5208" s="28" t="n">
        <v>0</v>
      </c>
      <c r="E5208" s="28" t="n">
        <v>0</v>
      </c>
      <c r="F5208" s="28" t="s">
        <v>345</v>
      </c>
      <c r="G5208" s="28" t="n">
        <v>0</v>
      </c>
      <c r="H5208" s="28" t="n">
        <v>0</v>
      </c>
      <c r="I5208" s="28" t="n">
        <v>0</v>
      </c>
      <c r="J5208" s="28" t="n">
        <v>19</v>
      </c>
      <c r="K5208" s="28" t="n">
        <v>6</v>
      </c>
      <c r="L5208" s="28" t="n">
        <v>2</v>
      </c>
      <c r="M5208" s="28" t="s">
        <v>145</v>
      </c>
      <c r="N5208" s="28" t="s">
        <v>138</v>
      </c>
      <c r="O5208" s="29" t="n">
        <v>44785</v>
      </c>
      <c r="P5208" s="28" t="n">
        <f aca="false">ROUNDDOWN(($B5208-$O5208)/30,0)</f>
        <v>7</v>
      </c>
      <c r="Q5208" s="28" t="str">
        <f aca="false">TEXT($B5208,"yyyy-mm")</f>
        <v>2023-03</v>
      </c>
      <c r="R5208" s="28" t="n">
        <f aca="false">IF(AND($O5208&gt;=DATE(2025,1,1),$O5208&lt;=DATE(2025,4,30)),1,0)</f>
        <v>0</v>
      </c>
    </row>
    <row r="5209" customFormat="false" ht="15" hidden="false" customHeight="false" outlineLevel="0" collapsed="false">
      <c r="A5209" s="28" t="n">
        <v>565</v>
      </c>
      <c r="B5209" s="29" t="n">
        <v>45046</v>
      </c>
      <c r="C5209" s="28" t="n">
        <v>3545.44</v>
      </c>
      <c r="D5209" s="28" t="n">
        <v>0</v>
      </c>
      <c r="E5209" s="28" t="n">
        <v>0</v>
      </c>
      <c r="F5209" s="28" t="s">
        <v>345</v>
      </c>
      <c r="G5209" s="28" t="n">
        <v>0</v>
      </c>
      <c r="H5209" s="28" t="n">
        <v>0</v>
      </c>
      <c r="I5209" s="28" t="n">
        <v>0</v>
      </c>
      <c r="J5209" s="28" t="n">
        <v>19</v>
      </c>
      <c r="K5209" s="28" t="n">
        <v>6</v>
      </c>
      <c r="L5209" s="28" t="n">
        <v>2</v>
      </c>
      <c r="M5209" s="28" t="s">
        <v>145</v>
      </c>
      <c r="N5209" s="28" t="s">
        <v>138</v>
      </c>
      <c r="O5209" s="29" t="n">
        <v>44785</v>
      </c>
      <c r="P5209" s="28" t="n">
        <f aca="false">ROUNDDOWN(($B5209-$O5209)/30,0)</f>
        <v>8</v>
      </c>
      <c r="Q5209" s="28" t="str">
        <f aca="false">TEXT($B5209,"yyyy-mm")</f>
        <v>2023-04</v>
      </c>
      <c r="R5209" s="28" t="n">
        <f aca="false">IF(AND($O5209&gt;=DATE(2025,1,1),$O5209&lt;=DATE(2025,4,30)),1,0)</f>
        <v>0</v>
      </c>
    </row>
    <row r="5210" customFormat="false" ht="15" hidden="false" customHeight="false" outlineLevel="0" collapsed="false">
      <c r="A5210" s="28" t="n">
        <v>565</v>
      </c>
      <c r="B5210" s="29" t="n">
        <v>45077</v>
      </c>
      <c r="C5210" s="28" t="n">
        <v>2363.62</v>
      </c>
      <c r="D5210" s="28" t="n">
        <v>0</v>
      </c>
      <c r="E5210" s="28" t="n">
        <v>0</v>
      </c>
      <c r="F5210" s="28" t="s">
        <v>345</v>
      </c>
      <c r="G5210" s="28" t="n">
        <v>0</v>
      </c>
      <c r="H5210" s="28" t="n">
        <v>0</v>
      </c>
      <c r="I5210" s="28" t="n">
        <v>0</v>
      </c>
      <c r="J5210" s="28" t="n">
        <v>19</v>
      </c>
      <c r="K5210" s="28" t="n">
        <v>6</v>
      </c>
      <c r="L5210" s="28" t="n">
        <v>2</v>
      </c>
      <c r="M5210" s="28" t="s">
        <v>145</v>
      </c>
      <c r="N5210" s="28" t="s">
        <v>138</v>
      </c>
      <c r="O5210" s="29" t="n">
        <v>44785</v>
      </c>
      <c r="P5210" s="28" t="n">
        <f aca="false">ROUNDDOWN(($B5210-$O5210)/30,0)</f>
        <v>9</v>
      </c>
      <c r="Q5210" s="28" t="str">
        <f aca="false">TEXT($B5210,"yyyy-mm")</f>
        <v>2023-05</v>
      </c>
      <c r="R5210" s="28" t="n">
        <f aca="false">IF(AND($O5210&gt;=DATE(2025,1,1),$O5210&lt;=DATE(2025,4,30)),1,0)</f>
        <v>0</v>
      </c>
    </row>
    <row r="5211" customFormat="false" ht="15" hidden="false" customHeight="false" outlineLevel="0" collapsed="false">
      <c r="A5211" s="28" t="n">
        <v>565</v>
      </c>
      <c r="B5211" s="29" t="n">
        <v>45107</v>
      </c>
      <c r="C5211" s="28" t="n">
        <v>1181.8</v>
      </c>
      <c r="D5211" s="28" t="n">
        <v>0</v>
      </c>
      <c r="E5211" s="28" t="n">
        <v>0</v>
      </c>
      <c r="F5211" s="28" t="s">
        <v>345</v>
      </c>
      <c r="G5211" s="28" t="n">
        <v>0</v>
      </c>
      <c r="H5211" s="28" t="n">
        <v>0</v>
      </c>
      <c r="I5211" s="28" t="n">
        <v>0</v>
      </c>
      <c r="J5211" s="28" t="n">
        <v>19</v>
      </c>
      <c r="K5211" s="28" t="n">
        <v>6</v>
      </c>
      <c r="L5211" s="28" t="n">
        <v>2</v>
      </c>
      <c r="M5211" s="28" t="s">
        <v>145</v>
      </c>
      <c r="N5211" s="28" t="s">
        <v>138</v>
      </c>
      <c r="O5211" s="29" t="n">
        <v>44785</v>
      </c>
      <c r="P5211" s="28" t="n">
        <f aca="false">ROUNDDOWN(($B5211-$O5211)/30,0)</f>
        <v>10</v>
      </c>
      <c r="Q5211" s="28" t="str">
        <f aca="false">TEXT($B5211,"yyyy-mm")</f>
        <v>2023-06</v>
      </c>
      <c r="R5211" s="28" t="n">
        <f aca="false">IF(AND($O5211&gt;=DATE(2025,1,1),$O5211&lt;=DATE(2025,4,30)),1,0)</f>
        <v>0</v>
      </c>
    </row>
    <row r="5212" customFormat="false" ht="15" hidden="false" customHeight="false" outlineLevel="0" collapsed="false">
      <c r="A5212" s="28" t="n">
        <v>565</v>
      </c>
      <c r="B5212" s="29" t="n">
        <v>45138</v>
      </c>
      <c r="C5212" s="28" t="n">
        <v>0</v>
      </c>
      <c r="D5212" s="28" t="n">
        <v>0</v>
      </c>
      <c r="E5212" s="28" t="n">
        <v>0</v>
      </c>
      <c r="F5212" s="28" t="s">
        <v>345</v>
      </c>
      <c r="G5212" s="28" t="n">
        <v>0</v>
      </c>
      <c r="H5212" s="28" t="n">
        <v>0</v>
      </c>
      <c r="I5212" s="28" t="n">
        <v>0</v>
      </c>
      <c r="J5212" s="28" t="n">
        <v>19</v>
      </c>
      <c r="K5212" s="28" t="n">
        <v>6</v>
      </c>
      <c r="L5212" s="28" t="n">
        <v>2</v>
      </c>
      <c r="M5212" s="28" t="s">
        <v>145</v>
      </c>
      <c r="N5212" s="28" t="s">
        <v>138</v>
      </c>
      <c r="O5212" s="29" t="n">
        <v>44785</v>
      </c>
      <c r="P5212" s="28" t="n">
        <f aca="false">ROUNDDOWN(($B5212-$O5212)/30,0)</f>
        <v>11</v>
      </c>
      <c r="Q5212" s="28" t="str">
        <f aca="false">TEXT($B5212,"yyyy-mm")</f>
        <v>2023-07</v>
      </c>
      <c r="R5212" s="28" t="n">
        <f aca="false">IF(AND($O5212&gt;=DATE(2025,1,1),$O5212&lt;=DATE(2025,4,30)),1,0)</f>
        <v>0</v>
      </c>
    </row>
    <row r="5213" customFormat="false" ht="15" hidden="false" customHeight="false" outlineLevel="0" collapsed="false">
      <c r="A5213" s="28" t="n">
        <v>566</v>
      </c>
      <c r="B5213" s="29" t="n">
        <v>45077</v>
      </c>
      <c r="C5213" s="28" t="n">
        <v>24300</v>
      </c>
      <c r="D5213" s="28" t="n">
        <v>0</v>
      </c>
      <c r="E5213" s="28" t="n">
        <v>0</v>
      </c>
      <c r="F5213" s="28" t="s">
        <v>345</v>
      </c>
      <c r="G5213" s="28" t="n">
        <v>0</v>
      </c>
      <c r="H5213" s="28" t="n">
        <v>0</v>
      </c>
      <c r="I5213" s="28" t="n">
        <v>0</v>
      </c>
      <c r="J5213" s="28" t="n">
        <v>79</v>
      </c>
      <c r="K5213" s="28" t="n">
        <v>5</v>
      </c>
      <c r="L5213" s="28" t="n">
        <v>2</v>
      </c>
      <c r="M5213" s="28" t="s">
        <v>145</v>
      </c>
      <c r="N5213" s="28" t="s">
        <v>138</v>
      </c>
      <c r="O5213" s="29" t="n">
        <v>45075</v>
      </c>
      <c r="P5213" s="28" t="n">
        <f aca="false">ROUNDDOWN(($B5213-$O5213)/30,0)</f>
        <v>0</v>
      </c>
      <c r="Q5213" s="28" t="str">
        <f aca="false">TEXT($B5213,"yyyy-mm")</f>
        <v>2023-05</v>
      </c>
      <c r="R5213" s="28" t="n">
        <f aca="false">IF(AND($O5213&gt;=DATE(2025,1,1),$O5213&lt;=DATE(2025,4,30)),1,0)</f>
        <v>0</v>
      </c>
    </row>
    <row r="5214" customFormat="false" ht="15" hidden="false" customHeight="false" outlineLevel="0" collapsed="false">
      <c r="A5214" s="28" t="n">
        <v>566</v>
      </c>
      <c r="B5214" s="29" t="n">
        <v>45107</v>
      </c>
      <c r="C5214" s="28" t="n">
        <v>16200</v>
      </c>
      <c r="D5214" s="28" t="n">
        <v>0</v>
      </c>
      <c r="E5214" s="28" t="n">
        <v>0</v>
      </c>
      <c r="F5214" s="28" t="s">
        <v>345</v>
      </c>
      <c r="G5214" s="28" t="n">
        <v>0</v>
      </c>
      <c r="H5214" s="28" t="n">
        <v>0</v>
      </c>
      <c r="I5214" s="28" t="n">
        <v>0</v>
      </c>
      <c r="J5214" s="28" t="n">
        <v>79</v>
      </c>
      <c r="K5214" s="28" t="n">
        <v>5</v>
      </c>
      <c r="L5214" s="28" t="n">
        <v>2</v>
      </c>
      <c r="M5214" s="28" t="s">
        <v>145</v>
      </c>
      <c r="N5214" s="28" t="s">
        <v>138</v>
      </c>
      <c r="O5214" s="29" t="n">
        <v>45075</v>
      </c>
      <c r="P5214" s="28" t="n">
        <f aca="false">ROUNDDOWN(($B5214-$O5214)/30,0)</f>
        <v>1</v>
      </c>
      <c r="Q5214" s="28" t="str">
        <f aca="false">TEXT($B5214,"yyyy-mm")</f>
        <v>2023-06</v>
      </c>
      <c r="R5214" s="28" t="n">
        <f aca="false">IF(AND($O5214&gt;=DATE(2025,1,1),$O5214&lt;=DATE(2025,4,30)),1,0)</f>
        <v>0</v>
      </c>
    </row>
    <row r="5215" customFormat="false" ht="15" hidden="false" customHeight="false" outlineLevel="0" collapsed="false">
      <c r="A5215" s="28" t="n">
        <v>566</v>
      </c>
      <c r="B5215" s="29" t="n">
        <v>45138</v>
      </c>
      <c r="C5215" s="28" t="n">
        <v>8100</v>
      </c>
      <c r="D5215" s="28" t="n">
        <v>0</v>
      </c>
      <c r="E5215" s="28" t="n">
        <v>0</v>
      </c>
      <c r="F5215" s="28" t="s">
        <v>345</v>
      </c>
      <c r="G5215" s="28" t="n">
        <v>0</v>
      </c>
      <c r="H5215" s="28" t="n">
        <v>0</v>
      </c>
      <c r="I5215" s="28" t="n">
        <v>0</v>
      </c>
      <c r="J5215" s="28" t="n">
        <v>79</v>
      </c>
      <c r="K5215" s="28" t="n">
        <v>5</v>
      </c>
      <c r="L5215" s="28" t="n">
        <v>2</v>
      </c>
      <c r="M5215" s="28" t="s">
        <v>145</v>
      </c>
      <c r="N5215" s="28" t="s">
        <v>138</v>
      </c>
      <c r="O5215" s="29" t="n">
        <v>45075</v>
      </c>
      <c r="P5215" s="28" t="n">
        <f aca="false">ROUNDDOWN(($B5215-$O5215)/30,0)</f>
        <v>2</v>
      </c>
      <c r="Q5215" s="28" t="str">
        <f aca="false">TEXT($B5215,"yyyy-mm")</f>
        <v>2023-07</v>
      </c>
      <c r="R5215" s="28" t="n">
        <f aca="false">IF(AND($O5215&gt;=DATE(2025,1,1),$O5215&lt;=DATE(2025,4,30)),1,0)</f>
        <v>0</v>
      </c>
    </row>
    <row r="5216" customFormat="false" ht="15" hidden="false" customHeight="false" outlineLevel="0" collapsed="false">
      <c r="A5216" s="28" t="n">
        <v>566</v>
      </c>
      <c r="B5216" s="29" t="n">
        <v>45169</v>
      </c>
      <c r="C5216" s="28" t="n">
        <v>0</v>
      </c>
      <c r="D5216" s="28" t="n">
        <v>0</v>
      </c>
      <c r="E5216" s="28" t="n">
        <v>0</v>
      </c>
      <c r="F5216" s="28" t="s">
        <v>345</v>
      </c>
      <c r="G5216" s="28" t="n">
        <v>0</v>
      </c>
      <c r="H5216" s="28" t="n">
        <v>0</v>
      </c>
      <c r="I5216" s="28" t="n">
        <v>0</v>
      </c>
      <c r="J5216" s="28" t="n">
        <v>79</v>
      </c>
      <c r="K5216" s="28" t="n">
        <v>5</v>
      </c>
      <c r="L5216" s="28" t="n">
        <v>2</v>
      </c>
      <c r="M5216" s="28" t="s">
        <v>145</v>
      </c>
      <c r="N5216" s="28" t="s">
        <v>138</v>
      </c>
      <c r="O5216" s="29" t="n">
        <v>45075</v>
      </c>
      <c r="P5216" s="28" t="n">
        <f aca="false">ROUNDDOWN(($B5216-$O5216)/30,0)</f>
        <v>3</v>
      </c>
      <c r="Q5216" s="28" t="str">
        <f aca="false">TEXT($B5216,"yyyy-mm")</f>
        <v>2023-08</v>
      </c>
      <c r="R5216" s="28" t="n">
        <f aca="false">IF(AND($O5216&gt;=DATE(2025,1,1),$O5216&lt;=DATE(2025,4,30)),1,0)</f>
        <v>0</v>
      </c>
    </row>
    <row r="5217" customFormat="false" ht="15" hidden="false" customHeight="false" outlineLevel="0" collapsed="false">
      <c r="A5217" s="28" t="n">
        <v>567</v>
      </c>
      <c r="B5217" s="29" t="n">
        <v>45869</v>
      </c>
      <c r="C5217" s="28" t="n">
        <v>20100</v>
      </c>
      <c r="D5217" s="28" t="n">
        <v>0</v>
      </c>
      <c r="E5217" s="28" t="n">
        <v>0</v>
      </c>
      <c r="F5217" s="28" t="s">
        <v>345</v>
      </c>
      <c r="G5217" s="28" t="n">
        <v>0</v>
      </c>
      <c r="H5217" s="28" t="n">
        <v>0</v>
      </c>
      <c r="I5217" s="28" t="n">
        <v>0</v>
      </c>
      <c r="J5217" s="28" t="n">
        <v>33</v>
      </c>
      <c r="K5217" s="28" t="n">
        <v>2</v>
      </c>
      <c r="L5217" s="28" t="n">
        <v>3</v>
      </c>
      <c r="M5217" s="28" t="s">
        <v>147</v>
      </c>
      <c r="N5217" s="28" t="s">
        <v>139</v>
      </c>
      <c r="O5217" s="29" t="n">
        <v>45846</v>
      </c>
      <c r="P5217" s="28" t="n">
        <f aca="false">ROUNDDOWN(($B5217-$O5217)/30,0)</f>
        <v>0</v>
      </c>
      <c r="Q5217" s="28" t="str">
        <f aca="false">TEXT($B5217,"yyyy-mm")</f>
        <v>2025-07</v>
      </c>
      <c r="R5217" s="28" t="n">
        <f aca="false">IF(AND($O5217&gt;=DATE(2025,1,1),$O5217&lt;=DATE(2025,4,30)),1,0)</f>
        <v>0</v>
      </c>
    </row>
    <row r="5218" customFormat="false" ht="15" hidden="false" customHeight="false" outlineLevel="0" collapsed="false">
      <c r="A5218" s="28" t="n">
        <v>567</v>
      </c>
      <c r="B5218" s="29" t="n">
        <v>45900</v>
      </c>
      <c r="C5218" s="28" t="n">
        <v>18272.73</v>
      </c>
      <c r="D5218" s="28" t="n">
        <v>0</v>
      </c>
      <c r="E5218" s="28" t="n">
        <v>0</v>
      </c>
      <c r="F5218" s="28" t="s">
        <v>345</v>
      </c>
      <c r="G5218" s="28" t="n">
        <v>0</v>
      </c>
      <c r="H5218" s="28" t="n">
        <v>0</v>
      </c>
      <c r="I5218" s="28" t="n">
        <v>0</v>
      </c>
      <c r="J5218" s="28" t="n">
        <v>33</v>
      </c>
      <c r="K5218" s="28" t="n">
        <v>2</v>
      </c>
      <c r="L5218" s="28" t="n">
        <v>3</v>
      </c>
      <c r="M5218" s="28" t="s">
        <v>147</v>
      </c>
      <c r="N5218" s="28" t="s">
        <v>139</v>
      </c>
      <c r="O5218" s="29" t="n">
        <v>45846</v>
      </c>
      <c r="P5218" s="28" t="n">
        <f aca="false">ROUNDDOWN(($B5218-$O5218)/30,0)</f>
        <v>1</v>
      </c>
      <c r="Q5218" s="28" t="str">
        <f aca="false">TEXT($B5218,"yyyy-mm")</f>
        <v>2025-08</v>
      </c>
      <c r="R5218" s="28" t="n">
        <f aca="false">IF(AND($O5218&gt;=DATE(2025,1,1),$O5218&lt;=DATE(2025,4,30)),1,0)</f>
        <v>0</v>
      </c>
    </row>
    <row r="5219" customFormat="false" ht="15" hidden="false" customHeight="false" outlineLevel="0" collapsed="false">
      <c r="A5219" s="28" t="n">
        <v>567</v>
      </c>
      <c r="B5219" s="29" t="n">
        <v>45930</v>
      </c>
      <c r="C5219" s="28" t="n">
        <v>16445.46</v>
      </c>
      <c r="D5219" s="28" t="n">
        <v>0</v>
      </c>
      <c r="E5219" s="28" t="n">
        <v>0</v>
      </c>
      <c r="F5219" s="28" t="s">
        <v>345</v>
      </c>
      <c r="G5219" s="28" t="n">
        <v>0</v>
      </c>
      <c r="H5219" s="28" t="n">
        <v>0</v>
      </c>
      <c r="I5219" s="28" t="n">
        <v>0</v>
      </c>
      <c r="J5219" s="28" t="n">
        <v>33</v>
      </c>
      <c r="K5219" s="28" t="n">
        <v>2</v>
      </c>
      <c r="L5219" s="28" t="n">
        <v>3</v>
      </c>
      <c r="M5219" s="28" t="s">
        <v>147</v>
      </c>
      <c r="N5219" s="28" t="s">
        <v>139</v>
      </c>
      <c r="O5219" s="29" t="n">
        <v>45846</v>
      </c>
      <c r="P5219" s="28" t="n">
        <f aca="false">ROUNDDOWN(($B5219-$O5219)/30,0)</f>
        <v>2</v>
      </c>
      <c r="Q5219" s="28" t="str">
        <f aca="false">TEXT($B5219,"yyyy-mm")</f>
        <v>2025-09</v>
      </c>
      <c r="R5219" s="28" t="n">
        <f aca="false">IF(AND($O5219&gt;=DATE(2025,1,1),$O5219&lt;=DATE(2025,4,30)),1,0)</f>
        <v>0</v>
      </c>
    </row>
    <row r="5220" customFormat="false" ht="15" hidden="false" customHeight="false" outlineLevel="0" collapsed="false">
      <c r="A5220" s="28" t="n">
        <v>567</v>
      </c>
      <c r="B5220" s="29" t="n">
        <v>45961</v>
      </c>
      <c r="C5220" s="28" t="n">
        <v>14618.19</v>
      </c>
      <c r="D5220" s="28" t="n">
        <v>0</v>
      </c>
      <c r="E5220" s="28" t="n">
        <v>0</v>
      </c>
      <c r="F5220" s="28" t="s">
        <v>345</v>
      </c>
      <c r="G5220" s="28" t="n">
        <v>0</v>
      </c>
      <c r="H5220" s="28" t="n">
        <v>0</v>
      </c>
      <c r="I5220" s="28" t="n">
        <v>0</v>
      </c>
      <c r="J5220" s="28" t="n">
        <v>33</v>
      </c>
      <c r="K5220" s="28" t="n">
        <v>2</v>
      </c>
      <c r="L5220" s="28" t="n">
        <v>3</v>
      </c>
      <c r="M5220" s="28" t="s">
        <v>147</v>
      </c>
      <c r="N5220" s="28" t="s">
        <v>139</v>
      </c>
      <c r="O5220" s="29" t="n">
        <v>45846</v>
      </c>
      <c r="P5220" s="28" t="n">
        <f aca="false">ROUNDDOWN(($B5220-$O5220)/30,0)</f>
        <v>3</v>
      </c>
      <c r="Q5220" s="28" t="str">
        <f aca="false">TEXT($B5220,"yyyy-mm")</f>
        <v>2025-10</v>
      </c>
      <c r="R5220" s="28" t="n">
        <f aca="false">IF(AND($O5220&gt;=DATE(2025,1,1),$O5220&lt;=DATE(2025,4,30)),1,0)</f>
        <v>0</v>
      </c>
    </row>
    <row r="5221" customFormat="false" ht="15" hidden="false" customHeight="false" outlineLevel="0" collapsed="false">
      <c r="A5221" s="28" t="n">
        <v>567</v>
      </c>
      <c r="B5221" s="29" t="n">
        <v>45991</v>
      </c>
      <c r="C5221" s="28" t="n">
        <v>12790.92</v>
      </c>
      <c r="D5221" s="28" t="n">
        <v>0</v>
      </c>
      <c r="E5221" s="28" t="n">
        <v>0</v>
      </c>
      <c r="F5221" s="28" t="s">
        <v>345</v>
      </c>
      <c r="G5221" s="28" t="n">
        <v>0</v>
      </c>
      <c r="H5221" s="28" t="n">
        <v>0</v>
      </c>
      <c r="I5221" s="28" t="n">
        <v>0</v>
      </c>
      <c r="J5221" s="28" t="n">
        <v>33</v>
      </c>
      <c r="K5221" s="28" t="n">
        <v>2</v>
      </c>
      <c r="L5221" s="28" t="n">
        <v>3</v>
      </c>
      <c r="M5221" s="28" t="s">
        <v>147</v>
      </c>
      <c r="N5221" s="28" t="s">
        <v>139</v>
      </c>
      <c r="O5221" s="29" t="n">
        <v>45846</v>
      </c>
      <c r="P5221" s="28" t="n">
        <f aca="false">ROUNDDOWN(($B5221-$O5221)/30,0)</f>
        <v>4</v>
      </c>
      <c r="Q5221" s="28" t="str">
        <f aca="false">TEXT($B5221,"yyyy-mm")</f>
        <v>2025-11</v>
      </c>
      <c r="R5221" s="28" t="n">
        <f aca="false">IF(AND($O5221&gt;=DATE(2025,1,1),$O5221&lt;=DATE(2025,4,30)),1,0)</f>
        <v>0</v>
      </c>
    </row>
    <row r="5222" customFormat="false" ht="15" hidden="false" customHeight="false" outlineLevel="0" collapsed="false">
      <c r="A5222" s="28" t="n">
        <v>567</v>
      </c>
      <c r="B5222" s="29" t="n">
        <v>46022</v>
      </c>
      <c r="C5222" s="28" t="n">
        <v>10963.65</v>
      </c>
      <c r="D5222" s="28" t="n">
        <v>0</v>
      </c>
      <c r="E5222" s="28" t="n">
        <v>0</v>
      </c>
      <c r="F5222" s="28" t="s">
        <v>345</v>
      </c>
      <c r="G5222" s="28" t="n">
        <v>0</v>
      </c>
      <c r="H5222" s="28" t="n">
        <v>0</v>
      </c>
      <c r="I5222" s="28" t="n">
        <v>0</v>
      </c>
      <c r="J5222" s="28" t="n">
        <v>33</v>
      </c>
      <c r="K5222" s="28" t="n">
        <v>2</v>
      </c>
      <c r="L5222" s="28" t="n">
        <v>3</v>
      </c>
      <c r="M5222" s="28" t="s">
        <v>147</v>
      </c>
      <c r="N5222" s="28" t="s">
        <v>139</v>
      </c>
      <c r="O5222" s="29" t="n">
        <v>45846</v>
      </c>
      <c r="P5222" s="28" t="n">
        <f aca="false">ROUNDDOWN(($B5222-$O5222)/30,0)</f>
        <v>5</v>
      </c>
      <c r="Q5222" s="28" t="str">
        <f aca="false">TEXT($B5222,"yyyy-mm")</f>
        <v>2025-12</v>
      </c>
      <c r="R5222" s="28" t="n">
        <f aca="false">IF(AND($O5222&gt;=DATE(2025,1,1),$O5222&lt;=DATE(2025,4,30)),1,0)</f>
        <v>0</v>
      </c>
    </row>
    <row r="5223" customFormat="false" ht="15" hidden="false" customHeight="false" outlineLevel="0" collapsed="false">
      <c r="A5223" s="28" t="n">
        <v>567</v>
      </c>
      <c r="B5223" s="29" t="n">
        <v>46053</v>
      </c>
      <c r="C5223" s="28" t="n">
        <v>9136.38</v>
      </c>
      <c r="D5223" s="28" t="n">
        <v>0</v>
      </c>
      <c r="E5223" s="28" t="n">
        <v>0</v>
      </c>
      <c r="F5223" s="28" t="s">
        <v>345</v>
      </c>
      <c r="G5223" s="28" t="n">
        <v>0</v>
      </c>
      <c r="H5223" s="28" t="n">
        <v>0</v>
      </c>
      <c r="I5223" s="28" t="n">
        <v>0</v>
      </c>
      <c r="J5223" s="28" t="n">
        <v>33</v>
      </c>
      <c r="K5223" s="28" t="n">
        <v>2</v>
      </c>
      <c r="L5223" s="28" t="n">
        <v>3</v>
      </c>
      <c r="M5223" s="28" t="s">
        <v>147</v>
      </c>
      <c r="N5223" s="28" t="s">
        <v>139</v>
      </c>
      <c r="O5223" s="29" t="n">
        <v>45846</v>
      </c>
      <c r="P5223" s="28" t="n">
        <f aca="false">ROUNDDOWN(($B5223-$O5223)/30,0)</f>
        <v>6</v>
      </c>
      <c r="Q5223" s="28" t="str">
        <f aca="false">TEXT($B5223,"yyyy-mm")</f>
        <v>2026-01</v>
      </c>
      <c r="R5223" s="28" t="n">
        <f aca="false">IF(AND($O5223&gt;=DATE(2025,1,1),$O5223&lt;=DATE(2025,4,30)),1,0)</f>
        <v>0</v>
      </c>
    </row>
    <row r="5224" customFormat="false" ht="15" hidden="false" customHeight="false" outlineLevel="0" collapsed="false">
      <c r="A5224" s="28" t="n">
        <v>567</v>
      </c>
      <c r="B5224" s="29" t="n">
        <v>46081</v>
      </c>
      <c r="C5224" s="28" t="n">
        <v>7309.11</v>
      </c>
      <c r="D5224" s="28" t="n">
        <v>0</v>
      </c>
      <c r="E5224" s="28" t="n">
        <v>0</v>
      </c>
      <c r="F5224" s="28" t="s">
        <v>345</v>
      </c>
      <c r="G5224" s="28" t="n">
        <v>0</v>
      </c>
      <c r="H5224" s="28" t="n">
        <v>0</v>
      </c>
      <c r="I5224" s="28" t="n">
        <v>0</v>
      </c>
      <c r="J5224" s="28" t="n">
        <v>33</v>
      </c>
      <c r="K5224" s="28" t="n">
        <v>2</v>
      </c>
      <c r="L5224" s="28" t="n">
        <v>3</v>
      </c>
      <c r="M5224" s="28" t="s">
        <v>147</v>
      </c>
      <c r="N5224" s="28" t="s">
        <v>139</v>
      </c>
      <c r="O5224" s="29" t="n">
        <v>45846</v>
      </c>
      <c r="P5224" s="28" t="n">
        <f aca="false">ROUNDDOWN(($B5224-$O5224)/30,0)</f>
        <v>7</v>
      </c>
      <c r="Q5224" s="28" t="str">
        <f aca="false">TEXT($B5224,"yyyy-mm")</f>
        <v>2026-02</v>
      </c>
      <c r="R5224" s="28" t="n">
        <f aca="false">IF(AND($O5224&gt;=DATE(2025,1,1),$O5224&lt;=DATE(2025,4,30)),1,0)</f>
        <v>0</v>
      </c>
    </row>
    <row r="5225" customFormat="false" ht="15" hidden="false" customHeight="false" outlineLevel="0" collapsed="false">
      <c r="A5225" s="28" t="n">
        <v>567</v>
      </c>
      <c r="B5225" s="29" t="n">
        <v>46112</v>
      </c>
      <c r="C5225" s="28" t="n">
        <v>5481.84</v>
      </c>
      <c r="D5225" s="28" t="n">
        <v>0</v>
      </c>
      <c r="E5225" s="28" t="n">
        <v>0</v>
      </c>
      <c r="F5225" s="28" t="s">
        <v>345</v>
      </c>
      <c r="G5225" s="28" t="n">
        <v>0</v>
      </c>
      <c r="H5225" s="28" t="n">
        <v>0</v>
      </c>
      <c r="I5225" s="28" t="n">
        <v>0</v>
      </c>
      <c r="J5225" s="28" t="n">
        <v>33</v>
      </c>
      <c r="K5225" s="28" t="n">
        <v>2</v>
      </c>
      <c r="L5225" s="28" t="n">
        <v>3</v>
      </c>
      <c r="M5225" s="28" t="s">
        <v>147</v>
      </c>
      <c r="N5225" s="28" t="s">
        <v>139</v>
      </c>
      <c r="O5225" s="29" t="n">
        <v>45846</v>
      </c>
      <c r="P5225" s="28" t="n">
        <f aca="false">ROUNDDOWN(($B5225-$O5225)/30,0)</f>
        <v>8</v>
      </c>
      <c r="Q5225" s="28" t="str">
        <f aca="false">TEXT($B5225,"yyyy-mm")</f>
        <v>2026-03</v>
      </c>
      <c r="R5225" s="28" t="n">
        <f aca="false">IF(AND($O5225&gt;=DATE(2025,1,1),$O5225&lt;=DATE(2025,4,30)),1,0)</f>
        <v>0</v>
      </c>
    </row>
    <row r="5226" customFormat="false" ht="15" hidden="false" customHeight="false" outlineLevel="0" collapsed="false">
      <c r="A5226" s="28" t="n">
        <v>567</v>
      </c>
      <c r="B5226" s="29" t="n">
        <v>46142</v>
      </c>
      <c r="C5226" s="28" t="n">
        <v>5481.84</v>
      </c>
      <c r="D5226" s="28" t="n">
        <v>1827.27</v>
      </c>
      <c r="E5226" s="28" t="n">
        <v>22</v>
      </c>
      <c r="F5226" s="28" t="s">
        <v>346</v>
      </c>
      <c r="G5226" s="28" t="n">
        <v>0</v>
      </c>
      <c r="H5226" s="28" t="n">
        <v>0</v>
      </c>
      <c r="I5226" s="28" t="n">
        <v>0</v>
      </c>
      <c r="J5226" s="28" t="n">
        <v>33</v>
      </c>
      <c r="K5226" s="28" t="n">
        <v>2</v>
      </c>
      <c r="L5226" s="28" t="n">
        <v>3</v>
      </c>
      <c r="M5226" s="28" t="s">
        <v>147</v>
      </c>
      <c r="N5226" s="28" t="s">
        <v>139</v>
      </c>
      <c r="O5226" s="29" t="n">
        <v>45846</v>
      </c>
      <c r="P5226" s="28" t="n">
        <f aca="false">ROUNDDOWN(($B5226-$O5226)/30,0)</f>
        <v>9</v>
      </c>
      <c r="Q5226" s="28" t="str">
        <f aca="false">TEXT($B5226,"yyyy-mm")</f>
        <v>2026-04</v>
      </c>
      <c r="R5226" s="28" t="n">
        <f aca="false">IF(AND($O5226&gt;=DATE(2025,1,1),$O5226&lt;=DATE(2025,4,30)),1,0)</f>
        <v>0</v>
      </c>
    </row>
    <row r="5227" customFormat="false" ht="15" hidden="false" customHeight="false" outlineLevel="0" collapsed="false">
      <c r="A5227" s="28" t="n">
        <v>567</v>
      </c>
      <c r="B5227" s="29" t="n">
        <v>46173</v>
      </c>
      <c r="C5227" s="28" t="n">
        <v>4822.51</v>
      </c>
      <c r="D5227" s="28" t="n">
        <v>2995.21</v>
      </c>
      <c r="E5227" s="28" t="n">
        <v>53</v>
      </c>
      <c r="F5227" s="28" t="s">
        <v>347</v>
      </c>
      <c r="G5227" s="28" t="n">
        <v>1</v>
      </c>
      <c r="H5227" s="28" t="n">
        <v>0</v>
      </c>
      <c r="I5227" s="28" t="n">
        <v>0</v>
      </c>
      <c r="J5227" s="28" t="n">
        <v>33</v>
      </c>
      <c r="K5227" s="28" t="n">
        <v>2</v>
      </c>
      <c r="L5227" s="28" t="n">
        <v>3</v>
      </c>
      <c r="M5227" s="28" t="s">
        <v>147</v>
      </c>
      <c r="N5227" s="28" t="s">
        <v>139</v>
      </c>
      <c r="O5227" s="29" t="n">
        <v>45846</v>
      </c>
      <c r="P5227" s="28" t="n">
        <f aca="false">ROUNDDOWN(($B5227-$O5227)/30,0)</f>
        <v>10</v>
      </c>
      <c r="Q5227" s="28" t="str">
        <f aca="false">TEXT($B5227,"yyyy-mm")</f>
        <v>2026-05</v>
      </c>
      <c r="R5227" s="28" t="n">
        <f aca="false">IF(AND($O5227&gt;=DATE(2025,1,1),$O5227&lt;=DATE(2025,4,30)),1,0)</f>
        <v>0</v>
      </c>
    </row>
    <row r="5228" customFormat="false" ht="15" hidden="false" customHeight="false" outlineLevel="0" collapsed="false">
      <c r="A5228" s="28" t="n">
        <v>567</v>
      </c>
      <c r="B5228" s="29" t="n">
        <v>46203</v>
      </c>
      <c r="C5228" s="28" t="n">
        <v>4822.51</v>
      </c>
      <c r="D5228" s="28" t="n">
        <v>4822.48</v>
      </c>
      <c r="E5228" s="28" t="n">
        <v>83</v>
      </c>
      <c r="F5228" s="28" t="s">
        <v>348</v>
      </c>
      <c r="G5228" s="28" t="n">
        <v>1</v>
      </c>
      <c r="H5228" s="28" t="n">
        <v>1</v>
      </c>
      <c r="I5228" s="28" t="n">
        <v>0</v>
      </c>
      <c r="J5228" s="28" t="n">
        <v>33</v>
      </c>
      <c r="K5228" s="28" t="n">
        <v>2</v>
      </c>
      <c r="L5228" s="28" t="n">
        <v>3</v>
      </c>
      <c r="M5228" s="28" t="s">
        <v>147</v>
      </c>
      <c r="N5228" s="28" t="s">
        <v>139</v>
      </c>
      <c r="O5228" s="29" t="n">
        <v>45846</v>
      </c>
      <c r="P5228" s="28" t="n">
        <f aca="false">ROUNDDOWN(($B5228-$O5228)/30,0)</f>
        <v>11</v>
      </c>
      <c r="Q5228" s="28" t="str">
        <f aca="false">TEXT($B5228,"yyyy-mm")</f>
        <v>2026-06</v>
      </c>
      <c r="R5228" s="28" t="n">
        <f aca="false">IF(AND($O5228&gt;=DATE(2025,1,1),$O5228&lt;=DATE(2025,4,30)),1,0)</f>
        <v>0</v>
      </c>
    </row>
    <row r="5229" customFormat="false" ht="15" hidden="false" customHeight="false" outlineLevel="0" collapsed="false">
      <c r="A5229" s="28" t="n">
        <v>568</v>
      </c>
      <c r="B5229" s="29" t="n">
        <v>46265</v>
      </c>
      <c r="C5229" s="28" t="n">
        <v>4200</v>
      </c>
      <c r="D5229" s="28" t="n">
        <v>0</v>
      </c>
      <c r="E5229" s="28" t="n">
        <v>0</v>
      </c>
      <c r="F5229" s="28" t="s">
        <v>345</v>
      </c>
      <c r="G5229" s="28" t="n">
        <v>0</v>
      </c>
      <c r="H5229" s="28" t="n">
        <v>0</v>
      </c>
      <c r="I5229" s="28" t="n">
        <v>0</v>
      </c>
      <c r="J5229" s="28" t="n">
        <v>30</v>
      </c>
      <c r="K5229" s="28" t="n">
        <v>9</v>
      </c>
      <c r="L5229" s="28" t="n">
        <v>1</v>
      </c>
      <c r="M5229" s="28" t="s">
        <v>145</v>
      </c>
      <c r="N5229" s="28" t="s">
        <v>140</v>
      </c>
      <c r="O5229" s="29" t="n">
        <v>46263</v>
      </c>
      <c r="P5229" s="28" t="n">
        <f aca="false">ROUNDDOWN(($B5229-$O5229)/30,0)</f>
        <v>0</v>
      </c>
      <c r="Q5229" s="28" t="str">
        <f aca="false">TEXT($B5229,"yyyy-mm")</f>
        <v>2026-08</v>
      </c>
      <c r="R5229" s="28" t="n">
        <f aca="false">IF(AND($O5229&gt;=DATE(2025,1,1),$O5229&lt;=DATE(2025,4,30)),1,0)</f>
        <v>0</v>
      </c>
    </row>
    <row r="5230" customFormat="false" ht="15" hidden="false" customHeight="false" outlineLevel="0" collapsed="false">
      <c r="A5230" s="28" t="n">
        <v>569</v>
      </c>
      <c r="B5230" s="29" t="n">
        <v>45688</v>
      </c>
      <c r="C5230" s="28" t="n">
        <v>6900</v>
      </c>
      <c r="D5230" s="28" t="n">
        <v>0</v>
      </c>
      <c r="E5230" s="28" t="n">
        <v>0</v>
      </c>
      <c r="F5230" s="28" t="s">
        <v>345</v>
      </c>
      <c r="G5230" s="28" t="n">
        <v>0</v>
      </c>
      <c r="H5230" s="28" t="n">
        <v>0</v>
      </c>
      <c r="I5230" s="28" t="n">
        <v>0</v>
      </c>
      <c r="J5230" s="28" t="n">
        <v>322</v>
      </c>
      <c r="K5230" s="28" t="n">
        <v>1</v>
      </c>
      <c r="L5230" s="28" t="n">
        <v>2</v>
      </c>
      <c r="M5230" s="28" t="s">
        <v>145</v>
      </c>
      <c r="N5230" s="28" t="s">
        <v>138</v>
      </c>
      <c r="O5230" s="29" t="n">
        <v>45679</v>
      </c>
      <c r="P5230" s="28" t="n">
        <f aca="false">ROUNDDOWN(($B5230-$O5230)/30,0)</f>
        <v>0</v>
      </c>
      <c r="Q5230" s="28" t="str">
        <f aca="false">TEXT($B5230,"yyyy-mm")</f>
        <v>2025-01</v>
      </c>
      <c r="R5230" s="28" t="n">
        <f aca="false">IF(AND($O5230&gt;=DATE(2025,1,1),$O5230&lt;=DATE(2025,4,30)),1,0)</f>
        <v>1</v>
      </c>
    </row>
    <row r="5231" customFormat="false" ht="15" hidden="false" customHeight="false" outlineLevel="0" collapsed="false">
      <c r="A5231" s="28" t="n">
        <v>569</v>
      </c>
      <c r="B5231" s="29" t="n">
        <v>45716</v>
      </c>
      <c r="C5231" s="28" t="n">
        <v>0</v>
      </c>
      <c r="D5231" s="28" t="n">
        <v>0</v>
      </c>
      <c r="E5231" s="28" t="n">
        <v>0</v>
      </c>
      <c r="F5231" s="28" t="s">
        <v>345</v>
      </c>
      <c r="G5231" s="28" t="n">
        <v>0</v>
      </c>
      <c r="H5231" s="28" t="n">
        <v>0</v>
      </c>
      <c r="I5231" s="28" t="n">
        <v>0</v>
      </c>
      <c r="J5231" s="28" t="n">
        <v>322</v>
      </c>
      <c r="K5231" s="28" t="n">
        <v>1</v>
      </c>
      <c r="L5231" s="28" t="n">
        <v>2</v>
      </c>
      <c r="M5231" s="28" t="s">
        <v>145</v>
      </c>
      <c r="N5231" s="28" t="s">
        <v>138</v>
      </c>
      <c r="O5231" s="29" t="n">
        <v>45679</v>
      </c>
      <c r="P5231" s="28" t="n">
        <f aca="false">ROUNDDOWN(($B5231-$O5231)/30,0)</f>
        <v>1</v>
      </c>
      <c r="Q5231" s="28" t="str">
        <f aca="false">TEXT($B5231,"yyyy-mm")</f>
        <v>2025-02</v>
      </c>
      <c r="R5231" s="28" t="n">
        <f aca="false">IF(AND($O5231&gt;=DATE(2025,1,1),$O5231&lt;=DATE(2025,4,30)),1,0)</f>
        <v>1</v>
      </c>
    </row>
    <row r="5232" customFormat="false" ht="15" hidden="false" customHeight="false" outlineLevel="0" collapsed="false">
      <c r="A5232" s="28" t="n">
        <v>570</v>
      </c>
      <c r="B5232" s="29" t="n">
        <v>45504</v>
      </c>
      <c r="C5232" s="28" t="n">
        <v>19600</v>
      </c>
      <c r="D5232" s="28" t="n">
        <v>0</v>
      </c>
      <c r="E5232" s="28" t="n">
        <v>0</v>
      </c>
      <c r="F5232" s="28" t="s">
        <v>345</v>
      </c>
      <c r="G5232" s="28" t="n">
        <v>0</v>
      </c>
      <c r="H5232" s="28" t="n">
        <v>0</v>
      </c>
      <c r="I5232" s="28" t="n">
        <v>0</v>
      </c>
      <c r="J5232" s="28" t="n">
        <v>293</v>
      </c>
      <c r="K5232" s="28" t="n">
        <v>8</v>
      </c>
      <c r="L5232" s="28" t="n">
        <v>1</v>
      </c>
      <c r="M5232" s="28" t="s">
        <v>146</v>
      </c>
      <c r="N5232" s="28" t="s">
        <v>138</v>
      </c>
      <c r="O5232" s="29" t="n">
        <v>45486</v>
      </c>
      <c r="P5232" s="28" t="n">
        <f aca="false">ROUNDDOWN(($B5232-$O5232)/30,0)</f>
        <v>0</v>
      </c>
      <c r="Q5232" s="28" t="str">
        <f aca="false">TEXT($B5232,"yyyy-mm")</f>
        <v>2024-07</v>
      </c>
      <c r="R5232" s="28" t="n">
        <f aca="false">IF(AND($O5232&gt;=DATE(2025,1,1),$O5232&lt;=DATE(2025,4,30)),1,0)</f>
        <v>0</v>
      </c>
    </row>
    <row r="5233" customFormat="false" ht="15" hidden="false" customHeight="false" outlineLevel="0" collapsed="false">
      <c r="A5233" s="28" t="n">
        <v>570</v>
      </c>
      <c r="B5233" s="29" t="n">
        <v>45535</v>
      </c>
      <c r="C5233" s="28" t="n">
        <v>16800</v>
      </c>
      <c r="D5233" s="28" t="n">
        <v>0</v>
      </c>
      <c r="E5233" s="28" t="n">
        <v>0</v>
      </c>
      <c r="F5233" s="28" t="s">
        <v>345</v>
      </c>
      <c r="G5233" s="28" t="n">
        <v>0</v>
      </c>
      <c r="H5233" s="28" t="n">
        <v>0</v>
      </c>
      <c r="I5233" s="28" t="n">
        <v>0</v>
      </c>
      <c r="J5233" s="28" t="n">
        <v>293</v>
      </c>
      <c r="K5233" s="28" t="n">
        <v>8</v>
      </c>
      <c r="L5233" s="28" t="n">
        <v>1</v>
      </c>
      <c r="M5233" s="28" t="s">
        <v>146</v>
      </c>
      <c r="N5233" s="28" t="s">
        <v>138</v>
      </c>
      <c r="O5233" s="29" t="n">
        <v>45486</v>
      </c>
      <c r="P5233" s="28" t="n">
        <f aca="false">ROUNDDOWN(($B5233-$O5233)/30,0)</f>
        <v>1</v>
      </c>
      <c r="Q5233" s="28" t="str">
        <f aca="false">TEXT($B5233,"yyyy-mm")</f>
        <v>2024-08</v>
      </c>
      <c r="R5233" s="28" t="n">
        <f aca="false">IF(AND($O5233&gt;=DATE(2025,1,1),$O5233&lt;=DATE(2025,4,30)),1,0)</f>
        <v>0</v>
      </c>
    </row>
    <row r="5234" customFormat="false" ht="15" hidden="false" customHeight="false" outlineLevel="0" collapsed="false">
      <c r="A5234" s="28" t="n">
        <v>570</v>
      </c>
      <c r="B5234" s="29" t="n">
        <v>45565</v>
      </c>
      <c r="C5234" s="28" t="n">
        <v>14000</v>
      </c>
      <c r="D5234" s="28" t="n">
        <v>0</v>
      </c>
      <c r="E5234" s="28" t="n">
        <v>0</v>
      </c>
      <c r="F5234" s="28" t="s">
        <v>345</v>
      </c>
      <c r="G5234" s="28" t="n">
        <v>0</v>
      </c>
      <c r="H5234" s="28" t="n">
        <v>0</v>
      </c>
      <c r="I5234" s="28" t="n">
        <v>0</v>
      </c>
      <c r="J5234" s="28" t="n">
        <v>293</v>
      </c>
      <c r="K5234" s="28" t="n">
        <v>8</v>
      </c>
      <c r="L5234" s="28" t="n">
        <v>1</v>
      </c>
      <c r="M5234" s="28" t="s">
        <v>146</v>
      </c>
      <c r="N5234" s="28" t="s">
        <v>138</v>
      </c>
      <c r="O5234" s="29" t="n">
        <v>45486</v>
      </c>
      <c r="P5234" s="28" t="n">
        <f aca="false">ROUNDDOWN(($B5234-$O5234)/30,0)</f>
        <v>2</v>
      </c>
      <c r="Q5234" s="28" t="str">
        <f aca="false">TEXT($B5234,"yyyy-mm")</f>
        <v>2024-09</v>
      </c>
      <c r="R5234" s="28" t="n">
        <f aca="false">IF(AND($O5234&gt;=DATE(2025,1,1),$O5234&lt;=DATE(2025,4,30)),1,0)</f>
        <v>0</v>
      </c>
    </row>
    <row r="5235" customFormat="false" ht="15" hidden="false" customHeight="false" outlineLevel="0" collapsed="false">
      <c r="A5235" s="28" t="n">
        <v>570</v>
      </c>
      <c r="B5235" s="29" t="n">
        <v>45596</v>
      </c>
      <c r="C5235" s="28" t="n">
        <v>11200</v>
      </c>
      <c r="D5235" s="28" t="n">
        <v>0</v>
      </c>
      <c r="E5235" s="28" t="n">
        <v>0</v>
      </c>
      <c r="F5235" s="28" t="s">
        <v>345</v>
      </c>
      <c r="G5235" s="28" t="n">
        <v>0</v>
      </c>
      <c r="H5235" s="28" t="n">
        <v>0</v>
      </c>
      <c r="I5235" s="28" t="n">
        <v>0</v>
      </c>
      <c r="J5235" s="28" t="n">
        <v>293</v>
      </c>
      <c r="K5235" s="28" t="n">
        <v>8</v>
      </c>
      <c r="L5235" s="28" t="n">
        <v>1</v>
      </c>
      <c r="M5235" s="28" t="s">
        <v>146</v>
      </c>
      <c r="N5235" s="28" t="s">
        <v>138</v>
      </c>
      <c r="O5235" s="29" t="n">
        <v>45486</v>
      </c>
      <c r="P5235" s="28" t="n">
        <f aca="false">ROUNDDOWN(($B5235-$O5235)/30,0)</f>
        <v>3</v>
      </c>
      <c r="Q5235" s="28" t="str">
        <f aca="false">TEXT($B5235,"yyyy-mm")</f>
        <v>2024-10</v>
      </c>
      <c r="R5235" s="28" t="n">
        <f aca="false">IF(AND($O5235&gt;=DATE(2025,1,1),$O5235&lt;=DATE(2025,4,30)),1,0)</f>
        <v>0</v>
      </c>
    </row>
    <row r="5236" customFormat="false" ht="15" hidden="false" customHeight="false" outlineLevel="0" collapsed="false">
      <c r="A5236" s="28" t="n">
        <v>570</v>
      </c>
      <c r="B5236" s="29" t="n">
        <v>45626</v>
      </c>
      <c r="C5236" s="28" t="n">
        <v>8400</v>
      </c>
      <c r="D5236" s="28" t="n">
        <v>0</v>
      </c>
      <c r="E5236" s="28" t="n">
        <v>0</v>
      </c>
      <c r="F5236" s="28" t="s">
        <v>345</v>
      </c>
      <c r="G5236" s="28" t="n">
        <v>0</v>
      </c>
      <c r="H5236" s="28" t="n">
        <v>0</v>
      </c>
      <c r="I5236" s="28" t="n">
        <v>0</v>
      </c>
      <c r="J5236" s="28" t="n">
        <v>293</v>
      </c>
      <c r="K5236" s="28" t="n">
        <v>8</v>
      </c>
      <c r="L5236" s="28" t="n">
        <v>1</v>
      </c>
      <c r="M5236" s="28" t="s">
        <v>146</v>
      </c>
      <c r="N5236" s="28" t="s">
        <v>138</v>
      </c>
      <c r="O5236" s="29" t="n">
        <v>45486</v>
      </c>
      <c r="P5236" s="28" t="n">
        <f aca="false">ROUNDDOWN(($B5236-$O5236)/30,0)</f>
        <v>4</v>
      </c>
      <c r="Q5236" s="28" t="str">
        <f aca="false">TEXT($B5236,"yyyy-mm")</f>
        <v>2024-11</v>
      </c>
      <c r="R5236" s="28" t="n">
        <f aca="false">IF(AND($O5236&gt;=DATE(2025,1,1),$O5236&lt;=DATE(2025,4,30)),1,0)</f>
        <v>0</v>
      </c>
    </row>
    <row r="5237" customFormat="false" ht="15" hidden="false" customHeight="false" outlineLevel="0" collapsed="false">
      <c r="A5237" s="28" t="n">
        <v>570</v>
      </c>
      <c r="B5237" s="29" t="n">
        <v>45657</v>
      </c>
      <c r="C5237" s="28" t="n">
        <v>5600</v>
      </c>
      <c r="D5237" s="28" t="n">
        <v>0</v>
      </c>
      <c r="E5237" s="28" t="n">
        <v>0</v>
      </c>
      <c r="F5237" s="28" t="s">
        <v>345</v>
      </c>
      <c r="G5237" s="28" t="n">
        <v>0</v>
      </c>
      <c r="H5237" s="28" t="n">
        <v>0</v>
      </c>
      <c r="I5237" s="28" t="n">
        <v>0</v>
      </c>
      <c r="J5237" s="28" t="n">
        <v>293</v>
      </c>
      <c r="K5237" s="28" t="n">
        <v>8</v>
      </c>
      <c r="L5237" s="28" t="n">
        <v>1</v>
      </c>
      <c r="M5237" s="28" t="s">
        <v>146</v>
      </c>
      <c r="N5237" s="28" t="s">
        <v>138</v>
      </c>
      <c r="O5237" s="29" t="n">
        <v>45486</v>
      </c>
      <c r="P5237" s="28" t="n">
        <f aca="false">ROUNDDOWN(($B5237-$O5237)/30,0)</f>
        <v>5</v>
      </c>
      <c r="Q5237" s="28" t="str">
        <f aca="false">TEXT($B5237,"yyyy-mm")</f>
        <v>2024-12</v>
      </c>
      <c r="R5237" s="28" t="n">
        <f aca="false">IF(AND($O5237&gt;=DATE(2025,1,1),$O5237&lt;=DATE(2025,4,30)),1,0)</f>
        <v>0</v>
      </c>
    </row>
    <row r="5238" customFormat="false" ht="15" hidden="false" customHeight="false" outlineLevel="0" collapsed="false">
      <c r="A5238" s="28" t="n">
        <v>570</v>
      </c>
      <c r="B5238" s="29" t="n">
        <v>45688</v>
      </c>
      <c r="C5238" s="28" t="n">
        <v>2800</v>
      </c>
      <c r="D5238" s="28" t="n">
        <v>0</v>
      </c>
      <c r="E5238" s="28" t="n">
        <v>0</v>
      </c>
      <c r="F5238" s="28" t="s">
        <v>345</v>
      </c>
      <c r="G5238" s="28" t="n">
        <v>0</v>
      </c>
      <c r="H5238" s="28" t="n">
        <v>0</v>
      </c>
      <c r="I5238" s="28" t="n">
        <v>0</v>
      </c>
      <c r="J5238" s="28" t="n">
        <v>293</v>
      </c>
      <c r="K5238" s="28" t="n">
        <v>8</v>
      </c>
      <c r="L5238" s="28" t="n">
        <v>1</v>
      </c>
      <c r="M5238" s="28" t="s">
        <v>146</v>
      </c>
      <c r="N5238" s="28" t="s">
        <v>138</v>
      </c>
      <c r="O5238" s="29" t="n">
        <v>45486</v>
      </c>
      <c r="P5238" s="28" t="n">
        <f aca="false">ROUNDDOWN(($B5238-$O5238)/30,0)</f>
        <v>6</v>
      </c>
      <c r="Q5238" s="28" t="str">
        <f aca="false">TEXT($B5238,"yyyy-mm")</f>
        <v>2025-01</v>
      </c>
      <c r="R5238" s="28" t="n">
        <f aca="false">IF(AND($O5238&gt;=DATE(2025,1,1),$O5238&lt;=DATE(2025,4,30)),1,0)</f>
        <v>0</v>
      </c>
    </row>
    <row r="5239" customFormat="false" ht="15" hidden="false" customHeight="false" outlineLevel="0" collapsed="false">
      <c r="A5239" s="28" t="n">
        <v>570</v>
      </c>
      <c r="B5239" s="29" t="n">
        <v>45716</v>
      </c>
      <c r="C5239" s="28" t="n">
        <v>0</v>
      </c>
      <c r="D5239" s="28" t="n">
        <v>0</v>
      </c>
      <c r="E5239" s="28" t="n">
        <v>0</v>
      </c>
      <c r="F5239" s="28" t="s">
        <v>345</v>
      </c>
      <c r="G5239" s="28" t="n">
        <v>0</v>
      </c>
      <c r="H5239" s="28" t="n">
        <v>0</v>
      </c>
      <c r="I5239" s="28" t="n">
        <v>0</v>
      </c>
      <c r="J5239" s="28" t="n">
        <v>293</v>
      </c>
      <c r="K5239" s="28" t="n">
        <v>8</v>
      </c>
      <c r="L5239" s="28" t="n">
        <v>1</v>
      </c>
      <c r="M5239" s="28" t="s">
        <v>146</v>
      </c>
      <c r="N5239" s="28" t="s">
        <v>138</v>
      </c>
      <c r="O5239" s="29" t="n">
        <v>45486</v>
      </c>
      <c r="P5239" s="28" t="n">
        <f aca="false">ROUNDDOWN(($B5239-$O5239)/30,0)</f>
        <v>7</v>
      </c>
      <c r="Q5239" s="28" t="str">
        <f aca="false">TEXT($B5239,"yyyy-mm")</f>
        <v>2025-02</v>
      </c>
      <c r="R5239" s="28" t="n">
        <f aca="false">IF(AND($O5239&gt;=DATE(2025,1,1),$O5239&lt;=DATE(2025,4,30)),1,0)</f>
        <v>0</v>
      </c>
    </row>
    <row r="5240" customFormat="false" ht="15" hidden="false" customHeight="false" outlineLevel="0" collapsed="false">
      <c r="A5240" s="28" t="n">
        <v>571</v>
      </c>
      <c r="B5240" s="29" t="n">
        <v>45046</v>
      </c>
      <c r="C5240" s="28" t="n">
        <v>17900</v>
      </c>
      <c r="D5240" s="28" t="n">
        <v>0</v>
      </c>
      <c r="E5240" s="28" t="n">
        <v>0</v>
      </c>
      <c r="F5240" s="28" t="s">
        <v>345</v>
      </c>
      <c r="G5240" s="28" t="n">
        <v>0</v>
      </c>
      <c r="H5240" s="28" t="n">
        <v>0</v>
      </c>
      <c r="I5240" s="28" t="n">
        <v>0</v>
      </c>
      <c r="J5240" s="28" t="n">
        <v>275</v>
      </c>
      <c r="K5240" s="28" t="n">
        <v>10</v>
      </c>
      <c r="L5240" s="28" t="n">
        <v>3</v>
      </c>
      <c r="M5240" s="28" t="s">
        <v>145</v>
      </c>
      <c r="N5240" s="28" t="s">
        <v>138</v>
      </c>
      <c r="O5240" s="29" t="n">
        <v>45020</v>
      </c>
      <c r="P5240" s="28" t="n">
        <f aca="false">ROUNDDOWN(($B5240-$O5240)/30,0)</f>
        <v>0</v>
      </c>
      <c r="Q5240" s="28" t="str">
        <f aca="false">TEXT($B5240,"yyyy-mm")</f>
        <v>2023-04</v>
      </c>
      <c r="R5240" s="28" t="n">
        <f aca="false">IF(AND($O5240&gt;=DATE(2025,1,1),$O5240&lt;=DATE(2025,4,30)),1,0)</f>
        <v>0</v>
      </c>
    </row>
    <row r="5241" customFormat="false" ht="15" hidden="false" customHeight="false" outlineLevel="0" collapsed="false">
      <c r="A5241" s="28" t="n">
        <v>571</v>
      </c>
      <c r="B5241" s="29" t="n">
        <v>45077</v>
      </c>
      <c r="C5241" s="28" t="n">
        <v>14320</v>
      </c>
      <c r="D5241" s="28" t="n">
        <v>0</v>
      </c>
      <c r="E5241" s="28" t="n">
        <v>0</v>
      </c>
      <c r="F5241" s="28" t="s">
        <v>345</v>
      </c>
      <c r="G5241" s="28" t="n">
        <v>0</v>
      </c>
      <c r="H5241" s="28" t="n">
        <v>0</v>
      </c>
      <c r="I5241" s="28" t="n">
        <v>0</v>
      </c>
      <c r="J5241" s="28" t="n">
        <v>275</v>
      </c>
      <c r="K5241" s="28" t="n">
        <v>10</v>
      </c>
      <c r="L5241" s="28" t="n">
        <v>3</v>
      </c>
      <c r="M5241" s="28" t="s">
        <v>145</v>
      </c>
      <c r="N5241" s="28" t="s">
        <v>138</v>
      </c>
      <c r="O5241" s="29" t="n">
        <v>45020</v>
      </c>
      <c r="P5241" s="28" t="n">
        <f aca="false">ROUNDDOWN(($B5241-$O5241)/30,0)</f>
        <v>1</v>
      </c>
      <c r="Q5241" s="28" t="str">
        <f aca="false">TEXT($B5241,"yyyy-mm")</f>
        <v>2023-05</v>
      </c>
      <c r="R5241" s="28" t="n">
        <f aca="false">IF(AND($O5241&gt;=DATE(2025,1,1),$O5241&lt;=DATE(2025,4,30)),1,0)</f>
        <v>0</v>
      </c>
    </row>
    <row r="5242" customFormat="false" ht="15" hidden="false" customHeight="false" outlineLevel="0" collapsed="false">
      <c r="A5242" s="28" t="n">
        <v>571</v>
      </c>
      <c r="B5242" s="29" t="n">
        <v>45107</v>
      </c>
      <c r="C5242" s="28" t="n">
        <v>10740</v>
      </c>
      <c r="D5242" s="28" t="n">
        <v>0</v>
      </c>
      <c r="E5242" s="28" t="n">
        <v>0</v>
      </c>
      <c r="F5242" s="28" t="s">
        <v>345</v>
      </c>
      <c r="G5242" s="28" t="n">
        <v>0</v>
      </c>
      <c r="H5242" s="28" t="n">
        <v>0</v>
      </c>
      <c r="I5242" s="28" t="n">
        <v>0</v>
      </c>
      <c r="J5242" s="28" t="n">
        <v>275</v>
      </c>
      <c r="K5242" s="28" t="n">
        <v>10</v>
      </c>
      <c r="L5242" s="28" t="n">
        <v>3</v>
      </c>
      <c r="M5242" s="28" t="s">
        <v>145</v>
      </c>
      <c r="N5242" s="28" t="s">
        <v>138</v>
      </c>
      <c r="O5242" s="29" t="n">
        <v>45020</v>
      </c>
      <c r="P5242" s="28" t="n">
        <f aca="false">ROUNDDOWN(($B5242-$O5242)/30,0)</f>
        <v>2</v>
      </c>
      <c r="Q5242" s="28" t="str">
        <f aca="false">TEXT($B5242,"yyyy-mm")</f>
        <v>2023-06</v>
      </c>
      <c r="R5242" s="28" t="n">
        <f aca="false">IF(AND($O5242&gt;=DATE(2025,1,1),$O5242&lt;=DATE(2025,4,30)),1,0)</f>
        <v>0</v>
      </c>
    </row>
    <row r="5243" customFormat="false" ht="15" hidden="false" customHeight="false" outlineLevel="0" collapsed="false">
      <c r="A5243" s="28" t="n">
        <v>571</v>
      </c>
      <c r="B5243" s="29" t="n">
        <v>45138</v>
      </c>
      <c r="C5243" s="28" t="n">
        <v>7160</v>
      </c>
      <c r="D5243" s="28" t="n">
        <v>0</v>
      </c>
      <c r="E5243" s="28" t="n">
        <v>0</v>
      </c>
      <c r="F5243" s="28" t="s">
        <v>345</v>
      </c>
      <c r="G5243" s="28" t="n">
        <v>0</v>
      </c>
      <c r="H5243" s="28" t="n">
        <v>0</v>
      </c>
      <c r="I5243" s="28" t="n">
        <v>0</v>
      </c>
      <c r="J5243" s="28" t="n">
        <v>275</v>
      </c>
      <c r="K5243" s="28" t="n">
        <v>10</v>
      </c>
      <c r="L5243" s="28" t="n">
        <v>3</v>
      </c>
      <c r="M5243" s="28" t="s">
        <v>145</v>
      </c>
      <c r="N5243" s="28" t="s">
        <v>138</v>
      </c>
      <c r="O5243" s="29" t="n">
        <v>45020</v>
      </c>
      <c r="P5243" s="28" t="n">
        <f aca="false">ROUNDDOWN(($B5243-$O5243)/30,0)</f>
        <v>3</v>
      </c>
      <c r="Q5243" s="28" t="str">
        <f aca="false">TEXT($B5243,"yyyy-mm")</f>
        <v>2023-07</v>
      </c>
      <c r="R5243" s="28" t="n">
        <f aca="false">IF(AND($O5243&gt;=DATE(2025,1,1),$O5243&lt;=DATE(2025,4,30)),1,0)</f>
        <v>0</v>
      </c>
    </row>
    <row r="5244" customFormat="false" ht="15" hidden="false" customHeight="false" outlineLevel="0" collapsed="false">
      <c r="A5244" s="28" t="n">
        <v>571</v>
      </c>
      <c r="B5244" s="29" t="n">
        <v>45169</v>
      </c>
      <c r="C5244" s="28" t="n">
        <v>3580</v>
      </c>
      <c r="D5244" s="28" t="n">
        <v>0</v>
      </c>
      <c r="E5244" s="28" t="n">
        <v>0</v>
      </c>
      <c r="F5244" s="28" t="s">
        <v>345</v>
      </c>
      <c r="G5244" s="28" t="n">
        <v>0</v>
      </c>
      <c r="H5244" s="28" t="n">
        <v>0</v>
      </c>
      <c r="I5244" s="28" t="n">
        <v>0</v>
      </c>
      <c r="J5244" s="28" t="n">
        <v>275</v>
      </c>
      <c r="K5244" s="28" t="n">
        <v>10</v>
      </c>
      <c r="L5244" s="28" t="n">
        <v>3</v>
      </c>
      <c r="M5244" s="28" t="s">
        <v>145</v>
      </c>
      <c r="N5244" s="28" t="s">
        <v>138</v>
      </c>
      <c r="O5244" s="29" t="n">
        <v>45020</v>
      </c>
      <c r="P5244" s="28" t="n">
        <f aca="false">ROUNDDOWN(($B5244-$O5244)/30,0)</f>
        <v>4</v>
      </c>
      <c r="Q5244" s="28" t="str">
        <f aca="false">TEXT($B5244,"yyyy-mm")</f>
        <v>2023-08</v>
      </c>
      <c r="R5244" s="28" t="n">
        <f aca="false">IF(AND($O5244&gt;=DATE(2025,1,1),$O5244&lt;=DATE(2025,4,30)),1,0)</f>
        <v>0</v>
      </c>
    </row>
    <row r="5245" customFormat="false" ht="15" hidden="false" customHeight="false" outlineLevel="0" collapsed="false">
      <c r="A5245" s="28" t="n">
        <v>571</v>
      </c>
      <c r="B5245" s="29" t="n">
        <v>45199</v>
      </c>
      <c r="C5245" s="28" t="n">
        <v>0</v>
      </c>
      <c r="D5245" s="28" t="n">
        <v>0</v>
      </c>
      <c r="E5245" s="28" t="n">
        <v>0</v>
      </c>
      <c r="F5245" s="28" t="s">
        <v>345</v>
      </c>
      <c r="G5245" s="28" t="n">
        <v>0</v>
      </c>
      <c r="H5245" s="28" t="n">
        <v>0</v>
      </c>
      <c r="I5245" s="28" t="n">
        <v>0</v>
      </c>
      <c r="J5245" s="28" t="n">
        <v>275</v>
      </c>
      <c r="K5245" s="28" t="n">
        <v>10</v>
      </c>
      <c r="L5245" s="28" t="n">
        <v>3</v>
      </c>
      <c r="M5245" s="28" t="s">
        <v>145</v>
      </c>
      <c r="N5245" s="28" t="s">
        <v>138</v>
      </c>
      <c r="O5245" s="29" t="n">
        <v>45020</v>
      </c>
      <c r="P5245" s="28" t="n">
        <f aca="false">ROUNDDOWN(($B5245-$O5245)/30,0)</f>
        <v>5</v>
      </c>
      <c r="Q5245" s="28" t="str">
        <f aca="false">TEXT($B5245,"yyyy-mm")</f>
        <v>2023-09</v>
      </c>
      <c r="R5245" s="28" t="n">
        <f aca="false">IF(AND($O5245&gt;=DATE(2025,1,1),$O5245&lt;=DATE(2025,4,30)),1,0)</f>
        <v>0</v>
      </c>
    </row>
    <row r="5246" customFormat="false" ht="15" hidden="false" customHeight="false" outlineLevel="0" collapsed="false">
      <c r="A5246" s="28" t="n">
        <v>572</v>
      </c>
      <c r="B5246" s="29" t="n">
        <v>45504</v>
      </c>
      <c r="C5246" s="28" t="n">
        <v>37000</v>
      </c>
      <c r="D5246" s="28" t="n">
        <v>0</v>
      </c>
      <c r="E5246" s="28" t="n">
        <v>0</v>
      </c>
      <c r="F5246" s="28" t="s">
        <v>345</v>
      </c>
      <c r="G5246" s="28" t="n">
        <v>0</v>
      </c>
      <c r="H5246" s="28" t="n">
        <v>0</v>
      </c>
      <c r="I5246" s="28" t="n">
        <v>0</v>
      </c>
      <c r="J5246" s="28" t="n">
        <v>154</v>
      </c>
      <c r="K5246" s="28" t="n">
        <v>2</v>
      </c>
      <c r="L5246" s="28" t="n">
        <v>1</v>
      </c>
      <c r="M5246" s="28" t="s">
        <v>146</v>
      </c>
      <c r="N5246" s="28" t="s">
        <v>140</v>
      </c>
      <c r="O5246" s="29" t="n">
        <v>45503</v>
      </c>
      <c r="P5246" s="28" t="n">
        <f aca="false">ROUNDDOWN(($B5246-$O5246)/30,0)</f>
        <v>0</v>
      </c>
      <c r="Q5246" s="28" t="str">
        <f aca="false">TEXT($B5246,"yyyy-mm")</f>
        <v>2024-07</v>
      </c>
      <c r="R5246" s="28" t="n">
        <f aca="false">IF(AND($O5246&gt;=DATE(2025,1,1),$O5246&lt;=DATE(2025,4,30)),1,0)</f>
        <v>0</v>
      </c>
    </row>
    <row r="5247" customFormat="false" ht="15" hidden="false" customHeight="false" outlineLevel="0" collapsed="false">
      <c r="A5247" s="28" t="n">
        <v>572</v>
      </c>
      <c r="B5247" s="29" t="n">
        <v>45535</v>
      </c>
      <c r="C5247" s="28" t="n">
        <v>33916.67</v>
      </c>
      <c r="D5247" s="28" t="n">
        <v>0</v>
      </c>
      <c r="E5247" s="28" t="n">
        <v>0</v>
      </c>
      <c r="F5247" s="28" t="s">
        <v>345</v>
      </c>
      <c r="G5247" s="28" t="n">
        <v>0</v>
      </c>
      <c r="H5247" s="28" t="n">
        <v>0</v>
      </c>
      <c r="I5247" s="28" t="n">
        <v>0</v>
      </c>
      <c r="J5247" s="28" t="n">
        <v>154</v>
      </c>
      <c r="K5247" s="28" t="n">
        <v>2</v>
      </c>
      <c r="L5247" s="28" t="n">
        <v>1</v>
      </c>
      <c r="M5247" s="28" t="s">
        <v>146</v>
      </c>
      <c r="N5247" s="28" t="s">
        <v>140</v>
      </c>
      <c r="O5247" s="29" t="n">
        <v>45503</v>
      </c>
      <c r="P5247" s="28" t="n">
        <f aca="false">ROUNDDOWN(($B5247-$O5247)/30,0)</f>
        <v>1</v>
      </c>
      <c r="Q5247" s="28" t="str">
        <f aca="false">TEXT($B5247,"yyyy-mm")</f>
        <v>2024-08</v>
      </c>
      <c r="R5247" s="28" t="n">
        <f aca="false">IF(AND($O5247&gt;=DATE(2025,1,1),$O5247&lt;=DATE(2025,4,30)),1,0)</f>
        <v>0</v>
      </c>
    </row>
    <row r="5248" customFormat="false" ht="15" hidden="false" customHeight="false" outlineLevel="0" collapsed="false">
      <c r="A5248" s="28" t="n">
        <v>572</v>
      </c>
      <c r="B5248" s="29" t="n">
        <v>45565</v>
      </c>
      <c r="C5248" s="28" t="n">
        <v>30833.34</v>
      </c>
      <c r="D5248" s="28" t="n">
        <v>0</v>
      </c>
      <c r="E5248" s="28" t="n">
        <v>0</v>
      </c>
      <c r="F5248" s="28" t="s">
        <v>345</v>
      </c>
      <c r="G5248" s="28" t="n">
        <v>0</v>
      </c>
      <c r="H5248" s="28" t="n">
        <v>0</v>
      </c>
      <c r="I5248" s="28" t="n">
        <v>0</v>
      </c>
      <c r="J5248" s="28" t="n">
        <v>154</v>
      </c>
      <c r="K5248" s="28" t="n">
        <v>2</v>
      </c>
      <c r="L5248" s="28" t="n">
        <v>1</v>
      </c>
      <c r="M5248" s="28" t="s">
        <v>146</v>
      </c>
      <c r="N5248" s="28" t="s">
        <v>140</v>
      </c>
      <c r="O5248" s="29" t="n">
        <v>45503</v>
      </c>
      <c r="P5248" s="28" t="n">
        <f aca="false">ROUNDDOWN(($B5248-$O5248)/30,0)</f>
        <v>2</v>
      </c>
      <c r="Q5248" s="28" t="str">
        <f aca="false">TEXT($B5248,"yyyy-mm")</f>
        <v>2024-09</v>
      </c>
      <c r="R5248" s="28" t="n">
        <f aca="false">IF(AND($O5248&gt;=DATE(2025,1,1),$O5248&lt;=DATE(2025,4,30)),1,0)</f>
        <v>0</v>
      </c>
    </row>
    <row r="5249" customFormat="false" ht="15" hidden="false" customHeight="false" outlineLevel="0" collapsed="false">
      <c r="A5249" s="28" t="n">
        <v>572</v>
      </c>
      <c r="B5249" s="29" t="n">
        <v>45596</v>
      </c>
      <c r="C5249" s="28" t="n">
        <v>27750.01</v>
      </c>
      <c r="D5249" s="28" t="n">
        <v>0</v>
      </c>
      <c r="E5249" s="28" t="n">
        <v>0</v>
      </c>
      <c r="F5249" s="28" t="s">
        <v>345</v>
      </c>
      <c r="G5249" s="28" t="n">
        <v>0</v>
      </c>
      <c r="H5249" s="28" t="n">
        <v>0</v>
      </c>
      <c r="I5249" s="28" t="n">
        <v>0</v>
      </c>
      <c r="J5249" s="28" t="n">
        <v>154</v>
      </c>
      <c r="K5249" s="28" t="n">
        <v>2</v>
      </c>
      <c r="L5249" s="28" t="n">
        <v>1</v>
      </c>
      <c r="M5249" s="28" t="s">
        <v>146</v>
      </c>
      <c r="N5249" s="28" t="s">
        <v>140</v>
      </c>
      <c r="O5249" s="29" t="n">
        <v>45503</v>
      </c>
      <c r="P5249" s="28" t="n">
        <f aca="false">ROUNDDOWN(($B5249-$O5249)/30,0)</f>
        <v>3</v>
      </c>
      <c r="Q5249" s="28" t="str">
        <f aca="false">TEXT($B5249,"yyyy-mm")</f>
        <v>2024-10</v>
      </c>
      <c r="R5249" s="28" t="n">
        <f aca="false">IF(AND($O5249&gt;=DATE(2025,1,1),$O5249&lt;=DATE(2025,4,30)),1,0)</f>
        <v>0</v>
      </c>
    </row>
    <row r="5250" customFormat="false" ht="15" hidden="false" customHeight="false" outlineLevel="0" collapsed="false">
      <c r="A5250" s="28" t="n">
        <v>572</v>
      </c>
      <c r="B5250" s="29" t="n">
        <v>45626</v>
      </c>
      <c r="C5250" s="28" t="n">
        <v>24666.68</v>
      </c>
      <c r="D5250" s="28" t="n">
        <v>0</v>
      </c>
      <c r="E5250" s="28" t="n">
        <v>0</v>
      </c>
      <c r="F5250" s="28" t="s">
        <v>345</v>
      </c>
      <c r="G5250" s="28" t="n">
        <v>0</v>
      </c>
      <c r="H5250" s="28" t="n">
        <v>0</v>
      </c>
      <c r="I5250" s="28" t="n">
        <v>0</v>
      </c>
      <c r="J5250" s="28" t="n">
        <v>154</v>
      </c>
      <c r="K5250" s="28" t="n">
        <v>2</v>
      </c>
      <c r="L5250" s="28" t="n">
        <v>1</v>
      </c>
      <c r="M5250" s="28" t="s">
        <v>146</v>
      </c>
      <c r="N5250" s="28" t="s">
        <v>140</v>
      </c>
      <c r="O5250" s="29" t="n">
        <v>45503</v>
      </c>
      <c r="P5250" s="28" t="n">
        <f aca="false">ROUNDDOWN(($B5250-$O5250)/30,0)</f>
        <v>4</v>
      </c>
      <c r="Q5250" s="28" t="str">
        <f aca="false">TEXT($B5250,"yyyy-mm")</f>
        <v>2024-11</v>
      </c>
      <c r="R5250" s="28" t="n">
        <f aca="false">IF(AND($O5250&gt;=DATE(2025,1,1),$O5250&lt;=DATE(2025,4,30)),1,0)</f>
        <v>0</v>
      </c>
    </row>
    <row r="5251" customFormat="false" ht="15" hidden="false" customHeight="false" outlineLevel="0" collapsed="false">
      <c r="A5251" s="28" t="n">
        <v>572</v>
      </c>
      <c r="B5251" s="29" t="n">
        <v>45657</v>
      </c>
      <c r="C5251" s="28" t="n">
        <v>21583.35</v>
      </c>
      <c r="D5251" s="28" t="n">
        <v>0</v>
      </c>
      <c r="E5251" s="28" t="n">
        <v>0</v>
      </c>
      <c r="F5251" s="28" t="s">
        <v>345</v>
      </c>
      <c r="G5251" s="28" t="n">
        <v>0</v>
      </c>
      <c r="H5251" s="28" t="n">
        <v>0</v>
      </c>
      <c r="I5251" s="28" t="n">
        <v>0</v>
      </c>
      <c r="J5251" s="28" t="n">
        <v>154</v>
      </c>
      <c r="K5251" s="28" t="n">
        <v>2</v>
      </c>
      <c r="L5251" s="28" t="n">
        <v>1</v>
      </c>
      <c r="M5251" s="28" t="s">
        <v>146</v>
      </c>
      <c r="N5251" s="28" t="s">
        <v>140</v>
      </c>
      <c r="O5251" s="29" t="n">
        <v>45503</v>
      </c>
      <c r="P5251" s="28" t="n">
        <f aca="false">ROUNDDOWN(($B5251-$O5251)/30,0)</f>
        <v>5</v>
      </c>
      <c r="Q5251" s="28" t="str">
        <f aca="false">TEXT($B5251,"yyyy-mm")</f>
        <v>2024-12</v>
      </c>
      <c r="R5251" s="28" t="n">
        <f aca="false">IF(AND($O5251&gt;=DATE(2025,1,1),$O5251&lt;=DATE(2025,4,30)),1,0)</f>
        <v>0</v>
      </c>
    </row>
    <row r="5252" customFormat="false" ht="15" hidden="false" customHeight="false" outlineLevel="0" collapsed="false">
      <c r="A5252" s="28" t="n">
        <v>572</v>
      </c>
      <c r="B5252" s="29" t="n">
        <v>45688</v>
      </c>
      <c r="C5252" s="28" t="n">
        <v>18500.02</v>
      </c>
      <c r="D5252" s="28" t="n">
        <v>0</v>
      </c>
      <c r="E5252" s="28" t="n">
        <v>0</v>
      </c>
      <c r="F5252" s="28" t="s">
        <v>345</v>
      </c>
      <c r="G5252" s="28" t="n">
        <v>0</v>
      </c>
      <c r="H5252" s="28" t="n">
        <v>0</v>
      </c>
      <c r="I5252" s="28" t="n">
        <v>0</v>
      </c>
      <c r="J5252" s="28" t="n">
        <v>154</v>
      </c>
      <c r="K5252" s="28" t="n">
        <v>2</v>
      </c>
      <c r="L5252" s="28" t="n">
        <v>1</v>
      </c>
      <c r="M5252" s="28" t="s">
        <v>146</v>
      </c>
      <c r="N5252" s="28" t="s">
        <v>140</v>
      </c>
      <c r="O5252" s="29" t="n">
        <v>45503</v>
      </c>
      <c r="P5252" s="28" t="n">
        <f aca="false">ROUNDDOWN(($B5252-$O5252)/30,0)</f>
        <v>6</v>
      </c>
      <c r="Q5252" s="28" t="str">
        <f aca="false">TEXT($B5252,"yyyy-mm")</f>
        <v>2025-01</v>
      </c>
      <c r="R5252" s="28" t="n">
        <f aca="false">IF(AND($O5252&gt;=DATE(2025,1,1),$O5252&lt;=DATE(2025,4,30)),1,0)</f>
        <v>0</v>
      </c>
    </row>
    <row r="5253" customFormat="false" ht="15" hidden="false" customHeight="false" outlineLevel="0" collapsed="false">
      <c r="A5253" s="28" t="n">
        <v>572</v>
      </c>
      <c r="B5253" s="29" t="n">
        <v>45716</v>
      </c>
      <c r="C5253" s="28" t="n">
        <v>15416.69</v>
      </c>
      <c r="D5253" s="28" t="n">
        <v>0</v>
      </c>
      <c r="E5253" s="28" t="n">
        <v>0</v>
      </c>
      <c r="F5253" s="28" t="s">
        <v>345</v>
      </c>
      <c r="G5253" s="28" t="n">
        <v>0</v>
      </c>
      <c r="H5253" s="28" t="n">
        <v>0</v>
      </c>
      <c r="I5253" s="28" t="n">
        <v>0</v>
      </c>
      <c r="J5253" s="28" t="n">
        <v>154</v>
      </c>
      <c r="K5253" s="28" t="n">
        <v>2</v>
      </c>
      <c r="L5253" s="28" t="n">
        <v>1</v>
      </c>
      <c r="M5253" s="28" t="s">
        <v>146</v>
      </c>
      <c r="N5253" s="28" t="s">
        <v>140</v>
      </c>
      <c r="O5253" s="29" t="n">
        <v>45503</v>
      </c>
      <c r="P5253" s="28" t="n">
        <f aca="false">ROUNDDOWN(($B5253-$O5253)/30,0)</f>
        <v>7</v>
      </c>
      <c r="Q5253" s="28" t="str">
        <f aca="false">TEXT($B5253,"yyyy-mm")</f>
        <v>2025-02</v>
      </c>
      <c r="R5253" s="28" t="n">
        <f aca="false">IF(AND($O5253&gt;=DATE(2025,1,1),$O5253&lt;=DATE(2025,4,30)),1,0)</f>
        <v>0</v>
      </c>
    </row>
    <row r="5254" customFormat="false" ht="15" hidden="false" customHeight="false" outlineLevel="0" collapsed="false">
      <c r="A5254" s="28" t="n">
        <v>572</v>
      </c>
      <c r="B5254" s="29" t="n">
        <v>45747</v>
      </c>
      <c r="C5254" s="28" t="n">
        <v>15416.69</v>
      </c>
      <c r="D5254" s="28" t="n">
        <v>3083.33</v>
      </c>
      <c r="E5254" s="28" t="n">
        <v>3</v>
      </c>
      <c r="F5254" s="28" t="s">
        <v>346</v>
      </c>
      <c r="G5254" s="28" t="n">
        <v>0</v>
      </c>
      <c r="H5254" s="28" t="n">
        <v>0</v>
      </c>
      <c r="I5254" s="28" t="n">
        <v>0</v>
      </c>
      <c r="J5254" s="28" t="n">
        <v>154</v>
      </c>
      <c r="K5254" s="28" t="n">
        <v>2</v>
      </c>
      <c r="L5254" s="28" t="n">
        <v>1</v>
      </c>
      <c r="M5254" s="28" t="s">
        <v>146</v>
      </c>
      <c r="N5254" s="28" t="s">
        <v>140</v>
      </c>
      <c r="O5254" s="29" t="n">
        <v>45503</v>
      </c>
      <c r="P5254" s="28" t="n">
        <f aca="false">ROUNDDOWN(($B5254-$O5254)/30,0)</f>
        <v>8</v>
      </c>
      <c r="Q5254" s="28" t="str">
        <f aca="false">TEXT($B5254,"yyyy-mm")</f>
        <v>2025-03</v>
      </c>
      <c r="R5254" s="28" t="n">
        <f aca="false">IF(AND($O5254&gt;=DATE(2025,1,1),$O5254&lt;=DATE(2025,4,30)),1,0)</f>
        <v>0</v>
      </c>
    </row>
    <row r="5255" customFormat="false" ht="15" hidden="false" customHeight="false" outlineLevel="0" collapsed="false">
      <c r="A5255" s="28" t="n">
        <v>572</v>
      </c>
      <c r="B5255" s="29" t="n">
        <v>45777</v>
      </c>
      <c r="C5255" s="28" t="n">
        <v>15416.69</v>
      </c>
      <c r="D5255" s="28" t="n">
        <v>6166.66</v>
      </c>
      <c r="E5255" s="28" t="n">
        <v>33</v>
      </c>
      <c r="F5255" s="28" t="s">
        <v>347</v>
      </c>
      <c r="G5255" s="28" t="n">
        <v>1</v>
      </c>
      <c r="H5255" s="28" t="n">
        <v>0</v>
      </c>
      <c r="I5255" s="28" t="n">
        <v>0</v>
      </c>
      <c r="J5255" s="28" t="n">
        <v>154</v>
      </c>
      <c r="K5255" s="28" t="n">
        <v>2</v>
      </c>
      <c r="L5255" s="28" t="n">
        <v>1</v>
      </c>
      <c r="M5255" s="28" t="s">
        <v>146</v>
      </c>
      <c r="N5255" s="28" t="s">
        <v>140</v>
      </c>
      <c r="O5255" s="29" t="n">
        <v>45503</v>
      </c>
      <c r="P5255" s="28" t="n">
        <f aca="false">ROUNDDOWN(($B5255-$O5255)/30,0)</f>
        <v>9</v>
      </c>
      <c r="Q5255" s="28" t="str">
        <f aca="false">TEXT($B5255,"yyyy-mm")</f>
        <v>2025-04</v>
      </c>
      <c r="R5255" s="28" t="n">
        <f aca="false">IF(AND($O5255&gt;=DATE(2025,1,1),$O5255&lt;=DATE(2025,4,30)),1,0)</f>
        <v>0</v>
      </c>
    </row>
    <row r="5256" customFormat="false" ht="15" hidden="false" customHeight="false" outlineLevel="0" collapsed="false">
      <c r="A5256" s="28" t="n">
        <v>572</v>
      </c>
      <c r="B5256" s="29" t="n">
        <v>45808</v>
      </c>
      <c r="C5256" s="28" t="n">
        <v>15416.69</v>
      </c>
      <c r="D5256" s="28" t="n">
        <v>9249.99</v>
      </c>
      <c r="E5256" s="28" t="n">
        <v>64</v>
      </c>
      <c r="F5256" s="28" t="s">
        <v>348</v>
      </c>
      <c r="G5256" s="28" t="n">
        <v>1</v>
      </c>
      <c r="H5256" s="28" t="n">
        <v>1</v>
      </c>
      <c r="I5256" s="28" t="n">
        <v>0</v>
      </c>
      <c r="J5256" s="28" t="n">
        <v>154</v>
      </c>
      <c r="K5256" s="28" t="n">
        <v>2</v>
      </c>
      <c r="L5256" s="28" t="n">
        <v>1</v>
      </c>
      <c r="M5256" s="28" t="s">
        <v>146</v>
      </c>
      <c r="N5256" s="28" t="s">
        <v>140</v>
      </c>
      <c r="O5256" s="29" t="n">
        <v>45503</v>
      </c>
      <c r="P5256" s="28" t="n">
        <f aca="false">ROUNDDOWN(($B5256-$O5256)/30,0)</f>
        <v>10</v>
      </c>
      <c r="Q5256" s="28" t="str">
        <f aca="false">TEXT($B5256,"yyyy-mm")</f>
        <v>2025-05</v>
      </c>
      <c r="R5256" s="28" t="n">
        <f aca="false">IF(AND($O5256&gt;=DATE(2025,1,1),$O5256&lt;=DATE(2025,4,30)),1,0)</f>
        <v>0</v>
      </c>
    </row>
    <row r="5257" customFormat="false" ht="15" hidden="false" customHeight="false" outlineLevel="0" collapsed="false">
      <c r="A5257" s="28" t="n">
        <v>572</v>
      </c>
      <c r="B5257" s="29" t="n">
        <v>45838</v>
      </c>
      <c r="C5257" s="28" t="n">
        <v>13591.16</v>
      </c>
      <c r="D5257" s="28" t="n">
        <v>10507.79</v>
      </c>
      <c r="E5257" s="28" t="n">
        <v>94</v>
      </c>
      <c r="F5257" s="28" t="s">
        <v>349</v>
      </c>
      <c r="G5257" s="28" t="n">
        <v>1</v>
      </c>
      <c r="H5257" s="28" t="n">
        <v>1</v>
      </c>
      <c r="I5257" s="28" t="n">
        <v>1</v>
      </c>
      <c r="J5257" s="28" t="n">
        <v>154</v>
      </c>
      <c r="K5257" s="28" t="n">
        <v>2</v>
      </c>
      <c r="L5257" s="28" t="n">
        <v>1</v>
      </c>
      <c r="M5257" s="28" t="s">
        <v>146</v>
      </c>
      <c r="N5257" s="28" t="s">
        <v>140</v>
      </c>
      <c r="O5257" s="29" t="n">
        <v>45503</v>
      </c>
      <c r="P5257" s="28" t="n">
        <f aca="false">ROUNDDOWN(($B5257-$O5257)/30,0)</f>
        <v>11</v>
      </c>
      <c r="Q5257" s="28" t="str">
        <f aca="false">TEXT($B5257,"yyyy-mm")</f>
        <v>2025-06</v>
      </c>
      <c r="R5257" s="28" t="n">
        <f aca="false">IF(AND($O5257&gt;=DATE(2025,1,1),$O5257&lt;=DATE(2025,4,30)),1,0)</f>
        <v>0</v>
      </c>
    </row>
    <row r="5258" customFormat="false" ht="15" hidden="false" customHeight="false" outlineLevel="0" collapsed="false">
      <c r="A5258" s="28" t="n">
        <v>572</v>
      </c>
      <c r="B5258" s="29" t="n">
        <v>45869</v>
      </c>
      <c r="C5258" s="28" t="n">
        <v>12129.34</v>
      </c>
      <c r="D5258" s="28" t="n">
        <v>12129.3</v>
      </c>
      <c r="E5258" s="28" t="n">
        <v>125</v>
      </c>
      <c r="F5258" s="28" t="s">
        <v>349</v>
      </c>
      <c r="G5258" s="28" t="n">
        <v>1</v>
      </c>
      <c r="H5258" s="28" t="n">
        <v>1</v>
      </c>
      <c r="I5258" s="28" t="n">
        <v>1</v>
      </c>
      <c r="J5258" s="28" t="n">
        <v>154</v>
      </c>
      <c r="K5258" s="28" t="n">
        <v>2</v>
      </c>
      <c r="L5258" s="28" t="n">
        <v>1</v>
      </c>
      <c r="M5258" s="28" t="s">
        <v>146</v>
      </c>
      <c r="N5258" s="28" t="s">
        <v>140</v>
      </c>
      <c r="O5258" s="29" t="n">
        <v>45503</v>
      </c>
      <c r="P5258" s="28" t="n">
        <f aca="false">ROUNDDOWN(($B5258-$O5258)/30,0)</f>
        <v>12</v>
      </c>
      <c r="Q5258" s="28" t="str">
        <f aca="false">TEXT($B5258,"yyyy-mm")</f>
        <v>2025-07</v>
      </c>
      <c r="R5258" s="28" t="n">
        <f aca="false">IF(AND($O5258&gt;=DATE(2025,1,1),$O5258&lt;=DATE(2025,4,30)),1,0)</f>
        <v>0</v>
      </c>
    </row>
    <row r="5259" customFormat="false" ht="15" hidden="false" customHeight="false" outlineLevel="0" collapsed="false">
      <c r="A5259" s="28" t="n">
        <v>573</v>
      </c>
      <c r="B5259" s="29" t="n">
        <v>45016</v>
      </c>
      <c r="C5259" s="28" t="n">
        <v>6800</v>
      </c>
      <c r="D5259" s="28" t="n">
        <v>0</v>
      </c>
      <c r="E5259" s="28" t="n">
        <v>0</v>
      </c>
      <c r="F5259" s="28" t="s">
        <v>345</v>
      </c>
      <c r="G5259" s="28" t="n">
        <v>0</v>
      </c>
      <c r="H5259" s="28" t="n">
        <v>0</v>
      </c>
      <c r="I5259" s="28" t="n">
        <v>0</v>
      </c>
      <c r="J5259" s="28" t="n">
        <v>192</v>
      </c>
      <c r="K5259" s="28" t="n">
        <v>8</v>
      </c>
      <c r="L5259" s="28" t="n">
        <v>3</v>
      </c>
      <c r="M5259" s="28" t="s">
        <v>146</v>
      </c>
      <c r="N5259" s="28" t="s">
        <v>138</v>
      </c>
      <c r="O5259" s="29" t="n">
        <v>44999</v>
      </c>
      <c r="P5259" s="28" t="n">
        <f aca="false">ROUNDDOWN(($B5259-$O5259)/30,0)</f>
        <v>0</v>
      </c>
      <c r="Q5259" s="28" t="str">
        <f aca="false">TEXT($B5259,"yyyy-mm")</f>
        <v>2023-03</v>
      </c>
      <c r="R5259" s="28" t="n">
        <f aca="false">IF(AND($O5259&gt;=DATE(2025,1,1),$O5259&lt;=DATE(2025,4,30)),1,0)</f>
        <v>0</v>
      </c>
    </row>
    <row r="5260" customFormat="false" ht="15" hidden="false" customHeight="false" outlineLevel="0" collapsed="false">
      <c r="A5260" s="28" t="n">
        <v>573</v>
      </c>
      <c r="B5260" s="29" t="n">
        <v>45046</v>
      </c>
      <c r="C5260" s="28" t="n">
        <v>5666.67</v>
      </c>
      <c r="D5260" s="28" t="n">
        <v>0</v>
      </c>
      <c r="E5260" s="28" t="n">
        <v>0</v>
      </c>
      <c r="F5260" s="28" t="s">
        <v>345</v>
      </c>
      <c r="G5260" s="28" t="n">
        <v>0</v>
      </c>
      <c r="H5260" s="28" t="n">
        <v>0</v>
      </c>
      <c r="I5260" s="28" t="n">
        <v>0</v>
      </c>
      <c r="J5260" s="28" t="n">
        <v>192</v>
      </c>
      <c r="K5260" s="28" t="n">
        <v>8</v>
      </c>
      <c r="L5260" s="28" t="n">
        <v>3</v>
      </c>
      <c r="M5260" s="28" t="s">
        <v>146</v>
      </c>
      <c r="N5260" s="28" t="s">
        <v>138</v>
      </c>
      <c r="O5260" s="29" t="n">
        <v>44999</v>
      </c>
      <c r="P5260" s="28" t="n">
        <f aca="false">ROUNDDOWN(($B5260-$O5260)/30,0)</f>
        <v>1</v>
      </c>
      <c r="Q5260" s="28" t="str">
        <f aca="false">TEXT($B5260,"yyyy-mm")</f>
        <v>2023-04</v>
      </c>
      <c r="R5260" s="28" t="n">
        <f aca="false">IF(AND($O5260&gt;=DATE(2025,1,1),$O5260&lt;=DATE(2025,4,30)),1,0)</f>
        <v>0</v>
      </c>
    </row>
    <row r="5261" customFormat="false" ht="15" hidden="false" customHeight="false" outlineLevel="0" collapsed="false">
      <c r="A5261" s="28" t="n">
        <v>573</v>
      </c>
      <c r="B5261" s="29" t="n">
        <v>45077</v>
      </c>
      <c r="C5261" s="28" t="n">
        <v>4533.34</v>
      </c>
      <c r="D5261" s="28" t="n">
        <v>0</v>
      </c>
      <c r="E5261" s="28" t="n">
        <v>0</v>
      </c>
      <c r="F5261" s="28" t="s">
        <v>345</v>
      </c>
      <c r="G5261" s="28" t="n">
        <v>0</v>
      </c>
      <c r="H5261" s="28" t="n">
        <v>0</v>
      </c>
      <c r="I5261" s="28" t="n">
        <v>0</v>
      </c>
      <c r="J5261" s="28" t="n">
        <v>192</v>
      </c>
      <c r="K5261" s="28" t="n">
        <v>8</v>
      </c>
      <c r="L5261" s="28" t="n">
        <v>3</v>
      </c>
      <c r="M5261" s="28" t="s">
        <v>146</v>
      </c>
      <c r="N5261" s="28" t="s">
        <v>138</v>
      </c>
      <c r="O5261" s="29" t="n">
        <v>44999</v>
      </c>
      <c r="P5261" s="28" t="n">
        <f aca="false">ROUNDDOWN(($B5261-$O5261)/30,0)</f>
        <v>2</v>
      </c>
      <c r="Q5261" s="28" t="str">
        <f aca="false">TEXT($B5261,"yyyy-mm")</f>
        <v>2023-05</v>
      </c>
      <c r="R5261" s="28" t="n">
        <f aca="false">IF(AND($O5261&gt;=DATE(2025,1,1),$O5261&lt;=DATE(2025,4,30)),1,0)</f>
        <v>0</v>
      </c>
    </row>
    <row r="5262" customFormat="false" ht="15" hidden="false" customHeight="false" outlineLevel="0" collapsed="false">
      <c r="A5262" s="28" t="n">
        <v>573</v>
      </c>
      <c r="B5262" s="29" t="n">
        <v>45107</v>
      </c>
      <c r="C5262" s="28" t="n">
        <v>3400.01</v>
      </c>
      <c r="D5262" s="28" t="n">
        <v>0</v>
      </c>
      <c r="E5262" s="28" t="n">
        <v>0</v>
      </c>
      <c r="F5262" s="28" t="s">
        <v>345</v>
      </c>
      <c r="G5262" s="28" t="n">
        <v>0</v>
      </c>
      <c r="H5262" s="28" t="n">
        <v>0</v>
      </c>
      <c r="I5262" s="28" t="n">
        <v>0</v>
      </c>
      <c r="J5262" s="28" t="n">
        <v>192</v>
      </c>
      <c r="K5262" s="28" t="n">
        <v>8</v>
      </c>
      <c r="L5262" s="28" t="n">
        <v>3</v>
      </c>
      <c r="M5262" s="28" t="s">
        <v>146</v>
      </c>
      <c r="N5262" s="28" t="s">
        <v>138</v>
      </c>
      <c r="O5262" s="29" t="n">
        <v>44999</v>
      </c>
      <c r="P5262" s="28" t="n">
        <f aca="false">ROUNDDOWN(($B5262-$O5262)/30,0)</f>
        <v>3</v>
      </c>
      <c r="Q5262" s="28" t="str">
        <f aca="false">TEXT($B5262,"yyyy-mm")</f>
        <v>2023-06</v>
      </c>
      <c r="R5262" s="28" t="n">
        <f aca="false">IF(AND($O5262&gt;=DATE(2025,1,1),$O5262&lt;=DATE(2025,4,30)),1,0)</f>
        <v>0</v>
      </c>
    </row>
    <row r="5263" customFormat="false" ht="15" hidden="false" customHeight="false" outlineLevel="0" collapsed="false">
      <c r="A5263" s="28" t="n">
        <v>573</v>
      </c>
      <c r="B5263" s="29" t="n">
        <v>45138</v>
      </c>
      <c r="C5263" s="28" t="n">
        <v>2266.68</v>
      </c>
      <c r="D5263" s="28" t="n">
        <v>0</v>
      </c>
      <c r="E5263" s="28" t="n">
        <v>0</v>
      </c>
      <c r="F5263" s="28" t="s">
        <v>345</v>
      </c>
      <c r="G5263" s="28" t="n">
        <v>0</v>
      </c>
      <c r="H5263" s="28" t="n">
        <v>0</v>
      </c>
      <c r="I5263" s="28" t="n">
        <v>0</v>
      </c>
      <c r="J5263" s="28" t="n">
        <v>192</v>
      </c>
      <c r="K5263" s="28" t="n">
        <v>8</v>
      </c>
      <c r="L5263" s="28" t="n">
        <v>3</v>
      </c>
      <c r="M5263" s="28" t="s">
        <v>146</v>
      </c>
      <c r="N5263" s="28" t="s">
        <v>138</v>
      </c>
      <c r="O5263" s="29" t="n">
        <v>44999</v>
      </c>
      <c r="P5263" s="28" t="n">
        <f aca="false">ROUNDDOWN(($B5263-$O5263)/30,0)</f>
        <v>4</v>
      </c>
      <c r="Q5263" s="28" t="str">
        <f aca="false">TEXT($B5263,"yyyy-mm")</f>
        <v>2023-07</v>
      </c>
      <c r="R5263" s="28" t="n">
        <f aca="false">IF(AND($O5263&gt;=DATE(2025,1,1),$O5263&lt;=DATE(2025,4,30)),1,0)</f>
        <v>0</v>
      </c>
    </row>
    <row r="5264" customFormat="false" ht="15" hidden="false" customHeight="false" outlineLevel="0" collapsed="false">
      <c r="A5264" s="28" t="n">
        <v>573</v>
      </c>
      <c r="B5264" s="29" t="n">
        <v>45169</v>
      </c>
      <c r="C5264" s="28" t="n">
        <v>1133.35</v>
      </c>
      <c r="D5264" s="28" t="n">
        <v>0</v>
      </c>
      <c r="E5264" s="28" t="n">
        <v>0</v>
      </c>
      <c r="F5264" s="28" t="s">
        <v>345</v>
      </c>
      <c r="G5264" s="28" t="n">
        <v>0</v>
      </c>
      <c r="H5264" s="28" t="n">
        <v>0</v>
      </c>
      <c r="I5264" s="28" t="n">
        <v>0</v>
      </c>
      <c r="J5264" s="28" t="n">
        <v>192</v>
      </c>
      <c r="K5264" s="28" t="n">
        <v>8</v>
      </c>
      <c r="L5264" s="28" t="n">
        <v>3</v>
      </c>
      <c r="M5264" s="28" t="s">
        <v>146</v>
      </c>
      <c r="N5264" s="28" t="s">
        <v>138</v>
      </c>
      <c r="O5264" s="29" t="n">
        <v>44999</v>
      </c>
      <c r="P5264" s="28" t="n">
        <f aca="false">ROUNDDOWN(($B5264-$O5264)/30,0)</f>
        <v>5</v>
      </c>
      <c r="Q5264" s="28" t="str">
        <f aca="false">TEXT($B5264,"yyyy-mm")</f>
        <v>2023-08</v>
      </c>
      <c r="R5264" s="28" t="n">
        <f aca="false">IF(AND($O5264&gt;=DATE(2025,1,1),$O5264&lt;=DATE(2025,4,30)),1,0)</f>
        <v>0</v>
      </c>
    </row>
    <row r="5265" customFormat="false" ht="15" hidden="false" customHeight="false" outlineLevel="0" collapsed="false">
      <c r="A5265" s="28" t="n">
        <v>573</v>
      </c>
      <c r="B5265" s="29" t="n">
        <v>45199</v>
      </c>
      <c r="C5265" s="28" t="n">
        <v>0.02</v>
      </c>
      <c r="D5265" s="28" t="n">
        <v>0</v>
      </c>
      <c r="E5265" s="28" t="n">
        <v>0</v>
      </c>
      <c r="F5265" s="28" t="s">
        <v>345</v>
      </c>
      <c r="G5265" s="28" t="n">
        <v>0</v>
      </c>
      <c r="H5265" s="28" t="n">
        <v>0</v>
      </c>
      <c r="I5265" s="28" t="n">
        <v>0</v>
      </c>
      <c r="J5265" s="28" t="n">
        <v>192</v>
      </c>
      <c r="K5265" s="28" t="n">
        <v>8</v>
      </c>
      <c r="L5265" s="28" t="n">
        <v>3</v>
      </c>
      <c r="M5265" s="28" t="s">
        <v>146</v>
      </c>
      <c r="N5265" s="28" t="s">
        <v>138</v>
      </c>
      <c r="O5265" s="29" t="n">
        <v>44999</v>
      </c>
      <c r="P5265" s="28" t="n">
        <f aca="false">ROUNDDOWN(($B5265-$O5265)/30,0)</f>
        <v>6</v>
      </c>
      <c r="Q5265" s="28" t="str">
        <f aca="false">TEXT($B5265,"yyyy-mm")</f>
        <v>2023-09</v>
      </c>
      <c r="R5265" s="28" t="n">
        <f aca="false">IF(AND($O5265&gt;=DATE(2025,1,1),$O5265&lt;=DATE(2025,4,30)),1,0)</f>
        <v>0</v>
      </c>
    </row>
    <row r="5266" customFormat="false" ht="15" hidden="false" customHeight="false" outlineLevel="0" collapsed="false">
      <c r="A5266" s="28" t="n">
        <v>574</v>
      </c>
      <c r="B5266" s="29" t="n">
        <v>45930</v>
      </c>
      <c r="C5266" s="28" t="n">
        <v>47200</v>
      </c>
      <c r="D5266" s="28" t="n">
        <v>0</v>
      </c>
      <c r="E5266" s="28" t="n">
        <v>0</v>
      </c>
      <c r="F5266" s="28" t="s">
        <v>345</v>
      </c>
      <c r="G5266" s="28" t="n">
        <v>0</v>
      </c>
      <c r="H5266" s="28" t="n">
        <v>0</v>
      </c>
      <c r="I5266" s="28" t="n">
        <v>0</v>
      </c>
      <c r="J5266" s="28" t="n">
        <v>283</v>
      </c>
      <c r="K5266" s="28" t="n">
        <v>10</v>
      </c>
      <c r="L5266" s="28" t="n">
        <v>1</v>
      </c>
      <c r="M5266" s="28" t="s">
        <v>145</v>
      </c>
      <c r="N5266" s="28" t="s">
        <v>138</v>
      </c>
      <c r="O5266" s="29" t="n">
        <v>45912</v>
      </c>
      <c r="P5266" s="28" t="n">
        <f aca="false">ROUNDDOWN(($B5266-$O5266)/30,0)</f>
        <v>0</v>
      </c>
      <c r="Q5266" s="28" t="str">
        <f aca="false">TEXT($B5266,"yyyy-mm")</f>
        <v>2025-09</v>
      </c>
      <c r="R5266" s="28" t="n">
        <f aca="false">IF(AND($O5266&gt;=DATE(2025,1,1),$O5266&lt;=DATE(2025,4,30)),1,0)</f>
        <v>0</v>
      </c>
    </row>
    <row r="5267" customFormat="false" ht="15" hidden="false" customHeight="false" outlineLevel="0" collapsed="false">
      <c r="A5267" s="28" t="n">
        <v>574</v>
      </c>
      <c r="B5267" s="29" t="n">
        <v>45961</v>
      </c>
      <c r="C5267" s="28" t="n">
        <v>39333.33</v>
      </c>
      <c r="D5267" s="28" t="n">
        <v>0</v>
      </c>
      <c r="E5267" s="28" t="n">
        <v>0</v>
      </c>
      <c r="F5267" s="28" t="s">
        <v>345</v>
      </c>
      <c r="G5267" s="28" t="n">
        <v>0</v>
      </c>
      <c r="H5267" s="28" t="n">
        <v>0</v>
      </c>
      <c r="I5267" s="28" t="n">
        <v>0</v>
      </c>
      <c r="J5267" s="28" t="n">
        <v>283</v>
      </c>
      <c r="K5267" s="28" t="n">
        <v>10</v>
      </c>
      <c r="L5267" s="28" t="n">
        <v>1</v>
      </c>
      <c r="M5267" s="28" t="s">
        <v>145</v>
      </c>
      <c r="N5267" s="28" t="s">
        <v>138</v>
      </c>
      <c r="O5267" s="29" t="n">
        <v>45912</v>
      </c>
      <c r="P5267" s="28" t="n">
        <f aca="false">ROUNDDOWN(($B5267-$O5267)/30,0)</f>
        <v>1</v>
      </c>
      <c r="Q5267" s="28" t="str">
        <f aca="false">TEXT($B5267,"yyyy-mm")</f>
        <v>2025-10</v>
      </c>
      <c r="R5267" s="28" t="n">
        <f aca="false">IF(AND($O5267&gt;=DATE(2025,1,1),$O5267&lt;=DATE(2025,4,30)),1,0)</f>
        <v>0</v>
      </c>
    </row>
    <row r="5268" customFormat="false" ht="15" hidden="false" customHeight="false" outlineLevel="0" collapsed="false">
      <c r="A5268" s="28" t="n">
        <v>574</v>
      </c>
      <c r="B5268" s="29" t="n">
        <v>45991</v>
      </c>
      <c r="C5268" s="28" t="n">
        <v>31466.66</v>
      </c>
      <c r="D5268" s="28" t="n">
        <v>0</v>
      </c>
      <c r="E5268" s="28" t="n">
        <v>0</v>
      </c>
      <c r="F5268" s="28" t="s">
        <v>345</v>
      </c>
      <c r="G5268" s="28" t="n">
        <v>0</v>
      </c>
      <c r="H5268" s="28" t="n">
        <v>0</v>
      </c>
      <c r="I5268" s="28" t="n">
        <v>0</v>
      </c>
      <c r="J5268" s="28" t="n">
        <v>283</v>
      </c>
      <c r="K5268" s="28" t="n">
        <v>10</v>
      </c>
      <c r="L5268" s="28" t="n">
        <v>1</v>
      </c>
      <c r="M5268" s="28" t="s">
        <v>145</v>
      </c>
      <c r="N5268" s="28" t="s">
        <v>138</v>
      </c>
      <c r="O5268" s="29" t="n">
        <v>45912</v>
      </c>
      <c r="P5268" s="28" t="n">
        <f aca="false">ROUNDDOWN(($B5268-$O5268)/30,0)</f>
        <v>2</v>
      </c>
      <c r="Q5268" s="28" t="str">
        <f aca="false">TEXT($B5268,"yyyy-mm")</f>
        <v>2025-11</v>
      </c>
      <c r="R5268" s="28" t="n">
        <f aca="false">IF(AND($O5268&gt;=DATE(2025,1,1),$O5268&lt;=DATE(2025,4,30)),1,0)</f>
        <v>0</v>
      </c>
    </row>
    <row r="5269" customFormat="false" ht="15" hidden="false" customHeight="false" outlineLevel="0" collapsed="false">
      <c r="A5269" s="28" t="n">
        <v>574</v>
      </c>
      <c r="B5269" s="29" t="n">
        <v>46022</v>
      </c>
      <c r="C5269" s="28" t="n">
        <v>23599.99</v>
      </c>
      <c r="D5269" s="28" t="n">
        <v>0</v>
      </c>
      <c r="E5269" s="28" t="n">
        <v>0</v>
      </c>
      <c r="F5269" s="28" t="s">
        <v>345</v>
      </c>
      <c r="G5269" s="28" t="n">
        <v>0</v>
      </c>
      <c r="H5269" s="28" t="n">
        <v>0</v>
      </c>
      <c r="I5269" s="28" t="n">
        <v>0</v>
      </c>
      <c r="J5269" s="28" t="n">
        <v>283</v>
      </c>
      <c r="K5269" s="28" t="n">
        <v>10</v>
      </c>
      <c r="L5269" s="28" t="n">
        <v>1</v>
      </c>
      <c r="M5269" s="28" t="s">
        <v>145</v>
      </c>
      <c r="N5269" s="28" t="s">
        <v>138</v>
      </c>
      <c r="O5269" s="29" t="n">
        <v>45912</v>
      </c>
      <c r="P5269" s="28" t="n">
        <f aca="false">ROUNDDOWN(($B5269-$O5269)/30,0)</f>
        <v>3</v>
      </c>
      <c r="Q5269" s="28" t="str">
        <f aca="false">TEXT($B5269,"yyyy-mm")</f>
        <v>2025-12</v>
      </c>
      <c r="R5269" s="28" t="n">
        <f aca="false">IF(AND($O5269&gt;=DATE(2025,1,1),$O5269&lt;=DATE(2025,4,30)),1,0)</f>
        <v>0</v>
      </c>
    </row>
    <row r="5270" customFormat="false" ht="15" hidden="false" customHeight="false" outlineLevel="0" collapsed="false">
      <c r="A5270" s="28" t="n">
        <v>574</v>
      </c>
      <c r="B5270" s="29" t="n">
        <v>46053</v>
      </c>
      <c r="C5270" s="28" t="n">
        <v>15733.32</v>
      </c>
      <c r="D5270" s="28" t="n">
        <v>0</v>
      </c>
      <c r="E5270" s="28" t="n">
        <v>0</v>
      </c>
      <c r="F5270" s="28" t="s">
        <v>345</v>
      </c>
      <c r="G5270" s="28" t="n">
        <v>0</v>
      </c>
      <c r="H5270" s="28" t="n">
        <v>0</v>
      </c>
      <c r="I5270" s="28" t="n">
        <v>0</v>
      </c>
      <c r="J5270" s="28" t="n">
        <v>283</v>
      </c>
      <c r="K5270" s="28" t="n">
        <v>10</v>
      </c>
      <c r="L5270" s="28" t="n">
        <v>1</v>
      </c>
      <c r="M5270" s="28" t="s">
        <v>145</v>
      </c>
      <c r="N5270" s="28" t="s">
        <v>138</v>
      </c>
      <c r="O5270" s="29" t="n">
        <v>45912</v>
      </c>
      <c r="P5270" s="28" t="n">
        <f aca="false">ROUNDDOWN(($B5270-$O5270)/30,0)</f>
        <v>4</v>
      </c>
      <c r="Q5270" s="28" t="str">
        <f aca="false">TEXT($B5270,"yyyy-mm")</f>
        <v>2026-01</v>
      </c>
      <c r="R5270" s="28" t="n">
        <f aca="false">IF(AND($O5270&gt;=DATE(2025,1,1),$O5270&lt;=DATE(2025,4,30)),1,0)</f>
        <v>0</v>
      </c>
    </row>
    <row r="5271" customFormat="false" ht="15" hidden="false" customHeight="false" outlineLevel="0" collapsed="false">
      <c r="A5271" s="28" t="n">
        <v>574</v>
      </c>
      <c r="B5271" s="29" t="n">
        <v>46081</v>
      </c>
      <c r="C5271" s="28" t="n">
        <v>7866.65</v>
      </c>
      <c r="D5271" s="28" t="n">
        <v>0</v>
      </c>
      <c r="E5271" s="28" t="n">
        <v>0</v>
      </c>
      <c r="F5271" s="28" t="s">
        <v>345</v>
      </c>
      <c r="G5271" s="28" t="n">
        <v>0</v>
      </c>
      <c r="H5271" s="28" t="n">
        <v>0</v>
      </c>
      <c r="I5271" s="28" t="n">
        <v>0</v>
      </c>
      <c r="J5271" s="28" t="n">
        <v>283</v>
      </c>
      <c r="K5271" s="28" t="n">
        <v>10</v>
      </c>
      <c r="L5271" s="28" t="n">
        <v>1</v>
      </c>
      <c r="M5271" s="28" t="s">
        <v>145</v>
      </c>
      <c r="N5271" s="28" t="s">
        <v>138</v>
      </c>
      <c r="O5271" s="29" t="n">
        <v>45912</v>
      </c>
      <c r="P5271" s="28" t="n">
        <f aca="false">ROUNDDOWN(($B5271-$O5271)/30,0)</f>
        <v>5</v>
      </c>
      <c r="Q5271" s="28" t="str">
        <f aca="false">TEXT($B5271,"yyyy-mm")</f>
        <v>2026-02</v>
      </c>
      <c r="R5271" s="28" t="n">
        <f aca="false">IF(AND($O5271&gt;=DATE(2025,1,1),$O5271&lt;=DATE(2025,4,30)),1,0)</f>
        <v>0</v>
      </c>
    </row>
    <row r="5272" customFormat="false" ht="15" hidden="false" customHeight="false" outlineLevel="0" collapsed="false">
      <c r="A5272" s="28" t="n">
        <v>574</v>
      </c>
      <c r="B5272" s="29" t="n">
        <v>46112</v>
      </c>
      <c r="C5272" s="28" t="n">
        <v>0</v>
      </c>
      <c r="D5272" s="28" t="n">
        <v>0</v>
      </c>
      <c r="E5272" s="28" t="n">
        <v>0</v>
      </c>
      <c r="F5272" s="28" t="s">
        <v>345</v>
      </c>
      <c r="G5272" s="28" t="n">
        <v>0</v>
      </c>
      <c r="H5272" s="28" t="n">
        <v>0</v>
      </c>
      <c r="I5272" s="28" t="n">
        <v>0</v>
      </c>
      <c r="J5272" s="28" t="n">
        <v>283</v>
      </c>
      <c r="K5272" s="28" t="n">
        <v>10</v>
      </c>
      <c r="L5272" s="28" t="n">
        <v>1</v>
      </c>
      <c r="M5272" s="28" t="s">
        <v>145</v>
      </c>
      <c r="N5272" s="28" t="s">
        <v>138</v>
      </c>
      <c r="O5272" s="29" t="n">
        <v>45912</v>
      </c>
      <c r="P5272" s="28" t="n">
        <f aca="false">ROUNDDOWN(($B5272-$O5272)/30,0)</f>
        <v>6</v>
      </c>
      <c r="Q5272" s="28" t="str">
        <f aca="false">TEXT($B5272,"yyyy-mm")</f>
        <v>2026-03</v>
      </c>
      <c r="R5272" s="28" t="n">
        <f aca="false">IF(AND($O5272&gt;=DATE(2025,1,1),$O5272&lt;=DATE(2025,4,30)),1,0)</f>
        <v>0</v>
      </c>
    </row>
    <row r="5273" customFormat="false" ht="15" hidden="false" customHeight="false" outlineLevel="0" collapsed="false">
      <c r="A5273" s="28" t="n">
        <v>575</v>
      </c>
      <c r="B5273" s="29" t="n">
        <v>45230</v>
      </c>
      <c r="C5273" s="28" t="n">
        <v>16100</v>
      </c>
      <c r="D5273" s="28" t="n">
        <v>0</v>
      </c>
      <c r="E5273" s="28" t="n">
        <v>0</v>
      </c>
      <c r="F5273" s="28" t="s">
        <v>345</v>
      </c>
      <c r="G5273" s="28" t="n">
        <v>0</v>
      </c>
      <c r="H5273" s="28" t="n">
        <v>0</v>
      </c>
      <c r="I5273" s="28" t="n">
        <v>0</v>
      </c>
      <c r="J5273" s="28" t="n">
        <v>102</v>
      </c>
      <c r="K5273" s="28" t="n">
        <v>2</v>
      </c>
      <c r="L5273" s="28" t="n">
        <v>2</v>
      </c>
      <c r="M5273" s="28" t="s">
        <v>147</v>
      </c>
      <c r="N5273" s="28" t="s">
        <v>139</v>
      </c>
      <c r="O5273" s="29" t="n">
        <v>45210</v>
      </c>
      <c r="P5273" s="28" t="n">
        <f aca="false">ROUNDDOWN(($B5273-$O5273)/30,0)</f>
        <v>0</v>
      </c>
      <c r="Q5273" s="28" t="str">
        <f aca="false">TEXT($B5273,"yyyy-mm")</f>
        <v>2023-10</v>
      </c>
      <c r="R5273" s="28" t="n">
        <f aca="false">IF(AND($O5273&gt;=DATE(2025,1,1),$O5273&lt;=DATE(2025,4,30)),1,0)</f>
        <v>0</v>
      </c>
    </row>
    <row r="5274" customFormat="false" ht="15" hidden="false" customHeight="false" outlineLevel="0" collapsed="false">
      <c r="A5274" s="28" t="n">
        <v>575</v>
      </c>
      <c r="B5274" s="29" t="n">
        <v>45260</v>
      </c>
      <c r="C5274" s="28" t="n">
        <v>14758.33</v>
      </c>
      <c r="D5274" s="28" t="n">
        <v>0</v>
      </c>
      <c r="E5274" s="28" t="n">
        <v>0</v>
      </c>
      <c r="F5274" s="28" t="s">
        <v>345</v>
      </c>
      <c r="G5274" s="28" t="n">
        <v>0</v>
      </c>
      <c r="H5274" s="28" t="n">
        <v>0</v>
      </c>
      <c r="I5274" s="28" t="n">
        <v>0</v>
      </c>
      <c r="J5274" s="28" t="n">
        <v>102</v>
      </c>
      <c r="K5274" s="28" t="n">
        <v>2</v>
      </c>
      <c r="L5274" s="28" t="n">
        <v>2</v>
      </c>
      <c r="M5274" s="28" t="s">
        <v>147</v>
      </c>
      <c r="N5274" s="28" t="s">
        <v>139</v>
      </c>
      <c r="O5274" s="29" t="n">
        <v>45210</v>
      </c>
      <c r="P5274" s="28" t="n">
        <f aca="false">ROUNDDOWN(($B5274-$O5274)/30,0)</f>
        <v>1</v>
      </c>
      <c r="Q5274" s="28" t="str">
        <f aca="false">TEXT($B5274,"yyyy-mm")</f>
        <v>2023-11</v>
      </c>
      <c r="R5274" s="28" t="n">
        <f aca="false">IF(AND($O5274&gt;=DATE(2025,1,1),$O5274&lt;=DATE(2025,4,30)),1,0)</f>
        <v>0</v>
      </c>
    </row>
    <row r="5275" customFormat="false" ht="15" hidden="false" customHeight="false" outlineLevel="0" collapsed="false">
      <c r="A5275" s="28" t="n">
        <v>575</v>
      </c>
      <c r="B5275" s="29" t="n">
        <v>45291</v>
      </c>
      <c r="C5275" s="28" t="n">
        <v>13416.66</v>
      </c>
      <c r="D5275" s="28" t="n">
        <v>0</v>
      </c>
      <c r="E5275" s="28" t="n">
        <v>0</v>
      </c>
      <c r="F5275" s="28" t="s">
        <v>345</v>
      </c>
      <c r="G5275" s="28" t="n">
        <v>0</v>
      </c>
      <c r="H5275" s="28" t="n">
        <v>0</v>
      </c>
      <c r="I5275" s="28" t="n">
        <v>0</v>
      </c>
      <c r="J5275" s="28" t="n">
        <v>102</v>
      </c>
      <c r="K5275" s="28" t="n">
        <v>2</v>
      </c>
      <c r="L5275" s="28" t="n">
        <v>2</v>
      </c>
      <c r="M5275" s="28" t="s">
        <v>147</v>
      </c>
      <c r="N5275" s="28" t="s">
        <v>139</v>
      </c>
      <c r="O5275" s="29" t="n">
        <v>45210</v>
      </c>
      <c r="P5275" s="28" t="n">
        <f aca="false">ROUNDDOWN(($B5275-$O5275)/30,0)</f>
        <v>2</v>
      </c>
      <c r="Q5275" s="28" t="str">
        <f aca="false">TEXT($B5275,"yyyy-mm")</f>
        <v>2023-12</v>
      </c>
      <c r="R5275" s="28" t="n">
        <f aca="false">IF(AND($O5275&gt;=DATE(2025,1,1),$O5275&lt;=DATE(2025,4,30)),1,0)</f>
        <v>0</v>
      </c>
    </row>
    <row r="5276" customFormat="false" ht="15" hidden="false" customHeight="false" outlineLevel="0" collapsed="false">
      <c r="A5276" s="28" t="n">
        <v>575</v>
      </c>
      <c r="B5276" s="29" t="n">
        <v>45322</v>
      </c>
      <c r="C5276" s="28" t="n">
        <v>12074.99</v>
      </c>
      <c r="D5276" s="28" t="n">
        <v>0</v>
      </c>
      <c r="E5276" s="28" t="n">
        <v>0</v>
      </c>
      <c r="F5276" s="28" t="s">
        <v>345</v>
      </c>
      <c r="G5276" s="28" t="n">
        <v>0</v>
      </c>
      <c r="H5276" s="28" t="n">
        <v>0</v>
      </c>
      <c r="I5276" s="28" t="n">
        <v>0</v>
      </c>
      <c r="J5276" s="28" t="n">
        <v>102</v>
      </c>
      <c r="K5276" s="28" t="n">
        <v>2</v>
      </c>
      <c r="L5276" s="28" t="n">
        <v>2</v>
      </c>
      <c r="M5276" s="28" t="s">
        <v>147</v>
      </c>
      <c r="N5276" s="28" t="s">
        <v>139</v>
      </c>
      <c r="O5276" s="29" t="n">
        <v>45210</v>
      </c>
      <c r="P5276" s="28" t="n">
        <f aca="false">ROUNDDOWN(($B5276-$O5276)/30,0)</f>
        <v>3</v>
      </c>
      <c r="Q5276" s="28" t="str">
        <f aca="false">TEXT($B5276,"yyyy-mm")</f>
        <v>2024-01</v>
      </c>
      <c r="R5276" s="28" t="n">
        <f aca="false">IF(AND($O5276&gt;=DATE(2025,1,1),$O5276&lt;=DATE(2025,4,30)),1,0)</f>
        <v>0</v>
      </c>
    </row>
    <row r="5277" customFormat="false" ht="15" hidden="false" customHeight="false" outlineLevel="0" collapsed="false">
      <c r="A5277" s="28" t="n">
        <v>575</v>
      </c>
      <c r="B5277" s="29" t="n">
        <v>45351</v>
      </c>
      <c r="C5277" s="28" t="n">
        <v>10733.32</v>
      </c>
      <c r="D5277" s="28" t="n">
        <v>0</v>
      </c>
      <c r="E5277" s="28" t="n">
        <v>0</v>
      </c>
      <c r="F5277" s="28" t="s">
        <v>345</v>
      </c>
      <c r="G5277" s="28" t="n">
        <v>0</v>
      </c>
      <c r="H5277" s="28" t="n">
        <v>0</v>
      </c>
      <c r="I5277" s="28" t="n">
        <v>0</v>
      </c>
      <c r="J5277" s="28" t="n">
        <v>102</v>
      </c>
      <c r="K5277" s="28" t="n">
        <v>2</v>
      </c>
      <c r="L5277" s="28" t="n">
        <v>2</v>
      </c>
      <c r="M5277" s="28" t="s">
        <v>147</v>
      </c>
      <c r="N5277" s="28" t="s">
        <v>139</v>
      </c>
      <c r="O5277" s="29" t="n">
        <v>45210</v>
      </c>
      <c r="P5277" s="28" t="n">
        <f aca="false">ROUNDDOWN(($B5277-$O5277)/30,0)</f>
        <v>4</v>
      </c>
      <c r="Q5277" s="28" t="str">
        <f aca="false">TEXT($B5277,"yyyy-mm")</f>
        <v>2024-02</v>
      </c>
      <c r="R5277" s="28" t="n">
        <f aca="false">IF(AND($O5277&gt;=DATE(2025,1,1),$O5277&lt;=DATE(2025,4,30)),1,0)</f>
        <v>0</v>
      </c>
    </row>
    <row r="5278" customFormat="false" ht="15" hidden="false" customHeight="false" outlineLevel="0" collapsed="false">
      <c r="A5278" s="28" t="n">
        <v>575</v>
      </c>
      <c r="B5278" s="29" t="n">
        <v>45382</v>
      </c>
      <c r="C5278" s="28" t="n">
        <v>9391.65</v>
      </c>
      <c r="D5278" s="28" t="n">
        <v>0</v>
      </c>
      <c r="E5278" s="28" t="n">
        <v>0</v>
      </c>
      <c r="F5278" s="28" t="s">
        <v>345</v>
      </c>
      <c r="G5278" s="28" t="n">
        <v>0</v>
      </c>
      <c r="H5278" s="28" t="n">
        <v>0</v>
      </c>
      <c r="I5278" s="28" t="n">
        <v>0</v>
      </c>
      <c r="J5278" s="28" t="n">
        <v>102</v>
      </c>
      <c r="K5278" s="28" t="n">
        <v>2</v>
      </c>
      <c r="L5278" s="28" t="n">
        <v>2</v>
      </c>
      <c r="M5278" s="28" t="s">
        <v>147</v>
      </c>
      <c r="N5278" s="28" t="s">
        <v>139</v>
      </c>
      <c r="O5278" s="29" t="n">
        <v>45210</v>
      </c>
      <c r="P5278" s="28" t="n">
        <f aca="false">ROUNDDOWN(($B5278-$O5278)/30,0)</f>
        <v>5</v>
      </c>
      <c r="Q5278" s="28" t="str">
        <f aca="false">TEXT($B5278,"yyyy-mm")</f>
        <v>2024-03</v>
      </c>
      <c r="R5278" s="28" t="n">
        <f aca="false">IF(AND($O5278&gt;=DATE(2025,1,1),$O5278&lt;=DATE(2025,4,30)),1,0)</f>
        <v>0</v>
      </c>
    </row>
    <row r="5279" customFormat="false" ht="15" hidden="false" customHeight="false" outlineLevel="0" collapsed="false">
      <c r="A5279" s="28" t="n">
        <v>575</v>
      </c>
      <c r="B5279" s="29" t="n">
        <v>45412</v>
      </c>
      <c r="C5279" s="28" t="n">
        <v>8049.98</v>
      </c>
      <c r="D5279" s="28" t="n">
        <v>0</v>
      </c>
      <c r="E5279" s="28" t="n">
        <v>0</v>
      </c>
      <c r="F5279" s="28" t="s">
        <v>345</v>
      </c>
      <c r="G5279" s="28" t="n">
        <v>0</v>
      </c>
      <c r="H5279" s="28" t="n">
        <v>0</v>
      </c>
      <c r="I5279" s="28" t="n">
        <v>0</v>
      </c>
      <c r="J5279" s="28" t="n">
        <v>102</v>
      </c>
      <c r="K5279" s="28" t="n">
        <v>2</v>
      </c>
      <c r="L5279" s="28" t="n">
        <v>2</v>
      </c>
      <c r="M5279" s="28" t="s">
        <v>147</v>
      </c>
      <c r="N5279" s="28" t="s">
        <v>139</v>
      </c>
      <c r="O5279" s="29" t="n">
        <v>45210</v>
      </c>
      <c r="P5279" s="28" t="n">
        <f aca="false">ROUNDDOWN(($B5279-$O5279)/30,0)</f>
        <v>6</v>
      </c>
      <c r="Q5279" s="28" t="str">
        <f aca="false">TEXT($B5279,"yyyy-mm")</f>
        <v>2024-04</v>
      </c>
      <c r="R5279" s="28" t="n">
        <f aca="false">IF(AND($O5279&gt;=DATE(2025,1,1),$O5279&lt;=DATE(2025,4,30)),1,0)</f>
        <v>0</v>
      </c>
    </row>
    <row r="5280" customFormat="false" ht="15" hidden="false" customHeight="false" outlineLevel="0" collapsed="false">
      <c r="A5280" s="28" t="n">
        <v>575</v>
      </c>
      <c r="B5280" s="29" t="n">
        <v>45443</v>
      </c>
      <c r="C5280" s="28" t="n">
        <v>6708.31</v>
      </c>
      <c r="D5280" s="28" t="n">
        <v>0</v>
      </c>
      <c r="E5280" s="28" t="n">
        <v>0</v>
      </c>
      <c r="F5280" s="28" t="s">
        <v>345</v>
      </c>
      <c r="G5280" s="28" t="n">
        <v>0</v>
      </c>
      <c r="H5280" s="28" t="n">
        <v>0</v>
      </c>
      <c r="I5280" s="28" t="n">
        <v>0</v>
      </c>
      <c r="J5280" s="28" t="n">
        <v>102</v>
      </c>
      <c r="K5280" s="28" t="n">
        <v>2</v>
      </c>
      <c r="L5280" s="28" t="n">
        <v>2</v>
      </c>
      <c r="M5280" s="28" t="s">
        <v>147</v>
      </c>
      <c r="N5280" s="28" t="s">
        <v>139</v>
      </c>
      <c r="O5280" s="29" t="n">
        <v>45210</v>
      </c>
      <c r="P5280" s="28" t="n">
        <f aca="false">ROUNDDOWN(($B5280-$O5280)/30,0)</f>
        <v>7</v>
      </c>
      <c r="Q5280" s="28" t="str">
        <f aca="false">TEXT($B5280,"yyyy-mm")</f>
        <v>2024-05</v>
      </c>
      <c r="R5280" s="28" t="n">
        <f aca="false">IF(AND($O5280&gt;=DATE(2025,1,1),$O5280&lt;=DATE(2025,4,30)),1,0)</f>
        <v>0</v>
      </c>
    </row>
    <row r="5281" customFormat="false" ht="15" hidden="false" customHeight="false" outlineLevel="0" collapsed="false">
      <c r="A5281" s="28" t="n">
        <v>575</v>
      </c>
      <c r="B5281" s="29" t="n">
        <v>45473</v>
      </c>
      <c r="C5281" s="28" t="n">
        <v>5366.64</v>
      </c>
      <c r="D5281" s="28" t="n">
        <v>0</v>
      </c>
      <c r="E5281" s="28" t="n">
        <v>0</v>
      </c>
      <c r="F5281" s="28" t="s">
        <v>345</v>
      </c>
      <c r="G5281" s="28" t="n">
        <v>0</v>
      </c>
      <c r="H5281" s="28" t="n">
        <v>0</v>
      </c>
      <c r="I5281" s="28" t="n">
        <v>0</v>
      </c>
      <c r="J5281" s="28" t="n">
        <v>102</v>
      </c>
      <c r="K5281" s="28" t="n">
        <v>2</v>
      </c>
      <c r="L5281" s="28" t="n">
        <v>2</v>
      </c>
      <c r="M5281" s="28" t="s">
        <v>147</v>
      </c>
      <c r="N5281" s="28" t="s">
        <v>139</v>
      </c>
      <c r="O5281" s="29" t="n">
        <v>45210</v>
      </c>
      <c r="P5281" s="28" t="n">
        <f aca="false">ROUNDDOWN(($B5281-$O5281)/30,0)</f>
        <v>8</v>
      </c>
      <c r="Q5281" s="28" t="str">
        <f aca="false">TEXT($B5281,"yyyy-mm")</f>
        <v>2024-06</v>
      </c>
      <c r="R5281" s="28" t="n">
        <f aca="false">IF(AND($O5281&gt;=DATE(2025,1,1),$O5281&lt;=DATE(2025,4,30)),1,0)</f>
        <v>0</v>
      </c>
    </row>
    <row r="5282" customFormat="false" ht="15" hidden="false" customHeight="false" outlineLevel="0" collapsed="false">
      <c r="A5282" s="28" t="n">
        <v>575</v>
      </c>
      <c r="B5282" s="29" t="n">
        <v>45504</v>
      </c>
      <c r="C5282" s="28" t="n">
        <v>4024.97</v>
      </c>
      <c r="D5282" s="28" t="n">
        <v>0</v>
      </c>
      <c r="E5282" s="28" t="n">
        <v>0</v>
      </c>
      <c r="F5282" s="28" t="s">
        <v>345</v>
      </c>
      <c r="G5282" s="28" t="n">
        <v>0</v>
      </c>
      <c r="H5282" s="28" t="n">
        <v>0</v>
      </c>
      <c r="I5282" s="28" t="n">
        <v>0</v>
      </c>
      <c r="J5282" s="28" t="n">
        <v>102</v>
      </c>
      <c r="K5282" s="28" t="n">
        <v>2</v>
      </c>
      <c r="L5282" s="28" t="n">
        <v>2</v>
      </c>
      <c r="M5282" s="28" t="s">
        <v>147</v>
      </c>
      <c r="N5282" s="28" t="s">
        <v>139</v>
      </c>
      <c r="O5282" s="29" t="n">
        <v>45210</v>
      </c>
      <c r="P5282" s="28" t="n">
        <f aca="false">ROUNDDOWN(($B5282-$O5282)/30,0)</f>
        <v>9</v>
      </c>
      <c r="Q5282" s="28" t="str">
        <f aca="false">TEXT($B5282,"yyyy-mm")</f>
        <v>2024-07</v>
      </c>
      <c r="R5282" s="28" t="n">
        <f aca="false">IF(AND($O5282&gt;=DATE(2025,1,1),$O5282&lt;=DATE(2025,4,30)),1,0)</f>
        <v>0</v>
      </c>
    </row>
    <row r="5283" customFormat="false" ht="15" hidden="false" customHeight="false" outlineLevel="0" collapsed="false">
      <c r="A5283" s="28" t="n">
        <v>575</v>
      </c>
      <c r="B5283" s="29" t="n">
        <v>45535</v>
      </c>
      <c r="C5283" s="28" t="n">
        <v>2683.3</v>
      </c>
      <c r="D5283" s="28" t="n">
        <v>0</v>
      </c>
      <c r="E5283" s="28" t="n">
        <v>0</v>
      </c>
      <c r="F5283" s="28" t="s">
        <v>345</v>
      </c>
      <c r="G5283" s="28" t="n">
        <v>0</v>
      </c>
      <c r="H5283" s="28" t="n">
        <v>0</v>
      </c>
      <c r="I5283" s="28" t="n">
        <v>0</v>
      </c>
      <c r="J5283" s="28" t="n">
        <v>102</v>
      </c>
      <c r="K5283" s="28" t="n">
        <v>2</v>
      </c>
      <c r="L5283" s="28" t="n">
        <v>2</v>
      </c>
      <c r="M5283" s="28" t="s">
        <v>147</v>
      </c>
      <c r="N5283" s="28" t="s">
        <v>139</v>
      </c>
      <c r="O5283" s="29" t="n">
        <v>45210</v>
      </c>
      <c r="P5283" s="28" t="n">
        <f aca="false">ROUNDDOWN(($B5283-$O5283)/30,0)</f>
        <v>10</v>
      </c>
      <c r="Q5283" s="28" t="str">
        <f aca="false">TEXT($B5283,"yyyy-mm")</f>
        <v>2024-08</v>
      </c>
      <c r="R5283" s="28" t="n">
        <f aca="false">IF(AND($O5283&gt;=DATE(2025,1,1),$O5283&lt;=DATE(2025,4,30)),1,0)</f>
        <v>0</v>
      </c>
    </row>
    <row r="5284" customFormat="false" ht="15" hidden="false" customHeight="false" outlineLevel="0" collapsed="false">
      <c r="A5284" s="28" t="n">
        <v>575</v>
      </c>
      <c r="B5284" s="29" t="n">
        <v>45565</v>
      </c>
      <c r="C5284" s="28" t="n">
        <v>1341.63</v>
      </c>
      <c r="D5284" s="28" t="n">
        <v>0</v>
      </c>
      <c r="E5284" s="28" t="n">
        <v>0</v>
      </c>
      <c r="F5284" s="28" t="s">
        <v>345</v>
      </c>
      <c r="G5284" s="28" t="n">
        <v>0</v>
      </c>
      <c r="H5284" s="28" t="n">
        <v>0</v>
      </c>
      <c r="I5284" s="28" t="n">
        <v>0</v>
      </c>
      <c r="J5284" s="28" t="n">
        <v>102</v>
      </c>
      <c r="K5284" s="28" t="n">
        <v>2</v>
      </c>
      <c r="L5284" s="28" t="n">
        <v>2</v>
      </c>
      <c r="M5284" s="28" t="s">
        <v>147</v>
      </c>
      <c r="N5284" s="28" t="s">
        <v>139</v>
      </c>
      <c r="O5284" s="29" t="n">
        <v>45210</v>
      </c>
      <c r="P5284" s="28" t="n">
        <f aca="false">ROUNDDOWN(($B5284-$O5284)/30,0)</f>
        <v>11</v>
      </c>
      <c r="Q5284" s="28" t="str">
        <f aca="false">TEXT($B5284,"yyyy-mm")</f>
        <v>2024-09</v>
      </c>
      <c r="R5284" s="28" t="n">
        <f aca="false">IF(AND($O5284&gt;=DATE(2025,1,1),$O5284&lt;=DATE(2025,4,30)),1,0)</f>
        <v>0</v>
      </c>
    </row>
    <row r="5285" customFormat="false" ht="15" hidden="false" customHeight="false" outlineLevel="0" collapsed="false">
      <c r="A5285" s="28" t="n">
        <v>575</v>
      </c>
      <c r="B5285" s="29" t="n">
        <v>45596</v>
      </c>
      <c r="C5285" s="28" t="n">
        <v>0</v>
      </c>
      <c r="D5285" s="28" t="n">
        <v>0</v>
      </c>
      <c r="E5285" s="28" t="n">
        <v>0</v>
      </c>
      <c r="F5285" s="28" t="s">
        <v>345</v>
      </c>
      <c r="G5285" s="28" t="n">
        <v>0</v>
      </c>
      <c r="H5285" s="28" t="n">
        <v>0</v>
      </c>
      <c r="I5285" s="28" t="n">
        <v>0</v>
      </c>
      <c r="J5285" s="28" t="n">
        <v>102</v>
      </c>
      <c r="K5285" s="28" t="n">
        <v>2</v>
      </c>
      <c r="L5285" s="28" t="n">
        <v>2</v>
      </c>
      <c r="M5285" s="28" t="s">
        <v>147</v>
      </c>
      <c r="N5285" s="28" t="s">
        <v>139</v>
      </c>
      <c r="O5285" s="29" t="n">
        <v>45210</v>
      </c>
      <c r="P5285" s="28" t="n">
        <f aca="false">ROUNDDOWN(($B5285-$O5285)/30,0)</f>
        <v>12</v>
      </c>
      <c r="Q5285" s="28" t="str">
        <f aca="false">TEXT($B5285,"yyyy-mm")</f>
        <v>2024-10</v>
      </c>
      <c r="R5285" s="28" t="n">
        <f aca="false">IF(AND($O5285&gt;=DATE(2025,1,1),$O5285&lt;=DATE(2025,4,30)),1,0)</f>
        <v>0</v>
      </c>
    </row>
    <row r="5286" customFormat="false" ht="15" hidden="false" customHeight="false" outlineLevel="0" collapsed="false">
      <c r="A5286" s="28" t="n">
        <v>576</v>
      </c>
      <c r="B5286" s="29" t="n">
        <v>45535</v>
      </c>
      <c r="C5286" s="28" t="n">
        <v>18800</v>
      </c>
      <c r="D5286" s="28" t="n">
        <v>0</v>
      </c>
      <c r="E5286" s="28" t="n">
        <v>0</v>
      </c>
      <c r="F5286" s="28" t="s">
        <v>345</v>
      </c>
      <c r="G5286" s="28" t="n">
        <v>0</v>
      </c>
      <c r="H5286" s="28" t="n">
        <v>0</v>
      </c>
      <c r="I5286" s="28" t="n">
        <v>0</v>
      </c>
      <c r="J5286" s="28" t="n">
        <v>183</v>
      </c>
      <c r="K5286" s="28" t="n">
        <v>2</v>
      </c>
      <c r="L5286" s="28" t="n">
        <v>1</v>
      </c>
      <c r="M5286" s="28" t="s">
        <v>146</v>
      </c>
      <c r="N5286" s="28" t="s">
        <v>140</v>
      </c>
      <c r="O5286" s="29" t="n">
        <v>45515</v>
      </c>
      <c r="P5286" s="28" t="n">
        <f aca="false">ROUNDDOWN(($B5286-$O5286)/30,0)</f>
        <v>0</v>
      </c>
      <c r="Q5286" s="28" t="str">
        <f aca="false">TEXT($B5286,"yyyy-mm")</f>
        <v>2024-08</v>
      </c>
      <c r="R5286" s="28" t="n">
        <f aca="false">IF(AND($O5286&gt;=DATE(2025,1,1),$O5286&lt;=DATE(2025,4,30)),1,0)</f>
        <v>0</v>
      </c>
    </row>
    <row r="5287" customFormat="false" ht="15" hidden="false" customHeight="false" outlineLevel="0" collapsed="false">
      <c r="A5287" s="28" t="n">
        <v>576</v>
      </c>
      <c r="B5287" s="29" t="n">
        <v>45565</v>
      </c>
      <c r="C5287" s="28" t="n">
        <v>17090.91</v>
      </c>
      <c r="D5287" s="28" t="n">
        <v>0</v>
      </c>
      <c r="E5287" s="28" t="n">
        <v>0</v>
      </c>
      <c r="F5287" s="28" t="s">
        <v>345</v>
      </c>
      <c r="G5287" s="28" t="n">
        <v>0</v>
      </c>
      <c r="H5287" s="28" t="n">
        <v>0</v>
      </c>
      <c r="I5287" s="28" t="n">
        <v>0</v>
      </c>
      <c r="J5287" s="28" t="n">
        <v>183</v>
      </c>
      <c r="K5287" s="28" t="n">
        <v>2</v>
      </c>
      <c r="L5287" s="28" t="n">
        <v>1</v>
      </c>
      <c r="M5287" s="28" t="s">
        <v>146</v>
      </c>
      <c r="N5287" s="28" t="s">
        <v>140</v>
      </c>
      <c r="O5287" s="29" t="n">
        <v>45515</v>
      </c>
      <c r="P5287" s="28" t="n">
        <f aca="false">ROUNDDOWN(($B5287-$O5287)/30,0)</f>
        <v>1</v>
      </c>
      <c r="Q5287" s="28" t="str">
        <f aca="false">TEXT($B5287,"yyyy-mm")</f>
        <v>2024-09</v>
      </c>
      <c r="R5287" s="28" t="n">
        <f aca="false">IF(AND($O5287&gt;=DATE(2025,1,1),$O5287&lt;=DATE(2025,4,30)),1,0)</f>
        <v>0</v>
      </c>
    </row>
    <row r="5288" customFormat="false" ht="15" hidden="false" customHeight="false" outlineLevel="0" collapsed="false">
      <c r="A5288" s="28" t="n">
        <v>576</v>
      </c>
      <c r="B5288" s="29" t="n">
        <v>45596</v>
      </c>
      <c r="C5288" s="28" t="n">
        <v>15381.82</v>
      </c>
      <c r="D5288" s="28" t="n">
        <v>0</v>
      </c>
      <c r="E5288" s="28" t="n">
        <v>0</v>
      </c>
      <c r="F5288" s="28" t="s">
        <v>345</v>
      </c>
      <c r="G5288" s="28" t="n">
        <v>0</v>
      </c>
      <c r="H5288" s="28" t="n">
        <v>0</v>
      </c>
      <c r="I5288" s="28" t="n">
        <v>0</v>
      </c>
      <c r="J5288" s="28" t="n">
        <v>183</v>
      </c>
      <c r="K5288" s="28" t="n">
        <v>2</v>
      </c>
      <c r="L5288" s="28" t="n">
        <v>1</v>
      </c>
      <c r="M5288" s="28" t="s">
        <v>146</v>
      </c>
      <c r="N5288" s="28" t="s">
        <v>140</v>
      </c>
      <c r="O5288" s="29" t="n">
        <v>45515</v>
      </c>
      <c r="P5288" s="28" t="n">
        <f aca="false">ROUNDDOWN(($B5288-$O5288)/30,0)</f>
        <v>2</v>
      </c>
      <c r="Q5288" s="28" t="str">
        <f aca="false">TEXT($B5288,"yyyy-mm")</f>
        <v>2024-10</v>
      </c>
      <c r="R5288" s="28" t="n">
        <f aca="false">IF(AND($O5288&gt;=DATE(2025,1,1),$O5288&lt;=DATE(2025,4,30)),1,0)</f>
        <v>0</v>
      </c>
    </row>
    <row r="5289" customFormat="false" ht="15" hidden="false" customHeight="false" outlineLevel="0" collapsed="false">
      <c r="A5289" s="28" t="n">
        <v>576</v>
      </c>
      <c r="B5289" s="29" t="n">
        <v>45626</v>
      </c>
      <c r="C5289" s="28" t="n">
        <v>13672.73</v>
      </c>
      <c r="D5289" s="28" t="n">
        <v>0</v>
      </c>
      <c r="E5289" s="28" t="n">
        <v>0</v>
      </c>
      <c r="F5289" s="28" t="s">
        <v>345</v>
      </c>
      <c r="G5289" s="28" t="n">
        <v>0</v>
      </c>
      <c r="H5289" s="28" t="n">
        <v>0</v>
      </c>
      <c r="I5289" s="28" t="n">
        <v>0</v>
      </c>
      <c r="J5289" s="28" t="n">
        <v>183</v>
      </c>
      <c r="K5289" s="28" t="n">
        <v>2</v>
      </c>
      <c r="L5289" s="28" t="n">
        <v>1</v>
      </c>
      <c r="M5289" s="28" t="s">
        <v>146</v>
      </c>
      <c r="N5289" s="28" t="s">
        <v>140</v>
      </c>
      <c r="O5289" s="29" t="n">
        <v>45515</v>
      </c>
      <c r="P5289" s="28" t="n">
        <f aca="false">ROUNDDOWN(($B5289-$O5289)/30,0)</f>
        <v>3</v>
      </c>
      <c r="Q5289" s="28" t="str">
        <f aca="false">TEXT($B5289,"yyyy-mm")</f>
        <v>2024-11</v>
      </c>
      <c r="R5289" s="28" t="n">
        <f aca="false">IF(AND($O5289&gt;=DATE(2025,1,1),$O5289&lt;=DATE(2025,4,30)),1,0)</f>
        <v>0</v>
      </c>
    </row>
    <row r="5290" customFormat="false" ht="15" hidden="false" customHeight="false" outlineLevel="0" collapsed="false">
      <c r="A5290" s="28" t="n">
        <v>576</v>
      </c>
      <c r="B5290" s="29" t="n">
        <v>45657</v>
      </c>
      <c r="C5290" s="28" t="n">
        <v>11963.64</v>
      </c>
      <c r="D5290" s="28" t="n">
        <v>0</v>
      </c>
      <c r="E5290" s="28" t="n">
        <v>0</v>
      </c>
      <c r="F5290" s="28" t="s">
        <v>345</v>
      </c>
      <c r="G5290" s="28" t="n">
        <v>0</v>
      </c>
      <c r="H5290" s="28" t="n">
        <v>0</v>
      </c>
      <c r="I5290" s="28" t="n">
        <v>0</v>
      </c>
      <c r="J5290" s="28" t="n">
        <v>183</v>
      </c>
      <c r="K5290" s="28" t="n">
        <v>2</v>
      </c>
      <c r="L5290" s="28" t="n">
        <v>1</v>
      </c>
      <c r="M5290" s="28" t="s">
        <v>146</v>
      </c>
      <c r="N5290" s="28" t="s">
        <v>140</v>
      </c>
      <c r="O5290" s="29" t="n">
        <v>45515</v>
      </c>
      <c r="P5290" s="28" t="n">
        <f aca="false">ROUNDDOWN(($B5290-$O5290)/30,0)</f>
        <v>4</v>
      </c>
      <c r="Q5290" s="28" t="str">
        <f aca="false">TEXT($B5290,"yyyy-mm")</f>
        <v>2024-12</v>
      </c>
      <c r="R5290" s="28" t="n">
        <f aca="false">IF(AND($O5290&gt;=DATE(2025,1,1),$O5290&lt;=DATE(2025,4,30)),1,0)</f>
        <v>0</v>
      </c>
    </row>
    <row r="5291" customFormat="false" ht="15" hidden="false" customHeight="false" outlineLevel="0" collapsed="false">
      <c r="A5291" s="28" t="n">
        <v>576</v>
      </c>
      <c r="B5291" s="29" t="n">
        <v>45688</v>
      </c>
      <c r="C5291" s="28" t="n">
        <v>10254.55</v>
      </c>
      <c r="D5291" s="28" t="n">
        <v>0</v>
      </c>
      <c r="E5291" s="28" t="n">
        <v>0</v>
      </c>
      <c r="F5291" s="28" t="s">
        <v>345</v>
      </c>
      <c r="G5291" s="28" t="n">
        <v>0</v>
      </c>
      <c r="H5291" s="28" t="n">
        <v>0</v>
      </c>
      <c r="I5291" s="28" t="n">
        <v>0</v>
      </c>
      <c r="J5291" s="28" t="n">
        <v>183</v>
      </c>
      <c r="K5291" s="28" t="n">
        <v>2</v>
      </c>
      <c r="L5291" s="28" t="n">
        <v>1</v>
      </c>
      <c r="M5291" s="28" t="s">
        <v>146</v>
      </c>
      <c r="N5291" s="28" t="s">
        <v>140</v>
      </c>
      <c r="O5291" s="29" t="n">
        <v>45515</v>
      </c>
      <c r="P5291" s="28" t="n">
        <f aca="false">ROUNDDOWN(($B5291-$O5291)/30,0)</f>
        <v>5</v>
      </c>
      <c r="Q5291" s="28" t="str">
        <f aca="false">TEXT($B5291,"yyyy-mm")</f>
        <v>2025-01</v>
      </c>
      <c r="R5291" s="28" t="n">
        <f aca="false">IF(AND($O5291&gt;=DATE(2025,1,1),$O5291&lt;=DATE(2025,4,30)),1,0)</f>
        <v>0</v>
      </c>
    </row>
    <row r="5292" customFormat="false" ht="15" hidden="false" customHeight="false" outlineLevel="0" collapsed="false">
      <c r="A5292" s="28" t="n">
        <v>576</v>
      </c>
      <c r="B5292" s="29" t="n">
        <v>45716</v>
      </c>
      <c r="C5292" s="28" t="n">
        <v>8545.46</v>
      </c>
      <c r="D5292" s="28" t="n">
        <v>0</v>
      </c>
      <c r="E5292" s="28" t="n">
        <v>0</v>
      </c>
      <c r="F5292" s="28" t="s">
        <v>345</v>
      </c>
      <c r="G5292" s="28" t="n">
        <v>0</v>
      </c>
      <c r="H5292" s="28" t="n">
        <v>0</v>
      </c>
      <c r="I5292" s="28" t="n">
        <v>0</v>
      </c>
      <c r="J5292" s="28" t="n">
        <v>183</v>
      </c>
      <c r="K5292" s="28" t="n">
        <v>2</v>
      </c>
      <c r="L5292" s="28" t="n">
        <v>1</v>
      </c>
      <c r="M5292" s="28" t="s">
        <v>146</v>
      </c>
      <c r="N5292" s="28" t="s">
        <v>140</v>
      </c>
      <c r="O5292" s="29" t="n">
        <v>45515</v>
      </c>
      <c r="P5292" s="28" t="n">
        <f aca="false">ROUNDDOWN(($B5292-$O5292)/30,0)</f>
        <v>6</v>
      </c>
      <c r="Q5292" s="28" t="str">
        <f aca="false">TEXT($B5292,"yyyy-mm")</f>
        <v>2025-02</v>
      </c>
      <c r="R5292" s="28" t="n">
        <f aca="false">IF(AND($O5292&gt;=DATE(2025,1,1),$O5292&lt;=DATE(2025,4,30)),1,0)</f>
        <v>0</v>
      </c>
    </row>
    <row r="5293" customFormat="false" ht="15" hidden="false" customHeight="false" outlineLevel="0" collapsed="false">
      <c r="A5293" s="28" t="n">
        <v>576</v>
      </c>
      <c r="B5293" s="29" t="n">
        <v>45747</v>
      </c>
      <c r="C5293" s="28" t="n">
        <v>6836.37</v>
      </c>
      <c r="D5293" s="28" t="n">
        <v>0</v>
      </c>
      <c r="E5293" s="28" t="n">
        <v>0</v>
      </c>
      <c r="F5293" s="28" t="s">
        <v>345</v>
      </c>
      <c r="G5293" s="28" t="n">
        <v>0</v>
      </c>
      <c r="H5293" s="28" t="n">
        <v>0</v>
      </c>
      <c r="I5293" s="28" t="n">
        <v>0</v>
      </c>
      <c r="J5293" s="28" t="n">
        <v>183</v>
      </c>
      <c r="K5293" s="28" t="n">
        <v>2</v>
      </c>
      <c r="L5293" s="28" t="n">
        <v>1</v>
      </c>
      <c r="M5293" s="28" t="s">
        <v>146</v>
      </c>
      <c r="N5293" s="28" t="s">
        <v>140</v>
      </c>
      <c r="O5293" s="29" t="n">
        <v>45515</v>
      </c>
      <c r="P5293" s="28" t="n">
        <f aca="false">ROUNDDOWN(($B5293-$O5293)/30,0)</f>
        <v>7</v>
      </c>
      <c r="Q5293" s="28" t="str">
        <f aca="false">TEXT($B5293,"yyyy-mm")</f>
        <v>2025-03</v>
      </c>
      <c r="R5293" s="28" t="n">
        <f aca="false">IF(AND($O5293&gt;=DATE(2025,1,1),$O5293&lt;=DATE(2025,4,30)),1,0)</f>
        <v>0</v>
      </c>
    </row>
    <row r="5294" customFormat="false" ht="15" hidden="false" customHeight="false" outlineLevel="0" collapsed="false">
      <c r="A5294" s="28" t="n">
        <v>576</v>
      </c>
      <c r="B5294" s="29" t="n">
        <v>45777</v>
      </c>
      <c r="C5294" s="28" t="n">
        <v>5127.28</v>
      </c>
      <c r="D5294" s="28" t="n">
        <v>0</v>
      </c>
      <c r="E5294" s="28" t="n">
        <v>0</v>
      </c>
      <c r="F5294" s="28" t="s">
        <v>345</v>
      </c>
      <c r="G5294" s="28" t="n">
        <v>0</v>
      </c>
      <c r="H5294" s="28" t="n">
        <v>0</v>
      </c>
      <c r="I5294" s="28" t="n">
        <v>0</v>
      </c>
      <c r="J5294" s="28" t="n">
        <v>183</v>
      </c>
      <c r="K5294" s="28" t="n">
        <v>2</v>
      </c>
      <c r="L5294" s="28" t="n">
        <v>1</v>
      </c>
      <c r="M5294" s="28" t="s">
        <v>146</v>
      </c>
      <c r="N5294" s="28" t="s">
        <v>140</v>
      </c>
      <c r="O5294" s="29" t="n">
        <v>45515</v>
      </c>
      <c r="P5294" s="28" t="n">
        <f aca="false">ROUNDDOWN(($B5294-$O5294)/30,0)</f>
        <v>8</v>
      </c>
      <c r="Q5294" s="28" t="str">
        <f aca="false">TEXT($B5294,"yyyy-mm")</f>
        <v>2025-04</v>
      </c>
      <c r="R5294" s="28" t="n">
        <f aca="false">IF(AND($O5294&gt;=DATE(2025,1,1),$O5294&lt;=DATE(2025,4,30)),1,0)</f>
        <v>0</v>
      </c>
    </row>
    <row r="5295" customFormat="false" ht="15" hidden="false" customHeight="false" outlineLevel="0" collapsed="false">
      <c r="A5295" s="28" t="n">
        <v>576</v>
      </c>
      <c r="B5295" s="29" t="n">
        <v>45808</v>
      </c>
      <c r="C5295" s="28" t="n">
        <v>3418.19</v>
      </c>
      <c r="D5295" s="28" t="n">
        <v>0</v>
      </c>
      <c r="E5295" s="28" t="n">
        <v>0</v>
      </c>
      <c r="F5295" s="28" t="s">
        <v>345</v>
      </c>
      <c r="G5295" s="28" t="n">
        <v>0</v>
      </c>
      <c r="H5295" s="28" t="n">
        <v>0</v>
      </c>
      <c r="I5295" s="28" t="n">
        <v>0</v>
      </c>
      <c r="J5295" s="28" t="n">
        <v>183</v>
      </c>
      <c r="K5295" s="28" t="n">
        <v>2</v>
      </c>
      <c r="L5295" s="28" t="n">
        <v>1</v>
      </c>
      <c r="M5295" s="28" t="s">
        <v>146</v>
      </c>
      <c r="N5295" s="28" t="s">
        <v>140</v>
      </c>
      <c r="O5295" s="29" t="n">
        <v>45515</v>
      </c>
      <c r="P5295" s="28" t="n">
        <f aca="false">ROUNDDOWN(($B5295-$O5295)/30,0)</f>
        <v>9</v>
      </c>
      <c r="Q5295" s="28" t="str">
        <f aca="false">TEXT($B5295,"yyyy-mm")</f>
        <v>2025-05</v>
      </c>
      <c r="R5295" s="28" t="n">
        <f aca="false">IF(AND($O5295&gt;=DATE(2025,1,1),$O5295&lt;=DATE(2025,4,30)),1,0)</f>
        <v>0</v>
      </c>
    </row>
    <row r="5296" customFormat="false" ht="15" hidden="false" customHeight="false" outlineLevel="0" collapsed="false">
      <c r="A5296" s="28" t="n">
        <v>576</v>
      </c>
      <c r="B5296" s="29" t="n">
        <v>45838</v>
      </c>
      <c r="C5296" s="28" t="n">
        <v>1709.1</v>
      </c>
      <c r="D5296" s="28" t="n">
        <v>0</v>
      </c>
      <c r="E5296" s="28" t="n">
        <v>0</v>
      </c>
      <c r="F5296" s="28" t="s">
        <v>345</v>
      </c>
      <c r="G5296" s="28" t="n">
        <v>0</v>
      </c>
      <c r="H5296" s="28" t="n">
        <v>0</v>
      </c>
      <c r="I5296" s="28" t="n">
        <v>0</v>
      </c>
      <c r="J5296" s="28" t="n">
        <v>183</v>
      </c>
      <c r="K5296" s="28" t="n">
        <v>2</v>
      </c>
      <c r="L5296" s="28" t="n">
        <v>1</v>
      </c>
      <c r="M5296" s="28" t="s">
        <v>146</v>
      </c>
      <c r="N5296" s="28" t="s">
        <v>140</v>
      </c>
      <c r="O5296" s="29" t="n">
        <v>45515</v>
      </c>
      <c r="P5296" s="28" t="n">
        <f aca="false">ROUNDDOWN(($B5296-$O5296)/30,0)</f>
        <v>10</v>
      </c>
      <c r="Q5296" s="28" t="str">
        <f aca="false">TEXT($B5296,"yyyy-mm")</f>
        <v>2025-06</v>
      </c>
      <c r="R5296" s="28" t="n">
        <f aca="false">IF(AND($O5296&gt;=DATE(2025,1,1),$O5296&lt;=DATE(2025,4,30)),1,0)</f>
        <v>0</v>
      </c>
    </row>
    <row r="5297" customFormat="false" ht="15" hidden="false" customHeight="false" outlineLevel="0" collapsed="false">
      <c r="A5297" s="28" t="n">
        <v>576</v>
      </c>
      <c r="B5297" s="29" t="n">
        <v>45869</v>
      </c>
      <c r="C5297" s="28" t="n">
        <v>0.01</v>
      </c>
      <c r="D5297" s="28" t="n">
        <v>0</v>
      </c>
      <c r="E5297" s="28" t="n">
        <v>0</v>
      </c>
      <c r="F5297" s="28" t="s">
        <v>345</v>
      </c>
      <c r="G5297" s="28" t="n">
        <v>0</v>
      </c>
      <c r="H5297" s="28" t="n">
        <v>0</v>
      </c>
      <c r="I5297" s="28" t="n">
        <v>0</v>
      </c>
      <c r="J5297" s="28" t="n">
        <v>183</v>
      </c>
      <c r="K5297" s="28" t="n">
        <v>2</v>
      </c>
      <c r="L5297" s="28" t="n">
        <v>1</v>
      </c>
      <c r="M5297" s="28" t="s">
        <v>146</v>
      </c>
      <c r="N5297" s="28" t="s">
        <v>140</v>
      </c>
      <c r="O5297" s="29" t="n">
        <v>45515</v>
      </c>
      <c r="P5297" s="28" t="n">
        <f aca="false">ROUNDDOWN(($B5297-$O5297)/30,0)</f>
        <v>11</v>
      </c>
      <c r="Q5297" s="28" t="str">
        <f aca="false">TEXT($B5297,"yyyy-mm")</f>
        <v>2025-07</v>
      </c>
      <c r="R5297" s="28" t="n">
        <f aca="false">IF(AND($O5297&gt;=DATE(2025,1,1),$O5297&lt;=DATE(2025,4,30)),1,0)</f>
        <v>0</v>
      </c>
    </row>
    <row r="5298" customFormat="false" ht="15" hidden="false" customHeight="false" outlineLevel="0" collapsed="false">
      <c r="A5298" s="28" t="n">
        <v>577</v>
      </c>
      <c r="B5298" s="29" t="n">
        <v>45716</v>
      </c>
      <c r="C5298" s="28" t="n">
        <v>39600</v>
      </c>
      <c r="D5298" s="28" t="n">
        <v>0</v>
      </c>
      <c r="E5298" s="28" t="n">
        <v>0</v>
      </c>
      <c r="F5298" s="28" t="s">
        <v>345</v>
      </c>
      <c r="G5298" s="28" t="n">
        <v>0</v>
      </c>
      <c r="H5298" s="28" t="n">
        <v>0</v>
      </c>
      <c r="I5298" s="28" t="n">
        <v>0</v>
      </c>
      <c r="J5298" s="28" t="n">
        <v>317</v>
      </c>
      <c r="K5298" s="28" t="n">
        <v>5</v>
      </c>
      <c r="L5298" s="28" t="n">
        <v>1</v>
      </c>
      <c r="M5298" s="28" t="s">
        <v>147</v>
      </c>
      <c r="N5298" s="28" t="s">
        <v>139</v>
      </c>
      <c r="O5298" s="29" t="n">
        <v>45712</v>
      </c>
      <c r="P5298" s="28" t="n">
        <f aca="false">ROUNDDOWN(($B5298-$O5298)/30,0)</f>
        <v>0</v>
      </c>
      <c r="Q5298" s="28" t="str">
        <f aca="false">TEXT($B5298,"yyyy-mm")</f>
        <v>2025-02</v>
      </c>
      <c r="R5298" s="28" t="n">
        <f aca="false">IF(AND($O5298&gt;=DATE(2025,1,1),$O5298&lt;=DATE(2025,4,30)),1,0)</f>
        <v>1</v>
      </c>
    </row>
    <row r="5299" customFormat="false" ht="15" hidden="false" customHeight="false" outlineLevel="0" collapsed="false">
      <c r="A5299" s="28" t="n">
        <v>577</v>
      </c>
      <c r="B5299" s="29" t="n">
        <v>45747</v>
      </c>
      <c r="C5299" s="28" t="n">
        <v>31680</v>
      </c>
      <c r="D5299" s="28" t="n">
        <v>0</v>
      </c>
      <c r="E5299" s="28" t="n">
        <v>0</v>
      </c>
      <c r="F5299" s="28" t="s">
        <v>345</v>
      </c>
      <c r="G5299" s="28" t="n">
        <v>0</v>
      </c>
      <c r="H5299" s="28" t="n">
        <v>0</v>
      </c>
      <c r="I5299" s="28" t="n">
        <v>0</v>
      </c>
      <c r="J5299" s="28" t="n">
        <v>317</v>
      </c>
      <c r="K5299" s="28" t="n">
        <v>5</v>
      </c>
      <c r="L5299" s="28" t="n">
        <v>1</v>
      </c>
      <c r="M5299" s="28" t="s">
        <v>147</v>
      </c>
      <c r="N5299" s="28" t="s">
        <v>139</v>
      </c>
      <c r="O5299" s="29" t="n">
        <v>45712</v>
      </c>
      <c r="P5299" s="28" t="n">
        <f aca="false">ROUNDDOWN(($B5299-$O5299)/30,0)</f>
        <v>1</v>
      </c>
      <c r="Q5299" s="28" t="str">
        <f aca="false">TEXT($B5299,"yyyy-mm")</f>
        <v>2025-03</v>
      </c>
      <c r="R5299" s="28" t="n">
        <f aca="false">IF(AND($O5299&gt;=DATE(2025,1,1),$O5299&lt;=DATE(2025,4,30)),1,0)</f>
        <v>1</v>
      </c>
    </row>
    <row r="5300" customFormat="false" ht="15" hidden="false" customHeight="false" outlineLevel="0" collapsed="false">
      <c r="A5300" s="28" t="n">
        <v>577</v>
      </c>
      <c r="B5300" s="29" t="n">
        <v>45777</v>
      </c>
      <c r="C5300" s="28" t="n">
        <v>31680</v>
      </c>
      <c r="D5300" s="28" t="n">
        <v>7920</v>
      </c>
      <c r="E5300" s="28" t="n">
        <v>6</v>
      </c>
      <c r="F5300" s="28" t="s">
        <v>346</v>
      </c>
      <c r="G5300" s="28" t="n">
        <v>0</v>
      </c>
      <c r="H5300" s="28" t="n">
        <v>0</v>
      </c>
      <c r="I5300" s="28" t="n">
        <v>0</v>
      </c>
      <c r="J5300" s="28" t="n">
        <v>317</v>
      </c>
      <c r="K5300" s="28" t="n">
        <v>5</v>
      </c>
      <c r="L5300" s="28" t="n">
        <v>1</v>
      </c>
      <c r="M5300" s="28" t="s">
        <v>147</v>
      </c>
      <c r="N5300" s="28" t="s">
        <v>139</v>
      </c>
      <c r="O5300" s="29" t="n">
        <v>45712</v>
      </c>
      <c r="P5300" s="28" t="n">
        <f aca="false">ROUNDDOWN(($B5300-$O5300)/30,0)</f>
        <v>2</v>
      </c>
      <c r="Q5300" s="28" t="str">
        <f aca="false">TEXT($B5300,"yyyy-mm")</f>
        <v>2025-04</v>
      </c>
      <c r="R5300" s="28" t="n">
        <f aca="false">IF(AND($O5300&gt;=DATE(2025,1,1),$O5300&lt;=DATE(2025,4,30)),1,0)</f>
        <v>1</v>
      </c>
    </row>
    <row r="5301" customFormat="false" ht="15" hidden="false" customHeight="false" outlineLevel="0" collapsed="false">
      <c r="A5301" s="28" t="n">
        <v>577</v>
      </c>
      <c r="B5301" s="29" t="n">
        <v>45808</v>
      </c>
      <c r="C5301" s="28" t="n">
        <v>31680</v>
      </c>
      <c r="D5301" s="28" t="n">
        <v>15840</v>
      </c>
      <c r="E5301" s="28" t="n">
        <v>37</v>
      </c>
      <c r="F5301" s="28" t="s">
        <v>347</v>
      </c>
      <c r="G5301" s="28" t="n">
        <v>1</v>
      </c>
      <c r="H5301" s="28" t="n">
        <v>0</v>
      </c>
      <c r="I5301" s="28" t="n">
        <v>0</v>
      </c>
      <c r="J5301" s="28" t="n">
        <v>317</v>
      </c>
      <c r="K5301" s="28" t="n">
        <v>5</v>
      </c>
      <c r="L5301" s="28" t="n">
        <v>1</v>
      </c>
      <c r="M5301" s="28" t="s">
        <v>147</v>
      </c>
      <c r="N5301" s="28" t="s">
        <v>139</v>
      </c>
      <c r="O5301" s="29" t="n">
        <v>45712</v>
      </c>
      <c r="P5301" s="28" t="n">
        <f aca="false">ROUNDDOWN(($B5301-$O5301)/30,0)</f>
        <v>3</v>
      </c>
      <c r="Q5301" s="28" t="str">
        <f aca="false">TEXT($B5301,"yyyy-mm")</f>
        <v>2025-05</v>
      </c>
      <c r="R5301" s="28" t="n">
        <f aca="false">IF(AND($O5301&gt;=DATE(2025,1,1),$O5301&lt;=DATE(2025,4,30)),1,0)</f>
        <v>1</v>
      </c>
    </row>
    <row r="5302" customFormat="false" ht="15" hidden="false" customHeight="false" outlineLevel="0" collapsed="false">
      <c r="A5302" s="28" t="n">
        <v>577</v>
      </c>
      <c r="B5302" s="29" t="n">
        <v>45838</v>
      </c>
      <c r="C5302" s="28" t="n">
        <v>31680</v>
      </c>
      <c r="D5302" s="28" t="n">
        <v>23760</v>
      </c>
      <c r="E5302" s="28" t="n">
        <v>67</v>
      </c>
      <c r="F5302" s="28" t="s">
        <v>348</v>
      </c>
      <c r="G5302" s="28" t="n">
        <v>1</v>
      </c>
      <c r="H5302" s="28" t="n">
        <v>1</v>
      </c>
      <c r="I5302" s="28" t="n">
        <v>0</v>
      </c>
      <c r="J5302" s="28" t="n">
        <v>317</v>
      </c>
      <c r="K5302" s="28" t="n">
        <v>5</v>
      </c>
      <c r="L5302" s="28" t="n">
        <v>1</v>
      </c>
      <c r="M5302" s="28" t="s">
        <v>147</v>
      </c>
      <c r="N5302" s="28" t="s">
        <v>139</v>
      </c>
      <c r="O5302" s="29" t="n">
        <v>45712</v>
      </c>
      <c r="P5302" s="28" t="n">
        <f aca="false">ROUNDDOWN(($B5302-$O5302)/30,0)</f>
        <v>4</v>
      </c>
      <c r="Q5302" s="28" t="str">
        <f aca="false">TEXT($B5302,"yyyy-mm")</f>
        <v>2025-06</v>
      </c>
      <c r="R5302" s="28" t="n">
        <f aca="false">IF(AND($O5302&gt;=DATE(2025,1,1),$O5302&lt;=DATE(2025,4,30)),1,0)</f>
        <v>1</v>
      </c>
    </row>
    <row r="5303" customFormat="false" ht="15" hidden="false" customHeight="false" outlineLevel="0" collapsed="false">
      <c r="A5303" s="28" t="n">
        <v>577</v>
      </c>
      <c r="B5303" s="29" t="n">
        <v>45869</v>
      </c>
      <c r="C5303" s="28" t="n">
        <v>28660.96</v>
      </c>
      <c r="D5303" s="28" t="n">
        <v>28660.96</v>
      </c>
      <c r="E5303" s="28" t="n">
        <v>98</v>
      </c>
      <c r="F5303" s="28" t="s">
        <v>349</v>
      </c>
      <c r="G5303" s="28" t="n">
        <v>1</v>
      </c>
      <c r="H5303" s="28" t="n">
        <v>1</v>
      </c>
      <c r="I5303" s="28" t="n">
        <v>1</v>
      </c>
      <c r="J5303" s="28" t="n">
        <v>317</v>
      </c>
      <c r="K5303" s="28" t="n">
        <v>5</v>
      </c>
      <c r="L5303" s="28" t="n">
        <v>1</v>
      </c>
      <c r="M5303" s="28" t="s">
        <v>147</v>
      </c>
      <c r="N5303" s="28" t="s">
        <v>139</v>
      </c>
      <c r="O5303" s="29" t="n">
        <v>45712</v>
      </c>
      <c r="P5303" s="28" t="n">
        <f aca="false">ROUNDDOWN(($B5303-$O5303)/30,0)</f>
        <v>5</v>
      </c>
      <c r="Q5303" s="28" t="str">
        <f aca="false">TEXT($B5303,"yyyy-mm")</f>
        <v>2025-07</v>
      </c>
      <c r="R5303" s="28" t="n">
        <f aca="false">IF(AND($O5303&gt;=DATE(2025,1,1),$O5303&lt;=DATE(2025,4,30)),1,0)</f>
        <v>1</v>
      </c>
    </row>
    <row r="5304" customFormat="false" ht="15" hidden="false" customHeight="false" outlineLevel="0" collapsed="false">
      <c r="A5304" s="28" t="n">
        <v>578</v>
      </c>
      <c r="B5304" s="29" t="n">
        <v>45504</v>
      </c>
      <c r="C5304" s="28" t="n">
        <v>29200</v>
      </c>
      <c r="D5304" s="28" t="n">
        <v>0</v>
      </c>
      <c r="E5304" s="28" t="n">
        <v>0</v>
      </c>
      <c r="F5304" s="28" t="s">
        <v>345</v>
      </c>
      <c r="G5304" s="28" t="n">
        <v>0</v>
      </c>
      <c r="H5304" s="28" t="n">
        <v>0</v>
      </c>
      <c r="I5304" s="28" t="n">
        <v>0</v>
      </c>
      <c r="J5304" s="28" t="n">
        <v>300</v>
      </c>
      <c r="K5304" s="28" t="n">
        <v>8</v>
      </c>
      <c r="L5304" s="28" t="n">
        <v>1</v>
      </c>
      <c r="M5304" s="28" t="s">
        <v>147</v>
      </c>
      <c r="N5304" s="28" t="s">
        <v>139</v>
      </c>
      <c r="O5304" s="29" t="n">
        <v>45478</v>
      </c>
      <c r="P5304" s="28" t="n">
        <f aca="false">ROUNDDOWN(($B5304-$O5304)/30,0)</f>
        <v>0</v>
      </c>
      <c r="Q5304" s="28" t="str">
        <f aca="false">TEXT($B5304,"yyyy-mm")</f>
        <v>2024-07</v>
      </c>
      <c r="R5304" s="28" t="n">
        <f aca="false">IF(AND($O5304&gt;=DATE(2025,1,1),$O5304&lt;=DATE(2025,4,30)),1,0)</f>
        <v>0</v>
      </c>
    </row>
    <row r="5305" customFormat="false" ht="15" hidden="false" customHeight="false" outlineLevel="0" collapsed="false">
      <c r="A5305" s="28" t="n">
        <v>578</v>
      </c>
      <c r="B5305" s="29" t="n">
        <v>45535</v>
      </c>
      <c r="C5305" s="28" t="n">
        <v>23360</v>
      </c>
      <c r="D5305" s="28" t="n">
        <v>0</v>
      </c>
      <c r="E5305" s="28" t="n">
        <v>0</v>
      </c>
      <c r="F5305" s="28" t="s">
        <v>345</v>
      </c>
      <c r="G5305" s="28" t="n">
        <v>0</v>
      </c>
      <c r="H5305" s="28" t="n">
        <v>0</v>
      </c>
      <c r="I5305" s="28" t="n">
        <v>0</v>
      </c>
      <c r="J5305" s="28" t="n">
        <v>300</v>
      </c>
      <c r="K5305" s="28" t="n">
        <v>8</v>
      </c>
      <c r="L5305" s="28" t="n">
        <v>1</v>
      </c>
      <c r="M5305" s="28" t="s">
        <v>147</v>
      </c>
      <c r="N5305" s="28" t="s">
        <v>139</v>
      </c>
      <c r="O5305" s="29" t="n">
        <v>45478</v>
      </c>
      <c r="P5305" s="28" t="n">
        <f aca="false">ROUNDDOWN(($B5305-$O5305)/30,0)</f>
        <v>1</v>
      </c>
      <c r="Q5305" s="28" t="str">
        <f aca="false">TEXT($B5305,"yyyy-mm")</f>
        <v>2024-08</v>
      </c>
      <c r="R5305" s="28" t="n">
        <f aca="false">IF(AND($O5305&gt;=DATE(2025,1,1),$O5305&lt;=DATE(2025,4,30)),1,0)</f>
        <v>0</v>
      </c>
    </row>
    <row r="5306" customFormat="false" ht="15" hidden="false" customHeight="false" outlineLevel="0" collapsed="false">
      <c r="A5306" s="28" t="n">
        <v>578</v>
      </c>
      <c r="B5306" s="29" t="n">
        <v>45565</v>
      </c>
      <c r="C5306" s="28" t="n">
        <v>17520</v>
      </c>
      <c r="D5306" s="28" t="n">
        <v>0</v>
      </c>
      <c r="E5306" s="28" t="n">
        <v>0</v>
      </c>
      <c r="F5306" s="28" t="s">
        <v>345</v>
      </c>
      <c r="G5306" s="28" t="n">
        <v>0</v>
      </c>
      <c r="H5306" s="28" t="n">
        <v>0</v>
      </c>
      <c r="I5306" s="28" t="n">
        <v>0</v>
      </c>
      <c r="J5306" s="28" t="n">
        <v>300</v>
      </c>
      <c r="K5306" s="28" t="n">
        <v>8</v>
      </c>
      <c r="L5306" s="28" t="n">
        <v>1</v>
      </c>
      <c r="M5306" s="28" t="s">
        <v>147</v>
      </c>
      <c r="N5306" s="28" t="s">
        <v>139</v>
      </c>
      <c r="O5306" s="29" t="n">
        <v>45478</v>
      </c>
      <c r="P5306" s="28" t="n">
        <f aca="false">ROUNDDOWN(($B5306-$O5306)/30,0)</f>
        <v>2</v>
      </c>
      <c r="Q5306" s="28" t="str">
        <f aca="false">TEXT($B5306,"yyyy-mm")</f>
        <v>2024-09</v>
      </c>
      <c r="R5306" s="28" t="n">
        <f aca="false">IF(AND($O5306&gt;=DATE(2025,1,1),$O5306&lt;=DATE(2025,4,30)),1,0)</f>
        <v>0</v>
      </c>
    </row>
    <row r="5307" customFormat="false" ht="15" hidden="false" customHeight="false" outlineLevel="0" collapsed="false">
      <c r="A5307" s="28" t="n">
        <v>578</v>
      </c>
      <c r="B5307" s="29" t="n">
        <v>45596</v>
      </c>
      <c r="C5307" s="28" t="n">
        <v>11680</v>
      </c>
      <c r="D5307" s="28" t="n">
        <v>0</v>
      </c>
      <c r="E5307" s="28" t="n">
        <v>0</v>
      </c>
      <c r="F5307" s="28" t="s">
        <v>345</v>
      </c>
      <c r="G5307" s="28" t="n">
        <v>0</v>
      </c>
      <c r="H5307" s="28" t="n">
        <v>0</v>
      </c>
      <c r="I5307" s="28" t="n">
        <v>0</v>
      </c>
      <c r="J5307" s="28" t="n">
        <v>300</v>
      </c>
      <c r="K5307" s="28" t="n">
        <v>8</v>
      </c>
      <c r="L5307" s="28" t="n">
        <v>1</v>
      </c>
      <c r="M5307" s="28" t="s">
        <v>147</v>
      </c>
      <c r="N5307" s="28" t="s">
        <v>139</v>
      </c>
      <c r="O5307" s="29" t="n">
        <v>45478</v>
      </c>
      <c r="P5307" s="28" t="n">
        <f aca="false">ROUNDDOWN(($B5307-$O5307)/30,0)</f>
        <v>3</v>
      </c>
      <c r="Q5307" s="28" t="str">
        <f aca="false">TEXT($B5307,"yyyy-mm")</f>
        <v>2024-10</v>
      </c>
      <c r="R5307" s="28" t="n">
        <f aca="false">IF(AND($O5307&gt;=DATE(2025,1,1),$O5307&lt;=DATE(2025,4,30)),1,0)</f>
        <v>0</v>
      </c>
    </row>
    <row r="5308" customFormat="false" ht="15" hidden="false" customHeight="false" outlineLevel="0" collapsed="false">
      <c r="A5308" s="28" t="n">
        <v>578</v>
      </c>
      <c r="B5308" s="29" t="n">
        <v>45626</v>
      </c>
      <c r="C5308" s="28" t="n">
        <v>5840</v>
      </c>
      <c r="D5308" s="28" t="n">
        <v>0</v>
      </c>
      <c r="E5308" s="28" t="n">
        <v>0</v>
      </c>
      <c r="F5308" s="28" t="s">
        <v>345</v>
      </c>
      <c r="G5308" s="28" t="n">
        <v>0</v>
      </c>
      <c r="H5308" s="28" t="n">
        <v>0</v>
      </c>
      <c r="I5308" s="28" t="n">
        <v>0</v>
      </c>
      <c r="J5308" s="28" t="n">
        <v>300</v>
      </c>
      <c r="K5308" s="28" t="n">
        <v>8</v>
      </c>
      <c r="L5308" s="28" t="n">
        <v>1</v>
      </c>
      <c r="M5308" s="28" t="s">
        <v>147</v>
      </c>
      <c r="N5308" s="28" t="s">
        <v>139</v>
      </c>
      <c r="O5308" s="29" t="n">
        <v>45478</v>
      </c>
      <c r="P5308" s="28" t="n">
        <f aca="false">ROUNDDOWN(($B5308-$O5308)/30,0)</f>
        <v>4</v>
      </c>
      <c r="Q5308" s="28" t="str">
        <f aca="false">TEXT($B5308,"yyyy-mm")</f>
        <v>2024-11</v>
      </c>
      <c r="R5308" s="28" t="n">
        <f aca="false">IF(AND($O5308&gt;=DATE(2025,1,1),$O5308&lt;=DATE(2025,4,30)),1,0)</f>
        <v>0</v>
      </c>
    </row>
    <row r="5309" customFormat="false" ht="15" hidden="false" customHeight="false" outlineLevel="0" collapsed="false">
      <c r="A5309" s="28" t="n">
        <v>578</v>
      </c>
      <c r="B5309" s="29" t="n">
        <v>45657</v>
      </c>
      <c r="C5309" s="28" t="n">
        <v>0</v>
      </c>
      <c r="D5309" s="28" t="n">
        <v>0</v>
      </c>
      <c r="E5309" s="28" t="n">
        <v>0</v>
      </c>
      <c r="F5309" s="28" t="s">
        <v>345</v>
      </c>
      <c r="G5309" s="28" t="n">
        <v>0</v>
      </c>
      <c r="H5309" s="28" t="n">
        <v>0</v>
      </c>
      <c r="I5309" s="28" t="n">
        <v>0</v>
      </c>
      <c r="J5309" s="28" t="n">
        <v>300</v>
      </c>
      <c r="K5309" s="28" t="n">
        <v>8</v>
      </c>
      <c r="L5309" s="28" t="n">
        <v>1</v>
      </c>
      <c r="M5309" s="28" t="s">
        <v>147</v>
      </c>
      <c r="N5309" s="28" t="s">
        <v>139</v>
      </c>
      <c r="O5309" s="29" t="n">
        <v>45478</v>
      </c>
      <c r="P5309" s="28" t="n">
        <f aca="false">ROUNDDOWN(($B5309-$O5309)/30,0)</f>
        <v>5</v>
      </c>
      <c r="Q5309" s="28" t="str">
        <f aca="false">TEXT($B5309,"yyyy-mm")</f>
        <v>2024-12</v>
      </c>
      <c r="R5309" s="28" t="n">
        <f aca="false">IF(AND($O5309&gt;=DATE(2025,1,1),$O5309&lt;=DATE(2025,4,30)),1,0)</f>
        <v>0</v>
      </c>
    </row>
    <row r="5310" customFormat="false" ht="15" hidden="false" customHeight="false" outlineLevel="0" collapsed="false">
      <c r="A5310" s="28" t="n">
        <v>579</v>
      </c>
      <c r="B5310" s="29" t="n">
        <v>44895</v>
      </c>
      <c r="C5310" s="28" t="n">
        <v>29800</v>
      </c>
      <c r="D5310" s="28" t="n">
        <v>0</v>
      </c>
      <c r="E5310" s="28" t="n">
        <v>0</v>
      </c>
      <c r="F5310" s="28" t="s">
        <v>345</v>
      </c>
      <c r="G5310" s="28" t="n">
        <v>0</v>
      </c>
      <c r="H5310" s="28" t="n">
        <v>0</v>
      </c>
      <c r="I5310" s="28" t="n">
        <v>0</v>
      </c>
      <c r="J5310" s="28" t="n">
        <v>154</v>
      </c>
      <c r="K5310" s="28" t="n">
        <v>8</v>
      </c>
      <c r="L5310" s="28" t="n">
        <v>1</v>
      </c>
      <c r="M5310" s="28" t="s">
        <v>147</v>
      </c>
      <c r="N5310" s="28" t="s">
        <v>140</v>
      </c>
      <c r="O5310" s="29" t="n">
        <v>44868</v>
      </c>
      <c r="P5310" s="28" t="n">
        <f aca="false">ROUNDDOWN(($B5310-$O5310)/30,0)</f>
        <v>0</v>
      </c>
      <c r="Q5310" s="28" t="str">
        <f aca="false">TEXT($B5310,"yyyy-mm")</f>
        <v>2022-11</v>
      </c>
      <c r="R5310" s="28" t="n">
        <f aca="false">IF(AND($O5310&gt;=DATE(2025,1,1),$O5310&lt;=DATE(2025,4,30)),1,0)</f>
        <v>0</v>
      </c>
    </row>
    <row r="5311" customFormat="false" ht="15" hidden="false" customHeight="false" outlineLevel="0" collapsed="false">
      <c r="A5311" s="28" t="n">
        <v>579</v>
      </c>
      <c r="B5311" s="29" t="n">
        <v>44926</v>
      </c>
      <c r="C5311" s="28" t="n">
        <v>23840</v>
      </c>
      <c r="D5311" s="28" t="n">
        <v>0</v>
      </c>
      <c r="E5311" s="28" t="n">
        <v>0</v>
      </c>
      <c r="F5311" s="28" t="s">
        <v>345</v>
      </c>
      <c r="G5311" s="28" t="n">
        <v>0</v>
      </c>
      <c r="H5311" s="28" t="n">
        <v>0</v>
      </c>
      <c r="I5311" s="28" t="n">
        <v>0</v>
      </c>
      <c r="J5311" s="28" t="n">
        <v>154</v>
      </c>
      <c r="K5311" s="28" t="n">
        <v>8</v>
      </c>
      <c r="L5311" s="28" t="n">
        <v>1</v>
      </c>
      <c r="M5311" s="28" t="s">
        <v>147</v>
      </c>
      <c r="N5311" s="28" t="s">
        <v>140</v>
      </c>
      <c r="O5311" s="29" t="n">
        <v>44868</v>
      </c>
      <c r="P5311" s="28" t="n">
        <f aca="false">ROUNDDOWN(($B5311-$O5311)/30,0)</f>
        <v>1</v>
      </c>
      <c r="Q5311" s="28" t="str">
        <f aca="false">TEXT($B5311,"yyyy-mm")</f>
        <v>2022-12</v>
      </c>
      <c r="R5311" s="28" t="n">
        <f aca="false">IF(AND($O5311&gt;=DATE(2025,1,1),$O5311&lt;=DATE(2025,4,30)),1,0)</f>
        <v>0</v>
      </c>
    </row>
    <row r="5312" customFormat="false" ht="15" hidden="false" customHeight="false" outlineLevel="0" collapsed="false">
      <c r="A5312" s="28" t="n">
        <v>579</v>
      </c>
      <c r="B5312" s="29" t="n">
        <v>44957</v>
      </c>
      <c r="C5312" s="28" t="n">
        <v>17880</v>
      </c>
      <c r="D5312" s="28" t="n">
        <v>0</v>
      </c>
      <c r="E5312" s="28" t="n">
        <v>0</v>
      </c>
      <c r="F5312" s="28" t="s">
        <v>345</v>
      </c>
      <c r="G5312" s="28" t="n">
        <v>0</v>
      </c>
      <c r="H5312" s="28" t="n">
        <v>0</v>
      </c>
      <c r="I5312" s="28" t="n">
        <v>0</v>
      </c>
      <c r="J5312" s="28" t="n">
        <v>154</v>
      </c>
      <c r="K5312" s="28" t="n">
        <v>8</v>
      </c>
      <c r="L5312" s="28" t="n">
        <v>1</v>
      </c>
      <c r="M5312" s="28" t="s">
        <v>147</v>
      </c>
      <c r="N5312" s="28" t="s">
        <v>140</v>
      </c>
      <c r="O5312" s="29" t="n">
        <v>44868</v>
      </c>
      <c r="P5312" s="28" t="n">
        <f aca="false">ROUNDDOWN(($B5312-$O5312)/30,0)</f>
        <v>2</v>
      </c>
      <c r="Q5312" s="28" t="str">
        <f aca="false">TEXT($B5312,"yyyy-mm")</f>
        <v>2023-01</v>
      </c>
      <c r="R5312" s="28" t="n">
        <f aca="false">IF(AND($O5312&gt;=DATE(2025,1,1),$O5312&lt;=DATE(2025,4,30)),1,0)</f>
        <v>0</v>
      </c>
    </row>
    <row r="5313" customFormat="false" ht="15" hidden="false" customHeight="false" outlineLevel="0" collapsed="false">
      <c r="A5313" s="28" t="n">
        <v>579</v>
      </c>
      <c r="B5313" s="29" t="n">
        <v>44985</v>
      </c>
      <c r="C5313" s="28" t="n">
        <v>11920</v>
      </c>
      <c r="D5313" s="28" t="n">
        <v>0</v>
      </c>
      <c r="E5313" s="28" t="n">
        <v>0</v>
      </c>
      <c r="F5313" s="28" t="s">
        <v>345</v>
      </c>
      <c r="G5313" s="28" t="n">
        <v>0</v>
      </c>
      <c r="H5313" s="28" t="n">
        <v>0</v>
      </c>
      <c r="I5313" s="28" t="n">
        <v>0</v>
      </c>
      <c r="J5313" s="28" t="n">
        <v>154</v>
      </c>
      <c r="K5313" s="28" t="n">
        <v>8</v>
      </c>
      <c r="L5313" s="28" t="n">
        <v>1</v>
      </c>
      <c r="M5313" s="28" t="s">
        <v>147</v>
      </c>
      <c r="N5313" s="28" t="s">
        <v>140</v>
      </c>
      <c r="O5313" s="29" t="n">
        <v>44868</v>
      </c>
      <c r="P5313" s="28" t="n">
        <f aca="false">ROUNDDOWN(($B5313-$O5313)/30,0)</f>
        <v>3</v>
      </c>
      <c r="Q5313" s="28" t="str">
        <f aca="false">TEXT($B5313,"yyyy-mm")</f>
        <v>2023-02</v>
      </c>
      <c r="R5313" s="28" t="n">
        <f aca="false">IF(AND($O5313&gt;=DATE(2025,1,1),$O5313&lt;=DATE(2025,4,30)),1,0)</f>
        <v>0</v>
      </c>
    </row>
    <row r="5314" customFormat="false" ht="15" hidden="false" customHeight="false" outlineLevel="0" collapsed="false">
      <c r="A5314" s="28" t="n">
        <v>579</v>
      </c>
      <c r="B5314" s="29" t="n">
        <v>45016</v>
      </c>
      <c r="C5314" s="28" t="n">
        <v>5960</v>
      </c>
      <c r="D5314" s="28" t="n">
        <v>0</v>
      </c>
      <c r="E5314" s="28" t="n">
        <v>0</v>
      </c>
      <c r="F5314" s="28" t="s">
        <v>345</v>
      </c>
      <c r="G5314" s="28" t="n">
        <v>0</v>
      </c>
      <c r="H5314" s="28" t="n">
        <v>0</v>
      </c>
      <c r="I5314" s="28" t="n">
        <v>0</v>
      </c>
      <c r="J5314" s="28" t="n">
        <v>154</v>
      </c>
      <c r="K5314" s="28" t="n">
        <v>8</v>
      </c>
      <c r="L5314" s="28" t="n">
        <v>1</v>
      </c>
      <c r="M5314" s="28" t="s">
        <v>147</v>
      </c>
      <c r="N5314" s="28" t="s">
        <v>140</v>
      </c>
      <c r="O5314" s="29" t="n">
        <v>44868</v>
      </c>
      <c r="P5314" s="28" t="n">
        <f aca="false">ROUNDDOWN(($B5314-$O5314)/30,0)</f>
        <v>4</v>
      </c>
      <c r="Q5314" s="28" t="str">
        <f aca="false">TEXT($B5314,"yyyy-mm")</f>
        <v>2023-03</v>
      </c>
      <c r="R5314" s="28" t="n">
        <f aca="false">IF(AND($O5314&gt;=DATE(2025,1,1),$O5314&lt;=DATE(2025,4,30)),1,0)</f>
        <v>0</v>
      </c>
    </row>
    <row r="5315" customFormat="false" ht="15" hidden="false" customHeight="false" outlineLevel="0" collapsed="false">
      <c r="A5315" s="28" t="n">
        <v>579</v>
      </c>
      <c r="B5315" s="29" t="n">
        <v>45046</v>
      </c>
      <c r="C5315" s="28" t="n">
        <v>0</v>
      </c>
      <c r="D5315" s="28" t="n">
        <v>0</v>
      </c>
      <c r="E5315" s="28" t="n">
        <v>0</v>
      </c>
      <c r="F5315" s="28" t="s">
        <v>345</v>
      </c>
      <c r="G5315" s="28" t="n">
        <v>0</v>
      </c>
      <c r="H5315" s="28" t="n">
        <v>0</v>
      </c>
      <c r="I5315" s="28" t="n">
        <v>0</v>
      </c>
      <c r="J5315" s="28" t="n">
        <v>154</v>
      </c>
      <c r="K5315" s="28" t="n">
        <v>8</v>
      </c>
      <c r="L5315" s="28" t="n">
        <v>1</v>
      </c>
      <c r="M5315" s="28" t="s">
        <v>147</v>
      </c>
      <c r="N5315" s="28" t="s">
        <v>140</v>
      </c>
      <c r="O5315" s="29" t="n">
        <v>44868</v>
      </c>
      <c r="P5315" s="28" t="n">
        <f aca="false">ROUNDDOWN(($B5315-$O5315)/30,0)</f>
        <v>5</v>
      </c>
      <c r="Q5315" s="28" t="str">
        <f aca="false">TEXT($B5315,"yyyy-mm")</f>
        <v>2023-04</v>
      </c>
      <c r="R5315" s="28" t="n">
        <f aca="false">IF(AND($O5315&gt;=DATE(2025,1,1),$O5315&lt;=DATE(2025,4,30)),1,0)</f>
        <v>0</v>
      </c>
    </row>
    <row r="5316" customFormat="false" ht="15" hidden="false" customHeight="false" outlineLevel="0" collapsed="false">
      <c r="A5316" s="28" t="n">
        <v>580</v>
      </c>
      <c r="B5316" s="29" t="n">
        <v>45596</v>
      </c>
      <c r="C5316" s="28" t="n">
        <v>329800</v>
      </c>
      <c r="D5316" s="28" t="n">
        <v>0</v>
      </c>
      <c r="E5316" s="28" t="n">
        <v>0</v>
      </c>
      <c r="F5316" s="28" t="s">
        <v>345</v>
      </c>
      <c r="G5316" s="28" t="n">
        <v>0</v>
      </c>
      <c r="H5316" s="28" t="n">
        <v>0</v>
      </c>
      <c r="I5316" s="28" t="n">
        <v>0</v>
      </c>
      <c r="J5316" s="28" t="n">
        <v>309</v>
      </c>
      <c r="K5316" s="28" t="n">
        <v>13</v>
      </c>
      <c r="L5316" s="28" t="n">
        <v>1</v>
      </c>
      <c r="M5316" s="28" t="s">
        <v>145</v>
      </c>
      <c r="N5316" s="28" t="s">
        <v>138</v>
      </c>
      <c r="O5316" s="29" t="n">
        <v>45575</v>
      </c>
      <c r="P5316" s="28" t="n">
        <f aca="false">ROUNDDOWN(($B5316-$O5316)/30,0)</f>
        <v>0</v>
      </c>
      <c r="Q5316" s="28" t="str">
        <f aca="false">TEXT($B5316,"yyyy-mm")</f>
        <v>2024-10</v>
      </c>
      <c r="R5316" s="28" t="n">
        <f aca="false">IF(AND($O5316&gt;=DATE(2025,1,1),$O5316&lt;=DATE(2025,4,30)),1,0)</f>
        <v>0</v>
      </c>
    </row>
    <row r="5317" customFormat="false" ht="15" hidden="false" customHeight="false" outlineLevel="0" collapsed="false">
      <c r="A5317" s="28" t="n">
        <v>580</v>
      </c>
      <c r="B5317" s="29" t="n">
        <v>45626</v>
      </c>
      <c r="C5317" s="28" t="n">
        <v>324210.17</v>
      </c>
      <c r="D5317" s="28" t="n">
        <v>0</v>
      </c>
      <c r="E5317" s="28" t="n">
        <v>0</v>
      </c>
      <c r="F5317" s="28" t="s">
        <v>345</v>
      </c>
      <c r="G5317" s="28" t="n">
        <v>0</v>
      </c>
      <c r="H5317" s="28" t="n">
        <v>0</v>
      </c>
      <c r="I5317" s="28" t="n">
        <v>0</v>
      </c>
      <c r="J5317" s="28" t="n">
        <v>309</v>
      </c>
      <c r="K5317" s="28" t="n">
        <v>13</v>
      </c>
      <c r="L5317" s="28" t="n">
        <v>1</v>
      </c>
      <c r="M5317" s="28" t="s">
        <v>145</v>
      </c>
      <c r="N5317" s="28" t="s">
        <v>138</v>
      </c>
      <c r="O5317" s="29" t="n">
        <v>45575</v>
      </c>
      <c r="P5317" s="28" t="n">
        <f aca="false">ROUNDDOWN(($B5317-$O5317)/30,0)</f>
        <v>1</v>
      </c>
      <c r="Q5317" s="28" t="str">
        <f aca="false">TEXT($B5317,"yyyy-mm")</f>
        <v>2024-11</v>
      </c>
      <c r="R5317" s="28" t="n">
        <f aca="false">IF(AND($O5317&gt;=DATE(2025,1,1),$O5317&lt;=DATE(2025,4,30)),1,0)</f>
        <v>0</v>
      </c>
    </row>
    <row r="5318" customFormat="false" ht="15" hidden="false" customHeight="false" outlineLevel="0" collapsed="false">
      <c r="A5318" s="28" t="n">
        <v>580</v>
      </c>
      <c r="B5318" s="29" t="n">
        <v>45657</v>
      </c>
      <c r="C5318" s="28" t="n">
        <v>318620.34</v>
      </c>
      <c r="D5318" s="28" t="n">
        <v>0</v>
      </c>
      <c r="E5318" s="28" t="n">
        <v>0</v>
      </c>
      <c r="F5318" s="28" t="s">
        <v>345</v>
      </c>
      <c r="G5318" s="28" t="n">
        <v>0</v>
      </c>
      <c r="H5318" s="28" t="n">
        <v>0</v>
      </c>
      <c r="I5318" s="28" t="n">
        <v>0</v>
      </c>
      <c r="J5318" s="28" t="n">
        <v>309</v>
      </c>
      <c r="K5318" s="28" t="n">
        <v>13</v>
      </c>
      <c r="L5318" s="28" t="n">
        <v>1</v>
      </c>
      <c r="M5318" s="28" t="s">
        <v>145</v>
      </c>
      <c r="N5318" s="28" t="s">
        <v>138</v>
      </c>
      <c r="O5318" s="29" t="n">
        <v>45575</v>
      </c>
      <c r="P5318" s="28" t="n">
        <f aca="false">ROUNDDOWN(($B5318-$O5318)/30,0)</f>
        <v>2</v>
      </c>
      <c r="Q5318" s="28" t="str">
        <f aca="false">TEXT($B5318,"yyyy-mm")</f>
        <v>2024-12</v>
      </c>
      <c r="R5318" s="28" t="n">
        <f aca="false">IF(AND($O5318&gt;=DATE(2025,1,1),$O5318&lt;=DATE(2025,4,30)),1,0)</f>
        <v>0</v>
      </c>
    </row>
    <row r="5319" customFormat="false" ht="15" hidden="false" customHeight="false" outlineLevel="0" collapsed="false">
      <c r="A5319" s="28" t="n">
        <v>580</v>
      </c>
      <c r="B5319" s="29" t="n">
        <v>45688</v>
      </c>
      <c r="C5319" s="28" t="n">
        <v>313030.51</v>
      </c>
      <c r="D5319" s="28" t="n">
        <v>0</v>
      </c>
      <c r="E5319" s="28" t="n">
        <v>0</v>
      </c>
      <c r="F5319" s="28" t="s">
        <v>345</v>
      </c>
      <c r="G5319" s="28" t="n">
        <v>0</v>
      </c>
      <c r="H5319" s="28" t="n">
        <v>0</v>
      </c>
      <c r="I5319" s="28" t="n">
        <v>0</v>
      </c>
      <c r="J5319" s="28" t="n">
        <v>309</v>
      </c>
      <c r="K5319" s="28" t="n">
        <v>13</v>
      </c>
      <c r="L5319" s="28" t="n">
        <v>1</v>
      </c>
      <c r="M5319" s="28" t="s">
        <v>145</v>
      </c>
      <c r="N5319" s="28" t="s">
        <v>138</v>
      </c>
      <c r="O5319" s="29" t="n">
        <v>45575</v>
      </c>
      <c r="P5319" s="28" t="n">
        <f aca="false">ROUNDDOWN(($B5319-$O5319)/30,0)</f>
        <v>3</v>
      </c>
      <c r="Q5319" s="28" t="str">
        <f aca="false">TEXT($B5319,"yyyy-mm")</f>
        <v>2025-01</v>
      </c>
      <c r="R5319" s="28" t="n">
        <f aca="false">IF(AND($O5319&gt;=DATE(2025,1,1),$O5319&lt;=DATE(2025,4,30)),1,0)</f>
        <v>0</v>
      </c>
    </row>
    <row r="5320" customFormat="false" ht="15" hidden="false" customHeight="false" outlineLevel="0" collapsed="false">
      <c r="A5320" s="28" t="n">
        <v>580</v>
      </c>
      <c r="B5320" s="29" t="n">
        <v>45716</v>
      </c>
      <c r="C5320" s="28" t="n">
        <v>307440.68</v>
      </c>
      <c r="D5320" s="28" t="n">
        <v>0</v>
      </c>
      <c r="E5320" s="28" t="n">
        <v>0</v>
      </c>
      <c r="F5320" s="28" t="s">
        <v>345</v>
      </c>
      <c r="G5320" s="28" t="n">
        <v>0</v>
      </c>
      <c r="H5320" s="28" t="n">
        <v>0</v>
      </c>
      <c r="I5320" s="28" t="n">
        <v>0</v>
      </c>
      <c r="J5320" s="28" t="n">
        <v>309</v>
      </c>
      <c r="K5320" s="28" t="n">
        <v>13</v>
      </c>
      <c r="L5320" s="28" t="n">
        <v>1</v>
      </c>
      <c r="M5320" s="28" t="s">
        <v>145</v>
      </c>
      <c r="N5320" s="28" t="s">
        <v>138</v>
      </c>
      <c r="O5320" s="29" t="n">
        <v>45575</v>
      </c>
      <c r="P5320" s="28" t="n">
        <f aca="false">ROUNDDOWN(($B5320-$O5320)/30,0)</f>
        <v>4</v>
      </c>
      <c r="Q5320" s="28" t="str">
        <f aca="false">TEXT($B5320,"yyyy-mm")</f>
        <v>2025-02</v>
      </c>
      <c r="R5320" s="28" t="n">
        <f aca="false">IF(AND($O5320&gt;=DATE(2025,1,1),$O5320&lt;=DATE(2025,4,30)),1,0)</f>
        <v>0</v>
      </c>
    </row>
    <row r="5321" customFormat="false" ht="15" hidden="false" customHeight="false" outlineLevel="0" collapsed="false">
      <c r="A5321" s="28" t="n">
        <v>580</v>
      </c>
      <c r="B5321" s="29" t="n">
        <v>45747</v>
      </c>
      <c r="C5321" s="28" t="n">
        <v>301850.85</v>
      </c>
      <c r="D5321" s="28" t="n">
        <v>0</v>
      </c>
      <c r="E5321" s="28" t="n">
        <v>0</v>
      </c>
      <c r="F5321" s="28" t="s">
        <v>345</v>
      </c>
      <c r="G5321" s="28" t="n">
        <v>0</v>
      </c>
      <c r="H5321" s="28" t="n">
        <v>0</v>
      </c>
      <c r="I5321" s="28" t="n">
        <v>0</v>
      </c>
      <c r="J5321" s="28" t="n">
        <v>309</v>
      </c>
      <c r="K5321" s="28" t="n">
        <v>13</v>
      </c>
      <c r="L5321" s="28" t="n">
        <v>1</v>
      </c>
      <c r="M5321" s="28" t="s">
        <v>145</v>
      </c>
      <c r="N5321" s="28" t="s">
        <v>138</v>
      </c>
      <c r="O5321" s="29" t="n">
        <v>45575</v>
      </c>
      <c r="P5321" s="28" t="n">
        <f aca="false">ROUNDDOWN(($B5321-$O5321)/30,0)</f>
        <v>5</v>
      </c>
      <c r="Q5321" s="28" t="str">
        <f aca="false">TEXT($B5321,"yyyy-mm")</f>
        <v>2025-03</v>
      </c>
      <c r="R5321" s="28" t="n">
        <f aca="false">IF(AND($O5321&gt;=DATE(2025,1,1),$O5321&lt;=DATE(2025,4,30)),1,0)</f>
        <v>0</v>
      </c>
    </row>
    <row r="5322" customFormat="false" ht="15" hidden="false" customHeight="false" outlineLevel="0" collapsed="false">
      <c r="A5322" s="28" t="n">
        <v>580</v>
      </c>
      <c r="B5322" s="29" t="n">
        <v>45777</v>
      </c>
      <c r="C5322" s="28" t="n">
        <v>296261.02</v>
      </c>
      <c r="D5322" s="28" t="n">
        <v>0</v>
      </c>
      <c r="E5322" s="28" t="n">
        <v>0</v>
      </c>
      <c r="F5322" s="28" t="s">
        <v>345</v>
      </c>
      <c r="G5322" s="28" t="n">
        <v>0</v>
      </c>
      <c r="H5322" s="28" t="n">
        <v>0</v>
      </c>
      <c r="I5322" s="28" t="n">
        <v>0</v>
      </c>
      <c r="J5322" s="28" t="n">
        <v>309</v>
      </c>
      <c r="K5322" s="28" t="n">
        <v>13</v>
      </c>
      <c r="L5322" s="28" t="n">
        <v>1</v>
      </c>
      <c r="M5322" s="28" t="s">
        <v>145</v>
      </c>
      <c r="N5322" s="28" t="s">
        <v>138</v>
      </c>
      <c r="O5322" s="29" t="n">
        <v>45575</v>
      </c>
      <c r="P5322" s="28" t="n">
        <f aca="false">ROUNDDOWN(($B5322-$O5322)/30,0)</f>
        <v>6</v>
      </c>
      <c r="Q5322" s="28" t="str">
        <f aca="false">TEXT($B5322,"yyyy-mm")</f>
        <v>2025-04</v>
      </c>
      <c r="R5322" s="28" t="n">
        <f aca="false">IF(AND($O5322&gt;=DATE(2025,1,1),$O5322&lt;=DATE(2025,4,30)),1,0)</f>
        <v>0</v>
      </c>
    </row>
    <row r="5323" customFormat="false" ht="15" hidden="false" customHeight="false" outlineLevel="0" collapsed="false">
      <c r="A5323" s="28" t="n">
        <v>580</v>
      </c>
      <c r="B5323" s="29" t="n">
        <v>45808</v>
      </c>
      <c r="C5323" s="28" t="n">
        <v>290671.19</v>
      </c>
      <c r="D5323" s="28" t="n">
        <v>0</v>
      </c>
      <c r="E5323" s="28" t="n">
        <v>0</v>
      </c>
      <c r="F5323" s="28" t="s">
        <v>345</v>
      </c>
      <c r="G5323" s="28" t="n">
        <v>0</v>
      </c>
      <c r="H5323" s="28" t="n">
        <v>0</v>
      </c>
      <c r="I5323" s="28" t="n">
        <v>0</v>
      </c>
      <c r="J5323" s="28" t="n">
        <v>309</v>
      </c>
      <c r="K5323" s="28" t="n">
        <v>13</v>
      </c>
      <c r="L5323" s="28" t="n">
        <v>1</v>
      </c>
      <c r="M5323" s="28" t="s">
        <v>145</v>
      </c>
      <c r="N5323" s="28" t="s">
        <v>138</v>
      </c>
      <c r="O5323" s="29" t="n">
        <v>45575</v>
      </c>
      <c r="P5323" s="28" t="n">
        <f aca="false">ROUNDDOWN(($B5323-$O5323)/30,0)</f>
        <v>7</v>
      </c>
      <c r="Q5323" s="28" t="str">
        <f aca="false">TEXT($B5323,"yyyy-mm")</f>
        <v>2025-05</v>
      </c>
      <c r="R5323" s="28" t="n">
        <f aca="false">IF(AND($O5323&gt;=DATE(2025,1,1),$O5323&lt;=DATE(2025,4,30)),1,0)</f>
        <v>0</v>
      </c>
    </row>
    <row r="5324" customFormat="false" ht="15" hidden="false" customHeight="false" outlineLevel="0" collapsed="false">
      <c r="A5324" s="28" t="n">
        <v>580</v>
      </c>
      <c r="B5324" s="29" t="n">
        <v>45838</v>
      </c>
      <c r="C5324" s="28" t="n">
        <v>285081.36</v>
      </c>
      <c r="D5324" s="28" t="n">
        <v>0</v>
      </c>
      <c r="E5324" s="28" t="n">
        <v>0</v>
      </c>
      <c r="F5324" s="28" t="s">
        <v>345</v>
      </c>
      <c r="G5324" s="28" t="n">
        <v>0</v>
      </c>
      <c r="H5324" s="28" t="n">
        <v>0</v>
      </c>
      <c r="I5324" s="28" t="n">
        <v>0</v>
      </c>
      <c r="J5324" s="28" t="n">
        <v>309</v>
      </c>
      <c r="K5324" s="28" t="n">
        <v>13</v>
      </c>
      <c r="L5324" s="28" t="n">
        <v>1</v>
      </c>
      <c r="M5324" s="28" t="s">
        <v>145</v>
      </c>
      <c r="N5324" s="28" t="s">
        <v>138</v>
      </c>
      <c r="O5324" s="29" t="n">
        <v>45575</v>
      </c>
      <c r="P5324" s="28" t="n">
        <f aca="false">ROUNDDOWN(($B5324-$O5324)/30,0)</f>
        <v>8</v>
      </c>
      <c r="Q5324" s="28" t="str">
        <f aca="false">TEXT($B5324,"yyyy-mm")</f>
        <v>2025-06</v>
      </c>
      <c r="R5324" s="28" t="n">
        <f aca="false">IF(AND($O5324&gt;=DATE(2025,1,1),$O5324&lt;=DATE(2025,4,30)),1,0)</f>
        <v>0</v>
      </c>
    </row>
    <row r="5325" customFormat="false" ht="15" hidden="false" customHeight="false" outlineLevel="0" collapsed="false">
      <c r="A5325" s="28" t="n">
        <v>580</v>
      </c>
      <c r="B5325" s="29" t="n">
        <v>45869</v>
      </c>
      <c r="C5325" s="28" t="n">
        <v>279491.53</v>
      </c>
      <c r="D5325" s="28" t="n">
        <v>0</v>
      </c>
      <c r="E5325" s="28" t="n">
        <v>0</v>
      </c>
      <c r="F5325" s="28" t="s">
        <v>345</v>
      </c>
      <c r="G5325" s="28" t="n">
        <v>0</v>
      </c>
      <c r="H5325" s="28" t="n">
        <v>0</v>
      </c>
      <c r="I5325" s="28" t="n">
        <v>0</v>
      </c>
      <c r="J5325" s="28" t="n">
        <v>309</v>
      </c>
      <c r="K5325" s="28" t="n">
        <v>13</v>
      </c>
      <c r="L5325" s="28" t="n">
        <v>1</v>
      </c>
      <c r="M5325" s="28" t="s">
        <v>145</v>
      </c>
      <c r="N5325" s="28" t="s">
        <v>138</v>
      </c>
      <c r="O5325" s="29" t="n">
        <v>45575</v>
      </c>
      <c r="P5325" s="28" t="n">
        <f aca="false">ROUNDDOWN(($B5325-$O5325)/30,0)</f>
        <v>9</v>
      </c>
      <c r="Q5325" s="28" t="str">
        <f aca="false">TEXT($B5325,"yyyy-mm")</f>
        <v>2025-07</v>
      </c>
      <c r="R5325" s="28" t="n">
        <f aca="false">IF(AND($O5325&gt;=DATE(2025,1,1),$O5325&lt;=DATE(2025,4,30)),1,0)</f>
        <v>0</v>
      </c>
    </row>
    <row r="5326" customFormat="false" ht="15" hidden="false" customHeight="false" outlineLevel="0" collapsed="false">
      <c r="A5326" s="28" t="n">
        <v>580</v>
      </c>
      <c r="B5326" s="29" t="n">
        <v>45900</v>
      </c>
      <c r="C5326" s="28" t="n">
        <v>273901.7</v>
      </c>
      <c r="D5326" s="28" t="n">
        <v>0</v>
      </c>
      <c r="E5326" s="28" t="n">
        <v>0</v>
      </c>
      <c r="F5326" s="28" t="s">
        <v>345</v>
      </c>
      <c r="G5326" s="28" t="n">
        <v>0</v>
      </c>
      <c r="H5326" s="28" t="n">
        <v>0</v>
      </c>
      <c r="I5326" s="28" t="n">
        <v>0</v>
      </c>
      <c r="J5326" s="28" t="n">
        <v>309</v>
      </c>
      <c r="K5326" s="28" t="n">
        <v>13</v>
      </c>
      <c r="L5326" s="28" t="n">
        <v>1</v>
      </c>
      <c r="M5326" s="28" t="s">
        <v>145</v>
      </c>
      <c r="N5326" s="28" t="s">
        <v>138</v>
      </c>
      <c r="O5326" s="29" t="n">
        <v>45575</v>
      </c>
      <c r="P5326" s="28" t="n">
        <f aca="false">ROUNDDOWN(($B5326-$O5326)/30,0)</f>
        <v>10</v>
      </c>
      <c r="Q5326" s="28" t="str">
        <f aca="false">TEXT($B5326,"yyyy-mm")</f>
        <v>2025-08</v>
      </c>
      <c r="R5326" s="28" t="n">
        <f aca="false">IF(AND($O5326&gt;=DATE(2025,1,1),$O5326&lt;=DATE(2025,4,30)),1,0)</f>
        <v>0</v>
      </c>
    </row>
    <row r="5327" customFormat="false" ht="15" hidden="false" customHeight="false" outlineLevel="0" collapsed="false">
      <c r="A5327" s="28" t="n">
        <v>580</v>
      </c>
      <c r="B5327" s="29" t="n">
        <v>45930</v>
      </c>
      <c r="C5327" s="28" t="n">
        <v>268311.87</v>
      </c>
      <c r="D5327" s="28" t="n">
        <v>0</v>
      </c>
      <c r="E5327" s="28" t="n">
        <v>0</v>
      </c>
      <c r="F5327" s="28" t="s">
        <v>345</v>
      </c>
      <c r="G5327" s="28" t="n">
        <v>0</v>
      </c>
      <c r="H5327" s="28" t="n">
        <v>0</v>
      </c>
      <c r="I5327" s="28" t="n">
        <v>0</v>
      </c>
      <c r="J5327" s="28" t="n">
        <v>309</v>
      </c>
      <c r="K5327" s="28" t="n">
        <v>13</v>
      </c>
      <c r="L5327" s="28" t="n">
        <v>1</v>
      </c>
      <c r="M5327" s="28" t="s">
        <v>145</v>
      </c>
      <c r="N5327" s="28" t="s">
        <v>138</v>
      </c>
      <c r="O5327" s="29" t="n">
        <v>45575</v>
      </c>
      <c r="P5327" s="28" t="n">
        <f aca="false">ROUNDDOWN(($B5327-$O5327)/30,0)</f>
        <v>11</v>
      </c>
      <c r="Q5327" s="28" t="str">
        <f aca="false">TEXT($B5327,"yyyy-mm")</f>
        <v>2025-09</v>
      </c>
      <c r="R5327" s="28" t="n">
        <f aca="false">IF(AND($O5327&gt;=DATE(2025,1,1),$O5327&lt;=DATE(2025,4,30)),1,0)</f>
        <v>0</v>
      </c>
    </row>
    <row r="5328" customFormat="false" ht="15" hidden="false" customHeight="false" outlineLevel="0" collapsed="false">
      <c r="A5328" s="28" t="n">
        <v>580</v>
      </c>
      <c r="B5328" s="29" t="n">
        <v>45961</v>
      </c>
      <c r="C5328" s="28" t="n">
        <v>262722.04</v>
      </c>
      <c r="D5328" s="28" t="n">
        <v>0</v>
      </c>
      <c r="E5328" s="28" t="n">
        <v>0</v>
      </c>
      <c r="F5328" s="28" t="s">
        <v>345</v>
      </c>
      <c r="G5328" s="28" t="n">
        <v>0</v>
      </c>
      <c r="H5328" s="28" t="n">
        <v>0</v>
      </c>
      <c r="I5328" s="28" t="n">
        <v>0</v>
      </c>
      <c r="J5328" s="28" t="n">
        <v>309</v>
      </c>
      <c r="K5328" s="28" t="n">
        <v>13</v>
      </c>
      <c r="L5328" s="28" t="n">
        <v>1</v>
      </c>
      <c r="M5328" s="28" t="s">
        <v>145</v>
      </c>
      <c r="N5328" s="28" t="s">
        <v>138</v>
      </c>
      <c r="O5328" s="29" t="n">
        <v>45575</v>
      </c>
      <c r="P5328" s="28" t="n">
        <f aca="false">ROUNDDOWN(($B5328-$O5328)/30,0)</f>
        <v>12</v>
      </c>
      <c r="Q5328" s="28" t="str">
        <f aca="false">TEXT($B5328,"yyyy-mm")</f>
        <v>2025-10</v>
      </c>
      <c r="R5328" s="28" t="n">
        <f aca="false">IF(AND($O5328&gt;=DATE(2025,1,1),$O5328&lt;=DATE(2025,4,30)),1,0)</f>
        <v>0</v>
      </c>
    </row>
    <row r="5329" customFormat="false" ht="15" hidden="false" customHeight="false" outlineLevel="0" collapsed="false">
      <c r="A5329" s="28" t="n">
        <v>580</v>
      </c>
      <c r="B5329" s="29" t="n">
        <v>45991</v>
      </c>
      <c r="C5329" s="28" t="n">
        <v>257132.21</v>
      </c>
      <c r="D5329" s="28" t="n">
        <v>0</v>
      </c>
      <c r="E5329" s="28" t="n">
        <v>0</v>
      </c>
      <c r="F5329" s="28" t="s">
        <v>345</v>
      </c>
      <c r="G5329" s="28" t="n">
        <v>0</v>
      </c>
      <c r="H5329" s="28" t="n">
        <v>0</v>
      </c>
      <c r="I5329" s="28" t="n">
        <v>0</v>
      </c>
      <c r="J5329" s="28" t="n">
        <v>309</v>
      </c>
      <c r="K5329" s="28" t="n">
        <v>13</v>
      </c>
      <c r="L5329" s="28" t="n">
        <v>1</v>
      </c>
      <c r="M5329" s="28" t="s">
        <v>145</v>
      </c>
      <c r="N5329" s="28" t="s">
        <v>138</v>
      </c>
      <c r="O5329" s="29" t="n">
        <v>45575</v>
      </c>
      <c r="P5329" s="28" t="n">
        <f aca="false">ROUNDDOWN(($B5329-$O5329)/30,0)</f>
        <v>13</v>
      </c>
      <c r="Q5329" s="28" t="str">
        <f aca="false">TEXT($B5329,"yyyy-mm")</f>
        <v>2025-11</v>
      </c>
      <c r="R5329" s="28" t="n">
        <f aca="false">IF(AND($O5329&gt;=DATE(2025,1,1),$O5329&lt;=DATE(2025,4,30)),1,0)</f>
        <v>0</v>
      </c>
    </row>
    <row r="5330" customFormat="false" ht="15" hidden="false" customHeight="false" outlineLevel="0" collapsed="false">
      <c r="A5330" s="28" t="n">
        <v>580</v>
      </c>
      <c r="B5330" s="29" t="n">
        <v>46022</v>
      </c>
      <c r="C5330" s="28" t="n">
        <v>251542.38</v>
      </c>
      <c r="D5330" s="28" t="n">
        <v>0</v>
      </c>
      <c r="E5330" s="28" t="n">
        <v>0</v>
      </c>
      <c r="F5330" s="28" t="s">
        <v>345</v>
      </c>
      <c r="G5330" s="28" t="n">
        <v>0</v>
      </c>
      <c r="H5330" s="28" t="n">
        <v>0</v>
      </c>
      <c r="I5330" s="28" t="n">
        <v>0</v>
      </c>
      <c r="J5330" s="28" t="n">
        <v>309</v>
      </c>
      <c r="K5330" s="28" t="n">
        <v>13</v>
      </c>
      <c r="L5330" s="28" t="n">
        <v>1</v>
      </c>
      <c r="M5330" s="28" t="s">
        <v>145</v>
      </c>
      <c r="N5330" s="28" t="s">
        <v>138</v>
      </c>
      <c r="O5330" s="29" t="n">
        <v>45575</v>
      </c>
      <c r="P5330" s="28" t="n">
        <f aca="false">ROUNDDOWN(($B5330-$O5330)/30,0)</f>
        <v>14</v>
      </c>
      <c r="Q5330" s="28" t="str">
        <f aca="false">TEXT($B5330,"yyyy-mm")</f>
        <v>2025-12</v>
      </c>
      <c r="R5330" s="28" t="n">
        <f aca="false">IF(AND($O5330&gt;=DATE(2025,1,1),$O5330&lt;=DATE(2025,4,30)),1,0)</f>
        <v>0</v>
      </c>
    </row>
    <row r="5331" customFormat="false" ht="15" hidden="false" customHeight="false" outlineLevel="0" collapsed="false">
      <c r="A5331" s="28" t="n">
        <v>580</v>
      </c>
      <c r="B5331" s="29" t="n">
        <v>46053</v>
      </c>
      <c r="C5331" s="28" t="n">
        <v>245952.55</v>
      </c>
      <c r="D5331" s="28" t="n">
        <v>0</v>
      </c>
      <c r="E5331" s="28" t="n">
        <v>0</v>
      </c>
      <c r="F5331" s="28" t="s">
        <v>345</v>
      </c>
      <c r="G5331" s="28" t="n">
        <v>0</v>
      </c>
      <c r="H5331" s="28" t="n">
        <v>0</v>
      </c>
      <c r="I5331" s="28" t="n">
        <v>0</v>
      </c>
      <c r="J5331" s="28" t="n">
        <v>309</v>
      </c>
      <c r="K5331" s="28" t="n">
        <v>13</v>
      </c>
      <c r="L5331" s="28" t="n">
        <v>1</v>
      </c>
      <c r="M5331" s="28" t="s">
        <v>145</v>
      </c>
      <c r="N5331" s="28" t="s">
        <v>138</v>
      </c>
      <c r="O5331" s="29" t="n">
        <v>45575</v>
      </c>
      <c r="P5331" s="28" t="n">
        <f aca="false">ROUNDDOWN(($B5331-$O5331)/30,0)</f>
        <v>15</v>
      </c>
      <c r="Q5331" s="28" t="str">
        <f aca="false">TEXT($B5331,"yyyy-mm")</f>
        <v>2026-01</v>
      </c>
      <c r="R5331" s="28" t="n">
        <f aca="false">IF(AND($O5331&gt;=DATE(2025,1,1),$O5331&lt;=DATE(2025,4,30)),1,0)</f>
        <v>0</v>
      </c>
    </row>
    <row r="5332" customFormat="false" ht="15" hidden="false" customHeight="false" outlineLevel="0" collapsed="false">
      <c r="A5332" s="28" t="n">
        <v>580</v>
      </c>
      <c r="B5332" s="29" t="n">
        <v>46081</v>
      </c>
      <c r="C5332" s="28" t="n">
        <v>240362.72</v>
      </c>
      <c r="D5332" s="28" t="n">
        <v>0</v>
      </c>
      <c r="E5332" s="28" t="n">
        <v>0</v>
      </c>
      <c r="F5332" s="28" t="s">
        <v>345</v>
      </c>
      <c r="G5332" s="28" t="n">
        <v>0</v>
      </c>
      <c r="H5332" s="28" t="n">
        <v>0</v>
      </c>
      <c r="I5332" s="28" t="n">
        <v>0</v>
      </c>
      <c r="J5332" s="28" t="n">
        <v>309</v>
      </c>
      <c r="K5332" s="28" t="n">
        <v>13</v>
      </c>
      <c r="L5332" s="28" t="n">
        <v>1</v>
      </c>
      <c r="M5332" s="28" t="s">
        <v>145</v>
      </c>
      <c r="N5332" s="28" t="s">
        <v>138</v>
      </c>
      <c r="O5332" s="29" t="n">
        <v>45575</v>
      </c>
      <c r="P5332" s="28" t="n">
        <f aca="false">ROUNDDOWN(($B5332-$O5332)/30,0)</f>
        <v>16</v>
      </c>
      <c r="Q5332" s="28" t="str">
        <f aca="false">TEXT($B5332,"yyyy-mm")</f>
        <v>2026-02</v>
      </c>
      <c r="R5332" s="28" t="n">
        <f aca="false">IF(AND($O5332&gt;=DATE(2025,1,1),$O5332&lt;=DATE(2025,4,30)),1,0)</f>
        <v>0</v>
      </c>
    </row>
    <row r="5333" customFormat="false" ht="15" hidden="false" customHeight="false" outlineLevel="0" collapsed="false">
      <c r="A5333" s="28" t="n">
        <v>580</v>
      </c>
      <c r="B5333" s="29" t="n">
        <v>46112</v>
      </c>
      <c r="C5333" s="28" t="n">
        <v>234772.89</v>
      </c>
      <c r="D5333" s="28" t="n">
        <v>0</v>
      </c>
      <c r="E5333" s="28" t="n">
        <v>0</v>
      </c>
      <c r="F5333" s="28" t="s">
        <v>345</v>
      </c>
      <c r="G5333" s="28" t="n">
        <v>0</v>
      </c>
      <c r="H5333" s="28" t="n">
        <v>0</v>
      </c>
      <c r="I5333" s="28" t="n">
        <v>0</v>
      </c>
      <c r="J5333" s="28" t="n">
        <v>309</v>
      </c>
      <c r="K5333" s="28" t="n">
        <v>13</v>
      </c>
      <c r="L5333" s="28" t="n">
        <v>1</v>
      </c>
      <c r="M5333" s="28" t="s">
        <v>145</v>
      </c>
      <c r="N5333" s="28" t="s">
        <v>138</v>
      </c>
      <c r="O5333" s="29" t="n">
        <v>45575</v>
      </c>
      <c r="P5333" s="28" t="n">
        <f aca="false">ROUNDDOWN(($B5333-$O5333)/30,0)</f>
        <v>17</v>
      </c>
      <c r="Q5333" s="28" t="str">
        <f aca="false">TEXT($B5333,"yyyy-mm")</f>
        <v>2026-03</v>
      </c>
      <c r="R5333" s="28" t="n">
        <f aca="false">IF(AND($O5333&gt;=DATE(2025,1,1),$O5333&lt;=DATE(2025,4,30)),1,0)</f>
        <v>0</v>
      </c>
    </row>
    <row r="5334" customFormat="false" ht="15" hidden="false" customHeight="false" outlineLevel="0" collapsed="false">
      <c r="A5334" s="28" t="n">
        <v>580</v>
      </c>
      <c r="B5334" s="29" t="n">
        <v>46142</v>
      </c>
      <c r="C5334" s="28" t="n">
        <v>229183.06</v>
      </c>
      <c r="D5334" s="28" t="n">
        <v>0</v>
      </c>
      <c r="E5334" s="28" t="n">
        <v>0</v>
      </c>
      <c r="F5334" s="28" t="s">
        <v>345</v>
      </c>
      <c r="G5334" s="28" t="n">
        <v>0</v>
      </c>
      <c r="H5334" s="28" t="n">
        <v>0</v>
      </c>
      <c r="I5334" s="28" t="n">
        <v>0</v>
      </c>
      <c r="J5334" s="28" t="n">
        <v>309</v>
      </c>
      <c r="K5334" s="28" t="n">
        <v>13</v>
      </c>
      <c r="L5334" s="28" t="n">
        <v>1</v>
      </c>
      <c r="M5334" s="28" t="s">
        <v>145</v>
      </c>
      <c r="N5334" s="28" t="s">
        <v>138</v>
      </c>
      <c r="O5334" s="29" t="n">
        <v>45575</v>
      </c>
      <c r="P5334" s="28" t="n">
        <f aca="false">ROUNDDOWN(($B5334-$O5334)/30,0)</f>
        <v>18</v>
      </c>
      <c r="Q5334" s="28" t="str">
        <f aca="false">TEXT($B5334,"yyyy-mm")</f>
        <v>2026-04</v>
      </c>
      <c r="R5334" s="28" t="n">
        <f aca="false">IF(AND($O5334&gt;=DATE(2025,1,1),$O5334&lt;=DATE(2025,4,30)),1,0)</f>
        <v>0</v>
      </c>
    </row>
    <row r="5335" customFormat="false" ht="15" hidden="false" customHeight="false" outlineLevel="0" collapsed="false">
      <c r="A5335" s="28" t="n">
        <v>580</v>
      </c>
      <c r="B5335" s="29" t="n">
        <v>46173</v>
      </c>
      <c r="C5335" s="28" t="n">
        <v>223593.23</v>
      </c>
      <c r="D5335" s="28" t="n">
        <v>0</v>
      </c>
      <c r="E5335" s="28" t="n">
        <v>0</v>
      </c>
      <c r="F5335" s="28" t="s">
        <v>345</v>
      </c>
      <c r="G5335" s="28" t="n">
        <v>0</v>
      </c>
      <c r="H5335" s="28" t="n">
        <v>0</v>
      </c>
      <c r="I5335" s="28" t="n">
        <v>0</v>
      </c>
      <c r="J5335" s="28" t="n">
        <v>309</v>
      </c>
      <c r="K5335" s="28" t="n">
        <v>13</v>
      </c>
      <c r="L5335" s="28" t="n">
        <v>1</v>
      </c>
      <c r="M5335" s="28" t="s">
        <v>145</v>
      </c>
      <c r="N5335" s="28" t="s">
        <v>138</v>
      </c>
      <c r="O5335" s="29" t="n">
        <v>45575</v>
      </c>
      <c r="P5335" s="28" t="n">
        <f aca="false">ROUNDDOWN(($B5335-$O5335)/30,0)</f>
        <v>19</v>
      </c>
      <c r="Q5335" s="28" t="str">
        <f aca="false">TEXT($B5335,"yyyy-mm")</f>
        <v>2026-05</v>
      </c>
      <c r="R5335" s="28" t="n">
        <f aca="false">IF(AND($O5335&gt;=DATE(2025,1,1),$O5335&lt;=DATE(2025,4,30)),1,0)</f>
        <v>0</v>
      </c>
    </row>
    <row r="5336" customFormat="false" ht="15" hidden="false" customHeight="false" outlineLevel="0" collapsed="false">
      <c r="A5336" s="28" t="n">
        <v>580</v>
      </c>
      <c r="B5336" s="29" t="n">
        <v>46203</v>
      </c>
      <c r="C5336" s="28" t="n">
        <v>218003.4</v>
      </c>
      <c r="D5336" s="28" t="n">
        <v>0</v>
      </c>
      <c r="E5336" s="28" t="n">
        <v>0</v>
      </c>
      <c r="F5336" s="28" t="s">
        <v>345</v>
      </c>
      <c r="G5336" s="28" t="n">
        <v>0</v>
      </c>
      <c r="H5336" s="28" t="n">
        <v>0</v>
      </c>
      <c r="I5336" s="28" t="n">
        <v>0</v>
      </c>
      <c r="J5336" s="28" t="n">
        <v>309</v>
      </c>
      <c r="K5336" s="28" t="n">
        <v>13</v>
      </c>
      <c r="L5336" s="28" t="n">
        <v>1</v>
      </c>
      <c r="M5336" s="28" t="s">
        <v>145</v>
      </c>
      <c r="N5336" s="28" t="s">
        <v>138</v>
      </c>
      <c r="O5336" s="29" t="n">
        <v>45575</v>
      </c>
      <c r="P5336" s="28" t="n">
        <f aca="false">ROUNDDOWN(($B5336-$O5336)/30,0)</f>
        <v>20</v>
      </c>
      <c r="Q5336" s="28" t="str">
        <f aca="false">TEXT($B5336,"yyyy-mm")</f>
        <v>2026-06</v>
      </c>
      <c r="R5336" s="28" t="n">
        <f aca="false">IF(AND($O5336&gt;=DATE(2025,1,1),$O5336&lt;=DATE(2025,4,30)),1,0)</f>
        <v>0</v>
      </c>
    </row>
    <row r="5337" customFormat="false" ht="15" hidden="false" customHeight="false" outlineLevel="0" collapsed="false">
      <c r="A5337" s="28" t="n">
        <v>580</v>
      </c>
      <c r="B5337" s="29" t="n">
        <v>46234</v>
      </c>
      <c r="C5337" s="28" t="n">
        <v>212413.57</v>
      </c>
      <c r="D5337" s="28" t="n">
        <v>0</v>
      </c>
      <c r="E5337" s="28" t="n">
        <v>0</v>
      </c>
      <c r="F5337" s="28" t="s">
        <v>345</v>
      </c>
      <c r="G5337" s="28" t="n">
        <v>0</v>
      </c>
      <c r="H5337" s="28" t="n">
        <v>0</v>
      </c>
      <c r="I5337" s="28" t="n">
        <v>0</v>
      </c>
      <c r="J5337" s="28" t="n">
        <v>309</v>
      </c>
      <c r="K5337" s="28" t="n">
        <v>13</v>
      </c>
      <c r="L5337" s="28" t="n">
        <v>1</v>
      </c>
      <c r="M5337" s="28" t="s">
        <v>145</v>
      </c>
      <c r="N5337" s="28" t="s">
        <v>138</v>
      </c>
      <c r="O5337" s="29" t="n">
        <v>45575</v>
      </c>
      <c r="P5337" s="28" t="n">
        <f aca="false">ROUNDDOWN(($B5337-$O5337)/30,0)</f>
        <v>21</v>
      </c>
      <c r="Q5337" s="28" t="str">
        <f aca="false">TEXT($B5337,"yyyy-mm")</f>
        <v>2026-07</v>
      </c>
      <c r="R5337" s="28" t="n">
        <f aca="false">IF(AND($O5337&gt;=DATE(2025,1,1),$O5337&lt;=DATE(2025,4,30)),1,0)</f>
        <v>0</v>
      </c>
    </row>
    <row r="5338" customFormat="false" ht="15" hidden="false" customHeight="false" outlineLevel="0" collapsed="false">
      <c r="A5338" s="28" t="n">
        <v>580</v>
      </c>
      <c r="B5338" s="29" t="n">
        <v>46265</v>
      </c>
      <c r="C5338" s="28" t="n">
        <v>206823.74</v>
      </c>
      <c r="D5338" s="28" t="n">
        <v>0</v>
      </c>
      <c r="E5338" s="28" t="n">
        <v>0</v>
      </c>
      <c r="F5338" s="28" t="s">
        <v>345</v>
      </c>
      <c r="G5338" s="28" t="n">
        <v>0</v>
      </c>
      <c r="H5338" s="28" t="n">
        <v>0</v>
      </c>
      <c r="I5338" s="28" t="n">
        <v>0</v>
      </c>
      <c r="J5338" s="28" t="n">
        <v>309</v>
      </c>
      <c r="K5338" s="28" t="n">
        <v>13</v>
      </c>
      <c r="L5338" s="28" t="n">
        <v>1</v>
      </c>
      <c r="M5338" s="28" t="s">
        <v>145</v>
      </c>
      <c r="N5338" s="28" t="s">
        <v>138</v>
      </c>
      <c r="O5338" s="29" t="n">
        <v>45575</v>
      </c>
      <c r="P5338" s="28" t="n">
        <f aca="false">ROUNDDOWN(($B5338-$O5338)/30,0)</f>
        <v>23</v>
      </c>
      <c r="Q5338" s="28" t="str">
        <f aca="false">TEXT($B5338,"yyyy-mm")</f>
        <v>2026-08</v>
      </c>
      <c r="R5338" s="28" t="n">
        <f aca="false">IF(AND($O5338&gt;=DATE(2025,1,1),$O5338&lt;=DATE(2025,4,30)),1,0)</f>
        <v>0</v>
      </c>
    </row>
    <row r="5339" customFormat="false" ht="15" hidden="false" customHeight="false" outlineLevel="0" collapsed="false">
      <c r="A5339" s="28" t="n">
        <v>581</v>
      </c>
      <c r="B5339" s="29" t="n">
        <v>45291</v>
      </c>
      <c r="C5339" s="28" t="n">
        <v>56900</v>
      </c>
      <c r="D5339" s="28" t="n">
        <v>0</v>
      </c>
      <c r="E5339" s="28" t="n">
        <v>0</v>
      </c>
      <c r="F5339" s="28" t="s">
        <v>345</v>
      </c>
      <c r="G5339" s="28" t="n">
        <v>0</v>
      </c>
      <c r="H5339" s="28" t="n">
        <v>0</v>
      </c>
      <c r="I5339" s="28" t="n">
        <v>0</v>
      </c>
      <c r="J5339" s="28" t="n">
        <v>218</v>
      </c>
      <c r="K5339" s="28" t="n">
        <v>5</v>
      </c>
      <c r="L5339" s="28" t="n">
        <v>3</v>
      </c>
      <c r="M5339" s="28" t="s">
        <v>145</v>
      </c>
      <c r="N5339" s="28" t="s">
        <v>138</v>
      </c>
      <c r="O5339" s="29" t="n">
        <v>45262</v>
      </c>
      <c r="P5339" s="28" t="n">
        <f aca="false">ROUNDDOWN(($B5339-$O5339)/30,0)</f>
        <v>0</v>
      </c>
      <c r="Q5339" s="28" t="str">
        <f aca="false">TEXT($B5339,"yyyy-mm")</f>
        <v>2023-12</v>
      </c>
      <c r="R5339" s="28" t="n">
        <f aca="false">IF(AND($O5339&gt;=DATE(2025,1,1),$O5339&lt;=DATE(2025,4,30)),1,0)</f>
        <v>0</v>
      </c>
    </row>
    <row r="5340" customFormat="false" ht="15" hidden="false" customHeight="false" outlineLevel="0" collapsed="false">
      <c r="A5340" s="28" t="n">
        <v>581</v>
      </c>
      <c r="B5340" s="29" t="n">
        <v>45322</v>
      </c>
      <c r="C5340" s="28" t="n">
        <v>37933.33</v>
      </c>
      <c r="D5340" s="28" t="n">
        <v>0</v>
      </c>
      <c r="E5340" s="28" t="n">
        <v>0</v>
      </c>
      <c r="F5340" s="28" t="s">
        <v>345</v>
      </c>
      <c r="G5340" s="28" t="n">
        <v>0</v>
      </c>
      <c r="H5340" s="28" t="n">
        <v>0</v>
      </c>
      <c r="I5340" s="28" t="n">
        <v>0</v>
      </c>
      <c r="J5340" s="28" t="n">
        <v>218</v>
      </c>
      <c r="K5340" s="28" t="n">
        <v>5</v>
      </c>
      <c r="L5340" s="28" t="n">
        <v>3</v>
      </c>
      <c r="M5340" s="28" t="s">
        <v>145</v>
      </c>
      <c r="N5340" s="28" t="s">
        <v>138</v>
      </c>
      <c r="O5340" s="29" t="n">
        <v>45262</v>
      </c>
      <c r="P5340" s="28" t="n">
        <f aca="false">ROUNDDOWN(($B5340-$O5340)/30,0)</f>
        <v>2</v>
      </c>
      <c r="Q5340" s="28" t="str">
        <f aca="false">TEXT($B5340,"yyyy-mm")</f>
        <v>2024-01</v>
      </c>
      <c r="R5340" s="28" t="n">
        <f aca="false">IF(AND($O5340&gt;=DATE(2025,1,1),$O5340&lt;=DATE(2025,4,30)),1,0)</f>
        <v>0</v>
      </c>
    </row>
    <row r="5341" customFormat="false" ht="15" hidden="false" customHeight="false" outlineLevel="0" collapsed="false">
      <c r="A5341" s="28" t="n">
        <v>581</v>
      </c>
      <c r="B5341" s="29" t="n">
        <v>45351</v>
      </c>
      <c r="C5341" s="28" t="n">
        <v>18966.66</v>
      </c>
      <c r="D5341" s="28" t="n">
        <v>0</v>
      </c>
      <c r="E5341" s="28" t="n">
        <v>0</v>
      </c>
      <c r="F5341" s="28" t="s">
        <v>345</v>
      </c>
      <c r="G5341" s="28" t="n">
        <v>0</v>
      </c>
      <c r="H5341" s="28" t="n">
        <v>0</v>
      </c>
      <c r="I5341" s="28" t="n">
        <v>0</v>
      </c>
      <c r="J5341" s="28" t="n">
        <v>218</v>
      </c>
      <c r="K5341" s="28" t="n">
        <v>5</v>
      </c>
      <c r="L5341" s="28" t="n">
        <v>3</v>
      </c>
      <c r="M5341" s="28" t="s">
        <v>145</v>
      </c>
      <c r="N5341" s="28" t="s">
        <v>138</v>
      </c>
      <c r="O5341" s="29" t="n">
        <v>45262</v>
      </c>
      <c r="P5341" s="28" t="n">
        <f aca="false">ROUNDDOWN(($B5341-$O5341)/30,0)</f>
        <v>2</v>
      </c>
      <c r="Q5341" s="28" t="str">
        <f aca="false">TEXT($B5341,"yyyy-mm")</f>
        <v>2024-02</v>
      </c>
      <c r="R5341" s="28" t="n">
        <f aca="false">IF(AND($O5341&gt;=DATE(2025,1,1),$O5341&lt;=DATE(2025,4,30)),1,0)</f>
        <v>0</v>
      </c>
    </row>
    <row r="5342" customFormat="false" ht="15" hidden="false" customHeight="false" outlineLevel="0" collapsed="false">
      <c r="A5342" s="28" t="n">
        <v>581</v>
      </c>
      <c r="B5342" s="29" t="n">
        <v>45382</v>
      </c>
      <c r="C5342" s="28" t="n">
        <v>0</v>
      </c>
      <c r="D5342" s="28" t="n">
        <v>0</v>
      </c>
      <c r="E5342" s="28" t="n">
        <v>0</v>
      </c>
      <c r="F5342" s="28" t="s">
        <v>345</v>
      </c>
      <c r="G5342" s="28" t="n">
        <v>0</v>
      </c>
      <c r="H5342" s="28" t="n">
        <v>0</v>
      </c>
      <c r="I5342" s="28" t="n">
        <v>0</v>
      </c>
      <c r="J5342" s="28" t="n">
        <v>218</v>
      </c>
      <c r="K5342" s="28" t="n">
        <v>5</v>
      </c>
      <c r="L5342" s="28" t="n">
        <v>3</v>
      </c>
      <c r="M5342" s="28" t="s">
        <v>145</v>
      </c>
      <c r="N5342" s="28" t="s">
        <v>138</v>
      </c>
      <c r="O5342" s="29" t="n">
        <v>45262</v>
      </c>
      <c r="P5342" s="28" t="n">
        <f aca="false">ROUNDDOWN(($B5342-$O5342)/30,0)</f>
        <v>4</v>
      </c>
      <c r="Q5342" s="28" t="str">
        <f aca="false">TEXT($B5342,"yyyy-mm")</f>
        <v>2024-03</v>
      </c>
      <c r="R5342" s="28" t="n">
        <f aca="false">IF(AND($O5342&gt;=DATE(2025,1,1),$O5342&lt;=DATE(2025,4,30)),1,0)</f>
        <v>0</v>
      </c>
    </row>
    <row r="5343" customFormat="false" ht="15" hidden="false" customHeight="false" outlineLevel="0" collapsed="false">
      <c r="A5343" s="28" t="n">
        <v>582</v>
      </c>
      <c r="B5343" s="29" t="n">
        <v>45138</v>
      </c>
      <c r="C5343" s="28" t="n">
        <v>41300</v>
      </c>
      <c r="D5343" s="28" t="n">
        <v>0</v>
      </c>
      <c r="E5343" s="28" t="n">
        <v>0</v>
      </c>
      <c r="F5343" s="28" t="s">
        <v>345</v>
      </c>
      <c r="G5343" s="28" t="n">
        <v>0</v>
      </c>
      <c r="H5343" s="28" t="n">
        <v>0</v>
      </c>
      <c r="I5343" s="28" t="n">
        <v>0</v>
      </c>
      <c r="J5343" s="28" t="n">
        <v>261</v>
      </c>
      <c r="K5343" s="28" t="n">
        <v>10</v>
      </c>
      <c r="L5343" s="28" t="n">
        <v>2</v>
      </c>
      <c r="M5343" s="28" t="s">
        <v>146</v>
      </c>
      <c r="N5343" s="28" t="s">
        <v>140</v>
      </c>
      <c r="O5343" s="29" t="n">
        <v>45137</v>
      </c>
      <c r="P5343" s="28" t="n">
        <f aca="false">ROUNDDOWN(($B5343-$O5343)/30,0)</f>
        <v>0</v>
      </c>
      <c r="Q5343" s="28" t="str">
        <f aca="false">TEXT($B5343,"yyyy-mm")</f>
        <v>2023-07</v>
      </c>
      <c r="R5343" s="28" t="n">
        <f aca="false">IF(AND($O5343&gt;=DATE(2025,1,1),$O5343&lt;=DATE(2025,4,30)),1,0)</f>
        <v>0</v>
      </c>
    </row>
    <row r="5344" customFormat="false" ht="15" hidden="false" customHeight="false" outlineLevel="0" collapsed="false">
      <c r="A5344" s="28" t="n">
        <v>582</v>
      </c>
      <c r="B5344" s="29" t="n">
        <v>45169</v>
      </c>
      <c r="C5344" s="28" t="n">
        <v>33040</v>
      </c>
      <c r="D5344" s="28" t="n">
        <v>0</v>
      </c>
      <c r="E5344" s="28" t="n">
        <v>0</v>
      </c>
      <c r="F5344" s="28" t="s">
        <v>345</v>
      </c>
      <c r="G5344" s="28" t="n">
        <v>0</v>
      </c>
      <c r="H5344" s="28" t="n">
        <v>0</v>
      </c>
      <c r="I5344" s="28" t="n">
        <v>0</v>
      </c>
      <c r="J5344" s="28" t="n">
        <v>261</v>
      </c>
      <c r="K5344" s="28" t="n">
        <v>10</v>
      </c>
      <c r="L5344" s="28" t="n">
        <v>2</v>
      </c>
      <c r="M5344" s="28" t="s">
        <v>146</v>
      </c>
      <c r="N5344" s="28" t="s">
        <v>140</v>
      </c>
      <c r="O5344" s="29" t="n">
        <v>45137</v>
      </c>
      <c r="P5344" s="28" t="n">
        <f aca="false">ROUNDDOWN(($B5344-$O5344)/30,0)</f>
        <v>1</v>
      </c>
      <c r="Q5344" s="28" t="str">
        <f aca="false">TEXT($B5344,"yyyy-mm")</f>
        <v>2023-08</v>
      </c>
      <c r="R5344" s="28" t="n">
        <f aca="false">IF(AND($O5344&gt;=DATE(2025,1,1),$O5344&lt;=DATE(2025,4,30)),1,0)</f>
        <v>0</v>
      </c>
    </row>
    <row r="5345" customFormat="false" ht="15" hidden="false" customHeight="false" outlineLevel="0" collapsed="false">
      <c r="A5345" s="28" t="n">
        <v>582</v>
      </c>
      <c r="B5345" s="29" t="n">
        <v>45199</v>
      </c>
      <c r="C5345" s="28" t="n">
        <v>24780</v>
      </c>
      <c r="D5345" s="28" t="n">
        <v>0</v>
      </c>
      <c r="E5345" s="28" t="n">
        <v>0</v>
      </c>
      <c r="F5345" s="28" t="s">
        <v>345</v>
      </c>
      <c r="G5345" s="28" t="n">
        <v>0</v>
      </c>
      <c r="H5345" s="28" t="n">
        <v>0</v>
      </c>
      <c r="I5345" s="28" t="n">
        <v>0</v>
      </c>
      <c r="J5345" s="28" t="n">
        <v>261</v>
      </c>
      <c r="K5345" s="28" t="n">
        <v>10</v>
      </c>
      <c r="L5345" s="28" t="n">
        <v>2</v>
      </c>
      <c r="M5345" s="28" t="s">
        <v>146</v>
      </c>
      <c r="N5345" s="28" t="s">
        <v>140</v>
      </c>
      <c r="O5345" s="29" t="n">
        <v>45137</v>
      </c>
      <c r="P5345" s="28" t="n">
        <f aca="false">ROUNDDOWN(($B5345-$O5345)/30,0)</f>
        <v>2</v>
      </c>
      <c r="Q5345" s="28" t="str">
        <f aca="false">TEXT($B5345,"yyyy-mm")</f>
        <v>2023-09</v>
      </c>
      <c r="R5345" s="28" t="n">
        <f aca="false">IF(AND($O5345&gt;=DATE(2025,1,1),$O5345&lt;=DATE(2025,4,30)),1,0)</f>
        <v>0</v>
      </c>
    </row>
    <row r="5346" customFormat="false" ht="15" hidden="false" customHeight="false" outlineLevel="0" collapsed="false">
      <c r="A5346" s="28" t="n">
        <v>582</v>
      </c>
      <c r="B5346" s="29" t="n">
        <v>45230</v>
      </c>
      <c r="C5346" s="28" t="n">
        <v>24780</v>
      </c>
      <c r="D5346" s="28" t="n">
        <v>8260</v>
      </c>
      <c r="E5346" s="28" t="n">
        <v>3</v>
      </c>
      <c r="F5346" s="28" t="s">
        <v>346</v>
      </c>
      <c r="G5346" s="28" t="n">
        <v>0</v>
      </c>
      <c r="H5346" s="28" t="n">
        <v>0</v>
      </c>
      <c r="I5346" s="28" t="n">
        <v>0</v>
      </c>
      <c r="J5346" s="28" t="n">
        <v>261</v>
      </c>
      <c r="K5346" s="28" t="n">
        <v>10</v>
      </c>
      <c r="L5346" s="28" t="n">
        <v>2</v>
      </c>
      <c r="M5346" s="28" t="s">
        <v>146</v>
      </c>
      <c r="N5346" s="28" t="s">
        <v>140</v>
      </c>
      <c r="O5346" s="29" t="n">
        <v>45137</v>
      </c>
      <c r="P5346" s="28" t="n">
        <f aca="false">ROUNDDOWN(($B5346-$O5346)/30,0)</f>
        <v>3</v>
      </c>
      <c r="Q5346" s="28" t="str">
        <f aca="false">TEXT($B5346,"yyyy-mm")</f>
        <v>2023-10</v>
      </c>
      <c r="R5346" s="28" t="n">
        <f aca="false">IF(AND($O5346&gt;=DATE(2025,1,1),$O5346&lt;=DATE(2025,4,30)),1,0)</f>
        <v>0</v>
      </c>
    </row>
    <row r="5347" customFormat="false" ht="15" hidden="false" customHeight="false" outlineLevel="0" collapsed="false">
      <c r="A5347" s="28" t="n">
        <v>582</v>
      </c>
      <c r="B5347" s="29" t="n">
        <v>45260</v>
      </c>
      <c r="C5347" s="28" t="n">
        <v>8260</v>
      </c>
      <c r="D5347" s="28" t="n">
        <v>0</v>
      </c>
      <c r="E5347" s="28" t="n">
        <v>0</v>
      </c>
      <c r="F5347" s="28" t="s">
        <v>345</v>
      </c>
      <c r="G5347" s="28" t="n">
        <v>0</v>
      </c>
      <c r="H5347" s="28" t="n">
        <v>0</v>
      </c>
      <c r="I5347" s="28" t="n">
        <v>0</v>
      </c>
      <c r="J5347" s="28" t="n">
        <v>261</v>
      </c>
      <c r="K5347" s="28" t="n">
        <v>10</v>
      </c>
      <c r="L5347" s="28" t="n">
        <v>2</v>
      </c>
      <c r="M5347" s="28" t="s">
        <v>146</v>
      </c>
      <c r="N5347" s="28" t="s">
        <v>140</v>
      </c>
      <c r="O5347" s="29" t="n">
        <v>45137</v>
      </c>
      <c r="P5347" s="28" t="n">
        <f aca="false">ROUNDDOWN(($B5347-$O5347)/30,0)</f>
        <v>4</v>
      </c>
      <c r="Q5347" s="28" t="str">
        <f aca="false">TEXT($B5347,"yyyy-mm")</f>
        <v>2023-11</v>
      </c>
      <c r="R5347" s="28" t="n">
        <f aca="false">IF(AND($O5347&gt;=DATE(2025,1,1),$O5347&lt;=DATE(2025,4,30)),1,0)</f>
        <v>0</v>
      </c>
    </row>
    <row r="5348" customFormat="false" ht="15" hidden="false" customHeight="false" outlineLevel="0" collapsed="false">
      <c r="A5348" s="28" t="n">
        <v>582</v>
      </c>
      <c r="B5348" s="29" t="n">
        <v>45291</v>
      </c>
      <c r="C5348" s="28" t="n">
        <v>0</v>
      </c>
      <c r="D5348" s="28" t="n">
        <v>0</v>
      </c>
      <c r="E5348" s="28" t="n">
        <v>0</v>
      </c>
      <c r="F5348" s="28" t="s">
        <v>345</v>
      </c>
      <c r="G5348" s="28" t="n">
        <v>0</v>
      </c>
      <c r="H5348" s="28" t="n">
        <v>0</v>
      </c>
      <c r="I5348" s="28" t="n">
        <v>0</v>
      </c>
      <c r="J5348" s="28" t="n">
        <v>261</v>
      </c>
      <c r="K5348" s="28" t="n">
        <v>10</v>
      </c>
      <c r="L5348" s="28" t="n">
        <v>2</v>
      </c>
      <c r="M5348" s="28" t="s">
        <v>146</v>
      </c>
      <c r="N5348" s="28" t="s">
        <v>140</v>
      </c>
      <c r="O5348" s="29" t="n">
        <v>45137</v>
      </c>
      <c r="P5348" s="28" t="n">
        <f aca="false">ROUNDDOWN(($B5348-$O5348)/30,0)</f>
        <v>5</v>
      </c>
      <c r="Q5348" s="28" t="str">
        <f aca="false">TEXT($B5348,"yyyy-mm")</f>
        <v>2023-12</v>
      </c>
      <c r="R5348" s="28" t="n">
        <f aca="false">IF(AND($O5348&gt;=DATE(2025,1,1),$O5348&lt;=DATE(2025,4,30)),1,0)</f>
        <v>0</v>
      </c>
    </row>
    <row r="5349" customFormat="false" ht="15" hidden="false" customHeight="false" outlineLevel="0" collapsed="false">
      <c r="A5349" s="28" t="n">
        <v>583</v>
      </c>
      <c r="B5349" s="29" t="n">
        <v>46112</v>
      </c>
      <c r="C5349" s="28" t="n">
        <v>13400</v>
      </c>
      <c r="D5349" s="28" t="n">
        <v>0</v>
      </c>
      <c r="E5349" s="28" t="n">
        <v>0</v>
      </c>
      <c r="F5349" s="28" t="s">
        <v>345</v>
      </c>
      <c r="G5349" s="28" t="n">
        <v>0</v>
      </c>
      <c r="H5349" s="28" t="n">
        <v>0</v>
      </c>
      <c r="I5349" s="28" t="n">
        <v>0</v>
      </c>
      <c r="J5349" s="28" t="n">
        <v>72</v>
      </c>
      <c r="K5349" s="28" t="n">
        <v>2</v>
      </c>
      <c r="L5349" s="28" t="n">
        <v>1</v>
      </c>
      <c r="M5349" s="28" t="s">
        <v>147</v>
      </c>
      <c r="N5349" s="28" t="s">
        <v>138</v>
      </c>
      <c r="O5349" s="29" t="n">
        <v>46089</v>
      </c>
      <c r="P5349" s="28" t="n">
        <f aca="false">ROUNDDOWN(($B5349-$O5349)/30,0)</f>
        <v>0</v>
      </c>
      <c r="Q5349" s="28" t="str">
        <f aca="false">TEXT($B5349,"yyyy-mm")</f>
        <v>2026-03</v>
      </c>
      <c r="R5349" s="28" t="n">
        <f aca="false">IF(AND($O5349&gt;=DATE(2025,1,1),$O5349&lt;=DATE(2025,4,30)),1,0)</f>
        <v>0</v>
      </c>
    </row>
    <row r="5350" customFormat="false" ht="15" hidden="false" customHeight="false" outlineLevel="0" collapsed="false">
      <c r="A5350" s="28" t="n">
        <v>583</v>
      </c>
      <c r="B5350" s="29" t="n">
        <v>46142</v>
      </c>
      <c r="C5350" s="28" t="n">
        <v>12181.82</v>
      </c>
      <c r="D5350" s="28" t="n">
        <v>0</v>
      </c>
      <c r="E5350" s="28" t="n">
        <v>0</v>
      </c>
      <c r="F5350" s="28" t="s">
        <v>345</v>
      </c>
      <c r="G5350" s="28" t="n">
        <v>0</v>
      </c>
      <c r="H5350" s="28" t="n">
        <v>0</v>
      </c>
      <c r="I5350" s="28" t="n">
        <v>0</v>
      </c>
      <c r="J5350" s="28" t="n">
        <v>72</v>
      </c>
      <c r="K5350" s="28" t="n">
        <v>2</v>
      </c>
      <c r="L5350" s="28" t="n">
        <v>1</v>
      </c>
      <c r="M5350" s="28" t="s">
        <v>147</v>
      </c>
      <c r="N5350" s="28" t="s">
        <v>138</v>
      </c>
      <c r="O5350" s="29" t="n">
        <v>46089</v>
      </c>
      <c r="P5350" s="28" t="n">
        <f aca="false">ROUNDDOWN(($B5350-$O5350)/30,0)</f>
        <v>1</v>
      </c>
      <c r="Q5350" s="28" t="str">
        <f aca="false">TEXT($B5350,"yyyy-mm")</f>
        <v>2026-04</v>
      </c>
      <c r="R5350" s="28" t="n">
        <f aca="false">IF(AND($O5350&gt;=DATE(2025,1,1),$O5350&lt;=DATE(2025,4,30)),1,0)</f>
        <v>0</v>
      </c>
    </row>
    <row r="5351" customFormat="false" ht="15" hidden="false" customHeight="false" outlineLevel="0" collapsed="false">
      <c r="A5351" s="28" t="n">
        <v>583</v>
      </c>
      <c r="B5351" s="29" t="n">
        <v>46173</v>
      </c>
      <c r="C5351" s="28" t="n">
        <v>10963.64</v>
      </c>
      <c r="D5351" s="28" t="n">
        <v>0</v>
      </c>
      <c r="E5351" s="28" t="n">
        <v>0</v>
      </c>
      <c r="F5351" s="28" t="s">
        <v>345</v>
      </c>
      <c r="G5351" s="28" t="n">
        <v>0</v>
      </c>
      <c r="H5351" s="28" t="n">
        <v>0</v>
      </c>
      <c r="I5351" s="28" t="n">
        <v>0</v>
      </c>
      <c r="J5351" s="28" t="n">
        <v>72</v>
      </c>
      <c r="K5351" s="28" t="n">
        <v>2</v>
      </c>
      <c r="L5351" s="28" t="n">
        <v>1</v>
      </c>
      <c r="M5351" s="28" t="s">
        <v>147</v>
      </c>
      <c r="N5351" s="28" t="s">
        <v>138</v>
      </c>
      <c r="O5351" s="29" t="n">
        <v>46089</v>
      </c>
      <c r="P5351" s="28" t="n">
        <f aca="false">ROUNDDOWN(($B5351-$O5351)/30,0)</f>
        <v>2</v>
      </c>
      <c r="Q5351" s="28" t="str">
        <f aca="false">TEXT($B5351,"yyyy-mm")</f>
        <v>2026-05</v>
      </c>
      <c r="R5351" s="28" t="n">
        <f aca="false">IF(AND($O5351&gt;=DATE(2025,1,1),$O5351&lt;=DATE(2025,4,30)),1,0)</f>
        <v>0</v>
      </c>
    </row>
    <row r="5352" customFormat="false" ht="15" hidden="false" customHeight="false" outlineLevel="0" collapsed="false">
      <c r="A5352" s="28" t="n">
        <v>583</v>
      </c>
      <c r="B5352" s="29" t="n">
        <v>46203</v>
      </c>
      <c r="C5352" s="28" t="n">
        <v>10602.67</v>
      </c>
      <c r="D5352" s="28" t="n">
        <v>857.21</v>
      </c>
      <c r="E5352" s="28" t="n">
        <v>22</v>
      </c>
      <c r="F5352" s="28" t="s">
        <v>346</v>
      </c>
      <c r="G5352" s="28" t="n">
        <v>0</v>
      </c>
      <c r="H5352" s="28" t="n">
        <v>0</v>
      </c>
      <c r="I5352" s="28" t="n">
        <v>0</v>
      </c>
      <c r="J5352" s="28" t="n">
        <v>72</v>
      </c>
      <c r="K5352" s="28" t="n">
        <v>2</v>
      </c>
      <c r="L5352" s="28" t="n">
        <v>1</v>
      </c>
      <c r="M5352" s="28" t="s">
        <v>147</v>
      </c>
      <c r="N5352" s="28" t="s">
        <v>138</v>
      </c>
      <c r="O5352" s="29" t="n">
        <v>46089</v>
      </c>
      <c r="P5352" s="28" t="n">
        <f aca="false">ROUNDDOWN(($B5352-$O5352)/30,0)</f>
        <v>3</v>
      </c>
      <c r="Q5352" s="28" t="str">
        <f aca="false">TEXT($B5352,"yyyy-mm")</f>
        <v>2026-06</v>
      </c>
      <c r="R5352" s="28" t="n">
        <f aca="false">IF(AND($O5352&gt;=DATE(2025,1,1),$O5352&lt;=DATE(2025,4,30)),1,0)</f>
        <v>0</v>
      </c>
    </row>
    <row r="5353" customFormat="false" ht="15" hidden="false" customHeight="false" outlineLevel="0" collapsed="false">
      <c r="A5353" s="28" t="n">
        <v>583</v>
      </c>
      <c r="B5353" s="29" t="n">
        <v>46234</v>
      </c>
      <c r="C5353" s="28" t="n">
        <v>8527.28</v>
      </c>
      <c r="D5353" s="28" t="n">
        <v>0</v>
      </c>
      <c r="E5353" s="28" t="n">
        <v>0</v>
      </c>
      <c r="F5353" s="28" t="s">
        <v>345</v>
      </c>
      <c r="G5353" s="28" t="n">
        <v>0</v>
      </c>
      <c r="H5353" s="28" t="n">
        <v>0</v>
      </c>
      <c r="I5353" s="28" t="n">
        <v>0</v>
      </c>
      <c r="J5353" s="28" t="n">
        <v>72</v>
      </c>
      <c r="K5353" s="28" t="n">
        <v>2</v>
      </c>
      <c r="L5353" s="28" t="n">
        <v>1</v>
      </c>
      <c r="M5353" s="28" t="s">
        <v>147</v>
      </c>
      <c r="N5353" s="28" t="s">
        <v>138</v>
      </c>
      <c r="O5353" s="29" t="n">
        <v>46089</v>
      </c>
      <c r="P5353" s="28" t="n">
        <f aca="false">ROUNDDOWN(($B5353-$O5353)/30,0)</f>
        <v>4</v>
      </c>
      <c r="Q5353" s="28" t="str">
        <f aca="false">TEXT($B5353,"yyyy-mm")</f>
        <v>2026-07</v>
      </c>
      <c r="R5353" s="28" t="n">
        <f aca="false">IF(AND($O5353&gt;=DATE(2025,1,1),$O5353&lt;=DATE(2025,4,30)),1,0)</f>
        <v>0</v>
      </c>
    </row>
    <row r="5354" customFormat="false" ht="15" hidden="false" customHeight="false" outlineLevel="0" collapsed="false">
      <c r="A5354" s="28" t="n">
        <v>583</v>
      </c>
      <c r="B5354" s="29" t="n">
        <v>46265</v>
      </c>
      <c r="C5354" s="28" t="n">
        <v>7309.1</v>
      </c>
      <c r="D5354" s="28" t="n">
        <v>0</v>
      </c>
      <c r="E5354" s="28" t="n">
        <v>0</v>
      </c>
      <c r="F5354" s="28" t="s">
        <v>345</v>
      </c>
      <c r="G5354" s="28" t="n">
        <v>0</v>
      </c>
      <c r="H5354" s="28" t="n">
        <v>0</v>
      </c>
      <c r="I5354" s="28" t="n">
        <v>0</v>
      </c>
      <c r="J5354" s="28" t="n">
        <v>72</v>
      </c>
      <c r="K5354" s="28" t="n">
        <v>2</v>
      </c>
      <c r="L5354" s="28" t="n">
        <v>1</v>
      </c>
      <c r="M5354" s="28" t="s">
        <v>147</v>
      </c>
      <c r="N5354" s="28" t="s">
        <v>138</v>
      </c>
      <c r="O5354" s="29" t="n">
        <v>46089</v>
      </c>
      <c r="P5354" s="28" t="n">
        <f aca="false">ROUNDDOWN(($B5354-$O5354)/30,0)</f>
        <v>5</v>
      </c>
      <c r="Q5354" s="28" t="str">
        <f aca="false">TEXT($B5354,"yyyy-mm")</f>
        <v>2026-08</v>
      </c>
      <c r="R5354" s="28" t="n">
        <f aca="false">IF(AND($O5354&gt;=DATE(2025,1,1),$O5354&lt;=DATE(2025,4,30)),1,0)</f>
        <v>0</v>
      </c>
    </row>
    <row r="5355" customFormat="false" ht="15" hidden="false" customHeight="false" outlineLevel="0" collapsed="false">
      <c r="A5355" s="28" t="n">
        <v>584</v>
      </c>
      <c r="B5355" s="29" t="n">
        <v>45291</v>
      </c>
      <c r="C5355" s="28" t="n">
        <v>13300</v>
      </c>
      <c r="D5355" s="28" t="n">
        <v>0</v>
      </c>
      <c r="E5355" s="28" t="n">
        <v>0</v>
      </c>
      <c r="F5355" s="28" t="s">
        <v>345</v>
      </c>
      <c r="G5355" s="28" t="n">
        <v>0</v>
      </c>
      <c r="H5355" s="28" t="n">
        <v>0</v>
      </c>
      <c r="I5355" s="28" t="n">
        <v>0</v>
      </c>
      <c r="J5355" s="28" t="n">
        <v>304</v>
      </c>
      <c r="K5355" s="28" t="n">
        <v>10</v>
      </c>
      <c r="L5355" s="28" t="n">
        <v>1</v>
      </c>
      <c r="M5355" s="28" t="s">
        <v>145</v>
      </c>
      <c r="N5355" s="28" t="s">
        <v>139</v>
      </c>
      <c r="O5355" s="29" t="n">
        <v>45279</v>
      </c>
      <c r="P5355" s="28" t="n">
        <f aca="false">ROUNDDOWN(($B5355-$O5355)/30,0)</f>
        <v>0</v>
      </c>
      <c r="Q5355" s="28" t="str">
        <f aca="false">TEXT($B5355,"yyyy-mm")</f>
        <v>2023-12</v>
      </c>
      <c r="R5355" s="28" t="n">
        <f aca="false">IF(AND($O5355&gt;=DATE(2025,1,1),$O5355&lt;=DATE(2025,4,30)),1,0)</f>
        <v>0</v>
      </c>
    </row>
    <row r="5356" customFormat="false" ht="15" hidden="false" customHeight="false" outlineLevel="0" collapsed="false">
      <c r="A5356" s="28" t="n">
        <v>584</v>
      </c>
      <c r="B5356" s="29" t="n">
        <v>45322</v>
      </c>
      <c r="C5356" s="28" t="n">
        <v>11083.33</v>
      </c>
      <c r="D5356" s="28" t="n">
        <v>0</v>
      </c>
      <c r="E5356" s="28" t="n">
        <v>0</v>
      </c>
      <c r="F5356" s="28" t="s">
        <v>345</v>
      </c>
      <c r="G5356" s="28" t="n">
        <v>0</v>
      </c>
      <c r="H5356" s="28" t="n">
        <v>0</v>
      </c>
      <c r="I5356" s="28" t="n">
        <v>0</v>
      </c>
      <c r="J5356" s="28" t="n">
        <v>304</v>
      </c>
      <c r="K5356" s="28" t="n">
        <v>10</v>
      </c>
      <c r="L5356" s="28" t="n">
        <v>1</v>
      </c>
      <c r="M5356" s="28" t="s">
        <v>145</v>
      </c>
      <c r="N5356" s="28" t="s">
        <v>139</v>
      </c>
      <c r="O5356" s="29" t="n">
        <v>45279</v>
      </c>
      <c r="P5356" s="28" t="n">
        <f aca="false">ROUNDDOWN(($B5356-$O5356)/30,0)</f>
        <v>1</v>
      </c>
      <c r="Q5356" s="28" t="str">
        <f aca="false">TEXT($B5356,"yyyy-mm")</f>
        <v>2024-01</v>
      </c>
      <c r="R5356" s="28" t="n">
        <f aca="false">IF(AND($O5356&gt;=DATE(2025,1,1),$O5356&lt;=DATE(2025,4,30)),1,0)</f>
        <v>0</v>
      </c>
    </row>
    <row r="5357" customFormat="false" ht="15" hidden="false" customHeight="false" outlineLevel="0" collapsed="false">
      <c r="A5357" s="28" t="n">
        <v>584</v>
      </c>
      <c r="B5357" s="29" t="n">
        <v>45351</v>
      </c>
      <c r="C5357" s="28" t="n">
        <v>8866.66</v>
      </c>
      <c r="D5357" s="28" t="n">
        <v>0</v>
      </c>
      <c r="E5357" s="28" t="n">
        <v>0</v>
      </c>
      <c r="F5357" s="28" t="s">
        <v>345</v>
      </c>
      <c r="G5357" s="28" t="n">
        <v>0</v>
      </c>
      <c r="H5357" s="28" t="n">
        <v>0</v>
      </c>
      <c r="I5357" s="28" t="n">
        <v>0</v>
      </c>
      <c r="J5357" s="28" t="n">
        <v>304</v>
      </c>
      <c r="K5357" s="28" t="n">
        <v>10</v>
      </c>
      <c r="L5357" s="28" t="n">
        <v>1</v>
      </c>
      <c r="M5357" s="28" t="s">
        <v>145</v>
      </c>
      <c r="N5357" s="28" t="s">
        <v>139</v>
      </c>
      <c r="O5357" s="29" t="n">
        <v>45279</v>
      </c>
      <c r="P5357" s="28" t="n">
        <f aca="false">ROUNDDOWN(($B5357-$O5357)/30,0)</f>
        <v>2</v>
      </c>
      <c r="Q5357" s="28" t="str">
        <f aca="false">TEXT($B5357,"yyyy-mm")</f>
        <v>2024-02</v>
      </c>
      <c r="R5357" s="28" t="n">
        <f aca="false">IF(AND($O5357&gt;=DATE(2025,1,1),$O5357&lt;=DATE(2025,4,30)),1,0)</f>
        <v>0</v>
      </c>
    </row>
    <row r="5358" customFormat="false" ht="15" hidden="false" customHeight="false" outlineLevel="0" collapsed="false">
      <c r="A5358" s="28" t="n">
        <v>584</v>
      </c>
      <c r="B5358" s="29" t="n">
        <v>45382</v>
      </c>
      <c r="C5358" s="28" t="n">
        <v>8866.66</v>
      </c>
      <c r="D5358" s="28" t="n">
        <v>2216.67</v>
      </c>
      <c r="E5358" s="28" t="n">
        <v>12</v>
      </c>
      <c r="F5358" s="28" t="s">
        <v>346</v>
      </c>
      <c r="G5358" s="28" t="n">
        <v>0</v>
      </c>
      <c r="H5358" s="28" t="n">
        <v>0</v>
      </c>
      <c r="I5358" s="28" t="n">
        <v>0</v>
      </c>
      <c r="J5358" s="28" t="n">
        <v>304</v>
      </c>
      <c r="K5358" s="28" t="n">
        <v>10</v>
      </c>
      <c r="L5358" s="28" t="n">
        <v>1</v>
      </c>
      <c r="M5358" s="28" t="s">
        <v>145</v>
      </c>
      <c r="N5358" s="28" t="s">
        <v>139</v>
      </c>
      <c r="O5358" s="29" t="n">
        <v>45279</v>
      </c>
      <c r="P5358" s="28" t="n">
        <f aca="false">ROUNDDOWN(($B5358-$O5358)/30,0)</f>
        <v>3</v>
      </c>
      <c r="Q5358" s="28" t="str">
        <f aca="false">TEXT($B5358,"yyyy-mm")</f>
        <v>2024-03</v>
      </c>
      <c r="R5358" s="28" t="n">
        <f aca="false">IF(AND($O5358&gt;=DATE(2025,1,1),$O5358&lt;=DATE(2025,4,30)),1,0)</f>
        <v>0</v>
      </c>
    </row>
    <row r="5359" customFormat="false" ht="15" hidden="false" customHeight="false" outlineLevel="0" collapsed="false">
      <c r="A5359" s="28" t="n">
        <v>584</v>
      </c>
      <c r="B5359" s="29" t="n">
        <v>45412</v>
      </c>
      <c r="C5359" s="28" t="n">
        <v>8866.66</v>
      </c>
      <c r="D5359" s="28" t="n">
        <v>4433.34</v>
      </c>
      <c r="E5359" s="28" t="n">
        <v>42</v>
      </c>
      <c r="F5359" s="28" t="s">
        <v>347</v>
      </c>
      <c r="G5359" s="28" t="n">
        <v>1</v>
      </c>
      <c r="H5359" s="28" t="n">
        <v>0</v>
      </c>
      <c r="I5359" s="28" t="n">
        <v>0</v>
      </c>
      <c r="J5359" s="28" t="n">
        <v>304</v>
      </c>
      <c r="K5359" s="28" t="n">
        <v>10</v>
      </c>
      <c r="L5359" s="28" t="n">
        <v>1</v>
      </c>
      <c r="M5359" s="28" t="s">
        <v>145</v>
      </c>
      <c r="N5359" s="28" t="s">
        <v>139</v>
      </c>
      <c r="O5359" s="29" t="n">
        <v>45279</v>
      </c>
      <c r="P5359" s="28" t="n">
        <f aca="false">ROUNDDOWN(($B5359-$O5359)/30,0)</f>
        <v>4</v>
      </c>
      <c r="Q5359" s="28" t="str">
        <f aca="false">TEXT($B5359,"yyyy-mm")</f>
        <v>2024-04</v>
      </c>
      <c r="R5359" s="28" t="n">
        <f aca="false">IF(AND($O5359&gt;=DATE(2025,1,1),$O5359&lt;=DATE(2025,4,30)),1,0)</f>
        <v>0</v>
      </c>
    </row>
    <row r="5360" customFormat="false" ht="15" hidden="false" customHeight="false" outlineLevel="0" collapsed="false">
      <c r="A5360" s="28" t="n">
        <v>584</v>
      </c>
      <c r="B5360" s="29" t="n">
        <v>45443</v>
      </c>
      <c r="C5360" s="28" t="n">
        <v>2216.65</v>
      </c>
      <c r="D5360" s="28" t="n">
        <v>0</v>
      </c>
      <c r="E5360" s="28" t="n">
        <v>0</v>
      </c>
      <c r="F5360" s="28" t="s">
        <v>345</v>
      </c>
      <c r="G5360" s="28" t="n">
        <v>0</v>
      </c>
      <c r="H5360" s="28" t="n">
        <v>0</v>
      </c>
      <c r="I5360" s="28" t="n">
        <v>0</v>
      </c>
      <c r="J5360" s="28" t="n">
        <v>304</v>
      </c>
      <c r="K5360" s="28" t="n">
        <v>10</v>
      </c>
      <c r="L5360" s="28" t="n">
        <v>1</v>
      </c>
      <c r="M5360" s="28" t="s">
        <v>145</v>
      </c>
      <c r="N5360" s="28" t="s">
        <v>139</v>
      </c>
      <c r="O5360" s="29" t="n">
        <v>45279</v>
      </c>
      <c r="P5360" s="28" t="n">
        <f aca="false">ROUNDDOWN(($B5360-$O5360)/30,0)</f>
        <v>5</v>
      </c>
      <c r="Q5360" s="28" t="str">
        <f aca="false">TEXT($B5360,"yyyy-mm")</f>
        <v>2024-05</v>
      </c>
      <c r="R5360" s="28" t="n">
        <f aca="false">IF(AND($O5360&gt;=DATE(2025,1,1),$O5360&lt;=DATE(2025,4,30)),1,0)</f>
        <v>0</v>
      </c>
    </row>
    <row r="5361" customFormat="false" ht="15" hidden="false" customHeight="false" outlineLevel="0" collapsed="false">
      <c r="A5361" s="28" t="n">
        <v>584</v>
      </c>
      <c r="B5361" s="29" t="n">
        <v>45473</v>
      </c>
      <c r="C5361" s="28" t="n">
        <v>0</v>
      </c>
      <c r="D5361" s="28" t="n">
        <v>0</v>
      </c>
      <c r="E5361" s="28" t="n">
        <v>0</v>
      </c>
      <c r="F5361" s="28" t="s">
        <v>345</v>
      </c>
      <c r="G5361" s="28" t="n">
        <v>0</v>
      </c>
      <c r="H5361" s="28" t="n">
        <v>0</v>
      </c>
      <c r="I5361" s="28" t="n">
        <v>0</v>
      </c>
      <c r="J5361" s="28" t="n">
        <v>304</v>
      </c>
      <c r="K5361" s="28" t="n">
        <v>10</v>
      </c>
      <c r="L5361" s="28" t="n">
        <v>1</v>
      </c>
      <c r="M5361" s="28" t="s">
        <v>145</v>
      </c>
      <c r="N5361" s="28" t="s">
        <v>139</v>
      </c>
      <c r="O5361" s="29" t="n">
        <v>45279</v>
      </c>
      <c r="P5361" s="28" t="n">
        <f aca="false">ROUNDDOWN(($B5361-$O5361)/30,0)</f>
        <v>6</v>
      </c>
      <c r="Q5361" s="28" t="str">
        <f aca="false">TEXT($B5361,"yyyy-mm")</f>
        <v>2024-06</v>
      </c>
      <c r="R5361" s="28" t="n">
        <f aca="false">IF(AND($O5361&gt;=DATE(2025,1,1),$O5361&lt;=DATE(2025,4,30)),1,0)</f>
        <v>0</v>
      </c>
    </row>
    <row r="5362" customFormat="false" ht="15" hidden="false" customHeight="false" outlineLevel="0" collapsed="false">
      <c r="A5362" s="28" t="n">
        <v>585</v>
      </c>
      <c r="B5362" s="29" t="n">
        <v>45961</v>
      </c>
      <c r="C5362" s="28" t="n">
        <v>17700</v>
      </c>
      <c r="D5362" s="28" t="n">
        <v>0</v>
      </c>
      <c r="E5362" s="28" t="n">
        <v>0</v>
      </c>
      <c r="F5362" s="28" t="s">
        <v>345</v>
      </c>
      <c r="G5362" s="28" t="n">
        <v>0</v>
      </c>
      <c r="H5362" s="28" t="n">
        <v>0</v>
      </c>
      <c r="I5362" s="28" t="n">
        <v>0</v>
      </c>
      <c r="J5362" s="28" t="n">
        <v>336</v>
      </c>
      <c r="K5362" s="28" t="n">
        <v>10</v>
      </c>
      <c r="L5362" s="28" t="n">
        <v>1</v>
      </c>
      <c r="M5362" s="28" t="s">
        <v>145</v>
      </c>
      <c r="N5362" s="28" t="s">
        <v>138</v>
      </c>
      <c r="O5362" s="29" t="n">
        <v>45961</v>
      </c>
      <c r="P5362" s="28" t="n">
        <f aca="false">ROUNDDOWN(($B5362-$O5362)/30,0)</f>
        <v>0</v>
      </c>
      <c r="Q5362" s="28" t="str">
        <f aca="false">TEXT($B5362,"yyyy-mm")</f>
        <v>2025-10</v>
      </c>
      <c r="R5362" s="28" t="n">
        <f aca="false">IF(AND($O5362&gt;=DATE(2025,1,1),$O5362&lt;=DATE(2025,4,30)),1,0)</f>
        <v>0</v>
      </c>
    </row>
    <row r="5363" customFormat="false" ht="15" hidden="false" customHeight="false" outlineLevel="0" collapsed="false">
      <c r="A5363" s="28" t="n">
        <v>585</v>
      </c>
      <c r="B5363" s="29" t="n">
        <v>45991</v>
      </c>
      <c r="C5363" s="28" t="n">
        <v>14750</v>
      </c>
      <c r="D5363" s="28" t="n">
        <v>0</v>
      </c>
      <c r="E5363" s="28" t="n">
        <v>0</v>
      </c>
      <c r="F5363" s="28" t="s">
        <v>345</v>
      </c>
      <c r="G5363" s="28" t="n">
        <v>0</v>
      </c>
      <c r="H5363" s="28" t="n">
        <v>0</v>
      </c>
      <c r="I5363" s="28" t="n">
        <v>0</v>
      </c>
      <c r="J5363" s="28" t="n">
        <v>336</v>
      </c>
      <c r="K5363" s="28" t="n">
        <v>10</v>
      </c>
      <c r="L5363" s="28" t="n">
        <v>1</v>
      </c>
      <c r="M5363" s="28" t="s">
        <v>145</v>
      </c>
      <c r="N5363" s="28" t="s">
        <v>138</v>
      </c>
      <c r="O5363" s="29" t="n">
        <v>45961</v>
      </c>
      <c r="P5363" s="28" t="n">
        <f aca="false">ROUNDDOWN(($B5363-$O5363)/30,0)</f>
        <v>1</v>
      </c>
      <c r="Q5363" s="28" t="str">
        <f aca="false">TEXT($B5363,"yyyy-mm")</f>
        <v>2025-11</v>
      </c>
      <c r="R5363" s="28" t="n">
        <f aca="false">IF(AND($O5363&gt;=DATE(2025,1,1),$O5363&lt;=DATE(2025,4,30)),1,0)</f>
        <v>0</v>
      </c>
    </row>
    <row r="5364" customFormat="false" ht="15" hidden="false" customHeight="false" outlineLevel="0" collapsed="false">
      <c r="A5364" s="28" t="n">
        <v>585</v>
      </c>
      <c r="B5364" s="29" t="n">
        <v>46022</v>
      </c>
      <c r="C5364" s="28" t="n">
        <v>11800</v>
      </c>
      <c r="D5364" s="28" t="n">
        <v>0</v>
      </c>
      <c r="E5364" s="28" t="n">
        <v>0</v>
      </c>
      <c r="F5364" s="28" t="s">
        <v>345</v>
      </c>
      <c r="G5364" s="28" t="n">
        <v>0</v>
      </c>
      <c r="H5364" s="28" t="n">
        <v>0</v>
      </c>
      <c r="I5364" s="28" t="n">
        <v>0</v>
      </c>
      <c r="J5364" s="28" t="n">
        <v>336</v>
      </c>
      <c r="K5364" s="28" t="n">
        <v>10</v>
      </c>
      <c r="L5364" s="28" t="n">
        <v>1</v>
      </c>
      <c r="M5364" s="28" t="s">
        <v>145</v>
      </c>
      <c r="N5364" s="28" t="s">
        <v>138</v>
      </c>
      <c r="O5364" s="29" t="n">
        <v>45961</v>
      </c>
      <c r="P5364" s="28" t="n">
        <f aca="false">ROUNDDOWN(($B5364-$O5364)/30,0)</f>
        <v>2</v>
      </c>
      <c r="Q5364" s="28" t="str">
        <f aca="false">TEXT($B5364,"yyyy-mm")</f>
        <v>2025-12</v>
      </c>
      <c r="R5364" s="28" t="n">
        <f aca="false">IF(AND($O5364&gt;=DATE(2025,1,1),$O5364&lt;=DATE(2025,4,30)),1,0)</f>
        <v>0</v>
      </c>
    </row>
    <row r="5365" customFormat="false" ht="15" hidden="false" customHeight="false" outlineLevel="0" collapsed="false">
      <c r="A5365" s="28" t="n">
        <v>585</v>
      </c>
      <c r="B5365" s="29" t="n">
        <v>46053</v>
      </c>
      <c r="C5365" s="28" t="n">
        <v>8850</v>
      </c>
      <c r="D5365" s="28" t="n">
        <v>0</v>
      </c>
      <c r="E5365" s="28" t="n">
        <v>0</v>
      </c>
      <c r="F5365" s="28" t="s">
        <v>345</v>
      </c>
      <c r="G5365" s="28" t="n">
        <v>0</v>
      </c>
      <c r="H5365" s="28" t="n">
        <v>0</v>
      </c>
      <c r="I5365" s="28" t="n">
        <v>0</v>
      </c>
      <c r="J5365" s="28" t="n">
        <v>336</v>
      </c>
      <c r="K5365" s="28" t="n">
        <v>10</v>
      </c>
      <c r="L5365" s="28" t="n">
        <v>1</v>
      </c>
      <c r="M5365" s="28" t="s">
        <v>145</v>
      </c>
      <c r="N5365" s="28" t="s">
        <v>138</v>
      </c>
      <c r="O5365" s="29" t="n">
        <v>45961</v>
      </c>
      <c r="P5365" s="28" t="n">
        <f aca="false">ROUNDDOWN(($B5365-$O5365)/30,0)</f>
        <v>3</v>
      </c>
      <c r="Q5365" s="28" t="str">
        <f aca="false">TEXT($B5365,"yyyy-mm")</f>
        <v>2026-01</v>
      </c>
      <c r="R5365" s="28" t="n">
        <f aca="false">IF(AND($O5365&gt;=DATE(2025,1,1),$O5365&lt;=DATE(2025,4,30)),1,0)</f>
        <v>0</v>
      </c>
    </row>
    <row r="5366" customFormat="false" ht="15" hidden="false" customHeight="false" outlineLevel="0" collapsed="false">
      <c r="A5366" s="28" t="n">
        <v>585</v>
      </c>
      <c r="B5366" s="29" t="n">
        <v>46081</v>
      </c>
      <c r="C5366" s="28" t="n">
        <v>5900</v>
      </c>
      <c r="D5366" s="28" t="n">
        <v>0</v>
      </c>
      <c r="E5366" s="28" t="n">
        <v>0</v>
      </c>
      <c r="F5366" s="28" t="s">
        <v>345</v>
      </c>
      <c r="G5366" s="28" t="n">
        <v>0</v>
      </c>
      <c r="H5366" s="28" t="n">
        <v>0</v>
      </c>
      <c r="I5366" s="28" t="n">
        <v>0</v>
      </c>
      <c r="J5366" s="28" t="n">
        <v>336</v>
      </c>
      <c r="K5366" s="28" t="n">
        <v>10</v>
      </c>
      <c r="L5366" s="28" t="n">
        <v>1</v>
      </c>
      <c r="M5366" s="28" t="s">
        <v>145</v>
      </c>
      <c r="N5366" s="28" t="s">
        <v>138</v>
      </c>
      <c r="O5366" s="29" t="n">
        <v>45961</v>
      </c>
      <c r="P5366" s="28" t="n">
        <f aca="false">ROUNDDOWN(($B5366-$O5366)/30,0)</f>
        <v>4</v>
      </c>
      <c r="Q5366" s="28" t="str">
        <f aca="false">TEXT($B5366,"yyyy-mm")</f>
        <v>2026-02</v>
      </c>
      <c r="R5366" s="28" t="n">
        <f aca="false">IF(AND($O5366&gt;=DATE(2025,1,1),$O5366&lt;=DATE(2025,4,30)),1,0)</f>
        <v>0</v>
      </c>
    </row>
    <row r="5367" customFormat="false" ht="15" hidden="false" customHeight="false" outlineLevel="0" collapsed="false">
      <c r="A5367" s="28" t="n">
        <v>585</v>
      </c>
      <c r="B5367" s="29" t="n">
        <v>46112</v>
      </c>
      <c r="C5367" s="28" t="n">
        <v>4652.25</v>
      </c>
      <c r="D5367" s="28" t="n">
        <v>1702.25</v>
      </c>
      <c r="E5367" s="28" t="n">
        <v>3</v>
      </c>
      <c r="F5367" s="28" t="s">
        <v>346</v>
      </c>
      <c r="G5367" s="28" t="n">
        <v>0</v>
      </c>
      <c r="H5367" s="28" t="n">
        <v>0</v>
      </c>
      <c r="I5367" s="28" t="n">
        <v>0</v>
      </c>
      <c r="J5367" s="28" t="n">
        <v>336</v>
      </c>
      <c r="K5367" s="28" t="n">
        <v>10</v>
      </c>
      <c r="L5367" s="28" t="n">
        <v>1</v>
      </c>
      <c r="M5367" s="28" t="s">
        <v>145</v>
      </c>
      <c r="N5367" s="28" t="s">
        <v>138</v>
      </c>
      <c r="O5367" s="29" t="n">
        <v>45961</v>
      </c>
      <c r="P5367" s="28" t="n">
        <f aca="false">ROUNDDOWN(($B5367-$O5367)/30,0)</f>
        <v>5</v>
      </c>
      <c r="Q5367" s="28" t="str">
        <f aca="false">TEXT($B5367,"yyyy-mm")</f>
        <v>2026-03</v>
      </c>
      <c r="R5367" s="28" t="n">
        <f aca="false">IF(AND($O5367&gt;=DATE(2025,1,1),$O5367&lt;=DATE(2025,4,30)),1,0)</f>
        <v>0</v>
      </c>
    </row>
    <row r="5368" customFormat="false" ht="15" hidden="false" customHeight="false" outlineLevel="0" collapsed="false">
      <c r="A5368" s="28" t="n">
        <v>585</v>
      </c>
      <c r="B5368" s="29" t="n">
        <v>46142</v>
      </c>
      <c r="C5368" s="28" t="n">
        <v>3222.68</v>
      </c>
      <c r="D5368" s="28" t="n">
        <v>3222.68</v>
      </c>
      <c r="E5368" s="28" t="n">
        <v>33</v>
      </c>
      <c r="F5368" s="28" t="s">
        <v>347</v>
      </c>
      <c r="G5368" s="28" t="n">
        <v>1</v>
      </c>
      <c r="H5368" s="28" t="n">
        <v>0</v>
      </c>
      <c r="I5368" s="28" t="n">
        <v>0</v>
      </c>
      <c r="J5368" s="28" t="n">
        <v>336</v>
      </c>
      <c r="K5368" s="28" t="n">
        <v>10</v>
      </c>
      <c r="L5368" s="28" t="n">
        <v>1</v>
      </c>
      <c r="M5368" s="28" t="s">
        <v>145</v>
      </c>
      <c r="N5368" s="28" t="s">
        <v>138</v>
      </c>
      <c r="O5368" s="29" t="n">
        <v>45961</v>
      </c>
      <c r="P5368" s="28" t="n">
        <f aca="false">ROUNDDOWN(($B5368-$O5368)/30,0)</f>
        <v>6</v>
      </c>
      <c r="Q5368" s="28" t="str">
        <f aca="false">TEXT($B5368,"yyyy-mm")</f>
        <v>2026-04</v>
      </c>
      <c r="R5368" s="28" t="n">
        <f aca="false">IF(AND($O5368&gt;=DATE(2025,1,1),$O5368&lt;=DATE(2025,4,30)),1,0)</f>
        <v>0</v>
      </c>
    </row>
    <row r="5369" customFormat="false" ht="15" hidden="false" customHeight="false" outlineLevel="0" collapsed="false">
      <c r="A5369" s="28" t="n">
        <v>586</v>
      </c>
      <c r="B5369" s="29" t="n">
        <v>45230</v>
      </c>
      <c r="C5369" s="28" t="n">
        <v>20000</v>
      </c>
      <c r="D5369" s="28" t="n">
        <v>0</v>
      </c>
      <c r="E5369" s="28" t="n">
        <v>0</v>
      </c>
      <c r="F5369" s="28" t="s">
        <v>345</v>
      </c>
      <c r="G5369" s="28" t="n">
        <v>0</v>
      </c>
      <c r="H5369" s="28" t="n">
        <v>0</v>
      </c>
      <c r="I5369" s="28" t="n">
        <v>0</v>
      </c>
      <c r="J5369" s="28" t="n">
        <v>154</v>
      </c>
      <c r="K5369" s="28" t="n">
        <v>9</v>
      </c>
      <c r="L5369" s="28" t="n">
        <v>1</v>
      </c>
      <c r="M5369" s="28" t="s">
        <v>146</v>
      </c>
      <c r="N5369" s="28" t="s">
        <v>140</v>
      </c>
      <c r="O5369" s="29" t="n">
        <v>45203</v>
      </c>
      <c r="P5369" s="28" t="n">
        <f aca="false">ROUNDDOWN(($B5369-$O5369)/30,0)</f>
        <v>0</v>
      </c>
      <c r="Q5369" s="28" t="str">
        <f aca="false">TEXT($B5369,"yyyy-mm")</f>
        <v>2023-10</v>
      </c>
      <c r="R5369" s="28" t="n">
        <f aca="false">IF(AND($O5369&gt;=DATE(2025,1,1),$O5369&lt;=DATE(2025,4,30)),1,0)</f>
        <v>0</v>
      </c>
    </row>
    <row r="5370" customFormat="false" ht="15" hidden="false" customHeight="false" outlineLevel="0" collapsed="false">
      <c r="A5370" s="28" t="n">
        <v>586</v>
      </c>
      <c r="B5370" s="29" t="n">
        <v>45260</v>
      </c>
      <c r="C5370" s="28" t="n">
        <v>15000</v>
      </c>
      <c r="D5370" s="28" t="n">
        <v>0</v>
      </c>
      <c r="E5370" s="28" t="n">
        <v>0</v>
      </c>
      <c r="F5370" s="28" t="s">
        <v>345</v>
      </c>
      <c r="G5370" s="28" t="n">
        <v>0</v>
      </c>
      <c r="H5370" s="28" t="n">
        <v>0</v>
      </c>
      <c r="I5370" s="28" t="n">
        <v>0</v>
      </c>
      <c r="J5370" s="28" t="n">
        <v>154</v>
      </c>
      <c r="K5370" s="28" t="n">
        <v>9</v>
      </c>
      <c r="L5370" s="28" t="n">
        <v>1</v>
      </c>
      <c r="M5370" s="28" t="s">
        <v>146</v>
      </c>
      <c r="N5370" s="28" t="s">
        <v>140</v>
      </c>
      <c r="O5370" s="29" t="n">
        <v>45203</v>
      </c>
      <c r="P5370" s="28" t="n">
        <f aca="false">ROUNDDOWN(($B5370-$O5370)/30,0)</f>
        <v>1</v>
      </c>
      <c r="Q5370" s="28" t="str">
        <f aca="false">TEXT($B5370,"yyyy-mm")</f>
        <v>2023-11</v>
      </c>
      <c r="R5370" s="28" t="n">
        <f aca="false">IF(AND($O5370&gt;=DATE(2025,1,1),$O5370&lt;=DATE(2025,4,30)),1,0)</f>
        <v>0</v>
      </c>
    </row>
    <row r="5371" customFormat="false" ht="15" hidden="false" customHeight="false" outlineLevel="0" collapsed="false">
      <c r="A5371" s="28" t="n">
        <v>586</v>
      </c>
      <c r="B5371" s="29" t="n">
        <v>45291</v>
      </c>
      <c r="C5371" s="28" t="n">
        <v>10000</v>
      </c>
      <c r="D5371" s="28" t="n">
        <v>0</v>
      </c>
      <c r="E5371" s="28" t="n">
        <v>0</v>
      </c>
      <c r="F5371" s="28" t="s">
        <v>345</v>
      </c>
      <c r="G5371" s="28" t="n">
        <v>0</v>
      </c>
      <c r="H5371" s="28" t="n">
        <v>0</v>
      </c>
      <c r="I5371" s="28" t="n">
        <v>0</v>
      </c>
      <c r="J5371" s="28" t="n">
        <v>154</v>
      </c>
      <c r="K5371" s="28" t="n">
        <v>9</v>
      </c>
      <c r="L5371" s="28" t="n">
        <v>1</v>
      </c>
      <c r="M5371" s="28" t="s">
        <v>146</v>
      </c>
      <c r="N5371" s="28" t="s">
        <v>140</v>
      </c>
      <c r="O5371" s="29" t="n">
        <v>45203</v>
      </c>
      <c r="P5371" s="28" t="n">
        <f aca="false">ROUNDDOWN(($B5371-$O5371)/30,0)</f>
        <v>2</v>
      </c>
      <c r="Q5371" s="28" t="str">
        <f aca="false">TEXT($B5371,"yyyy-mm")</f>
        <v>2023-12</v>
      </c>
      <c r="R5371" s="28" t="n">
        <f aca="false">IF(AND($O5371&gt;=DATE(2025,1,1),$O5371&lt;=DATE(2025,4,30)),1,0)</f>
        <v>0</v>
      </c>
    </row>
    <row r="5372" customFormat="false" ht="15" hidden="false" customHeight="false" outlineLevel="0" collapsed="false">
      <c r="A5372" s="28" t="n">
        <v>586</v>
      </c>
      <c r="B5372" s="29" t="n">
        <v>45322</v>
      </c>
      <c r="C5372" s="28" t="n">
        <v>5000</v>
      </c>
      <c r="D5372" s="28" t="n">
        <v>0</v>
      </c>
      <c r="E5372" s="28" t="n">
        <v>0</v>
      </c>
      <c r="F5372" s="28" t="s">
        <v>345</v>
      </c>
      <c r="G5372" s="28" t="n">
        <v>0</v>
      </c>
      <c r="H5372" s="28" t="n">
        <v>0</v>
      </c>
      <c r="I5372" s="28" t="n">
        <v>0</v>
      </c>
      <c r="J5372" s="28" t="n">
        <v>154</v>
      </c>
      <c r="K5372" s="28" t="n">
        <v>9</v>
      </c>
      <c r="L5372" s="28" t="n">
        <v>1</v>
      </c>
      <c r="M5372" s="28" t="s">
        <v>146</v>
      </c>
      <c r="N5372" s="28" t="s">
        <v>140</v>
      </c>
      <c r="O5372" s="29" t="n">
        <v>45203</v>
      </c>
      <c r="P5372" s="28" t="n">
        <f aca="false">ROUNDDOWN(($B5372-$O5372)/30,0)</f>
        <v>3</v>
      </c>
      <c r="Q5372" s="28" t="str">
        <f aca="false">TEXT($B5372,"yyyy-mm")</f>
        <v>2024-01</v>
      </c>
      <c r="R5372" s="28" t="n">
        <f aca="false">IF(AND($O5372&gt;=DATE(2025,1,1),$O5372&lt;=DATE(2025,4,30)),1,0)</f>
        <v>0</v>
      </c>
    </row>
    <row r="5373" customFormat="false" ht="15" hidden="false" customHeight="false" outlineLevel="0" collapsed="false">
      <c r="A5373" s="28" t="n">
        <v>586</v>
      </c>
      <c r="B5373" s="29" t="n">
        <v>45351</v>
      </c>
      <c r="C5373" s="28" t="n">
        <v>0</v>
      </c>
      <c r="D5373" s="28" t="n">
        <v>0</v>
      </c>
      <c r="E5373" s="28" t="n">
        <v>0</v>
      </c>
      <c r="F5373" s="28" t="s">
        <v>345</v>
      </c>
      <c r="G5373" s="28" t="n">
        <v>0</v>
      </c>
      <c r="H5373" s="28" t="n">
        <v>0</v>
      </c>
      <c r="I5373" s="28" t="n">
        <v>0</v>
      </c>
      <c r="J5373" s="28" t="n">
        <v>154</v>
      </c>
      <c r="K5373" s="28" t="n">
        <v>9</v>
      </c>
      <c r="L5373" s="28" t="n">
        <v>1</v>
      </c>
      <c r="M5373" s="28" t="s">
        <v>146</v>
      </c>
      <c r="N5373" s="28" t="s">
        <v>140</v>
      </c>
      <c r="O5373" s="29" t="n">
        <v>45203</v>
      </c>
      <c r="P5373" s="28" t="n">
        <f aca="false">ROUNDDOWN(($B5373-$O5373)/30,0)</f>
        <v>4</v>
      </c>
      <c r="Q5373" s="28" t="str">
        <f aca="false">TEXT($B5373,"yyyy-mm")</f>
        <v>2024-02</v>
      </c>
      <c r="R5373" s="28" t="n">
        <f aca="false">IF(AND($O5373&gt;=DATE(2025,1,1),$O5373&lt;=DATE(2025,4,30)),1,0)</f>
        <v>0</v>
      </c>
    </row>
    <row r="5374" customFormat="false" ht="15" hidden="false" customHeight="false" outlineLevel="0" collapsed="false">
      <c r="A5374" s="28" t="n">
        <v>587</v>
      </c>
      <c r="B5374" s="29" t="n">
        <v>46112</v>
      </c>
      <c r="C5374" s="28" t="n">
        <v>10300</v>
      </c>
      <c r="D5374" s="28" t="n">
        <v>0</v>
      </c>
      <c r="E5374" s="28" t="n">
        <v>0</v>
      </c>
      <c r="F5374" s="28" t="s">
        <v>345</v>
      </c>
      <c r="G5374" s="28" t="n">
        <v>0</v>
      </c>
      <c r="H5374" s="28" t="n">
        <v>0</v>
      </c>
      <c r="I5374" s="28" t="n">
        <v>0</v>
      </c>
      <c r="J5374" s="28" t="n">
        <v>207</v>
      </c>
      <c r="K5374" s="28" t="n">
        <v>6</v>
      </c>
      <c r="L5374" s="28" t="n">
        <v>3</v>
      </c>
      <c r="M5374" s="28" t="s">
        <v>145</v>
      </c>
      <c r="N5374" s="28" t="s">
        <v>140</v>
      </c>
      <c r="O5374" s="29" t="n">
        <v>46098</v>
      </c>
      <c r="P5374" s="28" t="n">
        <f aca="false">ROUNDDOWN(($B5374-$O5374)/30,0)</f>
        <v>0</v>
      </c>
      <c r="Q5374" s="28" t="str">
        <f aca="false">TEXT($B5374,"yyyy-mm")</f>
        <v>2026-03</v>
      </c>
      <c r="R5374" s="28" t="n">
        <f aca="false">IF(AND($O5374&gt;=DATE(2025,1,1),$O5374&lt;=DATE(2025,4,30)),1,0)</f>
        <v>0</v>
      </c>
    </row>
    <row r="5375" customFormat="false" ht="15" hidden="false" customHeight="false" outlineLevel="0" collapsed="false">
      <c r="A5375" s="28" t="n">
        <v>587</v>
      </c>
      <c r="B5375" s="29" t="n">
        <v>46142</v>
      </c>
      <c r="C5375" s="28" t="n">
        <v>9441.67</v>
      </c>
      <c r="D5375" s="28" t="n">
        <v>0</v>
      </c>
      <c r="E5375" s="28" t="n">
        <v>0</v>
      </c>
      <c r="F5375" s="28" t="s">
        <v>345</v>
      </c>
      <c r="G5375" s="28" t="n">
        <v>0</v>
      </c>
      <c r="H5375" s="28" t="n">
        <v>0</v>
      </c>
      <c r="I5375" s="28" t="n">
        <v>0</v>
      </c>
      <c r="J5375" s="28" t="n">
        <v>207</v>
      </c>
      <c r="K5375" s="28" t="n">
        <v>6</v>
      </c>
      <c r="L5375" s="28" t="n">
        <v>3</v>
      </c>
      <c r="M5375" s="28" t="s">
        <v>145</v>
      </c>
      <c r="N5375" s="28" t="s">
        <v>140</v>
      </c>
      <c r="O5375" s="29" t="n">
        <v>46098</v>
      </c>
      <c r="P5375" s="28" t="n">
        <f aca="false">ROUNDDOWN(($B5375-$O5375)/30,0)</f>
        <v>1</v>
      </c>
      <c r="Q5375" s="28" t="str">
        <f aca="false">TEXT($B5375,"yyyy-mm")</f>
        <v>2026-04</v>
      </c>
      <c r="R5375" s="28" t="n">
        <f aca="false">IF(AND($O5375&gt;=DATE(2025,1,1),$O5375&lt;=DATE(2025,4,30)),1,0)</f>
        <v>0</v>
      </c>
    </row>
    <row r="5376" customFormat="false" ht="15" hidden="false" customHeight="false" outlineLevel="0" collapsed="false">
      <c r="A5376" s="28" t="n">
        <v>587</v>
      </c>
      <c r="B5376" s="29" t="n">
        <v>46173</v>
      </c>
      <c r="C5376" s="28" t="n">
        <v>8583.34</v>
      </c>
      <c r="D5376" s="28" t="n">
        <v>0</v>
      </c>
      <c r="E5376" s="28" t="n">
        <v>0</v>
      </c>
      <c r="F5376" s="28" t="s">
        <v>345</v>
      </c>
      <c r="G5376" s="28" t="n">
        <v>0</v>
      </c>
      <c r="H5376" s="28" t="n">
        <v>0</v>
      </c>
      <c r="I5376" s="28" t="n">
        <v>0</v>
      </c>
      <c r="J5376" s="28" t="n">
        <v>207</v>
      </c>
      <c r="K5376" s="28" t="n">
        <v>6</v>
      </c>
      <c r="L5376" s="28" t="n">
        <v>3</v>
      </c>
      <c r="M5376" s="28" t="s">
        <v>145</v>
      </c>
      <c r="N5376" s="28" t="s">
        <v>140</v>
      </c>
      <c r="O5376" s="29" t="n">
        <v>46098</v>
      </c>
      <c r="P5376" s="28" t="n">
        <f aca="false">ROUNDDOWN(($B5376-$O5376)/30,0)</f>
        <v>2</v>
      </c>
      <c r="Q5376" s="28" t="str">
        <f aca="false">TEXT($B5376,"yyyy-mm")</f>
        <v>2026-05</v>
      </c>
      <c r="R5376" s="28" t="n">
        <f aca="false">IF(AND($O5376&gt;=DATE(2025,1,1),$O5376&lt;=DATE(2025,4,30)),1,0)</f>
        <v>0</v>
      </c>
    </row>
    <row r="5377" customFormat="false" ht="15" hidden="false" customHeight="false" outlineLevel="0" collapsed="false">
      <c r="A5377" s="28" t="n">
        <v>587</v>
      </c>
      <c r="B5377" s="29" t="n">
        <v>46203</v>
      </c>
      <c r="C5377" s="28" t="n">
        <v>7725.01</v>
      </c>
      <c r="D5377" s="28" t="n">
        <v>0</v>
      </c>
      <c r="E5377" s="28" t="n">
        <v>0</v>
      </c>
      <c r="F5377" s="28" t="s">
        <v>345</v>
      </c>
      <c r="G5377" s="28" t="n">
        <v>0</v>
      </c>
      <c r="H5377" s="28" t="n">
        <v>0</v>
      </c>
      <c r="I5377" s="28" t="n">
        <v>0</v>
      </c>
      <c r="J5377" s="28" t="n">
        <v>207</v>
      </c>
      <c r="K5377" s="28" t="n">
        <v>6</v>
      </c>
      <c r="L5377" s="28" t="n">
        <v>3</v>
      </c>
      <c r="M5377" s="28" t="s">
        <v>145</v>
      </c>
      <c r="N5377" s="28" t="s">
        <v>140</v>
      </c>
      <c r="O5377" s="29" t="n">
        <v>46098</v>
      </c>
      <c r="P5377" s="28" t="n">
        <f aca="false">ROUNDDOWN(($B5377-$O5377)/30,0)</f>
        <v>3</v>
      </c>
      <c r="Q5377" s="28" t="str">
        <f aca="false">TEXT($B5377,"yyyy-mm")</f>
        <v>2026-06</v>
      </c>
      <c r="R5377" s="28" t="n">
        <f aca="false">IF(AND($O5377&gt;=DATE(2025,1,1),$O5377&lt;=DATE(2025,4,30)),1,0)</f>
        <v>0</v>
      </c>
    </row>
    <row r="5378" customFormat="false" ht="15" hidden="false" customHeight="false" outlineLevel="0" collapsed="false">
      <c r="A5378" s="28" t="n">
        <v>587</v>
      </c>
      <c r="B5378" s="29" t="n">
        <v>46234</v>
      </c>
      <c r="C5378" s="28" t="n">
        <v>6866.68</v>
      </c>
      <c r="D5378" s="28" t="n">
        <v>0</v>
      </c>
      <c r="E5378" s="28" t="n">
        <v>0</v>
      </c>
      <c r="F5378" s="28" t="s">
        <v>345</v>
      </c>
      <c r="G5378" s="28" t="n">
        <v>0</v>
      </c>
      <c r="H5378" s="28" t="n">
        <v>0</v>
      </c>
      <c r="I5378" s="28" t="n">
        <v>0</v>
      </c>
      <c r="J5378" s="28" t="n">
        <v>207</v>
      </c>
      <c r="K5378" s="28" t="n">
        <v>6</v>
      </c>
      <c r="L5378" s="28" t="n">
        <v>3</v>
      </c>
      <c r="M5378" s="28" t="s">
        <v>145</v>
      </c>
      <c r="N5378" s="28" t="s">
        <v>140</v>
      </c>
      <c r="O5378" s="29" t="n">
        <v>46098</v>
      </c>
      <c r="P5378" s="28" t="n">
        <f aca="false">ROUNDDOWN(($B5378-$O5378)/30,0)</f>
        <v>4</v>
      </c>
      <c r="Q5378" s="28" t="str">
        <f aca="false">TEXT($B5378,"yyyy-mm")</f>
        <v>2026-07</v>
      </c>
      <c r="R5378" s="28" t="n">
        <f aca="false">IF(AND($O5378&gt;=DATE(2025,1,1),$O5378&lt;=DATE(2025,4,30)),1,0)</f>
        <v>0</v>
      </c>
    </row>
    <row r="5379" customFormat="false" ht="15" hidden="false" customHeight="false" outlineLevel="0" collapsed="false">
      <c r="A5379" s="28" t="n">
        <v>587</v>
      </c>
      <c r="B5379" s="29" t="n">
        <v>46265</v>
      </c>
      <c r="C5379" s="28" t="n">
        <v>6008.35</v>
      </c>
      <c r="D5379" s="28" t="n">
        <v>0</v>
      </c>
      <c r="E5379" s="28" t="n">
        <v>0</v>
      </c>
      <c r="F5379" s="28" t="s">
        <v>345</v>
      </c>
      <c r="G5379" s="28" t="n">
        <v>0</v>
      </c>
      <c r="H5379" s="28" t="n">
        <v>0</v>
      </c>
      <c r="I5379" s="28" t="n">
        <v>0</v>
      </c>
      <c r="J5379" s="28" t="n">
        <v>207</v>
      </c>
      <c r="K5379" s="28" t="n">
        <v>6</v>
      </c>
      <c r="L5379" s="28" t="n">
        <v>3</v>
      </c>
      <c r="M5379" s="28" t="s">
        <v>145</v>
      </c>
      <c r="N5379" s="28" t="s">
        <v>140</v>
      </c>
      <c r="O5379" s="29" t="n">
        <v>46098</v>
      </c>
      <c r="P5379" s="28" t="n">
        <f aca="false">ROUNDDOWN(($B5379-$O5379)/30,0)</f>
        <v>5</v>
      </c>
      <c r="Q5379" s="28" t="str">
        <f aca="false">TEXT($B5379,"yyyy-mm")</f>
        <v>2026-08</v>
      </c>
      <c r="R5379" s="28" t="n">
        <f aca="false">IF(AND($O5379&gt;=DATE(2025,1,1),$O5379&lt;=DATE(2025,4,30)),1,0)</f>
        <v>0</v>
      </c>
    </row>
    <row r="5380" customFormat="false" ht="15" hidden="false" customHeight="false" outlineLevel="0" collapsed="false">
      <c r="A5380" s="28" t="n">
        <v>588</v>
      </c>
      <c r="B5380" s="29" t="n">
        <v>45322</v>
      </c>
      <c r="C5380" s="28" t="n">
        <v>48500</v>
      </c>
      <c r="D5380" s="28" t="n">
        <v>0</v>
      </c>
      <c r="E5380" s="28" t="n">
        <v>0</v>
      </c>
      <c r="F5380" s="28" t="s">
        <v>345</v>
      </c>
      <c r="G5380" s="28" t="n">
        <v>0</v>
      </c>
      <c r="H5380" s="28" t="n">
        <v>0</v>
      </c>
      <c r="I5380" s="28" t="n">
        <v>0</v>
      </c>
      <c r="J5380" s="28" t="n">
        <v>77</v>
      </c>
      <c r="K5380" s="28" t="n">
        <v>5</v>
      </c>
      <c r="L5380" s="28" t="n">
        <v>1</v>
      </c>
      <c r="M5380" s="28" t="s">
        <v>147</v>
      </c>
      <c r="N5380" s="28" t="s">
        <v>138</v>
      </c>
      <c r="O5380" s="29" t="n">
        <v>45312</v>
      </c>
      <c r="P5380" s="28" t="n">
        <f aca="false">ROUNDDOWN(($B5380-$O5380)/30,0)</f>
        <v>0</v>
      </c>
      <c r="Q5380" s="28" t="str">
        <f aca="false">TEXT($B5380,"yyyy-mm")</f>
        <v>2024-01</v>
      </c>
      <c r="R5380" s="28" t="n">
        <f aca="false">IF(AND($O5380&gt;=DATE(2025,1,1),$O5380&lt;=DATE(2025,4,30)),1,0)</f>
        <v>0</v>
      </c>
    </row>
    <row r="5381" customFormat="false" ht="15" hidden="false" customHeight="false" outlineLevel="0" collapsed="false">
      <c r="A5381" s="28" t="n">
        <v>588</v>
      </c>
      <c r="B5381" s="29" t="n">
        <v>45351</v>
      </c>
      <c r="C5381" s="28" t="n">
        <v>36375</v>
      </c>
      <c r="D5381" s="28" t="n">
        <v>0</v>
      </c>
      <c r="E5381" s="28" t="n">
        <v>0</v>
      </c>
      <c r="F5381" s="28" t="s">
        <v>345</v>
      </c>
      <c r="G5381" s="28" t="n">
        <v>0</v>
      </c>
      <c r="H5381" s="28" t="n">
        <v>0</v>
      </c>
      <c r="I5381" s="28" t="n">
        <v>0</v>
      </c>
      <c r="J5381" s="28" t="n">
        <v>77</v>
      </c>
      <c r="K5381" s="28" t="n">
        <v>5</v>
      </c>
      <c r="L5381" s="28" t="n">
        <v>1</v>
      </c>
      <c r="M5381" s="28" t="s">
        <v>147</v>
      </c>
      <c r="N5381" s="28" t="s">
        <v>138</v>
      </c>
      <c r="O5381" s="29" t="n">
        <v>45312</v>
      </c>
      <c r="P5381" s="28" t="n">
        <f aca="false">ROUNDDOWN(($B5381-$O5381)/30,0)</f>
        <v>1</v>
      </c>
      <c r="Q5381" s="28" t="str">
        <f aca="false">TEXT($B5381,"yyyy-mm")</f>
        <v>2024-02</v>
      </c>
      <c r="R5381" s="28" t="n">
        <f aca="false">IF(AND($O5381&gt;=DATE(2025,1,1),$O5381&lt;=DATE(2025,4,30)),1,0)</f>
        <v>0</v>
      </c>
    </row>
    <row r="5382" customFormat="false" ht="15" hidden="false" customHeight="false" outlineLevel="0" collapsed="false">
      <c r="A5382" s="28" t="n">
        <v>588</v>
      </c>
      <c r="B5382" s="29" t="n">
        <v>45382</v>
      </c>
      <c r="C5382" s="28" t="n">
        <v>36375</v>
      </c>
      <c r="D5382" s="28" t="n">
        <v>12125</v>
      </c>
      <c r="E5382" s="28" t="n">
        <v>10</v>
      </c>
      <c r="F5382" s="28" t="s">
        <v>346</v>
      </c>
      <c r="G5382" s="28" t="n">
        <v>0</v>
      </c>
      <c r="H5382" s="28" t="n">
        <v>0</v>
      </c>
      <c r="I5382" s="28" t="n">
        <v>0</v>
      </c>
      <c r="J5382" s="28" t="n">
        <v>77</v>
      </c>
      <c r="K5382" s="28" t="n">
        <v>5</v>
      </c>
      <c r="L5382" s="28" t="n">
        <v>1</v>
      </c>
      <c r="M5382" s="28" t="s">
        <v>147</v>
      </c>
      <c r="N5382" s="28" t="s">
        <v>138</v>
      </c>
      <c r="O5382" s="29" t="n">
        <v>45312</v>
      </c>
      <c r="P5382" s="28" t="n">
        <f aca="false">ROUNDDOWN(($B5382-$O5382)/30,0)</f>
        <v>2</v>
      </c>
      <c r="Q5382" s="28" t="str">
        <f aca="false">TEXT($B5382,"yyyy-mm")</f>
        <v>2024-03</v>
      </c>
      <c r="R5382" s="28" t="n">
        <f aca="false">IF(AND($O5382&gt;=DATE(2025,1,1),$O5382&lt;=DATE(2025,4,30)),1,0)</f>
        <v>0</v>
      </c>
    </row>
    <row r="5383" customFormat="false" ht="15" hidden="false" customHeight="false" outlineLevel="0" collapsed="false">
      <c r="A5383" s="28" t="n">
        <v>588</v>
      </c>
      <c r="B5383" s="29" t="n">
        <v>45412</v>
      </c>
      <c r="C5383" s="28" t="n">
        <v>30619.7</v>
      </c>
      <c r="D5383" s="28" t="n">
        <v>18494.7</v>
      </c>
      <c r="E5383" s="28" t="n">
        <v>40</v>
      </c>
      <c r="F5383" s="28" t="s">
        <v>347</v>
      </c>
      <c r="G5383" s="28" t="n">
        <v>1</v>
      </c>
      <c r="H5383" s="28" t="n">
        <v>0</v>
      </c>
      <c r="I5383" s="28" t="n">
        <v>0</v>
      </c>
      <c r="J5383" s="28" t="n">
        <v>77</v>
      </c>
      <c r="K5383" s="28" t="n">
        <v>5</v>
      </c>
      <c r="L5383" s="28" t="n">
        <v>1</v>
      </c>
      <c r="M5383" s="28" t="s">
        <v>147</v>
      </c>
      <c r="N5383" s="28" t="s">
        <v>138</v>
      </c>
      <c r="O5383" s="29" t="n">
        <v>45312</v>
      </c>
      <c r="P5383" s="28" t="n">
        <f aca="false">ROUNDDOWN(($B5383-$O5383)/30,0)</f>
        <v>3</v>
      </c>
      <c r="Q5383" s="28" t="str">
        <f aca="false">TEXT($B5383,"yyyy-mm")</f>
        <v>2024-04</v>
      </c>
      <c r="R5383" s="28" t="n">
        <f aca="false">IF(AND($O5383&gt;=DATE(2025,1,1),$O5383&lt;=DATE(2025,4,30)),1,0)</f>
        <v>0</v>
      </c>
    </row>
    <row r="5384" customFormat="false" ht="15" hidden="false" customHeight="false" outlineLevel="0" collapsed="false">
      <c r="A5384" s="28" t="n">
        <v>588</v>
      </c>
      <c r="B5384" s="29" t="n">
        <v>45443</v>
      </c>
      <c r="C5384" s="28" t="n">
        <v>0</v>
      </c>
      <c r="D5384" s="28" t="n">
        <v>0</v>
      </c>
      <c r="E5384" s="28" t="n">
        <v>0</v>
      </c>
      <c r="F5384" s="28" t="s">
        <v>345</v>
      </c>
      <c r="G5384" s="28" t="n">
        <v>0</v>
      </c>
      <c r="H5384" s="28" t="n">
        <v>0</v>
      </c>
      <c r="I5384" s="28" t="n">
        <v>0</v>
      </c>
      <c r="J5384" s="28" t="n">
        <v>77</v>
      </c>
      <c r="K5384" s="28" t="n">
        <v>5</v>
      </c>
      <c r="L5384" s="28" t="n">
        <v>1</v>
      </c>
      <c r="M5384" s="28" t="s">
        <v>147</v>
      </c>
      <c r="N5384" s="28" t="s">
        <v>138</v>
      </c>
      <c r="O5384" s="29" t="n">
        <v>45312</v>
      </c>
      <c r="P5384" s="28" t="n">
        <f aca="false">ROUNDDOWN(($B5384-$O5384)/30,0)</f>
        <v>4</v>
      </c>
      <c r="Q5384" s="28" t="str">
        <f aca="false">TEXT($B5384,"yyyy-mm")</f>
        <v>2024-05</v>
      </c>
      <c r="R5384" s="28" t="n">
        <f aca="false">IF(AND($O5384&gt;=DATE(2025,1,1),$O5384&lt;=DATE(2025,4,30)),1,0)</f>
        <v>0</v>
      </c>
    </row>
    <row r="5385" customFormat="false" ht="15" hidden="false" customHeight="false" outlineLevel="0" collapsed="false">
      <c r="A5385" s="28" t="n">
        <v>589</v>
      </c>
      <c r="B5385" s="29" t="n">
        <v>45199</v>
      </c>
      <c r="C5385" s="28" t="n">
        <v>10600</v>
      </c>
      <c r="D5385" s="28" t="n">
        <v>0</v>
      </c>
      <c r="E5385" s="28" t="n">
        <v>0</v>
      </c>
      <c r="F5385" s="28" t="s">
        <v>345</v>
      </c>
      <c r="G5385" s="28" t="n">
        <v>0</v>
      </c>
      <c r="H5385" s="28" t="n">
        <v>0</v>
      </c>
      <c r="I5385" s="28" t="n">
        <v>0</v>
      </c>
      <c r="J5385" s="28" t="n">
        <v>214</v>
      </c>
      <c r="K5385" s="28" t="n">
        <v>6</v>
      </c>
      <c r="L5385" s="28" t="n">
        <v>3</v>
      </c>
      <c r="M5385" s="28" t="s">
        <v>147</v>
      </c>
      <c r="N5385" s="28" t="s">
        <v>138</v>
      </c>
      <c r="O5385" s="29" t="n">
        <v>45192</v>
      </c>
      <c r="P5385" s="28" t="n">
        <f aca="false">ROUNDDOWN(($B5385-$O5385)/30,0)</f>
        <v>0</v>
      </c>
      <c r="Q5385" s="28" t="str">
        <f aca="false">TEXT($B5385,"yyyy-mm")</f>
        <v>2023-09</v>
      </c>
      <c r="R5385" s="28" t="n">
        <f aca="false">IF(AND($O5385&gt;=DATE(2025,1,1),$O5385&lt;=DATE(2025,4,30)),1,0)</f>
        <v>0</v>
      </c>
    </row>
    <row r="5386" customFormat="false" ht="15" hidden="false" customHeight="false" outlineLevel="0" collapsed="false">
      <c r="A5386" s="28" t="n">
        <v>589</v>
      </c>
      <c r="B5386" s="29" t="n">
        <v>45230</v>
      </c>
      <c r="C5386" s="28" t="n">
        <v>9784.62</v>
      </c>
      <c r="D5386" s="28" t="n">
        <v>0</v>
      </c>
      <c r="E5386" s="28" t="n">
        <v>0</v>
      </c>
      <c r="F5386" s="28" t="s">
        <v>345</v>
      </c>
      <c r="G5386" s="28" t="n">
        <v>0</v>
      </c>
      <c r="H5386" s="28" t="n">
        <v>0</v>
      </c>
      <c r="I5386" s="28" t="n">
        <v>0</v>
      </c>
      <c r="J5386" s="28" t="n">
        <v>214</v>
      </c>
      <c r="K5386" s="28" t="n">
        <v>6</v>
      </c>
      <c r="L5386" s="28" t="n">
        <v>3</v>
      </c>
      <c r="M5386" s="28" t="s">
        <v>147</v>
      </c>
      <c r="N5386" s="28" t="s">
        <v>138</v>
      </c>
      <c r="O5386" s="29" t="n">
        <v>45192</v>
      </c>
      <c r="P5386" s="28" t="n">
        <f aca="false">ROUNDDOWN(($B5386-$O5386)/30,0)</f>
        <v>1</v>
      </c>
      <c r="Q5386" s="28" t="str">
        <f aca="false">TEXT($B5386,"yyyy-mm")</f>
        <v>2023-10</v>
      </c>
      <c r="R5386" s="28" t="n">
        <f aca="false">IF(AND($O5386&gt;=DATE(2025,1,1),$O5386&lt;=DATE(2025,4,30)),1,0)</f>
        <v>0</v>
      </c>
    </row>
    <row r="5387" customFormat="false" ht="15" hidden="false" customHeight="false" outlineLevel="0" collapsed="false">
      <c r="A5387" s="28" t="n">
        <v>589</v>
      </c>
      <c r="B5387" s="29" t="n">
        <v>45260</v>
      </c>
      <c r="C5387" s="28" t="n">
        <v>8969.24</v>
      </c>
      <c r="D5387" s="28" t="n">
        <v>0</v>
      </c>
      <c r="E5387" s="28" t="n">
        <v>0</v>
      </c>
      <c r="F5387" s="28" t="s">
        <v>345</v>
      </c>
      <c r="G5387" s="28" t="n">
        <v>0</v>
      </c>
      <c r="H5387" s="28" t="n">
        <v>0</v>
      </c>
      <c r="I5387" s="28" t="n">
        <v>0</v>
      </c>
      <c r="J5387" s="28" t="n">
        <v>214</v>
      </c>
      <c r="K5387" s="28" t="n">
        <v>6</v>
      </c>
      <c r="L5387" s="28" t="n">
        <v>3</v>
      </c>
      <c r="M5387" s="28" t="s">
        <v>147</v>
      </c>
      <c r="N5387" s="28" t="s">
        <v>138</v>
      </c>
      <c r="O5387" s="29" t="n">
        <v>45192</v>
      </c>
      <c r="P5387" s="28" t="n">
        <f aca="false">ROUNDDOWN(($B5387-$O5387)/30,0)</f>
        <v>2</v>
      </c>
      <c r="Q5387" s="28" t="str">
        <f aca="false">TEXT($B5387,"yyyy-mm")</f>
        <v>2023-11</v>
      </c>
      <c r="R5387" s="28" t="n">
        <f aca="false">IF(AND($O5387&gt;=DATE(2025,1,1),$O5387&lt;=DATE(2025,4,30)),1,0)</f>
        <v>0</v>
      </c>
    </row>
    <row r="5388" customFormat="false" ht="15" hidden="false" customHeight="false" outlineLevel="0" collapsed="false">
      <c r="A5388" s="28" t="n">
        <v>589</v>
      </c>
      <c r="B5388" s="29" t="n">
        <v>45291</v>
      </c>
      <c r="C5388" s="28" t="n">
        <v>8153.86</v>
      </c>
      <c r="D5388" s="28" t="n">
        <v>0</v>
      </c>
      <c r="E5388" s="28" t="n">
        <v>0</v>
      </c>
      <c r="F5388" s="28" t="s">
        <v>345</v>
      </c>
      <c r="G5388" s="28" t="n">
        <v>0</v>
      </c>
      <c r="H5388" s="28" t="n">
        <v>0</v>
      </c>
      <c r="I5388" s="28" t="n">
        <v>0</v>
      </c>
      <c r="J5388" s="28" t="n">
        <v>214</v>
      </c>
      <c r="K5388" s="28" t="n">
        <v>6</v>
      </c>
      <c r="L5388" s="28" t="n">
        <v>3</v>
      </c>
      <c r="M5388" s="28" t="s">
        <v>147</v>
      </c>
      <c r="N5388" s="28" t="s">
        <v>138</v>
      </c>
      <c r="O5388" s="29" t="n">
        <v>45192</v>
      </c>
      <c r="P5388" s="28" t="n">
        <f aca="false">ROUNDDOWN(($B5388-$O5388)/30,0)</f>
        <v>3</v>
      </c>
      <c r="Q5388" s="28" t="str">
        <f aca="false">TEXT($B5388,"yyyy-mm")</f>
        <v>2023-12</v>
      </c>
      <c r="R5388" s="28" t="n">
        <f aca="false">IF(AND($O5388&gt;=DATE(2025,1,1),$O5388&lt;=DATE(2025,4,30)),1,0)</f>
        <v>0</v>
      </c>
    </row>
    <row r="5389" customFormat="false" ht="15" hidden="false" customHeight="false" outlineLevel="0" collapsed="false">
      <c r="A5389" s="28" t="n">
        <v>589</v>
      </c>
      <c r="B5389" s="29" t="n">
        <v>45322</v>
      </c>
      <c r="C5389" s="28" t="n">
        <v>7338.48</v>
      </c>
      <c r="D5389" s="28" t="n">
        <v>0</v>
      </c>
      <c r="E5389" s="28" t="n">
        <v>0</v>
      </c>
      <c r="F5389" s="28" t="s">
        <v>345</v>
      </c>
      <c r="G5389" s="28" t="n">
        <v>0</v>
      </c>
      <c r="H5389" s="28" t="n">
        <v>0</v>
      </c>
      <c r="I5389" s="28" t="n">
        <v>0</v>
      </c>
      <c r="J5389" s="28" t="n">
        <v>214</v>
      </c>
      <c r="K5389" s="28" t="n">
        <v>6</v>
      </c>
      <c r="L5389" s="28" t="n">
        <v>3</v>
      </c>
      <c r="M5389" s="28" t="s">
        <v>147</v>
      </c>
      <c r="N5389" s="28" t="s">
        <v>138</v>
      </c>
      <c r="O5389" s="29" t="n">
        <v>45192</v>
      </c>
      <c r="P5389" s="28" t="n">
        <f aca="false">ROUNDDOWN(($B5389-$O5389)/30,0)</f>
        <v>4</v>
      </c>
      <c r="Q5389" s="28" t="str">
        <f aca="false">TEXT($B5389,"yyyy-mm")</f>
        <v>2024-01</v>
      </c>
      <c r="R5389" s="28" t="n">
        <f aca="false">IF(AND($O5389&gt;=DATE(2025,1,1),$O5389&lt;=DATE(2025,4,30)),1,0)</f>
        <v>0</v>
      </c>
    </row>
    <row r="5390" customFormat="false" ht="15" hidden="false" customHeight="false" outlineLevel="0" collapsed="false">
      <c r="A5390" s="28" t="n">
        <v>589</v>
      </c>
      <c r="B5390" s="29" t="n">
        <v>45351</v>
      </c>
      <c r="C5390" s="28" t="n">
        <v>6523.1</v>
      </c>
      <c r="D5390" s="28" t="n">
        <v>0</v>
      </c>
      <c r="E5390" s="28" t="n">
        <v>0</v>
      </c>
      <c r="F5390" s="28" t="s">
        <v>345</v>
      </c>
      <c r="G5390" s="28" t="n">
        <v>0</v>
      </c>
      <c r="H5390" s="28" t="n">
        <v>0</v>
      </c>
      <c r="I5390" s="28" t="n">
        <v>0</v>
      </c>
      <c r="J5390" s="28" t="n">
        <v>214</v>
      </c>
      <c r="K5390" s="28" t="n">
        <v>6</v>
      </c>
      <c r="L5390" s="28" t="n">
        <v>3</v>
      </c>
      <c r="M5390" s="28" t="s">
        <v>147</v>
      </c>
      <c r="N5390" s="28" t="s">
        <v>138</v>
      </c>
      <c r="O5390" s="29" t="n">
        <v>45192</v>
      </c>
      <c r="P5390" s="28" t="n">
        <f aca="false">ROUNDDOWN(($B5390-$O5390)/30,0)</f>
        <v>5</v>
      </c>
      <c r="Q5390" s="28" t="str">
        <f aca="false">TEXT($B5390,"yyyy-mm")</f>
        <v>2024-02</v>
      </c>
      <c r="R5390" s="28" t="n">
        <f aca="false">IF(AND($O5390&gt;=DATE(2025,1,1),$O5390&lt;=DATE(2025,4,30)),1,0)</f>
        <v>0</v>
      </c>
    </row>
    <row r="5391" customFormat="false" ht="15" hidden="false" customHeight="false" outlineLevel="0" collapsed="false">
      <c r="A5391" s="28" t="n">
        <v>589</v>
      </c>
      <c r="B5391" s="29" t="n">
        <v>45382</v>
      </c>
      <c r="C5391" s="28" t="n">
        <v>5707.72</v>
      </c>
      <c r="D5391" s="28" t="n">
        <v>0</v>
      </c>
      <c r="E5391" s="28" t="n">
        <v>0</v>
      </c>
      <c r="F5391" s="28" t="s">
        <v>345</v>
      </c>
      <c r="G5391" s="28" t="n">
        <v>0</v>
      </c>
      <c r="H5391" s="28" t="n">
        <v>0</v>
      </c>
      <c r="I5391" s="28" t="n">
        <v>0</v>
      </c>
      <c r="J5391" s="28" t="n">
        <v>214</v>
      </c>
      <c r="K5391" s="28" t="n">
        <v>6</v>
      </c>
      <c r="L5391" s="28" t="n">
        <v>3</v>
      </c>
      <c r="M5391" s="28" t="s">
        <v>147</v>
      </c>
      <c r="N5391" s="28" t="s">
        <v>138</v>
      </c>
      <c r="O5391" s="29" t="n">
        <v>45192</v>
      </c>
      <c r="P5391" s="28" t="n">
        <f aca="false">ROUNDDOWN(($B5391-$O5391)/30,0)</f>
        <v>6</v>
      </c>
      <c r="Q5391" s="28" t="str">
        <f aca="false">TEXT($B5391,"yyyy-mm")</f>
        <v>2024-03</v>
      </c>
      <c r="R5391" s="28" t="n">
        <f aca="false">IF(AND($O5391&gt;=DATE(2025,1,1),$O5391&lt;=DATE(2025,4,30)),1,0)</f>
        <v>0</v>
      </c>
    </row>
    <row r="5392" customFormat="false" ht="15" hidden="false" customHeight="false" outlineLevel="0" collapsed="false">
      <c r="A5392" s="28" t="n">
        <v>589</v>
      </c>
      <c r="B5392" s="29" t="n">
        <v>45412</v>
      </c>
      <c r="C5392" s="28" t="n">
        <v>4892.34</v>
      </c>
      <c r="D5392" s="28" t="n">
        <v>0</v>
      </c>
      <c r="E5392" s="28" t="n">
        <v>0</v>
      </c>
      <c r="F5392" s="28" t="s">
        <v>345</v>
      </c>
      <c r="G5392" s="28" t="n">
        <v>0</v>
      </c>
      <c r="H5392" s="28" t="n">
        <v>0</v>
      </c>
      <c r="I5392" s="28" t="n">
        <v>0</v>
      </c>
      <c r="J5392" s="28" t="n">
        <v>214</v>
      </c>
      <c r="K5392" s="28" t="n">
        <v>6</v>
      </c>
      <c r="L5392" s="28" t="n">
        <v>3</v>
      </c>
      <c r="M5392" s="28" t="s">
        <v>147</v>
      </c>
      <c r="N5392" s="28" t="s">
        <v>138</v>
      </c>
      <c r="O5392" s="29" t="n">
        <v>45192</v>
      </c>
      <c r="P5392" s="28" t="n">
        <f aca="false">ROUNDDOWN(($B5392-$O5392)/30,0)</f>
        <v>7</v>
      </c>
      <c r="Q5392" s="28" t="str">
        <f aca="false">TEXT($B5392,"yyyy-mm")</f>
        <v>2024-04</v>
      </c>
      <c r="R5392" s="28" t="n">
        <f aca="false">IF(AND($O5392&gt;=DATE(2025,1,1),$O5392&lt;=DATE(2025,4,30)),1,0)</f>
        <v>0</v>
      </c>
    </row>
    <row r="5393" customFormat="false" ht="15" hidden="false" customHeight="false" outlineLevel="0" collapsed="false">
      <c r="A5393" s="28" t="n">
        <v>589</v>
      </c>
      <c r="B5393" s="29" t="n">
        <v>45443</v>
      </c>
      <c r="C5393" s="28" t="n">
        <v>4076.96</v>
      </c>
      <c r="D5393" s="28" t="n">
        <v>0</v>
      </c>
      <c r="E5393" s="28" t="n">
        <v>0</v>
      </c>
      <c r="F5393" s="28" t="s">
        <v>345</v>
      </c>
      <c r="G5393" s="28" t="n">
        <v>0</v>
      </c>
      <c r="H5393" s="28" t="n">
        <v>0</v>
      </c>
      <c r="I5393" s="28" t="n">
        <v>0</v>
      </c>
      <c r="J5393" s="28" t="n">
        <v>214</v>
      </c>
      <c r="K5393" s="28" t="n">
        <v>6</v>
      </c>
      <c r="L5393" s="28" t="n">
        <v>3</v>
      </c>
      <c r="M5393" s="28" t="s">
        <v>147</v>
      </c>
      <c r="N5393" s="28" t="s">
        <v>138</v>
      </c>
      <c r="O5393" s="29" t="n">
        <v>45192</v>
      </c>
      <c r="P5393" s="28" t="n">
        <f aca="false">ROUNDDOWN(($B5393-$O5393)/30,0)</f>
        <v>8</v>
      </c>
      <c r="Q5393" s="28" t="str">
        <f aca="false">TEXT($B5393,"yyyy-mm")</f>
        <v>2024-05</v>
      </c>
      <c r="R5393" s="28" t="n">
        <f aca="false">IF(AND($O5393&gt;=DATE(2025,1,1),$O5393&lt;=DATE(2025,4,30)),1,0)</f>
        <v>0</v>
      </c>
    </row>
    <row r="5394" customFormat="false" ht="15" hidden="false" customHeight="false" outlineLevel="0" collapsed="false">
      <c r="A5394" s="28" t="n">
        <v>589</v>
      </c>
      <c r="B5394" s="29" t="n">
        <v>45473</v>
      </c>
      <c r="C5394" s="28" t="n">
        <v>3261.58</v>
      </c>
      <c r="D5394" s="28" t="n">
        <v>0</v>
      </c>
      <c r="E5394" s="28" t="n">
        <v>0</v>
      </c>
      <c r="F5394" s="28" t="s">
        <v>345</v>
      </c>
      <c r="G5394" s="28" t="n">
        <v>0</v>
      </c>
      <c r="H5394" s="28" t="n">
        <v>0</v>
      </c>
      <c r="I5394" s="28" t="n">
        <v>0</v>
      </c>
      <c r="J5394" s="28" t="n">
        <v>214</v>
      </c>
      <c r="K5394" s="28" t="n">
        <v>6</v>
      </c>
      <c r="L5394" s="28" t="n">
        <v>3</v>
      </c>
      <c r="M5394" s="28" t="s">
        <v>147</v>
      </c>
      <c r="N5394" s="28" t="s">
        <v>138</v>
      </c>
      <c r="O5394" s="29" t="n">
        <v>45192</v>
      </c>
      <c r="P5394" s="28" t="n">
        <f aca="false">ROUNDDOWN(($B5394-$O5394)/30,0)</f>
        <v>9</v>
      </c>
      <c r="Q5394" s="28" t="str">
        <f aca="false">TEXT($B5394,"yyyy-mm")</f>
        <v>2024-06</v>
      </c>
      <c r="R5394" s="28" t="n">
        <f aca="false">IF(AND($O5394&gt;=DATE(2025,1,1),$O5394&lt;=DATE(2025,4,30)),1,0)</f>
        <v>0</v>
      </c>
    </row>
    <row r="5395" customFormat="false" ht="15" hidden="false" customHeight="false" outlineLevel="0" collapsed="false">
      <c r="A5395" s="28" t="n">
        <v>589</v>
      </c>
      <c r="B5395" s="29" t="n">
        <v>45504</v>
      </c>
      <c r="C5395" s="28" t="n">
        <v>2446.2</v>
      </c>
      <c r="D5395" s="28" t="n">
        <v>0</v>
      </c>
      <c r="E5395" s="28" t="n">
        <v>0</v>
      </c>
      <c r="F5395" s="28" t="s">
        <v>345</v>
      </c>
      <c r="G5395" s="28" t="n">
        <v>0</v>
      </c>
      <c r="H5395" s="28" t="n">
        <v>0</v>
      </c>
      <c r="I5395" s="28" t="n">
        <v>0</v>
      </c>
      <c r="J5395" s="28" t="n">
        <v>214</v>
      </c>
      <c r="K5395" s="28" t="n">
        <v>6</v>
      </c>
      <c r="L5395" s="28" t="n">
        <v>3</v>
      </c>
      <c r="M5395" s="28" t="s">
        <v>147</v>
      </c>
      <c r="N5395" s="28" t="s">
        <v>138</v>
      </c>
      <c r="O5395" s="29" t="n">
        <v>45192</v>
      </c>
      <c r="P5395" s="28" t="n">
        <f aca="false">ROUNDDOWN(($B5395-$O5395)/30,0)</f>
        <v>10</v>
      </c>
      <c r="Q5395" s="28" t="str">
        <f aca="false">TEXT($B5395,"yyyy-mm")</f>
        <v>2024-07</v>
      </c>
      <c r="R5395" s="28" t="n">
        <f aca="false">IF(AND($O5395&gt;=DATE(2025,1,1),$O5395&lt;=DATE(2025,4,30)),1,0)</f>
        <v>0</v>
      </c>
    </row>
    <row r="5396" customFormat="false" ht="15" hidden="false" customHeight="false" outlineLevel="0" collapsed="false">
      <c r="A5396" s="28" t="n">
        <v>589</v>
      </c>
      <c r="B5396" s="29" t="n">
        <v>45535</v>
      </c>
      <c r="C5396" s="28" t="n">
        <v>1630.82</v>
      </c>
      <c r="D5396" s="28" t="n">
        <v>0</v>
      </c>
      <c r="E5396" s="28" t="n">
        <v>0</v>
      </c>
      <c r="F5396" s="28" t="s">
        <v>345</v>
      </c>
      <c r="G5396" s="28" t="n">
        <v>0</v>
      </c>
      <c r="H5396" s="28" t="n">
        <v>0</v>
      </c>
      <c r="I5396" s="28" t="n">
        <v>0</v>
      </c>
      <c r="J5396" s="28" t="n">
        <v>214</v>
      </c>
      <c r="K5396" s="28" t="n">
        <v>6</v>
      </c>
      <c r="L5396" s="28" t="n">
        <v>3</v>
      </c>
      <c r="M5396" s="28" t="s">
        <v>147</v>
      </c>
      <c r="N5396" s="28" t="s">
        <v>138</v>
      </c>
      <c r="O5396" s="29" t="n">
        <v>45192</v>
      </c>
      <c r="P5396" s="28" t="n">
        <f aca="false">ROUNDDOWN(($B5396-$O5396)/30,0)</f>
        <v>11</v>
      </c>
      <c r="Q5396" s="28" t="str">
        <f aca="false">TEXT($B5396,"yyyy-mm")</f>
        <v>2024-08</v>
      </c>
      <c r="R5396" s="28" t="n">
        <f aca="false">IF(AND($O5396&gt;=DATE(2025,1,1),$O5396&lt;=DATE(2025,4,30)),1,0)</f>
        <v>0</v>
      </c>
    </row>
    <row r="5397" customFormat="false" ht="15" hidden="false" customHeight="false" outlineLevel="0" collapsed="false">
      <c r="A5397" s="28" t="n">
        <v>589</v>
      </c>
      <c r="B5397" s="29" t="n">
        <v>45565</v>
      </c>
      <c r="C5397" s="28" t="n">
        <v>815.44</v>
      </c>
      <c r="D5397" s="28" t="n">
        <v>0</v>
      </c>
      <c r="E5397" s="28" t="n">
        <v>0</v>
      </c>
      <c r="F5397" s="28" t="s">
        <v>345</v>
      </c>
      <c r="G5397" s="28" t="n">
        <v>0</v>
      </c>
      <c r="H5397" s="28" t="n">
        <v>0</v>
      </c>
      <c r="I5397" s="28" t="n">
        <v>0</v>
      </c>
      <c r="J5397" s="28" t="n">
        <v>214</v>
      </c>
      <c r="K5397" s="28" t="n">
        <v>6</v>
      </c>
      <c r="L5397" s="28" t="n">
        <v>3</v>
      </c>
      <c r="M5397" s="28" t="s">
        <v>147</v>
      </c>
      <c r="N5397" s="28" t="s">
        <v>138</v>
      </c>
      <c r="O5397" s="29" t="n">
        <v>45192</v>
      </c>
      <c r="P5397" s="28" t="n">
        <f aca="false">ROUNDDOWN(($B5397-$O5397)/30,0)</f>
        <v>12</v>
      </c>
      <c r="Q5397" s="28" t="str">
        <f aca="false">TEXT($B5397,"yyyy-mm")</f>
        <v>2024-09</v>
      </c>
      <c r="R5397" s="28" t="n">
        <f aca="false">IF(AND($O5397&gt;=DATE(2025,1,1),$O5397&lt;=DATE(2025,4,30)),1,0)</f>
        <v>0</v>
      </c>
    </row>
    <row r="5398" customFormat="false" ht="15" hidden="false" customHeight="false" outlineLevel="0" collapsed="false">
      <c r="A5398" s="28" t="n">
        <v>589</v>
      </c>
      <c r="B5398" s="29" t="n">
        <v>45596</v>
      </c>
      <c r="C5398" s="28" t="n">
        <v>0.06</v>
      </c>
      <c r="D5398" s="28" t="n">
        <v>0</v>
      </c>
      <c r="E5398" s="28" t="n">
        <v>0</v>
      </c>
      <c r="F5398" s="28" t="s">
        <v>345</v>
      </c>
      <c r="G5398" s="28" t="n">
        <v>0</v>
      </c>
      <c r="H5398" s="28" t="n">
        <v>0</v>
      </c>
      <c r="I5398" s="28" t="n">
        <v>0</v>
      </c>
      <c r="J5398" s="28" t="n">
        <v>214</v>
      </c>
      <c r="K5398" s="28" t="n">
        <v>6</v>
      </c>
      <c r="L5398" s="28" t="n">
        <v>3</v>
      </c>
      <c r="M5398" s="28" t="s">
        <v>147</v>
      </c>
      <c r="N5398" s="28" t="s">
        <v>138</v>
      </c>
      <c r="O5398" s="29" t="n">
        <v>45192</v>
      </c>
      <c r="P5398" s="28" t="n">
        <f aca="false">ROUNDDOWN(($B5398-$O5398)/30,0)</f>
        <v>13</v>
      </c>
      <c r="Q5398" s="28" t="str">
        <f aca="false">TEXT($B5398,"yyyy-mm")</f>
        <v>2024-10</v>
      </c>
      <c r="R5398" s="28" t="n">
        <f aca="false">IF(AND($O5398&gt;=DATE(2025,1,1),$O5398&lt;=DATE(2025,4,30)),1,0)</f>
        <v>0</v>
      </c>
    </row>
    <row r="5399" customFormat="false" ht="15" hidden="false" customHeight="false" outlineLevel="0" collapsed="false">
      <c r="A5399" s="28" t="n">
        <v>590</v>
      </c>
      <c r="B5399" s="29" t="n">
        <v>45504</v>
      </c>
      <c r="C5399" s="28" t="n">
        <v>27700</v>
      </c>
      <c r="D5399" s="28" t="n">
        <v>0</v>
      </c>
      <c r="E5399" s="28" t="n">
        <v>0</v>
      </c>
      <c r="F5399" s="28" t="s">
        <v>345</v>
      </c>
      <c r="G5399" s="28" t="n">
        <v>0</v>
      </c>
      <c r="H5399" s="28" t="n">
        <v>0</v>
      </c>
      <c r="I5399" s="28" t="n">
        <v>0</v>
      </c>
      <c r="J5399" s="28" t="n">
        <v>168</v>
      </c>
      <c r="K5399" s="28" t="n">
        <v>8</v>
      </c>
      <c r="L5399" s="28" t="n">
        <v>1</v>
      </c>
      <c r="M5399" s="28" t="s">
        <v>147</v>
      </c>
      <c r="N5399" s="28" t="s">
        <v>138</v>
      </c>
      <c r="O5399" s="29" t="n">
        <v>45477</v>
      </c>
      <c r="P5399" s="28" t="n">
        <f aca="false">ROUNDDOWN(($B5399-$O5399)/30,0)</f>
        <v>0</v>
      </c>
      <c r="Q5399" s="28" t="str">
        <f aca="false">TEXT($B5399,"yyyy-mm")</f>
        <v>2024-07</v>
      </c>
      <c r="R5399" s="28" t="n">
        <f aca="false">IF(AND($O5399&gt;=DATE(2025,1,1),$O5399&lt;=DATE(2025,4,30)),1,0)</f>
        <v>0</v>
      </c>
    </row>
    <row r="5400" customFormat="false" ht="15" hidden="false" customHeight="false" outlineLevel="0" collapsed="false">
      <c r="A5400" s="28" t="n">
        <v>590</v>
      </c>
      <c r="B5400" s="29" t="n">
        <v>45535</v>
      </c>
      <c r="C5400" s="28" t="n">
        <v>23742.86</v>
      </c>
      <c r="D5400" s="28" t="n">
        <v>0</v>
      </c>
      <c r="E5400" s="28" t="n">
        <v>0</v>
      </c>
      <c r="F5400" s="28" t="s">
        <v>345</v>
      </c>
      <c r="G5400" s="28" t="n">
        <v>0</v>
      </c>
      <c r="H5400" s="28" t="n">
        <v>0</v>
      </c>
      <c r="I5400" s="28" t="n">
        <v>0</v>
      </c>
      <c r="J5400" s="28" t="n">
        <v>168</v>
      </c>
      <c r="K5400" s="28" t="n">
        <v>8</v>
      </c>
      <c r="L5400" s="28" t="n">
        <v>1</v>
      </c>
      <c r="M5400" s="28" t="s">
        <v>147</v>
      </c>
      <c r="N5400" s="28" t="s">
        <v>138</v>
      </c>
      <c r="O5400" s="29" t="n">
        <v>45477</v>
      </c>
      <c r="P5400" s="28" t="n">
        <f aca="false">ROUNDDOWN(($B5400-$O5400)/30,0)</f>
        <v>1</v>
      </c>
      <c r="Q5400" s="28" t="str">
        <f aca="false">TEXT($B5400,"yyyy-mm")</f>
        <v>2024-08</v>
      </c>
      <c r="R5400" s="28" t="n">
        <f aca="false">IF(AND($O5400&gt;=DATE(2025,1,1),$O5400&lt;=DATE(2025,4,30)),1,0)</f>
        <v>0</v>
      </c>
    </row>
    <row r="5401" customFormat="false" ht="15" hidden="false" customHeight="false" outlineLevel="0" collapsed="false">
      <c r="A5401" s="28" t="n">
        <v>590</v>
      </c>
      <c r="B5401" s="29" t="n">
        <v>45565</v>
      </c>
      <c r="C5401" s="28" t="n">
        <v>19785.72</v>
      </c>
      <c r="D5401" s="28" t="n">
        <v>0</v>
      </c>
      <c r="E5401" s="28" t="n">
        <v>0</v>
      </c>
      <c r="F5401" s="28" t="s">
        <v>345</v>
      </c>
      <c r="G5401" s="28" t="n">
        <v>0</v>
      </c>
      <c r="H5401" s="28" t="n">
        <v>0</v>
      </c>
      <c r="I5401" s="28" t="n">
        <v>0</v>
      </c>
      <c r="J5401" s="28" t="n">
        <v>168</v>
      </c>
      <c r="K5401" s="28" t="n">
        <v>8</v>
      </c>
      <c r="L5401" s="28" t="n">
        <v>1</v>
      </c>
      <c r="M5401" s="28" t="s">
        <v>147</v>
      </c>
      <c r="N5401" s="28" t="s">
        <v>138</v>
      </c>
      <c r="O5401" s="29" t="n">
        <v>45477</v>
      </c>
      <c r="P5401" s="28" t="n">
        <f aca="false">ROUNDDOWN(($B5401-$O5401)/30,0)</f>
        <v>2</v>
      </c>
      <c r="Q5401" s="28" t="str">
        <f aca="false">TEXT($B5401,"yyyy-mm")</f>
        <v>2024-09</v>
      </c>
      <c r="R5401" s="28" t="n">
        <f aca="false">IF(AND($O5401&gt;=DATE(2025,1,1),$O5401&lt;=DATE(2025,4,30)),1,0)</f>
        <v>0</v>
      </c>
    </row>
    <row r="5402" customFormat="false" ht="15" hidden="false" customHeight="false" outlineLevel="0" collapsed="false">
      <c r="A5402" s="28" t="n">
        <v>590</v>
      </c>
      <c r="B5402" s="29" t="n">
        <v>45596</v>
      </c>
      <c r="C5402" s="28" t="n">
        <v>15828.58</v>
      </c>
      <c r="D5402" s="28" t="n">
        <v>0</v>
      </c>
      <c r="E5402" s="28" t="n">
        <v>0</v>
      </c>
      <c r="F5402" s="28" t="s">
        <v>345</v>
      </c>
      <c r="G5402" s="28" t="n">
        <v>0</v>
      </c>
      <c r="H5402" s="28" t="n">
        <v>0</v>
      </c>
      <c r="I5402" s="28" t="n">
        <v>0</v>
      </c>
      <c r="J5402" s="28" t="n">
        <v>168</v>
      </c>
      <c r="K5402" s="28" t="n">
        <v>8</v>
      </c>
      <c r="L5402" s="28" t="n">
        <v>1</v>
      </c>
      <c r="M5402" s="28" t="s">
        <v>147</v>
      </c>
      <c r="N5402" s="28" t="s">
        <v>138</v>
      </c>
      <c r="O5402" s="29" t="n">
        <v>45477</v>
      </c>
      <c r="P5402" s="28" t="n">
        <f aca="false">ROUNDDOWN(($B5402-$O5402)/30,0)</f>
        <v>3</v>
      </c>
      <c r="Q5402" s="28" t="str">
        <f aca="false">TEXT($B5402,"yyyy-mm")</f>
        <v>2024-10</v>
      </c>
      <c r="R5402" s="28" t="n">
        <f aca="false">IF(AND($O5402&gt;=DATE(2025,1,1),$O5402&lt;=DATE(2025,4,30)),1,0)</f>
        <v>0</v>
      </c>
    </row>
    <row r="5403" customFormat="false" ht="15" hidden="false" customHeight="false" outlineLevel="0" collapsed="false">
      <c r="A5403" s="28" t="n">
        <v>590</v>
      </c>
      <c r="B5403" s="29" t="n">
        <v>45626</v>
      </c>
      <c r="C5403" s="28" t="n">
        <v>11871.44</v>
      </c>
      <c r="D5403" s="28" t="n">
        <v>0</v>
      </c>
      <c r="E5403" s="28" t="n">
        <v>0</v>
      </c>
      <c r="F5403" s="28" t="s">
        <v>345</v>
      </c>
      <c r="G5403" s="28" t="n">
        <v>0</v>
      </c>
      <c r="H5403" s="28" t="n">
        <v>0</v>
      </c>
      <c r="I5403" s="28" t="n">
        <v>0</v>
      </c>
      <c r="J5403" s="28" t="n">
        <v>168</v>
      </c>
      <c r="K5403" s="28" t="n">
        <v>8</v>
      </c>
      <c r="L5403" s="28" t="n">
        <v>1</v>
      </c>
      <c r="M5403" s="28" t="s">
        <v>147</v>
      </c>
      <c r="N5403" s="28" t="s">
        <v>138</v>
      </c>
      <c r="O5403" s="29" t="n">
        <v>45477</v>
      </c>
      <c r="P5403" s="28" t="n">
        <f aca="false">ROUNDDOWN(($B5403-$O5403)/30,0)</f>
        <v>4</v>
      </c>
      <c r="Q5403" s="28" t="str">
        <f aca="false">TEXT($B5403,"yyyy-mm")</f>
        <v>2024-11</v>
      </c>
      <c r="R5403" s="28" t="n">
        <f aca="false">IF(AND($O5403&gt;=DATE(2025,1,1),$O5403&lt;=DATE(2025,4,30)),1,0)</f>
        <v>0</v>
      </c>
    </row>
    <row r="5404" customFormat="false" ht="15" hidden="false" customHeight="false" outlineLevel="0" collapsed="false">
      <c r="A5404" s="28" t="n">
        <v>590</v>
      </c>
      <c r="B5404" s="29" t="n">
        <v>45657</v>
      </c>
      <c r="C5404" s="28" t="n">
        <v>7914.3</v>
      </c>
      <c r="D5404" s="28" t="n">
        <v>0</v>
      </c>
      <c r="E5404" s="28" t="n">
        <v>0</v>
      </c>
      <c r="F5404" s="28" t="s">
        <v>345</v>
      </c>
      <c r="G5404" s="28" t="n">
        <v>0</v>
      </c>
      <c r="H5404" s="28" t="n">
        <v>0</v>
      </c>
      <c r="I5404" s="28" t="n">
        <v>0</v>
      </c>
      <c r="J5404" s="28" t="n">
        <v>168</v>
      </c>
      <c r="K5404" s="28" t="n">
        <v>8</v>
      </c>
      <c r="L5404" s="28" t="n">
        <v>1</v>
      </c>
      <c r="M5404" s="28" t="s">
        <v>147</v>
      </c>
      <c r="N5404" s="28" t="s">
        <v>138</v>
      </c>
      <c r="O5404" s="29" t="n">
        <v>45477</v>
      </c>
      <c r="P5404" s="28" t="n">
        <f aca="false">ROUNDDOWN(($B5404-$O5404)/30,0)</f>
        <v>6</v>
      </c>
      <c r="Q5404" s="28" t="str">
        <f aca="false">TEXT($B5404,"yyyy-mm")</f>
        <v>2024-12</v>
      </c>
      <c r="R5404" s="28" t="n">
        <f aca="false">IF(AND($O5404&gt;=DATE(2025,1,1),$O5404&lt;=DATE(2025,4,30)),1,0)</f>
        <v>0</v>
      </c>
    </row>
    <row r="5405" customFormat="false" ht="15" hidden="false" customHeight="false" outlineLevel="0" collapsed="false">
      <c r="A5405" s="28" t="n">
        <v>590</v>
      </c>
      <c r="B5405" s="29" t="n">
        <v>45688</v>
      </c>
      <c r="C5405" s="28" t="n">
        <v>3957.16</v>
      </c>
      <c r="D5405" s="28" t="n">
        <v>0</v>
      </c>
      <c r="E5405" s="28" t="n">
        <v>0</v>
      </c>
      <c r="F5405" s="28" t="s">
        <v>345</v>
      </c>
      <c r="G5405" s="28" t="n">
        <v>0</v>
      </c>
      <c r="H5405" s="28" t="n">
        <v>0</v>
      </c>
      <c r="I5405" s="28" t="n">
        <v>0</v>
      </c>
      <c r="J5405" s="28" t="n">
        <v>168</v>
      </c>
      <c r="K5405" s="28" t="n">
        <v>8</v>
      </c>
      <c r="L5405" s="28" t="n">
        <v>1</v>
      </c>
      <c r="M5405" s="28" t="s">
        <v>147</v>
      </c>
      <c r="N5405" s="28" t="s">
        <v>138</v>
      </c>
      <c r="O5405" s="29" t="n">
        <v>45477</v>
      </c>
      <c r="P5405" s="28" t="n">
        <f aca="false">ROUNDDOWN(($B5405-$O5405)/30,0)</f>
        <v>7</v>
      </c>
      <c r="Q5405" s="28" t="str">
        <f aca="false">TEXT($B5405,"yyyy-mm")</f>
        <v>2025-01</v>
      </c>
      <c r="R5405" s="28" t="n">
        <f aca="false">IF(AND($O5405&gt;=DATE(2025,1,1),$O5405&lt;=DATE(2025,4,30)),1,0)</f>
        <v>0</v>
      </c>
    </row>
    <row r="5406" customFormat="false" ht="15" hidden="false" customHeight="false" outlineLevel="0" collapsed="false">
      <c r="A5406" s="28" t="n">
        <v>590</v>
      </c>
      <c r="B5406" s="29" t="n">
        <v>45716</v>
      </c>
      <c r="C5406" s="28" t="n">
        <v>0.02</v>
      </c>
      <c r="D5406" s="28" t="n">
        <v>0</v>
      </c>
      <c r="E5406" s="28" t="n">
        <v>0</v>
      </c>
      <c r="F5406" s="28" t="s">
        <v>345</v>
      </c>
      <c r="G5406" s="28" t="n">
        <v>0</v>
      </c>
      <c r="H5406" s="28" t="n">
        <v>0</v>
      </c>
      <c r="I5406" s="28" t="n">
        <v>0</v>
      </c>
      <c r="J5406" s="28" t="n">
        <v>168</v>
      </c>
      <c r="K5406" s="28" t="n">
        <v>8</v>
      </c>
      <c r="L5406" s="28" t="n">
        <v>1</v>
      </c>
      <c r="M5406" s="28" t="s">
        <v>147</v>
      </c>
      <c r="N5406" s="28" t="s">
        <v>138</v>
      </c>
      <c r="O5406" s="29" t="n">
        <v>45477</v>
      </c>
      <c r="P5406" s="28" t="n">
        <f aca="false">ROUNDDOWN(($B5406-$O5406)/30,0)</f>
        <v>7</v>
      </c>
      <c r="Q5406" s="28" t="str">
        <f aca="false">TEXT($B5406,"yyyy-mm")</f>
        <v>2025-02</v>
      </c>
      <c r="R5406" s="28" t="n">
        <f aca="false">IF(AND($O5406&gt;=DATE(2025,1,1),$O5406&lt;=DATE(2025,4,30)),1,0)</f>
        <v>0</v>
      </c>
    </row>
    <row r="5407" customFormat="false" ht="15" hidden="false" customHeight="false" outlineLevel="0" collapsed="false">
      <c r="A5407" s="28" t="n">
        <v>591</v>
      </c>
      <c r="B5407" s="29" t="n">
        <v>45961</v>
      </c>
      <c r="C5407" s="28" t="n">
        <v>16600</v>
      </c>
      <c r="D5407" s="28" t="n">
        <v>0</v>
      </c>
      <c r="E5407" s="28" t="n">
        <v>0</v>
      </c>
      <c r="F5407" s="28" t="s">
        <v>345</v>
      </c>
      <c r="G5407" s="28" t="n">
        <v>0</v>
      </c>
      <c r="H5407" s="28" t="n">
        <v>0</v>
      </c>
      <c r="I5407" s="28" t="n">
        <v>0</v>
      </c>
      <c r="J5407" s="28" t="n">
        <v>118</v>
      </c>
      <c r="K5407" s="28" t="n">
        <v>9</v>
      </c>
      <c r="L5407" s="28" t="n">
        <v>1</v>
      </c>
      <c r="M5407" s="28" t="s">
        <v>145</v>
      </c>
      <c r="N5407" s="28" t="s">
        <v>141</v>
      </c>
      <c r="O5407" s="29" t="n">
        <v>45937</v>
      </c>
      <c r="P5407" s="28" t="n">
        <f aca="false">ROUNDDOWN(($B5407-$O5407)/30,0)</f>
        <v>0</v>
      </c>
      <c r="Q5407" s="28" t="str">
        <f aca="false">TEXT($B5407,"yyyy-mm")</f>
        <v>2025-10</v>
      </c>
      <c r="R5407" s="28" t="n">
        <f aca="false">IF(AND($O5407&gt;=DATE(2025,1,1),$O5407&lt;=DATE(2025,4,30)),1,0)</f>
        <v>0</v>
      </c>
    </row>
    <row r="5408" customFormat="false" ht="15" hidden="false" customHeight="false" outlineLevel="0" collapsed="false">
      <c r="A5408" s="28" t="n">
        <v>591</v>
      </c>
      <c r="B5408" s="29" t="n">
        <v>45991</v>
      </c>
      <c r="C5408" s="28" t="n">
        <v>8300</v>
      </c>
      <c r="D5408" s="28" t="n">
        <v>0</v>
      </c>
      <c r="E5408" s="28" t="n">
        <v>0</v>
      </c>
      <c r="F5408" s="28" t="s">
        <v>345</v>
      </c>
      <c r="G5408" s="28" t="n">
        <v>0</v>
      </c>
      <c r="H5408" s="28" t="n">
        <v>0</v>
      </c>
      <c r="I5408" s="28" t="n">
        <v>0</v>
      </c>
      <c r="J5408" s="28" t="n">
        <v>118</v>
      </c>
      <c r="K5408" s="28" t="n">
        <v>9</v>
      </c>
      <c r="L5408" s="28" t="n">
        <v>1</v>
      </c>
      <c r="M5408" s="28" t="s">
        <v>145</v>
      </c>
      <c r="N5408" s="28" t="s">
        <v>141</v>
      </c>
      <c r="O5408" s="29" t="n">
        <v>45937</v>
      </c>
      <c r="P5408" s="28" t="n">
        <f aca="false">ROUNDDOWN(($B5408-$O5408)/30,0)</f>
        <v>1</v>
      </c>
      <c r="Q5408" s="28" t="str">
        <f aca="false">TEXT($B5408,"yyyy-mm")</f>
        <v>2025-11</v>
      </c>
      <c r="R5408" s="28" t="n">
        <f aca="false">IF(AND($O5408&gt;=DATE(2025,1,1),$O5408&lt;=DATE(2025,4,30)),1,0)</f>
        <v>0</v>
      </c>
    </row>
    <row r="5409" customFormat="false" ht="15" hidden="false" customHeight="false" outlineLevel="0" collapsed="false">
      <c r="A5409" s="28" t="n">
        <v>591</v>
      </c>
      <c r="B5409" s="29" t="n">
        <v>46022</v>
      </c>
      <c r="C5409" s="28" t="n">
        <v>0</v>
      </c>
      <c r="D5409" s="28" t="n">
        <v>0</v>
      </c>
      <c r="E5409" s="28" t="n">
        <v>0</v>
      </c>
      <c r="F5409" s="28" t="s">
        <v>345</v>
      </c>
      <c r="G5409" s="28" t="n">
        <v>0</v>
      </c>
      <c r="H5409" s="28" t="n">
        <v>0</v>
      </c>
      <c r="I5409" s="28" t="n">
        <v>0</v>
      </c>
      <c r="J5409" s="28" t="n">
        <v>118</v>
      </c>
      <c r="K5409" s="28" t="n">
        <v>9</v>
      </c>
      <c r="L5409" s="28" t="n">
        <v>1</v>
      </c>
      <c r="M5409" s="28" t="s">
        <v>145</v>
      </c>
      <c r="N5409" s="28" t="s">
        <v>141</v>
      </c>
      <c r="O5409" s="29" t="n">
        <v>45937</v>
      </c>
      <c r="P5409" s="28" t="n">
        <f aca="false">ROUNDDOWN(($B5409-$O5409)/30,0)</f>
        <v>2</v>
      </c>
      <c r="Q5409" s="28" t="str">
        <f aca="false">TEXT($B5409,"yyyy-mm")</f>
        <v>2025-12</v>
      </c>
      <c r="R5409" s="28" t="n">
        <f aca="false">IF(AND($O5409&gt;=DATE(2025,1,1),$O5409&lt;=DATE(2025,4,30)),1,0)</f>
        <v>0</v>
      </c>
    </row>
    <row r="5410" customFormat="false" ht="15" hidden="false" customHeight="false" outlineLevel="0" collapsed="false">
      <c r="A5410" s="28" t="n">
        <v>592</v>
      </c>
      <c r="B5410" s="29" t="n">
        <v>45046</v>
      </c>
      <c r="C5410" s="28" t="n">
        <v>31300</v>
      </c>
      <c r="D5410" s="28" t="n">
        <v>0</v>
      </c>
      <c r="E5410" s="28" t="n">
        <v>0</v>
      </c>
      <c r="F5410" s="28" t="s">
        <v>345</v>
      </c>
      <c r="G5410" s="28" t="n">
        <v>0</v>
      </c>
      <c r="H5410" s="28" t="n">
        <v>0</v>
      </c>
      <c r="I5410" s="28" t="n">
        <v>0</v>
      </c>
      <c r="J5410" s="28" t="n">
        <v>161</v>
      </c>
      <c r="K5410" s="28" t="n">
        <v>6</v>
      </c>
      <c r="L5410" s="28" t="n">
        <v>1</v>
      </c>
      <c r="M5410" s="28" t="s">
        <v>145</v>
      </c>
      <c r="N5410" s="28" t="s">
        <v>138</v>
      </c>
      <c r="O5410" s="29" t="n">
        <v>45019</v>
      </c>
      <c r="P5410" s="28" t="n">
        <f aca="false">ROUNDDOWN(($B5410-$O5410)/30,0)</f>
        <v>0</v>
      </c>
      <c r="Q5410" s="28" t="str">
        <f aca="false">TEXT($B5410,"yyyy-mm")</f>
        <v>2023-04</v>
      </c>
      <c r="R5410" s="28" t="n">
        <f aca="false">IF(AND($O5410&gt;=DATE(2025,1,1),$O5410&lt;=DATE(2025,4,30)),1,0)</f>
        <v>0</v>
      </c>
    </row>
    <row r="5411" customFormat="false" ht="15" hidden="false" customHeight="false" outlineLevel="0" collapsed="false">
      <c r="A5411" s="28" t="n">
        <v>592</v>
      </c>
      <c r="B5411" s="29" t="n">
        <v>45077</v>
      </c>
      <c r="C5411" s="28" t="n">
        <v>28691.67</v>
      </c>
      <c r="D5411" s="28" t="n">
        <v>0</v>
      </c>
      <c r="E5411" s="28" t="n">
        <v>0</v>
      </c>
      <c r="F5411" s="28" t="s">
        <v>345</v>
      </c>
      <c r="G5411" s="28" t="n">
        <v>0</v>
      </c>
      <c r="H5411" s="28" t="n">
        <v>0</v>
      </c>
      <c r="I5411" s="28" t="n">
        <v>0</v>
      </c>
      <c r="J5411" s="28" t="n">
        <v>161</v>
      </c>
      <c r="K5411" s="28" t="n">
        <v>6</v>
      </c>
      <c r="L5411" s="28" t="n">
        <v>1</v>
      </c>
      <c r="M5411" s="28" t="s">
        <v>145</v>
      </c>
      <c r="N5411" s="28" t="s">
        <v>138</v>
      </c>
      <c r="O5411" s="29" t="n">
        <v>45019</v>
      </c>
      <c r="P5411" s="28" t="n">
        <f aca="false">ROUNDDOWN(($B5411-$O5411)/30,0)</f>
        <v>1</v>
      </c>
      <c r="Q5411" s="28" t="str">
        <f aca="false">TEXT($B5411,"yyyy-mm")</f>
        <v>2023-05</v>
      </c>
      <c r="R5411" s="28" t="n">
        <f aca="false">IF(AND($O5411&gt;=DATE(2025,1,1),$O5411&lt;=DATE(2025,4,30)),1,0)</f>
        <v>0</v>
      </c>
    </row>
    <row r="5412" customFormat="false" ht="15" hidden="false" customHeight="false" outlineLevel="0" collapsed="false">
      <c r="A5412" s="28" t="n">
        <v>592</v>
      </c>
      <c r="B5412" s="29" t="n">
        <v>45107</v>
      </c>
      <c r="C5412" s="28" t="n">
        <v>26083.34</v>
      </c>
      <c r="D5412" s="28" t="n">
        <v>0</v>
      </c>
      <c r="E5412" s="28" t="n">
        <v>0</v>
      </c>
      <c r="F5412" s="28" t="s">
        <v>345</v>
      </c>
      <c r="G5412" s="28" t="n">
        <v>0</v>
      </c>
      <c r="H5412" s="28" t="n">
        <v>0</v>
      </c>
      <c r="I5412" s="28" t="n">
        <v>0</v>
      </c>
      <c r="J5412" s="28" t="n">
        <v>161</v>
      </c>
      <c r="K5412" s="28" t="n">
        <v>6</v>
      </c>
      <c r="L5412" s="28" t="n">
        <v>1</v>
      </c>
      <c r="M5412" s="28" t="s">
        <v>145</v>
      </c>
      <c r="N5412" s="28" t="s">
        <v>138</v>
      </c>
      <c r="O5412" s="29" t="n">
        <v>45019</v>
      </c>
      <c r="P5412" s="28" t="n">
        <f aca="false">ROUNDDOWN(($B5412-$O5412)/30,0)</f>
        <v>2</v>
      </c>
      <c r="Q5412" s="28" t="str">
        <f aca="false">TEXT($B5412,"yyyy-mm")</f>
        <v>2023-06</v>
      </c>
      <c r="R5412" s="28" t="n">
        <f aca="false">IF(AND($O5412&gt;=DATE(2025,1,1),$O5412&lt;=DATE(2025,4,30)),1,0)</f>
        <v>0</v>
      </c>
    </row>
    <row r="5413" customFormat="false" ht="15" hidden="false" customHeight="false" outlineLevel="0" collapsed="false">
      <c r="A5413" s="28" t="n">
        <v>592</v>
      </c>
      <c r="B5413" s="29" t="n">
        <v>45138</v>
      </c>
      <c r="C5413" s="28" t="n">
        <v>23475.01</v>
      </c>
      <c r="D5413" s="28" t="n">
        <v>0</v>
      </c>
      <c r="E5413" s="28" t="n">
        <v>0</v>
      </c>
      <c r="F5413" s="28" t="s">
        <v>345</v>
      </c>
      <c r="G5413" s="28" t="n">
        <v>0</v>
      </c>
      <c r="H5413" s="28" t="n">
        <v>0</v>
      </c>
      <c r="I5413" s="28" t="n">
        <v>0</v>
      </c>
      <c r="J5413" s="28" t="n">
        <v>161</v>
      </c>
      <c r="K5413" s="28" t="n">
        <v>6</v>
      </c>
      <c r="L5413" s="28" t="n">
        <v>1</v>
      </c>
      <c r="M5413" s="28" t="s">
        <v>145</v>
      </c>
      <c r="N5413" s="28" t="s">
        <v>138</v>
      </c>
      <c r="O5413" s="29" t="n">
        <v>45019</v>
      </c>
      <c r="P5413" s="28" t="n">
        <f aca="false">ROUNDDOWN(($B5413-$O5413)/30,0)</f>
        <v>3</v>
      </c>
      <c r="Q5413" s="28" t="str">
        <f aca="false">TEXT($B5413,"yyyy-mm")</f>
        <v>2023-07</v>
      </c>
      <c r="R5413" s="28" t="n">
        <f aca="false">IF(AND($O5413&gt;=DATE(2025,1,1),$O5413&lt;=DATE(2025,4,30)),1,0)</f>
        <v>0</v>
      </c>
    </row>
    <row r="5414" customFormat="false" ht="15" hidden="false" customHeight="false" outlineLevel="0" collapsed="false">
      <c r="A5414" s="28" t="n">
        <v>592</v>
      </c>
      <c r="B5414" s="29" t="n">
        <v>45169</v>
      </c>
      <c r="C5414" s="28" t="n">
        <v>20866.68</v>
      </c>
      <c r="D5414" s="28" t="n">
        <v>0</v>
      </c>
      <c r="E5414" s="28" t="n">
        <v>0</v>
      </c>
      <c r="F5414" s="28" t="s">
        <v>345</v>
      </c>
      <c r="G5414" s="28" t="n">
        <v>0</v>
      </c>
      <c r="H5414" s="28" t="n">
        <v>0</v>
      </c>
      <c r="I5414" s="28" t="n">
        <v>0</v>
      </c>
      <c r="J5414" s="28" t="n">
        <v>161</v>
      </c>
      <c r="K5414" s="28" t="n">
        <v>6</v>
      </c>
      <c r="L5414" s="28" t="n">
        <v>1</v>
      </c>
      <c r="M5414" s="28" t="s">
        <v>145</v>
      </c>
      <c r="N5414" s="28" t="s">
        <v>138</v>
      </c>
      <c r="O5414" s="29" t="n">
        <v>45019</v>
      </c>
      <c r="P5414" s="28" t="n">
        <f aca="false">ROUNDDOWN(($B5414-$O5414)/30,0)</f>
        <v>5</v>
      </c>
      <c r="Q5414" s="28" t="str">
        <f aca="false">TEXT($B5414,"yyyy-mm")</f>
        <v>2023-08</v>
      </c>
      <c r="R5414" s="28" t="n">
        <f aca="false">IF(AND($O5414&gt;=DATE(2025,1,1),$O5414&lt;=DATE(2025,4,30)),1,0)</f>
        <v>0</v>
      </c>
    </row>
    <row r="5415" customFormat="false" ht="15" hidden="false" customHeight="false" outlineLevel="0" collapsed="false">
      <c r="A5415" s="28" t="n">
        <v>592</v>
      </c>
      <c r="B5415" s="29" t="n">
        <v>45199</v>
      </c>
      <c r="C5415" s="28" t="n">
        <v>18258.35</v>
      </c>
      <c r="D5415" s="28" t="n">
        <v>0</v>
      </c>
      <c r="E5415" s="28" t="n">
        <v>0</v>
      </c>
      <c r="F5415" s="28" t="s">
        <v>345</v>
      </c>
      <c r="G5415" s="28" t="n">
        <v>0</v>
      </c>
      <c r="H5415" s="28" t="n">
        <v>0</v>
      </c>
      <c r="I5415" s="28" t="n">
        <v>0</v>
      </c>
      <c r="J5415" s="28" t="n">
        <v>161</v>
      </c>
      <c r="K5415" s="28" t="n">
        <v>6</v>
      </c>
      <c r="L5415" s="28" t="n">
        <v>1</v>
      </c>
      <c r="M5415" s="28" t="s">
        <v>145</v>
      </c>
      <c r="N5415" s="28" t="s">
        <v>138</v>
      </c>
      <c r="O5415" s="29" t="n">
        <v>45019</v>
      </c>
      <c r="P5415" s="28" t="n">
        <f aca="false">ROUNDDOWN(($B5415-$O5415)/30,0)</f>
        <v>6</v>
      </c>
      <c r="Q5415" s="28" t="str">
        <f aca="false">TEXT($B5415,"yyyy-mm")</f>
        <v>2023-09</v>
      </c>
      <c r="R5415" s="28" t="n">
        <f aca="false">IF(AND($O5415&gt;=DATE(2025,1,1),$O5415&lt;=DATE(2025,4,30)),1,0)</f>
        <v>0</v>
      </c>
    </row>
    <row r="5416" customFormat="false" ht="15" hidden="false" customHeight="false" outlineLevel="0" collapsed="false">
      <c r="A5416" s="28" t="n">
        <v>592</v>
      </c>
      <c r="B5416" s="29" t="n">
        <v>45230</v>
      </c>
      <c r="C5416" s="28" t="n">
        <v>15650.02</v>
      </c>
      <c r="D5416" s="28" t="n">
        <v>0</v>
      </c>
      <c r="E5416" s="28" t="n">
        <v>0</v>
      </c>
      <c r="F5416" s="28" t="s">
        <v>345</v>
      </c>
      <c r="G5416" s="28" t="n">
        <v>0</v>
      </c>
      <c r="H5416" s="28" t="n">
        <v>0</v>
      </c>
      <c r="I5416" s="28" t="n">
        <v>0</v>
      </c>
      <c r="J5416" s="28" t="n">
        <v>161</v>
      </c>
      <c r="K5416" s="28" t="n">
        <v>6</v>
      </c>
      <c r="L5416" s="28" t="n">
        <v>1</v>
      </c>
      <c r="M5416" s="28" t="s">
        <v>145</v>
      </c>
      <c r="N5416" s="28" t="s">
        <v>138</v>
      </c>
      <c r="O5416" s="29" t="n">
        <v>45019</v>
      </c>
      <c r="P5416" s="28" t="n">
        <f aca="false">ROUNDDOWN(($B5416-$O5416)/30,0)</f>
        <v>7</v>
      </c>
      <c r="Q5416" s="28" t="str">
        <f aca="false">TEXT($B5416,"yyyy-mm")</f>
        <v>2023-10</v>
      </c>
      <c r="R5416" s="28" t="n">
        <f aca="false">IF(AND($O5416&gt;=DATE(2025,1,1),$O5416&lt;=DATE(2025,4,30)),1,0)</f>
        <v>0</v>
      </c>
    </row>
    <row r="5417" customFormat="false" ht="15" hidden="false" customHeight="false" outlineLevel="0" collapsed="false">
      <c r="A5417" s="28" t="n">
        <v>592</v>
      </c>
      <c r="B5417" s="29" t="n">
        <v>45260</v>
      </c>
      <c r="C5417" s="28" t="n">
        <v>13041.69</v>
      </c>
      <c r="D5417" s="28" t="n">
        <v>0</v>
      </c>
      <c r="E5417" s="28" t="n">
        <v>0</v>
      </c>
      <c r="F5417" s="28" t="s">
        <v>345</v>
      </c>
      <c r="G5417" s="28" t="n">
        <v>0</v>
      </c>
      <c r="H5417" s="28" t="n">
        <v>0</v>
      </c>
      <c r="I5417" s="28" t="n">
        <v>0</v>
      </c>
      <c r="J5417" s="28" t="n">
        <v>161</v>
      </c>
      <c r="K5417" s="28" t="n">
        <v>6</v>
      </c>
      <c r="L5417" s="28" t="n">
        <v>1</v>
      </c>
      <c r="M5417" s="28" t="s">
        <v>145</v>
      </c>
      <c r="N5417" s="28" t="s">
        <v>138</v>
      </c>
      <c r="O5417" s="29" t="n">
        <v>45019</v>
      </c>
      <c r="P5417" s="28" t="n">
        <f aca="false">ROUNDDOWN(($B5417-$O5417)/30,0)</f>
        <v>8</v>
      </c>
      <c r="Q5417" s="28" t="str">
        <f aca="false">TEXT($B5417,"yyyy-mm")</f>
        <v>2023-11</v>
      </c>
      <c r="R5417" s="28" t="n">
        <f aca="false">IF(AND($O5417&gt;=DATE(2025,1,1),$O5417&lt;=DATE(2025,4,30)),1,0)</f>
        <v>0</v>
      </c>
    </row>
    <row r="5418" customFormat="false" ht="15" hidden="false" customHeight="false" outlineLevel="0" collapsed="false">
      <c r="A5418" s="28" t="n">
        <v>592</v>
      </c>
      <c r="B5418" s="29" t="n">
        <v>45291</v>
      </c>
      <c r="C5418" s="28" t="n">
        <v>10433.36</v>
      </c>
      <c r="D5418" s="28" t="n">
        <v>0</v>
      </c>
      <c r="E5418" s="28" t="n">
        <v>0</v>
      </c>
      <c r="F5418" s="28" t="s">
        <v>345</v>
      </c>
      <c r="G5418" s="28" t="n">
        <v>0</v>
      </c>
      <c r="H5418" s="28" t="n">
        <v>0</v>
      </c>
      <c r="I5418" s="28" t="n">
        <v>0</v>
      </c>
      <c r="J5418" s="28" t="n">
        <v>161</v>
      </c>
      <c r="K5418" s="28" t="n">
        <v>6</v>
      </c>
      <c r="L5418" s="28" t="n">
        <v>1</v>
      </c>
      <c r="M5418" s="28" t="s">
        <v>145</v>
      </c>
      <c r="N5418" s="28" t="s">
        <v>138</v>
      </c>
      <c r="O5418" s="29" t="n">
        <v>45019</v>
      </c>
      <c r="P5418" s="28" t="n">
        <f aca="false">ROUNDDOWN(($B5418-$O5418)/30,0)</f>
        <v>9</v>
      </c>
      <c r="Q5418" s="28" t="str">
        <f aca="false">TEXT($B5418,"yyyy-mm")</f>
        <v>2023-12</v>
      </c>
      <c r="R5418" s="28" t="n">
        <f aca="false">IF(AND($O5418&gt;=DATE(2025,1,1),$O5418&lt;=DATE(2025,4,30)),1,0)</f>
        <v>0</v>
      </c>
    </row>
    <row r="5419" customFormat="false" ht="15" hidden="false" customHeight="false" outlineLevel="0" collapsed="false">
      <c r="A5419" s="28" t="n">
        <v>592</v>
      </c>
      <c r="B5419" s="29" t="n">
        <v>45322</v>
      </c>
      <c r="C5419" s="28" t="n">
        <v>9834.72</v>
      </c>
      <c r="D5419" s="28" t="n">
        <v>2009.69</v>
      </c>
      <c r="E5419" s="28" t="n">
        <v>28</v>
      </c>
      <c r="F5419" s="28" t="s">
        <v>346</v>
      </c>
      <c r="G5419" s="28" t="n">
        <v>0</v>
      </c>
      <c r="H5419" s="28" t="n">
        <v>0</v>
      </c>
      <c r="I5419" s="28" t="n">
        <v>0</v>
      </c>
      <c r="J5419" s="28" t="n">
        <v>161</v>
      </c>
      <c r="K5419" s="28" t="n">
        <v>6</v>
      </c>
      <c r="L5419" s="28" t="n">
        <v>1</v>
      </c>
      <c r="M5419" s="28" t="s">
        <v>145</v>
      </c>
      <c r="N5419" s="28" t="s">
        <v>138</v>
      </c>
      <c r="O5419" s="29" t="n">
        <v>45019</v>
      </c>
      <c r="P5419" s="28" t="n">
        <f aca="false">ROUNDDOWN(($B5419-$O5419)/30,0)</f>
        <v>10</v>
      </c>
      <c r="Q5419" s="28" t="str">
        <f aca="false">TEXT($B5419,"yyyy-mm")</f>
        <v>2024-01</v>
      </c>
      <c r="R5419" s="28" t="n">
        <f aca="false">IF(AND($O5419&gt;=DATE(2025,1,1),$O5419&lt;=DATE(2025,4,30)),1,0)</f>
        <v>0</v>
      </c>
    </row>
    <row r="5420" customFormat="false" ht="15" hidden="false" customHeight="false" outlineLevel="0" collapsed="false">
      <c r="A5420" s="28" t="n">
        <v>592</v>
      </c>
      <c r="B5420" s="29" t="n">
        <v>45351</v>
      </c>
      <c r="C5420" s="28" t="n">
        <v>9834.72</v>
      </c>
      <c r="D5420" s="28" t="n">
        <v>4618.02</v>
      </c>
      <c r="E5420" s="28" t="n">
        <v>57</v>
      </c>
      <c r="F5420" s="28" t="s">
        <v>347</v>
      </c>
      <c r="G5420" s="28" t="n">
        <v>1</v>
      </c>
      <c r="H5420" s="28" t="n">
        <v>0</v>
      </c>
      <c r="I5420" s="28" t="n">
        <v>0</v>
      </c>
      <c r="J5420" s="28" t="n">
        <v>161</v>
      </c>
      <c r="K5420" s="28" t="n">
        <v>6</v>
      </c>
      <c r="L5420" s="28" t="n">
        <v>1</v>
      </c>
      <c r="M5420" s="28" t="s">
        <v>145</v>
      </c>
      <c r="N5420" s="28" t="s">
        <v>138</v>
      </c>
      <c r="O5420" s="29" t="n">
        <v>45019</v>
      </c>
      <c r="P5420" s="28" t="n">
        <f aca="false">ROUNDDOWN(($B5420-$O5420)/30,0)</f>
        <v>11</v>
      </c>
      <c r="Q5420" s="28" t="str">
        <f aca="false">TEXT($B5420,"yyyy-mm")</f>
        <v>2024-02</v>
      </c>
      <c r="R5420" s="28" t="n">
        <f aca="false">IF(AND($O5420&gt;=DATE(2025,1,1),$O5420&lt;=DATE(2025,4,30)),1,0)</f>
        <v>0</v>
      </c>
    </row>
    <row r="5421" customFormat="false" ht="15" hidden="false" customHeight="false" outlineLevel="0" collapsed="false">
      <c r="A5421" s="28" t="n">
        <v>592</v>
      </c>
      <c r="B5421" s="29" t="n">
        <v>45382</v>
      </c>
      <c r="C5421" s="28" t="n">
        <v>9834.72</v>
      </c>
      <c r="D5421" s="28" t="n">
        <v>7226.35</v>
      </c>
      <c r="E5421" s="28" t="n">
        <v>88</v>
      </c>
      <c r="F5421" s="28" t="s">
        <v>348</v>
      </c>
      <c r="G5421" s="28" t="n">
        <v>1</v>
      </c>
      <c r="H5421" s="28" t="n">
        <v>1</v>
      </c>
      <c r="I5421" s="28" t="n">
        <v>0</v>
      </c>
      <c r="J5421" s="28" t="n">
        <v>161</v>
      </c>
      <c r="K5421" s="28" t="n">
        <v>6</v>
      </c>
      <c r="L5421" s="28" t="n">
        <v>1</v>
      </c>
      <c r="M5421" s="28" t="s">
        <v>145</v>
      </c>
      <c r="N5421" s="28" t="s">
        <v>138</v>
      </c>
      <c r="O5421" s="29" t="n">
        <v>45019</v>
      </c>
      <c r="P5421" s="28" t="n">
        <f aca="false">ROUNDDOWN(($B5421-$O5421)/30,0)</f>
        <v>12</v>
      </c>
      <c r="Q5421" s="28" t="str">
        <f aca="false">TEXT($B5421,"yyyy-mm")</f>
        <v>2024-03</v>
      </c>
      <c r="R5421" s="28" t="n">
        <f aca="false">IF(AND($O5421&gt;=DATE(2025,1,1),$O5421&lt;=DATE(2025,4,30)),1,0)</f>
        <v>0</v>
      </c>
    </row>
    <row r="5422" customFormat="false" ht="15" hidden="false" customHeight="false" outlineLevel="0" collapsed="false">
      <c r="A5422" s="28" t="n">
        <v>592</v>
      </c>
      <c r="B5422" s="29" t="n">
        <v>45412</v>
      </c>
      <c r="C5422" s="28" t="n">
        <v>9834.72</v>
      </c>
      <c r="D5422" s="28" t="n">
        <v>9834.68</v>
      </c>
      <c r="E5422" s="28" t="n">
        <v>118</v>
      </c>
      <c r="F5422" s="28" t="s">
        <v>349</v>
      </c>
      <c r="G5422" s="28" t="n">
        <v>1</v>
      </c>
      <c r="H5422" s="28" t="n">
        <v>1</v>
      </c>
      <c r="I5422" s="28" t="n">
        <v>1</v>
      </c>
      <c r="J5422" s="28" t="n">
        <v>161</v>
      </c>
      <c r="K5422" s="28" t="n">
        <v>6</v>
      </c>
      <c r="L5422" s="28" t="n">
        <v>1</v>
      </c>
      <c r="M5422" s="28" t="s">
        <v>145</v>
      </c>
      <c r="N5422" s="28" t="s">
        <v>138</v>
      </c>
      <c r="O5422" s="29" t="n">
        <v>45019</v>
      </c>
      <c r="P5422" s="28" t="n">
        <f aca="false">ROUNDDOWN(($B5422-$O5422)/30,0)</f>
        <v>13</v>
      </c>
      <c r="Q5422" s="28" t="str">
        <f aca="false">TEXT($B5422,"yyyy-mm")</f>
        <v>2024-04</v>
      </c>
      <c r="R5422" s="28" t="n">
        <f aca="false">IF(AND($O5422&gt;=DATE(2025,1,1),$O5422&lt;=DATE(2025,4,30)),1,0)</f>
        <v>0</v>
      </c>
    </row>
    <row r="5423" customFormat="false" ht="15" hidden="false" customHeight="false" outlineLevel="0" collapsed="false">
      <c r="A5423" s="28" t="n">
        <v>593</v>
      </c>
      <c r="B5423" s="29" t="n">
        <v>45808</v>
      </c>
      <c r="C5423" s="28" t="n">
        <v>328700</v>
      </c>
      <c r="D5423" s="28" t="n">
        <v>0</v>
      </c>
      <c r="E5423" s="28" t="n">
        <v>0</v>
      </c>
      <c r="F5423" s="28" t="s">
        <v>345</v>
      </c>
      <c r="G5423" s="28" t="n">
        <v>0</v>
      </c>
      <c r="H5423" s="28" t="n">
        <v>0</v>
      </c>
      <c r="I5423" s="28" t="n">
        <v>0</v>
      </c>
      <c r="J5423" s="28" t="n">
        <v>97</v>
      </c>
      <c r="K5423" s="28" t="n">
        <v>12</v>
      </c>
      <c r="L5423" s="28" t="n">
        <v>3</v>
      </c>
      <c r="M5423" s="28" t="s">
        <v>147</v>
      </c>
      <c r="N5423" s="28" t="s">
        <v>139</v>
      </c>
      <c r="O5423" s="29" t="n">
        <v>45785</v>
      </c>
      <c r="P5423" s="28" t="n">
        <f aca="false">ROUNDDOWN(($B5423-$O5423)/30,0)</f>
        <v>0</v>
      </c>
      <c r="Q5423" s="28" t="str">
        <f aca="false">TEXT($B5423,"yyyy-mm")</f>
        <v>2025-05</v>
      </c>
      <c r="R5423" s="28" t="n">
        <f aca="false">IF(AND($O5423&gt;=DATE(2025,1,1),$O5423&lt;=DATE(2025,4,30)),1,0)</f>
        <v>0</v>
      </c>
    </row>
    <row r="5424" customFormat="false" ht="15" hidden="false" customHeight="false" outlineLevel="0" collapsed="false">
      <c r="A5424" s="28" t="n">
        <v>593</v>
      </c>
      <c r="B5424" s="29" t="n">
        <v>45838</v>
      </c>
      <c r="C5424" s="28" t="n">
        <v>321991.84</v>
      </c>
      <c r="D5424" s="28" t="n">
        <v>0</v>
      </c>
      <c r="E5424" s="28" t="n">
        <v>0</v>
      </c>
      <c r="F5424" s="28" t="s">
        <v>345</v>
      </c>
      <c r="G5424" s="28" t="n">
        <v>0</v>
      </c>
      <c r="H5424" s="28" t="n">
        <v>0</v>
      </c>
      <c r="I5424" s="28" t="n">
        <v>0</v>
      </c>
      <c r="J5424" s="28" t="n">
        <v>97</v>
      </c>
      <c r="K5424" s="28" t="n">
        <v>12</v>
      </c>
      <c r="L5424" s="28" t="n">
        <v>3</v>
      </c>
      <c r="M5424" s="28" t="s">
        <v>147</v>
      </c>
      <c r="N5424" s="28" t="s">
        <v>139</v>
      </c>
      <c r="O5424" s="29" t="n">
        <v>45785</v>
      </c>
      <c r="P5424" s="28" t="n">
        <f aca="false">ROUNDDOWN(($B5424-$O5424)/30,0)</f>
        <v>1</v>
      </c>
      <c r="Q5424" s="28" t="str">
        <f aca="false">TEXT($B5424,"yyyy-mm")</f>
        <v>2025-06</v>
      </c>
      <c r="R5424" s="28" t="n">
        <f aca="false">IF(AND($O5424&gt;=DATE(2025,1,1),$O5424&lt;=DATE(2025,4,30)),1,0)</f>
        <v>0</v>
      </c>
    </row>
    <row r="5425" customFormat="false" ht="15" hidden="false" customHeight="false" outlineLevel="0" collapsed="false">
      <c r="A5425" s="28" t="n">
        <v>593</v>
      </c>
      <c r="B5425" s="29" t="n">
        <v>45869</v>
      </c>
      <c r="C5425" s="28" t="n">
        <v>315283.68</v>
      </c>
      <c r="D5425" s="28" t="n">
        <v>0</v>
      </c>
      <c r="E5425" s="28" t="n">
        <v>0</v>
      </c>
      <c r="F5425" s="28" t="s">
        <v>345</v>
      </c>
      <c r="G5425" s="28" t="n">
        <v>0</v>
      </c>
      <c r="H5425" s="28" t="n">
        <v>0</v>
      </c>
      <c r="I5425" s="28" t="n">
        <v>0</v>
      </c>
      <c r="J5425" s="28" t="n">
        <v>97</v>
      </c>
      <c r="K5425" s="28" t="n">
        <v>12</v>
      </c>
      <c r="L5425" s="28" t="n">
        <v>3</v>
      </c>
      <c r="M5425" s="28" t="s">
        <v>147</v>
      </c>
      <c r="N5425" s="28" t="s">
        <v>139</v>
      </c>
      <c r="O5425" s="29" t="n">
        <v>45785</v>
      </c>
      <c r="P5425" s="28" t="n">
        <f aca="false">ROUNDDOWN(($B5425-$O5425)/30,0)</f>
        <v>2</v>
      </c>
      <c r="Q5425" s="28" t="str">
        <f aca="false">TEXT($B5425,"yyyy-mm")</f>
        <v>2025-07</v>
      </c>
      <c r="R5425" s="28" t="n">
        <f aca="false">IF(AND($O5425&gt;=DATE(2025,1,1),$O5425&lt;=DATE(2025,4,30)),1,0)</f>
        <v>0</v>
      </c>
    </row>
    <row r="5426" customFormat="false" ht="15" hidden="false" customHeight="false" outlineLevel="0" collapsed="false">
      <c r="A5426" s="28" t="n">
        <v>593</v>
      </c>
      <c r="B5426" s="29" t="n">
        <v>45900</v>
      </c>
      <c r="C5426" s="28" t="n">
        <v>308575.52</v>
      </c>
      <c r="D5426" s="28" t="n">
        <v>0</v>
      </c>
      <c r="E5426" s="28" t="n">
        <v>0</v>
      </c>
      <c r="F5426" s="28" t="s">
        <v>345</v>
      </c>
      <c r="G5426" s="28" t="n">
        <v>0</v>
      </c>
      <c r="H5426" s="28" t="n">
        <v>0</v>
      </c>
      <c r="I5426" s="28" t="n">
        <v>0</v>
      </c>
      <c r="J5426" s="28" t="n">
        <v>97</v>
      </c>
      <c r="K5426" s="28" t="n">
        <v>12</v>
      </c>
      <c r="L5426" s="28" t="n">
        <v>3</v>
      </c>
      <c r="M5426" s="28" t="s">
        <v>147</v>
      </c>
      <c r="N5426" s="28" t="s">
        <v>139</v>
      </c>
      <c r="O5426" s="29" t="n">
        <v>45785</v>
      </c>
      <c r="P5426" s="28" t="n">
        <f aca="false">ROUNDDOWN(($B5426-$O5426)/30,0)</f>
        <v>3</v>
      </c>
      <c r="Q5426" s="28" t="str">
        <f aca="false">TEXT($B5426,"yyyy-mm")</f>
        <v>2025-08</v>
      </c>
      <c r="R5426" s="28" t="n">
        <f aca="false">IF(AND($O5426&gt;=DATE(2025,1,1),$O5426&lt;=DATE(2025,4,30)),1,0)</f>
        <v>0</v>
      </c>
    </row>
    <row r="5427" customFormat="false" ht="15" hidden="false" customHeight="false" outlineLevel="0" collapsed="false">
      <c r="A5427" s="28" t="n">
        <v>593</v>
      </c>
      <c r="B5427" s="29" t="n">
        <v>45930</v>
      </c>
      <c r="C5427" s="28" t="n">
        <v>301867.36</v>
      </c>
      <c r="D5427" s="28" t="n">
        <v>0</v>
      </c>
      <c r="E5427" s="28" t="n">
        <v>0</v>
      </c>
      <c r="F5427" s="28" t="s">
        <v>345</v>
      </c>
      <c r="G5427" s="28" t="n">
        <v>0</v>
      </c>
      <c r="H5427" s="28" t="n">
        <v>0</v>
      </c>
      <c r="I5427" s="28" t="n">
        <v>0</v>
      </c>
      <c r="J5427" s="28" t="n">
        <v>97</v>
      </c>
      <c r="K5427" s="28" t="n">
        <v>12</v>
      </c>
      <c r="L5427" s="28" t="n">
        <v>3</v>
      </c>
      <c r="M5427" s="28" t="s">
        <v>147</v>
      </c>
      <c r="N5427" s="28" t="s">
        <v>139</v>
      </c>
      <c r="O5427" s="29" t="n">
        <v>45785</v>
      </c>
      <c r="P5427" s="28" t="n">
        <f aca="false">ROUNDDOWN(($B5427-$O5427)/30,0)</f>
        <v>4</v>
      </c>
      <c r="Q5427" s="28" t="str">
        <f aca="false">TEXT($B5427,"yyyy-mm")</f>
        <v>2025-09</v>
      </c>
      <c r="R5427" s="28" t="n">
        <f aca="false">IF(AND($O5427&gt;=DATE(2025,1,1),$O5427&lt;=DATE(2025,4,30)),1,0)</f>
        <v>0</v>
      </c>
    </row>
    <row r="5428" customFormat="false" ht="15" hidden="false" customHeight="false" outlineLevel="0" collapsed="false">
      <c r="A5428" s="28" t="n">
        <v>593</v>
      </c>
      <c r="B5428" s="29" t="n">
        <v>45961</v>
      </c>
      <c r="C5428" s="28" t="n">
        <v>295159.2</v>
      </c>
      <c r="D5428" s="28" t="n">
        <v>0</v>
      </c>
      <c r="E5428" s="28" t="n">
        <v>0</v>
      </c>
      <c r="F5428" s="28" t="s">
        <v>345</v>
      </c>
      <c r="G5428" s="28" t="n">
        <v>0</v>
      </c>
      <c r="H5428" s="28" t="n">
        <v>0</v>
      </c>
      <c r="I5428" s="28" t="n">
        <v>0</v>
      </c>
      <c r="J5428" s="28" t="n">
        <v>97</v>
      </c>
      <c r="K5428" s="28" t="n">
        <v>12</v>
      </c>
      <c r="L5428" s="28" t="n">
        <v>3</v>
      </c>
      <c r="M5428" s="28" t="s">
        <v>147</v>
      </c>
      <c r="N5428" s="28" t="s">
        <v>139</v>
      </c>
      <c r="O5428" s="29" t="n">
        <v>45785</v>
      </c>
      <c r="P5428" s="28" t="n">
        <f aca="false">ROUNDDOWN(($B5428-$O5428)/30,0)</f>
        <v>5</v>
      </c>
      <c r="Q5428" s="28" t="str">
        <f aca="false">TEXT($B5428,"yyyy-mm")</f>
        <v>2025-10</v>
      </c>
      <c r="R5428" s="28" t="n">
        <f aca="false">IF(AND($O5428&gt;=DATE(2025,1,1),$O5428&lt;=DATE(2025,4,30)),1,0)</f>
        <v>0</v>
      </c>
    </row>
    <row r="5429" customFormat="false" ht="15" hidden="false" customHeight="false" outlineLevel="0" collapsed="false">
      <c r="A5429" s="28" t="n">
        <v>593</v>
      </c>
      <c r="B5429" s="29" t="n">
        <v>45991</v>
      </c>
      <c r="C5429" s="28" t="n">
        <v>288451.04</v>
      </c>
      <c r="D5429" s="28" t="n">
        <v>0</v>
      </c>
      <c r="E5429" s="28" t="n">
        <v>0</v>
      </c>
      <c r="F5429" s="28" t="s">
        <v>345</v>
      </c>
      <c r="G5429" s="28" t="n">
        <v>0</v>
      </c>
      <c r="H5429" s="28" t="n">
        <v>0</v>
      </c>
      <c r="I5429" s="28" t="n">
        <v>0</v>
      </c>
      <c r="J5429" s="28" t="n">
        <v>97</v>
      </c>
      <c r="K5429" s="28" t="n">
        <v>12</v>
      </c>
      <c r="L5429" s="28" t="n">
        <v>3</v>
      </c>
      <c r="M5429" s="28" t="s">
        <v>147</v>
      </c>
      <c r="N5429" s="28" t="s">
        <v>139</v>
      </c>
      <c r="O5429" s="29" t="n">
        <v>45785</v>
      </c>
      <c r="P5429" s="28" t="n">
        <f aca="false">ROUNDDOWN(($B5429-$O5429)/30,0)</f>
        <v>6</v>
      </c>
      <c r="Q5429" s="28" t="str">
        <f aca="false">TEXT($B5429,"yyyy-mm")</f>
        <v>2025-11</v>
      </c>
      <c r="R5429" s="28" t="n">
        <f aca="false">IF(AND($O5429&gt;=DATE(2025,1,1),$O5429&lt;=DATE(2025,4,30)),1,0)</f>
        <v>0</v>
      </c>
    </row>
    <row r="5430" customFormat="false" ht="15" hidden="false" customHeight="false" outlineLevel="0" collapsed="false">
      <c r="A5430" s="28" t="n">
        <v>593</v>
      </c>
      <c r="B5430" s="29" t="n">
        <v>46022</v>
      </c>
      <c r="C5430" s="28" t="n">
        <v>281742.88</v>
      </c>
      <c r="D5430" s="28" t="n">
        <v>0</v>
      </c>
      <c r="E5430" s="28" t="n">
        <v>0</v>
      </c>
      <c r="F5430" s="28" t="s">
        <v>345</v>
      </c>
      <c r="G5430" s="28" t="n">
        <v>0</v>
      </c>
      <c r="H5430" s="28" t="n">
        <v>0</v>
      </c>
      <c r="I5430" s="28" t="n">
        <v>0</v>
      </c>
      <c r="J5430" s="28" t="n">
        <v>97</v>
      </c>
      <c r="K5430" s="28" t="n">
        <v>12</v>
      </c>
      <c r="L5430" s="28" t="n">
        <v>3</v>
      </c>
      <c r="M5430" s="28" t="s">
        <v>147</v>
      </c>
      <c r="N5430" s="28" t="s">
        <v>139</v>
      </c>
      <c r="O5430" s="29" t="n">
        <v>45785</v>
      </c>
      <c r="P5430" s="28" t="n">
        <f aca="false">ROUNDDOWN(($B5430-$O5430)/30,0)</f>
        <v>7</v>
      </c>
      <c r="Q5430" s="28" t="str">
        <f aca="false">TEXT($B5430,"yyyy-mm")</f>
        <v>2025-12</v>
      </c>
      <c r="R5430" s="28" t="n">
        <f aca="false">IF(AND($O5430&gt;=DATE(2025,1,1),$O5430&lt;=DATE(2025,4,30)),1,0)</f>
        <v>0</v>
      </c>
    </row>
    <row r="5431" customFormat="false" ht="15" hidden="false" customHeight="false" outlineLevel="0" collapsed="false">
      <c r="A5431" s="28" t="n">
        <v>593</v>
      </c>
      <c r="B5431" s="29" t="n">
        <v>46053</v>
      </c>
      <c r="C5431" s="28" t="n">
        <v>275034.72</v>
      </c>
      <c r="D5431" s="28" t="n">
        <v>0</v>
      </c>
      <c r="E5431" s="28" t="n">
        <v>0</v>
      </c>
      <c r="F5431" s="28" t="s">
        <v>345</v>
      </c>
      <c r="G5431" s="28" t="n">
        <v>0</v>
      </c>
      <c r="H5431" s="28" t="n">
        <v>0</v>
      </c>
      <c r="I5431" s="28" t="n">
        <v>0</v>
      </c>
      <c r="J5431" s="28" t="n">
        <v>97</v>
      </c>
      <c r="K5431" s="28" t="n">
        <v>12</v>
      </c>
      <c r="L5431" s="28" t="n">
        <v>3</v>
      </c>
      <c r="M5431" s="28" t="s">
        <v>147</v>
      </c>
      <c r="N5431" s="28" t="s">
        <v>139</v>
      </c>
      <c r="O5431" s="29" t="n">
        <v>45785</v>
      </c>
      <c r="P5431" s="28" t="n">
        <f aca="false">ROUNDDOWN(($B5431-$O5431)/30,0)</f>
        <v>8</v>
      </c>
      <c r="Q5431" s="28" t="str">
        <f aca="false">TEXT($B5431,"yyyy-mm")</f>
        <v>2026-01</v>
      </c>
      <c r="R5431" s="28" t="n">
        <f aca="false">IF(AND($O5431&gt;=DATE(2025,1,1),$O5431&lt;=DATE(2025,4,30)),1,0)</f>
        <v>0</v>
      </c>
    </row>
    <row r="5432" customFormat="false" ht="15" hidden="false" customHeight="false" outlineLevel="0" collapsed="false">
      <c r="A5432" s="28" t="n">
        <v>593</v>
      </c>
      <c r="B5432" s="29" t="n">
        <v>46081</v>
      </c>
      <c r="C5432" s="28" t="n">
        <v>268326.56</v>
      </c>
      <c r="D5432" s="28" t="n">
        <v>0</v>
      </c>
      <c r="E5432" s="28" t="n">
        <v>0</v>
      </c>
      <c r="F5432" s="28" t="s">
        <v>345</v>
      </c>
      <c r="G5432" s="28" t="n">
        <v>0</v>
      </c>
      <c r="H5432" s="28" t="n">
        <v>0</v>
      </c>
      <c r="I5432" s="28" t="n">
        <v>0</v>
      </c>
      <c r="J5432" s="28" t="n">
        <v>97</v>
      </c>
      <c r="K5432" s="28" t="n">
        <v>12</v>
      </c>
      <c r="L5432" s="28" t="n">
        <v>3</v>
      </c>
      <c r="M5432" s="28" t="s">
        <v>147</v>
      </c>
      <c r="N5432" s="28" t="s">
        <v>139</v>
      </c>
      <c r="O5432" s="29" t="n">
        <v>45785</v>
      </c>
      <c r="P5432" s="28" t="n">
        <f aca="false">ROUNDDOWN(($B5432-$O5432)/30,0)</f>
        <v>9</v>
      </c>
      <c r="Q5432" s="28" t="str">
        <f aca="false">TEXT($B5432,"yyyy-mm")</f>
        <v>2026-02</v>
      </c>
      <c r="R5432" s="28" t="n">
        <f aca="false">IF(AND($O5432&gt;=DATE(2025,1,1),$O5432&lt;=DATE(2025,4,30)),1,0)</f>
        <v>0</v>
      </c>
    </row>
    <row r="5433" customFormat="false" ht="15" hidden="false" customHeight="false" outlineLevel="0" collapsed="false">
      <c r="A5433" s="28" t="n">
        <v>593</v>
      </c>
      <c r="B5433" s="29" t="n">
        <v>46112</v>
      </c>
      <c r="C5433" s="28" t="n">
        <v>261618.4</v>
      </c>
      <c r="D5433" s="28" t="n">
        <v>0</v>
      </c>
      <c r="E5433" s="28" t="n">
        <v>0</v>
      </c>
      <c r="F5433" s="28" t="s">
        <v>345</v>
      </c>
      <c r="G5433" s="28" t="n">
        <v>0</v>
      </c>
      <c r="H5433" s="28" t="n">
        <v>0</v>
      </c>
      <c r="I5433" s="28" t="n">
        <v>0</v>
      </c>
      <c r="J5433" s="28" t="n">
        <v>97</v>
      </c>
      <c r="K5433" s="28" t="n">
        <v>12</v>
      </c>
      <c r="L5433" s="28" t="n">
        <v>3</v>
      </c>
      <c r="M5433" s="28" t="s">
        <v>147</v>
      </c>
      <c r="N5433" s="28" t="s">
        <v>139</v>
      </c>
      <c r="O5433" s="29" t="n">
        <v>45785</v>
      </c>
      <c r="P5433" s="28" t="n">
        <f aca="false">ROUNDDOWN(($B5433-$O5433)/30,0)</f>
        <v>10</v>
      </c>
      <c r="Q5433" s="28" t="str">
        <f aca="false">TEXT($B5433,"yyyy-mm")</f>
        <v>2026-03</v>
      </c>
      <c r="R5433" s="28" t="n">
        <f aca="false">IF(AND($O5433&gt;=DATE(2025,1,1),$O5433&lt;=DATE(2025,4,30)),1,0)</f>
        <v>0</v>
      </c>
    </row>
    <row r="5434" customFormat="false" ht="15" hidden="false" customHeight="false" outlineLevel="0" collapsed="false">
      <c r="A5434" s="28" t="n">
        <v>593</v>
      </c>
      <c r="B5434" s="29" t="n">
        <v>46142</v>
      </c>
      <c r="C5434" s="28" t="n">
        <v>254910.24</v>
      </c>
      <c r="D5434" s="28" t="n">
        <v>0</v>
      </c>
      <c r="E5434" s="28" t="n">
        <v>0</v>
      </c>
      <c r="F5434" s="28" t="s">
        <v>345</v>
      </c>
      <c r="G5434" s="28" t="n">
        <v>0</v>
      </c>
      <c r="H5434" s="28" t="n">
        <v>0</v>
      </c>
      <c r="I5434" s="28" t="n">
        <v>0</v>
      </c>
      <c r="J5434" s="28" t="n">
        <v>97</v>
      </c>
      <c r="K5434" s="28" t="n">
        <v>12</v>
      </c>
      <c r="L5434" s="28" t="n">
        <v>3</v>
      </c>
      <c r="M5434" s="28" t="s">
        <v>147</v>
      </c>
      <c r="N5434" s="28" t="s">
        <v>139</v>
      </c>
      <c r="O5434" s="29" t="n">
        <v>45785</v>
      </c>
      <c r="P5434" s="28" t="n">
        <f aca="false">ROUNDDOWN(($B5434-$O5434)/30,0)</f>
        <v>11</v>
      </c>
      <c r="Q5434" s="28" t="str">
        <f aca="false">TEXT($B5434,"yyyy-mm")</f>
        <v>2026-04</v>
      </c>
      <c r="R5434" s="28" t="n">
        <f aca="false">IF(AND($O5434&gt;=DATE(2025,1,1),$O5434&lt;=DATE(2025,4,30)),1,0)</f>
        <v>0</v>
      </c>
    </row>
    <row r="5435" customFormat="false" ht="15" hidden="false" customHeight="false" outlineLevel="0" collapsed="false">
      <c r="A5435" s="28" t="n">
        <v>593</v>
      </c>
      <c r="B5435" s="29" t="n">
        <v>46173</v>
      </c>
      <c r="C5435" s="28" t="n">
        <v>248202.08</v>
      </c>
      <c r="D5435" s="28" t="n">
        <v>0</v>
      </c>
      <c r="E5435" s="28" t="n">
        <v>0</v>
      </c>
      <c r="F5435" s="28" t="s">
        <v>345</v>
      </c>
      <c r="G5435" s="28" t="n">
        <v>0</v>
      </c>
      <c r="H5435" s="28" t="n">
        <v>0</v>
      </c>
      <c r="I5435" s="28" t="n">
        <v>0</v>
      </c>
      <c r="J5435" s="28" t="n">
        <v>97</v>
      </c>
      <c r="K5435" s="28" t="n">
        <v>12</v>
      </c>
      <c r="L5435" s="28" t="n">
        <v>3</v>
      </c>
      <c r="M5435" s="28" t="s">
        <v>147</v>
      </c>
      <c r="N5435" s="28" t="s">
        <v>139</v>
      </c>
      <c r="O5435" s="29" t="n">
        <v>45785</v>
      </c>
      <c r="P5435" s="28" t="n">
        <f aca="false">ROUNDDOWN(($B5435-$O5435)/30,0)</f>
        <v>12</v>
      </c>
      <c r="Q5435" s="28" t="str">
        <f aca="false">TEXT($B5435,"yyyy-mm")</f>
        <v>2026-05</v>
      </c>
      <c r="R5435" s="28" t="n">
        <f aca="false">IF(AND($O5435&gt;=DATE(2025,1,1),$O5435&lt;=DATE(2025,4,30)),1,0)</f>
        <v>0</v>
      </c>
    </row>
    <row r="5436" customFormat="false" ht="15" hidden="false" customHeight="false" outlineLevel="0" collapsed="false">
      <c r="A5436" s="28" t="n">
        <v>593</v>
      </c>
      <c r="B5436" s="29" t="n">
        <v>46203</v>
      </c>
      <c r="C5436" s="28" t="n">
        <v>241493.92</v>
      </c>
      <c r="D5436" s="28" t="n">
        <v>0</v>
      </c>
      <c r="E5436" s="28" t="n">
        <v>0</v>
      </c>
      <c r="F5436" s="28" t="s">
        <v>345</v>
      </c>
      <c r="G5436" s="28" t="n">
        <v>0</v>
      </c>
      <c r="H5436" s="28" t="n">
        <v>0</v>
      </c>
      <c r="I5436" s="28" t="n">
        <v>0</v>
      </c>
      <c r="J5436" s="28" t="n">
        <v>97</v>
      </c>
      <c r="K5436" s="28" t="n">
        <v>12</v>
      </c>
      <c r="L5436" s="28" t="n">
        <v>3</v>
      </c>
      <c r="M5436" s="28" t="s">
        <v>147</v>
      </c>
      <c r="N5436" s="28" t="s">
        <v>139</v>
      </c>
      <c r="O5436" s="29" t="n">
        <v>45785</v>
      </c>
      <c r="P5436" s="28" t="n">
        <f aca="false">ROUNDDOWN(($B5436-$O5436)/30,0)</f>
        <v>13</v>
      </c>
      <c r="Q5436" s="28" t="str">
        <f aca="false">TEXT($B5436,"yyyy-mm")</f>
        <v>2026-06</v>
      </c>
      <c r="R5436" s="28" t="n">
        <f aca="false">IF(AND($O5436&gt;=DATE(2025,1,1),$O5436&lt;=DATE(2025,4,30)),1,0)</f>
        <v>0</v>
      </c>
    </row>
    <row r="5437" customFormat="false" ht="15" hidden="false" customHeight="false" outlineLevel="0" collapsed="false">
      <c r="A5437" s="28" t="n">
        <v>593</v>
      </c>
      <c r="B5437" s="29" t="n">
        <v>46234</v>
      </c>
      <c r="C5437" s="28" t="n">
        <v>234785.76</v>
      </c>
      <c r="D5437" s="28" t="n">
        <v>0</v>
      </c>
      <c r="E5437" s="28" t="n">
        <v>0</v>
      </c>
      <c r="F5437" s="28" t="s">
        <v>345</v>
      </c>
      <c r="G5437" s="28" t="n">
        <v>0</v>
      </c>
      <c r="H5437" s="28" t="n">
        <v>0</v>
      </c>
      <c r="I5437" s="28" t="n">
        <v>0</v>
      </c>
      <c r="J5437" s="28" t="n">
        <v>97</v>
      </c>
      <c r="K5437" s="28" t="n">
        <v>12</v>
      </c>
      <c r="L5437" s="28" t="n">
        <v>3</v>
      </c>
      <c r="M5437" s="28" t="s">
        <v>147</v>
      </c>
      <c r="N5437" s="28" t="s">
        <v>139</v>
      </c>
      <c r="O5437" s="29" t="n">
        <v>45785</v>
      </c>
      <c r="P5437" s="28" t="n">
        <f aca="false">ROUNDDOWN(($B5437-$O5437)/30,0)</f>
        <v>14</v>
      </c>
      <c r="Q5437" s="28" t="str">
        <f aca="false">TEXT($B5437,"yyyy-mm")</f>
        <v>2026-07</v>
      </c>
      <c r="R5437" s="28" t="n">
        <f aca="false">IF(AND($O5437&gt;=DATE(2025,1,1),$O5437&lt;=DATE(2025,4,30)),1,0)</f>
        <v>0</v>
      </c>
    </row>
    <row r="5438" customFormat="false" ht="15" hidden="false" customHeight="false" outlineLevel="0" collapsed="false">
      <c r="A5438" s="28" t="n">
        <v>593</v>
      </c>
      <c r="B5438" s="29" t="n">
        <v>46265</v>
      </c>
      <c r="C5438" s="28" t="n">
        <v>228077.6</v>
      </c>
      <c r="D5438" s="28" t="n">
        <v>0</v>
      </c>
      <c r="E5438" s="28" t="n">
        <v>0</v>
      </c>
      <c r="F5438" s="28" t="s">
        <v>345</v>
      </c>
      <c r="G5438" s="28" t="n">
        <v>0</v>
      </c>
      <c r="H5438" s="28" t="n">
        <v>0</v>
      </c>
      <c r="I5438" s="28" t="n">
        <v>0</v>
      </c>
      <c r="J5438" s="28" t="n">
        <v>97</v>
      </c>
      <c r="K5438" s="28" t="n">
        <v>12</v>
      </c>
      <c r="L5438" s="28" t="n">
        <v>3</v>
      </c>
      <c r="M5438" s="28" t="s">
        <v>147</v>
      </c>
      <c r="N5438" s="28" t="s">
        <v>139</v>
      </c>
      <c r="O5438" s="29" t="n">
        <v>45785</v>
      </c>
      <c r="P5438" s="28" t="n">
        <f aca="false">ROUNDDOWN(($B5438-$O5438)/30,0)</f>
        <v>16</v>
      </c>
      <c r="Q5438" s="28" t="str">
        <f aca="false">TEXT($B5438,"yyyy-mm")</f>
        <v>2026-08</v>
      </c>
      <c r="R5438" s="28" t="n">
        <f aca="false">IF(AND($O5438&gt;=DATE(2025,1,1),$O5438&lt;=DATE(2025,4,30)),1,0)</f>
        <v>0</v>
      </c>
    </row>
    <row r="5439" customFormat="false" ht="15" hidden="false" customHeight="false" outlineLevel="0" collapsed="false">
      <c r="A5439" s="28" t="n">
        <v>594</v>
      </c>
      <c r="B5439" s="29" t="n">
        <v>45504</v>
      </c>
      <c r="C5439" s="28" t="n">
        <v>475800</v>
      </c>
      <c r="D5439" s="28" t="n">
        <v>0</v>
      </c>
      <c r="E5439" s="28" t="n">
        <v>0</v>
      </c>
      <c r="F5439" s="28" t="s">
        <v>345</v>
      </c>
      <c r="G5439" s="28" t="n">
        <v>0</v>
      </c>
      <c r="H5439" s="28" t="n">
        <v>0</v>
      </c>
      <c r="I5439" s="28" t="n">
        <v>0</v>
      </c>
      <c r="J5439" s="28" t="n">
        <v>56</v>
      </c>
      <c r="K5439" s="28" t="n">
        <v>12</v>
      </c>
      <c r="L5439" s="28" t="n">
        <v>2</v>
      </c>
      <c r="M5439" s="28" t="s">
        <v>145</v>
      </c>
      <c r="N5439" s="28" t="s">
        <v>138</v>
      </c>
      <c r="O5439" s="29" t="n">
        <v>45495</v>
      </c>
      <c r="P5439" s="28" t="n">
        <f aca="false">ROUNDDOWN(($B5439-$O5439)/30,0)</f>
        <v>0</v>
      </c>
      <c r="Q5439" s="28" t="str">
        <f aca="false">TEXT($B5439,"yyyy-mm")</f>
        <v>2024-07</v>
      </c>
      <c r="R5439" s="28" t="n">
        <f aca="false">IF(AND($O5439&gt;=DATE(2025,1,1),$O5439&lt;=DATE(2025,4,30)),1,0)</f>
        <v>0</v>
      </c>
    </row>
    <row r="5440" customFormat="false" ht="15" hidden="false" customHeight="false" outlineLevel="0" collapsed="false">
      <c r="A5440" s="28" t="n">
        <v>594</v>
      </c>
      <c r="B5440" s="29" t="n">
        <v>45535</v>
      </c>
      <c r="C5440" s="28" t="n">
        <v>465887.5</v>
      </c>
      <c r="D5440" s="28" t="n">
        <v>0</v>
      </c>
      <c r="E5440" s="28" t="n">
        <v>0</v>
      </c>
      <c r="F5440" s="28" t="s">
        <v>345</v>
      </c>
      <c r="G5440" s="28" t="n">
        <v>0</v>
      </c>
      <c r="H5440" s="28" t="n">
        <v>0</v>
      </c>
      <c r="I5440" s="28" t="n">
        <v>0</v>
      </c>
      <c r="J5440" s="28" t="n">
        <v>56</v>
      </c>
      <c r="K5440" s="28" t="n">
        <v>12</v>
      </c>
      <c r="L5440" s="28" t="n">
        <v>2</v>
      </c>
      <c r="M5440" s="28" t="s">
        <v>145</v>
      </c>
      <c r="N5440" s="28" t="s">
        <v>138</v>
      </c>
      <c r="O5440" s="29" t="n">
        <v>45495</v>
      </c>
      <c r="P5440" s="28" t="n">
        <f aca="false">ROUNDDOWN(($B5440-$O5440)/30,0)</f>
        <v>1</v>
      </c>
      <c r="Q5440" s="28" t="str">
        <f aca="false">TEXT($B5440,"yyyy-mm")</f>
        <v>2024-08</v>
      </c>
      <c r="R5440" s="28" t="n">
        <f aca="false">IF(AND($O5440&gt;=DATE(2025,1,1),$O5440&lt;=DATE(2025,4,30)),1,0)</f>
        <v>0</v>
      </c>
    </row>
    <row r="5441" customFormat="false" ht="15" hidden="false" customHeight="false" outlineLevel="0" collapsed="false">
      <c r="A5441" s="28" t="n">
        <v>594</v>
      </c>
      <c r="B5441" s="29" t="n">
        <v>45565</v>
      </c>
      <c r="C5441" s="28" t="n">
        <v>455975</v>
      </c>
      <c r="D5441" s="28" t="n">
        <v>0</v>
      </c>
      <c r="E5441" s="28" t="n">
        <v>0</v>
      </c>
      <c r="F5441" s="28" t="s">
        <v>345</v>
      </c>
      <c r="G5441" s="28" t="n">
        <v>0</v>
      </c>
      <c r="H5441" s="28" t="n">
        <v>0</v>
      </c>
      <c r="I5441" s="28" t="n">
        <v>0</v>
      </c>
      <c r="J5441" s="28" t="n">
        <v>56</v>
      </c>
      <c r="K5441" s="28" t="n">
        <v>12</v>
      </c>
      <c r="L5441" s="28" t="n">
        <v>2</v>
      </c>
      <c r="M5441" s="28" t="s">
        <v>145</v>
      </c>
      <c r="N5441" s="28" t="s">
        <v>138</v>
      </c>
      <c r="O5441" s="29" t="n">
        <v>45495</v>
      </c>
      <c r="P5441" s="28" t="n">
        <f aca="false">ROUNDDOWN(($B5441-$O5441)/30,0)</f>
        <v>2</v>
      </c>
      <c r="Q5441" s="28" t="str">
        <f aca="false">TEXT($B5441,"yyyy-mm")</f>
        <v>2024-09</v>
      </c>
      <c r="R5441" s="28" t="n">
        <f aca="false">IF(AND($O5441&gt;=DATE(2025,1,1),$O5441&lt;=DATE(2025,4,30)),1,0)</f>
        <v>0</v>
      </c>
    </row>
    <row r="5442" customFormat="false" ht="15" hidden="false" customHeight="false" outlineLevel="0" collapsed="false">
      <c r="A5442" s="28" t="n">
        <v>594</v>
      </c>
      <c r="B5442" s="29" t="n">
        <v>45596</v>
      </c>
      <c r="C5442" s="28" t="n">
        <v>446062.5</v>
      </c>
      <c r="D5442" s="28" t="n">
        <v>0</v>
      </c>
      <c r="E5442" s="28" t="n">
        <v>0</v>
      </c>
      <c r="F5442" s="28" t="s">
        <v>345</v>
      </c>
      <c r="G5442" s="28" t="n">
        <v>0</v>
      </c>
      <c r="H5442" s="28" t="n">
        <v>0</v>
      </c>
      <c r="I5442" s="28" t="n">
        <v>0</v>
      </c>
      <c r="J5442" s="28" t="n">
        <v>56</v>
      </c>
      <c r="K5442" s="28" t="n">
        <v>12</v>
      </c>
      <c r="L5442" s="28" t="n">
        <v>2</v>
      </c>
      <c r="M5442" s="28" t="s">
        <v>145</v>
      </c>
      <c r="N5442" s="28" t="s">
        <v>138</v>
      </c>
      <c r="O5442" s="29" t="n">
        <v>45495</v>
      </c>
      <c r="P5442" s="28" t="n">
        <f aca="false">ROUNDDOWN(($B5442-$O5442)/30,0)</f>
        <v>3</v>
      </c>
      <c r="Q5442" s="28" t="str">
        <f aca="false">TEXT($B5442,"yyyy-mm")</f>
        <v>2024-10</v>
      </c>
      <c r="R5442" s="28" t="n">
        <f aca="false">IF(AND($O5442&gt;=DATE(2025,1,1),$O5442&lt;=DATE(2025,4,30)),1,0)</f>
        <v>0</v>
      </c>
    </row>
    <row r="5443" customFormat="false" ht="15" hidden="false" customHeight="false" outlineLevel="0" collapsed="false">
      <c r="A5443" s="28" t="n">
        <v>594</v>
      </c>
      <c r="B5443" s="29" t="n">
        <v>45626</v>
      </c>
      <c r="C5443" s="28" t="n">
        <v>436150</v>
      </c>
      <c r="D5443" s="28" t="n">
        <v>0</v>
      </c>
      <c r="E5443" s="28" t="n">
        <v>0</v>
      </c>
      <c r="F5443" s="28" t="s">
        <v>345</v>
      </c>
      <c r="G5443" s="28" t="n">
        <v>0</v>
      </c>
      <c r="H5443" s="28" t="n">
        <v>0</v>
      </c>
      <c r="I5443" s="28" t="n">
        <v>0</v>
      </c>
      <c r="J5443" s="28" t="n">
        <v>56</v>
      </c>
      <c r="K5443" s="28" t="n">
        <v>12</v>
      </c>
      <c r="L5443" s="28" t="n">
        <v>2</v>
      </c>
      <c r="M5443" s="28" t="s">
        <v>145</v>
      </c>
      <c r="N5443" s="28" t="s">
        <v>138</v>
      </c>
      <c r="O5443" s="29" t="n">
        <v>45495</v>
      </c>
      <c r="P5443" s="28" t="n">
        <f aca="false">ROUNDDOWN(($B5443-$O5443)/30,0)</f>
        <v>4</v>
      </c>
      <c r="Q5443" s="28" t="str">
        <f aca="false">TEXT($B5443,"yyyy-mm")</f>
        <v>2024-11</v>
      </c>
      <c r="R5443" s="28" t="n">
        <f aca="false">IF(AND($O5443&gt;=DATE(2025,1,1),$O5443&lt;=DATE(2025,4,30)),1,0)</f>
        <v>0</v>
      </c>
    </row>
    <row r="5444" customFormat="false" ht="15" hidden="false" customHeight="false" outlineLevel="0" collapsed="false">
      <c r="A5444" s="28" t="n">
        <v>594</v>
      </c>
      <c r="B5444" s="29" t="n">
        <v>45657</v>
      </c>
      <c r="C5444" s="28" t="n">
        <v>426237.5</v>
      </c>
      <c r="D5444" s="28" t="n">
        <v>0</v>
      </c>
      <c r="E5444" s="28" t="n">
        <v>0</v>
      </c>
      <c r="F5444" s="28" t="s">
        <v>345</v>
      </c>
      <c r="G5444" s="28" t="n">
        <v>0</v>
      </c>
      <c r="H5444" s="28" t="n">
        <v>0</v>
      </c>
      <c r="I5444" s="28" t="n">
        <v>0</v>
      </c>
      <c r="J5444" s="28" t="n">
        <v>56</v>
      </c>
      <c r="K5444" s="28" t="n">
        <v>12</v>
      </c>
      <c r="L5444" s="28" t="n">
        <v>2</v>
      </c>
      <c r="M5444" s="28" t="s">
        <v>145</v>
      </c>
      <c r="N5444" s="28" t="s">
        <v>138</v>
      </c>
      <c r="O5444" s="29" t="n">
        <v>45495</v>
      </c>
      <c r="P5444" s="28" t="n">
        <f aca="false">ROUNDDOWN(($B5444-$O5444)/30,0)</f>
        <v>5</v>
      </c>
      <c r="Q5444" s="28" t="str">
        <f aca="false">TEXT($B5444,"yyyy-mm")</f>
        <v>2024-12</v>
      </c>
      <c r="R5444" s="28" t="n">
        <f aca="false">IF(AND($O5444&gt;=DATE(2025,1,1),$O5444&lt;=DATE(2025,4,30)),1,0)</f>
        <v>0</v>
      </c>
    </row>
    <row r="5445" customFormat="false" ht="15" hidden="false" customHeight="false" outlineLevel="0" collapsed="false">
      <c r="A5445" s="28" t="n">
        <v>594</v>
      </c>
      <c r="B5445" s="29" t="n">
        <v>45688</v>
      </c>
      <c r="C5445" s="28" t="n">
        <v>416325</v>
      </c>
      <c r="D5445" s="28" t="n">
        <v>0</v>
      </c>
      <c r="E5445" s="28" t="n">
        <v>0</v>
      </c>
      <c r="F5445" s="28" t="s">
        <v>345</v>
      </c>
      <c r="G5445" s="28" t="n">
        <v>0</v>
      </c>
      <c r="H5445" s="28" t="n">
        <v>0</v>
      </c>
      <c r="I5445" s="28" t="n">
        <v>0</v>
      </c>
      <c r="J5445" s="28" t="n">
        <v>56</v>
      </c>
      <c r="K5445" s="28" t="n">
        <v>12</v>
      </c>
      <c r="L5445" s="28" t="n">
        <v>2</v>
      </c>
      <c r="M5445" s="28" t="s">
        <v>145</v>
      </c>
      <c r="N5445" s="28" t="s">
        <v>138</v>
      </c>
      <c r="O5445" s="29" t="n">
        <v>45495</v>
      </c>
      <c r="P5445" s="28" t="n">
        <f aca="false">ROUNDDOWN(($B5445-$O5445)/30,0)</f>
        <v>6</v>
      </c>
      <c r="Q5445" s="28" t="str">
        <f aca="false">TEXT($B5445,"yyyy-mm")</f>
        <v>2025-01</v>
      </c>
      <c r="R5445" s="28" t="n">
        <f aca="false">IF(AND($O5445&gt;=DATE(2025,1,1),$O5445&lt;=DATE(2025,4,30)),1,0)</f>
        <v>0</v>
      </c>
    </row>
    <row r="5446" customFormat="false" ht="15" hidden="false" customHeight="false" outlineLevel="0" collapsed="false">
      <c r="A5446" s="28" t="n">
        <v>594</v>
      </c>
      <c r="B5446" s="29" t="n">
        <v>45716</v>
      </c>
      <c r="C5446" s="28" t="n">
        <v>406412.5</v>
      </c>
      <c r="D5446" s="28" t="n">
        <v>0</v>
      </c>
      <c r="E5446" s="28" t="n">
        <v>0</v>
      </c>
      <c r="F5446" s="28" t="s">
        <v>345</v>
      </c>
      <c r="G5446" s="28" t="n">
        <v>0</v>
      </c>
      <c r="H5446" s="28" t="n">
        <v>0</v>
      </c>
      <c r="I5446" s="28" t="n">
        <v>0</v>
      </c>
      <c r="J5446" s="28" t="n">
        <v>56</v>
      </c>
      <c r="K5446" s="28" t="n">
        <v>12</v>
      </c>
      <c r="L5446" s="28" t="n">
        <v>2</v>
      </c>
      <c r="M5446" s="28" t="s">
        <v>145</v>
      </c>
      <c r="N5446" s="28" t="s">
        <v>138</v>
      </c>
      <c r="O5446" s="29" t="n">
        <v>45495</v>
      </c>
      <c r="P5446" s="28" t="n">
        <f aca="false">ROUNDDOWN(($B5446-$O5446)/30,0)</f>
        <v>7</v>
      </c>
      <c r="Q5446" s="28" t="str">
        <f aca="false">TEXT($B5446,"yyyy-mm")</f>
        <v>2025-02</v>
      </c>
      <c r="R5446" s="28" t="n">
        <f aca="false">IF(AND($O5446&gt;=DATE(2025,1,1),$O5446&lt;=DATE(2025,4,30)),1,0)</f>
        <v>0</v>
      </c>
    </row>
    <row r="5447" customFormat="false" ht="15" hidden="false" customHeight="false" outlineLevel="0" collapsed="false">
      <c r="A5447" s="28" t="n">
        <v>594</v>
      </c>
      <c r="B5447" s="29" t="n">
        <v>45747</v>
      </c>
      <c r="C5447" s="28" t="n">
        <v>396500</v>
      </c>
      <c r="D5447" s="28" t="n">
        <v>0</v>
      </c>
      <c r="E5447" s="28" t="n">
        <v>0</v>
      </c>
      <c r="F5447" s="28" t="s">
        <v>345</v>
      </c>
      <c r="G5447" s="28" t="n">
        <v>0</v>
      </c>
      <c r="H5447" s="28" t="n">
        <v>0</v>
      </c>
      <c r="I5447" s="28" t="n">
        <v>0</v>
      </c>
      <c r="J5447" s="28" t="n">
        <v>56</v>
      </c>
      <c r="K5447" s="28" t="n">
        <v>12</v>
      </c>
      <c r="L5447" s="28" t="n">
        <v>2</v>
      </c>
      <c r="M5447" s="28" t="s">
        <v>145</v>
      </c>
      <c r="N5447" s="28" t="s">
        <v>138</v>
      </c>
      <c r="O5447" s="29" t="n">
        <v>45495</v>
      </c>
      <c r="P5447" s="28" t="n">
        <f aca="false">ROUNDDOWN(($B5447-$O5447)/30,0)</f>
        <v>8</v>
      </c>
      <c r="Q5447" s="28" t="str">
        <f aca="false">TEXT($B5447,"yyyy-mm")</f>
        <v>2025-03</v>
      </c>
      <c r="R5447" s="28" t="n">
        <f aca="false">IF(AND($O5447&gt;=DATE(2025,1,1),$O5447&lt;=DATE(2025,4,30)),1,0)</f>
        <v>0</v>
      </c>
    </row>
    <row r="5448" customFormat="false" ht="15" hidden="false" customHeight="false" outlineLevel="0" collapsed="false">
      <c r="A5448" s="28" t="n">
        <v>594</v>
      </c>
      <c r="B5448" s="29" t="n">
        <v>45777</v>
      </c>
      <c r="C5448" s="28" t="n">
        <v>386587.5</v>
      </c>
      <c r="D5448" s="28" t="n">
        <v>0</v>
      </c>
      <c r="E5448" s="28" t="n">
        <v>0</v>
      </c>
      <c r="F5448" s="28" t="s">
        <v>345</v>
      </c>
      <c r="G5448" s="28" t="n">
        <v>0</v>
      </c>
      <c r="H5448" s="28" t="n">
        <v>0</v>
      </c>
      <c r="I5448" s="28" t="n">
        <v>0</v>
      </c>
      <c r="J5448" s="28" t="n">
        <v>56</v>
      </c>
      <c r="K5448" s="28" t="n">
        <v>12</v>
      </c>
      <c r="L5448" s="28" t="n">
        <v>2</v>
      </c>
      <c r="M5448" s="28" t="s">
        <v>145</v>
      </c>
      <c r="N5448" s="28" t="s">
        <v>138</v>
      </c>
      <c r="O5448" s="29" t="n">
        <v>45495</v>
      </c>
      <c r="P5448" s="28" t="n">
        <f aca="false">ROUNDDOWN(($B5448-$O5448)/30,0)</f>
        <v>9</v>
      </c>
      <c r="Q5448" s="28" t="str">
        <f aca="false">TEXT($B5448,"yyyy-mm")</f>
        <v>2025-04</v>
      </c>
      <c r="R5448" s="28" t="n">
        <f aca="false">IF(AND($O5448&gt;=DATE(2025,1,1),$O5448&lt;=DATE(2025,4,30)),1,0)</f>
        <v>0</v>
      </c>
    </row>
    <row r="5449" customFormat="false" ht="15" hidden="false" customHeight="false" outlineLevel="0" collapsed="false">
      <c r="A5449" s="28" t="n">
        <v>594</v>
      </c>
      <c r="B5449" s="29" t="n">
        <v>45808</v>
      </c>
      <c r="C5449" s="28" t="n">
        <v>376675</v>
      </c>
      <c r="D5449" s="28" t="n">
        <v>0</v>
      </c>
      <c r="E5449" s="28" t="n">
        <v>0</v>
      </c>
      <c r="F5449" s="28" t="s">
        <v>345</v>
      </c>
      <c r="G5449" s="28" t="n">
        <v>0</v>
      </c>
      <c r="H5449" s="28" t="n">
        <v>0</v>
      </c>
      <c r="I5449" s="28" t="n">
        <v>0</v>
      </c>
      <c r="J5449" s="28" t="n">
        <v>56</v>
      </c>
      <c r="K5449" s="28" t="n">
        <v>12</v>
      </c>
      <c r="L5449" s="28" t="n">
        <v>2</v>
      </c>
      <c r="M5449" s="28" t="s">
        <v>145</v>
      </c>
      <c r="N5449" s="28" t="s">
        <v>138</v>
      </c>
      <c r="O5449" s="29" t="n">
        <v>45495</v>
      </c>
      <c r="P5449" s="28" t="n">
        <f aca="false">ROUNDDOWN(($B5449-$O5449)/30,0)</f>
        <v>10</v>
      </c>
      <c r="Q5449" s="28" t="str">
        <f aca="false">TEXT($B5449,"yyyy-mm")</f>
        <v>2025-05</v>
      </c>
      <c r="R5449" s="28" t="n">
        <f aca="false">IF(AND($O5449&gt;=DATE(2025,1,1),$O5449&lt;=DATE(2025,4,30)),1,0)</f>
        <v>0</v>
      </c>
    </row>
    <row r="5450" customFormat="false" ht="15" hidden="false" customHeight="false" outlineLevel="0" collapsed="false">
      <c r="A5450" s="28" t="n">
        <v>594</v>
      </c>
      <c r="B5450" s="29" t="n">
        <v>45838</v>
      </c>
      <c r="C5450" s="28" t="n">
        <v>366762.5</v>
      </c>
      <c r="D5450" s="28" t="n">
        <v>0</v>
      </c>
      <c r="E5450" s="28" t="n">
        <v>0</v>
      </c>
      <c r="F5450" s="28" t="s">
        <v>345</v>
      </c>
      <c r="G5450" s="28" t="n">
        <v>0</v>
      </c>
      <c r="H5450" s="28" t="n">
        <v>0</v>
      </c>
      <c r="I5450" s="28" t="n">
        <v>0</v>
      </c>
      <c r="J5450" s="28" t="n">
        <v>56</v>
      </c>
      <c r="K5450" s="28" t="n">
        <v>12</v>
      </c>
      <c r="L5450" s="28" t="n">
        <v>2</v>
      </c>
      <c r="M5450" s="28" t="s">
        <v>145</v>
      </c>
      <c r="N5450" s="28" t="s">
        <v>138</v>
      </c>
      <c r="O5450" s="29" t="n">
        <v>45495</v>
      </c>
      <c r="P5450" s="28" t="n">
        <f aca="false">ROUNDDOWN(($B5450-$O5450)/30,0)</f>
        <v>11</v>
      </c>
      <c r="Q5450" s="28" t="str">
        <f aca="false">TEXT($B5450,"yyyy-mm")</f>
        <v>2025-06</v>
      </c>
      <c r="R5450" s="28" t="n">
        <f aca="false">IF(AND($O5450&gt;=DATE(2025,1,1),$O5450&lt;=DATE(2025,4,30)),1,0)</f>
        <v>0</v>
      </c>
    </row>
    <row r="5451" customFormat="false" ht="15" hidden="false" customHeight="false" outlineLevel="0" collapsed="false">
      <c r="A5451" s="28" t="n">
        <v>594</v>
      </c>
      <c r="B5451" s="29" t="n">
        <v>45869</v>
      </c>
      <c r="C5451" s="28" t="n">
        <v>356850</v>
      </c>
      <c r="D5451" s="28" t="n">
        <v>0</v>
      </c>
      <c r="E5451" s="28" t="n">
        <v>0</v>
      </c>
      <c r="F5451" s="28" t="s">
        <v>345</v>
      </c>
      <c r="G5451" s="28" t="n">
        <v>0</v>
      </c>
      <c r="H5451" s="28" t="n">
        <v>0</v>
      </c>
      <c r="I5451" s="28" t="n">
        <v>0</v>
      </c>
      <c r="J5451" s="28" t="n">
        <v>56</v>
      </c>
      <c r="K5451" s="28" t="n">
        <v>12</v>
      </c>
      <c r="L5451" s="28" t="n">
        <v>2</v>
      </c>
      <c r="M5451" s="28" t="s">
        <v>145</v>
      </c>
      <c r="N5451" s="28" t="s">
        <v>138</v>
      </c>
      <c r="O5451" s="29" t="n">
        <v>45495</v>
      </c>
      <c r="P5451" s="28" t="n">
        <f aca="false">ROUNDDOWN(($B5451-$O5451)/30,0)</f>
        <v>12</v>
      </c>
      <c r="Q5451" s="28" t="str">
        <f aca="false">TEXT($B5451,"yyyy-mm")</f>
        <v>2025-07</v>
      </c>
      <c r="R5451" s="28" t="n">
        <f aca="false">IF(AND($O5451&gt;=DATE(2025,1,1),$O5451&lt;=DATE(2025,4,30)),1,0)</f>
        <v>0</v>
      </c>
    </row>
    <row r="5452" customFormat="false" ht="15" hidden="false" customHeight="false" outlineLevel="0" collapsed="false">
      <c r="A5452" s="28" t="n">
        <v>594</v>
      </c>
      <c r="B5452" s="29" t="n">
        <v>45900</v>
      </c>
      <c r="C5452" s="28" t="n">
        <v>346937.5</v>
      </c>
      <c r="D5452" s="28" t="n">
        <v>0</v>
      </c>
      <c r="E5452" s="28" t="n">
        <v>0</v>
      </c>
      <c r="F5452" s="28" t="s">
        <v>345</v>
      </c>
      <c r="G5452" s="28" t="n">
        <v>0</v>
      </c>
      <c r="H5452" s="28" t="n">
        <v>0</v>
      </c>
      <c r="I5452" s="28" t="n">
        <v>0</v>
      </c>
      <c r="J5452" s="28" t="n">
        <v>56</v>
      </c>
      <c r="K5452" s="28" t="n">
        <v>12</v>
      </c>
      <c r="L5452" s="28" t="n">
        <v>2</v>
      </c>
      <c r="M5452" s="28" t="s">
        <v>145</v>
      </c>
      <c r="N5452" s="28" t="s">
        <v>138</v>
      </c>
      <c r="O5452" s="29" t="n">
        <v>45495</v>
      </c>
      <c r="P5452" s="28" t="n">
        <f aca="false">ROUNDDOWN(($B5452-$O5452)/30,0)</f>
        <v>13</v>
      </c>
      <c r="Q5452" s="28" t="str">
        <f aca="false">TEXT($B5452,"yyyy-mm")</f>
        <v>2025-08</v>
      </c>
      <c r="R5452" s="28" t="n">
        <f aca="false">IF(AND($O5452&gt;=DATE(2025,1,1),$O5452&lt;=DATE(2025,4,30)),1,0)</f>
        <v>0</v>
      </c>
    </row>
    <row r="5453" customFormat="false" ht="15" hidden="false" customHeight="false" outlineLevel="0" collapsed="false">
      <c r="A5453" s="28" t="n">
        <v>594</v>
      </c>
      <c r="B5453" s="29" t="n">
        <v>45930</v>
      </c>
      <c r="C5453" s="28" t="n">
        <v>337025</v>
      </c>
      <c r="D5453" s="28" t="n">
        <v>0</v>
      </c>
      <c r="E5453" s="28" t="n">
        <v>0</v>
      </c>
      <c r="F5453" s="28" t="s">
        <v>345</v>
      </c>
      <c r="G5453" s="28" t="n">
        <v>0</v>
      </c>
      <c r="H5453" s="28" t="n">
        <v>0</v>
      </c>
      <c r="I5453" s="28" t="n">
        <v>0</v>
      </c>
      <c r="J5453" s="28" t="n">
        <v>56</v>
      </c>
      <c r="K5453" s="28" t="n">
        <v>12</v>
      </c>
      <c r="L5453" s="28" t="n">
        <v>2</v>
      </c>
      <c r="M5453" s="28" t="s">
        <v>145</v>
      </c>
      <c r="N5453" s="28" t="s">
        <v>138</v>
      </c>
      <c r="O5453" s="29" t="n">
        <v>45495</v>
      </c>
      <c r="P5453" s="28" t="n">
        <f aca="false">ROUNDDOWN(($B5453-$O5453)/30,0)</f>
        <v>14</v>
      </c>
      <c r="Q5453" s="28" t="str">
        <f aca="false">TEXT($B5453,"yyyy-mm")</f>
        <v>2025-09</v>
      </c>
      <c r="R5453" s="28" t="n">
        <f aca="false">IF(AND($O5453&gt;=DATE(2025,1,1),$O5453&lt;=DATE(2025,4,30)),1,0)</f>
        <v>0</v>
      </c>
    </row>
    <row r="5454" customFormat="false" ht="15" hidden="false" customHeight="false" outlineLevel="0" collapsed="false">
      <c r="A5454" s="28" t="n">
        <v>594</v>
      </c>
      <c r="B5454" s="29" t="n">
        <v>45961</v>
      </c>
      <c r="C5454" s="28" t="n">
        <v>327112.5</v>
      </c>
      <c r="D5454" s="28" t="n">
        <v>0</v>
      </c>
      <c r="E5454" s="28" t="n">
        <v>0</v>
      </c>
      <c r="F5454" s="28" t="s">
        <v>345</v>
      </c>
      <c r="G5454" s="28" t="n">
        <v>0</v>
      </c>
      <c r="H5454" s="28" t="n">
        <v>0</v>
      </c>
      <c r="I5454" s="28" t="n">
        <v>0</v>
      </c>
      <c r="J5454" s="28" t="n">
        <v>56</v>
      </c>
      <c r="K5454" s="28" t="n">
        <v>12</v>
      </c>
      <c r="L5454" s="28" t="n">
        <v>2</v>
      </c>
      <c r="M5454" s="28" t="s">
        <v>145</v>
      </c>
      <c r="N5454" s="28" t="s">
        <v>138</v>
      </c>
      <c r="O5454" s="29" t="n">
        <v>45495</v>
      </c>
      <c r="P5454" s="28" t="n">
        <f aca="false">ROUNDDOWN(($B5454-$O5454)/30,0)</f>
        <v>15</v>
      </c>
      <c r="Q5454" s="28" t="str">
        <f aca="false">TEXT($B5454,"yyyy-mm")</f>
        <v>2025-10</v>
      </c>
      <c r="R5454" s="28" t="n">
        <f aca="false">IF(AND($O5454&gt;=DATE(2025,1,1),$O5454&lt;=DATE(2025,4,30)),1,0)</f>
        <v>0</v>
      </c>
    </row>
    <row r="5455" customFormat="false" ht="15" hidden="false" customHeight="false" outlineLevel="0" collapsed="false">
      <c r="A5455" s="28" t="n">
        <v>594</v>
      </c>
      <c r="B5455" s="29" t="n">
        <v>45991</v>
      </c>
      <c r="C5455" s="28" t="n">
        <v>317200</v>
      </c>
      <c r="D5455" s="28" t="n">
        <v>0</v>
      </c>
      <c r="E5455" s="28" t="n">
        <v>0</v>
      </c>
      <c r="F5455" s="28" t="s">
        <v>345</v>
      </c>
      <c r="G5455" s="28" t="n">
        <v>0</v>
      </c>
      <c r="H5455" s="28" t="n">
        <v>0</v>
      </c>
      <c r="I5455" s="28" t="n">
        <v>0</v>
      </c>
      <c r="J5455" s="28" t="n">
        <v>56</v>
      </c>
      <c r="K5455" s="28" t="n">
        <v>12</v>
      </c>
      <c r="L5455" s="28" t="n">
        <v>2</v>
      </c>
      <c r="M5455" s="28" t="s">
        <v>145</v>
      </c>
      <c r="N5455" s="28" t="s">
        <v>138</v>
      </c>
      <c r="O5455" s="29" t="n">
        <v>45495</v>
      </c>
      <c r="P5455" s="28" t="n">
        <f aca="false">ROUNDDOWN(($B5455-$O5455)/30,0)</f>
        <v>16</v>
      </c>
      <c r="Q5455" s="28" t="str">
        <f aca="false">TEXT($B5455,"yyyy-mm")</f>
        <v>2025-11</v>
      </c>
      <c r="R5455" s="28" t="n">
        <f aca="false">IF(AND($O5455&gt;=DATE(2025,1,1),$O5455&lt;=DATE(2025,4,30)),1,0)</f>
        <v>0</v>
      </c>
    </row>
    <row r="5456" customFormat="false" ht="15" hidden="false" customHeight="false" outlineLevel="0" collapsed="false">
      <c r="A5456" s="28" t="n">
        <v>594</v>
      </c>
      <c r="B5456" s="29" t="n">
        <v>46022</v>
      </c>
      <c r="C5456" s="28" t="n">
        <v>307287.5</v>
      </c>
      <c r="D5456" s="28" t="n">
        <v>0</v>
      </c>
      <c r="E5456" s="28" t="n">
        <v>0</v>
      </c>
      <c r="F5456" s="28" t="s">
        <v>345</v>
      </c>
      <c r="G5456" s="28" t="n">
        <v>0</v>
      </c>
      <c r="H5456" s="28" t="n">
        <v>0</v>
      </c>
      <c r="I5456" s="28" t="n">
        <v>0</v>
      </c>
      <c r="J5456" s="28" t="n">
        <v>56</v>
      </c>
      <c r="K5456" s="28" t="n">
        <v>12</v>
      </c>
      <c r="L5456" s="28" t="n">
        <v>2</v>
      </c>
      <c r="M5456" s="28" t="s">
        <v>145</v>
      </c>
      <c r="N5456" s="28" t="s">
        <v>138</v>
      </c>
      <c r="O5456" s="29" t="n">
        <v>45495</v>
      </c>
      <c r="P5456" s="28" t="n">
        <f aca="false">ROUNDDOWN(($B5456-$O5456)/30,0)</f>
        <v>17</v>
      </c>
      <c r="Q5456" s="28" t="str">
        <f aca="false">TEXT($B5456,"yyyy-mm")</f>
        <v>2025-12</v>
      </c>
      <c r="R5456" s="28" t="n">
        <f aca="false">IF(AND($O5456&gt;=DATE(2025,1,1),$O5456&lt;=DATE(2025,4,30)),1,0)</f>
        <v>0</v>
      </c>
    </row>
    <row r="5457" customFormat="false" ht="15" hidden="false" customHeight="false" outlineLevel="0" collapsed="false">
      <c r="A5457" s="28" t="n">
        <v>594</v>
      </c>
      <c r="B5457" s="29" t="n">
        <v>46053</v>
      </c>
      <c r="C5457" s="28" t="n">
        <v>297375</v>
      </c>
      <c r="D5457" s="28" t="n">
        <v>0</v>
      </c>
      <c r="E5457" s="28" t="n">
        <v>0</v>
      </c>
      <c r="F5457" s="28" t="s">
        <v>345</v>
      </c>
      <c r="G5457" s="28" t="n">
        <v>0</v>
      </c>
      <c r="H5457" s="28" t="n">
        <v>0</v>
      </c>
      <c r="I5457" s="28" t="n">
        <v>0</v>
      </c>
      <c r="J5457" s="28" t="n">
        <v>56</v>
      </c>
      <c r="K5457" s="28" t="n">
        <v>12</v>
      </c>
      <c r="L5457" s="28" t="n">
        <v>2</v>
      </c>
      <c r="M5457" s="28" t="s">
        <v>145</v>
      </c>
      <c r="N5457" s="28" t="s">
        <v>138</v>
      </c>
      <c r="O5457" s="29" t="n">
        <v>45495</v>
      </c>
      <c r="P5457" s="28" t="n">
        <f aca="false">ROUNDDOWN(($B5457-$O5457)/30,0)</f>
        <v>18</v>
      </c>
      <c r="Q5457" s="28" t="str">
        <f aca="false">TEXT($B5457,"yyyy-mm")</f>
        <v>2026-01</v>
      </c>
      <c r="R5457" s="28" t="n">
        <f aca="false">IF(AND($O5457&gt;=DATE(2025,1,1),$O5457&lt;=DATE(2025,4,30)),1,0)</f>
        <v>0</v>
      </c>
    </row>
    <row r="5458" customFormat="false" ht="15" hidden="false" customHeight="false" outlineLevel="0" collapsed="false">
      <c r="A5458" s="28" t="n">
        <v>594</v>
      </c>
      <c r="B5458" s="29" t="n">
        <v>46081</v>
      </c>
      <c r="C5458" s="28" t="n">
        <v>287462.5</v>
      </c>
      <c r="D5458" s="28" t="n">
        <v>0</v>
      </c>
      <c r="E5458" s="28" t="n">
        <v>0</v>
      </c>
      <c r="F5458" s="28" t="s">
        <v>345</v>
      </c>
      <c r="G5458" s="28" t="n">
        <v>0</v>
      </c>
      <c r="H5458" s="28" t="n">
        <v>0</v>
      </c>
      <c r="I5458" s="28" t="n">
        <v>0</v>
      </c>
      <c r="J5458" s="28" t="n">
        <v>56</v>
      </c>
      <c r="K5458" s="28" t="n">
        <v>12</v>
      </c>
      <c r="L5458" s="28" t="n">
        <v>2</v>
      </c>
      <c r="M5458" s="28" t="s">
        <v>145</v>
      </c>
      <c r="N5458" s="28" t="s">
        <v>138</v>
      </c>
      <c r="O5458" s="29" t="n">
        <v>45495</v>
      </c>
      <c r="P5458" s="28" t="n">
        <f aca="false">ROUNDDOWN(($B5458-$O5458)/30,0)</f>
        <v>19</v>
      </c>
      <c r="Q5458" s="28" t="str">
        <f aca="false">TEXT($B5458,"yyyy-mm")</f>
        <v>2026-02</v>
      </c>
      <c r="R5458" s="28" t="n">
        <f aca="false">IF(AND($O5458&gt;=DATE(2025,1,1),$O5458&lt;=DATE(2025,4,30)),1,0)</f>
        <v>0</v>
      </c>
    </row>
    <row r="5459" customFormat="false" ht="15" hidden="false" customHeight="false" outlineLevel="0" collapsed="false">
      <c r="A5459" s="28" t="n">
        <v>594</v>
      </c>
      <c r="B5459" s="29" t="n">
        <v>46112</v>
      </c>
      <c r="C5459" s="28" t="n">
        <v>277550</v>
      </c>
      <c r="D5459" s="28" t="n">
        <v>0</v>
      </c>
      <c r="E5459" s="28" t="n">
        <v>0</v>
      </c>
      <c r="F5459" s="28" t="s">
        <v>345</v>
      </c>
      <c r="G5459" s="28" t="n">
        <v>0</v>
      </c>
      <c r="H5459" s="28" t="n">
        <v>0</v>
      </c>
      <c r="I5459" s="28" t="n">
        <v>0</v>
      </c>
      <c r="J5459" s="28" t="n">
        <v>56</v>
      </c>
      <c r="K5459" s="28" t="n">
        <v>12</v>
      </c>
      <c r="L5459" s="28" t="n">
        <v>2</v>
      </c>
      <c r="M5459" s="28" t="s">
        <v>145</v>
      </c>
      <c r="N5459" s="28" t="s">
        <v>138</v>
      </c>
      <c r="O5459" s="29" t="n">
        <v>45495</v>
      </c>
      <c r="P5459" s="28" t="n">
        <f aca="false">ROUNDDOWN(($B5459-$O5459)/30,0)</f>
        <v>20</v>
      </c>
      <c r="Q5459" s="28" t="str">
        <f aca="false">TEXT($B5459,"yyyy-mm")</f>
        <v>2026-03</v>
      </c>
      <c r="R5459" s="28" t="n">
        <f aca="false">IF(AND($O5459&gt;=DATE(2025,1,1),$O5459&lt;=DATE(2025,4,30)),1,0)</f>
        <v>0</v>
      </c>
    </row>
    <row r="5460" customFormat="false" ht="15" hidden="false" customHeight="false" outlineLevel="0" collapsed="false">
      <c r="A5460" s="28" t="n">
        <v>594</v>
      </c>
      <c r="B5460" s="29" t="n">
        <v>46142</v>
      </c>
      <c r="C5460" s="28" t="n">
        <v>267637.5</v>
      </c>
      <c r="D5460" s="28" t="n">
        <v>0</v>
      </c>
      <c r="E5460" s="28" t="n">
        <v>0</v>
      </c>
      <c r="F5460" s="28" t="s">
        <v>345</v>
      </c>
      <c r="G5460" s="28" t="n">
        <v>0</v>
      </c>
      <c r="H5460" s="28" t="n">
        <v>0</v>
      </c>
      <c r="I5460" s="28" t="n">
        <v>0</v>
      </c>
      <c r="J5460" s="28" t="n">
        <v>56</v>
      </c>
      <c r="K5460" s="28" t="n">
        <v>12</v>
      </c>
      <c r="L5460" s="28" t="n">
        <v>2</v>
      </c>
      <c r="M5460" s="28" t="s">
        <v>145</v>
      </c>
      <c r="N5460" s="28" t="s">
        <v>138</v>
      </c>
      <c r="O5460" s="29" t="n">
        <v>45495</v>
      </c>
      <c r="P5460" s="28" t="n">
        <f aca="false">ROUNDDOWN(($B5460-$O5460)/30,0)</f>
        <v>21</v>
      </c>
      <c r="Q5460" s="28" t="str">
        <f aca="false">TEXT($B5460,"yyyy-mm")</f>
        <v>2026-04</v>
      </c>
      <c r="R5460" s="28" t="n">
        <f aca="false">IF(AND($O5460&gt;=DATE(2025,1,1),$O5460&lt;=DATE(2025,4,30)),1,0)</f>
        <v>0</v>
      </c>
    </row>
    <row r="5461" customFormat="false" ht="15" hidden="false" customHeight="false" outlineLevel="0" collapsed="false">
      <c r="A5461" s="28" t="n">
        <v>594</v>
      </c>
      <c r="B5461" s="29" t="n">
        <v>46173</v>
      </c>
      <c r="C5461" s="28" t="n">
        <v>257725</v>
      </c>
      <c r="D5461" s="28" t="n">
        <v>0</v>
      </c>
      <c r="E5461" s="28" t="n">
        <v>0</v>
      </c>
      <c r="F5461" s="28" t="s">
        <v>345</v>
      </c>
      <c r="G5461" s="28" t="n">
        <v>0</v>
      </c>
      <c r="H5461" s="28" t="n">
        <v>0</v>
      </c>
      <c r="I5461" s="28" t="n">
        <v>0</v>
      </c>
      <c r="J5461" s="28" t="n">
        <v>56</v>
      </c>
      <c r="K5461" s="28" t="n">
        <v>12</v>
      </c>
      <c r="L5461" s="28" t="n">
        <v>2</v>
      </c>
      <c r="M5461" s="28" t="s">
        <v>145</v>
      </c>
      <c r="N5461" s="28" t="s">
        <v>138</v>
      </c>
      <c r="O5461" s="29" t="n">
        <v>45495</v>
      </c>
      <c r="P5461" s="28" t="n">
        <f aca="false">ROUNDDOWN(($B5461-$O5461)/30,0)</f>
        <v>22</v>
      </c>
      <c r="Q5461" s="28" t="str">
        <f aca="false">TEXT($B5461,"yyyy-mm")</f>
        <v>2026-05</v>
      </c>
      <c r="R5461" s="28" t="n">
        <f aca="false">IF(AND($O5461&gt;=DATE(2025,1,1),$O5461&lt;=DATE(2025,4,30)),1,0)</f>
        <v>0</v>
      </c>
    </row>
    <row r="5462" customFormat="false" ht="15" hidden="false" customHeight="false" outlineLevel="0" collapsed="false">
      <c r="A5462" s="28" t="n">
        <v>594</v>
      </c>
      <c r="B5462" s="29" t="n">
        <v>46203</v>
      </c>
      <c r="C5462" s="28" t="n">
        <v>247812.5</v>
      </c>
      <c r="D5462" s="28" t="n">
        <v>0</v>
      </c>
      <c r="E5462" s="28" t="n">
        <v>0</v>
      </c>
      <c r="F5462" s="28" t="s">
        <v>345</v>
      </c>
      <c r="G5462" s="28" t="n">
        <v>0</v>
      </c>
      <c r="H5462" s="28" t="n">
        <v>0</v>
      </c>
      <c r="I5462" s="28" t="n">
        <v>0</v>
      </c>
      <c r="J5462" s="28" t="n">
        <v>56</v>
      </c>
      <c r="K5462" s="28" t="n">
        <v>12</v>
      </c>
      <c r="L5462" s="28" t="n">
        <v>2</v>
      </c>
      <c r="M5462" s="28" t="s">
        <v>145</v>
      </c>
      <c r="N5462" s="28" t="s">
        <v>138</v>
      </c>
      <c r="O5462" s="29" t="n">
        <v>45495</v>
      </c>
      <c r="P5462" s="28" t="n">
        <f aca="false">ROUNDDOWN(($B5462-$O5462)/30,0)</f>
        <v>23</v>
      </c>
      <c r="Q5462" s="28" t="str">
        <f aca="false">TEXT($B5462,"yyyy-mm")</f>
        <v>2026-06</v>
      </c>
      <c r="R5462" s="28" t="n">
        <f aca="false">IF(AND($O5462&gt;=DATE(2025,1,1),$O5462&lt;=DATE(2025,4,30)),1,0)</f>
        <v>0</v>
      </c>
    </row>
    <row r="5463" customFormat="false" ht="15" hidden="false" customHeight="false" outlineLevel="0" collapsed="false">
      <c r="A5463" s="28" t="n">
        <v>594</v>
      </c>
      <c r="B5463" s="29" t="n">
        <v>46234</v>
      </c>
      <c r="C5463" s="28" t="n">
        <v>237900</v>
      </c>
      <c r="D5463" s="28" t="n">
        <v>0</v>
      </c>
      <c r="E5463" s="28" t="n">
        <v>0</v>
      </c>
      <c r="F5463" s="28" t="s">
        <v>345</v>
      </c>
      <c r="G5463" s="28" t="n">
        <v>0</v>
      </c>
      <c r="H5463" s="28" t="n">
        <v>0</v>
      </c>
      <c r="I5463" s="28" t="n">
        <v>0</v>
      </c>
      <c r="J5463" s="28" t="n">
        <v>56</v>
      </c>
      <c r="K5463" s="28" t="n">
        <v>12</v>
      </c>
      <c r="L5463" s="28" t="n">
        <v>2</v>
      </c>
      <c r="M5463" s="28" t="s">
        <v>145</v>
      </c>
      <c r="N5463" s="28" t="s">
        <v>138</v>
      </c>
      <c r="O5463" s="29" t="n">
        <v>45495</v>
      </c>
      <c r="P5463" s="28" t="n">
        <f aca="false">ROUNDDOWN(($B5463-$O5463)/30,0)</f>
        <v>24</v>
      </c>
      <c r="Q5463" s="28" t="str">
        <f aca="false">TEXT($B5463,"yyyy-mm")</f>
        <v>2026-07</v>
      </c>
      <c r="R5463" s="28" t="n">
        <f aca="false">IF(AND($O5463&gt;=DATE(2025,1,1),$O5463&lt;=DATE(2025,4,30)),1,0)</f>
        <v>0</v>
      </c>
    </row>
    <row r="5464" customFormat="false" ht="15" hidden="false" customHeight="false" outlineLevel="0" collapsed="false">
      <c r="A5464" s="28" t="n">
        <v>594</v>
      </c>
      <c r="B5464" s="29" t="n">
        <v>46265</v>
      </c>
      <c r="C5464" s="28" t="n">
        <v>227987.5</v>
      </c>
      <c r="D5464" s="28" t="n">
        <v>0</v>
      </c>
      <c r="E5464" s="28" t="n">
        <v>0</v>
      </c>
      <c r="F5464" s="28" t="s">
        <v>345</v>
      </c>
      <c r="G5464" s="28" t="n">
        <v>0</v>
      </c>
      <c r="H5464" s="28" t="n">
        <v>0</v>
      </c>
      <c r="I5464" s="28" t="n">
        <v>0</v>
      </c>
      <c r="J5464" s="28" t="n">
        <v>56</v>
      </c>
      <c r="K5464" s="28" t="n">
        <v>12</v>
      </c>
      <c r="L5464" s="28" t="n">
        <v>2</v>
      </c>
      <c r="M5464" s="28" t="s">
        <v>145</v>
      </c>
      <c r="N5464" s="28" t="s">
        <v>138</v>
      </c>
      <c r="O5464" s="29" t="n">
        <v>45495</v>
      </c>
      <c r="P5464" s="28" t="n">
        <f aca="false">ROUNDDOWN(($B5464-$O5464)/30,0)</f>
        <v>25</v>
      </c>
      <c r="Q5464" s="28" t="str">
        <f aca="false">TEXT($B5464,"yyyy-mm")</f>
        <v>2026-08</v>
      </c>
      <c r="R5464" s="28" t="n">
        <f aca="false">IF(AND($O5464&gt;=DATE(2025,1,1),$O5464&lt;=DATE(2025,4,30)),1,0)</f>
        <v>0</v>
      </c>
    </row>
    <row r="5465" customFormat="false" ht="15" hidden="false" customHeight="false" outlineLevel="0" collapsed="false">
      <c r="A5465" s="28" t="n">
        <v>595</v>
      </c>
      <c r="B5465" s="29" t="n">
        <v>45657</v>
      </c>
      <c r="C5465" s="28" t="n">
        <v>51800</v>
      </c>
      <c r="D5465" s="28" t="n">
        <v>0</v>
      </c>
      <c r="E5465" s="28" t="n">
        <v>0</v>
      </c>
      <c r="F5465" s="28" t="s">
        <v>345</v>
      </c>
      <c r="G5465" s="28" t="n">
        <v>0</v>
      </c>
      <c r="H5465" s="28" t="n">
        <v>0</v>
      </c>
      <c r="I5465" s="28" t="n">
        <v>0</v>
      </c>
      <c r="J5465" s="28" t="n">
        <v>174</v>
      </c>
      <c r="K5465" s="28" t="n">
        <v>1</v>
      </c>
      <c r="L5465" s="28" t="n">
        <v>3</v>
      </c>
      <c r="M5465" s="28" t="s">
        <v>146</v>
      </c>
      <c r="N5465" s="28" t="s">
        <v>138</v>
      </c>
      <c r="O5465" s="29" t="n">
        <v>45646</v>
      </c>
      <c r="P5465" s="28" t="n">
        <f aca="false">ROUNDDOWN(($B5465-$O5465)/30,0)</f>
        <v>0</v>
      </c>
      <c r="Q5465" s="28" t="str">
        <f aca="false">TEXT($B5465,"yyyy-mm")</f>
        <v>2024-12</v>
      </c>
      <c r="R5465" s="28" t="n">
        <f aca="false">IF(AND($O5465&gt;=DATE(2025,1,1),$O5465&lt;=DATE(2025,4,30)),1,0)</f>
        <v>0</v>
      </c>
    </row>
    <row r="5466" customFormat="false" ht="15" hidden="false" customHeight="false" outlineLevel="0" collapsed="false">
      <c r="A5466" s="28" t="n">
        <v>595</v>
      </c>
      <c r="B5466" s="29" t="n">
        <v>45688</v>
      </c>
      <c r="C5466" s="28" t="n">
        <v>0</v>
      </c>
      <c r="D5466" s="28" t="n">
        <v>0</v>
      </c>
      <c r="E5466" s="28" t="n">
        <v>0</v>
      </c>
      <c r="F5466" s="28" t="s">
        <v>345</v>
      </c>
      <c r="G5466" s="28" t="n">
        <v>0</v>
      </c>
      <c r="H5466" s="28" t="n">
        <v>0</v>
      </c>
      <c r="I5466" s="28" t="n">
        <v>0</v>
      </c>
      <c r="J5466" s="28" t="n">
        <v>174</v>
      </c>
      <c r="K5466" s="28" t="n">
        <v>1</v>
      </c>
      <c r="L5466" s="28" t="n">
        <v>3</v>
      </c>
      <c r="M5466" s="28" t="s">
        <v>146</v>
      </c>
      <c r="N5466" s="28" t="s">
        <v>138</v>
      </c>
      <c r="O5466" s="29" t="n">
        <v>45646</v>
      </c>
      <c r="P5466" s="28" t="n">
        <f aca="false">ROUNDDOWN(($B5466-$O5466)/30,0)</f>
        <v>1</v>
      </c>
      <c r="Q5466" s="28" t="str">
        <f aca="false">TEXT($B5466,"yyyy-mm")</f>
        <v>2025-01</v>
      </c>
      <c r="R5466" s="28" t="n">
        <f aca="false">IF(AND($O5466&gt;=DATE(2025,1,1),$O5466&lt;=DATE(2025,4,30)),1,0)</f>
        <v>0</v>
      </c>
    </row>
    <row r="5467" customFormat="false" ht="15" hidden="false" customHeight="false" outlineLevel="0" collapsed="false">
      <c r="A5467" s="28" t="n">
        <v>596</v>
      </c>
      <c r="B5467" s="29" t="n">
        <v>45991</v>
      </c>
      <c r="C5467" s="28" t="n">
        <v>11900</v>
      </c>
      <c r="D5467" s="28" t="n">
        <v>0</v>
      </c>
      <c r="E5467" s="28" t="n">
        <v>0</v>
      </c>
      <c r="F5467" s="28" t="s">
        <v>345</v>
      </c>
      <c r="G5467" s="28" t="n">
        <v>0</v>
      </c>
      <c r="H5467" s="28" t="n">
        <v>0</v>
      </c>
      <c r="I5467" s="28" t="n">
        <v>0</v>
      </c>
      <c r="J5467" s="28" t="n">
        <v>329</v>
      </c>
      <c r="K5467" s="28" t="n">
        <v>9</v>
      </c>
      <c r="L5467" s="28" t="n">
        <v>1</v>
      </c>
      <c r="M5467" s="28" t="s">
        <v>146</v>
      </c>
      <c r="N5467" s="28" t="s">
        <v>138</v>
      </c>
      <c r="O5467" s="29" t="n">
        <v>45984</v>
      </c>
      <c r="P5467" s="28" t="n">
        <f aca="false">ROUNDDOWN(($B5467-$O5467)/30,0)</f>
        <v>0</v>
      </c>
      <c r="Q5467" s="28" t="str">
        <f aca="false">TEXT($B5467,"yyyy-mm")</f>
        <v>2025-11</v>
      </c>
      <c r="R5467" s="28" t="n">
        <f aca="false">IF(AND($O5467&gt;=DATE(2025,1,1),$O5467&lt;=DATE(2025,4,30)),1,0)</f>
        <v>0</v>
      </c>
    </row>
    <row r="5468" customFormat="false" ht="15" hidden="false" customHeight="false" outlineLevel="0" collapsed="false">
      <c r="A5468" s="28" t="n">
        <v>596</v>
      </c>
      <c r="B5468" s="29" t="n">
        <v>46022</v>
      </c>
      <c r="C5468" s="28" t="n">
        <v>5950</v>
      </c>
      <c r="D5468" s="28" t="n">
        <v>0</v>
      </c>
      <c r="E5468" s="28" t="n">
        <v>0</v>
      </c>
      <c r="F5468" s="28" t="s">
        <v>345</v>
      </c>
      <c r="G5468" s="28" t="n">
        <v>0</v>
      </c>
      <c r="H5468" s="28" t="n">
        <v>0</v>
      </c>
      <c r="I5468" s="28" t="n">
        <v>0</v>
      </c>
      <c r="J5468" s="28" t="n">
        <v>329</v>
      </c>
      <c r="K5468" s="28" t="n">
        <v>9</v>
      </c>
      <c r="L5468" s="28" t="n">
        <v>1</v>
      </c>
      <c r="M5468" s="28" t="s">
        <v>146</v>
      </c>
      <c r="N5468" s="28" t="s">
        <v>138</v>
      </c>
      <c r="O5468" s="29" t="n">
        <v>45984</v>
      </c>
      <c r="P5468" s="28" t="n">
        <f aca="false">ROUNDDOWN(($B5468-$O5468)/30,0)</f>
        <v>1</v>
      </c>
      <c r="Q5468" s="28" t="str">
        <f aca="false">TEXT($B5468,"yyyy-mm")</f>
        <v>2025-12</v>
      </c>
      <c r="R5468" s="28" t="n">
        <f aca="false">IF(AND($O5468&gt;=DATE(2025,1,1),$O5468&lt;=DATE(2025,4,30)),1,0)</f>
        <v>0</v>
      </c>
    </row>
    <row r="5469" customFormat="false" ht="15" hidden="false" customHeight="false" outlineLevel="0" collapsed="false">
      <c r="A5469" s="28" t="n">
        <v>596</v>
      </c>
      <c r="B5469" s="29" t="n">
        <v>46053</v>
      </c>
      <c r="C5469" s="28" t="n">
        <v>0</v>
      </c>
      <c r="D5469" s="28" t="n">
        <v>0</v>
      </c>
      <c r="E5469" s="28" t="n">
        <v>0</v>
      </c>
      <c r="F5469" s="28" t="s">
        <v>345</v>
      </c>
      <c r="G5469" s="28" t="n">
        <v>0</v>
      </c>
      <c r="H5469" s="28" t="n">
        <v>0</v>
      </c>
      <c r="I5469" s="28" t="n">
        <v>0</v>
      </c>
      <c r="J5469" s="28" t="n">
        <v>329</v>
      </c>
      <c r="K5469" s="28" t="n">
        <v>9</v>
      </c>
      <c r="L5469" s="28" t="n">
        <v>1</v>
      </c>
      <c r="M5469" s="28" t="s">
        <v>146</v>
      </c>
      <c r="N5469" s="28" t="s">
        <v>138</v>
      </c>
      <c r="O5469" s="29" t="n">
        <v>45984</v>
      </c>
      <c r="P5469" s="28" t="n">
        <f aca="false">ROUNDDOWN(($B5469-$O5469)/30,0)</f>
        <v>2</v>
      </c>
      <c r="Q5469" s="28" t="str">
        <f aca="false">TEXT($B5469,"yyyy-mm")</f>
        <v>2026-01</v>
      </c>
      <c r="R5469" s="28" t="n">
        <f aca="false">IF(AND($O5469&gt;=DATE(2025,1,1),$O5469&lt;=DATE(2025,4,30)),1,0)</f>
        <v>0</v>
      </c>
    </row>
    <row r="5470" customFormat="false" ht="15" hidden="false" customHeight="false" outlineLevel="0" collapsed="false">
      <c r="A5470" s="28" t="n">
        <v>597</v>
      </c>
      <c r="B5470" s="29" t="n">
        <v>46265</v>
      </c>
      <c r="C5470" s="28" t="n">
        <v>35800</v>
      </c>
      <c r="D5470" s="28" t="n">
        <v>0</v>
      </c>
      <c r="E5470" s="28" t="n">
        <v>0</v>
      </c>
      <c r="F5470" s="28" t="s">
        <v>345</v>
      </c>
      <c r="G5470" s="28" t="n">
        <v>0</v>
      </c>
      <c r="H5470" s="28" t="n">
        <v>0</v>
      </c>
      <c r="I5470" s="28" t="n">
        <v>0</v>
      </c>
      <c r="J5470" s="28" t="n">
        <v>134</v>
      </c>
      <c r="K5470" s="28" t="n">
        <v>2</v>
      </c>
      <c r="L5470" s="28" t="n">
        <v>2</v>
      </c>
      <c r="M5470" s="28" t="s">
        <v>145</v>
      </c>
      <c r="N5470" s="28" t="s">
        <v>139</v>
      </c>
      <c r="O5470" s="29" t="n">
        <v>46236</v>
      </c>
      <c r="P5470" s="28" t="n">
        <f aca="false">ROUNDDOWN(($B5470-$O5470)/30,0)</f>
        <v>0</v>
      </c>
      <c r="Q5470" s="28" t="str">
        <f aca="false">TEXT($B5470,"yyyy-mm")</f>
        <v>2026-08</v>
      </c>
      <c r="R5470" s="28" t="n">
        <f aca="false">IF(AND($O5470&gt;=DATE(2025,1,1),$O5470&lt;=DATE(2025,4,30)),1,0)</f>
        <v>0</v>
      </c>
    </row>
    <row r="5471" customFormat="false" ht="15" hidden="false" customHeight="false" outlineLevel="0" collapsed="false">
      <c r="A5471" s="28" t="n">
        <v>598</v>
      </c>
      <c r="B5471" s="29" t="n">
        <v>45260</v>
      </c>
      <c r="C5471" s="28" t="n">
        <v>6900</v>
      </c>
      <c r="D5471" s="28" t="n">
        <v>0</v>
      </c>
      <c r="E5471" s="28" t="n">
        <v>0</v>
      </c>
      <c r="F5471" s="28" t="s">
        <v>345</v>
      </c>
      <c r="G5471" s="28" t="n">
        <v>0</v>
      </c>
      <c r="H5471" s="28" t="n">
        <v>0</v>
      </c>
      <c r="I5471" s="28" t="n">
        <v>0</v>
      </c>
      <c r="J5471" s="28" t="n">
        <v>330</v>
      </c>
      <c r="K5471" s="28" t="n">
        <v>10</v>
      </c>
      <c r="L5471" s="28" t="n">
        <v>2</v>
      </c>
      <c r="M5471" s="28" t="s">
        <v>145</v>
      </c>
      <c r="N5471" s="28" t="s">
        <v>138</v>
      </c>
      <c r="O5471" s="29" t="n">
        <v>45235</v>
      </c>
      <c r="P5471" s="28" t="n">
        <f aca="false">ROUNDDOWN(($B5471-$O5471)/30,0)</f>
        <v>0</v>
      </c>
      <c r="Q5471" s="28" t="str">
        <f aca="false">TEXT($B5471,"yyyy-mm")</f>
        <v>2023-11</v>
      </c>
      <c r="R5471" s="28" t="n">
        <f aca="false">IF(AND($O5471&gt;=DATE(2025,1,1),$O5471&lt;=DATE(2025,4,30)),1,0)</f>
        <v>0</v>
      </c>
    </row>
    <row r="5472" customFormat="false" ht="15" hidden="false" customHeight="false" outlineLevel="0" collapsed="false">
      <c r="A5472" s="28" t="n">
        <v>598</v>
      </c>
      <c r="B5472" s="29" t="n">
        <v>45291</v>
      </c>
      <c r="C5472" s="28" t="n">
        <v>5750</v>
      </c>
      <c r="D5472" s="28" t="n">
        <v>0</v>
      </c>
      <c r="E5472" s="28" t="n">
        <v>0</v>
      </c>
      <c r="F5472" s="28" t="s">
        <v>345</v>
      </c>
      <c r="G5472" s="28" t="n">
        <v>0</v>
      </c>
      <c r="H5472" s="28" t="n">
        <v>0</v>
      </c>
      <c r="I5472" s="28" t="n">
        <v>0</v>
      </c>
      <c r="J5472" s="28" t="n">
        <v>330</v>
      </c>
      <c r="K5472" s="28" t="n">
        <v>10</v>
      </c>
      <c r="L5472" s="28" t="n">
        <v>2</v>
      </c>
      <c r="M5472" s="28" t="s">
        <v>145</v>
      </c>
      <c r="N5472" s="28" t="s">
        <v>138</v>
      </c>
      <c r="O5472" s="29" t="n">
        <v>45235</v>
      </c>
      <c r="P5472" s="28" t="n">
        <f aca="false">ROUNDDOWN(($B5472-$O5472)/30,0)</f>
        <v>1</v>
      </c>
      <c r="Q5472" s="28" t="str">
        <f aca="false">TEXT($B5472,"yyyy-mm")</f>
        <v>2023-12</v>
      </c>
      <c r="R5472" s="28" t="n">
        <f aca="false">IF(AND($O5472&gt;=DATE(2025,1,1),$O5472&lt;=DATE(2025,4,30)),1,0)</f>
        <v>0</v>
      </c>
    </row>
    <row r="5473" customFormat="false" ht="15" hidden="false" customHeight="false" outlineLevel="0" collapsed="false">
      <c r="A5473" s="28" t="n">
        <v>598</v>
      </c>
      <c r="B5473" s="29" t="n">
        <v>45322</v>
      </c>
      <c r="C5473" s="28" t="n">
        <v>4600</v>
      </c>
      <c r="D5473" s="28" t="n">
        <v>0</v>
      </c>
      <c r="E5473" s="28" t="n">
        <v>0</v>
      </c>
      <c r="F5473" s="28" t="s">
        <v>345</v>
      </c>
      <c r="G5473" s="28" t="n">
        <v>0</v>
      </c>
      <c r="H5473" s="28" t="n">
        <v>0</v>
      </c>
      <c r="I5473" s="28" t="n">
        <v>0</v>
      </c>
      <c r="J5473" s="28" t="n">
        <v>330</v>
      </c>
      <c r="K5473" s="28" t="n">
        <v>10</v>
      </c>
      <c r="L5473" s="28" t="n">
        <v>2</v>
      </c>
      <c r="M5473" s="28" t="s">
        <v>145</v>
      </c>
      <c r="N5473" s="28" t="s">
        <v>138</v>
      </c>
      <c r="O5473" s="29" t="n">
        <v>45235</v>
      </c>
      <c r="P5473" s="28" t="n">
        <f aca="false">ROUNDDOWN(($B5473-$O5473)/30,0)</f>
        <v>2</v>
      </c>
      <c r="Q5473" s="28" t="str">
        <f aca="false">TEXT($B5473,"yyyy-mm")</f>
        <v>2024-01</v>
      </c>
      <c r="R5473" s="28" t="n">
        <f aca="false">IF(AND($O5473&gt;=DATE(2025,1,1),$O5473&lt;=DATE(2025,4,30)),1,0)</f>
        <v>0</v>
      </c>
    </row>
    <row r="5474" customFormat="false" ht="15" hidden="false" customHeight="false" outlineLevel="0" collapsed="false">
      <c r="A5474" s="28" t="n">
        <v>598</v>
      </c>
      <c r="B5474" s="29" t="n">
        <v>45351</v>
      </c>
      <c r="C5474" s="28" t="n">
        <v>3450</v>
      </c>
      <c r="D5474" s="28" t="n">
        <v>0</v>
      </c>
      <c r="E5474" s="28" t="n">
        <v>0</v>
      </c>
      <c r="F5474" s="28" t="s">
        <v>345</v>
      </c>
      <c r="G5474" s="28" t="n">
        <v>0</v>
      </c>
      <c r="H5474" s="28" t="n">
        <v>0</v>
      </c>
      <c r="I5474" s="28" t="n">
        <v>0</v>
      </c>
      <c r="J5474" s="28" t="n">
        <v>330</v>
      </c>
      <c r="K5474" s="28" t="n">
        <v>10</v>
      </c>
      <c r="L5474" s="28" t="n">
        <v>2</v>
      </c>
      <c r="M5474" s="28" t="s">
        <v>145</v>
      </c>
      <c r="N5474" s="28" t="s">
        <v>138</v>
      </c>
      <c r="O5474" s="29" t="n">
        <v>45235</v>
      </c>
      <c r="P5474" s="28" t="n">
        <f aca="false">ROUNDDOWN(($B5474-$O5474)/30,0)</f>
        <v>3</v>
      </c>
      <c r="Q5474" s="28" t="str">
        <f aca="false">TEXT($B5474,"yyyy-mm")</f>
        <v>2024-02</v>
      </c>
      <c r="R5474" s="28" t="n">
        <f aca="false">IF(AND($O5474&gt;=DATE(2025,1,1),$O5474&lt;=DATE(2025,4,30)),1,0)</f>
        <v>0</v>
      </c>
    </row>
    <row r="5475" customFormat="false" ht="15" hidden="false" customHeight="false" outlineLevel="0" collapsed="false">
      <c r="A5475" s="28" t="n">
        <v>598</v>
      </c>
      <c r="B5475" s="29" t="n">
        <v>45382</v>
      </c>
      <c r="C5475" s="28" t="n">
        <v>2300</v>
      </c>
      <c r="D5475" s="28" t="n">
        <v>0</v>
      </c>
      <c r="E5475" s="28" t="n">
        <v>0</v>
      </c>
      <c r="F5475" s="28" t="s">
        <v>345</v>
      </c>
      <c r="G5475" s="28" t="n">
        <v>0</v>
      </c>
      <c r="H5475" s="28" t="n">
        <v>0</v>
      </c>
      <c r="I5475" s="28" t="n">
        <v>0</v>
      </c>
      <c r="J5475" s="28" t="n">
        <v>330</v>
      </c>
      <c r="K5475" s="28" t="n">
        <v>10</v>
      </c>
      <c r="L5475" s="28" t="n">
        <v>2</v>
      </c>
      <c r="M5475" s="28" t="s">
        <v>145</v>
      </c>
      <c r="N5475" s="28" t="s">
        <v>138</v>
      </c>
      <c r="O5475" s="29" t="n">
        <v>45235</v>
      </c>
      <c r="P5475" s="28" t="n">
        <f aca="false">ROUNDDOWN(($B5475-$O5475)/30,0)</f>
        <v>4</v>
      </c>
      <c r="Q5475" s="28" t="str">
        <f aca="false">TEXT($B5475,"yyyy-mm")</f>
        <v>2024-03</v>
      </c>
      <c r="R5475" s="28" t="n">
        <f aca="false">IF(AND($O5475&gt;=DATE(2025,1,1),$O5475&lt;=DATE(2025,4,30)),1,0)</f>
        <v>0</v>
      </c>
    </row>
    <row r="5476" customFormat="false" ht="15" hidden="false" customHeight="false" outlineLevel="0" collapsed="false">
      <c r="A5476" s="28" t="n">
        <v>598</v>
      </c>
      <c r="B5476" s="29" t="n">
        <v>45412</v>
      </c>
      <c r="C5476" s="28" t="n">
        <v>1150</v>
      </c>
      <c r="D5476" s="28" t="n">
        <v>0</v>
      </c>
      <c r="E5476" s="28" t="n">
        <v>0</v>
      </c>
      <c r="F5476" s="28" t="s">
        <v>345</v>
      </c>
      <c r="G5476" s="28" t="n">
        <v>0</v>
      </c>
      <c r="H5476" s="28" t="n">
        <v>0</v>
      </c>
      <c r="I5476" s="28" t="n">
        <v>0</v>
      </c>
      <c r="J5476" s="28" t="n">
        <v>330</v>
      </c>
      <c r="K5476" s="28" t="n">
        <v>10</v>
      </c>
      <c r="L5476" s="28" t="n">
        <v>2</v>
      </c>
      <c r="M5476" s="28" t="s">
        <v>145</v>
      </c>
      <c r="N5476" s="28" t="s">
        <v>138</v>
      </c>
      <c r="O5476" s="29" t="n">
        <v>45235</v>
      </c>
      <c r="P5476" s="28" t="n">
        <f aca="false">ROUNDDOWN(($B5476-$O5476)/30,0)</f>
        <v>5</v>
      </c>
      <c r="Q5476" s="28" t="str">
        <f aca="false">TEXT($B5476,"yyyy-mm")</f>
        <v>2024-04</v>
      </c>
      <c r="R5476" s="28" t="n">
        <f aca="false">IF(AND($O5476&gt;=DATE(2025,1,1),$O5476&lt;=DATE(2025,4,30)),1,0)</f>
        <v>0</v>
      </c>
    </row>
    <row r="5477" customFormat="false" ht="15" hidden="false" customHeight="false" outlineLevel="0" collapsed="false">
      <c r="A5477" s="28" t="n">
        <v>598</v>
      </c>
      <c r="B5477" s="29" t="n">
        <v>45443</v>
      </c>
      <c r="C5477" s="28" t="n">
        <v>0</v>
      </c>
      <c r="D5477" s="28" t="n">
        <v>0</v>
      </c>
      <c r="E5477" s="28" t="n">
        <v>0</v>
      </c>
      <c r="F5477" s="28" t="s">
        <v>345</v>
      </c>
      <c r="G5477" s="28" t="n">
        <v>0</v>
      </c>
      <c r="H5477" s="28" t="n">
        <v>0</v>
      </c>
      <c r="I5477" s="28" t="n">
        <v>0</v>
      </c>
      <c r="J5477" s="28" t="n">
        <v>330</v>
      </c>
      <c r="K5477" s="28" t="n">
        <v>10</v>
      </c>
      <c r="L5477" s="28" t="n">
        <v>2</v>
      </c>
      <c r="M5477" s="28" t="s">
        <v>145</v>
      </c>
      <c r="N5477" s="28" t="s">
        <v>138</v>
      </c>
      <c r="O5477" s="29" t="n">
        <v>45235</v>
      </c>
      <c r="P5477" s="28" t="n">
        <f aca="false">ROUNDDOWN(($B5477-$O5477)/30,0)</f>
        <v>6</v>
      </c>
      <c r="Q5477" s="28" t="str">
        <f aca="false">TEXT($B5477,"yyyy-mm")</f>
        <v>2024-05</v>
      </c>
      <c r="R5477" s="28" t="n">
        <f aca="false">IF(AND($O5477&gt;=DATE(2025,1,1),$O5477&lt;=DATE(2025,4,30)),1,0)</f>
        <v>0</v>
      </c>
    </row>
    <row r="5478" customFormat="false" ht="15" hidden="false" customHeight="false" outlineLevel="0" collapsed="false">
      <c r="A5478" s="28" t="n">
        <v>599</v>
      </c>
      <c r="B5478" s="29" t="n">
        <v>45169</v>
      </c>
      <c r="C5478" s="28" t="n">
        <v>5800</v>
      </c>
      <c r="D5478" s="28" t="n">
        <v>0</v>
      </c>
      <c r="E5478" s="28" t="n">
        <v>0</v>
      </c>
      <c r="F5478" s="28" t="s">
        <v>345</v>
      </c>
      <c r="G5478" s="28" t="n">
        <v>0</v>
      </c>
      <c r="H5478" s="28" t="n">
        <v>0</v>
      </c>
      <c r="I5478" s="28" t="n">
        <v>0</v>
      </c>
      <c r="J5478" s="28" t="n">
        <v>10</v>
      </c>
      <c r="K5478" s="28" t="n">
        <v>6</v>
      </c>
      <c r="L5478" s="28" t="n">
        <v>1</v>
      </c>
      <c r="M5478" s="28" t="s">
        <v>145</v>
      </c>
      <c r="N5478" s="28" t="s">
        <v>138</v>
      </c>
      <c r="O5478" s="29" t="n">
        <v>45155</v>
      </c>
      <c r="P5478" s="28" t="n">
        <f aca="false">ROUNDDOWN(($B5478-$O5478)/30,0)</f>
        <v>0</v>
      </c>
      <c r="Q5478" s="28" t="str">
        <f aca="false">TEXT($B5478,"yyyy-mm")</f>
        <v>2023-08</v>
      </c>
      <c r="R5478" s="28" t="n">
        <f aca="false">IF(AND($O5478&gt;=DATE(2025,1,1),$O5478&lt;=DATE(2025,4,30)),1,0)</f>
        <v>0</v>
      </c>
    </row>
    <row r="5479" customFormat="false" ht="15" hidden="false" customHeight="false" outlineLevel="0" collapsed="false">
      <c r="A5479" s="28" t="n">
        <v>599</v>
      </c>
      <c r="B5479" s="29" t="n">
        <v>45199</v>
      </c>
      <c r="C5479" s="28" t="n">
        <v>5316.67</v>
      </c>
      <c r="D5479" s="28" t="n">
        <v>0</v>
      </c>
      <c r="E5479" s="28" t="n">
        <v>0</v>
      </c>
      <c r="F5479" s="28" t="s">
        <v>345</v>
      </c>
      <c r="G5479" s="28" t="n">
        <v>0</v>
      </c>
      <c r="H5479" s="28" t="n">
        <v>0</v>
      </c>
      <c r="I5479" s="28" t="n">
        <v>0</v>
      </c>
      <c r="J5479" s="28" t="n">
        <v>10</v>
      </c>
      <c r="K5479" s="28" t="n">
        <v>6</v>
      </c>
      <c r="L5479" s="28" t="n">
        <v>1</v>
      </c>
      <c r="M5479" s="28" t="s">
        <v>145</v>
      </c>
      <c r="N5479" s="28" t="s">
        <v>138</v>
      </c>
      <c r="O5479" s="29" t="n">
        <v>45155</v>
      </c>
      <c r="P5479" s="28" t="n">
        <f aca="false">ROUNDDOWN(($B5479-$O5479)/30,0)</f>
        <v>1</v>
      </c>
      <c r="Q5479" s="28" t="str">
        <f aca="false">TEXT($B5479,"yyyy-mm")</f>
        <v>2023-09</v>
      </c>
      <c r="R5479" s="28" t="n">
        <f aca="false">IF(AND($O5479&gt;=DATE(2025,1,1),$O5479&lt;=DATE(2025,4,30)),1,0)</f>
        <v>0</v>
      </c>
    </row>
    <row r="5480" customFormat="false" ht="15" hidden="false" customHeight="false" outlineLevel="0" collapsed="false">
      <c r="A5480" s="28" t="n">
        <v>599</v>
      </c>
      <c r="B5480" s="29" t="n">
        <v>45230</v>
      </c>
      <c r="C5480" s="28" t="n">
        <v>4833.34</v>
      </c>
      <c r="D5480" s="28" t="n">
        <v>0</v>
      </c>
      <c r="E5480" s="28" t="n">
        <v>0</v>
      </c>
      <c r="F5480" s="28" t="s">
        <v>345</v>
      </c>
      <c r="G5480" s="28" t="n">
        <v>0</v>
      </c>
      <c r="H5480" s="28" t="n">
        <v>0</v>
      </c>
      <c r="I5480" s="28" t="n">
        <v>0</v>
      </c>
      <c r="J5480" s="28" t="n">
        <v>10</v>
      </c>
      <c r="K5480" s="28" t="n">
        <v>6</v>
      </c>
      <c r="L5480" s="28" t="n">
        <v>1</v>
      </c>
      <c r="M5480" s="28" t="s">
        <v>145</v>
      </c>
      <c r="N5480" s="28" t="s">
        <v>138</v>
      </c>
      <c r="O5480" s="29" t="n">
        <v>45155</v>
      </c>
      <c r="P5480" s="28" t="n">
        <f aca="false">ROUNDDOWN(($B5480-$O5480)/30,0)</f>
        <v>2</v>
      </c>
      <c r="Q5480" s="28" t="str">
        <f aca="false">TEXT($B5480,"yyyy-mm")</f>
        <v>2023-10</v>
      </c>
      <c r="R5480" s="28" t="n">
        <f aca="false">IF(AND($O5480&gt;=DATE(2025,1,1),$O5480&lt;=DATE(2025,4,30)),1,0)</f>
        <v>0</v>
      </c>
    </row>
    <row r="5481" customFormat="false" ht="15" hidden="false" customHeight="false" outlineLevel="0" collapsed="false">
      <c r="A5481" s="28" t="n">
        <v>599</v>
      </c>
      <c r="B5481" s="29" t="n">
        <v>45260</v>
      </c>
      <c r="C5481" s="28" t="n">
        <v>4350.01</v>
      </c>
      <c r="D5481" s="28" t="n">
        <v>0</v>
      </c>
      <c r="E5481" s="28" t="n">
        <v>0</v>
      </c>
      <c r="F5481" s="28" t="s">
        <v>345</v>
      </c>
      <c r="G5481" s="28" t="n">
        <v>0</v>
      </c>
      <c r="H5481" s="28" t="n">
        <v>0</v>
      </c>
      <c r="I5481" s="28" t="n">
        <v>0</v>
      </c>
      <c r="J5481" s="28" t="n">
        <v>10</v>
      </c>
      <c r="K5481" s="28" t="n">
        <v>6</v>
      </c>
      <c r="L5481" s="28" t="n">
        <v>1</v>
      </c>
      <c r="M5481" s="28" t="s">
        <v>145</v>
      </c>
      <c r="N5481" s="28" t="s">
        <v>138</v>
      </c>
      <c r="O5481" s="29" t="n">
        <v>45155</v>
      </c>
      <c r="P5481" s="28" t="n">
        <f aca="false">ROUNDDOWN(($B5481-$O5481)/30,0)</f>
        <v>3</v>
      </c>
      <c r="Q5481" s="28" t="str">
        <f aca="false">TEXT($B5481,"yyyy-mm")</f>
        <v>2023-11</v>
      </c>
      <c r="R5481" s="28" t="n">
        <f aca="false">IF(AND($O5481&gt;=DATE(2025,1,1),$O5481&lt;=DATE(2025,4,30)),1,0)</f>
        <v>0</v>
      </c>
    </row>
    <row r="5482" customFormat="false" ht="15" hidden="false" customHeight="false" outlineLevel="0" collapsed="false">
      <c r="A5482" s="28" t="n">
        <v>599</v>
      </c>
      <c r="B5482" s="29" t="n">
        <v>45291</v>
      </c>
      <c r="C5482" s="28" t="n">
        <v>3866.68</v>
      </c>
      <c r="D5482" s="28" t="n">
        <v>0</v>
      </c>
      <c r="E5482" s="28" t="n">
        <v>0</v>
      </c>
      <c r="F5482" s="28" t="s">
        <v>345</v>
      </c>
      <c r="G5482" s="28" t="n">
        <v>0</v>
      </c>
      <c r="H5482" s="28" t="n">
        <v>0</v>
      </c>
      <c r="I5482" s="28" t="n">
        <v>0</v>
      </c>
      <c r="J5482" s="28" t="n">
        <v>10</v>
      </c>
      <c r="K5482" s="28" t="n">
        <v>6</v>
      </c>
      <c r="L5482" s="28" t="n">
        <v>1</v>
      </c>
      <c r="M5482" s="28" t="s">
        <v>145</v>
      </c>
      <c r="N5482" s="28" t="s">
        <v>138</v>
      </c>
      <c r="O5482" s="29" t="n">
        <v>45155</v>
      </c>
      <c r="P5482" s="28" t="n">
        <f aca="false">ROUNDDOWN(($B5482-$O5482)/30,0)</f>
        <v>4</v>
      </c>
      <c r="Q5482" s="28" t="str">
        <f aca="false">TEXT($B5482,"yyyy-mm")</f>
        <v>2023-12</v>
      </c>
      <c r="R5482" s="28" t="n">
        <f aca="false">IF(AND($O5482&gt;=DATE(2025,1,1),$O5482&lt;=DATE(2025,4,30)),1,0)</f>
        <v>0</v>
      </c>
    </row>
    <row r="5483" customFormat="false" ht="15" hidden="false" customHeight="false" outlineLevel="0" collapsed="false">
      <c r="A5483" s="28" t="n">
        <v>599</v>
      </c>
      <c r="B5483" s="29" t="n">
        <v>45322</v>
      </c>
      <c r="C5483" s="28" t="n">
        <v>3383.35</v>
      </c>
      <c r="D5483" s="28" t="n">
        <v>0</v>
      </c>
      <c r="E5483" s="28" t="n">
        <v>0</v>
      </c>
      <c r="F5483" s="28" t="s">
        <v>345</v>
      </c>
      <c r="G5483" s="28" t="n">
        <v>0</v>
      </c>
      <c r="H5483" s="28" t="n">
        <v>0</v>
      </c>
      <c r="I5483" s="28" t="n">
        <v>0</v>
      </c>
      <c r="J5483" s="28" t="n">
        <v>10</v>
      </c>
      <c r="K5483" s="28" t="n">
        <v>6</v>
      </c>
      <c r="L5483" s="28" t="n">
        <v>1</v>
      </c>
      <c r="M5483" s="28" t="s">
        <v>145</v>
      </c>
      <c r="N5483" s="28" t="s">
        <v>138</v>
      </c>
      <c r="O5483" s="29" t="n">
        <v>45155</v>
      </c>
      <c r="P5483" s="28" t="n">
        <f aca="false">ROUNDDOWN(($B5483-$O5483)/30,0)</f>
        <v>5</v>
      </c>
      <c r="Q5483" s="28" t="str">
        <f aca="false">TEXT($B5483,"yyyy-mm")</f>
        <v>2024-01</v>
      </c>
      <c r="R5483" s="28" t="n">
        <f aca="false">IF(AND($O5483&gt;=DATE(2025,1,1),$O5483&lt;=DATE(2025,4,30)),1,0)</f>
        <v>0</v>
      </c>
    </row>
    <row r="5484" customFormat="false" ht="15" hidden="false" customHeight="false" outlineLevel="0" collapsed="false">
      <c r="A5484" s="28" t="n">
        <v>599</v>
      </c>
      <c r="B5484" s="29" t="n">
        <v>45351</v>
      </c>
      <c r="C5484" s="28" t="n">
        <v>2900.02</v>
      </c>
      <c r="D5484" s="28" t="n">
        <v>0</v>
      </c>
      <c r="E5484" s="28" t="n">
        <v>0</v>
      </c>
      <c r="F5484" s="28" t="s">
        <v>345</v>
      </c>
      <c r="G5484" s="28" t="n">
        <v>0</v>
      </c>
      <c r="H5484" s="28" t="n">
        <v>0</v>
      </c>
      <c r="I5484" s="28" t="n">
        <v>0</v>
      </c>
      <c r="J5484" s="28" t="n">
        <v>10</v>
      </c>
      <c r="K5484" s="28" t="n">
        <v>6</v>
      </c>
      <c r="L5484" s="28" t="n">
        <v>1</v>
      </c>
      <c r="M5484" s="28" t="s">
        <v>145</v>
      </c>
      <c r="N5484" s="28" t="s">
        <v>138</v>
      </c>
      <c r="O5484" s="29" t="n">
        <v>45155</v>
      </c>
      <c r="P5484" s="28" t="n">
        <f aca="false">ROUNDDOWN(($B5484-$O5484)/30,0)</f>
        <v>6</v>
      </c>
      <c r="Q5484" s="28" t="str">
        <f aca="false">TEXT($B5484,"yyyy-mm")</f>
        <v>2024-02</v>
      </c>
      <c r="R5484" s="28" t="n">
        <f aca="false">IF(AND($O5484&gt;=DATE(2025,1,1),$O5484&lt;=DATE(2025,4,30)),1,0)</f>
        <v>0</v>
      </c>
    </row>
    <row r="5485" customFormat="false" ht="15" hidden="false" customHeight="false" outlineLevel="0" collapsed="false">
      <c r="A5485" s="28" t="n">
        <v>599</v>
      </c>
      <c r="B5485" s="29" t="n">
        <v>45382</v>
      </c>
      <c r="C5485" s="28" t="n">
        <v>2416.69</v>
      </c>
      <c r="D5485" s="28" t="n">
        <v>0</v>
      </c>
      <c r="E5485" s="28" t="n">
        <v>0</v>
      </c>
      <c r="F5485" s="28" t="s">
        <v>345</v>
      </c>
      <c r="G5485" s="28" t="n">
        <v>0</v>
      </c>
      <c r="H5485" s="28" t="n">
        <v>0</v>
      </c>
      <c r="I5485" s="28" t="n">
        <v>0</v>
      </c>
      <c r="J5485" s="28" t="n">
        <v>10</v>
      </c>
      <c r="K5485" s="28" t="n">
        <v>6</v>
      </c>
      <c r="L5485" s="28" t="n">
        <v>1</v>
      </c>
      <c r="M5485" s="28" t="s">
        <v>145</v>
      </c>
      <c r="N5485" s="28" t="s">
        <v>138</v>
      </c>
      <c r="O5485" s="29" t="n">
        <v>45155</v>
      </c>
      <c r="P5485" s="28" t="n">
        <f aca="false">ROUNDDOWN(($B5485-$O5485)/30,0)</f>
        <v>7</v>
      </c>
      <c r="Q5485" s="28" t="str">
        <f aca="false">TEXT($B5485,"yyyy-mm")</f>
        <v>2024-03</v>
      </c>
      <c r="R5485" s="28" t="n">
        <f aca="false">IF(AND($O5485&gt;=DATE(2025,1,1),$O5485&lt;=DATE(2025,4,30)),1,0)</f>
        <v>0</v>
      </c>
    </row>
    <row r="5486" customFormat="false" ht="15" hidden="false" customHeight="false" outlineLevel="0" collapsed="false">
      <c r="A5486" s="28" t="n">
        <v>599</v>
      </c>
      <c r="B5486" s="29" t="n">
        <v>45412</v>
      </c>
      <c r="C5486" s="28" t="n">
        <v>1933.36</v>
      </c>
      <c r="D5486" s="28" t="n">
        <v>0</v>
      </c>
      <c r="E5486" s="28" t="n">
        <v>0</v>
      </c>
      <c r="F5486" s="28" t="s">
        <v>345</v>
      </c>
      <c r="G5486" s="28" t="n">
        <v>0</v>
      </c>
      <c r="H5486" s="28" t="n">
        <v>0</v>
      </c>
      <c r="I5486" s="28" t="n">
        <v>0</v>
      </c>
      <c r="J5486" s="28" t="n">
        <v>10</v>
      </c>
      <c r="K5486" s="28" t="n">
        <v>6</v>
      </c>
      <c r="L5486" s="28" t="n">
        <v>1</v>
      </c>
      <c r="M5486" s="28" t="s">
        <v>145</v>
      </c>
      <c r="N5486" s="28" t="s">
        <v>138</v>
      </c>
      <c r="O5486" s="29" t="n">
        <v>45155</v>
      </c>
      <c r="P5486" s="28" t="n">
        <f aca="false">ROUNDDOWN(($B5486-$O5486)/30,0)</f>
        <v>8</v>
      </c>
      <c r="Q5486" s="28" t="str">
        <f aca="false">TEXT($B5486,"yyyy-mm")</f>
        <v>2024-04</v>
      </c>
      <c r="R5486" s="28" t="n">
        <f aca="false">IF(AND($O5486&gt;=DATE(2025,1,1),$O5486&lt;=DATE(2025,4,30)),1,0)</f>
        <v>0</v>
      </c>
    </row>
    <row r="5487" customFormat="false" ht="15" hidden="false" customHeight="false" outlineLevel="0" collapsed="false">
      <c r="A5487" s="28" t="n">
        <v>599</v>
      </c>
      <c r="B5487" s="29" t="n">
        <v>45443</v>
      </c>
      <c r="C5487" s="28" t="n">
        <v>1450.03</v>
      </c>
      <c r="D5487" s="28" t="n">
        <v>0</v>
      </c>
      <c r="E5487" s="28" t="n">
        <v>0</v>
      </c>
      <c r="F5487" s="28" t="s">
        <v>345</v>
      </c>
      <c r="G5487" s="28" t="n">
        <v>0</v>
      </c>
      <c r="H5487" s="28" t="n">
        <v>0</v>
      </c>
      <c r="I5487" s="28" t="n">
        <v>0</v>
      </c>
      <c r="J5487" s="28" t="n">
        <v>10</v>
      </c>
      <c r="K5487" s="28" t="n">
        <v>6</v>
      </c>
      <c r="L5487" s="28" t="n">
        <v>1</v>
      </c>
      <c r="M5487" s="28" t="s">
        <v>145</v>
      </c>
      <c r="N5487" s="28" t="s">
        <v>138</v>
      </c>
      <c r="O5487" s="29" t="n">
        <v>45155</v>
      </c>
      <c r="P5487" s="28" t="n">
        <f aca="false">ROUNDDOWN(($B5487-$O5487)/30,0)</f>
        <v>9</v>
      </c>
      <c r="Q5487" s="28" t="str">
        <f aca="false">TEXT($B5487,"yyyy-mm")</f>
        <v>2024-05</v>
      </c>
      <c r="R5487" s="28" t="n">
        <f aca="false">IF(AND($O5487&gt;=DATE(2025,1,1),$O5487&lt;=DATE(2025,4,30)),1,0)</f>
        <v>0</v>
      </c>
    </row>
    <row r="5488" customFormat="false" ht="15" hidden="false" customHeight="false" outlineLevel="0" collapsed="false">
      <c r="A5488" s="28" t="n">
        <v>599</v>
      </c>
      <c r="B5488" s="29" t="n">
        <v>45473</v>
      </c>
      <c r="C5488" s="28" t="n">
        <v>966.7</v>
      </c>
      <c r="D5488" s="28" t="n">
        <v>0</v>
      </c>
      <c r="E5488" s="28" t="n">
        <v>0</v>
      </c>
      <c r="F5488" s="28" t="s">
        <v>345</v>
      </c>
      <c r="G5488" s="28" t="n">
        <v>0</v>
      </c>
      <c r="H5488" s="28" t="n">
        <v>0</v>
      </c>
      <c r="I5488" s="28" t="n">
        <v>0</v>
      </c>
      <c r="J5488" s="28" t="n">
        <v>10</v>
      </c>
      <c r="K5488" s="28" t="n">
        <v>6</v>
      </c>
      <c r="L5488" s="28" t="n">
        <v>1</v>
      </c>
      <c r="M5488" s="28" t="s">
        <v>145</v>
      </c>
      <c r="N5488" s="28" t="s">
        <v>138</v>
      </c>
      <c r="O5488" s="29" t="n">
        <v>45155</v>
      </c>
      <c r="P5488" s="28" t="n">
        <f aca="false">ROUNDDOWN(($B5488-$O5488)/30,0)</f>
        <v>10</v>
      </c>
      <c r="Q5488" s="28" t="str">
        <f aca="false">TEXT($B5488,"yyyy-mm")</f>
        <v>2024-06</v>
      </c>
      <c r="R5488" s="28" t="n">
        <f aca="false">IF(AND($O5488&gt;=DATE(2025,1,1),$O5488&lt;=DATE(2025,4,30)),1,0)</f>
        <v>0</v>
      </c>
    </row>
    <row r="5489" customFormat="false" ht="15" hidden="false" customHeight="false" outlineLevel="0" collapsed="false">
      <c r="A5489" s="28" t="n">
        <v>599</v>
      </c>
      <c r="B5489" s="29" t="n">
        <v>45504</v>
      </c>
      <c r="C5489" s="28" t="n">
        <v>483.37</v>
      </c>
      <c r="D5489" s="28" t="n">
        <v>0</v>
      </c>
      <c r="E5489" s="28" t="n">
        <v>0</v>
      </c>
      <c r="F5489" s="28" t="s">
        <v>345</v>
      </c>
      <c r="G5489" s="28" t="n">
        <v>0</v>
      </c>
      <c r="H5489" s="28" t="n">
        <v>0</v>
      </c>
      <c r="I5489" s="28" t="n">
        <v>0</v>
      </c>
      <c r="J5489" s="28" t="n">
        <v>10</v>
      </c>
      <c r="K5489" s="28" t="n">
        <v>6</v>
      </c>
      <c r="L5489" s="28" t="n">
        <v>1</v>
      </c>
      <c r="M5489" s="28" t="s">
        <v>145</v>
      </c>
      <c r="N5489" s="28" t="s">
        <v>138</v>
      </c>
      <c r="O5489" s="29" t="n">
        <v>45155</v>
      </c>
      <c r="P5489" s="28" t="n">
        <f aca="false">ROUNDDOWN(($B5489-$O5489)/30,0)</f>
        <v>11</v>
      </c>
      <c r="Q5489" s="28" t="str">
        <f aca="false">TEXT($B5489,"yyyy-mm")</f>
        <v>2024-07</v>
      </c>
      <c r="R5489" s="28" t="n">
        <f aca="false">IF(AND($O5489&gt;=DATE(2025,1,1),$O5489&lt;=DATE(2025,4,30)),1,0)</f>
        <v>0</v>
      </c>
    </row>
    <row r="5490" customFormat="false" ht="15" hidden="false" customHeight="false" outlineLevel="0" collapsed="false">
      <c r="A5490" s="28" t="n">
        <v>599</v>
      </c>
      <c r="B5490" s="29" t="n">
        <v>45535</v>
      </c>
      <c r="C5490" s="28" t="n">
        <v>0.04</v>
      </c>
      <c r="D5490" s="28" t="n">
        <v>0</v>
      </c>
      <c r="E5490" s="28" t="n">
        <v>0</v>
      </c>
      <c r="F5490" s="28" t="s">
        <v>345</v>
      </c>
      <c r="G5490" s="28" t="n">
        <v>0</v>
      </c>
      <c r="H5490" s="28" t="n">
        <v>0</v>
      </c>
      <c r="I5490" s="28" t="n">
        <v>0</v>
      </c>
      <c r="J5490" s="28" t="n">
        <v>10</v>
      </c>
      <c r="K5490" s="28" t="n">
        <v>6</v>
      </c>
      <c r="L5490" s="28" t="n">
        <v>1</v>
      </c>
      <c r="M5490" s="28" t="s">
        <v>145</v>
      </c>
      <c r="N5490" s="28" t="s">
        <v>138</v>
      </c>
      <c r="O5490" s="29" t="n">
        <v>45155</v>
      </c>
      <c r="P5490" s="28" t="n">
        <f aca="false">ROUNDDOWN(($B5490-$O5490)/30,0)</f>
        <v>12</v>
      </c>
      <c r="Q5490" s="28" t="str">
        <f aca="false">TEXT($B5490,"yyyy-mm")</f>
        <v>2024-08</v>
      </c>
      <c r="R5490" s="28" t="n">
        <f aca="false">IF(AND($O5490&gt;=DATE(2025,1,1),$O5490&lt;=DATE(2025,4,30)),1,0)</f>
        <v>0</v>
      </c>
    </row>
    <row r="5491" customFormat="false" ht="15" hidden="false" customHeight="false" outlineLevel="0" collapsed="false">
      <c r="A5491" s="28" t="n">
        <v>600</v>
      </c>
      <c r="B5491" s="29" t="n">
        <v>45838</v>
      </c>
      <c r="C5491" s="28" t="n">
        <v>45800</v>
      </c>
      <c r="D5491" s="28" t="n">
        <v>0</v>
      </c>
      <c r="E5491" s="28" t="n">
        <v>0</v>
      </c>
      <c r="F5491" s="28" t="s">
        <v>345</v>
      </c>
      <c r="G5491" s="28" t="n">
        <v>0</v>
      </c>
      <c r="H5491" s="28" t="n">
        <v>0</v>
      </c>
      <c r="I5491" s="28" t="n">
        <v>0</v>
      </c>
      <c r="J5491" s="28" t="n">
        <v>319</v>
      </c>
      <c r="K5491" s="28" t="n">
        <v>3</v>
      </c>
      <c r="L5491" s="28" t="n">
        <v>3</v>
      </c>
      <c r="M5491" s="28" t="s">
        <v>146</v>
      </c>
      <c r="N5491" s="28" t="s">
        <v>141</v>
      </c>
      <c r="O5491" s="29" t="n">
        <v>45812</v>
      </c>
      <c r="P5491" s="28" t="n">
        <f aca="false">ROUNDDOWN(($B5491-$O5491)/30,0)</f>
        <v>0</v>
      </c>
      <c r="Q5491" s="28" t="str">
        <f aca="false">TEXT($B5491,"yyyy-mm")</f>
        <v>2025-06</v>
      </c>
      <c r="R5491" s="28" t="n">
        <f aca="false">IF(AND($O5491&gt;=DATE(2025,1,1),$O5491&lt;=DATE(2025,4,30)),1,0)</f>
        <v>0</v>
      </c>
    </row>
    <row r="5492" customFormat="false" ht="15" hidden="false" customHeight="false" outlineLevel="0" collapsed="false">
      <c r="A5492" s="28" t="n">
        <v>600</v>
      </c>
      <c r="B5492" s="29" t="n">
        <v>45869</v>
      </c>
      <c r="C5492" s="28" t="n">
        <v>41983.33</v>
      </c>
      <c r="D5492" s="28" t="n">
        <v>0</v>
      </c>
      <c r="E5492" s="28" t="n">
        <v>0</v>
      </c>
      <c r="F5492" s="28" t="s">
        <v>345</v>
      </c>
      <c r="G5492" s="28" t="n">
        <v>0</v>
      </c>
      <c r="H5492" s="28" t="n">
        <v>0</v>
      </c>
      <c r="I5492" s="28" t="n">
        <v>0</v>
      </c>
      <c r="J5492" s="28" t="n">
        <v>319</v>
      </c>
      <c r="K5492" s="28" t="n">
        <v>3</v>
      </c>
      <c r="L5492" s="28" t="n">
        <v>3</v>
      </c>
      <c r="M5492" s="28" t="s">
        <v>146</v>
      </c>
      <c r="N5492" s="28" t="s">
        <v>141</v>
      </c>
      <c r="O5492" s="29" t="n">
        <v>45812</v>
      </c>
      <c r="P5492" s="28" t="n">
        <f aca="false">ROUNDDOWN(($B5492-$O5492)/30,0)</f>
        <v>1</v>
      </c>
      <c r="Q5492" s="28" t="str">
        <f aca="false">TEXT($B5492,"yyyy-mm")</f>
        <v>2025-07</v>
      </c>
      <c r="R5492" s="28" t="n">
        <f aca="false">IF(AND($O5492&gt;=DATE(2025,1,1),$O5492&lt;=DATE(2025,4,30)),1,0)</f>
        <v>0</v>
      </c>
    </row>
    <row r="5493" customFormat="false" ht="15" hidden="false" customHeight="false" outlineLevel="0" collapsed="false">
      <c r="A5493" s="28" t="n">
        <v>600</v>
      </c>
      <c r="B5493" s="29" t="n">
        <v>45900</v>
      </c>
      <c r="C5493" s="28" t="n">
        <v>38166.66</v>
      </c>
      <c r="D5493" s="28" t="n">
        <v>0</v>
      </c>
      <c r="E5493" s="28" t="n">
        <v>0</v>
      </c>
      <c r="F5493" s="28" t="s">
        <v>345</v>
      </c>
      <c r="G5493" s="28" t="n">
        <v>0</v>
      </c>
      <c r="H5493" s="28" t="n">
        <v>0</v>
      </c>
      <c r="I5493" s="28" t="n">
        <v>0</v>
      </c>
      <c r="J5493" s="28" t="n">
        <v>319</v>
      </c>
      <c r="K5493" s="28" t="n">
        <v>3</v>
      </c>
      <c r="L5493" s="28" t="n">
        <v>3</v>
      </c>
      <c r="M5493" s="28" t="s">
        <v>146</v>
      </c>
      <c r="N5493" s="28" t="s">
        <v>141</v>
      </c>
      <c r="O5493" s="29" t="n">
        <v>45812</v>
      </c>
      <c r="P5493" s="28" t="n">
        <f aca="false">ROUNDDOWN(($B5493-$O5493)/30,0)</f>
        <v>2</v>
      </c>
      <c r="Q5493" s="28" t="str">
        <f aca="false">TEXT($B5493,"yyyy-mm")</f>
        <v>2025-08</v>
      </c>
      <c r="R5493" s="28" t="n">
        <f aca="false">IF(AND($O5493&gt;=DATE(2025,1,1),$O5493&lt;=DATE(2025,4,30)),1,0)</f>
        <v>0</v>
      </c>
    </row>
    <row r="5494" customFormat="false" ht="15" hidden="false" customHeight="false" outlineLevel="0" collapsed="false">
      <c r="A5494" s="28" t="n">
        <v>600</v>
      </c>
      <c r="B5494" s="29" t="n">
        <v>45930</v>
      </c>
      <c r="C5494" s="28" t="n">
        <v>34349.99</v>
      </c>
      <c r="D5494" s="28" t="n">
        <v>0</v>
      </c>
      <c r="E5494" s="28" t="n">
        <v>0</v>
      </c>
      <c r="F5494" s="28" t="s">
        <v>345</v>
      </c>
      <c r="G5494" s="28" t="n">
        <v>0</v>
      </c>
      <c r="H5494" s="28" t="n">
        <v>0</v>
      </c>
      <c r="I5494" s="28" t="n">
        <v>0</v>
      </c>
      <c r="J5494" s="28" t="n">
        <v>319</v>
      </c>
      <c r="K5494" s="28" t="n">
        <v>3</v>
      </c>
      <c r="L5494" s="28" t="n">
        <v>3</v>
      </c>
      <c r="M5494" s="28" t="s">
        <v>146</v>
      </c>
      <c r="N5494" s="28" t="s">
        <v>141</v>
      </c>
      <c r="O5494" s="29" t="n">
        <v>45812</v>
      </c>
      <c r="P5494" s="28" t="n">
        <f aca="false">ROUNDDOWN(($B5494-$O5494)/30,0)</f>
        <v>3</v>
      </c>
      <c r="Q5494" s="28" t="str">
        <f aca="false">TEXT($B5494,"yyyy-mm")</f>
        <v>2025-09</v>
      </c>
      <c r="R5494" s="28" t="n">
        <f aca="false">IF(AND($O5494&gt;=DATE(2025,1,1),$O5494&lt;=DATE(2025,4,30)),1,0)</f>
        <v>0</v>
      </c>
    </row>
    <row r="5495" customFormat="false" ht="15" hidden="false" customHeight="false" outlineLevel="0" collapsed="false">
      <c r="A5495" s="28" t="n">
        <v>600</v>
      </c>
      <c r="B5495" s="29" t="n">
        <v>45961</v>
      </c>
      <c r="C5495" s="28" t="n">
        <v>30533.32</v>
      </c>
      <c r="D5495" s="28" t="n">
        <v>0</v>
      </c>
      <c r="E5495" s="28" t="n">
        <v>0</v>
      </c>
      <c r="F5495" s="28" t="s">
        <v>345</v>
      </c>
      <c r="G5495" s="28" t="n">
        <v>0</v>
      </c>
      <c r="H5495" s="28" t="n">
        <v>0</v>
      </c>
      <c r="I5495" s="28" t="n">
        <v>0</v>
      </c>
      <c r="J5495" s="28" t="n">
        <v>319</v>
      </c>
      <c r="K5495" s="28" t="n">
        <v>3</v>
      </c>
      <c r="L5495" s="28" t="n">
        <v>3</v>
      </c>
      <c r="M5495" s="28" t="s">
        <v>146</v>
      </c>
      <c r="N5495" s="28" t="s">
        <v>141</v>
      </c>
      <c r="O5495" s="29" t="n">
        <v>45812</v>
      </c>
      <c r="P5495" s="28" t="n">
        <f aca="false">ROUNDDOWN(($B5495-$O5495)/30,0)</f>
        <v>4</v>
      </c>
      <c r="Q5495" s="28" t="str">
        <f aca="false">TEXT($B5495,"yyyy-mm")</f>
        <v>2025-10</v>
      </c>
      <c r="R5495" s="28" t="n">
        <f aca="false">IF(AND($O5495&gt;=DATE(2025,1,1),$O5495&lt;=DATE(2025,4,30)),1,0)</f>
        <v>0</v>
      </c>
    </row>
    <row r="5496" customFormat="false" ht="15" hidden="false" customHeight="false" outlineLevel="0" collapsed="false">
      <c r="A5496" s="28" t="n">
        <v>600</v>
      </c>
      <c r="B5496" s="29" t="n">
        <v>45991</v>
      </c>
      <c r="C5496" s="28" t="n">
        <v>26716.65</v>
      </c>
      <c r="D5496" s="28" t="n">
        <v>0</v>
      </c>
      <c r="E5496" s="28" t="n">
        <v>0</v>
      </c>
      <c r="F5496" s="28" t="s">
        <v>345</v>
      </c>
      <c r="G5496" s="28" t="n">
        <v>0</v>
      </c>
      <c r="H5496" s="28" t="n">
        <v>0</v>
      </c>
      <c r="I5496" s="28" t="n">
        <v>0</v>
      </c>
      <c r="J5496" s="28" t="n">
        <v>319</v>
      </c>
      <c r="K5496" s="28" t="n">
        <v>3</v>
      </c>
      <c r="L5496" s="28" t="n">
        <v>3</v>
      </c>
      <c r="M5496" s="28" t="s">
        <v>146</v>
      </c>
      <c r="N5496" s="28" t="s">
        <v>141</v>
      </c>
      <c r="O5496" s="29" t="n">
        <v>45812</v>
      </c>
      <c r="P5496" s="28" t="n">
        <f aca="false">ROUNDDOWN(($B5496-$O5496)/30,0)</f>
        <v>5</v>
      </c>
      <c r="Q5496" s="28" t="str">
        <f aca="false">TEXT($B5496,"yyyy-mm")</f>
        <v>2025-11</v>
      </c>
      <c r="R5496" s="28" t="n">
        <f aca="false">IF(AND($O5496&gt;=DATE(2025,1,1),$O5496&lt;=DATE(2025,4,30)),1,0)</f>
        <v>0</v>
      </c>
    </row>
    <row r="5497" customFormat="false" ht="15" hidden="false" customHeight="false" outlineLevel="0" collapsed="false">
      <c r="A5497" s="28" t="n">
        <v>600</v>
      </c>
      <c r="B5497" s="29" t="n">
        <v>46022</v>
      </c>
      <c r="C5497" s="28" t="n">
        <v>22899.98</v>
      </c>
      <c r="D5497" s="28" t="n">
        <v>0</v>
      </c>
      <c r="E5497" s="28" t="n">
        <v>0</v>
      </c>
      <c r="F5497" s="28" t="s">
        <v>345</v>
      </c>
      <c r="G5497" s="28" t="n">
        <v>0</v>
      </c>
      <c r="H5497" s="28" t="n">
        <v>0</v>
      </c>
      <c r="I5497" s="28" t="n">
        <v>0</v>
      </c>
      <c r="J5497" s="28" t="n">
        <v>319</v>
      </c>
      <c r="K5497" s="28" t="n">
        <v>3</v>
      </c>
      <c r="L5497" s="28" t="n">
        <v>3</v>
      </c>
      <c r="M5497" s="28" t="s">
        <v>146</v>
      </c>
      <c r="N5497" s="28" t="s">
        <v>141</v>
      </c>
      <c r="O5497" s="29" t="n">
        <v>45812</v>
      </c>
      <c r="P5497" s="28" t="n">
        <f aca="false">ROUNDDOWN(($B5497-$O5497)/30,0)</f>
        <v>7</v>
      </c>
      <c r="Q5497" s="28" t="str">
        <f aca="false">TEXT($B5497,"yyyy-mm")</f>
        <v>2025-12</v>
      </c>
      <c r="R5497" s="28" t="n">
        <f aca="false">IF(AND($O5497&gt;=DATE(2025,1,1),$O5497&lt;=DATE(2025,4,30)),1,0)</f>
        <v>0</v>
      </c>
    </row>
    <row r="5498" customFormat="false" ht="15" hidden="false" customHeight="false" outlineLevel="0" collapsed="false">
      <c r="A5498" s="28" t="n">
        <v>600</v>
      </c>
      <c r="B5498" s="29" t="n">
        <v>46053</v>
      </c>
      <c r="C5498" s="28" t="n">
        <v>19083.31</v>
      </c>
      <c r="D5498" s="28" t="n">
        <v>0</v>
      </c>
      <c r="E5498" s="28" t="n">
        <v>0</v>
      </c>
      <c r="F5498" s="28" t="s">
        <v>345</v>
      </c>
      <c r="G5498" s="28" t="n">
        <v>0</v>
      </c>
      <c r="H5498" s="28" t="n">
        <v>0</v>
      </c>
      <c r="I5498" s="28" t="n">
        <v>0</v>
      </c>
      <c r="J5498" s="28" t="n">
        <v>319</v>
      </c>
      <c r="K5498" s="28" t="n">
        <v>3</v>
      </c>
      <c r="L5498" s="28" t="n">
        <v>3</v>
      </c>
      <c r="M5498" s="28" t="s">
        <v>146</v>
      </c>
      <c r="N5498" s="28" t="s">
        <v>141</v>
      </c>
      <c r="O5498" s="29" t="n">
        <v>45812</v>
      </c>
      <c r="P5498" s="28" t="n">
        <f aca="false">ROUNDDOWN(($B5498-$O5498)/30,0)</f>
        <v>8</v>
      </c>
      <c r="Q5498" s="28" t="str">
        <f aca="false">TEXT($B5498,"yyyy-mm")</f>
        <v>2026-01</v>
      </c>
      <c r="R5498" s="28" t="n">
        <f aca="false">IF(AND($O5498&gt;=DATE(2025,1,1),$O5498&lt;=DATE(2025,4,30)),1,0)</f>
        <v>0</v>
      </c>
    </row>
    <row r="5499" customFormat="false" ht="15" hidden="false" customHeight="false" outlineLevel="0" collapsed="false">
      <c r="A5499" s="28" t="n">
        <v>600</v>
      </c>
      <c r="B5499" s="29" t="n">
        <v>46081</v>
      </c>
      <c r="C5499" s="28" t="n">
        <v>15266.64</v>
      </c>
      <c r="D5499" s="28" t="n">
        <v>0</v>
      </c>
      <c r="E5499" s="28" t="n">
        <v>0</v>
      </c>
      <c r="F5499" s="28" t="s">
        <v>345</v>
      </c>
      <c r="G5499" s="28" t="n">
        <v>0</v>
      </c>
      <c r="H5499" s="28" t="n">
        <v>0</v>
      </c>
      <c r="I5499" s="28" t="n">
        <v>0</v>
      </c>
      <c r="J5499" s="28" t="n">
        <v>319</v>
      </c>
      <c r="K5499" s="28" t="n">
        <v>3</v>
      </c>
      <c r="L5499" s="28" t="n">
        <v>3</v>
      </c>
      <c r="M5499" s="28" t="s">
        <v>146</v>
      </c>
      <c r="N5499" s="28" t="s">
        <v>141</v>
      </c>
      <c r="O5499" s="29" t="n">
        <v>45812</v>
      </c>
      <c r="P5499" s="28" t="n">
        <f aca="false">ROUNDDOWN(($B5499-$O5499)/30,0)</f>
        <v>8</v>
      </c>
      <c r="Q5499" s="28" t="str">
        <f aca="false">TEXT($B5499,"yyyy-mm")</f>
        <v>2026-02</v>
      </c>
      <c r="R5499" s="28" t="n">
        <f aca="false">IF(AND($O5499&gt;=DATE(2025,1,1),$O5499&lt;=DATE(2025,4,30)),1,0)</f>
        <v>0</v>
      </c>
    </row>
    <row r="5500" customFormat="false" ht="15" hidden="false" customHeight="false" outlineLevel="0" collapsed="false">
      <c r="A5500" s="28" t="n">
        <v>600</v>
      </c>
      <c r="B5500" s="29" t="n">
        <v>46112</v>
      </c>
      <c r="C5500" s="28" t="n">
        <v>11449.97</v>
      </c>
      <c r="D5500" s="28" t="n">
        <v>0</v>
      </c>
      <c r="E5500" s="28" t="n">
        <v>0</v>
      </c>
      <c r="F5500" s="28" t="s">
        <v>345</v>
      </c>
      <c r="G5500" s="28" t="n">
        <v>0</v>
      </c>
      <c r="H5500" s="28" t="n">
        <v>0</v>
      </c>
      <c r="I5500" s="28" t="n">
        <v>0</v>
      </c>
      <c r="J5500" s="28" t="n">
        <v>319</v>
      </c>
      <c r="K5500" s="28" t="n">
        <v>3</v>
      </c>
      <c r="L5500" s="28" t="n">
        <v>3</v>
      </c>
      <c r="M5500" s="28" t="s">
        <v>146</v>
      </c>
      <c r="N5500" s="28" t="s">
        <v>141</v>
      </c>
      <c r="O5500" s="29" t="n">
        <v>45812</v>
      </c>
      <c r="P5500" s="28" t="n">
        <f aca="false">ROUNDDOWN(($B5500-$O5500)/30,0)</f>
        <v>10</v>
      </c>
      <c r="Q5500" s="28" t="str">
        <f aca="false">TEXT($B5500,"yyyy-mm")</f>
        <v>2026-03</v>
      </c>
      <c r="R5500" s="28" t="n">
        <f aca="false">IF(AND($O5500&gt;=DATE(2025,1,1),$O5500&lt;=DATE(2025,4,30)),1,0)</f>
        <v>0</v>
      </c>
    </row>
    <row r="5501" customFormat="false" ht="15" hidden="false" customHeight="false" outlineLevel="0" collapsed="false">
      <c r="A5501" s="28" t="n">
        <v>600</v>
      </c>
      <c r="B5501" s="29" t="n">
        <v>46142</v>
      </c>
      <c r="C5501" s="28" t="n">
        <v>7633.3</v>
      </c>
      <c r="D5501" s="28" t="n">
        <v>0</v>
      </c>
      <c r="E5501" s="28" t="n">
        <v>0</v>
      </c>
      <c r="F5501" s="28" t="s">
        <v>345</v>
      </c>
      <c r="G5501" s="28" t="n">
        <v>0</v>
      </c>
      <c r="H5501" s="28" t="n">
        <v>0</v>
      </c>
      <c r="I5501" s="28" t="n">
        <v>0</v>
      </c>
      <c r="J5501" s="28" t="n">
        <v>319</v>
      </c>
      <c r="K5501" s="28" t="n">
        <v>3</v>
      </c>
      <c r="L5501" s="28" t="n">
        <v>3</v>
      </c>
      <c r="M5501" s="28" t="s">
        <v>146</v>
      </c>
      <c r="N5501" s="28" t="s">
        <v>141</v>
      </c>
      <c r="O5501" s="29" t="n">
        <v>45812</v>
      </c>
      <c r="P5501" s="28" t="n">
        <f aca="false">ROUNDDOWN(($B5501-$O5501)/30,0)</f>
        <v>11</v>
      </c>
      <c r="Q5501" s="28" t="str">
        <f aca="false">TEXT($B5501,"yyyy-mm")</f>
        <v>2026-04</v>
      </c>
      <c r="R5501" s="28" t="n">
        <f aca="false">IF(AND($O5501&gt;=DATE(2025,1,1),$O5501&lt;=DATE(2025,4,30)),1,0)</f>
        <v>0</v>
      </c>
    </row>
    <row r="5502" customFormat="false" ht="15" hidden="false" customHeight="false" outlineLevel="0" collapsed="false">
      <c r="A5502" s="28" t="n">
        <v>600</v>
      </c>
      <c r="B5502" s="29" t="n">
        <v>46173</v>
      </c>
      <c r="C5502" s="28" t="n">
        <v>7633.3</v>
      </c>
      <c r="D5502" s="28" t="n">
        <v>3816.67</v>
      </c>
      <c r="E5502" s="28" t="n">
        <v>27</v>
      </c>
      <c r="F5502" s="28" t="s">
        <v>346</v>
      </c>
      <c r="G5502" s="28" t="n">
        <v>0</v>
      </c>
      <c r="H5502" s="28" t="n">
        <v>0</v>
      </c>
      <c r="I5502" s="28" t="n">
        <v>0</v>
      </c>
      <c r="J5502" s="28" t="n">
        <v>319</v>
      </c>
      <c r="K5502" s="28" t="n">
        <v>3</v>
      </c>
      <c r="L5502" s="28" t="n">
        <v>3</v>
      </c>
      <c r="M5502" s="28" t="s">
        <v>146</v>
      </c>
      <c r="N5502" s="28" t="s">
        <v>141</v>
      </c>
      <c r="O5502" s="29" t="n">
        <v>45812</v>
      </c>
      <c r="P5502" s="28" t="n">
        <f aca="false">ROUNDDOWN(($B5502-$O5502)/30,0)</f>
        <v>12</v>
      </c>
      <c r="Q5502" s="28" t="str">
        <f aca="false">TEXT($B5502,"yyyy-mm")</f>
        <v>2026-05</v>
      </c>
      <c r="R5502" s="28" t="n">
        <f aca="false">IF(AND($O5502&gt;=DATE(2025,1,1),$O5502&lt;=DATE(2025,4,30)),1,0)</f>
        <v>0</v>
      </c>
    </row>
    <row r="5503" customFormat="false" ht="15" hidden="false" customHeight="false" outlineLevel="0" collapsed="false">
      <c r="A5503" s="28" t="n">
        <v>600</v>
      </c>
      <c r="B5503" s="29" t="n">
        <v>46203</v>
      </c>
      <c r="C5503" s="28" t="n">
        <v>5280.46</v>
      </c>
      <c r="D5503" s="28" t="n">
        <v>5280.5</v>
      </c>
      <c r="E5503" s="28" t="n">
        <v>57</v>
      </c>
      <c r="F5503" s="28" t="s">
        <v>347</v>
      </c>
      <c r="G5503" s="28" t="n">
        <v>1</v>
      </c>
      <c r="H5503" s="28" t="n">
        <v>0</v>
      </c>
      <c r="I5503" s="28" t="n">
        <v>0</v>
      </c>
      <c r="J5503" s="28" t="n">
        <v>319</v>
      </c>
      <c r="K5503" s="28" t="n">
        <v>3</v>
      </c>
      <c r="L5503" s="28" t="n">
        <v>3</v>
      </c>
      <c r="M5503" s="28" t="s">
        <v>146</v>
      </c>
      <c r="N5503" s="28" t="s">
        <v>141</v>
      </c>
      <c r="O5503" s="29" t="n">
        <v>45812</v>
      </c>
      <c r="P5503" s="28" t="n">
        <f aca="false">ROUNDDOWN(($B5503-$O5503)/30,0)</f>
        <v>13</v>
      </c>
      <c r="Q5503" s="28" t="str">
        <f aca="false">TEXT($B5503,"yyyy-mm")</f>
        <v>2026-06</v>
      </c>
      <c r="R5503" s="28" t="n">
        <f aca="false">IF(AND($O5503&gt;=DATE(2025,1,1),$O5503&lt;=DATE(2025,4,30)),1,0)</f>
        <v>0</v>
      </c>
    </row>
    <row r="5504" customFormat="false" ht="15" hidden="false" customHeight="false" outlineLevel="0" collapsed="false">
      <c r="A5504" s="28" t="n">
        <v>601</v>
      </c>
      <c r="B5504" s="29" t="n">
        <v>44681</v>
      </c>
      <c r="C5504" s="28" t="n">
        <v>39400</v>
      </c>
      <c r="D5504" s="28" t="n">
        <v>0</v>
      </c>
      <c r="E5504" s="28" t="n">
        <v>0</v>
      </c>
      <c r="F5504" s="28" t="s">
        <v>345</v>
      </c>
      <c r="G5504" s="28" t="n">
        <v>0</v>
      </c>
      <c r="H5504" s="28" t="n">
        <v>0</v>
      </c>
      <c r="I5504" s="28" t="n">
        <v>0</v>
      </c>
      <c r="J5504" s="28" t="n">
        <v>156</v>
      </c>
      <c r="K5504" s="28" t="n">
        <v>5</v>
      </c>
      <c r="L5504" s="28" t="n">
        <v>3</v>
      </c>
      <c r="M5504" s="28" t="s">
        <v>146</v>
      </c>
      <c r="N5504" s="28" t="s">
        <v>138</v>
      </c>
      <c r="O5504" s="29" t="n">
        <v>44673</v>
      </c>
      <c r="P5504" s="28" t="n">
        <f aca="false">ROUNDDOWN(($B5504-$O5504)/30,0)</f>
        <v>0</v>
      </c>
      <c r="Q5504" s="28" t="str">
        <f aca="false">TEXT($B5504,"yyyy-mm")</f>
        <v>2022-04</v>
      </c>
      <c r="R5504" s="28" t="n">
        <f aca="false">IF(AND($O5504&gt;=DATE(2025,1,1),$O5504&lt;=DATE(2025,4,30)),1,0)</f>
        <v>0</v>
      </c>
    </row>
    <row r="5505" customFormat="false" ht="15" hidden="false" customHeight="false" outlineLevel="0" collapsed="false">
      <c r="A5505" s="28" t="n">
        <v>601</v>
      </c>
      <c r="B5505" s="29" t="n">
        <v>44712</v>
      </c>
      <c r="C5505" s="28" t="n">
        <v>31520</v>
      </c>
      <c r="D5505" s="28" t="n">
        <v>0</v>
      </c>
      <c r="E5505" s="28" t="n">
        <v>0</v>
      </c>
      <c r="F5505" s="28" t="s">
        <v>345</v>
      </c>
      <c r="G5505" s="28" t="n">
        <v>0</v>
      </c>
      <c r="H5505" s="28" t="n">
        <v>0</v>
      </c>
      <c r="I5505" s="28" t="n">
        <v>0</v>
      </c>
      <c r="J5505" s="28" t="n">
        <v>156</v>
      </c>
      <c r="K5505" s="28" t="n">
        <v>5</v>
      </c>
      <c r="L5505" s="28" t="n">
        <v>3</v>
      </c>
      <c r="M5505" s="28" t="s">
        <v>146</v>
      </c>
      <c r="N5505" s="28" t="s">
        <v>138</v>
      </c>
      <c r="O5505" s="29" t="n">
        <v>44673</v>
      </c>
      <c r="P5505" s="28" t="n">
        <f aca="false">ROUNDDOWN(($B5505-$O5505)/30,0)</f>
        <v>1</v>
      </c>
      <c r="Q5505" s="28" t="str">
        <f aca="false">TEXT($B5505,"yyyy-mm")</f>
        <v>2022-05</v>
      </c>
      <c r="R5505" s="28" t="n">
        <f aca="false">IF(AND($O5505&gt;=DATE(2025,1,1),$O5505&lt;=DATE(2025,4,30)),1,0)</f>
        <v>0</v>
      </c>
    </row>
    <row r="5506" customFormat="false" ht="15" hidden="false" customHeight="false" outlineLevel="0" collapsed="false">
      <c r="A5506" s="28" t="n">
        <v>601</v>
      </c>
      <c r="B5506" s="29" t="n">
        <v>44742</v>
      </c>
      <c r="C5506" s="28" t="n">
        <v>23640</v>
      </c>
      <c r="D5506" s="28" t="n">
        <v>0</v>
      </c>
      <c r="E5506" s="28" t="n">
        <v>0</v>
      </c>
      <c r="F5506" s="28" t="s">
        <v>345</v>
      </c>
      <c r="G5506" s="28" t="n">
        <v>0</v>
      </c>
      <c r="H5506" s="28" t="n">
        <v>0</v>
      </c>
      <c r="I5506" s="28" t="n">
        <v>0</v>
      </c>
      <c r="J5506" s="28" t="n">
        <v>156</v>
      </c>
      <c r="K5506" s="28" t="n">
        <v>5</v>
      </c>
      <c r="L5506" s="28" t="n">
        <v>3</v>
      </c>
      <c r="M5506" s="28" t="s">
        <v>146</v>
      </c>
      <c r="N5506" s="28" t="s">
        <v>138</v>
      </c>
      <c r="O5506" s="29" t="n">
        <v>44673</v>
      </c>
      <c r="P5506" s="28" t="n">
        <f aca="false">ROUNDDOWN(($B5506-$O5506)/30,0)</f>
        <v>2</v>
      </c>
      <c r="Q5506" s="28" t="str">
        <f aca="false">TEXT($B5506,"yyyy-mm")</f>
        <v>2022-06</v>
      </c>
      <c r="R5506" s="28" t="n">
        <f aca="false">IF(AND($O5506&gt;=DATE(2025,1,1),$O5506&lt;=DATE(2025,4,30)),1,0)</f>
        <v>0</v>
      </c>
    </row>
    <row r="5507" customFormat="false" ht="15" hidden="false" customHeight="false" outlineLevel="0" collapsed="false">
      <c r="A5507" s="28" t="n">
        <v>601</v>
      </c>
      <c r="B5507" s="29" t="n">
        <v>44773</v>
      </c>
      <c r="C5507" s="28" t="n">
        <v>15760</v>
      </c>
      <c r="D5507" s="28" t="n">
        <v>0</v>
      </c>
      <c r="E5507" s="28" t="n">
        <v>0</v>
      </c>
      <c r="F5507" s="28" t="s">
        <v>345</v>
      </c>
      <c r="G5507" s="28" t="n">
        <v>0</v>
      </c>
      <c r="H5507" s="28" t="n">
        <v>0</v>
      </c>
      <c r="I5507" s="28" t="n">
        <v>0</v>
      </c>
      <c r="J5507" s="28" t="n">
        <v>156</v>
      </c>
      <c r="K5507" s="28" t="n">
        <v>5</v>
      </c>
      <c r="L5507" s="28" t="n">
        <v>3</v>
      </c>
      <c r="M5507" s="28" t="s">
        <v>146</v>
      </c>
      <c r="N5507" s="28" t="s">
        <v>138</v>
      </c>
      <c r="O5507" s="29" t="n">
        <v>44673</v>
      </c>
      <c r="P5507" s="28" t="n">
        <f aca="false">ROUNDDOWN(($B5507-$O5507)/30,0)</f>
        <v>3</v>
      </c>
      <c r="Q5507" s="28" t="str">
        <f aca="false">TEXT($B5507,"yyyy-mm")</f>
        <v>2022-07</v>
      </c>
      <c r="R5507" s="28" t="n">
        <f aca="false">IF(AND($O5507&gt;=DATE(2025,1,1),$O5507&lt;=DATE(2025,4,30)),1,0)</f>
        <v>0</v>
      </c>
    </row>
    <row r="5508" customFormat="false" ht="15" hidden="false" customHeight="false" outlineLevel="0" collapsed="false">
      <c r="A5508" s="28" t="n">
        <v>601</v>
      </c>
      <c r="B5508" s="29" t="n">
        <v>44804</v>
      </c>
      <c r="C5508" s="28" t="n">
        <v>7880</v>
      </c>
      <c r="D5508" s="28" t="n">
        <v>0</v>
      </c>
      <c r="E5508" s="28" t="n">
        <v>0</v>
      </c>
      <c r="F5508" s="28" t="s">
        <v>345</v>
      </c>
      <c r="G5508" s="28" t="n">
        <v>0</v>
      </c>
      <c r="H5508" s="28" t="n">
        <v>0</v>
      </c>
      <c r="I5508" s="28" t="n">
        <v>0</v>
      </c>
      <c r="J5508" s="28" t="n">
        <v>156</v>
      </c>
      <c r="K5508" s="28" t="n">
        <v>5</v>
      </c>
      <c r="L5508" s="28" t="n">
        <v>3</v>
      </c>
      <c r="M5508" s="28" t="s">
        <v>146</v>
      </c>
      <c r="N5508" s="28" t="s">
        <v>138</v>
      </c>
      <c r="O5508" s="29" t="n">
        <v>44673</v>
      </c>
      <c r="P5508" s="28" t="n">
        <f aca="false">ROUNDDOWN(($B5508-$O5508)/30,0)</f>
        <v>4</v>
      </c>
      <c r="Q5508" s="28" t="str">
        <f aca="false">TEXT($B5508,"yyyy-mm")</f>
        <v>2022-08</v>
      </c>
      <c r="R5508" s="28" t="n">
        <f aca="false">IF(AND($O5508&gt;=DATE(2025,1,1),$O5508&lt;=DATE(2025,4,30)),1,0)</f>
        <v>0</v>
      </c>
    </row>
    <row r="5509" customFormat="false" ht="15" hidden="false" customHeight="false" outlineLevel="0" collapsed="false">
      <c r="A5509" s="28" t="n">
        <v>601</v>
      </c>
      <c r="B5509" s="29" t="n">
        <v>44834</v>
      </c>
      <c r="C5509" s="28" t="n">
        <v>0</v>
      </c>
      <c r="D5509" s="28" t="n">
        <v>0</v>
      </c>
      <c r="E5509" s="28" t="n">
        <v>0</v>
      </c>
      <c r="F5509" s="28" t="s">
        <v>345</v>
      </c>
      <c r="G5509" s="28" t="n">
        <v>0</v>
      </c>
      <c r="H5509" s="28" t="n">
        <v>0</v>
      </c>
      <c r="I5509" s="28" t="n">
        <v>0</v>
      </c>
      <c r="J5509" s="28" t="n">
        <v>156</v>
      </c>
      <c r="K5509" s="28" t="n">
        <v>5</v>
      </c>
      <c r="L5509" s="28" t="n">
        <v>3</v>
      </c>
      <c r="M5509" s="28" t="s">
        <v>146</v>
      </c>
      <c r="N5509" s="28" t="s">
        <v>138</v>
      </c>
      <c r="O5509" s="29" t="n">
        <v>44673</v>
      </c>
      <c r="P5509" s="28" t="n">
        <f aca="false">ROUNDDOWN(($B5509-$O5509)/30,0)</f>
        <v>5</v>
      </c>
      <c r="Q5509" s="28" t="str">
        <f aca="false">TEXT($B5509,"yyyy-mm")</f>
        <v>2022-09</v>
      </c>
      <c r="R5509" s="28" t="n">
        <f aca="false">IF(AND($O5509&gt;=DATE(2025,1,1),$O5509&lt;=DATE(2025,4,30)),1,0)</f>
        <v>0</v>
      </c>
    </row>
    <row r="5510" customFormat="false" ht="15" hidden="false" customHeight="false" outlineLevel="0" collapsed="false">
      <c r="A5510" s="28" t="n">
        <v>602</v>
      </c>
      <c r="B5510" s="29" t="n">
        <v>46053</v>
      </c>
      <c r="C5510" s="28" t="n">
        <v>37400</v>
      </c>
      <c r="D5510" s="28" t="n">
        <v>0</v>
      </c>
      <c r="E5510" s="28" t="n">
        <v>0</v>
      </c>
      <c r="F5510" s="28" t="s">
        <v>345</v>
      </c>
      <c r="G5510" s="28" t="n">
        <v>0</v>
      </c>
      <c r="H5510" s="28" t="n">
        <v>0</v>
      </c>
      <c r="I5510" s="28" t="n">
        <v>0</v>
      </c>
      <c r="J5510" s="28" t="n">
        <v>171</v>
      </c>
      <c r="K5510" s="28" t="n">
        <v>2</v>
      </c>
      <c r="L5510" s="28" t="n">
        <v>2</v>
      </c>
      <c r="M5510" s="28" t="s">
        <v>146</v>
      </c>
      <c r="N5510" s="28" t="s">
        <v>138</v>
      </c>
      <c r="O5510" s="29" t="n">
        <v>46036</v>
      </c>
      <c r="P5510" s="28" t="n">
        <f aca="false">ROUNDDOWN(($B5510-$O5510)/30,0)</f>
        <v>0</v>
      </c>
      <c r="Q5510" s="28" t="str">
        <f aca="false">TEXT($B5510,"yyyy-mm")</f>
        <v>2026-01</v>
      </c>
      <c r="R5510" s="28" t="n">
        <f aca="false">IF(AND($O5510&gt;=DATE(2025,1,1),$O5510&lt;=DATE(2025,4,30)),1,0)</f>
        <v>0</v>
      </c>
    </row>
    <row r="5511" customFormat="false" ht="15" hidden="false" customHeight="false" outlineLevel="0" collapsed="false">
      <c r="A5511" s="28" t="n">
        <v>602</v>
      </c>
      <c r="B5511" s="29" t="n">
        <v>46081</v>
      </c>
      <c r="C5511" s="28" t="n">
        <v>34283.33</v>
      </c>
      <c r="D5511" s="28" t="n">
        <v>0</v>
      </c>
      <c r="E5511" s="28" t="n">
        <v>0</v>
      </c>
      <c r="F5511" s="28" t="s">
        <v>345</v>
      </c>
      <c r="G5511" s="28" t="n">
        <v>0</v>
      </c>
      <c r="H5511" s="28" t="n">
        <v>0</v>
      </c>
      <c r="I5511" s="28" t="n">
        <v>0</v>
      </c>
      <c r="J5511" s="28" t="n">
        <v>171</v>
      </c>
      <c r="K5511" s="28" t="n">
        <v>2</v>
      </c>
      <c r="L5511" s="28" t="n">
        <v>2</v>
      </c>
      <c r="M5511" s="28" t="s">
        <v>146</v>
      </c>
      <c r="N5511" s="28" t="s">
        <v>138</v>
      </c>
      <c r="O5511" s="29" t="n">
        <v>46036</v>
      </c>
      <c r="P5511" s="28" t="n">
        <f aca="false">ROUNDDOWN(($B5511-$O5511)/30,0)</f>
        <v>1</v>
      </c>
      <c r="Q5511" s="28" t="str">
        <f aca="false">TEXT($B5511,"yyyy-mm")</f>
        <v>2026-02</v>
      </c>
      <c r="R5511" s="28" t="n">
        <f aca="false">IF(AND($O5511&gt;=DATE(2025,1,1),$O5511&lt;=DATE(2025,4,30)),1,0)</f>
        <v>0</v>
      </c>
    </row>
    <row r="5512" customFormat="false" ht="15" hidden="false" customHeight="false" outlineLevel="0" collapsed="false">
      <c r="A5512" s="28" t="n">
        <v>602</v>
      </c>
      <c r="B5512" s="29" t="n">
        <v>46112</v>
      </c>
      <c r="C5512" s="28" t="n">
        <v>31166.66</v>
      </c>
      <c r="D5512" s="28" t="n">
        <v>0</v>
      </c>
      <c r="E5512" s="28" t="n">
        <v>0</v>
      </c>
      <c r="F5512" s="28" t="s">
        <v>345</v>
      </c>
      <c r="G5512" s="28" t="n">
        <v>0</v>
      </c>
      <c r="H5512" s="28" t="n">
        <v>0</v>
      </c>
      <c r="I5512" s="28" t="n">
        <v>0</v>
      </c>
      <c r="J5512" s="28" t="n">
        <v>171</v>
      </c>
      <c r="K5512" s="28" t="n">
        <v>2</v>
      </c>
      <c r="L5512" s="28" t="n">
        <v>2</v>
      </c>
      <c r="M5512" s="28" t="s">
        <v>146</v>
      </c>
      <c r="N5512" s="28" t="s">
        <v>138</v>
      </c>
      <c r="O5512" s="29" t="n">
        <v>46036</v>
      </c>
      <c r="P5512" s="28" t="n">
        <f aca="false">ROUNDDOWN(($B5512-$O5512)/30,0)</f>
        <v>2</v>
      </c>
      <c r="Q5512" s="28" t="str">
        <f aca="false">TEXT($B5512,"yyyy-mm")</f>
        <v>2026-03</v>
      </c>
      <c r="R5512" s="28" t="n">
        <f aca="false">IF(AND($O5512&gt;=DATE(2025,1,1),$O5512&lt;=DATE(2025,4,30)),1,0)</f>
        <v>0</v>
      </c>
    </row>
    <row r="5513" customFormat="false" ht="15" hidden="false" customHeight="false" outlineLevel="0" collapsed="false">
      <c r="A5513" s="28" t="n">
        <v>602</v>
      </c>
      <c r="B5513" s="29" t="n">
        <v>46142</v>
      </c>
      <c r="C5513" s="28" t="n">
        <v>28049.99</v>
      </c>
      <c r="D5513" s="28" t="n">
        <v>0</v>
      </c>
      <c r="E5513" s="28" t="n">
        <v>0</v>
      </c>
      <c r="F5513" s="28" t="s">
        <v>345</v>
      </c>
      <c r="G5513" s="28" t="n">
        <v>0</v>
      </c>
      <c r="H5513" s="28" t="n">
        <v>0</v>
      </c>
      <c r="I5513" s="28" t="n">
        <v>0</v>
      </c>
      <c r="J5513" s="28" t="n">
        <v>171</v>
      </c>
      <c r="K5513" s="28" t="n">
        <v>2</v>
      </c>
      <c r="L5513" s="28" t="n">
        <v>2</v>
      </c>
      <c r="M5513" s="28" t="s">
        <v>146</v>
      </c>
      <c r="N5513" s="28" t="s">
        <v>138</v>
      </c>
      <c r="O5513" s="29" t="n">
        <v>46036</v>
      </c>
      <c r="P5513" s="28" t="n">
        <f aca="false">ROUNDDOWN(($B5513-$O5513)/30,0)</f>
        <v>3</v>
      </c>
      <c r="Q5513" s="28" t="str">
        <f aca="false">TEXT($B5513,"yyyy-mm")</f>
        <v>2026-04</v>
      </c>
      <c r="R5513" s="28" t="n">
        <f aca="false">IF(AND($O5513&gt;=DATE(2025,1,1),$O5513&lt;=DATE(2025,4,30)),1,0)</f>
        <v>0</v>
      </c>
    </row>
    <row r="5514" customFormat="false" ht="15" hidden="false" customHeight="false" outlineLevel="0" collapsed="false">
      <c r="A5514" s="28" t="n">
        <v>602</v>
      </c>
      <c r="B5514" s="29" t="n">
        <v>46173</v>
      </c>
      <c r="C5514" s="28" t="n">
        <v>24933.32</v>
      </c>
      <c r="D5514" s="28" t="n">
        <v>0</v>
      </c>
      <c r="E5514" s="28" t="n">
        <v>0</v>
      </c>
      <c r="F5514" s="28" t="s">
        <v>345</v>
      </c>
      <c r="G5514" s="28" t="n">
        <v>0</v>
      </c>
      <c r="H5514" s="28" t="n">
        <v>0</v>
      </c>
      <c r="I5514" s="28" t="n">
        <v>0</v>
      </c>
      <c r="J5514" s="28" t="n">
        <v>171</v>
      </c>
      <c r="K5514" s="28" t="n">
        <v>2</v>
      </c>
      <c r="L5514" s="28" t="n">
        <v>2</v>
      </c>
      <c r="M5514" s="28" t="s">
        <v>146</v>
      </c>
      <c r="N5514" s="28" t="s">
        <v>138</v>
      </c>
      <c r="O5514" s="29" t="n">
        <v>46036</v>
      </c>
      <c r="P5514" s="28" t="n">
        <f aca="false">ROUNDDOWN(($B5514-$O5514)/30,0)</f>
        <v>4</v>
      </c>
      <c r="Q5514" s="28" t="str">
        <f aca="false">TEXT($B5514,"yyyy-mm")</f>
        <v>2026-05</v>
      </c>
      <c r="R5514" s="28" t="n">
        <f aca="false">IF(AND($O5514&gt;=DATE(2025,1,1),$O5514&lt;=DATE(2025,4,30)),1,0)</f>
        <v>0</v>
      </c>
    </row>
    <row r="5515" customFormat="false" ht="15" hidden="false" customHeight="false" outlineLevel="0" collapsed="false">
      <c r="A5515" s="28" t="n">
        <v>602</v>
      </c>
      <c r="B5515" s="29" t="n">
        <v>46203</v>
      </c>
      <c r="C5515" s="28" t="n">
        <v>21816.65</v>
      </c>
      <c r="D5515" s="28" t="n">
        <v>0</v>
      </c>
      <c r="E5515" s="28" t="n">
        <v>0</v>
      </c>
      <c r="F5515" s="28" t="s">
        <v>345</v>
      </c>
      <c r="G5515" s="28" t="n">
        <v>0</v>
      </c>
      <c r="H5515" s="28" t="n">
        <v>0</v>
      </c>
      <c r="I5515" s="28" t="n">
        <v>0</v>
      </c>
      <c r="J5515" s="28" t="n">
        <v>171</v>
      </c>
      <c r="K5515" s="28" t="n">
        <v>2</v>
      </c>
      <c r="L5515" s="28" t="n">
        <v>2</v>
      </c>
      <c r="M5515" s="28" t="s">
        <v>146</v>
      </c>
      <c r="N5515" s="28" t="s">
        <v>138</v>
      </c>
      <c r="O5515" s="29" t="n">
        <v>46036</v>
      </c>
      <c r="P5515" s="28" t="n">
        <f aca="false">ROUNDDOWN(($B5515-$O5515)/30,0)</f>
        <v>5</v>
      </c>
      <c r="Q5515" s="28" t="str">
        <f aca="false">TEXT($B5515,"yyyy-mm")</f>
        <v>2026-06</v>
      </c>
      <c r="R5515" s="28" t="n">
        <f aca="false">IF(AND($O5515&gt;=DATE(2025,1,1),$O5515&lt;=DATE(2025,4,30)),1,0)</f>
        <v>0</v>
      </c>
    </row>
    <row r="5516" customFormat="false" ht="15" hidden="false" customHeight="false" outlineLevel="0" collapsed="false">
      <c r="A5516" s="28" t="n">
        <v>602</v>
      </c>
      <c r="B5516" s="29" t="n">
        <v>46234</v>
      </c>
      <c r="C5516" s="28" t="n">
        <v>18699.98</v>
      </c>
      <c r="D5516" s="28" t="n">
        <v>0</v>
      </c>
      <c r="E5516" s="28" t="n">
        <v>0</v>
      </c>
      <c r="F5516" s="28" t="s">
        <v>345</v>
      </c>
      <c r="G5516" s="28" t="n">
        <v>0</v>
      </c>
      <c r="H5516" s="28" t="n">
        <v>0</v>
      </c>
      <c r="I5516" s="28" t="n">
        <v>0</v>
      </c>
      <c r="J5516" s="28" t="n">
        <v>171</v>
      </c>
      <c r="K5516" s="28" t="n">
        <v>2</v>
      </c>
      <c r="L5516" s="28" t="n">
        <v>2</v>
      </c>
      <c r="M5516" s="28" t="s">
        <v>146</v>
      </c>
      <c r="N5516" s="28" t="s">
        <v>138</v>
      </c>
      <c r="O5516" s="29" t="n">
        <v>46036</v>
      </c>
      <c r="P5516" s="28" t="n">
        <f aca="false">ROUNDDOWN(($B5516-$O5516)/30,0)</f>
        <v>6</v>
      </c>
      <c r="Q5516" s="28" t="str">
        <f aca="false">TEXT($B5516,"yyyy-mm")</f>
        <v>2026-07</v>
      </c>
      <c r="R5516" s="28" t="n">
        <f aca="false">IF(AND($O5516&gt;=DATE(2025,1,1),$O5516&lt;=DATE(2025,4,30)),1,0)</f>
        <v>0</v>
      </c>
    </row>
    <row r="5517" customFormat="false" ht="15" hidden="false" customHeight="false" outlineLevel="0" collapsed="false">
      <c r="A5517" s="28" t="n">
        <v>602</v>
      </c>
      <c r="B5517" s="29" t="n">
        <v>46265</v>
      </c>
      <c r="C5517" s="28" t="n">
        <v>15583.31</v>
      </c>
      <c r="D5517" s="28" t="n">
        <v>0</v>
      </c>
      <c r="E5517" s="28" t="n">
        <v>0</v>
      </c>
      <c r="F5517" s="28" t="s">
        <v>345</v>
      </c>
      <c r="G5517" s="28" t="n">
        <v>0</v>
      </c>
      <c r="H5517" s="28" t="n">
        <v>0</v>
      </c>
      <c r="I5517" s="28" t="n">
        <v>0</v>
      </c>
      <c r="J5517" s="28" t="n">
        <v>171</v>
      </c>
      <c r="K5517" s="28" t="n">
        <v>2</v>
      </c>
      <c r="L5517" s="28" t="n">
        <v>2</v>
      </c>
      <c r="M5517" s="28" t="s">
        <v>146</v>
      </c>
      <c r="N5517" s="28" t="s">
        <v>138</v>
      </c>
      <c r="O5517" s="29" t="n">
        <v>46036</v>
      </c>
      <c r="P5517" s="28" t="n">
        <f aca="false">ROUNDDOWN(($B5517-$O5517)/30,0)</f>
        <v>7</v>
      </c>
      <c r="Q5517" s="28" t="str">
        <f aca="false">TEXT($B5517,"yyyy-mm")</f>
        <v>2026-08</v>
      </c>
      <c r="R5517" s="28" t="n">
        <f aca="false">IF(AND($O5517&gt;=DATE(2025,1,1),$O5517&lt;=DATE(2025,4,30)),1,0)</f>
        <v>0</v>
      </c>
    </row>
    <row r="5518" customFormat="false" ht="15" hidden="false" customHeight="false" outlineLevel="0" collapsed="false">
      <c r="A5518" s="28" t="n">
        <v>603</v>
      </c>
      <c r="B5518" s="29" t="n">
        <v>44592</v>
      </c>
      <c r="C5518" s="28" t="n">
        <v>19700</v>
      </c>
      <c r="D5518" s="28" t="n">
        <v>0</v>
      </c>
      <c r="E5518" s="28" t="n">
        <v>0</v>
      </c>
      <c r="F5518" s="28" t="s">
        <v>345</v>
      </c>
      <c r="G5518" s="28" t="n">
        <v>0</v>
      </c>
      <c r="H5518" s="28" t="n">
        <v>0</v>
      </c>
      <c r="I5518" s="28" t="n">
        <v>0</v>
      </c>
      <c r="J5518" s="28" t="n">
        <v>40</v>
      </c>
      <c r="K5518" s="28" t="n">
        <v>8</v>
      </c>
      <c r="L5518" s="28" t="n">
        <v>1</v>
      </c>
      <c r="M5518" s="28" t="s">
        <v>147</v>
      </c>
      <c r="N5518" s="28" t="s">
        <v>138</v>
      </c>
      <c r="O5518" s="29" t="n">
        <v>44562</v>
      </c>
      <c r="P5518" s="28" t="n">
        <f aca="false">ROUNDDOWN(($B5518-$O5518)/30,0)</f>
        <v>1</v>
      </c>
      <c r="Q5518" s="28" t="str">
        <f aca="false">TEXT($B5518,"yyyy-mm")</f>
        <v>2022-01</v>
      </c>
      <c r="R5518" s="28" t="n">
        <f aca="false">IF(AND($O5518&gt;=DATE(2025,1,1),$O5518&lt;=DATE(2025,4,30)),1,0)</f>
        <v>0</v>
      </c>
    </row>
    <row r="5519" customFormat="false" ht="15" hidden="false" customHeight="false" outlineLevel="0" collapsed="false">
      <c r="A5519" s="28" t="n">
        <v>603</v>
      </c>
      <c r="B5519" s="29" t="n">
        <v>44620</v>
      </c>
      <c r="C5519" s="28" t="n">
        <v>15760</v>
      </c>
      <c r="D5519" s="28" t="n">
        <v>0</v>
      </c>
      <c r="E5519" s="28" t="n">
        <v>0</v>
      </c>
      <c r="F5519" s="28" t="s">
        <v>345</v>
      </c>
      <c r="G5519" s="28" t="n">
        <v>0</v>
      </c>
      <c r="H5519" s="28" t="n">
        <v>0</v>
      </c>
      <c r="I5519" s="28" t="n">
        <v>0</v>
      </c>
      <c r="J5519" s="28" t="n">
        <v>40</v>
      </c>
      <c r="K5519" s="28" t="n">
        <v>8</v>
      </c>
      <c r="L5519" s="28" t="n">
        <v>1</v>
      </c>
      <c r="M5519" s="28" t="s">
        <v>147</v>
      </c>
      <c r="N5519" s="28" t="s">
        <v>138</v>
      </c>
      <c r="O5519" s="29" t="n">
        <v>44562</v>
      </c>
      <c r="P5519" s="28" t="n">
        <f aca="false">ROUNDDOWN(($B5519-$O5519)/30,0)</f>
        <v>1</v>
      </c>
      <c r="Q5519" s="28" t="str">
        <f aca="false">TEXT($B5519,"yyyy-mm")</f>
        <v>2022-02</v>
      </c>
      <c r="R5519" s="28" t="n">
        <f aca="false">IF(AND($O5519&gt;=DATE(2025,1,1),$O5519&lt;=DATE(2025,4,30)),1,0)</f>
        <v>0</v>
      </c>
    </row>
    <row r="5520" customFormat="false" ht="15" hidden="false" customHeight="false" outlineLevel="0" collapsed="false">
      <c r="A5520" s="28" t="n">
        <v>603</v>
      </c>
      <c r="B5520" s="29" t="n">
        <v>44651</v>
      </c>
      <c r="C5520" s="28" t="n">
        <v>11820</v>
      </c>
      <c r="D5520" s="28" t="n">
        <v>0</v>
      </c>
      <c r="E5520" s="28" t="n">
        <v>0</v>
      </c>
      <c r="F5520" s="28" t="s">
        <v>345</v>
      </c>
      <c r="G5520" s="28" t="n">
        <v>0</v>
      </c>
      <c r="H5520" s="28" t="n">
        <v>0</v>
      </c>
      <c r="I5520" s="28" t="n">
        <v>0</v>
      </c>
      <c r="J5520" s="28" t="n">
        <v>40</v>
      </c>
      <c r="K5520" s="28" t="n">
        <v>8</v>
      </c>
      <c r="L5520" s="28" t="n">
        <v>1</v>
      </c>
      <c r="M5520" s="28" t="s">
        <v>147</v>
      </c>
      <c r="N5520" s="28" t="s">
        <v>138</v>
      </c>
      <c r="O5520" s="29" t="n">
        <v>44562</v>
      </c>
      <c r="P5520" s="28" t="n">
        <f aca="false">ROUNDDOWN(($B5520-$O5520)/30,0)</f>
        <v>2</v>
      </c>
      <c r="Q5520" s="28" t="str">
        <f aca="false">TEXT($B5520,"yyyy-mm")</f>
        <v>2022-03</v>
      </c>
      <c r="R5520" s="28" t="n">
        <f aca="false">IF(AND($O5520&gt;=DATE(2025,1,1),$O5520&lt;=DATE(2025,4,30)),1,0)</f>
        <v>0</v>
      </c>
    </row>
    <row r="5521" customFormat="false" ht="15" hidden="false" customHeight="false" outlineLevel="0" collapsed="false">
      <c r="A5521" s="28" t="n">
        <v>603</v>
      </c>
      <c r="B5521" s="29" t="n">
        <v>44681</v>
      </c>
      <c r="C5521" s="28" t="n">
        <v>7880</v>
      </c>
      <c r="D5521" s="28" t="n">
        <v>0</v>
      </c>
      <c r="E5521" s="28" t="n">
        <v>0</v>
      </c>
      <c r="F5521" s="28" t="s">
        <v>345</v>
      </c>
      <c r="G5521" s="28" t="n">
        <v>0</v>
      </c>
      <c r="H5521" s="28" t="n">
        <v>0</v>
      </c>
      <c r="I5521" s="28" t="n">
        <v>0</v>
      </c>
      <c r="J5521" s="28" t="n">
        <v>40</v>
      </c>
      <c r="K5521" s="28" t="n">
        <v>8</v>
      </c>
      <c r="L5521" s="28" t="n">
        <v>1</v>
      </c>
      <c r="M5521" s="28" t="s">
        <v>147</v>
      </c>
      <c r="N5521" s="28" t="s">
        <v>138</v>
      </c>
      <c r="O5521" s="29" t="n">
        <v>44562</v>
      </c>
      <c r="P5521" s="28" t="n">
        <f aca="false">ROUNDDOWN(($B5521-$O5521)/30,0)</f>
        <v>3</v>
      </c>
      <c r="Q5521" s="28" t="str">
        <f aca="false">TEXT($B5521,"yyyy-mm")</f>
        <v>2022-04</v>
      </c>
      <c r="R5521" s="28" t="n">
        <f aca="false">IF(AND($O5521&gt;=DATE(2025,1,1),$O5521&lt;=DATE(2025,4,30)),1,0)</f>
        <v>0</v>
      </c>
    </row>
    <row r="5522" customFormat="false" ht="15" hidden="false" customHeight="false" outlineLevel="0" collapsed="false">
      <c r="A5522" s="28" t="n">
        <v>603</v>
      </c>
      <c r="B5522" s="29" t="n">
        <v>44712</v>
      </c>
      <c r="C5522" s="28" t="n">
        <v>3940</v>
      </c>
      <c r="D5522" s="28" t="n">
        <v>0</v>
      </c>
      <c r="E5522" s="28" t="n">
        <v>0</v>
      </c>
      <c r="F5522" s="28" t="s">
        <v>345</v>
      </c>
      <c r="G5522" s="28" t="n">
        <v>0</v>
      </c>
      <c r="H5522" s="28" t="n">
        <v>0</v>
      </c>
      <c r="I5522" s="28" t="n">
        <v>0</v>
      </c>
      <c r="J5522" s="28" t="n">
        <v>40</v>
      </c>
      <c r="K5522" s="28" t="n">
        <v>8</v>
      </c>
      <c r="L5522" s="28" t="n">
        <v>1</v>
      </c>
      <c r="M5522" s="28" t="s">
        <v>147</v>
      </c>
      <c r="N5522" s="28" t="s">
        <v>138</v>
      </c>
      <c r="O5522" s="29" t="n">
        <v>44562</v>
      </c>
      <c r="P5522" s="28" t="n">
        <f aca="false">ROUNDDOWN(($B5522-$O5522)/30,0)</f>
        <v>5</v>
      </c>
      <c r="Q5522" s="28" t="str">
        <f aca="false">TEXT($B5522,"yyyy-mm")</f>
        <v>2022-05</v>
      </c>
      <c r="R5522" s="28" t="n">
        <f aca="false">IF(AND($O5522&gt;=DATE(2025,1,1),$O5522&lt;=DATE(2025,4,30)),1,0)</f>
        <v>0</v>
      </c>
    </row>
    <row r="5523" customFormat="false" ht="15" hidden="false" customHeight="false" outlineLevel="0" collapsed="false">
      <c r="A5523" s="28" t="n">
        <v>603</v>
      </c>
      <c r="B5523" s="29" t="n">
        <v>44742</v>
      </c>
      <c r="C5523" s="28" t="n">
        <v>0</v>
      </c>
      <c r="D5523" s="28" t="n">
        <v>0</v>
      </c>
      <c r="E5523" s="28" t="n">
        <v>0</v>
      </c>
      <c r="F5523" s="28" t="s">
        <v>345</v>
      </c>
      <c r="G5523" s="28" t="n">
        <v>0</v>
      </c>
      <c r="H5523" s="28" t="n">
        <v>0</v>
      </c>
      <c r="I5523" s="28" t="n">
        <v>0</v>
      </c>
      <c r="J5523" s="28" t="n">
        <v>40</v>
      </c>
      <c r="K5523" s="28" t="n">
        <v>8</v>
      </c>
      <c r="L5523" s="28" t="n">
        <v>1</v>
      </c>
      <c r="M5523" s="28" t="s">
        <v>147</v>
      </c>
      <c r="N5523" s="28" t="s">
        <v>138</v>
      </c>
      <c r="O5523" s="29" t="n">
        <v>44562</v>
      </c>
      <c r="P5523" s="28" t="n">
        <f aca="false">ROUNDDOWN(($B5523-$O5523)/30,0)</f>
        <v>6</v>
      </c>
      <c r="Q5523" s="28" t="str">
        <f aca="false">TEXT($B5523,"yyyy-mm")</f>
        <v>2022-06</v>
      </c>
      <c r="R5523" s="28" t="n">
        <f aca="false">IF(AND($O5523&gt;=DATE(2025,1,1),$O5523&lt;=DATE(2025,4,30)),1,0)</f>
        <v>0</v>
      </c>
    </row>
    <row r="5524" customFormat="false" ht="15" hidden="false" customHeight="false" outlineLevel="0" collapsed="false">
      <c r="A5524" s="28" t="n">
        <v>604</v>
      </c>
      <c r="B5524" s="29" t="n">
        <v>45443</v>
      </c>
      <c r="C5524" s="28" t="n">
        <v>45800</v>
      </c>
      <c r="D5524" s="28" t="n">
        <v>0</v>
      </c>
      <c r="E5524" s="28" t="n">
        <v>0</v>
      </c>
      <c r="F5524" s="28" t="s">
        <v>345</v>
      </c>
      <c r="G5524" s="28" t="n">
        <v>0</v>
      </c>
      <c r="H5524" s="28" t="n">
        <v>0</v>
      </c>
      <c r="I5524" s="28" t="n">
        <v>0</v>
      </c>
      <c r="J5524" s="28" t="n">
        <v>28</v>
      </c>
      <c r="K5524" s="28" t="n">
        <v>5</v>
      </c>
      <c r="L5524" s="28" t="n">
        <v>1</v>
      </c>
      <c r="M5524" s="28" t="s">
        <v>146</v>
      </c>
      <c r="N5524" s="28" t="s">
        <v>142</v>
      </c>
      <c r="O5524" s="29" t="n">
        <v>45431</v>
      </c>
      <c r="P5524" s="28" t="n">
        <f aca="false">ROUNDDOWN(($B5524-$O5524)/30,0)</f>
        <v>0</v>
      </c>
      <c r="Q5524" s="28" t="str">
        <f aca="false">TEXT($B5524,"yyyy-mm")</f>
        <v>2024-05</v>
      </c>
      <c r="R5524" s="28" t="n">
        <f aca="false">IF(AND($O5524&gt;=DATE(2025,1,1),$O5524&lt;=DATE(2025,4,30)),1,0)</f>
        <v>0</v>
      </c>
    </row>
    <row r="5525" customFormat="false" ht="15" hidden="false" customHeight="false" outlineLevel="0" collapsed="false">
      <c r="A5525" s="28" t="n">
        <v>604</v>
      </c>
      <c r="B5525" s="29" t="n">
        <v>45473</v>
      </c>
      <c r="C5525" s="28" t="n">
        <v>34350</v>
      </c>
      <c r="D5525" s="28" t="n">
        <v>0</v>
      </c>
      <c r="E5525" s="28" t="n">
        <v>0</v>
      </c>
      <c r="F5525" s="28" t="s">
        <v>345</v>
      </c>
      <c r="G5525" s="28" t="n">
        <v>0</v>
      </c>
      <c r="H5525" s="28" t="n">
        <v>0</v>
      </c>
      <c r="I5525" s="28" t="n">
        <v>0</v>
      </c>
      <c r="J5525" s="28" t="n">
        <v>28</v>
      </c>
      <c r="K5525" s="28" t="n">
        <v>5</v>
      </c>
      <c r="L5525" s="28" t="n">
        <v>1</v>
      </c>
      <c r="M5525" s="28" t="s">
        <v>146</v>
      </c>
      <c r="N5525" s="28" t="s">
        <v>142</v>
      </c>
      <c r="O5525" s="29" t="n">
        <v>45431</v>
      </c>
      <c r="P5525" s="28" t="n">
        <f aca="false">ROUNDDOWN(($B5525-$O5525)/30,0)</f>
        <v>1</v>
      </c>
      <c r="Q5525" s="28" t="str">
        <f aca="false">TEXT($B5525,"yyyy-mm")</f>
        <v>2024-06</v>
      </c>
      <c r="R5525" s="28" t="n">
        <f aca="false">IF(AND($O5525&gt;=DATE(2025,1,1),$O5525&lt;=DATE(2025,4,30)),1,0)</f>
        <v>0</v>
      </c>
    </row>
    <row r="5526" customFormat="false" ht="15" hidden="false" customHeight="false" outlineLevel="0" collapsed="false">
      <c r="A5526" s="28" t="n">
        <v>604</v>
      </c>
      <c r="B5526" s="29" t="n">
        <v>45504</v>
      </c>
      <c r="C5526" s="28" t="n">
        <v>22900</v>
      </c>
      <c r="D5526" s="28" t="n">
        <v>0</v>
      </c>
      <c r="E5526" s="28" t="n">
        <v>0</v>
      </c>
      <c r="F5526" s="28" t="s">
        <v>345</v>
      </c>
      <c r="G5526" s="28" t="n">
        <v>0</v>
      </c>
      <c r="H5526" s="28" t="n">
        <v>0</v>
      </c>
      <c r="I5526" s="28" t="n">
        <v>0</v>
      </c>
      <c r="J5526" s="28" t="n">
        <v>28</v>
      </c>
      <c r="K5526" s="28" t="n">
        <v>5</v>
      </c>
      <c r="L5526" s="28" t="n">
        <v>1</v>
      </c>
      <c r="M5526" s="28" t="s">
        <v>146</v>
      </c>
      <c r="N5526" s="28" t="s">
        <v>142</v>
      </c>
      <c r="O5526" s="29" t="n">
        <v>45431</v>
      </c>
      <c r="P5526" s="28" t="n">
        <f aca="false">ROUNDDOWN(($B5526-$O5526)/30,0)</f>
        <v>2</v>
      </c>
      <c r="Q5526" s="28" t="str">
        <f aca="false">TEXT($B5526,"yyyy-mm")</f>
        <v>2024-07</v>
      </c>
      <c r="R5526" s="28" t="n">
        <f aca="false">IF(AND($O5526&gt;=DATE(2025,1,1),$O5526&lt;=DATE(2025,4,30)),1,0)</f>
        <v>0</v>
      </c>
    </row>
    <row r="5527" customFormat="false" ht="15" hidden="false" customHeight="false" outlineLevel="0" collapsed="false">
      <c r="A5527" s="28" t="n">
        <v>604</v>
      </c>
      <c r="B5527" s="29" t="n">
        <v>45535</v>
      </c>
      <c r="C5527" s="28" t="n">
        <v>11450</v>
      </c>
      <c r="D5527" s="28" t="n">
        <v>0</v>
      </c>
      <c r="E5527" s="28" t="n">
        <v>0</v>
      </c>
      <c r="F5527" s="28" t="s">
        <v>345</v>
      </c>
      <c r="G5527" s="28" t="n">
        <v>0</v>
      </c>
      <c r="H5527" s="28" t="n">
        <v>0</v>
      </c>
      <c r="I5527" s="28" t="n">
        <v>0</v>
      </c>
      <c r="J5527" s="28" t="n">
        <v>28</v>
      </c>
      <c r="K5527" s="28" t="n">
        <v>5</v>
      </c>
      <c r="L5527" s="28" t="n">
        <v>1</v>
      </c>
      <c r="M5527" s="28" t="s">
        <v>146</v>
      </c>
      <c r="N5527" s="28" t="s">
        <v>142</v>
      </c>
      <c r="O5527" s="29" t="n">
        <v>45431</v>
      </c>
      <c r="P5527" s="28" t="n">
        <f aca="false">ROUNDDOWN(($B5527-$O5527)/30,0)</f>
        <v>3</v>
      </c>
      <c r="Q5527" s="28" t="str">
        <f aca="false">TEXT($B5527,"yyyy-mm")</f>
        <v>2024-08</v>
      </c>
      <c r="R5527" s="28" t="n">
        <f aca="false">IF(AND($O5527&gt;=DATE(2025,1,1),$O5527&lt;=DATE(2025,4,30)),1,0)</f>
        <v>0</v>
      </c>
    </row>
    <row r="5528" customFormat="false" ht="15" hidden="false" customHeight="false" outlineLevel="0" collapsed="false">
      <c r="A5528" s="28" t="n">
        <v>604</v>
      </c>
      <c r="B5528" s="29" t="n">
        <v>45565</v>
      </c>
      <c r="C5528" s="28" t="n">
        <v>0</v>
      </c>
      <c r="D5528" s="28" t="n">
        <v>0</v>
      </c>
      <c r="E5528" s="28" t="n">
        <v>0</v>
      </c>
      <c r="F5528" s="28" t="s">
        <v>345</v>
      </c>
      <c r="G5528" s="28" t="n">
        <v>0</v>
      </c>
      <c r="H5528" s="28" t="n">
        <v>0</v>
      </c>
      <c r="I5528" s="28" t="n">
        <v>0</v>
      </c>
      <c r="J5528" s="28" t="n">
        <v>28</v>
      </c>
      <c r="K5528" s="28" t="n">
        <v>5</v>
      </c>
      <c r="L5528" s="28" t="n">
        <v>1</v>
      </c>
      <c r="M5528" s="28" t="s">
        <v>146</v>
      </c>
      <c r="N5528" s="28" t="s">
        <v>142</v>
      </c>
      <c r="O5528" s="29" t="n">
        <v>45431</v>
      </c>
      <c r="P5528" s="28" t="n">
        <f aca="false">ROUNDDOWN(($B5528-$O5528)/30,0)</f>
        <v>4</v>
      </c>
      <c r="Q5528" s="28" t="str">
        <f aca="false">TEXT($B5528,"yyyy-mm")</f>
        <v>2024-09</v>
      </c>
      <c r="R5528" s="28" t="n">
        <f aca="false">IF(AND($O5528&gt;=DATE(2025,1,1),$O5528&lt;=DATE(2025,4,30)),1,0)</f>
        <v>0</v>
      </c>
    </row>
    <row r="5529" customFormat="false" ht="15" hidden="false" customHeight="false" outlineLevel="0" collapsed="false">
      <c r="A5529" s="28" t="n">
        <v>605</v>
      </c>
      <c r="B5529" s="29" t="n">
        <v>45869</v>
      </c>
      <c r="C5529" s="28" t="n">
        <v>95500</v>
      </c>
      <c r="D5529" s="28" t="n">
        <v>0</v>
      </c>
      <c r="E5529" s="28" t="n">
        <v>0</v>
      </c>
      <c r="F5529" s="28" t="s">
        <v>345</v>
      </c>
      <c r="G5529" s="28" t="n">
        <v>0</v>
      </c>
      <c r="H5529" s="28" t="n">
        <v>0</v>
      </c>
      <c r="I5529" s="28" t="n">
        <v>0</v>
      </c>
      <c r="J5529" s="28" t="n">
        <v>105</v>
      </c>
      <c r="K5529" s="28" t="n">
        <v>1</v>
      </c>
      <c r="L5529" s="28" t="n">
        <v>2</v>
      </c>
      <c r="M5529" s="28" t="s">
        <v>145</v>
      </c>
      <c r="N5529" s="28" t="s">
        <v>138</v>
      </c>
      <c r="O5529" s="29" t="n">
        <v>45865</v>
      </c>
      <c r="P5529" s="28" t="n">
        <f aca="false">ROUNDDOWN(($B5529-$O5529)/30,0)</f>
        <v>0</v>
      </c>
      <c r="Q5529" s="28" t="str">
        <f aca="false">TEXT($B5529,"yyyy-mm")</f>
        <v>2025-07</v>
      </c>
      <c r="R5529" s="28" t="n">
        <f aca="false">IF(AND($O5529&gt;=DATE(2025,1,1),$O5529&lt;=DATE(2025,4,30)),1,0)</f>
        <v>0</v>
      </c>
    </row>
    <row r="5530" customFormat="false" ht="15" hidden="false" customHeight="false" outlineLevel="0" collapsed="false">
      <c r="A5530" s="28" t="n">
        <v>605</v>
      </c>
      <c r="B5530" s="29" t="n">
        <v>45900</v>
      </c>
      <c r="C5530" s="28" t="n">
        <v>63666.67</v>
      </c>
      <c r="D5530" s="28" t="n">
        <v>0</v>
      </c>
      <c r="E5530" s="28" t="n">
        <v>0</v>
      </c>
      <c r="F5530" s="28" t="s">
        <v>345</v>
      </c>
      <c r="G5530" s="28" t="n">
        <v>0</v>
      </c>
      <c r="H5530" s="28" t="n">
        <v>0</v>
      </c>
      <c r="I5530" s="28" t="n">
        <v>0</v>
      </c>
      <c r="J5530" s="28" t="n">
        <v>105</v>
      </c>
      <c r="K5530" s="28" t="n">
        <v>1</v>
      </c>
      <c r="L5530" s="28" t="n">
        <v>2</v>
      </c>
      <c r="M5530" s="28" t="s">
        <v>145</v>
      </c>
      <c r="N5530" s="28" t="s">
        <v>138</v>
      </c>
      <c r="O5530" s="29" t="n">
        <v>45865</v>
      </c>
      <c r="P5530" s="28" t="n">
        <f aca="false">ROUNDDOWN(($B5530-$O5530)/30,0)</f>
        <v>1</v>
      </c>
      <c r="Q5530" s="28" t="str">
        <f aca="false">TEXT($B5530,"yyyy-mm")</f>
        <v>2025-08</v>
      </c>
      <c r="R5530" s="28" t="n">
        <f aca="false">IF(AND($O5530&gt;=DATE(2025,1,1),$O5530&lt;=DATE(2025,4,30)),1,0)</f>
        <v>0</v>
      </c>
    </row>
    <row r="5531" customFormat="false" ht="15" hidden="false" customHeight="false" outlineLevel="0" collapsed="false">
      <c r="A5531" s="28" t="n">
        <v>605</v>
      </c>
      <c r="B5531" s="29" t="n">
        <v>45930</v>
      </c>
      <c r="C5531" s="28" t="n">
        <v>31833.34</v>
      </c>
      <c r="D5531" s="28" t="n">
        <v>0</v>
      </c>
      <c r="E5531" s="28" t="n">
        <v>0</v>
      </c>
      <c r="F5531" s="28" t="s">
        <v>345</v>
      </c>
      <c r="G5531" s="28" t="n">
        <v>0</v>
      </c>
      <c r="H5531" s="28" t="n">
        <v>0</v>
      </c>
      <c r="I5531" s="28" t="n">
        <v>0</v>
      </c>
      <c r="J5531" s="28" t="n">
        <v>105</v>
      </c>
      <c r="K5531" s="28" t="n">
        <v>1</v>
      </c>
      <c r="L5531" s="28" t="n">
        <v>2</v>
      </c>
      <c r="M5531" s="28" t="s">
        <v>145</v>
      </c>
      <c r="N5531" s="28" t="s">
        <v>138</v>
      </c>
      <c r="O5531" s="29" t="n">
        <v>45865</v>
      </c>
      <c r="P5531" s="28" t="n">
        <f aca="false">ROUNDDOWN(($B5531-$O5531)/30,0)</f>
        <v>2</v>
      </c>
      <c r="Q5531" s="28" t="str">
        <f aca="false">TEXT($B5531,"yyyy-mm")</f>
        <v>2025-09</v>
      </c>
      <c r="R5531" s="28" t="n">
        <f aca="false">IF(AND($O5531&gt;=DATE(2025,1,1),$O5531&lt;=DATE(2025,4,30)),1,0)</f>
        <v>0</v>
      </c>
    </row>
    <row r="5532" customFormat="false" ht="15" hidden="false" customHeight="false" outlineLevel="0" collapsed="false">
      <c r="A5532" s="28" t="n">
        <v>605</v>
      </c>
      <c r="B5532" s="29" t="n">
        <v>45961</v>
      </c>
      <c r="C5532" s="28" t="n">
        <v>0.01</v>
      </c>
      <c r="D5532" s="28" t="n">
        <v>0</v>
      </c>
      <c r="E5532" s="28" t="n">
        <v>0</v>
      </c>
      <c r="F5532" s="28" t="s">
        <v>345</v>
      </c>
      <c r="G5532" s="28" t="n">
        <v>0</v>
      </c>
      <c r="H5532" s="28" t="n">
        <v>0</v>
      </c>
      <c r="I5532" s="28" t="n">
        <v>0</v>
      </c>
      <c r="J5532" s="28" t="n">
        <v>105</v>
      </c>
      <c r="K5532" s="28" t="n">
        <v>1</v>
      </c>
      <c r="L5532" s="28" t="n">
        <v>2</v>
      </c>
      <c r="M5532" s="28" t="s">
        <v>145</v>
      </c>
      <c r="N5532" s="28" t="s">
        <v>138</v>
      </c>
      <c r="O5532" s="29" t="n">
        <v>45865</v>
      </c>
      <c r="P5532" s="28" t="n">
        <f aca="false">ROUNDDOWN(($B5532-$O5532)/30,0)</f>
        <v>3</v>
      </c>
      <c r="Q5532" s="28" t="str">
        <f aca="false">TEXT($B5532,"yyyy-mm")</f>
        <v>2025-10</v>
      </c>
      <c r="R5532" s="28" t="n">
        <f aca="false">IF(AND($O5532&gt;=DATE(2025,1,1),$O5532&lt;=DATE(2025,4,30)),1,0)</f>
        <v>0</v>
      </c>
    </row>
    <row r="5533" customFormat="false" ht="15" hidden="false" customHeight="false" outlineLevel="0" collapsed="false">
      <c r="A5533" s="28" t="n">
        <v>606</v>
      </c>
      <c r="B5533" s="29" t="n">
        <v>46234</v>
      </c>
      <c r="C5533" s="28" t="n">
        <v>24500</v>
      </c>
      <c r="D5533" s="28" t="n">
        <v>0</v>
      </c>
      <c r="E5533" s="28" t="n">
        <v>0</v>
      </c>
      <c r="F5533" s="28" t="s">
        <v>345</v>
      </c>
      <c r="G5533" s="28" t="n">
        <v>0</v>
      </c>
      <c r="H5533" s="28" t="n">
        <v>0</v>
      </c>
      <c r="I5533" s="28" t="n">
        <v>0</v>
      </c>
      <c r="J5533" s="28" t="n">
        <v>121</v>
      </c>
      <c r="K5533" s="28" t="n">
        <v>6</v>
      </c>
      <c r="L5533" s="28" t="n">
        <v>2</v>
      </c>
      <c r="M5533" s="28" t="s">
        <v>145</v>
      </c>
      <c r="N5533" s="28" t="s">
        <v>138</v>
      </c>
      <c r="O5533" s="29" t="n">
        <v>46209</v>
      </c>
      <c r="P5533" s="28" t="n">
        <f aca="false">ROUNDDOWN(($B5533-$O5533)/30,0)</f>
        <v>0</v>
      </c>
      <c r="Q5533" s="28" t="str">
        <f aca="false">TEXT($B5533,"yyyy-mm")</f>
        <v>2026-07</v>
      </c>
      <c r="R5533" s="28" t="n">
        <f aca="false">IF(AND($O5533&gt;=DATE(2025,1,1),$O5533&lt;=DATE(2025,4,30)),1,0)</f>
        <v>0</v>
      </c>
    </row>
    <row r="5534" customFormat="false" ht="15" hidden="false" customHeight="false" outlineLevel="0" collapsed="false">
      <c r="A5534" s="28" t="n">
        <v>606</v>
      </c>
      <c r="B5534" s="29" t="n">
        <v>46265</v>
      </c>
      <c r="C5534" s="28" t="n">
        <v>22615.38</v>
      </c>
      <c r="D5534" s="28" t="n">
        <v>0</v>
      </c>
      <c r="E5534" s="28" t="n">
        <v>0</v>
      </c>
      <c r="F5534" s="28" t="s">
        <v>345</v>
      </c>
      <c r="G5534" s="28" t="n">
        <v>0</v>
      </c>
      <c r="H5534" s="28" t="n">
        <v>0</v>
      </c>
      <c r="I5534" s="28" t="n">
        <v>0</v>
      </c>
      <c r="J5534" s="28" t="n">
        <v>121</v>
      </c>
      <c r="K5534" s="28" t="n">
        <v>6</v>
      </c>
      <c r="L5534" s="28" t="n">
        <v>2</v>
      </c>
      <c r="M5534" s="28" t="s">
        <v>145</v>
      </c>
      <c r="N5534" s="28" t="s">
        <v>138</v>
      </c>
      <c r="O5534" s="29" t="n">
        <v>46209</v>
      </c>
      <c r="P5534" s="28" t="n">
        <f aca="false">ROUNDDOWN(($B5534-$O5534)/30,0)</f>
        <v>1</v>
      </c>
      <c r="Q5534" s="28" t="str">
        <f aca="false">TEXT($B5534,"yyyy-mm")</f>
        <v>2026-08</v>
      </c>
      <c r="R5534" s="28" t="n">
        <f aca="false">IF(AND($O5534&gt;=DATE(2025,1,1),$O5534&lt;=DATE(2025,4,30)),1,0)</f>
        <v>0</v>
      </c>
    </row>
    <row r="5535" customFormat="false" ht="15" hidden="false" customHeight="false" outlineLevel="0" collapsed="false">
      <c r="A5535" s="28" t="n">
        <v>607</v>
      </c>
      <c r="B5535" s="29" t="n">
        <v>45991</v>
      </c>
      <c r="C5535" s="28" t="n">
        <v>25500</v>
      </c>
      <c r="D5535" s="28" t="n">
        <v>0</v>
      </c>
      <c r="E5535" s="28" t="n">
        <v>0</v>
      </c>
      <c r="F5535" s="28" t="s">
        <v>345</v>
      </c>
      <c r="G5535" s="28" t="n">
        <v>0</v>
      </c>
      <c r="H5535" s="28" t="n">
        <v>0</v>
      </c>
      <c r="I5535" s="28" t="n">
        <v>0</v>
      </c>
      <c r="J5535" s="28" t="n">
        <v>246</v>
      </c>
      <c r="K5535" s="28" t="n">
        <v>1</v>
      </c>
      <c r="L5535" s="28" t="n">
        <v>1</v>
      </c>
      <c r="M5535" s="28" t="s">
        <v>145</v>
      </c>
      <c r="N5535" s="28" t="s">
        <v>142</v>
      </c>
      <c r="O5535" s="29" t="n">
        <v>45978</v>
      </c>
      <c r="P5535" s="28" t="n">
        <f aca="false">ROUNDDOWN(($B5535-$O5535)/30,0)</f>
        <v>0</v>
      </c>
      <c r="Q5535" s="28" t="str">
        <f aca="false">TEXT($B5535,"yyyy-mm")</f>
        <v>2025-11</v>
      </c>
      <c r="R5535" s="28" t="n">
        <f aca="false">IF(AND($O5535&gt;=DATE(2025,1,1),$O5535&lt;=DATE(2025,4,30)),1,0)</f>
        <v>0</v>
      </c>
    </row>
    <row r="5536" customFormat="false" ht="15" hidden="false" customHeight="false" outlineLevel="0" collapsed="false">
      <c r="A5536" s="28" t="n">
        <v>607</v>
      </c>
      <c r="B5536" s="29" t="n">
        <v>46022</v>
      </c>
      <c r="C5536" s="28" t="n">
        <v>0</v>
      </c>
      <c r="D5536" s="28" t="n">
        <v>0</v>
      </c>
      <c r="E5536" s="28" t="n">
        <v>0</v>
      </c>
      <c r="F5536" s="28" t="s">
        <v>345</v>
      </c>
      <c r="G5536" s="28" t="n">
        <v>0</v>
      </c>
      <c r="H5536" s="28" t="n">
        <v>0</v>
      </c>
      <c r="I5536" s="28" t="n">
        <v>0</v>
      </c>
      <c r="J5536" s="28" t="n">
        <v>246</v>
      </c>
      <c r="K5536" s="28" t="n">
        <v>1</v>
      </c>
      <c r="L5536" s="28" t="n">
        <v>1</v>
      </c>
      <c r="M5536" s="28" t="s">
        <v>145</v>
      </c>
      <c r="N5536" s="28" t="s">
        <v>142</v>
      </c>
      <c r="O5536" s="29" t="n">
        <v>45978</v>
      </c>
      <c r="P5536" s="28" t="n">
        <f aca="false">ROUNDDOWN(($B5536-$O5536)/30,0)</f>
        <v>1</v>
      </c>
      <c r="Q5536" s="28" t="str">
        <f aca="false">TEXT($B5536,"yyyy-mm")</f>
        <v>2025-12</v>
      </c>
      <c r="R5536" s="28" t="n">
        <f aca="false">IF(AND($O5536&gt;=DATE(2025,1,1),$O5536&lt;=DATE(2025,4,30)),1,0)</f>
        <v>0</v>
      </c>
    </row>
    <row r="5537" customFormat="false" ht="15" hidden="false" customHeight="false" outlineLevel="0" collapsed="false">
      <c r="A5537" s="28" t="n">
        <v>608</v>
      </c>
      <c r="B5537" s="29" t="n">
        <v>46265</v>
      </c>
      <c r="C5537" s="28" t="n">
        <v>19400</v>
      </c>
      <c r="D5537" s="28" t="n">
        <v>0</v>
      </c>
      <c r="E5537" s="28" t="n">
        <v>0</v>
      </c>
      <c r="F5537" s="28" t="s">
        <v>345</v>
      </c>
      <c r="G5537" s="28" t="n">
        <v>0</v>
      </c>
      <c r="H5537" s="28" t="n">
        <v>0</v>
      </c>
      <c r="I5537" s="28" t="n">
        <v>0</v>
      </c>
      <c r="J5537" s="28" t="n">
        <v>20</v>
      </c>
      <c r="K5537" s="28" t="n">
        <v>6</v>
      </c>
      <c r="L5537" s="28" t="n">
        <v>3</v>
      </c>
      <c r="M5537" s="28" t="s">
        <v>147</v>
      </c>
      <c r="N5537" s="28" t="s">
        <v>138</v>
      </c>
      <c r="O5537" s="29" t="n">
        <v>46262</v>
      </c>
      <c r="P5537" s="28" t="n">
        <f aca="false">ROUNDDOWN(($B5537-$O5537)/30,0)</f>
        <v>0</v>
      </c>
      <c r="Q5537" s="28" t="str">
        <f aca="false">TEXT($B5537,"yyyy-mm")</f>
        <v>2026-08</v>
      </c>
      <c r="R5537" s="28" t="n">
        <f aca="false">IF(AND($O5537&gt;=DATE(2025,1,1),$O5537&lt;=DATE(2025,4,30)),1,0)</f>
        <v>0</v>
      </c>
    </row>
    <row r="5538" customFormat="false" ht="15" hidden="false" customHeight="false" outlineLevel="0" collapsed="false">
      <c r="A5538" s="28" t="n">
        <v>609</v>
      </c>
      <c r="B5538" s="29" t="n">
        <v>46173</v>
      </c>
      <c r="C5538" s="28" t="n">
        <v>48200</v>
      </c>
      <c r="D5538" s="28" t="n">
        <v>0</v>
      </c>
      <c r="E5538" s="28" t="n">
        <v>0</v>
      </c>
      <c r="F5538" s="28" t="s">
        <v>345</v>
      </c>
      <c r="G5538" s="28" t="n">
        <v>0</v>
      </c>
      <c r="H5538" s="28" t="n">
        <v>0</v>
      </c>
      <c r="I5538" s="28" t="n">
        <v>0</v>
      </c>
      <c r="J5538" s="28" t="n">
        <v>296</v>
      </c>
      <c r="K5538" s="28" t="n">
        <v>10</v>
      </c>
      <c r="L5538" s="28" t="n">
        <v>1</v>
      </c>
      <c r="M5538" s="28" t="s">
        <v>147</v>
      </c>
      <c r="N5538" s="28" t="s">
        <v>138</v>
      </c>
      <c r="O5538" s="29" t="n">
        <v>46168</v>
      </c>
      <c r="P5538" s="28" t="n">
        <f aca="false">ROUNDDOWN(($B5538-$O5538)/30,0)</f>
        <v>0</v>
      </c>
      <c r="Q5538" s="28" t="str">
        <f aca="false">TEXT($B5538,"yyyy-mm")</f>
        <v>2026-05</v>
      </c>
      <c r="R5538" s="28" t="n">
        <f aca="false">IF(AND($O5538&gt;=DATE(2025,1,1),$O5538&lt;=DATE(2025,4,30)),1,0)</f>
        <v>0</v>
      </c>
    </row>
    <row r="5539" customFormat="false" ht="15" hidden="false" customHeight="false" outlineLevel="0" collapsed="false">
      <c r="A5539" s="28" t="n">
        <v>609</v>
      </c>
      <c r="B5539" s="29" t="n">
        <v>46203</v>
      </c>
      <c r="C5539" s="28" t="n">
        <v>38560</v>
      </c>
      <c r="D5539" s="28" t="n">
        <v>0</v>
      </c>
      <c r="E5539" s="28" t="n">
        <v>0</v>
      </c>
      <c r="F5539" s="28" t="s">
        <v>345</v>
      </c>
      <c r="G5539" s="28" t="n">
        <v>0</v>
      </c>
      <c r="H5539" s="28" t="n">
        <v>0</v>
      </c>
      <c r="I5539" s="28" t="n">
        <v>0</v>
      </c>
      <c r="J5539" s="28" t="n">
        <v>296</v>
      </c>
      <c r="K5539" s="28" t="n">
        <v>10</v>
      </c>
      <c r="L5539" s="28" t="n">
        <v>1</v>
      </c>
      <c r="M5539" s="28" t="s">
        <v>147</v>
      </c>
      <c r="N5539" s="28" t="s">
        <v>138</v>
      </c>
      <c r="O5539" s="29" t="n">
        <v>46168</v>
      </c>
      <c r="P5539" s="28" t="n">
        <f aca="false">ROUNDDOWN(($B5539-$O5539)/30,0)</f>
        <v>1</v>
      </c>
      <c r="Q5539" s="28" t="str">
        <f aca="false">TEXT($B5539,"yyyy-mm")</f>
        <v>2026-06</v>
      </c>
      <c r="R5539" s="28" t="n">
        <f aca="false">IF(AND($O5539&gt;=DATE(2025,1,1),$O5539&lt;=DATE(2025,4,30)),1,0)</f>
        <v>0</v>
      </c>
    </row>
    <row r="5540" customFormat="false" ht="15" hidden="false" customHeight="false" outlineLevel="0" collapsed="false">
      <c r="A5540" s="28" t="n">
        <v>609</v>
      </c>
      <c r="B5540" s="29" t="n">
        <v>46234</v>
      </c>
      <c r="C5540" s="28" t="n">
        <v>28920</v>
      </c>
      <c r="D5540" s="28" t="n">
        <v>0</v>
      </c>
      <c r="E5540" s="28" t="n">
        <v>0</v>
      </c>
      <c r="F5540" s="28" t="s">
        <v>345</v>
      </c>
      <c r="G5540" s="28" t="n">
        <v>0</v>
      </c>
      <c r="H5540" s="28" t="n">
        <v>0</v>
      </c>
      <c r="I5540" s="28" t="n">
        <v>0</v>
      </c>
      <c r="J5540" s="28" t="n">
        <v>296</v>
      </c>
      <c r="K5540" s="28" t="n">
        <v>10</v>
      </c>
      <c r="L5540" s="28" t="n">
        <v>1</v>
      </c>
      <c r="M5540" s="28" t="s">
        <v>147</v>
      </c>
      <c r="N5540" s="28" t="s">
        <v>138</v>
      </c>
      <c r="O5540" s="29" t="n">
        <v>46168</v>
      </c>
      <c r="P5540" s="28" t="n">
        <f aca="false">ROUNDDOWN(($B5540-$O5540)/30,0)</f>
        <v>2</v>
      </c>
      <c r="Q5540" s="28" t="str">
        <f aca="false">TEXT($B5540,"yyyy-mm")</f>
        <v>2026-07</v>
      </c>
      <c r="R5540" s="28" t="n">
        <f aca="false">IF(AND($O5540&gt;=DATE(2025,1,1),$O5540&lt;=DATE(2025,4,30)),1,0)</f>
        <v>0</v>
      </c>
    </row>
    <row r="5541" customFormat="false" ht="15" hidden="false" customHeight="false" outlineLevel="0" collapsed="false">
      <c r="A5541" s="28" t="n">
        <v>609</v>
      </c>
      <c r="B5541" s="29" t="n">
        <v>46265</v>
      </c>
      <c r="C5541" s="28" t="n">
        <v>19280</v>
      </c>
      <c r="D5541" s="28" t="n">
        <v>0</v>
      </c>
      <c r="E5541" s="28" t="n">
        <v>0</v>
      </c>
      <c r="F5541" s="28" t="s">
        <v>345</v>
      </c>
      <c r="G5541" s="28" t="n">
        <v>0</v>
      </c>
      <c r="H5541" s="28" t="n">
        <v>0</v>
      </c>
      <c r="I5541" s="28" t="n">
        <v>0</v>
      </c>
      <c r="J5541" s="28" t="n">
        <v>296</v>
      </c>
      <c r="K5541" s="28" t="n">
        <v>10</v>
      </c>
      <c r="L5541" s="28" t="n">
        <v>1</v>
      </c>
      <c r="M5541" s="28" t="s">
        <v>147</v>
      </c>
      <c r="N5541" s="28" t="s">
        <v>138</v>
      </c>
      <c r="O5541" s="29" t="n">
        <v>46168</v>
      </c>
      <c r="P5541" s="28" t="n">
        <f aca="false">ROUNDDOWN(($B5541-$O5541)/30,0)</f>
        <v>3</v>
      </c>
      <c r="Q5541" s="28" t="str">
        <f aca="false">TEXT($B5541,"yyyy-mm")</f>
        <v>2026-08</v>
      </c>
      <c r="R5541" s="28" t="n">
        <f aca="false">IF(AND($O5541&gt;=DATE(2025,1,1),$O5541&lt;=DATE(2025,4,30)),1,0)</f>
        <v>0</v>
      </c>
    </row>
    <row r="5542" customFormat="false" ht="15" hidden="false" customHeight="false" outlineLevel="0" collapsed="false">
      <c r="A5542" s="28" t="n">
        <v>610</v>
      </c>
      <c r="B5542" s="29" t="n">
        <v>45900</v>
      </c>
      <c r="C5542" s="28" t="n">
        <v>17700</v>
      </c>
      <c r="D5542" s="28" t="n">
        <v>0</v>
      </c>
      <c r="E5542" s="28" t="n">
        <v>0</v>
      </c>
      <c r="F5542" s="28" t="s">
        <v>345</v>
      </c>
      <c r="G5542" s="28" t="n">
        <v>0</v>
      </c>
      <c r="H5542" s="28" t="n">
        <v>0</v>
      </c>
      <c r="I5542" s="28" t="n">
        <v>0</v>
      </c>
      <c r="J5542" s="28" t="n">
        <v>230</v>
      </c>
      <c r="K5542" s="28" t="n">
        <v>9</v>
      </c>
      <c r="L5542" s="28" t="n">
        <v>1</v>
      </c>
      <c r="M5542" s="28" t="s">
        <v>147</v>
      </c>
      <c r="N5542" s="28" t="s">
        <v>139</v>
      </c>
      <c r="O5542" s="29" t="n">
        <v>45893</v>
      </c>
      <c r="P5542" s="28" t="n">
        <f aca="false">ROUNDDOWN(($B5542-$O5542)/30,0)</f>
        <v>0</v>
      </c>
      <c r="Q5542" s="28" t="str">
        <f aca="false">TEXT($B5542,"yyyy-mm")</f>
        <v>2025-08</v>
      </c>
      <c r="R5542" s="28" t="n">
        <f aca="false">IF(AND($O5542&gt;=DATE(2025,1,1),$O5542&lt;=DATE(2025,4,30)),1,0)</f>
        <v>0</v>
      </c>
    </row>
    <row r="5543" customFormat="false" ht="15" hidden="false" customHeight="false" outlineLevel="0" collapsed="false">
      <c r="A5543" s="28" t="n">
        <v>610</v>
      </c>
      <c r="B5543" s="29" t="n">
        <v>45930</v>
      </c>
      <c r="C5543" s="28" t="n">
        <v>8850</v>
      </c>
      <c r="D5543" s="28" t="n">
        <v>0</v>
      </c>
      <c r="E5543" s="28" t="n">
        <v>0</v>
      </c>
      <c r="F5543" s="28" t="s">
        <v>345</v>
      </c>
      <c r="G5543" s="28" t="n">
        <v>0</v>
      </c>
      <c r="H5543" s="28" t="n">
        <v>0</v>
      </c>
      <c r="I5543" s="28" t="n">
        <v>0</v>
      </c>
      <c r="J5543" s="28" t="n">
        <v>230</v>
      </c>
      <c r="K5543" s="28" t="n">
        <v>9</v>
      </c>
      <c r="L5543" s="28" t="n">
        <v>1</v>
      </c>
      <c r="M5543" s="28" t="s">
        <v>147</v>
      </c>
      <c r="N5543" s="28" t="s">
        <v>139</v>
      </c>
      <c r="O5543" s="29" t="n">
        <v>45893</v>
      </c>
      <c r="P5543" s="28" t="n">
        <f aca="false">ROUNDDOWN(($B5543-$O5543)/30,0)</f>
        <v>1</v>
      </c>
      <c r="Q5543" s="28" t="str">
        <f aca="false">TEXT($B5543,"yyyy-mm")</f>
        <v>2025-09</v>
      </c>
      <c r="R5543" s="28" t="n">
        <f aca="false">IF(AND($O5543&gt;=DATE(2025,1,1),$O5543&lt;=DATE(2025,4,30)),1,0)</f>
        <v>0</v>
      </c>
    </row>
    <row r="5544" customFormat="false" ht="15" hidden="false" customHeight="false" outlineLevel="0" collapsed="false">
      <c r="A5544" s="28" t="n">
        <v>610</v>
      </c>
      <c r="B5544" s="29" t="n">
        <v>45961</v>
      </c>
      <c r="C5544" s="28" t="n">
        <v>0</v>
      </c>
      <c r="D5544" s="28" t="n">
        <v>0</v>
      </c>
      <c r="E5544" s="28" t="n">
        <v>0</v>
      </c>
      <c r="F5544" s="28" t="s">
        <v>345</v>
      </c>
      <c r="G5544" s="28" t="n">
        <v>0</v>
      </c>
      <c r="H5544" s="28" t="n">
        <v>0</v>
      </c>
      <c r="I5544" s="28" t="n">
        <v>0</v>
      </c>
      <c r="J5544" s="28" t="n">
        <v>230</v>
      </c>
      <c r="K5544" s="28" t="n">
        <v>9</v>
      </c>
      <c r="L5544" s="28" t="n">
        <v>1</v>
      </c>
      <c r="M5544" s="28" t="s">
        <v>147</v>
      </c>
      <c r="N5544" s="28" t="s">
        <v>139</v>
      </c>
      <c r="O5544" s="29" t="n">
        <v>45893</v>
      </c>
      <c r="P5544" s="28" t="n">
        <f aca="false">ROUNDDOWN(($B5544-$O5544)/30,0)</f>
        <v>2</v>
      </c>
      <c r="Q5544" s="28" t="str">
        <f aca="false">TEXT($B5544,"yyyy-mm")</f>
        <v>2025-10</v>
      </c>
      <c r="R5544" s="28" t="n">
        <f aca="false">IF(AND($O5544&gt;=DATE(2025,1,1),$O5544&lt;=DATE(2025,4,30)),1,0)</f>
        <v>0</v>
      </c>
    </row>
    <row r="5545" customFormat="false" ht="15" hidden="false" customHeight="false" outlineLevel="0" collapsed="false">
      <c r="A5545" s="28" t="n">
        <v>611</v>
      </c>
      <c r="B5545" s="29" t="n">
        <v>46265</v>
      </c>
      <c r="C5545" s="28" t="n">
        <v>2900</v>
      </c>
      <c r="D5545" s="28" t="n">
        <v>0</v>
      </c>
      <c r="E5545" s="28" t="n">
        <v>0</v>
      </c>
      <c r="F5545" s="28" t="s">
        <v>345</v>
      </c>
      <c r="G5545" s="28" t="n">
        <v>0</v>
      </c>
      <c r="H5545" s="28" t="n">
        <v>0</v>
      </c>
      <c r="I5545" s="28" t="n">
        <v>0</v>
      </c>
      <c r="J5545" s="28" t="n">
        <v>251</v>
      </c>
      <c r="K5545" s="28" t="n">
        <v>9</v>
      </c>
      <c r="L5545" s="28" t="n">
        <v>2</v>
      </c>
      <c r="M5545" s="28" t="s">
        <v>146</v>
      </c>
      <c r="N5545" s="28" t="s">
        <v>138</v>
      </c>
      <c r="O5545" s="29" t="n">
        <v>46251</v>
      </c>
      <c r="P5545" s="28" t="n">
        <f aca="false">ROUNDDOWN(($B5545-$O5545)/30,0)</f>
        <v>0</v>
      </c>
      <c r="Q5545" s="28" t="str">
        <f aca="false">TEXT($B5545,"yyyy-mm")</f>
        <v>2026-08</v>
      </c>
      <c r="R5545" s="28" t="n">
        <f aca="false">IF(AND($O5545&gt;=DATE(2025,1,1),$O5545&lt;=DATE(2025,4,30)),1,0)</f>
        <v>0</v>
      </c>
    </row>
    <row r="5546" customFormat="false" ht="15" hidden="false" customHeight="false" outlineLevel="0" collapsed="false">
      <c r="A5546" s="28" t="n">
        <v>612</v>
      </c>
      <c r="B5546" s="29" t="n">
        <v>46265</v>
      </c>
      <c r="C5546" s="28" t="n">
        <v>35000</v>
      </c>
      <c r="D5546" s="28" t="n">
        <v>0</v>
      </c>
      <c r="E5546" s="28" t="n">
        <v>0</v>
      </c>
      <c r="F5546" s="28" t="s">
        <v>345</v>
      </c>
      <c r="G5546" s="28" t="n">
        <v>0</v>
      </c>
      <c r="H5546" s="28" t="n">
        <v>0</v>
      </c>
      <c r="I5546" s="28" t="n">
        <v>0</v>
      </c>
      <c r="J5546" s="28" t="n">
        <v>307</v>
      </c>
      <c r="K5546" s="28" t="n">
        <v>5</v>
      </c>
      <c r="L5546" s="28" t="n">
        <v>1</v>
      </c>
      <c r="M5546" s="28" t="s">
        <v>146</v>
      </c>
      <c r="N5546" s="28" t="s">
        <v>139</v>
      </c>
      <c r="O5546" s="29" t="n">
        <v>46242</v>
      </c>
      <c r="P5546" s="28" t="n">
        <f aca="false">ROUNDDOWN(($B5546-$O5546)/30,0)</f>
        <v>0</v>
      </c>
      <c r="Q5546" s="28" t="str">
        <f aca="false">TEXT($B5546,"yyyy-mm")</f>
        <v>2026-08</v>
      </c>
      <c r="R5546" s="28" t="n">
        <f aca="false">IF(AND($O5546&gt;=DATE(2025,1,1),$O5546&lt;=DATE(2025,4,30)),1,0)</f>
        <v>0</v>
      </c>
    </row>
    <row r="5547" customFormat="false" ht="15" hidden="false" customHeight="false" outlineLevel="0" collapsed="false">
      <c r="A5547" s="28" t="n">
        <v>613</v>
      </c>
      <c r="B5547" s="29" t="n">
        <v>46053</v>
      </c>
      <c r="C5547" s="28" t="n">
        <v>7800</v>
      </c>
      <c r="D5547" s="28" t="n">
        <v>0</v>
      </c>
      <c r="E5547" s="28" t="n">
        <v>0</v>
      </c>
      <c r="F5547" s="28" t="s">
        <v>345</v>
      </c>
      <c r="G5547" s="28" t="n">
        <v>0</v>
      </c>
      <c r="H5547" s="28" t="n">
        <v>0</v>
      </c>
      <c r="I5547" s="28" t="n">
        <v>0</v>
      </c>
      <c r="J5547" s="28" t="n">
        <v>191</v>
      </c>
      <c r="K5547" s="28" t="n">
        <v>9</v>
      </c>
      <c r="L5547" s="28" t="n">
        <v>1</v>
      </c>
      <c r="M5547" s="28" t="s">
        <v>147</v>
      </c>
      <c r="N5547" s="28" t="s">
        <v>138</v>
      </c>
      <c r="O5547" s="29" t="n">
        <v>46044</v>
      </c>
      <c r="P5547" s="28" t="n">
        <f aca="false">ROUNDDOWN(($B5547-$O5547)/30,0)</f>
        <v>0</v>
      </c>
      <c r="Q5547" s="28" t="str">
        <f aca="false">TEXT($B5547,"yyyy-mm")</f>
        <v>2026-01</v>
      </c>
      <c r="R5547" s="28" t="n">
        <f aca="false">IF(AND($O5547&gt;=DATE(2025,1,1),$O5547&lt;=DATE(2025,4,30)),1,0)</f>
        <v>0</v>
      </c>
    </row>
    <row r="5548" customFormat="false" ht="15" hidden="false" customHeight="false" outlineLevel="0" collapsed="false">
      <c r="A5548" s="28" t="n">
        <v>613</v>
      </c>
      <c r="B5548" s="29" t="n">
        <v>46081</v>
      </c>
      <c r="C5548" s="28" t="n">
        <v>3900</v>
      </c>
      <c r="D5548" s="28" t="n">
        <v>0</v>
      </c>
      <c r="E5548" s="28" t="n">
        <v>0</v>
      </c>
      <c r="F5548" s="28" t="s">
        <v>345</v>
      </c>
      <c r="G5548" s="28" t="n">
        <v>0</v>
      </c>
      <c r="H5548" s="28" t="n">
        <v>0</v>
      </c>
      <c r="I5548" s="28" t="n">
        <v>0</v>
      </c>
      <c r="J5548" s="28" t="n">
        <v>191</v>
      </c>
      <c r="K5548" s="28" t="n">
        <v>9</v>
      </c>
      <c r="L5548" s="28" t="n">
        <v>1</v>
      </c>
      <c r="M5548" s="28" t="s">
        <v>147</v>
      </c>
      <c r="N5548" s="28" t="s">
        <v>138</v>
      </c>
      <c r="O5548" s="29" t="n">
        <v>46044</v>
      </c>
      <c r="P5548" s="28" t="n">
        <f aca="false">ROUNDDOWN(($B5548-$O5548)/30,0)</f>
        <v>1</v>
      </c>
      <c r="Q5548" s="28" t="str">
        <f aca="false">TEXT($B5548,"yyyy-mm")</f>
        <v>2026-02</v>
      </c>
      <c r="R5548" s="28" t="n">
        <f aca="false">IF(AND($O5548&gt;=DATE(2025,1,1),$O5548&lt;=DATE(2025,4,30)),1,0)</f>
        <v>0</v>
      </c>
    </row>
    <row r="5549" customFormat="false" ht="15" hidden="false" customHeight="false" outlineLevel="0" collapsed="false">
      <c r="A5549" s="28" t="n">
        <v>613</v>
      </c>
      <c r="B5549" s="29" t="n">
        <v>46112</v>
      </c>
      <c r="C5549" s="28" t="n">
        <v>0</v>
      </c>
      <c r="D5549" s="28" t="n">
        <v>0</v>
      </c>
      <c r="E5549" s="28" t="n">
        <v>0</v>
      </c>
      <c r="F5549" s="28" t="s">
        <v>345</v>
      </c>
      <c r="G5549" s="28" t="n">
        <v>0</v>
      </c>
      <c r="H5549" s="28" t="n">
        <v>0</v>
      </c>
      <c r="I5549" s="28" t="n">
        <v>0</v>
      </c>
      <c r="J5549" s="28" t="n">
        <v>191</v>
      </c>
      <c r="K5549" s="28" t="n">
        <v>9</v>
      </c>
      <c r="L5549" s="28" t="n">
        <v>1</v>
      </c>
      <c r="M5549" s="28" t="s">
        <v>147</v>
      </c>
      <c r="N5549" s="28" t="s">
        <v>138</v>
      </c>
      <c r="O5549" s="29" t="n">
        <v>46044</v>
      </c>
      <c r="P5549" s="28" t="n">
        <f aca="false">ROUNDDOWN(($B5549-$O5549)/30,0)</f>
        <v>2</v>
      </c>
      <c r="Q5549" s="28" t="str">
        <f aca="false">TEXT($B5549,"yyyy-mm")</f>
        <v>2026-03</v>
      </c>
      <c r="R5549" s="28" t="n">
        <f aca="false">IF(AND($O5549&gt;=DATE(2025,1,1),$O5549&lt;=DATE(2025,4,30)),1,0)</f>
        <v>0</v>
      </c>
    </row>
    <row r="5550" customFormat="false" ht="15" hidden="false" customHeight="false" outlineLevel="0" collapsed="false">
      <c r="A5550" s="28" t="n">
        <v>614</v>
      </c>
      <c r="B5550" s="29" t="n">
        <v>45961</v>
      </c>
      <c r="C5550" s="28" t="n">
        <v>10200</v>
      </c>
      <c r="D5550" s="28" t="n">
        <v>0</v>
      </c>
      <c r="E5550" s="28" t="n">
        <v>0</v>
      </c>
      <c r="F5550" s="28" t="s">
        <v>345</v>
      </c>
      <c r="G5550" s="28" t="n">
        <v>0</v>
      </c>
      <c r="H5550" s="28" t="n">
        <v>0</v>
      </c>
      <c r="I5550" s="28" t="n">
        <v>0</v>
      </c>
      <c r="J5550" s="28" t="n">
        <v>191</v>
      </c>
      <c r="K5550" s="28" t="n">
        <v>6</v>
      </c>
      <c r="L5550" s="28" t="n">
        <v>1</v>
      </c>
      <c r="M5550" s="28" t="s">
        <v>147</v>
      </c>
      <c r="N5550" s="28" t="s">
        <v>138</v>
      </c>
      <c r="O5550" s="29" t="n">
        <v>45945</v>
      </c>
      <c r="P5550" s="28" t="n">
        <f aca="false">ROUNDDOWN(($B5550-$O5550)/30,0)</f>
        <v>0</v>
      </c>
      <c r="Q5550" s="28" t="str">
        <f aca="false">TEXT($B5550,"yyyy-mm")</f>
        <v>2025-10</v>
      </c>
      <c r="R5550" s="28" t="n">
        <f aca="false">IF(AND($O5550&gt;=DATE(2025,1,1),$O5550&lt;=DATE(2025,4,30)),1,0)</f>
        <v>0</v>
      </c>
    </row>
    <row r="5551" customFormat="false" ht="15" hidden="false" customHeight="false" outlineLevel="0" collapsed="false">
      <c r="A5551" s="28" t="n">
        <v>614</v>
      </c>
      <c r="B5551" s="29" t="n">
        <v>45991</v>
      </c>
      <c r="C5551" s="28" t="n">
        <v>9350</v>
      </c>
      <c r="D5551" s="28" t="n">
        <v>0</v>
      </c>
      <c r="E5551" s="28" t="n">
        <v>0</v>
      </c>
      <c r="F5551" s="28" t="s">
        <v>345</v>
      </c>
      <c r="G5551" s="28" t="n">
        <v>0</v>
      </c>
      <c r="H5551" s="28" t="n">
        <v>0</v>
      </c>
      <c r="I5551" s="28" t="n">
        <v>0</v>
      </c>
      <c r="J5551" s="28" t="n">
        <v>191</v>
      </c>
      <c r="K5551" s="28" t="n">
        <v>6</v>
      </c>
      <c r="L5551" s="28" t="n">
        <v>1</v>
      </c>
      <c r="M5551" s="28" t="s">
        <v>147</v>
      </c>
      <c r="N5551" s="28" t="s">
        <v>138</v>
      </c>
      <c r="O5551" s="29" t="n">
        <v>45945</v>
      </c>
      <c r="P5551" s="28" t="n">
        <f aca="false">ROUNDDOWN(($B5551-$O5551)/30,0)</f>
        <v>1</v>
      </c>
      <c r="Q5551" s="28" t="str">
        <f aca="false">TEXT($B5551,"yyyy-mm")</f>
        <v>2025-11</v>
      </c>
      <c r="R5551" s="28" t="n">
        <f aca="false">IF(AND($O5551&gt;=DATE(2025,1,1),$O5551&lt;=DATE(2025,4,30)),1,0)</f>
        <v>0</v>
      </c>
    </row>
    <row r="5552" customFormat="false" ht="15" hidden="false" customHeight="false" outlineLevel="0" collapsed="false">
      <c r="A5552" s="28" t="n">
        <v>614</v>
      </c>
      <c r="B5552" s="29" t="n">
        <v>46022</v>
      </c>
      <c r="C5552" s="28" t="n">
        <v>8500</v>
      </c>
      <c r="D5552" s="28" t="n">
        <v>0</v>
      </c>
      <c r="E5552" s="28" t="n">
        <v>0</v>
      </c>
      <c r="F5552" s="28" t="s">
        <v>345</v>
      </c>
      <c r="G5552" s="28" t="n">
        <v>0</v>
      </c>
      <c r="H5552" s="28" t="n">
        <v>0</v>
      </c>
      <c r="I5552" s="28" t="n">
        <v>0</v>
      </c>
      <c r="J5552" s="28" t="n">
        <v>191</v>
      </c>
      <c r="K5552" s="28" t="n">
        <v>6</v>
      </c>
      <c r="L5552" s="28" t="n">
        <v>1</v>
      </c>
      <c r="M5552" s="28" t="s">
        <v>147</v>
      </c>
      <c r="N5552" s="28" t="s">
        <v>138</v>
      </c>
      <c r="O5552" s="29" t="n">
        <v>45945</v>
      </c>
      <c r="P5552" s="28" t="n">
        <f aca="false">ROUNDDOWN(($B5552-$O5552)/30,0)</f>
        <v>2</v>
      </c>
      <c r="Q5552" s="28" t="str">
        <f aca="false">TEXT($B5552,"yyyy-mm")</f>
        <v>2025-12</v>
      </c>
      <c r="R5552" s="28" t="n">
        <f aca="false">IF(AND($O5552&gt;=DATE(2025,1,1),$O5552&lt;=DATE(2025,4,30)),1,0)</f>
        <v>0</v>
      </c>
    </row>
    <row r="5553" customFormat="false" ht="15" hidden="false" customHeight="false" outlineLevel="0" collapsed="false">
      <c r="A5553" s="28" t="n">
        <v>614</v>
      </c>
      <c r="B5553" s="29" t="n">
        <v>46053</v>
      </c>
      <c r="C5553" s="28" t="n">
        <v>7650</v>
      </c>
      <c r="D5553" s="28" t="n">
        <v>0</v>
      </c>
      <c r="E5553" s="28" t="n">
        <v>0</v>
      </c>
      <c r="F5553" s="28" t="s">
        <v>345</v>
      </c>
      <c r="G5553" s="28" t="n">
        <v>0</v>
      </c>
      <c r="H5553" s="28" t="n">
        <v>0</v>
      </c>
      <c r="I5553" s="28" t="n">
        <v>0</v>
      </c>
      <c r="J5553" s="28" t="n">
        <v>191</v>
      </c>
      <c r="K5553" s="28" t="n">
        <v>6</v>
      </c>
      <c r="L5553" s="28" t="n">
        <v>1</v>
      </c>
      <c r="M5553" s="28" t="s">
        <v>147</v>
      </c>
      <c r="N5553" s="28" t="s">
        <v>138</v>
      </c>
      <c r="O5553" s="29" t="n">
        <v>45945</v>
      </c>
      <c r="P5553" s="28" t="n">
        <f aca="false">ROUNDDOWN(($B5553-$O5553)/30,0)</f>
        <v>3</v>
      </c>
      <c r="Q5553" s="28" t="str">
        <f aca="false">TEXT($B5553,"yyyy-mm")</f>
        <v>2026-01</v>
      </c>
      <c r="R5553" s="28" t="n">
        <f aca="false">IF(AND($O5553&gt;=DATE(2025,1,1),$O5553&lt;=DATE(2025,4,30)),1,0)</f>
        <v>0</v>
      </c>
    </row>
    <row r="5554" customFormat="false" ht="15" hidden="false" customHeight="false" outlineLevel="0" collapsed="false">
      <c r="A5554" s="28" t="n">
        <v>614</v>
      </c>
      <c r="B5554" s="29" t="n">
        <v>46081</v>
      </c>
      <c r="C5554" s="28" t="n">
        <v>6800</v>
      </c>
      <c r="D5554" s="28" t="n">
        <v>0</v>
      </c>
      <c r="E5554" s="28" t="n">
        <v>0</v>
      </c>
      <c r="F5554" s="28" t="s">
        <v>345</v>
      </c>
      <c r="G5554" s="28" t="n">
        <v>0</v>
      </c>
      <c r="H5554" s="28" t="n">
        <v>0</v>
      </c>
      <c r="I5554" s="28" t="n">
        <v>0</v>
      </c>
      <c r="J5554" s="28" t="n">
        <v>191</v>
      </c>
      <c r="K5554" s="28" t="n">
        <v>6</v>
      </c>
      <c r="L5554" s="28" t="n">
        <v>1</v>
      </c>
      <c r="M5554" s="28" t="s">
        <v>147</v>
      </c>
      <c r="N5554" s="28" t="s">
        <v>138</v>
      </c>
      <c r="O5554" s="29" t="n">
        <v>45945</v>
      </c>
      <c r="P5554" s="28" t="n">
        <f aca="false">ROUNDDOWN(($B5554-$O5554)/30,0)</f>
        <v>4</v>
      </c>
      <c r="Q5554" s="28" t="str">
        <f aca="false">TEXT($B5554,"yyyy-mm")</f>
        <v>2026-02</v>
      </c>
      <c r="R5554" s="28" t="n">
        <f aca="false">IF(AND($O5554&gt;=DATE(2025,1,1),$O5554&lt;=DATE(2025,4,30)),1,0)</f>
        <v>0</v>
      </c>
    </row>
    <row r="5555" customFormat="false" ht="15" hidden="false" customHeight="false" outlineLevel="0" collapsed="false">
      <c r="A5555" s="28" t="n">
        <v>614</v>
      </c>
      <c r="B5555" s="29" t="n">
        <v>46112</v>
      </c>
      <c r="C5555" s="28" t="n">
        <v>5950</v>
      </c>
      <c r="D5555" s="28" t="n">
        <v>0</v>
      </c>
      <c r="E5555" s="28" t="n">
        <v>0</v>
      </c>
      <c r="F5555" s="28" t="s">
        <v>345</v>
      </c>
      <c r="G5555" s="28" t="n">
        <v>0</v>
      </c>
      <c r="H5555" s="28" t="n">
        <v>0</v>
      </c>
      <c r="I5555" s="28" t="n">
        <v>0</v>
      </c>
      <c r="J5555" s="28" t="n">
        <v>191</v>
      </c>
      <c r="K5555" s="28" t="n">
        <v>6</v>
      </c>
      <c r="L5555" s="28" t="n">
        <v>1</v>
      </c>
      <c r="M5555" s="28" t="s">
        <v>147</v>
      </c>
      <c r="N5555" s="28" t="s">
        <v>138</v>
      </c>
      <c r="O5555" s="29" t="n">
        <v>45945</v>
      </c>
      <c r="P5555" s="28" t="n">
        <f aca="false">ROUNDDOWN(($B5555-$O5555)/30,0)</f>
        <v>5</v>
      </c>
      <c r="Q5555" s="28" t="str">
        <f aca="false">TEXT($B5555,"yyyy-mm")</f>
        <v>2026-03</v>
      </c>
      <c r="R5555" s="28" t="n">
        <f aca="false">IF(AND($O5555&gt;=DATE(2025,1,1),$O5555&lt;=DATE(2025,4,30)),1,0)</f>
        <v>0</v>
      </c>
    </row>
    <row r="5556" customFormat="false" ht="15" hidden="false" customHeight="false" outlineLevel="0" collapsed="false">
      <c r="A5556" s="28" t="n">
        <v>614</v>
      </c>
      <c r="B5556" s="29" t="n">
        <v>46142</v>
      </c>
      <c r="C5556" s="28" t="n">
        <v>5100</v>
      </c>
      <c r="D5556" s="28" t="n">
        <v>0</v>
      </c>
      <c r="E5556" s="28" t="n">
        <v>0</v>
      </c>
      <c r="F5556" s="28" t="s">
        <v>345</v>
      </c>
      <c r="G5556" s="28" t="n">
        <v>0</v>
      </c>
      <c r="H5556" s="28" t="n">
        <v>0</v>
      </c>
      <c r="I5556" s="28" t="n">
        <v>0</v>
      </c>
      <c r="J5556" s="28" t="n">
        <v>191</v>
      </c>
      <c r="K5556" s="28" t="n">
        <v>6</v>
      </c>
      <c r="L5556" s="28" t="n">
        <v>1</v>
      </c>
      <c r="M5556" s="28" t="s">
        <v>147</v>
      </c>
      <c r="N5556" s="28" t="s">
        <v>138</v>
      </c>
      <c r="O5556" s="29" t="n">
        <v>45945</v>
      </c>
      <c r="P5556" s="28" t="n">
        <f aca="false">ROUNDDOWN(($B5556-$O5556)/30,0)</f>
        <v>6</v>
      </c>
      <c r="Q5556" s="28" t="str">
        <f aca="false">TEXT($B5556,"yyyy-mm")</f>
        <v>2026-04</v>
      </c>
      <c r="R5556" s="28" t="n">
        <f aca="false">IF(AND($O5556&gt;=DATE(2025,1,1),$O5556&lt;=DATE(2025,4,30)),1,0)</f>
        <v>0</v>
      </c>
    </row>
    <row r="5557" customFormat="false" ht="15" hidden="false" customHeight="false" outlineLevel="0" collapsed="false">
      <c r="A5557" s="28" t="n">
        <v>614</v>
      </c>
      <c r="B5557" s="29" t="n">
        <v>46173</v>
      </c>
      <c r="C5557" s="28" t="n">
        <v>4250</v>
      </c>
      <c r="D5557" s="28" t="n">
        <v>0</v>
      </c>
      <c r="E5557" s="28" t="n">
        <v>0</v>
      </c>
      <c r="F5557" s="28" t="s">
        <v>345</v>
      </c>
      <c r="G5557" s="28" t="n">
        <v>0</v>
      </c>
      <c r="H5557" s="28" t="n">
        <v>0</v>
      </c>
      <c r="I5557" s="28" t="n">
        <v>0</v>
      </c>
      <c r="J5557" s="28" t="n">
        <v>191</v>
      </c>
      <c r="K5557" s="28" t="n">
        <v>6</v>
      </c>
      <c r="L5557" s="28" t="n">
        <v>1</v>
      </c>
      <c r="M5557" s="28" t="s">
        <v>147</v>
      </c>
      <c r="N5557" s="28" t="s">
        <v>138</v>
      </c>
      <c r="O5557" s="29" t="n">
        <v>45945</v>
      </c>
      <c r="P5557" s="28" t="n">
        <f aca="false">ROUNDDOWN(($B5557-$O5557)/30,0)</f>
        <v>7</v>
      </c>
      <c r="Q5557" s="28" t="str">
        <f aca="false">TEXT($B5557,"yyyy-mm")</f>
        <v>2026-05</v>
      </c>
      <c r="R5557" s="28" t="n">
        <f aca="false">IF(AND($O5557&gt;=DATE(2025,1,1),$O5557&lt;=DATE(2025,4,30)),1,0)</f>
        <v>0</v>
      </c>
    </row>
    <row r="5558" customFormat="false" ht="15" hidden="false" customHeight="false" outlineLevel="0" collapsed="false">
      <c r="A5558" s="28" t="n">
        <v>614</v>
      </c>
      <c r="B5558" s="29" t="n">
        <v>46203</v>
      </c>
      <c r="C5558" s="28" t="n">
        <v>3400</v>
      </c>
      <c r="D5558" s="28" t="n">
        <v>0</v>
      </c>
      <c r="E5558" s="28" t="n">
        <v>0</v>
      </c>
      <c r="F5558" s="28" t="s">
        <v>345</v>
      </c>
      <c r="G5558" s="28" t="n">
        <v>0</v>
      </c>
      <c r="H5558" s="28" t="n">
        <v>0</v>
      </c>
      <c r="I5558" s="28" t="n">
        <v>0</v>
      </c>
      <c r="J5558" s="28" t="n">
        <v>191</v>
      </c>
      <c r="K5558" s="28" t="n">
        <v>6</v>
      </c>
      <c r="L5558" s="28" t="n">
        <v>1</v>
      </c>
      <c r="M5558" s="28" t="s">
        <v>147</v>
      </c>
      <c r="N5558" s="28" t="s">
        <v>138</v>
      </c>
      <c r="O5558" s="29" t="n">
        <v>45945</v>
      </c>
      <c r="P5558" s="28" t="n">
        <f aca="false">ROUNDDOWN(($B5558-$O5558)/30,0)</f>
        <v>8</v>
      </c>
      <c r="Q5558" s="28" t="str">
        <f aca="false">TEXT($B5558,"yyyy-mm")</f>
        <v>2026-06</v>
      </c>
      <c r="R5558" s="28" t="n">
        <f aca="false">IF(AND($O5558&gt;=DATE(2025,1,1),$O5558&lt;=DATE(2025,4,30)),1,0)</f>
        <v>0</v>
      </c>
    </row>
    <row r="5559" customFormat="false" ht="15" hidden="false" customHeight="false" outlineLevel="0" collapsed="false">
      <c r="A5559" s="28" t="n">
        <v>614</v>
      </c>
      <c r="B5559" s="29" t="n">
        <v>46234</v>
      </c>
      <c r="C5559" s="28" t="n">
        <v>2550</v>
      </c>
      <c r="D5559" s="28" t="n">
        <v>0</v>
      </c>
      <c r="E5559" s="28" t="n">
        <v>0</v>
      </c>
      <c r="F5559" s="28" t="s">
        <v>345</v>
      </c>
      <c r="G5559" s="28" t="n">
        <v>0</v>
      </c>
      <c r="H5559" s="28" t="n">
        <v>0</v>
      </c>
      <c r="I5559" s="28" t="n">
        <v>0</v>
      </c>
      <c r="J5559" s="28" t="n">
        <v>191</v>
      </c>
      <c r="K5559" s="28" t="n">
        <v>6</v>
      </c>
      <c r="L5559" s="28" t="n">
        <v>1</v>
      </c>
      <c r="M5559" s="28" t="s">
        <v>147</v>
      </c>
      <c r="N5559" s="28" t="s">
        <v>138</v>
      </c>
      <c r="O5559" s="29" t="n">
        <v>45945</v>
      </c>
      <c r="P5559" s="28" t="n">
        <f aca="false">ROUNDDOWN(($B5559-$O5559)/30,0)</f>
        <v>9</v>
      </c>
      <c r="Q5559" s="28" t="str">
        <f aca="false">TEXT($B5559,"yyyy-mm")</f>
        <v>2026-07</v>
      </c>
      <c r="R5559" s="28" t="n">
        <f aca="false">IF(AND($O5559&gt;=DATE(2025,1,1),$O5559&lt;=DATE(2025,4,30)),1,0)</f>
        <v>0</v>
      </c>
    </row>
    <row r="5560" customFormat="false" ht="15" hidden="false" customHeight="false" outlineLevel="0" collapsed="false">
      <c r="A5560" s="28" t="n">
        <v>614</v>
      </c>
      <c r="B5560" s="29" t="n">
        <v>46265</v>
      </c>
      <c r="C5560" s="28" t="n">
        <v>1700</v>
      </c>
      <c r="D5560" s="28" t="n">
        <v>0</v>
      </c>
      <c r="E5560" s="28" t="n">
        <v>0</v>
      </c>
      <c r="F5560" s="28" t="s">
        <v>345</v>
      </c>
      <c r="G5560" s="28" t="n">
        <v>0</v>
      </c>
      <c r="H5560" s="28" t="n">
        <v>0</v>
      </c>
      <c r="I5560" s="28" t="n">
        <v>0</v>
      </c>
      <c r="J5560" s="28" t="n">
        <v>191</v>
      </c>
      <c r="K5560" s="28" t="n">
        <v>6</v>
      </c>
      <c r="L5560" s="28" t="n">
        <v>1</v>
      </c>
      <c r="M5560" s="28" t="s">
        <v>147</v>
      </c>
      <c r="N5560" s="28" t="s">
        <v>138</v>
      </c>
      <c r="O5560" s="29" t="n">
        <v>45945</v>
      </c>
      <c r="P5560" s="28" t="n">
        <f aca="false">ROUNDDOWN(($B5560-$O5560)/30,0)</f>
        <v>10</v>
      </c>
      <c r="Q5560" s="28" t="str">
        <f aca="false">TEXT($B5560,"yyyy-mm")</f>
        <v>2026-08</v>
      </c>
      <c r="R5560" s="28" t="n">
        <f aca="false">IF(AND($O5560&gt;=DATE(2025,1,1),$O5560&lt;=DATE(2025,4,30)),1,0)</f>
        <v>0</v>
      </c>
    </row>
    <row r="5561" customFormat="false" ht="15" hidden="false" customHeight="false" outlineLevel="0" collapsed="false">
      <c r="A5561" s="28" t="n">
        <v>615</v>
      </c>
      <c r="B5561" s="29" t="n">
        <v>44651</v>
      </c>
      <c r="C5561" s="28" t="n">
        <v>27800</v>
      </c>
      <c r="D5561" s="28" t="n">
        <v>0</v>
      </c>
      <c r="E5561" s="28" t="n">
        <v>0</v>
      </c>
      <c r="F5561" s="28" t="s">
        <v>345</v>
      </c>
      <c r="G5561" s="28" t="n">
        <v>0</v>
      </c>
      <c r="H5561" s="28" t="n">
        <v>0</v>
      </c>
      <c r="I5561" s="28" t="n">
        <v>0</v>
      </c>
      <c r="J5561" s="28" t="n">
        <v>349</v>
      </c>
      <c r="K5561" s="28" t="n">
        <v>2</v>
      </c>
      <c r="L5561" s="28" t="n">
        <v>2</v>
      </c>
      <c r="M5561" s="28" t="s">
        <v>147</v>
      </c>
      <c r="N5561" s="28" t="s">
        <v>138</v>
      </c>
      <c r="O5561" s="29" t="n">
        <v>44649</v>
      </c>
      <c r="P5561" s="28" t="n">
        <f aca="false">ROUNDDOWN(($B5561-$O5561)/30,0)</f>
        <v>0</v>
      </c>
      <c r="Q5561" s="28" t="str">
        <f aca="false">TEXT($B5561,"yyyy-mm")</f>
        <v>2022-03</v>
      </c>
      <c r="R5561" s="28" t="n">
        <f aca="false">IF(AND($O5561&gt;=DATE(2025,1,1),$O5561&lt;=DATE(2025,4,30)),1,0)</f>
        <v>0</v>
      </c>
    </row>
    <row r="5562" customFormat="false" ht="15" hidden="false" customHeight="false" outlineLevel="0" collapsed="false">
      <c r="A5562" s="28" t="n">
        <v>615</v>
      </c>
      <c r="B5562" s="29" t="n">
        <v>44681</v>
      </c>
      <c r="C5562" s="28" t="n">
        <v>25483.33</v>
      </c>
      <c r="D5562" s="28" t="n">
        <v>0</v>
      </c>
      <c r="E5562" s="28" t="n">
        <v>0</v>
      </c>
      <c r="F5562" s="28" t="s">
        <v>345</v>
      </c>
      <c r="G5562" s="28" t="n">
        <v>0</v>
      </c>
      <c r="H5562" s="28" t="n">
        <v>0</v>
      </c>
      <c r="I5562" s="28" t="n">
        <v>0</v>
      </c>
      <c r="J5562" s="28" t="n">
        <v>349</v>
      </c>
      <c r="K5562" s="28" t="n">
        <v>2</v>
      </c>
      <c r="L5562" s="28" t="n">
        <v>2</v>
      </c>
      <c r="M5562" s="28" t="s">
        <v>147</v>
      </c>
      <c r="N5562" s="28" t="s">
        <v>138</v>
      </c>
      <c r="O5562" s="29" t="n">
        <v>44649</v>
      </c>
      <c r="P5562" s="28" t="n">
        <f aca="false">ROUNDDOWN(($B5562-$O5562)/30,0)</f>
        <v>1</v>
      </c>
      <c r="Q5562" s="28" t="str">
        <f aca="false">TEXT($B5562,"yyyy-mm")</f>
        <v>2022-04</v>
      </c>
      <c r="R5562" s="28" t="n">
        <f aca="false">IF(AND($O5562&gt;=DATE(2025,1,1),$O5562&lt;=DATE(2025,4,30)),1,0)</f>
        <v>0</v>
      </c>
    </row>
    <row r="5563" customFormat="false" ht="15" hidden="false" customHeight="false" outlineLevel="0" collapsed="false">
      <c r="A5563" s="28" t="n">
        <v>615</v>
      </c>
      <c r="B5563" s="29" t="n">
        <v>44712</v>
      </c>
      <c r="C5563" s="28" t="n">
        <v>23166.66</v>
      </c>
      <c r="D5563" s="28" t="n">
        <v>0</v>
      </c>
      <c r="E5563" s="28" t="n">
        <v>0</v>
      </c>
      <c r="F5563" s="28" t="s">
        <v>345</v>
      </c>
      <c r="G5563" s="28" t="n">
        <v>0</v>
      </c>
      <c r="H5563" s="28" t="n">
        <v>0</v>
      </c>
      <c r="I5563" s="28" t="n">
        <v>0</v>
      </c>
      <c r="J5563" s="28" t="n">
        <v>349</v>
      </c>
      <c r="K5563" s="28" t="n">
        <v>2</v>
      </c>
      <c r="L5563" s="28" t="n">
        <v>2</v>
      </c>
      <c r="M5563" s="28" t="s">
        <v>147</v>
      </c>
      <c r="N5563" s="28" t="s">
        <v>138</v>
      </c>
      <c r="O5563" s="29" t="n">
        <v>44649</v>
      </c>
      <c r="P5563" s="28" t="n">
        <f aca="false">ROUNDDOWN(($B5563-$O5563)/30,0)</f>
        <v>2</v>
      </c>
      <c r="Q5563" s="28" t="str">
        <f aca="false">TEXT($B5563,"yyyy-mm")</f>
        <v>2022-05</v>
      </c>
      <c r="R5563" s="28" t="n">
        <f aca="false">IF(AND($O5563&gt;=DATE(2025,1,1),$O5563&lt;=DATE(2025,4,30)),1,0)</f>
        <v>0</v>
      </c>
    </row>
    <row r="5564" customFormat="false" ht="15" hidden="false" customHeight="false" outlineLevel="0" collapsed="false">
      <c r="A5564" s="28" t="n">
        <v>615</v>
      </c>
      <c r="B5564" s="29" t="n">
        <v>44742</v>
      </c>
      <c r="C5564" s="28" t="n">
        <v>20849.99</v>
      </c>
      <c r="D5564" s="28" t="n">
        <v>0</v>
      </c>
      <c r="E5564" s="28" t="n">
        <v>0</v>
      </c>
      <c r="F5564" s="28" t="s">
        <v>345</v>
      </c>
      <c r="G5564" s="28" t="n">
        <v>0</v>
      </c>
      <c r="H5564" s="28" t="n">
        <v>0</v>
      </c>
      <c r="I5564" s="28" t="n">
        <v>0</v>
      </c>
      <c r="J5564" s="28" t="n">
        <v>349</v>
      </c>
      <c r="K5564" s="28" t="n">
        <v>2</v>
      </c>
      <c r="L5564" s="28" t="n">
        <v>2</v>
      </c>
      <c r="M5564" s="28" t="s">
        <v>147</v>
      </c>
      <c r="N5564" s="28" t="s">
        <v>138</v>
      </c>
      <c r="O5564" s="29" t="n">
        <v>44649</v>
      </c>
      <c r="P5564" s="28" t="n">
        <f aca="false">ROUNDDOWN(($B5564-$O5564)/30,0)</f>
        <v>3</v>
      </c>
      <c r="Q5564" s="28" t="str">
        <f aca="false">TEXT($B5564,"yyyy-mm")</f>
        <v>2022-06</v>
      </c>
      <c r="R5564" s="28" t="n">
        <f aca="false">IF(AND($O5564&gt;=DATE(2025,1,1),$O5564&lt;=DATE(2025,4,30)),1,0)</f>
        <v>0</v>
      </c>
    </row>
    <row r="5565" customFormat="false" ht="15" hidden="false" customHeight="false" outlineLevel="0" collapsed="false">
      <c r="A5565" s="28" t="n">
        <v>615</v>
      </c>
      <c r="B5565" s="29" t="n">
        <v>44773</v>
      </c>
      <c r="C5565" s="28" t="n">
        <v>18533.32</v>
      </c>
      <c r="D5565" s="28" t="n">
        <v>0</v>
      </c>
      <c r="E5565" s="28" t="n">
        <v>0</v>
      </c>
      <c r="F5565" s="28" t="s">
        <v>345</v>
      </c>
      <c r="G5565" s="28" t="n">
        <v>0</v>
      </c>
      <c r="H5565" s="28" t="n">
        <v>0</v>
      </c>
      <c r="I5565" s="28" t="n">
        <v>0</v>
      </c>
      <c r="J5565" s="28" t="n">
        <v>349</v>
      </c>
      <c r="K5565" s="28" t="n">
        <v>2</v>
      </c>
      <c r="L5565" s="28" t="n">
        <v>2</v>
      </c>
      <c r="M5565" s="28" t="s">
        <v>147</v>
      </c>
      <c r="N5565" s="28" t="s">
        <v>138</v>
      </c>
      <c r="O5565" s="29" t="n">
        <v>44649</v>
      </c>
      <c r="P5565" s="28" t="n">
        <f aca="false">ROUNDDOWN(($B5565-$O5565)/30,0)</f>
        <v>4</v>
      </c>
      <c r="Q5565" s="28" t="str">
        <f aca="false">TEXT($B5565,"yyyy-mm")</f>
        <v>2022-07</v>
      </c>
      <c r="R5565" s="28" t="n">
        <f aca="false">IF(AND($O5565&gt;=DATE(2025,1,1),$O5565&lt;=DATE(2025,4,30)),1,0)</f>
        <v>0</v>
      </c>
    </row>
    <row r="5566" customFormat="false" ht="15" hidden="false" customHeight="false" outlineLevel="0" collapsed="false">
      <c r="A5566" s="28" t="n">
        <v>615</v>
      </c>
      <c r="B5566" s="29" t="n">
        <v>44804</v>
      </c>
      <c r="C5566" s="28" t="n">
        <v>16216.65</v>
      </c>
      <c r="D5566" s="28" t="n">
        <v>0</v>
      </c>
      <c r="E5566" s="28" t="n">
        <v>0</v>
      </c>
      <c r="F5566" s="28" t="s">
        <v>345</v>
      </c>
      <c r="G5566" s="28" t="n">
        <v>0</v>
      </c>
      <c r="H5566" s="28" t="n">
        <v>0</v>
      </c>
      <c r="I5566" s="28" t="n">
        <v>0</v>
      </c>
      <c r="J5566" s="28" t="n">
        <v>349</v>
      </c>
      <c r="K5566" s="28" t="n">
        <v>2</v>
      </c>
      <c r="L5566" s="28" t="n">
        <v>2</v>
      </c>
      <c r="M5566" s="28" t="s">
        <v>147</v>
      </c>
      <c r="N5566" s="28" t="s">
        <v>138</v>
      </c>
      <c r="O5566" s="29" t="n">
        <v>44649</v>
      </c>
      <c r="P5566" s="28" t="n">
        <f aca="false">ROUNDDOWN(($B5566-$O5566)/30,0)</f>
        <v>5</v>
      </c>
      <c r="Q5566" s="28" t="str">
        <f aca="false">TEXT($B5566,"yyyy-mm")</f>
        <v>2022-08</v>
      </c>
      <c r="R5566" s="28" t="n">
        <f aca="false">IF(AND($O5566&gt;=DATE(2025,1,1),$O5566&lt;=DATE(2025,4,30)),1,0)</f>
        <v>0</v>
      </c>
    </row>
    <row r="5567" customFormat="false" ht="15" hidden="false" customHeight="false" outlineLevel="0" collapsed="false">
      <c r="A5567" s="28" t="n">
        <v>615</v>
      </c>
      <c r="B5567" s="29" t="n">
        <v>44834</v>
      </c>
      <c r="C5567" s="28" t="n">
        <v>13899.98</v>
      </c>
      <c r="D5567" s="28" t="n">
        <v>0</v>
      </c>
      <c r="E5567" s="28" t="n">
        <v>0</v>
      </c>
      <c r="F5567" s="28" t="s">
        <v>345</v>
      </c>
      <c r="G5567" s="28" t="n">
        <v>0</v>
      </c>
      <c r="H5567" s="28" t="n">
        <v>0</v>
      </c>
      <c r="I5567" s="28" t="n">
        <v>0</v>
      </c>
      <c r="J5567" s="28" t="n">
        <v>349</v>
      </c>
      <c r="K5567" s="28" t="n">
        <v>2</v>
      </c>
      <c r="L5567" s="28" t="n">
        <v>2</v>
      </c>
      <c r="M5567" s="28" t="s">
        <v>147</v>
      </c>
      <c r="N5567" s="28" t="s">
        <v>138</v>
      </c>
      <c r="O5567" s="29" t="n">
        <v>44649</v>
      </c>
      <c r="P5567" s="28" t="n">
        <f aca="false">ROUNDDOWN(($B5567-$O5567)/30,0)</f>
        <v>6</v>
      </c>
      <c r="Q5567" s="28" t="str">
        <f aca="false">TEXT($B5567,"yyyy-mm")</f>
        <v>2022-09</v>
      </c>
      <c r="R5567" s="28" t="n">
        <f aca="false">IF(AND($O5567&gt;=DATE(2025,1,1),$O5567&lt;=DATE(2025,4,30)),1,0)</f>
        <v>0</v>
      </c>
    </row>
    <row r="5568" customFormat="false" ht="15" hidden="false" customHeight="false" outlineLevel="0" collapsed="false">
      <c r="A5568" s="28" t="n">
        <v>615</v>
      </c>
      <c r="B5568" s="29" t="n">
        <v>44865</v>
      </c>
      <c r="C5568" s="28" t="n">
        <v>11583.31</v>
      </c>
      <c r="D5568" s="28" t="n">
        <v>0</v>
      </c>
      <c r="E5568" s="28" t="n">
        <v>0</v>
      </c>
      <c r="F5568" s="28" t="s">
        <v>345</v>
      </c>
      <c r="G5568" s="28" t="n">
        <v>0</v>
      </c>
      <c r="H5568" s="28" t="n">
        <v>0</v>
      </c>
      <c r="I5568" s="28" t="n">
        <v>0</v>
      </c>
      <c r="J5568" s="28" t="n">
        <v>349</v>
      </c>
      <c r="K5568" s="28" t="n">
        <v>2</v>
      </c>
      <c r="L5568" s="28" t="n">
        <v>2</v>
      </c>
      <c r="M5568" s="28" t="s">
        <v>147</v>
      </c>
      <c r="N5568" s="28" t="s">
        <v>138</v>
      </c>
      <c r="O5568" s="29" t="n">
        <v>44649</v>
      </c>
      <c r="P5568" s="28" t="n">
        <f aca="false">ROUNDDOWN(($B5568-$O5568)/30,0)</f>
        <v>7</v>
      </c>
      <c r="Q5568" s="28" t="str">
        <f aca="false">TEXT($B5568,"yyyy-mm")</f>
        <v>2022-10</v>
      </c>
      <c r="R5568" s="28" t="n">
        <f aca="false">IF(AND($O5568&gt;=DATE(2025,1,1),$O5568&lt;=DATE(2025,4,30)),1,0)</f>
        <v>0</v>
      </c>
    </row>
    <row r="5569" customFormat="false" ht="15" hidden="false" customHeight="false" outlineLevel="0" collapsed="false">
      <c r="A5569" s="28" t="n">
        <v>615</v>
      </c>
      <c r="B5569" s="29" t="n">
        <v>44895</v>
      </c>
      <c r="C5569" s="28" t="n">
        <v>9266.64</v>
      </c>
      <c r="D5569" s="28" t="n">
        <v>0</v>
      </c>
      <c r="E5569" s="28" t="n">
        <v>0</v>
      </c>
      <c r="F5569" s="28" t="s">
        <v>345</v>
      </c>
      <c r="G5569" s="28" t="n">
        <v>0</v>
      </c>
      <c r="H5569" s="28" t="n">
        <v>0</v>
      </c>
      <c r="I5569" s="28" t="n">
        <v>0</v>
      </c>
      <c r="J5569" s="28" t="n">
        <v>349</v>
      </c>
      <c r="K5569" s="28" t="n">
        <v>2</v>
      </c>
      <c r="L5569" s="28" t="n">
        <v>2</v>
      </c>
      <c r="M5569" s="28" t="s">
        <v>147</v>
      </c>
      <c r="N5569" s="28" t="s">
        <v>138</v>
      </c>
      <c r="O5569" s="29" t="n">
        <v>44649</v>
      </c>
      <c r="P5569" s="28" t="n">
        <f aca="false">ROUNDDOWN(($B5569-$O5569)/30,0)</f>
        <v>8</v>
      </c>
      <c r="Q5569" s="28" t="str">
        <f aca="false">TEXT($B5569,"yyyy-mm")</f>
        <v>2022-11</v>
      </c>
      <c r="R5569" s="28" t="n">
        <f aca="false">IF(AND($O5569&gt;=DATE(2025,1,1),$O5569&lt;=DATE(2025,4,30)),1,0)</f>
        <v>0</v>
      </c>
    </row>
    <row r="5570" customFormat="false" ht="15" hidden="false" customHeight="false" outlineLevel="0" collapsed="false">
      <c r="A5570" s="28" t="n">
        <v>615</v>
      </c>
      <c r="B5570" s="29" t="n">
        <v>44926</v>
      </c>
      <c r="C5570" s="28" t="n">
        <v>6949.97</v>
      </c>
      <c r="D5570" s="28" t="n">
        <v>0</v>
      </c>
      <c r="E5570" s="28" t="n">
        <v>0</v>
      </c>
      <c r="F5570" s="28" t="s">
        <v>345</v>
      </c>
      <c r="G5570" s="28" t="n">
        <v>0</v>
      </c>
      <c r="H5570" s="28" t="n">
        <v>0</v>
      </c>
      <c r="I5570" s="28" t="n">
        <v>0</v>
      </c>
      <c r="J5570" s="28" t="n">
        <v>349</v>
      </c>
      <c r="K5570" s="28" t="n">
        <v>2</v>
      </c>
      <c r="L5570" s="28" t="n">
        <v>2</v>
      </c>
      <c r="M5570" s="28" t="s">
        <v>147</v>
      </c>
      <c r="N5570" s="28" t="s">
        <v>138</v>
      </c>
      <c r="O5570" s="29" t="n">
        <v>44649</v>
      </c>
      <c r="P5570" s="28" t="n">
        <f aca="false">ROUNDDOWN(($B5570-$O5570)/30,0)</f>
        <v>9</v>
      </c>
      <c r="Q5570" s="28" t="str">
        <f aca="false">TEXT($B5570,"yyyy-mm")</f>
        <v>2022-12</v>
      </c>
      <c r="R5570" s="28" t="n">
        <f aca="false">IF(AND($O5570&gt;=DATE(2025,1,1),$O5570&lt;=DATE(2025,4,30)),1,0)</f>
        <v>0</v>
      </c>
    </row>
    <row r="5571" customFormat="false" ht="15" hidden="false" customHeight="false" outlineLevel="0" collapsed="false">
      <c r="A5571" s="28" t="n">
        <v>615</v>
      </c>
      <c r="B5571" s="29" t="n">
        <v>44957</v>
      </c>
      <c r="C5571" s="28" t="n">
        <v>4633.3</v>
      </c>
      <c r="D5571" s="28" t="n">
        <v>0</v>
      </c>
      <c r="E5571" s="28" t="n">
        <v>0</v>
      </c>
      <c r="F5571" s="28" t="s">
        <v>345</v>
      </c>
      <c r="G5571" s="28" t="n">
        <v>0</v>
      </c>
      <c r="H5571" s="28" t="n">
        <v>0</v>
      </c>
      <c r="I5571" s="28" t="n">
        <v>0</v>
      </c>
      <c r="J5571" s="28" t="n">
        <v>349</v>
      </c>
      <c r="K5571" s="28" t="n">
        <v>2</v>
      </c>
      <c r="L5571" s="28" t="n">
        <v>2</v>
      </c>
      <c r="M5571" s="28" t="s">
        <v>147</v>
      </c>
      <c r="N5571" s="28" t="s">
        <v>138</v>
      </c>
      <c r="O5571" s="29" t="n">
        <v>44649</v>
      </c>
      <c r="P5571" s="28" t="n">
        <f aca="false">ROUNDDOWN(($B5571-$O5571)/30,0)</f>
        <v>10</v>
      </c>
      <c r="Q5571" s="28" t="str">
        <f aca="false">TEXT($B5571,"yyyy-mm")</f>
        <v>2023-01</v>
      </c>
      <c r="R5571" s="28" t="n">
        <f aca="false">IF(AND($O5571&gt;=DATE(2025,1,1),$O5571&lt;=DATE(2025,4,30)),1,0)</f>
        <v>0</v>
      </c>
    </row>
    <row r="5572" customFormat="false" ht="15" hidden="false" customHeight="false" outlineLevel="0" collapsed="false">
      <c r="A5572" s="28" t="n">
        <v>615</v>
      </c>
      <c r="B5572" s="29" t="n">
        <v>44985</v>
      </c>
      <c r="C5572" s="28" t="n">
        <v>2316.63</v>
      </c>
      <c r="D5572" s="28" t="n">
        <v>0</v>
      </c>
      <c r="E5572" s="28" t="n">
        <v>0</v>
      </c>
      <c r="F5572" s="28" t="s">
        <v>345</v>
      </c>
      <c r="G5572" s="28" t="n">
        <v>0</v>
      </c>
      <c r="H5572" s="28" t="n">
        <v>0</v>
      </c>
      <c r="I5572" s="28" t="n">
        <v>0</v>
      </c>
      <c r="J5572" s="28" t="n">
        <v>349</v>
      </c>
      <c r="K5572" s="28" t="n">
        <v>2</v>
      </c>
      <c r="L5572" s="28" t="n">
        <v>2</v>
      </c>
      <c r="M5572" s="28" t="s">
        <v>147</v>
      </c>
      <c r="N5572" s="28" t="s">
        <v>138</v>
      </c>
      <c r="O5572" s="29" t="n">
        <v>44649</v>
      </c>
      <c r="P5572" s="28" t="n">
        <f aca="false">ROUNDDOWN(($B5572-$O5572)/30,0)</f>
        <v>11</v>
      </c>
      <c r="Q5572" s="28" t="str">
        <f aca="false">TEXT($B5572,"yyyy-mm")</f>
        <v>2023-02</v>
      </c>
      <c r="R5572" s="28" t="n">
        <f aca="false">IF(AND($O5572&gt;=DATE(2025,1,1),$O5572&lt;=DATE(2025,4,30)),1,0)</f>
        <v>0</v>
      </c>
    </row>
    <row r="5573" customFormat="false" ht="15" hidden="false" customHeight="false" outlineLevel="0" collapsed="false">
      <c r="A5573" s="28" t="n">
        <v>615</v>
      </c>
      <c r="B5573" s="29" t="n">
        <v>45016</v>
      </c>
      <c r="C5573" s="28" t="n">
        <v>0</v>
      </c>
      <c r="D5573" s="28" t="n">
        <v>0</v>
      </c>
      <c r="E5573" s="28" t="n">
        <v>0</v>
      </c>
      <c r="F5573" s="28" t="s">
        <v>345</v>
      </c>
      <c r="G5573" s="28" t="n">
        <v>0</v>
      </c>
      <c r="H5573" s="28" t="n">
        <v>0</v>
      </c>
      <c r="I5573" s="28" t="n">
        <v>0</v>
      </c>
      <c r="J5573" s="28" t="n">
        <v>349</v>
      </c>
      <c r="K5573" s="28" t="n">
        <v>2</v>
      </c>
      <c r="L5573" s="28" t="n">
        <v>2</v>
      </c>
      <c r="M5573" s="28" t="s">
        <v>147</v>
      </c>
      <c r="N5573" s="28" t="s">
        <v>138</v>
      </c>
      <c r="O5573" s="29" t="n">
        <v>44649</v>
      </c>
      <c r="P5573" s="28" t="n">
        <f aca="false">ROUNDDOWN(($B5573-$O5573)/30,0)</f>
        <v>12</v>
      </c>
      <c r="Q5573" s="28" t="str">
        <f aca="false">TEXT($B5573,"yyyy-mm")</f>
        <v>2023-03</v>
      </c>
      <c r="R5573" s="28" t="n">
        <f aca="false">IF(AND($O5573&gt;=DATE(2025,1,1),$O5573&lt;=DATE(2025,4,30)),1,0)</f>
        <v>0</v>
      </c>
    </row>
    <row r="5574" customFormat="false" ht="15" hidden="false" customHeight="false" outlineLevel="0" collapsed="false">
      <c r="A5574" s="28" t="n">
        <v>616</v>
      </c>
      <c r="B5574" s="29" t="n">
        <v>45626</v>
      </c>
      <c r="C5574" s="28" t="n">
        <v>309000</v>
      </c>
      <c r="D5574" s="28" t="n">
        <v>0</v>
      </c>
      <c r="E5574" s="28" t="n">
        <v>0</v>
      </c>
      <c r="F5574" s="28" t="s">
        <v>345</v>
      </c>
      <c r="G5574" s="28" t="n">
        <v>0</v>
      </c>
      <c r="H5574" s="28" t="n">
        <v>0</v>
      </c>
      <c r="I5574" s="28" t="n">
        <v>0</v>
      </c>
      <c r="J5574" s="28" t="n">
        <v>257</v>
      </c>
      <c r="K5574" s="28" t="n">
        <v>7</v>
      </c>
      <c r="L5574" s="28" t="n">
        <v>1</v>
      </c>
      <c r="M5574" s="28" t="s">
        <v>145</v>
      </c>
      <c r="N5574" s="28" t="s">
        <v>138</v>
      </c>
      <c r="O5574" s="29" t="n">
        <v>45626</v>
      </c>
      <c r="P5574" s="28" t="n">
        <f aca="false">ROUNDDOWN(($B5574-$O5574)/30,0)</f>
        <v>0</v>
      </c>
      <c r="Q5574" s="28" t="str">
        <f aca="false">TEXT($B5574,"yyyy-mm")</f>
        <v>2024-11</v>
      </c>
      <c r="R5574" s="28" t="n">
        <f aca="false">IF(AND($O5574&gt;=DATE(2025,1,1),$O5574&lt;=DATE(2025,4,30)),1,0)</f>
        <v>0</v>
      </c>
    </row>
    <row r="5575" customFormat="false" ht="15" hidden="false" customHeight="false" outlineLevel="0" collapsed="false">
      <c r="A5575" s="28" t="n">
        <v>616</v>
      </c>
      <c r="B5575" s="29" t="n">
        <v>45657</v>
      </c>
      <c r="C5575" s="28" t="n">
        <v>300171.43</v>
      </c>
      <c r="D5575" s="28" t="n">
        <v>0</v>
      </c>
      <c r="E5575" s="28" t="n">
        <v>0</v>
      </c>
      <c r="F5575" s="28" t="s">
        <v>345</v>
      </c>
      <c r="G5575" s="28" t="n">
        <v>0</v>
      </c>
      <c r="H5575" s="28" t="n">
        <v>0</v>
      </c>
      <c r="I5575" s="28" t="n">
        <v>0</v>
      </c>
      <c r="J5575" s="28" t="n">
        <v>257</v>
      </c>
      <c r="K5575" s="28" t="n">
        <v>7</v>
      </c>
      <c r="L5575" s="28" t="n">
        <v>1</v>
      </c>
      <c r="M5575" s="28" t="s">
        <v>145</v>
      </c>
      <c r="N5575" s="28" t="s">
        <v>138</v>
      </c>
      <c r="O5575" s="29" t="n">
        <v>45626</v>
      </c>
      <c r="P5575" s="28" t="n">
        <f aca="false">ROUNDDOWN(($B5575-$O5575)/30,0)</f>
        <v>1</v>
      </c>
      <c r="Q5575" s="28" t="str">
        <f aca="false">TEXT($B5575,"yyyy-mm")</f>
        <v>2024-12</v>
      </c>
      <c r="R5575" s="28" t="n">
        <f aca="false">IF(AND($O5575&gt;=DATE(2025,1,1),$O5575&lt;=DATE(2025,4,30)),1,0)</f>
        <v>0</v>
      </c>
    </row>
    <row r="5576" customFormat="false" ht="15" hidden="false" customHeight="false" outlineLevel="0" collapsed="false">
      <c r="A5576" s="28" t="n">
        <v>616</v>
      </c>
      <c r="B5576" s="29" t="n">
        <v>45688</v>
      </c>
      <c r="C5576" s="28" t="n">
        <v>291342.86</v>
      </c>
      <c r="D5576" s="28" t="n">
        <v>0</v>
      </c>
      <c r="E5576" s="28" t="n">
        <v>0</v>
      </c>
      <c r="F5576" s="28" t="s">
        <v>345</v>
      </c>
      <c r="G5576" s="28" t="n">
        <v>0</v>
      </c>
      <c r="H5576" s="28" t="n">
        <v>0</v>
      </c>
      <c r="I5576" s="28" t="n">
        <v>0</v>
      </c>
      <c r="J5576" s="28" t="n">
        <v>257</v>
      </c>
      <c r="K5576" s="28" t="n">
        <v>7</v>
      </c>
      <c r="L5576" s="28" t="n">
        <v>1</v>
      </c>
      <c r="M5576" s="28" t="s">
        <v>145</v>
      </c>
      <c r="N5576" s="28" t="s">
        <v>138</v>
      </c>
      <c r="O5576" s="29" t="n">
        <v>45626</v>
      </c>
      <c r="P5576" s="28" t="n">
        <f aca="false">ROUNDDOWN(($B5576-$O5576)/30,0)</f>
        <v>2</v>
      </c>
      <c r="Q5576" s="28" t="str">
        <f aca="false">TEXT($B5576,"yyyy-mm")</f>
        <v>2025-01</v>
      </c>
      <c r="R5576" s="28" t="n">
        <f aca="false">IF(AND($O5576&gt;=DATE(2025,1,1),$O5576&lt;=DATE(2025,4,30)),1,0)</f>
        <v>0</v>
      </c>
    </row>
    <row r="5577" customFormat="false" ht="15" hidden="false" customHeight="false" outlineLevel="0" collapsed="false">
      <c r="A5577" s="28" t="n">
        <v>616</v>
      </c>
      <c r="B5577" s="29" t="n">
        <v>45716</v>
      </c>
      <c r="C5577" s="28" t="n">
        <v>282514.29</v>
      </c>
      <c r="D5577" s="28" t="n">
        <v>0</v>
      </c>
      <c r="E5577" s="28" t="n">
        <v>0</v>
      </c>
      <c r="F5577" s="28" t="s">
        <v>345</v>
      </c>
      <c r="G5577" s="28" t="n">
        <v>0</v>
      </c>
      <c r="H5577" s="28" t="n">
        <v>0</v>
      </c>
      <c r="I5577" s="28" t="n">
        <v>0</v>
      </c>
      <c r="J5577" s="28" t="n">
        <v>257</v>
      </c>
      <c r="K5577" s="28" t="n">
        <v>7</v>
      </c>
      <c r="L5577" s="28" t="n">
        <v>1</v>
      </c>
      <c r="M5577" s="28" t="s">
        <v>145</v>
      </c>
      <c r="N5577" s="28" t="s">
        <v>138</v>
      </c>
      <c r="O5577" s="29" t="n">
        <v>45626</v>
      </c>
      <c r="P5577" s="28" t="n">
        <f aca="false">ROUNDDOWN(($B5577-$O5577)/30,0)</f>
        <v>3</v>
      </c>
      <c r="Q5577" s="28" t="str">
        <f aca="false">TEXT($B5577,"yyyy-mm")</f>
        <v>2025-02</v>
      </c>
      <c r="R5577" s="28" t="n">
        <f aca="false">IF(AND($O5577&gt;=DATE(2025,1,1),$O5577&lt;=DATE(2025,4,30)),1,0)</f>
        <v>0</v>
      </c>
    </row>
    <row r="5578" customFormat="false" ht="15" hidden="false" customHeight="false" outlineLevel="0" collapsed="false">
      <c r="A5578" s="28" t="n">
        <v>616</v>
      </c>
      <c r="B5578" s="29" t="n">
        <v>45747</v>
      </c>
      <c r="C5578" s="28" t="n">
        <v>273685.72</v>
      </c>
      <c r="D5578" s="28" t="n">
        <v>0</v>
      </c>
      <c r="E5578" s="28" t="n">
        <v>0</v>
      </c>
      <c r="F5578" s="28" t="s">
        <v>345</v>
      </c>
      <c r="G5578" s="28" t="n">
        <v>0</v>
      </c>
      <c r="H5578" s="28" t="n">
        <v>0</v>
      </c>
      <c r="I5578" s="28" t="n">
        <v>0</v>
      </c>
      <c r="J5578" s="28" t="n">
        <v>257</v>
      </c>
      <c r="K5578" s="28" t="n">
        <v>7</v>
      </c>
      <c r="L5578" s="28" t="n">
        <v>1</v>
      </c>
      <c r="M5578" s="28" t="s">
        <v>145</v>
      </c>
      <c r="N5578" s="28" t="s">
        <v>138</v>
      </c>
      <c r="O5578" s="29" t="n">
        <v>45626</v>
      </c>
      <c r="P5578" s="28" t="n">
        <f aca="false">ROUNDDOWN(($B5578-$O5578)/30,0)</f>
        <v>4</v>
      </c>
      <c r="Q5578" s="28" t="str">
        <f aca="false">TEXT($B5578,"yyyy-mm")</f>
        <v>2025-03</v>
      </c>
      <c r="R5578" s="28" t="n">
        <f aca="false">IF(AND($O5578&gt;=DATE(2025,1,1),$O5578&lt;=DATE(2025,4,30)),1,0)</f>
        <v>0</v>
      </c>
    </row>
    <row r="5579" customFormat="false" ht="15" hidden="false" customHeight="false" outlineLevel="0" collapsed="false">
      <c r="A5579" s="28" t="n">
        <v>616</v>
      </c>
      <c r="B5579" s="29" t="n">
        <v>45777</v>
      </c>
      <c r="C5579" s="28" t="n">
        <v>264857.15</v>
      </c>
      <c r="D5579" s="28" t="n">
        <v>0</v>
      </c>
      <c r="E5579" s="28" t="n">
        <v>0</v>
      </c>
      <c r="F5579" s="28" t="s">
        <v>345</v>
      </c>
      <c r="G5579" s="28" t="n">
        <v>0</v>
      </c>
      <c r="H5579" s="28" t="n">
        <v>0</v>
      </c>
      <c r="I5579" s="28" t="n">
        <v>0</v>
      </c>
      <c r="J5579" s="28" t="n">
        <v>257</v>
      </c>
      <c r="K5579" s="28" t="n">
        <v>7</v>
      </c>
      <c r="L5579" s="28" t="n">
        <v>1</v>
      </c>
      <c r="M5579" s="28" t="s">
        <v>145</v>
      </c>
      <c r="N5579" s="28" t="s">
        <v>138</v>
      </c>
      <c r="O5579" s="29" t="n">
        <v>45626</v>
      </c>
      <c r="P5579" s="28" t="n">
        <f aca="false">ROUNDDOWN(($B5579-$O5579)/30,0)</f>
        <v>5</v>
      </c>
      <c r="Q5579" s="28" t="str">
        <f aca="false">TEXT($B5579,"yyyy-mm")</f>
        <v>2025-04</v>
      </c>
      <c r="R5579" s="28" t="n">
        <f aca="false">IF(AND($O5579&gt;=DATE(2025,1,1),$O5579&lt;=DATE(2025,4,30)),1,0)</f>
        <v>0</v>
      </c>
    </row>
    <row r="5580" customFormat="false" ht="15" hidden="false" customHeight="false" outlineLevel="0" collapsed="false">
      <c r="A5580" s="28" t="n">
        <v>616</v>
      </c>
      <c r="B5580" s="29" t="n">
        <v>45808</v>
      </c>
      <c r="C5580" s="28" t="n">
        <v>256028.58</v>
      </c>
      <c r="D5580" s="28" t="n">
        <v>0</v>
      </c>
      <c r="E5580" s="28" t="n">
        <v>0</v>
      </c>
      <c r="F5580" s="28" t="s">
        <v>345</v>
      </c>
      <c r="G5580" s="28" t="n">
        <v>0</v>
      </c>
      <c r="H5580" s="28" t="n">
        <v>0</v>
      </c>
      <c r="I5580" s="28" t="n">
        <v>0</v>
      </c>
      <c r="J5580" s="28" t="n">
        <v>257</v>
      </c>
      <c r="K5580" s="28" t="n">
        <v>7</v>
      </c>
      <c r="L5580" s="28" t="n">
        <v>1</v>
      </c>
      <c r="M5580" s="28" t="s">
        <v>145</v>
      </c>
      <c r="N5580" s="28" t="s">
        <v>138</v>
      </c>
      <c r="O5580" s="29" t="n">
        <v>45626</v>
      </c>
      <c r="P5580" s="28" t="n">
        <f aca="false">ROUNDDOWN(($B5580-$O5580)/30,0)</f>
        <v>6</v>
      </c>
      <c r="Q5580" s="28" t="str">
        <f aca="false">TEXT($B5580,"yyyy-mm")</f>
        <v>2025-05</v>
      </c>
      <c r="R5580" s="28" t="n">
        <f aca="false">IF(AND($O5580&gt;=DATE(2025,1,1),$O5580&lt;=DATE(2025,4,30)),1,0)</f>
        <v>0</v>
      </c>
    </row>
    <row r="5581" customFormat="false" ht="15" hidden="false" customHeight="false" outlineLevel="0" collapsed="false">
      <c r="A5581" s="28" t="n">
        <v>616</v>
      </c>
      <c r="B5581" s="29" t="n">
        <v>45838</v>
      </c>
      <c r="C5581" s="28" t="n">
        <v>247200.01</v>
      </c>
      <c r="D5581" s="28" t="n">
        <v>0</v>
      </c>
      <c r="E5581" s="28" t="n">
        <v>0</v>
      </c>
      <c r="F5581" s="28" t="s">
        <v>345</v>
      </c>
      <c r="G5581" s="28" t="n">
        <v>0</v>
      </c>
      <c r="H5581" s="28" t="n">
        <v>0</v>
      </c>
      <c r="I5581" s="28" t="n">
        <v>0</v>
      </c>
      <c r="J5581" s="28" t="n">
        <v>257</v>
      </c>
      <c r="K5581" s="28" t="n">
        <v>7</v>
      </c>
      <c r="L5581" s="28" t="n">
        <v>1</v>
      </c>
      <c r="M5581" s="28" t="s">
        <v>145</v>
      </c>
      <c r="N5581" s="28" t="s">
        <v>138</v>
      </c>
      <c r="O5581" s="29" t="n">
        <v>45626</v>
      </c>
      <c r="P5581" s="28" t="n">
        <f aca="false">ROUNDDOWN(($B5581-$O5581)/30,0)</f>
        <v>7</v>
      </c>
      <c r="Q5581" s="28" t="str">
        <f aca="false">TEXT($B5581,"yyyy-mm")</f>
        <v>2025-06</v>
      </c>
      <c r="R5581" s="28" t="n">
        <f aca="false">IF(AND($O5581&gt;=DATE(2025,1,1),$O5581&lt;=DATE(2025,4,30)),1,0)</f>
        <v>0</v>
      </c>
    </row>
    <row r="5582" customFormat="false" ht="15" hidden="false" customHeight="false" outlineLevel="0" collapsed="false">
      <c r="A5582" s="28" t="n">
        <v>616</v>
      </c>
      <c r="B5582" s="29" t="n">
        <v>45869</v>
      </c>
      <c r="C5582" s="28" t="n">
        <v>238371.44</v>
      </c>
      <c r="D5582" s="28" t="n">
        <v>0</v>
      </c>
      <c r="E5582" s="28" t="n">
        <v>0</v>
      </c>
      <c r="F5582" s="28" t="s">
        <v>345</v>
      </c>
      <c r="G5582" s="28" t="n">
        <v>0</v>
      </c>
      <c r="H5582" s="28" t="n">
        <v>0</v>
      </c>
      <c r="I5582" s="28" t="n">
        <v>0</v>
      </c>
      <c r="J5582" s="28" t="n">
        <v>257</v>
      </c>
      <c r="K5582" s="28" t="n">
        <v>7</v>
      </c>
      <c r="L5582" s="28" t="n">
        <v>1</v>
      </c>
      <c r="M5582" s="28" t="s">
        <v>145</v>
      </c>
      <c r="N5582" s="28" t="s">
        <v>138</v>
      </c>
      <c r="O5582" s="29" t="n">
        <v>45626</v>
      </c>
      <c r="P5582" s="28" t="n">
        <f aca="false">ROUNDDOWN(($B5582-$O5582)/30,0)</f>
        <v>8</v>
      </c>
      <c r="Q5582" s="28" t="str">
        <f aca="false">TEXT($B5582,"yyyy-mm")</f>
        <v>2025-07</v>
      </c>
      <c r="R5582" s="28" t="n">
        <f aca="false">IF(AND($O5582&gt;=DATE(2025,1,1),$O5582&lt;=DATE(2025,4,30)),1,0)</f>
        <v>0</v>
      </c>
    </row>
    <row r="5583" customFormat="false" ht="15" hidden="false" customHeight="false" outlineLevel="0" collapsed="false">
      <c r="A5583" s="28" t="n">
        <v>616</v>
      </c>
      <c r="B5583" s="29" t="n">
        <v>45900</v>
      </c>
      <c r="C5583" s="28" t="n">
        <v>229542.87</v>
      </c>
      <c r="D5583" s="28" t="n">
        <v>0</v>
      </c>
      <c r="E5583" s="28" t="n">
        <v>0</v>
      </c>
      <c r="F5583" s="28" t="s">
        <v>345</v>
      </c>
      <c r="G5583" s="28" t="n">
        <v>0</v>
      </c>
      <c r="H5583" s="28" t="n">
        <v>0</v>
      </c>
      <c r="I5583" s="28" t="n">
        <v>0</v>
      </c>
      <c r="J5583" s="28" t="n">
        <v>257</v>
      </c>
      <c r="K5583" s="28" t="n">
        <v>7</v>
      </c>
      <c r="L5583" s="28" t="n">
        <v>1</v>
      </c>
      <c r="M5583" s="28" t="s">
        <v>145</v>
      </c>
      <c r="N5583" s="28" t="s">
        <v>138</v>
      </c>
      <c r="O5583" s="29" t="n">
        <v>45626</v>
      </c>
      <c r="P5583" s="28" t="n">
        <f aca="false">ROUNDDOWN(($B5583-$O5583)/30,0)</f>
        <v>9</v>
      </c>
      <c r="Q5583" s="28" t="str">
        <f aca="false">TEXT($B5583,"yyyy-mm")</f>
        <v>2025-08</v>
      </c>
      <c r="R5583" s="28" t="n">
        <f aca="false">IF(AND($O5583&gt;=DATE(2025,1,1),$O5583&lt;=DATE(2025,4,30)),1,0)</f>
        <v>0</v>
      </c>
    </row>
    <row r="5584" customFormat="false" ht="15" hidden="false" customHeight="false" outlineLevel="0" collapsed="false">
      <c r="A5584" s="28" t="n">
        <v>616</v>
      </c>
      <c r="B5584" s="29" t="n">
        <v>45930</v>
      </c>
      <c r="C5584" s="28" t="n">
        <v>220714.3</v>
      </c>
      <c r="D5584" s="28" t="n">
        <v>0</v>
      </c>
      <c r="E5584" s="28" t="n">
        <v>0</v>
      </c>
      <c r="F5584" s="28" t="s">
        <v>345</v>
      </c>
      <c r="G5584" s="28" t="n">
        <v>0</v>
      </c>
      <c r="H5584" s="28" t="n">
        <v>0</v>
      </c>
      <c r="I5584" s="28" t="n">
        <v>0</v>
      </c>
      <c r="J5584" s="28" t="n">
        <v>257</v>
      </c>
      <c r="K5584" s="28" t="n">
        <v>7</v>
      </c>
      <c r="L5584" s="28" t="n">
        <v>1</v>
      </c>
      <c r="M5584" s="28" t="s">
        <v>145</v>
      </c>
      <c r="N5584" s="28" t="s">
        <v>138</v>
      </c>
      <c r="O5584" s="29" t="n">
        <v>45626</v>
      </c>
      <c r="P5584" s="28" t="n">
        <f aca="false">ROUNDDOWN(($B5584-$O5584)/30,0)</f>
        <v>10</v>
      </c>
      <c r="Q5584" s="28" t="str">
        <f aca="false">TEXT($B5584,"yyyy-mm")</f>
        <v>2025-09</v>
      </c>
      <c r="R5584" s="28" t="n">
        <f aca="false">IF(AND($O5584&gt;=DATE(2025,1,1),$O5584&lt;=DATE(2025,4,30)),1,0)</f>
        <v>0</v>
      </c>
    </row>
    <row r="5585" customFormat="false" ht="15" hidden="false" customHeight="false" outlineLevel="0" collapsed="false">
      <c r="A5585" s="28" t="n">
        <v>616</v>
      </c>
      <c r="B5585" s="29" t="n">
        <v>45961</v>
      </c>
      <c r="C5585" s="28" t="n">
        <v>211885.73</v>
      </c>
      <c r="D5585" s="28" t="n">
        <v>0</v>
      </c>
      <c r="E5585" s="28" t="n">
        <v>0</v>
      </c>
      <c r="F5585" s="28" t="s">
        <v>345</v>
      </c>
      <c r="G5585" s="28" t="n">
        <v>0</v>
      </c>
      <c r="H5585" s="28" t="n">
        <v>0</v>
      </c>
      <c r="I5585" s="28" t="n">
        <v>0</v>
      </c>
      <c r="J5585" s="28" t="n">
        <v>257</v>
      </c>
      <c r="K5585" s="28" t="n">
        <v>7</v>
      </c>
      <c r="L5585" s="28" t="n">
        <v>1</v>
      </c>
      <c r="M5585" s="28" t="s">
        <v>145</v>
      </c>
      <c r="N5585" s="28" t="s">
        <v>138</v>
      </c>
      <c r="O5585" s="29" t="n">
        <v>45626</v>
      </c>
      <c r="P5585" s="28" t="n">
        <f aca="false">ROUNDDOWN(($B5585-$O5585)/30,0)</f>
        <v>11</v>
      </c>
      <c r="Q5585" s="28" t="str">
        <f aca="false">TEXT($B5585,"yyyy-mm")</f>
        <v>2025-10</v>
      </c>
      <c r="R5585" s="28" t="n">
        <f aca="false">IF(AND($O5585&gt;=DATE(2025,1,1),$O5585&lt;=DATE(2025,4,30)),1,0)</f>
        <v>0</v>
      </c>
    </row>
    <row r="5586" customFormat="false" ht="15" hidden="false" customHeight="false" outlineLevel="0" collapsed="false">
      <c r="A5586" s="28" t="n">
        <v>616</v>
      </c>
      <c r="B5586" s="29" t="n">
        <v>45991</v>
      </c>
      <c r="C5586" s="28" t="n">
        <v>203057.16</v>
      </c>
      <c r="D5586" s="28" t="n">
        <v>0</v>
      </c>
      <c r="E5586" s="28" t="n">
        <v>0</v>
      </c>
      <c r="F5586" s="28" t="s">
        <v>345</v>
      </c>
      <c r="G5586" s="28" t="n">
        <v>0</v>
      </c>
      <c r="H5586" s="28" t="n">
        <v>0</v>
      </c>
      <c r="I5586" s="28" t="n">
        <v>0</v>
      </c>
      <c r="J5586" s="28" t="n">
        <v>257</v>
      </c>
      <c r="K5586" s="28" t="n">
        <v>7</v>
      </c>
      <c r="L5586" s="28" t="n">
        <v>1</v>
      </c>
      <c r="M5586" s="28" t="s">
        <v>145</v>
      </c>
      <c r="N5586" s="28" t="s">
        <v>138</v>
      </c>
      <c r="O5586" s="29" t="n">
        <v>45626</v>
      </c>
      <c r="P5586" s="28" t="n">
        <f aca="false">ROUNDDOWN(($B5586-$O5586)/30,0)</f>
        <v>12</v>
      </c>
      <c r="Q5586" s="28" t="str">
        <f aca="false">TEXT($B5586,"yyyy-mm")</f>
        <v>2025-11</v>
      </c>
      <c r="R5586" s="28" t="n">
        <f aca="false">IF(AND($O5586&gt;=DATE(2025,1,1),$O5586&lt;=DATE(2025,4,30)),1,0)</f>
        <v>0</v>
      </c>
    </row>
    <row r="5587" customFormat="false" ht="15" hidden="false" customHeight="false" outlineLevel="0" collapsed="false">
      <c r="A5587" s="28" t="n">
        <v>616</v>
      </c>
      <c r="B5587" s="29" t="n">
        <v>46022</v>
      </c>
      <c r="C5587" s="28" t="n">
        <v>194228.59</v>
      </c>
      <c r="D5587" s="28" t="n">
        <v>0</v>
      </c>
      <c r="E5587" s="28" t="n">
        <v>0</v>
      </c>
      <c r="F5587" s="28" t="s">
        <v>345</v>
      </c>
      <c r="G5587" s="28" t="n">
        <v>0</v>
      </c>
      <c r="H5587" s="28" t="n">
        <v>0</v>
      </c>
      <c r="I5587" s="28" t="n">
        <v>0</v>
      </c>
      <c r="J5587" s="28" t="n">
        <v>257</v>
      </c>
      <c r="K5587" s="28" t="n">
        <v>7</v>
      </c>
      <c r="L5587" s="28" t="n">
        <v>1</v>
      </c>
      <c r="M5587" s="28" t="s">
        <v>145</v>
      </c>
      <c r="N5587" s="28" t="s">
        <v>138</v>
      </c>
      <c r="O5587" s="29" t="n">
        <v>45626</v>
      </c>
      <c r="P5587" s="28" t="n">
        <f aca="false">ROUNDDOWN(($B5587-$O5587)/30,0)</f>
        <v>13</v>
      </c>
      <c r="Q5587" s="28" t="str">
        <f aca="false">TEXT($B5587,"yyyy-mm")</f>
        <v>2025-12</v>
      </c>
      <c r="R5587" s="28" t="n">
        <f aca="false">IF(AND($O5587&gt;=DATE(2025,1,1),$O5587&lt;=DATE(2025,4,30)),1,0)</f>
        <v>0</v>
      </c>
    </row>
    <row r="5588" customFormat="false" ht="15" hidden="false" customHeight="false" outlineLevel="0" collapsed="false">
      <c r="A5588" s="28" t="n">
        <v>616</v>
      </c>
      <c r="B5588" s="29" t="n">
        <v>46053</v>
      </c>
      <c r="C5588" s="28" t="n">
        <v>185400.02</v>
      </c>
      <c r="D5588" s="28" t="n">
        <v>0</v>
      </c>
      <c r="E5588" s="28" t="n">
        <v>0</v>
      </c>
      <c r="F5588" s="28" t="s">
        <v>345</v>
      </c>
      <c r="G5588" s="28" t="n">
        <v>0</v>
      </c>
      <c r="H5588" s="28" t="n">
        <v>0</v>
      </c>
      <c r="I5588" s="28" t="n">
        <v>0</v>
      </c>
      <c r="J5588" s="28" t="n">
        <v>257</v>
      </c>
      <c r="K5588" s="28" t="n">
        <v>7</v>
      </c>
      <c r="L5588" s="28" t="n">
        <v>1</v>
      </c>
      <c r="M5588" s="28" t="s">
        <v>145</v>
      </c>
      <c r="N5588" s="28" t="s">
        <v>138</v>
      </c>
      <c r="O5588" s="29" t="n">
        <v>45626</v>
      </c>
      <c r="P5588" s="28" t="n">
        <f aca="false">ROUNDDOWN(($B5588-$O5588)/30,0)</f>
        <v>14</v>
      </c>
      <c r="Q5588" s="28" t="str">
        <f aca="false">TEXT($B5588,"yyyy-mm")</f>
        <v>2026-01</v>
      </c>
      <c r="R5588" s="28" t="n">
        <f aca="false">IF(AND($O5588&gt;=DATE(2025,1,1),$O5588&lt;=DATE(2025,4,30)),1,0)</f>
        <v>0</v>
      </c>
    </row>
    <row r="5589" customFormat="false" ht="15" hidden="false" customHeight="false" outlineLevel="0" collapsed="false">
      <c r="A5589" s="28" t="n">
        <v>616</v>
      </c>
      <c r="B5589" s="29" t="n">
        <v>46081</v>
      </c>
      <c r="C5589" s="28" t="n">
        <v>176571.45</v>
      </c>
      <c r="D5589" s="28" t="n">
        <v>0</v>
      </c>
      <c r="E5589" s="28" t="n">
        <v>0</v>
      </c>
      <c r="F5589" s="28" t="s">
        <v>345</v>
      </c>
      <c r="G5589" s="28" t="n">
        <v>0</v>
      </c>
      <c r="H5589" s="28" t="n">
        <v>0</v>
      </c>
      <c r="I5589" s="28" t="n">
        <v>0</v>
      </c>
      <c r="J5589" s="28" t="n">
        <v>257</v>
      </c>
      <c r="K5589" s="28" t="n">
        <v>7</v>
      </c>
      <c r="L5589" s="28" t="n">
        <v>1</v>
      </c>
      <c r="M5589" s="28" t="s">
        <v>145</v>
      </c>
      <c r="N5589" s="28" t="s">
        <v>138</v>
      </c>
      <c r="O5589" s="29" t="n">
        <v>45626</v>
      </c>
      <c r="P5589" s="28" t="n">
        <f aca="false">ROUNDDOWN(($B5589-$O5589)/30,0)</f>
        <v>15</v>
      </c>
      <c r="Q5589" s="28" t="str">
        <f aca="false">TEXT($B5589,"yyyy-mm")</f>
        <v>2026-02</v>
      </c>
      <c r="R5589" s="28" t="n">
        <f aca="false">IF(AND($O5589&gt;=DATE(2025,1,1),$O5589&lt;=DATE(2025,4,30)),1,0)</f>
        <v>0</v>
      </c>
    </row>
    <row r="5590" customFormat="false" ht="15" hidden="false" customHeight="false" outlineLevel="0" collapsed="false">
      <c r="A5590" s="28" t="n">
        <v>616</v>
      </c>
      <c r="B5590" s="29" t="n">
        <v>46112</v>
      </c>
      <c r="C5590" s="28" t="n">
        <v>167742.88</v>
      </c>
      <c r="D5590" s="28" t="n">
        <v>0</v>
      </c>
      <c r="E5590" s="28" t="n">
        <v>0</v>
      </c>
      <c r="F5590" s="28" t="s">
        <v>345</v>
      </c>
      <c r="G5590" s="28" t="n">
        <v>0</v>
      </c>
      <c r="H5590" s="28" t="n">
        <v>0</v>
      </c>
      <c r="I5590" s="28" t="n">
        <v>0</v>
      </c>
      <c r="J5590" s="28" t="n">
        <v>257</v>
      </c>
      <c r="K5590" s="28" t="n">
        <v>7</v>
      </c>
      <c r="L5590" s="28" t="n">
        <v>1</v>
      </c>
      <c r="M5590" s="28" t="s">
        <v>145</v>
      </c>
      <c r="N5590" s="28" t="s">
        <v>138</v>
      </c>
      <c r="O5590" s="29" t="n">
        <v>45626</v>
      </c>
      <c r="P5590" s="28" t="n">
        <f aca="false">ROUNDDOWN(($B5590-$O5590)/30,0)</f>
        <v>16</v>
      </c>
      <c r="Q5590" s="28" t="str">
        <f aca="false">TEXT($B5590,"yyyy-mm")</f>
        <v>2026-03</v>
      </c>
      <c r="R5590" s="28" t="n">
        <f aca="false">IF(AND($O5590&gt;=DATE(2025,1,1),$O5590&lt;=DATE(2025,4,30)),1,0)</f>
        <v>0</v>
      </c>
    </row>
    <row r="5591" customFormat="false" ht="15" hidden="false" customHeight="false" outlineLevel="0" collapsed="false">
      <c r="A5591" s="28" t="n">
        <v>616</v>
      </c>
      <c r="B5591" s="29" t="n">
        <v>46142</v>
      </c>
      <c r="C5591" s="28" t="n">
        <v>158914.31</v>
      </c>
      <c r="D5591" s="28" t="n">
        <v>0</v>
      </c>
      <c r="E5591" s="28" t="n">
        <v>0</v>
      </c>
      <c r="F5591" s="28" t="s">
        <v>345</v>
      </c>
      <c r="G5591" s="28" t="n">
        <v>0</v>
      </c>
      <c r="H5591" s="28" t="n">
        <v>0</v>
      </c>
      <c r="I5591" s="28" t="n">
        <v>0</v>
      </c>
      <c r="J5591" s="28" t="n">
        <v>257</v>
      </c>
      <c r="K5591" s="28" t="n">
        <v>7</v>
      </c>
      <c r="L5591" s="28" t="n">
        <v>1</v>
      </c>
      <c r="M5591" s="28" t="s">
        <v>145</v>
      </c>
      <c r="N5591" s="28" t="s">
        <v>138</v>
      </c>
      <c r="O5591" s="29" t="n">
        <v>45626</v>
      </c>
      <c r="P5591" s="28" t="n">
        <f aca="false">ROUNDDOWN(($B5591-$O5591)/30,0)</f>
        <v>17</v>
      </c>
      <c r="Q5591" s="28" t="str">
        <f aca="false">TEXT($B5591,"yyyy-mm")</f>
        <v>2026-04</v>
      </c>
      <c r="R5591" s="28" t="n">
        <f aca="false">IF(AND($O5591&gt;=DATE(2025,1,1),$O5591&lt;=DATE(2025,4,30)),1,0)</f>
        <v>0</v>
      </c>
    </row>
    <row r="5592" customFormat="false" ht="15" hidden="false" customHeight="false" outlineLevel="0" collapsed="false">
      <c r="A5592" s="28" t="n">
        <v>616</v>
      </c>
      <c r="B5592" s="29" t="n">
        <v>46173</v>
      </c>
      <c r="C5592" s="28" t="n">
        <v>150085.74</v>
      </c>
      <c r="D5592" s="28" t="n">
        <v>0</v>
      </c>
      <c r="E5592" s="28" t="n">
        <v>0</v>
      </c>
      <c r="F5592" s="28" t="s">
        <v>345</v>
      </c>
      <c r="G5592" s="28" t="n">
        <v>0</v>
      </c>
      <c r="H5592" s="28" t="n">
        <v>0</v>
      </c>
      <c r="I5592" s="28" t="n">
        <v>0</v>
      </c>
      <c r="J5592" s="28" t="n">
        <v>257</v>
      </c>
      <c r="K5592" s="28" t="n">
        <v>7</v>
      </c>
      <c r="L5592" s="28" t="n">
        <v>1</v>
      </c>
      <c r="M5592" s="28" t="s">
        <v>145</v>
      </c>
      <c r="N5592" s="28" t="s">
        <v>138</v>
      </c>
      <c r="O5592" s="29" t="n">
        <v>45626</v>
      </c>
      <c r="P5592" s="28" t="n">
        <f aca="false">ROUNDDOWN(($B5592-$O5592)/30,0)</f>
        <v>18</v>
      </c>
      <c r="Q5592" s="28" t="str">
        <f aca="false">TEXT($B5592,"yyyy-mm")</f>
        <v>2026-05</v>
      </c>
      <c r="R5592" s="28" t="n">
        <f aca="false">IF(AND($O5592&gt;=DATE(2025,1,1),$O5592&lt;=DATE(2025,4,30)),1,0)</f>
        <v>0</v>
      </c>
    </row>
    <row r="5593" customFormat="false" ht="15" hidden="false" customHeight="false" outlineLevel="0" collapsed="false">
      <c r="A5593" s="28" t="n">
        <v>616</v>
      </c>
      <c r="B5593" s="29" t="n">
        <v>46203</v>
      </c>
      <c r="C5593" s="28" t="n">
        <v>141257.17</v>
      </c>
      <c r="D5593" s="28" t="n">
        <v>0</v>
      </c>
      <c r="E5593" s="28" t="n">
        <v>0</v>
      </c>
      <c r="F5593" s="28" t="s">
        <v>345</v>
      </c>
      <c r="G5593" s="28" t="n">
        <v>0</v>
      </c>
      <c r="H5593" s="28" t="n">
        <v>0</v>
      </c>
      <c r="I5593" s="28" t="n">
        <v>0</v>
      </c>
      <c r="J5593" s="28" t="n">
        <v>257</v>
      </c>
      <c r="K5593" s="28" t="n">
        <v>7</v>
      </c>
      <c r="L5593" s="28" t="n">
        <v>1</v>
      </c>
      <c r="M5593" s="28" t="s">
        <v>145</v>
      </c>
      <c r="N5593" s="28" t="s">
        <v>138</v>
      </c>
      <c r="O5593" s="29" t="n">
        <v>45626</v>
      </c>
      <c r="P5593" s="28" t="n">
        <f aca="false">ROUNDDOWN(($B5593-$O5593)/30,0)</f>
        <v>19</v>
      </c>
      <c r="Q5593" s="28" t="str">
        <f aca="false">TEXT($B5593,"yyyy-mm")</f>
        <v>2026-06</v>
      </c>
      <c r="R5593" s="28" t="n">
        <f aca="false">IF(AND($O5593&gt;=DATE(2025,1,1),$O5593&lt;=DATE(2025,4,30)),1,0)</f>
        <v>0</v>
      </c>
    </row>
    <row r="5594" customFormat="false" ht="15" hidden="false" customHeight="false" outlineLevel="0" collapsed="false">
      <c r="A5594" s="28" t="n">
        <v>616</v>
      </c>
      <c r="B5594" s="29" t="n">
        <v>46234</v>
      </c>
      <c r="C5594" s="28" t="n">
        <v>132428.6</v>
      </c>
      <c r="D5594" s="28" t="n">
        <v>0</v>
      </c>
      <c r="E5594" s="28" t="n">
        <v>0</v>
      </c>
      <c r="F5594" s="28" t="s">
        <v>345</v>
      </c>
      <c r="G5594" s="28" t="n">
        <v>0</v>
      </c>
      <c r="H5594" s="28" t="n">
        <v>0</v>
      </c>
      <c r="I5594" s="28" t="n">
        <v>0</v>
      </c>
      <c r="J5594" s="28" t="n">
        <v>257</v>
      </c>
      <c r="K5594" s="28" t="n">
        <v>7</v>
      </c>
      <c r="L5594" s="28" t="n">
        <v>1</v>
      </c>
      <c r="M5594" s="28" t="s">
        <v>145</v>
      </c>
      <c r="N5594" s="28" t="s">
        <v>138</v>
      </c>
      <c r="O5594" s="29" t="n">
        <v>45626</v>
      </c>
      <c r="P5594" s="28" t="n">
        <f aca="false">ROUNDDOWN(($B5594-$O5594)/30,0)</f>
        <v>20</v>
      </c>
      <c r="Q5594" s="28" t="str">
        <f aca="false">TEXT($B5594,"yyyy-mm")</f>
        <v>2026-07</v>
      </c>
      <c r="R5594" s="28" t="n">
        <f aca="false">IF(AND($O5594&gt;=DATE(2025,1,1),$O5594&lt;=DATE(2025,4,30)),1,0)</f>
        <v>0</v>
      </c>
    </row>
    <row r="5595" customFormat="false" ht="15" hidden="false" customHeight="false" outlineLevel="0" collapsed="false">
      <c r="A5595" s="28" t="n">
        <v>616</v>
      </c>
      <c r="B5595" s="29" t="n">
        <v>46265</v>
      </c>
      <c r="C5595" s="28" t="n">
        <v>123600.03</v>
      </c>
      <c r="D5595" s="28" t="n">
        <v>0</v>
      </c>
      <c r="E5595" s="28" t="n">
        <v>0</v>
      </c>
      <c r="F5595" s="28" t="s">
        <v>345</v>
      </c>
      <c r="G5595" s="28" t="n">
        <v>0</v>
      </c>
      <c r="H5595" s="28" t="n">
        <v>0</v>
      </c>
      <c r="I5595" s="28" t="n">
        <v>0</v>
      </c>
      <c r="J5595" s="28" t="n">
        <v>257</v>
      </c>
      <c r="K5595" s="28" t="n">
        <v>7</v>
      </c>
      <c r="L5595" s="28" t="n">
        <v>1</v>
      </c>
      <c r="M5595" s="28" t="s">
        <v>145</v>
      </c>
      <c r="N5595" s="28" t="s">
        <v>138</v>
      </c>
      <c r="O5595" s="29" t="n">
        <v>45626</v>
      </c>
      <c r="P5595" s="28" t="n">
        <f aca="false">ROUNDDOWN(($B5595-$O5595)/30,0)</f>
        <v>21</v>
      </c>
      <c r="Q5595" s="28" t="str">
        <f aca="false">TEXT($B5595,"yyyy-mm")</f>
        <v>2026-08</v>
      </c>
      <c r="R5595" s="28" t="n">
        <f aca="false">IF(AND($O5595&gt;=DATE(2025,1,1),$O5595&lt;=DATE(2025,4,30)),1,0)</f>
        <v>0</v>
      </c>
    </row>
    <row r="5596" customFormat="false" ht="15" hidden="false" customHeight="false" outlineLevel="0" collapsed="false">
      <c r="A5596" s="28" t="n">
        <v>617</v>
      </c>
      <c r="B5596" s="29" t="n">
        <v>45199</v>
      </c>
      <c r="C5596" s="28" t="n">
        <v>23400</v>
      </c>
      <c r="D5596" s="28" t="n">
        <v>0</v>
      </c>
      <c r="E5596" s="28" t="n">
        <v>0</v>
      </c>
      <c r="F5596" s="28" t="s">
        <v>345</v>
      </c>
      <c r="G5596" s="28" t="n">
        <v>0</v>
      </c>
      <c r="H5596" s="28" t="n">
        <v>0</v>
      </c>
      <c r="I5596" s="28" t="n">
        <v>0</v>
      </c>
      <c r="J5596" s="28" t="n">
        <v>37</v>
      </c>
      <c r="K5596" s="28" t="n">
        <v>8</v>
      </c>
      <c r="L5596" s="28" t="n">
        <v>1</v>
      </c>
      <c r="M5596" s="28" t="s">
        <v>146</v>
      </c>
      <c r="N5596" s="28" t="s">
        <v>141</v>
      </c>
      <c r="O5596" s="29" t="n">
        <v>45189</v>
      </c>
      <c r="P5596" s="28" t="n">
        <f aca="false">ROUNDDOWN(($B5596-$O5596)/30,0)</f>
        <v>0</v>
      </c>
      <c r="Q5596" s="28" t="str">
        <f aca="false">TEXT($B5596,"yyyy-mm")</f>
        <v>2023-09</v>
      </c>
      <c r="R5596" s="28" t="n">
        <f aca="false">IF(AND($O5596&gt;=DATE(2025,1,1),$O5596&lt;=DATE(2025,4,30)),1,0)</f>
        <v>0</v>
      </c>
    </row>
    <row r="5597" customFormat="false" ht="15" hidden="false" customHeight="false" outlineLevel="0" collapsed="false">
      <c r="A5597" s="28" t="n">
        <v>617</v>
      </c>
      <c r="B5597" s="29" t="n">
        <v>45230</v>
      </c>
      <c r="C5597" s="28" t="n">
        <v>18720</v>
      </c>
      <c r="D5597" s="28" t="n">
        <v>0</v>
      </c>
      <c r="E5597" s="28" t="n">
        <v>0</v>
      </c>
      <c r="F5597" s="28" t="s">
        <v>345</v>
      </c>
      <c r="G5597" s="28" t="n">
        <v>0</v>
      </c>
      <c r="H5597" s="28" t="n">
        <v>0</v>
      </c>
      <c r="I5597" s="28" t="n">
        <v>0</v>
      </c>
      <c r="J5597" s="28" t="n">
        <v>37</v>
      </c>
      <c r="K5597" s="28" t="n">
        <v>8</v>
      </c>
      <c r="L5597" s="28" t="n">
        <v>1</v>
      </c>
      <c r="M5597" s="28" t="s">
        <v>146</v>
      </c>
      <c r="N5597" s="28" t="s">
        <v>141</v>
      </c>
      <c r="O5597" s="29" t="n">
        <v>45189</v>
      </c>
      <c r="P5597" s="28" t="n">
        <f aca="false">ROUNDDOWN(($B5597-$O5597)/30,0)</f>
        <v>1</v>
      </c>
      <c r="Q5597" s="28" t="str">
        <f aca="false">TEXT($B5597,"yyyy-mm")</f>
        <v>2023-10</v>
      </c>
      <c r="R5597" s="28" t="n">
        <f aca="false">IF(AND($O5597&gt;=DATE(2025,1,1),$O5597&lt;=DATE(2025,4,30)),1,0)</f>
        <v>0</v>
      </c>
    </row>
    <row r="5598" customFormat="false" ht="15" hidden="false" customHeight="false" outlineLevel="0" collapsed="false">
      <c r="A5598" s="28" t="n">
        <v>617</v>
      </c>
      <c r="B5598" s="29" t="n">
        <v>45260</v>
      </c>
      <c r="C5598" s="28" t="n">
        <v>14040</v>
      </c>
      <c r="D5598" s="28" t="n">
        <v>0</v>
      </c>
      <c r="E5598" s="28" t="n">
        <v>0</v>
      </c>
      <c r="F5598" s="28" t="s">
        <v>345</v>
      </c>
      <c r="G5598" s="28" t="n">
        <v>0</v>
      </c>
      <c r="H5598" s="28" t="n">
        <v>0</v>
      </c>
      <c r="I5598" s="28" t="n">
        <v>0</v>
      </c>
      <c r="J5598" s="28" t="n">
        <v>37</v>
      </c>
      <c r="K5598" s="28" t="n">
        <v>8</v>
      </c>
      <c r="L5598" s="28" t="n">
        <v>1</v>
      </c>
      <c r="M5598" s="28" t="s">
        <v>146</v>
      </c>
      <c r="N5598" s="28" t="s">
        <v>141</v>
      </c>
      <c r="O5598" s="29" t="n">
        <v>45189</v>
      </c>
      <c r="P5598" s="28" t="n">
        <f aca="false">ROUNDDOWN(($B5598-$O5598)/30,0)</f>
        <v>2</v>
      </c>
      <c r="Q5598" s="28" t="str">
        <f aca="false">TEXT($B5598,"yyyy-mm")</f>
        <v>2023-11</v>
      </c>
      <c r="R5598" s="28" t="n">
        <f aca="false">IF(AND($O5598&gt;=DATE(2025,1,1),$O5598&lt;=DATE(2025,4,30)),1,0)</f>
        <v>0</v>
      </c>
    </row>
    <row r="5599" customFormat="false" ht="15" hidden="false" customHeight="false" outlineLevel="0" collapsed="false">
      <c r="A5599" s="28" t="n">
        <v>617</v>
      </c>
      <c r="B5599" s="29" t="n">
        <v>45291</v>
      </c>
      <c r="C5599" s="28" t="n">
        <v>9360</v>
      </c>
      <c r="D5599" s="28" t="n">
        <v>0</v>
      </c>
      <c r="E5599" s="28" t="n">
        <v>0</v>
      </c>
      <c r="F5599" s="28" t="s">
        <v>345</v>
      </c>
      <c r="G5599" s="28" t="n">
        <v>0</v>
      </c>
      <c r="H5599" s="28" t="n">
        <v>0</v>
      </c>
      <c r="I5599" s="28" t="n">
        <v>0</v>
      </c>
      <c r="J5599" s="28" t="n">
        <v>37</v>
      </c>
      <c r="K5599" s="28" t="n">
        <v>8</v>
      </c>
      <c r="L5599" s="28" t="n">
        <v>1</v>
      </c>
      <c r="M5599" s="28" t="s">
        <v>146</v>
      </c>
      <c r="N5599" s="28" t="s">
        <v>141</v>
      </c>
      <c r="O5599" s="29" t="n">
        <v>45189</v>
      </c>
      <c r="P5599" s="28" t="n">
        <f aca="false">ROUNDDOWN(($B5599-$O5599)/30,0)</f>
        <v>3</v>
      </c>
      <c r="Q5599" s="28" t="str">
        <f aca="false">TEXT($B5599,"yyyy-mm")</f>
        <v>2023-12</v>
      </c>
      <c r="R5599" s="28" t="n">
        <f aca="false">IF(AND($O5599&gt;=DATE(2025,1,1),$O5599&lt;=DATE(2025,4,30)),1,0)</f>
        <v>0</v>
      </c>
    </row>
    <row r="5600" customFormat="false" ht="15" hidden="false" customHeight="false" outlineLevel="0" collapsed="false">
      <c r="A5600" s="28" t="n">
        <v>617</v>
      </c>
      <c r="B5600" s="29" t="n">
        <v>45322</v>
      </c>
      <c r="C5600" s="28" t="n">
        <v>9360</v>
      </c>
      <c r="D5600" s="28" t="n">
        <v>4680</v>
      </c>
      <c r="E5600" s="28" t="n">
        <v>11</v>
      </c>
      <c r="F5600" s="28" t="s">
        <v>346</v>
      </c>
      <c r="G5600" s="28" t="n">
        <v>0</v>
      </c>
      <c r="H5600" s="28" t="n">
        <v>0</v>
      </c>
      <c r="I5600" s="28" t="n">
        <v>0</v>
      </c>
      <c r="J5600" s="28" t="n">
        <v>37</v>
      </c>
      <c r="K5600" s="28" t="n">
        <v>8</v>
      </c>
      <c r="L5600" s="28" t="n">
        <v>1</v>
      </c>
      <c r="M5600" s="28" t="s">
        <v>146</v>
      </c>
      <c r="N5600" s="28" t="s">
        <v>141</v>
      </c>
      <c r="O5600" s="29" t="n">
        <v>45189</v>
      </c>
      <c r="P5600" s="28" t="n">
        <f aca="false">ROUNDDOWN(($B5600-$O5600)/30,0)</f>
        <v>4</v>
      </c>
      <c r="Q5600" s="28" t="str">
        <f aca="false">TEXT($B5600,"yyyy-mm")</f>
        <v>2024-01</v>
      </c>
      <c r="R5600" s="28" t="n">
        <f aca="false">IF(AND($O5600&gt;=DATE(2025,1,1),$O5600&lt;=DATE(2025,4,30)),1,0)</f>
        <v>0</v>
      </c>
    </row>
    <row r="5601" customFormat="false" ht="15" hidden="false" customHeight="false" outlineLevel="0" collapsed="false">
      <c r="A5601" s="28" t="n">
        <v>617</v>
      </c>
      <c r="B5601" s="29" t="n">
        <v>45351</v>
      </c>
      <c r="C5601" s="28" t="n">
        <v>9360</v>
      </c>
      <c r="D5601" s="28" t="n">
        <v>9360</v>
      </c>
      <c r="E5601" s="28" t="n">
        <v>40</v>
      </c>
      <c r="F5601" s="28" t="s">
        <v>347</v>
      </c>
      <c r="G5601" s="28" t="n">
        <v>1</v>
      </c>
      <c r="H5601" s="28" t="n">
        <v>0</v>
      </c>
      <c r="I5601" s="28" t="n">
        <v>0</v>
      </c>
      <c r="J5601" s="28" t="n">
        <v>37</v>
      </c>
      <c r="K5601" s="28" t="n">
        <v>8</v>
      </c>
      <c r="L5601" s="28" t="n">
        <v>1</v>
      </c>
      <c r="M5601" s="28" t="s">
        <v>146</v>
      </c>
      <c r="N5601" s="28" t="s">
        <v>141</v>
      </c>
      <c r="O5601" s="29" t="n">
        <v>45189</v>
      </c>
      <c r="P5601" s="28" t="n">
        <f aca="false">ROUNDDOWN(($B5601-$O5601)/30,0)</f>
        <v>5</v>
      </c>
      <c r="Q5601" s="28" t="str">
        <f aca="false">TEXT($B5601,"yyyy-mm")</f>
        <v>2024-02</v>
      </c>
      <c r="R5601" s="28" t="n">
        <f aca="false">IF(AND($O5601&gt;=DATE(2025,1,1),$O5601&lt;=DATE(2025,4,30)),1,0)</f>
        <v>0</v>
      </c>
    </row>
    <row r="5602" customFormat="false" ht="15" hidden="false" customHeight="false" outlineLevel="0" collapsed="false">
      <c r="A5602" s="28" t="n">
        <v>618</v>
      </c>
      <c r="B5602" s="29" t="n">
        <v>45777</v>
      </c>
      <c r="C5602" s="28" t="n">
        <v>41800</v>
      </c>
      <c r="D5602" s="28" t="n">
        <v>0</v>
      </c>
      <c r="E5602" s="28" t="n">
        <v>0</v>
      </c>
      <c r="F5602" s="28" t="s">
        <v>345</v>
      </c>
      <c r="G5602" s="28" t="n">
        <v>0</v>
      </c>
      <c r="H5602" s="28" t="n">
        <v>0</v>
      </c>
      <c r="I5602" s="28" t="n">
        <v>0</v>
      </c>
      <c r="J5602" s="28" t="n">
        <v>207</v>
      </c>
      <c r="K5602" s="28" t="n">
        <v>1</v>
      </c>
      <c r="L5602" s="28" t="n">
        <v>3</v>
      </c>
      <c r="M5602" s="28" t="s">
        <v>145</v>
      </c>
      <c r="N5602" s="28" t="s">
        <v>140</v>
      </c>
      <c r="O5602" s="29" t="n">
        <v>45761</v>
      </c>
      <c r="P5602" s="28" t="n">
        <f aca="false">ROUNDDOWN(($B5602-$O5602)/30,0)</f>
        <v>0</v>
      </c>
      <c r="Q5602" s="28" t="str">
        <f aca="false">TEXT($B5602,"yyyy-mm")</f>
        <v>2025-04</v>
      </c>
      <c r="R5602" s="28" t="n">
        <f aca="false">IF(AND($O5602&gt;=DATE(2025,1,1),$O5602&lt;=DATE(2025,4,30)),1,0)</f>
        <v>1</v>
      </c>
    </row>
    <row r="5603" customFormat="false" ht="15" hidden="false" customHeight="false" outlineLevel="0" collapsed="false">
      <c r="A5603" s="28" t="n">
        <v>618</v>
      </c>
      <c r="B5603" s="29" t="n">
        <v>45808</v>
      </c>
      <c r="C5603" s="28" t="n">
        <v>20900</v>
      </c>
      <c r="D5603" s="28" t="n">
        <v>0</v>
      </c>
      <c r="E5603" s="28" t="n">
        <v>0</v>
      </c>
      <c r="F5603" s="28" t="s">
        <v>345</v>
      </c>
      <c r="G5603" s="28" t="n">
        <v>0</v>
      </c>
      <c r="H5603" s="28" t="n">
        <v>0</v>
      </c>
      <c r="I5603" s="28" t="n">
        <v>0</v>
      </c>
      <c r="J5603" s="28" t="n">
        <v>207</v>
      </c>
      <c r="K5603" s="28" t="n">
        <v>1</v>
      </c>
      <c r="L5603" s="28" t="n">
        <v>3</v>
      </c>
      <c r="M5603" s="28" t="s">
        <v>145</v>
      </c>
      <c r="N5603" s="28" t="s">
        <v>140</v>
      </c>
      <c r="O5603" s="29" t="n">
        <v>45761</v>
      </c>
      <c r="P5603" s="28" t="n">
        <f aca="false">ROUNDDOWN(($B5603-$O5603)/30,0)</f>
        <v>1</v>
      </c>
      <c r="Q5603" s="28" t="str">
        <f aca="false">TEXT($B5603,"yyyy-mm")</f>
        <v>2025-05</v>
      </c>
      <c r="R5603" s="28" t="n">
        <f aca="false">IF(AND($O5603&gt;=DATE(2025,1,1),$O5603&lt;=DATE(2025,4,30)),1,0)</f>
        <v>1</v>
      </c>
    </row>
    <row r="5604" customFormat="false" ht="15" hidden="false" customHeight="false" outlineLevel="0" collapsed="false">
      <c r="A5604" s="28" t="n">
        <v>618</v>
      </c>
      <c r="B5604" s="29" t="n">
        <v>45838</v>
      </c>
      <c r="C5604" s="28" t="n">
        <v>0</v>
      </c>
      <c r="D5604" s="28" t="n">
        <v>0</v>
      </c>
      <c r="E5604" s="28" t="n">
        <v>0</v>
      </c>
      <c r="F5604" s="28" t="s">
        <v>345</v>
      </c>
      <c r="G5604" s="28" t="n">
        <v>0</v>
      </c>
      <c r="H5604" s="28" t="n">
        <v>0</v>
      </c>
      <c r="I5604" s="28" t="n">
        <v>0</v>
      </c>
      <c r="J5604" s="28" t="n">
        <v>207</v>
      </c>
      <c r="K5604" s="28" t="n">
        <v>1</v>
      </c>
      <c r="L5604" s="28" t="n">
        <v>3</v>
      </c>
      <c r="M5604" s="28" t="s">
        <v>145</v>
      </c>
      <c r="N5604" s="28" t="s">
        <v>140</v>
      </c>
      <c r="O5604" s="29" t="n">
        <v>45761</v>
      </c>
      <c r="P5604" s="28" t="n">
        <f aca="false">ROUNDDOWN(($B5604-$O5604)/30,0)</f>
        <v>2</v>
      </c>
      <c r="Q5604" s="28" t="str">
        <f aca="false">TEXT($B5604,"yyyy-mm")</f>
        <v>2025-06</v>
      </c>
      <c r="R5604" s="28" t="n">
        <f aca="false">IF(AND($O5604&gt;=DATE(2025,1,1),$O5604&lt;=DATE(2025,4,30)),1,0)</f>
        <v>1</v>
      </c>
    </row>
    <row r="5605" customFormat="false" ht="15" hidden="false" customHeight="false" outlineLevel="0" collapsed="false">
      <c r="A5605" s="28" t="n">
        <v>619</v>
      </c>
      <c r="B5605" s="29" t="n">
        <v>45838</v>
      </c>
      <c r="C5605" s="28" t="n">
        <v>21300</v>
      </c>
      <c r="D5605" s="28" t="n">
        <v>0</v>
      </c>
      <c r="E5605" s="28" t="n">
        <v>0</v>
      </c>
      <c r="F5605" s="28" t="s">
        <v>345</v>
      </c>
      <c r="G5605" s="28" t="n">
        <v>0</v>
      </c>
      <c r="H5605" s="28" t="n">
        <v>0</v>
      </c>
      <c r="I5605" s="28" t="n">
        <v>0</v>
      </c>
      <c r="J5605" s="28" t="n">
        <v>245</v>
      </c>
      <c r="K5605" s="28" t="n">
        <v>8</v>
      </c>
      <c r="L5605" s="28" t="n">
        <v>2</v>
      </c>
      <c r="M5605" s="28" t="s">
        <v>147</v>
      </c>
      <c r="N5605" s="28" t="s">
        <v>138</v>
      </c>
      <c r="O5605" s="29" t="n">
        <v>45809</v>
      </c>
      <c r="P5605" s="28" t="n">
        <f aca="false">ROUNDDOWN(($B5605-$O5605)/30,0)</f>
        <v>0</v>
      </c>
      <c r="Q5605" s="28" t="str">
        <f aca="false">TEXT($B5605,"yyyy-mm")</f>
        <v>2025-06</v>
      </c>
      <c r="R5605" s="28" t="n">
        <f aca="false">IF(AND($O5605&gt;=DATE(2025,1,1),$O5605&lt;=DATE(2025,4,30)),1,0)</f>
        <v>0</v>
      </c>
    </row>
    <row r="5606" customFormat="false" ht="15" hidden="false" customHeight="false" outlineLevel="0" collapsed="false">
      <c r="A5606" s="28" t="n">
        <v>619</v>
      </c>
      <c r="B5606" s="29" t="n">
        <v>45869</v>
      </c>
      <c r="C5606" s="28" t="n">
        <v>17040</v>
      </c>
      <c r="D5606" s="28" t="n">
        <v>0</v>
      </c>
      <c r="E5606" s="28" t="n">
        <v>0</v>
      </c>
      <c r="F5606" s="28" t="s">
        <v>345</v>
      </c>
      <c r="G5606" s="28" t="n">
        <v>0</v>
      </c>
      <c r="H5606" s="28" t="n">
        <v>0</v>
      </c>
      <c r="I5606" s="28" t="n">
        <v>0</v>
      </c>
      <c r="J5606" s="28" t="n">
        <v>245</v>
      </c>
      <c r="K5606" s="28" t="n">
        <v>8</v>
      </c>
      <c r="L5606" s="28" t="n">
        <v>2</v>
      </c>
      <c r="M5606" s="28" t="s">
        <v>147</v>
      </c>
      <c r="N5606" s="28" t="s">
        <v>138</v>
      </c>
      <c r="O5606" s="29" t="n">
        <v>45809</v>
      </c>
      <c r="P5606" s="28" t="n">
        <f aca="false">ROUNDDOWN(($B5606-$O5606)/30,0)</f>
        <v>2</v>
      </c>
      <c r="Q5606" s="28" t="str">
        <f aca="false">TEXT($B5606,"yyyy-mm")</f>
        <v>2025-07</v>
      </c>
      <c r="R5606" s="28" t="n">
        <f aca="false">IF(AND($O5606&gt;=DATE(2025,1,1),$O5606&lt;=DATE(2025,4,30)),1,0)</f>
        <v>0</v>
      </c>
    </row>
    <row r="5607" customFormat="false" ht="15" hidden="false" customHeight="false" outlineLevel="0" collapsed="false">
      <c r="A5607" s="28" t="n">
        <v>619</v>
      </c>
      <c r="B5607" s="29" t="n">
        <v>45900</v>
      </c>
      <c r="C5607" s="28" t="n">
        <v>12780</v>
      </c>
      <c r="D5607" s="28" t="n">
        <v>0</v>
      </c>
      <c r="E5607" s="28" t="n">
        <v>0</v>
      </c>
      <c r="F5607" s="28" t="s">
        <v>345</v>
      </c>
      <c r="G5607" s="28" t="n">
        <v>0</v>
      </c>
      <c r="H5607" s="28" t="n">
        <v>0</v>
      </c>
      <c r="I5607" s="28" t="n">
        <v>0</v>
      </c>
      <c r="J5607" s="28" t="n">
        <v>245</v>
      </c>
      <c r="K5607" s="28" t="n">
        <v>8</v>
      </c>
      <c r="L5607" s="28" t="n">
        <v>2</v>
      </c>
      <c r="M5607" s="28" t="s">
        <v>147</v>
      </c>
      <c r="N5607" s="28" t="s">
        <v>138</v>
      </c>
      <c r="O5607" s="29" t="n">
        <v>45809</v>
      </c>
      <c r="P5607" s="28" t="n">
        <f aca="false">ROUNDDOWN(($B5607-$O5607)/30,0)</f>
        <v>3</v>
      </c>
      <c r="Q5607" s="28" t="str">
        <f aca="false">TEXT($B5607,"yyyy-mm")</f>
        <v>2025-08</v>
      </c>
      <c r="R5607" s="28" t="n">
        <f aca="false">IF(AND($O5607&gt;=DATE(2025,1,1),$O5607&lt;=DATE(2025,4,30)),1,0)</f>
        <v>0</v>
      </c>
    </row>
    <row r="5608" customFormat="false" ht="15" hidden="false" customHeight="false" outlineLevel="0" collapsed="false">
      <c r="A5608" s="28" t="n">
        <v>619</v>
      </c>
      <c r="B5608" s="29" t="n">
        <v>45930</v>
      </c>
      <c r="C5608" s="28" t="n">
        <v>8520</v>
      </c>
      <c r="D5608" s="28" t="n">
        <v>0</v>
      </c>
      <c r="E5608" s="28" t="n">
        <v>0</v>
      </c>
      <c r="F5608" s="28" t="s">
        <v>345</v>
      </c>
      <c r="G5608" s="28" t="n">
        <v>0</v>
      </c>
      <c r="H5608" s="28" t="n">
        <v>0</v>
      </c>
      <c r="I5608" s="28" t="n">
        <v>0</v>
      </c>
      <c r="J5608" s="28" t="n">
        <v>245</v>
      </c>
      <c r="K5608" s="28" t="n">
        <v>8</v>
      </c>
      <c r="L5608" s="28" t="n">
        <v>2</v>
      </c>
      <c r="M5608" s="28" t="s">
        <v>147</v>
      </c>
      <c r="N5608" s="28" t="s">
        <v>138</v>
      </c>
      <c r="O5608" s="29" t="n">
        <v>45809</v>
      </c>
      <c r="P5608" s="28" t="n">
        <f aca="false">ROUNDDOWN(($B5608-$O5608)/30,0)</f>
        <v>4</v>
      </c>
      <c r="Q5608" s="28" t="str">
        <f aca="false">TEXT($B5608,"yyyy-mm")</f>
        <v>2025-09</v>
      </c>
      <c r="R5608" s="28" t="n">
        <f aca="false">IF(AND($O5608&gt;=DATE(2025,1,1),$O5608&lt;=DATE(2025,4,30)),1,0)</f>
        <v>0</v>
      </c>
    </row>
    <row r="5609" customFormat="false" ht="15" hidden="false" customHeight="false" outlineLevel="0" collapsed="false">
      <c r="A5609" s="28" t="n">
        <v>619</v>
      </c>
      <c r="B5609" s="29" t="n">
        <v>45961</v>
      </c>
      <c r="C5609" s="28" t="n">
        <v>4260</v>
      </c>
      <c r="D5609" s="28" t="n">
        <v>0</v>
      </c>
      <c r="E5609" s="28" t="n">
        <v>0</v>
      </c>
      <c r="F5609" s="28" t="s">
        <v>345</v>
      </c>
      <c r="G5609" s="28" t="n">
        <v>0</v>
      </c>
      <c r="H5609" s="28" t="n">
        <v>0</v>
      </c>
      <c r="I5609" s="28" t="n">
        <v>0</v>
      </c>
      <c r="J5609" s="28" t="n">
        <v>245</v>
      </c>
      <c r="K5609" s="28" t="n">
        <v>8</v>
      </c>
      <c r="L5609" s="28" t="n">
        <v>2</v>
      </c>
      <c r="M5609" s="28" t="s">
        <v>147</v>
      </c>
      <c r="N5609" s="28" t="s">
        <v>138</v>
      </c>
      <c r="O5609" s="29" t="n">
        <v>45809</v>
      </c>
      <c r="P5609" s="28" t="n">
        <f aca="false">ROUNDDOWN(($B5609-$O5609)/30,0)</f>
        <v>5</v>
      </c>
      <c r="Q5609" s="28" t="str">
        <f aca="false">TEXT($B5609,"yyyy-mm")</f>
        <v>2025-10</v>
      </c>
      <c r="R5609" s="28" t="n">
        <f aca="false">IF(AND($O5609&gt;=DATE(2025,1,1),$O5609&lt;=DATE(2025,4,30)),1,0)</f>
        <v>0</v>
      </c>
    </row>
    <row r="5610" customFormat="false" ht="15" hidden="false" customHeight="false" outlineLevel="0" collapsed="false">
      <c r="A5610" s="28" t="n">
        <v>619</v>
      </c>
      <c r="B5610" s="29" t="n">
        <v>45991</v>
      </c>
      <c r="C5610" s="28" t="n">
        <v>0</v>
      </c>
      <c r="D5610" s="28" t="n">
        <v>0</v>
      </c>
      <c r="E5610" s="28" t="n">
        <v>0</v>
      </c>
      <c r="F5610" s="28" t="s">
        <v>345</v>
      </c>
      <c r="G5610" s="28" t="n">
        <v>0</v>
      </c>
      <c r="H5610" s="28" t="n">
        <v>0</v>
      </c>
      <c r="I5610" s="28" t="n">
        <v>0</v>
      </c>
      <c r="J5610" s="28" t="n">
        <v>245</v>
      </c>
      <c r="K5610" s="28" t="n">
        <v>8</v>
      </c>
      <c r="L5610" s="28" t="n">
        <v>2</v>
      </c>
      <c r="M5610" s="28" t="s">
        <v>147</v>
      </c>
      <c r="N5610" s="28" t="s">
        <v>138</v>
      </c>
      <c r="O5610" s="29" t="n">
        <v>45809</v>
      </c>
      <c r="P5610" s="28" t="n">
        <f aca="false">ROUNDDOWN(($B5610-$O5610)/30,0)</f>
        <v>6</v>
      </c>
      <c r="Q5610" s="28" t="str">
        <f aca="false">TEXT($B5610,"yyyy-mm")</f>
        <v>2025-11</v>
      </c>
      <c r="R5610" s="28" t="n">
        <f aca="false">IF(AND($O5610&gt;=DATE(2025,1,1),$O5610&lt;=DATE(2025,4,30)),1,0)</f>
        <v>0</v>
      </c>
    </row>
    <row r="5611" customFormat="false" ht="15" hidden="false" customHeight="false" outlineLevel="0" collapsed="false">
      <c r="A5611" s="28" t="n">
        <v>620</v>
      </c>
      <c r="B5611" s="29" t="n">
        <v>45777</v>
      </c>
      <c r="C5611" s="28" t="n">
        <v>53400</v>
      </c>
      <c r="D5611" s="28" t="n">
        <v>0</v>
      </c>
      <c r="E5611" s="28" t="n">
        <v>0</v>
      </c>
      <c r="F5611" s="28" t="s">
        <v>345</v>
      </c>
      <c r="G5611" s="28" t="n">
        <v>0</v>
      </c>
      <c r="H5611" s="28" t="n">
        <v>0</v>
      </c>
      <c r="I5611" s="28" t="n">
        <v>0</v>
      </c>
      <c r="J5611" s="28" t="n">
        <v>51</v>
      </c>
      <c r="K5611" s="28" t="n">
        <v>5</v>
      </c>
      <c r="L5611" s="28" t="n">
        <v>3</v>
      </c>
      <c r="M5611" s="28" t="s">
        <v>147</v>
      </c>
      <c r="N5611" s="28" t="s">
        <v>139</v>
      </c>
      <c r="O5611" s="29" t="n">
        <v>45764</v>
      </c>
      <c r="P5611" s="28" t="n">
        <f aca="false">ROUNDDOWN(($B5611-$O5611)/30,0)</f>
        <v>0</v>
      </c>
      <c r="Q5611" s="28" t="str">
        <f aca="false">TEXT($B5611,"yyyy-mm")</f>
        <v>2025-04</v>
      </c>
      <c r="R5611" s="28" t="n">
        <f aca="false">IF(AND($O5611&gt;=DATE(2025,1,1),$O5611&lt;=DATE(2025,4,30)),1,0)</f>
        <v>1</v>
      </c>
    </row>
    <row r="5612" customFormat="false" ht="15" hidden="false" customHeight="false" outlineLevel="0" collapsed="false">
      <c r="A5612" s="28" t="n">
        <v>620</v>
      </c>
      <c r="B5612" s="29" t="n">
        <v>45808</v>
      </c>
      <c r="C5612" s="28" t="n">
        <v>42720</v>
      </c>
      <c r="D5612" s="28" t="n">
        <v>0</v>
      </c>
      <c r="E5612" s="28" t="n">
        <v>0</v>
      </c>
      <c r="F5612" s="28" t="s">
        <v>345</v>
      </c>
      <c r="G5612" s="28" t="n">
        <v>0</v>
      </c>
      <c r="H5612" s="28" t="n">
        <v>0</v>
      </c>
      <c r="I5612" s="28" t="n">
        <v>0</v>
      </c>
      <c r="J5612" s="28" t="n">
        <v>51</v>
      </c>
      <c r="K5612" s="28" t="n">
        <v>5</v>
      </c>
      <c r="L5612" s="28" t="n">
        <v>3</v>
      </c>
      <c r="M5612" s="28" t="s">
        <v>147</v>
      </c>
      <c r="N5612" s="28" t="s">
        <v>139</v>
      </c>
      <c r="O5612" s="29" t="n">
        <v>45764</v>
      </c>
      <c r="P5612" s="28" t="n">
        <f aca="false">ROUNDDOWN(($B5612-$O5612)/30,0)</f>
        <v>1</v>
      </c>
      <c r="Q5612" s="28" t="str">
        <f aca="false">TEXT($B5612,"yyyy-mm")</f>
        <v>2025-05</v>
      </c>
      <c r="R5612" s="28" t="n">
        <f aca="false">IF(AND($O5612&gt;=DATE(2025,1,1),$O5612&lt;=DATE(2025,4,30)),1,0)</f>
        <v>1</v>
      </c>
    </row>
    <row r="5613" customFormat="false" ht="15" hidden="false" customHeight="false" outlineLevel="0" collapsed="false">
      <c r="A5613" s="28" t="n">
        <v>620</v>
      </c>
      <c r="B5613" s="29" t="n">
        <v>45838</v>
      </c>
      <c r="C5613" s="28" t="n">
        <v>32040</v>
      </c>
      <c r="D5613" s="28" t="n">
        <v>0</v>
      </c>
      <c r="E5613" s="28" t="n">
        <v>0</v>
      </c>
      <c r="F5613" s="28" t="s">
        <v>345</v>
      </c>
      <c r="G5613" s="28" t="n">
        <v>0</v>
      </c>
      <c r="H5613" s="28" t="n">
        <v>0</v>
      </c>
      <c r="I5613" s="28" t="n">
        <v>0</v>
      </c>
      <c r="J5613" s="28" t="n">
        <v>51</v>
      </c>
      <c r="K5613" s="28" t="n">
        <v>5</v>
      </c>
      <c r="L5613" s="28" t="n">
        <v>3</v>
      </c>
      <c r="M5613" s="28" t="s">
        <v>147</v>
      </c>
      <c r="N5613" s="28" t="s">
        <v>139</v>
      </c>
      <c r="O5613" s="29" t="n">
        <v>45764</v>
      </c>
      <c r="P5613" s="28" t="n">
        <f aca="false">ROUNDDOWN(($B5613-$O5613)/30,0)</f>
        <v>2</v>
      </c>
      <c r="Q5613" s="28" t="str">
        <f aca="false">TEXT($B5613,"yyyy-mm")</f>
        <v>2025-06</v>
      </c>
      <c r="R5613" s="28" t="n">
        <f aca="false">IF(AND($O5613&gt;=DATE(2025,1,1),$O5613&lt;=DATE(2025,4,30)),1,0)</f>
        <v>1</v>
      </c>
    </row>
    <row r="5614" customFormat="false" ht="15" hidden="false" customHeight="false" outlineLevel="0" collapsed="false">
      <c r="A5614" s="28" t="n">
        <v>620</v>
      </c>
      <c r="B5614" s="29" t="n">
        <v>45869</v>
      </c>
      <c r="C5614" s="28" t="n">
        <v>21360</v>
      </c>
      <c r="D5614" s="28" t="n">
        <v>0</v>
      </c>
      <c r="E5614" s="28" t="n">
        <v>0</v>
      </c>
      <c r="F5614" s="28" t="s">
        <v>345</v>
      </c>
      <c r="G5614" s="28" t="n">
        <v>0</v>
      </c>
      <c r="H5614" s="28" t="n">
        <v>0</v>
      </c>
      <c r="I5614" s="28" t="n">
        <v>0</v>
      </c>
      <c r="J5614" s="28" t="n">
        <v>51</v>
      </c>
      <c r="K5614" s="28" t="n">
        <v>5</v>
      </c>
      <c r="L5614" s="28" t="n">
        <v>3</v>
      </c>
      <c r="M5614" s="28" t="s">
        <v>147</v>
      </c>
      <c r="N5614" s="28" t="s">
        <v>139</v>
      </c>
      <c r="O5614" s="29" t="n">
        <v>45764</v>
      </c>
      <c r="P5614" s="28" t="n">
        <f aca="false">ROUNDDOWN(($B5614-$O5614)/30,0)</f>
        <v>3</v>
      </c>
      <c r="Q5614" s="28" t="str">
        <f aca="false">TEXT($B5614,"yyyy-mm")</f>
        <v>2025-07</v>
      </c>
      <c r="R5614" s="28" t="n">
        <f aca="false">IF(AND($O5614&gt;=DATE(2025,1,1),$O5614&lt;=DATE(2025,4,30)),1,0)</f>
        <v>1</v>
      </c>
    </row>
    <row r="5615" customFormat="false" ht="15" hidden="false" customHeight="false" outlineLevel="0" collapsed="false">
      <c r="A5615" s="28" t="n">
        <v>620</v>
      </c>
      <c r="B5615" s="29" t="n">
        <v>45900</v>
      </c>
      <c r="C5615" s="28" t="n">
        <v>10680</v>
      </c>
      <c r="D5615" s="28" t="n">
        <v>0</v>
      </c>
      <c r="E5615" s="28" t="n">
        <v>0</v>
      </c>
      <c r="F5615" s="28" t="s">
        <v>345</v>
      </c>
      <c r="G5615" s="28" t="n">
        <v>0</v>
      </c>
      <c r="H5615" s="28" t="n">
        <v>0</v>
      </c>
      <c r="I5615" s="28" t="n">
        <v>0</v>
      </c>
      <c r="J5615" s="28" t="n">
        <v>51</v>
      </c>
      <c r="K5615" s="28" t="n">
        <v>5</v>
      </c>
      <c r="L5615" s="28" t="n">
        <v>3</v>
      </c>
      <c r="M5615" s="28" t="s">
        <v>147</v>
      </c>
      <c r="N5615" s="28" t="s">
        <v>139</v>
      </c>
      <c r="O5615" s="29" t="n">
        <v>45764</v>
      </c>
      <c r="P5615" s="28" t="n">
        <f aca="false">ROUNDDOWN(($B5615-$O5615)/30,0)</f>
        <v>4</v>
      </c>
      <c r="Q5615" s="28" t="str">
        <f aca="false">TEXT($B5615,"yyyy-mm")</f>
        <v>2025-08</v>
      </c>
      <c r="R5615" s="28" t="n">
        <f aca="false">IF(AND($O5615&gt;=DATE(2025,1,1),$O5615&lt;=DATE(2025,4,30)),1,0)</f>
        <v>1</v>
      </c>
    </row>
    <row r="5616" customFormat="false" ht="15" hidden="false" customHeight="false" outlineLevel="0" collapsed="false">
      <c r="A5616" s="28" t="n">
        <v>620</v>
      </c>
      <c r="B5616" s="29" t="n">
        <v>45930</v>
      </c>
      <c r="C5616" s="28" t="n">
        <v>0</v>
      </c>
      <c r="D5616" s="28" t="n">
        <v>0</v>
      </c>
      <c r="E5616" s="28" t="n">
        <v>0</v>
      </c>
      <c r="F5616" s="28" t="s">
        <v>345</v>
      </c>
      <c r="G5616" s="28" t="n">
        <v>0</v>
      </c>
      <c r="H5616" s="28" t="n">
        <v>0</v>
      </c>
      <c r="I5616" s="28" t="n">
        <v>0</v>
      </c>
      <c r="J5616" s="28" t="n">
        <v>51</v>
      </c>
      <c r="K5616" s="28" t="n">
        <v>5</v>
      </c>
      <c r="L5616" s="28" t="n">
        <v>3</v>
      </c>
      <c r="M5616" s="28" t="s">
        <v>147</v>
      </c>
      <c r="N5616" s="28" t="s">
        <v>139</v>
      </c>
      <c r="O5616" s="29" t="n">
        <v>45764</v>
      </c>
      <c r="P5616" s="28" t="n">
        <f aca="false">ROUNDDOWN(($B5616-$O5616)/30,0)</f>
        <v>5</v>
      </c>
      <c r="Q5616" s="28" t="str">
        <f aca="false">TEXT($B5616,"yyyy-mm")</f>
        <v>2025-09</v>
      </c>
      <c r="R5616" s="28" t="n">
        <f aca="false">IF(AND($O5616&gt;=DATE(2025,1,1),$O5616&lt;=DATE(2025,4,30)),1,0)</f>
        <v>1</v>
      </c>
    </row>
    <row r="5617" customFormat="false" ht="15" hidden="false" customHeight="false" outlineLevel="0" collapsed="false">
      <c r="A5617" s="28" t="n">
        <v>621</v>
      </c>
      <c r="B5617" s="29" t="n">
        <v>45504</v>
      </c>
      <c r="C5617" s="28" t="n">
        <v>1173800</v>
      </c>
      <c r="D5617" s="28" t="n">
        <v>0</v>
      </c>
      <c r="E5617" s="28" t="n">
        <v>0</v>
      </c>
      <c r="F5617" s="28" t="s">
        <v>345</v>
      </c>
      <c r="G5617" s="28" t="n">
        <v>0</v>
      </c>
      <c r="H5617" s="28" t="n">
        <v>0</v>
      </c>
      <c r="I5617" s="28" t="n">
        <v>0</v>
      </c>
      <c r="J5617" s="28" t="n">
        <v>324</v>
      </c>
      <c r="K5617" s="28" t="n">
        <v>11</v>
      </c>
      <c r="L5617" s="28" t="n">
        <v>1</v>
      </c>
      <c r="M5617" s="28" t="s">
        <v>146</v>
      </c>
      <c r="N5617" s="28" t="s">
        <v>138</v>
      </c>
      <c r="O5617" s="29" t="n">
        <v>45493</v>
      </c>
      <c r="P5617" s="28" t="n">
        <f aca="false">ROUNDDOWN(($B5617-$O5617)/30,0)</f>
        <v>0</v>
      </c>
      <c r="Q5617" s="28" t="str">
        <f aca="false">TEXT($B5617,"yyyy-mm")</f>
        <v>2024-07</v>
      </c>
      <c r="R5617" s="28" t="n">
        <f aca="false">IF(AND($O5617&gt;=DATE(2025,1,1),$O5617&lt;=DATE(2025,4,30)),1,0)</f>
        <v>0</v>
      </c>
    </row>
    <row r="5618" customFormat="false" ht="15" hidden="false" customHeight="false" outlineLevel="0" collapsed="false">
      <c r="A5618" s="28" t="n">
        <v>621</v>
      </c>
      <c r="B5618" s="29" t="n">
        <v>45535</v>
      </c>
      <c r="C5618" s="28" t="n">
        <v>1149345.83</v>
      </c>
      <c r="D5618" s="28" t="n">
        <v>0</v>
      </c>
      <c r="E5618" s="28" t="n">
        <v>0</v>
      </c>
      <c r="F5618" s="28" t="s">
        <v>345</v>
      </c>
      <c r="G5618" s="28" t="n">
        <v>0</v>
      </c>
      <c r="H5618" s="28" t="n">
        <v>0</v>
      </c>
      <c r="I5618" s="28" t="n">
        <v>0</v>
      </c>
      <c r="J5618" s="28" t="n">
        <v>324</v>
      </c>
      <c r="K5618" s="28" t="n">
        <v>11</v>
      </c>
      <c r="L5618" s="28" t="n">
        <v>1</v>
      </c>
      <c r="M5618" s="28" t="s">
        <v>146</v>
      </c>
      <c r="N5618" s="28" t="s">
        <v>138</v>
      </c>
      <c r="O5618" s="29" t="n">
        <v>45493</v>
      </c>
      <c r="P5618" s="28" t="n">
        <f aca="false">ROUNDDOWN(($B5618-$O5618)/30,0)</f>
        <v>1</v>
      </c>
      <c r="Q5618" s="28" t="str">
        <f aca="false">TEXT($B5618,"yyyy-mm")</f>
        <v>2024-08</v>
      </c>
      <c r="R5618" s="28" t="n">
        <f aca="false">IF(AND($O5618&gt;=DATE(2025,1,1),$O5618&lt;=DATE(2025,4,30)),1,0)</f>
        <v>0</v>
      </c>
    </row>
    <row r="5619" customFormat="false" ht="15" hidden="false" customHeight="false" outlineLevel="0" collapsed="false">
      <c r="A5619" s="28" t="n">
        <v>621</v>
      </c>
      <c r="B5619" s="29" t="n">
        <v>45565</v>
      </c>
      <c r="C5619" s="28" t="n">
        <v>1124891.66</v>
      </c>
      <c r="D5619" s="28" t="n">
        <v>0</v>
      </c>
      <c r="E5619" s="28" t="n">
        <v>0</v>
      </c>
      <c r="F5619" s="28" t="s">
        <v>345</v>
      </c>
      <c r="G5619" s="28" t="n">
        <v>0</v>
      </c>
      <c r="H5619" s="28" t="n">
        <v>0</v>
      </c>
      <c r="I5619" s="28" t="n">
        <v>0</v>
      </c>
      <c r="J5619" s="28" t="n">
        <v>324</v>
      </c>
      <c r="K5619" s="28" t="n">
        <v>11</v>
      </c>
      <c r="L5619" s="28" t="n">
        <v>1</v>
      </c>
      <c r="M5619" s="28" t="s">
        <v>146</v>
      </c>
      <c r="N5619" s="28" t="s">
        <v>138</v>
      </c>
      <c r="O5619" s="29" t="n">
        <v>45493</v>
      </c>
      <c r="P5619" s="28" t="n">
        <f aca="false">ROUNDDOWN(($B5619-$O5619)/30,0)</f>
        <v>2</v>
      </c>
      <c r="Q5619" s="28" t="str">
        <f aca="false">TEXT($B5619,"yyyy-mm")</f>
        <v>2024-09</v>
      </c>
      <c r="R5619" s="28" t="n">
        <f aca="false">IF(AND($O5619&gt;=DATE(2025,1,1),$O5619&lt;=DATE(2025,4,30)),1,0)</f>
        <v>0</v>
      </c>
    </row>
    <row r="5620" customFormat="false" ht="15" hidden="false" customHeight="false" outlineLevel="0" collapsed="false">
      <c r="A5620" s="28" t="n">
        <v>621</v>
      </c>
      <c r="B5620" s="29" t="n">
        <v>45596</v>
      </c>
      <c r="C5620" s="28" t="n">
        <v>1100437.49</v>
      </c>
      <c r="D5620" s="28" t="n">
        <v>0</v>
      </c>
      <c r="E5620" s="28" t="n">
        <v>0</v>
      </c>
      <c r="F5620" s="28" t="s">
        <v>345</v>
      </c>
      <c r="G5620" s="28" t="n">
        <v>0</v>
      </c>
      <c r="H5620" s="28" t="n">
        <v>0</v>
      </c>
      <c r="I5620" s="28" t="n">
        <v>0</v>
      </c>
      <c r="J5620" s="28" t="n">
        <v>324</v>
      </c>
      <c r="K5620" s="28" t="n">
        <v>11</v>
      </c>
      <c r="L5620" s="28" t="n">
        <v>1</v>
      </c>
      <c r="M5620" s="28" t="s">
        <v>146</v>
      </c>
      <c r="N5620" s="28" t="s">
        <v>138</v>
      </c>
      <c r="O5620" s="29" t="n">
        <v>45493</v>
      </c>
      <c r="P5620" s="28" t="n">
        <f aca="false">ROUNDDOWN(($B5620-$O5620)/30,0)</f>
        <v>3</v>
      </c>
      <c r="Q5620" s="28" t="str">
        <f aca="false">TEXT($B5620,"yyyy-mm")</f>
        <v>2024-10</v>
      </c>
      <c r="R5620" s="28" t="n">
        <f aca="false">IF(AND($O5620&gt;=DATE(2025,1,1),$O5620&lt;=DATE(2025,4,30)),1,0)</f>
        <v>0</v>
      </c>
    </row>
    <row r="5621" customFormat="false" ht="15" hidden="false" customHeight="false" outlineLevel="0" collapsed="false">
      <c r="A5621" s="28" t="n">
        <v>621</v>
      </c>
      <c r="B5621" s="29" t="n">
        <v>45626</v>
      </c>
      <c r="C5621" s="28" t="n">
        <v>1075983.32</v>
      </c>
      <c r="D5621" s="28" t="n">
        <v>0</v>
      </c>
      <c r="E5621" s="28" t="n">
        <v>0</v>
      </c>
      <c r="F5621" s="28" t="s">
        <v>345</v>
      </c>
      <c r="G5621" s="28" t="n">
        <v>0</v>
      </c>
      <c r="H5621" s="28" t="n">
        <v>0</v>
      </c>
      <c r="I5621" s="28" t="n">
        <v>0</v>
      </c>
      <c r="J5621" s="28" t="n">
        <v>324</v>
      </c>
      <c r="K5621" s="28" t="n">
        <v>11</v>
      </c>
      <c r="L5621" s="28" t="n">
        <v>1</v>
      </c>
      <c r="M5621" s="28" t="s">
        <v>146</v>
      </c>
      <c r="N5621" s="28" t="s">
        <v>138</v>
      </c>
      <c r="O5621" s="29" t="n">
        <v>45493</v>
      </c>
      <c r="P5621" s="28" t="n">
        <f aca="false">ROUNDDOWN(($B5621-$O5621)/30,0)</f>
        <v>4</v>
      </c>
      <c r="Q5621" s="28" t="str">
        <f aca="false">TEXT($B5621,"yyyy-mm")</f>
        <v>2024-11</v>
      </c>
      <c r="R5621" s="28" t="n">
        <f aca="false">IF(AND($O5621&gt;=DATE(2025,1,1),$O5621&lt;=DATE(2025,4,30)),1,0)</f>
        <v>0</v>
      </c>
    </row>
    <row r="5622" customFormat="false" ht="15" hidden="false" customHeight="false" outlineLevel="0" collapsed="false">
      <c r="A5622" s="28" t="n">
        <v>621</v>
      </c>
      <c r="B5622" s="29" t="n">
        <v>45657</v>
      </c>
      <c r="C5622" s="28" t="n">
        <v>1051529.15</v>
      </c>
      <c r="D5622" s="28" t="n">
        <v>0</v>
      </c>
      <c r="E5622" s="28" t="n">
        <v>0</v>
      </c>
      <c r="F5622" s="28" t="s">
        <v>345</v>
      </c>
      <c r="G5622" s="28" t="n">
        <v>0</v>
      </c>
      <c r="H5622" s="28" t="n">
        <v>0</v>
      </c>
      <c r="I5622" s="28" t="n">
        <v>0</v>
      </c>
      <c r="J5622" s="28" t="n">
        <v>324</v>
      </c>
      <c r="K5622" s="28" t="n">
        <v>11</v>
      </c>
      <c r="L5622" s="28" t="n">
        <v>1</v>
      </c>
      <c r="M5622" s="28" t="s">
        <v>146</v>
      </c>
      <c r="N5622" s="28" t="s">
        <v>138</v>
      </c>
      <c r="O5622" s="29" t="n">
        <v>45493</v>
      </c>
      <c r="P5622" s="28" t="n">
        <f aca="false">ROUNDDOWN(($B5622-$O5622)/30,0)</f>
        <v>5</v>
      </c>
      <c r="Q5622" s="28" t="str">
        <f aca="false">TEXT($B5622,"yyyy-mm")</f>
        <v>2024-12</v>
      </c>
      <c r="R5622" s="28" t="n">
        <f aca="false">IF(AND($O5622&gt;=DATE(2025,1,1),$O5622&lt;=DATE(2025,4,30)),1,0)</f>
        <v>0</v>
      </c>
    </row>
    <row r="5623" customFormat="false" ht="15" hidden="false" customHeight="false" outlineLevel="0" collapsed="false">
      <c r="A5623" s="28" t="n">
        <v>621</v>
      </c>
      <c r="B5623" s="29" t="n">
        <v>45688</v>
      </c>
      <c r="C5623" s="28" t="n">
        <v>1027074.98</v>
      </c>
      <c r="D5623" s="28" t="n">
        <v>0</v>
      </c>
      <c r="E5623" s="28" t="n">
        <v>0</v>
      </c>
      <c r="F5623" s="28" t="s">
        <v>345</v>
      </c>
      <c r="G5623" s="28" t="n">
        <v>0</v>
      </c>
      <c r="H5623" s="28" t="n">
        <v>0</v>
      </c>
      <c r="I5623" s="28" t="n">
        <v>0</v>
      </c>
      <c r="J5623" s="28" t="n">
        <v>324</v>
      </c>
      <c r="K5623" s="28" t="n">
        <v>11</v>
      </c>
      <c r="L5623" s="28" t="n">
        <v>1</v>
      </c>
      <c r="M5623" s="28" t="s">
        <v>146</v>
      </c>
      <c r="N5623" s="28" t="s">
        <v>138</v>
      </c>
      <c r="O5623" s="29" t="n">
        <v>45493</v>
      </c>
      <c r="P5623" s="28" t="n">
        <f aca="false">ROUNDDOWN(($B5623-$O5623)/30,0)</f>
        <v>6</v>
      </c>
      <c r="Q5623" s="28" t="str">
        <f aca="false">TEXT($B5623,"yyyy-mm")</f>
        <v>2025-01</v>
      </c>
      <c r="R5623" s="28" t="n">
        <f aca="false">IF(AND($O5623&gt;=DATE(2025,1,1),$O5623&lt;=DATE(2025,4,30)),1,0)</f>
        <v>0</v>
      </c>
    </row>
    <row r="5624" customFormat="false" ht="15" hidden="false" customHeight="false" outlineLevel="0" collapsed="false">
      <c r="A5624" s="28" t="n">
        <v>621</v>
      </c>
      <c r="B5624" s="29" t="n">
        <v>45716</v>
      </c>
      <c r="C5624" s="28" t="n">
        <v>1002620.81</v>
      </c>
      <c r="D5624" s="28" t="n">
        <v>0</v>
      </c>
      <c r="E5624" s="28" t="n">
        <v>0</v>
      </c>
      <c r="F5624" s="28" t="s">
        <v>345</v>
      </c>
      <c r="G5624" s="28" t="n">
        <v>0</v>
      </c>
      <c r="H5624" s="28" t="n">
        <v>0</v>
      </c>
      <c r="I5624" s="28" t="n">
        <v>0</v>
      </c>
      <c r="J5624" s="28" t="n">
        <v>324</v>
      </c>
      <c r="K5624" s="28" t="n">
        <v>11</v>
      </c>
      <c r="L5624" s="28" t="n">
        <v>1</v>
      </c>
      <c r="M5624" s="28" t="s">
        <v>146</v>
      </c>
      <c r="N5624" s="28" t="s">
        <v>138</v>
      </c>
      <c r="O5624" s="29" t="n">
        <v>45493</v>
      </c>
      <c r="P5624" s="28" t="n">
        <f aca="false">ROUNDDOWN(($B5624-$O5624)/30,0)</f>
        <v>7</v>
      </c>
      <c r="Q5624" s="28" t="str">
        <f aca="false">TEXT($B5624,"yyyy-mm")</f>
        <v>2025-02</v>
      </c>
      <c r="R5624" s="28" t="n">
        <f aca="false">IF(AND($O5624&gt;=DATE(2025,1,1),$O5624&lt;=DATE(2025,4,30)),1,0)</f>
        <v>0</v>
      </c>
    </row>
    <row r="5625" customFormat="false" ht="15" hidden="false" customHeight="false" outlineLevel="0" collapsed="false">
      <c r="A5625" s="28" t="n">
        <v>621</v>
      </c>
      <c r="B5625" s="29" t="n">
        <v>45747</v>
      </c>
      <c r="C5625" s="28" t="n">
        <v>978166.64</v>
      </c>
      <c r="D5625" s="28" t="n">
        <v>0</v>
      </c>
      <c r="E5625" s="28" t="n">
        <v>0</v>
      </c>
      <c r="F5625" s="28" t="s">
        <v>345</v>
      </c>
      <c r="G5625" s="28" t="n">
        <v>0</v>
      </c>
      <c r="H5625" s="28" t="n">
        <v>0</v>
      </c>
      <c r="I5625" s="28" t="n">
        <v>0</v>
      </c>
      <c r="J5625" s="28" t="n">
        <v>324</v>
      </c>
      <c r="K5625" s="28" t="n">
        <v>11</v>
      </c>
      <c r="L5625" s="28" t="n">
        <v>1</v>
      </c>
      <c r="M5625" s="28" t="s">
        <v>146</v>
      </c>
      <c r="N5625" s="28" t="s">
        <v>138</v>
      </c>
      <c r="O5625" s="29" t="n">
        <v>45493</v>
      </c>
      <c r="P5625" s="28" t="n">
        <f aca="false">ROUNDDOWN(($B5625-$O5625)/30,0)</f>
        <v>8</v>
      </c>
      <c r="Q5625" s="28" t="str">
        <f aca="false">TEXT($B5625,"yyyy-mm")</f>
        <v>2025-03</v>
      </c>
      <c r="R5625" s="28" t="n">
        <f aca="false">IF(AND($O5625&gt;=DATE(2025,1,1),$O5625&lt;=DATE(2025,4,30)),1,0)</f>
        <v>0</v>
      </c>
    </row>
    <row r="5626" customFormat="false" ht="15" hidden="false" customHeight="false" outlineLevel="0" collapsed="false">
      <c r="A5626" s="28" t="n">
        <v>621</v>
      </c>
      <c r="B5626" s="29" t="n">
        <v>45777</v>
      </c>
      <c r="C5626" s="28" t="n">
        <v>953712.47</v>
      </c>
      <c r="D5626" s="28" t="n">
        <v>0</v>
      </c>
      <c r="E5626" s="28" t="n">
        <v>0</v>
      </c>
      <c r="F5626" s="28" t="s">
        <v>345</v>
      </c>
      <c r="G5626" s="28" t="n">
        <v>0</v>
      </c>
      <c r="H5626" s="28" t="n">
        <v>0</v>
      </c>
      <c r="I5626" s="28" t="n">
        <v>0</v>
      </c>
      <c r="J5626" s="28" t="n">
        <v>324</v>
      </c>
      <c r="K5626" s="28" t="n">
        <v>11</v>
      </c>
      <c r="L5626" s="28" t="n">
        <v>1</v>
      </c>
      <c r="M5626" s="28" t="s">
        <v>146</v>
      </c>
      <c r="N5626" s="28" t="s">
        <v>138</v>
      </c>
      <c r="O5626" s="29" t="n">
        <v>45493</v>
      </c>
      <c r="P5626" s="28" t="n">
        <f aca="false">ROUNDDOWN(($B5626-$O5626)/30,0)</f>
        <v>9</v>
      </c>
      <c r="Q5626" s="28" t="str">
        <f aca="false">TEXT($B5626,"yyyy-mm")</f>
        <v>2025-04</v>
      </c>
      <c r="R5626" s="28" t="n">
        <f aca="false">IF(AND($O5626&gt;=DATE(2025,1,1),$O5626&lt;=DATE(2025,4,30)),1,0)</f>
        <v>0</v>
      </c>
    </row>
    <row r="5627" customFormat="false" ht="15" hidden="false" customHeight="false" outlineLevel="0" collapsed="false">
      <c r="A5627" s="28" t="n">
        <v>621</v>
      </c>
      <c r="B5627" s="29" t="n">
        <v>45808</v>
      </c>
      <c r="C5627" s="28" t="n">
        <v>929258.3</v>
      </c>
      <c r="D5627" s="28" t="n">
        <v>0</v>
      </c>
      <c r="E5627" s="28" t="n">
        <v>0</v>
      </c>
      <c r="F5627" s="28" t="s">
        <v>345</v>
      </c>
      <c r="G5627" s="28" t="n">
        <v>0</v>
      </c>
      <c r="H5627" s="28" t="n">
        <v>0</v>
      </c>
      <c r="I5627" s="28" t="n">
        <v>0</v>
      </c>
      <c r="J5627" s="28" t="n">
        <v>324</v>
      </c>
      <c r="K5627" s="28" t="n">
        <v>11</v>
      </c>
      <c r="L5627" s="28" t="n">
        <v>1</v>
      </c>
      <c r="M5627" s="28" t="s">
        <v>146</v>
      </c>
      <c r="N5627" s="28" t="s">
        <v>138</v>
      </c>
      <c r="O5627" s="29" t="n">
        <v>45493</v>
      </c>
      <c r="P5627" s="28" t="n">
        <f aca="false">ROUNDDOWN(($B5627-$O5627)/30,0)</f>
        <v>10</v>
      </c>
      <c r="Q5627" s="28" t="str">
        <f aca="false">TEXT($B5627,"yyyy-mm")</f>
        <v>2025-05</v>
      </c>
      <c r="R5627" s="28" t="n">
        <f aca="false">IF(AND($O5627&gt;=DATE(2025,1,1),$O5627&lt;=DATE(2025,4,30)),1,0)</f>
        <v>0</v>
      </c>
    </row>
    <row r="5628" customFormat="false" ht="15" hidden="false" customHeight="false" outlineLevel="0" collapsed="false">
      <c r="A5628" s="28" t="n">
        <v>621</v>
      </c>
      <c r="B5628" s="29" t="n">
        <v>45838</v>
      </c>
      <c r="C5628" s="28" t="n">
        <v>904804.13</v>
      </c>
      <c r="D5628" s="28" t="n">
        <v>0</v>
      </c>
      <c r="E5628" s="28" t="n">
        <v>0</v>
      </c>
      <c r="F5628" s="28" t="s">
        <v>345</v>
      </c>
      <c r="G5628" s="28" t="n">
        <v>0</v>
      </c>
      <c r="H5628" s="28" t="n">
        <v>0</v>
      </c>
      <c r="I5628" s="28" t="n">
        <v>0</v>
      </c>
      <c r="J5628" s="28" t="n">
        <v>324</v>
      </c>
      <c r="K5628" s="28" t="n">
        <v>11</v>
      </c>
      <c r="L5628" s="28" t="n">
        <v>1</v>
      </c>
      <c r="M5628" s="28" t="s">
        <v>146</v>
      </c>
      <c r="N5628" s="28" t="s">
        <v>138</v>
      </c>
      <c r="O5628" s="29" t="n">
        <v>45493</v>
      </c>
      <c r="P5628" s="28" t="n">
        <f aca="false">ROUNDDOWN(($B5628-$O5628)/30,0)</f>
        <v>11</v>
      </c>
      <c r="Q5628" s="28" t="str">
        <f aca="false">TEXT($B5628,"yyyy-mm")</f>
        <v>2025-06</v>
      </c>
      <c r="R5628" s="28" t="n">
        <f aca="false">IF(AND($O5628&gt;=DATE(2025,1,1),$O5628&lt;=DATE(2025,4,30)),1,0)</f>
        <v>0</v>
      </c>
    </row>
    <row r="5629" customFormat="false" ht="15" hidden="false" customHeight="false" outlineLevel="0" collapsed="false">
      <c r="A5629" s="28" t="n">
        <v>621</v>
      </c>
      <c r="B5629" s="29" t="n">
        <v>45869</v>
      </c>
      <c r="C5629" s="28" t="n">
        <v>880349.96</v>
      </c>
      <c r="D5629" s="28" t="n">
        <v>0</v>
      </c>
      <c r="E5629" s="28" t="n">
        <v>0</v>
      </c>
      <c r="F5629" s="28" t="s">
        <v>345</v>
      </c>
      <c r="G5629" s="28" t="n">
        <v>0</v>
      </c>
      <c r="H5629" s="28" t="n">
        <v>0</v>
      </c>
      <c r="I5629" s="28" t="n">
        <v>0</v>
      </c>
      <c r="J5629" s="28" t="n">
        <v>324</v>
      </c>
      <c r="K5629" s="28" t="n">
        <v>11</v>
      </c>
      <c r="L5629" s="28" t="n">
        <v>1</v>
      </c>
      <c r="M5629" s="28" t="s">
        <v>146</v>
      </c>
      <c r="N5629" s="28" t="s">
        <v>138</v>
      </c>
      <c r="O5629" s="29" t="n">
        <v>45493</v>
      </c>
      <c r="P5629" s="28" t="n">
        <f aca="false">ROUNDDOWN(($B5629-$O5629)/30,0)</f>
        <v>12</v>
      </c>
      <c r="Q5629" s="28" t="str">
        <f aca="false">TEXT($B5629,"yyyy-mm")</f>
        <v>2025-07</v>
      </c>
      <c r="R5629" s="28" t="n">
        <f aca="false">IF(AND($O5629&gt;=DATE(2025,1,1),$O5629&lt;=DATE(2025,4,30)),1,0)</f>
        <v>0</v>
      </c>
    </row>
    <row r="5630" customFormat="false" ht="15" hidden="false" customHeight="false" outlineLevel="0" collapsed="false">
      <c r="A5630" s="28" t="n">
        <v>621</v>
      </c>
      <c r="B5630" s="29" t="n">
        <v>45900</v>
      </c>
      <c r="C5630" s="28" t="n">
        <v>855895.79</v>
      </c>
      <c r="D5630" s="28" t="n">
        <v>0</v>
      </c>
      <c r="E5630" s="28" t="n">
        <v>0</v>
      </c>
      <c r="F5630" s="28" t="s">
        <v>345</v>
      </c>
      <c r="G5630" s="28" t="n">
        <v>0</v>
      </c>
      <c r="H5630" s="28" t="n">
        <v>0</v>
      </c>
      <c r="I5630" s="28" t="n">
        <v>0</v>
      </c>
      <c r="J5630" s="28" t="n">
        <v>324</v>
      </c>
      <c r="K5630" s="28" t="n">
        <v>11</v>
      </c>
      <c r="L5630" s="28" t="n">
        <v>1</v>
      </c>
      <c r="M5630" s="28" t="s">
        <v>146</v>
      </c>
      <c r="N5630" s="28" t="s">
        <v>138</v>
      </c>
      <c r="O5630" s="29" t="n">
        <v>45493</v>
      </c>
      <c r="P5630" s="28" t="n">
        <f aca="false">ROUNDDOWN(($B5630-$O5630)/30,0)</f>
        <v>13</v>
      </c>
      <c r="Q5630" s="28" t="str">
        <f aca="false">TEXT($B5630,"yyyy-mm")</f>
        <v>2025-08</v>
      </c>
      <c r="R5630" s="28" t="n">
        <f aca="false">IF(AND($O5630&gt;=DATE(2025,1,1),$O5630&lt;=DATE(2025,4,30)),1,0)</f>
        <v>0</v>
      </c>
    </row>
    <row r="5631" customFormat="false" ht="15" hidden="false" customHeight="false" outlineLevel="0" collapsed="false">
      <c r="A5631" s="28" t="n">
        <v>621</v>
      </c>
      <c r="B5631" s="29" t="n">
        <v>45930</v>
      </c>
      <c r="C5631" s="28" t="n">
        <v>831441.62</v>
      </c>
      <c r="D5631" s="28" t="n">
        <v>0</v>
      </c>
      <c r="E5631" s="28" t="n">
        <v>0</v>
      </c>
      <c r="F5631" s="28" t="s">
        <v>345</v>
      </c>
      <c r="G5631" s="28" t="n">
        <v>0</v>
      </c>
      <c r="H5631" s="28" t="n">
        <v>0</v>
      </c>
      <c r="I5631" s="28" t="n">
        <v>0</v>
      </c>
      <c r="J5631" s="28" t="n">
        <v>324</v>
      </c>
      <c r="K5631" s="28" t="n">
        <v>11</v>
      </c>
      <c r="L5631" s="28" t="n">
        <v>1</v>
      </c>
      <c r="M5631" s="28" t="s">
        <v>146</v>
      </c>
      <c r="N5631" s="28" t="s">
        <v>138</v>
      </c>
      <c r="O5631" s="29" t="n">
        <v>45493</v>
      </c>
      <c r="P5631" s="28" t="n">
        <f aca="false">ROUNDDOWN(($B5631-$O5631)/30,0)</f>
        <v>14</v>
      </c>
      <c r="Q5631" s="28" t="str">
        <f aca="false">TEXT($B5631,"yyyy-mm")</f>
        <v>2025-09</v>
      </c>
      <c r="R5631" s="28" t="n">
        <f aca="false">IF(AND($O5631&gt;=DATE(2025,1,1),$O5631&lt;=DATE(2025,4,30)),1,0)</f>
        <v>0</v>
      </c>
    </row>
    <row r="5632" customFormat="false" ht="15" hidden="false" customHeight="false" outlineLevel="0" collapsed="false">
      <c r="A5632" s="28" t="n">
        <v>621</v>
      </c>
      <c r="B5632" s="29" t="n">
        <v>45961</v>
      </c>
      <c r="C5632" s="28" t="n">
        <v>806987.45</v>
      </c>
      <c r="D5632" s="28" t="n">
        <v>0</v>
      </c>
      <c r="E5632" s="28" t="n">
        <v>0</v>
      </c>
      <c r="F5632" s="28" t="s">
        <v>345</v>
      </c>
      <c r="G5632" s="28" t="n">
        <v>0</v>
      </c>
      <c r="H5632" s="28" t="n">
        <v>0</v>
      </c>
      <c r="I5632" s="28" t="n">
        <v>0</v>
      </c>
      <c r="J5632" s="28" t="n">
        <v>324</v>
      </c>
      <c r="K5632" s="28" t="n">
        <v>11</v>
      </c>
      <c r="L5632" s="28" t="n">
        <v>1</v>
      </c>
      <c r="M5632" s="28" t="s">
        <v>146</v>
      </c>
      <c r="N5632" s="28" t="s">
        <v>138</v>
      </c>
      <c r="O5632" s="29" t="n">
        <v>45493</v>
      </c>
      <c r="P5632" s="28" t="n">
        <f aca="false">ROUNDDOWN(($B5632-$O5632)/30,0)</f>
        <v>15</v>
      </c>
      <c r="Q5632" s="28" t="str">
        <f aca="false">TEXT($B5632,"yyyy-mm")</f>
        <v>2025-10</v>
      </c>
      <c r="R5632" s="28" t="n">
        <f aca="false">IF(AND($O5632&gt;=DATE(2025,1,1),$O5632&lt;=DATE(2025,4,30)),1,0)</f>
        <v>0</v>
      </c>
    </row>
    <row r="5633" customFormat="false" ht="15" hidden="false" customHeight="false" outlineLevel="0" collapsed="false">
      <c r="A5633" s="28" t="n">
        <v>621</v>
      </c>
      <c r="B5633" s="29" t="n">
        <v>45991</v>
      </c>
      <c r="C5633" s="28" t="n">
        <v>782533.28</v>
      </c>
      <c r="D5633" s="28" t="n">
        <v>0</v>
      </c>
      <c r="E5633" s="28" t="n">
        <v>0</v>
      </c>
      <c r="F5633" s="28" t="s">
        <v>345</v>
      </c>
      <c r="G5633" s="28" t="n">
        <v>0</v>
      </c>
      <c r="H5633" s="28" t="n">
        <v>0</v>
      </c>
      <c r="I5633" s="28" t="n">
        <v>0</v>
      </c>
      <c r="J5633" s="28" t="n">
        <v>324</v>
      </c>
      <c r="K5633" s="28" t="n">
        <v>11</v>
      </c>
      <c r="L5633" s="28" t="n">
        <v>1</v>
      </c>
      <c r="M5633" s="28" t="s">
        <v>146</v>
      </c>
      <c r="N5633" s="28" t="s">
        <v>138</v>
      </c>
      <c r="O5633" s="29" t="n">
        <v>45493</v>
      </c>
      <c r="P5633" s="28" t="n">
        <f aca="false">ROUNDDOWN(($B5633-$O5633)/30,0)</f>
        <v>16</v>
      </c>
      <c r="Q5633" s="28" t="str">
        <f aca="false">TEXT($B5633,"yyyy-mm")</f>
        <v>2025-11</v>
      </c>
      <c r="R5633" s="28" t="n">
        <f aca="false">IF(AND($O5633&gt;=DATE(2025,1,1),$O5633&lt;=DATE(2025,4,30)),1,0)</f>
        <v>0</v>
      </c>
    </row>
    <row r="5634" customFormat="false" ht="15" hidden="false" customHeight="false" outlineLevel="0" collapsed="false">
      <c r="A5634" s="28" t="n">
        <v>621</v>
      </c>
      <c r="B5634" s="29" t="n">
        <v>46022</v>
      </c>
      <c r="C5634" s="28" t="n">
        <v>758079.11</v>
      </c>
      <c r="D5634" s="28" t="n">
        <v>0</v>
      </c>
      <c r="E5634" s="28" t="n">
        <v>0</v>
      </c>
      <c r="F5634" s="28" t="s">
        <v>345</v>
      </c>
      <c r="G5634" s="28" t="n">
        <v>0</v>
      </c>
      <c r="H5634" s="28" t="n">
        <v>0</v>
      </c>
      <c r="I5634" s="28" t="n">
        <v>0</v>
      </c>
      <c r="J5634" s="28" t="n">
        <v>324</v>
      </c>
      <c r="K5634" s="28" t="n">
        <v>11</v>
      </c>
      <c r="L5634" s="28" t="n">
        <v>1</v>
      </c>
      <c r="M5634" s="28" t="s">
        <v>146</v>
      </c>
      <c r="N5634" s="28" t="s">
        <v>138</v>
      </c>
      <c r="O5634" s="29" t="n">
        <v>45493</v>
      </c>
      <c r="P5634" s="28" t="n">
        <f aca="false">ROUNDDOWN(($B5634-$O5634)/30,0)</f>
        <v>17</v>
      </c>
      <c r="Q5634" s="28" t="str">
        <f aca="false">TEXT($B5634,"yyyy-mm")</f>
        <v>2025-12</v>
      </c>
      <c r="R5634" s="28" t="n">
        <f aca="false">IF(AND($O5634&gt;=DATE(2025,1,1),$O5634&lt;=DATE(2025,4,30)),1,0)</f>
        <v>0</v>
      </c>
    </row>
    <row r="5635" customFormat="false" ht="15" hidden="false" customHeight="false" outlineLevel="0" collapsed="false">
      <c r="A5635" s="28" t="n">
        <v>621</v>
      </c>
      <c r="B5635" s="29" t="n">
        <v>46053</v>
      </c>
      <c r="C5635" s="28" t="n">
        <v>733624.94</v>
      </c>
      <c r="D5635" s="28" t="n">
        <v>0</v>
      </c>
      <c r="E5635" s="28" t="n">
        <v>0</v>
      </c>
      <c r="F5635" s="28" t="s">
        <v>345</v>
      </c>
      <c r="G5635" s="28" t="n">
        <v>0</v>
      </c>
      <c r="H5635" s="28" t="n">
        <v>0</v>
      </c>
      <c r="I5635" s="28" t="n">
        <v>0</v>
      </c>
      <c r="J5635" s="28" t="n">
        <v>324</v>
      </c>
      <c r="K5635" s="28" t="n">
        <v>11</v>
      </c>
      <c r="L5635" s="28" t="n">
        <v>1</v>
      </c>
      <c r="M5635" s="28" t="s">
        <v>146</v>
      </c>
      <c r="N5635" s="28" t="s">
        <v>138</v>
      </c>
      <c r="O5635" s="29" t="n">
        <v>45493</v>
      </c>
      <c r="P5635" s="28" t="n">
        <f aca="false">ROUNDDOWN(($B5635-$O5635)/30,0)</f>
        <v>18</v>
      </c>
      <c r="Q5635" s="28" t="str">
        <f aca="false">TEXT($B5635,"yyyy-mm")</f>
        <v>2026-01</v>
      </c>
      <c r="R5635" s="28" t="n">
        <f aca="false">IF(AND($O5635&gt;=DATE(2025,1,1),$O5635&lt;=DATE(2025,4,30)),1,0)</f>
        <v>0</v>
      </c>
    </row>
    <row r="5636" customFormat="false" ht="15" hidden="false" customHeight="false" outlineLevel="0" collapsed="false">
      <c r="A5636" s="28" t="n">
        <v>621</v>
      </c>
      <c r="B5636" s="29" t="n">
        <v>46081</v>
      </c>
      <c r="C5636" s="28" t="n">
        <v>709170.77</v>
      </c>
      <c r="D5636" s="28" t="n">
        <v>0</v>
      </c>
      <c r="E5636" s="28" t="n">
        <v>0</v>
      </c>
      <c r="F5636" s="28" t="s">
        <v>345</v>
      </c>
      <c r="G5636" s="28" t="n">
        <v>0</v>
      </c>
      <c r="H5636" s="28" t="n">
        <v>0</v>
      </c>
      <c r="I5636" s="28" t="n">
        <v>0</v>
      </c>
      <c r="J5636" s="28" t="n">
        <v>324</v>
      </c>
      <c r="K5636" s="28" t="n">
        <v>11</v>
      </c>
      <c r="L5636" s="28" t="n">
        <v>1</v>
      </c>
      <c r="M5636" s="28" t="s">
        <v>146</v>
      </c>
      <c r="N5636" s="28" t="s">
        <v>138</v>
      </c>
      <c r="O5636" s="29" t="n">
        <v>45493</v>
      </c>
      <c r="P5636" s="28" t="n">
        <f aca="false">ROUNDDOWN(($B5636-$O5636)/30,0)</f>
        <v>19</v>
      </c>
      <c r="Q5636" s="28" t="str">
        <f aca="false">TEXT($B5636,"yyyy-mm")</f>
        <v>2026-02</v>
      </c>
      <c r="R5636" s="28" t="n">
        <f aca="false">IF(AND($O5636&gt;=DATE(2025,1,1),$O5636&lt;=DATE(2025,4,30)),1,0)</f>
        <v>0</v>
      </c>
    </row>
    <row r="5637" customFormat="false" ht="15" hidden="false" customHeight="false" outlineLevel="0" collapsed="false">
      <c r="A5637" s="28" t="n">
        <v>621</v>
      </c>
      <c r="B5637" s="29" t="n">
        <v>46112</v>
      </c>
      <c r="C5637" s="28" t="n">
        <v>684716.6</v>
      </c>
      <c r="D5637" s="28" t="n">
        <v>0</v>
      </c>
      <c r="E5637" s="28" t="n">
        <v>0</v>
      </c>
      <c r="F5637" s="28" t="s">
        <v>345</v>
      </c>
      <c r="G5637" s="28" t="n">
        <v>0</v>
      </c>
      <c r="H5637" s="28" t="n">
        <v>0</v>
      </c>
      <c r="I5637" s="28" t="n">
        <v>0</v>
      </c>
      <c r="J5637" s="28" t="n">
        <v>324</v>
      </c>
      <c r="K5637" s="28" t="n">
        <v>11</v>
      </c>
      <c r="L5637" s="28" t="n">
        <v>1</v>
      </c>
      <c r="M5637" s="28" t="s">
        <v>146</v>
      </c>
      <c r="N5637" s="28" t="s">
        <v>138</v>
      </c>
      <c r="O5637" s="29" t="n">
        <v>45493</v>
      </c>
      <c r="P5637" s="28" t="n">
        <f aca="false">ROUNDDOWN(($B5637-$O5637)/30,0)</f>
        <v>20</v>
      </c>
      <c r="Q5637" s="28" t="str">
        <f aca="false">TEXT($B5637,"yyyy-mm")</f>
        <v>2026-03</v>
      </c>
      <c r="R5637" s="28" t="n">
        <f aca="false">IF(AND($O5637&gt;=DATE(2025,1,1),$O5637&lt;=DATE(2025,4,30)),1,0)</f>
        <v>0</v>
      </c>
    </row>
    <row r="5638" customFormat="false" ht="15" hidden="false" customHeight="false" outlineLevel="0" collapsed="false">
      <c r="A5638" s="28" t="n">
        <v>621</v>
      </c>
      <c r="B5638" s="29" t="n">
        <v>46142</v>
      </c>
      <c r="C5638" s="28" t="n">
        <v>660262.43</v>
      </c>
      <c r="D5638" s="28" t="n">
        <v>0</v>
      </c>
      <c r="E5638" s="28" t="n">
        <v>0</v>
      </c>
      <c r="F5638" s="28" t="s">
        <v>345</v>
      </c>
      <c r="G5638" s="28" t="n">
        <v>0</v>
      </c>
      <c r="H5638" s="28" t="n">
        <v>0</v>
      </c>
      <c r="I5638" s="28" t="n">
        <v>0</v>
      </c>
      <c r="J5638" s="28" t="n">
        <v>324</v>
      </c>
      <c r="K5638" s="28" t="n">
        <v>11</v>
      </c>
      <c r="L5638" s="28" t="n">
        <v>1</v>
      </c>
      <c r="M5638" s="28" t="s">
        <v>146</v>
      </c>
      <c r="N5638" s="28" t="s">
        <v>138</v>
      </c>
      <c r="O5638" s="29" t="n">
        <v>45493</v>
      </c>
      <c r="P5638" s="28" t="n">
        <f aca="false">ROUNDDOWN(($B5638-$O5638)/30,0)</f>
        <v>21</v>
      </c>
      <c r="Q5638" s="28" t="str">
        <f aca="false">TEXT($B5638,"yyyy-mm")</f>
        <v>2026-04</v>
      </c>
      <c r="R5638" s="28" t="n">
        <f aca="false">IF(AND($O5638&gt;=DATE(2025,1,1),$O5638&lt;=DATE(2025,4,30)),1,0)</f>
        <v>0</v>
      </c>
    </row>
    <row r="5639" customFormat="false" ht="15" hidden="false" customHeight="false" outlineLevel="0" collapsed="false">
      <c r="A5639" s="28" t="n">
        <v>621</v>
      </c>
      <c r="B5639" s="29" t="n">
        <v>46173</v>
      </c>
      <c r="C5639" s="28" t="n">
        <v>635808.26</v>
      </c>
      <c r="D5639" s="28" t="n">
        <v>0</v>
      </c>
      <c r="E5639" s="28" t="n">
        <v>0</v>
      </c>
      <c r="F5639" s="28" t="s">
        <v>345</v>
      </c>
      <c r="G5639" s="28" t="n">
        <v>0</v>
      </c>
      <c r="H5639" s="28" t="n">
        <v>0</v>
      </c>
      <c r="I5639" s="28" t="n">
        <v>0</v>
      </c>
      <c r="J5639" s="28" t="n">
        <v>324</v>
      </c>
      <c r="K5639" s="28" t="n">
        <v>11</v>
      </c>
      <c r="L5639" s="28" t="n">
        <v>1</v>
      </c>
      <c r="M5639" s="28" t="s">
        <v>146</v>
      </c>
      <c r="N5639" s="28" t="s">
        <v>138</v>
      </c>
      <c r="O5639" s="29" t="n">
        <v>45493</v>
      </c>
      <c r="P5639" s="28" t="n">
        <f aca="false">ROUNDDOWN(($B5639-$O5639)/30,0)</f>
        <v>22</v>
      </c>
      <c r="Q5639" s="28" t="str">
        <f aca="false">TEXT($B5639,"yyyy-mm")</f>
        <v>2026-05</v>
      </c>
      <c r="R5639" s="28" t="n">
        <f aca="false">IF(AND($O5639&gt;=DATE(2025,1,1),$O5639&lt;=DATE(2025,4,30)),1,0)</f>
        <v>0</v>
      </c>
    </row>
    <row r="5640" customFormat="false" ht="15" hidden="false" customHeight="false" outlineLevel="0" collapsed="false">
      <c r="A5640" s="28" t="n">
        <v>621</v>
      </c>
      <c r="B5640" s="29" t="n">
        <v>46203</v>
      </c>
      <c r="C5640" s="28" t="n">
        <v>611354.09</v>
      </c>
      <c r="D5640" s="28" t="n">
        <v>0</v>
      </c>
      <c r="E5640" s="28" t="n">
        <v>0</v>
      </c>
      <c r="F5640" s="28" t="s">
        <v>345</v>
      </c>
      <c r="G5640" s="28" t="n">
        <v>0</v>
      </c>
      <c r="H5640" s="28" t="n">
        <v>0</v>
      </c>
      <c r="I5640" s="28" t="n">
        <v>0</v>
      </c>
      <c r="J5640" s="28" t="n">
        <v>324</v>
      </c>
      <c r="K5640" s="28" t="n">
        <v>11</v>
      </c>
      <c r="L5640" s="28" t="n">
        <v>1</v>
      </c>
      <c r="M5640" s="28" t="s">
        <v>146</v>
      </c>
      <c r="N5640" s="28" t="s">
        <v>138</v>
      </c>
      <c r="O5640" s="29" t="n">
        <v>45493</v>
      </c>
      <c r="P5640" s="28" t="n">
        <f aca="false">ROUNDDOWN(($B5640-$O5640)/30,0)</f>
        <v>23</v>
      </c>
      <c r="Q5640" s="28" t="str">
        <f aca="false">TEXT($B5640,"yyyy-mm")</f>
        <v>2026-06</v>
      </c>
      <c r="R5640" s="28" t="n">
        <f aca="false">IF(AND($O5640&gt;=DATE(2025,1,1),$O5640&lt;=DATE(2025,4,30)),1,0)</f>
        <v>0</v>
      </c>
    </row>
    <row r="5641" customFormat="false" ht="15" hidden="false" customHeight="false" outlineLevel="0" collapsed="false">
      <c r="A5641" s="28" t="n">
        <v>621</v>
      </c>
      <c r="B5641" s="29" t="n">
        <v>46234</v>
      </c>
      <c r="C5641" s="28" t="n">
        <v>586899.92</v>
      </c>
      <c r="D5641" s="28" t="n">
        <v>0</v>
      </c>
      <c r="E5641" s="28" t="n">
        <v>0</v>
      </c>
      <c r="F5641" s="28" t="s">
        <v>345</v>
      </c>
      <c r="G5641" s="28" t="n">
        <v>0</v>
      </c>
      <c r="H5641" s="28" t="n">
        <v>0</v>
      </c>
      <c r="I5641" s="28" t="n">
        <v>0</v>
      </c>
      <c r="J5641" s="28" t="n">
        <v>324</v>
      </c>
      <c r="K5641" s="28" t="n">
        <v>11</v>
      </c>
      <c r="L5641" s="28" t="n">
        <v>1</v>
      </c>
      <c r="M5641" s="28" t="s">
        <v>146</v>
      </c>
      <c r="N5641" s="28" t="s">
        <v>138</v>
      </c>
      <c r="O5641" s="29" t="n">
        <v>45493</v>
      </c>
      <c r="P5641" s="28" t="n">
        <f aca="false">ROUNDDOWN(($B5641-$O5641)/30,0)</f>
        <v>24</v>
      </c>
      <c r="Q5641" s="28" t="str">
        <f aca="false">TEXT($B5641,"yyyy-mm")</f>
        <v>2026-07</v>
      </c>
      <c r="R5641" s="28" t="n">
        <f aca="false">IF(AND($O5641&gt;=DATE(2025,1,1),$O5641&lt;=DATE(2025,4,30)),1,0)</f>
        <v>0</v>
      </c>
    </row>
    <row r="5642" customFormat="false" ht="15" hidden="false" customHeight="false" outlineLevel="0" collapsed="false">
      <c r="A5642" s="28" t="n">
        <v>621</v>
      </c>
      <c r="B5642" s="29" t="n">
        <v>46265</v>
      </c>
      <c r="C5642" s="28" t="n">
        <v>562445.75</v>
      </c>
      <c r="D5642" s="28" t="n">
        <v>0</v>
      </c>
      <c r="E5642" s="28" t="n">
        <v>0</v>
      </c>
      <c r="F5642" s="28" t="s">
        <v>345</v>
      </c>
      <c r="G5642" s="28" t="n">
        <v>0</v>
      </c>
      <c r="H5642" s="28" t="n">
        <v>0</v>
      </c>
      <c r="I5642" s="28" t="n">
        <v>0</v>
      </c>
      <c r="J5642" s="28" t="n">
        <v>324</v>
      </c>
      <c r="K5642" s="28" t="n">
        <v>11</v>
      </c>
      <c r="L5642" s="28" t="n">
        <v>1</v>
      </c>
      <c r="M5642" s="28" t="s">
        <v>146</v>
      </c>
      <c r="N5642" s="28" t="s">
        <v>138</v>
      </c>
      <c r="O5642" s="29" t="n">
        <v>45493</v>
      </c>
      <c r="P5642" s="28" t="n">
        <f aca="false">ROUNDDOWN(($B5642-$O5642)/30,0)</f>
        <v>25</v>
      </c>
      <c r="Q5642" s="28" t="str">
        <f aca="false">TEXT($B5642,"yyyy-mm")</f>
        <v>2026-08</v>
      </c>
      <c r="R5642" s="28" t="n">
        <f aca="false">IF(AND($O5642&gt;=DATE(2025,1,1),$O5642&lt;=DATE(2025,4,30)),1,0)</f>
        <v>0</v>
      </c>
    </row>
    <row r="5643" customFormat="false" ht="15" hidden="false" customHeight="false" outlineLevel="0" collapsed="false">
      <c r="A5643" s="28" t="n">
        <v>622</v>
      </c>
      <c r="B5643" s="29" t="n">
        <v>44712</v>
      </c>
      <c r="C5643" s="28" t="n">
        <v>32200</v>
      </c>
      <c r="D5643" s="28" t="n">
        <v>0</v>
      </c>
      <c r="E5643" s="28" t="n">
        <v>0</v>
      </c>
      <c r="F5643" s="28" t="s">
        <v>345</v>
      </c>
      <c r="G5643" s="28" t="n">
        <v>0</v>
      </c>
      <c r="H5643" s="28" t="n">
        <v>0</v>
      </c>
      <c r="I5643" s="28" t="n">
        <v>0</v>
      </c>
      <c r="J5643" s="28" t="n">
        <v>247</v>
      </c>
      <c r="K5643" s="28" t="n">
        <v>6</v>
      </c>
      <c r="L5643" s="28" t="n">
        <v>1</v>
      </c>
      <c r="M5643" s="28" t="s">
        <v>145</v>
      </c>
      <c r="N5643" s="28" t="s">
        <v>139</v>
      </c>
      <c r="O5643" s="29" t="n">
        <v>44683</v>
      </c>
      <c r="P5643" s="28" t="n">
        <f aca="false">ROUNDDOWN(($B5643-$O5643)/30,0)</f>
        <v>0</v>
      </c>
      <c r="Q5643" s="28" t="str">
        <f aca="false">TEXT($B5643,"yyyy-mm")</f>
        <v>2022-05</v>
      </c>
      <c r="R5643" s="28" t="n">
        <f aca="false">IF(AND($O5643&gt;=DATE(2025,1,1),$O5643&lt;=DATE(2025,4,30)),1,0)</f>
        <v>0</v>
      </c>
    </row>
    <row r="5644" customFormat="false" ht="15" hidden="false" customHeight="false" outlineLevel="0" collapsed="false">
      <c r="A5644" s="28" t="n">
        <v>622</v>
      </c>
      <c r="B5644" s="29" t="n">
        <v>44742</v>
      </c>
      <c r="C5644" s="28" t="n">
        <v>29516.67</v>
      </c>
      <c r="D5644" s="28" t="n">
        <v>0</v>
      </c>
      <c r="E5644" s="28" t="n">
        <v>0</v>
      </c>
      <c r="F5644" s="28" t="s">
        <v>345</v>
      </c>
      <c r="G5644" s="28" t="n">
        <v>0</v>
      </c>
      <c r="H5644" s="28" t="n">
        <v>0</v>
      </c>
      <c r="I5644" s="28" t="n">
        <v>0</v>
      </c>
      <c r="J5644" s="28" t="n">
        <v>247</v>
      </c>
      <c r="K5644" s="28" t="n">
        <v>6</v>
      </c>
      <c r="L5644" s="28" t="n">
        <v>1</v>
      </c>
      <c r="M5644" s="28" t="s">
        <v>145</v>
      </c>
      <c r="N5644" s="28" t="s">
        <v>139</v>
      </c>
      <c r="O5644" s="29" t="n">
        <v>44683</v>
      </c>
      <c r="P5644" s="28" t="n">
        <f aca="false">ROUNDDOWN(($B5644-$O5644)/30,0)</f>
        <v>1</v>
      </c>
      <c r="Q5644" s="28" t="str">
        <f aca="false">TEXT($B5644,"yyyy-mm")</f>
        <v>2022-06</v>
      </c>
      <c r="R5644" s="28" t="n">
        <f aca="false">IF(AND($O5644&gt;=DATE(2025,1,1),$O5644&lt;=DATE(2025,4,30)),1,0)</f>
        <v>0</v>
      </c>
    </row>
    <row r="5645" customFormat="false" ht="15" hidden="false" customHeight="false" outlineLevel="0" collapsed="false">
      <c r="A5645" s="28" t="n">
        <v>622</v>
      </c>
      <c r="B5645" s="29" t="n">
        <v>44773</v>
      </c>
      <c r="C5645" s="28" t="n">
        <v>26833.34</v>
      </c>
      <c r="D5645" s="28" t="n">
        <v>0</v>
      </c>
      <c r="E5645" s="28" t="n">
        <v>0</v>
      </c>
      <c r="F5645" s="28" t="s">
        <v>345</v>
      </c>
      <c r="G5645" s="28" t="n">
        <v>0</v>
      </c>
      <c r="H5645" s="28" t="n">
        <v>0</v>
      </c>
      <c r="I5645" s="28" t="n">
        <v>0</v>
      </c>
      <c r="J5645" s="28" t="n">
        <v>247</v>
      </c>
      <c r="K5645" s="28" t="n">
        <v>6</v>
      </c>
      <c r="L5645" s="28" t="n">
        <v>1</v>
      </c>
      <c r="M5645" s="28" t="s">
        <v>145</v>
      </c>
      <c r="N5645" s="28" t="s">
        <v>139</v>
      </c>
      <c r="O5645" s="29" t="n">
        <v>44683</v>
      </c>
      <c r="P5645" s="28" t="n">
        <f aca="false">ROUNDDOWN(($B5645-$O5645)/30,0)</f>
        <v>3</v>
      </c>
      <c r="Q5645" s="28" t="str">
        <f aca="false">TEXT($B5645,"yyyy-mm")</f>
        <v>2022-07</v>
      </c>
      <c r="R5645" s="28" t="n">
        <f aca="false">IF(AND($O5645&gt;=DATE(2025,1,1),$O5645&lt;=DATE(2025,4,30)),1,0)</f>
        <v>0</v>
      </c>
    </row>
    <row r="5646" customFormat="false" ht="15" hidden="false" customHeight="false" outlineLevel="0" collapsed="false">
      <c r="A5646" s="28" t="n">
        <v>622</v>
      </c>
      <c r="B5646" s="29" t="n">
        <v>44804</v>
      </c>
      <c r="C5646" s="28" t="n">
        <v>24150.01</v>
      </c>
      <c r="D5646" s="28" t="n">
        <v>0</v>
      </c>
      <c r="E5646" s="28" t="n">
        <v>0</v>
      </c>
      <c r="F5646" s="28" t="s">
        <v>345</v>
      </c>
      <c r="G5646" s="28" t="n">
        <v>0</v>
      </c>
      <c r="H5646" s="28" t="n">
        <v>0</v>
      </c>
      <c r="I5646" s="28" t="n">
        <v>0</v>
      </c>
      <c r="J5646" s="28" t="n">
        <v>247</v>
      </c>
      <c r="K5646" s="28" t="n">
        <v>6</v>
      </c>
      <c r="L5646" s="28" t="n">
        <v>1</v>
      </c>
      <c r="M5646" s="28" t="s">
        <v>145</v>
      </c>
      <c r="N5646" s="28" t="s">
        <v>139</v>
      </c>
      <c r="O5646" s="29" t="n">
        <v>44683</v>
      </c>
      <c r="P5646" s="28" t="n">
        <f aca="false">ROUNDDOWN(($B5646-$O5646)/30,0)</f>
        <v>4</v>
      </c>
      <c r="Q5646" s="28" t="str">
        <f aca="false">TEXT($B5646,"yyyy-mm")</f>
        <v>2022-08</v>
      </c>
      <c r="R5646" s="28" t="n">
        <f aca="false">IF(AND($O5646&gt;=DATE(2025,1,1),$O5646&lt;=DATE(2025,4,30)),1,0)</f>
        <v>0</v>
      </c>
    </row>
    <row r="5647" customFormat="false" ht="15" hidden="false" customHeight="false" outlineLevel="0" collapsed="false">
      <c r="A5647" s="28" t="n">
        <v>622</v>
      </c>
      <c r="B5647" s="29" t="n">
        <v>44834</v>
      </c>
      <c r="C5647" s="28" t="n">
        <v>21466.68</v>
      </c>
      <c r="D5647" s="28" t="n">
        <v>0</v>
      </c>
      <c r="E5647" s="28" t="n">
        <v>0</v>
      </c>
      <c r="F5647" s="28" t="s">
        <v>345</v>
      </c>
      <c r="G5647" s="28" t="n">
        <v>0</v>
      </c>
      <c r="H5647" s="28" t="n">
        <v>0</v>
      </c>
      <c r="I5647" s="28" t="n">
        <v>0</v>
      </c>
      <c r="J5647" s="28" t="n">
        <v>247</v>
      </c>
      <c r="K5647" s="28" t="n">
        <v>6</v>
      </c>
      <c r="L5647" s="28" t="n">
        <v>1</v>
      </c>
      <c r="M5647" s="28" t="s">
        <v>145</v>
      </c>
      <c r="N5647" s="28" t="s">
        <v>139</v>
      </c>
      <c r="O5647" s="29" t="n">
        <v>44683</v>
      </c>
      <c r="P5647" s="28" t="n">
        <f aca="false">ROUNDDOWN(($B5647-$O5647)/30,0)</f>
        <v>5</v>
      </c>
      <c r="Q5647" s="28" t="str">
        <f aca="false">TEXT($B5647,"yyyy-mm")</f>
        <v>2022-09</v>
      </c>
      <c r="R5647" s="28" t="n">
        <f aca="false">IF(AND($O5647&gt;=DATE(2025,1,1),$O5647&lt;=DATE(2025,4,30)),1,0)</f>
        <v>0</v>
      </c>
    </row>
    <row r="5648" customFormat="false" ht="15" hidden="false" customHeight="false" outlineLevel="0" collapsed="false">
      <c r="A5648" s="28" t="n">
        <v>622</v>
      </c>
      <c r="B5648" s="29" t="n">
        <v>44865</v>
      </c>
      <c r="C5648" s="28" t="n">
        <v>18783.35</v>
      </c>
      <c r="D5648" s="28" t="n">
        <v>0</v>
      </c>
      <c r="E5648" s="28" t="n">
        <v>0</v>
      </c>
      <c r="F5648" s="28" t="s">
        <v>345</v>
      </c>
      <c r="G5648" s="28" t="n">
        <v>0</v>
      </c>
      <c r="H5648" s="28" t="n">
        <v>0</v>
      </c>
      <c r="I5648" s="28" t="n">
        <v>0</v>
      </c>
      <c r="J5648" s="28" t="n">
        <v>247</v>
      </c>
      <c r="K5648" s="28" t="n">
        <v>6</v>
      </c>
      <c r="L5648" s="28" t="n">
        <v>1</v>
      </c>
      <c r="M5648" s="28" t="s">
        <v>145</v>
      </c>
      <c r="N5648" s="28" t="s">
        <v>139</v>
      </c>
      <c r="O5648" s="29" t="n">
        <v>44683</v>
      </c>
      <c r="P5648" s="28" t="n">
        <f aca="false">ROUNDDOWN(($B5648-$O5648)/30,0)</f>
        <v>6</v>
      </c>
      <c r="Q5648" s="28" t="str">
        <f aca="false">TEXT($B5648,"yyyy-mm")</f>
        <v>2022-10</v>
      </c>
      <c r="R5648" s="28" t="n">
        <f aca="false">IF(AND($O5648&gt;=DATE(2025,1,1),$O5648&lt;=DATE(2025,4,30)),1,0)</f>
        <v>0</v>
      </c>
    </row>
    <row r="5649" customFormat="false" ht="15" hidden="false" customHeight="false" outlineLevel="0" collapsed="false">
      <c r="A5649" s="28" t="n">
        <v>622</v>
      </c>
      <c r="B5649" s="29" t="n">
        <v>44895</v>
      </c>
      <c r="C5649" s="28" t="n">
        <v>16100.02</v>
      </c>
      <c r="D5649" s="28" t="n">
        <v>0</v>
      </c>
      <c r="E5649" s="28" t="n">
        <v>0</v>
      </c>
      <c r="F5649" s="28" t="s">
        <v>345</v>
      </c>
      <c r="G5649" s="28" t="n">
        <v>0</v>
      </c>
      <c r="H5649" s="28" t="n">
        <v>0</v>
      </c>
      <c r="I5649" s="28" t="n">
        <v>0</v>
      </c>
      <c r="J5649" s="28" t="n">
        <v>247</v>
      </c>
      <c r="K5649" s="28" t="n">
        <v>6</v>
      </c>
      <c r="L5649" s="28" t="n">
        <v>1</v>
      </c>
      <c r="M5649" s="28" t="s">
        <v>145</v>
      </c>
      <c r="N5649" s="28" t="s">
        <v>139</v>
      </c>
      <c r="O5649" s="29" t="n">
        <v>44683</v>
      </c>
      <c r="P5649" s="28" t="n">
        <f aca="false">ROUNDDOWN(($B5649-$O5649)/30,0)</f>
        <v>7</v>
      </c>
      <c r="Q5649" s="28" t="str">
        <f aca="false">TEXT($B5649,"yyyy-mm")</f>
        <v>2022-11</v>
      </c>
      <c r="R5649" s="28" t="n">
        <f aca="false">IF(AND($O5649&gt;=DATE(2025,1,1),$O5649&lt;=DATE(2025,4,30)),1,0)</f>
        <v>0</v>
      </c>
    </row>
    <row r="5650" customFormat="false" ht="15" hidden="false" customHeight="false" outlineLevel="0" collapsed="false">
      <c r="A5650" s="28" t="n">
        <v>622</v>
      </c>
      <c r="B5650" s="29" t="n">
        <v>44926</v>
      </c>
      <c r="C5650" s="28" t="n">
        <v>13416.69</v>
      </c>
      <c r="D5650" s="28" t="n">
        <v>0</v>
      </c>
      <c r="E5650" s="28" t="n">
        <v>0</v>
      </c>
      <c r="F5650" s="28" t="s">
        <v>345</v>
      </c>
      <c r="G5650" s="28" t="n">
        <v>0</v>
      </c>
      <c r="H5650" s="28" t="n">
        <v>0</v>
      </c>
      <c r="I5650" s="28" t="n">
        <v>0</v>
      </c>
      <c r="J5650" s="28" t="n">
        <v>247</v>
      </c>
      <c r="K5650" s="28" t="n">
        <v>6</v>
      </c>
      <c r="L5650" s="28" t="n">
        <v>1</v>
      </c>
      <c r="M5650" s="28" t="s">
        <v>145</v>
      </c>
      <c r="N5650" s="28" t="s">
        <v>139</v>
      </c>
      <c r="O5650" s="29" t="n">
        <v>44683</v>
      </c>
      <c r="P5650" s="28" t="n">
        <f aca="false">ROUNDDOWN(($B5650-$O5650)/30,0)</f>
        <v>8</v>
      </c>
      <c r="Q5650" s="28" t="str">
        <f aca="false">TEXT($B5650,"yyyy-mm")</f>
        <v>2022-12</v>
      </c>
      <c r="R5650" s="28" t="n">
        <f aca="false">IF(AND($O5650&gt;=DATE(2025,1,1),$O5650&lt;=DATE(2025,4,30)),1,0)</f>
        <v>0</v>
      </c>
    </row>
    <row r="5651" customFormat="false" ht="15" hidden="false" customHeight="false" outlineLevel="0" collapsed="false">
      <c r="A5651" s="28" t="n">
        <v>622</v>
      </c>
      <c r="B5651" s="29" t="n">
        <v>44957</v>
      </c>
      <c r="C5651" s="28" t="n">
        <v>10733.36</v>
      </c>
      <c r="D5651" s="28" t="n">
        <v>0</v>
      </c>
      <c r="E5651" s="28" t="n">
        <v>0</v>
      </c>
      <c r="F5651" s="28" t="s">
        <v>345</v>
      </c>
      <c r="G5651" s="28" t="n">
        <v>0</v>
      </c>
      <c r="H5651" s="28" t="n">
        <v>0</v>
      </c>
      <c r="I5651" s="28" t="n">
        <v>0</v>
      </c>
      <c r="J5651" s="28" t="n">
        <v>247</v>
      </c>
      <c r="K5651" s="28" t="n">
        <v>6</v>
      </c>
      <c r="L5651" s="28" t="n">
        <v>1</v>
      </c>
      <c r="M5651" s="28" t="s">
        <v>145</v>
      </c>
      <c r="N5651" s="28" t="s">
        <v>139</v>
      </c>
      <c r="O5651" s="29" t="n">
        <v>44683</v>
      </c>
      <c r="P5651" s="28" t="n">
        <f aca="false">ROUNDDOWN(($B5651-$O5651)/30,0)</f>
        <v>9</v>
      </c>
      <c r="Q5651" s="28" t="str">
        <f aca="false">TEXT($B5651,"yyyy-mm")</f>
        <v>2023-01</v>
      </c>
      <c r="R5651" s="28" t="n">
        <f aca="false">IF(AND($O5651&gt;=DATE(2025,1,1),$O5651&lt;=DATE(2025,4,30)),1,0)</f>
        <v>0</v>
      </c>
    </row>
    <row r="5652" customFormat="false" ht="15" hidden="false" customHeight="false" outlineLevel="0" collapsed="false">
      <c r="A5652" s="28" t="n">
        <v>622</v>
      </c>
      <c r="B5652" s="29" t="n">
        <v>44985</v>
      </c>
      <c r="C5652" s="28" t="n">
        <v>8050.03</v>
      </c>
      <c r="D5652" s="28" t="n">
        <v>0</v>
      </c>
      <c r="E5652" s="28" t="n">
        <v>0</v>
      </c>
      <c r="F5652" s="28" t="s">
        <v>345</v>
      </c>
      <c r="G5652" s="28" t="n">
        <v>0</v>
      </c>
      <c r="H5652" s="28" t="n">
        <v>0</v>
      </c>
      <c r="I5652" s="28" t="n">
        <v>0</v>
      </c>
      <c r="J5652" s="28" t="n">
        <v>247</v>
      </c>
      <c r="K5652" s="28" t="n">
        <v>6</v>
      </c>
      <c r="L5652" s="28" t="n">
        <v>1</v>
      </c>
      <c r="M5652" s="28" t="s">
        <v>145</v>
      </c>
      <c r="N5652" s="28" t="s">
        <v>139</v>
      </c>
      <c r="O5652" s="29" t="n">
        <v>44683</v>
      </c>
      <c r="P5652" s="28" t="n">
        <f aca="false">ROUNDDOWN(($B5652-$O5652)/30,0)</f>
        <v>10</v>
      </c>
      <c r="Q5652" s="28" t="str">
        <f aca="false">TEXT($B5652,"yyyy-mm")</f>
        <v>2023-02</v>
      </c>
      <c r="R5652" s="28" t="n">
        <f aca="false">IF(AND($O5652&gt;=DATE(2025,1,1),$O5652&lt;=DATE(2025,4,30)),1,0)</f>
        <v>0</v>
      </c>
    </row>
    <row r="5653" customFormat="false" ht="15" hidden="false" customHeight="false" outlineLevel="0" collapsed="false">
      <c r="A5653" s="28" t="n">
        <v>622</v>
      </c>
      <c r="B5653" s="29" t="n">
        <v>45016</v>
      </c>
      <c r="C5653" s="28" t="n">
        <v>5366.7</v>
      </c>
      <c r="D5653" s="28" t="n">
        <v>0</v>
      </c>
      <c r="E5653" s="28" t="n">
        <v>0</v>
      </c>
      <c r="F5653" s="28" t="s">
        <v>345</v>
      </c>
      <c r="G5653" s="28" t="n">
        <v>0</v>
      </c>
      <c r="H5653" s="28" t="n">
        <v>0</v>
      </c>
      <c r="I5653" s="28" t="n">
        <v>0</v>
      </c>
      <c r="J5653" s="28" t="n">
        <v>247</v>
      </c>
      <c r="K5653" s="28" t="n">
        <v>6</v>
      </c>
      <c r="L5653" s="28" t="n">
        <v>1</v>
      </c>
      <c r="M5653" s="28" t="s">
        <v>145</v>
      </c>
      <c r="N5653" s="28" t="s">
        <v>139</v>
      </c>
      <c r="O5653" s="29" t="n">
        <v>44683</v>
      </c>
      <c r="P5653" s="28" t="n">
        <f aca="false">ROUNDDOWN(($B5653-$O5653)/30,0)</f>
        <v>11</v>
      </c>
      <c r="Q5653" s="28" t="str">
        <f aca="false">TEXT($B5653,"yyyy-mm")</f>
        <v>2023-03</v>
      </c>
      <c r="R5653" s="28" t="n">
        <f aca="false">IF(AND($O5653&gt;=DATE(2025,1,1),$O5653&lt;=DATE(2025,4,30)),1,0)</f>
        <v>0</v>
      </c>
    </row>
    <row r="5654" customFormat="false" ht="15" hidden="false" customHeight="false" outlineLevel="0" collapsed="false">
      <c r="A5654" s="28" t="n">
        <v>622</v>
      </c>
      <c r="B5654" s="29" t="n">
        <v>45046</v>
      </c>
      <c r="C5654" s="28" t="n">
        <v>2683.37</v>
      </c>
      <c r="D5654" s="28" t="n">
        <v>0</v>
      </c>
      <c r="E5654" s="28" t="n">
        <v>0</v>
      </c>
      <c r="F5654" s="28" t="s">
        <v>345</v>
      </c>
      <c r="G5654" s="28" t="n">
        <v>0</v>
      </c>
      <c r="H5654" s="28" t="n">
        <v>0</v>
      </c>
      <c r="I5654" s="28" t="n">
        <v>0</v>
      </c>
      <c r="J5654" s="28" t="n">
        <v>247</v>
      </c>
      <c r="K5654" s="28" t="n">
        <v>6</v>
      </c>
      <c r="L5654" s="28" t="n">
        <v>1</v>
      </c>
      <c r="M5654" s="28" t="s">
        <v>145</v>
      </c>
      <c r="N5654" s="28" t="s">
        <v>139</v>
      </c>
      <c r="O5654" s="29" t="n">
        <v>44683</v>
      </c>
      <c r="P5654" s="28" t="n">
        <f aca="false">ROUNDDOWN(($B5654-$O5654)/30,0)</f>
        <v>12</v>
      </c>
      <c r="Q5654" s="28" t="str">
        <f aca="false">TEXT($B5654,"yyyy-mm")</f>
        <v>2023-04</v>
      </c>
      <c r="R5654" s="28" t="n">
        <f aca="false">IF(AND($O5654&gt;=DATE(2025,1,1),$O5654&lt;=DATE(2025,4,30)),1,0)</f>
        <v>0</v>
      </c>
    </row>
    <row r="5655" customFormat="false" ht="15" hidden="false" customHeight="false" outlineLevel="0" collapsed="false">
      <c r="A5655" s="28" t="n">
        <v>622</v>
      </c>
      <c r="B5655" s="29" t="n">
        <v>45077</v>
      </c>
      <c r="C5655" s="28" t="n">
        <v>0.04</v>
      </c>
      <c r="D5655" s="28" t="n">
        <v>0</v>
      </c>
      <c r="E5655" s="28" t="n">
        <v>0</v>
      </c>
      <c r="F5655" s="28" t="s">
        <v>345</v>
      </c>
      <c r="G5655" s="28" t="n">
        <v>0</v>
      </c>
      <c r="H5655" s="28" t="n">
        <v>0</v>
      </c>
      <c r="I5655" s="28" t="n">
        <v>0</v>
      </c>
      <c r="J5655" s="28" t="n">
        <v>247</v>
      </c>
      <c r="K5655" s="28" t="n">
        <v>6</v>
      </c>
      <c r="L5655" s="28" t="n">
        <v>1</v>
      </c>
      <c r="M5655" s="28" t="s">
        <v>145</v>
      </c>
      <c r="N5655" s="28" t="s">
        <v>139</v>
      </c>
      <c r="O5655" s="29" t="n">
        <v>44683</v>
      </c>
      <c r="P5655" s="28" t="n">
        <f aca="false">ROUNDDOWN(($B5655-$O5655)/30,0)</f>
        <v>13</v>
      </c>
      <c r="Q5655" s="28" t="str">
        <f aca="false">TEXT($B5655,"yyyy-mm")</f>
        <v>2023-05</v>
      </c>
      <c r="R5655" s="28" t="n">
        <f aca="false">IF(AND($O5655&gt;=DATE(2025,1,1),$O5655&lt;=DATE(2025,4,30)),1,0)</f>
        <v>0</v>
      </c>
    </row>
    <row r="5656" customFormat="false" ht="15" hidden="false" customHeight="false" outlineLevel="0" collapsed="false">
      <c r="A5656" s="28" t="n">
        <v>623</v>
      </c>
      <c r="B5656" s="29" t="n">
        <v>45473</v>
      </c>
      <c r="C5656" s="28" t="n">
        <v>12900</v>
      </c>
      <c r="D5656" s="28" t="n">
        <v>0</v>
      </c>
      <c r="E5656" s="28" t="n">
        <v>0</v>
      </c>
      <c r="F5656" s="28" t="s">
        <v>345</v>
      </c>
      <c r="G5656" s="28" t="n">
        <v>0</v>
      </c>
      <c r="H5656" s="28" t="n">
        <v>0</v>
      </c>
      <c r="I5656" s="28" t="n">
        <v>0</v>
      </c>
      <c r="J5656" s="28" t="n">
        <v>310</v>
      </c>
      <c r="K5656" s="28" t="n">
        <v>8</v>
      </c>
      <c r="L5656" s="28" t="n">
        <v>2</v>
      </c>
      <c r="M5656" s="28" t="s">
        <v>147</v>
      </c>
      <c r="N5656" s="28" t="s">
        <v>138</v>
      </c>
      <c r="O5656" s="29" t="n">
        <v>45459</v>
      </c>
      <c r="P5656" s="28" t="n">
        <f aca="false">ROUNDDOWN(($B5656-$O5656)/30,0)</f>
        <v>0</v>
      </c>
      <c r="Q5656" s="28" t="str">
        <f aca="false">TEXT($B5656,"yyyy-mm")</f>
        <v>2024-06</v>
      </c>
      <c r="R5656" s="28" t="n">
        <f aca="false">IF(AND($O5656&gt;=DATE(2025,1,1),$O5656&lt;=DATE(2025,4,30)),1,0)</f>
        <v>0</v>
      </c>
    </row>
    <row r="5657" customFormat="false" ht="15" hidden="false" customHeight="false" outlineLevel="0" collapsed="false">
      <c r="A5657" s="28" t="n">
        <v>623</v>
      </c>
      <c r="B5657" s="29" t="n">
        <v>45504</v>
      </c>
      <c r="C5657" s="28" t="n">
        <v>10750</v>
      </c>
      <c r="D5657" s="28" t="n">
        <v>0</v>
      </c>
      <c r="E5657" s="28" t="n">
        <v>0</v>
      </c>
      <c r="F5657" s="28" t="s">
        <v>345</v>
      </c>
      <c r="G5657" s="28" t="n">
        <v>0</v>
      </c>
      <c r="H5657" s="28" t="n">
        <v>0</v>
      </c>
      <c r="I5657" s="28" t="n">
        <v>0</v>
      </c>
      <c r="J5657" s="28" t="n">
        <v>310</v>
      </c>
      <c r="K5657" s="28" t="n">
        <v>8</v>
      </c>
      <c r="L5657" s="28" t="n">
        <v>2</v>
      </c>
      <c r="M5657" s="28" t="s">
        <v>147</v>
      </c>
      <c r="N5657" s="28" t="s">
        <v>138</v>
      </c>
      <c r="O5657" s="29" t="n">
        <v>45459</v>
      </c>
      <c r="P5657" s="28" t="n">
        <f aca="false">ROUNDDOWN(($B5657-$O5657)/30,0)</f>
        <v>1</v>
      </c>
      <c r="Q5657" s="28" t="str">
        <f aca="false">TEXT($B5657,"yyyy-mm")</f>
        <v>2024-07</v>
      </c>
      <c r="R5657" s="28" t="n">
        <f aca="false">IF(AND($O5657&gt;=DATE(2025,1,1),$O5657&lt;=DATE(2025,4,30)),1,0)</f>
        <v>0</v>
      </c>
    </row>
    <row r="5658" customFormat="false" ht="15" hidden="false" customHeight="false" outlineLevel="0" collapsed="false">
      <c r="A5658" s="28" t="n">
        <v>623</v>
      </c>
      <c r="B5658" s="29" t="n">
        <v>45535</v>
      </c>
      <c r="C5658" s="28" t="n">
        <v>8600</v>
      </c>
      <c r="D5658" s="28" t="n">
        <v>0</v>
      </c>
      <c r="E5658" s="28" t="n">
        <v>0</v>
      </c>
      <c r="F5658" s="28" t="s">
        <v>345</v>
      </c>
      <c r="G5658" s="28" t="n">
        <v>0</v>
      </c>
      <c r="H5658" s="28" t="n">
        <v>0</v>
      </c>
      <c r="I5658" s="28" t="n">
        <v>0</v>
      </c>
      <c r="J5658" s="28" t="n">
        <v>310</v>
      </c>
      <c r="K5658" s="28" t="n">
        <v>8</v>
      </c>
      <c r="L5658" s="28" t="n">
        <v>2</v>
      </c>
      <c r="M5658" s="28" t="s">
        <v>147</v>
      </c>
      <c r="N5658" s="28" t="s">
        <v>138</v>
      </c>
      <c r="O5658" s="29" t="n">
        <v>45459</v>
      </c>
      <c r="P5658" s="28" t="n">
        <f aca="false">ROUNDDOWN(($B5658-$O5658)/30,0)</f>
        <v>2</v>
      </c>
      <c r="Q5658" s="28" t="str">
        <f aca="false">TEXT($B5658,"yyyy-mm")</f>
        <v>2024-08</v>
      </c>
      <c r="R5658" s="28" t="n">
        <f aca="false">IF(AND($O5658&gt;=DATE(2025,1,1),$O5658&lt;=DATE(2025,4,30)),1,0)</f>
        <v>0</v>
      </c>
    </row>
    <row r="5659" customFormat="false" ht="15" hidden="false" customHeight="false" outlineLevel="0" collapsed="false">
      <c r="A5659" s="28" t="n">
        <v>623</v>
      </c>
      <c r="B5659" s="29" t="n">
        <v>45565</v>
      </c>
      <c r="C5659" s="28" t="n">
        <v>6450</v>
      </c>
      <c r="D5659" s="28" t="n">
        <v>0</v>
      </c>
      <c r="E5659" s="28" t="n">
        <v>0</v>
      </c>
      <c r="F5659" s="28" t="s">
        <v>345</v>
      </c>
      <c r="G5659" s="28" t="n">
        <v>0</v>
      </c>
      <c r="H5659" s="28" t="n">
        <v>0</v>
      </c>
      <c r="I5659" s="28" t="n">
        <v>0</v>
      </c>
      <c r="J5659" s="28" t="n">
        <v>310</v>
      </c>
      <c r="K5659" s="28" t="n">
        <v>8</v>
      </c>
      <c r="L5659" s="28" t="n">
        <v>2</v>
      </c>
      <c r="M5659" s="28" t="s">
        <v>147</v>
      </c>
      <c r="N5659" s="28" t="s">
        <v>138</v>
      </c>
      <c r="O5659" s="29" t="n">
        <v>45459</v>
      </c>
      <c r="P5659" s="28" t="n">
        <f aca="false">ROUNDDOWN(($B5659-$O5659)/30,0)</f>
        <v>3</v>
      </c>
      <c r="Q5659" s="28" t="str">
        <f aca="false">TEXT($B5659,"yyyy-mm")</f>
        <v>2024-09</v>
      </c>
      <c r="R5659" s="28" t="n">
        <f aca="false">IF(AND($O5659&gt;=DATE(2025,1,1),$O5659&lt;=DATE(2025,4,30)),1,0)</f>
        <v>0</v>
      </c>
    </row>
    <row r="5660" customFormat="false" ht="15" hidden="false" customHeight="false" outlineLevel="0" collapsed="false">
      <c r="A5660" s="28" t="n">
        <v>623</v>
      </c>
      <c r="B5660" s="29" t="n">
        <v>45596</v>
      </c>
      <c r="C5660" s="28" t="n">
        <v>6450</v>
      </c>
      <c r="D5660" s="28" t="n">
        <v>2150</v>
      </c>
      <c r="E5660" s="28" t="n">
        <v>15</v>
      </c>
      <c r="F5660" s="28" t="s">
        <v>346</v>
      </c>
      <c r="G5660" s="28" t="n">
        <v>0</v>
      </c>
      <c r="H5660" s="28" t="n">
        <v>0</v>
      </c>
      <c r="I5660" s="28" t="n">
        <v>0</v>
      </c>
      <c r="J5660" s="28" t="n">
        <v>310</v>
      </c>
      <c r="K5660" s="28" t="n">
        <v>8</v>
      </c>
      <c r="L5660" s="28" t="n">
        <v>2</v>
      </c>
      <c r="M5660" s="28" t="s">
        <v>147</v>
      </c>
      <c r="N5660" s="28" t="s">
        <v>138</v>
      </c>
      <c r="O5660" s="29" t="n">
        <v>45459</v>
      </c>
      <c r="P5660" s="28" t="n">
        <f aca="false">ROUNDDOWN(($B5660-$O5660)/30,0)</f>
        <v>4</v>
      </c>
      <c r="Q5660" s="28" t="str">
        <f aca="false">TEXT($B5660,"yyyy-mm")</f>
        <v>2024-10</v>
      </c>
      <c r="R5660" s="28" t="n">
        <f aca="false">IF(AND($O5660&gt;=DATE(2025,1,1),$O5660&lt;=DATE(2025,4,30)),1,0)</f>
        <v>0</v>
      </c>
    </row>
    <row r="5661" customFormat="false" ht="15" hidden="false" customHeight="false" outlineLevel="0" collapsed="false">
      <c r="A5661" s="28" t="n">
        <v>623</v>
      </c>
      <c r="B5661" s="29" t="n">
        <v>45626</v>
      </c>
      <c r="C5661" s="28" t="n">
        <v>6450</v>
      </c>
      <c r="D5661" s="28" t="n">
        <v>4300</v>
      </c>
      <c r="E5661" s="28" t="n">
        <v>45</v>
      </c>
      <c r="F5661" s="28" t="s">
        <v>347</v>
      </c>
      <c r="G5661" s="28" t="n">
        <v>1</v>
      </c>
      <c r="H5661" s="28" t="n">
        <v>0</v>
      </c>
      <c r="I5661" s="28" t="n">
        <v>0</v>
      </c>
      <c r="J5661" s="28" t="n">
        <v>310</v>
      </c>
      <c r="K5661" s="28" t="n">
        <v>8</v>
      </c>
      <c r="L5661" s="28" t="n">
        <v>2</v>
      </c>
      <c r="M5661" s="28" t="s">
        <v>147</v>
      </c>
      <c r="N5661" s="28" t="s">
        <v>138</v>
      </c>
      <c r="O5661" s="29" t="n">
        <v>45459</v>
      </c>
      <c r="P5661" s="28" t="n">
        <f aca="false">ROUNDDOWN(($B5661-$O5661)/30,0)</f>
        <v>5</v>
      </c>
      <c r="Q5661" s="28" t="str">
        <f aca="false">TEXT($B5661,"yyyy-mm")</f>
        <v>2024-11</v>
      </c>
      <c r="R5661" s="28" t="n">
        <f aca="false">IF(AND($O5661&gt;=DATE(2025,1,1),$O5661&lt;=DATE(2025,4,30)),1,0)</f>
        <v>0</v>
      </c>
    </row>
    <row r="5662" customFormat="false" ht="15" hidden="false" customHeight="false" outlineLevel="0" collapsed="false">
      <c r="A5662" s="28" t="n">
        <v>623</v>
      </c>
      <c r="B5662" s="29" t="n">
        <v>45657</v>
      </c>
      <c r="C5662" s="28" t="n">
        <v>6450</v>
      </c>
      <c r="D5662" s="28" t="n">
        <v>6450</v>
      </c>
      <c r="E5662" s="28" t="n">
        <v>76</v>
      </c>
      <c r="F5662" s="28" t="s">
        <v>348</v>
      </c>
      <c r="G5662" s="28" t="n">
        <v>1</v>
      </c>
      <c r="H5662" s="28" t="n">
        <v>1</v>
      </c>
      <c r="I5662" s="28" t="n">
        <v>0</v>
      </c>
      <c r="J5662" s="28" t="n">
        <v>310</v>
      </c>
      <c r="K5662" s="28" t="n">
        <v>8</v>
      </c>
      <c r="L5662" s="28" t="n">
        <v>2</v>
      </c>
      <c r="M5662" s="28" t="s">
        <v>147</v>
      </c>
      <c r="N5662" s="28" t="s">
        <v>138</v>
      </c>
      <c r="O5662" s="29" t="n">
        <v>45459</v>
      </c>
      <c r="P5662" s="28" t="n">
        <f aca="false">ROUNDDOWN(($B5662-$O5662)/30,0)</f>
        <v>6</v>
      </c>
      <c r="Q5662" s="28" t="str">
        <f aca="false">TEXT($B5662,"yyyy-mm")</f>
        <v>2024-12</v>
      </c>
      <c r="R5662" s="28" t="n">
        <f aca="false">IF(AND($O5662&gt;=DATE(2025,1,1),$O5662&lt;=DATE(2025,4,30)),1,0)</f>
        <v>0</v>
      </c>
    </row>
    <row r="5663" customFormat="false" ht="15" hidden="false" customHeight="false" outlineLevel="0" collapsed="false">
      <c r="A5663" s="28" t="n">
        <v>624</v>
      </c>
      <c r="B5663" s="29" t="n">
        <v>45382</v>
      </c>
      <c r="C5663" s="28" t="n">
        <v>8700</v>
      </c>
      <c r="D5663" s="28" t="n">
        <v>0</v>
      </c>
      <c r="E5663" s="28" t="n">
        <v>0</v>
      </c>
      <c r="F5663" s="28" t="s">
        <v>345</v>
      </c>
      <c r="G5663" s="28" t="n">
        <v>0</v>
      </c>
      <c r="H5663" s="28" t="n">
        <v>0</v>
      </c>
      <c r="I5663" s="28" t="n">
        <v>0</v>
      </c>
      <c r="J5663" s="28" t="n">
        <v>280</v>
      </c>
      <c r="K5663" s="28" t="n">
        <v>5</v>
      </c>
      <c r="L5663" s="28" t="n">
        <v>2</v>
      </c>
      <c r="M5663" s="28" t="s">
        <v>145</v>
      </c>
      <c r="N5663" s="28" t="s">
        <v>138</v>
      </c>
      <c r="O5663" s="29" t="n">
        <v>45377</v>
      </c>
      <c r="P5663" s="28" t="n">
        <f aca="false">ROUNDDOWN(($B5663-$O5663)/30,0)</f>
        <v>0</v>
      </c>
      <c r="Q5663" s="28" t="str">
        <f aca="false">TEXT($B5663,"yyyy-mm")</f>
        <v>2024-03</v>
      </c>
      <c r="R5663" s="28" t="n">
        <f aca="false">IF(AND($O5663&gt;=DATE(2025,1,1),$O5663&lt;=DATE(2025,4,30)),1,0)</f>
        <v>0</v>
      </c>
    </row>
    <row r="5664" customFormat="false" ht="15" hidden="false" customHeight="false" outlineLevel="0" collapsed="false">
      <c r="A5664" s="28" t="n">
        <v>624</v>
      </c>
      <c r="B5664" s="29" t="n">
        <v>45412</v>
      </c>
      <c r="C5664" s="28" t="n">
        <v>6525</v>
      </c>
      <c r="D5664" s="28" t="n">
        <v>0</v>
      </c>
      <c r="E5664" s="28" t="n">
        <v>0</v>
      </c>
      <c r="F5664" s="28" t="s">
        <v>345</v>
      </c>
      <c r="G5664" s="28" t="n">
        <v>0</v>
      </c>
      <c r="H5664" s="28" t="n">
        <v>0</v>
      </c>
      <c r="I5664" s="28" t="n">
        <v>0</v>
      </c>
      <c r="J5664" s="28" t="n">
        <v>280</v>
      </c>
      <c r="K5664" s="28" t="n">
        <v>5</v>
      </c>
      <c r="L5664" s="28" t="n">
        <v>2</v>
      </c>
      <c r="M5664" s="28" t="s">
        <v>145</v>
      </c>
      <c r="N5664" s="28" t="s">
        <v>138</v>
      </c>
      <c r="O5664" s="29" t="n">
        <v>45377</v>
      </c>
      <c r="P5664" s="28" t="n">
        <f aca="false">ROUNDDOWN(($B5664-$O5664)/30,0)</f>
        <v>1</v>
      </c>
      <c r="Q5664" s="28" t="str">
        <f aca="false">TEXT($B5664,"yyyy-mm")</f>
        <v>2024-04</v>
      </c>
      <c r="R5664" s="28" t="n">
        <f aca="false">IF(AND($O5664&gt;=DATE(2025,1,1),$O5664&lt;=DATE(2025,4,30)),1,0)</f>
        <v>0</v>
      </c>
    </row>
    <row r="5665" customFormat="false" ht="15" hidden="false" customHeight="false" outlineLevel="0" collapsed="false">
      <c r="A5665" s="28" t="n">
        <v>624</v>
      </c>
      <c r="B5665" s="29" t="n">
        <v>45443</v>
      </c>
      <c r="C5665" s="28" t="n">
        <v>4350</v>
      </c>
      <c r="D5665" s="28" t="n">
        <v>0</v>
      </c>
      <c r="E5665" s="28" t="n">
        <v>0</v>
      </c>
      <c r="F5665" s="28" t="s">
        <v>345</v>
      </c>
      <c r="G5665" s="28" t="n">
        <v>0</v>
      </c>
      <c r="H5665" s="28" t="n">
        <v>0</v>
      </c>
      <c r="I5665" s="28" t="n">
        <v>0</v>
      </c>
      <c r="J5665" s="28" t="n">
        <v>280</v>
      </c>
      <c r="K5665" s="28" t="n">
        <v>5</v>
      </c>
      <c r="L5665" s="28" t="n">
        <v>2</v>
      </c>
      <c r="M5665" s="28" t="s">
        <v>145</v>
      </c>
      <c r="N5665" s="28" t="s">
        <v>138</v>
      </c>
      <c r="O5665" s="29" t="n">
        <v>45377</v>
      </c>
      <c r="P5665" s="28" t="n">
        <f aca="false">ROUNDDOWN(($B5665-$O5665)/30,0)</f>
        <v>2</v>
      </c>
      <c r="Q5665" s="28" t="str">
        <f aca="false">TEXT($B5665,"yyyy-mm")</f>
        <v>2024-05</v>
      </c>
      <c r="R5665" s="28" t="n">
        <f aca="false">IF(AND($O5665&gt;=DATE(2025,1,1),$O5665&lt;=DATE(2025,4,30)),1,0)</f>
        <v>0</v>
      </c>
    </row>
    <row r="5666" customFormat="false" ht="15" hidden="false" customHeight="false" outlineLevel="0" collapsed="false">
      <c r="A5666" s="28" t="n">
        <v>624</v>
      </c>
      <c r="B5666" s="29" t="n">
        <v>45473</v>
      </c>
      <c r="C5666" s="28" t="n">
        <v>2175</v>
      </c>
      <c r="D5666" s="28" t="n">
        <v>0</v>
      </c>
      <c r="E5666" s="28" t="n">
        <v>0</v>
      </c>
      <c r="F5666" s="28" t="s">
        <v>345</v>
      </c>
      <c r="G5666" s="28" t="n">
        <v>0</v>
      </c>
      <c r="H5666" s="28" t="n">
        <v>0</v>
      </c>
      <c r="I5666" s="28" t="n">
        <v>0</v>
      </c>
      <c r="J5666" s="28" t="n">
        <v>280</v>
      </c>
      <c r="K5666" s="28" t="n">
        <v>5</v>
      </c>
      <c r="L5666" s="28" t="n">
        <v>2</v>
      </c>
      <c r="M5666" s="28" t="s">
        <v>145</v>
      </c>
      <c r="N5666" s="28" t="s">
        <v>138</v>
      </c>
      <c r="O5666" s="29" t="n">
        <v>45377</v>
      </c>
      <c r="P5666" s="28" t="n">
        <f aca="false">ROUNDDOWN(($B5666-$O5666)/30,0)</f>
        <v>3</v>
      </c>
      <c r="Q5666" s="28" t="str">
        <f aca="false">TEXT($B5666,"yyyy-mm")</f>
        <v>2024-06</v>
      </c>
      <c r="R5666" s="28" t="n">
        <f aca="false">IF(AND($O5666&gt;=DATE(2025,1,1),$O5666&lt;=DATE(2025,4,30)),1,0)</f>
        <v>0</v>
      </c>
    </row>
    <row r="5667" customFormat="false" ht="15" hidden="false" customHeight="false" outlineLevel="0" collapsed="false">
      <c r="A5667" s="28" t="n">
        <v>624</v>
      </c>
      <c r="B5667" s="29" t="n">
        <v>45504</v>
      </c>
      <c r="C5667" s="28" t="n">
        <v>0</v>
      </c>
      <c r="D5667" s="28" t="n">
        <v>0</v>
      </c>
      <c r="E5667" s="28" t="n">
        <v>0</v>
      </c>
      <c r="F5667" s="28" t="s">
        <v>345</v>
      </c>
      <c r="G5667" s="28" t="n">
        <v>0</v>
      </c>
      <c r="H5667" s="28" t="n">
        <v>0</v>
      </c>
      <c r="I5667" s="28" t="n">
        <v>0</v>
      </c>
      <c r="J5667" s="28" t="n">
        <v>280</v>
      </c>
      <c r="K5667" s="28" t="n">
        <v>5</v>
      </c>
      <c r="L5667" s="28" t="n">
        <v>2</v>
      </c>
      <c r="M5667" s="28" t="s">
        <v>145</v>
      </c>
      <c r="N5667" s="28" t="s">
        <v>138</v>
      </c>
      <c r="O5667" s="29" t="n">
        <v>45377</v>
      </c>
      <c r="P5667" s="28" t="n">
        <f aca="false">ROUNDDOWN(($B5667-$O5667)/30,0)</f>
        <v>4</v>
      </c>
      <c r="Q5667" s="28" t="str">
        <f aca="false">TEXT($B5667,"yyyy-mm")</f>
        <v>2024-07</v>
      </c>
      <c r="R5667" s="28" t="n">
        <f aca="false">IF(AND($O5667&gt;=DATE(2025,1,1),$O5667&lt;=DATE(2025,4,30)),1,0)</f>
        <v>0</v>
      </c>
    </row>
    <row r="5668" customFormat="false" ht="15" hidden="false" customHeight="false" outlineLevel="0" collapsed="false">
      <c r="A5668" s="28" t="n">
        <v>625</v>
      </c>
      <c r="B5668" s="29" t="n">
        <v>45412</v>
      </c>
      <c r="C5668" s="28" t="n">
        <v>8700</v>
      </c>
      <c r="D5668" s="28" t="n">
        <v>0</v>
      </c>
      <c r="E5668" s="28" t="n">
        <v>0</v>
      </c>
      <c r="F5668" s="28" t="s">
        <v>345</v>
      </c>
      <c r="G5668" s="28" t="n">
        <v>0</v>
      </c>
      <c r="H5668" s="28" t="n">
        <v>0</v>
      </c>
      <c r="I5668" s="28" t="n">
        <v>0</v>
      </c>
      <c r="J5668" s="28" t="n">
        <v>69</v>
      </c>
      <c r="K5668" s="28" t="n">
        <v>9</v>
      </c>
      <c r="L5668" s="28" t="n">
        <v>2</v>
      </c>
      <c r="M5668" s="28" t="s">
        <v>146</v>
      </c>
      <c r="N5668" s="28" t="s">
        <v>140</v>
      </c>
      <c r="O5668" s="29" t="n">
        <v>45406</v>
      </c>
      <c r="P5668" s="28" t="n">
        <f aca="false">ROUNDDOWN(($B5668-$O5668)/30,0)</f>
        <v>0</v>
      </c>
      <c r="Q5668" s="28" t="str">
        <f aca="false">TEXT($B5668,"yyyy-mm")</f>
        <v>2024-04</v>
      </c>
      <c r="R5668" s="28" t="n">
        <f aca="false">IF(AND($O5668&gt;=DATE(2025,1,1),$O5668&lt;=DATE(2025,4,30)),1,0)</f>
        <v>0</v>
      </c>
    </row>
    <row r="5669" customFormat="false" ht="15" hidden="false" customHeight="false" outlineLevel="0" collapsed="false">
      <c r="A5669" s="28" t="n">
        <v>625</v>
      </c>
      <c r="B5669" s="29" t="n">
        <v>45443</v>
      </c>
      <c r="C5669" s="28" t="n">
        <v>4350</v>
      </c>
      <c r="D5669" s="28" t="n">
        <v>0</v>
      </c>
      <c r="E5669" s="28" t="n">
        <v>0</v>
      </c>
      <c r="F5669" s="28" t="s">
        <v>345</v>
      </c>
      <c r="G5669" s="28" t="n">
        <v>0</v>
      </c>
      <c r="H5669" s="28" t="n">
        <v>0</v>
      </c>
      <c r="I5669" s="28" t="n">
        <v>0</v>
      </c>
      <c r="J5669" s="28" t="n">
        <v>69</v>
      </c>
      <c r="K5669" s="28" t="n">
        <v>9</v>
      </c>
      <c r="L5669" s="28" t="n">
        <v>2</v>
      </c>
      <c r="M5669" s="28" t="s">
        <v>146</v>
      </c>
      <c r="N5669" s="28" t="s">
        <v>140</v>
      </c>
      <c r="O5669" s="29" t="n">
        <v>45406</v>
      </c>
      <c r="P5669" s="28" t="n">
        <f aca="false">ROUNDDOWN(($B5669-$O5669)/30,0)</f>
        <v>1</v>
      </c>
      <c r="Q5669" s="28" t="str">
        <f aca="false">TEXT($B5669,"yyyy-mm")</f>
        <v>2024-05</v>
      </c>
      <c r="R5669" s="28" t="n">
        <f aca="false">IF(AND($O5669&gt;=DATE(2025,1,1),$O5669&lt;=DATE(2025,4,30)),1,0)</f>
        <v>0</v>
      </c>
    </row>
    <row r="5670" customFormat="false" ht="15" hidden="false" customHeight="false" outlineLevel="0" collapsed="false">
      <c r="A5670" s="28" t="n">
        <v>625</v>
      </c>
      <c r="B5670" s="29" t="n">
        <v>45473</v>
      </c>
      <c r="C5670" s="28" t="n">
        <v>0</v>
      </c>
      <c r="D5670" s="28" t="n">
        <v>0</v>
      </c>
      <c r="E5670" s="28" t="n">
        <v>0</v>
      </c>
      <c r="F5670" s="28" t="s">
        <v>345</v>
      </c>
      <c r="G5670" s="28" t="n">
        <v>0</v>
      </c>
      <c r="H5670" s="28" t="n">
        <v>0</v>
      </c>
      <c r="I5670" s="28" t="n">
        <v>0</v>
      </c>
      <c r="J5670" s="28" t="n">
        <v>69</v>
      </c>
      <c r="K5670" s="28" t="n">
        <v>9</v>
      </c>
      <c r="L5670" s="28" t="n">
        <v>2</v>
      </c>
      <c r="M5670" s="28" t="s">
        <v>146</v>
      </c>
      <c r="N5670" s="28" t="s">
        <v>140</v>
      </c>
      <c r="O5670" s="29" t="n">
        <v>45406</v>
      </c>
      <c r="P5670" s="28" t="n">
        <f aca="false">ROUNDDOWN(($B5670-$O5670)/30,0)</f>
        <v>2</v>
      </c>
      <c r="Q5670" s="28" t="str">
        <f aca="false">TEXT($B5670,"yyyy-mm")</f>
        <v>2024-06</v>
      </c>
      <c r="R5670" s="28" t="n">
        <f aca="false">IF(AND($O5670&gt;=DATE(2025,1,1),$O5670&lt;=DATE(2025,4,30)),1,0)</f>
        <v>0</v>
      </c>
    </row>
    <row r="5671" customFormat="false" ht="15" hidden="false" customHeight="false" outlineLevel="0" collapsed="false">
      <c r="A5671" s="28" t="n">
        <v>626</v>
      </c>
      <c r="B5671" s="29" t="n">
        <v>46265</v>
      </c>
      <c r="C5671" s="28" t="n">
        <v>54700</v>
      </c>
      <c r="D5671" s="28" t="n">
        <v>0</v>
      </c>
      <c r="E5671" s="28" t="n">
        <v>0</v>
      </c>
      <c r="F5671" s="28" t="s">
        <v>345</v>
      </c>
      <c r="G5671" s="28" t="n">
        <v>0</v>
      </c>
      <c r="H5671" s="28" t="n">
        <v>0</v>
      </c>
      <c r="I5671" s="28" t="n">
        <v>0</v>
      </c>
      <c r="J5671" s="28" t="n">
        <v>5</v>
      </c>
      <c r="K5671" s="28" t="n">
        <v>4</v>
      </c>
      <c r="L5671" s="28" t="n">
        <v>2</v>
      </c>
      <c r="M5671" s="28" t="s">
        <v>146</v>
      </c>
      <c r="N5671" s="28" t="s">
        <v>138</v>
      </c>
      <c r="O5671" s="29" t="n">
        <v>46250</v>
      </c>
      <c r="P5671" s="28" t="n">
        <f aca="false">ROUNDDOWN(($B5671-$O5671)/30,0)</f>
        <v>0</v>
      </c>
      <c r="Q5671" s="28" t="str">
        <f aca="false">TEXT($B5671,"yyyy-mm")</f>
        <v>2026-08</v>
      </c>
      <c r="R5671" s="28" t="n">
        <f aca="false">IF(AND($O5671&gt;=DATE(2025,1,1),$O5671&lt;=DATE(2025,4,30)),1,0)</f>
        <v>0</v>
      </c>
    </row>
    <row r="5672" customFormat="false" ht="15" hidden="false" customHeight="false" outlineLevel="0" collapsed="false">
      <c r="A5672" s="28" t="n">
        <v>627</v>
      </c>
      <c r="B5672" s="29" t="n">
        <v>44957</v>
      </c>
      <c r="C5672" s="28" t="n">
        <v>10500</v>
      </c>
      <c r="D5672" s="28" t="n">
        <v>0</v>
      </c>
      <c r="E5672" s="28" t="n">
        <v>0</v>
      </c>
      <c r="F5672" s="28" t="s">
        <v>345</v>
      </c>
      <c r="G5672" s="28" t="n">
        <v>0</v>
      </c>
      <c r="H5672" s="28" t="n">
        <v>0</v>
      </c>
      <c r="I5672" s="28" t="n">
        <v>0</v>
      </c>
      <c r="J5672" s="28" t="n">
        <v>246</v>
      </c>
      <c r="K5672" s="28" t="n">
        <v>9</v>
      </c>
      <c r="L5672" s="28" t="n">
        <v>1</v>
      </c>
      <c r="M5672" s="28" t="s">
        <v>145</v>
      </c>
      <c r="N5672" s="28" t="s">
        <v>142</v>
      </c>
      <c r="O5672" s="29" t="n">
        <v>44948</v>
      </c>
      <c r="P5672" s="28" t="n">
        <f aca="false">ROUNDDOWN(($B5672-$O5672)/30,0)</f>
        <v>0</v>
      </c>
      <c r="Q5672" s="28" t="str">
        <f aca="false">TEXT($B5672,"yyyy-mm")</f>
        <v>2023-01</v>
      </c>
      <c r="R5672" s="28" t="n">
        <f aca="false">IF(AND($O5672&gt;=DATE(2025,1,1),$O5672&lt;=DATE(2025,4,30)),1,0)</f>
        <v>0</v>
      </c>
    </row>
    <row r="5673" customFormat="false" ht="15" hidden="false" customHeight="false" outlineLevel="0" collapsed="false">
      <c r="A5673" s="28" t="n">
        <v>627</v>
      </c>
      <c r="B5673" s="29" t="n">
        <v>44985</v>
      </c>
      <c r="C5673" s="28" t="n">
        <v>7875</v>
      </c>
      <c r="D5673" s="28" t="n">
        <v>0</v>
      </c>
      <c r="E5673" s="28" t="n">
        <v>0</v>
      </c>
      <c r="F5673" s="28" t="s">
        <v>345</v>
      </c>
      <c r="G5673" s="28" t="n">
        <v>0</v>
      </c>
      <c r="H5673" s="28" t="n">
        <v>0</v>
      </c>
      <c r="I5673" s="28" t="n">
        <v>0</v>
      </c>
      <c r="J5673" s="28" t="n">
        <v>246</v>
      </c>
      <c r="K5673" s="28" t="n">
        <v>9</v>
      </c>
      <c r="L5673" s="28" t="n">
        <v>1</v>
      </c>
      <c r="M5673" s="28" t="s">
        <v>145</v>
      </c>
      <c r="N5673" s="28" t="s">
        <v>142</v>
      </c>
      <c r="O5673" s="29" t="n">
        <v>44948</v>
      </c>
      <c r="P5673" s="28" t="n">
        <f aca="false">ROUNDDOWN(($B5673-$O5673)/30,0)</f>
        <v>1</v>
      </c>
      <c r="Q5673" s="28" t="str">
        <f aca="false">TEXT($B5673,"yyyy-mm")</f>
        <v>2023-02</v>
      </c>
      <c r="R5673" s="28" t="n">
        <f aca="false">IF(AND($O5673&gt;=DATE(2025,1,1),$O5673&lt;=DATE(2025,4,30)),1,0)</f>
        <v>0</v>
      </c>
    </row>
    <row r="5674" customFormat="false" ht="15" hidden="false" customHeight="false" outlineLevel="0" collapsed="false">
      <c r="A5674" s="28" t="n">
        <v>627</v>
      </c>
      <c r="B5674" s="29" t="n">
        <v>45016</v>
      </c>
      <c r="C5674" s="28" t="n">
        <v>5250</v>
      </c>
      <c r="D5674" s="28" t="n">
        <v>0</v>
      </c>
      <c r="E5674" s="28" t="n">
        <v>0</v>
      </c>
      <c r="F5674" s="28" t="s">
        <v>345</v>
      </c>
      <c r="G5674" s="28" t="n">
        <v>0</v>
      </c>
      <c r="H5674" s="28" t="n">
        <v>0</v>
      </c>
      <c r="I5674" s="28" t="n">
        <v>0</v>
      </c>
      <c r="J5674" s="28" t="n">
        <v>246</v>
      </c>
      <c r="K5674" s="28" t="n">
        <v>9</v>
      </c>
      <c r="L5674" s="28" t="n">
        <v>1</v>
      </c>
      <c r="M5674" s="28" t="s">
        <v>145</v>
      </c>
      <c r="N5674" s="28" t="s">
        <v>142</v>
      </c>
      <c r="O5674" s="29" t="n">
        <v>44948</v>
      </c>
      <c r="P5674" s="28" t="n">
        <f aca="false">ROUNDDOWN(($B5674-$O5674)/30,0)</f>
        <v>2</v>
      </c>
      <c r="Q5674" s="28" t="str">
        <f aca="false">TEXT($B5674,"yyyy-mm")</f>
        <v>2023-03</v>
      </c>
      <c r="R5674" s="28" t="n">
        <f aca="false">IF(AND($O5674&gt;=DATE(2025,1,1),$O5674&lt;=DATE(2025,4,30)),1,0)</f>
        <v>0</v>
      </c>
    </row>
    <row r="5675" customFormat="false" ht="15" hidden="false" customHeight="false" outlineLevel="0" collapsed="false">
      <c r="A5675" s="28" t="n">
        <v>627</v>
      </c>
      <c r="B5675" s="29" t="n">
        <v>45046</v>
      </c>
      <c r="C5675" s="28" t="n">
        <v>2625</v>
      </c>
      <c r="D5675" s="28" t="n">
        <v>0</v>
      </c>
      <c r="E5675" s="28" t="n">
        <v>0</v>
      </c>
      <c r="F5675" s="28" t="s">
        <v>345</v>
      </c>
      <c r="G5675" s="28" t="n">
        <v>0</v>
      </c>
      <c r="H5675" s="28" t="n">
        <v>0</v>
      </c>
      <c r="I5675" s="28" t="n">
        <v>0</v>
      </c>
      <c r="J5675" s="28" t="n">
        <v>246</v>
      </c>
      <c r="K5675" s="28" t="n">
        <v>9</v>
      </c>
      <c r="L5675" s="28" t="n">
        <v>1</v>
      </c>
      <c r="M5675" s="28" t="s">
        <v>145</v>
      </c>
      <c r="N5675" s="28" t="s">
        <v>142</v>
      </c>
      <c r="O5675" s="29" t="n">
        <v>44948</v>
      </c>
      <c r="P5675" s="28" t="n">
        <f aca="false">ROUNDDOWN(($B5675-$O5675)/30,0)</f>
        <v>3</v>
      </c>
      <c r="Q5675" s="28" t="str">
        <f aca="false">TEXT($B5675,"yyyy-mm")</f>
        <v>2023-04</v>
      </c>
      <c r="R5675" s="28" t="n">
        <f aca="false">IF(AND($O5675&gt;=DATE(2025,1,1),$O5675&lt;=DATE(2025,4,30)),1,0)</f>
        <v>0</v>
      </c>
    </row>
    <row r="5676" customFormat="false" ht="15" hidden="false" customHeight="false" outlineLevel="0" collapsed="false">
      <c r="A5676" s="28" t="n">
        <v>627</v>
      </c>
      <c r="B5676" s="29" t="n">
        <v>45077</v>
      </c>
      <c r="C5676" s="28" t="n">
        <v>0</v>
      </c>
      <c r="D5676" s="28" t="n">
        <v>0</v>
      </c>
      <c r="E5676" s="28" t="n">
        <v>0</v>
      </c>
      <c r="F5676" s="28" t="s">
        <v>345</v>
      </c>
      <c r="G5676" s="28" t="n">
        <v>0</v>
      </c>
      <c r="H5676" s="28" t="n">
        <v>0</v>
      </c>
      <c r="I5676" s="28" t="n">
        <v>0</v>
      </c>
      <c r="J5676" s="28" t="n">
        <v>246</v>
      </c>
      <c r="K5676" s="28" t="n">
        <v>9</v>
      </c>
      <c r="L5676" s="28" t="n">
        <v>1</v>
      </c>
      <c r="M5676" s="28" t="s">
        <v>145</v>
      </c>
      <c r="N5676" s="28" t="s">
        <v>142</v>
      </c>
      <c r="O5676" s="29" t="n">
        <v>44948</v>
      </c>
      <c r="P5676" s="28" t="n">
        <f aca="false">ROUNDDOWN(($B5676-$O5676)/30,0)</f>
        <v>4</v>
      </c>
      <c r="Q5676" s="28" t="str">
        <f aca="false">TEXT($B5676,"yyyy-mm")</f>
        <v>2023-05</v>
      </c>
      <c r="R5676" s="28" t="n">
        <f aca="false">IF(AND($O5676&gt;=DATE(2025,1,1),$O5676&lt;=DATE(2025,4,30)),1,0)</f>
        <v>0</v>
      </c>
    </row>
    <row r="5677" customFormat="false" ht="15" hidden="false" customHeight="false" outlineLevel="0" collapsed="false">
      <c r="A5677" s="28" t="n">
        <v>628</v>
      </c>
      <c r="B5677" s="29" t="n">
        <v>45747</v>
      </c>
      <c r="C5677" s="28" t="n">
        <v>26300</v>
      </c>
      <c r="D5677" s="28" t="n">
        <v>0</v>
      </c>
      <c r="E5677" s="28" t="n">
        <v>0</v>
      </c>
      <c r="F5677" s="28" t="s">
        <v>345</v>
      </c>
      <c r="G5677" s="28" t="n">
        <v>0</v>
      </c>
      <c r="H5677" s="28" t="n">
        <v>0</v>
      </c>
      <c r="I5677" s="28" t="n">
        <v>0</v>
      </c>
      <c r="J5677" s="28" t="n">
        <v>75</v>
      </c>
      <c r="K5677" s="28" t="n">
        <v>8</v>
      </c>
      <c r="L5677" s="28" t="n">
        <v>2</v>
      </c>
      <c r="M5677" s="28" t="s">
        <v>145</v>
      </c>
      <c r="N5677" s="28" t="s">
        <v>141</v>
      </c>
      <c r="O5677" s="29" t="n">
        <v>45724</v>
      </c>
      <c r="P5677" s="28" t="n">
        <f aca="false">ROUNDDOWN(($B5677-$O5677)/30,0)</f>
        <v>0</v>
      </c>
      <c r="Q5677" s="28" t="str">
        <f aca="false">TEXT($B5677,"yyyy-mm")</f>
        <v>2025-03</v>
      </c>
      <c r="R5677" s="28" t="n">
        <f aca="false">IF(AND($O5677&gt;=DATE(2025,1,1),$O5677&lt;=DATE(2025,4,30)),1,0)</f>
        <v>1</v>
      </c>
    </row>
    <row r="5678" customFormat="false" ht="15" hidden="false" customHeight="false" outlineLevel="0" collapsed="false">
      <c r="A5678" s="28" t="n">
        <v>628</v>
      </c>
      <c r="B5678" s="29" t="n">
        <v>45777</v>
      </c>
      <c r="C5678" s="28" t="n">
        <v>21040</v>
      </c>
      <c r="D5678" s="28" t="n">
        <v>0</v>
      </c>
      <c r="E5678" s="28" t="n">
        <v>0</v>
      </c>
      <c r="F5678" s="28" t="s">
        <v>345</v>
      </c>
      <c r="G5678" s="28" t="n">
        <v>0</v>
      </c>
      <c r="H5678" s="28" t="n">
        <v>0</v>
      </c>
      <c r="I5678" s="28" t="n">
        <v>0</v>
      </c>
      <c r="J5678" s="28" t="n">
        <v>75</v>
      </c>
      <c r="K5678" s="28" t="n">
        <v>8</v>
      </c>
      <c r="L5678" s="28" t="n">
        <v>2</v>
      </c>
      <c r="M5678" s="28" t="s">
        <v>145</v>
      </c>
      <c r="N5678" s="28" t="s">
        <v>141</v>
      </c>
      <c r="O5678" s="29" t="n">
        <v>45724</v>
      </c>
      <c r="P5678" s="28" t="n">
        <f aca="false">ROUNDDOWN(($B5678-$O5678)/30,0)</f>
        <v>1</v>
      </c>
      <c r="Q5678" s="28" t="str">
        <f aca="false">TEXT($B5678,"yyyy-mm")</f>
        <v>2025-04</v>
      </c>
      <c r="R5678" s="28" t="n">
        <f aca="false">IF(AND($O5678&gt;=DATE(2025,1,1),$O5678&lt;=DATE(2025,4,30)),1,0)</f>
        <v>1</v>
      </c>
    </row>
    <row r="5679" customFormat="false" ht="15" hidden="false" customHeight="false" outlineLevel="0" collapsed="false">
      <c r="A5679" s="28" t="n">
        <v>628</v>
      </c>
      <c r="B5679" s="29" t="n">
        <v>45808</v>
      </c>
      <c r="C5679" s="28" t="n">
        <v>15780</v>
      </c>
      <c r="D5679" s="28" t="n">
        <v>0</v>
      </c>
      <c r="E5679" s="28" t="n">
        <v>0</v>
      </c>
      <c r="F5679" s="28" t="s">
        <v>345</v>
      </c>
      <c r="G5679" s="28" t="n">
        <v>0</v>
      </c>
      <c r="H5679" s="28" t="n">
        <v>0</v>
      </c>
      <c r="I5679" s="28" t="n">
        <v>0</v>
      </c>
      <c r="J5679" s="28" t="n">
        <v>75</v>
      </c>
      <c r="K5679" s="28" t="n">
        <v>8</v>
      </c>
      <c r="L5679" s="28" t="n">
        <v>2</v>
      </c>
      <c r="M5679" s="28" t="s">
        <v>145</v>
      </c>
      <c r="N5679" s="28" t="s">
        <v>141</v>
      </c>
      <c r="O5679" s="29" t="n">
        <v>45724</v>
      </c>
      <c r="P5679" s="28" t="n">
        <f aca="false">ROUNDDOWN(($B5679-$O5679)/30,0)</f>
        <v>2</v>
      </c>
      <c r="Q5679" s="28" t="str">
        <f aca="false">TEXT($B5679,"yyyy-mm")</f>
        <v>2025-05</v>
      </c>
      <c r="R5679" s="28" t="n">
        <f aca="false">IF(AND($O5679&gt;=DATE(2025,1,1),$O5679&lt;=DATE(2025,4,30)),1,0)</f>
        <v>1</v>
      </c>
    </row>
    <row r="5680" customFormat="false" ht="15" hidden="false" customHeight="false" outlineLevel="0" collapsed="false">
      <c r="A5680" s="28" t="n">
        <v>628</v>
      </c>
      <c r="B5680" s="29" t="n">
        <v>45838</v>
      </c>
      <c r="C5680" s="28" t="n">
        <v>10520</v>
      </c>
      <c r="D5680" s="28" t="n">
        <v>0</v>
      </c>
      <c r="E5680" s="28" t="n">
        <v>0</v>
      </c>
      <c r="F5680" s="28" t="s">
        <v>345</v>
      </c>
      <c r="G5680" s="28" t="n">
        <v>0</v>
      </c>
      <c r="H5680" s="28" t="n">
        <v>0</v>
      </c>
      <c r="I5680" s="28" t="n">
        <v>0</v>
      </c>
      <c r="J5680" s="28" t="n">
        <v>75</v>
      </c>
      <c r="K5680" s="28" t="n">
        <v>8</v>
      </c>
      <c r="L5680" s="28" t="n">
        <v>2</v>
      </c>
      <c r="M5680" s="28" t="s">
        <v>145</v>
      </c>
      <c r="N5680" s="28" t="s">
        <v>141</v>
      </c>
      <c r="O5680" s="29" t="n">
        <v>45724</v>
      </c>
      <c r="P5680" s="28" t="n">
        <f aca="false">ROUNDDOWN(($B5680-$O5680)/30,0)</f>
        <v>3</v>
      </c>
      <c r="Q5680" s="28" t="str">
        <f aca="false">TEXT($B5680,"yyyy-mm")</f>
        <v>2025-06</v>
      </c>
      <c r="R5680" s="28" t="n">
        <f aca="false">IF(AND($O5680&gt;=DATE(2025,1,1),$O5680&lt;=DATE(2025,4,30)),1,0)</f>
        <v>1</v>
      </c>
    </row>
    <row r="5681" customFormat="false" ht="15" hidden="false" customHeight="false" outlineLevel="0" collapsed="false">
      <c r="A5681" s="28" t="n">
        <v>628</v>
      </c>
      <c r="B5681" s="29" t="n">
        <v>45869</v>
      </c>
      <c r="C5681" s="28" t="n">
        <v>5260</v>
      </c>
      <c r="D5681" s="28" t="n">
        <v>0</v>
      </c>
      <c r="E5681" s="28" t="n">
        <v>0</v>
      </c>
      <c r="F5681" s="28" t="s">
        <v>345</v>
      </c>
      <c r="G5681" s="28" t="n">
        <v>0</v>
      </c>
      <c r="H5681" s="28" t="n">
        <v>0</v>
      </c>
      <c r="I5681" s="28" t="n">
        <v>0</v>
      </c>
      <c r="J5681" s="28" t="n">
        <v>75</v>
      </c>
      <c r="K5681" s="28" t="n">
        <v>8</v>
      </c>
      <c r="L5681" s="28" t="n">
        <v>2</v>
      </c>
      <c r="M5681" s="28" t="s">
        <v>145</v>
      </c>
      <c r="N5681" s="28" t="s">
        <v>141</v>
      </c>
      <c r="O5681" s="29" t="n">
        <v>45724</v>
      </c>
      <c r="P5681" s="28" t="n">
        <f aca="false">ROUNDDOWN(($B5681-$O5681)/30,0)</f>
        <v>4</v>
      </c>
      <c r="Q5681" s="28" t="str">
        <f aca="false">TEXT($B5681,"yyyy-mm")</f>
        <v>2025-07</v>
      </c>
      <c r="R5681" s="28" t="n">
        <f aca="false">IF(AND($O5681&gt;=DATE(2025,1,1),$O5681&lt;=DATE(2025,4,30)),1,0)</f>
        <v>1</v>
      </c>
    </row>
    <row r="5682" customFormat="false" ht="15" hidden="false" customHeight="false" outlineLevel="0" collapsed="false">
      <c r="A5682" s="28" t="n">
        <v>628</v>
      </c>
      <c r="B5682" s="29" t="n">
        <v>45900</v>
      </c>
      <c r="C5682" s="28" t="n">
        <v>0</v>
      </c>
      <c r="D5682" s="28" t="n">
        <v>0</v>
      </c>
      <c r="E5682" s="28" t="n">
        <v>0</v>
      </c>
      <c r="F5682" s="28" t="s">
        <v>345</v>
      </c>
      <c r="G5682" s="28" t="n">
        <v>0</v>
      </c>
      <c r="H5682" s="28" t="n">
        <v>0</v>
      </c>
      <c r="I5682" s="28" t="n">
        <v>0</v>
      </c>
      <c r="J5682" s="28" t="n">
        <v>75</v>
      </c>
      <c r="K5682" s="28" t="n">
        <v>8</v>
      </c>
      <c r="L5682" s="28" t="n">
        <v>2</v>
      </c>
      <c r="M5682" s="28" t="s">
        <v>145</v>
      </c>
      <c r="N5682" s="28" t="s">
        <v>141</v>
      </c>
      <c r="O5682" s="29" t="n">
        <v>45724</v>
      </c>
      <c r="P5682" s="28" t="n">
        <f aca="false">ROUNDDOWN(($B5682-$O5682)/30,0)</f>
        <v>5</v>
      </c>
      <c r="Q5682" s="28" t="str">
        <f aca="false">TEXT($B5682,"yyyy-mm")</f>
        <v>2025-08</v>
      </c>
      <c r="R5682" s="28" t="n">
        <f aca="false">IF(AND($O5682&gt;=DATE(2025,1,1),$O5682&lt;=DATE(2025,4,30)),1,0)</f>
        <v>1</v>
      </c>
    </row>
    <row r="5683" customFormat="false" ht="15" hidden="false" customHeight="false" outlineLevel="0" collapsed="false">
      <c r="A5683" s="28" t="n">
        <v>629</v>
      </c>
      <c r="B5683" s="29" t="n">
        <v>45808</v>
      </c>
      <c r="C5683" s="28" t="n">
        <v>213400</v>
      </c>
      <c r="D5683" s="28" t="n">
        <v>0</v>
      </c>
      <c r="E5683" s="28" t="n">
        <v>0</v>
      </c>
      <c r="F5683" s="28" t="s">
        <v>345</v>
      </c>
      <c r="G5683" s="28" t="n">
        <v>0</v>
      </c>
      <c r="H5683" s="28" t="n">
        <v>0</v>
      </c>
      <c r="I5683" s="28" t="n">
        <v>0</v>
      </c>
      <c r="J5683" s="28" t="n">
        <v>186</v>
      </c>
      <c r="K5683" s="28" t="n">
        <v>12</v>
      </c>
      <c r="L5683" s="28" t="n">
        <v>1</v>
      </c>
      <c r="M5683" s="28" t="s">
        <v>145</v>
      </c>
      <c r="N5683" s="28" t="s">
        <v>138</v>
      </c>
      <c r="O5683" s="29" t="n">
        <v>45789</v>
      </c>
      <c r="P5683" s="28" t="n">
        <f aca="false">ROUNDDOWN(($B5683-$O5683)/30,0)</f>
        <v>0</v>
      </c>
      <c r="Q5683" s="28" t="str">
        <f aca="false">TEXT($B5683,"yyyy-mm")</f>
        <v>2025-05</v>
      </c>
      <c r="R5683" s="28" t="n">
        <f aca="false">IF(AND($O5683&gt;=DATE(2025,1,1),$O5683&lt;=DATE(2025,4,30)),1,0)</f>
        <v>0</v>
      </c>
    </row>
    <row r="5684" customFormat="false" ht="15" hidden="false" customHeight="false" outlineLevel="0" collapsed="false">
      <c r="A5684" s="28" t="n">
        <v>629</v>
      </c>
      <c r="B5684" s="29" t="n">
        <v>45838</v>
      </c>
      <c r="C5684" s="28" t="n">
        <v>208954.17</v>
      </c>
      <c r="D5684" s="28" t="n">
        <v>0</v>
      </c>
      <c r="E5684" s="28" t="n">
        <v>0</v>
      </c>
      <c r="F5684" s="28" t="s">
        <v>345</v>
      </c>
      <c r="G5684" s="28" t="n">
        <v>0</v>
      </c>
      <c r="H5684" s="28" t="n">
        <v>0</v>
      </c>
      <c r="I5684" s="28" t="n">
        <v>0</v>
      </c>
      <c r="J5684" s="28" t="n">
        <v>186</v>
      </c>
      <c r="K5684" s="28" t="n">
        <v>12</v>
      </c>
      <c r="L5684" s="28" t="n">
        <v>1</v>
      </c>
      <c r="M5684" s="28" t="s">
        <v>145</v>
      </c>
      <c r="N5684" s="28" t="s">
        <v>138</v>
      </c>
      <c r="O5684" s="29" t="n">
        <v>45789</v>
      </c>
      <c r="P5684" s="28" t="n">
        <f aca="false">ROUNDDOWN(($B5684-$O5684)/30,0)</f>
        <v>1</v>
      </c>
      <c r="Q5684" s="28" t="str">
        <f aca="false">TEXT($B5684,"yyyy-mm")</f>
        <v>2025-06</v>
      </c>
      <c r="R5684" s="28" t="n">
        <f aca="false">IF(AND($O5684&gt;=DATE(2025,1,1),$O5684&lt;=DATE(2025,4,30)),1,0)</f>
        <v>0</v>
      </c>
    </row>
    <row r="5685" customFormat="false" ht="15" hidden="false" customHeight="false" outlineLevel="0" collapsed="false">
      <c r="A5685" s="28" t="n">
        <v>629</v>
      </c>
      <c r="B5685" s="29" t="n">
        <v>45869</v>
      </c>
      <c r="C5685" s="28" t="n">
        <v>204508.34</v>
      </c>
      <c r="D5685" s="28" t="n">
        <v>0</v>
      </c>
      <c r="E5685" s="28" t="n">
        <v>0</v>
      </c>
      <c r="F5685" s="28" t="s">
        <v>345</v>
      </c>
      <c r="G5685" s="28" t="n">
        <v>0</v>
      </c>
      <c r="H5685" s="28" t="n">
        <v>0</v>
      </c>
      <c r="I5685" s="28" t="n">
        <v>0</v>
      </c>
      <c r="J5685" s="28" t="n">
        <v>186</v>
      </c>
      <c r="K5685" s="28" t="n">
        <v>12</v>
      </c>
      <c r="L5685" s="28" t="n">
        <v>1</v>
      </c>
      <c r="M5685" s="28" t="s">
        <v>145</v>
      </c>
      <c r="N5685" s="28" t="s">
        <v>138</v>
      </c>
      <c r="O5685" s="29" t="n">
        <v>45789</v>
      </c>
      <c r="P5685" s="28" t="n">
        <f aca="false">ROUNDDOWN(($B5685-$O5685)/30,0)</f>
        <v>2</v>
      </c>
      <c r="Q5685" s="28" t="str">
        <f aca="false">TEXT($B5685,"yyyy-mm")</f>
        <v>2025-07</v>
      </c>
      <c r="R5685" s="28" t="n">
        <f aca="false">IF(AND($O5685&gt;=DATE(2025,1,1),$O5685&lt;=DATE(2025,4,30)),1,0)</f>
        <v>0</v>
      </c>
    </row>
    <row r="5686" customFormat="false" ht="15" hidden="false" customHeight="false" outlineLevel="0" collapsed="false">
      <c r="A5686" s="28" t="n">
        <v>629</v>
      </c>
      <c r="B5686" s="29" t="n">
        <v>45900</v>
      </c>
      <c r="C5686" s="28" t="n">
        <v>200062.51</v>
      </c>
      <c r="D5686" s="28" t="n">
        <v>0</v>
      </c>
      <c r="E5686" s="28" t="n">
        <v>0</v>
      </c>
      <c r="F5686" s="28" t="s">
        <v>345</v>
      </c>
      <c r="G5686" s="28" t="n">
        <v>0</v>
      </c>
      <c r="H5686" s="28" t="n">
        <v>0</v>
      </c>
      <c r="I5686" s="28" t="n">
        <v>0</v>
      </c>
      <c r="J5686" s="28" t="n">
        <v>186</v>
      </c>
      <c r="K5686" s="28" t="n">
        <v>12</v>
      </c>
      <c r="L5686" s="28" t="n">
        <v>1</v>
      </c>
      <c r="M5686" s="28" t="s">
        <v>145</v>
      </c>
      <c r="N5686" s="28" t="s">
        <v>138</v>
      </c>
      <c r="O5686" s="29" t="n">
        <v>45789</v>
      </c>
      <c r="P5686" s="28" t="n">
        <f aca="false">ROUNDDOWN(($B5686-$O5686)/30,0)</f>
        <v>3</v>
      </c>
      <c r="Q5686" s="28" t="str">
        <f aca="false">TEXT($B5686,"yyyy-mm")</f>
        <v>2025-08</v>
      </c>
      <c r="R5686" s="28" t="n">
        <f aca="false">IF(AND($O5686&gt;=DATE(2025,1,1),$O5686&lt;=DATE(2025,4,30)),1,0)</f>
        <v>0</v>
      </c>
    </row>
    <row r="5687" customFormat="false" ht="15" hidden="false" customHeight="false" outlineLevel="0" collapsed="false">
      <c r="A5687" s="28" t="n">
        <v>629</v>
      </c>
      <c r="B5687" s="29" t="n">
        <v>45930</v>
      </c>
      <c r="C5687" s="28" t="n">
        <v>195616.68</v>
      </c>
      <c r="D5687" s="28" t="n">
        <v>0</v>
      </c>
      <c r="E5687" s="28" t="n">
        <v>0</v>
      </c>
      <c r="F5687" s="28" t="s">
        <v>345</v>
      </c>
      <c r="G5687" s="28" t="n">
        <v>0</v>
      </c>
      <c r="H5687" s="28" t="n">
        <v>0</v>
      </c>
      <c r="I5687" s="28" t="n">
        <v>0</v>
      </c>
      <c r="J5687" s="28" t="n">
        <v>186</v>
      </c>
      <c r="K5687" s="28" t="n">
        <v>12</v>
      </c>
      <c r="L5687" s="28" t="n">
        <v>1</v>
      </c>
      <c r="M5687" s="28" t="s">
        <v>145</v>
      </c>
      <c r="N5687" s="28" t="s">
        <v>138</v>
      </c>
      <c r="O5687" s="29" t="n">
        <v>45789</v>
      </c>
      <c r="P5687" s="28" t="n">
        <f aca="false">ROUNDDOWN(($B5687-$O5687)/30,0)</f>
        <v>4</v>
      </c>
      <c r="Q5687" s="28" t="str">
        <f aca="false">TEXT($B5687,"yyyy-mm")</f>
        <v>2025-09</v>
      </c>
      <c r="R5687" s="28" t="n">
        <f aca="false">IF(AND($O5687&gt;=DATE(2025,1,1),$O5687&lt;=DATE(2025,4,30)),1,0)</f>
        <v>0</v>
      </c>
    </row>
    <row r="5688" customFormat="false" ht="15" hidden="false" customHeight="false" outlineLevel="0" collapsed="false">
      <c r="A5688" s="28" t="n">
        <v>629</v>
      </c>
      <c r="B5688" s="29" t="n">
        <v>45961</v>
      </c>
      <c r="C5688" s="28" t="n">
        <v>191170.85</v>
      </c>
      <c r="D5688" s="28" t="n">
        <v>0</v>
      </c>
      <c r="E5688" s="28" t="n">
        <v>0</v>
      </c>
      <c r="F5688" s="28" t="s">
        <v>345</v>
      </c>
      <c r="G5688" s="28" t="n">
        <v>0</v>
      </c>
      <c r="H5688" s="28" t="n">
        <v>0</v>
      </c>
      <c r="I5688" s="28" t="n">
        <v>0</v>
      </c>
      <c r="J5688" s="28" t="n">
        <v>186</v>
      </c>
      <c r="K5688" s="28" t="n">
        <v>12</v>
      </c>
      <c r="L5688" s="28" t="n">
        <v>1</v>
      </c>
      <c r="M5688" s="28" t="s">
        <v>145</v>
      </c>
      <c r="N5688" s="28" t="s">
        <v>138</v>
      </c>
      <c r="O5688" s="29" t="n">
        <v>45789</v>
      </c>
      <c r="P5688" s="28" t="n">
        <f aca="false">ROUNDDOWN(($B5688-$O5688)/30,0)</f>
        <v>5</v>
      </c>
      <c r="Q5688" s="28" t="str">
        <f aca="false">TEXT($B5688,"yyyy-mm")</f>
        <v>2025-10</v>
      </c>
      <c r="R5688" s="28" t="n">
        <f aca="false">IF(AND($O5688&gt;=DATE(2025,1,1),$O5688&lt;=DATE(2025,4,30)),1,0)</f>
        <v>0</v>
      </c>
    </row>
    <row r="5689" customFormat="false" ht="15" hidden="false" customHeight="false" outlineLevel="0" collapsed="false">
      <c r="A5689" s="28" t="n">
        <v>629</v>
      </c>
      <c r="B5689" s="29" t="n">
        <v>45991</v>
      </c>
      <c r="C5689" s="28" t="n">
        <v>186725.02</v>
      </c>
      <c r="D5689" s="28" t="n">
        <v>0</v>
      </c>
      <c r="E5689" s="28" t="n">
        <v>0</v>
      </c>
      <c r="F5689" s="28" t="s">
        <v>345</v>
      </c>
      <c r="G5689" s="28" t="n">
        <v>0</v>
      </c>
      <c r="H5689" s="28" t="n">
        <v>0</v>
      </c>
      <c r="I5689" s="28" t="n">
        <v>0</v>
      </c>
      <c r="J5689" s="28" t="n">
        <v>186</v>
      </c>
      <c r="K5689" s="28" t="n">
        <v>12</v>
      </c>
      <c r="L5689" s="28" t="n">
        <v>1</v>
      </c>
      <c r="M5689" s="28" t="s">
        <v>145</v>
      </c>
      <c r="N5689" s="28" t="s">
        <v>138</v>
      </c>
      <c r="O5689" s="29" t="n">
        <v>45789</v>
      </c>
      <c r="P5689" s="28" t="n">
        <f aca="false">ROUNDDOWN(($B5689-$O5689)/30,0)</f>
        <v>6</v>
      </c>
      <c r="Q5689" s="28" t="str">
        <f aca="false">TEXT($B5689,"yyyy-mm")</f>
        <v>2025-11</v>
      </c>
      <c r="R5689" s="28" t="n">
        <f aca="false">IF(AND($O5689&gt;=DATE(2025,1,1),$O5689&lt;=DATE(2025,4,30)),1,0)</f>
        <v>0</v>
      </c>
    </row>
    <row r="5690" customFormat="false" ht="15" hidden="false" customHeight="false" outlineLevel="0" collapsed="false">
      <c r="A5690" s="28" t="n">
        <v>629</v>
      </c>
      <c r="B5690" s="29" t="n">
        <v>46022</v>
      </c>
      <c r="C5690" s="28" t="n">
        <v>182279.19</v>
      </c>
      <c r="D5690" s="28" t="n">
        <v>0</v>
      </c>
      <c r="E5690" s="28" t="n">
        <v>0</v>
      </c>
      <c r="F5690" s="28" t="s">
        <v>345</v>
      </c>
      <c r="G5690" s="28" t="n">
        <v>0</v>
      </c>
      <c r="H5690" s="28" t="n">
        <v>0</v>
      </c>
      <c r="I5690" s="28" t="n">
        <v>0</v>
      </c>
      <c r="J5690" s="28" t="n">
        <v>186</v>
      </c>
      <c r="K5690" s="28" t="n">
        <v>12</v>
      </c>
      <c r="L5690" s="28" t="n">
        <v>1</v>
      </c>
      <c r="M5690" s="28" t="s">
        <v>145</v>
      </c>
      <c r="N5690" s="28" t="s">
        <v>138</v>
      </c>
      <c r="O5690" s="29" t="n">
        <v>45789</v>
      </c>
      <c r="P5690" s="28" t="n">
        <f aca="false">ROUNDDOWN(($B5690-$O5690)/30,0)</f>
        <v>7</v>
      </c>
      <c r="Q5690" s="28" t="str">
        <f aca="false">TEXT($B5690,"yyyy-mm")</f>
        <v>2025-12</v>
      </c>
      <c r="R5690" s="28" t="n">
        <f aca="false">IF(AND($O5690&gt;=DATE(2025,1,1),$O5690&lt;=DATE(2025,4,30)),1,0)</f>
        <v>0</v>
      </c>
    </row>
    <row r="5691" customFormat="false" ht="15" hidden="false" customHeight="false" outlineLevel="0" collapsed="false">
      <c r="A5691" s="28" t="n">
        <v>629</v>
      </c>
      <c r="B5691" s="29" t="n">
        <v>46053</v>
      </c>
      <c r="C5691" s="28" t="n">
        <v>177833.36</v>
      </c>
      <c r="D5691" s="28" t="n">
        <v>0</v>
      </c>
      <c r="E5691" s="28" t="n">
        <v>0</v>
      </c>
      <c r="F5691" s="28" t="s">
        <v>345</v>
      </c>
      <c r="G5691" s="28" t="n">
        <v>0</v>
      </c>
      <c r="H5691" s="28" t="n">
        <v>0</v>
      </c>
      <c r="I5691" s="28" t="n">
        <v>0</v>
      </c>
      <c r="J5691" s="28" t="n">
        <v>186</v>
      </c>
      <c r="K5691" s="28" t="n">
        <v>12</v>
      </c>
      <c r="L5691" s="28" t="n">
        <v>1</v>
      </c>
      <c r="M5691" s="28" t="s">
        <v>145</v>
      </c>
      <c r="N5691" s="28" t="s">
        <v>138</v>
      </c>
      <c r="O5691" s="29" t="n">
        <v>45789</v>
      </c>
      <c r="P5691" s="28" t="n">
        <f aca="false">ROUNDDOWN(($B5691-$O5691)/30,0)</f>
        <v>8</v>
      </c>
      <c r="Q5691" s="28" t="str">
        <f aca="false">TEXT($B5691,"yyyy-mm")</f>
        <v>2026-01</v>
      </c>
      <c r="R5691" s="28" t="n">
        <f aca="false">IF(AND($O5691&gt;=DATE(2025,1,1),$O5691&lt;=DATE(2025,4,30)),1,0)</f>
        <v>0</v>
      </c>
    </row>
    <row r="5692" customFormat="false" ht="15" hidden="false" customHeight="false" outlineLevel="0" collapsed="false">
      <c r="A5692" s="28" t="n">
        <v>629</v>
      </c>
      <c r="B5692" s="29" t="n">
        <v>46081</v>
      </c>
      <c r="C5692" s="28" t="n">
        <v>173387.53</v>
      </c>
      <c r="D5692" s="28" t="n">
        <v>0</v>
      </c>
      <c r="E5692" s="28" t="n">
        <v>0</v>
      </c>
      <c r="F5692" s="28" t="s">
        <v>345</v>
      </c>
      <c r="G5692" s="28" t="n">
        <v>0</v>
      </c>
      <c r="H5692" s="28" t="n">
        <v>0</v>
      </c>
      <c r="I5692" s="28" t="n">
        <v>0</v>
      </c>
      <c r="J5692" s="28" t="n">
        <v>186</v>
      </c>
      <c r="K5692" s="28" t="n">
        <v>12</v>
      </c>
      <c r="L5692" s="28" t="n">
        <v>1</v>
      </c>
      <c r="M5692" s="28" t="s">
        <v>145</v>
      </c>
      <c r="N5692" s="28" t="s">
        <v>138</v>
      </c>
      <c r="O5692" s="29" t="n">
        <v>45789</v>
      </c>
      <c r="P5692" s="28" t="n">
        <f aca="false">ROUNDDOWN(($B5692-$O5692)/30,0)</f>
        <v>9</v>
      </c>
      <c r="Q5692" s="28" t="str">
        <f aca="false">TEXT($B5692,"yyyy-mm")</f>
        <v>2026-02</v>
      </c>
      <c r="R5692" s="28" t="n">
        <f aca="false">IF(AND($O5692&gt;=DATE(2025,1,1),$O5692&lt;=DATE(2025,4,30)),1,0)</f>
        <v>0</v>
      </c>
    </row>
    <row r="5693" customFormat="false" ht="15" hidden="false" customHeight="false" outlineLevel="0" collapsed="false">
      <c r="A5693" s="28" t="n">
        <v>629</v>
      </c>
      <c r="B5693" s="29" t="n">
        <v>46112</v>
      </c>
      <c r="C5693" s="28" t="n">
        <v>168941.7</v>
      </c>
      <c r="D5693" s="28" t="n">
        <v>0</v>
      </c>
      <c r="E5693" s="28" t="n">
        <v>0</v>
      </c>
      <c r="F5693" s="28" t="s">
        <v>345</v>
      </c>
      <c r="G5693" s="28" t="n">
        <v>0</v>
      </c>
      <c r="H5693" s="28" t="n">
        <v>0</v>
      </c>
      <c r="I5693" s="28" t="n">
        <v>0</v>
      </c>
      <c r="J5693" s="28" t="n">
        <v>186</v>
      </c>
      <c r="K5693" s="28" t="n">
        <v>12</v>
      </c>
      <c r="L5693" s="28" t="n">
        <v>1</v>
      </c>
      <c r="M5693" s="28" t="s">
        <v>145</v>
      </c>
      <c r="N5693" s="28" t="s">
        <v>138</v>
      </c>
      <c r="O5693" s="29" t="n">
        <v>45789</v>
      </c>
      <c r="P5693" s="28" t="n">
        <f aca="false">ROUNDDOWN(($B5693-$O5693)/30,0)</f>
        <v>10</v>
      </c>
      <c r="Q5693" s="28" t="str">
        <f aca="false">TEXT($B5693,"yyyy-mm")</f>
        <v>2026-03</v>
      </c>
      <c r="R5693" s="28" t="n">
        <f aca="false">IF(AND($O5693&gt;=DATE(2025,1,1),$O5693&lt;=DATE(2025,4,30)),1,0)</f>
        <v>0</v>
      </c>
    </row>
    <row r="5694" customFormat="false" ht="15" hidden="false" customHeight="false" outlineLevel="0" collapsed="false">
      <c r="A5694" s="28" t="n">
        <v>629</v>
      </c>
      <c r="B5694" s="29" t="n">
        <v>46142</v>
      </c>
      <c r="C5694" s="28" t="n">
        <v>164495.87</v>
      </c>
      <c r="D5694" s="28" t="n">
        <v>0</v>
      </c>
      <c r="E5694" s="28" t="n">
        <v>0</v>
      </c>
      <c r="F5694" s="28" t="s">
        <v>345</v>
      </c>
      <c r="G5694" s="28" t="n">
        <v>0</v>
      </c>
      <c r="H5694" s="28" t="n">
        <v>0</v>
      </c>
      <c r="I5694" s="28" t="n">
        <v>0</v>
      </c>
      <c r="J5694" s="28" t="n">
        <v>186</v>
      </c>
      <c r="K5694" s="28" t="n">
        <v>12</v>
      </c>
      <c r="L5694" s="28" t="n">
        <v>1</v>
      </c>
      <c r="M5694" s="28" t="s">
        <v>145</v>
      </c>
      <c r="N5694" s="28" t="s">
        <v>138</v>
      </c>
      <c r="O5694" s="29" t="n">
        <v>45789</v>
      </c>
      <c r="P5694" s="28" t="n">
        <f aca="false">ROUNDDOWN(($B5694-$O5694)/30,0)</f>
        <v>11</v>
      </c>
      <c r="Q5694" s="28" t="str">
        <f aca="false">TEXT($B5694,"yyyy-mm")</f>
        <v>2026-04</v>
      </c>
      <c r="R5694" s="28" t="n">
        <f aca="false">IF(AND($O5694&gt;=DATE(2025,1,1),$O5694&lt;=DATE(2025,4,30)),1,0)</f>
        <v>0</v>
      </c>
    </row>
    <row r="5695" customFormat="false" ht="15" hidden="false" customHeight="false" outlineLevel="0" collapsed="false">
      <c r="A5695" s="28" t="n">
        <v>629</v>
      </c>
      <c r="B5695" s="29" t="n">
        <v>46173</v>
      </c>
      <c r="C5695" s="28" t="n">
        <v>160050.04</v>
      </c>
      <c r="D5695" s="28" t="n">
        <v>0</v>
      </c>
      <c r="E5695" s="28" t="n">
        <v>0</v>
      </c>
      <c r="F5695" s="28" t="s">
        <v>345</v>
      </c>
      <c r="G5695" s="28" t="n">
        <v>0</v>
      </c>
      <c r="H5695" s="28" t="n">
        <v>0</v>
      </c>
      <c r="I5695" s="28" t="n">
        <v>0</v>
      </c>
      <c r="J5695" s="28" t="n">
        <v>186</v>
      </c>
      <c r="K5695" s="28" t="n">
        <v>12</v>
      </c>
      <c r="L5695" s="28" t="n">
        <v>1</v>
      </c>
      <c r="M5695" s="28" t="s">
        <v>145</v>
      </c>
      <c r="N5695" s="28" t="s">
        <v>138</v>
      </c>
      <c r="O5695" s="29" t="n">
        <v>45789</v>
      </c>
      <c r="P5695" s="28" t="n">
        <f aca="false">ROUNDDOWN(($B5695-$O5695)/30,0)</f>
        <v>12</v>
      </c>
      <c r="Q5695" s="28" t="str">
        <f aca="false">TEXT($B5695,"yyyy-mm")</f>
        <v>2026-05</v>
      </c>
      <c r="R5695" s="28" t="n">
        <f aca="false">IF(AND($O5695&gt;=DATE(2025,1,1),$O5695&lt;=DATE(2025,4,30)),1,0)</f>
        <v>0</v>
      </c>
    </row>
    <row r="5696" customFormat="false" ht="15" hidden="false" customHeight="false" outlineLevel="0" collapsed="false">
      <c r="A5696" s="28" t="n">
        <v>629</v>
      </c>
      <c r="B5696" s="29" t="n">
        <v>46203</v>
      </c>
      <c r="C5696" s="28" t="n">
        <v>155604.21</v>
      </c>
      <c r="D5696" s="28" t="n">
        <v>0</v>
      </c>
      <c r="E5696" s="28" t="n">
        <v>0</v>
      </c>
      <c r="F5696" s="28" t="s">
        <v>345</v>
      </c>
      <c r="G5696" s="28" t="n">
        <v>0</v>
      </c>
      <c r="H5696" s="28" t="n">
        <v>0</v>
      </c>
      <c r="I5696" s="28" t="n">
        <v>0</v>
      </c>
      <c r="J5696" s="28" t="n">
        <v>186</v>
      </c>
      <c r="K5696" s="28" t="n">
        <v>12</v>
      </c>
      <c r="L5696" s="28" t="n">
        <v>1</v>
      </c>
      <c r="M5696" s="28" t="s">
        <v>145</v>
      </c>
      <c r="N5696" s="28" t="s">
        <v>138</v>
      </c>
      <c r="O5696" s="29" t="n">
        <v>45789</v>
      </c>
      <c r="P5696" s="28" t="n">
        <f aca="false">ROUNDDOWN(($B5696-$O5696)/30,0)</f>
        <v>13</v>
      </c>
      <c r="Q5696" s="28" t="str">
        <f aca="false">TEXT($B5696,"yyyy-mm")</f>
        <v>2026-06</v>
      </c>
      <c r="R5696" s="28" t="n">
        <f aca="false">IF(AND($O5696&gt;=DATE(2025,1,1),$O5696&lt;=DATE(2025,4,30)),1,0)</f>
        <v>0</v>
      </c>
    </row>
    <row r="5697" customFormat="false" ht="15" hidden="false" customHeight="false" outlineLevel="0" collapsed="false">
      <c r="A5697" s="28" t="n">
        <v>629</v>
      </c>
      <c r="B5697" s="29" t="n">
        <v>46234</v>
      </c>
      <c r="C5697" s="28" t="n">
        <v>151158.38</v>
      </c>
      <c r="D5697" s="28" t="n">
        <v>0</v>
      </c>
      <c r="E5697" s="28" t="n">
        <v>0</v>
      </c>
      <c r="F5697" s="28" t="s">
        <v>345</v>
      </c>
      <c r="G5697" s="28" t="n">
        <v>0</v>
      </c>
      <c r="H5697" s="28" t="n">
        <v>0</v>
      </c>
      <c r="I5697" s="28" t="n">
        <v>0</v>
      </c>
      <c r="J5697" s="28" t="n">
        <v>186</v>
      </c>
      <c r="K5697" s="28" t="n">
        <v>12</v>
      </c>
      <c r="L5697" s="28" t="n">
        <v>1</v>
      </c>
      <c r="M5697" s="28" t="s">
        <v>145</v>
      </c>
      <c r="N5697" s="28" t="s">
        <v>138</v>
      </c>
      <c r="O5697" s="29" t="n">
        <v>45789</v>
      </c>
      <c r="P5697" s="28" t="n">
        <f aca="false">ROUNDDOWN(($B5697-$O5697)/30,0)</f>
        <v>14</v>
      </c>
      <c r="Q5697" s="28" t="str">
        <f aca="false">TEXT($B5697,"yyyy-mm")</f>
        <v>2026-07</v>
      </c>
      <c r="R5697" s="28" t="n">
        <f aca="false">IF(AND($O5697&gt;=DATE(2025,1,1),$O5697&lt;=DATE(2025,4,30)),1,0)</f>
        <v>0</v>
      </c>
    </row>
    <row r="5698" customFormat="false" ht="15" hidden="false" customHeight="false" outlineLevel="0" collapsed="false">
      <c r="A5698" s="28" t="n">
        <v>629</v>
      </c>
      <c r="B5698" s="29" t="n">
        <v>46265</v>
      </c>
      <c r="C5698" s="28" t="n">
        <v>146712.55</v>
      </c>
      <c r="D5698" s="28" t="n">
        <v>0</v>
      </c>
      <c r="E5698" s="28" t="n">
        <v>0</v>
      </c>
      <c r="F5698" s="28" t="s">
        <v>345</v>
      </c>
      <c r="G5698" s="28" t="n">
        <v>0</v>
      </c>
      <c r="H5698" s="28" t="n">
        <v>0</v>
      </c>
      <c r="I5698" s="28" t="n">
        <v>0</v>
      </c>
      <c r="J5698" s="28" t="n">
        <v>186</v>
      </c>
      <c r="K5698" s="28" t="n">
        <v>12</v>
      </c>
      <c r="L5698" s="28" t="n">
        <v>1</v>
      </c>
      <c r="M5698" s="28" t="s">
        <v>145</v>
      </c>
      <c r="N5698" s="28" t="s">
        <v>138</v>
      </c>
      <c r="O5698" s="29" t="n">
        <v>45789</v>
      </c>
      <c r="P5698" s="28" t="n">
        <f aca="false">ROUNDDOWN(($B5698-$O5698)/30,0)</f>
        <v>15</v>
      </c>
      <c r="Q5698" s="28" t="str">
        <f aca="false">TEXT($B5698,"yyyy-mm")</f>
        <v>2026-08</v>
      </c>
      <c r="R5698" s="28" t="n">
        <f aca="false">IF(AND($O5698&gt;=DATE(2025,1,1),$O5698&lt;=DATE(2025,4,30)),1,0)</f>
        <v>0</v>
      </c>
    </row>
    <row r="5699" customFormat="false" ht="15" hidden="false" customHeight="false" outlineLevel="0" collapsed="false">
      <c r="A5699" s="28" t="n">
        <v>630</v>
      </c>
      <c r="B5699" s="29" t="n">
        <v>46173</v>
      </c>
      <c r="C5699" s="28" t="n">
        <v>78400</v>
      </c>
      <c r="D5699" s="28" t="n">
        <v>0</v>
      </c>
      <c r="E5699" s="28" t="n">
        <v>0</v>
      </c>
      <c r="F5699" s="28" t="s">
        <v>345</v>
      </c>
      <c r="G5699" s="28" t="n">
        <v>0</v>
      </c>
      <c r="H5699" s="28" t="n">
        <v>0</v>
      </c>
      <c r="I5699" s="28" t="n">
        <v>0</v>
      </c>
      <c r="J5699" s="28" t="n">
        <v>288</v>
      </c>
      <c r="K5699" s="28" t="n">
        <v>1</v>
      </c>
      <c r="L5699" s="28" t="n">
        <v>1</v>
      </c>
      <c r="M5699" s="28" t="s">
        <v>145</v>
      </c>
      <c r="N5699" s="28" t="s">
        <v>139</v>
      </c>
      <c r="O5699" s="29" t="n">
        <v>46153</v>
      </c>
      <c r="P5699" s="28" t="n">
        <f aca="false">ROUNDDOWN(($B5699-$O5699)/30,0)</f>
        <v>0</v>
      </c>
      <c r="Q5699" s="28" t="str">
        <f aca="false">TEXT($B5699,"yyyy-mm")</f>
        <v>2026-05</v>
      </c>
      <c r="R5699" s="28" t="n">
        <f aca="false">IF(AND($O5699&gt;=DATE(2025,1,1),$O5699&lt;=DATE(2025,4,30)),1,0)</f>
        <v>0</v>
      </c>
    </row>
    <row r="5700" customFormat="false" ht="15" hidden="false" customHeight="false" outlineLevel="0" collapsed="false">
      <c r="A5700" s="28" t="n">
        <v>630</v>
      </c>
      <c r="B5700" s="29" t="n">
        <v>46203</v>
      </c>
      <c r="C5700" s="28" t="n">
        <v>0</v>
      </c>
      <c r="D5700" s="28" t="n">
        <v>0</v>
      </c>
      <c r="E5700" s="28" t="n">
        <v>0</v>
      </c>
      <c r="F5700" s="28" t="s">
        <v>345</v>
      </c>
      <c r="G5700" s="28" t="n">
        <v>0</v>
      </c>
      <c r="H5700" s="28" t="n">
        <v>0</v>
      </c>
      <c r="I5700" s="28" t="n">
        <v>0</v>
      </c>
      <c r="J5700" s="28" t="n">
        <v>288</v>
      </c>
      <c r="K5700" s="28" t="n">
        <v>1</v>
      </c>
      <c r="L5700" s="28" t="n">
        <v>1</v>
      </c>
      <c r="M5700" s="28" t="s">
        <v>145</v>
      </c>
      <c r="N5700" s="28" t="s">
        <v>139</v>
      </c>
      <c r="O5700" s="29" t="n">
        <v>46153</v>
      </c>
      <c r="P5700" s="28" t="n">
        <f aca="false">ROUNDDOWN(($B5700-$O5700)/30,0)</f>
        <v>1</v>
      </c>
      <c r="Q5700" s="28" t="str">
        <f aca="false">TEXT($B5700,"yyyy-mm")</f>
        <v>2026-06</v>
      </c>
      <c r="R5700" s="28" t="n">
        <f aca="false">IF(AND($O5700&gt;=DATE(2025,1,1),$O5700&lt;=DATE(2025,4,30)),1,0)</f>
        <v>0</v>
      </c>
    </row>
    <row r="5701" customFormat="false" ht="15" hidden="false" customHeight="false" outlineLevel="0" collapsed="false">
      <c r="A5701" s="28" t="n">
        <v>631</v>
      </c>
      <c r="B5701" s="29" t="n">
        <v>46234</v>
      </c>
      <c r="C5701" s="28" t="n">
        <v>15600</v>
      </c>
      <c r="D5701" s="28" t="n">
        <v>0</v>
      </c>
      <c r="E5701" s="28" t="n">
        <v>0</v>
      </c>
      <c r="F5701" s="28" t="s">
        <v>345</v>
      </c>
      <c r="G5701" s="28" t="n">
        <v>0</v>
      </c>
      <c r="H5701" s="28" t="n">
        <v>0</v>
      </c>
      <c r="I5701" s="28" t="n">
        <v>0</v>
      </c>
      <c r="J5701" s="28" t="n">
        <v>144</v>
      </c>
      <c r="K5701" s="28" t="n">
        <v>6</v>
      </c>
      <c r="L5701" s="28" t="n">
        <v>2</v>
      </c>
      <c r="M5701" s="28" t="s">
        <v>145</v>
      </c>
      <c r="N5701" s="28" t="s">
        <v>139</v>
      </c>
      <c r="O5701" s="29" t="n">
        <v>46214</v>
      </c>
      <c r="P5701" s="28" t="n">
        <f aca="false">ROUNDDOWN(($B5701-$O5701)/30,0)</f>
        <v>0</v>
      </c>
      <c r="Q5701" s="28" t="str">
        <f aca="false">TEXT($B5701,"yyyy-mm")</f>
        <v>2026-07</v>
      </c>
      <c r="R5701" s="28" t="n">
        <f aca="false">IF(AND($O5701&gt;=DATE(2025,1,1),$O5701&lt;=DATE(2025,4,30)),1,0)</f>
        <v>0</v>
      </c>
    </row>
    <row r="5702" customFormat="false" ht="15" hidden="false" customHeight="false" outlineLevel="0" collapsed="false">
      <c r="A5702" s="28" t="n">
        <v>631</v>
      </c>
      <c r="B5702" s="29" t="n">
        <v>46265</v>
      </c>
      <c r="C5702" s="28" t="n">
        <v>14300</v>
      </c>
      <c r="D5702" s="28" t="n">
        <v>0</v>
      </c>
      <c r="E5702" s="28" t="n">
        <v>0</v>
      </c>
      <c r="F5702" s="28" t="s">
        <v>345</v>
      </c>
      <c r="G5702" s="28" t="n">
        <v>0</v>
      </c>
      <c r="H5702" s="28" t="n">
        <v>0</v>
      </c>
      <c r="I5702" s="28" t="n">
        <v>0</v>
      </c>
      <c r="J5702" s="28" t="n">
        <v>144</v>
      </c>
      <c r="K5702" s="28" t="n">
        <v>6</v>
      </c>
      <c r="L5702" s="28" t="n">
        <v>2</v>
      </c>
      <c r="M5702" s="28" t="s">
        <v>145</v>
      </c>
      <c r="N5702" s="28" t="s">
        <v>139</v>
      </c>
      <c r="O5702" s="29" t="n">
        <v>46214</v>
      </c>
      <c r="P5702" s="28" t="n">
        <f aca="false">ROUNDDOWN(($B5702-$O5702)/30,0)</f>
        <v>1</v>
      </c>
      <c r="Q5702" s="28" t="str">
        <f aca="false">TEXT($B5702,"yyyy-mm")</f>
        <v>2026-08</v>
      </c>
      <c r="R5702" s="28" t="n">
        <f aca="false">IF(AND($O5702&gt;=DATE(2025,1,1),$O5702&lt;=DATE(2025,4,30)),1,0)</f>
        <v>0</v>
      </c>
    </row>
    <row r="5703" customFormat="false" ht="15" hidden="false" customHeight="false" outlineLevel="0" collapsed="false">
      <c r="A5703" s="28" t="n">
        <v>632</v>
      </c>
      <c r="B5703" s="29" t="n">
        <v>45535</v>
      </c>
      <c r="C5703" s="28" t="n">
        <v>27000</v>
      </c>
      <c r="D5703" s="28" t="n">
        <v>0</v>
      </c>
      <c r="E5703" s="28" t="n">
        <v>0</v>
      </c>
      <c r="F5703" s="28" t="s">
        <v>345</v>
      </c>
      <c r="G5703" s="28" t="n">
        <v>0</v>
      </c>
      <c r="H5703" s="28" t="n">
        <v>0</v>
      </c>
      <c r="I5703" s="28" t="n">
        <v>0</v>
      </c>
      <c r="J5703" s="28" t="n">
        <v>158</v>
      </c>
      <c r="K5703" s="28" t="n">
        <v>10</v>
      </c>
      <c r="L5703" s="28" t="n">
        <v>1</v>
      </c>
      <c r="M5703" s="28" t="s">
        <v>147</v>
      </c>
      <c r="N5703" s="28" t="s">
        <v>140</v>
      </c>
      <c r="O5703" s="29" t="n">
        <v>45524</v>
      </c>
      <c r="P5703" s="28" t="n">
        <f aca="false">ROUNDDOWN(($B5703-$O5703)/30,0)</f>
        <v>0</v>
      </c>
      <c r="Q5703" s="28" t="str">
        <f aca="false">TEXT($B5703,"yyyy-mm")</f>
        <v>2024-08</v>
      </c>
      <c r="R5703" s="28" t="n">
        <f aca="false">IF(AND($O5703&gt;=DATE(2025,1,1),$O5703&lt;=DATE(2025,4,30)),1,0)</f>
        <v>0</v>
      </c>
    </row>
    <row r="5704" customFormat="false" ht="15" hidden="false" customHeight="false" outlineLevel="0" collapsed="false">
      <c r="A5704" s="28" t="n">
        <v>632</v>
      </c>
      <c r="B5704" s="29" t="n">
        <v>45565</v>
      </c>
      <c r="C5704" s="28" t="n">
        <v>23142.86</v>
      </c>
      <c r="D5704" s="28" t="n">
        <v>0</v>
      </c>
      <c r="E5704" s="28" t="n">
        <v>0</v>
      </c>
      <c r="F5704" s="28" t="s">
        <v>345</v>
      </c>
      <c r="G5704" s="28" t="n">
        <v>0</v>
      </c>
      <c r="H5704" s="28" t="n">
        <v>0</v>
      </c>
      <c r="I5704" s="28" t="n">
        <v>0</v>
      </c>
      <c r="J5704" s="28" t="n">
        <v>158</v>
      </c>
      <c r="K5704" s="28" t="n">
        <v>10</v>
      </c>
      <c r="L5704" s="28" t="n">
        <v>1</v>
      </c>
      <c r="M5704" s="28" t="s">
        <v>147</v>
      </c>
      <c r="N5704" s="28" t="s">
        <v>140</v>
      </c>
      <c r="O5704" s="29" t="n">
        <v>45524</v>
      </c>
      <c r="P5704" s="28" t="n">
        <f aca="false">ROUNDDOWN(($B5704-$O5704)/30,0)</f>
        <v>1</v>
      </c>
      <c r="Q5704" s="28" t="str">
        <f aca="false">TEXT($B5704,"yyyy-mm")</f>
        <v>2024-09</v>
      </c>
      <c r="R5704" s="28" t="n">
        <f aca="false">IF(AND($O5704&gt;=DATE(2025,1,1),$O5704&lt;=DATE(2025,4,30)),1,0)</f>
        <v>0</v>
      </c>
    </row>
    <row r="5705" customFormat="false" ht="15" hidden="false" customHeight="false" outlineLevel="0" collapsed="false">
      <c r="A5705" s="28" t="n">
        <v>632</v>
      </c>
      <c r="B5705" s="29" t="n">
        <v>45596</v>
      </c>
      <c r="C5705" s="28" t="n">
        <v>19285.72</v>
      </c>
      <c r="D5705" s="28" t="n">
        <v>0</v>
      </c>
      <c r="E5705" s="28" t="n">
        <v>0</v>
      </c>
      <c r="F5705" s="28" t="s">
        <v>345</v>
      </c>
      <c r="G5705" s="28" t="n">
        <v>0</v>
      </c>
      <c r="H5705" s="28" t="n">
        <v>0</v>
      </c>
      <c r="I5705" s="28" t="n">
        <v>0</v>
      </c>
      <c r="J5705" s="28" t="n">
        <v>158</v>
      </c>
      <c r="K5705" s="28" t="n">
        <v>10</v>
      </c>
      <c r="L5705" s="28" t="n">
        <v>1</v>
      </c>
      <c r="M5705" s="28" t="s">
        <v>147</v>
      </c>
      <c r="N5705" s="28" t="s">
        <v>140</v>
      </c>
      <c r="O5705" s="29" t="n">
        <v>45524</v>
      </c>
      <c r="P5705" s="28" t="n">
        <f aca="false">ROUNDDOWN(($B5705-$O5705)/30,0)</f>
        <v>2</v>
      </c>
      <c r="Q5705" s="28" t="str">
        <f aca="false">TEXT($B5705,"yyyy-mm")</f>
        <v>2024-10</v>
      </c>
      <c r="R5705" s="28" t="n">
        <f aca="false">IF(AND($O5705&gt;=DATE(2025,1,1),$O5705&lt;=DATE(2025,4,30)),1,0)</f>
        <v>0</v>
      </c>
    </row>
    <row r="5706" customFormat="false" ht="15" hidden="false" customHeight="false" outlineLevel="0" collapsed="false">
      <c r="A5706" s="28" t="n">
        <v>632</v>
      </c>
      <c r="B5706" s="29" t="n">
        <v>45626</v>
      </c>
      <c r="C5706" s="28" t="n">
        <v>15428.58</v>
      </c>
      <c r="D5706" s="28" t="n">
        <v>0</v>
      </c>
      <c r="E5706" s="28" t="n">
        <v>0</v>
      </c>
      <c r="F5706" s="28" t="s">
        <v>345</v>
      </c>
      <c r="G5706" s="28" t="n">
        <v>0</v>
      </c>
      <c r="H5706" s="28" t="n">
        <v>0</v>
      </c>
      <c r="I5706" s="28" t="n">
        <v>0</v>
      </c>
      <c r="J5706" s="28" t="n">
        <v>158</v>
      </c>
      <c r="K5706" s="28" t="n">
        <v>10</v>
      </c>
      <c r="L5706" s="28" t="n">
        <v>1</v>
      </c>
      <c r="M5706" s="28" t="s">
        <v>147</v>
      </c>
      <c r="N5706" s="28" t="s">
        <v>140</v>
      </c>
      <c r="O5706" s="29" t="n">
        <v>45524</v>
      </c>
      <c r="P5706" s="28" t="n">
        <f aca="false">ROUNDDOWN(($B5706-$O5706)/30,0)</f>
        <v>3</v>
      </c>
      <c r="Q5706" s="28" t="str">
        <f aca="false">TEXT($B5706,"yyyy-mm")</f>
        <v>2024-11</v>
      </c>
      <c r="R5706" s="28" t="n">
        <f aca="false">IF(AND($O5706&gt;=DATE(2025,1,1),$O5706&lt;=DATE(2025,4,30)),1,0)</f>
        <v>0</v>
      </c>
    </row>
    <row r="5707" customFormat="false" ht="15" hidden="false" customHeight="false" outlineLevel="0" collapsed="false">
      <c r="A5707" s="28" t="n">
        <v>632</v>
      </c>
      <c r="B5707" s="29" t="n">
        <v>45657</v>
      </c>
      <c r="C5707" s="28" t="n">
        <v>11571.44</v>
      </c>
      <c r="D5707" s="28" t="n">
        <v>0</v>
      </c>
      <c r="E5707" s="28" t="n">
        <v>0</v>
      </c>
      <c r="F5707" s="28" t="s">
        <v>345</v>
      </c>
      <c r="G5707" s="28" t="n">
        <v>0</v>
      </c>
      <c r="H5707" s="28" t="n">
        <v>0</v>
      </c>
      <c r="I5707" s="28" t="n">
        <v>0</v>
      </c>
      <c r="J5707" s="28" t="n">
        <v>158</v>
      </c>
      <c r="K5707" s="28" t="n">
        <v>10</v>
      </c>
      <c r="L5707" s="28" t="n">
        <v>1</v>
      </c>
      <c r="M5707" s="28" t="s">
        <v>147</v>
      </c>
      <c r="N5707" s="28" t="s">
        <v>140</v>
      </c>
      <c r="O5707" s="29" t="n">
        <v>45524</v>
      </c>
      <c r="P5707" s="28" t="n">
        <f aca="false">ROUNDDOWN(($B5707-$O5707)/30,0)</f>
        <v>4</v>
      </c>
      <c r="Q5707" s="28" t="str">
        <f aca="false">TEXT($B5707,"yyyy-mm")</f>
        <v>2024-12</v>
      </c>
      <c r="R5707" s="28" t="n">
        <f aca="false">IF(AND($O5707&gt;=DATE(2025,1,1),$O5707&lt;=DATE(2025,4,30)),1,0)</f>
        <v>0</v>
      </c>
    </row>
    <row r="5708" customFormat="false" ht="15" hidden="false" customHeight="false" outlineLevel="0" collapsed="false">
      <c r="A5708" s="28" t="n">
        <v>632</v>
      </c>
      <c r="B5708" s="29" t="n">
        <v>45688</v>
      </c>
      <c r="C5708" s="28" t="n">
        <v>7714.3</v>
      </c>
      <c r="D5708" s="28" t="n">
        <v>0</v>
      </c>
      <c r="E5708" s="28" t="n">
        <v>0</v>
      </c>
      <c r="F5708" s="28" t="s">
        <v>345</v>
      </c>
      <c r="G5708" s="28" t="n">
        <v>0</v>
      </c>
      <c r="H5708" s="28" t="n">
        <v>0</v>
      </c>
      <c r="I5708" s="28" t="n">
        <v>0</v>
      </c>
      <c r="J5708" s="28" t="n">
        <v>158</v>
      </c>
      <c r="K5708" s="28" t="n">
        <v>10</v>
      </c>
      <c r="L5708" s="28" t="n">
        <v>1</v>
      </c>
      <c r="M5708" s="28" t="s">
        <v>147</v>
      </c>
      <c r="N5708" s="28" t="s">
        <v>140</v>
      </c>
      <c r="O5708" s="29" t="n">
        <v>45524</v>
      </c>
      <c r="P5708" s="28" t="n">
        <f aca="false">ROUNDDOWN(($B5708-$O5708)/30,0)</f>
        <v>5</v>
      </c>
      <c r="Q5708" s="28" t="str">
        <f aca="false">TEXT($B5708,"yyyy-mm")</f>
        <v>2025-01</v>
      </c>
      <c r="R5708" s="28" t="n">
        <f aca="false">IF(AND($O5708&gt;=DATE(2025,1,1),$O5708&lt;=DATE(2025,4,30)),1,0)</f>
        <v>0</v>
      </c>
    </row>
    <row r="5709" customFormat="false" ht="15" hidden="false" customHeight="false" outlineLevel="0" collapsed="false">
      <c r="A5709" s="28" t="n">
        <v>632</v>
      </c>
      <c r="B5709" s="29" t="n">
        <v>45716</v>
      </c>
      <c r="C5709" s="28" t="n">
        <v>3857.16</v>
      </c>
      <c r="D5709" s="28" t="n">
        <v>0</v>
      </c>
      <c r="E5709" s="28" t="n">
        <v>0</v>
      </c>
      <c r="F5709" s="28" t="s">
        <v>345</v>
      </c>
      <c r="G5709" s="28" t="n">
        <v>0</v>
      </c>
      <c r="H5709" s="28" t="n">
        <v>0</v>
      </c>
      <c r="I5709" s="28" t="n">
        <v>0</v>
      </c>
      <c r="J5709" s="28" t="n">
        <v>158</v>
      </c>
      <c r="K5709" s="28" t="n">
        <v>10</v>
      </c>
      <c r="L5709" s="28" t="n">
        <v>1</v>
      </c>
      <c r="M5709" s="28" t="s">
        <v>147</v>
      </c>
      <c r="N5709" s="28" t="s">
        <v>140</v>
      </c>
      <c r="O5709" s="29" t="n">
        <v>45524</v>
      </c>
      <c r="P5709" s="28" t="n">
        <f aca="false">ROUNDDOWN(($B5709-$O5709)/30,0)</f>
        <v>6</v>
      </c>
      <c r="Q5709" s="28" t="str">
        <f aca="false">TEXT($B5709,"yyyy-mm")</f>
        <v>2025-02</v>
      </c>
      <c r="R5709" s="28" t="n">
        <f aca="false">IF(AND($O5709&gt;=DATE(2025,1,1),$O5709&lt;=DATE(2025,4,30)),1,0)</f>
        <v>0</v>
      </c>
    </row>
    <row r="5710" customFormat="false" ht="15" hidden="false" customHeight="false" outlineLevel="0" collapsed="false">
      <c r="A5710" s="28" t="n">
        <v>632</v>
      </c>
      <c r="B5710" s="29" t="n">
        <v>45747</v>
      </c>
      <c r="C5710" s="28" t="n">
        <v>0.02</v>
      </c>
      <c r="D5710" s="28" t="n">
        <v>0</v>
      </c>
      <c r="E5710" s="28" t="n">
        <v>0</v>
      </c>
      <c r="F5710" s="28" t="s">
        <v>345</v>
      </c>
      <c r="G5710" s="28" t="n">
        <v>0</v>
      </c>
      <c r="H5710" s="28" t="n">
        <v>0</v>
      </c>
      <c r="I5710" s="28" t="n">
        <v>0</v>
      </c>
      <c r="J5710" s="28" t="n">
        <v>158</v>
      </c>
      <c r="K5710" s="28" t="n">
        <v>10</v>
      </c>
      <c r="L5710" s="28" t="n">
        <v>1</v>
      </c>
      <c r="M5710" s="28" t="s">
        <v>147</v>
      </c>
      <c r="N5710" s="28" t="s">
        <v>140</v>
      </c>
      <c r="O5710" s="29" t="n">
        <v>45524</v>
      </c>
      <c r="P5710" s="28" t="n">
        <f aca="false">ROUNDDOWN(($B5710-$O5710)/30,0)</f>
        <v>7</v>
      </c>
      <c r="Q5710" s="28" t="str">
        <f aca="false">TEXT($B5710,"yyyy-mm")</f>
        <v>2025-03</v>
      </c>
      <c r="R5710" s="28" t="n">
        <f aca="false">IF(AND($O5710&gt;=DATE(2025,1,1),$O5710&lt;=DATE(2025,4,30)),1,0)</f>
        <v>0</v>
      </c>
    </row>
    <row r="5711" customFormat="false" ht="15" hidden="false" customHeight="false" outlineLevel="0" collapsed="false">
      <c r="A5711" s="28" t="n">
        <v>633</v>
      </c>
      <c r="B5711" s="29" t="n">
        <v>46265</v>
      </c>
      <c r="C5711" s="28" t="n">
        <v>327400</v>
      </c>
      <c r="D5711" s="28" t="n">
        <v>0</v>
      </c>
      <c r="E5711" s="28" t="n">
        <v>0</v>
      </c>
      <c r="F5711" s="28" t="s">
        <v>345</v>
      </c>
      <c r="G5711" s="28" t="n">
        <v>0</v>
      </c>
      <c r="H5711" s="28" t="n">
        <v>0</v>
      </c>
      <c r="I5711" s="28" t="n">
        <v>0</v>
      </c>
      <c r="J5711" s="28" t="n">
        <v>251</v>
      </c>
      <c r="K5711" s="28" t="n">
        <v>13</v>
      </c>
      <c r="L5711" s="28" t="n">
        <v>2</v>
      </c>
      <c r="M5711" s="28" t="s">
        <v>146</v>
      </c>
      <c r="N5711" s="28" t="s">
        <v>138</v>
      </c>
      <c r="O5711" s="29" t="n">
        <v>46240</v>
      </c>
      <c r="P5711" s="28" t="n">
        <f aca="false">ROUNDDOWN(($B5711-$O5711)/30,0)</f>
        <v>0</v>
      </c>
      <c r="Q5711" s="28" t="str">
        <f aca="false">TEXT($B5711,"yyyy-mm")</f>
        <v>2026-08</v>
      </c>
      <c r="R5711" s="28" t="n">
        <f aca="false">IF(AND($O5711&gt;=DATE(2025,1,1),$O5711&lt;=DATE(2025,4,30)),1,0)</f>
        <v>0</v>
      </c>
    </row>
    <row r="5712" customFormat="false" ht="15" hidden="false" customHeight="false" outlineLevel="0" collapsed="false">
      <c r="A5712" s="28" t="n">
        <v>634</v>
      </c>
      <c r="B5712" s="29" t="n">
        <v>45900</v>
      </c>
      <c r="C5712" s="28" t="n">
        <v>36800</v>
      </c>
      <c r="D5712" s="28" t="n">
        <v>0</v>
      </c>
      <c r="E5712" s="28" t="n">
        <v>0</v>
      </c>
      <c r="F5712" s="28" t="s">
        <v>345</v>
      </c>
      <c r="G5712" s="28" t="n">
        <v>0</v>
      </c>
      <c r="H5712" s="28" t="n">
        <v>0</v>
      </c>
      <c r="I5712" s="28" t="n">
        <v>0</v>
      </c>
      <c r="J5712" s="28" t="n">
        <v>305</v>
      </c>
      <c r="K5712" s="28" t="n">
        <v>6</v>
      </c>
      <c r="L5712" s="28" t="n">
        <v>1</v>
      </c>
      <c r="M5712" s="28" t="s">
        <v>146</v>
      </c>
      <c r="N5712" s="28" t="s">
        <v>139</v>
      </c>
      <c r="O5712" s="29" t="n">
        <v>45900</v>
      </c>
      <c r="P5712" s="28" t="n">
        <f aca="false">ROUNDDOWN(($B5712-$O5712)/30,0)</f>
        <v>0</v>
      </c>
      <c r="Q5712" s="28" t="str">
        <f aca="false">TEXT($B5712,"yyyy-mm")</f>
        <v>2025-08</v>
      </c>
      <c r="R5712" s="28" t="n">
        <f aca="false">IF(AND($O5712&gt;=DATE(2025,1,1),$O5712&lt;=DATE(2025,4,30)),1,0)</f>
        <v>0</v>
      </c>
    </row>
    <row r="5713" customFormat="false" ht="15" hidden="false" customHeight="false" outlineLevel="0" collapsed="false">
      <c r="A5713" s="28" t="n">
        <v>634</v>
      </c>
      <c r="B5713" s="29" t="n">
        <v>45930</v>
      </c>
      <c r="C5713" s="28" t="n">
        <v>33733.33</v>
      </c>
      <c r="D5713" s="28" t="n">
        <v>0</v>
      </c>
      <c r="E5713" s="28" t="n">
        <v>0</v>
      </c>
      <c r="F5713" s="28" t="s">
        <v>345</v>
      </c>
      <c r="G5713" s="28" t="n">
        <v>0</v>
      </c>
      <c r="H5713" s="28" t="n">
        <v>0</v>
      </c>
      <c r="I5713" s="28" t="n">
        <v>0</v>
      </c>
      <c r="J5713" s="28" t="n">
        <v>305</v>
      </c>
      <c r="K5713" s="28" t="n">
        <v>6</v>
      </c>
      <c r="L5713" s="28" t="n">
        <v>1</v>
      </c>
      <c r="M5713" s="28" t="s">
        <v>146</v>
      </c>
      <c r="N5713" s="28" t="s">
        <v>139</v>
      </c>
      <c r="O5713" s="29" t="n">
        <v>45900</v>
      </c>
      <c r="P5713" s="28" t="n">
        <f aca="false">ROUNDDOWN(($B5713-$O5713)/30,0)</f>
        <v>1</v>
      </c>
      <c r="Q5713" s="28" t="str">
        <f aca="false">TEXT($B5713,"yyyy-mm")</f>
        <v>2025-09</v>
      </c>
      <c r="R5713" s="28" t="n">
        <f aca="false">IF(AND($O5713&gt;=DATE(2025,1,1),$O5713&lt;=DATE(2025,4,30)),1,0)</f>
        <v>0</v>
      </c>
    </row>
    <row r="5714" customFormat="false" ht="15" hidden="false" customHeight="false" outlineLevel="0" collapsed="false">
      <c r="A5714" s="28" t="n">
        <v>634</v>
      </c>
      <c r="B5714" s="29" t="n">
        <v>45961</v>
      </c>
      <c r="C5714" s="28" t="n">
        <v>30666.66</v>
      </c>
      <c r="D5714" s="28" t="n">
        <v>0</v>
      </c>
      <c r="E5714" s="28" t="n">
        <v>0</v>
      </c>
      <c r="F5714" s="28" t="s">
        <v>345</v>
      </c>
      <c r="G5714" s="28" t="n">
        <v>0</v>
      </c>
      <c r="H5714" s="28" t="n">
        <v>0</v>
      </c>
      <c r="I5714" s="28" t="n">
        <v>0</v>
      </c>
      <c r="J5714" s="28" t="n">
        <v>305</v>
      </c>
      <c r="K5714" s="28" t="n">
        <v>6</v>
      </c>
      <c r="L5714" s="28" t="n">
        <v>1</v>
      </c>
      <c r="M5714" s="28" t="s">
        <v>146</v>
      </c>
      <c r="N5714" s="28" t="s">
        <v>139</v>
      </c>
      <c r="O5714" s="29" t="n">
        <v>45900</v>
      </c>
      <c r="P5714" s="28" t="n">
        <f aca="false">ROUNDDOWN(($B5714-$O5714)/30,0)</f>
        <v>2</v>
      </c>
      <c r="Q5714" s="28" t="str">
        <f aca="false">TEXT($B5714,"yyyy-mm")</f>
        <v>2025-10</v>
      </c>
      <c r="R5714" s="28" t="n">
        <f aca="false">IF(AND($O5714&gt;=DATE(2025,1,1),$O5714&lt;=DATE(2025,4,30)),1,0)</f>
        <v>0</v>
      </c>
    </row>
    <row r="5715" customFormat="false" ht="15" hidden="false" customHeight="false" outlineLevel="0" collapsed="false">
      <c r="A5715" s="28" t="n">
        <v>634</v>
      </c>
      <c r="B5715" s="29" t="n">
        <v>45991</v>
      </c>
      <c r="C5715" s="28" t="n">
        <v>27599.99</v>
      </c>
      <c r="D5715" s="28" t="n">
        <v>0</v>
      </c>
      <c r="E5715" s="28" t="n">
        <v>0</v>
      </c>
      <c r="F5715" s="28" t="s">
        <v>345</v>
      </c>
      <c r="G5715" s="28" t="n">
        <v>0</v>
      </c>
      <c r="H5715" s="28" t="n">
        <v>0</v>
      </c>
      <c r="I5715" s="28" t="n">
        <v>0</v>
      </c>
      <c r="J5715" s="28" t="n">
        <v>305</v>
      </c>
      <c r="K5715" s="28" t="n">
        <v>6</v>
      </c>
      <c r="L5715" s="28" t="n">
        <v>1</v>
      </c>
      <c r="M5715" s="28" t="s">
        <v>146</v>
      </c>
      <c r="N5715" s="28" t="s">
        <v>139</v>
      </c>
      <c r="O5715" s="29" t="n">
        <v>45900</v>
      </c>
      <c r="P5715" s="28" t="n">
        <f aca="false">ROUNDDOWN(($B5715-$O5715)/30,0)</f>
        <v>3</v>
      </c>
      <c r="Q5715" s="28" t="str">
        <f aca="false">TEXT($B5715,"yyyy-mm")</f>
        <v>2025-11</v>
      </c>
      <c r="R5715" s="28" t="n">
        <f aca="false">IF(AND($O5715&gt;=DATE(2025,1,1),$O5715&lt;=DATE(2025,4,30)),1,0)</f>
        <v>0</v>
      </c>
    </row>
    <row r="5716" customFormat="false" ht="15" hidden="false" customHeight="false" outlineLevel="0" collapsed="false">
      <c r="A5716" s="28" t="n">
        <v>634</v>
      </c>
      <c r="B5716" s="29" t="n">
        <v>46022</v>
      </c>
      <c r="C5716" s="28" t="n">
        <v>24533.32</v>
      </c>
      <c r="D5716" s="28" t="n">
        <v>0</v>
      </c>
      <c r="E5716" s="28" t="n">
        <v>0</v>
      </c>
      <c r="F5716" s="28" t="s">
        <v>345</v>
      </c>
      <c r="G5716" s="28" t="n">
        <v>0</v>
      </c>
      <c r="H5716" s="28" t="n">
        <v>0</v>
      </c>
      <c r="I5716" s="28" t="n">
        <v>0</v>
      </c>
      <c r="J5716" s="28" t="n">
        <v>305</v>
      </c>
      <c r="K5716" s="28" t="n">
        <v>6</v>
      </c>
      <c r="L5716" s="28" t="n">
        <v>1</v>
      </c>
      <c r="M5716" s="28" t="s">
        <v>146</v>
      </c>
      <c r="N5716" s="28" t="s">
        <v>139</v>
      </c>
      <c r="O5716" s="29" t="n">
        <v>45900</v>
      </c>
      <c r="P5716" s="28" t="n">
        <f aca="false">ROUNDDOWN(($B5716-$O5716)/30,0)</f>
        <v>4</v>
      </c>
      <c r="Q5716" s="28" t="str">
        <f aca="false">TEXT($B5716,"yyyy-mm")</f>
        <v>2025-12</v>
      </c>
      <c r="R5716" s="28" t="n">
        <f aca="false">IF(AND($O5716&gt;=DATE(2025,1,1),$O5716&lt;=DATE(2025,4,30)),1,0)</f>
        <v>0</v>
      </c>
    </row>
    <row r="5717" customFormat="false" ht="15" hidden="false" customHeight="false" outlineLevel="0" collapsed="false">
      <c r="A5717" s="28" t="n">
        <v>634</v>
      </c>
      <c r="B5717" s="29" t="n">
        <v>46053</v>
      </c>
      <c r="C5717" s="28" t="n">
        <v>21466.65</v>
      </c>
      <c r="D5717" s="28" t="n">
        <v>0</v>
      </c>
      <c r="E5717" s="28" t="n">
        <v>0</v>
      </c>
      <c r="F5717" s="28" t="s">
        <v>345</v>
      </c>
      <c r="G5717" s="28" t="n">
        <v>0</v>
      </c>
      <c r="H5717" s="28" t="n">
        <v>0</v>
      </c>
      <c r="I5717" s="28" t="n">
        <v>0</v>
      </c>
      <c r="J5717" s="28" t="n">
        <v>305</v>
      </c>
      <c r="K5717" s="28" t="n">
        <v>6</v>
      </c>
      <c r="L5717" s="28" t="n">
        <v>1</v>
      </c>
      <c r="M5717" s="28" t="s">
        <v>146</v>
      </c>
      <c r="N5717" s="28" t="s">
        <v>139</v>
      </c>
      <c r="O5717" s="29" t="n">
        <v>45900</v>
      </c>
      <c r="P5717" s="28" t="n">
        <f aca="false">ROUNDDOWN(($B5717-$O5717)/30,0)</f>
        <v>5</v>
      </c>
      <c r="Q5717" s="28" t="str">
        <f aca="false">TEXT($B5717,"yyyy-mm")</f>
        <v>2026-01</v>
      </c>
      <c r="R5717" s="28" t="n">
        <f aca="false">IF(AND($O5717&gt;=DATE(2025,1,1),$O5717&lt;=DATE(2025,4,30)),1,0)</f>
        <v>0</v>
      </c>
    </row>
    <row r="5718" customFormat="false" ht="15" hidden="false" customHeight="false" outlineLevel="0" collapsed="false">
      <c r="A5718" s="28" t="n">
        <v>634</v>
      </c>
      <c r="B5718" s="29" t="n">
        <v>46081</v>
      </c>
      <c r="C5718" s="28" t="n">
        <v>19487.8</v>
      </c>
      <c r="D5718" s="28" t="n">
        <v>1087.82</v>
      </c>
      <c r="E5718" s="28" t="n">
        <v>0</v>
      </c>
      <c r="F5718" s="28" t="s">
        <v>345</v>
      </c>
      <c r="G5718" s="28" t="n">
        <v>0</v>
      </c>
      <c r="H5718" s="28" t="n">
        <v>0</v>
      </c>
      <c r="I5718" s="28" t="n">
        <v>0</v>
      </c>
      <c r="J5718" s="28" t="n">
        <v>305</v>
      </c>
      <c r="K5718" s="28" t="n">
        <v>6</v>
      </c>
      <c r="L5718" s="28" t="n">
        <v>1</v>
      </c>
      <c r="M5718" s="28" t="s">
        <v>146</v>
      </c>
      <c r="N5718" s="28" t="s">
        <v>139</v>
      </c>
      <c r="O5718" s="29" t="n">
        <v>45900</v>
      </c>
      <c r="P5718" s="28" t="n">
        <f aca="false">ROUNDDOWN(($B5718-$O5718)/30,0)</f>
        <v>6</v>
      </c>
      <c r="Q5718" s="28" t="str">
        <f aca="false">TEXT($B5718,"yyyy-mm")</f>
        <v>2026-02</v>
      </c>
      <c r="R5718" s="28" t="n">
        <f aca="false">IF(AND($O5718&gt;=DATE(2025,1,1),$O5718&lt;=DATE(2025,4,30)),1,0)</f>
        <v>0</v>
      </c>
    </row>
    <row r="5719" customFormat="false" ht="15" hidden="false" customHeight="false" outlineLevel="0" collapsed="false">
      <c r="A5719" s="28" t="n">
        <v>634</v>
      </c>
      <c r="B5719" s="29" t="n">
        <v>46112</v>
      </c>
      <c r="C5719" s="28" t="n">
        <v>18583.18</v>
      </c>
      <c r="D5719" s="28" t="n">
        <v>3249.87</v>
      </c>
      <c r="E5719" s="28" t="n">
        <v>31</v>
      </c>
      <c r="F5719" s="28" t="s">
        <v>347</v>
      </c>
      <c r="G5719" s="28" t="n">
        <v>1</v>
      </c>
      <c r="H5719" s="28" t="n">
        <v>0</v>
      </c>
      <c r="I5719" s="28" t="n">
        <v>0</v>
      </c>
      <c r="J5719" s="28" t="n">
        <v>305</v>
      </c>
      <c r="K5719" s="28" t="n">
        <v>6</v>
      </c>
      <c r="L5719" s="28" t="n">
        <v>1</v>
      </c>
      <c r="M5719" s="28" t="s">
        <v>146</v>
      </c>
      <c r="N5719" s="28" t="s">
        <v>139</v>
      </c>
      <c r="O5719" s="29" t="n">
        <v>45900</v>
      </c>
      <c r="P5719" s="28" t="n">
        <f aca="false">ROUNDDOWN(($B5719-$O5719)/30,0)</f>
        <v>7</v>
      </c>
      <c r="Q5719" s="28" t="str">
        <f aca="false">TEXT($B5719,"yyyy-mm")</f>
        <v>2026-03</v>
      </c>
      <c r="R5719" s="28" t="n">
        <f aca="false">IF(AND($O5719&gt;=DATE(2025,1,1),$O5719&lt;=DATE(2025,4,30)),1,0)</f>
        <v>0</v>
      </c>
    </row>
    <row r="5720" customFormat="false" ht="15" hidden="false" customHeight="false" outlineLevel="0" collapsed="false">
      <c r="A5720" s="28" t="n">
        <v>634</v>
      </c>
      <c r="B5720" s="29" t="n">
        <v>46142</v>
      </c>
      <c r="C5720" s="28" t="n">
        <v>18583.18</v>
      </c>
      <c r="D5720" s="28" t="n">
        <v>6316.54</v>
      </c>
      <c r="E5720" s="28" t="n">
        <v>61</v>
      </c>
      <c r="F5720" s="28" t="s">
        <v>348</v>
      </c>
      <c r="G5720" s="28" t="n">
        <v>1</v>
      </c>
      <c r="H5720" s="28" t="n">
        <v>1</v>
      </c>
      <c r="I5720" s="28" t="n">
        <v>0</v>
      </c>
      <c r="J5720" s="28" t="n">
        <v>305</v>
      </c>
      <c r="K5720" s="28" t="n">
        <v>6</v>
      </c>
      <c r="L5720" s="28" t="n">
        <v>1</v>
      </c>
      <c r="M5720" s="28" t="s">
        <v>146</v>
      </c>
      <c r="N5720" s="28" t="s">
        <v>139</v>
      </c>
      <c r="O5720" s="29" t="n">
        <v>45900</v>
      </c>
      <c r="P5720" s="28" t="n">
        <f aca="false">ROUNDDOWN(($B5720-$O5720)/30,0)</f>
        <v>8</v>
      </c>
      <c r="Q5720" s="28" t="str">
        <f aca="false">TEXT($B5720,"yyyy-mm")</f>
        <v>2026-04</v>
      </c>
      <c r="R5720" s="28" t="n">
        <f aca="false">IF(AND($O5720&gt;=DATE(2025,1,1),$O5720&lt;=DATE(2025,4,30)),1,0)</f>
        <v>0</v>
      </c>
    </row>
    <row r="5721" customFormat="false" ht="15" hidden="false" customHeight="false" outlineLevel="0" collapsed="false">
      <c r="A5721" s="28" t="n">
        <v>634</v>
      </c>
      <c r="B5721" s="29" t="n">
        <v>46173</v>
      </c>
      <c r="C5721" s="28" t="n">
        <v>16626.42</v>
      </c>
      <c r="D5721" s="28" t="n">
        <v>7426.45</v>
      </c>
      <c r="E5721" s="28" t="n">
        <v>92</v>
      </c>
      <c r="F5721" s="28" t="s">
        <v>349</v>
      </c>
      <c r="G5721" s="28" t="n">
        <v>1</v>
      </c>
      <c r="H5721" s="28" t="n">
        <v>1</v>
      </c>
      <c r="I5721" s="28" t="n">
        <v>1</v>
      </c>
      <c r="J5721" s="28" t="n">
        <v>305</v>
      </c>
      <c r="K5721" s="28" t="n">
        <v>6</v>
      </c>
      <c r="L5721" s="28" t="n">
        <v>1</v>
      </c>
      <c r="M5721" s="28" t="s">
        <v>146</v>
      </c>
      <c r="N5721" s="28" t="s">
        <v>139</v>
      </c>
      <c r="O5721" s="29" t="n">
        <v>45900</v>
      </c>
      <c r="P5721" s="28" t="n">
        <f aca="false">ROUNDDOWN(($B5721-$O5721)/30,0)</f>
        <v>9</v>
      </c>
      <c r="Q5721" s="28" t="str">
        <f aca="false">TEXT($B5721,"yyyy-mm")</f>
        <v>2026-05</v>
      </c>
      <c r="R5721" s="28" t="n">
        <f aca="false">IF(AND($O5721&gt;=DATE(2025,1,1),$O5721&lt;=DATE(2025,4,30)),1,0)</f>
        <v>0</v>
      </c>
    </row>
    <row r="5722" customFormat="false" ht="15" hidden="false" customHeight="false" outlineLevel="0" collapsed="false">
      <c r="A5722" s="28" t="n">
        <v>634</v>
      </c>
      <c r="B5722" s="29" t="n">
        <v>46203</v>
      </c>
      <c r="C5722" s="28" t="n">
        <v>16626.42</v>
      </c>
      <c r="D5722" s="28" t="n">
        <v>10493.12</v>
      </c>
      <c r="E5722" s="28" t="n">
        <v>122</v>
      </c>
      <c r="F5722" s="28" t="s">
        <v>349</v>
      </c>
      <c r="G5722" s="28" t="n">
        <v>1</v>
      </c>
      <c r="H5722" s="28" t="n">
        <v>1</v>
      </c>
      <c r="I5722" s="28" t="n">
        <v>1</v>
      </c>
      <c r="J5722" s="28" t="n">
        <v>305</v>
      </c>
      <c r="K5722" s="28" t="n">
        <v>6</v>
      </c>
      <c r="L5722" s="28" t="n">
        <v>1</v>
      </c>
      <c r="M5722" s="28" t="s">
        <v>146</v>
      </c>
      <c r="N5722" s="28" t="s">
        <v>139</v>
      </c>
      <c r="O5722" s="29" t="n">
        <v>45900</v>
      </c>
      <c r="P5722" s="28" t="n">
        <f aca="false">ROUNDDOWN(($B5722-$O5722)/30,0)</f>
        <v>10</v>
      </c>
      <c r="Q5722" s="28" t="str">
        <f aca="false">TEXT($B5722,"yyyy-mm")</f>
        <v>2026-06</v>
      </c>
      <c r="R5722" s="28" t="n">
        <f aca="false">IF(AND($O5722&gt;=DATE(2025,1,1),$O5722&lt;=DATE(2025,4,30)),1,0)</f>
        <v>0</v>
      </c>
    </row>
    <row r="5723" customFormat="false" ht="15" hidden="false" customHeight="false" outlineLevel="0" collapsed="false">
      <c r="A5723" s="28" t="n">
        <v>634</v>
      </c>
      <c r="B5723" s="29" t="n">
        <v>46234</v>
      </c>
      <c r="C5723" s="28" t="n">
        <v>16626.42</v>
      </c>
      <c r="D5723" s="28" t="n">
        <v>13559.79</v>
      </c>
      <c r="E5723" s="28" t="n">
        <v>153</v>
      </c>
      <c r="F5723" s="28" t="s">
        <v>349</v>
      </c>
      <c r="G5723" s="28" t="n">
        <v>1</v>
      </c>
      <c r="H5723" s="28" t="n">
        <v>1</v>
      </c>
      <c r="I5723" s="28" t="n">
        <v>1</v>
      </c>
      <c r="J5723" s="28" t="n">
        <v>305</v>
      </c>
      <c r="K5723" s="28" t="n">
        <v>6</v>
      </c>
      <c r="L5723" s="28" t="n">
        <v>1</v>
      </c>
      <c r="M5723" s="28" t="s">
        <v>146</v>
      </c>
      <c r="N5723" s="28" t="s">
        <v>139</v>
      </c>
      <c r="O5723" s="29" t="n">
        <v>45900</v>
      </c>
      <c r="P5723" s="28" t="n">
        <f aca="false">ROUNDDOWN(($B5723-$O5723)/30,0)</f>
        <v>11</v>
      </c>
      <c r="Q5723" s="28" t="str">
        <f aca="false">TEXT($B5723,"yyyy-mm")</f>
        <v>2026-07</v>
      </c>
      <c r="R5723" s="28" t="n">
        <f aca="false">IF(AND($O5723&gt;=DATE(2025,1,1),$O5723&lt;=DATE(2025,4,30)),1,0)</f>
        <v>0</v>
      </c>
    </row>
    <row r="5724" customFormat="false" ht="15" hidden="false" customHeight="false" outlineLevel="0" collapsed="false">
      <c r="A5724" s="28" t="n">
        <v>634</v>
      </c>
      <c r="B5724" s="29" t="n">
        <v>46265</v>
      </c>
      <c r="C5724" s="28" t="n">
        <v>15495.78</v>
      </c>
      <c r="D5724" s="28" t="n">
        <v>15495.82</v>
      </c>
      <c r="E5724" s="28" t="n">
        <v>184</v>
      </c>
      <c r="F5724" s="28" t="s">
        <v>349</v>
      </c>
      <c r="G5724" s="28" t="n">
        <v>1</v>
      </c>
      <c r="H5724" s="28" t="n">
        <v>1</v>
      </c>
      <c r="I5724" s="28" t="n">
        <v>1</v>
      </c>
      <c r="J5724" s="28" t="n">
        <v>305</v>
      </c>
      <c r="K5724" s="28" t="n">
        <v>6</v>
      </c>
      <c r="L5724" s="28" t="n">
        <v>1</v>
      </c>
      <c r="M5724" s="28" t="s">
        <v>146</v>
      </c>
      <c r="N5724" s="28" t="s">
        <v>139</v>
      </c>
      <c r="O5724" s="29" t="n">
        <v>45900</v>
      </c>
      <c r="P5724" s="28" t="n">
        <f aca="false">ROUNDDOWN(($B5724-$O5724)/30,0)</f>
        <v>12</v>
      </c>
      <c r="Q5724" s="28" t="str">
        <f aca="false">TEXT($B5724,"yyyy-mm")</f>
        <v>2026-08</v>
      </c>
      <c r="R5724" s="28" t="n">
        <f aca="false">IF(AND($O5724&gt;=DATE(2025,1,1),$O5724&lt;=DATE(2025,4,30)),1,0)</f>
        <v>0</v>
      </c>
    </row>
    <row r="5725" customFormat="false" ht="15" hidden="false" customHeight="false" outlineLevel="0" collapsed="false">
      <c r="A5725" s="28" t="n">
        <v>635</v>
      </c>
      <c r="B5725" s="29" t="n">
        <v>45382</v>
      </c>
      <c r="C5725" s="28" t="n">
        <v>44400</v>
      </c>
      <c r="D5725" s="28" t="n">
        <v>0</v>
      </c>
      <c r="E5725" s="28" t="n">
        <v>0</v>
      </c>
      <c r="F5725" s="28" t="s">
        <v>345</v>
      </c>
      <c r="G5725" s="28" t="n">
        <v>0</v>
      </c>
      <c r="H5725" s="28" t="n">
        <v>0</v>
      </c>
      <c r="I5725" s="28" t="n">
        <v>0</v>
      </c>
      <c r="J5725" s="28" t="n">
        <v>255</v>
      </c>
      <c r="K5725" s="28" t="n">
        <v>5</v>
      </c>
      <c r="L5725" s="28" t="n">
        <v>1</v>
      </c>
      <c r="M5725" s="28" t="s">
        <v>147</v>
      </c>
      <c r="N5725" s="28" t="s">
        <v>139</v>
      </c>
      <c r="O5725" s="29" t="n">
        <v>45364</v>
      </c>
      <c r="P5725" s="28" t="n">
        <f aca="false">ROUNDDOWN(($B5725-$O5725)/30,0)</f>
        <v>0</v>
      </c>
      <c r="Q5725" s="28" t="str">
        <f aca="false">TEXT($B5725,"yyyy-mm")</f>
        <v>2024-03</v>
      </c>
      <c r="R5725" s="28" t="n">
        <f aca="false">IF(AND($O5725&gt;=DATE(2025,1,1),$O5725&lt;=DATE(2025,4,30)),1,0)</f>
        <v>0</v>
      </c>
    </row>
    <row r="5726" customFormat="false" ht="15" hidden="false" customHeight="false" outlineLevel="0" collapsed="false">
      <c r="A5726" s="28" t="n">
        <v>635</v>
      </c>
      <c r="B5726" s="29" t="n">
        <v>45412</v>
      </c>
      <c r="C5726" s="28" t="n">
        <v>33300</v>
      </c>
      <c r="D5726" s="28" t="n">
        <v>0</v>
      </c>
      <c r="E5726" s="28" t="n">
        <v>0</v>
      </c>
      <c r="F5726" s="28" t="s">
        <v>345</v>
      </c>
      <c r="G5726" s="28" t="n">
        <v>0</v>
      </c>
      <c r="H5726" s="28" t="n">
        <v>0</v>
      </c>
      <c r="I5726" s="28" t="n">
        <v>0</v>
      </c>
      <c r="J5726" s="28" t="n">
        <v>255</v>
      </c>
      <c r="K5726" s="28" t="n">
        <v>5</v>
      </c>
      <c r="L5726" s="28" t="n">
        <v>1</v>
      </c>
      <c r="M5726" s="28" t="s">
        <v>147</v>
      </c>
      <c r="N5726" s="28" t="s">
        <v>139</v>
      </c>
      <c r="O5726" s="29" t="n">
        <v>45364</v>
      </c>
      <c r="P5726" s="28" t="n">
        <f aca="false">ROUNDDOWN(($B5726-$O5726)/30,0)</f>
        <v>1</v>
      </c>
      <c r="Q5726" s="28" t="str">
        <f aca="false">TEXT($B5726,"yyyy-mm")</f>
        <v>2024-04</v>
      </c>
      <c r="R5726" s="28" t="n">
        <f aca="false">IF(AND($O5726&gt;=DATE(2025,1,1),$O5726&lt;=DATE(2025,4,30)),1,0)</f>
        <v>0</v>
      </c>
    </row>
    <row r="5727" customFormat="false" ht="15" hidden="false" customHeight="false" outlineLevel="0" collapsed="false">
      <c r="A5727" s="28" t="n">
        <v>635</v>
      </c>
      <c r="B5727" s="29" t="n">
        <v>45443</v>
      </c>
      <c r="C5727" s="28" t="n">
        <v>22200</v>
      </c>
      <c r="D5727" s="28" t="n">
        <v>0</v>
      </c>
      <c r="E5727" s="28" t="n">
        <v>0</v>
      </c>
      <c r="F5727" s="28" t="s">
        <v>345</v>
      </c>
      <c r="G5727" s="28" t="n">
        <v>0</v>
      </c>
      <c r="H5727" s="28" t="n">
        <v>0</v>
      </c>
      <c r="I5727" s="28" t="n">
        <v>0</v>
      </c>
      <c r="J5727" s="28" t="n">
        <v>255</v>
      </c>
      <c r="K5727" s="28" t="n">
        <v>5</v>
      </c>
      <c r="L5727" s="28" t="n">
        <v>1</v>
      </c>
      <c r="M5727" s="28" t="s">
        <v>147</v>
      </c>
      <c r="N5727" s="28" t="s">
        <v>139</v>
      </c>
      <c r="O5727" s="29" t="n">
        <v>45364</v>
      </c>
      <c r="P5727" s="28" t="n">
        <f aca="false">ROUNDDOWN(($B5727-$O5727)/30,0)</f>
        <v>2</v>
      </c>
      <c r="Q5727" s="28" t="str">
        <f aca="false">TEXT($B5727,"yyyy-mm")</f>
        <v>2024-05</v>
      </c>
      <c r="R5727" s="28" t="n">
        <f aca="false">IF(AND($O5727&gt;=DATE(2025,1,1),$O5727&lt;=DATE(2025,4,30)),1,0)</f>
        <v>0</v>
      </c>
    </row>
    <row r="5728" customFormat="false" ht="15" hidden="false" customHeight="false" outlineLevel="0" collapsed="false">
      <c r="A5728" s="28" t="n">
        <v>635</v>
      </c>
      <c r="B5728" s="29" t="n">
        <v>45473</v>
      </c>
      <c r="C5728" s="28" t="n">
        <v>11100</v>
      </c>
      <c r="D5728" s="28" t="n">
        <v>0</v>
      </c>
      <c r="E5728" s="28" t="n">
        <v>0</v>
      </c>
      <c r="F5728" s="28" t="s">
        <v>345</v>
      </c>
      <c r="G5728" s="28" t="n">
        <v>0</v>
      </c>
      <c r="H5728" s="28" t="n">
        <v>0</v>
      </c>
      <c r="I5728" s="28" t="n">
        <v>0</v>
      </c>
      <c r="J5728" s="28" t="n">
        <v>255</v>
      </c>
      <c r="K5728" s="28" t="n">
        <v>5</v>
      </c>
      <c r="L5728" s="28" t="n">
        <v>1</v>
      </c>
      <c r="M5728" s="28" t="s">
        <v>147</v>
      </c>
      <c r="N5728" s="28" t="s">
        <v>139</v>
      </c>
      <c r="O5728" s="29" t="n">
        <v>45364</v>
      </c>
      <c r="P5728" s="28" t="n">
        <f aca="false">ROUNDDOWN(($B5728-$O5728)/30,0)</f>
        <v>3</v>
      </c>
      <c r="Q5728" s="28" t="str">
        <f aca="false">TEXT($B5728,"yyyy-mm")</f>
        <v>2024-06</v>
      </c>
      <c r="R5728" s="28" t="n">
        <f aca="false">IF(AND($O5728&gt;=DATE(2025,1,1),$O5728&lt;=DATE(2025,4,30)),1,0)</f>
        <v>0</v>
      </c>
    </row>
    <row r="5729" customFormat="false" ht="15" hidden="false" customHeight="false" outlineLevel="0" collapsed="false">
      <c r="A5729" s="28" t="n">
        <v>635</v>
      </c>
      <c r="B5729" s="29" t="n">
        <v>45504</v>
      </c>
      <c r="C5729" s="28" t="n">
        <v>0</v>
      </c>
      <c r="D5729" s="28" t="n">
        <v>0</v>
      </c>
      <c r="E5729" s="28" t="n">
        <v>0</v>
      </c>
      <c r="F5729" s="28" t="s">
        <v>345</v>
      </c>
      <c r="G5729" s="28" t="n">
        <v>0</v>
      </c>
      <c r="H5729" s="28" t="n">
        <v>0</v>
      </c>
      <c r="I5729" s="28" t="n">
        <v>0</v>
      </c>
      <c r="J5729" s="28" t="n">
        <v>255</v>
      </c>
      <c r="K5729" s="28" t="n">
        <v>5</v>
      </c>
      <c r="L5729" s="28" t="n">
        <v>1</v>
      </c>
      <c r="M5729" s="28" t="s">
        <v>147</v>
      </c>
      <c r="N5729" s="28" t="s">
        <v>139</v>
      </c>
      <c r="O5729" s="29" t="n">
        <v>45364</v>
      </c>
      <c r="P5729" s="28" t="n">
        <f aca="false">ROUNDDOWN(($B5729-$O5729)/30,0)</f>
        <v>4</v>
      </c>
      <c r="Q5729" s="28" t="str">
        <f aca="false">TEXT($B5729,"yyyy-mm")</f>
        <v>2024-07</v>
      </c>
      <c r="R5729" s="28" t="n">
        <f aca="false">IF(AND($O5729&gt;=DATE(2025,1,1),$O5729&lt;=DATE(2025,4,30)),1,0)</f>
        <v>0</v>
      </c>
    </row>
    <row r="5730" customFormat="false" ht="15" hidden="false" customHeight="false" outlineLevel="0" collapsed="false">
      <c r="A5730" s="28" t="n">
        <v>636</v>
      </c>
      <c r="B5730" s="29" t="n">
        <v>45107</v>
      </c>
      <c r="C5730" s="28" t="n">
        <v>10200</v>
      </c>
      <c r="D5730" s="28" t="n">
        <v>0</v>
      </c>
      <c r="E5730" s="28" t="n">
        <v>0</v>
      </c>
      <c r="F5730" s="28" t="s">
        <v>345</v>
      </c>
      <c r="G5730" s="28" t="n">
        <v>0</v>
      </c>
      <c r="H5730" s="28" t="n">
        <v>0</v>
      </c>
      <c r="I5730" s="28" t="n">
        <v>0</v>
      </c>
      <c r="J5730" s="28" t="n">
        <v>97</v>
      </c>
      <c r="K5730" s="28" t="n">
        <v>9</v>
      </c>
      <c r="L5730" s="28" t="n">
        <v>3</v>
      </c>
      <c r="M5730" s="28" t="s">
        <v>147</v>
      </c>
      <c r="N5730" s="28" t="s">
        <v>139</v>
      </c>
      <c r="O5730" s="29" t="n">
        <v>45083</v>
      </c>
      <c r="P5730" s="28" t="n">
        <f aca="false">ROUNDDOWN(($B5730-$O5730)/30,0)</f>
        <v>0</v>
      </c>
      <c r="Q5730" s="28" t="str">
        <f aca="false">TEXT($B5730,"yyyy-mm")</f>
        <v>2023-06</v>
      </c>
      <c r="R5730" s="28" t="n">
        <f aca="false">IF(AND($O5730&gt;=DATE(2025,1,1),$O5730&lt;=DATE(2025,4,30)),1,0)</f>
        <v>0</v>
      </c>
    </row>
    <row r="5731" customFormat="false" ht="15" hidden="false" customHeight="false" outlineLevel="0" collapsed="false">
      <c r="A5731" s="28" t="n">
        <v>636</v>
      </c>
      <c r="B5731" s="29" t="n">
        <v>45138</v>
      </c>
      <c r="C5731" s="28" t="n">
        <v>6800</v>
      </c>
      <c r="D5731" s="28" t="n">
        <v>0</v>
      </c>
      <c r="E5731" s="28" t="n">
        <v>0</v>
      </c>
      <c r="F5731" s="28" t="s">
        <v>345</v>
      </c>
      <c r="G5731" s="28" t="n">
        <v>0</v>
      </c>
      <c r="H5731" s="28" t="n">
        <v>0</v>
      </c>
      <c r="I5731" s="28" t="n">
        <v>0</v>
      </c>
      <c r="J5731" s="28" t="n">
        <v>97</v>
      </c>
      <c r="K5731" s="28" t="n">
        <v>9</v>
      </c>
      <c r="L5731" s="28" t="n">
        <v>3</v>
      </c>
      <c r="M5731" s="28" t="s">
        <v>147</v>
      </c>
      <c r="N5731" s="28" t="s">
        <v>139</v>
      </c>
      <c r="O5731" s="29" t="n">
        <v>45083</v>
      </c>
      <c r="P5731" s="28" t="n">
        <f aca="false">ROUNDDOWN(($B5731-$O5731)/30,0)</f>
        <v>1</v>
      </c>
      <c r="Q5731" s="28" t="str">
        <f aca="false">TEXT($B5731,"yyyy-mm")</f>
        <v>2023-07</v>
      </c>
      <c r="R5731" s="28" t="n">
        <f aca="false">IF(AND($O5731&gt;=DATE(2025,1,1),$O5731&lt;=DATE(2025,4,30)),1,0)</f>
        <v>0</v>
      </c>
    </row>
    <row r="5732" customFormat="false" ht="15" hidden="false" customHeight="false" outlineLevel="0" collapsed="false">
      <c r="A5732" s="28" t="n">
        <v>636</v>
      </c>
      <c r="B5732" s="29" t="n">
        <v>45169</v>
      </c>
      <c r="C5732" s="28" t="n">
        <v>3400</v>
      </c>
      <c r="D5732" s="28" t="n">
        <v>0</v>
      </c>
      <c r="E5732" s="28" t="n">
        <v>0</v>
      </c>
      <c r="F5732" s="28" t="s">
        <v>345</v>
      </c>
      <c r="G5732" s="28" t="n">
        <v>0</v>
      </c>
      <c r="H5732" s="28" t="n">
        <v>0</v>
      </c>
      <c r="I5732" s="28" t="n">
        <v>0</v>
      </c>
      <c r="J5732" s="28" t="n">
        <v>97</v>
      </c>
      <c r="K5732" s="28" t="n">
        <v>9</v>
      </c>
      <c r="L5732" s="28" t="n">
        <v>3</v>
      </c>
      <c r="M5732" s="28" t="s">
        <v>147</v>
      </c>
      <c r="N5732" s="28" t="s">
        <v>139</v>
      </c>
      <c r="O5732" s="29" t="n">
        <v>45083</v>
      </c>
      <c r="P5732" s="28" t="n">
        <f aca="false">ROUNDDOWN(($B5732-$O5732)/30,0)</f>
        <v>2</v>
      </c>
      <c r="Q5732" s="28" t="str">
        <f aca="false">TEXT($B5732,"yyyy-mm")</f>
        <v>2023-08</v>
      </c>
      <c r="R5732" s="28" t="n">
        <f aca="false">IF(AND($O5732&gt;=DATE(2025,1,1),$O5732&lt;=DATE(2025,4,30)),1,0)</f>
        <v>0</v>
      </c>
    </row>
    <row r="5733" customFormat="false" ht="15" hidden="false" customHeight="false" outlineLevel="0" collapsed="false">
      <c r="A5733" s="28" t="n">
        <v>636</v>
      </c>
      <c r="B5733" s="29" t="n">
        <v>45199</v>
      </c>
      <c r="C5733" s="28" t="n">
        <v>0</v>
      </c>
      <c r="D5733" s="28" t="n">
        <v>0</v>
      </c>
      <c r="E5733" s="28" t="n">
        <v>0</v>
      </c>
      <c r="F5733" s="28" t="s">
        <v>345</v>
      </c>
      <c r="G5733" s="28" t="n">
        <v>0</v>
      </c>
      <c r="H5733" s="28" t="n">
        <v>0</v>
      </c>
      <c r="I5733" s="28" t="n">
        <v>0</v>
      </c>
      <c r="J5733" s="28" t="n">
        <v>97</v>
      </c>
      <c r="K5733" s="28" t="n">
        <v>9</v>
      </c>
      <c r="L5733" s="28" t="n">
        <v>3</v>
      </c>
      <c r="M5733" s="28" t="s">
        <v>147</v>
      </c>
      <c r="N5733" s="28" t="s">
        <v>139</v>
      </c>
      <c r="O5733" s="29" t="n">
        <v>45083</v>
      </c>
      <c r="P5733" s="28" t="n">
        <f aca="false">ROUNDDOWN(($B5733-$O5733)/30,0)</f>
        <v>3</v>
      </c>
      <c r="Q5733" s="28" t="str">
        <f aca="false">TEXT($B5733,"yyyy-mm")</f>
        <v>2023-09</v>
      </c>
      <c r="R5733" s="28" t="n">
        <f aca="false">IF(AND($O5733&gt;=DATE(2025,1,1),$O5733&lt;=DATE(2025,4,30)),1,0)</f>
        <v>0</v>
      </c>
    </row>
    <row r="5734" customFormat="false" ht="15" hidden="false" customHeight="false" outlineLevel="0" collapsed="false">
      <c r="A5734" s="28" t="n">
        <v>637</v>
      </c>
      <c r="B5734" s="29" t="n">
        <v>45869</v>
      </c>
      <c r="C5734" s="28" t="n">
        <v>317900</v>
      </c>
      <c r="D5734" s="28" t="n">
        <v>0</v>
      </c>
      <c r="E5734" s="28" t="n">
        <v>0</v>
      </c>
      <c r="F5734" s="28" t="s">
        <v>345</v>
      </c>
      <c r="G5734" s="28" t="n">
        <v>0</v>
      </c>
      <c r="H5734" s="28" t="n">
        <v>0</v>
      </c>
      <c r="I5734" s="28" t="n">
        <v>0</v>
      </c>
      <c r="J5734" s="28" t="n">
        <v>27</v>
      </c>
      <c r="K5734" s="28" t="n">
        <v>13</v>
      </c>
      <c r="L5734" s="28" t="n">
        <v>1</v>
      </c>
      <c r="M5734" s="28" t="s">
        <v>146</v>
      </c>
      <c r="N5734" s="28" t="s">
        <v>138</v>
      </c>
      <c r="O5734" s="29" t="n">
        <v>45848</v>
      </c>
      <c r="P5734" s="28" t="n">
        <f aca="false">ROUNDDOWN(($B5734-$O5734)/30,0)</f>
        <v>0</v>
      </c>
      <c r="Q5734" s="28" t="str">
        <f aca="false">TEXT($B5734,"yyyy-mm")</f>
        <v>2025-07</v>
      </c>
      <c r="R5734" s="28" t="n">
        <f aca="false">IF(AND($O5734&gt;=DATE(2025,1,1),$O5734&lt;=DATE(2025,4,30)),1,0)</f>
        <v>0</v>
      </c>
    </row>
    <row r="5735" customFormat="false" ht="15" hidden="false" customHeight="false" outlineLevel="0" collapsed="false">
      <c r="A5735" s="28" t="n">
        <v>637</v>
      </c>
      <c r="B5735" s="29" t="n">
        <v>45900</v>
      </c>
      <c r="C5735" s="28" t="n">
        <v>312601.67</v>
      </c>
      <c r="D5735" s="28" t="n">
        <v>0</v>
      </c>
      <c r="E5735" s="28" t="n">
        <v>0</v>
      </c>
      <c r="F5735" s="28" t="s">
        <v>345</v>
      </c>
      <c r="G5735" s="28" t="n">
        <v>0</v>
      </c>
      <c r="H5735" s="28" t="n">
        <v>0</v>
      </c>
      <c r="I5735" s="28" t="n">
        <v>0</v>
      </c>
      <c r="J5735" s="28" t="n">
        <v>27</v>
      </c>
      <c r="K5735" s="28" t="n">
        <v>13</v>
      </c>
      <c r="L5735" s="28" t="n">
        <v>1</v>
      </c>
      <c r="M5735" s="28" t="s">
        <v>146</v>
      </c>
      <c r="N5735" s="28" t="s">
        <v>138</v>
      </c>
      <c r="O5735" s="29" t="n">
        <v>45848</v>
      </c>
      <c r="P5735" s="28" t="n">
        <f aca="false">ROUNDDOWN(($B5735-$O5735)/30,0)</f>
        <v>1</v>
      </c>
      <c r="Q5735" s="28" t="str">
        <f aca="false">TEXT($B5735,"yyyy-mm")</f>
        <v>2025-08</v>
      </c>
      <c r="R5735" s="28" t="n">
        <f aca="false">IF(AND($O5735&gt;=DATE(2025,1,1),$O5735&lt;=DATE(2025,4,30)),1,0)</f>
        <v>0</v>
      </c>
    </row>
    <row r="5736" customFormat="false" ht="15" hidden="false" customHeight="false" outlineLevel="0" collapsed="false">
      <c r="A5736" s="28" t="n">
        <v>637</v>
      </c>
      <c r="B5736" s="29" t="n">
        <v>45930</v>
      </c>
      <c r="C5736" s="28" t="n">
        <v>307303.34</v>
      </c>
      <c r="D5736" s="28" t="n">
        <v>0</v>
      </c>
      <c r="E5736" s="28" t="n">
        <v>0</v>
      </c>
      <c r="F5736" s="28" t="s">
        <v>345</v>
      </c>
      <c r="G5736" s="28" t="n">
        <v>0</v>
      </c>
      <c r="H5736" s="28" t="n">
        <v>0</v>
      </c>
      <c r="I5736" s="28" t="n">
        <v>0</v>
      </c>
      <c r="J5736" s="28" t="n">
        <v>27</v>
      </c>
      <c r="K5736" s="28" t="n">
        <v>13</v>
      </c>
      <c r="L5736" s="28" t="n">
        <v>1</v>
      </c>
      <c r="M5736" s="28" t="s">
        <v>146</v>
      </c>
      <c r="N5736" s="28" t="s">
        <v>138</v>
      </c>
      <c r="O5736" s="29" t="n">
        <v>45848</v>
      </c>
      <c r="P5736" s="28" t="n">
        <f aca="false">ROUNDDOWN(($B5736-$O5736)/30,0)</f>
        <v>2</v>
      </c>
      <c r="Q5736" s="28" t="str">
        <f aca="false">TEXT($B5736,"yyyy-mm")</f>
        <v>2025-09</v>
      </c>
      <c r="R5736" s="28" t="n">
        <f aca="false">IF(AND($O5736&gt;=DATE(2025,1,1),$O5736&lt;=DATE(2025,4,30)),1,0)</f>
        <v>0</v>
      </c>
    </row>
    <row r="5737" customFormat="false" ht="15" hidden="false" customHeight="false" outlineLevel="0" collapsed="false">
      <c r="A5737" s="28" t="n">
        <v>637</v>
      </c>
      <c r="B5737" s="29" t="n">
        <v>45961</v>
      </c>
      <c r="C5737" s="28" t="n">
        <v>302005.01</v>
      </c>
      <c r="D5737" s="28" t="n">
        <v>0</v>
      </c>
      <c r="E5737" s="28" t="n">
        <v>0</v>
      </c>
      <c r="F5737" s="28" t="s">
        <v>345</v>
      </c>
      <c r="G5737" s="28" t="n">
        <v>0</v>
      </c>
      <c r="H5737" s="28" t="n">
        <v>0</v>
      </c>
      <c r="I5737" s="28" t="n">
        <v>0</v>
      </c>
      <c r="J5737" s="28" t="n">
        <v>27</v>
      </c>
      <c r="K5737" s="28" t="n">
        <v>13</v>
      </c>
      <c r="L5737" s="28" t="n">
        <v>1</v>
      </c>
      <c r="M5737" s="28" t="s">
        <v>146</v>
      </c>
      <c r="N5737" s="28" t="s">
        <v>138</v>
      </c>
      <c r="O5737" s="29" t="n">
        <v>45848</v>
      </c>
      <c r="P5737" s="28" t="n">
        <f aca="false">ROUNDDOWN(($B5737-$O5737)/30,0)</f>
        <v>3</v>
      </c>
      <c r="Q5737" s="28" t="str">
        <f aca="false">TEXT($B5737,"yyyy-mm")</f>
        <v>2025-10</v>
      </c>
      <c r="R5737" s="28" t="n">
        <f aca="false">IF(AND($O5737&gt;=DATE(2025,1,1),$O5737&lt;=DATE(2025,4,30)),1,0)</f>
        <v>0</v>
      </c>
    </row>
    <row r="5738" customFormat="false" ht="15" hidden="false" customHeight="false" outlineLevel="0" collapsed="false">
      <c r="A5738" s="28" t="n">
        <v>637</v>
      </c>
      <c r="B5738" s="29" t="n">
        <v>45991</v>
      </c>
      <c r="C5738" s="28" t="n">
        <v>296706.68</v>
      </c>
      <c r="D5738" s="28" t="n">
        <v>0</v>
      </c>
      <c r="E5738" s="28" t="n">
        <v>0</v>
      </c>
      <c r="F5738" s="28" t="s">
        <v>345</v>
      </c>
      <c r="G5738" s="28" t="n">
        <v>0</v>
      </c>
      <c r="H5738" s="28" t="n">
        <v>0</v>
      </c>
      <c r="I5738" s="28" t="n">
        <v>0</v>
      </c>
      <c r="J5738" s="28" t="n">
        <v>27</v>
      </c>
      <c r="K5738" s="28" t="n">
        <v>13</v>
      </c>
      <c r="L5738" s="28" t="n">
        <v>1</v>
      </c>
      <c r="M5738" s="28" t="s">
        <v>146</v>
      </c>
      <c r="N5738" s="28" t="s">
        <v>138</v>
      </c>
      <c r="O5738" s="29" t="n">
        <v>45848</v>
      </c>
      <c r="P5738" s="28" t="n">
        <f aca="false">ROUNDDOWN(($B5738-$O5738)/30,0)</f>
        <v>4</v>
      </c>
      <c r="Q5738" s="28" t="str">
        <f aca="false">TEXT($B5738,"yyyy-mm")</f>
        <v>2025-11</v>
      </c>
      <c r="R5738" s="28" t="n">
        <f aca="false">IF(AND($O5738&gt;=DATE(2025,1,1),$O5738&lt;=DATE(2025,4,30)),1,0)</f>
        <v>0</v>
      </c>
    </row>
    <row r="5739" customFormat="false" ht="15" hidden="false" customHeight="false" outlineLevel="0" collapsed="false">
      <c r="A5739" s="28" t="n">
        <v>637</v>
      </c>
      <c r="B5739" s="29" t="n">
        <v>46022</v>
      </c>
      <c r="C5739" s="28" t="n">
        <v>291408.35</v>
      </c>
      <c r="D5739" s="28" t="n">
        <v>0</v>
      </c>
      <c r="E5739" s="28" t="n">
        <v>0</v>
      </c>
      <c r="F5739" s="28" t="s">
        <v>345</v>
      </c>
      <c r="G5739" s="28" t="n">
        <v>0</v>
      </c>
      <c r="H5739" s="28" t="n">
        <v>0</v>
      </c>
      <c r="I5739" s="28" t="n">
        <v>0</v>
      </c>
      <c r="J5739" s="28" t="n">
        <v>27</v>
      </c>
      <c r="K5739" s="28" t="n">
        <v>13</v>
      </c>
      <c r="L5739" s="28" t="n">
        <v>1</v>
      </c>
      <c r="M5739" s="28" t="s">
        <v>146</v>
      </c>
      <c r="N5739" s="28" t="s">
        <v>138</v>
      </c>
      <c r="O5739" s="29" t="n">
        <v>45848</v>
      </c>
      <c r="P5739" s="28" t="n">
        <f aca="false">ROUNDDOWN(($B5739-$O5739)/30,0)</f>
        <v>5</v>
      </c>
      <c r="Q5739" s="28" t="str">
        <f aca="false">TEXT($B5739,"yyyy-mm")</f>
        <v>2025-12</v>
      </c>
      <c r="R5739" s="28" t="n">
        <f aca="false">IF(AND($O5739&gt;=DATE(2025,1,1),$O5739&lt;=DATE(2025,4,30)),1,0)</f>
        <v>0</v>
      </c>
    </row>
    <row r="5740" customFormat="false" ht="15" hidden="false" customHeight="false" outlineLevel="0" collapsed="false">
      <c r="A5740" s="28" t="n">
        <v>637</v>
      </c>
      <c r="B5740" s="29" t="n">
        <v>46053</v>
      </c>
      <c r="C5740" s="28" t="n">
        <v>286110.02</v>
      </c>
      <c r="D5740" s="28" t="n">
        <v>0</v>
      </c>
      <c r="E5740" s="28" t="n">
        <v>0</v>
      </c>
      <c r="F5740" s="28" t="s">
        <v>345</v>
      </c>
      <c r="G5740" s="28" t="n">
        <v>0</v>
      </c>
      <c r="H5740" s="28" t="n">
        <v>0</v>
      </c>
      <c r="I5740" s="28" t="n">
        <v>0</v>
      </c>
      <c r="J5740" s="28" t="n">
        <v>27</v>
      </c>
      <c r="K5740" s="28" t="n">
        <v>13</v>
      </c>
      <c r="L5740" s="28" t="n">
        <v>1</v>
      </c>
      <c r="M5740" s="28" t="s">
        <v>146</v>
      </c>
      <c r="N5740" s="28" t="s">
        <v>138</v>
      </c>
      <c r="O5740" s="29" t="n">
        <v>45848</v>
      </c>
      <c r="P5740" s="28" t="n">
        <f aca="false">ROUNDDOWN(($B5740-$O5740)/30,0)</f>
        <v>6</v>
      </c>
      <c r="Q5740" s="28" t="str">
        <f aca="false">TEXT($B5740,"yyyy-mm")</f>
        <v>2026-01</v>
      </c>
      <c r="R5740" s="28" t="n">
        <f aca="false">IF(AND($O5740&gt;=DATE(2025,1,1),$O5740&lt;=DATE(2025,4,30)),1,0)</f>
        <v>0</v>
      </c>
    </row>
    <row r="5741" customFormat="false" ht="15" hidden="false" customHeight="false" outlineLevel="0" collapsed="false">
      <c r="A5741" s="28" t="n">
        <v>637</v>
      </c>
      <c r="B5741" s="29" t="n">
        <v>46081</v>
      </c>
      <c r="C5741" s="28" t="n">
        <v>280811.69</v>
      </c>
      <c r="D5741" s="28" t="n">
        <v>0</v>
      </c>
      <c r="E5741" s="28" t="n">
        <v>0</v>
      </c>
      <c r="F5741" s="28" t="s">
        <v>345</v>
      </c>
      <c r="G5741" s="28" t="n">
        <v>0</v>
      </c>
      <c r="H5741" s="28" t="n">
        <v>0</v>
      </c>
      <c r="I5741" s="28" t="n">
        <v>0</v>
      </c>
      <c r="J5741" s="28" t="n">
        <v>27</v>
      </c>
      <c r="K5741" s="28" t="n">
        <v>13</v>
      </c>
      <c r="L5741" s="28" t="n">
        <v>1</v>
      </c>
      <c r="M5741" s="28" t="s">
        <v>146</v>
      </c>
      <c r="N5741" s="28" t="s">
        <v>138</v>
      </c>
      <c r="O5741" s="29" t="n">
        <v>45848</v>
      </c>
      <c r="P5741" s="28" t="n">
        <f aca="false">ROUNDDOWN(($B5741-$O5741)/30,0)</f>
        <v>7</v>
      </c>
      <c r="Q5741" s="28" t="str">
        <f aca="false">TEXT($B5741,"yyyy-mm")</f>
        <v>2026-02</v>
      </c>
      <c r="R5741" s="28" t="n">
        <f aca="false">IF(AND($O5741&gt;=DATE(2025,1,1),$O5741&lt;=DATE(2025,4,30)),1,0)</f>
        <v>0</v>
      </c>
    </row>
    <row r="5742" customFormat="false" ht="15" hidden="false" customHeight="false" outlineLevel="0" collapsed="false">
      <c r="A5742" s="28" t="n">
        <v>637</v>
      </c>
      <c r="B5742" s="29" t="n">
        <v>46112</v>
      </c>
      <c r="C5742" s="28" t="n">
        <v>275513.36</v>
      </c>
      <c r="D5742" s="28" t="n">
        <v>0</v>
      </c>
      <c r="E5742" s="28" t="n">
        <v>0</v>
      </c>
      <c r="F5742" s="28" t="s">
        <v>345</v>
      </c>
      <c r="G5742" s="28" t="n">
        <v>0</v>
      </c>
      <c r="H5742" s="28" t="n">
        <v>0</v>
      </c>
      <c r="I5742" s="28" t="n">
        <v>0</v>
      </c>
      <c r="J5742" s="28" t="n">
        <v>27</v>
      </c>
      <c r="K5742" s="28" t="n">
        <v>13</v>
      </c>
      <c r="L5742" s="28" t="n">
        <v>1</v>
      </c>
      <c r="M5742" s="28" t="s">
        <v>146</v>
      </c>
      <c r="N5742" s="28" t="s">
        <v>138</v>
      </c>
      <c r="O5742" s="29" t="n">
        <v>45848</v>
      </c>
      <c r="P5742" s="28" t="n">
        <f aca="false">ROUNDDOWN(($B5742-$O5742)/30,0)</f>
        <v>8</v>
      </c>
      <c r="Q5742" s="28" t="str">
        <f aca="false">TEXT($B5742,"yyyy-mm")</f>
        <v>2026-03</v>
      </c>
      <c r="R5742" s="28" t="n">
        <f aca="false">IF(AND($O5742&gt;=DATE(2025,1,1),$O5742&lt;=DATE(2025,4,30)),1,0)</f>
        <v>0</v>
      </c>
    </row>
    <row r="5743" customFormat="false" ht="15" hidden="false" customHeight="false" outlineLevel="0" collapsed="false">
      <c r="A5743" s="28" t="n">
        <v>637</v>
      </c>
      <c r="B5743" s="29" t="n">
        <v>46142</v>
      </c>
      <c r="C5743" s="28" t="n">
        <v>270215.03</v>
      </c>
      <c r="D5743" s="28" t="n">
        <v>0</v>
      </c>
      <c r="E5743" s="28" t="n">
        <v>0</v>
      </c>
      <c r="F5743" s="28" t="s">
        <v>345</v>
      </c>
      <c r="G5743" s="28" t="n">
        <v>0</v>
      </c>
      <c r="H5743" s="28" t="n">
        <v>0</v>
      </c>
      <c r="I5743" s="28" t="n">
        <v>0</v>
      </c>
      <c r="J5743" s="28" t="n">
        <v>27</v>
      </c>
      <c r="K5743" s="28" t="n">
        <v>13</v>
      </c>
      <c r="L5743" s="28" t="n">
        <v>1</v>
      </c>
      <c r="M5743" s="28" t="s">
        <v>146</v>
      </c>
      <c r="N5743" s="28" t="s">
        <v>138</v>
      </c>
      <c r="O5743" s="29" t="n">
        <v>45848</v>
      </c>
      <c r="P5743" s="28" t="n">
        <f aca="false">ROUNDDOWN(($B5743-$O5743)/30,0)</f>
        <v>9</v>
      </c>
      <c r="Q5743" s="28" t="str">
        <f aca="false">TEXT($B5743,"yyyy-mm")</f>
        <v>2026-04</v>
      </c>
      <c r="R5743" s="28" t="n">
        <f aca="false">IF(AND($O5743&gt;=DATE(2025,1,1),$O5743&lt;=DATE(2025,4,30)),1,0)</f>
        <v>0</v>
      </c>
    </row>
    <row r="5744" customFormat="false" ht="15" hidden="false" customHeight="false" outlineLevel="0" collapsed="false">
      <c r="A5744" s="28" t="n">
        <v>637</v>
      </c>
      <c r="B5744" s="29" t="n">
        <v>46173</v>
      </c>
      <c r="C5744" s="28" t="n">
        <v>264916.7</v>
      </c>
      <c r="D5744" s="28" t="n">
        <v>0</v>
      </c>
      <c r="E5744" s="28" t="n">
        <v>0</v>
      </c>
      <c r="F5744" s="28" t="s">
        <v>345</v>
      </c>
      <c r="G5744" s="28" t="n">
        <v>0</v>
      </c>
      <c r="H5744" s="28" t="n">
        <v>0</v>
      </c>
      <c r="I5744" s="28" t="n">
        <v>0</v>
      </c>
      <c r="J5744" s="28" t="n">
        <v>27</v>
      </c>
      <c r="K5744" s="28" t="n">
        <v>13</v>
      </c>
      <c r="L5744" s="28" t="n">
        <v>1</v>
      </c>
      <c r="M5744" s="28" t="s">
        <v>146</v>
      </c>
      <c r="N5744" s="28" t="s">
        <v>138</v>
      </c>
      <c r="O5744" s="29" t="n">
        <v>45848</v>
      </c>
      <c r="P5744" s="28" t="n">
        <f aca="false">ROUNDDOWN(($B5744-$O5744)/30,0)</f>
        <v>10</v>
      </c>
      <c r="Q5744" s="28" t="str">
        <f aca="false">TEXT($B5744,"yyyy-mm")</f>
        <v>2026-05</v>
      </c>
      <c r="R5744" s="28" t="n">
        <f aca="false">IF(AND($O5744&gt;=DATE(2025,1,1),$O5744&lt;=DATE(2025,4,30)),1,0)</f>
        <v>0</v>
      </c>
    </row>
    <row r="5745" customFormat="false" ht="15" hidden="false" customHeight="false" outlineLevel="0" collapsed="false">
      <c r="A5745" s="28" t="n">
        <v>637</v>
      </c>
      <c r="B5745" s="29" t="n">
        <v>46203</v>
      </c>
      <c r="C5745" s="28" t="n">
        <v>259618.37</v>
      </c>
      <c r="D5745" s="28" t="n">
        <v>0</v>
      </c>
      <c r="E5745" s="28" t="n">
        <v>0</v>
      </c>
      <c r="F5745" s="28" t="s">
        <v>345</v>
      </c>
      <c r="G5745" s="28" t="n">
        <v>0</v>
      </c>
      <c r="H5745" s="28" t="n">
        <v>0</v>
      </c>
      <c r="I5745" s="28" t="n">
        <v>0</v>
      </c>
      <c r="J5745" s="28" t="n">
        <v>27</v>
      </c>
      <c r="K5745" s="28" t="n">
        <v>13</v>
      </c>
      <c r="L5745" s="28" t="n">
        <v>1</v>
      </c>
      <c r="M5745" s="28" t="s">
        <v>146</v>
      </c>
      <c r="N5745" s="28" t="s">
        <v>138</v>
      </c>
      <c r="O5745" s="29" t="n">
        <v>45848</v>
      </c>
      <c r="P5745" s="28" t="n">
        <f aca="false">ROUNDDOWN(($B5745-$O5745)/30,0)</f>
        <v>11</v>
      </c>
      <c r="Q5745" s="28" t="str">
        <f aca="false">TEXT($B5745,"yyyy-mm")</f>
        <v>2026-06</v>
      </c>
      <c r="R5745" s="28" t="n">
        <f aca="false">IF(AND($O5745&gt;=DATE(2025,1,1),$O5745&lt;=DATE(2025,4,30)),1,0)</f>
        <v>0</v>
      </c>
    </row>
    <row r="5746" customFormat="false" ht="15" hidden="false" customHeight="false" outlineLevel="0" collapsed="false">
      <c r="A5746" s="28" t="n">
        <v>637</v>
      </c>
      <c r="B5746" s="29" t="n">
        <v>46234</v>
      </c>
      <c r="C5746" s="28" t="n">
        <v>254320.04</v>
      </c>
      <c r="D5746" s="28" t="n">
        <v>0</v>
      </c>
      <c r="E5746" s="28" t="n">
        <v>0</v>
      </c>
      <c r="F5746" s="28" t="s">
        <v>345</v>
      </c>
      <c r="G5746" s="28" t="n">
        <v>0</v>
      </c>
      <c r="H5746" s="28" t="n">
        <v>0</v>
      </c>
      <c r="I5746" s="28" t="n">
        <v>0</v>
      </c>
      <c r="J5746" s="28" t="n">
        <v>27</v>
      </c>
      <c r="K5746" s="28" t="n">
        <v>13</v>
      </c>
      <c r="L5746" s="28" t="n">
        <v>1</v>
      </c>
      <c r="M5746" s="28" t="s">
        <v>146</v>
      </c>
      <c r="N5746" s="28" t="s">
        <v>138</v>
      </c>
      <c r="O5746" s="29" t="n">
        <v>45848</v>
      </c>
      <c r="P5746" s="28" t="n">
        <f aca="false">ROUNDDOWN(($B5746-$O5746)/30,0)</f>
        <v>12</v>
      </c>
      <c r="Q5746" s="28" t="str">
        <f aca="false">TEXT($B5746,"yyyy-mm")</f>
        <v>2026-07</v>
      </c>
      <c r="R5746" s="28" t="n">
        <f aca="false">IF(AND($O5746&gt;=DATE(2025,1,1),$O5746&lt;=DATE(2025,4,30)),1,0)</f>
        <v>0</v>
      </c>
    </row>
    <row r="5747" customFormat="false" ht="15" hidden="false" customHeight="false" outlineLevel="0" collapsed="false">
      <c r="A5747" s="28" t="n">
        <v>637</v>
      </c>
      <c r="B5747" s="29" t="n">
        <v>46265</v>
      </c>
      <c r="C5747" s="28" t="n">
        <v>249021.71</v>
      </c>
      <c r="D5747" s="28" t="n">
        <v>0</v>
      </c>
      <c r="E5747" s="28" t="n">
        <v>0</v>
      </c>
      <c r="F5747" s="28" t="s">
        <v>345</v>
      </c>
      <c r="G5747" s="28" t="n">
        <v>0</v>
      </c>
      <c r="H5747" s="28" t="n">
        <v>0</v>
      </c>
      <c r="I5747" s="28" t="n">
        <v>0</v>
      </c>
      <c r="J5747" s="28" t="n">
        <v>27</v>
      </c>
      <c r="K5747" s="28" t="n">
        <v>13</v>
      </c>
      <c r="L5747" s="28" t="n">
        <v>1</v>
      </c>
      <c r="M5747" s="28" t="s">
        <v>146</v>
      </c>
      <c r="N5747" s="28" t="s">
        <v>138</v>
      </c>
      <c r="O5747" s="29" t="n">
        <v>45848</v>
      </c>
      <c r="P5747" s="28" t="n">
        <f aca="false">ROUNDDOWN(($B5747-$O5747)/30,0)</f>
        <v>13</v>
      </c>
      <c r="Q5747" s="28" t="str">
        <f aca="false">TEXT($B5747,"yyyy-mm")</f>
        <v>2026-08</v>
      </c>
      <c r="R5747" s="28" t="n">
        <f aca="false">IF(AND($O5747&gt;=DATE(2025,1,1),$O5747&lt;=DATE(2025,4,30)),1,0)</f>
        <v>0</v>
      </c>
    </row>
    <row r="5748" customFormat="false" ht="15" hidden="false" customHeight="false" outlineLevel="0" collapsed="false">
      <c r="A5748" s="28" t="n">
        <v>638</v>
      </c>
      <c r="B5748" s="29" t="n">
        <v>45169</v>
      </c>
      <c r="C5748" s="28" t="n">
        <v>6300</v>
      </c>
      <c r="D5748" s="28" t="n">
        <v>0</v>
      </c>
      <c r="E5748" s="28" t="n">
        <v>0</v>
      </c>
      <c r="F5748" s="28" t="s">
        <v>345</v>
      </c>
      <c r="G5748" s="28" t="n">
        <v>0</v>
      </c>
      <c r="H5748" s="28" t="n">
        <v>0</v>
      </c>
      <c r="I5748" s="28" t="n">
        <v>0</v>
      </c>
      <c r="J5748" s="28" t="n">
        <v>320</v>
      </c>
      <c r="K5748" s="28" t="n">
        <v>9</v>
      </c>
      <c r="L5748" s="28" t="n">
        <v>2</v>
      </c>
      <c r="M5748" s="28" t="s">
        <v>146</v>
      </c>
      <c r="N5748" s="28" t="s">
        <v>138</v>
      </c>
      <c r="O5748" s="29" t="n">
        <v>45144</v>
      </c>
      <c r="P5748" s="28" t="n">
        <f aca="false">ROUNDDOWN(($B5748-$O5748)/30,0)</f>
        <v>0</v>
      </c>
      <c r="Q5748" s="28" t="str">
        <f aca="false">TEXT($B5748,"yyyy-mm")</f>
        <v>2023-08</v>
      </c>
      <c r="R5748" s="28" t="n">
        <f aca="false">IF(AND($O5748&gt;=DATE(2025,1,1),$O5748&lt;=DATE(2025,4,30)),1,0)</f>
        <v>0</v>
      </c>
    </row>
    <row r="5749" customFormat="false" ht="15" hidden="false" customHeight="false" outlineLevel="0" collapsed="false">
      <c r="A5749" s="28" t="n">
        <v>638</v>
      </c>
      <c r="B5749" s="29" t="n">
        <v>45199</v>
      </c>
      <c r="C5749" s="28" t="n">
        <v>4200</v>
      </c>
      <c r="D5749" s="28" t="n">
        <v>0</v>
      </c>
      <c r="E5749" s="28" t="n">
        <v>0</v>
      </c>
      <c r="F5749" s="28" t="s">
        <v>345</v>
      </c>
      <c r="G5749" s="28" t="n">
        <v>0</v>
      </c>
      <c r="H5749" s="28" t="n">
        <v>0</v>
      </c>
      <c r="I5749" s="28" t="n">
        <v>0</v>
      </c>
      <c r="J5749" s="28" t="n">
        <v>320</v>
      </c>
      <c r="K5749" s="28" t="n">
        <v>9</v>
      </c>
      <c r="L5749" s="28" t="n">
        <v>2</v>
      </c>
      <c r="M5749" s="28" t="s">
        <v>146</v>
      </c>
      <c r="N5749" s="28" t="s">
        <v>138</v>
      </c>
      <c r="O5749" s="29" t="n">
        <v>45144</v>
      </c>
      <c r="P5749" s="28" t="n">
        <f aca="false">ROUNDDOWN(($B5749-$O5749)/30,0)</f>
        <v>1</v>
      </c>
      <c r="Q5749" s="28" t="str">
        <f aca="false">TEXT($B5749,"yyyy-mm")</f>
        <v>2023-09</v>
      </c>
      <c r="R5749" s="28" t="n">
        <f aca="false">IF(AND($O5749&gt;=DATE(2025,1,1),$O5749&lt;=DATE(2025,4,30)),1,0)</f>
        <v>0</v>
      </c>
    </row>
    <row r="5750" customFormat="false" ht="15" hidden="false" customHeight="false" outlineLevel="0" collapsed="false">
      <c r="A5750" s="28" t="n">
        <v>638</v>
      </c>
      <c r="B5750" s="29" t="n">
        <v>45230</v>
      </c>
      <c r="C5750" s="28" t="n">
        <v>2100</v>
      </c>
      <c r="D5750" s="28" t="n">
        <v>0</v>
      </c>
      <c r="E5750" s="28" t="n">
        <v>0</v>
      </c>
      <c r="F5750" s="28" t="s">
        <v>345</v>
      </c>
      <c r="G5750" s="28" t="n">
        <v>0</v>
      </c>
      <c r="H5750" s="28" t="n">
        <v>0</v>
      </c>
      <c r="I5750" s="28" t="n">
        <v>0</v>
      </c>
      <c r="J5750" s="28" t="n">
        <v>320</v>
      </c>
      <c r="K5750" s="28" t="n">
        <v>9</v>
      </c>
      <c r="L5750" s="28" t="n">
        <v>2</v>
      </c>
      <c r="M5750" s="28" t="s">
        <v>146</v>
      </c>
      <c r="N5750" s="28" t="s">
        <v>138</v>
      </c>
      <c r="O5750" s="29" t="n">
        <v>45144</v>
      </c>
      <c r="P5750" s="28" t="n">
        <f aca="false">ROUNDDOWN(($B5750-$O5750)/30,0)</f>
        <v>2</v>
      </c>
      <c r="Q5750" s="28" t="str">
        <f aca="false">TEXT($B5750,"yyyy-mm")</f>
        <v>2023-10</v>
      </c>
      <c r="R5750" s="28" t="n">
        <f aca="false">IF(AND($O5750&gt;=DATE(2025,1,1),$O5750&lt;=DATE(2025,4,30)),1,0)</f>
        <v>0</v>
      </c>
    </row>
    <row r="5751" customFormat="false" ht="15" hidden="false" customHeight="false" outlineLevel="0" collapsed="false">
      <c r="A5751" s="28" t="n">
        <v>638</v>
      </c>
      <c r="B5751" s="29" t="n">
        <v>45260</v>
      </c>
      <c r="C5751" s="28" t="n">
        <v>0</v>
      </c>
      <c r="D5751" s="28" t="n">
        <v>0</v>
      </c>
      <c r="E5751" s="28" t="n">
        <v>0</v>
      </c>
      <c r="F5751" s="28" t="s">
        <v>345</v>
      </c>
      <c r="G5751" s="28" t="n">
        <v>0</v>
      </c>
      <c r="H5751" s="28" t="n">
        <v>0</v>
      </c>
      <c r="I5751" s="28" t="n">
        <v>0</v>
      </c>
      <c r="J5751" s="28" t="n">
        <v>320</v>
      </c>
      <c r="K5751" s="28" t="n">
        <v>9</v>
      </c>
      <c r="L5751" s="28" t="n">
        <v>2</v>
      </c>
      <c r="M5751" s="28" t="s">
        <v>146</v>
      </c>
      <c r="N5751" s="28" t="s">
        <v>138</v>
      </c>
      <c r="O5751" s="29" t="n">
        <v>45144</v>
      </c>
      <c r="P5751" s="28" t="n">
        <f aca="false">ROUNDDOWN(($B5751-$O5751)/30,0)</f>
        <v>3</v>
      </c>
      <c r="Q5751" s="28" t="str">
        <f aca="false">TEXT($B5751,"yyyy-mm")</f>
        <v>2023-11</v>
      </c>
      <c r="R5751" s="28" t="n">
        <f aca="false">IF(AND($O5751&gt;=DATE(2025,1,1),$O5751&lt;=DATE(2025,4,30)),1,0)</f>
        <v>0</v>
      </c>
    </row>
    <row r="5752" customFormat="false" ht="15" hidden="false" customHeight="false" outlineLevel="0" collapsed="false">
      <c r="A5752" s="28" t="n">
        <v>639</v>
      </c>
      <c r="B5752" s="29" t="n">
        <v>45716</v>
      </c>
      <c r="C5752" s="28" t="n">
        <v>19300</v>
      </c>
      <c r="D5752" s="28" t="n">
        <v>0</v>
      </c>
      <c r="E5752" s="28" t="n">
        <v>0</v>
      </c>
      <c r="F5752" s="28" t="s">
        <v>345</v>
      </c>
      <c r="G5752" s="28" t="n">
        <v>0</v>
      </c>
      <c r="H5752" s="28" t="n">
        <v>0</v>
      </c>
      <c r="I5752" s="28" t="n">
        <v>0</v>
      </c>
      <c r="J5752" s="28" t="n">
        <v>122</v>
      </c>
      <c r="K5752" s="28" t="n">
        <v>2</v>
      </c>
      <c r="L5752" s="28" t="n">
        <v>1</v>
      </c>
      <c r="M5752" s="28" t="s">
        <v>145</v>
      </c>
      <c r="N5752" s="28" t="s">
        <v>139</v>
      </c>
      <c r="O5752" s="29" t="n">
        <v>45695</v>
      </c>
      <c r="P5752" s="28" t="n">
        <f aca="false">ROUNDDOWN(($B5752-$O5752)/30,0)</f>
        <v>0</v>
      </c>
      <c r="Q5752" s="28" t="str">
        <f aca="false">TEXT($B5752,"yyyy-mm")</f>
        <v>2025-02</v>
      </c>
      <c r="R5752" s="28" t="n">
        <f aca="false">IF(AND($O5752&gt;=DATE(2025,1,1),$O5752&lt;=DATE(2025,4,30)),1,0)</f>
        <v>1</v>
      </c>
    </row>
    <row r="5753" customFormat="false" ht="15" hidden="false" customHeight="false" outlineLevel="0" collapsed="false">
      <c r="A5753" s="28" t="n">
        <v>639</v>
      </c>
      <c r="B5753" s="29" t="n">
        <v>45747</v>
      </c>
      <c r="C5753" s="28" t="n">
        <v>17815.38</v>
      </c>
      <c r="D5753" s="28" t="n">
        <v>0</v>
      </c>
      <c r="E5753" s="28" t="n">
        <v>0</v>
      </c>
      <c r="F5753" s="28" t="s">
        <v>345</v>
      </c>
      <c r="G5753" s="28" t="n">
        <v>0</v>
      </c>
      <c r="H5753" s="28" t="n">
        <v>0</v>
      </c>
      <c r="I5753" s="28" t="n">
        <v>0</v>
      </c>
      <c r="J5753" s="28" t="n">
        <v>122</v>
      </c>
      <c r="K5753" s="28" t="n">
        <v>2</v>
      </c>
      <c r="L5753" s="28" t="n">
        <v>1</v>
      </c>
      <c r="M5753" s="28" t="s">
        <v>145</v>
      </c>
      <c r="N5753" s="28" t="s">
        <v>139</v>
      </c>
      <c r="O5753" s="29" t="n">
        <v>45695</v>
      </c>
      <c r="P5753" s="28" t="n">
        <f aca="false">ROUNDDOWN(($B5753-$O5753)/30,0)</f>
        <v>1</v>
      </c>
      <c r="Q5753" s="28" t="str">
        <f aca="false">TEXT($B5753,"yyyy-mm")</f>
        <v>2025-03</v>
      </c>
      <c r="R5753" s="28" t="n">
        <f aca="false">IF(AND($O5753&gt;=DATE(2025,1,1),$O5753&lt;=DATE(2025,4,30)),1,0)</f>
        <v>1</v>
      </c>
    </row>
    <row r="5754" customFormat="false" ht="15" hidden="false" customHeight="false" outlineLevel="0" collapsed="false">
      <c r="A5754" s="28" t="n">
        <v>639</v>
      </c>
      <c r="B5754" s="29" t="n">
        <v>45777</v>
      </c>
      <c r="C5754" s="28" t="n">
        <v>16330.76</v>
      </c>
      <c r="D5754" s="28" t="n">
        <v>0</v>
      </c>
      <c r="E5754" s="28" t="n">
        <v>0</v>
      </c>
      <c r="F5754" s="28" t="s">
        <v>345</v>
      </c>
      <c r="G5754" s="28" t="n">
        <v>0</v>
      </c>
      <c r="H5754" s="28" t="n">
        <v>0</v>
      </c>
      <c r="I5754" s="28" t="n">
        <v>0</v>
      </c>
      <c r="J5754" s="28" t="n">
        <v>122</v>
      </c>
      <c r="K5754" s="28" t="n">
        <v>2</v>
      </c>
      <c r="L5754" s="28" t="n">
        <v>1</v>
      </c>
      <c r="M5754" s="28" t="s">
        <v>145</v>
      </c>
      <c r="N5754" s="28" t="s">
        <v>139</v>
      </c>
      <c r="O5754" s="29" t="n">
        <v>45695</v>
      </c>
      <c r="P5754" s="28" t="n">
        <f aca="false">ROUNDDOWN(($B5754-$O5754)/30,0)</f>
        <v>2</v>
      </c>
      <c r="Q5754" s="28" t="str">
        <f aca="false">TEXT($B5754,"yyyy-mm")</f>
        <v>2025-04</v>
      </c>
      <c r="R5754" s="28" t="n">
        <f aca="false">IF(AND($O5754&gt;=DATE(2025,1,1),$O5754&lt;=DATE(2025,4,30)),1,0)</f>
        <v>1</v>
      </c>
    </row>
    <row r="5755" customFormat="false" ht="15" hidden="false" customHeight="false" outlineLevel="0" collapsed="false">
      <c r="A5755" s="28" t="n">
        <v>639</v>
      </c>
      <c r="B5755" s="29" t="n">
        <v>45808</v>
      </c>
      <c r="C5755" s="28" t="n">
        <v>14846.14</v>
      </c>
      <c r="D5755" s="28" t="n">
        <v>0</v>
      </c>
      <c r="E5755" s="28" t="n">
        <v>0</v>
      </c>
      <c r="F5755" s="28" t="s">
        <v>345</v>
      </c>
      <c r="G5755" s="28" t="n">
        <v>0</v>
      </c>
      <c r="H5755" s="28" t="n">
        <v>0</v>
      </c>
      <c r="I5755" s="28" t="n">
        <v>0</v>
      </c>
      <c r="J5755" s="28" t="n">
        <v>122</v>
      </c>
      <c r="K5755" s="28" t="n">
        <v>2</v>
      </c>
      <c r="L5755" s="28" t="n">
        <v>1</v>
      </c>
      <c r="M5755" s="28" t="s">
        <v>145</v>
      </c>
      <c r="N5755" s="28" t="s">
        <v>139</v>
      </c>
      <c r="O5755" s="29" t="n">
        <v>45695</v>
      </c>
      <c r="P5755" s="28" t="n">
        <f aca="false">ROUNDDOWN(($B5755-$O5755)/30,0)</f>
        <v>3</v>
      </c>
      <c r="Q5755" s="28" t="str">
        <f aca="false">TEXT($B5755,"yyyy-mm")</f>
        <v>2025-05</v>
      </c>
      <c r="R5755" s="28" t="n">
        <f aca="false">IF(AND($O5755&gt;=DATE(2025,1,1),$O5755&lt;=DATE(2025,4,30)),1,0)</f>
        <v>1</v>
      </c>
    </row>
    <row r="5756" customFormat="false" ht="15" hidden="false" customHeight="false" outlineLevel="0" collapsed="false">
      <c r="A5756" s="28" t="n">
        <v>639</v>
      </c>
      <c r="B5756" s="29" t="n">
        <v>45838</v>
      </c>
      <c r="C5756" s="28" t="n">
        <v>13361.52</v>
      </c>
      <c r="D5756" s="28" t="n">
        <v>0</v>
      </c>
      <c r="E5756" s="28" t="n">
        <v>0</v>
      </c>
      <c r="F5756" s="28" t="s">
        <v>345</v>
      </c>
      <c r="G5756" s="28" t="n">
        <v>0</v>
      </c>
      <c r="H5756" s="28" t="n">
        <v>0</v>
      </c>
      <c r="I5756" s="28" t="n">
        <v>0</v>
      </c>
      <c r="J5756" s="28" t="n">
        <v>122</v>
      </c>
      <c r="K5756" s="28" t="n">
        <v>2</v>
      </c>
      <c r="L5756" s="28" t="n">
        <v>1</v>
      </c>
      <c r="M5756" s="28" t="s">
        <v>145</v>
      </c>
      <c r="N5756" s="28" t="s">
        <v>139</v>
      </c>
      <c r="O5756" s="29" t="n">
        <v>45695</v>
      </c>
      <c r="P5756" s="28" t="n">
        <f aca="false">ROUNDDOWN(($B5756-$O5756)/30,0)</f>
        <v>4</v>
      </c>
      <c r="Q5756" s="28" t="str">
        <f aca="false">TEXT($B5756,"yyyy-mm")</f>
        <v>2025-06</v>
      </c>
      <c r="R5756" s="28" t="n">
        <f aca="false">IF(AND($O5756&gt;=DATE(2025,1,1),$O5756&lt;=DATE(2025,4,30)),1,0)</f>
        <v>1</v>
      </c>
    </row>
    <row r="5757" customFormat="false" ht="15" hidden="false" customHeight="false" outlineLevel="0" collapsed="false">
      <c r="A5757" s="28" t="n">
        <v>639</v>
      </c>
      <c r="B5757" s="29" t="n">
        <v>45869</v>
      </c>
      <c r="C5757" s="28" t="n">
        <v>11876.9</v>
      </c>
      <c r="D5757" s="28" t="n">
        <v>0</v>
      </c>
      <c r="E5757" s="28" t="n">
        <v>0</v>
      </c>
      <c r="F5757" s="28" t="s">
        <v>345</v>
      </c>
      <c r="G5757" s="28" t="n">
        <v>0</v>
      </c>
      <c r="H5757" s="28" t="n">
        <v>0</v>
      </c>
      <c r="I5757" s="28" t="n">
        <v>0</v>
      </c>
      <c r="J5757" s="28" t="n">
        <v>122</v>
      </c>
      <c r="K5757" s="28" t="n">
        <v>2</v>
      </c>
      <c r="L5757" s="28" t="n">
        <v>1</v>
      </c>
      <c r="M5757" s="28" t="s">
        <v>145</v>
      </c>
      <c r="N5757" s="28" t="s">
        <v>139</v>
      </c>
      <c r="O5757" s="29" t="n">
        <v>45695</v>
      </c>
      <c r="P5757" s="28" t="n">
        <f aca="false">ROUNDDOWN(($B5757-$O5757)/30,0)</f>
        <v>5</v>
      </c>
      <c r="Q5757" s="28" t="str">
        <f aca="false">TEXT($B5757,"yyyy-mm")</f>
        <v>2025-07</v>
      </c>
      <c r="R5757" s="28" t="n">
        <f aca="false">IF(AND($O5757&gt;=DATE(2025,1,1),$O5757&lt;=DATE(2025,4,30)),1,0)</f>
        <v>1</v>
      </c>
    </row>
    <row r="5758" customFormat="false" ht="15" hidden="false" customHeight="false" outlineLevel="0" collapsed="false">
      <c r="A5758" s="28" t="n">
        <v>639</v>
      </c>
      <c r="B5758" s="29" t="n">
        <v>45900</v>
      </c>
      <c r="C5758" s="28" t="n">
        <v>10392.28</v>
      </c>
      <c r="D5758" s="28" t="n">
        <v>0</v>
      </c>
      <c r="E5758" s="28" t="n">
        <v>0</v>
      </c>
      <c r="F5758" s="28" t="s">
        <v>345</v>
      </c>
      <c r="G5758" s="28" t="n">
        <v>0</v>
      </c>
      <c r="H5758" s="28" t="n">
        <v>0</v>
      </c>
      <c r="I5758" s="28" t="n">
        <v>0</v>
      </c>
      <c r="J5758" s="28" t="n">
        <v>122</v>
      </c>
      <c r="K5758" s="28" t="n">
        <v>2</v>
      </c>
      <c r="L5758" s="28" t="n">
        <v>1</v>
      </c>
      <c r="M5758" s="28" t="s">
        <v>145</v>
      </c>
      <c r="N5758" s="28" t="s">
        <v>139</v>
      </c>
      <c r="O5758" s="29" t="n">
        <v>45695</v>
      </c>
      <c r="P5758" s="28" t="n">
        <f aca="false">ROUNDDOWN(($B5758-$O5758)/30,0)</f>
        <v>6</v>
      </c>
      <c r="Q5758" s="28" t="str">
        <f aca="false">TEXT($B5758,"yyyy-mm")</f>
        <v>2025-08</v>
      </c>
      <c r="R5758" s="28" t="n">
        <f aca="false">IF(AND($O5758&gt;=DATE(2025,1,1),$O5758&lt;=DATE(2025,4,30)),1,0)</f>
        <v>1</v>
      </c>
    </row>
    <row r="5759" customFormat="false" ht="15" hidden="false" customHeight="false" outlineLevel="0" collapsed="false">
      <c r="A5759" s="28" t="n">
        <v>639</v>
      </c>
      <c r="B5759" s="29" t="n">
        <v>45930</v>
      </c>
      <c r="C5759" s="28" t="n">
        <v>8907.66</v>
      </c>
      <c r="D5759" s="28" t="n">
        <v>0</v>
      </c>
      <c r="E5759" s="28" t="n">
        <v>0</v>
      </c>
      <c r="F5759" s="28" t="s">
        <v>345</v>
      </c>
      <c r="G5759" s="28" t="n">
        <v>0</v>
      </c>
      <c r="H5759" s="28" t="n">
        <v>0</v>
      </c>
      <c r="I5759" s="28" t="n">
        <v>0</v>
      </c>
      <c r="J5759" s="28" t="n">
        <v>122</v>
      </c>
      <c r="K5759" s="28" t="n">
        <v>2</v>
      </c>
      <c r="L5759" s="28" t="n">
        <v>1</v>
      </c>
      <c r="M5759" s="28" t="s">
        <v>145</v>
      </c>
      <c r="N5759" s="28" t="s">
        <v>139</v>
      </c>
      <c r="O5759" s="29" t="n">
        <v>45695</v>
      </c>
      <c r="P5759" s="28" t="n">
        <f aca="false">ROUNDDOWN(($B5759-$O5759)/30,0)</f>
        <v>7</v>
      </c>
      <c r="Q5759" s="28" t="str">
        <f aca="false">TEXT($B5759,"yyyy-mm")</f>
        <v>2025-09</v>
      </c>
      <c r="R5759" s="28" t="n">
        <f aca="false">IF(AND($O5759&gt;=DATE(2025,1,1),$O5759&lt;=DATE(2025,4,30)),1,0)</f>
        <v>1</v>
      </c>
    </row>
    <row r="5760" customFormat="false" ht="15" hidden="false" customHeight="false" outlineLevel="0" collapsed="false">
      <c r="A5760" s="28" t="n">
        <v>639</v>
      </c>
      <c r="B5760" s="29" t="n">
        <v>45961</v>
      </c>
      <c r="C5760" s="28" t="n">
        <v>7423.04</v>
      </c>
      <c r="D5760" s="28" t="n">
        <v>0</v>
      </c>
      <c r="E5760" s="28" t="n">
        <v>0</v>
      </c>
      <c r="F5760" s="28" t="s">
        <v>345</v>
      </c>
      <c r="G5760" s="28" t="n">
        <v>0</v>
      </c>
      <c r="H5760" s="28" t="n">
        <v>0</v>
      </c>
      <c r="I5760" s="28" t="n">
        <v>0</v>
      </c>
      <c r="J5760" s="28" t="n">
        <v>122</v>
      </c>
      <c r="K5760" s="28" t="n">
        <v>2</v>
      </c>
      <c r="L5760" s="28" t="n">
        <v>1</v>
      </c>
      <c r="M5760" s="28" t="s">
        <v>145</v>
      </c>
      <c r="N5760" s="28" t="s">
        <v>139</v>
      </c>
      <c r="O5760" s="29" t="n">
        <v>45695</v>
      </c>
      <c r="P5760" s="28" t="n">
        <f aca="false">ROUNDDOWN(($B5760-$O5760)/30,0)</f>
        <v>8</v>
      </c>
      <c r="Q5760" s="28" t="str">
        <f aca="false">TEXT($B5760,"yyyy-mm")</f>
        <v>2025-10</v>
      </c>
      <c r="R5760" s="28" t="n">
        <f aca="false">IF(AND($O5760&gt;=DATE(2025,1,1),$O5760&lt;=DATE(2025,4,30)),1,0)</f>
        <v>1</v>
      </c>
    </row>
    <row r="5761" customFormat="false" ht="15" hidden="false" customHeight="false" outlineLevel="0" collapsed="false">
      <c r="A5761" s="28" t="n">
        <v>639</v>
      </c>
      <c r="B5761" s="29" t="n">
        <v>45991</v>
      </c>
      <c r="C5761" s="28" t="n">
        <v>5938.42</v>
      </c>
      <c r="D5761" s="28" t="n">
        <v>0</v>
      </c>
      <c r="E5761" s="28" t="n">
        <v>0</v>
      </c>
      <c r="F5761" s="28" t="s">
        <v>345</v>
      </c>
      <c r="G5761" s="28" t="n">
        <v>0</v>
      </c>
      <c r="H5761" s="28" t="n">
        <v>0</v>
      </c>
      <c r="I5761" s="28" t="n">
        <v>0</v>
      </c>
      <c r="J5761" s="28" t="n">
        <v>122</v>
      </c>
      <c r="K5761" s="28" t="n">
        <v>2</v>
      </c>
      <c r="L5761" s="28" t="n">
        <v>1</v>
      </c>
      <c r="M5761" s="28" t="s">
        <v>145</v>
      </c>
      <c r="N5761" s="28" t="s">
        <v>139</v>
      </c>
      <c r="O5761" s="29" t="n">
        <v>45695</v>
      </c>
      <c r="P5761" s="28" t="n">
        <f aca="false">ROUNDDOWN(($B5761-$O5761)/30,0)</f>
        <v>9</v>
      </c>
      <c r="Q5761" s="28" t="str">
        <f aca="false">TEXT($B5761,"yyyy-mm")</f>
        <v>2025-11</v>
      </c>
      <c r="R5761" s="28" t="n">
        <f aca="false">IF(AND($O5761&gt;=DATE(2025,1,1),$O5761&lt;=DATE(2025,4,30)),1,0)</f>
        <v>1</v>
      </c>
    </row>
    <row r="5762" customFormat="false" ht="15" hidden="false" customHeight="false" outlineLevel="0" collapsed="false">
      <c r="A5762" s="28" t="n">
        <v>639</v>
      </c>
      <c r="B5762" s="29" t="n">
        <v>46022</v>
      </c>
      <c r="C5762" s="28" t="n">
        <v>4453.8</v>
      </c>
      <c r="D5762" s="28" t="n">
        <v>0</v>
      </c>
      <c r="E5762" s="28" t="n">
        <v>0</v>
      </c>
      <c r="F5762" s="28" t="s">
        <v>345</v>
      </c>
      <c r="G5762" s="28" t="n">
        <v>0</v>
      </c>
      <c r="H5762" s="28" t="n">
        <v>0</v>
      </c>
      <c r="I5762" s="28" t="n">
        <v>0</v>
      </c>
      <c r="J5762" s="28" t="n">
        <v>122</v>
      </c>
      <c r="K5762" s="28" t="n">
        <v>2</v>
      </c>
      <c r="L5762" s="28" t="n">
        <v>1</v>
      </c>
      <c r="M5762" s="28" t="s">
        <v>145</v>
      </c>
      <c r="N5762" s="28" t="s">
        <v>139</v>
      </c>
      <c r="O5762" s="29" t="n">
        <v>45695</v>
      </c>
      <c r="P5762" s="28" t="n">
        <f aca="false">ROUNDDOWN(($B5762-$O5762)/30,0)</f>
        <v>10</v>
      </c>
      <c r="Q5762" s="28" t="str">
        <f aca="false">TEXT($B5762,"yyyy-mm")</f>
        <v>2025-12</v>
      </c>
      <c r="R5762" s="28" t="n">
        <f aca="false">IF(AND($O5762&gt;=DATE(2025,1,1),$O5762&lt;=DATE(2025,4,30)),1,0)</f>
        <v>1</v>
      </c>
    </row>
    <row r="5763" customFormat="false" ht="15" hidden="false" customHeight="false" outlineLevel="0" collapsed="false">
      <c r="A5763" s="28" t="n">
        <v>639</v>
      </c>
      <c r="B5763" s="29" t="n">
        <v>46053</v>
      </c>
      <c r="C5763" s="28" t="n">
        <v>2969.18</v>
      </c>
      <c r="D5763" s="28" t="n">
        <v>0</v>
      </c>
      <c r="E5763" s="28" t="n">
        <v>0</v>
      </c>
      <c r="F5763" s="28" t="s">
        <v>345</v>
      </c>
      <c r="G5763" s="28" t="n">
        <v>0</v>
      </c>
      <c r="H5763" s="28" t="n">
        <v>0</v>
      </c>
      <c r="I5763" s="28" t="n">
        <v>0</v>
      </c>
      <c r="J5763" s="28" t="n">
        <v>122</v>
      </c>
      <c r="K5763" s="28" t="n">
        <v>2</v>
      </c>
      <c r="L5763" s="28" t="n">
        <v>1</v>
      </c>
      <c r="M5763" s="28" t="s">
        <v>145</v>
      </c>
      <c r="N5763" s="28" t="s">
        <v>139</v>
      </c>
      <c r="O5763" s="29" t="n">
        <v>45695</v>
      </c>
      <c r="P5763" s="28" t="n">
        <f aca="false">ROUNDDOWN(($B5763-$O5763)/30,0)</f>
        <v>11</v>
      </c>
      <c r="Q5763" s="28" t="str">
        <f aca="false">TEXT($B5763,"yyyy-mm")</f>
        <v>2026-01</v>
      </c>
      <c r="R5763" s="28" t="n">
        <f aca="false">IF(AND($O5763&gt;=DATE(2025,1,1),$O5763&lt;=DATE(2025,4,30)),1,0)</f>
        <v>1</v>
      </c>
    </row>
    <row r="5764" customFormat="false" ht="15" hidden="false" customHeight="false" outlineLevel="0" collapsed="false">
      <c r="A5764" s="28" t="n">
        <v>639</v>
      </c>
      <c r="B5764" s="29" t="n">
        <v>46081</v>
      </c>
      <c r="C5764" s="28" t="n">
        <v>1484.56</v>
      </c>
      <c r="D5764" s="28" t="n">
        <v>0</v>
      </c>
      <c r="E5764" s="28" t="n">
        <v>0</v>
      </c>
      <c r="F5764" s="28" t="s">
        <v>345</v>
      </c>
      <c r="G5764" s="28" t="n">
        <v>0</v>
      </c>
      <c r="H5764" s="28" t="n">
        <v>0</v>
      </c>
      <c r="I5764" s="28" t="n">
        <v>0</v>
      </c>
      <c r="J5764" s="28" t="n">
        <v>122</v>
      </c>
      <c r="K5764" s="28" t="n">
        <v>2</v>
      </c>
      <c r="L5764" s="28" t="n">
        <v>1</v>
      </c>
      <c r="M5764" s="28" t="s">
        <v>145</v>
      </c>
      <c r="N5764" s="28" t="s">
        <v>139</v>
      </c>
      <c r="O5764" s="29" t="n">
        <v>45695</v>
      </c>
      <c r="P5764" s="28" t="n">
        <f aca="false">ROUNDDOWN(($B5764-$O5764)/30,0)</f>
        <v>12</v>
      </c>
      <c r="Q5764" s="28" t="str">
        <f aca="false">TEXT($B5764,"yyyy-mm")</f>
        <v>2026-02</v>
      </c>
      <c r="R5764" s="28" t="n">
        <f aca="false">IF(AND($O5764&gt;=DATE(2025,1,1),$O5764&lt;=DATE(2025,4,30)),1,0)</f>
        <v>1</v>
      </c>
    </row>
    <row r="5765" customFormat="false" ht="15" hidden="false" customHeight="false" outlineLevel="0" collapsed="false">
      <c r="A5765" s="28" t="n">
        <v>639</v>
      </c>
      <c r="B5765" s="29" t="n">
        <v>46112</v>
      </c>
      <c r="C5765" s="28" t="n">
        <v>0</v>
      </c>
      <c r="D5765" s="28" t="n">
        <v>0</v>
      </c>
      <c r="E5765" s="28" t="n">
        <v>0</v>
      </c>
      <c r="F5765" s="28" t="s">
        <v>345</v>
      </c>
      <c r="G5765" s="28" t="n">
        <v>0</v>
      </c>
      <c r="H5765" s="28" t="n">
        <v>0</v>
      </c>
      <c r="I5765" s="28" t="n">
        <v>0</v>
      </c>
      <c r="J5765" s="28" t="n">
        <v>122</v>
      </c>
      <c r="K5765" s="28" t="n">
        <v>2</v>
      </c>
      <c r="L5765" s="28" t="n">
        <v>1</v>
      </c>
      <c r="M5765" s="28" t="s">
        <v>145</v>
      </c>
      <c r="N5765" s="28" t="s">
        <v>139</v>
      </c>
      <c r="O5765" s="29" t="n">
        <v>45695</v>
      </c>
      <c r="P5765" s="28" t="n">
        <f aca="false">ROUNDDOWN(($B5765-$O5765)/30,0)</f>
        <v>13</v>
      </c>
      <c r="Q5765" s="28" t="str">
        <f aca="false">TEXT($B5765,"yyyy-mm")</f>
        <v>2026-03</v>
      </c>
      <c r="R5765" s="28" t="n">
        <f aca="false">IF(AND($O5765&gt;=DATE(2025,1,1),$O5765&lt;=DATE(2025,4,30)),1,0)</f>
        <v>1</v>
      </c>
    </row>
    <row r="5766" customFormat="false" ht="15" hidden="false" customHeight="false" outlineLevel="0" collapsed="false">
      <c r="A5766" s="28" t="n">
        <v>640</v>
      </c>
      <c r="B5766" s="29" t="n">
        <v>45869</v>
      </c>
      <c r="C5766" s="28" t="n">
        <v>9800</v>
      </c>
      <c r="D5766" s="28" t="n">
        <v>0</v>
      </c>
      <c r="E5766" s="28" t="n">
        <v>0</v>
      </c>
      <c r="F5766" s="28" t="s">
        <v>345</v>
      </c>
      <c r="G5766" s="28" t="n">
        <v>0</v>
      </c>
      <c r="H5766" s="28" t="n">
        <v>0</v>
      </c>
      <c r="I5766" s="28" t="n">
        <v>0</v>
      </c>
      <c r="J5766" s="28" t="n">
        <v>85</v>
      </c>
      <c r="K5766" s="28" t="n">
        <v>10</v>
      </c>
      <c r="L5766" s="28" t="n">
        <v>2</v>
      </c>
      <c r="M5766" s="28" t="s">
        <v>145</v>
      </c>
      <c r="N5766" s="28" t="s">
        <v>138</v>
      </c>
      <c r="O5766" s="29" t="n">
        <v>45842</v>
      </c>
      <c r="P5766" s="28" t="n">
        <f aca="false">ROUNDDOWN(($B5766-$O5766)/30,0)</f>
        <v>0</v>
      </c>
      <c r="Q5766" s="28" t="str">
        <f aca="false">TEXT($B5766,"yyyy-mm")</f>
        <v>2025-07</v>
      </c>
      <c r="R5766" s="28" t="n">
        <f aca="false">IF(AND($O5766&gt;=DATE(2025,1,1),$O5766&lt;=DATE(2025,4,30)),1,0)</f>
        <v>0</v>
      </c>
    </row>
    <row r="5767" customFormat="false" ht="15" hidden="false" customHeight="false" outlineLevel="0" collapsed="false">
      <c r="A5767" s="28" t="n">
        <v>640</v>
      </c>
      <c r="B5767" s="29" t="n">
        <v>45900</v>
      </c>
      <c r="C5767" s="28" t="n">
        <v>8166.67</v>
      </c>
      <c r="D5767" s="28" t="n">
        <v>0</v>
      </c>
      <c r="E5767" s="28" t="n">
        <v>0</v>
      </c>
      <c r="F5767" s="28" t="s">
        <v>345</v>
      </c>
      <c r="G5767" s="28" t="n">
        <v>0</v>
      </c>
      <c r="H5767" s="28" t="n">
        <v>0</v>
      </c>
      <c r="I5767" s="28" t="n">
        <v>0</v>
      </c>
      <c r="J5767" s="28" t="n">
        <v>85</v>
      </c>
      <c r="K5767" s="28" t="n">
        <v>10</v>
      </c>
      <c r="L5767" s="28" t="n">
        <v>2</v>
      </c>
      <c r="M5767" s="28" t="s">
        <v>145</v>
      </c>
      <c r="N5767" s="28" t="s">
        <v>138</v>
      </c>
      <c r="O5767" s="29" t="n">
        <v>45842</v>
      </c>
      <c r="P5767" s="28" t="n">
        <f aca="false">ROUNDDOWN(($B5767-$O5767)/30,0)</f>
        <v>1</v>
      </c>
      <c r="Q5767" s="28" t="str">
        <f aca="false">TEXT($B5767,"yyyy-mm")</f>
        <v>2025-08</v>
      </c>
      <c r="R5767" s="28" t="n">
        <f aca="false">IF(AND($O5767&gt;=DATE(2025,1,1),$O5767&lt;=DATE(2025,4,30)),1,0)</f>
        <v>0</v>
      </c>
    </row>
    <row r="5768" customFormat="false" ht="15" hidden="false" customHeight="false" outlineLevel="0" collapsed="false">
      <c r="A5768" s="28" t="n">
        <v>640</v>
      </c>
      <c r="B5768" s="29" t="n">
        <v>45930</v>
      </c>
      <c r="C5768" s="28" t="n">
        <v>6533.34</v>
      </c>
      <c r="D5768" s="28" t="n">
        <v>0</v>
      </c>
      <c r="E5768" s="28" t="n">
        <v>0</v>
      </c>
      <c r="F5768" s="28" t="s">
        <v>345</v>
      </c>
      <c r="G5768" s="28" t="n">
        <v>0</v>
      </c>
      <c r="H5768" s="28" t="n">
        <v>0</v>
      </c>
      <c r="I5768" s="28" t="n">
        <v>0</v>
      </c>
      <c r="J5768" s="28" t="n">
        <v>85</v>
      </c>
      <c r="K5768" s="28" t="n">
        <v>10</v>
      </c>
      <c r="L5768" s="28" t="n">
        <v>2</v>
      </c>
      <c r="M5768" s="28" t="s">
        <v>145</v>
      </c>
      <c r="N5768" s="28" t="s">
        <v>138</v>
      </c>
      <c r="O5768" s="29" t="n">
        <v>45842</v>
      </c>
      <c r="P5768" s="28" t="n">
        <f aca="false">ROUNDDOWN(($B5768-$O5768)/30,0)</f>
        <v>2</v>
      </c>
      <c r="Q5768" s="28" t="str">
        <f aca="false">TEXT($B5768,"yyyy-mm")</f>
        <v>2025-09</v>
      </c>
      <c r="R5768" s="28" t="n">
        <f aca="false">IF(AND($O5768&gt;=DATE(2025,1,1),$O5768&lt;=DATE(2025,4,30)),1,0)</f>
        <v>0</v>
      </c>
    </row>
    <row r="5769" customFormat="false" ht="15" hidden="false" customHeight="false" outlineLevel="0" collapsed="false">
      <c r="A5769" s="28" t="n">
        <v>640</v>
      </c>
      <c r="B5769" s="29" t="n">
        <v>45961</v>
      </c>
      <c r="C5769" s="28" t="n">
        <v>4900.01</v>
      </c>
      <c r="D5769" s="28" t="n">
        <v>0</v>
      </c>
      <c r="E5769" s="28" t="n">
        <v>0</v>
      </c>
      <c r="F5769" s="28" t="s">
        <v>345</v>
      </c>
      <c r="G5769" s="28" t="n">
        <v>0</v>
      </c>
      <c r="H5769" s="28" t="n">
        <v>0</v>
      </c>
      <c r="I5769" s="28" t="n">
        <v>0</v>
      </c>
      <c r="J5769" s="28" t="n">
        <v>85</v>
      </c>
      <c r="K5769" s="28" t="n">
        <v>10</v>
      </c>
      <c r="L5769" s="28" t="n">
        <v>2</v>
      </c>
      <c r="M5769" s="28" t="s">
        <v>145</v>
      </c>
      <c r="N5769" s="28" t="s">
        <v>138</v>
      </c>
      <c r="O5769" s="29" t="n">
        <v>45842</v>
      </c>
      <c r="P5769" s="28" t="n">
        <f aca="false">ROUNDDOWN(($B5769-$O5769)/30,0)</f>
        <v>3</v>
      </c>
      <c r="Q5769" s="28" t="str">
        <f aca="false">TEXT($B5769,"yyyy-mm")</f>
        <v>2025-10</v>
      </c>
      <c r="R5769" s="28" t="n">
        <f aca="false">IF(AND($O5769&gt;=DATE(2025,1,1),$O5769&lt;=DATE(2025,4,30)),1,0)</f>
        <v>0</v>
      </c>
    </row>
    <row r="5770" customFormat="false" ht="15" hidden="false" customHeight="false" outlineLevel="0" collapsed="false">
      <c r="A5770" s="28" t="n">
        <v>640</v>
      </c>
      <c r="B5770" s="29" t="n">
        <v>45991</v>
      </c>
      <c r="C5770" s="28" t="n">
        <v>3266.68</v>
      </c>
      <c r="D5770" s="28" t="n">
        <v>0</v>
      </c>
      <c r="E5770" s="28" t="n">
        <v>0</v>
      </c>
      <c r="F5770" s="28" t="s">
        <v>345</v>
      </c>
      <c r="G5770" s="28" t="n">
        <v>0</v>
      </c>
      <c r="H5770" s="28" t="n">
        <v>0</v>
      </c>
      <c r="I5770" s="28" t="n">
        <v>0</v>
      </c>
      <c r="J5770" s="28" t="n">
        <v>85</v>
      </c>
      <c r="K5770" s="28" t="n">
        <v>10</v>
      </c>
      <c r="L5770" s="28" t="n">
        <v>2</v>
      </c>
      <c r="M5770" s="28" t="s">
        <v>145</v>
      </c>
      <c r="N5770" s="28" t="s">
        <v>138</v>
      </c>
      <c r="O5770" s="29" t="n">
        <v>45842</v>
      </c>
      <c r="P5770" s="28" t="n">
        <f aca="false">ROUNDDOWN(($B5770-$O5770)/30,0)</f>
        <v>4</v>
      </c>
      <c r="Q5770" s="28" t="str">
        <f aca="false">TEXT($B5770,"yyyy-mm")</f>
        <v>2025-11</v>
      </c>
      <c r="R5770" s="28" t="n">
        <f aca="false">IF(AND($O5770&gt;=DATE(2025,1,1),$O5770&lt;=DATE(2025,4,30)),1,0)</f>
        <v>0</v>
      </c>
    </row>
    <row r="5771" customFormat="false" ht="15" hidden="false" customHeight="false" outlineLevel="0" collapsed="false">
      <c r="A5771" s="28" t="n">
        <v>640</v>
      </c>
      <c r="B5771" s="29" t="n">
        <v>46022</v>
      </c>
      <c r="C5771" s="28" t="n">
        <v>1633.35</v>
      </c>
      <c r="D5771" s="28" t="n">
        <v>0</v>
      </c>
      <c r="E5771" s="28" t="n">
        <v>0</v>
      </c>
      <c r="F5771" s="28" t="s">
        <v>345</v>
      </c>
      <c r="G5771" s="28" t="n">
        <v>0</v>
      </c>
      <c r="H5771" s="28" t="n">
        <v>0</v>
      </c>
      <c r="I5771" s="28" t="n">
        <v>0</v>
      </c>
      <c r="J5771" s="28" t="n">
        <v>85</v>
      </c>
      <c r="K5771" s="28" t="n">
        <v>10</v>
      </c>
      <c r="L5771" s="28" t="n">
        <v>2</v>
      </c>
      <c r="M5771" s="28" t="s">
        <v>145</v>
      </c>
      <c r="N5771" s="28" t="s">
        <v>138</v>
      </c>
      <c r="O5771" s="29" t="n">
        <v>45842</v>
      </c>
      <c r="P5771" s="28" t="n">
        <f aca="false">ROUNDDOWN(($B5771-$O5771)/30,0)</f>
        <v>6</v>
      </c>
      <c r="Q5771" s="28" t="str">
        <f aca="false">TEXT($B5771,"yyyy-mm")</f>
        <v>2025-12</v>
      </c>
      <c r="R5771" s="28" t="n">
        <f aca="false">IF(AND($O5771&gt;=DATE(2025,1,1),$O5771&lt;=DATE(2025,4,30)),1,0)</f>
        <v>0</v>
      </c>
    </row>
    <row r="5772" customFormat="false" ht="15" hidden="false" customHeight="false" outlineLevel="0" collapsed="false">
      <c r="A5772" s="28" t="n">
        <v>640</v>
      </c>
      <c r="B5772" s="29" t="n">
        <v>46053</v>
      </c>
      <c r="C5772" s="28" t="n">
        <v>0.02</v>
      </c>
      <c r="D5772" s="28" t="n">
        <v>0</v>
      </c>
      <c r="E5772" s="28" t="n">
        <v>0</v>
      </c>
      <c r="F5772" s="28" t="s">
        <v>345</v>
      </c>
      <c r="G5772" s="28" t="n">
        <v>0</v>
      </c>
      <c r="H5772" s="28" t="n">
        <v>0</v>
      </c>
      <c r="I5772" s="28" t="n">
        <v>0</v>
      </c>
      <c r="J5772" s="28" t="n">
        <v>85</v>
      </c>
      <c r="K5772" s="28" t="n">
        <v>10</v>
      </c>
      <c r="L5772" s="28" t="n">
        <v>2</v>
      </c>
      <c r="M5772" s="28" t="s">
        <v>145</v>
      </c>
      <c r="N5772" s="28" t="s">
        <v>138</v>
      </c>
      <c r="O5772" s="29" t="n">
        <v>45842</v>
      </c>
      <c r="P5772" s="28" t="n">
        <f aca="false">ROUNDDOWN(($B5772-$O5772)/30,0)</f>
        <v>7</v>
      </c>
      <c r="Q5772" s="28" t="str">
        <f aca="false">TEXT($B5772,"yyyy-mm")</f>
        <v>2026-01</v>
      </c>
      <c r="R5772" s="28" t="n">
        <f aca="false">IF(AND($O5772&gt;=DATE(2025,1,1),$O5772&lt;=DATE(2025,4,30)),1,0)</f>
        <v>0</v>
      </c>
    </row>
    <row r="5773" customFormat="false" ht="15" hidden="false" customHeight="false" outlineLevel="0" collapsed="false">
      <c r="A5773" s="28" t="n">
        <v>641</v>
      </c>
      <c r="B5773" s="29" t="n">
        <v>46081</v>
      </c>
      <c r="C5773" s="28" t="n">
        <v>51800</v>
      </c>
      <c r="D5773" s="28" t="n">
        <v>0</v>
      </c>
      <c r="E5773" s="28" t="n">
        <v>0</v>
      </c>
      <c r="F5773" s="28" t="s">
        <v>345</v>
      </c>
      <c r="G5773" s="28" t="n">
        <v>0</v>
      </c>
      <c r="H5773" s="28" t="n">
        <v>0</v>
      </c>
      <c r="I5773" s="28" t="n">
        <v>0</v>
      </c>
      <c r="J5773" s="28" t="n">
        <v>228</v>
      </c>
      <c r="K5773" s="28" t="n">
        <v>5</v>
      </c>
      <c r="L5773" s="28" t="n">
        <v>1</v>
      </c>
      <c r="M5773" s="28" t="s">
        <v>145</v>
      </c>
      <c r="N5773" s="28" t="s">
        <v>138</v>
      </c>
      <c r="O5773" s="29" t="n">
        <v>46075</v>
      </c>
      <c r="P5773" s="28" t="n">
        <f aca="false">ROUNDDOWN(($B5773-$O5773)/30,0)</f>
        <v>0</v>
      </c>
      <c r="Q5773" s="28" t="str">
        <f aca="false">TEXT($B5773,"yyyy-mm")</f>
        <v>2026-02</v>
      </c>
      <c r="R5773" s="28" t="n">
        <f aca="false">IF(AND($O5773&gt;=DATE(2025,1,1),$O5773&lt;=DATE(2025,4,30)),1,0)</f>
        <v>0</v>
      </c>
    </row>
    <row r="5774" customFormat="false" ht="15" hidden="false" customHeight="false" outlineLevel="0" collapsed="false">
      <c r="A5774" s="28" t="n">
        <v>641</v>
      </c>
      <c r="B5774" s="29" t="n">
        <v>46112</v>
      </c>
      <c r="C5774" s="28" t="n">
        <v>38850</v>
      </c>
      <c r="D5774" s="28" t="n">
        <v>0</v>
      </c>
      <c r="E5774" s="28" t="n">
        <v>0</v>
      </c>
      <c r="F5774" s="28" t="s">
        <v>345</v>
      </c>
      <c r="G5774" s="28" t="n">
        <v>0</v>
      </c>
      <c r="H5774" s="28" t="n">
        <v>0</v>
      </c>
      <c r="I5774" s="28" t="n">
        <v>0</v>
      </c>
      <c r="J5774" s="28" t="n">
        <v>228</v>
      </c>
      <c r="K5774" s="28" t="n">
        <v>5</v>
      </c>
      <c r="L5774" s="28" t="n">
        <v>1</v>
      </c>
      <c r="M5774" s="28" t="s">
        <v>145</v>
      </c>
      <c r="N5774" s="28" t="s">
        <v>138</v>
      </c>
      <c r="O5774" s="29" t="n">
        <v>46075</v>
      </c>
      <c r="P5774" s="28" t="n">
        <f aca="false">ROUNDDOWN(($B5774-$O5774)/30,0)</f>
        <v>1</v>
      </c>
      <c r="Q5774" s="28" t="str">
        <f aca="false">TEXT($B5774,"yyyy-mm")</f>
        <v>2026-03</v>
      </c>
      <c r="R5774" s="28" t="n">
        <f aca="false">IF(AND($O5774&gt;=DATE(2025,1,1),$O5774&lt;=DATE(2025,4,30)),1,0)</f>
        <v>0</v>
      </c>
    </row>
    <row r="5775" customFormat="false" ht="15" hidden="false" customHeight="false" outlineLevel="0" collapsed="false">
      <c r="A5775" s="28" t="n">
        <v>641</v>
      </c>
      <c r="B5775" s="29" t="n">
        <v>46142</v>
      </c>
      <c r="C5775" s="28" t="n">
        <v>25900</v>
      </c>
      <c r="D5775" s="28" t="n">
        <v>0</v>
      </c>
      <c r="E5775" s="28" t="n">
        <v>0</v>
      </c>
      <c r="F5775" s="28" t="s">
        <v>345</v>
      </c>
      <c r="G5775" s="28" t="n">
        <v>0</v>
      </c>
      <c r="H5775" s="28" t="n">
        <v>0</v>
      </c>
      <c r="I5775" s="28" t="n">
        <v>0</v>
      </c>
      <c r="J5775" s="28" t="n">
        <v>228</v>
      </c>
      <c r="K5775" s="28" t="n">
        <v>5</v>
      </c>
      <c r="L5775" s="28" t="n">
        <v>1</v>
      </c>
      <c r="M5775" s="28" t="s">
        <v>145</v>
      </c>
      <c r="N5775" s="28" t="s">
        <v>138</v>
      </c>
      <c r="O5775" s="29" t="n">
        <v>46075</v>
      </c>
      <c r="P5775" s="28" t="n">
        <f aca="false">ROUNDDOWN(($B5775-$O5775)/30,0)</f>
        <v>2</v>
      </c>
      <c r="Q5775" s="28" t="str">
        <f aca="false">TEXT($B5775,"yyyy-mm")</f>
        <v>2026-04</v>
      </c>
      <c r="R5775" s="28" t="n">
        <f aca="false">IF(AND($O5775&gt;=DATE(2025,1,1),$O5775&lt;=DATE(2025,4,30)),1,0)</f>
        <v>0</v>
      </c>
    </row>
    <row r="5776" customFormat="false" ht="15" hidden="false" customHeight="false" outlineLevel="0" collapsed="false">
      <c r="A5776" s="28" t="n">
        <v>641</v>
      </c>
      <c r="B5776" s="29" t="n">
        <v>46173</v>
      </c>
      <c r="C5776" s="28" t="n">
        <v>25900</v>
      </c>
      <c r="D5776" s="28" t="n">
        <v>12950</v>
      </c>
      <c r="E5776" s="28" t="n">
        <v>9</v>
      </c>
      <c r="F5776" s="28" t="s">
        <v>346</v>
      </c>
      <c r="G5776" s="28" t="n">
        <v>0</v>
      </c>
      <c r="H5776" s="28" t="n">
        <v>0</v>
      </c>
      <c r="I5776" s="28" t="n">
        <v>0</v>
      </c>
      <c r="J5776" s="28" t="n">
        <v>228</v>
      </c>
      <c r="K5776" s="28" t="n">
        <v>5</v>
      </c>
      <c r="L5776" s="28" t="n">
        <v>1</v>
      </c>
      <c r="M5776" s="28" t="s">
        <v>145</v>
      </c>
      <c r="N5776" s="28" t="s">
        <v>138</v>
      </c>
      <c r="O5776" s="29" t="n">
        <v>46075</v>
      </c>
      <c r="P5776" s="28" t="n">
        <f aca="false">ROUNDDOWN(($B5776-$O5776)/30,0)</f>
        <v>3</v>
      </c>
      <c r="Q5776" s="28" t="str">
        <f aca="false">TEXT($B5776,"yyyy-mm")</f>
        <v>2026-05</v>
      </c>
      <c r="R5776" s="28" t="n">
        <f aca="false">IF(AND($O5776&gt;=DATE(2025,1,1),$O5776&lt;=DATE(2025,4,30)),1,0)</f>
        <v>0</v>
      </c>
    </row>
    <row r="5777" customFormat="false" ht="15" hidden="false" customHeight="false" outlineLevel="0" collapsed="false">
      <c r="A5777" s="28" t="n">
        <v>641</v>
      </c>
      <c r="B5777" s="29" t="n">
        <v>46203</v>
      </c>
      <c r="C5777" s="28" t="n">
        <v>25900</v>
      </c>
      <c r="D5777" s="28" t="n">
        <v>25900</v>
      </c>
      <c r="E5777" s="28" t="n">
        <v>39</v>
      </c>
      <c r="F5777" s="28" t="s">
        <v>347</v>
      </c>
      <c r="G5777" s="28" t="n">
        <v>1</v>
      </c>
      <c r="H5777" s="28" t="n">
        <v>0</v>
      </c>
      <c r="I5777" s="28" t="n">
        <v>0</v>
      </c>
      <c r="J5777" s="28" t="n">
        <v>228</v>
      </c>
      <c r="K5777" s="28" t="n">
        <v>5</v>
      </c>
      <c r="L5777" s="28" t="n">
        <v>1</v>
      </c>
      <c r="M5777" s="28" t="s">
        <v>145</v>
      </c>
      <c r="N5777" s="28" t="s">
        <v>138</v>
      </c>
      <c r="O5777" s="29" t="n">
        <v>46075</v>
      </c>
      <c r="P5777" s="28" t="n">
        <f aca="false">ROUNDDOWN(($B5777-$O5777)/30,0)</f>
        <v>4</v>
      </c>
      <c r="Q5777" s="28" t="str">
        <f aca="false">TEXT($B5777,"yyyy-mm")</f>
        <v>2026-06</v>
      </c>
      <c r="R5777" s="28" t="n">
        <f aca="false">IF(AND($O5777&gt;=DATE(2025,1,1),$O5777&lt;=DATE(2025,4,30)),1,0)</f>
        <v>0</v>
      </c>
    </row>
    <row r="5778" customFormat="false" ht="15" hidden="false" customHeight="false" outlineLevel="0" collapsed="false">
      <c r="A5778" s="28" t="n">
        <v>642</v>
      </c>
      <c r="B5778" s="29" t="n">
        <v>45412</v>
      </c>
      <c r="C5778" s="28" t="n">
        <v>44800</v>
      </c>
      <c r="D5778" s="28" t="n">
        <v>0</v>
      </c>
      <c r="E5778" s="28" t="n">
        <v>0</v>
      </c>
      <c r="F5778" s="28" t="s">
        <v>345</v>
      </c>
      <c r="G5778" s="28" t="n">
        <v>0</v>
      </c>
      <c r="H5778" s="28" t="n">
        <v>0</v>
      </c>
      <c r="I5778" s="28" t="n">
        <v>0</v>
      </c>
      <c r="J5778" s="28" t="n">
        <v>112</v>
      </c>
      <c r="K5778" s="28" t="n">
        <v>4</v>
      </c>
      <c r="L5778" s="28" t="n">
        <v>3</v>
      </c>
      <c r="M5778" s="28" t="s">
        <v>145</v>
      </c>
      <c r="N5778" s="28" t="s">
        <v>138</v>
      </c>
      <c r="O5778" s="29" t="n">
        <v>45391</v>
      </c>
      <c r="P5778" s="28" t="n">
        <f aca="false">ROUNDDOWN(($B5778-$O5778)/30,0)</f>
        <v>0</v>
      </c>
      <c r="Q5778" s="28" t="str">
        <f aca="false">TEXT($B5778,"yyyy-mm")</f>
        <v>2024-04</v>
      </c>
      <c r="R5778" s="28" t="n">
        <f aca="false">IF(AND($O5778&gt;=DATE(2025,1,1),$O5778&lt;=DATE(2025,4,30)),1,0)</f>
        <v>0</v>
      </c>
    </row>
    <row r="5779" customFormat="false" ht="15" hidden="false" customHeight="false" outlineLevel="0" collapsed="false">
      <c r="A5779" s="28" t="n">
        <v>642</v>
      </c>
      <c r="B5779" s="29" t="n">
        <v>45443</v>
      </c>
      <c r="C5779" s="28" t="n">
        <v>42933.33</v>
      </c>
      <c r="D5779" s="28" t="n">
        <v>0</v>
      </c>
      <c r="E5779" s="28" t="n">
        <v>0</v>
      </c>
      <c r="F5779" s="28" t="s">
        <v>345</v>
      </c>
      <c r="G5779" s="28" t="n">
        <v>0</v>
      </c>
      <c r="H5779" s="28" t="n">
        <v>0</v>
      </c>
      <c r="I5779" s="28" t="n">
        <v>0</v>
      </c>
      <c r="J5779" s="28" t="n">
        <v>112</v>
      </c>
      <c r="K5779" s="28" t="n">
        <v>4</v>
      </c>
      <c r="L5779" s="28" t="n">
        <v>3</v>
      </c>
      <c r="M5779" s="28" t="s">
        <v>145</v>
      </c>
      <c r="N5779" s="28" t="s">
        <v>138</v>
      </c>
      <c r="O5779" s="29" t="n">
        <v>45391</v>
      </c>
      <c r="P5779" s="28" t="n">
        <f aca="false">ROUNDDOWN(($B5779-$O5779)/30,0)</f>
        <v>1</v>
      </c>
      <c r="Q5779" s="28" t="str">
        <f aca="false">TEXT($B5779,"yyyy-mm")</f>
        <v>2024-05</v>
      </c>
      <c r="R5779" s="28" t="n">
        <f aca="false">IF(AND($O5779&gt;=DATE(2025,1,1),$O5779&lt;=DATE(2025,4,30)),1,0)</f>
        <v>0</v>
      </c>
    </row>
    <row r="5780" customFormat="false" ht="15" hidden="false" customHeight="false" outlineLevel="0" collapsed="false">
      <c r="A5780" s="28" t="n">
        <v>642</v>
      </c>
      <c r="B5780" s="29" t="n">
        <v>45473</v>
      </c>
      <c r="C5780" s="28" t="n">
        <v>41066.66</v>
      </c>
      <c r="D5780" s="28" t="n">
        <v>0</v>
      </c>
      <c r="E5780" s="28" t="n">
        <v>0</v>
      </c>
      <c r="F5780" s="28" t="s">
        <v>345</v>
      </c>
      <c r="G5780" s="28" t="n">
        <v>0</v>
      </c>
      <c r="H5780" s="28" t="n">
        <v>0</v>
      </c>
      <c r="I5780" s="28" t="n">
        <v>0</v>
      </c>
      <c r="J5780" s="28" t="n">
        <v>112</v>
      </c>
      <c r="K5780" s="28" t="n">
        <v>4</v>
      </c>
      <c r="L5780" s="28" t="n">
        <v>3</v>
      </c>
      <c r="M5780" s="28" t="s">
        <v>145</v>
      </c>
      <c r="N5780" s="28" t="s">
        <v>138</v>
      </c>
      <c r="O5780" s="29" t="n">
        <v>45391</v>
      </c>
      <c r="P5780" s="28" t="n">
        <f aca="false">ROUNDDOWN(($B5780-$O5780)/30,0)</f>
        <v>2</v>
      </c>
      <c r="Q5780" s="28" t="str">
        <f aca="false">TEXT($B5780,"yyyy-mm")</f>
        <v>2024-06</v>
      </c>
      <c r="R5780" s="28" t="n">
        <f aca="false">IF(AND($O5780&gt;=DATE(2025,1,1),$O5780&lt;=DATE(2025,4,30)),1,0)</f>
        <v>0</v>
      </c>
    </row>
    <row r="5781" customFormat="false" ht="15" hidden="false" customHeight="false" outlineLevel="0" collapsed="false">
      <c r="A5781" s="28" t="n">
        <v>642</v>
      </c>
      <c r="B5781" s="29" t="n">
        <v>45504</v>
      </c>
      <c r="C5781" s="28" t="n">
        <v>39199.99</v>
      </c>
      <c r="D5781" s="28" t="n">
        <v>0</v>
      </c>
      <c r="E5781" s="28" t="n">
        <v>0</v>
      </c>
      <c r="F5781" s="28" t="s">
        <v>345</v>
      </c>
      <c r="G5781" s="28" t="n">
        <v>0</v>
      </c>
      <c r="H5781" s="28" t="n">
        <v>0</v>
      </c>
      <c r="I5781" s="28" t="n">
        <v>0</v>
      </c>
      <c r="J5781" s="28" t="n">
        <v>112</v>
      </c>
      <c r="K5781" s="28" t="n">
        <v>4</v>
      </c>
      <c r="L5781" s="28" t="n">
        <v>3</v>
      </c>
      <c r="M5781" s="28" t="s">
        <v>145</v>
      </c>
      <c r="N5781" s="28" t="s">
        <v>138</v>
      </c>
      <c r="O5781" s="29" t="n">
        <v>45391</v>
      </c>
      <c r="P5781" s="28" t="n">
        <f aca="false">ROUNDDOWN(($B5781-$O5781)/30,0)</f>
        <v>3</v>
      </c>
      <c r="Q5781" s="28" t="str">
        <f aca="false">TEXT($B5781,"yyyy-mm")</f>
        <v>2024-07</v>
      </c>
      <c r="R5781" s="28" t="n">
        <f aca="false">IF(AND($O5781&gt;=DATE(2025,1,1),$O5781&lt;=DATE(2025,4,30)),1,0)</f>
        <v>0</v>
      </c>
    </row>
    <row r="5782" customFormat="false" ht="15" hidden="false" customHeight="false" outlineLevel="0" collapsed="false">
      <c r="A5782" s="28" t="n">
        <v>642</v>
      </c>
      <c r="B5782" s="29" t="n">
        <v>45535</v>
      </c>
      <c r="C5782" s="28" t="n">
        <v>37333.32</v>
      </c>
      <c r="D5782" s="28" t="n">
        <v>0</v>
      </c>
      <c r="E5782" s="28" t="n">
        <v>0</v>
      </c>
      <c r="F5782" s="28" t="s">
        <v>345</v>
      </c>
      <c r="G5782" s="28" t="n">
        <v>0</v>
      </c>
      <c r="H5782" s="28" t="n">
        <v>0</v>
      </c>
      <c r="I5782" s="28" t="n">
        <v>0</v>
      </c>
      <c r="J5782" s="28" t="n">
        <v>112</v>
      </c>
      <c r="K5782" s="28" t="n">
        <v>4</v>
      </c>
      <c r="L5782" s="28" t="n">
        <v>3</v>
      </c>
      <c r="M5782" s="28" t="s">
        <v>145</v>
      </c>
      <c r="N5782" s="28" t="s">
        <v>138</v>
      </c>
      <c r="O5782" s="29" t="n">
        <v>45391</v>
      </c>
      <c r="P5782" s="28" t="n">
        <f aca="false">ROUNDDOWN(($B5782-$O5782)/30,0)</f>
        <v>4</v>
      </c>
      <c r="Q5782" s="28" t="str">
        <f aca="false">TEXT($B5782,"yyyy-mm")</f>
        <v>2024-08</v>
      </c>
      <c r="R5782" s="28" t="n">
        <f aca="false">IF(AND($O5782&gt;=DATE(2025,1,1),$O5782&lt;=DATE(2025,4,30)),1,0)</f>
        <v>0</v>
      </c>
    </row>
    <row r="5783" customFormat="false" ht="15" hidden="false" customHeight="false" outlineLevel="0" collapsed="false">
      <c r="A5783" s="28" t="n">
        <v>642</v>
      </c>
      <c r="B5783" s="29" t="n">
        <v>45565</v>
      </c>
      <c r="C5783" s="28" t="n">
        <v>35466.65</v>
      </c>
      <c r="D5783" s="28" t="n">
        <v>0</v>
      </c>
      <c r="E5783" s="28" t="n">
        <v>0</v>
      </c>
      <c r="F5783" s="28" t="s">
        <v>345</v>
      </c>
      <c r="G5783" s="28" t="n">
        <v>0</v>
      </c>
      <c r="H5783" s="28" t="n">
        <v>0</v>
      </c>
      <c r="I5783" s="28" t="n">
        <v>0</v>
      </c>
      <c r="J5783" s="28" t="n">
        <v>112</v>
      </c>
      <c r="K5783" s="28" t="n">
        <v>4</v>
      </c>
      <c r="L5783" s="28" t="n">
        <v>3</v>
      </c>
      <c r="M5783" s="28" t="s">
        <v>145</v>
      </c>
      <c r="N5783" s="28" t="s">
        <v>138</v>
      </c>
      <c r="O5783" s="29" t="n">
        <v>45391</v>
      </c>
      <c r="P5783" s="28" t="n">
        <f aca="false">ROUNDDOWN(($B5783-$O5783)/30,0)</f>
        <v>5</v>
      </c>
      <c r="Q5783" s="28" t="str">
        <f aca="false">TEXT($B5783,"yyyy-mm")</f>
        <v>2024-09</v>
      </c>
      <c r="R5783" s="28" t="n">
        <f aca="false">IF(AND($O5783&gt;=DATE(2025,1,1),$O5783&lt;=DATE(2025,4,30)),1,0)</f>
        <v>0</v>
      </c>
    </row>
    <row r="5784" customFormat="false" ht="15" hidden="false" customHeight="false" outlineLevel="0" collapsed="false">
      <c r="A5784" s="28" t="n">
        <v>642</v>
      </c>
      <c r="B5784" s="29" t="n">
        <v>45596</v>
      </c>
      <c r="C5784" s="28" t="n">
        <v>33599.98</v>
      </c>
      <c r="D5784" s="28" t="n">
        <v>0</v>
      </c>
      <c r="E5784" s="28" t="n">
        <v>0</v>
      </c>
      <c r="F5784" s="28" t="s">
        <v>345</v>
      </c>
      <c r="G5784" s="28" t="n">
        <v>0</v>
      </c>
      <c r="H5784" s="28" t="n">
        <v>0</v>
      </c>
      <c r="I5784" s="28" t="n">
        <v>0</v>
      </c>
      <c r="J5784" s="28" t="n">
        <v>112</v>
      </c>
      <c r="K5784" s="28" t="n">
        <v>4</v>
      </c>
      <c r="L5784" s="28" t="n">
        <v>3</v>
      </c>
      <c r="M5784" s="28" t="s">
        <v>145</v>
      </c>
      <c r="N5784" s="28" t="s">
        <v>138</v>
      </c>
      <c r="O5784" s="29" t="n">
        <v>45391</v>
      </c>
      <c r="P5784" s="28" t="n">
        <f aca="false">ROUNDDOWN(($B5784-$O5784)/30,0)</f>
        <v>6</v>
      </c>
      <c r="Q5784" s="28" t="str">
        <f aca="false">TEXT($B5784,"yyyy-mm")</f>
        <v>2024-10</v>
      </c>
      <c r="R5784" s="28" t="n">
        <f aca="false">IF(AND($O5784&gt;=DATE(2025,1,1),$O5784&lt;=DATE(2025,4,30)),1,0)</f>
        <v>0</v>
      </c>
    </row>
    <row r="5785" customFormat="false" ht="15" hidden="false" customHeight="false" outlineLevel="0" collapsed="false">
      <c r="A5785" s="28" t="n">
        <v>642</v>
      </c>
      <c r="B5785" s="29" t="n">
        <v>45626</v>
      </c>
      <c r="C5785" s="28" t="n">
        <v>31733.31</v>
      </c>
      <c r="D5785" s="28" t="n">
        <v>0</v>
      </c>
      <c r="E5785" s="28" t="n">
        <v>0</v>
      </c>
      <c r="F5785" s="28" t="s">
        <v>345</v>
      </c>
      <c r="G5785" s="28" t="n">
        <v>0</v>
      </c>
      <c r="H5785" s="28" t="n">
        <v>0</v>
      </c>
      <c r="I5785" s="28" t="n">
        <v>0</v>
      </c>
      <c r="J5785" s="28" t="n">
        <v>112</v>
      </c>
      <c r="K5785" s="28" t="n">
        <v>4</v>
      </c>
      <c r="L5785" s="28" t="n">
        <v>3</v>
      </c>
      <c r="M5785" s="28" t="s">
        <v>145</v>
      </c>
      <c r="N5785" s="28" t="s">
        <v>138</v>
      </c>
      <c r="O5785" s="29" t="n">
        <v>45391</v>
      </c>
      <c r="P5785" s="28" t="n">
        <f aca="false">ROUNDDOWN(($B5785-$O5785)/30,0)</f>
        <v>7</v>
      </c>
      <c r="Q5785" s="28" t="str">
        <f aca="false">TEXT($B5785,"yyyy-mm")</f>
        <v>2024-11</v>
      </c>
      <c r="R5785" s="28" t="n">
        <f aca="false">IF(AND($O5785&gt;=DATE(2025,1,1),$O5785&lt;=DATE(2025,4,30)),1,0)</f>
        <v>0</v>
      </c>
    </row>
    <row r="5786" customFormat="false" ht="15" hidden="false" customHeight="false" outlineLevel="0" collapsed="false">
      <c r="A5786" s="28" t="n">
        <v>642</v>
      </c>
      <c r="B5786" s="29" t="n">
        <v>45657</v>
      </c>
      <c r="C5786" s="28" t="n">
        <v>29866.64</v>
      </c>
      <c r="D5786" s="28" t="n">
        <v>0</v>
      </c>
      <c r="E5786" s="28" t="n">
        <v>0</v>
      </c>
      <c r="F5786" s="28" t="s">
        <v>345</v>
      </c>
      <c r="G5786" s="28" t="n">
        <v>0</v>
      </c>
      <c r="H5786" s="28" t="n">
        <v>0</v>
      </c>
      <c r="I5786" s="28" t="n">
        <v>0</v>
      </c>
      <c r="J5786" s="28" t="n">
        <v>112</v>
      </c>
      <c r="K5786" s="28" t="n">
        <v>4</v>
      </c>
      <c r="L5786" s="28" t="n">
        <v>3</v>
      </c>
      <c r="M5786" s="28" t="s">
        <v>145</v>
      </c>
      <c r="N5786" s="28" t="s">
        <v>138</v>
      </c>
      <c r="O5786" s="29" t="n">
        <v>45391</v>
      </c>
      <c r="P5786" s="28" t="n">
        <f aca="false">ROUNDDOWN(($B5786-$O5786)/30,0)</f>
        <v>8</v>
      </c>
      <c r="Q5786" s="28" t="str">
        <f aca="false">TEXT($B5786,"yyyy-mm")</f>
        <v>2024-12</v>
      </c>
      <c r="R5786" s="28" t="n">
        <f aca="false">IF(AND($O5786&gt;=DATE(2025,1,1),$O5786&lt;=DATE(2025,4,30)),1,0)</f>
        <v>0</v>
      </c>
    </row>
    <row r="5787" customFormat="false" ht="15" hidden="false" customHeight="false" outlineLevel="0" collapsed="false">
      <c r="A5787" s="28" t="n">
        <v>642</v>
      </c>
      <c r="B5787" s="29" t="n">
        <v>45688</v>
      </c>
      <c r="C5787" s="28" t="n">
        <v>27999.97</v>
      </c>
      <c r="D5787" s="28" t="n">
        <v>0</v>
      </c>
      <c r="E5787" s="28" t="n">
        <v>0</v>
      </c>
      <c r="F5787" s="28" t="s">
        <v>345</v>
      </c>
      <c r="G5787" s="28" t="n">
        <v>0</v>
      </c>
      <c r="H5787" s="28" t="n">
        <v>0</v>
      </c>
      <c r="I5787" s="28" t="n">
        <v>0</v>
      </c>
      <c r="J5787" s="28" t="n">
        <v>112</v>
      </c>
      <c r="K5787" s="28" t="n">
        <v>4</v>
      </c>
      <c r="L5787" s="28" t="n">
        <v>3</v>
      </c>
      <c r="M5787" s="28" t="s">
        <v>145</v>
      </c>
      <c r="N5787" s="28" t="s">
        <v>138</v>
      </c>
      <c r="O5787" s="29" t="n">
        <v>45391</v>
      </c>
      <c r="P5787" s="28" t="n">
        <f aca="false">ROUNDDOWN(($B5787-$O5787)/30,0)</f>
        <v>9</v>
      </c>
      <c r="Q5787" s="28" t="str">
        <f aca="false">TEXT($B5787,"yyyy-mm")</f>
        <v>2025-01</v>
      </c>
      <c r="R5787" s="28" t="n">
        <f aca="false">IF(AND($O5787&gt;=DATE(2025,1,1),$O5787&lt;=DATE(2025,4,30)),1,0)</f>
        <v>0</v>
      </c>
    </row>
    <row r="5788" customFormat="false" ht="15" hidden="false" customHeight="false" outlineLevel="0" collapsed="false">
      <c r="A5788" s="28" t="n">
        <v>642</v>
      </c>
      <c r="B5788" s="29" t="n">
        <v>45716</v>
      </c>
      <c r="C5788" s="28" t="n">
        <v>26133.3</v>
      </c>
      <c r="D5788" s="28" t="n">
        <v>0</v>
      </c>
      <c r="E5788" s="28" t="n">
        <v>0</v>
      </c>
      <c r="F5788" s="28" t="s">
        <v>345</v>
      </c>
      <c r="G5788" s="28" t="n">
        <v>0</v>
      </c>
      <c r="H5788" s="28" t="n">
        <v>0</v>
      </c>
      <c r="I5788" s="28" t="n">
        <v>0</v>
      </c>
      <c r="J5788" s="28" t="n">
        <v>112</v>
      </c>
      <c r="K5788" s="28" t="n">
        <v>4</v>
      </c>
      <c r="L5788" s="28" t="n">
        <v>3</v>
      </c>
      <c r="M5788" s="28" t="s">
        <v>145</v>
      </c>
      <c r="N5788" s="28" t="s">
        <v>138</v>
      </c>
      <c r="O5788" s="29" t="n">
        <v>45391</v>
      </c>
      <c r="P5788" s="28" t="n">
        <f aca="false">ROUNDDOWN(($B5788-$O5788)/30,0)</f>
        <v>10</v>
      </c>
      <c r="Q5788" s="28" t="str">
        <f aca="false">TEXT($B5788,"yyyy-mm")</f>
        <v>2025-02</v>
      </c>
      <c r="R5788" s="28" t="n">
        <f aca="false">IF(AND($O5788&gt;=DATE(2025,1,1),$O5788&lt;=DATE(2025,4,30)),1,0)</f>
        <v>0</v>
      </c>
    </row>
    <row r="5789" customFormat="false" ht="15" hidden="false" customHeight="false" outlineLevel="0" collapsed="false">
      <c r="A5789" s="28" t="n">
        <v>642</v>
      </c>
      <c r="B5789" s="29" t="n">
        <v>45747</v>
      </c>
      <c r="C5789" s="28" t="n">
        <v>24266.63</v>
      </c>
      <c r="D5789" s="28" t="n">
        <v>0</v>
      </c>
      <c r="E5789" s="28" t="n">
        <v>0</v>
      </c>
      <c r="F5789" s="28" t="s">
        <v>345</v>
      </c>
      <c r="G5789" s="28" t="n">
        <v>0</v>
      </c>
      <c r="H5789" s="28" t="n">
        <v>0</v>
      </c>
      <c r="I5789" s="28" t="n">
        <v>0</v>
      </c>
      <c r="J5789" s="28" t="n">
        <v>112</v>
      </c>
      <c r="K5789" s="28" t="n">
        <v>4</v>
      </c>
      <c r="L5789" s="28" t="n">
        <v>3</v>
      </c>
      <c r="M5789" s="28" t="s">
        <v>145</v>
      </c>
      <c r="N5789" s="28" t="s">
        <v>138</v>
      </c>
      <c r="O5789" s="29" t="n">
        <v>45391</v>
      </c>
      <c r="P5789" s="28" t="n">
        <f aca="false">ROUNDDOWN(($B5789-$O5789)/30,0)</f>
        <v>11</v>
      </c>
      <c r="Q5789" s="28" t="str">
        <f aca="false">TEXT($B5789,"yyyy-mm")</f>
        <v>2025-03</v>
      </c>
      <c r="R5789" s="28" t="n">
        <f aca="false">IF(AND($O5789&gt;=DATE(2025,1,1),$O5789&lt;=DATE(2025,4,30)),1,0)</f>
        <v>0</v>
      </c>
    </row>
    <row r="5790" customFormat="false" ht="15" hidden="false" customHeight="false" outlineLevel="0" collapsed="false">
      <c r="A5790" s="28" t="n">
        <v>642</v>
      </c>
      <c r="B5790" s="29" t="n">
        <v>45777</v>
      </c>
      <c r="C5790" s="28" t="n">
        <v>22399.96</v>
      </c>
      <c r="D5790" s="28" t="n">
        <v>0</v>
      </c>
      <c r="E5790" s="28" t="n">
        <v>0</v>
      </c>
      <c r="F5790" s="28" t="s">
        <v>345</v>
      </c>
      <c r="G5790" s="28" t="n">
        <v>0</v>
      </c>
      <c r="H5790" s="28" t="n">
        <v>0</v>
      </c>
      <c r="I5790" s="28" t="n">
        <v>0</v>
      </c>
      <c r="J5790" s="28" t="n">
        <v>112</v>
      </c>
      <c r="K5790" s="28" t="n">
        <v>4</v>
      </c>
      <c r="L5790" s="28" t="n">
        <v>3</v>
      </c>
      <c r="M5790" s="28" t="s">
        <v>145</v>
      </c>
      <c r="N5790" s="28" t="s">
        <v>138</v>
      </c>
      <c r="O5790" s="29" t="n">
        <v>45391</v>
      </c>
      <c r="P5790" s="28" t="n">
        <f aca="false">ROUNDDOWN(($B5790-$O5790)/30,0)</f>
        <v>12</v>
      </c>
      <c r="Q5790" s="28" t="str">
        <f aca="false">TEXT($B5790,"yyyy-mm")</f>
        <v>2025-04</v>
      </c>
      <c r="R5790" s="28" t="n">
        <f aca="false">IF(AND($O5790&gt;=DATE(2025,1,1),$O5790&lt;=DATE(2025,4,30)),1,0)</f>
        <v>0</v>
      </c>
    </row>
    <row r="5791" customFormat="false" ht="15" hidden="false" customHeight="false" outlineLevel="0" collapsed="false">
      <c r="A5791" s="28" t="n">
        <v>642</v>
      </c>
      <c r="B5791" s="29" t="n">
        <v>45808</v>
      </c>
      <c r="C5791" s="28" t="n">
        <v>20533.29</v>
      </c>
      <c r="D5791" s="28" t="n">
        <v>0</v>
      </c>
      <c r="E5791" s="28" t="n">
        <v>0</v>
      </c>
      <c r="F5791" s="28" t="s">
        <v>345</v>
      </c>
      <c r="G5791" s="28" t="n">
        <v>0</v>
      </c>
      <c r="H5791" s="28" t="n">
        <v>0</v>
      </c>
      <c r="I5791" s="28" t="n">
        <v>0</v>
      </c>
      <c r="J5791" s="28" t="n">
        <v>112</v>
      </c>
      <c r="K5791" s="28" t="n">
        <v>4</v>
      </c>
      <c r="L5791" s="28" t="n">
        <v>3</v>
      </c>
      <c r="M5791" s="28" t="s">
        <v>145</v>
      </c>
      <c r="N5791" s="28" t="s">
        <v>138</v>
      </c>
      <c r="O5791" s="29" t="n">
        <v>45391</v>
      </c>
      <c r="P5791" s="28" t="n">
        <f aca="false">ROUNDDOWN(($B5791-$O5791)/30,0)</f>
        <v>13</v>
      </c>
      <c r="Q5791" s="28" t="str">
        <f aca="false">TEXT($B5791,"yyyy-mm")</f>
        <v>2025-05</v>
      </c>
      <c r="R5791" s="28" t="n">
        <f aca="false">IF(AND($O5791&gt;=DATE(2025,1,1),$O5791&lt;=DATE(2025,4,30)),1,0)</f>
        <v>0</v>
      </c>
    </row>
    <row r="5792" customFormat="false" ht="15" hidden="false" customHeight="false" outlineLevel="0" collapsed="false">
      <c r="A5792" s="28" t="n">
        <v>642</v>
      </c>
      <c r="B5792" s="29" t="n">
        <v>45838</v>
      </c>
      <c r="C5792" s="28" t="n">
        <v>18666.62</v>
      </c>
      <c r="D5792" s="28" t="n">
        <v>0</v>
      </c>
      <c r="E5792" s="28" t="n">
        <v>0</v>
      </c>
      <c r="F5792" s="28" t="s">
        <v>345</v>
      </c>
      <c r="G5792" s="28" t="n">
        <v>0</v>
      </c>
      <c r="H5792" s="28" t="n">
        <v>0</v>
      </c>
      <c r="I5792" s="28" t="n">
        <v>0</v>
      </c>
      <c r="J5792" s="28" t="n">
        <v>112</v>
      </c>
      <c r="K5792" s="28" t="n">
        <v>4</v>
      </c>
      <c r="L5792" s="28" t="n">
        <v>3</v>
      </c>
      <c r="M5792" s="28" t="s">
        <v>145</v>
      </c>
      <c r="N5792" s="28" t="s">
        <v>138</v>
      </c>
      <c r="O5792" s="29" t="n">
        <v>45391</v>
      </c>
      <c r="P5792" s="28" t="n">
        <f aca="false">ROUNDDOWN(($B5792-$O5792)/30,0)</f>
        <v>14</v>
      </c>
      <c r="Q5792" s="28" t="str">
        <f aca="false">TEXT($B5792,"yyyy-mm")</f>
        <v>2025-06</v>
      </c>
      <c r="R5792" s="28" t="n">
        <f aca="false">IF(AND($O5792&gt;=DATE(2025,1,1),$O5792&lt;=DATE(2025,4,30)),1,0)</f>
        <v>0</v>
      </c>
    </row>
    <row r="5793" customFormat="false" ht="15" hidden="false" customHeight="false" outlineLevel="0" collapsed="false">
      <c r="A5793" s="28" t="n">
        <v>642</v>
      </c>
      <c r="B5793" s="29" t="n">
        <v>45869</v>
      </c>
      <c r="C5793" s="28" t="n">
        <v>16799.95</v>
      </c>
      <c r="D5793" s="28" t="n">
        <v>0</v>
      </c>
      <c r="E5793" s="28" t="n">
        <v>0</v>
      </c>
      <c r="F5793" s="28" t="s">
        <v>345</v>
      </c>
      <c r="G5793" s="28" t="n">
        <v>0</v>
      </c>
      <c r="H5793" s="28" t="n">
        <v>0</v>
      </c>
      <c r="I5793" s="28" t="n">
        <v>0</v>
      </c>
      <c r="J5793" s="28" t="n">
        <v>112</v>
      </c>
      <c r="K5793" s="28" t="n">
        <v>4</v>
      </c>
      <c r="L5793" s="28" t="n">
        <v>3</v>
      </c>
      <c r="M5793" s="28" t="s">
        <v>145</v>
      </c>
      <c r="N5793" s="28" t="s">
        <v>138</v>
      </c>
      <c r="O5793" s="29" t="n">
        <v>45391</v>
      </c>
      <c r="P5793" s="28" t="n">
        <f aca="false">ROUNDDOWN(($B5793-$O5793)/30,0)</f>
        <v>15</v>
      </c>
      <c r="Q5793" s="28" t="str">
        <f aca="false">TEXT($B5793,"yyyy-mm")</f>
        <v>2025-07</v>
      </c>
      <c r="R5793" s="28" t="n">
        <f aca="false">IF(AND($O5793&gt;=DATE(2025,1,1),$O5793&lt;=DATE(2025,4,30)),1,0)</f>
        <v>0</v>
      </c>
    </row>
    <row r="5794" customFormat="false" ht="15" hidden="false" customHeight="false" outlineLevel="0" collapsed="false">
      <c r="A5794" s="28" t="n">
        <v>642</v>
      </c>
      <c r="B5794" s="29" t="n">
        <v>45900</v>
      </c>
      <c r="C5794" s="28" t="n">
        <v>14933.28</v>
      </c>
      <c r="D5794" s="28" t="n">
        <v>0</v>
      </c>
      <c r="E5794" s="28" t="n">
        <v>0</v>
      </c>
      <c r="F5794" s="28" t="s">
        <v>345</v>
      </c>
      <c r="G5794" s="28" t="n">
        <v>0</v>
      </c>
      <c r="H5794" s="28" t="n">
        <v>0</v>
      </c>
      <c r="I5794" s="28" t="n">
        <v>0</v>
      </c>
      <c r="J5794" s="28" t="n">
        <v>112</v>
      </c>
      <c r="K5794" s="28" t="n">
        <v>4</v>
      </c>
      <c r="L5794" s="28" t="n">
        <v>3</v>
      </c>
      <c r="M5794" s="28" t="s">
        <v>145</v>
      </c>
      <c r="N5794" s="28" t="s">
        <v>138</v>
      </c>
      <c r="O5794" s="29" t="n">
        <v>45391</v>
      </c>
      <c r="P5794" s="28" t="n">
        <f aca="false">ROUNDDOWN(($B5794-$O5794)/30,0)</f>
        <v>16</v>
      </c>
      <c r="Q5794" s="28" t="str">
        <f aca="false">TEXT($B5794,"yyyy-mm")</f>
        <v>2025-08</v>
      </c>
      <c r="R5794" s="28" t="n">
        <f aca="false">IF(AND($O5794&gt;=DATE(2025,1,1),$O5794&lt;=DATE(2025,4,30)),1,0)</f>
        <v>0</v>
      </c>
    </row>
    <row r="5795" customFormat="false" ht="15" hidden="false" customHeight="false" outlineLevel="0" collapsed="false">
      <c r="A5795" s="28" t="n">
        <v>642</v>
      </c>
      <c r="B5795" s="29" t="n">
        <v>45930</v>
      </c>
      <c r="C5795" s="28" t="n">
        <v>13066.61</v>
      </c>
      <c r="D5795" s="28" t="n">
        <v>0</v>
      </c>
      <c r="E5795" s="28" t="n">
        <v>0</v>
      </c>
      <c r="F5795" s="28" t="s">
        <v>345</v>
      </c>
      <c r="G5795" s="28" t="n">
        <v>0</v>
      </c>
      <c r="H5795" s="28" t="n">
        <v>0</v>
      </c>
      <c r="I5795" s="28" t="n">
        <v>0</v>
      </c>
      <c r="J5795" s="28" t="n">
        <v>112</v>
      </c>
      <c r="K5795" s="28" t="n">
        <v>4</v>
      </c>
      <c r="L5795" s="28" t="n">
        <v>3</v>
      </c>
      <c r="M5795" s="28" t="s">
        <v>145</v>
      </c>
      <c r="N5795" s="28" t="s">
        <v>138</v>
      </c>
      <c r="O5795" s="29" t="n">
        <v>45391</v>
      </c>
      <c r="P5795" s="28" t="n">
        <f aca="false">ROUNDDOWN(($B5795-$O5795)/30,0)</f>
        <v>17</v>
      </c>
      <c r="Q5795" s="28" t="str">
        <f aca="false">TEXT($B5795,"yyyy-mm")</f>
        <v>2025-09</v>
      </c>
      <c r="R5795" s="28" t="n">
        <f aca="false">IF(AND($O5795&gt;=DATE(2025,1,1),$O5795&lt;=DATE(2025,4,30)),1,0)</f>
        <v>0</v>
      </c>
    </row>
    <row r="5796" customFormat="false" ht="15" hidden="false" customHeight="false" outlineLevel="0" collapsed="false">
      <c r="A5796" s="28" t="n">
        <v>642</v>
      </c>
      <c r="B5796" s="29" t="n">
        <v>45961</v>
      </c>
      <c r="C5796" s="28" t="n">
        <v>11199.94</v>
      </c>
      <c r="D5796" s="28" t="n">
        <v>0</v>
      </c>
      <c r="E5796" s="28" t="n">
        <v>0</v>
      </c>
      <c r="F5796" s="28" t="s">
        <v>345</v>
      </c>
      <c r="G5796" s="28" t="n">
        <v>0</v>
      </c>
      <c r="H5796" s="28" t="n">
        <v>0</v>
      </c>
      <c r="I5796" s="28" t="n">
        <v>0</v>
      </c>
      <c r="J5796" s="28" t="n">
        <v>112</v>
      </c>
      <c r="K5796" s="28" t="n">
        <v>4</v>
      </c>
      <c r="L5796" s="28" t="n">
        <v>3</v>
      </c>
      <c r="M5796" s="28" t="s">
        <v>145</v>
      </c>
      <c r="N5796" s="28" t="s">
        <v>138</v>
      </c>
      <c r="O5796" s="29" t="n">
        <v>45391</v>
      </c>
      <c r="P5796" s="28" t="n">
        <f aca="false">ROUNDDOWN(($B5796-$O5796)/30,0)</f>
        <v>19</v>
      </c>
      <c r="Q5796" s="28" t="str">
        <f aca="false">TEXT($B5796,"yyyy-mm")</f>
        <v>2025-10</v>
      </c>
      <c r="R5796" s="28" t="n">
        <f aca="false">IF(AND($O5796&gt;=DATE(2025,1,1),$O5796&lt;=DATE(2025,4,30)),1,0)</f>
        <v>0</v>
      </c>
    </row>
    <row r="5797" customFormat="false" ht="15" hidden="false" customHeight="false" outlineLevel="0" collapsed="false">
      <c r="A5797" s="28" t="n">
        <v>642</v>
      </c>
      <c r="B5797" s="29" t="n">
        <v>45991</v>
      </c>
      <c r="C5797" s="28" t="n">
        <v>9333.27</v>
      </c>
      <c r="D5797" s="28" t="n">
        <v>0</v>
      </c>
      <c r="E5797" s="28" t="n">
        <v>0</v>
      </c>
      <c r="F5797" s="28" t="s">
        <v>345</v>
      </c>
      <c r="G5797" s="28" t="n">
        <v>0</v>
      </c>
      <c r="H5797" s="28" t="n">
        <v>0</v>
      </c>
      <c r="I5797" s="28" t="n">
        <v>0</v>
      </c>
      <c r="J5797" s="28" t="n">
        <v>112</v>
      </c>
      <c r="K5797" s="28" t="n">
        <v>4</v>
      </c>
      <c r="L5797" s="28" t="n">
        <v>3</v>
      </c>
      <c r="M5797" s="28" t="s">
        <v>145</v>
      </c>
      <c r="N5797" s="28" t="s">
        <v>138</v>
      </c>
      <c r="O5797" s="29" t="n">
        <v>45391</v>
      </c>
      <c r="P5797" s="28" t="n">
        <f aca="false">ROUNDDOWN(($B5797-$O5797)/30,0)</f>
        <v>20</v>
      </c>
      <c r="Q5797" s="28" t="str">
        <f aca="false">TEXT($B5797,"yyyy-mm")</f>
        <v>2025-11</v>
      </c>
      <c r="R5797" s="28" t="n">
        <f aca="false">IF(AND($O5797&gt;=DATE(2025,1,1),$O5797&lt;=DATE(2025,4,30)),1,0)</f>
        <v>0</v>
      </c>
    </row>
    <row r="5798" customFormat="false" ht="15" hidden="false" customHeight="false" outlineLevel="0" collapsed="false">
      <c r="A5798" s="28" t="n">
        <v>642</v>
      </c>
      <c r="B5798" s="29" t="n">
        <v>46022</v>
      </c>
      <c r="C5798" s="28" t="n">
        <v>7466.6</v>
      </c>
      <c r="D5798" s="28" t="n">
        <v>0</v>
      </c>
      <c r="E5798" s="28" t="n">
        <v>0</v>
      </c>
      <c r="F5798" s="28" t="s">
        <v>345</v>
      </c>
      <c r="G5798" s="28" t="n">
        <v>0</v>
      </c>
      <c r="H5798" s="28" t="n">
        <v>0</v>
      </c>
      <c r="I5798" s="28" t="n">
        <v>0</v>
      </c>
      <c r="J5798" s="28" t="n">
        <v>112</v>
      </c>
      <c r="K5798" s="28" t="n">
        <v>4</v>
      </c>
      <c r="L5798" s="28" t="n">
        <v>3</v>
      </c>
      <c r="M5798" s="28" t="s">
        <v>145</v>
      </c>
      <c r="N5798" s="28" t="s">
        <v>138</v>
      </c>
      <c r="O5798" s="29" t="n">
        <v>45391</v>
      </c>
      <c r="P5798" s="28" t="n">
        <f aca="false">ROUNDDOWN(($B5798-$O5798)/30,0)</f>
        <v>21</v>
      </c>
      <c r="Q5798" s="28" t="str">
        <f aca="false">TEXT($B5798,"yyyy-mm")</f>
        <v>2025-12</v>
      </c>
      <c r="R5798" s="28" t="n">
        <f aca="false">IF(AND($O5798&gt;=DATE(2025,1,1),$O5798&lt;=DATE(2025,4,30)),1,0)</f>
        <v>0</v>
      </c>
    </row>
    <row r="5799" customFormat="false" ht="15" hidden="false" customHeight="false" outlineLevel="0" collapsed="false">
      <c r="A5799" s="28" t="n">
        <v>642</v>
      </c>
      <c r="B5799" s="29" t="n">
        <v>46053</v>
      </c>
      <c r="C5799" s="28" t="n">
        <v>5599.93</v>
      </c>
      <c r="D5799" s="28" t="n">
        <v>0</v>
      </c>
      <c r="E5799" s="28" t="n">
        <v>0</v>
      </c>
      <c r="F5799" s="28" t="s">
        <v>345</v>
      </c>
      <c r="G5799" s="28" t="n">
        <v>0</v>
      </c>
      <c r="H5799" s="28" t="n">
        <v>0</v>
      </c>
      <c r="I5799" s="28" t="n">
        <v>0</v>
      </c>
      <c r="J5799" s="28" t="n">
        <v>112</v>
      </c>
      <c r="K5799" s="28" t="n">
        <v>4</v>
      </c>
      <c r="L5799" s="28" t="n">
        <v>3</v>
      </c>
      <c r="M5799" s="28" t="s">
        <v>145</v>
      </c>
      <c r="N5799" s="28" t="s">
        <v>138</v>
      </c>
      <c r="O5799" s="29" t="n">
        <v>45391</v>
      </c>
      <c r="P5799" s="28" t="n">
        <f aca="false">ROUNDDOWN(($B5799-$O5799)/30,0)</f>
        <v>22</v>
      </c>
      <c r="Q5799" s="28" t="str">
        <f aca="false">TEXT($B5799,"yyyy-mm")</f>
        <v>2026-01</v>
      </c>
      <c r="R5799" s="28" t="n">
        <f aca="false">IF(AND($O5799&gt;=DATE(2025,1,1),$O5799&lt;=DATE(2025,4,30)),1,0)</f>
        <v>0</v>
      </c>
    </row>
    <row r="5800" customFormat="false" ht="15" hidden="false" customHeight="false" outlineLevel="0" collapsed="false">
      <c r="A5800" s="28" t="n">
        <v>642</v>
      </c>
      <c r="B5800" s="29" t="n">
        <v>46081</v>
      </c>
      <c r="C5800" s="28" t="n">
        <v>3733.26</v>
      </c>
      <c r="D5800" s="28" t="n">
        <v>0</v>
      </c>
      <c r="E5800" s="28" t="n">
        <v>0</v>
      </c>
      <c r="F5800" s="28" t="s">
        <v>345</v>
      </c>
      <c r="G5800" s="28" t="n">
        <v>0</v>
      </c>
      <c r="H5800" s="28" t="n">
        <v>0</v>
      </c>
      <c r="I5800" s="28" t="n">
        <v>0</v>
      </c>
      <c r="J5800" s="28" t="n">
        <v>112</v>
      </c>
      <c r="K5800" s="28" t="n">
        <v>4</v>
      </c>
      <c r="L5800" s="28" t="n">
        <v>3</v>
      </c>
      <c r="M5800" s="28" t="s">
        <v>145</v>
      </c>
      <c r="N5800" s="28" t="s">
        <v>138</v>
      </c>
      <c r="O5800" s="29" t="n">
        <v>45391</v>
      </c>
      <c r="P5800" s="28" t="n">
        <f aca="false">ROUNDDOWN(($B5800-$O5800)/30,0)</f>
        <v>23</v>
      </c>
      <c r="Q5800" s="28" t="str">
        <f aca="false">TEXT($B5800,"yyyy-mm")</f>
        <v>2026-02</v>
      </c>
      <c r="R5800" s="28" t="n">
        <f aca="false">IF(AND($O5800&gt;=DATE(2025,1,1),$O5800&lt;=DATE(2025,4,30)),1,0)</f>
        <v>0</v>
      </c>
    </row>
    <row r="5801" customFormat="false" ht="15" hidden="false" customHeight="false" outlineLevel="0" collapsed="false">
      <c r="A5801" s="28" t="n">
        <v>642</v>
      </c>
      <c r="B5801" s="29" t="n">
        <v>46112</v>
      </c>
      <c r="C5801" s="28" t="n">
        <v>1866.59</v>
      </c>
      <c r="D5801" s="28" t="n">
        <v>0</v>
      </c>
      <c r="E5801" s="28" t="n">
        <v>0</v>
      </c>
      <c r="F5801" s="28" t="s">
        <v>345</v>
      </c>
      <c r="G5801" s="28" t="n">
        <v>0</v>
      </c>
      <c r="H5801" s="28" t="n">
        <v>0</v>
      </c>
      <c r="I5801" s="28" t="n">
        <v>0</v>
      </c>
      <c r="J5801" s="28" t="n">
        <v>112</v>
      </c>
      <c r="K5801" s="28" t="n">
        <v>4</v>
      </c>
      <c r="L5801" s="28" t="n">
        <v>3</v>
      </c>
      <c r="M5801" s="28" t="s">
        <v>145</v>
      </c>
      <c r="N5801" s="28" t="s">
        <v>138</v>
      </c>
      <c r="O5801" s="29" t="n">
        <v>45391</v>
      </c>
      <c r="P5801" s="28" t="n">
        <f aca="false">ROUNDDOWN(($B5801-$O5801)/30,0)</f>
        <v>24</v>
      </c>
      <c r="Q5801" s="28" t="str">
        <f aca="false">TEXT($B5801,"yyyy-mm")</f>
        <v>2026-03</v>
      </c>
      <c r="R5801" s="28" t="n">
        <f aca="false">IF(AND($O5801&gt;=DATE(2025,1,1),$O5801&lt;=DATE(2025,4,30)),1,0)</f>
        <v>0</v>
      </c>
    </row>
    <row r="5802" customFormat="false" ht="15" hidden="false" customHeight="false" outlineLevel="0" collapsed="false">
      <c r="A5802" s="28" t="n">
        <v>642</v>
      </c>
      <c r="B5802" s="29" t="n">
        <v>46142</v>
      </c>
      <c r="C5802" s="28" t="n">
        <v>0</v>
      </c>
      <c r="D5802" s="28" t="n">
        <v>0</v>
      </c>
      <c r="E5802" s="28" t="n">
        <v>0</v>
      </c>
      <c r="F5802" s="28" t="s">
        <v>345</v>
      </c>
      <c r="G5802" s="28" t="n">
        <v>0</v>
      </c>
      <c r="H5802" s="28" t="n">
        <v>0</v>
      </c>
      <c r="I5802" s="28" t="n">
        <v>0</v>
      </c>
      <c r="J5802" s="28" t="n">
        <v>112</v>
      </c>
      <c r="K5802" s="28" t="n">
        <v>4</v>
      </c>
      <c r="L5802" s="28" t="n">
        <v>3</v>
      </c>
      <c r="M5802" s="28" t="s">
        <v>145</v>
      </c>
      <c r="N5802" s="28" t="s">
        <v>138</v>
      </c>
      <c r="O5802" s="29" t="n">
        <v>45391</v>
      </c>
      <c r="P5802" s="28" t="n">
        <f aca="false">ROUNDDOWN(($B5802-$O5802)/30,0)</f>
        <v>25</v>
      </c>
      <c r="Q5802" s="28" t="str">
        <f aca="false">TEXT($B5802,"yyyy-mm")</f>
        <v>2026-04</v>
      </c>
      <c r="R5802" s="28" t="n">
        <f aca="false">IF(AND($O5802&gt;=DATE(2025,1,1),$O5802&lt;=DATE(2025,4,30)),1,0)</f>
        <v>0</v>
      </c>
    </row>
    <row r="5803" customFormat="false" ht="15" hidden="false" customHeight="false" outlineLevel="0" collapsed="false">
      <c r="A5803" s="28" t="n">
        <v>643</v>
      </c>
      <c r="B5803" s="29" t="n">
        <v>45046</v>
      </c>
      <c r="C5803" s="28" t="n">
        <v>72200</v>
      </c>
      <c r="D5803" s="28" t="n">
        <v>0</v>
      </c>
      <c r="E5803" s="28" t="n">
        <v>0</v>
      </c>
      <c r="F5803" s="28" t="s">
        <v>345</v>
      </c>
      <c r="G5803" s="28" t="n">
        <v>0</v>
      </c>
      <c r="H5803" s="28" t="n">
        <v>0</v>
      </c>
      <c r="I5803" s="28" t="n">
        <v>0</v>
      </c>
      <c r="J5803" s="28" t="n">
        <v>187</v>
      </c>
      <c r="K5803" s="28" t="n">
        <v>1</v>
      </c>
      <c r="L5803" s="28" t="n">
        <v>3</v>
      </c>
      <c r="M5803" s="28" t="s">
        <v>146</v>
      </c>
      <c r="N5803" s="28" t="s">
        <v>139</v>
      </c>
      <c r="O5803" s="29" t="n">
        <v>45030</v>
      </c>
      <c r="P5803" s="28" t="n">
        <f aca="false">ROUNDDOWN(($B5803-$O5803)/30,0)</f>
        <v>0</v>
      </c>
      <c r="Q5803" s="28" t="str">
        <f aca="false">TEXT($B5803,"yyyy-mm")</f>
        <v>2023-04</v>
      </c>
      <c r="R5803" s="28" t="n">
        <f aca="false">IF(AND($O5803&gt;=DATE(2025,1,1),$O5803&lt;=DATE(2025,4,30)),1,0)</f>
        <v>0</v>
      </c>
    </row>
    <row r="5804" customFormat="false" ht="15" hidden="false" customHeight="false" outlineLevel="0" collapsed="false">
      <c r="A5804" s="28" t="n">
        <v>643</v>
      </c>
      <c r="B5804" s="29" t="n">
        <v>45077</v>
      </c>
      <c r="C5804" s="28" t="n">
        <v>0</v>
      </c>
      <c r="D5804" s="28" t="n">
        <v>0</v>
      </c>
      <c r="E5804" s="28" t="n">
        <v>0</v>
      </c>
      <c r="F5804" s="28" t="s">
        <v>345</v>
      </c>
      <c r="G5804" s="28" t="n">
        <v>0</v>
      </c>
      <c r="H5804" s="28" t="n">
        <v>0</v>
      </c>
      <c r="I5804" s="28" t="n">
        <v>0</v>
      </c>
      <c r="J5804" s="28" t="n">
        <v>187</v>
      </c>
      <c r="K5804" s="28" t="n">
        <v>1</v>
      </c>
      <c r="L5804" s="28" t="n">
        <v>3</v>
      </c>
      <c r="M5804" s="28" t="s">
        <v>146</v>
      </c>
      <c r="N5804" s="28" t="s">
        <v>139</v>
      </c>
      <c r="O5804" s="29" t="n">
        <v>45030</v>
      </c>
      <c r="P5804" s="28" t="n">
        <f aca="false">ROUNDDOWN(($B5804-$O5804)/30,0)</f>
        <v>1</v>
      </c>
      <c r="Q5804" s="28" t="str">
        <f aca="false">TEXT($B5804,"yyyy-mm")</f>
        <v>2023-05</v>
      </c>
      <c r="R5804" s="28" t="n">
        <f aca="false">IF(AND($O5804&gt;=DATE(2025,1,1),$O5804&lt;=DATE(2025,4,30)),1,0)</f>
        <v>0</v>
      </c>
    </row>
    <row r="5805" customFormat="false" ht="15" hidden="false" customHeight="false" outlineLevel="0" collapsed="false">
      <c r="A5805" s="28" t="n">
        <v>644</v>
      </c>
      <c r="B5805" s="29" t="n">
        <v>45596</v>
      </c>
      <c r="C5805" s="28" t="n">
        <v>93500</v>
      </c>
      <c r="D5805" s="28" t="n">
        <v>0</v>
      </c>
      <c r="E5805" s="28" t="n">
        <v>0</v>
      </c>
      <c r="F5805" s="28" t="s">
        <v>345</v>
      </c>
      <c r="G5805" s="28" t="n">
        <v>0</v>
      </c>
      <c r="H5805" s="28" t="n">
        <v>0</v>
      </c>
      <c r="I5805" s="28" t="n">
        <v>0</v>
      </c>
      <c r="J5805" s="28" t="n">
        <v>284</v>
      </c>
      <c r="K5805" s="28" t="n">
        <v>1</v>
      </c>
      <c r="L5805" s="28" t="n">
        <v>2</v>
      </c>
      <c r="M5805" s="28" t="s">
        <v>146</v>
      </c>
      <c r="N5805" s="28" t="s">
        <v>140</v>
      </c>
      <c r="O5805" s="29" t="n">
        <v>45570</v>
      </c>
      <c r="P5805" s="28" t="n">
        <f aca="false">ROUNDDOWN(($B5805-$O5805)/30,0)</f>
        <v>0</v>
      </c>
      <c r="Q5805" s="28" t="str">
        <f aca="false">TEXT($B5805,"yyyy-mm")</f>
        <v>2024-10</v>
      </c>
      <c r="R5805" s="28" t="n">
        <f aca="false">IF(AND($O5805&gt;=DATE(2025,1,1),$O5805&lt;=DATE(2025,4,30)),1,0)</f>
        <v>0</v>
      </c>
    </row>
    <row r="5806" customFormat="false" ht="15" hidden="false" customHeight="false" outlineLevel="0" collapsed="false">
      <c r="A5806" s="28" t="n">
        <v>644</v>
      </c>
      <c r="B5806" s="29" t="n">
        <v>45626</v>
      </c>
      <c r="C5806" s="28" t="n">
        <v>62333.33</v>
      </c>
      <c r="D5806" s="28" t="n">
        <v>0</v>
      </c>
      <c r="E5806" s="28" t="n">
        <v>0</v>
      </c>
      <c r="F5806" s="28" t="s">
        <v>345</v>
      </c>
      <c r="G5806" s="28" t="n">
        <v>0</v>
      </c>
      <c r="H5806" s="28" t="n">
        <v>0</v>
      </c>
      <c r="I5806" s="28" t="n">
        <v>0</v>
      </c>
      <c r="J5806" s="28" t="n">
        <v>284</v>
      </c>
      <c r="K5806" s="28" t="n">
        <v>1</v>
      </c>
      <c r="L5806" s="28" t="n">
        <v>2</v>
      </c>
      <c r="M5806" s="28" t="s">
        <v>146</v>
      </c>
      <c r="N5806" s="28" t="s">
        <v>140</v>
      </c>
      <c r="O5806" s="29" t="n">
        <v>45570</v>
      </c>
      <c r="P5806" s="28" t="n">
        <f aca="false">ROUNDDOWN(($B5806-$O5806)/30,0)</f>
        <v>1</v>
      </c>
      <c r="Q5806" s="28" t="str">
        <f aca="false">TEXT($B5806,"yyyy-mm")</f>
        <v>2024-11</v>
      </c>
      <c r="R5806" s="28" t="n">
        <f aca="false">IF(AND($O5806&gt;=DATE(2025,1,1),$O5806&lt;=DATE(2025,4,30)),1,0)</f>
        <v>0</v>
      </c>
    </row>
    <row r="5807" customFormat="false" ht="15" hidden="false" customHeight="false" outlineLevel="0" collapsed="false">
      <c r="A5807" s="28" t="n">
        <v>644</v>
      </c>
      <c r="B5807" s="29" t="n">
        <v>45657</v>
      </c>
      <c r="C5807" s="28" t="n">
        <v>62333.33</v>
      </c>
      <c r="D5807" s="28" t="n">
        <v>31166.67</v>
      </c>
      <c r="E5807" s="28" t="n">
        <v>26</v>
      </c>
      <c r="F5807" s="28" t="s">
        <v>346</v>
      </c>
      <c r="G5807" s="28" t="n">
        <v>0</v>
      </c>
      <c r="H5807" s="28" t="n">
        <v>0</v>
      </c>
      <c r="I5807" s="28" t="n">
        <v>0</v>
      </c>
      <c r="J5807" s="28" t="n">
        <v>284</v>
      </c>
      <c r="K5807" s="28" t="n">
        <v>1</v>
      </c>
      <c r="L5807" s="28" t="n">
        <v>2</v>
      </c>
      <c r="M5807" s="28" t="s">
        <v>146</v>
      </c>
      <c r="N5807" s="28" t="s">
        <v>140</v>
      </c>
      <c r="O5807" s="29" t="n">
        <v>45570</v>
      </c>
      <c r="P5807" s="28" t="n">
        <f aca="false">ROUNDDOWN(($B5807-$O5807)/30,0)</f>
        <v>2</v>
      </c>
      <c r="Q5807" s="28" t="str">
        <f aca="false">TEXT($B5807,"yyyy-mm")</f>
        <v>2024-12</v>
      </c>
      <c r="R5807" s="28" t="n">
        <f aca="false">IF(AND($O5807&gt;=DATE(2025,1,1),$O5807&lt;=DATE(2025,4,30)),1,0)</f>
        <v>0</v>
      </c>
    </row>
    <row r="5808" customFormat="false" ht="15" hidden="false" customHeight="false" outlineLevel="0" collapsed="false">
      <c r="A5808" s="28" t="n">
        <v>644</v>
      </c>
      <c r="B5808" s="29" t="n">
        <v>45688</v>
      </c>
      <c r="C5808" s="28" t="n">
        <v>62333.33</v>
      </c>
      <c r="D5808" s="28" t="n">
        <v>62333.34</v>
      </c>
      <c r="E5808" s="28" t="n">
        <v>57</v>
      </c>
      <c r="F5808" s="28" t="s">
        <v>347</v>
      </c>
      <c r="G5808" s="28" t="n">
        <v>1</v>
      </c>
      <c r="H5808" s="28" t="n">
        <v>0</v>
      </c>
      <c r="I5808" s="28" t="n">
        <v>0</v>
      </c>
      <c r="J5808" s="28" t="n">
        <v>284</v>
      </c>
      <c r="K5808" s="28" t="n">
        <v>1</v>
      </c>
      <c r="L5808" s="28" t="n">
        <v>2</v>
      </c>
      <c r="M5808" s="28" t="s">
        <v>146</v>
      </c>
      <c r="N5808" s="28" t="s">
        <v>140</v>
      </c>
      <c r="O5808" s="29" t="n">
        <v>45570</v>
      </c>
      <c r="P5808" s="28" t="n">
        <f aca="false">ROUNDDOWN(($B5808-$O5808)/30,0)</f>
        <v>3</v>
      </c>
      <c r="Q5808" s="28" t="str">
        <f aca="false">TEXT($B5808,"yyyy-mm")</f>
        <v>2025-01</v>
      </c>
      <c r="R5808" s="28" t="n">
        <f aca="false">IF(AND($O5808&gt;=DATE(2025,1,1),$O5808&lt;=DATE(2025,4,30)),1,0)</f>
        <v>0</v>
      </c>
    </row>
    <row r="5809" customFormat="false" ht="15" hidden="false" customHeight="false" outlineLevel="0" collapsed="false">
      <c r="A5809" s="28" t="n">
        <v>645</v>
      </c>
      <c r="B5809" s="29" t="n">
        <v>45535</v>
      </c>
      <c r="C5809" s="28" t="n">
        <v>72600</v>
      </c>
      <c r="D5809" s="28" t="n">
        <v>0</v>
      </c>
      <c r="E5809" s="28" t="n">
        <v>0</v>
      </c>
      <c r="F5809" s="28" t="s">
        <v>345</v>
      </c>
      <c r="G5809" s="28" t="n">
        <v>0</v>
      </c>
      <c r="H5809" s="28" t="n">
        <v>0</v>
      </c>
      <c r="I5809" s="28" t="n">
        <v>0</v>
      </c>
      <c r="J5809" s="28" t="n">
        <v>91</v>
      </c>
      <c r="K5809" s="28" t="n">
        <v>3</v>
      </c>
      <c r="L5809" s="28" t="n">
        <v>2</v>
      </c>
      <c r="M5809" s="28" t="s">
        <v>146</v>
      </c>
      <c r="N5809" s="28" t="s">
        <v>138</v>
      </c>
      <c r="O5809" s="29" t="n">
        <v>45525</v>
      </c>
      <c r="P5809" s="28" t="n">
        <f aca="false">ROUNDDOWN(($B5809-$O5809)/30,0)</f>
        <v>0</v>
      </c>
      <c r="Q5809" s="28" t="str">
        <f aca="false">TEXT($B5809,"yyyy-mm")</f>
        <v>2024-08</v>
      </c>
      <c r="R5809" s="28" t="n">
        <f aca="false">IF(AND($O5809&gt;=DATE(2025,1,1),$O5809&lt;=DATE(2025,4,30)),1,0)</f>
        <v>0</v>
      </c>
    </row>
    <row r="5810" customFormat="false" ht="15" hidden="false" customHeight="false" outlineLevel="0" collapsed="false">
      <c r="A5810" s="28" t="n">
        <v>645</v>
      </c>
      <c r="B5810" s="29" t="n">
        <v>45565</v>
      </c>
      <c r="C5810" s="28" t="n">
        <v>66550</v>
      </c>
      <c r="D5810" s="28" t="n">
        <v>0</v>
      </c>
      <c r="E5810" s="28" t="n">
        <v>0</v>
      </c>
      <c r="F5810" s="28" t="s">
        <v>345</v>
      </c>
      <c r="G5810" s="28" t="n">
        <v>0</v>
      </c>
      <c r="H5810" s="28" t="n">
        <v>0</v>
      </c>
      <c r="I5810" s="28" t="n">
        <v>0</v>
      </c>
      <c r="J5810" s="28" t="n">
        <v>91</v>
      </c>
      <c r="K5810" s="28" t="n">
        <v>3</v>
      </c>
      <c r="L5810" s="28" t="n">
        <v>2</v>
      </c>
      <c r="M5810" s="28" t="s">
        <v>146</v>
      </c>
      <c r="N5810" s="28" t="s">
        <v>138</v>
      </c>
      <c r="O5810" s="29" t="n">
        <v>45525</v>
      </c>
      <c r="P5810" s="28" t="n">
        <f aca="false">ROUNDDOWN(($B5810-$O5810)/30,0)</f>
        <v>1</v>
      </c>
      <c r="Q5810" s="28" t="str">
        <f aca="false">TEXT($B5810,"yyyy-mm")</f>
        <v>2024-09</v>
      </c>
      <c r="R5810" s="28" t="n">
        <f aca="false">IF(AND($O5810&gt;=DATE(2025,1,1),$O5810&lt;=DATE(2025,4,30)),1,0)</f>
        <v>0</v>
      </c>
    </row>
    <row r="5811" customFormat="false" ht="15" hidden="false" customHeight="false" outlineLevel="0" collapsed="false">
      <c r="A5811" s="28" t="n">
        <v>645</v>
      </c>
      <c r="B5811" s="29" t="n">
        <v>45596</v>
      </c>
      <c r="C5811" s="28" t="n">
        <v>60500</v>
      </c>
      <c r="D5811" s="28" t="n">
        <v>0</v>
      </c>
      <c r="E5811" s="28" t="n">
        <v>0</v>
      </c>
      <c r="F5811" s="28" t="s">
        <v>345</v>
      </c>
      <c r="G5811" s="28" t="n">
        <v>0</v>
      </c>
      <c r="H5811" s="28" t="n">
        <v>0</v>
      </c>
      <c r="I5811" s="28" t="n">
        <v>0</v>
      </c>
      <c r="J5811" s="28" t="n">
        <v>91</v>
      </c>
      <c r="K5811" s="28" t="n">
        <v>3</v>
      </c>
      <c r="L5811" s="28" t="n">
        <v>2</v>
      </c>
      <c r="M5811" s="28" t="s">
        <v>146</v>
      </c>
      <c r="N5811" s="28" t="s">
        <v>138</v>
      </c>
      <c r="O5811" s="29" t="n">
        <v>45525</v>
      </c>
      <c r="P5811" s="28" t="n">
        <f aca="false">ROUNDDOWN(($B5811-$O5811)/30,0)</f>
        <v>2</v>
      </c>
      <c r="Q5811" s="28" t="str">
        <f aca="false">TEXT($B5811,"yyyy-mm")</f>
        <v>2024-10</v>
      </c>
      <c r="R5811" s="28" t="n">
        <f aca="false">IF(AND($O5811&gt;=DATE(2025,1,1),$O5811&lt;=DATE(2025,4,30)),1,0)</f>
        <v>0</v>
      </c>
    </row>
    <row r="5812" customFormat="false" ht="15" hidden="false" customHeight="false" outlineLevel="0" collapsed="false">
      <c r="A5812" s="28" t="n">
        <v>645</v>
      </c>
      <c r="B5812" s="29" t="n">
        <v>45626</v>
      </c>
      <c r="C5812" s="28" t="n">
        <v>54450</v>
      </c>
      <c r="D5812" s="28" t="n">
        <v>0</v>
      </c>
      <c r="E5812" s="28" t="n">
        <v>0</v>
      </c>
      <c r="F5812" s="28" t="s">
        <v>345</v>
      </c>
      <c r="G5812" s="28" t="n">
        <v>0</v>
      </c>
      <c r="H5812" s="28" t="n">
        <v>0</v>
      </c>
      <c r="I5812" s="28" t="n">
        <v>0</v>
      </c>
      <c r="J5812" s="28" t="n">
        <v>91</v>
      </c>
      <c r="K5812" s="28" t="n">
        <v>3</v>
      </c>
      <c r="L5812" s="28" t="n">
        <v>2</v>
      </c>
      <c r="M5812" s="28" t="s">
        <v>146</v>
      </c>
      <c r="N5812" s="28" t="s">
        <v>138</v>
      </c>
      <c r="O5812" s="29" t="n">
        <v>45525</v>
      </c>
      <c r="P5812" s="28" t="n">
        <f aca="false">ROUNDDOWN(($B5812-$O5812)/30,0)</f>
        <v>3</v>
      </c>
      <c r="Q5812" s="28" t="str">
        <f aca="false">TEXT($B5812,"yyyy-mm")</f>
        <v>2024-11</v>
      </c>
      <c r="R5812" s="28" t="n">
        <f aca="false">IF(AND($O5812&gt;=DATE(2025,1,1),$O5812&lt;=DATE(2025,4,30)),1,0)</f>
        <v>0</v>
      </c>
    </row>
    <row r="5813" customFormat="false" ht="15" hidden="false" customHeight="false" outlineLevel="0" collapsed="false">
      <c r="A5813" s="28" t="n">
        <v>645</v>
      </c>
      <c r="B5813" s="29" t="n">
        <v>45657</v>
      </c>
      <c r="C5813" s="28" t="n">
        <v>48400</v>
      </c>
      <c r="D5813" s="28" t="n">
        <v>0</v>
      </c>
      <c r="E5813" s="28" t="n">
        <v>0</v>
      </c>
      <c r="F5813" s="28" t="s">
        <v>345</v>
      </c>
      <c r="G5813" s="28" t="n">
        <v>0</v>
      </c>
      <c r="H5813" s="28" t="n">
        <v>0</v>
      </c>
      <c r="I5813" s="28" t="n">
        <v>0</v>
      </c>
      <c r="J5813" s="28" t="n">
        <v>91</v>
      </c>
      <c r="K5813" s="28" t="n">
        <v>3</v>
      </c>
      <c r="L5813" s="28" t="n">
        <v>2</v>
      </c>
      <c r="M5813" s="28" t="s">
        <v>146</v>
      </c>
      <c r="N5813" s="28" t="s">
        <v>138</v>
      </c>
      <c r="O5813" s="29" t="n">
        <v>45525</v>
      </c>
      <c r="P5813" s="28" t="n">
        <f aca="false">ROUNDDOWN(($B5813-$O5813)/30,0)</f>
        <v>4</v>
      </c>
      <c r="Q5813" s="28" t="str">
        <f aca="false">TEXT($B5813,"yyyy-mm")</f>
        <v>2024-12</v>
      </c>
      <c r="R5813" s="28" t="n">
        <f aca="false">IF(AND($O5813&gt;=DATE(2025,1,1),$O5813&lt;=DATE(2025,4,30)),1,0)</f>
        <v>0</v>
      </c>
    </row>
    <row r="5814" customFormat="false" ht="15" hidden="false" customHeight="false" outlineLevel="0" collapsed="false">
      <c r="A5814" s="28" t="n">
        <v>645</v>
      </c>
      <c r="B5814" s="29" t="n">
        <v>45688</v>
      </c>
      <c r="C5814" s="28" t="n">
        <v>42350</v>
      </c>
      <c r="D5814" s="28" t="n">
        <v>0</v>
      </c>
      <c r="E5814" s="28" t="n">
        <v>0</v>
      </c>
      <c r="F5814" s="28" t="s">
        <v>345</v>
      </c>
      <c r="G5814" s="28" t="n">
        <v>0</v>
      </c>
      <c r="H5814" s="28" t="n">
        <v>0</v>
      </c>
      <c r="I5814" s="28" t="n">
        <v>0</v>
      </c>
      <c r="J5814" s="28" t="n">
        <v>91</v>
      </c>
      <c r="K5814" s="28" t="n">
        <v>3</v>
      </c>
      <c r="L5814" s="28" t="n">
        <v>2</v>
      </c>
      <c r="M5814" s="28" t="s">
        <v>146</v>
      </c>
      <c r="N5814" s="28" t="s">
        <v>138</v>
      </c>
      <c r="O5814" s="29" t="n">
        <v>45525</v>
      </c>
      <c r="P5814" s="28" t="n">
        <f aca="false">ROUNDDOWN(($B5814-$O5814)/30,0)</f>
        <v>5</v>
      </c>
      <c r="Q5814" s="28" t="str">
        <f aca="false">TEXT($B5814,"yyyy-mm")</f>
        <v>2025-01</v>
      </c>
      <c r="R5814" s="28" t="n">
        <f aca="false">IF(AND($O5814&gt;=DATE(2025,1,1),$O5814&lt;=DATE(2025,4,30)),1,0)</f>
        <v>0</v>
      </c>
    </row>
    <row r="5815" customFormat="false" ht="15" hidden="false" customHeight="false" outlineLevel="0" collapsed="false">
      <c r="A5815" s="28" t="n">
        <v>645</v>
      </c>
      <c r="B5815" s="29" t="n">
        <v>45716</v>
      </c>
      <c r="C5815" s="28" t="n">
        <v>36300</v>
      </c>
      <c r="D5815" s="28" t="n">
        <v>0</v>
      </c>
      <c r="E5815" s="28" t="n">
        <v>0</v>
      </c>
      <c r="F5815" s="28" t="s">
        <v>345</v>
      </c>
      <c r="G5815" s="28" t="n">
        <v>0</v>
      </c>
      <c r="H5815" s="28" t="n">
        <v>0</v>
      </c>
      <c r="I5815" s="28" t="n">
        <v>0</v>
      </c>
      <c r="J5815" s="28" t="n">
        <v>91</v>
      </c>
      <c r="K5815" s="28" t="n">
        <v>3</v>
      </c>
      <c r="L5815" s="28" t="n">
        <v>2</v>
      </c>
      <c r="M5815" s="28" t="s">
        <v>146</v>
      </c>
      <c r="N5815" s="28" t="s">
        <v>138</v>
      </c>
      <c r="O5815" s="29" t="n">
        <v>45525</v>
      </c>
      <c r="P5815" s="28" t="n">
        <f aca="false">ROUNDDOWN(($B5815-$O5815)/30,0)</f>
        <v>6</v>
      </c>
      <c r="Q5815" s="28" t="str">
        <f aca="false">TEXT($B5815,"yyyy-mm")</f>
        <v>2025-02</v>
      </c>
      <c r="R5815" s="28" t="n">
        <f aca="false">IF(AND($O5815&gt;=DATE(2025,1,1),$O5815&lt;=DATE(2025,4,30)),1,0)</f>
        <v>0</v>
      </c>
    </row>
    <row r="5816" customFormat="false" ht="15" hidden="false" customHeight="false" outlineLevel="0" collapsed="false">
      <c r="A5816" s="28" t="n">
        <v>645</v>
      </c>
      <c r="B5816" s="29" t="n">
        <v>45747</v>
      </c>
      <c r="C5816" s="28" t="n">
        <v>30250</v>
      </c>
      <c r="D5816" s="28" t="n">
        <v>0</v>
      </c>
      <c r="E5816" s="28" t="n">
        <v>0</v>
      </c>
      <c r="F5816" s="28" t="s">
        <v>345</v>
      </c>
      <c r="G5816" s="28" t="n">
        <v>0</v>
      </c>
      <c r="H5816" s="28" t="n">
        <v>0</v>
      </c>
      <c r="I5816" s="28" t="n">
        <v>0</v>
      </c>
      <c r="J5816" s="28" t="n">
        <v>91</v>
      </c>
      <c r="K5816" s="28" t="n">
        <v>3</v>
      </c>
      <c r="L5816" s="28" t="n">
        <v>2</v>
      </c>
      <c r="M5816" s="28" t="s">
        <v>146</v>
      </c>
      <c r="N5816" s="28" t="s">
        <v>138</v>
      </c>
      <c r="O5816" s="29" t="n">
        <v>45525</v>
      </c>
      <c r="P5816" s="28" t="n">
        <f aca="false">ROUNDDOWN(($B5816-$O5816)/30,0)</f>
        <v>7</v>
      </c>
      <c r="Q5816" s="28" t="str">
        <f aca="false">TEXT($B5816,"yyyy-mm")</f>
        <v>2025-03</v>
      </c>
      <c r="R5816" s="28" t="n">
        <f aca="false">IF(AND($O5816&gt;=DATE(2025,1,1),$O5816&lt;=DATE(2025,4,30)),1,0)</f>
        <v>0</v>
      </c>
    </row>
    <row r="5817" customFormat="false" ht="15" hidden="false" customHeight="false" outlineLevel="0" collapsed="false">
      <c r="A5817" s="28" t="n">
        <v>645</v>
      </c>
      <c r="B5817" s="29" t="n">
        <v>45777</v>
      </c>
      <c r="C5817" s="28" t="n">
        <v>24200</v>
      </c>
      <c r="D5817" s="28" t="n">
        <v>0</v>
      </c>
      <c r="E5817" s="28" t="n">
        <v>0</v>
      </c>
      <c r="F5817" s="28" t="s">
        <v>345</v>
      </c>
      <c r="G5817" s="28" t="n">
        <v>0</v>
      </c>
      <c r="H5817" s="28" t="n">
        <v>0</v>
      </c>
      <c r="I5817" s="28" t="n">
        <v>0</v>
      </c>
      <c r="J5817" s="28" t="n">
        <v>91</v>
      </c>
      <c r="K5817" s="28" t="n">
        <v>3</v>
      </c>
      <c r="L5817" s="28" t="n">
        <v>2</v>
      </c>
      <c r="M5817" s="28" t="s">
        <v>146</v>
      </c>
      <c r="N5817" s="28" t="s">
        <v>138</v>
      </c>
      <c r="O5817" s="29" t="n">
        <v>45525</v>
      </c>
      <c r="P5817" s="28" t="n">
        <f aca="false">ROUNDDOWN(($B5817-$O5817)/30,0)</f>
        <v>8</v>
      </c>
      <c r="Q5817" s="28" t="str">
        <f aca="false">TEXT($B5817,"yyyy-mm")</f>
        <v>2025-04</v>
      </c>
      <c r="R5817" s="28" t="n">
        <f aca="false">IF(AND($O5817&gt;=DATE(2025,1,1),$O5817&lt;=DATE(2025,4,30)),1,0)</f>
        <v>0</v>
      </c>
    </row>
    <row r="5818" customFormat="false" ht="15" hidden="false" customHeight="false" outlineLevel="0" collapsed="false">
      <c r="A5818" s="28" t="n">
        <v>645</v>
      </c>
      <c r="B5818" s="29" t="n">
        <v>45808</v>
      </c>
      <c r="C5818" s="28" t="n">
        <v>18150</v>
      </c>
      <c r="D5818" s="28" t="n">
        <v>0</v>
      </c>
      <c r="E5818" s="28" t="n">
        <v>0</v>
      </c>
      <c r="F5818" s="28" t="s">
        <v>345</v>
      </c>
      <c r="G5818" s="28" t="n">
        <v>0</v>
      </c>
      <c r="H5818" s="28" t="n">
        <v>0</v>
      </c>
      <c r="I5818" s="28" t="n">
        <v>0</v>
      </c>
      <c r="J5818" s="28" t="n">
        <v>91</v>
      </c>
      <c r="K5818" s="28" t="n">
        <v>3</v>
      </c>
      <c r="L5818" s="28" t="n">
        <v>2</v>
      </c>
      <c r="M5818" s="28" t="s">
        <v>146</v>
      </c>
      <c r="N5818" s="28" t="s">
        <v>138</v>
      </c>
      <c r="O5818" s="29" t="n">
        <v>45525</v>
      </c>
      <c r="P5818" s="28" t="n">
        <f aca="false">ROUNDDOWN(($B5818-$O5818)/30,0)</f>
        <v>9</v>
      </c>
      <c r="Q5818" s="28" t="str">
        <f aca="false">TEXT($B5818,"yyyy-mm")</f>
        <v>2025-05</v>
      </c>
      <c r="R5818" s="28" t="n">
        <f aca="false">IF(AND($O5818&gt;=DATE(2025,1,1),$O5818&lt;=DATE(2025,4,30)),1,0)</f>
        <v>0</v>
      </c>
    </row>
    <row r="5819" customFormat="false" ht="15" hidden="false" customHeight="false" outlineLevel="0" collapsed="false">
      <c r="A5819" s="28" t="n">
        <v>645</v>
      </c>
      <c r="B5819" s="29" t="n">
        <v>45838</v>
      </c>
      <c r="C5819" s="28" t="n">
        <v>12100</v>
      </c>
      <c r="D5819" s="28" t="n">
        <v>0</v>
      </c>
      <c r="E5819" s="28" t="n">
        <v>0</v>
      </c>
      <c r="F5819" s="28" t="s">
        <v>345</v>
      </c>
      <c r="G5819" s="28" t="n">
        <v>0</v>
      </c>
      <c r="H5819" s="28" t="n">
        <v>0</v>
      </c>
      <c r="I5819" s="28" t="n">
        <v>0</v>
      </c>
      <c r="J5819" s="28" t="n">
        <v>91</v>
      </c>
      <c r="K5819" s="28" t="n">
        <v>3</v>
      </c>
      <c r="L5819" s="28" t="n">
        <v>2</v>
      </c>
      <c r="M5819" s="28" t="s">
        <v>146</v>
      </c>
      <c r="N5819" s="28" t="s">
        <v>138</v>
      </c>
      <c r="O5819" s="29" t="n">
        <v>45525</v>
      </c>
      <c r="P5819" s="28" t="n">
        <f aca="false">ROUNDDOWN(($B5819-$O5819)/30,0)</f>
        <v>10</v>
      </c>
      <c r="Q5819" s="28" t="str">
        <f aca="false">TEXT($B5819,"yyyy-mm")</f>
        <v>2025-06</v>
      </c>
      <c r="R5819" s="28" t="n">
        <f aca="false">IF(AND($O5819&gt;=DATE(2025,1,1),$O5819&lt;=DATE(2025,4,30)),1,0)</f>
        <v>0</v>
      </c>
    </row>
    <row r="5820" customFormat="false" ht="15" hidden="false" customHeight="false" outlineLevel="0" collapsed="false">
      <c r="A5820" s="28" t="n">
        <v>645</v>
      </c>
      <c r="B5820" s="29" t="n">
        <v>45869</v>
      </c>
      <c r="C5820" s="28" t="n">
        <v>6050</v>
      </c>
      <c r="D5820" s="28" t="n">
        <v>0</v>
      </c>
      <c r="E5820" s="28" t="n">
        <v>0</v>
      </c>
      <c r="F5820" s="28" t="s">
        <v>345</v>
      </c>
      <c r="G5820" s="28" t="n">
        <v>0</v>
      </c>
      <c r="H5820" s="28" t="n">
        <v>0</v>
      </c>
      <c r="I5820" s="28" t="n">
        <v>0</v>
      </c>
      <c r="J5820" s="28" t="n">
        <v>91</v>
      </c>
      <c r="K5820" s="28" t="n">
        <v>3</v>
      </c>
      <c r="L5820" s="28" t="n">
        <v>2</v>
      </c>
      <c r="M5820" s="28" t="s">
        <v>146</v>
      </c>
      <c r="N5820" s="28" t="s">
        <v>138</v>
      </c>
      <c r="O5820" s="29" t="n">
        <v>45525</v>
      </c>
      <c r="P5820" s="28" t="n">
        <f aca="false">ROUNDDOWN(($B5820-$O5820)/30,0)</f>
        <v>11</v>
      </c>
      <c r="Q5820" s="28" t="str">
        <f aca="false">TEXT($B5820,"yyyy-mm")</f>
        <v>2025-07</v>
      </c>
      <c r="R5820" s="28" t="n">
        <f aca="false">IF(AND($O5820&gt;=DATE(2025,1,1),$O5820&lt;=DATE(2025,4,30)),1,0)</f>
        <v>0</v>
      </c>
    </row>
    <row r="5821" customFormat="false" ht="15" hidden="false" customHeight="false" outlineLevel="0" collapsed="false">
      <c r="A5821" s="28" t="n">
        <v>645</v>
      </c>
      <c r="B5821" s="29" t="n">
        <v>45900</v>
      </c>
      <c r="C5821" s="28" t="n">
        <v>0</v>
      </c>
      <c r="D5821" s="28" t="n">
        <v>0</v>
      </c>
      <c r="E5821" s="28" t="n">
        <v>0</v>
      </c>
      <c r="F5821" s="28" t="s">
        <v>345</v>
      </c>
      <c r="G5821" s="28" t="n">
        <v>0</v>
      </c>
      <c r="H5821" s="28" t="n">
        <v>0</v>
      </c>
      <c r="I5821" s="28" t="n">
        <v>0</v>
      </c>
      <c r="J5821" s="28" t="n">
        <v>91</v>
      </c>
      <c r="K5821" s="28" t="n">
        <v>3</v>
      </c>
      <c r="L5821" s="28" t="n">
        <v>2</v>
      </c>
      <c r="M5821" s="28" t="s">
        <v>146</v>
      </c>
      <c r="N5821" s="28" t="s">
        <v>138</v>
      </c>
      <c r="O5821" s="29" t="n">
        <v>45525</v>
      </c>
      <c r="P5821" s="28" t="n">
        <f aca="false">ROUNDDOWN(($B5821-$O5821)/30,0)</f>
        <v>12</v>
      </c>
      <c r="Q5821" s="28" t="str">
        <f aca="false">TEXT($B5821,"yyyy-mm")</f>
        <v>2025-08</v>
      </c>
      <c r="R5821" s="28" t="n">
        <f aca="false">IF(AND($O5821&gt;=DATE(2025,1,1),$O5821&lt;=DATE(2025,4,30)),1,0)</f>
        <v>0</v>
      </c>
    </row>
    <row r="5822" customFormat="false" ht="15" hidden="false" customHeight="false" outlineLevel="0" collapsed="false">
      <c r="A5822" s="28" t="n">
        <v>646</v>
      </c>
      <c r="B5822" s="29" t="n">
        <v>45777</v>
      </c>
      <c r="C5822" s="28" t="n">
        <v>15800</v>
      </c>
      <c r="D5822" s="28" t="n">
        <v>0</v>
      </c>
      <c r="E5822" s="28" t="n">
        <v>0</v>
      </c>
      <c r="F5822" s="28" t="s">
        <v>345</v>
      </c>
      <c r="G5822" s="28" t="n">
        <v>0</v>
      </c>
      <c r="H5822" s="28" t="n">
        <v>0</v>
      </c>
      <c r="I5822" s="28" t="n">
        <v>0</v>
      </c>
      <c r="J5822" s="28" t="n">
        <v>126</v>
      </c>
      <c r="K5822" s="28" t="n">
        <v>9</v>
      </c>
      <c r="L5822" s="28" t="n">
        <v>2</v>
      </c>
      <c r="M5822" s="28" t="s">
        <v>146</v>
      </c>
      <c r="N5822" s="28" t="s">
        <v>142</v>
      </c>
      <c r="O5822" s="29" t="n">
        <v>45753</v>
      </c>
      <c r="P5822" s="28" t="n">
        <f aca="false">ROUNDDOWN(($B5822-$O5822)/30,0)</f>
        <v>0</v>
      </c>
      <c r="Q5822" s="28" t="str">
        <f aca="false">TEXT($B5822,"yyyy-mm")</f>
        <v>2025-04</v>
      </c>
      <c r="R5822" s="28" t="n">
        <f aca="false">IF(AND($O5822&gt;=DATE(2025,1,1),$O5822&lt;=DATE(2025,4,30)),1,0)</f>
        <v>1</v>
      </c>
    </row>
    <row r="5823" customFormat="false" ht="15" hidden="false" customHeight="false" outlineLevel="0" collapsed="false">
      <c r="A5823" s="28" t="n">
        <v>646</v>
      </c>
      <c r="B5823" s="29" t="n">
        <v>45808</v>
      </c>
      <c r="C5823" s="28" t="n">
        <v>7900</v>
      </c>
      <c r="D5823" s="28" t="n">
        <v>0</v>
      </c>
      <c r="E5823" s="28" t="n">
        <v>0</v>
      </c>
      <c r="F5823" s="28" t="s">
        <v>345</v>
      </c>
      <c r="G5823" s="28" t="n">
        <v>0</v>
      </c>
      <c r="H5823" s="28" t="n">
        <v>0</v>
      </c>
      <c r="I5823" s="28" t="n">
        <v>0</v>
      </c>
      <c r="J5823" s="28" t="n">
        <v>126</v>
      </c>
      <c r="K5823" s="28" t="n">
        <v>9</v>
      </c>
      <c r="L5823" s="28" t="n">
        <v>2</v>
      </c>
      <c r="M5823" s="28" t="s">
        <v>146</v>
      </c>
      <c r="N5823" s="28" t="s">
        <v>142</v>
      </c>
      <c r="O5823" s="29" t="n">
        <v>45753</v>
      </c>
      <c r="P5823" s="28" t="n">
        <f aca="false">ROUNDDOWN(($B5823-$O5823)/30,0)</f>
        <v>1</v>
      </c>
      <c r="Q5823" s="28" t="str">
        <f aca="false">TEXT($B5823,"yyyy-mm")</f>
        <v>2025-05</v>
      </c>
      <c r="R5823" s="28" t="n">
        <f aca="false">IF(AND($O5823&gt;=DATE(2025,1,1),$O5823&lt;=DATE(2025,4,30)),1,0)</f>
        <v>1</v>
      </c>
    </row>
    <row r="5824" customFormat="false" ht="15" hidden="false" customHeight="false" outlineLevel="0" collapsed="false">
      <c r="A5824" s="28" t="n">
        <v>646</v>
      </c>
      <c r="B5824" s="29" t="n">
        <v>45838</v>
      </c>
      <c r="C5824" s="28" t="n">
        <v>0</v>
      </c>
      <c r="D5824" s="28" t="n">
        <v>0</v>
      </c>
      <c r="E5824" s="28" t="n">
        <v>0</v>
      </c>
      <c r="F5824" s="28" t="s">
        <v>345</v>
      </c>
      <c r="G5824" s="28" t="n">
        <v>0</v>
      </c>
      <c r="H5824" s="28" t="n">
        <v>0</v>
      </c>
      <c r="I5824" s="28" t="n">
        <v>0</v>
      </c>
      <c r="J5824" s="28" t="n">
        <v>126</v>
      </c>
      <c r="K5824" s="28" t="n">
        <v>9</v>
      </c>
      <c r="L5824" s="28" t="n">
        <v>2</v>
      </c>
      <c r="M5824" s="28" t="s">
        <v>146</v>
      </c>
      <c r="N5824" s="28" t="s">
        <v>142</v>
      </c>
      <c r="O5824" s="29" t="n">
        <v>45753</v>
      </c>
      <c r="P5824" s="28" t="n">
        <f aca="false">ROUNDDOWN(($B5824-$O5824)/30,0)</f>
        <v>2</v>
      </c>
      <c r="Q5824" s="28" t="str">
        <f aca="false">TEXT($B5824,"yyyy-mm")</f>
        <v>2025-06</v>
      </c>
      <c r="R5824" s="28" t="n">
        <f aca="false">IF(AND($O5824&gt;=DATE(2025,1,1),$O5824&lt;=DATE(2025,4,30)),1,0)</f>
        <v>1</v>
      </c>
    </row>
    <row r="5825" customFormat="false" ht="15" hidden="false" customHeight="false" outlineLevel="0" collapsed="false">
      <c r="A5825" s="28" t="n">
        <v>647</v>
      </c>
      <c r="B5825" s="29" t="n">
        <v>44895</v>
      </c>
      <c r="C5825" s="28" t="n">
        <v>28000</v>
      </c>
      <c r="D5825" s="28" t="n">
        <v>0</v>
      </c>
      <c r="E5825" s="28" t="n">
        <v>0</v>
      </c>
      <c r="F5825" s="28" t="s">
        <v>345</v>
      </c>
      <c r="G5825" s="28" t="n">
        <v>0</v>
      </c>
      <c r="H5825" s="28" t="n">
        <v>0</v>
      </c>
      <c r="I5825" s="28" t="n">
        <v>0</v>
      </c>
      <c r="J5825" s="28" t="n">
        <v>86</v>
      </c>
      <c r="K5825" s="28" t="n">
        <v>1</v>
      </c>
      <c r="L5825" s="28" t="n">
        <v>2</v>
      </c>
      <c r="M5825" s="28" t="s">
        <v>147</v>
      </c>
      <c r="N5825" s="28" t="s">
        <v>142</v>
      </c>
      <c r="O5825" s="29" t="n">
        <v>44881</v>
      </c>
      <c r="P5825" s="28" t="n">
        <f aca="false">ROUNDDOWN(($B5825-$O5825)/30,0)</f>
        <v>0</v>
      </c>
      <c r="Q5825" s="28" t="str">
        <f aca="false">TEXT($B5825,"yyyy-mm")</f>
        <v>2022-11</v>
      </c>
      <c r="R5825" s="28" t="n">
        <f aca="false">IF(AND($O5825&gt;=DATE(2025,1,1),$O5825&lt;=DATE(2025,4,30)),1,0)</f>
        <v>0</v>
      </c>
    </row>
    <row r="5826" customFormat="false" ht="15" hidden="false" customHeight="false" outlineLevel="0" collapsed="false">
      <c r="A5826" s="28" t="n">
        <v>647</v>
      </c>
      <c r="B5826" s="29" t="n">
        <v>44926</v>
      </c>
      <c r="C5826" s="28" t="n">
        <v>0</v>
      </c>
      <c r="D5826" s="28" t="n">
        <v>0</v>
      </c>
      <c r="E5826" s="28" t="n">
        <v>0</v>
      </c>
      <c r="F5826" s="28" t="s">
        <v>345</v>
      </c>
      <c r="G5826" s="28" t="n">
        <v>0</v>
      </c>
      <c r="H5826" s="28" t="n">
        <v>0</v>
      </c>
      <c r="I5826" s="28" t="n">
        <v>0</v>
      </c>
      <c r="J5826" s="28" t="n">
        <v>86</v>
      </c>
      <c r="K5826" s="28" t="n">
        <v>1</v>
      </c>
      <c r="L5826" s="28" t="n">
        <v>2</v>
      </c>
      <c r="M5826" s="28" t="s">
        <v>147</v>
      </c>
      <c r="N5826" s="28" t="s">
        <v>142</v>
      </c>
      <c r="O5826" s="29" t="n">
        <v>44881</v>
      </c>
      <c r="P5826" s="28" t="n">
        <f aca="false">ROUNDDOWN(($B5826-$O5826)/30,0)</f>
        <v>1</v>
      </c>
      <c r="Q5826" s="28" t="str">
        <f aca="false">TEXT($B5826,"yyyy-mm")</f>
        <v>2022-12</v>
      </c>
      <c r="R5826" s="28" t="n">
        <f aca="false">IF(AND($O5826&gt;=DATE(2025,1,1),$O5826&lt;=DATE(2025,4,30)),1,0)</f>
        <v>0</v>
      </c>
    </row>
    <row r="5827" customFormat="false" ht="15" hidden="false" customHeight="false" outlineLevel="0" collapsed="false">
      <c r="A5827" s="28" t="n">
        <v>648</v>
      </c>
      <c r="B5827" s="29" t="n">
        <v>45504</v>
      </c>
      <c r="C5827" s="28" t="n">
        <v>29900</v>
      </c>
      <c r="D5827" s="28" t="n">
        <v>0</v>
      </c>
      <c r="E5827" s="28" t="n">
        <v>0</v>
      </c>
      <c r="F5827" s="28" t="s">
        <v>345</v>
      </c>
      <c r="G5827" s="28" t="n">
        <v>0</v>
      </c>
      <c r="H5827" s="28" t="n">
        <v>0</v>
      </c>
      <c r="I5827" s="28" t="n">
        <v>0</v>
      </c>
      <c r="J5827" s="28" t="n">
        <v>143</v>
      </c>
      <c r="K5827" s="28" t="n">
        <v>6</v>
      </c>
      <c r="L5827" s="28" t="n">
        <v>1</v>
      </c>
      <c r="M5827" s="28" t="s">
        <v>147</v>
      </c>
      <c r="N5827" s="28" t="s">
        <v>138</v>
      </c>
      <c r="O5827" s="29" t="n">
        <v>45493</v>
      </c>
      <c r="P5827" s="28" t="n">
        <f aca="false">ROUNDDOWN(($B5827-$O5827)/30,0)</f>
        <v>0</v>
      </c>
      <c r="Q5827" s="28" t="str">
        <f aca="false">TEXT($B5827,"yyyy-mm")</f>
        <v>2024-07</v>
      </c>
      <c r="R5827" s="28" t="n">
        <f aca="false">IF(AND($O5827&gt;=DATE(2025,1,1),$O5827&lt;=DATE(2025,4,30)),1,0)</f>
        <v>0</v>
      </c>
    </row>
    <row r="5828" customFormat="false" ht="15" hidden="false" customHeight="false" outlineLevel="0" collapsed="false">
      <c r="A5828" s="28" t="n">
        <v>648</v>
      </c>
      <c r="B5828" s="29" t="n">
        <v>45535</v>
      </c>
      <c r="C5828" s="28" t="n">
        <v>27181.82</v>
      </c>
      <c r="D5828" s="28" t="n">
        <v>0</v>
      </c>
      <c r="E5828" s="28" t="n">
        <v>0</v>
      </c>
      <c r="F5828" s="28" t="s">
        <v>345</v>
      </c>
      <c r="G5828" s="28" t="n">
        <v>0</v>
      </c>
      <c r="H5828" s="28" t="n">
        <v>0</v>
      </c>
      <c r="I5828" s="28" t="n">
        <v>0</v>
      </c>
      <c r="J5828" s="28" t="n">
        <v>143</v>
      </c>
      <c r="K5828" s="28" t="n">
        <v>6</v>
      </c>
      <c r="L5828" s="28" t="n">
        <v>1</v>
      </c>
      <c r="M5828" s="28" t="s">
        <v>147</v>
      </c>
      <c r="N5828" s="28" t="s">
        <v>138</v>
      </c>
      <c r="O5828" s="29" t="n">
        <v>45493</v>
      </c>
      <c r="P5828" s="28" t="n">
        <f aca="false">ROUNDDOWN(($B5828-$O5828)/30,0)</f>
        <v>1</v>
      </c>
      <c r="Q5828" s="28" t="str">
        <f aca="false">TEXT($B5828,"yyyy-mm")</f>
        <v>2024-08</v>
      </c>
      <c r="R5828" s="28" t="n">
        <f aca="false">IF(AND($O5828&gt;=DATE(2025,1,1),$O5828&lt;=DATE(2025,4,30)),1,0)</f>
        <v>0</v>
      </c>
    </row>
    <row r="5829" customFormat="false" ht="15" hidden="false" customHeight="false" outlineLevel="0" collapsed="false">
      <c r="A5829" s="28" t="n">
        <v>648</v>
      </c>
      <c r="B5829" s="29" t="n">
        <v>45565</v>
      </c>
      <c r="C5829" s="28" t="n">
        <v>27181.82</v>
      </c>
      <c r="D5829" s="28" t="n">
        <v>2718.18</v>
      </c>
      <c r="E5829" s="28" t="n">
        <v>10</v>
      </c>
      <c r="F5829" s="28" t="s">
        <v>346</v>
      </c>
      <c r="G5829" s="28" t="n">
        <v>0</v>
      </c>
      <c r="H5829" s="28" t="n">
        <v>0</v>
      </c>
      <c r="I5829" s="28" t="n">
        <v>0</v>
      </c>
      <c r="J5829" s="28" t="n">
        <v>143</v>
      </c>
      <c r="K5829" s="28" t="n">
        <v>6</v>
      </c>
      <c r="L5829" s="28" t="n">
        <v>1</v>
      </c>
      <c r="M5829" s="28" t="s">
        <v>147</v>
      </c>
      <c r="N5829" s="28" t="s">
        <v>138</v>
      </c>
      <c r="O5829" s="29" t="n">
        <v>45493</v>
      </c>
      <c r="P5829" s="28" t="n">
        <f aca="false">ROUNDDOWN(($B5829-$O5829)/30,0)</f>
        <v>2</v>
      </c>
      <c r="Q5829" s="28" t="str">
        <f aca="false">TEXT($B5829,"yyyy-mm")</f>
        <v>2024-09</v>
      </c>
      <c r="R5829" s="28" t="n">
        <f aca="false">IF(AND($O5829&gt;=DATE(2025,1,1),$O5829&lt;=DATE(2025,4,30)),1,0)</f>
        <v>0</v>
      </c>
    </row>
    <row r="5830" customFormat="false" ht="15" hidden="false" customHeight="false" outlineLevel="0" collapsed="false">
      <c r="A5830" s="28" t="n">
        <v>648</v>
      </c>
      <c r="B5830" s="29" t="n">
        <v>45596</v>
      </c>
      <c r="C5830" s="28" t="n">
        <v>27181.82</v>
      </c>
      <c r="D5830" s="28" t="n">
        <v>5436.36</v>
      </c>
      <c r="E5830" s="28" t="n">
        <v>41</v>
      </c>
      <c r="F5830" s="28" t="s">
        <v>347</v>
      </c>
      <c r="G5830" s="28" t="n">
        <v>1</v>
      </c>
      <c r="H5830" s="28" t="n">
        <v>0</v>
      </c>
      <c r="I5830" s="28" t="n">
        <v>0</v>
      </c>
      <c r="J5830" s="28" t="n">
        <v>143</v>
      </c>
      <c r="K5830" s="28" t="n">
        <v>6</v>
      </c>
      <c r="L5830" s="28" t="n">
        <v>1</v>
      </c>
      <c r="M5830" s="28" t="s">
        <v>147</v>
      </c>
      <c r="N5830" s="28" t="s">
        <v>138</v>
      </c>
      <c r="O5830" s="29" t="n">
        <v>45493</v>
      </c>
      <c r="P5830" s="28" t="n">
        <f aca="false">ROUNDDOWN(($B5830-$O5830)/30,0)</f>
        <v>3</v>
      </c>
      <c r="Q5830" s="28" t="str">
        <f aca="false">TEXT($B5830,"yyyy-mm")</f>
        <v>2024-10</v>
      </c>
      <c r="R5830" s="28" t="n">
        <f aca="false">IF(AND($O5830&gt;=DATE(2025,1,1),$O5830&lt;=DATE(2025,4,30)),1,0)</f>
        <v>0</v>
      </c>
    </row>
    <row r="5831" customFormat="false" ht="15" hidden="false" customHeight="false" outlineLevel="0" collapsed="false">
      <c r="A5831" s="28" t="n">
        <v>648</v>
      </c>
      <c r="B5831" s="29" t="n">
        <v>45626</v>
      </c>
      <c r="C5831" s="28" t="n">
        <v>27181.82</v>
      </c>
      <c r="D5831" s="28" t="n">
        <v>8154.54</v>
      </c>
      <c r="E5831" s="28" t="n">
        <v>71</v>
      </c>
      <c r="F5831" s="28" t="s">
        <v>348</v>
      </c>
      <c r="G5831" s="28" t="n">
        <v>1</v>
      </c>
      <c r="H5831" s="28" t="n">
        <v>1</v>
      </c>
      <c r="I5831" s="28" t="n">
        <v>0</v>
      </c>
      <c r="J5831" s="28" t="n">
        <v>143</v>
      </c>
      <c r="K5831" s="28" t="n">
        <v>6</v>
      </c>
      <c r="L5831" s="28" t="n">
        <v>1</v>
      </c>
      <c r="M5831" s="28" t="s">
        <v>147</v>
      </c>
      <c r="N5831" s="28" t="s">
        <v>138</v>
      </c>
      <c r="O5831" s="29" t="n">
        <v>45493</v>
      </c>
      <c r="P5831" s="28" t="n">
        <f aca="false">ROUNDDOWN(($B5831-$O5831)/30,0)</f>
        <v>4</v>
      </c>
      <c r="Q5831" s="28" t="str">
        <f aca="false">TEXT($B5831,"yyyy-mm")</f>
        <v>2024-11</v>
      </c>
      <c r="R5831" s="28" t="n">
        <f aca="false">IF(AND($O5831&gt;=DATE(2025,1,1),$O5831&lt;=DATE(2025,4,30)),1,0)</f>
        <v>0</v>
      </c>
    </row>
    <row r="5832" customFormat="false" ht="15" hidden="false" customHeight="false" outlineLevel="0" collapsed="false">
      <c r="A5832" s="28" t="n">
        <v>648</v>
      </c>
      <c r="B5832" s="29" t="n">
        <v>45657</v>
      </c>
      <c r="C5832" s="28" t="n">
        <v>25853.35</v>
      </c>
      <c r="D5832" s="28" t="n">
        <v>9544.25</v>
      </c>
      <c r="E5832" s="28" t="n">
        <v>102</v>
      </c>
      <c r="F5832" s="28" t="s">
        <v>349</v>
      </c>
      <c r="G5832" s="28" t="n">
        <v>1</v>
      </c>
      <c r="H5832" s="28" t="n">
        <v>1</v>
      </c>
      <c r="I5832" s="28" t="n">
        <v>1</v>
      </c>
      <c r="J5832" s="28" t="n">
        <v>143</v>
      </c>
      <c r="K5832" s="28" t="n">
        <v>6</v>
      </c>
      <c r="L5832" s="28" t="n">
        <v>1</v>
      </c>
      <c r="M5832" s="28" t="s">
        <v>147</v>
      </c>
      <c r="N5832" s="28" t="s">
        <v>138</v>
      </c>
      <c r="O5832" s="29" t="n">
        <v>45493</v>
      </c>
      <c r="P5832" s="28" t="n">
        <f aca="false">ROUNDDOWN(($B5832-$O5832)/30,0)</f>
        <v>5</v>
      </c>
      <c r="Q5832" s="28" t="str">
        <f aca="false">TEXT($B5832,"yyyy-mm")</f>
        <v>2024-12</v>
      </c>
      <c r="R5832" s="28" t="n">
        <f aca="false">IF(AND($O5832&gt;=DATE(2025,1,1),$O5832&lt;=DATE(2025,4,30)),1,0)</f>
        <v>0</v>
      </c>
    </row>
    <row r="5833" customFormat="false" ht="15" hidden="false" customHeight="false" outlineLevel="0" collapsed="false">
      <c r="A5833" s="28" t="n">
        <v>648</v>
      </c>
      <c r="B5833" s="29" t="n">
        <v>45688</v>
      </c>
      <c r="C5833" s="28" t="n">
        <v>24598.27</v>
      </c>
      <c r="D5833" s="28" t="n">
        <v>11007.35</v>
      </c>
      <c r="E5833" s="28" t="n">
        <v>133</v>
      </c>
      <c r="F5833" s="28" t="s">
        <v>349</v>
      </c>
      <c r="G5833" s="28" t="n">
        <v>1</v>
      </c>
      <c r="H5833" s="28" t="n">
        <v>1</v>
      </c>
      <c r="I5833" s="28" t="n">
        <v>1</v>
      </c>
      <c r="J5833" s="28" t="n">
        <v>143</v>
      </c>
      <c r="K5833" s="28" t="n">
        <v>6</v>
      </c>
      <c r="L5833" s="28" t="n">
        <v>1</v>
      </c>
      <c r="M5833" s="28" t="s">
        <v>147</v>
      </c>
      <c r="N5833" s="28" t="s">
        <v>138</v>
      </c>
      <c r="O5833" s="29" t="n">
        <v>45493</v>
      </c>
      <c r="P5833" s="28" t="n">
        <f aca="false">ROUNDDOWN(($B5833-$O5833)/30,0)</f>
        <v>6</v>
      </c>
      <c r="Q5833" s="28" t="str">
        <f aca="false">TEXT($B5833,"yyyy-mm")</f>
        <v>2025-01</v>
      </c>
      <c r="R5833" s="28" t="n">
        <f aca="false">IF(AND($O5833&gt;=DATE(2025,1,1),$O5833&lt;=DATE(2025,4,30)),1,0)</f>
        <v>0</v>
      </c>
    </row>
    <row r="5834" customFormat="false" ht="15" hidden="false" customHeight="false" outlineLevel="0" collapsed="false">
      <c r="A5834" s="28" t="n">
        <v>648</v>
      </c>
      <c r="B5834" s="29" t="n">
        <v>45716</v>
      </c>
      <c r="C5834" s="28" t="n">
        <v>24598.27</v>
      </c>
      <c r="D5834" s="28" t="n">
        <v>13725.53</v>
      </c>
      <c r="E5834" s="28" t="n">
        <v>161</v>
      </c>
      <c r="F5834" s="28" t="s">
        <v>349</v>
      </c>
      <c r="G5834" s="28" t="n">
        <v>1</v>
      </c>
      <c r="H5834" s="28" t="n">
        <v>1</v>
      </c>
      <c r="I5834" s="28" t="n">
        <v>1</v>
      </c>
      <c r="J5834" s="28" t="n">
        <v>143</v>
      </c>
      <c r="K5834" s="28" t="n">
        <v>6</v>
      </c>
      <c r="L5834" s="28" t="n">
        <v>1</v>
      </c>
      <c r="M5834" s="28" t="s">
        <v>147</v>
      </c>
      <c r="N5834" s="28" t="s">
        <v>138</v>
      </c>
      <c r="O5834" s="29" t="n">
        <v>45493</v>
      </c>
      <c r="P5834" s="28" t="n">
        <f aca="false">ROUNDDOWN(($B5834-$O5834)/30,0)</f>
        <v>7</v>
      </c>
      <c r="Q5834" s="28" t="str">
        <f aca="false">TEXT($B5834,"yyyy-mm")</f>
        <v>2025-02</v>
      </c>
      <c r="R5834" s="28" t="n">
        <f aca="false">IF(AND($O5834&gt;=DATE(2025,1,1),$O5834&lt;=DATE(2025,4,30)),1,0)</f>
        <v>0</v>
      </c>
    </row>
    <row r="5835" customFormat="false" ht="15" hidden="false" customHeight="false" outlineLevel="0" collapsed="false">
      <c r="A5835" s="28" t="n">
        <v>648</v>
      </c>
      <c r="B5835" s="29" t="n">
        <v>45747</v>
      </c>
      <c r="C5835" s="28" t="n">
        <v>23883.06</v>
      </c>
      <c r="D5835" s="28" t="n">
        <v>15728.5</v>
      </c>
      <c r="E5835" s="28" t="n">
        <v>192</v>
      </c>
      <c r="F5835" s="28" t="s">
        <v>349</v>
      </c>
      <c r="G5835" s="28" t="n">
        <v>1</v>
      </c>
      <c r="H5835" s="28" t="n">
        <v>1</v>
      </c>
      <c r="I5835" s="28" t="n">
        <v>1</v>
      </c>
      <c r="J5835" s="28" t="n">
        <v>143</v>
      </c>
      <c r="K5835" s="28" t="n">
        <v>6</v>
      </c>
      <c r="L5835" s="28" t="n">
        <v>1</v>
      </c>
      <c r="M5835" s="28" t="s">
        <v>147</v>
      </c>
      <c r="N5835" s="28" t="s">
        <v>138</v>
      </c>
      <c r="O5835" s="29" t="n">
        <v>45493</v>
      </c>
      <c r="P5835" s="28" t="n">
        <f aca="false">ROUNDDOWN(($B5835-$O5835)/30,0)</f>
        <v>8</v>
      </c>
      <c r="Q5835" s="28" t="str">
        <f aca="false">TEXT($B5835,"yyyy-mm")</f>
        <v>2025-03</v>
      </c>
      <c r="R5835" s="28" t="n">
        <f aca="false">IF(AND($O5835&gt;=DATE(2025,1,1),$O5835&lt;=DATE(2025,4,30)),1,0)</f>
        <v>0</v>
      </c>
    </row>
    <row r="5836" customFormat="false" ht="15" hidden="false" customHeight="false" outlineLevel="0" collapsed="false">
      <c r="A5836" s="28" t="n">
        <v>648</v>
      </c>
      <c r="B5836" s="29" t="n">
        <v>45777</v>
      </c>
      <c r="C5836" s="28" t="n">
        <v>23883.06</v>
      </c>
      <c r="D5836" s="28" t="n">
        <v>18446.68</v>
      </c>
      <c r="E5836" s="28" t="n">
        <v>222</v>
      </c>
      <c r="F5836" s="28" t="s">
        <v>349</v>
      </c>
      <c r="G5836" s="28" t="n">
        <v>1</v>
      </c>
      <c r="H5836" s="28" t="n">
        <v>1</v>
      </c>
      <c r="I5836" s="28" t="n">
        <v>1</v>
      </c>
      <c r="J5836" s="28" t="n">
        <v>143</v>
      </c>
      <c r="K5836" s="28" t="n">
        <v>6</v>
      </c>
      <c r="L5836" s="28" t="n">
        <v>1</v>
      </c>
      <c r="M5836" s="28" t="s">
        <v>147</v>
      </c>
      <c r="N5836" s="28" t="s">
        <v>138</v>
      </c>
      <c r="O5836" s="29" t="n">
        <v>45493</v>
      </c>
      <c r="P5836" s="28" t="n">
        <f aca="false">ROUNDDOWN(($B5836-$O5836)/30,0)</f>
        <v>9</v>
      </c>
      <c r="Q5836" s="28" t="str">
        <f aca="false">TEXT($B5836,"yyyy-mm")</f>
        <v>2025-04</v>
      </c>
      <c r="R5836" s="28" t="n">
        <f aca="false">IF(AND($O5836&gt;=DATE(2025,1,1),$O5836&lt;=DATE(2025,4,30)),1,0)</f>
        <v>0</v>
      </c>
    </row>
    <row r="5837" customFormat="false" ht="15" hidden="false" customHeight="false" outlineLevel="0" collapsed="false">
      <c r="A5837" s="28" t="n">
        <v>648</v>
      </c>
      <c r="B5837" s="29" t="n">
        <v>45808</v>
      </c>
      <c r="C5837" s="28" t="n">
        <v>23883.06</v>
      </c>
      <c r="D5837" s="28" t="n">
        <v>21164.86</v>
      </c>
      <c r="E5837" s="28" t="n">
        <v>253</v>
      </c>
      <c r="F5837" s="28" t="s">
        <v>349</v>
      </c>
      <c r="G5837" s="28" t="n">
        <v>1</v>
      </c>
      <c r="H5837" s="28" t="n">
        <v>1</v>
      </c>
      <c r="I5837" s="28" t="n">
        <v>1</v>
      </c>
      <c r="J5837" s="28" t="n">
        <v>143</v>
      </c>
      <c r="K5837" s="28" t="n">
        <v>6</v>
      </c>
      <c r="L5837" s="28" t="n">
        <v>1</v>
      </c>
      <c r="M5837" s="28" t="s">
        <v>147</v>
      </c>
      <c r="N5837" s="28" t="s">
        <v>138</v>
      </c>
      <c r="O5837" s="29" t="n">
        <v>45493</v>
      </c>
      <c r="P5837" s="28" t="n">
        <f aca="false">ROUNDDOWN(($B5837-$O5837)/30,0)</f>
        <v>10</v>
      </c>
      <c r="Q5837" s="28" t="str">
        <f aca="false">TEXT($B5837,"yyyy-mm")</f>
        <v>2025-05</v>
      </c>
      <c r="R5837" s="28" t="n">
        <f aca="false">IF(AND($O5837&gt;=DATE(2025,1,1),$O5837&lt;=DATE(2025,4,30)),1,0)</f>
        <v>0</v>
      </c>
    </row>
    <row r="5838" customFormat="false" ht="15" hidden="false" customHeight="false" outlineLevel="0" collapsed="false">
      <c r="A5838" s="28" t="n">
        <v>648</v>
      </c>
      <c r="B5838" s="29" t="n">
        <v>45838</v>
      </c>
      <c r="C5838" s="28" t="n">
        <v>23883.06</v>
      </c>
      <c r="D5838" s="28" t="n">
        <v>23883.04</v>
      </c>
      <c r="E5838" s="28" t="n">
        <v>283</v>
      </c>
      <c r="F5838" s="28" t="s">
        <v>349</v>
      </c>
      <c r="G5838" s="28" t="n">
        <v>1</v>
      </c>
      <c r="H5838" s="28" t="n">
        <v>1</v>
      </c>
      <c r="I5838" s="28" t="n">
        <v>1</v>
      </c>
      <c r="J5838" s="28" t="n">
        <v>143</v>
      </c>
      <c r="K5838" s="28" t="n">
        <v>6</v>
      </c>
      <c r="L5838" s="28" t="n">
        <v>1</v>
      </c>
      <c r="M5838" s="28" t="s">
        <v>147</v>
      </c>
      <c r="N5838" s="28" t="s">
        <v>138</v>
      </c>
      <c r="O5838" s="29" t="n">
        <v>45493</v>
      </c>
      <c r="P5838" s="28" t="n">
        <f aca="false">ROUNDDOWN(($B5838-$O5838)/30,0)</f>
        <v>11</v>
      </c>
      <c r="Q5838" s="28" t="str">
        <f aca="false">TEXT($B5838,"yyyy-mm")</f>
        <v>2025-06</v>
      </c>
      <c r="R5838" s="28" t="n">
        <f aca="false">IF(AND($O5838&gt;=DATE(2025,1,1),$O5838&lt;=DATE(2025,4,30)),1,0)</f>
        <v>0</v>
      </c>
    </row>
    <row r="5839" customFormat="false" ht="15" hidden="false" customHeight="false" outlineLevel="0" collapsed="false">
      <c r="A5839" s="28" t="n">
        <v>649</v>
      </c>
      <c r="B5839" s="29" t="n">
        <v>45412</v>
      </c>
      <c r="C5839" s="28" t="n">
        <v>40700</v>
      </c>
      <c r="D5839" s="28" t="n">
        <v>0</v>
      </c>
      <c r="E5839" s="28" t="n">
        <v>0</v>
      </c>
      <c r="F5839" s="28" t="s">
        <v>345</v>
      </c>
      <c r="G5839" s="28" t="n">
        <v>0</v>
      </c>
      <c r="H5839" s="28" t="n">
        <v>0</v>
      </c>
      <c r="I5839" s="28" t="n">
        <v>0</v>
      </c>
      <c r="J5839" s="28" t="n">
        <v>153</v>
      </c>
      <c r="K5839" s="28" t="n">
        <v>1</v>
      </c>
      <c r="L5839" s="28" t="n">
        <v>2</v>
      </c>
      <c r="M5839" s="28" t="s">
        <v>145</v>
      </c>
      <c r="N5839" s="28" t="s">
        <v>138</v>
      </c>
      <c r="O5839" s="29" t="n">
        <v>45406</v>
      </c>
      <c r="P5839" s="28" t="n">
        <f aca="false">ROUNDDOWN(($B5839-$O5839)/30,0)</f>
        <v>0</v>
      </c>
      <c r="Q5839" s="28" t="str">
        <f aca="false">TEXT($B5839,"yyyy-mm")</f>
        <v>2024-04</v>
      </c>
      <c r="R5839" s="28" t="n">
        <f aca="false">IF(AND($O5839&gt;=DATE(2025,1,1),$O5839&lt;=DATE(2025,4,30)),1,0)</f>
        <v>0</v>
      </c>
    </row>
    <row r="5840" customFormat="false" ht="15" hidden="false" customHeight="false" outlineLevel="0" collapsed="false">
      <c r="A5840" s="28" t="n">
        <v>649</v>
      </c>
      <c r="B5840" s="29" t="n">
        <v>45443</v>
      </c>
      <c r="C5840" s="28" t="n">
        <v>20350</v>
      </c>
      <c r="D5840" s="28" t="n">
        <v>0</v>
      </c>
      <c r="E5840" s="28" t="n">
        <v>0</v>
      </c>
      <c r="F5840" s="28" t="s">
        <v>345</v>
      </c>
      <c r="G5840" s="28" t="n">
        <v>0</v>
      </c>
      <c r="H5840" s="28" t="n">
        <v>0</v>
      </c>
      <c r="I5840" s="28" t="n">
        <v>0</v>
      </c>
      <c r="J5840" s="28" t="n">
        <v>153</v>
      </c>
      <c r="K5840" s="28" t="n">
        <v>1</v>
      </c>
      <c r="L5840" s="28" t="n">
        <v>2</v>
      </c>
      <c r="M5840" s="28" t="s">
        <v>145</v>
      </c>
      <c r="N5840" s="28" t="s">
        <v>138</v>
      </c>
      <c r="O5840" s="29" t="n">
        <v>45406</v>
      </c>
      <c r="P5840" s="28" t="n">
        <f aca="false">ROUNDDOWN(($B5840-$O5840)/30,0)</f>
        <v>1</v>
      </c>
      <c r="Q5840" s="28" t="str">
        <f aca="false">TEXT($B5840,"yyyy-mm")</f>
        <v>2024-05</v>
      </c>
      <c r="R5840" s="28" t="n">
        <f aca="false">IF(AND($O5840&gt;=DATE(2025,1,1),$O5840&lt;=DATE(2025,4,30)),1,0)</f>
        <v>0</v>
      </c>
    </row>
    <row r="5841" customFormat="false" ht="15" hidden="false" customHeight="false" outlineLevel="0" collapsed="false">
      <c r="A5841" s="28" t="n">
        <v>649</v>
      </c>
      <c r="B5841" s="29" t="n">
        <v>45473</v>
      </c>
      <c r="C5841" s="28" t="n">
        <v>0</v>
      </c>
      <c r="D5841" s="28" t="n">
        <v>0</v>
      </c>
      <c r="E5841" s="28" t="n">
        <v>0</v>
      </c>
      <c r="F5841" s="28" t="s">
        <v>345</v>
      </c>
      <c r="G5841" s="28" t="n">
        <v>0</v>
      </c>
      <c r="H5841" s="28" t="n">
        <v>0</v>
      </c>
      <c r="I5841" s="28" t="n">
        <v>0</v>
      </c>
      <c r="J5841" s="28" t="n">
        <v>153</v>
      </c>
      <c r="K5841" s="28" t="n">
        <v>1</v>
      </c>
      <c r="L5841" s="28" t="n">
        <v>2</v>
      </c>
      <c r="M5841" s="28" t="s">
        <v>145</v>
      </c>
      <c r="N5841" s="28" t="s">
        <v>138</v>
      </c>
      <c r="O5841" s="29" t="n">
        <v>45406</v>
      </c>
      <c r="P5841" s="28" t="n">
        <f aca="false">ROUNDDOWN(($B5841-$O5841)/30,0)</f>
        <v>2</v>
      </c>
      <c r="Q5841" s="28" t="str">
        <f aca="false">TEXT($B5841,"yyyy-mm")</f>
        <v>2024-06</v>
      </c>
      <c r="R5841" s="28" t="n">
        <f aca="false">IF(AND($O5841&gt;=DATE(2025,1,1),$O5841&lt;=DATE(2025,4,30)),1,0)</f>
        <v>0</v>
      </c>
    </row>
    <row r="5842" customFormat="false" ht="15" hidden="false" customHeight="false" outlineLevel="0" collapsed="false">
      <c r="A5842" s="28" t="n">
        <v>650</v>
      </c>
      <c r="B5842" s="29" t="n">
        <v>45504</v>
      </c>
      <c r="C5842" s="28" t="n">
        <v>43900</v>
      </c>
      <c r="D5842" s="28" t="n">
        <v>0</v>
      </c>
      <c r="E5842" s="28" t="n">
        <v>0</v>
      </c>
      <c r="F5842" s="28" t="s">
        <v>345</v>
      </c>
      <c r="G5842" s="28" t="n">
        <v>0</v>
      </c>
      <c r="H5842" s="28" t="n">
        <v>0</v>
      </c>
      <c r="I5842" s="28" t="n">
        <v>0</v>
      </c>
      <c r="J5842" s="28" t="n">
        <v>9</v>
      </c>
      <c r="K5842" s="28" t="n">
        <v>2</v>
      </c>
      <c r="L5842" s="28" t="n">
        <v>3</v>
      </c>
      <c r="M5842" s="28" t="s">
        <v>147</v>
      </c>
      <c r="N5842" s="28" t="s">
        <v>139</v>
      </c>
      <c r="O5842" s="29" t="n">
        <v>45489</v>
      </c>
      <c r="P5842" s="28" t="n">
        <f aca="false">ROUNDDOWN(($B5842-$O5842)/30,0)</f>
        <v>0</v>
      </c>
      <c r="Q5842" s="28" t="str">
        <f aca="false">TEXT($B5842,"yyyy-mm")</f>
        <v>2024-07</v>
      </c>
      <c r="R5842" s="28" t="n">
        <f aca="false">IF(AND($O5842&gt;=DATE(2025,1,1),$O5842&lt;=DATE(2025,4,30)),1,0)</f>
        <v>0</v>
      </c>
    </row>
    <row r="5843" customFormat="false" ht="15" hidden="false" customHeight="false" outlineLevel="0" collapsed="false">
      <c r="A5843" s="28" t="n">
        <v>650</v>
      </c>
      <c r="B5843" s="29" t="n">
        <v>45535</v>
      </c>
      <c r="C5843" s="28" t="n">
        <v>40241.67</v>
      </c>
      <c r="D5843" s="28" t="n">
        <v>0</v>
      </c>
      <c r="E5843" s="28" t="n">
        <v>0</v>
      </c>
      <c r="F5843" s="28" t="s">
        <v>345</v>
      </c>
      <c r="G5843" s="28" t="n">
        <v>0</v>
      </c>
      <c r="H5843" s="28" t="n">
        <v>0</v>
      </c>
      <c r="I5843" s="28" t="n">
        <v>0</v>
      </c>
      <c r="J5843" s="28" t="n">
        <v>9</v>
      </c>
      <c r="K5843" s="28" t="n">
        <v>2</v>
      </c>
      <c r="L5843" s="28" t="n">
        <v>3</v>
      </c>
      <c r="M5843" s="28" t="s">
        <v>147</v>
      </c>
      <c r="N5843" s="28" t="s">
        <v>139</v>
      </c>
      <c r="O5843" s="29" t="n">
        <v>45489</v>
      </c>
      <c r="P5843" s="28" t="n">
        <f aca="false">ROUNDDOWN(($B5843-$O5843)/30,0)</f>
        <v>1</v>
      </c>
      <c r="Q5843" s="28" t="str">
        <f aca="false">TEXT($B5843,"yyyy-mm")</f>
        <v>2024-08</v>
      </c>
      <c r="R5843" s="28" t="n">
        <f aca="false">IF(AND($O5843&gt;=DATE(2025,1,1),$O5843&lt;=DATE(2025,4,30)),1,0)</f>
        <v>0</v>
      </c>
    </row>
    <row r="5844" customFormat="false" ht="15" hidden="false" customHeight="false" outlineLevel="0" collapsed="false">
      <c r="A5844" s="28" t="n">
        <v>650</v>
      </c>
      <c r="B5844" s="29" t="n">
        <v>45565</v>
      </c>
      <c r="C5844" s="28" t="n">
        <v>36583.34</v>
      </c>
      <c r="D5844" s="28" t="n">
        <v>0</v>
      </c>
      <c r="E5844" s="28" t="n">
        <v>0</v>
      </c>
      <c r="F5844" s="28" t="s">
        <v>345</v>
      </c>
      <c r="G5844" s="28" t="n">
        <v>0</v>
      </c>
      <c r="H5844" s="28" t="n">
        <v>0</v>
      </c>
      <c r="I5844" s="28" t="n">
        <v>0</v>
      </c>
      <c r="J5844" s="28" t="n">
        <v>9</v>
      </c>
      <c r="K5844" s="28" t="n">
        <v>2</v>
      </c>
      <c r="L5844" s="28" t="n">
        <v>3</v>
      </c>
      <c r="M5844" s="28" t="s">
        <v>147</v>
      </c>
      <c r="N5844" s="28" t="s">
        <v>139</v>
      </c>
      <c r="O5844" s="29" t="n">
        <v>45489</v>
      </c>
      <c r="P5844" s="28" t="n">
        <f aca="false">ROUNDDOWN(($B5844-$O5844)/30,0)</f>
        <v>2</v>
      </c>
      <c r="Q5844" s="28" t="str">
        <f aca="false">TEXT($B5844,"yyyy-mm")</f>
        <v>2024-09</v>
      </c>
      <c r="R5844" s="28" t="n">
        <f aca="false">IF(AND($O5844&gt;=DATE(2025,1,1),$O5844&lt;=DATE(2025,4,30)),1,0)</f>
        <v>0</v>
      </c>
    </row>
    <row r="5845" customFormat="false" ht="15" hidden="false" customHeight="false" outlineLevel="0" collapsed="false">
      <c r="A5845" s="28" t="n">
        <v>650</v>
      </c>
      <c r="B5845" s="29" t="n">
        <v>45596</v>
      </c>
      <c r="C5845" s="28" t="n">
        <v>32925.01</v>
      </c>
      <c r="D5845" s="28" t="n">
        <v>0</v>
      </c>
      <c r="E5845" s="28" t="n">
        <v>0</v>
      </c>
      <c r="F5845" s="28" t="s">
        <v>345</v>
      </c>
      <c r="G5845" s="28" t="n">
        <v>0</v>
      </c>
      <c r="H5845" s="28" t="n">
        <v>0</v>
      </c>
      <c r="I5845" s="28" t="n">
        <v>0</v>
      </c>
      <c r="J5845" s="28" t="n">
        <v>9</v>
      </c>
      <c r="K5845" s="28" t="n">
        <v>2</v>
      </c>
      <c r="L5845" s="28" t="n">
        <v>3</v>
      </c>
      <c r="M5845" s="28" t="s">
        <v>147</v>
      </c>
      <c r="N5845" s="28" t="s">
        <v>139</v>
      </c>
      <c r="O5845" s="29" t="n">
        <v>45489</v>
      </c>
      <c r="P5845" s="28" t="n">
        <f aca="false">ROUNDDOWN(($B5845-$O5845)/30,0)</f>
        <v>3</v>
      </c>
      <c r="Q5845" s="28" t="str">
        <f aca="false">TEXT($B5845,"yyyy-mm")</f>
        <v>2024-10</v>
      </c>
      <c r="R5845" s="28" t="n">
        <f aca="false">IF(AND($O5845&gt;=DATE(2025,1,1),$O5845&lt;=DATE(2025,4,30)),1,0)</f>
        <v>0</v>
      </c>
    </row>
    <row r="5846" customFormat="false" ht="15" hidden="false" customHeight="false" outlineLevel="0" collapsed="false">
      <c r="A5846" s="28" t="n">
        <v>650</v>
      </c>
      <c r="B5846" s="29" t="n">
        <v>45626</v>
      </c>
      <c r="C5846" s="28" t="n">
        <v>29266.68</v>
      </c>
      <c r="D5846" s="28" t="n">
        <v>0</v>
      </c>
      <c r="E5846" s="28" t="n">
        <v>0</v>
      </c>
      <c r="F5846" s="28" t="s">
        <v>345</v>
      </c>
      <c r="G5846" s="28" t="n">
        <v>0</v>
      </c>
      <c r="H5846" s="28" t="n">
        <v>0</v>
      </c>
      <c r="I5846" s="28" t="n">
        <v>0</v>
      </c>
      <c r="J5846" s="28" t="n">
        <v>9</v>
      </c>
      <c r="K5846" s="28" t="n">
        <v>2</v>
      </c>
      <c r="L5846" s="28" t="n">
        <v>3</v>
      </c>
      <c r="M5846" s="28" t="s">
        <v>147</v>
      </c>
      <c r="N5846" s="28" t="s">
        <v>139</v>
      </c>
      <c r="O5846" s="29" t="n">
        <v>45489</v>
      </c>
      <c r="P5846" s="28" t="n">
        <f aca="false">ROUNDDOWN(($B5846-$O5846)/30,0)</f>
        <v>4</v>
      </c>
      <c r="Q5846" s="28" t="str">
        <f aca="false">TEXT($B5846,"yyyy-mm")</f>
        <v>2024-11</v>
      </c>
      <c r="R5846" s="28" t="n">
        <f aca="false">IF(AND($O5846&gt;=DATE(2025,1,1),$O5846&lt;=DATE(2025,4,30)),1,0)</f>
        <v>0</v>
      </c>
    </row>
    <row r="5847" customFormat="false" ht="15" hidden="false" customHeight="false" outlineLevel="0" collapsed="false">
      <c r="A5847" s="28" t="n">
        <v>650</v>
      </c>
      <c r="B5847" s="29" t="n">
        <v>45657</v>
      </c>
      <c r="C5847" s="28" t="n">
        <v>25608.35</v>
      </c>
      <c r="D5847" s="28" t="n">
        <v>0</v>
      </c>
      <c r="E5847" s="28" t="n">
        <v>0</v>
      </c>
      <c r="F5847" s="28" t="s">
        <v>345</v>
      </c>
      <c r="G5847" s="28" t="n">
        <v>0</v>
      </c>
      <c r="H5847" s="28" t="n">
        <v>0</v>
      </c>
      <c r="I5847" s="28" t="n">
        <v>0</v>
      </c>
      <c r="J5847" s="28" t="n">
        <v>9</v>
      </c>
      <c r="K5847" s="28" t="n">
        <v>2</v>
      </c>
      <c r="L5847" s="28" t="n">
        <v>3</v>
      </c>
      <c r="M5847" s="28" t="s">
        <v>147</v>
      </c>
      <c r="N5847" s="28" t="s">
        <v>139</v>
      </c>
      <c r="O5847" s="29" t="n">
        <v>45489</v>
      </c>
      <c r="P5847" s="28" t="n">
        <f aca="false">ROUNDDOWN(($B5847-$O5847)/30,0)</f>
        <v>5</v>
      </c>
      <c r="Q5847" s="28" t="str">
        <f aca="false">TEXT($B5847,"yyyy-mm")</f>
        <v>2024-12</v>
      </c>
      <c r="R5847" s="28" t="n">
        <f aca="false">IF(AND($O5847&gt;=DATE(2025,1,1),$O5847&lt;=DATE(2025,4,30)),1,0)</f>
        <v>0</v>
      </c>
    </row>
    <row r="5848" customFormat="false" ht="15" hidden="false" customHeight="false" outlineLevel="0" collapsed="false">
      <c r="A5848" s="28" t="n">
        <v>650</v>
      </c>
      <c r="B5848" s="29" t="n">
        <v>45688</v>
      </c>
      <c r="C5848" s="28" t="n">
        <v>21950.02</v>
      </c>
      <c r="D5848" s="28" t="n">
        <v>0</v>
      </c>
      <c r="E5848" s="28" t="n">
        <v>0</v>
      </c>
      <c r="F5848" s="28" t="s">
        <v>345</v>
      </c>
      <c r="G5848" s="28" t="n">
        <v>0</v>
      </c>
      <c r="H5848" s="28" t="n">
        <v>0</v>
      </c>
      <c r="I5848" s="28" t="n">
        <v>0</v>
      </c>
      <c r="J5848" s="28" t="n">
        <v>9</v>
      </c>
      <c r="K5848" s="28" t="n">
        <v>2</v>
      </c>
      <c r="L5848" s="28" t="n">
        <v>3</v>
      </c>
      <c r="M5848" s="28" t="s">
        <v>147</v>
      </c>
      <c r="N5848" s="28" t="s">
        <v>139</v>
      </c>
      <c r="O5848" s="29" t="n">
        <v>45489</v>
      </c>
      <c r="P5848" s="28" t="n">
        <f aca="false">ROUNDDOWN(($B5848-$O5848)/30,0)</f>
        <v>6</v>
      </c>
      <c r="Q5848" s="28" t="str">
        <f aca="false">TEXT($B5848,"yyyy-mm")</f>
        <v>2025-01</v>
      </c>
      <c r="R5848" s="28" t="n">
        <f aca="false">IF(AND($O5848&gt;=DATE(2025,1,1),$O5848&lt;=DATE(2025,4,30)),1,0)</f>
        <v>0</v>
      </c>
    </row>
    <row r="5849" customFormat="false" ht="15" hidden="false" customHeight="false" outlineLevel="0" collapsed="false">
      <c r="A5849" s="28" t="n">
        <v>650</v>
      </c>
      <c r="B5849" s="29" t="n">
        <v>45716</v>
      </c>
      <c r="C5849" s="28" t="n">
        <v>18291.69</v>
      </c>
      <c r="D5849" s="28" t="n">
        <v>0</v>
      </c>
      <c r="E5849" s="28" t="n">
        <v>0</v>
      </c>
      <c r="F5849" s="28" t="s">
        <v>345</v>
      </c>
      <c r="G5849" s="28" t="n">
        <v>0</v>
      </c>
      <c r="H5849" s="28" t="n">
        <v>0</v>
      </c>
      <c r="I5849" s="28" t="n">
        <v>0</v>
      </c>
      <c r="J5849" s="28" t="n">
        <v>9</v>
      </c>
      <c r="K5849" s="28" t="n">
        <v>2</v>
      </c>
      <c r="L5849" s="28" t="n">
        <v>3</v>
      </c>
      <c r="M5849" s="28" t="s">
        <v>147</v>
      </c>
      <c r="N5849" s="28" t="s">
        <v>139</v>
      </c>
      <c r="O5849" s="29" t="n">
        <v>45489</v>
      </c>
      <c r="P5849" s="28" t="n">
        <f aca="false">ROUNDDOWN(($B5849-$O5849)/30,0)</f>
        <v>7</v>
      </c>
      <c r="Q5849" s="28" t="str">
        <f aca="false">TEXT($B5849,"yyyy-mm")</f>
        <v>2025-02</v>
      </c>
      <c r="R5849" s="28" t="n">
        <f aca="false">IF(AND($O5849&gt;=DATE(2025,1,1),$O5849&lt;=DATE(2025,4,30)),1,0)</f>
        <v>0</v>
      </c>
    </row>
    <row r="5850" customFormat="false" ht="15" hidden="false" customHeight="false" outlineLevel="0" collapsed="false">
      <c r="A5850" s="28" t="n">
        <v>650</v>
      </c>
      <c r="B5850" s="29" t="n">
        <v>45747</v>
      </c>
      <c r="C5850" s="28" t="n">
        <v>14633.36</v>
      </c>
      <c r="D5850" s="28" t="n">
        <v>0</v>
      </c>
      <c r="E5850" s="28" t="n">
        <v>0</v>
      </c>
      <c r="F5850" s="28" t="s">
        <v>345</v>
      </c>
      <c r="G5850" s="28" t="n">
        <v>0</v>
      </c>
      <c r="H5850" s="28" t="n">
        <v>0</v>
      </c>
      <c r="I5850" s="28" t="n">
        <v>0</v>
      </c>
      <c r="J5850" s="28" t="n">
        <v>9</v>
      </c>
      <c r="K5850" s="28" t="n">
        <v>2</v>
      </c>
      <c r="L5850" s="28" t="n">
        <v>3</v>
      </c>
      <c r="M5850" s="28" t="s">
        <v>147</v>
      </c>
      <c r="N5850" s="28" t="s">
        <v>139</v>
      </c>
      <c r="O5850" s="29" t="n">
        <v>45489</v>
      </c>
      <c r="P5850" s="28" t="n">
        <f aca="false">ROUNDDOWN(($B5850-$O5850)/30,0)</f>
        <v>8</v>
      </c>
      <c r="Q5850" s="28" t="str">
        <f aca="false">TEXT($B5850,"yyyy-mm")</f>
        <v>2025-03</v>
      </c>
      <c r="R5850" s="28" t="n">
        <f aca="false">IF(AND($O5850&gt;=DATE(2025,1,1),$O5850&lt;=DATE(2025,4,30)),1,0)</f>
        <v>0</v>
      </c>
    </row>
    <row r="5851" customFormat="false" ht="15" hidden="false" customHeight="false" outlineLevel="0" collapsed="false">
      <c r="A5851" s="28" t="n">
        <v>650</v>
      </c>
      <c r="B5851" s="29" t="n">
        <v>45777</v>
      </c>
      <c r="C5851" s="28" t="n">
        <v>10975.03</v>
      </c>
      <c r="D5851" s="28" t="n">
        <v>0</v>
      </c>
      <c r="E5851" s="28" t="n">
        <v>0</v>
      </c>
      <c r="F5851" s="28" t="s">
        <v>345</v>
      </c>
      <c r="G5851" s="28" t="n">
        <v>0</v>
      </c>
      <c r="H5851" s="28" t="n">
        <v>0</v>
      </c>
      <c r="I5851" s="28" t="n">
        <v>0</v>
      </c>
      <c r="J5851" s="28" t="n">
        <v>9</v>
      </c>
      <c r="K5851" s="28" t="n">
        <v>2</v>
      </c>
      <c r="L5851" s="28" t="n">
        <v>3</v>
      </c>
      <c r="M5851" s="28" t="s">
        <v>147</v>
      </c>
      <c r="N5851" s="28" t="s">
        <v>139</v>
      </c>
      <c r="O5851" s="29" t="n">
        <v>45489</v>
      </c>
      <c r="P5851" s="28" t="n">
        <f aca="false">ROUNDDOWN(($B5851-$O5851)/30,0)</f>
        <v>9</v>
      </c>
      <c r="Q5851" s="28" t="str">
        <f aca="false">TEXT($B5851,"yyyy-mm")</f>
        <v>2025-04</v>
      </c>
      <c r="R5851" s="28" t="n">
        <f aca="false">IF(AND($O5851&gt;=DATE(2025,1,1),$O5851&lt;=DATE(2025,4,30)),1,0)</f>
        <v>0</v>
      </c>
    </row>
    <row r="5852" customFormat="false" ht="15" hidden="false" customHeight="false" outlineLevel="0" collapsed="false">
      <c r="A5852" s="28" t="n">
        <v>650</v>
      </c>
      <c r="B5852" s="29" t="n">
        <v>45808</v>
      </c>
      <c r="C5852" s="28" t="n">
        <v>7316.7</v>
      </c>
      <c r="D5852" s="28" t="n">
        <v>0</v>
      </c>
      <c r="E5852" s="28" t="n">
        <v>0</v>
      </c>
      <c r="F5852" s="28" t="s">
        <v>345</v>
      </c>
      <c r="G5852" s="28" t="n">
        <v>0</v>
      </c>
      <c r="H5852" s="28" t="n">
        <v>0</v>
      </c>
      <c r="I5852" s="28" t="n">
        <v>0</v>
      </c>
      <c r="J5852" s="28" t="n">
        <v>9</v>
      </c>
      <c r="K5852" s="28" t="n">
        <v>2</v>
      </c>
      <c r="L5852" s="28" t="n">
        <v>3</v>
      </c>
      <c r="M5852" s="28" t="s">
        <v>147</v>
      </c>
      <c r="N5852" s="28" t="s">
        <v>139</v>
      </c>
      <c r="O5852" s="29" t="n">
        <v>45489</v>
      </c>
      <c r="P5852" s="28" t="n">
        <f aca="false">ROUNDDOWN(($B5852-$O5852)/30,0)</f>
        <v>10</v>
      </c>
      <c r="Q5852" s="28" t="str">
        <f aca="false">TEXT($B5852,"yyyy-mm")</f>
        <v>2025-05</v>
      </c>
      <c r="R5852" s="28" t="n">
        <f aca="false">IF(AND($O5852&gt;=DATE(2025,1,1),$O5852&lt;=DATE(2025,4,30)),1,0)</f>
        <v>0</v>
      </c>
    </row>
    <row r="5853" customFormat="false" ht="15" hidden="false" customHeight="false" outlineLevel="0" collapsed="false">
      <c r="A5853" s="28" t="n">
        <v>650</v>
      </c>
      <c r="B5853" s="29" t="n">
        <v>45838</v>
      </c>
      <c r="C5853" s="28" t="n">
        <v>3658.37</v>
      </c>
      <c r="D5853" s="28" t="n">
        <v>0</v>
      </c>
      <c r="E5853" s="28" t="n">
        <v>0</v>
      </c>
      <c r="F5853" s="28" t="s">
        <v>345</v>
      </c>
      <c r="G5853" s="28" t="n">
        <v>0</v>
      </c>
      <c r="H5853" s="28" t="n">
        <v>0</v>
      </c>
      <c r="I5853" s="28" t="n">
        <v>0</v>
      </c>
      <c r="J5853" s="28" t="n">
        <v>9</v>
      </c>
      <c r="K5853" s="28" t="n">
        <v>2</v>
      </c>
      <c r="L5853" s="28" t="n">
        <v>3</v>
      </c>
      <c r="M5853" s="28" t="s">
        <v>147</v>
      </c>
      <c r="N5853" s="28" t="s">
        <v>139</v>
      </c>
      <c r="O5853" s="29" t="n">
        <v>45489</v>
      </c>
      <c r="P5853" s="28" t="n">
        <f aca="false">ROUNDDOWN(($B5853-$O5853)/30,0)</f>
        <v>11</v>
      </c>
      <c r="Q5853" s="28" t="str">
        <f aca="false">TEXT($B5853,"yyyy-mm")</f>
        <v>2025-06</v>
      </c>
      <c r="R5853" s="28" t="n">
        <f aca="false">IF(AND($O5853&gt;=DATE(2025,1,1),$O5853&lt;=DATE(2025,4,30)),1,0)</f>
        <v>0</v>
      </c>
    </row>
    <row r="5854" customFormat="false" ht="15" hidden="false" customHeight="false" outlineLevel="0" collapsed="false">
      <c r="A5854" s="28" t="n">
        <v>650</v>
      </c>
      <c r="B5854" s="29" t="n">
        <v>45869</v>
      </c>
      <c r="C5854" s="28" t="n">
        <v>0.04</v>
      </c>
      <c r="D5854" s="28" t="n">
        <v>0</v>
      </c>
      <c r="E5854" s="28" t="n">
        <v>0</v>
      </c>
      <c r="F5854" s="28" t="s">
        <v>345</v>
      </c>
      <c r="G5854" s="28" t="n">
        <v>0</v>
      </c>
      <c r="H5854" s="28" t="n">
        <v>0</v>
      </c>
      <c r="I5854" s="28" t="n">
        <v>0</v>
      </c>
      <c r="J5854" s="28" t="n">
        <v>9</v>
      </c>
      <c r="K5854" s="28" t="n">
        <v>2</v>
      </c>
      <c r="L5854" s="28" t="n">
        <v>3</v>
      </c>
      <c r="M5854" s="28" t="s">
        <v>147</v>
      </c>
      <c r="N5854" s="28" t="s">
        <v>139</v>
      </c>
      <c r="O5854" s="29" t="n">
        <v>45489</v>
      </c>
      <c r="P5854" s="28" t="n">
        <f aca="false">ROUNDDOWN(($B5854-$O5854)/30,0)</f>
        <v>12</v>
      </c>
      <c r="Q5854" s="28" t="str">
        <f aca="false">TEXT($B5854,"yyyy-mm")</f>
        <v>2025-07</v>
      </c>
      <c r="R5854" s="28" t="n">
        <f aca="false">IF(AND($O5854&gt;=DATE(2025,1,1),$O5854&lt;=DATE(2025,4,30)),1,0)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27" t="s">
        <v>350</v>
      </c>
      <c r="B1" s="27" t="s">
        <v>327</v>
      </c>
      <c r="C1" s="27" t="s">
        <v>351</v>
      </c>
      <c r="D1" s="27" t="s">
        <v>352</v>
      </c>
      <c r="E1" s="27" t="s">
        <v>353</v>
      </c>
      <c r="F1" s="27" t="s">
        <v>354</v>
      </c>
      <c r="G1" s="27" t="s">
        <v>355</v>
      </c>
      <c r="H1" s="27" t="s">
        <v>356</v>
      </c>
    </row>
    <row r="2" customFormat="false" ht="15" hidden="false" customHeight="false" outlineLevel="0" collapsed="false">
      <c r="A2" s="28" t="n">
        <v>1</v>
      </c>
      <c r="B2" s="28" t="n">
        <v>6</v>
      </c>
      <c r="C2" s="28" t="n">
        <v>6</v>
      </c>
      <c r="D2" s="29" t="n">
        <v>45716</v>
      </c>
      <c r="E2" s="28" t="s">
        <v>175</v>
      </c>
      <c r="F2" s="28" t="s">
        <v>357</v>
      </c>
      <c r="G2" s="28" t="n">
        <v>0</v>
      </c>
      <c r="H2" s="28" t="n">
        <v>0</v>
      </c>
    </row>
    <row r="3" customFormat="false" ht="15" hidden="false" customHeight="false" outlineLevel="0" collapsed="false">
      <c r="A3" s="28" t="n">
        <v>2</v>
      </c>
      <c r="B3" s="28" t="n">
        <v>11</v>
      </c>
      <c r="C3" s="28" t="n">
        <v>3</v>
      </c>
      <c r="D3" s="29" t="n">
        <v>46034</v>
      </c>
      <c r="E3" s="28" t="s">
        <v>174</v>
      </c>
      <c r="F3" s="28" t="s">
        <v>358</v>
      </c>
      <c r="G3" s="28" t="n">
        <v>3677.19</v>
      </c>
      <c r="H3" s="28" t="n">
        <v>1</v>
      </c>
    </row>
    <row r="4" customFormat="false" ht="15" hidden="false" customHeight="false" outlineLevel="0" collapsed="false">
      <c r="A4" s="28" t="n">
        <v>3</v>
      </c>
      <c r="B4" s="28" t="n">
        <v>30</v>
      </c>
      <c r="C4" s="28" t="n">
        <v>6</v>
      </c>
      <c r="D4" s="29" t="n">
        <v>46016</v>
      </c>
      <c r="E4" s="28" t="s">
        <v>174</v>
      </c>
      <c r="F4" s="28" t="s">
        <v>357</v>
      </c>
      <c r="G4" s="28" t="n">
        <v>0</v>
      </c>
      <c r="H4" s="28" t="n">
        <v>0</v>
      </c>
    </row>
    <row r="5" customFormat="false" ht="15" hidden="false" customHeight="false" outlineLevel="0" collapsed="false">
      <c r="A5" s="28" t="n">
        <v>4</v>
      </c>
      <c r="B5" s="28" t="n">
        <v>30</v>
      </c>
      <c r="C5" s="28" t="n">
        <v>2</v>
      </c>
      <c r="D5" s="29" t="n">
        <v>46078</v>
      </c>
      <c r="E5" s="28" t="s">
        <v>178</v>
      </c>
      <c r="F5" s="28" t="s">
        <v>358</v>
      </c>
      <c r="G5" s="28" t="n">
        <v>15458.85</v>
      </c>
      <c r="H5" s="28" t="n">
        <v>1</v>
      </c>
    </row>
    <row r="6" customFormat="false" ht="15" hidden="false" customHeight="false" outlineLevel="0" collapsed="false">
      <c r="A6" s="28" t="n">
        <v>5</v>
      </c>
      <c r="B6" s="28" t="n">
        <v>44</v>
      </c>
      <c r="C6" s="28" t="n">
        <v>4</v>
      </c>
      <c r="D6" s="29" t="n">
        <v>45372</v>
      </c>
      <c r="E6" s="28" t="s">
        <v>174</v>
      </c>
      <c r="F6" s="28" t="s">
        <v>359</v>
      </c>
      <c r="G6" s="28" t="n">
        <v>0</v>
      </c>
      <c r="H6" s="28" t="n">
        <v>0</v>
      </c>
    </row>
    <row r="7" customFormat="false" ht="15" hidden="false" customHeight="false" outlineLevel="0" collapsed="false">
      <c r="A7" s="28" t="n">
        <v>6</v>
      </c>
      <c r="B7" s="28" t="n">
        <v>44</v>
      </c>
      <c r="C7" s="28" t="n">
        <v>4</v>
      </c>
      <c r="D7" s="29" t="n">
        <v>45403</v>
      </c>
      <c r="E7" s="28" t="s">
        <v>178</v>
      </c>
      <c r="F7" s="28" t="s">
        <v>359</v>
      </c>
      <c r="G7" s="28" t="n">
        <v>0</v>
      </c>
      <c r="H7" s="28" t="n">
        <v>0</v>
      </c>
    </row>
    <row r="8" customFormat="false" ht="15" hidden="false" customHeight="false" outlineLevel="0" collapsed="false">
      <c r="A8" s="28" t="n">
        <v>7</v>
      </c>
      <c r="B8" s="28" t="n">
        <v>45</v>
      </c>
      <c r="C8" s="28" t="n">
        <v>6</v>
      </c>
      <c r="D8" s="29" t="n">
        <v>45639</v>
      </c>
      <c r="E8" s="28" t="s">
        <v>174</v>
      </c>
      <c r="F8" s="28" t="s">
        <v>357</v>
      </c>
      <c r="G8" s="28" t="n">
        <v>0</v>
      </c>
      <c r="H8" s="28" t="n">
        <v>0</v>
      </c>
    </row>
    <row r="9" customFormat="false" ht="15" hidden="false" customHeight="false" outlineLevel="0" collapsed="false">
      <c r="A9" s="28" t="n">
        <v>8</v>
      </c>
      <c r="B9" s="28" t="n">
        <v>62</v>
      </c>
      <c r="C9" s="28" t="n">
        <v>3</v>
      </c>
      <c r="D9" s="29" t="n">
        <v>46174</v>
      </c>
      <c r="E9" s="28" t="s">
        <v>175</v>
      </c>
      <c r="F9" s="28" t="s">
        <v>360</v>
      </c>
      <c r="G9" s="28" t="n">
        <v>0</v>
      </c>
      <c r="H9" s="28" t="n">
        <v>0</v>
      </c>
    </row>
    <row r="10" customFormat="false" ht="15" hidden="false" customHeight="false" outlineLevel="0" collapsed="false">
      <c r="A10" s="28" t="n">
        <v>9</v>
      </c>
      <c r="B10" s="28" t="n">
        <v>62</v>
      </c>
      <c r="C10" s="28" t="n">
        <v>3</v>
      </c>
      <c r="D10" s="29" t="n">
        <v>46204</v>
      </c>
      <c r="E10" s="28" t="s">
        <v>175</v>
      </c>
      <c r="F10" s="28" t="s">
        <v>358</v>
      </c>
      <c r="G10" s="28" t="n">
        <v>34225.71</v>
      </c>
      <c r="H10" s="28" t="n">
        <v>1</v>
      </c>
    </row>
    <row r="11" customFormat="false" ht="15" hidden="false" customHeight="false" outlineLevel="0" collapsed="false">
      <c r="A11" s="28" t="n">
        <v>10</v>
      </c>
      <c r="B11" s="28" t="n">
        <v>63</v>
      </c>
      <c r="C11" s="28" t="n">
        <v>6</v>
      </c>
      <c r="D11" s="29" t="n">
        <v>45013</v>
      </c>
      <c r="E11" s="28" t="s">
        <v>175</v>
      </c>
      <c r="F11" s="28" t="s">
        <v>361</v>
      </c>
      <c r="G11" s="28" t="n">
        <v>0</v>
      </c>
      <c r="H11" s="28" t="n">
        <v>0</v>
      </c>
    </row>
    <row r="12" customFormat="false" ht="15" hidden="false" customHeight="false" outlineLevel="0" collapsed="false">
      <c r="A12" s="28" t="n">
        <v>11</v>
      </c>
      <c r="B12" s="28" t="n">
        <v>63</v>
      </c>
      <c r="C12" s="28" t="n">
        <v>3</v>
      </c>
      <c r="D12" s="29" t="n">
        <v>45044</v>
      </c>
      <c r="E12" s="28" t="s">
        <v>175</v>
      </c>
      <c r="F12" s="28" t="s">
        <v>361</v>
      </c>
      <c r="G12" s="28" t="n">
        <v>0</v>
      </c>
      <c r="H12" s="28" t="n">
        <v>0</v>
      </c>
    </row>
    <row r="13" customFormat="false" ht="15" hidden="false" customHeight="false" outlineLevel="0" collapsed="false">
      <c r="A13" s="28" t="n">
        <v>12</v>
      </c>
      <c r="B13" s="28" t="n">
        <v>63</v>
      </c>
      <c r="C13" s="28" t="n">
        <v>3</v>
      </c>
      <c r="D13" s="29" t="n">
        <v>45166</v>
      </c>
      <c r="E13" s="28" t="s">
        <v>175</v>
      </c>
      <c r="F13" s="28" t="s">
        <v>358</v>
      </c>
      <c r="G13" s="28" t="n">
        <v>22982.3</v>
      </c>
      <c r="H13" s="28" t="n">
        <v>1</v>
      </c>
    </row>
    <row r="14" customFormat="false" ht="15" hidden="false" customHeight="false" outlineLevel="0" collapsed="false">
      <c r="A14" s="28" t="n">
        <v>13</v>
      </c>
      <c r="B14" s="28" t="n">
        <v>70</v>
      </c>
      <c r="C14" s="28" t="n">
        <v>5</v>
      </c>
      <c r="D14" s="29" t="n">
        <v>45903</v>
      </c>
      <c r="E14" s="28" t="s">
        <v>176</v>
      </c>
      <c r="F14" s="28" t="s">
        <v>360</v>
      </c>
      <c r="G14" s="28" t="n">
        <v>0</v>
      </c>
      <c r="H14" s="28" t="n">
        <v>0</v>
      </c>
    </row>
    <row r="15" customFormat="false" ht="15" hidden="false" customHeight="false" outlineLevel="0" collapsed="false">
      <c r="A15" s="28" t="n">
        <v>14</v>
      </c>
      <c r="B15" s="28" t="n">
        <v>70</v>
      </c>
      <c r="C15" s="28" t="n">
        <v>5</v>
      </c>
      <c r="D15" s="29" t="n">
        <v>45933</v>
      </c>
      <c r="E15" s="28" t="s">
        <v>174</v>
      </c>
      <c r="F15" s="28" t="s">
        <v>358</v>
      </c>
      <c r="G15" s="28" t="n">
        <v>59046.11</v>
      </c>
      <c r="H15" s="28" t="n">
        <v>1</v>
      </c>
    </row>
    <row r="16" customFormat="false" ht="15" hidden="false" customHeight="false" outlineLevel="0" collapsed="false">
      <c r="A16" s="28" t="n">
        <v>15</v>
      </c>
      <c r="B16" s="28" t="n">
        <v>89</v>
      </c>
      <c r="C16" s="28" t="n">
        <v>4</v>
      </c>
      <c r="D16" s="29" t="n">
        <v>45771</v>
      </c>
      <c r="E16" s="28" t="s">
        <v>178</v>
      </c>
      <c r="F16" s="28" t="s">
        <v>357</v>
      </c>
      <c r="G16" s="28" t="n">
        <v>0</v>
      </c>
      <c r="H16" s="28" t="n">
        <v>0</v>
      </c>
    </row>
    <row r="17" customFormat="false" ht="15" hidden="false" customHeight="false" outlineLevel="0" collapsed="false">
      <c r="A17" s="28" t="n">
        <v>16</v>
      </c>
      <c r="B17" s="28" t="n">
        <v>89</v>
      </c>
      <c r="C17" s="28" t="n">
        <v>1</v>
      </c>
      <c r="D17" s="29" t="n">
        <v>45832</v>
      </c>
      <c r="E17" s="28" t="s">
        <v>174</v>
      </c>
      <c r="F17" s="28" t="s">
        <v>357</v>
      </c>
      <c r="G17" s="28" t="n">
        <v>0</v>
      </c>
      <c r="H17" s="28" t="n">
        <v>0</v>
      </c>
    </row>
    <row r="18" customFormat="false" ht="15" hidden="false" customHeight="false" outlineLevel="0" collapsed="false">
      <c r="A18" s="28" t="n">
        <v>17</v>
      </c>
      <c r="B18" s="28" t="n">
        <v>91</v>
      </c>
      <c r="C18" s="28" t="n">
        <v>5</v>
      </c>
      <c r="D18" s="29" t="n">
        <v>46188</v>
      </c>
      <c r="E18" s="28" t="s">
        <v>174</v>
      </c>
      <c r="F18" s="28" t="s">
        <v>360</v>
      </c>
      <c r="G18" s="28" t="n">
        <v>0</v>
      </c>
      <c r="H18" s="28" t="n">
        <v>0</v>
      </c>
    </row>
    <row r="19" customFormat="false" ht="15" hidden="false" customHeight="false" outlineLevel="0" collapsed="false">
      <c r="A19" s="28" t="n">
        <v>18</v>
      </c>
      <c r="B19" s="28" t="n">
        <v>91</v>
      </c>
      <c r="C19" s="28" t="n">
        <v>5</v>
      </c>
      <c r="D19" s="29" t="n">
        <v>46249</v>
      </c>
      <c r="E19" s="28" t="s">
        <v>174</v>
      </c>
      <c r="F19" s="28" t="s">
        <v>360</v>
      </c>
      <c r="G19" s="28" t="n">
        <v>0</v>
      </c>
      <c r="H19" s="28" t="n">
        <v>0</v>
      </c>
    </row>
    <row r="20" customFormat="false" ht="15" hidden="false" customHeight="false" outlineLevel="0" collapsed="false">
      <c r="A20" s="28" t="n">
        <v>19</v>
      </c>
      <c r="B20" s="28" t="n">
        <v>98</v>
      </c>
      <c r="C20" s="28" t="n">
        <v>1</v>
      </c>
      <c r="D20" s="29" t="n">
        <v>45240</v>
      </c>
      <c r="E20" s="28" t="s">
        <v>174</v>
      </c>
      <c r="F20" s="28" t="s">
        <v>357</v>
      </c>
      <c r="G20" s="28" t="n">
        <v>0</v>
      </c>
      <c r="H20" s="28" t="n">
        <v>0</v>
      </c>
    </row>
    <row r="21" customFormat="false" ht="15" hidden="false" customHeight="false" outlineLevel="0" collapsed="false">
      <c r="A21" s="28" t="n">
        <v>20</v>
      </c>
      <c r="B21" s="28" t="n">
        <v>98</v>
      </c>
      <c r="C21" s="28" t="n">
        <v>4</v>
      </c>
      <c r="D21" s="29" t="n">
        <v>45270</v>
      </c>
      <c r="E21" s="28" t="s">
        <v>176</v>
      </c>
      <c r="F21" s="28" t="s">
        <v>361</v>
      </c>
      <c r="G21" s="28" t="n">
        <v>0</v>
      </c>
      <c r="H21" s="28" t="n">
        <v>0</v>
      </c>
    </row>
    <row r="22" customFormat="false" ht="15" hidden="false" customHeight="false" outlineLevel="0" collapsed="false">
      <c r="A22" s="28" t="n">
        <v>21</v>
      </c>
      <c r="B22" s="28" t="n">
        <v>99</v>
      </c>
      <c r="C22" s="28" t="n">
        <v>5</v>
      </c>
      <c r="D22" s="29" t="n">
        <v>46157</v>
      </c>
      <c r="E22" s="28" t="s">
        <v>177</v>
      </c>
      <c r="F22" s="28" t="s">
        <v>360</v>
      </c>
      <c r="G22" s="28" t="n">
        <v>0</v>
      </c>
      <c r="H22" s="28" t="n">
        <v>0</v>
      </c>
    </row>
    <row r="23" customFormat="false" ht="15" hidden="false" customHeight="false" outlineLevel="0" collapsed="false">
      <c r="A23" s="28" t="n">
        <v>22</v>
      </c>
      <c r="B23" s="28" t="n">
        <v>101</v>
      </c>
      <c r="C23" s="28" t="n">
        <v>3</v>
      </c>
      <c r="D23" s="29" t="n">
        <v>45778</v>
      </c>
      <c r="E23" s="28" t="s">
        <v>174</v>
      </c>
      <c r="F23" s="28" t="s">
        <v>360</v>
      </c>
      <c r="G23" s="28" t="n">
        <v>0</v>
      </c>
      <c r="H23" s="28" t="n">
        <v>0</v>
      </c>
    </row>
    <row r="24" customFormat="false" ht="15" hidden="false" customHeight="false" outlineLevel="0" collapsed="false">
      <c r="A24" s="28" t="n">
        <v>23</v>
      </c>
      <c r="B24" s="28" t="n">
        <v>105</v>
      </c>
      <c r="C24" s="28" t="n">
        <v>4</v>
      </c>
      <c r="D24" s="29" t="n">
        <v>45663</v>
      </c>
      <c r="E24" s="28" t="s">
        <v>175</v>
      </c>
      <c r="F24" s="28" t="s">
        <v>357</v>
      </c>
      <c r="G24" s="28" t="n">
        <v>0</v>
      </c>
      <c r="H24" s="28" t="n">
        <v>0</v>
      </c>
    </row>
    <row r="25" customFormat="false" ht="15" hidden="false" customHeight="false" outlineLevel="0" collapsed="false">
      <c r="A25" s="28" t="n">
        <v>24</v>
      </c>
      <c r="B25" s="28" t="n">
        <v>105</v>
      </c>
      <c r="C25" s="28" t="n">
        <v>1</v>
      </c>
      <c r="D25" s="29" t="n">
        <v>45694</v>
      </c>
      <c r="E25" s="28" t="s">
        <v>174</v>
      </c>
      <c r="F25" s="28" t="s">
        <v>359</v>
      </c>
      <c r="G25" s="28" t="n">
        <v>0</v>
      </c>
      <c r="H25" s="28" t="n">
        <v>0</v>
      </c>
    </row>
    <row r="26" customFormat="false" ht="15" hidden="false" customHeight="false" outlineLevel="0" collapsed="false">
      <c r="A26" s="28" t="n">
        <v>25</v>
      </c>
      <c r="B26" s="28" t="n">
        <v>105</v>
      </c>
      <c r="C26" s="28" t="n">
        <v>4</v>
      </c>
      <c r="D26" s="29" t="n">
        <v>45722</v>
      </c>
      <c r="E26" s="28" t="s">
        <v>174</v>
      </c>
      <c r="F26" s="28" t="s">
        <v>359</v>
      </c>
      <c r="G26" s="28" t="n">
        <v>0</v>
      </c>
      <c r="H26" s="28" t="n">
        <v>0</v>
      </c>
    </row>
    <row r="27" customFormat="false" ht="15" hidden="false" customHeight="false" outlineLevel="0" collapsed="false">
      <c r="A27" s="28" t="n">
        <v>26</v>
      </c>
      <c r="B27" s="28" t="n">
        <v>105</v>
      </c>
      <c r="C27" s="28" t="n">
        <v>1</v>
      </c>
      <c r="D27" s="29" t="n">
        <v>45753</v>
      </c>
      <c r="E27" s="28" t="s">
        <v>174</v>
      </c>
      <c r="F27" s="28" t="s">
        <v>358</v>
      </c>
      <c r="G27" s="28" t="n">
        <v>4468.29</v>
      </c>
      <c r="H27" s="28" t="n">
        <v>1</v>
      </c>
    </row>
    <row r="28" customFormat="false" ht="15" hidden="false" customHeight="false" outlineLevel="0" collapsed="false">
      <c r="A28" s="28" t="n">
        <v>27</v>
      </c>
      <c r="B28" s="28" t="n">
        <v>113</v>
      </c>
      <c r="C28" s="28" t="n">
        <v>6</v>
      </c>
      <c r="D28" s="29" t="n">
        <v>44770</v>
      </c>
      <c r="E28" s="28" t="s">
        <v>174</v>
      </c>
      <c r="F28" s="28" t="s">
        <v>357</v>
      </c>
      <c r="G28" s="28" t="n">
        <v>0</v>
      </c>
      <c r="H28" s="28" t="n">
        <v>0</v>
      </c>
    </row>
    <row r="29" customFormat="false" ht="15" hidden="false" customHeight="false" outlineLevel="0" collapsed="false">
      <c r="A29" s="28" t="n">
        <v>28</v>
      </c>
      <c r="B29" s="28" t="n">
        <v>115</v>
      </c>
      <c r="C29" s="28" t="n">
        <v>2</v>
      </c>
      <c r="D29" s="29" t="n">
        <v>45250</v>
      </c>
      <c r="E29" s="28" t="s">
        <v>178</v>
      </c>
      <c r="F29" s="28" t="s">
        <v>357</v>
      </c>
      <c r="G29" s="28" t="n">
        <v>0</v>
      </c>
      <c r="H29" s="28" t="n">
        <v>0</v>
      </c>
    </row>
    <row r="30" customFormat="false" ht="15" hidden="false" customHeight="false" outlineLevel="0" collapsed="false">
      <c r="A30" s="28" t="n">
        <v>29</v>
      </c>
      <c r="B30" s="28" t="n">
        <v>115</v>
      </c>
      <c r="C30" s="28" t="n">
        <v>2</v>
      </c>
      <c r="D30" s="29" t="n">
        <v>45311</v>
      </c>
      <c r="E30" s="28" t="s">
        <v>174</v>
      </c>
      <c r="F30" s="28" t="s">
        <v>360</v>
      </c>
      <c r="G30" s="28" t="n">
        <v>0</v>
      </c>
      <c r="H30" s="28" t="n">
        <v>0</v>
      </c>
    </row>
    <row r="31" customFormat="false" ht="15" hidden="false" customHeight="false" outlineLevel="0" collapsed="false">
      <c r="A31" s="28" t="n">
        <v>30</v>
      </c>
      <c r="B31" s="28" t="n">
        <v>115</v>
      </c>
      <c r="C31" s="28" t="n">
        <v>3</v>
      </c>
      <c r="D31" s="29" t="n">
        <v>45402</v>
      </c>
      <c r="E31" s="28" t="s">
        <v>174</v>
      </c>
      <c r="F31" s="28" t="s">
        <v>360</v>
      </c>
      <c r="G31" s="28" t="n">
        <v>0</v>
      </c>
      <c r="H31" s="28" t="n">
        <v>0</v>
      </c>
    </row>
    <row r="32" customFormat="false" ht="15" hidden="false" customHeight="false" outlineLevel="0" collapsed="false">
      <c r="A32" s="28" t="n">
        <v>31</v>
      </c>
      <c r="B32" s="28" t="n">
        <v>117</v>
      </c>
      <c r="C32" s="28" t="n">
        <v>2</v>
      </c>
      <c r="D32" s="29" t="n">
        <v>45299</v>
      </c>
      <c r="E32" s="28" t="s">
        <v>174</v>
      </c>
      <c r="F32" s="28" t="s">
        <v>357</v>
      </c>
      <c r="G32" s="28" t="n">
        <v>0</v>
      </c>
      <c r="H32" s="28" t="n">
        <v>0</v>
      </c>
    </row>
    <row r="33" customFormat="false" ht="15" hidden="false" customHeight="false" outlineLevel="0" collapsed="false">
      <c r="A33" s="28" t="n">
        <v>32</v>
      </c>
      <c r="B33" s="28" t="n">
        <v>135</v>
      </c>
      <c r="C33" s="28" t="n">
        <v>5</v>
      </c>
      <c r="D33" s="29" t="n">
        <v>45009</v>
      </c>
      <c r="E33" s="28" t="s">
        <v>174</v>
      </c>
      <c r="F33" s="28" t="s">
        <v>360</v>
      </c>
      <c r="G33" s="28" t="n">
        <v>0</v>
      </c>
      <c r="H33" s="28" t="n">
        <v>0</v>
      </c>
    </row>
    <row r="34" customFormat="false" ht="15" hidden="false" customHeight="false" outlineLevel="0" collapsed="false">
      <c r="A34" s="28" t="n">
        <v>33</v>
      </c>
      <c r="B34" s="28" t="n">
        <v>135</v>
      </c>
      <c r="C34" s="28" t="n">
        <v>5</v>
      </c>
      <c r="D34" s="29" t="n">
        <v>45070</v>
      </c>
      <c r="E34" s="28" t="s">
        <v>175</v>
      </c>
      <c r="F34" s="28" t="s">
        <v>360</v>
      </c>
      <c r="G34" s="28" t="n">
        <v>0</v>
      </c>
      <c r="H34" s="28" t="n">
        <v>0</v>
      </c>
    </row>
    <row r="35" customFormat="false" ht="15" hidden="false" customHeight="false" outlineLevel="0" collapsed="false">
      <c r="A35" s="28" t="n">
        <v>34</v>
      </c>
      <c r="B35" s="28" t="n">
        <v>136</v>
      </c>
      <c r="C35" s="28" t="n">
        <v>1</v>
      </c>
      <c r="D35" s="29" t="n">
        <v>46132</v>
      </c>
      <c r="E35" s="28" t="s">
        <v>178</v>
      </c>
      <c r="F35" s="28" t="s">
        <v>358</v>
      </c>
      <c r="G35" s="28" t="n">
        <v>9992.31</v>
      </c>
      <c r="H35" s="28" t="n">
        <v>1</v>
      </c>
    </row>
    <row r="36" customFormat="false" ht="15" hidden="false" customHeight="false" outlineLevel="0" collapsed="false">
      <c r="A36" s="28" t="n">
        <v>35</v>
      </c>
      <c r="B36" s="28" t="n">
        <v>137</v>
      </c>
      <c r="C36" s="28" t="n">
        <v>2</v>
      </c>
      <c r="D36" s="29" t="n">
        <v>45398</v>
      </c>
      <c r="E36" s="28" t="s">
        <v>175</v>
      </c>
      <c r="F36" s="28" t="s">
        <v>360</v>
      </c>
      <c r="G36" s="28" t="n">
        <v>0</v>
      </c>
      <c r="H36" s="28" t="n">
        <v>0</v>
      </c>
    </row>
    <row r="37" customFormat="false" ht="15" hidden="false" customHeight="false" outlineLevel="0" collapsed="false">
      <c r="A37" s="28" t="n">
        <v>36</v>
      </c>
      <c r="B37" s="28" t="n">
        <v>137</v>
      </c>
      <c r="C37" s="28" t="n">
        <v>6</v>
      </c>
      <c r="D37" s="29" t="n">
        <v>45428</v>
      </c>
      <c r="E37" s="28" t="s">
        <v>175</v>
      </c>
      <c r="F37" s="28" t="s">
        <v>357</v>
      </c>
      <c r="G37" s="28" t="n">
        <v>0</v>
      </c>
      <c r="H37" s="28" t="n">
        <v>0</v>
      </c>
    </row>
    <row r="38" customFormat="false" ht="15" hidden="false" customHeight="false" outlineLevel="0" collapsed="false">
      <c r="A38" s="28" t="n">
        <v>37</v>
      </c>
      <c r="B38" s="28" t="n">
        <v>140</v>
      </c>
      <c r="C38" s="28" t="n">
        <v>5</v>
      </c>
      <c r="D38" s="29" t="n">
        <v>45306</v>
      </c>
      <c r="E38" s="28" t="s">
        <v>174</v>
      </c>
      <c r="F38" s="28" t="s">
        <v>360</v>
      </c>
      <c r="G38" s="28" t="n">
        <v>0</v>
      </c>
      <c r="H38" s="28" t="n">
        <v>0</v>
      </c>
    </row>
    <row r="39" customFormat="false" ht="15" hidden="false" customHeight="false" outlineLevel="0" collapsed="false">
      <c r="A39" s="28" t="n">
        <v>38</v>
      </c>
      <c r="B39" s="28" t="n">
        <v>140</v>
      </c>
      <c r="C39" s="28" t="n">
        <v>5</v>
      </c>
      <c r="D39" s="29" t="n">
        <v>45366</v>
      </c>
      <c r="E39" s="28" t="s">
        <v>177</v>
      </c>
      <c r="F39" s="28" t="s">
        <v>360</v>
      </c>
      <c r="G39" s="28" t="n">
        <v>0</v>
      </c>
      <c r="H39" s="28" t="n">
        <v>0</v>
      </c>
    </row>
    <row r="40" customFormat="false" ht="15" hidden="false" customHeight="false" outlineLevel="0" collapsed="false">
      <c r="A40" s="28" t="n">
        <v>39</v>
      </c>
      <c r="B40" s="28" t="n">
        <v>150</v>
      </c>
      <c r="C40" s="28" t="n">
        <v>3</v>
      </c>
      <c r="D40" s="29" t="n">
        <v>45453</v>
      </c>
      <c r="E40" s="28" t="s">
        <v>174</v>
      </c>
      <c r="F40" s="28" t="s">
        <v>360</v>
      </c>
      <c r="G40" s="28" t="n">
        <v>0</v>
      </c>
      <c r="H40" s="28" t="n">
        <v>0</v>
      </c>
    </row>
    <row r="41" customFormat="false" ht="15" hidden="false" customHeight="false" outlineLevel="0" collapsed="false">
      <c r="A41" s="28" t="n">
        <v>40</v>
      </c>
      <c r="B41" s="28" t="n">
        <v>150</v>
      </c>
      <c r="C41" s="28" t="n">
        <v>6</v>
      </c>
      <c r="D41" s="29" t="n">
        <v>45514</v>
      </c>
      <c r="E41" s="28" t="s">
        <v>176</v>
      </c>
      <c r="F41" s="28" t="s">
        <v>360</v>
      </c>
      <c r="G41" s="28" t="n">
        <v>0</v>
      </c>
      <c r="H41" s="28" t="n">
        <v>0</v>
      </c>
    </row>
    <row r="42" customFormat="false" ht="15" hidden="false" customHeight="false" outlineLevel="0" collapsed="false">
      <c r="A42" s="28" t="n">
        <v>41</v>
      </c>
      <c r="B42" s="28" t="n">
        <v>150</v>
      </c>
      <c r="C42" s="28" t="n">
        <v>6</v>
      </c>
      <c r="D42" s="29" t="n">
        <v>45545</v>
      </c>
      <c r="E42" s="28" t="s">
        <v>175</v>
      </c>
      <c r="F42" s="28" t="s">
        <v>357</v>
      </c>
      <c r="G42" s="28" t="n">
        <v>0</v>
      </c>
      <c r="H42" s="28" t="n">
        <v>0</v>
      </c>
    </row>
    <row r="43" customFormat="false" ht="15" hidden="false" customHeight="false" outlineLevel="0" collapsed="false">
      <c r="A43" s="28" t="n">
        <v>42</v>
      </c>
      <c r="B43" s="28" t="n">
        <v>150</v>
      </c>
      <c r="C43" s="28" t="n">
        <v>6</v>
      </c>
      <c r="D43" s="29" t="n">
        <v>45606</v>
      </c>
      <c r="E43" s="28" t="s">
        <v>175</v>
      </c>
      <c r="F43" s="28" t="s">
        <v>358</v>
      </c>
      <c r="G43" s="28" t="n">
        <v>28179.22</v>
      </c>
      <c r="H43" s="28" t="n">
        <v>1</v>
      </c>
    </row>
    <row r="44" customFormat="false" ht="15" hidden="false" customHeight="false" outlineLevel="0" collapsed="false">
      <c r="A44" s="28" t="n">
        <v>43</v>
      </c>
      <c r="B44" s="28" t="n">
        <v>151</v>
      </c>
      <c r="C44" s="28" t="n">
        <v>6</v>
      </c>
      <c r="D44" s="29" t="n">
        <v>45069</v>
      </c>
      <c r="E44" s="28" t="s">
        <v>174</v>
      </c>
      <c r="F44" s="28" t="s">
        <v>358</v>
      </c>
      <c r="G44" s="28" t="n">
        <v>10880.51</v>
      </c>
      <c r="H44" s="28" t="n">
        <v>1</v>
      </c>
    </row>
    <row r="45" customFormat="false" ht="15" hidden="false" customHeight="false" outlineLevel="0" collapsed="false">
      <c r="A45" s="28" t="n">
        <v>44</v>
      </c>
      <c r="B45" s="28" t="n">
        <v>154</v>
      </c>
      <c r="C45" s="28" t="n">
        <v>1</v>
      </c>
      <c r="D45" s="29" t="n">
        <v>46238</v>
      </c>
      <c r="E45" s="28" t="s">
        <v>175</v>
      </c>
      <c r="F45" s="28" t="s">
        <v>360</v>
      </c>
      <c r="G45" s="28" t="n">
        <v>0</v>
      </c>
      <c r="H45" s="28" t="n">
        <v>0</v>
      </c>
    </row>
    <row r="46" customFormat="false" ht="15" hidden="false" customHeight="false" outlineLevel="0" collapsed="false">
      <c r="A46" s="28" t="n">
        <v>45</v>
      </c>
      <c r="B46" s="28" t="n">
        <v>165</v>
      </c>
      <c r="C46" s="28" t="n">
        <v>2</v>
      </c>
      <c r="D46" s="29" t="n">
        <v>46010</v>
      </c>
      <c r="E46" s="28" t="s">
        <v>174</v>
      </c>
      <c r="F46" s="28" t="s">
        <v>358</v>
      </c>
      <c r="G46" s="28" t="n">
        <v>3355.26</v>
      </c>
      <c r="H46" s="28" t="n">
        <v>1</v>
      </c>
    </row>
    <row r="47" customFormat="false" ht="15" hidden="false" customHeight="false" outlineLevel="0" collapsed="false">
      <c r="A47" s="28" t="n">
        <v>46</v>
      </c>
      <c r="B47" s="28" t="n">
        <v>174</v>
      </c>
      <c r="C47" s="28" t="n">
        <v>4</v>
      </c>
      <c r="D47" s="29" t="n">
        <v>45410</v>
      </c>
      <c r="E47" s="28" t="s">
        <v>174</v>
      </c>
      <c r="F47" s="28" t="s">
        <v>360</v>
      </c>
      <c r="G47" s="28" t="n">
        <v>0</v>
      </c>
      <c r="H47" s="28" t="n">
        <v>0</v>
      </c>
    </row>
    <row r="48" customFormat="false" ht="15" hidden="false" customHeight="false" outlineLevel="0" collapsed="false">
      <c r="A48" s="28" t="n">
        <v>47</v>
      </c>
      <c r="B48" s="28" t="n">
        <v>174</v>
      </c>
      <c r="C48" s="28" t="n">
        <v>4</v>
      </c>
      <c r="D48" s="29" t="n">
        <v>45501</v>
      </c>
      <c r="E48" s="28" t="s">
        <v>175</v>
      </c>
      <c r="F48" s="28" t="s">
        <v>358</v>
      </c>
      <c r="G48" s="28" t="n">
        <v>10158.78</v>
      </c>
      <c r="H48" s="28" t="n">
        <v>1</v>
      </c>
    </row>
    <row r="49" customFormat="false" ht="15" hidden="false" customHeight="false" outlineLevel="0" collapsed="false">
      <c r="A49" s="28" t="n">
        <v>48</v>
      </c>
      <c r="B49" s="28" t="n">
        <v>175</v>
      </c>
      <c r="C49" s="28" t="n">
        <v>5</v>
      </c>
      <c r="D49" s="29" t="n">
        <v>46200</v>
      </c>
      <c r="E49" s="28" t="s">
        <v>174</v>
      </c>
      <c r="F49" s="28" t="s">
        <v>360</v>
      </c>
      <c r="G49" s="28" t="n">
        <v>0</v>
      </c>
      <c r="H49" s="28" t="n">
        <v>0</v>
      </c>
    </row>
    <row r="50" customFormat="false" ht="15" hidden="false" customHeight="false" outlineLevel="0" collapsed="false">
      <c r="A50" s="28" t="n">
        <v>49</v>
      </c>
      <c r="B50" s="28" t="n">
        <v>175</v>
      </c>
      <c r="C50" s="28" t="n">
        <v>5</v>
      </c>
      <c r="D50" s="29" t="n">
        <v>46230</v>
      </c>
      <c r="E50" s="28" t="s">
        <v>174</v>
      </c>
      <c r="F50" s="28" t="s">
        <v>357</v>
      </c>
      <c r="G50" s="28" t="n">
        <v>0</v>
      </c>
      <c r="H50" s="28" t="n">
        <v>0</v>
      </c>
    </row>
    <row r="51" customFormat="false" ht="15" hidden="false" customHeight="false" outlineLevel="0" collapsed="false">
      <c r="A51" s="28" t="n">
        <v>50</v>
      </c>
      <c r="B51" s="28" t="n">
        <v>175</v>
      </c>
      <c r="C51" s="28" t="n">
        <v>5</v>
      </c>
      <c r="D51" s="29" t="n">
        <v>46261</v>
      </c>
      <c r="E51" s="28" t="s">
        <v>174</v>
      </c>
      <c r="F51" s="28" t="s">
        <v>360</v>
      </c>
      <c r="G51" s="28" t="n">
        <v>0</v>
      </c>
      <c r="H51" s="28" t="n">
        <v>0</v>
      </c>
    </row>
    <row r="52" customFormat="false" ht="15" hidden="false" customHeight="false" outlineLevel="0" collapsed="false">
      <c r="A52" s="28" t="n">
        <v>51</v>
      </c>
      <c r="B52" s="28" t="n">
        <v>202</v>
      </c>
      <c r="C52" s="28" t="n">
        <v>2</v>
      </c>
      <c r="D52" s="29" t="n">
        <v>46065</v>
      </c>
      <c r="E52" s="28" t="s">
        <v>175</v>
      </c>
      <c r="F52" s="28" t="s">
        <v>357</v>
      </c>
      <c r="G52" s="28" t="n">
        <v>0</v>
      </c>
      <c r="H52" s="28" t="n">
        <v>0</v>
      </c>
    </row>
    <row r="53" customFormat="false" ht="15" hidden="false" customHeight="false" outlineLevel="0" collapsed="false">
      <c r="A53" s="28" t="n">
        <v>52</v>
      </c>
      <c r="B53" s="28" t="n">
        <v>214</v>
      </c>
      <c r="C53" s="28" t="n">
        <v>5</v>
      </c>
      <c r="D53" s="29" t="n">
        <v>45638</v>
      </c>
      <c r="E53" s="28" t="s">
        <v>174</v>
      </c>
      <c r="F53" s="28" t="s">
        <v>357</v>
      </c>
      <c r="G53" s="28" t="n">
        <v>0</v>
      </c>
      <c r="H53" s="28" t="n">
        <v>0</v>
      </c>
    </row>
    <row r="54" customFormat="false" ht="15" hidden="false" customHeight="false" outlineLevel="0" collapsed="false">
      <c r="A54" s="28" t="n">
        <v>53</v>
      </c>
      <c r="B54" s="28" t="n">
        <v>214</v>
      </c>
      <c r="C54" s="28" t="n">
        <v>5</v>
      </c>
      <c r="D54" s="29" t="n">
        <v>45669</v>
      </c>
      <c r="E54" s="28" t="s">
        <v>174</v>
      </c>
      <c r="F54" s="28" t="s">
        <v>361</v>
      </c>
      <c r="G54" s="28" t="n">
        <v>0</v>
      </c>
      <c r="H54" s="28" t="n">
        <v>0</v>
      </c>
    </row>
    <row r="55" customFormat="false" ht="15" hidden="false" customHeight="false" outlineLevel="0" collapsed="false">
      <c r="A55" s="28" t="n">
        <v>54</v>
      </c>
      <c r="B55" s="28" t="n">
        <v>214</v>
      </c>
      <c r="C55" s="28" t="n">
        <v>5</v>
      </c>
      <c r="D55" s="29" t="n">
        <v>45700</v>
      </c>
      <c r="E55" s="28" t="s">
        <v>176</v>
      </c>
      <c r="F55" s="28" t="s">
        <v>357</v>
      </c>
      <c r="G55" s="28" t="n">
        <v>0</v>
      </c>
      <c r="H55" s="28" t="n">
        <v>0</v>
      </c>
    </row>
    <row r="56" customFormat="false" ht="15" hidden="false" customHeight="false" outlineLevel="0" collapsed="false">
      <c r="A56" s="28" t="n">
        <v>55</v>
      </c>
      <c r="B56" s="28" t="n">
        <v>214</v>
      </c>
      <c r="C56" s="28" t="n">
        <v>5</v>
      </c>
      <c r="D56" s="29" t="n">
        <v>45728</v>
      </c>
      <c r="E56" s="28" t="s">
        <v>175</v>
      </c>
      <c r="F56" s="28" t="s">
        <v>360</v>
      </c>
      <c r="G56" s="28" t="n">
        <v>0</v>
      </c>
      <c r="H56" s="28" t="n">
        <v>0</v>
      </c>
    </row>
    <row r="57" customFormat="false" ht="15" hidden="false" customHeight="false" outlineLevel="0" collapsed="false">
      <c r="A57" s="28" t="n">
        <v>56</v>
      </c>
      <c r="B57" s="28" t="n">
        <v>216</v>
      </c>
      <c r="C57" s="28" t="n">
        <v>1</v>
      </c>
      <c r="D57" s="29" t="n">
        <v>45559</v>
      </c>
      <c r="E57" s="28" t="s">
        <v>174</v>
      </c>
      <c r="F57" s="28" t="s">
        <v>358</v>
      </c>
      <c r="G57" s="28" t="n">
        <v>10785.26</v>
      </c>
      <c r="H57" s="28" t="n">
        <v>1</v>
      </c>
    </row>
    <row r="58" customFormat="false" ht="15" hidden="false" customHeight="false" outlineLevel="0" collapsed="false">
      <c r="A58" s="28" t="n">
        <v>57</v>
      </c>
      <c r="B58" s="28" t="n">
        <v>218</v>
      </c>
      <c r="C58" s="28" t="n">
        <v>1</v>
      </c>
      <c r="D58" s="29" t="n">
        <v>44838</v>
      </c>
      <c r="E58" s="28" t="s">
        <v>174</v>
      </c>
      <c r="F58" s="28" t="s">
        <v>360</v>
      </c>
      <c r="G58" s="28" t="n">
        <v>0</v>
      </c>
      <c r="H58" s="28" t="n">
        <v>0</v>
      </c>
    </row>
    <row r="59" customFormat="false" ht="15" hidden="false" customHeight="false" outlineLevel="0" collapsed="false">
      <c r="A59" s="28" t="n">
        <v>58</v>
      </c>
      <c r="B59" s="28" t="n">
        <v>218</v>
      </c>
      <c r="C59" s="28" t="n">
        <v>1</v>
      </c>
      <c r="D59" s="29" t="n">
        <v>44899</v>
      </c>
      <c r="E59" s="28" t="s">
        <v>174</v>
      </c>
      <c r="F59" s="28" t="s">
        <v>361</v>
      </c>
      <c r="G59" s="28" t="n">
        <v>0</v>
      </c>
      <c r="H59" s="28" t="n">
        <v>0</v>
      </c>
    </row>
    <row r="60" customFormat="false" ht="15" hidden="false" customHeight="false" outlineLevel="0" collapsed="false">
      <c r="A60" s="28" t="n">
        <v>59</v>
      </c>
      <c r="B60" s="28" t="n">
        <v>218</v>
      </c>
      <c r="C60" s="28" t="n">
        <v>1</v>
      </c>
      <c r="D60" s="29" t="n">
        <v>44930</v>
      </c>
      <c r="E60" s="28" t="s">
        <v>175</v>
      </c>
      <c r="F60" s="28" t="s">
        <v>360</v>
      </c>
      <c r="G60" s="28" t="n">
        <v>0</v>
      </c>
      <c r="H60" s="28" t="n">
        <v>0</v>
      </c>
    </row>
    <row r="61" customFormat="false" ht="15" hidden="false" customHeight="false" outlineLevel="0" collapsed="false">
      <c r="A61" s="28" t="n">
        <v>60</v>
      </c>
      <c r="B61" s="28" t="n">
        <v>221</v>
      </c>
      <c r="C61" s="28" t="n">
        <v>4</v>
      </c>
      <c r="D61" s="29" t="n">
        <v>46114</v>
      </c>
      <c r="E61" s="28" t="s">
        <v>174</v>
      </c>
      <c r="F61" s="28" t="s">
        <v>360</v>
      </c>
      <c r="G61" s="28" t="n">
        <v>0</v>
      </c>
      <c r="H61" s="28" t="n">
        <v>0</v>
      </c>
    </row>
    <row r="62" customFormat="false" ht="15" hidden="false" customHeight="false" outlineLevel="0" collapsed="false">
      <c r="A62" s="28" t="n">
        <v>61</v>
      </c>
      <c r="B62" s="28" t="n">
        <v>221</v>
      </c>
      <c r="C62" s="28" t="n">
        <v>1</v>
      </c>
      <c r="D62" s="29" t="n">
        <v>46144</v>
      </c>
      <c r="E62" s="28" t="s">
        <v>176</v>
      </c>
      <c r="F62" s="28" t="s">
        <v>357</v>
      </c>
      <c r="G62" s="28" t="n">
        <v>0</v>
      </c>
      <c r="H62" s="28" t="n">
        <v>0</v>
      </c>
    </row>
    <row r="63" customFormat="false" ht="15" hidden="false" customHeight="false" outlineLevel="0" collapsed="false">
      <c r="A63" s="28" t="n">
        <v>62</v>
      </c>
      <c r="B63" s="28" t="n">
        <v>221</v>
      </c>
      <c r="C63" s="28" t="n">
        <v>4</v>
      </c>
      <c r="D63" s="29" t="n">
        <v>46205</v>
      </c>
      <c r="E63" s="28" t="s">
        <v>176</v>
      </c>
      <c r="F63" s="28" t="s">
        <v>360</v>
      </c>
      <c r="G63" s="28" t="n">
        <v>0</v>
      </c>
      <c r="H63" s="28" t="n">
        <v>0</v>
      </c>
    </row>
    <row r="64" customFormat="false" ht="15" hidden="false" customHeight="false" outlineLevel="0" collapsed="false">
      <c r="A64" s="28" t="n">
        <v>63</v>
      </c>
      <c r="B64" s="28" t="n">
        <v>226</v>
      </c>
      <c r="C64" s="28" t="n">
        <v>5</v>
      </c>
      <c r="D64" s="29" t="n">
        <v>46102</v>
      </c>
      <c r="E64" s="28" t="s">
        <v>174</v>
      </c>
      <c r="F64" s="28" t="s">
        <v>358</v>
      </c>
      <c r="G64" s="28" t="n">
        <v>7087.64</v>
      </c>
      <c r="H64" s="28" t="n">
        <v>1</v>
      </c>
    </row>
    <row r="65" customFormat="false" ht="15" hidden="false" customHeight="false" outlineLevel="0" collapsed="false">
      <c r="A65" s="28" t="n">
        <v>64</v>
      </c>
      <c r="B65" s="28" t="n">
        <v>231</v>
      </c>
      <c r="C65" s="28" t="n">
        <v>1</v>
      </c>
      <c r="D65" s="29" t="n">
        <v>46223</v>
      </c>
      <c r="E65" s="28" t="s">
        <v>176</v>
      </c>
      <c r="F65" s="28" t="s">
        <v>358</v>
      </c>
      <c r="G65" s="28" t="n">
        <v>2394.81</v>
      </c>
      <c r="H65" s="28" t="n">
        <v>1</v>
      </c>
    </row>
    <row r="66" customFormat="false" ht="15" hidden="false" customHeight="false" outlineLevel="0" collapsed="false">
      <c r="A66" s="28" t="n">
        <v>65</v>
      </c>
      <c r="B66" s="28" t="n">
        <v>232</v>
      </c>
      <c r="C66" s="28" t="n">
        <v>5</v>
      </c>
      <c r="D66" s="29" t="n">
        <v>46225</v>
      </c>
      <c r="E66" s="28" t="s">
        <v>176</v>
      </c>
      <c r="F66" s="28" t="s">
        <v>361</v>
      </c>
      <c r="G66" s="28" t="n">
        <v>0</v>
      </c>
      <c r="H66" s="28" t="n">
        <v>0</v>
      </c>
    </row>
    <row r="67" customFormat="false" ht="15" hidden="false" customHeight="false" outlineLevel="0" collapsed="false">
      <c r="A67" s="28" t="n">
        <v>66</v>
      </c>
      <c r="B67" s="28" t="n">
        <v>243</v>
      </c>
      <c r="C67" s="28" t="n">
        <v>5</v>
      </c>
      <c r="D67" s="29" t="n">
        <v>46221</v>
      </c>
      <c r="E67" s="28" t="s">
        <v>175</v>
      </c>
      <c r="F67" s="28" t="s">
        <v>360</v>
      </c>
      <c r="G67" s="28" t="n">
        <v>0</v>
      </c>
      <c r="H67" s="28" t="n">
        <v>0</v>
      </c>
    </row>
    <row r="68" customFormat="false" ht="15" hidden="false" customHeight="false" outlineLevel="0" collapsed="false">
      <c r="A68" s="28" t="n">
        <v>67</v>
      </c>
      <c r="B68" s="28" t="n">
        <v>245</v>
      </c>
      <c r="C68" s="28" t="n">
        <v>5</v>
      </c>
      <c r="D68" s="29" t="n">
        <v>46136</v>
      </c>
      <c r="E68" s="28" t="s">
        <v>175</v>
      </c>
      <c r="F68" s="28" t="s">
        <v>360</v>
      </c>
      <c r="G68" s="28" t="n">
        <v>0</v>
      </c>
      <c r="H68" s="28" t="n">
        <v>0</v>
      </c>
    </row>
    <row r="69" customFormat="false" ht="15" hidden="false" customHeight="false" outlineLevel="0" collapsed="false">
      <c r="A69" s="28" t="n">
        <v>68</v>
      </c>
      <c r="B69" s="28" t="n">
        <v>245</v>
      </c>
      <c r="C69" s="28" t="n">
        <v>5</v>
      </c>
      <c r="D69" s="29" t="n">
        <v>46197</v>
      </c>
      <c r="E69" s="28" t="s">
        <v>174</v>
      </c>
      <c r="F69" s="28" t="s">
        <v>360</v>
      </c>
      <c r="G69" s="28" t="n">
        <v>0</v>
      </c>
      <c r="H69" s="28" t="n">
        <v>0</v>
      </c>
    </row>
    <row r="70" customFormat="false" ht="15" hidden="false" customHeight="false" outlineLevel="0" collapsed="false">
      <c r="A70" s="28" t="n">
        <v>69</v>
      </c>
      <c r="B70" s="28" t="n">
        <v>245</v>
      </c>
      <c r="C70" s="28" t="n">
        <v>5</v>
      </c>
      <c r="D70" s="29" t="n">
        <v>46227</v>
      </c>
      <c r="E70" s="28" t="s">
        <v>174</v>
      </c>
      <c r="F70" s="28" t="s">
        <v>360</v>
      </c>
      <c r="G70" s="28" t="n">
        <v>0</v>
      </c>
      <c r="H70" s="28" t="n">
        <v>0</v>
      </c>
    </row>
    <row r="71" customFormat="false" ht="15" hidden="false" customHeight="false" outlineLevel="0" collapsed="false">
      <c r="A71" s="28" t="n">
        <v>70</v>
      </c>
      <c r="B71" s="28" t="n">
        <v>248</v>
      </c>
      <c r="C71" s="28" t="n">
        <v>4</v>
      </c>
      <c r="D71" s="29" t="n">
        <v>45580</v>
      </c>
      <c r="E71" s="28" t="s">
        <v>175</v>
      </c>
      <c r="F71" s="28" t="s">
        <v>358</v>
      </c>
      <c r="G71" s="28" t="n">
        <v>10475.01</v>
      </c>
      <c r="H71" s="28" t="n">
        <v>1</v>
      </c>
    </row>
    <row r="72" customFormat="false" ht="15" hidden="false" customHeight="false" outlineLevel="0" collapsed="false">
      <c r="A72" s="28" t="n">
        <v>71</v>
      </c>
      <c r="B72" s="28" t="n">
        <v>275</v>
      </c>
      <c r="C72" s="28" t="n">
        <v>5</v>
      </c>
      <c r="D72" s="29" t="n">
        <v>45440</v>
      </c>
      <c r="E72" s="28" t="s">
        <v>177</v>
      </c>
      <c r="F72" s="28" t="s">
        <v>357</v>
      </c>
      <c r="G72" s="28" t="n">
        <v>0</v>
      </c>
      <c r="H72" s="28" t="n">
        <v>0</v>
      </c>
    </row>
    <row r="73" customFormat="false" ht="15" hidden="false" customHeight="false" outlineLevel="0" collapsed="false">
      <c r="A73" s="28" t="n">
        <v>72</v>
      </c>
      <c r="B73" s="28" t="n">
        <v>277</v>
      </c>
      <c r="C73" s="28" t="n">
        <v>4</v>
      </c>
      <c r="D73" s="29" t="n">
        <v>45955</v>
      </c>
      <c r="E73" s="28" t="s">
        <v>174</v>
      </c>
      <c r="F73" s="28" t="s">
        <v>361</v>
      </c>
      <c r="G73" s="28" t="n">
        <v>0</v>
      </c>
      <c r="H73" s="28" t="n">
        <v>0</v>
      </c>
    </row>
    <row r="74" customFormat="false" ht="15" hidden="false" customHeight="false" outlineLevel="0" collapsed="false">
      <c r="A74" s="28" t="n">
        <v>73</v>
      </c>
      <c r="B74" s="28" t="n">
        <v>277</v>
      </c>
      <c r="C74" s="28" t="n">
        <v>1</v>
      </c>
      <c r="D74" s="29" t="n">
        <v>46016</v>
      </c>
      <c r="E74" s="28" t="s">
        <v>175</v>
      </c>
      <c r="F74" s="28" t="s">
        <v>358</v>
      </c>
      <c r="G74" s="28" t="n">
        <v>3833.32</v>
      </c>
      <c r="H74" s="28" t="n">
        <v>1</v>
      </c>
    </row>
    <row r="75" customFormat="false" ht="15" hidden="false" customHeight="false" outlineLevel="0" collapsed="false">
      <c r="A75" s="28" t="n">
        <v>74</v>
      </c>
      <c r="B75" s="28" t="n">
        <v>278</v>
      </c>
      <c r="C75" s="28" t="n">
        <v>5</v>
      </c>
      <c r="D75" s="29" t="n">
        <v>45310</v>
      </c>
      <c r="E75" s="28" t="s">
        <v>176</v>
      </c>
      <c r="F75" s="28" t="s">
        <v>358</v>
      </c>
      <c r="G75" s="28" t="n">
        <v>2484.38</v>
      </c>
      <c r="H75" s="28" t="n">
        <v>1</v>
      </c>
    </row>
    <row r="76" customFormat="false" ht="15" hidden="false" customHeight="false" outlineLevel="0" collapsed="false">
      <c r="A76" s="28" t="n">
        <v>75</v>
      </c>
      <c r="B76" s="28" t="n">
        <v>280</v>
      </c>
      <c r="C76" s="28" t="n">
        <v>5</v>
      </c>
      <c r="D76" s="29" t="n">
        <v>45809</v>
      </c>
      <c r="E76" s="28" t="s">
        <v>175</v>
      </c>
      <c r="F76" s="28" t="s">
        <v>361</v>
      </c>
      <c r="G76" s="28" t="n">
        <v>0</v>
      </c>
      <c r="H76" s="28" t="n">
        <v>0</v>
      </c>
    </row>
    <row r="77" customFormat="false" ht="15" hidden="false" customHeight="false" outlineLevel="0" collapsed="false">
      <c r="A77" s="28" t="n">
        <v>76</v>
      </c>
      <c r="B77" s="28" t="n">
        <v>280</v>
      </c>
      <c r="C77" s="28" t="n">
        <v>5</v>
      </c>
      <c r="D77" s="29" t="n">
        <v>45870</v>
      </c>
      <c r="E77" s="28" t="s">
        <v>176</v>
      </c>
      <c r="F77" s="28" t="s">
        <v>360</v>
      </c>
      <c r="G77" s="28" t="n">
        <v>0</v>
      </c>
      <c r="H77" s="28" t="n">
        <v>0</v>
      </c>
    </row>
    <row r="78" customFormat="false" ht="15" hidden="false" customHeight="false" outlineLevel="0" collapsed="false">
      <c r="A78" s="28" t="n">
        <v>77</v>
      </c>
      <c r="B78" s="28" t="n">
        <v>280</v>
      </c>
      <c r="C78" s="28" t="n">
        <v>5</v>
      </c>
      <c r="D78" s="29" t="n">
        <v>45901</v>
      </c>
      <c r="E78" s="28" t="s">
        <v>178</v>
      </c>
      <c r="F78" s="28" t="s">
        <v>360</v>
      </c>
      <c r="G78" s="28" t="n">
        <v>0</v>
      </c>
      <c r="H78" s="28" t="n">
        <v>0</v>
      </c>
    </row>
    <row r="79" customFormat="false" ht="15" hidden="false" customHeight="false" outlineLevel="0" collapsed="false">
      <c r="A79" s="28" t="n">
        <v>78</v>
      </c>
      <c r="B79" s="28" t="n">
        <v>284</v>
      </c>
      <c r="C79" s="28" t="n">
        <v>2</v>
      </c>
      <c r="D79" s="29" t="n">
        <v>45536</v>
      </c>
      <c r="E79" s="28" t="s">
        <v>174</v>
      </c>
      <c r="F79" s="28" t="s">
        <v>357</v>
      </c>
      <c r="G79" s="28" t="n">
        <v>0</v>
      </c>
      <c r="H79" s="28" t="n">
        <v>0</v>
      </c>
    </row>
    <row r="80" customFormat="false" ht="15" hidden="false" customHeight="false" outlineLevel="0" collapsed="false">
      <c r="A80" s="28" t="n">
        <v>79</v>
      </c>
      <c r="B80" s="28" t="n">
        <v>284</v>
      </c>
      <c r="C80" s="28" t="n">
        <v>6</v>
      </c>
      <c r="D80" s="29" t="n">
        <v>45566</v>
      </c>
      <c r="E80" s="28" t="s">
        <v>175</v>
      </c>
      <c r="F80" s="28" t="s">
        <v>358</v>
      </c>
      <c r="G80" s="28" t="n">
        <v>9243.42</v>
      </c>
      <c r="H80" s="28" t="n">
        <v>1</v>
      </c>
    </row>
    <row r="81" customFormat="false" ht="15" hidden="false" customHeight="false" outlineLevel="0" collapsed="false">
      <c r="A81" s="28" t="n">
        <v>80</v>
      </c>
      <c r="B81" s="28" t="n">
        <v>286</v>
      </c>
      <c r="C81" s="28" t="n">
        <v>5</v>
      </c>
      <c r="D81" s="29" t="n">
        <v>45836</v>
      </c>
      <c r="E81" s="28" t="s">
        <v>176</v>
      </c>
      <c r="F81" s="28" t="s">
        <v>357</v>
      </c>
      <c r="G81" s="28" t="n">
        <v>0</v>
      </c>
      <c r="H81" s="28" t="n">
        <v>0</v>
      </c>
    </row>
    <row r="82" customFormat="false" ht="15" hidden="false" customHeight="false" outlineLevel="0" collapsed="false">
      <c r="A82" s="28" t="n">
        <v>81</v>
      </c>
      <c r="B82" s="28" t="n">
        <v>289</v>
      </c>
      <c r="C82" s="28" t="n">
        <v>5</v>
      </c>
      <c r="D82" s="29" t="n">
        <v>44985</v>
      </c>
      <c r="E82" s="28" t="s">
        <v>175</v>
      </c>
      <c r="F82" s="28" t="s">
        <v>360</v>
      </c>
      <c r="G82" s="28" t="n">
        <v>0</v>
      </c>
      <c r="H82" s="28" t="n">
        <v>0</v>
      </c>
    </row>
    <row r="83" customFormat="false" ht="15" hidden="false" customHeight="false" outlineLevel="0" collapsed="false">
      <c r="A83" s="28" t="n">
        <v>82</v>
      </c>
      <c r="B83" s="28" t="n">
        <v>289</v>
      </c>
      <c r="C83" s="28" t="n">
        <v>5</v>
      </c>
      <c r="D83" s="29" t="n">
        <v>45013</v>
      </c>
      <c r="E83" s="28" t="s">
        <v>174</v>
      </c>
      <c r="F83" s="28" t="s">
        <v>361</v>
      </c>
      <c r="G83" s="28" t="n">
        <v>0</v>
      </c>
      <c r="H83" s="28" t="n">
        <v>0</v>
      </c>
    </row>
    <row r="84" customFormat="false" ht="15" hidden="false" customHeight="false" outlineLevel="0" collapsed="false">
      <c r="A84" s="28" t="n">
        <v>83</v>
      </c>
      <c r="B84" s="28" t="n">
        <v>309</v>
      </c>
      <c r="C84" s="28" t="n">
        <v>2</v>
      </c>
      <c r="D84" s="29" t="n">
        <v>46019</v>
      </c>
      <c r="E84" s="28" t="s">
        <v>174</v>
      </c>
      <c r="F84" s="28" t="s">
        <v>360</v>
      </c>
      <c r="G84" s="28" t="n">
        <v>0</v>
      </c>
      <c r="H84" s="28" t="n">
        <v>0</v>
      </c>
    </row>
    <row r="85" customFormat="false" ht="15" hidden="false" customHeight="false" outlineLevel="0" collapsed="false">
      <c r="A85" s="28" t="n">
        <v>84</v>
      </c>
      <c r="B85" s="28" t="n">
        <v>309</v>
      </c>
      <c r="C85" s="28" t="n">
        <v>2</v>
      </c>
      <c r="D85" s="29" t="n">
        <v>46050</v>
      </c>
      <c r="E85" s="28" t="s">
        <v>175</v>
      </c>
      <c r="F85" s="28" t="s">
        <v>360</v>
      </c>
      <c r="G85" s="28" t="n">
        <v>0</v>
      </c>
      <c r="H85" s="28" t="n">
        <v>0</v>
      </c>
    </row>
    <row r="86" customFormat="false" ht="15" hidden="false" customHeight="false" outlineLevel="0" collapsed="false">
      <c r="A86" s="28" t="n">
        <v>85</v>
      </c>
      <c r="B86" s="28" t="n">
        <v>315</v>
      </c>
      <c r="C86" s="28" t="n">
        <v>3</v>
      </c>
      <c r="D86" s="29" t="n">
        <v>45781</v>
      </c>
      <c r="E86" s="28" t="s">
        <v>177</v>
      </c>
      <c r="F86" s="28" t="s">
        <v>357</v>
      </c>
      <c r="G86" s="28" t="n">
        <v>0</v>
      </c>
      <c r="H86" s="28" t="n">
        <v>0</v>
      </c>
    </row>
    <row r="87" customFormat="false" ht="15" hidden="false" customHeight="false" outlineLevel="0" collapsed="false">
      <c r="A87" s="28" t="n">
        <v>86</v>
      </c>
      <c r="B87" s="28" t="n">
        <v>315</v>
      </c>
      <c r="C87" s="28" t="n">
        <v>3</v>
      </c>
      <c r="D87" s="29" t="n">
        <v>45812</v>
      </c>
      <c r="E87" s="28" t="s">
        <v>175</v>
      </c>
      <c r="F87" s="28" t="s">
        <v>357</v>
      </c>
      <c r="G87" s="28" t="n">
        <v>0</v>
      </c>
      <c r="H87" s="28" t="n">
        <v>0</v>
      </c>
    </row>
    <row r="88" customFormat="false" ht="15" hidden="false" customHeight="false" outlineLevel="0" collapsed="false">
      <c r="A88" s="28" t="n">
        <v>87</v>
      </c>
      <c r="B88" s="28" t="n">
        <v>316</v>
      </c>
      <c r="C88" s="28" t="n">
        <v>3</v>
      </c>
      <c r="D88" s="29" t="n">
        <v>45311</v>
      </c>
      <c r="E88" s="28" t="s">
        <v>174</v>
      </c>
      <c r="F88" s="28" t="s">
        <v>360</v>
      </c>
      <c r="G88" s="28" t="n">
        <v>0</v>
      </c>
      <c r="H88" s="28" t="n">
        <v>0</v>
      </c>
    </row>
    <row r="89" customFormat="false" ht="15" hidden="false" customHeight="false" outlineLevel="0" collapsed="false">
      <c r="A89" s="28" t="n">
        <v>88</v>
      </c>
      <c r="B89" s="28" t="n">
        <v>323</v>
      </c>
      <c r="C89" s="28" t="n">
        <v>5</v>
      </c>
      <c r="D89" s="29" t="n">
        <v>46208</v>
      </c>
      <c r="E89" s="28" t="s">
        <v>175</v>
      </c>
      <c r="F89" s="28" t="s">
        <v>357</v>
      </c>
      <c r="G89" s="28" t="n">
        <v>0</v>
      </c>
      <c r="H89" s="28" t="n">
        <v>0</v>
      </c>
    </row>
    <row r="90" customFormat="false" ht="15" hidden="false" customHeight="false" outlineLevel="0" collapsed="false">
      <c r="A90" s="28" t="n">
        <v>89</v>
      </c>
      <c r="B90" s="28" t="n">
        <v>328</v>
      </c>
      <c r="C90" s="28" t="n">
        <v>4</v>
      </c>
      <c r="D90" s="29" t="n">
        <v>45677</v>
      </c>
      <c r="E90" s="28" t="s">
        <v>174</v>
      </c>
      <c r="F90" s="28" t="s">
        <v>359</v>
      </c>
      <c r="G90" s="28" t="n">
        <v>0</v>
      </c>
      <c r="H90" s="28" t="n">
        <v>0</v>
      </c>
    </row>
    <row r="91" customFormat="false" ht="15" hidden="false" customHeight="false" outlineLevel="0" collapsed="false">
      <c r="A91" s="28" t="n">
        <v>90</v>
      </c>
      <c r="B91" s="28" t="n">
        <v>328</v>
      </c>
      <c r="C91" s="28" t="n">
        <v>4</v>
      </c>
      <c r="D91" s="29" t="n">
        <v>45797</v>
      </c>
      <c r="E91" s="28" t="s">
        <v>174</v>
      </c>
      <c r="F91" s="28" t="s">
        <v>358</v>
      </c>
      <c r="G91" s="28" t="n">
        <v>17826.85</v>
      </c>
      <c r="H91" s="28" t="n">
        <v>1</v>
      </c>
    </row>
    <row r="92" customFormat="false" ht="15" hidden="false" customHeight="false" outlineLevel="0" collapsed="false">
      <c r="A92" s="28" t="n">
        <v>91</v>
      </c>
      <c r="B92" s="28" t="n">
        <v>330</v>
      </c>
      <c r="C92" s="28" t="n">
        <v>2</v>
      </c>
      <c r="D92" s="29" t="n">
        <v>45611</v>
      </c>
      <c r="E92" s="28" t="s">
        <v>174</v>
      </c>
      <c r="F92" s="28" t="s">
        <v>360</v>
      </c>
      <c r="G92" s="28" t="n">
        <v>0</v>
      </c>
      <c r="H92" s="28" t="n">
        <v>0</v>
      </c>
    </row>
    <row r="93" customFormat="false" ht="15" hidden="false" customHeight="false" outlineLevel="0" collapsed="false">
      <c r="A93" s="28" t="n">
        <v>92</v>
      </c>
      <c r="B93" s="28" t="n">
        <v>346</v>
      </c>
      <c r="C93" s="28" t="n">
        <v>1</v>
      </c>
      <c r="D93" s="29" t="n">
        <v>46152</v>
      </c>
      <c r="E93" s="28" t="s">
        <v>174</v>
      </c>
      <c r="F93" s="28" t="s">
        <v>357</v>
      </c>
      <c r="G93" s="28" t="n">
        <v>0</v>
      </c>
      <c r="H93" s="28" t="n">
        <v>0</v>
      </c>
    </row>
    <row r="94" customFormat="false" ht="15" hidden="false" customHeight="false" outlineLevel="0" collapsed="false">
      <c r="A94" s="28" t="n">
        <v>93</v>
      </c>
      <c r="B94" s="28" t="n">
        <v>346</v>
      </c>
      <c r="C94" s="28" t="n">
        <v>4</v>
      </c>
      <c r="D94" s="29" t="n">
        <v>46213</v>
      </c>
      <c r="E94" s="28" t="s">
        <v>176</v>
      </c>
      <c r="F94" s="28" t="s">
        <v>357</v>
      </c>
      <c r="G94" s="28" t="n">
        <v>0</v>
      </c>
      <c r="H94" s="28" t="n">
        <v>0</v>
      </c>
    </row>
    <row r="95" customFormat="false" ht="15" hidden="false" customHeight="false" outlineLevel="0" collapsed="false">
      <c r="A95" s="28" t="n">
        <v>94</v>
      </c>
      <c r="B95" s="28" t="n">
        <v>351</v>
      </c>
      <c r="C95" s="28" t="n">
        <v>4</v>
      </c>
      <c r="D95" s="29" t="n">
        <v>44928</v>
      </c>
      <c r="E95" s="28" t="s">
        <v>174</v>
      </c>
      <c r="F95" s="28" t="s">
        <v>360</v>
      </c>
      <c r="G95" s="28" t="n">
        <v>0</v>
      </c>
      <c r="H95" s="28" t="n">
        <v>0</v>
      </c>
    </row>
    <row r="96" customFormat="false" ht="15" hidden="false" customHeight="false" outlineLevel="0" collapsed="false">
      <c r="A96" s="28" t="n">
        <v>95</v>
      </c>
      <c r="B96" s="28" t="n">
        <v>351</v>
      </c>
      <c r="C96" s="28" t="n">
        <v>4</v>
      </c>
      <c r="D96" s="29" t="n">
        <v>44959</v>
      </c>
      <c r="E96" s="28" t="s">
        <v>174</v>
      </c>
      <c r="F96" s="28" t="s">
        <v>360</v>
      </c>
      <c r="G96" s="28" t="n">
        <v>0</v>
      </c>
      <c r="H96" s="28" t="n">
        <v>0</v>
      </c>
    </row>
    <row r="97" customFormat="false" ht="15" hidden="false" customHeight="false" outlineLevel="0" collapsed="false">
      <c r="A97" s="28" t="n">
        <v>96</v>
      </c>
      <c r="B97" s="28" t="n">
        <v>351</v>
      </c>
      <c r="C97" s="28" t="n">
        <v>1</v>
      </c>
      <c r="D97" s="29" t="n">
        <v>44987</v>
      </c>
      <c r="E97" s="28" t="s">
        <v>174</v>
      </c>
      <c r="F97" s="28" t="s">
        <v>357</v>
      </c>
      <c r="G97" s="28" t="n">
        <v>0</v>
      </c>
      <c r="H97" s="28" t="n">
        <v>0</v>
      </c>
    </row>
    <row r="98" customFormat="false" ht="15" hidden="false" customHeight="false" outlineLevel="0" collapsed="false">
      <c r="A98" s="28" t="n">
        <v>97</v>
      </c>
      <c r="B98" s="28" t="n">
        <v>356</v>
      </c>
      <c r="C98" s="28" t="n">
        <v>5</v>
      </c>
      <c r="D98" s="29" t="n">
        <v>44965</v>
      </c>
      <c r="E98" s="28" t="s">
        <v>175</v>
      </c>
      <c r="F98" s="28" t="s">
        <v>360</v>
      </c>
      <c r="G98" s="28" t="n">
        <v>0</v>
      </c>
      <c r="H98" s="28" t="n">
        <v>0</v>
      </c>
    </row>
    <row r="99" customFormat="false" ht="15" hidden="false" customHeight="false" outlineLevel="0" collapsed="false">
      <c r="A99" s="28" t="n">
        <v>98</v>
      </c>
      <c r="B99" s="28" t="n">
        <v>356</v>
      </c>
      <c r="C99" s="28" t="n">
        <v>5</v>
      </c>
      <c r="D99" s="29" t="n">
        <v>44993</v>
      </c>
      <c r="E99" s="28" t="s">
        <v>175</v>
      </c>
      <c r="F99" s="28" t="s">
        <v>360</v>
      </c>
      <c r="G99" s="28" t="n">
        <v>0</v>
      </c>
      <c r="H99" s="28" t="n">
        <v>0</v>
      </c>
    </row>
    <row r="100" customFormat="false" ht="15" hidden="false" customHeight="false" outlineLevel="0" collapsed="false">
      <c r="A100" s="28" t="n">
        <v>99</v>
      </c>
      <c r="B100" s="28" t="n">
        <v>359</v>
      </c>
      <c r="C100" s="28" t="n">
        <v>2</v>
      </c>
      <c r="D100" s="29" t="n">
        <v>44728</v>
      </c>
      <c r="E100" s="28" t="s">
        <v>175</v>
      </c>
      <c r="F100" s="28" t="s">
        <v>357</v>
      </c>
      <c r="G100" s="28" t="n">
        <v>0</v>
      </c>
      <c r="H100" s="28" t="n">
        <v>0</v>
      </c>
    </row>
    <row r="101" customFormat="false" ht="15" hidden="false" customHeight="false" outlineLevel="0" collapsed="false">
      <c r="A101" s="28" t="n">
        <v>100</v>
      </c>
      <c r="B101" s="28" t="n">
        <v>359</v>
      </c>
      <c r="C101" s="28" t="n">
        <v>2</v>
      </c>
      <c r="D101" s="29" t="n">
        <v>44758</v>
      </c>
      <c r="E101" s="28" t="s">
        <v>176</v>
      </c>
      <c r="F101" s="28" t="s">
        <v>360</v>
      </c>
      <c r="G101" s="28" t="n">
        <v>0</v>
      </c>
      <c r="H101" s="28" t="n">
        <v>0</v>
      </c>
    </row>
    <row r="102" customFormat="false" ht="15" hidden="false" customHeight="false" outlineLevel="0" collapsed="false">
      <c r="A102" s="28" t="n">
        <v>101</v>
      </c>
      <c r="B102" s="28" t="n">
        <v>363</v>
      </c>
      <c r="C102" s="28" t="n">
        <v>5</v>
      </c>
      <c r="D102" s="29" t="n">
        <v>44935</v>
      </c>
      <c r="E102" s="28" t="s">
        <v>174</v>
      </c>
      <c r="F102" s="28" t="s">
        <v>358</v>
      </c>
      <c r="G102" s="28" t="n">
        <v>7750</v>
      </c>
      <c r="H102" s="28" t="n">
        <v>1</v>
      </c>
    </row>
    <row r="103" customFormat="false" ht="15" hidden="false" customHeight="false" outlineLevel="0" collapsed="false">
      <c r="A103" s="28" t="n">
        <v>102</v>
      </c>
      <c r="B103" s="28" t="n">
        <v>382</v>
      </c>
      <c r="C103" s="28" t="n">
        <v>1</v>
      </c>
      <c r="D103" s="29" t="n">
        <v>45505</v>
      </c>
      <c r="E103" s="28" t="s">
        <v>175</v>
      </c>
      <c r="F103" s="28" t="s">
        <v>357</v>
      </c>
      <c r="G103" s="28" t="n">
        <v>0</v>
      </c>
      <c r="H103" s="28" t="n">
        <v>0</v>
      </c>
    </row>
    <row r="104" customFormat="false" ht="15" hidden="false" customHeight="false" outlineLevel="0" collapsed="false">
      <c r="A104" s="28" t="n">
        <v>103</v>
      </c>
      <c r="B104" s="28" t="n">
        <v>382</v>
      </c>
      <c r="C104" s="28" t="n">
        <v>1</v>
      </c>
      <c r="D104" s="29" t="n">
        <v>45536</v>
      </c>
      <c r="E104" s="28" t="s">
        <v>174</v>
      </c>
      <c r="F104" s="28" t="s">
        <v>360</v>
      </c>
      <c r="G104" s="28" t="n">
        <v>0</v>
      </c>
      <c r="H104" s="28" t="n">
        <v>0</v>
      </c>
    </row>
    <row r="105" customFormat="false" ht="15" hidden="false" customHeight="false" outlineLevel="0" collapsed="false">
      <c r="A105" s="28" t="n">
        <v>104</v>
      </c>
      <c r="B105" s="28" t="n">
        <v>382</v>
      </c>
      <c r="C105" s="28" t="n">
        <v>4</v>
      </c>
      <c r="D105" s="29" t="n">
        <v>45566</v>
      </c>
      <c r="E105" s="28" t="s">
        <v>177</v>
      </c>
      <c r="F105" s="28" t="s">
        <v>357</v>
      </c>
      <c r="G105" s="28" t="n">
        <v>0</v>
      </c>
      <c r="H105" s="28" t="n">
        <v>0</v>
      </c>
    </row>
    <row r="106" customFormat="false" ht="15" hidden="false" customHeight="false" outlineLevel="0" collapsed="false">
      <c r="A106" s="28" t="n">
        <v>105</v>
      </c>
      <c r="B106" s="28" t="n">
        <v>393</v>
      </c>
      <c r="C106" s="28" t="n">
        <v>4</v>
      </c>
      <c r="D106" s="29" t="n">
        <v>45608</v>
      </c>
      <c r="E106" s="28" t="s">
        <v>176</v>
      </c>
      <c r="F106" s="28" t="s">
        <v>357</v>
      </c>
      <c r="G106" s="28" t="n">
        <v>0</v>
      </c>
      <c r="H106" s="28" t="n">
        <v>0</v>
      </c>
    </row>
    <row r="107" customFormat="false" ht="15" hidden="false" customHeight="false" outlineLevel="0" collapsed="false">
      <c r="A107" s="28" t="n">
        <v>106</v>
      </c>
      <c r="B107" s="28" t="n">
        <v>393</v>
      </c>
      <c r="C107" s="28" t="n">
        <v>1</v>
      </c>
      <c r="D107" s="29" t="n">
        <v>45669</v>
      </c>
      <c r="E107" s="28" t="s">
        <v>175</v>
      </c>
      <c r="F107" s="28" t="s">
        <v>357</v>
      </c>
      <c r="G107" s="28" t="n">
        <v>0</v>
      </c>
      <c r="H107" s="28" t="n">
        <v>0</v>
      </c>
    </row>
    <row r="108" customFormat="false" ht="15" hidden="false" customHeight="false" outlineLevel="0" collapsed="false">
      <c r="A108" s="28" t="n">
        <v>107</v>
      </c>
      <c r="B108" s="28" t="n">
        <v>394</v>
      </c>
      <c r="C108" s="28" t="n">
        <v>3</v>
      </c>
      <c r="D108" s="29" t="n">
        <v>46122</v>
      </c>
      <c r="E108" s="28" t="s">
        <v>175</v>
      </c>
      <c r="F108" s="28" t="s">
        <v>360</v>
      </c>
      <c r="G108" s="28" t="n">
        <v>0</v>
      </c>
      <c r="H108" s="28" t="n">
        <v>0</v>
      </c>
    </row>
    <row r="109" customFormat="false" ht="15" hidden="false" customHeight="false" outlineLevel="0" collapsed="false">
      <c r="A109" s="28" t="n">
        <v>108</v>
      </c>
      <c r="B109" s="28" t="n">
        <v>394</v>
      </c>
      <c r="C109" s="28" t="n">
        <v>2</v>
      </c>
      <c r="D109" s="29" t="n">
        <v>46152</v>
      </c>
      <c r="E109" s="28" t="s">
        <v>175</v>
      </c>
      <c r="F109" s="28" t="s">
        <v>357</v>
      </c>
      <c r="G109" s="28" t="n">
        <v>0</v>
      </c>
      <c r="H109" s="28" t="n">
        <v>0</v>
      </c>
    </row>
    <row r="110" customFormat="false" ht="15" hidden="false" customHeight="false" outlineLevel="0" collapsed="false">
      <c r="A110" s="28" t="n">
        <v>109</v>
      </c>
      <c r="B110" s="28" t="n">
        <v>394</v>
      </c>
      <c r="C110" s="28" t="n">
        <v>6</v>
      </c>
      <c r="D110" s="29" t="n">
        <v>46244</v>
      </c>
      <c r="E110" s="28" t="s">
        <v>174</v>
      </c>
      <c r="F110" s="28" t="s">
        <v>360</v>
      </c>
      <c r="G110" s="28" t="n">
        <v>0</v>
      </c>
      <c r="H110" s="28" t="n">
        <v>0</v>
      </c>
    </row>
    <row r="111" customFormat="false" ht="15" hidden="false" customHeight="false" outlineLevel="0" collapsed="false">
      <c r="A111" s="28" t="n">
        <v>110</v>
      </c>
      <c r="B111" s="28" t="n">
        <v>395</v>
      </c>
      <c r="C111" s="28" t="n">
        <v>5</v>
      </c>
      <c r="D111" s="29" t="n">
        <v>45400</v>
      </c>
      <c r="E111" s="28" t="s">
        <v>175</v>
      </c>
      <c r="F111" s="28" t="s">
        <v>359</v>
      </c>
      <c r="G111" s="28" t="n">
        <v>0</v>
      </c>
      <c r="H111" s="28" t="n">
        <v>0</v>
      </c>
    </row>
    <row r="112" customFormat="false" ht="15" hidden="false" customHeight="false" outlineLevel="0" collapsed="false">
      <c r="A112" s="28" t="n">
        <v>111</v>
      </c>
      <c r="B112" s="28" t="n">
        <v>395</v>
      </c>
      <c r="C112" s="28" t="n">
        <v>5</v>
      </c>
      <c r="D112" s="29" t="n">
        <v>45491</v>
      </c>
      <c r="E112" s="28" t="s">
        <v>174</v>
      </c>
      <c r="F112" s="28" t="s">
        <v>360</v>
      </c>
      <c r="G112" s="28" t="n">
        <v>0</v>
      </c>
      <c r="H112" s="28" t="n">
        <v>0</v>
      </c>
    </row>
    <row r="113" customFormat="false" ht="15" hidden="false" customHeight="false" outlineLevel="0" collapsed="false">
      <c r="A113" s="28" t="n">
        <v>112</v>
      </c>
      <c r="B113" s="28" t="n">
        <v>395</v>
      </c>
      <c r="C113" s="28" t="n">
        <v>5</v>
      </c>
      <c r="D113" s="29" t="n">
        <v>45522</v>
      </c>
      <c r="E113" s="28" t="s">
        <v>176</v>
      </c>
      <c r="F113" s="28" t="s">
        <v>357</v>
      </c>
      <c r="G113" s="28" t="n">
        <v>0</v>
      </c>
      <c r="H113" s="28" t="n">
        <v>0</v>
      </c>
    </row>
    <row r="114" customFormat="false" ht="15" hidden="false" customHeight="false" outlineLevel="0" collapsed="false">
      <c r="A114" s="28" t="n">
        <v>113</v>
      </c>
      <c r="B114" s="28" t="n">
        <v>395</v>
      </c>
      <c r="C114" s="28" t="n">
        <v>5</v>
      </c>
      <c r="D114" s="29" t="n">
        <v>45553</v>
      </c>
      <c r="E114" s="28" t="s">
        <v>175</v>
      </c>
      <c r="F114" s="28" t="s">
        <v>359</v>
      </c>
      <c r="G114" s="28" t="n">
        <v>0</v>
      </c>
      <c r="H114" s="28" t="n">
        <v>0</v>
      </c>
    </row>
    <row r="115" customFormat="false" ht="15" hidden="false" customHeight="false" outlineLevel="0" collapsed="false">
      <c r="A115" s="28" t="n">
        <v>114</v>
      </c>
      <c r="B115" s="28" t="n">
        <v>395</v>
      </c>
      <c r="C115" s="28" t="n">
        <v>5</v>
      </c>
      <c r="D115" s="29" t="n">
        <v>45583</v>
      </c>
      <c r="E115" s="28" t="s">
        <v>174</v>
      </c>
      <c r="F115" s="28" t="s">
        <v>360</v>
      </c>
      <c r="G115" s="28" t="n">
        <v>0</v>
      </c>
      <c r="H115" s="28" t="n">
        <v>0</v>
      </c>
    </row>
    <row r="116" customFormat="false" ht="15" hidden="false" customHeight="false" outlineLevel="0" collapsed="false">
      <c r="A116" s="28" t="n">
        <v>115</v>
      </c>
      <c r="B116" s="28" t="n">
        <v>396</v>
      </c>
      <c r="C116" s="28" t="n">
        <v>5</v>
      </c>
      <c r="D116" s="29" t="n">
        <v>45698</v>
      </c>
      <c r="E116" s="28" t="s">
        <v>174</v>
      </c>
      <c r="F116" s="28" t="s">
        <v>357</v>
      </c>
      <c r="G116" s="28" t="n">
        <v>0</v>
      </c>
      <c r="H116" s="28" t="n">
        <v>0</v>
      </c>
    </row>
    <row r="117" customFormat="false" ht="15" hidden="false" customHeight="false" outlineLevel="0" collapsed="false">
      <c r="A117" s="28" t="n">
        <v>116</v>
      </c>
      <c r="B117" s="28" t="n">
        <v>396</v>
      </c>
      <c r="C117" s="28" t="n">
        <v>5</v>
      </c>
      <c r="D117" s="29" t="n">
        <v>45726</v>
      </c>
      <c r="E117" s="28" t="s">
        <v>176</v>
      </c>
      <c r="F117" s="28" t="s">
        <v>361</v>
      </c>
      <c r="G117" s="28" t="n">
        <v>0</v>
      </c>
      <c r="H117" s="28" t="n">
        <v>0</v>
      </c>
    </row>
    <row r="118" customFormat="false" ht="15" hidden="false" customHeight="false" outlineLevel="0" collapsed="false">
      <c r="A118" s="28" t="n">
        <v>117</v>
      </c>
      <c r="B118" s="28" t="n">
        <v>396</v>
      </c>
      <c r="C118" s="28" t="n">
        <v>5</v>
      </c>
      <c r="D118" s="29" t="n">
        <v>45818</v>
      </c>
      <c r="E118" s="28" t="s">
        <v>174</v>
      </c>
      <c r="F118" s="28" t="s">
        <v>358</v>
      </c>
      <c r="G118" s="28" t="n">
        <v>4278.3</v>
      </c>
      <c r="H118" s="28" t="n">
        <v>1</v>
      </c>
    </row>
    <row r="119" customFormat="false" ht="15" hidden="false" customHeight="false" outlineLevel="0" collapsed="false">
      <c r="A119" s="28" t="n">
        <v>118</v>
      </c>
      <c r="B119" s="28" t="n">
        <v>398</v>
      </c>
      <c r="C119" s="28" t="n">
        <v>6</v>
      </c>
      <c r="D119" s="29" t="n">
        <v>46224</v>
      </c>
      <c r="E119" s="28" t="s">
        <v>174</v>
      </c>
      <c r="F119" s="28" t="s">
        <v>360</v>
      </c>
      <c r="G119" s="28" t="n">
        <v>0</v>
      </c>
      <c r="H119" s="28" t="n">
        <v>0</v>
      </c>
    </row>
    <row r="120" customFormat="false" ht="15" hidden="false" customHeight="false" outlineLevel="0" collapsed="false">
      <c r="A120" s="28" t="n">
        <v>119</v>
      </c>
      <c r="B120" s="28" t="n">
        <v>413</v>
      </c>
      <c r="C120" s="28" t="n">
        <v>5</v>
      </c>
      <c r="D120" s="29" t="n">
        <v>45772</v>
      </c>
      <c r="E120" s="28" t="s">
        <v>175</v>
      </c>
      <c r="F120" s="28" t="s">
        <v>357</v>
      </c>
      <c r="G120" s="28" t="n">
        <v>0</v>
      </c>
      <c r="H120" s="28" t="n">
        <v>0</v>
      </c>
    </row>
    <row r="121" customFormat="false" ht="15" hidden="false" customHeight="false" outlineLevel="0" collapsed="false">
      <c r="A121" s="28" t="n">
        <v>120</v>
      </c>
      <c r="B121" s="28" t="n">
        <v>421</v>
      </c>
      <c r="C121" s="28" t="n">
        <v>6</v>
      </c>
      <c r="D121" s="29" t="n">
        <v>45717</v>
      </c>
      <c r="E121" s="28" t="s">
        <v>174</v>
      </c>
      <c r="F121" s="28" t="s">
        <v>358</v>
      </c>
      <c r="G121" s="28" t="n">
        <v>31258.85</v>
      </c>
      <c r="H121" s="28" t="n">
        <v>1</v>
      </c>
    </row>
    <row r="122" customFormat="false" ht="15" hidden="false" customHeight="false" outlineLevel="0" collapsed="false">
      <c r="A122" s="28" t="n">
        <v>121</v>
      </c>
      <c r="B122" s="28" t="n">
        <v>426</v>
      </c>
      <c r="C122" s="28" t="n">
        <v>4</v>
      </c>
      <c r="D122" s="29" t="n">
        <v>45701</v>
      </c>
      <c r="E122" s="28" t="s">
        <v>174</v>
      </c>
      <c r="F122" s="28" t="s">
        <v>357</v>
      </c>
      <c r="G122" s="28" t="n">
        <v>0</v>
      </c>
      <c r="H122" s="28" t="n">
        <v>0</v>
      </c>
    </row>
    <row r="123" customFormat="false" ht="15" hidden="false" customHeight="false" outlineLevel="0" collapsed="false">
      <c r="A123" s="28" t="n">
        <v>122</v>
      </c>
      <c r="B123" s="28" t="n">
        <v>426</v>
      </c>
      <c r="C123" s="28" t="n">
        <v>4</v>
      </c>
      <c r="D123" s="29" t="n">
        <v>45729</v>
      </c>
      <c r="E123" s="28" t="s">
        <v>175</v>
      </c>
      <c r="F123" s="28" t="s">
        <v>360</v>
      </c>
      <c r="G123" s="28" t="n">
        <v>0</v>
      </c>
      <c r="H123" s="28" t="n">
        <v>0</v>
      </c>
    </row>
    <row r="124" customFormat="false" ht="15" hidden="false" customHeight="false" outlineLevel="0" collapsed="false">
      <c r="A124" s="28" t="n">
        <v>123</v>
      </c>
      <c r="B124" s="28" t="n">
        <v>426</v>
      </c>
      <c r="C124" s="28" t="n">
        <v>1</v>
      </c>
      <c r="D124" s="29" t="n">
        <v>45760</v>
      </c>
      <c r="E124" s="28" t="s">
        <v>175</v>
      </c>
      <c r="F124" s="28" t="s">
        <v>357</v>
      </c>
      <c r="G124" s="28" t="n">
        <v>0</v>
      </c>
      <c r="H124" s="28" t="n">
        <v>0</v>
      </c>
    </row>
    <row r="125" customFormat="false" ht="15" hidden="false" customHeight="false" outlineLevel="0" collapsed="false">
      <c r="A125" s="28" t="n">
        <v>124</v>
      </c>
      <c r="B125" s="28" t="n">
        <v>432</v>
      </c>
      <c r="C125" s="28" t="n">
        <v>6</v>
      </c>
      <c r="D125" s="29" t="n">
        <v>45402</v>
      </c>
      <c r="E125" s="28" t="s">
        <v>174</v>
      </c>
      <c r="F125" s="28" t="s">
        <v>357</v>
      </c>
      <c r="G125" s="28" t="n">
        <v>0</v>
      </c>
      <c r="H125" s="28" t="n">
        <v>0</v>
      </c>
    </row>
    <row r="126" customFormat="false" ht="15" hidden="false" customHeight="false" outlineLevel="0" collapsed="false">
      <c r="A126" s="28" t="n">
        <v>125</v>
      </c>
      <c r="B126" s="28" t="n">
        <v>432</v>
      </c>
      <c r="C126" s="28" t="n">
        <v>3</v>
      </c>
      <c r="D126" s="29" t="n">
        <v>45432</v>
      </c>
      <c r="E126" s="28" t="s">
        <v>175</v>
      </c>
      <c r="F126" s="28" t="s">
        <v>357</v>
      </c>
      <c r="G126" s="28" t="n">
        <v>0</v>
      </c>
      <c r="H126" s="28" t="n">
        <v>0</v>
      </c>
    </row>
    <row r="127" customFormat="false" ht="15" hidden="false" customHeight="false" outlineLevel="0" collapsed="false">
      <c r="A127" s="28" t="n">
        <v>126</v>
      </c>
      <c r="B127" s="28" t="n">
        <v>432</v>
      </c>
      <c r="C127" s="28" t="n">
        <v>6</v>
      </c>
      <c r="D127" s="29" t="n">
        <v>45463</v>
      </c>
      <c r="E127" s="28" t="s">
        <v>174</v>
      </c>
      <c r="F127" s="28" t="s">
        <v>360</v>
      </c>
      <c r="G127" s="28" t="n">
        <v>0</v>
      </c>
      <c r="H127" s="28" t="n">
        <v>0</v>
      </c>
    </row>
    <row r="128" customFormat="false" ht="15" hidden="false" customHeight="false" outlineLevel="0" collapsed="false">
      <c r="A128" s="28" t="n">
        <v>127</v>
      </c>
      <c r="B128" s="28" t="n">
        <v>432</v>
      </c>
      <c r="C128" s="28" t="n">
        <v>3</v>
      </c>
      <c r="D128" s="29" t="n">
        <v>45493</v>
      </c>
      <c r="E128" s="28" t="s">
        <v>174</v>
      </c>
      <c r="F128" s="28" t="s">
        <v>360</v>
      </c>
      <c r="G128" s="28" t="n">
        <v>0</v>
      </c>
      <c r="H128" s="28" t="n">
        <v>0</v>
      </c>
    </row>
    <row r="129" customFormat="false" ht="15" hidden="false" customHeight="false" outlineLevel="0" collapsed="false">
      <c r="A129" s="28" t="n">
        <v>128</v>
      </c>
      <c r="B129" s="28" t="n">
        <v>433</v>
      </c>
      <c r="C129" s="28" t="n">
        <v>6</v>
      </c>
      <c r="D129" s="29" t="n">
        <v>44981</v>
      </c>
      <c r="E129" s="28" t="s">
        <v>174</v>
      </c>
      <c r="F129" s="28" t="s">
        <v>361</v>
      </c>
      <c r="G129" s="28" t="n">
        <v>0</v>
      </c>
      <c r="H129" s="28" t="n">
        <v>0</v>
      </c>
    </row>
    <row r="130" customFormat="false" ht="15" hidden="false" customHeight="false" outlineLevel="0" collapsed="false">
      <c r="A130" s="28" t="n">
        <v>129</v>
      </c>
      <c r="B130" s="28" t="n">
        <v>444</v>
      </c>
      <c r="C130" s="28" t="n">
        <v>5</v>
      </c>
      <c r="D130" s="29" t="n">
        <v>45588</v>
      </c>
      <c r="E130" s="28" t="s">
        <v>174</v>
      </c>
      <c r="F130" s="28" t="s">
        <v>360</v>
      </c>
      <c r="G130" s="28" t="n">
        <v>0</v>
      </c>
      <c r="H130" s="28" t="n">
        <v>0</v>
      </c>
    </row>
    <row r="131" customFormat="false" ht="15" hidden="false" customHeight="false" outlineLevel="0" collapsed="false">
      <c r="A131" s="28" t="n">
        <v>130</v>
      </c>
      <c r="B131" s="28" t="n">
        <v>447</v>
      </c>
      <c r="C131" s="28" t="n">
        <v>3</v>
      </c>
      <c r="D131" s="29" t="n">
        <v>45967</v>
      </c>
      <c r="E131" s="28" t="s">
        <v>174</v>
      </c>
      <c r="F131" s="28" t="s">
        <v>360</v>
      </c>
      <c r="G131" s="28" t="n">
        <v>0</v>
      </c>
      <c r="H131" s="28" t="n">
        <v>0</v>
      </c>
    </row>
    <row r="132" customFormat="false" ht="15" hidden="false" customHeight="false" outlineLevel="0" collapsed="false">
      <c r="A132" s="28" t="n">
        <v>131</v>
      </c>
      <c r="B132" s="28" t="n">
        <v>447</v>
      </c>
      <c r="C132" s="28" t="n">
        <v>2</v>
      </c>
      <c r="D132" s="29" t="n">
        <v>45997</v>
      </c>
      <c r="E132" s="28" t="s">
        <v>175</v>
      </c>
      <c r="F132" s="28" t="s">
        <v>357</v>
      </c>
      <c r="G132" s="28" t="n">
        <v>0</v>
      </c>
      <c r="H132" s="28" t="n">
        <v>0</v>
      </c>
    </row>
    <row r="133" customFormat="false" ht="15" hidden="false" customHeight="false" outlineLevel="0" collapsed="false">
      <c r="A133" s="28" t="n">
        <v>132</v>
      </c>
      <c r="B133" s="28" t="n">
        <v>451</v>
      </c>
      <c r="C133" s="28" t="n">
        <v>3</v>
      </c>
      <c r="D133" s="29" t="n">
        <v>45613</v>
      </c>
      <c r="E133" s="28" t="s">
        <v>175</v>
      </c>
      <c r="F133" s="28" t="s">
        <v>360</v>
      </c>
      <c r="G133" s="28" t="n">
        <v>0</v>
      </c>
      <c r="H133" s="28" t="n">
        <v>0</v>
      </c>
    </row>
    <row r="134" customFormat="false" ht="15" hidden="false" customHeight="false" outlineLevel="0" collapsed="false">
      <c r="A134" s="28" t="n">
        <v>133</v>
      </c>
      <c r="B134" s="28" t="n">
        <v>451</v>
      </c>
      <c r="C134" s="28" t="n">
        <v>2</v>
      </c>
      <c r="D134" s="29" t="n">
        <v>45643</v>
      </c>
      <c r="E134" s="28" t="s">
        <v>174</v>
      </c>
      <c r="F134" s="28" t="s">
        <v>359</v>
      </c>
      <c r="G134" s="28" t="n">
        <v>0</v>
      </c>
      <c r="H134" s="28" t="n">
        <v>0</v>
      </c>
    </row>
    <row r="135" customFormat="false" ht="15" hidden="false" customHeight="false" outlineLevel="0" collapsed="false">
      <c r="A135" s="28" t="n">
        <v>134</v>
      </c>
      <c r="B135" s="28" t="n">
        <v>464</v>
      </c>
      <c r="C135" s="28" t="n">
        <v>4</v>
      </c>
      <c r="D135" s="29" t="n">
        <v>46012</v>
      </c>
      <c r="E135" s="28" t="s">
        <v>175</v>
      </c>
      <c r="F135" s="28" t="s">
        <v>360</v>
      </c>
      <c r="G135" s="28" t="n">
        <v>0</v>
      </c>
      <c r="H135" s="28" t="n">
        <v>0</v>
      </c>
    </row>
    <row r="136" customFormat="false" ht="15" hidden="false" customHeight="false" outlineLevel="0" collapsed="false">
      <c r="A136" s="28" t="n">
        <v>135</v>
      </c>
      <c r="B136" s="28" t="n">
        <v>465</v>
      </c>
      <c r="C136" s="28" t="n">
        <v>6</v>
      </c>
      <c r="D136" s="29" t="n">
        <v>45635</v>
      </c>
      <c r="E136" s="28" t="s">
        <v>174</v>
      </c>
      <c r="F136" s="28" t="s">
        <v>360</v>
      </c>
      <c r="G136" s="28" t="n">
        <v>0</v>
      </c>
      <c r="H136" s="28" t="n">
        <v>0</v>
      </c>
    </row>
    <row r="137" customFormat="false" ht="15" hidden="false" customHeight="false" outlineLevel="0" collapsed="false">
      <c r="A137" s="28" t="n">
        <v>136</v>
      </c>
      <c r="B137" s="28" t="n">
        <v>465</v>
      </c>
      <c r="C137" s="28" t="n">
        <v>6</v>
      </c>
      <c r="D137" s="29" t="n">
        <v>45666</v>
      </c>
      <c r="E137" s="28" t="s">
        <v>175</v>
      </c>
      <c r="F137" s="28" t="s">
        <v>358</v>
      </c>
      <c r="G137" s="28" t="n">
        <v>6642.87</v>
      </c>
      <c r="H137" s="28" t="n">
        <v>1</v>
      </c>
    </row>
    <row r="138" customFormat="false" ht="15" hidden="false" customHeight="false" outlineLevel="0" collapsed="false">
      <c r="A138" s="28" t="n">
        <v>137</v>
      </c>
      <c r="B138" s="28" t="n">
        <v>468</v>
      </c>
      <c r="C138" s="28" t="n">
        <v>6</v>
      </c>
      <c r="D138" s="29" t="n">
        <v>44702</v>
      </c>
      <c r="E138" s="28" t="s">
        <v>178</v>
      </c>
      <c r="F138" s="28" t="s">
        <v>360</v>
      </c>
      <c r="G138" s="28" t="n">
        <v>0</v>
      </c>
      <c r="H138" s="28" t="n">
        <v>0</v>
      </c>
    </row>
    <row r="139" customFormat="false" ht="15" hidden="false" customHeight="false" outlineLevel="0" collapsed="false">
      <c r="A139" s="28" t="n">
        <v>138</v>
      </c>
      <c r="B139" s="28" t="n">
        <v>468</v>
      </c>
      <c r="C139" s="28" t="n">
        <v>6</v>
      </c>
      <c r="D139" s="29" t="n">
        <v>44733</v>
      </c>
      <c r="E139" s="28" t="s">
        <v>174</v>
      </c>
      <c r="F139" s="28" t="s">
        <v>360</v>
      </c>
      <c r="G139" s="28" t="n">
        <v>0</v>
      </c>
      <c r="H139" s="28" t="n">
        <v>0</v>
      </c>
    </row>
    <row r="140" customFormat="false" ht="15" hidden="false" customHeight="false" outlineLevel="0" collapsed="false">
      <c r="A140" s="28" t="n">
        <v>139</v>
      </c>
      <c r="B140" s="28" t="n">
        <v>477</v>
      </c>
      <c r="C140" s="28" t="n">
        <v>6</v>
      </c>
      <c r="D140" s="29" t="n">
        <v>45933</v>
      </c>
      <c r="E140" s="28" t="s">
        <v>175</v>
      </c>
      <c r="F140" s="28" t="s">
        <v>361</v>
      </c>
      <c r="G140" s="28" t="n">
        <v>0</v>
      </c>
      <c r="H140" s="28" t="n">
        <v>0</v>
      </c>
    </row>
    <row r="141" customFormat="false" ht="15" hidden="false" customHeight="false" outlineLevel="0" collapsed="false">
      <c r="A141" s="28" t="n">
        <v>140</v>
      </c>
      <c r="B141" s="28" t="n">
        <v>489</v>
      </c>
      <c r="C141" s="28" t="n">
        <v>6</v>
      </c>
      <c r="D141" s="29" t="n">
        <v>46113</v>
      </c>
      <c r="E141" s="28" t="s">
        <v>174</v>
      </c>
      <c r="F141" s="28" t="s">
        <v>360</v>
      </c>
      <c r="G141" s="28" t="n">
        <v>0</v>
      </c>
      <c r="H141" s="28" t="n">
        <v>0</v>
      </c>
    </row>
    <row r="142" customFormat="false" ht="15" hidden="false" customHeight="false" outlineLevel="0" collapsed="false">
      <c r="A142" s="28" t="n">
        <v>141</v>
      </c>
      <c r="B142" s="28" t="n">
        <v>489</v>
      </c>
      <c r="C142" s="28" t="n">
        <v>2</v>
      </c>
      <c r="D142" s="29" t="n">
        <v>46143</v>
      </c>
      <c r="E142" s="28" t="s">
        <v>175</v>
      </c>
      <c r="F142" s="28" t="s">
        <v>360</v>
      </c>
      <c r="G142" s="28" t="n">
        <v>0</v>
      </c>
      <c r="H142" s="28" t="n">
        <v>0</v>
      </c>
    </row>
    <row r="143" customFormat="false" ht="15" hidden="false" customHeight="false" outlineLevel="0" collapsed="false">
      <c r="A143" s="28" t="n">
        <v>142</v>
      </c>
      <c r="B143" s="28" t="n">
        <v>489</v>
      </c>
      <c r="C143" s="28" t="n">
        <v>3</v>
      </c>
      <c r="D143" s="29" t="n">
        <v>46174</v>
      </c>
      <c r="E143" s="28" t="s">
        <v>174</v>
      </c>
      <c r="F143" s="28" t="s">
        <v>358</v>
      </c>
      <c r="G143" s="28" t="n">
        <v>7858.27</v>
      </c>
      <c r="H143" s="28" t="n">
        <v>1</v>
      </c>
    </row>
    <row r="144" customFormat="false" ht="15" hidden="false" customHeight="false" outlineLevel="0" collapsed="false">
      <c r="A144" s="28" t="n">
        <v>143</v>
      </c>
      <c r="B144" s="28" t="n">
        <v>499</v>
      </c>
      <c r="C144" s="28" t="n">
        <v>5</v>
      </c>
      <c r="D144" s="29" t="n">
        <v>45667</v>
      </c>
      <c r="E144" s="28" t="s">
        <v>178</v>
      </c>
      <c r="F144" s="28" t="s">
        <v>360</v>
      </c>
      <c r="G144" s="28" t="n">
        <v>0</v>
      </c>
      <c r="H144" s="28" t="n">
        <v>0</v>
      </c>
    </row>
    <row r="145" customFormat="false" ht="15" hidden="false" customHeight="false" outlineLevel="0" collapsed="false">
      <c r="A145" s="28" t="n">
        <v>144</v>
      </c>
      <c r="B145" s="28" t="n">
        <v>499</v>
      </c>
      <c r="C145" s="28" t="n">
        <v>5</v>
      </c>
      <c r="D145" s="29" t="n">
        <v>45726</v>
      </c>
      <c r="E145" s="28" t="s">
        <v>177</v>
      </c>
      <c r="F145" s="28" t="s">
        <v>360</v>
      </c>
      <c r="G145" s="28" t="n">
        <v>0</v>
      </c>
      <c r="H145" s="28" t="n">
        <v>0</v>
      </c>
    </row>
    <row r="146" customFormat="false" ht="15" hidden="false" customHeight="false" outlineLevel="0" collapsed="false">
      <c r="A146" s="28" t="n">
        <v>145</v>
      </c>
      <c r="B146" s="28" t="n">
        <v>505</v>
      </c>
      <c r="C146" s="28" t="n">
        <v>5</v>
      </c>
      <c r="D146" s="29" t="n">
        <v>45403</v>
      </c>
      <c r="E146" s="28" t="s">
        <v>174</v>
      </c>
      <c r="F146" s="28" t="s">
        <v>357</v>
      </c>
      <c r="G146" s="28" t="n">
        <v>0</v>
      </c>
      <c r="H146" s="28" t="n">
        <v>0</v>
      </c>
    </row>
    <row r="147" customFormat="false" ht="15" hidden="false" customHeight="false" outlineLevel="0" collapsed="false">
      <c r="A147" s="28" t="n">
        <v>146</v>
      </c>
      <c r="B147" s="28" t="n">
        <v>511</v>
      </c>
      <c r="C147" s="28" t="n">
        <v>5</v>
      </c>
      <c r="D147" s="29" t="n">
        <v>44852</v>
      </c>
      <c r="E147" s="28" t="s">
        <v>174</v>
      </c>
      <c r="F147" s="28" t="s">
        <v>360</v>
      </c>
      <c r="G147" s="28" t="n">
        <v>0</v>
      </c>
      <c r="H147" s="28" t="n">
        <v>0</v>
      </c>
    </row>
    <row r="148" customFormat="false" ht="15" hidden="false" customHeight="false" outlineLevel="0" collapsed="false">
      <c r="A148" s="28" t="n">
        <v>147</v>
      </c>
      <c r="B148" s="28" t="n">
        <v>511</v>
      </c>
      <c r="C148" s="28" t="n">
        <v>5</v>
      </c>
      <c r="D148" s="29" t="n">
        <v>44883</v>
      </c>
      <c r="E148" s="28" t="s">
        <v>174</v>
      </c>
      <c r="F148" s="28" t="s">
        <v>360</v>
      </c>
      <c r="G148" s="28" t="n">
        <v>0</v>
      </c>
      <c r="H148" s="28" t="n">
        <v>0</v>
      </c>
    </row>
    <row r="149" customFormat="false" ht="15" hidden="false" customHeight="false" outlineLevel="0" collapsed="false">
      <c r="A149" s="28" t="n">
        <v>148</v>
      </c>
      <c r="B149" s="28" t="n">
        <v>511</v>
      </c>
      <c r="C149" s="28" t="n">
        <v>5</v>
      </c>
      <c r="D149" s="29" t="n">
        <v>44913</v>
      </c>
      <c r="E149" s="28" t="s">
        <v>174</v>
      </c>
      <c r="F149" s="28" t="s">
        <v>357</v>
      </c>
      <c r="G149" s="28" t="n">
        <v>0</v>
      </c>
      <c r="H149" s="28" t="n">
        <v>0</v>
      </c>
    </row>
    <row r="150" customFormat="false" ht="15" hidden="false" customHeight="false" outlineLevel="0" collapsed="false">
      <c r="A150" s="28" t="n">
        <v>149</v>
      </c>
      <c r="B150" s="28" t="n">
        <v>511</v>
      </c>
      <c r="C150" s="28" t="n">
        <v>5</v>
      </c>
      <c r="D150" s="29" t="n">
        <v>44944</v>
      </c>
      <c r="E150" s="28" t="s">
        <v>175</v>
      </c>
      <c r="F150" s="28" t="s">
        <v>360</v>
      </c>
      <c r="G150" s="28" t="n">
        <v>0</v>
      </c>
      <c r="H150" s="28" t="n">
        <v>0</v>
      </c>
    </row>
    <row r="151" customFormat="false" ht="15" hidden="false" customHeight="false" outlineLevel="0" collapsed="false">
      <c r="A151" s="28" t="n">
        <v>150</v>
      </c>
      <c r="B151" s="28" t="n">
        <v>513</v>
      </c>
      <c r="C151" s="28" t="n">
        <v>5</v>
      </c>
      <c r="D151" s="29" t="n">
        <v>46109</v>
      </c>
      <c r="E151" s="28" t="s">
        <v>174</v>
      </c>
      <c r="F151" s="28" t="s">
        <v>357</v>
      </c>
      <c r="G151" s="28" t="n">
        <v>0</v>
      </c>
      <c r="H151" s="28" t="n">
        <v>0</v>
      </c>
    </row>
    <row r="152" customFormat="false" ht="15" hidden="false" customHeight="false" outlineLevel="0" collapsed="false">
      <c r="A152" s="28" t="n">
        <v>151</v>
      </c>
      <c r="B152" s="28" t="n">
        <v>513</v>
      </c>
      <c r="C152" s="28" t="n">
        <v>5</v>
      </c>
      <c r="D152" s="29" t="n">
        <v>46201</v>
      </c>
      <c r="E152" s="28" t="s">
        <v>174</v>
      </c>
      <c r="F152" s="28" t="s">
        <v>360</v>
      </c>
      <c r="G152" s="28" t="n">
        <v>0</v>
      </c>
      <c r="H152" s="28" t="n">
        <v>0</v>
      </c>
    </row>
    <row r="153" customFormat="false" ht="15" hidden="false" customHeight="false" outlineLevel="0" collapsed="false">
      <c r="A153" s="28" t="n">
        <v>152</v>
      </c>
      <c r="B153" s="28" t="n">
        <v>518</v>
      </c>
      <c r="C153" s="28" t="n">
        <v>4</v>
      </c>
      <c r="D153" s="29" t="n">
        <v>45474</v>
      </c>
      <c r="E153" s="28" t="s">
        <v>175</v>
      </c>
      <c r="F153" s="28" t="s">
        <v>360</v>
      </c>
      <c r="G153" s="28" t="n">
        <v>0</v>
      </c>
      <c r="H153" s="28" t="n">
        <v>0</v>
      </c>
    </row>
    <row r="154" customFormat="false" ht="15" hidden="false" customHeight="false" outlineLevel="0" collapsed="false">
      <c r="A154" s="28" t="n">
        <v>153</v>
      </c>
      <c r="B154" s="28" t="n">
        <v>533</v>
      </c>
      <c r="C154" s="28" t="n">
        <v>1</v>
      </c>
      <c r="D154" s="29" t="n">
        <v>46156</v>
      </c>
      <c r="E154" s="28" t="s">
        <v>174</v>
      </c>
      <c r="F154" s="28" t="s">
        <v>357</v>
      </c>
      <c r="G154" s="28" t="n">
        <v>0</v>
      </c>
      <c r="H154" s="28" t="n">
        <v>0</v>
      </c>
    </row>
    <row r="155" customFormat="false" ht="15" hidden="false" customHeight="false" outlineLevel="0" collapsed="false">
      <c r="A155" s="28" t="n">
        <v>154</v>
      </c>
      <c r="B155" s="28" t="n">
        <v>535</v>
      </c>
      <c r="C155" s="28" t="n">
        <v>5</v>
      </c>
      <c r="D155" s="29" t="n">
        <v>45440</v>
      </c>
      <c r="E155" s="28" t="s">
        <v>174</v>
      </c>
      <c r="F155" s="28" t="s">
        <v>360</v>
      </c>
      <c r="G155" s="28" t="n">
        <v>0</v>
      </c>
      <c r="H155" s="28" t="n">
        <v>0</v>
      </c>
    </row>
    <row r="156" customFormat="false" ht="15" hidden="false" customHeight="false" outlineLevel="0" collapsed="false">
      <c r="A156" s="28" t="n">
        <v>155</v>
      </c>
      <c r="B156" s="28" t="n">
        <v>535</v>
      </c>
      <c r="C156" s="28" t="n">
        <v>5</v>
      </c>
      <c r="D156" s="29" t="n">
        <v>45471</v>
      </c>
      <c r="E156" s="28" t="s">
        <v>174</v>
      </c>
      <c r="F156" s="28" t="s">
        <v>357</v>
      </c>
      <c r="G156" s="28" t="n">
        <v>0</v>
      </c>
      <c r="H156" s="28" t="n">
        <v>0</v>
      </c>
    </row>
    <row r="157" customFormat="false" ht="15" hidden="false" customHeight="false" outlineLevel="0" collapsed="false">
      <c r="A157" s="28" t="n">
        <v>156</v>
      </c>
      <c r="B157" s="28" t="n">
        <v>535</v>
      </c>
      <c r="C157" s="28" t="n">
        <v>5</v>
      </c>
      <c r="D157" s="29" t="n">
        <v>45501</v>
      </c>
      <c r="E157" s="28" t="s">
        <v>175</v>
      </c>
      <c r="F157" s="28" t="s">
        <v>358</v>
      </c>
      <c r="G157" s="28" t="n">
        <v>22388.09</v>
      </c>
      <c r="H157" s="28" t="n">
        <v>1</v>
      </c>
    </row>
    <row r="158" customFormat="false" ht="15" hidden="false" customHeight="false" outlineLevel="0" collapsed="false">
      <c r="A158" s="28" t="n">
        <v>157</v>
      </c>
      <c r="B158" s="28" t="n">
        <v>536</v>
      </c>
      <c r="C158" s="28" t="n">
        <v>3</v>
      </c>
      <c r="D158" s="29" t="n">
        <v>45944</v>
      </c>
      <c r="E158" s="28" t="s">
        <v>176</v>
      </c>
      <c r="F158" s="28" t="s">
        <v>360</v>
      </c>
      <c r="G158" s="28" t="n">
        <v>0</v>
      </c>
      <c r="H158" s="28" t="n">
        <v>0</v>
      </c>
    </row>
    <row r="159" customFormat="false" ht="15" hidden="false" customHeight="false" outlineLevel="0" collapsed="false">
      <c r="A159" s="28" t="n">
        <v>158</v>
      </c>
      <c r="B159" s="28" t="n">
        <v>536</v>
      </c>
      <c r="C159" s="28" t="n">
        <v>2</v>
      </c>
      <c r="D159" s="29" t="n">
        <v>45975</v>
      </c>
      <c r="E159" s="28" t="s">
        <v>176</v>
      </c>
      <c r="F159" s="28" t="s">
        <v>357</v>
      </c>
      <c r="G159" s="28" t="n">
        <v>0</v>
      </c>
      <c r="H159" s="28" t="n">
        <v>0</v>
      </c>
    </row>
    <row r="160" customFormat="false" ht="15" hidden="false" customHeight="false" outlineLevel="0" collapsed="false">
      <c r="A160" s="28" t="n">
        <v>159</v>
      </c>
      <c r="B160" s="28" t="n">
        <v>536</v>
      </c>
      <c r="C160" s="28" t="n">
        <v>2</v>
      </c>
      <c r="D160" s="29" t="n">
        <v>46005</v>
      </c>
      <c r="E160" s="28" t="s">
        <v>175</v>
      </c>
      <c r="F160" s="28" t="s">
        <v>357</v>
      </c>
      <c r="G160" s="28" t="n">
        <v>0</v>
      </c>
      <c r="H160" s="28" t="n">
        <v>0</v>
      </c>
    </row>
    <row r="161" customFormat="false" ht="15" hidden="false" customHeight="false" outlineLevel="0" collapsed="false">
      <c r="A161" s="28" t="n">
        <v>160</v>
      </c>
      <c r="B161" s="28" t="n">
        <v>548</v>
      </c>
      <c r="C161" s="28" t="n">
        <v>1</v>
      </c>
      <c r="D161" s="29" t="n">
        <v>45666</v>
      </c>
      <c r="E161" s="28" t="s">
        <v>178</v>
      </c>
      <c r="F161" s="28" t="s">
        <v>359</v>
      </c>
      <c r="G161" s="28" t="n">
        <v>0</v>
      </c>
      <c r="H161" s="28" t="n">
        <v>0</v>
      </c>
    </row>
    <row r="162" customFormat="false" ht="15" hidden="false" customHeight="false" outlineLevel="0" collapsed="false">
      <c r="A162" s="28" t="n">
        <v>161</v>
      </c>
      <c r="B162" s="28" t="n">
        <v>548</v>
      </c>
      <c r="C162" s="28" t="n">
        <v>1</v>
      </c>
      <c r="D162" s="29" t="n">
        <v>45697</v>
      </c>
      <c r="E162" s="28" t="s">
        <v>175</v>
      </c>
      <c r="F162" s="28" t="s">
        <v>359</v>
      </c>
      <c r="G162" s="28" t="n">
        <v>0</v>
      </c>
      <c r="H162" s="28" t="n">
        <v>0</v>
      </c>
    </row>
    <row r="163" customFormat="false" ht="15" hidden="false" customHeight="false" outlineLevel="0" collapsed="false">
      <c r="A163" s="28" t="n">
        <v>162</v>
      </c>
      <c r="B163" s="28" t="n">
        <v>564</v>
      </c>
      <c r="C163" s="28" t="n">
        <v>3</v>
      </c>
      <c r="D163" s="29" t="n">
        <v>45605</v>
      </c>
      <c r="E163" s="28" t="s">
        <v>176</v>
      </c>
      <c r="F163" s="28" t="s">
        <v>358</v>
      </c>
      <c r="G163" s="28" t="n">
        <v>22158.77</v>
      </c>
      <c r="H163" s="28" t="n">
        <v>1</v>
      </c>
    </row>
    <row r="164" customFormat="false" ht="15" hidden="false" customHeight="false" outlineLevel="0" collapsed="false">
      <c r="A164" s="28" t="n">
        <v>163</v>
      </c>
      <c r="B164" s="28" t="n">
        <v>567</v>
      </c>
      <c r="C164" s="28" t="n">
        <v>1</v>
      </c>
      <c r="D164" s="29" t="n">
        <v>46150</v>
      </c>
      <c r="E164" s="28" t="s">
        <v>175</v>
      </c>
      <c r="F164" s="28" t="s">
        <v>360</v>
      </c>
      <c r="G164" s="28" t="n">
        <v>0</v>
      </c>
      <c r="H164" s="28" t="n">
        <v>0</v>
      </c>
    </row>
    <row r="165" customFormat="false" ht="15" hidden="false" customHeight="false" outlineLevel="0" collapsed="false">
      <c r="A165" s="28" t="n">
        <v>164</v>
      </c>
      <c r="B165" s="28" t="n">
        <v>572</v>
      </c>
      <c r="C165" s="28" t="n">
        <v>3</v>
      </c>
      <c r="D165" s="29" t="n">
        <v>45744</v>
      </c>
      <c r="E165" s="28" t="s">
        <v>174</v>
      </c>
      <c r="F165" s="28" t="s">
        <v>357</v>
      </c>
      <c r="G165" s="28" t="n">
        <v>0</v>
      </c>
      <c r="H165" s="28" t="n">
        <v>0</v>
      </c>
    </row>
    <row r="166" customFormat="false" ht="15" hidden="false" customHeight="false" outlineLevel="0" collapsed="false">
      <c r="A166" s="28" t="n">
        <v>165</v>
      </c>
      <c r="B166" s="28" t="n">
        <v>577</v>
      </c>
      <c r="C166" s="28" t="n">
        <v>3</v>
      </c>
      <c r="D166" s="29" t="n">
        <v>45801</v>
      </c>
      <c r="E166" s="28" t="s">
        <v>175</v>
      </c>
      <c r="F166" s="28" t="s">
        <v>357</v>
      </c>
      <c r="G166" s="28" t="n">
        <v>0</v>
      </c>
      <c r="H166" s="28" t="n">
        <v>0</v>
      </c>
    </row>
    <row r="167" customFormat="false" ht="15" hidden="false" customHeight="false" outlineLevel="0" collapsed="false">
      <c r="A167" s="28" t="n">
        <v>166</v>
      </c>
      <c r="B167" s="28" t="n">
        <v>582</v>
      </c>
      <c r="C167" s="28" t="n">
        <v>5</v>
      </c>
      <c r="D167" s="29" t="n">
        <v>45227</v>
      </c>
      <c r="E167" s="28" t="s">
        <v>177</v>
      </c>
      <c r="F167" s="28" t="s">
        <v>357</v>
      </c>
      <c r="G167" s="28" t="n">
        <v>0</v>
      </c>
      <c r="H167" s="28" t="n">
        <v>0</v>
      </c>
    </row>
    <row r="168" customFormat="false" ht="15" hidden="false" customHeight="false" outlineLevel="0" collapsed="false">
      <c r="A168" s="28" t="n">
        <v>167</v>
      </c>
      <c r="B168" s="28" t="n">
        <v>584</v>
      </c>
      <c r="C168" s="28" t="n">
        <v>3</v>
      </c>
      <c r="D168" s="29" t="n">
        <v>45370</v>
      </c>
      <c r="E168" s="28" t="s">
        <v>176</v>
      </c>
      <c r="F168" s="28" t="s">
        <v>360</v>
      </c>
      <c r="G168" s="28" t="n">
        <v>0</v>
      </c>
      <c r="H168" s="28" t="n">
        <v>0</v>
      </c>
    </row>
    <row r="169" customFormat="false" ht="15" hidden="false" customHeight="false" outlineLevel="0" collapsed="false">
      <c r="A169" s="28" t="n">
        <v>168</v>
      </c>
      <c r="B169" s="28" t="n">
        <v>584</v>
      </c>
      <c r="C169" s="28" t="n">
        <v>6</v>
      </c>
      <c r="D169" s="29" t="n">
        <v>45431</v>
      </c>
      <c r="E169" s="28" t="s">
        <v>174</v>
      </c>
      <c r="F169" s="28" t="s">
        <v>358</v>
      </c>
      <c r="G169" s="28" t="n">
        <v>6650.01</v>
      </c>
      <c r="H169" s="28" t="n">
        <v>1</v>
      </c>
    </row>
    <row r="170" customFormat="false" ht="15" hidden="false" customHeight="false" outlineLevel="0" collapsed="false">
      <c r="A170" s="28" t="n">
        <v>169</v>
      </c>
      <c r="B170" s="28" t="n">
        <v>585</v>
      </c>
      <c r="C170" s="28" t="n">
        <v>3</v>
      </c>
      <c r="D170" s="29" t="n">
        <v>46109</v>
      </c>
      <c r="E170" s="28" t="s">
        <v>175</v>
      </c>
      <c r="F170" s="28" t="s">
        <v>357</v>
      </c>
      <c r="G170" s="28" t="n">
        <v>0</v>
      </c>
      <c r="H170" s="28" t="n">
        <v>0</v>
      </c>
    </row>
    <row r="171" customFormat="false" ht="15" hidden="false" customHeight="false" outlineLevel="0" collapsed="false">
      <c r="A171" s="28" t="n">
        <v>170</v>
      </c>
      <c r="B171" s="28" t="n">
        <v>585</v>
      </c>
      <c r="C171" s="28" t="n">
        <v>6</v>
      </c>
      <c r="D171" s="29" t="n">
        <v>46140</v>
      </c>
      <c r="E171" s="28" t="s">
        <v>176</v>
      </c>
      <c r="F171" s="28" t="s">
        <v>360</v>
      </c>
      <c r="G171" s="28" t="n">
        <v>0</v>
      </c>
      <c r="H171" s="28" t="n">
        <v>0</v>
      </c>
    </row>
    <row r="172" customFormat="false" ht="15" hidden="false" customHeight="false" outlineLevel="0" collapsed="false">
      <c r="A172" s="28" t="n">
        <v>171</v>
      </c>
      <c r="B172" s="28" t="n">
        <v>588</v>
      </c>
      <c r="C172" s="28" t="n">
        <v>3</v>
      </c>
      <c r="D172" s="29" t="n">
        <v>45372</v>
      </c>
      <c r="E172" s="28" t="s">
        <v>174</v>
      </c>
      <c r="F172" s="28" t="s">
        <v>360</v>
      </c>
      <c r="G172" s="28" t="n">
        <v>0</v>
      </c>
      <c r="H172" s="28" t="n">
        <v>0</v>
      </c>
    </row>
    <row r="173" customFormat="false" ht="15" hidden="false" customHeight="false" outlineLevel="0" collapsed="false">
      <c r="A173" s="28" t="n">
        <v>172</v>
      </c>
      <c r="B173" s="28" t="n">
        <v>588</v>
      </c>
      <c r="C173" s="28" t="n">
        <v>6</v>
      </c>
      <c r="D173" s="29" t="n">
        <v>45403</v>
      </c>
      <c r="E173" s="28" t="s">
        <v>176</v>
      </c>
      <c r="F173" s="28" t="s">
        <v>360</v>
      </c>
      <c r="G173" s="28" t="n">
        <v>0</v>
      </c>
      <c r="H173" s="28" t="n">
        <v>0</v>
      </c>
    </row>
    <row r="174" customFormat="false" ht="15" hidden="false" customHeight="false" outlineLevel="0" collapsed="false">
      <c r="A174" s="28" t="n">
        <v>173</v>
      </c>
      <c r="B174" s="28" t="n">
        <v>588</v>
      </c>
      <c r="C174" s="28" t="n">
        <v>2</v>
      </c>
      <c r="D174" s="29" t="n">
        <v>45433</v>
      </c>
      <c r="E174" s="28" t="s">
        <v>174</v>
      </c>
      <c r="F174" s="28" t="s">
        <v>358</v>
      </c>
      <c r="G174" s="28" t="n">
        <v>27225.79</v>
      </c>
      <c r="H174" s="28" t="n">
        <v>1</v>
      </c>
    </row>
    <row r="175" customFormat="false" ht="15" hidden="false" customHeight="false" outlineLevel="0" collapsed="false">
      <c r="A175" s="28" t="n">
        <v>174</v>
      </c>
      <c r="B175" s="28" t="n">
        <v>592</v>
      </c>
      <c r="C175" s="28" t="n">
        <v>2</v>
      </c>
      <c r="D175" s="29" t="n">
        <v>45294</v>
      </c>
      <c r="E175" s="28" t="s">
        <v>174</v>
      </c>
      <c r="F175" s="28" t="s">
        <v>359</v>
      </c>
      <c r="G175" s="28" t="n">
        <v>0</v>
      </c>
      <c r="H175" s="28" t="n">
        <v>0</v>
      </c>
    </row>
    <row r="176" customFormat="false" ht="15" hidden="false" customHeight="false" outlineLevel="0" collapsed="false">
      <c r="A176" s="28" t="n">
        <v>175</v>
      </c>
      <c r="B176" s="28" t="n">
        <v>592</v>
      </c>
      <c r="C176" s="28" t="n">
        <v>3</v>
      </c>
      <c r="D176" s="29" t="n">
        <v>45325</v>
      </c>
      <c r="E176" s="28" t="s">
        <v>178</v>
      </c>
      <c r="F176" s="28" t="s">
        <v>360</v>
      </c>
      <c r="G176" s="28" t="n">
        <v>0</v>
      </c>
      <c r="H176" s="28" t="n">
        <v>0</v>
      </c>
    </row>
    <row r="177" customFormat="false" ht="15" hidden="false" customHeight="false" outlineLevel="0" collapsed="false">
      <c r="A177" s="28" t="n">
        <v>176</v>
      </c>
      <c r="B177" s="28" t="n">
        <v>600</v>
      </c>
      <c r="C177" s="28" t="n">
        <v>1</v>
      </c>
      <c r="D177" s="29" t="n">
        <v>46146</v>
      </c>
      <c r="E177" s="28" t="s">
        <v>174</v>
      </c>
      <c r="F177" s="28" t="s">
        <v>357</v>
      </c>
      <c r="G177" s="28" t="n">
        <v>0</v>
      </c>
      <c r="H177" s="28" t="n">
        <v>0</v>
      </c>
    </row>
    <row r="178" customFormat="false" ht="15" hidden="false" customHeight="false" outlineLevel="0" collapsed="false">
      <c r="A178" s="28" t="n">
        <v>177</v>
      </c>
      <c r="B178" s="28" t="n">
        <v>617</v>
      </c>
      <c r="C178" s="28" t="n">
        <v>2</v>
      </c>
      <c r="D178" s="29" t="n">
        <v>45342</v>
      </c>
      <c r="E178" s="28" t="s">
        <v>175</v>
      </c>
      <c r="F178" s="28" t="s">
        <v>360</v>
      </c>
      <c r="G178" s="28" t="n">
        <v>0</v>
      </c>
      <c r="H178" s="28" t="n">
        <v>0</v>
      </c>
    </row>
    <row r="179" customFormat="false" ht="15" hidden="false" customHeight="false" outlineLevel="0" collapsed="false">
      <c r="A179" s="28" t="n">
        <v>178</v>
      </c>
      <c r="B179" s="28" t="n">
        <v>623</v>
      </c>
      <c r="C179" s="28" t="n">
        <v>5</v>
      </c>
      <c r="D179" s="29" t="n">
        <v>45581</v>
      </c>
      <c r="E179" s="28" t="s">
        <v>177</v>
      </c>
      <c r="F179" s="28" t="s">
        <v>357</v>
      </c>
      <c r="G179" s="28" t="n">
        <v>0</v>
      </c>
      <c r="H179" s="28" t="n">
        <v>0</v>
      </c>
    </row>
    <row r="180" customFormat="false" ht="15" hidden="false" customHeight="false" outlineLevel="0" collapsed="false">
      <c r="A180" s="28" t="n">
        <v>179</v>
      </c>
      <c r="B180" s="28" t="n">
        <v>623</v>
      </c>
      <c r="C180" s="28" t="n">
        <v>5</v>
      </c>
      <c r="D180" s="29" t="n">
        <v>45612</v>
      </c>
      <c r="E180" s="28" t="s">
        <v>177</v>
      </c>
      <c r="F180" s="28" t="s">
        <v>359</v>
      </c>
      <c r="G180" s="28" t="n">
        <v>0</v>
      </c>
      <c r="H180" s="28" t="n">
        <v>0</v>
      </c>
    </row>
    <row r="181" customFormat="false" ht="15" hidden="false" customHeight="false" outlineLevel="0" collapsed="false">
      <c r="A181" s="28" t="n">
        <v>180</v>
      </c>
      <c r="B181" s="28" t="n">
        <v>623</v>
      </c>
      <c r="C181" s="28" t="n">
        <v>5</v>
      </c>
      <c r="D181" s="29" t="n">
        <v>45642</v>
      </c>
      <c r="E181" s="28" t="s">
        <v>175</v>
      </c>
      <c r="F181" s="28" t="s">
        <v>360</v>
      </c>
      <c r="G181" s="28" t="n">
        <v>0</v>
      </c>
      <c r="H181" s="28" t="n">
        <v>0</v>
      </c>
    </row>
    <row r="182" customFormat="false" ht="15" hidden="false" customHeight="false" outlineLevel="0" collapsed="false">
      <c r="A182" s="28" t="n">
        <v>181</v>
      </c>
      <c r="B182" s="28" t="n">
        <v>634</v>
      </c>
      <c r="C182" s="28" t="n">
        <v>3</v>
      </c>
      <c r="D182" s="29" t="n">
        <v>46140</v>
      </c>
      <c r="E182" s="28" t="s">
        <v>175</v>
      </c>
      <c r="F182" s="28" t="s">
        <v>360</v>
      </c>
      <c r="G182" s="28" t="n">
        <v>0</v>
      </c>
      <c r="H182" s="28" t="n">
        <v>0</v>
      </c>
    </row>
    <row r="183" customFormat="false" ht="15" hidden="false" customHeight="false" outlineLevel="0" collapsed="false">
      <c r="A183" s="28" t="n">
        <v>182</v>
      </c>
      <c r="B183" s="28" t="n">
        <v>641</v>
      </c>
      <c r="C183" s="28" t="n">
        <v>3</v>
      </c>
      <c r="D183" s="29" t="n">
        <v>46164</v>
      </c>
      <c r="E183" s="28" t="s">
        <v>175</v>
      </c>
      <c r="F183" s="28" t="s">
        <v>360</v>
      </c>
      <c r="G183" s="28" t="n">
        <v>0</v>
      </c>
      <c r="H183" s="28" t="n">
        <v>0</v>
      </c>
    </row>
    <row r="184" customFormat="false" ht="15" hidden="false" customHeight="false" outlineLevel="0" collapsed="false">
      <c r="A184" s="28" t="n">
        <v>183</v>
      </c>
      <c r="B184" s="28" t="n">
        <v>641</v>
      </c>
      <c r="C184" s="28" t="n">
        <v>2</v>
      </c>
      <c r="D184" s="29" t="n">
        <v>46195</v>
      </c>
      <c r="E184" s="28" t="s">
        <v>176</v>
      </c>
      <c r="F184" s="28" t="s">
        <v>357</v>
      </c>
      <c r="G184" s="28" t="n">
        <v>0</v>
      </c>
      <c r="H184" s="28" t="n">
        <v>0</v>
      </c>
    </row>
    <row r="185" customFormat="false" ht="15" hidden="false" customHeight="false" outlineLevel="0" collapsed="false">
      <c r="A185" s="28" t="n">
        <v>184</v>
      </c>
      <c r="B185" s="28" t="n">
        <v>644</v>
      </c>
      <c r="C185" s="28" t="n">
        <v>5</v>
      </c>
      <c r="D185" s="29" t="n">
        <v>45631</v>
      </c>
      <c r="E185" s="28" t="s">
        <v>174</v>
      </c>
      <c r="F185" s="28" t="s">
        <v>360</v>
      </c>
      <c r="G185" s="28" t="n">
        <v>0</v>
      </c>
      <c r="H185" s="28" t="n">
        <v>0</v>
      </c>
    </row>
    <row r="186" customFormat="false" ht="15" hidden="false" customHeight="false" outlineLevel="0" collapsed="false">
      <c r="A186" s="28" t="n">
        <v>185</v>
      </c>
      <c r="B186" s="28" t="n">
        <v>648</v>
      </c>
      <c r="C186" s="28" t="n">
        <v>3</v>
      </c>
      <c r="D186" s="29" t="n">
        <v>45555</v>
      </c>
      <c r="E186" s="28" t="s">
        <v>175</v>
      </c>
      <c r="F186" s="28" t="s">
        <v>360</v>
      </c>
      <c r="G186" s="28" t="n">
        <v>0</v>
      </c>
      <c r="H186" s="28" t="n">
        <v>0</v>
      </c>
    </row>
    <row r="187" customFormat="false" ht="15" hidden="false" customHeight="false" outlineLevel="0" collapsed="false">
      <c r="A187" s="28" t="n">
        <v>186</v>
      </c>
      <c r="B187" s="28" t="n">
        <v>648</v>
      </c>
      <c r="C187" s="28" t="n">
        <v>6</v>
      </c>
      <c r="D187" s="29" t="n">
        <v>45585</v>
      </c>
      <c r="E187" s="28" t="s">
        <v>175</v>
      </c>
      <c r="F187" s="28" t="s">
        <v>357</v>
      </c>
      <c r="G187" s="28" t="n">
        <v>0</v>
      </c>
      <c r="H187" s="2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3.85" hidden="false" customHeight="false" outlineLevel="0" collapsed="false">
      <c r="A1" s="27" t="s">
        <v>362</v>
      </c>
      <c r="B1" s="27" t="s">
        <v>327</v>
      </c>
      <c r="C1" s="27" t="s">
        <v>363</v>
      </c>
      <c r="D1" s="27" t="s">
        <v>364</v>
      </c>
      <c r="E1" s="27" t="s">
        <v>365</v>
      </c>
      <c r="F1" s="27" t="s">
        <v>366</v>
      </c>
    </row>
    <row r="2" customFormat="false" ht="15" hidden="false" customHeight="false" outlineLevel="0" collapsed="false">
      <c r="A2" s="28" t="n">
        <v>1</v>
      </c>
      <c r="B2" s="28" t="n">
        <v>11</v>
      </c>
      <c r="C2" s="29" t="n">
        <v>46065</v>
      </c>
      <c r="D2" s="28" t="s">
        <v>184</v>
      </c>
      <c r="E2" s="28" t="n">
        <v>3677.19</v>
      </c>
      <c r="F2" s="28" t="n">
        <v>2</v>
      </c>
    </row>
    <row r="3" customFormat="false" ht="15" hidden="false" customHeight="false" outlineLevel="0" collapsed="false">
      <c r="A3" s="28" t="n">
        <v>2</v>
      </c>
      <c r="B3" s="28" t="n">
        <v>23</v>
      </c>
      <c r="C3" s="29" t="n">
        <v>45133</v>
      </c>
      <c r="D3" s="28" t="s">
        <v>185</v>
      </c>
      <c r="E3" s="28" t="n">
        <v>10074.94</v>
      </c>
      <c r="F3" s="28"/>
    </row>
    <row r="4" customFormat="false" ht="15" hidden="false" customHeight="false" outlineLevel="0" collapsed="false">
      <c r="A4" s="28" t="n">
        <v>3</v>
      </c>
      <c r="B4" s="28" t="n">
        <v>30</v>
      </c>
      <c r="C4" s="29" t="n">
        <v>46078</v>
      </c>
      <c r="D4" s="28" t="s">
        <v>185</v>
      </c>
      <c r="E4" s="28" t="n">
        <v>15458.85</v>
      </c>
      <c r="F4" s="28" t="n">
        <v>4</v>
      </c>
    </row>
    <row r="5" customFormat="false" ht="15" hidden="false" customHeight="false" outlineLevel="0" collapsed="false">
      <c r="A5" s="28" t="n">
        <v>4</v>
      </c>
      <c r="B5" s="28" t="n">
        <v>62</v>
      </c>
      <c r="C5" s="29" t="n">
        <v>46235</v>
      </c>
      <c r="D5" s="28" t="s">
        <v>184</v>
      </c>
      <c r="E5" s="28" t="n">
        <v>34225.71</v>
      </c>
      <c r="F5" s="28" t="n">
        <v>9</v>
      </c>
    </row>
    <row r="6" customFormat="false" ht="15" hidden="false" customHeight="false" outlineLevel="0" collapsed="false">
      <c r="A6" s="28" t="n">
        <v>5</v>
      </c>
      <c r="B6" s="28" t="n">
        <v>63</v>
      </c>
      <c r="C6" s="29" t="n">
        <v>45166</v>
      </c>
      <c r="D6" s="28" t="s">
        <v>185</v>
      </c>
      <c r="E6" s="28" t="n">
        <v>22982.3</v>
      </c>
      <c r="F6" s="28" t="n">
        <v>12</v>
      </c>
    </row>
    <row r="7" customFormat="false" ht="15" hidden="false" customHeight="false" outlineLevel="0" collapsed="false">
      <c r="A7" s="28" t="n">
        <v>6</v>
      </c>
      <c r="B7" s="28" t="n">
        <v>70</v>
      </c>
      <c r="C7" s="29" t="n">
        <v>45964</v>
      </c>
      <c r="D7" s="28" t="s">
        <v>184</v>
      </c>
      <c r="E7" s="28" t="n">
        <v>59046.11</v>
      </c>
      <c r="F7" s="28" t="n">
        <v>14</v>
      </c>
    </row>
    <row r="8" customFormat="false" ht="15" hidden="false" customHeight="false" outlineLevel="0" collapsed="false">
      <c r="A8" s="28" t="n">
        <v>7</v>
      </c>
      <c r="B8" s="28" t="n">
        <v>105</v>
      </c>
      <c r="C8" s="29" t="n">
        <v>45783</v>
      </c>
      <c r="D8" s="28" t="s">
        <v>186</v>
      </c>
      <c r="E8" s="28" t="n">
        <v>4468.29</v>
      </c>
      <c r="F8" s="28" t="n">
        <v>26</v>
      </c>
    </row>
    <row r="9" customFormat="false" ht="15" hidden="false" customHeight="false" outlineLevel="0" collapsed="false">
      <c r="A9" s="28" t="n">
        <v>8</v>
      </c>
      <c r="B9" s="28" t="n">
        <v>136</v>
      </c>
      <c r="C9" s="29" t="n">
        <v>46162</v>
      </c>
      <c r="D9" s="28" t="s">
        <v>184</v>
      </c>
      <c r="E9" s="28" t="n">
        <v>9992.31</v>
      </c>
      <c r="F9" s="28" t="n">
        <v>34</v>
      </c>
    </row>
    <row r="10" customFormat="false" ht="15" hidden="false" customHeight="false" outlineLevel="0" collapsed="false">
      <c r="A10" s="28" t="n">
        <v>9</v>
      </c>
      <c r="B10" s="28" t="n">
        <v>150</v>
      </c>
      <c r="C10" s="29" t="n">
        <v>45636</v>
      </c>
      <c r="D10" s="28" t="s">
        <v>186</v>
      </c>
      <c r="E10" s="28" t="n">
        <v>28179.22</v>
      </c>
      <c r="F10" s="28" t="n">
        <v>42</v>
      </c>
    </row>
    <row r="11" customFormat="false" ht="15" hidden="false" customHeight="false" outlineLevel="0" collapsed="false">
      <c r="A11" s="28" t="n">
        <v>10</v>
      </c>
      <c r="B11" s="28" t="n">
        <v>151</v>
      </c>
      <c r="C11" s="29" t="n">
        <v>45130</v>
      </c>
      <c r="D11" s="28" t="s">
        <v>184</v>
      </c>
      <c r="E11" s="28" t="n">
        <v>10880.51</v>
      </c>
      <c r="F11" s="28" t="n">
        <v>43</v>
      </c>
    </row>
    <row r="12" customFormat="false" ht="15" hidden="false" customHeight="false" outlineLevel="0" collapsed="false">
      <c r="A12" s="28" t="n">
        <v>11</v>
      </c>
      <c r="B12" s="28" t="n">
        <v>165</v>
      </c>
      <c r="C12" s="29" t="n">
        <v>46041</v>
      </c>
      <c r="D12" s="28" t="s">
        <v>184</v>
      </c>
      <c r="E12" s="28" t="n">
        <v>3355.26</v>
      </c>
      <c r="F12" s="28" t="n">
        <v>45</v>
      </c>
    </row>
    <row r="13" customFormat="false" ht="15" hidden="false" customHeight="false" outlineLevel="0" collapsed="false">
      <c r="A13" s="28" t="n">
        <v>12</v>
      </c>
      <c r="B13" s="28" t="n">
        <v>172</v>
      </c>
      <c r="C13" s="29" t="n">
        <v>46088</v>
      </c>
      <c r="D13" s="28" t="s">
        <v>184</v>
      </c>
      <c r="E13" s="28" t="n">
        <v>11600</v>
      </c>
      <c r="F13" s="28"/>
    </row>
    <row r="14" customFormat="false" ht="15" hidden="false" customHeight="false" outlineLevel="0" collapsed="false">
      <c r="A14" s="28" t="n">
        <v>13</v>
      </c>
      <c r="B14" s="28" t="n">
        <v>174</v>
      </c>
      <c r="C14" s="29" t="n">
        <v>45501</v>
      </c>
      <c r="D14" s="28" t="s">
        <v>185</v>
      </c>
      <c r="E14" s="28" t="n">
        <v>10158.78</v>
      </c>
      <c r="F14" s="28" t="n">
        <v>47</v>
      </c>
    </row>
    <row r="15" customFormat="false" ht="15" hidden="false" customHeight="false" outlineLevel="0" collapsed="false">
      <c r="A15" s="28" t="n">
        <v>14</v>
      </c>
      <c r="B15" s="28" t="n">
        <v>214</v>
      </c>
      <c r="C15" s="29" t="n">
        <v>45728</v>
      </c>
      <c r="D15" s="28" t="s">
        <v>184</v>
      </c>
      <c r="E15" s="28" t="n">
        <v>1611.47</v>
      </c>
      <c r="F15" s="28"/>
    </row>
    <row r="16" customFormat="false" ht="15" hidden="false" customHeight="false" outlineLevel="0" collapsed="false">
      <c r="A16" s="28" t="n">
        <v>15</v>
      </c>
      <c r="B16" s="28" t="n">
        <v>216</v>
      </c>
      <c r="C16" s="29" t="n">
        <v>45559</v>
      </c>
      <c r="D16" s="28" t="s">
        <v>185</v>
      </c>
      <c r="E16" s="28" t="n">
        <v>10785.26</v>
      </c>
      <c r="F16" s="28" t="n">
        <v>56</v>
      </c>
    </row>
    <row r="17" customFormat="false" ht="15" hidden="false" customHeight="false" outlineLevel="0" collapsed="false">
      <c r="A17" s="28" t="n">
        <v>16</v>
      </c>
      <c r="B17" s="28" t="n">
        <v>226</v>
      </c>
      <c r="C17" s="29" t="n">
        <v>46102</v>
      </c>
      <c r="D17" s="28" t="s">
        <v>184</v>
      </c>
      <c r="E17" s="28" t="n">
        <v>7087.64</v>
      </c>
      <c r="F17" s="28" t="n">
        <v>63</v>
      </c>
    </row>
    <row r="18" customFormat="false" ht="15" hidden="false" customHeight="false" outlineLevel="0" collapsed="false">
      <c r="A18" s="28" t="n">
        <v>17</v>
      </c>
      <c r="B18" s="28" t="n">
        <v>231</v>
      </c>
      <c r="C18" s="29" t="n">
        <v>46254</v>
      </c>
      <c r="D18" s="28" t="s">
        <v>184</v>
      </c>
      <c r="E18" s="28" t="n">
        <v>2394.81</v>
      </c>
      <c r="F18" s="28" t="n">
        <v>64</v>
      </c>
    </row>
    <row r="19" customFormat="false" ht="15" hidden="false" customHeight="false" outlineLevel="0" collapsed="false">
      <c r="A19" s="28" t="n">
        <v>18</v>
      </c>
      <c r="B19" s="28" t="n">
        <v>248</v>
      </c>
      <c r="C19" s="29" t="n">
        <v>45611</v>
      </c>
      <c r="D19" s="28" t="s">
        <v>185</v>
      </c>
      <c r="E19" s="28" t="n">
        <v>10475.01</v>
      </c>
      <c r="F19" s="28" t="n">
        <v>70</v>
      </c>
    </row>
    <row r="20" customFormat="false" ht="15" hidden="false" customHeight="false" outlineLevel="0" collapsed="false">
      <c r="A20" s="28" t="n">
        <v>19</v>
      </c>
      <c r="B20" s="28" t="n">
        <v>277</v>
      </c>
      <c r="C20" s="29" t="n">
        <v>46047</v>
      </c>
      <c r="D20" s="28" t="s">
        <v>185</v>
      </c>
      <c r="E20" s="28" t="n">
        <v>3833.32</v>
      </c>
      <c r="F20" s="28" t="n">
        <v>73</v>
      </c>
    </row>
    <row r="21" customFormat="false" ht="15" hidden="false" customHeight="false" outlineLevel="0" collapsed="false">
      <c r="A21" s="28" t="n">
        <v>20</v>
      </c>
      <c r="B21" s="28" t="n">
        <v>278</v>
      </c>
      <c r="C21" s="29" t="n">
        <v>45341</v>
      </c>
      <c r="D21" s="28" t="s">
        <v>184</v>
      </c>
      <c r="E21" s="28" t="n">
        <v>2484.38</v>
      </c>
      <c r="F21" s="28" t="n">
        <v>74</v>
      </c>
    </row>
    <row r="22" customFormat="false" ht="15" hidden="false" customHeight="false" outlineLevel="0" collapsed="false">
      <c r="A22" s="28" t="n">
        <v>21</v>
      </c>
      <c r="B22" s="28" t="n">
        <v>284</v>
      </c>
      <c r="C22" s="29" t="n">
        <v>45566</v>
      </c>
      <c r="D22" s="28" t="s">
        <v>184</v>
      </c>
      <c r="E22" s="28" t="n">
        <v>9243.42</v>
      </c>
      <c r="F22" s="28" t="n">
        <v>79</v>
      </c>
    </row>
    <row r="23" customFormat="false" ht="15" hidden="false" customHeight="false" outlineLevel="0" collapsed="false">
      <c r="A23" s="28" t="n">
        <v>22</v>
      </c>
      <c r="B23" s="28" t="n">
        <v>328</v>
      </c>
      <c r="C23" s="29" t="n">
        <v>45797</v>
      </c>
      <c r="D23" s="28" t="s">
        <v>187</v>
      </c>
      <c r="E23" s="28" t="n">
        <v>17826.85</v>
      </c>
      <c r="F23" s="28" t="n">
        <v>90</v>
      </c>
    </row>
    <row r="24" customFormat="false" ht="15" hidden="false" customHeight="false" outlineLevel="0" collapsed="false">
      <c r="A24" s="28" t="n">
        <v>23</v>
      </c>
      <c r="B24" s="28" t="n">
        <v>363</v>
      </c>
      <c r="C24" s="29" t="n">
        <v>44966</v>
      </c>
      <c r="D24" s="28" t="s">
        <v>184</v>
      </c>
      <c r="E24" s="28" t="n">
        <v>7750</v>
      </c>
      <c r="F24" s="28" t="n">
        <v>101</v>
      </c>
    </row>
    <row r="25" customFormat="false" ht="15" hidden="false" customHeight="false" outlineLevel="0" collapsed="false">
      <c r="A25" s="28" t="n">
        <v>24</v>
      </c>
      <c r="B25" s="28" t="n">
        <v>396</v>
      </c>
      <c r="C25" s="29" t="n">
        <v>45818</v>
      </c>
      <c r="D25" s="28" t="s">
        <v>185</v>
      </c>
      <c r="E25" s="28" t="n">
        <v>4278.3</v>
      </c>
      <c r="F25" s="28" t="n">
        <v>117</v>
      </c>
    </row>
    <row r="26" customFormat="false" ht="15" hidden="false" customHeight="false" outlineLevel="0" collapsed="false">
      <c r="A26" s="28" t="n">
        <v>25</v>
      </c>
      <c r="B26" s="28" t="n">
        <v>407</v>
      </c>
      <c r="C26" s="29" t="n">
        <v>46090</v>
      </c>
      <c r="D26" s="28" t="s">
        <v>184</v>
      </c>
      <c r="E26" s="28" t="n">
        <v>4355.18</v>
      </c>
      <c r="F26" s="28"/>
    </row>
    <row r="27" customFormat="false" ht="15" hidden="false" customHeight="false" outlineLevel="0" collapsed="false">
      <c r="A27" s="28" t="n">
        <v>26</v>
      </c>
      <c r="B27" s="28" t="n">
        <v>421</v>
      </c>
      <c r="C27" s="29" t="n">
        <v>45778</v>
      </c>
      <c r="D27" s="28" t="s">
        <v>184</v>
      </c>
      <c r="E27" s="28" t="n">
        <v>31258.85</v>
      </c>
      <c r="F27" s="28" t="n">
        <v>120</v>
      </c>
    </row>
    <row r="28" customFormat="false" ht="15" hidden="false" customHeight="false" outlineLevel="0" collapsed="false">
      <c r="A28" s="28" t="n">
        <v>27</v>
      </c>
      <c r="B28" s="28" t="n">
        <v>464</v>
      </c>
      <c r="C28" s="29" t="n">
        <v>46043</v>
      </c>
      <c r="D28" s="28" t="s">
        <v>185</v>
      </c>
      <c r="E28" s="28" t="n">
        <v>12604.41</v>
      </c>
      <c r="F28" s="28"/>
    </row>
    <row r="29" customFormat="false" ht="15" hidden="false" customHeight="false" outlineLevel="0" collapsed="false">
      <c r="A29" s="28" t="n">
        <v>28</v>
      </c>
      <c r="B29" s="28" t="n">
        <v>465</v>
      </c>
      <c r="C29" s="29" t="n">
        <v>45697</v>
      </c>
      <c r="D29" s="28" t="s">
        <v>184</v>
      </c>
      <c r="E29" s="28" t="n">
        <v>6642.87</v>
      </c>
      <c r="F29" s="28" t="n">
        <v>136</v>
      </c>
    </row>
    <row r="30" customFormat="false" ht="15" hidden="false" customHeight="false" outlineLevel="0" collapsed="false">
      <c r="A30" s="28" t="n">
        <v>29</v>
      </c>
      <c r="B30" s="28" t="n">
        <v>489</v>
      </c>
      <c r="C30" s="29" t="n">
        <v>46204</v>
      </c>
      <c r="D30" s="28" t="s">
        <v>184</v>
      </c>
      <c r="E30" s="28" t="n">
        <v>7858.27</v>
      </c>
      <c r="F30" s="28" t="n">
        <v>142</v>
      </c>
    </row>
    <row r="31" customFormat="false" ht="15" hidden="false" customHeight="false" outlineLevel="0" collapsed="false">
      <c r="A31" s="28" t="n">
        <v>30</v>
      </c>
      <c r="B31" s="28" t="n">
        <v>513</v>
      </c>
      <c r="C31" s="29" t="n">
        <v>46201</v>
      </c>
      <c r="D31" s="28" t="s">
        <v>185</v>
      </c>
      <c r="E31" s="28" t="n">
        <v>21373.32</v>
      </c>
      <c r="F31" s="28"/>
    </row>
    <row r="32" customFormat="false" ht="15" hidden="false" customHeight="false" outlineLevel="0" collapsed="false">
      <c r="A32" s="28" t="n">
        <v>31</v>
      </c>
      <c r="B32" s="28" t="n">
        <v>535</v>
      </c>
      <c r="C32" s="29" t="n">
        <v>45532</v>
      </c>
      <c r="D32" s="28" t="s">
        <v>186</v>
      </c>
      <c r="E32" s="28" t="n">
        <v>22388.09</v>
      </c>
      <c r="F32" s="28" t="n">
        <v>156</v>
      </c>
    </row>
    <row r="33" customFormat="false" ht="15" hidden="false" customHeight="false" outlineLevel="0" collapsed="false">
      <c r="A33" s="28" t="n">
        <v>32</v>
      </c>
      <c r="B33" s="28" t="n">
        <v>564</v>
      </c>
      <c r="C33" s="29" t="n">
        <v>45725</v>
      </c>
      <c r="D33" s="28" t="s">
        <v>186</v>
      </c>
      <c r="E33" s="28" t="n">
        <v>22158.77</v>
      </c>
      <c r="F33" s="28" t="n">
        <v>162</v>
      </c>
    </row>
    <row r="34" customFormat="false" ht="15" hidden="false" customHeight="false" outlineLevel="0" collapsed="false">
      <c r="A34" s="28" t="n">
        <v>33</v>
      </c>
      <c r="B34" s="28" t="n">
        <v>582</v>
      </c>
      <c r="C34" s="29" t="n">
        <v>45258</v>
      </c>
      <c r="D34" s="28" t="s">
        <v>184</v>
      </c>
      <c r="E34" s="28" t="n">
        <v>16520</v>
      </c>
      <c r="F34" s="28"/>
    </row>
    <row r="35" customFormat="false" ht="15" hidden="false" customHeight="false" outlineLevel="0" collapsed="false">
      <c r="A35" s="28" t="n">
        <v>34</v>
      </c>
      <c r="B35" s="28" t="n">
        <v>583</v>
      </c>
      <c r="C35" s="29" t="n">
        <v>46211</v>
      </c>
      <c r="D35" s="28" t="s">
        <v>184</v>
      </c>
      <c r="E35" s="28" t="n">
        <v>2075.39</v>
      </c>
      <c r="F35" s="28"/>
    </row>
    <row r="36" customFormat="false" ht="15" hidden="false" customHeight="false" outlineLevel="0" collapsed="false">
      <c r="A36" s="28" t="n">
        <v>35</v>
      </c>
      <c r="B36" s="28" t="n">
        <v>584</v>
      </c>
      <c r="C36" s="29" t="n">
        <v>45431</v>
      </c>
      <c r="D36" s="28" t="s">
        <v>185</v>
      </c>
      <c r="E36" s="28" t="n">
        <v>6650.01</v>
      </c>
      <c r="F36" s="28" t="n">
        <v>168</v>
      </c>
    </row>
    <row r="37" customFormat="false" ht="15" hidden="false" customHeight="false" outlineLevel="0" collapsed="false">
      <c r="A37" s="28" t="n">
        <v>36</v>
      </c>
      <c r="B37" s="28" t="n">
        <v>588</v>
      </c>
      <c r="C37" s="29" t="n">
        <v>45433</v>
      </c>
      <c r="D37" s="28" t="s">
        <v>184</v>
      </c>
      <c r="E37" s="28" t="n">
        <v>27225.79</v>
      </c>
      <c r="F37" s="28" t="n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5"/>
    <col collapsed="false" customWidth="true" hidden="false" outlineLevel="0" max="5" min="4" style="0" width="18"/>
  </cols>
  <sheetData>
    <row r="1" customFormat="false" ht="23.85" hidden="false" customHeight="false" outlineLevel="0" collapsed="false">
      <c r="A1" s="27" t="s">
        <v>327</v>
      </c>
      <c r="B1" s="27" t="s">
        <v>367</v>
      </c>
      <c r="C1" s="27" t="s">
        <v>368</v>
      </c>
      <c r="D1" s="27" t="s">
        <v>369</v>
      </c>
      <c r="E1" s="27" t="s">
        <v>370</v>
      </c>
    </row>
    <row r="2" customFormat="false" ht="15" hidden="false" customHeight="false" outlineLevel="0" collapsed="false">
      <c r="A2" s="28" t="n">
        <v>5</v>
      </c>
      <c r="B2" s="29" t="n">
        <v>45808</v>
      </c>
      <c r="C2" s="29" t="n">
        <v>45992</v>
      </c>
      <c r="D2" s="28" t="n">
        <v>8139.35</v>
      </c>
      <c r="E2" s="28" t="n">
        <v>0</v>
      </c>
    </row>
    <row r="3" customFormat="false" ht="15" hidden="false" customHeight="false" outlineLevel="0" collapsed="false">
      <c r="A3" s="28" t="n">
        <v>6</v>
      </c>
      <c r="B3" s="29" t="n">
        <v>45688</v>
      </c>
      <c r="C3" s="29" t="n">
        <v>45869</v>
      </c>
      <c r="D3" s="28" t="n">
        <v>23516.92</v>
      </c>
      <c r="E3" s="28" t="n">
        <v>0</v>
      </c>
    </row>
    <row r="4" customFormat="false" ht="15" hidden="false" customHeight="false" outlineLevel="0" collapsed="false">
      <c r="A4" s="28" t="n">
        <v>11</v>
      </c>
      <c r="B4" s="29" t="n">
        <v>46053</v>
      </c>
      <c r="C4" s="29" t="n">
        <v>46234</v>
      </c>
      <c r="D4" s="28" t="n">
        <v>3677.19</v>
      </c>
      <c r="E4" s="28" t="n">
        <v>3677.19</v>
      </c>
    </row>
    <row r="5" customFormat="false" ht="15" hidden="false" customHeight="false" outlineLevel="0" collapsed="false">
      <c r="A5" s="28" t="n">
        <v>13</v>
      </c>
      <c r="B5" s="29" t="n">
        <v>46265</v>
      </c>
      <c r="C5" s="29" t="n">
        <v>46449</v>
      </c>
      <c r="D5" s="28" t="n">
        <v>21847.97</v>
      </c>
      <c r="E5" s="28" t="n">
        <v>0</v>
      </c>
    </row>
    <row r="6" customFormat="false" ht="15" hidden="false" customHeight="false" outlineLevel="0" collapsed="false">
      <c r="A6" s="28" t="n">
        <v>18</v>
      </c>
      <c r="B6" s="29" t="n">
        <v>45747</v>
      </c>
      <c r="C6" s="29" t="n">
        <v>45931</v>
      </c>
      <c r="D6" s="28" t="n">
        <v>5983.34</v>
      </c>
      <c r="E6" s="28" t="n">
        <v>0</v>
      </c>
    </row>
    <row r="7" customFormat="false" ht="15" hidden="false" customHeight="false" outlineLevel="0" collapsed="false">
      <c r="A7" s="28" t="n">
        <v>23</v>
      </c>
      <c r="B7" s="29" t="n">
        <v>45107</v>
      </c>
      <c r="C7" s="29" t="n">
        <v>45290</v>
      </c>
      <c r="D7" s="28" t="n">
        <v>10074.94</v>
      </c>
      <c r="E7" s="28" t="n">
        <v>10074.94</v>
      </c>
    </row>
    <row r="8" customFormat="false" ht="15" hidden="false" customHeight="false" outlineLevel="0" collapsed="false">
      <c r="A8" s="28" t="n">
        <v>30</v>
      </c>
      <c r="B8" s="29" t="n">
        <v>45991</v>
      </c>
      <c r="C8" s="29" t="n">
        <v>46172</v>
      </c>
      <c r="D8" s="28" t="n">
        <v>15458.85</v>
      </c>
      <c r="E8" s="28" t="n">
        <v>15458.85</v>
      </c>
    </row>
    <row r="9" customFormat="false" ht="15" hidden="false" customHeight="false" outlineLevel="0" collapsed="false">
      <c r="A9" s="28" t="n">
        <v>44</v>
      </c>
      <c r="B9" s="29" t="n">
        <v>45412</v>
      </c>
      <c r="C9" s="29" t="n">
        <v>45595</v>
      </c>
      <c r="D9" s="28" t="n">
        <v>21188.75</v>
      </c>
      <c r="E9" s="28" t="n">
        <v>0</v>
      </c>
    </row>
    <row r="10" customFormat="false" ht="15" hidden="false" customHeight="false" outlineLevel="0" collapsed="false">
      <c r="A10" s="28" t="n">
        <v>45</v>
      </c>
      <c r="B10" s="29" t="n">
        <v>45688</v>
      </c>
      <c r="C10" s="29" t="n">
        <v>45869</v>
      </c>
      <c r="D10" s="28" t="n">
        <v>5461.12</v>
      </c>
      <c r="E10" s="28" t="n">
        <v>0</v>
      </c>
    </row>
    <row r="11" customFormat="false" ht="15" hidden="false" customHeight="false" outlineLevel="0" collapsed="false">
      <c r="A11" s="28" t="n">
        <v>62</v>
      </c>
      <c r="B11" s="29" t="n">
        <v>46234</v>
      </c>
      <c r="C11" s="29" t="n">
        <v>46418</v>
      </c>
      <c r="D11" s="28" t="n">
        <v>34225.71</v>
      </c>
      <c r="E11" s="28" t="n">
        <v>34225.71</v>
      </c>
    </row>
    <row r="12" customFormat="false" ht="15" hidden="false" customHeight="false" outlineLevel="0" collapsed="false">
      <c r="A12" s="28" t="n">
        <v>63</v>
      </c>
      <c r="B12" s="29" t="n">
        <v>45046</v>
      </c>
      <c r="C12" s="29" t="n">
        <v>45229</v>
      </c>
      <c r="D12" s="28" t="n">
        <v>22982.3</v>
      </c>
      <c r="E12" s="28" t="n">
        <v>22982.3</v>
      </c>
    </row>
    <row r="13" customFormat="false" ht="15" hidden="false" customHeight="false" outlineLevel="0" collapsed="false">
      <c r="A13" s="28" t="n">
        <v>70</v>
      </c>
      <c r="B13" s="29" t="n">
        <v>45930</v>
      </c>
      <c r="C13" s="29" t="n">
        <v>46111</v>
      </c>
      <c r="D13" s="28" t="n">
        <v>59046.11</v>
      </c>
      <c r="E13" s="28" t="n">
        <v>59046.11</v>
      </c>
    </row>
    <row r="14" customFormat="false" ht="15" hidden="false" customHeight="false" outlineLevel="0" collapsed="false">
      <c r="A14" s="28" t="n">
        <v>89</v>
      </c>
      <c r="B14" s="29" t="n">
        <v>45808</v>
      </c>
      <c r="C14" s="29" t="n">
        <v>45992</v>
      </c>
      <c r="D14" s="28" t="n">
        <v>3314.3</v>
      </c>
      <c r="E14" s="28" t="n">
        <v>0</v>
      </c>
    </row>
    <row r="15" customFormat="false" ht="15" hidden="false" customHeight="false" outlineLevel="0" collapsed="false">
      <c r="A15" s="28" t="n">
        <v>91</v>
      </c>
      <c r="B15" s="29" t="n">
        <v>46234</v>
      </c>
      <c r="C15" s="29" t="n">
        <v>46418</v>
      </c>
      <c r="D15" s="28" t="n">
        <v>31117.19</v>
      </c>
      <c r="E15" s="28" t="n">
        <v>0</v>
      </c>
    </row>
    <row r="16" customFormat="false" ht="15" hidden="false" customHeight="false" outlineLevel="0" collapsed="false">
      <c r="A16" s="28" t="n">
        <v>98</v>
      </c>
      <c r="B16" s="29" t="n">
        <v>45291</v>
      </c>
      <c r="C16" s="29" t="n">
        <v>45474</v>
      </c>
      <c r="D16" s="28" t="n">
        <v>14860.78</v>
      </c>
      <c r="E16" s="28" t="n">
        <v>0</v>
      </c>
    </row>
    <row r="17" customFormat="false" ht="15" hidden="false" customHeight="false" outlineLevel="0" collapsed="false">
      <c r="A17" s="28" t="n">
        <v>99</v>
      </c>
      <c r="B17" s="29" t="n">
        <v>46203</v>
      </c>
      <c r="C17" s="29" t="n">
        <v>46386</v>
      </c>
      <c r="D17" s="28" t="n">
        <v>13922.24</v>
      </c>
      <c r="E17" s="28" t="n">
        <v>0</v>
      </c>
    </row>
    <row r="18" customFormat="false" ht="15" hidden="false" customHeight="false" outlineLevel="0" collapsed="false">
      <c r="A18" s="28" t="n">
        <v>101</v>
      </c>
      <c r="B18" s="29" t="n">
        <v>45808</v>
      </c>
      <c r="C18" s="29" t="n">
        <v>45992</v>
      </c>
      <c r="D18" s="28" t="n">
        <v>7600</v>
      </c>
      <c r="E18" s="28" t="n">
        <v>0</v>
      </c>
    </row>
    <row r="19" customFormat="false" ht="15" hidden="false" customHeight="false" outlineLevel="0" collapsed="false">
      <c r="A19" s="28" t="n">
        <v>105</v>
      </c>
      <c r="B19" s="29" t="n">
        <v>45716</v>
      </c>
      <c r="C19" s="29" t="n">
        <v>45897</v>
      </c>
      <c r="D19" s="28" t="n">
        <v>4468.29</v>
      </c>
      <c r="E19" s="28" t="n">
        <v>4468.29</v>
      </c>
    </row>
    <row r="20" customFormat="false" ht="15" hidden="false" customHeight="false" outlineLevel="0" collapsed="false">
      <c r="A20" s="28" t="n">
        <v>113</v>
      </c>
      <c r="B20" s="29" t="n">
        <v>44804</v>
      </c>
      <c r="C20" s="29" t="n">
        <v>44988</v>
      </c>
      <c r="D20" s="28" t="n">
        <v>2608.09</v>
      </c>
      <c r="E20" s="28" t="n">
        <v>0</v>
      </c>
    </row>
    <row r="21" customFormat="false" ht="15" hidden="false" customHeight="false" outlineLevel="0" collapsed="false">
      <c r="A21" s="28" t="n">
        <v>115</v>
      </c>
      <c r="B21" s="29" t="n">
        <v>45291</v>
      </c>
      <c r="C21" s="29" t="n">
        <v>45474</v>
      </c>
      <c r="D21" s="28" t="n">
        <v>41372.22</v>
      </c>
      <c r="E21" s="28" t="n">
        <v>0</v>
      </c>
    </row>
    <row r="22" customFormat="false" ht="15" hidden="false" customHeight="false" outlineLevel="0" collapsed="false">
      <c r="A22" s="28" t="n">
        <v>117</v>
      </c>
      <c r="B22" s="29" t="n">
        <v>45291</v>
      </c>
      <c r="C22" s="29" t="n">
        <v>45474</v>
      </c>
      <c r="D22" s="28" t="n">
        <v>12261.54</v>
      </c>
      <c r="E22" s="28" t="n">
        <v>0</v>
      </c>
    </row>
    <row r="23" customFormat="false" ht="15" hidden="false" customHeight="false" outlineLevel="0" collapsed="false">
      <c r="A23" s="28" t="n">
        <v>135</v>
      </c>
      <c r="B23" s="29" t="n">
        <v>45046</v>
      </c>
      <c r="C23" s="29" t="n">
        <v>45229</v>
      </c>
      <c r="D23" s="28" t="n">
        <v>6247.48</v>
      </c>
      <c r="E23" s="28" t="n">
        <v>0</v>
      </c>
    </row>
    <row r="24" customFormat="false" ht="15" hidden="false" customHeight="false" outlineLevel="0" collapsed="false">
      <c r="A24" s="28" t="n">
        <v>136</v>
      </c>
      <c r="B24" s="29" t="n">
        <v>46142</v>
      </c>
      <c r="C24" s="29" t="n">
        <v>46325</v>
      </c>
      <c r="D24" s="28" t="n">
        <v>9992.31</v>
      </c>
      <c r="E24" s="28" t="n">
        <v>9992.31</v>
      </c>
    </row>
    <row r="25" customFormat="false" ht="15" hidden="false" customHeight="false" outlineLevel="0" collapsed="false">
      <c r="A25" s="28" t="n">
        <v>137</v>
      </c>
      <c r="B25" s="29" t="n">
        <v>45443</v>
      </c>
      <c r="C25" s="29" t="n">
        <v>45627</v>
      </c>
      <c r="D25" s="28" t="n">
        <v>23124.45</v>
      </c>
      <c r="E25" s="28" t="n">
        <v>0</v>
      </c>
    </row>
    <row r="26" customFormat="false" ht="15" hidden="false" customHeight="false" outlineLevel="0" collapsed="false">
      <c r="A26" s="28" t="n">
        <v>140</v>
      </c>
      <c r="B26" s="29" t="n">
        <v>45351</v>
      </c>
      <c r="C26" s="29" t="n">
        <v>45533</v>
      </c>
      <c r="D26" s="28" t="n">
        <v>21336.61</v>
      </c>
      <c r="E26" s="28" t="n">
        <v>0</v>
      </c>
    </row>
    <row r="27" customFormat="false" ht="15" hidden="false" customHeight="false" outlineLevel="0" collapsed="false">
      <c r="A27" s="28" t="n">
        <v>150</v>
      </c>
      <c r="B27" s="29" t="n">
        <v>45504</v>
      </c>
      <c r="C27" s="29" t="n">
        <v>45688</v>
      </c>
      <c r="D27" s="28" t="n">
        <v>28179.22</v>
      </c>
      <c r="E27" s="28" t="n">
        <v>28179.22</v>
      </c>
    </row>
    <row r="28" customFormat="false" ht="15" hidden="false" customHeight="false" outlineLevel="0" collapsed="false">
      <c r="A28" s="28" t="n">
        <v>151</v>
      </c>
      <c r="B28" s="29" t="n">
        <v>45107</v>
      </c>
      <c r="C28" s="29" t="n">
        <v>45290</v>
      </c>
      <c r="D28" s="28" t="n">
        <v>10880.51</v>
      </c>
      <c r="E28" s="28" t="n">
        <v>10880.51</v>
      </c>
    </row>
    <row r="29" customFormat="false" ht="15" hidden="false" customHeight="false" outlineLevel="0" collapsed="false">
      <c r="A29" s="28" t="n">
        <v>154</v>
      </c>
      <c r="B29" s="29" t="n">
        <v>46265</v>
      </c>
      <c r="C29" s="29" t="n">
        <v>46449</v>
      </c>
      <c r="D29" s="28" t="n">
        <v>2000</v>
      </c>
      <c r="E29" s="28" t="n">
        <v>0</v>
      </c>
    </row>
    <row r="30" customFormat="false" ht="15" hidden="false" customHeight="false" outlineLevel="0" collapsed="false">
      <c r="A30" s="28" t="n">
        <v>174</v>
      </c>
      <c r="B30" s="29" t="n">
        <v>45443</v>
      </c>
      <c r="C30" s="29" t="n">
        <v>45627</v>
      </c>
      <c r="D30" s="28" t="n">
        <v>10158.78</v>
      </c>
      <c r="E30" s="28" t="n">
        <v>10158.78</v>
      </c>
    </row>
    <row r="31" customFormat="false" ht="15" hidden="false" customHeight="false" outlineLevel="0" collapsed="false">
      <c r="A31" s="28" t="n">
        <v>175</v>
      </c>
      <c r="B31" s="29" t="n">
        <v>46234</v>
      </c>
      <c r="C31" s="29" t="n">
        <v>46418</v>
      </c>
      <c r="D31" s="28" t="n">
        <v>7239.1</v>
      </c>
      <c r="E31" s="28" t="n">
        <v>0</v>
      </c>
    </row>
    <row r="32" customFormat="false" ht="15" hidden="false" customHeight="false" outlineLevel="0" collapsed="false">
      <c r="A32" s="28" t="n">
        <v>202</v>
      </c>
      <c r="B32" s="29" t="n">
        <v>46081</v>
      </c>
      <c r="C32" s="29" t="n">
        <v>46262</v>
      </c>
      <c r="D32" s="28" t="n">
        <v>30017.27</v>
      </c>
      <c r="E32" s="28" t="n">
        <v>0</v>
      </c>
    </row>
    <row r="33" customFormat="false" ht="15" hidden="false" customHeight="false" outlineLevel="0" collapsed="false">
      <c r="A33" s="28" t="n">
        <v>214</v>
      </c>
      <c r="B33" s="29" t="n">
        <v>45688</v>
      </c>
      <c r="C33" s="29" t="n">
        <v>45869</v>
      </c>
      <c r="D33" s="28" t="n">
        <v>1611.47</v>
      </c>
      <c r="E33" s="28" t="n">
        <v>1611.47</v>
      </c>
    </row>
    <row r="34" customFormat="false" ht="15" hidden="false" customHeight="false" outlineLevel="0" collapsed="false">
      <c r="A34" s="28" t="n">
        <v>216</v>
      </c>
      <c r="B34" s="29" t="n">
        <v>45535</v>
      </c>
      <c r="C34" s="29" t="n">
        <v>45719</v>
      </c>
      <c r="D34" s="28" t="n">
        <v>10785.26</v>
      </c>
      <c r="E34" s="28" t="n">
        <v>10785.26</v>
      </c>
    </row>
    <row r="35" customFormat="false" ht="15" hidden="false" customHeight="false" outlineLevel="0" collapsed="false">
      <c r="A35" s="28" t="n">
        <v>218</v>
      </c>
      <c r="B35" s="29" t="n">
        <v>44865</v>
      </c>
      <c r="C35" s="29" t="n">
        <v>45047</v>
      </c>
      <c r="D35" s="28" t="n">
        <v>16138.61</v>
      </c>
      <c r="E35" s="28" t="n">
        <v>0</v>
      </c>
    </row>
    <row r="36" customFormat="false" ht="15" hidden="false" customHeight="false" outlineLevel="0" collapsed="false">
      <c r="A36" s="28" t="n">
        <v>220</v>
      </c>
      <c r="B36" s="29" t="n">
        <v>46234</v>
      </c>
      <c r="C36" s="29" t="n">
        <v>46418</v>
      </c>
      <c r="D36" s="28" t="n">
        <v>27784.06</v>
      </c>
      <c r="E36" s="28" t="n">
        <v>0</v>
      </c>
    </row>
    <row r="37" customFormat="false" ht="15" hidden="false" customHeight="false" outlineLevel="0" collapsed="false">
      <c r="A37" s="28" t="n">
        <v>221</v>
      </c>
      <c r="B37" s="29" t="n">
        <v>46173</v>
      </c>
      <c r="C37" s="29" t="n">
        <v>46357</v>
      </c>
      <c r="D37" s="28" t="n">
        <v>30754.96</v>
      </c>
      <c r="E37" s="28" t="n">
        <v>0</v>
      </c>
    </row>
    <row r="38" customFormat="false" ht="15" hidden="false" customHeight="false" outlineLevel="0" collapsed="false">
      <c r="A38" s="28" t="n">
        <v>232</v>
      </c>
      <c r="B38" s="29" t="n">
        <v>46265</v>
      </c>
      <c r="C38" s="29" t="n">
        <v>46449</v>
      </c>
      <c r="D38" s="28" t="n">
        <v>2022.63</v>
      </c>
      <c r="E38" s="28" t="n">
        <v>0</v>
      </c>
    </row>
    <row r="39" customFormat="false" ht="15" hidden="false" customHeight="false" outlineLevel="0" collapsed="false">
      <c r="A39" s="28" t="n">
        <v>243</v>
      </c>
      <c r="B39" s="29" t="n">
        <v>46265</v>
      </c>
      <c r="C39" s="29" t="n">
        <v>46449</v>
      </c>
      <c r="D39" s="28" t="n">
        <v>9085.72</v>
      </c>
      <c r="E39" s="28" t="n">
        <v>0</v>
      </c>
    </row>
    <row r="40" customFormat="false" ht="15" hidden="false" customHeight="false" outlineLevel="0" collapsed="false">
      <c r="A40" s="28" t="n">
        <v>245</v>
      </c>
      <c r="B40" s="29" t="n">
        <v>46173</v>
      </c>
      <c r="C40" s="29" t="n">
        <v>46357</v>
      </c>
      <c r="D40" s="28" t="n">
        <v>99695.86</v>
      </c>
      <c r="E40" s="28" t="n">
        <v>0</v>
      </c>
    </row>
    <row r="41" customFormat="false" ht="15" hidden="false" customHeight="false" outlineLevel="0" collapsed="false">
      <c r="A41" s="28" t="n">
        <v>248</v>
      </c>
      <c r="B41" s="29" t="n">
        <v>45596</v>
      </c>
      <c r="C41" s="29" t="n">
        <v>45778</v>
      </c>
      <c r="D41" s="28" t="n">
        <v>10475.01</v>
      </c>
      <c r="E41" s="28" t="n">
        <v>10475.01</v>
      </c>
    </row>
    <row r="42" customFormat="false" ht="15" hidden="false" customHeight="false" outlineLevel="0" collapsed="false">
      <c r="A42" s="28" t="n">
        <v>262</v>
      </c>
      <c r="B42" s="29" t="n">
        <v>45808</v>
      </c>
      <c r="C42" s="29" t="n">
        <v>45992</v>
      </c>
      <c r="D42" s="28" t="n">
        <v>34866.66</v>
      </c>
      <c r="E42" s="28" t="n">
        <v>0</v>
      </c>
    </row>
    <row r="43" customFormat="false" ht="15" hidden="false" customHeight="false" outlineLevel="0" collapsed="false">
      <c r="A43" s="28" t="n">
        <v>275</v>
      </c>
      <c r="B43" s="29" t="n">
        <v>45473</v>
      </c>
      <c r="C43" s="29" t="n">
        <v>45656</v>
      </c>
      <c r="D43" s="28" t="n">
        <v>10086.23</v>
      </c>
      <c r="E43" s="28" t="n">
        <v>0</v>
      </c>
    </row>
    <row r="44" customFormat="false" ht="15" hidden="false" customHeight="false" outlineLevel="0" collapsed="false">
      <c r="A44" s="28" t="n">
        <v>277</v>
      </c>
      <c r="B44" s="29" t="n">
        <v>45991</v>
      </c>
      <c r="C44" s="29" t="n">
        <v>46172</v>
      </c>
      <c r="D44" s="28" t="n">
        <v>3833.32</v>
      </c>
      <c r="E44" s="28" t="n">
        <v>3833.32</v>
      </c>
    </row>
    <row r="45" customFormat="false" ht="15" hidden="false" customHeight="false" outlineLevel="0" collapsed="false">
      <c r="A45" s="28" t="n">
        <v>280</v>
      </c>
      <c r="B45" s="29" t="n">
        <v>45869</v>
      </c>
      <c r="C45" s="29" t="n">
        <v>46053</v>
      </c>
      <c r="D45" s="28" t="n">
        <v>14063.81</v>
      </c>
      <c r="E45" s="28" t="n">
        <v>0</v>
      </c>
    </row>
    <row r="46" customFormat="false" ht="15" hidden="false" customHeight="false" outlineLevel="0" collapsed="false">
      <c r="A46" s="28" t="n">
        <v>286</v>
      </c>
      <c r="B46" s="29" t="n">
        <v>45869</v>
      </c>
      <c r="C46" s="29" t="n">
        <v>46053</v>
      </c>
      <c r="D46" s="28" t="n">
        <v>17066.66</v>
      </c>
      <c r="E46" s="28" t="n">
        <v>0</v>
      </c>
    </row>
    <row r="47" customFormat="false" ht="15" hidden="false" customHeight="false" outlineLevel="0" collapsed="false">
      <c r="A47" s="28" t="n">
        <v>289</v>
      </c>
      <c r="B47" s="29" t="n">
        <v>45016</v>
      </c>
      <c r="C47" s="29" t="n">
        <v>45200</v>
      </c>
      <c r="D47" s="28" t="n">
        <v>20240</v>
      </c>
      <c r="E47" s="28" t="n">
        <v>0</v>
      </c>
    </row>
    <row r="48" customFormat="false" ht="15" hidden="false" customHeight="false" outlineLevel="0" collapsed="false">
      <c r="A48" s="28" t="n">
        <v>309</v>
      </c>
      <c r="B48" s="29" t="n">
        <v>46053</v>
      </c>
      <c r="C48" s="29" t="n">
        <v>46234</v>
      </c>
      <c r="D48" s="28" t="n">
        <v>4419.71</v>
      </c>
      <c r="E48" s="28" t="n">
        <v>0</v>
      </c>
    </row>
    <row r="49" customFormat="false" ht="15" hidden="false" customHeight="false" outlineLevel="0" collapsed="false">
      <c r="A49" s="28" t="n">
        <v>315</v>
      </c>
      <c r="B49" s="29" t="n">
        <v>45838</v>
      </c>
      <c r="C49" s="29" t="n">
        <v>46021</v>
      </c>
      <c r="D49" s="28" t="n">
        <v>10466.66</v>
      </c>
      <c r="E49" s="28" t="n">
        <v>0</v>
      </c>
    </row>
    <row r="50" customFormat="false" ht="15" hidden="false" customHeight="false" outlineLevel="0" collapsed="false">
      <c r="A50" s="28" t="n">
        <v>316</v>
      </c>
      <c r="B50" s="29" t="n">
        <v>45322</v>
      </c>
      <c r="C50" s="29" t="n">
        <v>45504</v>
      </c>
      <c r="D50" s="28" t="n">
        <v>4371.42</v>
      </c>
      <c r="E50" s="28" t="n">
        <v>0</v>
      </c>
    </row>
    <row r="51" customFormat="false" ht="15" hidden="false" customHeight="false" outlineLevel="0" collapsed="false">
      <c r="A51" s="28" t="n">
        <v>323</v>
      </c>
      <c r="B51" s="29" t="n">
        <v>46265</v>
      </c>
      <c r="C51" s="29" t="n">
        <v>46449</v>
      </c>
      <c r="D51" s="28" t="n">
        <v>21998.53</v>
      </c>
      <c r="E51" s="28" t="n">
        <v>0</v>
      </c>
    </row>
    <row r="52" customFormat="false" ht="15" hidden="false" customHeight="false" outlineLevel="0" collapsed="false">
      <c r="A52" s="28" t="n">
        <v>328</v>
      </c>
      <c r="B52" s="29" t="n">
        <v>45688</v>
      </c>
      <c r="C52" s="29" t="n">
        <v>45869</v>
      </c>
      <c r="D52" s="28" t="n">
        <v>17826.85</v>
      </c>
      <c r="E52" s="28" t="n">
        <v>17826.85</v>
      </c>
    </row>
    <row r="53" customFormat="false" ht="15" hidden="false" customHeight="false" outlineLevel="0" collapsed="false">
      <c r="A53" s="28" t="n">
        <v>330</v>
      </c>
      <c r="B53" s="29" t="n">
        <v>45596</v>
      </c>
      <c r="C53" s="29" t="n">
        <v>45778</v>
      </c>
      <c r="D53" s="28" t="n">
        <v>19070.2</v>
      </c>
      <c r="E53" s="28" t="n">
        <v>0</v>
      </c>
    </row>
    <row r="54" customFormat="false" ht="15" hidden="false" customHeight="false" outlineLevel="0" collapsed="false">
      <c r="A54" s="28" t="n">
        <v>346</v>
      </c>
      <c r="B54" s="29" t="n">
        <v>46203</v>
      </c>
      <c r="C54" s="29" t="n">
        <v>46386</v>
      </c>
      <c r="D54" s="28" t="n">
        <v>8891.65</v>
      </c>
      <c r="E54" s="28" t="n">
        <v>0</v>
      </c>
    </row>
    <row r="55" customFormat="false" ht="15" hidden="false" customHeight="false" outlineLevel="0" collapsed="false">
      <c r="A55" s="28" t="n">
        <v>351</v>
      </c>
      <c r="B55" s="29" t="n">
        <v>44985</v>
      </c>
      <c r="C55" s="29" t="n">
        <v>45166</v>
      </c>
      <c r="D55" s="28" t="n">
        <v>14014.84</v>
      </c>
      <c r="E55" s="28" t="n">
        <v>0</v>
      </c>
    </row>
    <row r="56" customFormat="false" ht="15" hidden="false" customHeight="false" outlineLevel="0" collapsed="false">
      <c r="A56" s="28" t="n">
        <v>356</v>
      </c>
      <c r="B56" s="29" t="n">
        <v>45016</v>
      </c>
      <c r="C56" s="29" t="n">
        <v>45200</v>
      </c>
      <c r="D56" s="28" t="n">
        <v>2768.64</v>
      </c>
      <c r="E56" s="28" t="n">
        <v>0</v>
      </c>
    </row>
    <row r="57" customFormat="false" ht="15" hidden="false" customHeight="false" outlineLevel="0" collapsed="false">
      <c r="A57" s="28" t="n">
        <v>359</v>
      </c>
      <c r="B57" s="29" t="n">
        <v>44773</v>
      </c>
      <c r="C57" s="29" t="n">
        <v>44957</v>
      </c>
      <c r="D57" s="28" t="n">
        <v>33389.84</v>
      </c>
      <c r="E57" s="28" t="n">
        <v>0</v>
      </c>
    </row>
    <row r="58" customFormat="false" ht="15" hidden="false" customHeight="false" outlineLevel="0" collapsed="false">
      <c r="A58" s="28" t="n">
        <v>382</v>
      </c>
      <c r="B58" s="29" t="n">
        <v>45535</v>
      </c>
      <c r="C58" s="29" t="n">
        <v>45719</v>
      </c>
      <c r="D58" s="28" t="n">
        <v>19457.17</v>
      </c>
      <c r="E58" s="28" t="n">
        <v>0</v>
      </c>
    </row>
    <row r="59" customFormat="false" ht="15" hidden="false" customHeight="false" outlineLevel="0" collapsed="false">
      <c r="A59" s="28" t="n">
        <v>393</v>
      </c>
      <c r="B59" s="29" t="n">
        <v>45657</v>
      </c>
      <c r="C59" s="29" t="n">
        <v>45839</v>
      </c>
      <c r="D59" s="28" t="n">
        <v>17851.82</v>
      </c>
      <c r="E59" s="28" t="n">
        <v>0</v>
      </c>
    </row>
    <row r="60" customFormat="false" ht="15" hidden="false" customHeight="false" outlineLevel="0" collapsed="false">
      <c r="A60" s="28" t="n">
        <v>394</v>
      </c>
      <c r="B60" s="29" t="n">
        <v>46173</v>
      </c>
      <c r="C60" s="29" t="n">
        <v>46357</v>
      </c>
      <c r="D60" s="28" t="n">
        <v>67453.62</v>
      </c>
      <c r="E60" s="28" t="n">
        <v>0</v>
      </c>
    </row>
    <row r="61" customFormat="false" ht="15" hidden="false" customHeight="false" outlineLevel="0" collapsed="false">
      <c r="A61" s="28" t="n">
        <v>395</v>
      </c>
      <c r="B61" s="29" t="n">
        <v>45443</v>
      </c>
      <c r="C61" s="29" t="n">
        <v>45627</v>
      </c>
      <c r="D61" s="28" t="n">
        <v>23780.48</v>
      </c>
      <c r="E61" s="28" t="n">
        <v>0</v>
      </c>
    </row>
    <row r="62" customFormat="false" ht="15" hidden="false" customHeight="false" outlineLevel="0" collapsed="false">
      <c r="A62" s="28" t="n">
        <v>396</v>
      </c>
      <c r="B62" s="29" t="n">
        <v>45747</v>
      </c>
      <c r="C62" s="29" t="n">
        <v>45931</v>
      </c>
      <c r="D62" s="28" t="n">
        <v>4278.3</v>
      </c>
      <c r="E62" s="28" t="n">
        <v>4278.3</v>
      </c>
    </row>
    <row r="63" customFormat="false" ht="15" hidden="false" customHeight="false" outlineLevel="0" collapsed="false">
      <c r="A63" s="28" t="n">
        <v>398</v>
      </c>
      <c r="B63" s="29" t="n">
        <v>46265</v>
      </c>
      <c r="C63" s="29" t="n">
        <v>46449</v>
      </c>
      <c r="D63" s="28" t="n">
        <v>33597.28</v>
      </c>
      <c r="E63" s="28" t="n">
        <v>0</v>
      </c>
    </row>
    <row r="64" customFormat="false" ht="15" hidden="false" customHeight="false" outlineLevel="0" collapsed="false">
      <c r="A64" s="28" t="n">
        <v>413</v>
      </c>
      <c r="B64" s="29" t="n">
        <v>45777</v>
      </c>
      <c r="C64" s="29" t="n">
        <v>45960</v>
      </c>
      <c r="D64" s="28" t="n">
        <v>4925.01</v>
      </c>
      <c r="E64" s="28" t="n">
        <v>0</v>
      </c>
    </row>
    <row r="65" customFormat="false" ht="15" hidden="false" customHeight="false" outlineLevel="0" collapsed="false">
      <c r="A65" s="28" t="n">
        <v>421</v>
      </c>
      <c r="B65" s="29" t="n">
        <v>45747</v>
      </c>
      <c r="C65" s="29" t="n">
        <v>45931</v>
      </c>
      <c r="D65" s="28" t="n">
        <v>31258.85</v>
      </c>
      <c r="E65" s="28" t="n">
        <v>31258.85</v>
      </c>
    </row>
    <row r="66" customFormat="false" ht="15" hidden="false" customHeight="false" outlineLevel="0" collapsed="false">
      <c r="A66" s="28" t="n">
        <v>426</v>
      </c>
      <c r="B66" s="29" t="n">
        <v>45747</v>
      </c>
      <c r="C66" s="29" t="n">
        <v>45931</v>
      </c>
      <c r="D66" s="28" t="n">
        <v>5709.08</v>
      </c>
      <c r="E66" s="28" t="n">
        <v>0</v>
      </c>
    </row>
    <row r="67" customFormat="false" ht="15" hidden="false" customHeight="false" outlineLevel="0" collapsed="false">
      <c r="A67" s="28" t="n">
        <v>432</v>
      </c>
      <c r="B67" s="29" t="n">
        <v>45443</v>
      </c>
      <c r="C67" s="29" t="n">
        <v>45627</v>
      </c>
      <c r="D67" s="28" t="n">
        <v>34621.91</v>
      </c>
      <c r="E67" s="28" t="n">
        <v>0</v>
      </c>
    </row>
    <row r="68" customFormat="false" ht="15" hidden="false" customHeight="false" outlineLevel="0" collapsed="false">
      <c r="A68" s="28" t="n">
        <v>433</v>
      </c>
      <c r="B68" s="29" t="n">
        <v>45016</v>
      </c>
      <c r="C68" s="29" t="n">
        <v>45200</v>
      </c>
      <c r="D68" s="28" t="n">
        <v>27868.85</v>
      </c>
      <c r="E68" s="28" t="n">
        <v>0</v>
      </c>
    </row>
    <row r="69" customFormat="false" ht="15" hidden="false" customHeight="false" outlineLevel="0" collapsed="false">
      <c r="A69" s="28" t="n">
        <v>444</v>
      </c>
      <c r="B69" s="29" t="n">
        <v>45596</v>
      </c>
      <c r="C69" s="29" t="n">
        <v>45778</v>
      </c>
      <c r="D69" s="28" t="n">
        <v>8909</v>
      </c>
      <c r="E69" s="28" t="n">
        <v>0</v>
      </c>
    </row>
    <row r="70" customFormat="false" ht="15" hidden="false" customHeight="false" outlineLevel="0" collapsed="false">
      <c r="A70" s="28" t="n">
        <v>447</v>
      </c>
      <c r="B70" s="29" t="n">
        <v>46022</v>
      </c>
      <c r="C70" s="29" t="n">
        <v>46204</v>
      </c>
      <c r="D70" s="28" t="n">
        <v>7576.62</v>
      </c>
      <c r="E70" s="28" t="n">
        <v>0</v>
      </c>
    </row>
    <row r="71" customFormat="false" ht="15" hidden="false" customHeight="false" outlineLevel="0" collapsed="false">
      <c r="A71" s="28" t="n">
        <v>451</v>
      </c>
      <c r="B71" s="29" t="n">
        <v>45657</v>
      </c>
      <c r="C71" s="29" t="n">
        <v>45839</v>
      </c>
      <c r="D71" s="28" t="n">
        <v>7121.91</v>
      </c>
      <c r="E71" s="28" t="n">
        <v>0</v>
      </c>
    </row>
    <row r="72" customFormat="false" ht="15" hidden="false" customHeight="false" outlineLevel="0" collapsed="false">
      <c r="A72" s="28" t="n">
        <v>464</v>
      </c>
      <c r="B72" s="29" t="n">
        <v>46022</v>
      </c>
      <c r="C72" s="29" t="n">
        <v>46204</v>
      </c>
      <c r="D72" s="28" t="n">
        <v>12604.41</v>
      </c>
      <c r="E72" s="28" t="n">
        <v>12604.41</v>
      </c>
    </row>
    <row r="73" customFormat="false" ht="15" hidden="false" customHeight="false" outlineLevel="0" collapsed="false">
      <c r="A73" s="28" t="n">
        <v>465</v>
      </c>
      <c r="B73" s="29" t="n">
        <v>45688</v>
      </c>
      <c r="C73" s="29" t="n">
        <v>45869</v>
      </c>
      <c r="D73" s="28" t="n">
        <v>6642.87</v>
      </c>
      <c r="E73" s="28" t="n">
        <v>6642.87</v>
      </c>
    </row>
    <row r="74" customFormat="false" ht="15" hidden="false" customHeight="false" outlineLevel="0" collapsed="false">
      <c r="A74" s="28" t="n">
        <v>468</v>
      </c>
      <c r="B74" s="29" t="n">
        <v>44742</v>
      </c>
      <c r="C74" s="29" t="n">
        <v>44925</v>
      </c>
      <c r="D74" s="28" t="n">
        <v>26000</v>
      </c>
      <c r="E74" s="28" t="n">
        <v>0</v>
      </c>
    </row>
    <row r="75" customFormat="false" ht="15" hidden="false" customHeight="false" outlineLevel="0" collapsed="false">
      <c r="A75" s="28" t="n">
        <v>477</v>
      </c>
      <c r="B75" s="29" t="n">
        <v>45930</v>
      </c>
      <c r="C75" s="29" t="n">
        <v>46111</v>
      </c>
      <c r="D75" s="28" t="n">
        <v>21846.08</v>
      </c>
      <c r="E75" s="28" t="n">
        <v>0</v>
      </c>
    </row>
    <row r="76" customFormat="false" ht="15" hidden="false" customHeight="false" outlineLevel="0" collapsed="false">
      <c r="A76" s="28" t="n">
        <v>481</v>
      </c>
      <c r="B76" s="29" t="n">
        <v>46053</v>
      </c>
      <c r="C76" s="29" t="n">
        <v>46234</v>
      </c>
      <c r="D76" s="28" t="n">
        <v>51747.31</v>
      </c>
      <c r="E76" s="28" t="n">
        <v>0</v>
      </c>
    </row>
    <row r="77" customFormat="false" ht="15" hidden="false" customHeight="false" outlineLevel="0" collapsed="false">
      <c r="A77" s="28" t="n">
        <v>489</v>
      </c>
      <c r="B77" s="29" t="n">
        <v>46173</v>
      </c>
      <c r="C77" s="29" t="n">
        <v>46357</v>
      </c>
      <c r="D77" s="28" t="n">
        <v>7858.27</v>
      </c>
      <c r="E77" s="28" t="n">
        <v>7858.27</v>
      </c>
    </row>
    <row r="78" customFormat="false" ht="15" hidden="false" customHeight="false" outlineLevel="0" collapsed="false">
      <c r="A78" s="28" t="n">
        <v>499</v>
      </c>
      <c r="B78" s="29" t="n">
        <v>45716</v>
      </c>
      <c r="C78" s="29" t="n">
        <v>45897</v>
      </c>
      <c r="D78" s="28" t="n">
        <v>8797.5</v>
      </c>
      <c r="E78" s="28" t="n">
        <v>0</v>
      </c>
    </row>
    <row r="79" customFormat="false" ht="15" hidden="false" customHeight="false" outlineLevel="0" collapsed="false">
      <c r="A79" s="28" t="n">
        <v>505</v>
      </c>
      <c r="B79" s="29" t="n">
        <v>45412</v>
      </c>
      <c r="C79" s="29" t="n">
        <v>45595</v>
      </c>
      <c r="D79" s="28" t="n">
        <v>9200</v>
      </c>
      <c r="E79" s="28" t="n">
        <v>0</v>
      </c>
    </row>
    <row r="80" customFormat="false" ht="15" hidden="false" customHeight="false" outlineLevel="0" collapsed="false">
      <c r="A80" s="28" t="n">
        <v>511</v>
      </c>
      <c r="B80" s="29" t="n">
        <v>44895</v>
      </c>
      <c r="C80" s="29" t="n">
        <v>45076</v>
      </c>
      <c r="D80" s="28" t="n">
        <v>15457.43</v>
      </c>
      <c r="E80" s="28" t="n">
        <v>0</v>
      </c>
    </row>
    <row r="81" customFormat="false" ht="15" hidden="false" customHeight="false" outlineLevel="0" collapsed="false">
      <c r="A81" s="28" t="n">
        <v>513</v>
      </c>
      <c r="B81" s="29" t="n">
        <v>46142</v>
      </c>
      <c r="C81" s="29" t="n">
        <v>46325</v>
      </c>
      <c r="D81" s="28" t="n">
        <v>21373.32</v>
      </c>
      <c r="E81" s="28" t="n">
        <v>21373.32</v>
      </c>
    </row>
    <row r="82" customFormat="false" ht="15" hidden="false" customHeight="false" outlineLevel="0" collapsed="false">
      <c r="A82" s="28" t="n">
        <v>517</v>
      </c>
      <c r="B82" s="29" t="n">
        <v>45657</v>
      </c>
      <c r="C82" s="29" t="n">
        <v>45839</v>
      </c>
      <c r="D82" s="28" t="n">
        <v>8417.14</v>
      </c>
      <c r="E82" s="28" t="n">
        <v>0</v>
      </c>
    </row>
    <row r="83" customFormat="false" ht="15" hidden="false" customHeight="false" outlineLevel="0" collapsed="false">
      <c r="A83" s="28" t="n">
        <v>518</v>
      </c>
      <c r="B83" s="29" t="n">
        <v>45504</v>
      </c>
      <c r="C83" s="29" t="n">
        <v>45688</v>
      </c>
      <c r="D83" s="28" t="n">
        <v>4374.58</v>
      </c>
      <c r="E83" s="28" t="n">
        <v>0</v>
      </c>
    </row>
    <row r="84" customFormat="false" ht="15" hidden="false" customHeight="false" outlineLevel="0" collapsed="false">
      <c r="A84" s="28" t="n">
        <v>523</v>
      </c>
      <c r="B84" s="29" t="n">
        <v>45260</v>
      </c>
      <c r="C84" s="29" t="n">
        <v>45442</v>
      </c>
      <c r="D84" s="28" t="n">
        <v>13710.44</v>
      </c>
      <c r="E84" s="28" t="n">
        <v>0</v>
      </c>
    </row>
    <row r="85" customFormat="false" ht="15" hidden="false" customHeight="false" outlineLevel="0" collapsed="false">
      <c r="A85" s="28" t="n">
        <v>533</v>
      </c>
      <c r="B85" s="29" t="n">
        <v>46203</v>
      </c>
      <c r="C85" s="29" t="n">
        <v>46386</v>
      </c>
      <c r="D85" s="28" t="n">
        <v>3349.24</v>
      </c>
      <c r="E85" s="28" t="n">
        <v>0</v>
      </c>
    </row>
    <row r="86" customFormat="false" ht="15" hidden="false" customHeight="false" outlineLevel="0" collapsed="false">
      <c r="A86" s="28" t="n">
        <v>535</v>
      </c>
      <c r="B86" s="29" t="n">
        <v>45443</v>
      </c>
      <c r="C86" s="29" t="n">
        <v>45627</v>
      </c>
      <c r="D86" s="28" t="n">
        <v>22388.09</v>
      </c>
      <c r="E86" s="28" t="n">
        <v>22388.09</v>
      </c>
    </row>
    <row r="87" customFormat="false" ht="15" hidden="false" customHeight="false" outlineLevel="0" collapsed="false">
      <c r="A87" s="28" t="n">
        <v>536</v>
      </c>
      <c r="B87" s="29" t="n">
        <v>45961</v>
      </c>
      <c r="C87" s="29" t="n">
        <v>46143</v>
      </c>
      <c r="D87" s="28" t="n">
        <v>53031.65</v>
      </c>
      <c r="E87" s="28" t="n">
        <v>0</v>
      </c>
    </row>
    <row r="88" customFormat="false" ht="15" hidden="false" customHeight="false" outlineLevel="0" collapsed="false">
      <c r="A88" s="28" t="n">
        <v>538</v>
      </c>
      <c r="B88" s="29" t="n">
        <v>45535</v>
      </c>
      <c r="C88" s="29" t="n">
        <v>45719</v>
      </c>
      <c r="D88" s="28" t="n">
        <v>54400</v>
      </c>
      <c r="E88" s="28" t="n">
        <v>0</v>
      </c>
    </row>
    <row r="89" customFormat="false" ht="15" hidden="false" customHeight="false" outlineLevel="0" collapsed="false">
      <c r="A89" s="28" t="n">
        <v>548</v>
      </c>
      <c r="B89" s="29" t="n">
        <v>45688</v>
      </c>
      <c r="C89" s="29" t="n">
        <v>45869</v>
      </c>
      <c r="D89" s="28" t="n">
        <v>3600</v>
      </c>
      <c r="E89" s="28" t="n">
        <v>0</v>
      </c>
    </row>
    <row r="90" customFormat="false" ht="15" hidden="false" customHeight="false" outlineLevel="0" collapsed="false">
      <c r="A90" s="28" t="n">
        <v>551</v>
      </c>
      <c r="B90" s="29" t="n">
        <v>45747</v>
      </c>
      <c r="C90" s="29" t="n">
        <v>45931</v>
      </c>
      <c r="D90" s="28" t="n">
        <v>2194.42</v>
      </c>
      <c r="E90" s="28" t="n">
        <v>0</v>
      </c>
    </row>
    <row r="91" customFormat="false" ht="15" hidden="false" customHeight="false" outlineLevel="0" collapsed="false">
      <c r="A91" s="28" t="n">
        <v>564</v>
      </c>
      <c r="B91" s="29" t="n">
        <v>45596</v>
      </c>
      <c r="C91" s="29" t="n">
        <v>45778</v>
      </c>
      <c r="D91" s="28" t="n">
        <v>22158.77</v>
      </c>
      <c r="E91" s="28" t="n">
        <v>22158.77</v>
      </c>
    </row>
    <row r="92" customFormat="false" ht="15" hidden="false" customHeight="false" outlineLevel="0" collapsed="false">
      <c r="A92" s="28" t="n">
        <v>567</v>
      </c>
      <c r="B92" s="29" t="n">
        <v>46173</v>
      </c>
      <c r="C92" s="29" t="n">
        <v>46357</v>
      </c>
      <c r="D92" s="28" t="n">
        <v>4822.48</v>
      </c>
      <c r="E92" s="28" t="n">
        <v>0</v>
      </c>
    </row>
    <row r="93" customFormat="false" ht="15" hidden="false" customHeight="false" outlineLevel="0" collapsed="false">
      <c r="A93" s="28" t="n">
        <v>572</v>
      </c>
      <c r="B93" s="29" t="n">
        <v>45777</v>
      </c>
      <c r="C93" s="29" t="n">
        <v>45960</v>
      </c>
      <c r="D93" s="28" t="n">
        <v>12129.3</v>
      </c>
      <c r="E93" s="28" t="n">
        <v>0</v>
      </c>
    </row>
    <row r="94" customFormat="false" ht="15" hidden="false" customHeight="false" outlineLevel="0" collapsed="false">
      <c r="A94" s="28" t="n">
        <v>577</v>
      </c>
      <c r="B94" s="29" t="n">
        <v>45808</v>
      </c>
      <c r="C94" s="29" t="n">
        <v>45992</v>
      </c>
      <c r="D94" s="28" t="n">
        <v>28660.96</v>
      </c>
      <c r="E94" s="28" t="n">
        <v>0</v>
      </c>
    </row>
    <row r="95" customFormat="false" ht="15" hidden="false" customHeight="false" outlineLevel="0" collapsed="false">
      <c r="A95" s="28" t="n">
        <v>584</v>
      </c>
      <c r="B95" s="29" t="n">
        <v>45412</v>
      </c>
      <c r="C95" s="29" t="n">
        <v>45595</v>
      </c>
      <c r="D95" s="28" t="n">
        <v>6650.01</v>
      </c>
      <c r="E95" s="28" t="n">
        <v>6650.01</v>
      </c>
    </row>
    <row r="96" customFormat="false" ht="15" hidden="false" customHeight="false" outlineLevel="0" collapsed="false">
      <c r="A96" s="28" t="n">
        <v>585</v>
      </c>
      <c r="B96" s="29" t="n">
        <v>46142</v>
      </c>
      <c r="C96" s="29" t="n">
        <v>46325</v>
      </c>
      <c r="D96" s="28" t="n">
        <v>3222.68</v>
      </c>
      <c r="E96" s="28" t="n">
        <v>0</v>
      </c>
    </row>
    <row r="97" customFormat="false" ht="15" hidden="false" customHeight="false" outlineLevel="0" collapsed="false">
      <c r="A97" s="28" t="n">
        <v>588</v>
      </c>
      <c r="B97" s="29" t="n">
        <v>45412</v>
      </c>
      <c r="C97" s="29" t="n">
        <v>45595</v>
      </c>
      <c r="D97" s="28" t="n">
        <v>27225.79</v>
      </c>
      <c r="E97" s="28" t="n">
        <v>27225.79</v>
      </c>
    </row>
    <row r="98" customFormat="false" ht="15" hidden="false" customHeight="false" outlineLevel="0" collapsed="false">
      <c r="A98" s="28" t="n">
        <v>592</v>
      </c>
      <c r="B98" s="29" t="n">
        <v>45351</v>
      </c>
      <c r="C98" s="29" t="n">
        <v>45533</v>
      </c>
      <c r="D98" s="28" t="n">
        <v>9834.68</v>
      </c>
      <c r="E98" s="28" t="n">
        <v>0</v>
      </c>
    </row>
    <row r="99" customFormat="false" ht="15" hidden="false" customHeight="false" outlineLevel="0" collapsed="false">
      <c r="A99" s="28" t="n">
        <v>600</v>
      </c>
      <c r="B99" s="29" t="n">
        <v>46203</v>
      </c>
      <c r="C99" s="29" t="n">
        <v>46386</v>
      </c>
      <c r="D99" s="28" t="n">
        <v>5280.5</v>
      </c>
      <c r="E99" s="28" t="n">
        <v>0</v>
      </c>
    </row>
    <row r="100" customFormat="false" ht="15" hidden="false" customHeight="false" outlineLevel="0" collapsed="false">
      <c r="A100" s="28" t="n">
        <v>617</v>
      </c>
      <c r="B100" s="29" t="n">
        <v>45351</v>
      </c>
      <c r="C100" s="29" t="n">
        <v>45533</v>
      </c>
      <c r="D100" s="28" t="n">
        <v>9360</v>
      </c>
      <c r="E100" s="28" t="n">
        <v>0</v>
      </c>
    </row>
    <row r="101" customFormat="false" ht="15" hidden="false" customHeight="false" outlineLevel="0" collapsed="false">
      <c r="A101" s="28" t="n">
        <v>623</v>
      </c>
      <c r="B101" s="29" t="n">
        <v>45626</v>
      </c>
      <c r="C101" s="29" t="n">
        <v>45807</v>
      </c>
      <c r="D101" s="28" t="n">
        <v>6450</v>
      </c>
      <c r="E101" s="28" t="n">
        <v>0</v>
      </c>
    </row>
    <row r="102" customFormat="false" ht="15" hidden="false" customHeight="false" outlineLevel="0" collapsed="false">
      <c r="A102" s="28" t="n">
        <v>634</v>
      </c>
      <c r="B102" s="29" t="n">
        <v>46112</v>
      </c>
      <c r="C102" s="29" t="n">
        <v>46296</v>
      </c>
      <c r="D102" s="28" t="n">
        <v>15495.82</v>
      </c>
      <c r="E102" s="28" t="n">
        <v>0</v>
      </c>
    </row>
    <row r="103" customFormat="false" ht="15" hidden="false" customHeight="false" outlineLevel="0" collapsed="false">
      <c r="A103" s="28" t="n">
        <v>641</v>
      </c>
      <c r="B103" s="29" t="n">
        <v>46203</v>
      </c>
      <c r="C103" s="29" t="n">
        <v>46386</v>
      </c>
      <c r="D103" s="28" t="n">
        <v>25900</v>
      </c>
      <c r="E103" s="28" t="n">
        <v>0</v>
      </c>
    </row>
    <row r="104" customFormat="false" ht="15" hidden="false" customHeight="false" outlineLevel="0" collapsed="false">
      <c r="A104" s="28" t="n">
        <v>644</v>
      </c>
      <c r="B104" s="29" t="n">
        <v>45688</v>
      </c>
      <c r="C104" s="29" t="n">
        <v>45869</v>
      </c>
      <c r="D104" s="28" t="n">
        <v>62333.34</v>
      </c>
      <c r="E104" s="28" t="n">
        <v>0</v>
      </c>
    </row>
    <row r="105" customFormat="false" ht="15" hidden="false" customHeight="false" outlineLevel="0" collapsed="false">
      <c r="A105" s="28" t="n">
        <v>648</v>
      </c>
      <c r="B105" s="29" t="n">
        <v>45596</v>
      </c>
      <c r="C105" s="29" t="n">
        <v>45778</v>
      </c>
      <c r="D105" s="28" t="n">
        <v>18446.68</v>
      </c>
      <c r="E105" s="2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7" t="s">
        <v>327</v>
      </c>
      <c r="B1" s="27" t="s">
        <v>371</v>
      </c>
      <c r="C1" s="27" t="s">
        <v>372</v>
      </c>
      <c r="D1" s="27" t="s">
        <v>373</v>
      </c>
    </row>
    <row r="2" customFormat="false" ht="15" hidden="false" customHeight="false" outlineLevel="0" collapsed="false">
      <c r="A2" s="28" t="n">
        <v>45</v>
      </c>
      <c r="B2" s="29" t="n">
        <v>45639</v>
      </c>
      <c r="C2" s="28" t="s">
        <v>374</v>
      </c>
      <c r="D2" s="28" t="n">
        <v>1427.79</v>
      </c>
    </row>
    <row r="3" customFormat="false" ht="15" hidden="false" customHeight="false" outlineLevel="0" collapsed="false">
      <c r="A3" s="28" t="n">
        <v>45</v>
      </c>
      <c r="B3" s="29" t="n">
        <v>45670</v>
      </c>
      <c r="C3" s="28" t="s">
        <v>374</v>
      </c>
      <c r="D3" s="28" t="n">
        <v>4033.33</v>
      </c>
    </row>
    <row r="4" customFormat="false" ht="15" hidden="false" customHeight="false" outlineLevel="0" collapsed="false">
      <c r="A4" s="28" t="n">
        <v>89</v>
      </c>
      <c r="B4" s="29" t="n">
        <v>45771</v>
      </c>
      <c r="C4" s="28" t="s">
        <v>374</v>
      </c>
      <c r="D4" s="28" t="n">
        <v>1101.59</v>
      </c>
    </row>
    <row r="5" customFormat="false" ht="15" hidden="false" customHeight="false" outlineLevel="0" collapsed="false">
      <c r="A5" s="28" t="n">
        <v>89</v>
      </c>
      <c r="B5" s="29" t="n">
        <v>45801</v>
      </c>
      <c r="C5" s="28" t="s">
        <v>374</v>
      </c>
      <c r="D5" s="28" t="n">
        <v>1179.54</v>
      </c>
    </row>
    <row r="6" customFormat="false" ht="15" hidden="false" customHeight="false" outlineLevel="0" collapsed="false">
      <c r="A6" s="28" t="n">
        <v>89</v>
      </c>
      <c r="B6" s="29" t="n">
        <v>45832</v>
      </c>
      <c r="C6" s="28" t="s">
        <v>374</v>
      </c>
      <c r="D6" s="28" t="n">
        <v>1033.17</v>
      </c>
    </row>
    <row r="7" customFormat="false" ht="15" hidden="false" customHeight="false" outlineLevel="0" collapsed="false">
      <c r="A7" s="28" t="n">
        <v>113</v>
      </c>
      <c r="B7" s="29" t="n">
        <v>44770</v>
      </c>
      <c r="C7" s="28" t="s">
        <v>374</v>
      </c>
      <c r="D7" s="28" t="n">
        <v>908.09</v>
      </c>
    </row>
    <row r="8" customFormat="false" ht="15" hidden="false" customHeight="false" outlineLevel="0" collapsed="false">
      <c r="A8" s="28" t="n">
        <v>113</v>
      </c>
      <c r="B8" s="29" t="n">
        <v>44801</v>
      </c>
      <c r="C8" s="28" t="s">
        <v>374</v>
      </c>
      <c r="D8" s="28" t="n">
        <v>1700</v>
      </c>
    </row>
    <row r="9" customFormat="false" ht="15" hidden="false" customHeight="false" outlineLevel="0" collapsed="false">
      <c r="A9" s="28" t="n">
        <v>135</v>
      </c>
      <c r="B9" s="29" t="n">
        <v>45009</v>
      </c>
      <c r="C9" s="28" t="s">
        <v>374</v>
      </c>
      <c r="D9" s="28" t="n">
        <v>2310.13</v>
      </c>
    </row>
    <row r="10" customFormat="false" ht="15" hidden="false" customHeight="false" outlineLevel="0" collapsed="false">
      <c r="A10" s="28" t="n">
        <v>135</v>
      </c>
      <c r="B10" s="29" t="n">
        <v>45040</v>
      </c>
      <c r="C10" s="28" t="s">
        <v>374</v>
      </c>
      <c r="D10" s="28" t="n">
        <v>954.02</v>
      </c>
    </row>
    <row r="11" customFormat="false" ht="15" hidden="false" customHeight="false" outlineLevel="0" collapsed="false">
      <c r="A11" s="28" t="n">
        <v>135</v>
      </c>
      <c r="B11" s="29" t="n">
        <v>45070</v>
      </c>
      <c r="C11" s="28" t="s">
        <v>374</v>
      </c>
      <c r="D11" s="28" t="n">
        <v>2983.33</v>
      </c>
    </row>
    <row r="12" customFormat="false" ht="15" hidden="false" customHeight="false" outlineLevel="0" collapsed="false">
      <c r="A12" s="28" t="n">
        <v>137</v>
      </c>
      <c r="B12" s="29" t="n">
        <v>45398</v>
      </c>
      <c r="C12" s="28" t="s">
        <v>374</v>
      </c>
      <c r="D12" s="28" t="n">
        <v>15566.67</v>
      </c>
    </row>
    <row r="13" customFormat="false" ht="15" hidden="false" customHeight="false" outlineLevel="0" collapsed="false">
      <c r="A13" s="28" t="n">
        <v>137</v>
      </c>
      <c r="B13" s="29" t="n">
        <v>45428</v>
      </c>
      <c r="C13" s="28" t="s">
        <v>374</v>
      </c>
      <c r="D13" s="28" t="n">
        <v>7557.78</v>
      </c>
    </row>
    <row r="14" customFormat="false" ht="15" hidden="false" customHeight="false" outlineLevel="0" collapsed="false">
      <c r="A14" s="28" t="n">
        <v>165</v>
      </c>
      <c r="B14" s="29" t="n">
        <v>46010</v>
      </c>
      <c r="C14" s="28" t="s">
        <v>374</v>
      </c>
      <c r="D14" s="28" t="n">
        <v>1911.14</v>
      </c>
    </row>
    <row r="15" customFormat="false" ht="15" hidden="false" customHeight="false" outlineLevel="0" collapsed="false">
      <c r="A15" s="28" t="n">
        <v>165</v>
      </c>
      <c r="B15" s="29" t="n">
        <v>46041</v>
      </c>
      <c r="C15" s="28" t="s">
        <v>374</v>
      </c>
      <c r="D15" s="28" t="n">
        <v>1444.12</v>
      </c>
    </row>
    <row r="16" customFormat="false" ht="15" hidden="false" customHeight="false" outlineLevel="0" collapsed="false">
      <c r="A16" s="28" t="n">
        <v>174</v>
      </c>
      <c r="B16" s="29" t="n">
        <v>45410</v>
      </c>
      <c r="C16" s="28" t="s">
        <v>374</v>
      </c>
      <c r="D16" s="28" t="n">
        <v>2474.34</v>
      </c>
    </row>
    <row r="17" customFormat="false" ht="15" hidden="false" customHeight="false" outlineLevel="0" collapsed="false">
      <c r="A17" s="28" t="n">
        <v>174</v>
      </c>
      <c r="B17" s="29" t="n">
        <v>45440</v>
      </c>
      <c r="C17" s="28" t="s">
        <v>374</v>
      </c>
      <c r="D17" s="28" t="n">
        <v>1805.94</v>
      </c>
    </row>
    <row r="18" customFormat="false" ht="15" hidden="false" customHeight="false" outlineLevel="0" collapsed="false">
      <c r="A18" s="28" t="n">
        <v>174</v>
      </c>
      <c r="B18" s="29" t="n">
        <v>45471</v>
      </c>
      <c r="C18" s="28" t="s">
        <v>374</v>
      </c>
      <c r="D18" s="28" t="n">
        <v>4043.48</v>
      </c>
    </row>
    <row r="19" customFormat="false" ht="15" hidden="false" customHeight="false" outlineLevel="0" collapsed="false">
      <c r="A19" s="28" t="n">
        <v>174</v>
      </c>
      <c r="B19" s="29" t="n">
        <v>45501</v>
      </c>
      <c r="C19" s="28" t="s">
        <v>374</v>
      </c>
      <c r="D19" s="28" t="n">
        <v>1835.02</v>
      </c>
    </row>
    <row r="20" customFormat="false" ht="15" hidden="false" customHeight="false" outlineLevel="0" collapsed="false">
      <c r="A20" s="28" t="n">
        <v>214</v>
      </c>
      <c r="B20" s="29" t="n">
        <v>45638</v>
      </c>
      <c r="C20" s="28" t="s">
        <v>374</v>
      </c>
      <c r="D20" s="28" t="n">
        <v>299.36</v>
      </c>
    </row>
    <row r="21" customFormat="false" ht="15" hidden="false" customHeight="false" outlineLevel="0" collapsed="false">
      <c r="A21" s="28" t="n">
        <v>214</v>
      </c>
      <c r="B21" s="29" t="n">
        <v>45669</v>
      </c>
      <c r="C21" s="28" t="s">
        <v>374</v>
      </c>
      <c r="D21" s="28" t="n">
        <v>362.11</v>
      </c>
    </row>
    <row r="22" customFormat="false" ht="15" hidden="false" customHeight="false" outlineLevel="0" collapsed="false">
      <c r="A22" s="28" t="n">
        <v>214</v>
      </c>
      <c r="B22" s="29" t="n">
        <v>45700</v>
      </c>
      <c r="C22" s="28" t="s">
        <v>374</v>
      </c>
      <c r="D22" s="28" t="n">
        <v>475</v>
      </c>
    </row>
    <row r="23" customFormat="false" ht="15" hidden="false" customHeight="false" outlineLevel="0" collapsed="false">
      <c r="A23" s="28" t="n">
        <v>214</v>
      </c>
      <c r="B23" s="29" t="n">
        <v>45728</v>
      </c>
      <c r="C23" s="28" t="s">
        <v>374</v>
      </c>
      <c r="D23" s="28" t="n">
        <v>475</v>
      </c>
    </row>
    <row r="24" customFormat="false" ht="15" hidden="false" customHeight="false" outlineLevel="0" collapsed="false">
      <c r="A24" s="28" t="n">
        <v>226</v>
      </c>
      <c r="B24" s="29" t="n">
        <v>46074</v>
      </c>
      <c r="C24" s="28" t="s">
        <v>374</v>
      </c>
      <c r="D24" s="28" t="n">
        <v>5066.67</v>
      </c>
    </row>
    <row r="25" customFormat="false" ht="15" hidden="false" customHeight="false" outlineLevel="0" collapsed="false">
      <c r="A25" s="28" t="n">
        <v>226</v>
      </c>
      <c r="B25" s="29" t="n">
        <v>46102</v>
      </c>
      <c r="C25" s="28" t="s">
        <v>374</v>
      </c>
      <c r="D25" s="28" t="n">
        <v>2020.97</v>
      </c>
    </row>
    <row r="26" customFormat="false" ht="15" hidden="false" customHeight="false" outlineLevel="0" collapsed="false">
      <c r="A26" s="28" t="n">
        <v>262</v>
      </c>
      <c r="B26" s="29" t="n">
        <v>45775</v>
      </c>
      <c r="C26" s="28" t="s">
        <v>374</v>
      </c>
      <c r="D26" s="28" t="n">
        <v>17433.33</v>
      </c>
    </row>
    <row r="27" customFormat="false" ht="15" hidden="false" customHeight="false" outlineLevel="0" collapsed="false">
      <c r="A27" s="28" t="n">
        <v>262</v>
      </c>
      <c r="B27" s="29" t="n">
        <v>45805</v>
      </c>
      <c r="C27" s="28" t="s">
        <v>374</v>
      </c>
      <c r="D27" s="28" t="n">
        <v>17433.33</v>
      </c>
    </row>
    <row r="28" customFormat="false" ht="15" hidden="false" customHeight="false" outlineLevel="0" collapsed="false">
      <c r="A28" s="28" t="n">
        <v>275</v>
      </c>
      <c r="B28" s="29" t="n">
        <v>45440</v>
      </c>
      <c r="C28" s="28" t="s">
        <v>374</v>
      </c>
      <c r="D28" s="28" t="n">
        <v>3385.41</v>
      </c>
    </row>
    <row r="29" customFormat="false" ht="15" hidden="false" customHeight="false" outlineLevel="0" collapsed="false">
      <c r="A29" s="28" t="n">
        <v>275</v>
      </c>
      <c r="B29" s="29" t="n">
        <v>45471</v>
      </c>
      <c r="C29" s="28" t="s">
        <v>374</v>
      </c>
      <c r="D29" s="28" t="n">
        <v>4260</v>
      </c>
    </row>
    <row r="30" customFormat="false" ht="15" hidden="false" customHeight="false" outlineLevel="0" collapsed="false">
      <c r="A30" s="28" t="n">
        <v>275</v>
      </c>
      <c r="B30" s="29" t="n">
        <v>45501</v>
      </c>
      <c r="C30" s="28" t="s">
        <v>374</v>
      </c>
      <c r="D30" s="28" t="n">
        <v>2440.82</v>
      </c>
    </row>
    <row r="31" customFormat="false" ht="15" hidden="false" customHeight="false" outlineLevel="0" collapsed="false">
      <c r="A31" s="28" t="n">
        <v>277</v>
      </c>
      <c r="B31" s="29" t="n">
        <v>45955</v>
      </c>
      <c r="C31" s="28" t="s">
        <v>374</v>
      </c>
      <c r="D31" s="28" t="n">
        <v>958.33</v>
      </c>
    </row>
    <row r="32" customFormat="false" ht="15" hidden="false" customHeight="false" outlineLevel="0" collapsed="false">
      <c r="A32" s="28" t="n">
        <v>277</v>
      </c>
      <c r="B32" s="29" t="n">
        <v>45986</v>
      </c>
      <c r="C32" s="28" t="s">
        <v>374</v>
      </c>
      <c r="D32" s="28" t="n">
        <v>958.33</v>
      </c>
    </row>
    <row r="33" customFormat="false" ht="15" hidden="false" customHeight="false" outlineLevel="0" collapsed="false">
      <c r="A33" s="28" t="n">
        <v>277</v>
      </c>
      <c r="B33" s="29" t="n">
        <v>46016</v>
      </c>
      <c r="C33" s="28" t="s">
        <v>374</v>
      </c>
      <c r="D33" s="28" t="n">
        <v>958.33</v>
      </c>
    </row>
    <row r="34" customFormat="false" ht="15" hidden="false" customHeight="false" outlineLevel="0" collapsed="false">
      <c r="A34" s="28" t="n">
        <v>277</v>
      </c>
      <c r="B34" s="29" t="n">
        <v>46047</v>
      </c>
      <c r="C34" s="28" t="s">
        <v>374</v>
      </c>
      <c r="D34" s="28" t="n">
        <v>958.33</v>
      </c>
    </row>
    <row r="35" customFormat="false" ht="15" hidden="false" customHeight="false" outlineLevel="0" collapsed="false">
      <c r="A35" s="28" t="n">
        <v>284</v>
      </c>
      <c r="B35" s="29" t="n">
        <v>45536</v>
      </c>
      <c r="C35" s="28" t="s">
        <v>374</v>
      </c>
      <c r="D35" s="28" t="n">
        <v>3512.65</v>
      </c>
    </row>
    <row r="36" customFormat="false" ht="15" hidden="false" customHeight="false" outlineLevel="0" collapsed="false">
      <c r="A36" s="28" t="n">
        <v>284</v>
      </c>
      <c r="B36" s="29" t="n">
        <v>45566</v>
      </c>
      <c r="C36" s="28" t="s">
        <v>374</v>
      </c>
      <c r="D36" s="28" t="n">
        <v>5730.77</v>
      </c>
    </row>
    <row r="37" customFormat="false" ht="15" hidden="false" customHeight="false" outlineLevel="0" collapsed="false">
      <c r="A37" s="28" t="n">
        <v>286</v>
      </c>
      <c r="B37" s="29" t="n">
        <v>45836</v>
      </c>
      <c r="C37" s="28" t="s">
        <v>374</v>
      </c>
      <c r="D37" s="28" t="n">
        <v>8533.33</v>
      </c>
    </row>
    <row r="38" customFormat="false" ht="15" hidden="false" customHeight="false" outlineLevel="0" collapsed="false">
      <c r="A38" s="28" t="n">
        <v>286</v>
      </c>
      <c r="B38" s="29" t="n">
        <v>45866</v>
      </c>
      <c r="C38" s="28" t="s">
        <v>374</v>
      </c>
      <c r="D38" s="28" t="n">
        <v>8533.33</v>
      </c>
    </row>
    <row r="39" customFormat="false" ht="15" hidden="false" customHeight="false" outlineLevel="0" collapsed="false">
      <c r="A39" s="28" t="n">
        <v>315</v>
      </c>
      <c r="B39" s="29" t="n">
        <v>45781</v>
      </c>
      <c r="C39" s="28" t="s">
        <v>374</v>
      </c>
      <c r="D39" s="28" t="n">
        <v>5233.33</v>
      </c>
    </row>
    <row r="40" customFormat="false" ht="15" hidden="false" customHeight="false" outlineLevel="0" collapsed="false">
      <c r="A40" s="28" t="n">
        <v>315</v>
      </c>
      <c r="B40" s="29" t="n">
        <v>45812</v>
      </c>
      <c r="C40" s="28" t="s">
        <v>374</v>
      </c>
      <c r="D40" s="28" t="n">
        <v>5233.33</v>
      </c>
    </row>
    <row r="41" customFormat="false" ht="15" hidden="false" customHeight="false" outlineLevel="0" collapsed="false">
      <c r="A41" s="28" t="n">
        <v>330</v>
      </c>
      <c r="B41" s="29" t="n">
        <v>45550</v>
      </c>
      <c r="C41" s="28" t="s">
        <v>374</v>
      </c>
      <c r="D41" s="28" t="n">
        <v>8940</v>
      </c>
    </row>
    <row r="42" customFormat="false" ht="15" hidden="false" customHeight="false" outlineLevel="0" collapsed="false">
      <c r="A42" s="28" t="n">
        <v>330</v>
      </c>
      <c r="B42" s="29" t="n">
        <v>45580</v>
      </c>
      <c r="C42" s="28" t="s">
        <v>374</v>
      </c>
      <c r="D42" s="28" t="n">
        <v>4208.42</v>
      </c>
    </row>
    <row r="43" customFormat="false" ht="15" hidden="false" customHeight="false" outlineLevel="0" collapsed="false">
      <c r="A43" s="28" t="n">
        <v>330</v>
      </c>
      <c r="B43" s="29" t="n">
        <v>45611</v>
      </c>
      <c r="C43" s="28" t="s">
        <v>374</v>
      </c>
      <c r="D43" s="28" t="n">
        <v>5921.78</v>
      </c>
    </row>
    <row r="44" customFormat="false" ht="15" hidden="false" customHeight="false" outlineLevel="0" collapsed="false">
      <c r="A44" s="28" t="n">
        <v>346</v>
      </c>
      <c r="B44" s="29" t="n">
        <v>46152</v>
      </c>
      <c r="C44" s="28" t="s">
        <v>374</v>
      </c>
      <c r="D44" s="28" t="n">
        <v>2936.11</v>
      </c>
    </row>
    <row r="45" customFormat="false" ht="15" hidden="false" customHeight="false" outlineLevel="0" collapsed="false">
      <c r="A45" s="28" t="n">
        <v>346</v>
      </c>
      <c r="B45" s="29" t="n">
        <v>46183</v>
      </c>
      <c r="C45" s="28" t="s">
        <v>374</v>
      </c>
      <c r="D45" s="28" t="n">
        <v>2113.54</v>
      </c>
    </row>
    <row r="46" customFormat="false" ht="15" hidden="false" customHeight="false" outlineLevel="0" collapsed="false">
      <c r="A46" s="28" t="n">
        <v>346</v>
      </c>
      <c r="B46" s="29" t="n">
        <v>46213</v>
      </c>
      <c r="C46" s="28" t="s">
        <v>374</v>
      </c>
      <c r="D46" s="28" t="n">
        <v>905.89</v>
      </c>
    </row>
    <row r="47" customFormat="false" ht="15" hidden="false" customHeight="false" outlineLevel="0" collapsed="false">
      <c r="A47" s="28" t="n">
        <v>346</v>
      </c>
      <c r="B47" s="29" t="n">
        <v>46244</v>
      </c>
      <c r="C47" s="28" t="s">
        <v>374</v>
      </c>
      <c r="D47" s="28" t="n">
        <v>2936.11</v>
      </c>
    </row>
    <row r="48" customFormat="false" ht="15" hidden="false" customHeight="false" outlineLevel="0" collapsed="false">
      <c r="A48" s="28" t="n">
        <v>351</v>
      </c>
      <c r="B48" s="29" t="n">
        <v>44928</v>
      </c>
      <c r="C48" s="28" t="s">
        <v>374</v>
      </c>
      <c r="D48" s="28" t="n">
        <v>4042.01</v>
      </c>
    </row>
    <row r="49" customFormat="false" ht="15" hidden="false" customHeight="false" outlineLevel="0" collapsed="false">
      <c r="A49" s="28" t="n">
        <v>351</v>
      </c>
      <c r="B49" s="29" t="n">
        <v>44959</v>
      </c>
      <c r="C49" s="28" t="s">
        <v>374</v>
      </c>
      <c r="D49" s="28" t="n">
        <v>4272.83</v>
      </c>
    </row>
    <row r="50" customFormat="false" ht="15" hidden="false" customHeight="false" outlineLevel="0" collapsed="false">
      <c r="A50" s="28" t="n">
        <v>351</v>
      </c>
      <c r="B50" s="29" t="n">
        <v>44987</v>
      </c>
      <c r="C50" s="28" t="s">
        <v>374</v>
      </c>
      <c r="D50" s="28" t="n">
        <v>5700</v>
      </c>
    </row>
    <row r="51" customFormat="false" ht="15" hidden="false" customHeight="false" outlineLevel="0" collapsed="false">
      <c r="A51" s="28" t="n">
        <v>363</v>
      </c>
      <c r="B51" s="29" t="n">
        <v>44935</v>
      </c>
      <c r="C51" s="28" t="s">
        <v>374</v>
      </c>
      <c r="D51" s="28" t="n">
        <v>3875</v>
      </c>
    </row>
    <row r="52" customFormat="false" ht="15" hidden="false" customHeight="false" outlineLevel="0" collapsed="false">
      <c r="A52" s="28" t="n">
        <v>363</v>
      </c>
      <c r="B52" s="29" t="n">
        <v>44966</v>
      </c>
      <c r="C52" s="28" t="s">
        <v>374</v>
      </c>
      <c r="D52" s="28" t="n">
        <v>3875</v>
      </c>
    </row>
    <row r="53" customFormat="false" ht="15" hidden="false" customHeight="false" outlineLevel="0" collapsed="false">
      <c r="A53" s="28" t="n">
        <v>394</v>
      </c>
      <c r="B53" s="29" t="n">
        <v>46122</v>
      </c>
      <c r="C53" s="28" t="s">
        <v>374</v>
      </c>
      <c r="D53" s="28" t="n">
        <v>14226.53</v>
      </c>
    </row>
    <row r="54" customFormat="false" ht="15" hidden="false" customHeight="false" outlineLevel="0" collapsed="false">
      <c r="A54" s="28" t="n">
        <v>394</v>
      </c>
      <c r="B54" s="29" t="n">
        <v>46152</v>
      </c>
      <c r="C54" s="28" t="s">
        <v>374</v>
      </c>
      <c r="D54" s="28" t="n">
        <v>14226.53</v>
      </c>
    </row>
    <row r="55" customFormat="false" ht="15" hidden="false" customHeight="false" outlineLevel="0" collapsed="false">
      <c r="A55" s="28" t="n">
        <v>394</v>
      </c>
      <c r="B55" s="29" t="n">
        <v>46183</v>
      </c>
      <c r="C55" s="28" t="s">
        <v>374</v>
      </c>
      <c r="D55" s="28" t="n">
        <v>10547.5</v>
      </c>
    </row>
    <row r="56" customFormat="false" ht="15" hidden="false" customHeight="false" outlineLevel="0" collapsed="false">
      <c r="A56" s="28" t="n">
        <v>394</v>
      </c>
      <c r="B56" s="29" t="n">
        <v>46213</v>
      </c>
      <c r="C56" s="28" t="s">
        <v>374</v>
      </c>
      <c r="D56" s="28" t="n">
        <v>14226.53</v>
      </c>
    </row>
    <row r="57" customFormat="false" ht="15" hidden="false" customHeight="false" outlineLevel="0" collapsed="false">
      <c r="A57" s="28" t="n">
        <v>394</v>
      </c>
      <c r="B57" s="29" t="n">
        <v>46244</v>
      </c>
      <c r="C57" s="28" t="s">
        <v>374</v>
      </c>
      <c r="D57" s="28" t="n">
        <v>14226.53</v>
      </c>
    </row>
    <row r="58" customFormat="false" ht="15" hidden="false" customHeight="false" outlineLevel="0" collapsed="false">
      <c r="A58" s="28" t="n">
        <v>395</v>
      </c>
      <c r="B58" s="29" t="n">
        <v>45400</v>
      </c>
      <c r="C58" s="28" t="s">
        <v>374</v>
      </c>
      <c r="D58" s="28" t="n">
        <v>4127.27</v>
      </c>
    </row>
    <row r="59" customFormat="false" ht="15" hidden="false" customHeight="false" outlineLevel="0" collapsed="false">
      <c r="A59" s="28" t="n">
        <v>395</v>
      </c>
      <c r="B59" s="29" t="n">
        <v>45430</v>
      </c>
      <c r="C59" s="28" t="s">
        <v>374</v>
      </c>
      <c r="D59" s="28" t="n">
        <v>4127.27</v>
      </c>
    </row>
    <row r="60" customFormat="false" ht="15" hidden="false" customHeight="false" outlineLevel="0" collapsed="false">
      <c r="A60" s="28" t="n">
        <v>395</v>
      </c>
      <c r="B60" s="29" t="n">
        <v>45461</v>
      </c>
      <c r="C60" s="28" t="s">
        <v>374</v>
      </c>
      <c r="D60" s="28" t="n">
        <v>2785.72</v>
      </c>
    </row>
    <row r="61" customFormat="false" ht="15" hidden="false" customHeight="false" outlineLevel="0" collapsed="false">
      <c r="A61" s="28" t="n">
        <v>395</v>
      </c>
      <c r="B61" s="29" t="n">
        <v>45491</v>
      </c>
      <c r="C61" s="28" t="s">
        <v>374</v>
      </c>
      <c r="D61" s="28" t="n">
        <v>2721.76</v>
      </c>
    </row>
    <row r="62" customFormat="false" ht="15" hidden="false" customHeight="false" outlineLevel="0" collapsed="false">
      <c r="A62" s="28" t="n">
        <v>395</v>
      </c>
      <c r="B62" s="29" t="n">
        <v>45522</v>
      </c>
      <c r="C62" s="28" t="s">
        <v>374</v>
      </c>
      <c r="D62" s="28" t="n">
        <v>2407.29</v>
      </c>
    </row>
    <row r="63" customFormat="false" ht="15" hidden="false" customHeight="false" outlineLevel="0" collapsed="false">
      <c r="A63" s="28" t="n">
        <v>395</v>
      </c>
      <c r="B63" s="29" t="n">
        <v>45553</v>
      </c>
      <c r="C63" s="28" t="s">
        <v>374</v>
      </c>
      <c r="D63" s="28" t="n">
        <v>2415.87</v>
      </c>
    </row>
    <row r="64" customFormat="false" ht="15" hidden="false" customHeight="false" outlineLevel="0" collapsed="false">
      <c r="A64" s="28" t="n">
        <v>395</v>
      </c>
      <c r="B64" s="29" t="n">
        <v>45583</v>
      </c>
      <c r="C64" s="28" t="s">
        <v>374</v>
      </c>
      <c r="D64" s="28" t="n">
        <v>2779.58</v>
      </c>
    </row>
    <row r="65" customFormat="false" ht="15" hidden="false" customHeight="false" outlineLevel="0" collapsed="false">
      <c r="A65" s="28" t="n">
        <v>395</v>
      </c>
      <c r="B65" s="29" t="n">
        <v>45614</v>
      </c>
      <c r="C65" s="28" t="s">
        <v>374</v>
      </c>
      <c r="D65" s="28" t="n">
        <v>2415.72</v>
      </c>
    </row>
    <row r="66" customFormat="false" ht="15" hidden="false" customHeight="false" outlineLevel="0" collapsed="false">
      <c r="A66" s="28" t="n">
        <v>395</v>
      </c>
      <c r="B66" s="29" t="n">
        <v>45644</v>
      </c>
      <c r="C66" s="28" t="s">
        <v>374</v>
      </c>
      <c r="D66" s="28" t="n">
        <v>4127.27</v>
      </c>
    </row>
    <row r="67" customFormat="false" ht="15" hidden="false" customHeight="false" outlineLevel="0" collapsed="false">
      <c r="A67" s="28" t="n">
        <v>398</v>
      </c>
      <c r="B67" s="29" t="n">
        <v>46224</v>
      </c>
      <c r="C67" s="28" t="s">
        <v>374</v>
      </c>
      <c r="D67" s="28" t="n">
        <v>21629.17</v>
      </c>
    </row>
    <row r="68" customFormat="false" ht="15" hidden="false" customHeight="false" outlineLevel="0" collapsed="false">
      <c r="A68" s="28" t="n">
        <v>398</v>
      </c>
      <c r="B68" s="29" t="n">
        <v>46255</v>
      </c>
      <c r="C68" s="28" t="s">
        <v>374</v>
      </c>
      <c r="D68" s="28" t="n">
        <v>11968.11</v>
      </c>
    </row>
    <row r="69" customFormat="false" ht="15" hidden="false" customHeight="false" outlineLevel="0" collapsed="false">
      <c r="A69" s="28" t="n">
        <v>481</v>
      </c>
      <c r="B69" s="29" t="n">
        <v>46000</v>
      </c>
      <c r="C69" s="28" t="s">
        <v>374</v>
      </c>
      <c r="D69" s="28" t="n">
        <v>8105.08</v>
      </c>
    </row>
    <row r="70" customFormat="false" ht="15" hidden="false" customHeight="false" outlineLevel="0" collapsed="false">
      <c r="A70" s="28" t="n">
        <v>481</v>
      </c>
      <c r="B70" s="29" t="n">
        <v>46031</v>
      </c>
      <c r="C70" s="28" t="s">
        <v>374</v>
      </c>
      <c r="D70" s="28" t="n">
        <v>8105.08</v>
      </c>
    </row>
    <row r="71" customFormat="false" ht="15" hidden="false" customHeight="false" outlineLevel="0" collapsed="false">
      <c r="A71" s="28" t="n">
        <v>481</v>
      </c>
      <c r="B71" s="29" t="n">
        <v>46062</v>
      </c>
      <c r="C71" s="28" t="s">
        <v>374</v>
      </c>
      <c r="D71" s="28" t="n">
        <v>6464.03</v>
      </c>
    </row>
    <row r="72" customFormat="false" ht="15" hidden="false" customHeight="false" outlineLevel="0" collapsed="false">
      <c r="A72" s="28" t="n">
        <v>481</v>
      </c>
      <c r="B72" s="29" t="n">
        <v>46090</v>
      </c>
      <c r="C72" s="28" t="s">
        <v>374</v>
      </c>
      <c r="D72" s="28" t="n">
        <v>8105.08</v>
      </c>
    </row>
    <row r="73" customFormat="false" ht="15" hidden="false" customHeight="false" outlineLevel="0" collapsed="false">
      <c r="A73" s="28" t="n">
        <v>481</v>
      </c>
      <c r="B73" s="29" t="n">
        <v>46121</v>
      </c>
      <c r="C73" s="28" t="s">
        <v>374</v>
      </c>
      <c r="D73" s="28" t="n">
        <v>8105.08</v>
      </c>
    </row>
    <row r="74" customFormat="false" ht="15" hidden="false" customHeight="false" outlineLevel="0" collapsed="false">
      <c r="A74" s="28" t="n">
        <v>481</v>
      </c>
      <c r="B74" s="29" t="n">
        <v>46151</v>
      </c>
      <c r="C74" s="28" t="s">
        <v>374</v>
      </c>
      <c r="D74" s="28" t="n">
        <v>3652.23</v>
      </c>
    </row>
    <row r="75" customFormat="false" ht="15" hidden="false" customHeight="false" outlineLevel="0" collapsed="false">
      <c r="A75" s="28" t="n">
        <v>481</v>
      </c>
      <c r="B75" s="29" t="n">
        <v>46182</v>
      </c>
      <c r="C75" s="28" t="s">
        <v>374</v>
      </c>
      <c r="D75" s="28" t="n">
        <v>3115</v>
      </c>
    </row>
    <row r="76" customFormat="false" ht="15" hidden="false" customHeight="false" outlineLevel="0" collapsed="false">
      <c r="A76" s="28" t="n">
        <v>481</v>
      </c>
      <c r="B76" s="29" t="n">
        <v>46212</v>
      </c>
      <c r="C76" s="28" t="s">
        <v>374</v>
      </c>
      <c r="D76" s="28" t="n">
        <v>6095.73</v>
      </c>
    </row>
    <row r="77" customFormat="false" ht="15" hidden="false" customHeight="false" outlineLevel="0" collapsed="false">
      <c r="A77" s="28" t="n">
        <v>481</v>
      </c>
      <c r="B77" s="29" t="n">
        <v>46243</v>
      </c>
      <c r="C77" s="28" t="s">
        <v>374</v>
      </c>
      <c r="D77" s="28" t="n">
        <v>8105.08</v>
      </c>
    </row>
    <row r="78" customFormat="false" ht="15" hidden="false" customHeight="false" outlineLevel="0" collapsed="false">
      <c r="A78" s="28" t="n">
        <v>518</v>
      </c>
      <c r="B78" s="29" t="n">
        <v>45474</v>
      </c>
      <c r="C78" s="28" t="s">
        <v>374</v>
      </c>
      <c r="D78" s="28" t="n">
        <v>1850</v>
      </c>
    </row>
    <row r="79" customFormat="false" ht="15" hidden="false" customHeight="false" outlineLevel="0" collapsed="false">
      <c r="A79" s="28" t="n">
        <v>518</v>
      </c>
      <c r="B79" s="29" t="n">
        <v>45505</v>
      </c>
      <c r="C79" s="28" t="s">
        <v>374</v>
      </c>
      <c r="D79" s="28" t="n">
        <v>674.58</v>
      </c>
    </row>
    <row r="80" customFormat="false" ht="15" hidden="false" customHeight="false" outlineLevel="0" collapsed="false">
      <c r="A80" s="28" t="n">
        <v>518</v>
      </c>
      <c r="B80" s="29" t="n">
        <v>45536</v>
      </c>
      <c r="C80" s="28" t="s">
        <v>374</v>
      </c>
      <c r="D80" s="28" t="n">
        <v>1850</v>
      </c>
    </row>
    <row r="81" customFormat="false" ht="15" hidden="false" customHeight="false" outlineLevel="0" collapsed="false">
      <c r="A81" s="28" t="n">
        <v>523</v>
      </c>
      <c r="B81" s="29" t="n">
        <v>45224</v>
      </c>
      <c r="C81" s="28" t="s">
        <v>374</v>
      </c>
      <c r="D81" s="28" t="n">
        <v>6993.01</v>
      </c>
    </row>
    <row r="82" customFormat="false" ht="15" hidden="false" customHeight="false" outlineLevel="0" collapsed="false">
      <c r="A82" s="28" t="n">
        <v>523</v>
      </c>
      <c r="B82" s="29" t="n">
        <v>45255</v>
      </c>
      <c r="C82" s="28" t="s">
        <v>374</v>
      </c>
      <c r="D82" s="28" t="n">
        <v>6717.43</v>
      </c>
    </row>
    <row r="83" customFormat="false" ht="15" hidden="false" customHeight="false" outlineLevel="0" collapsed="false">
      <c r="A83" s="28" t="n">
        <v>564</v>
      </c>
      <c r="B83" s="29" t="n">
        <v>45544</v>
      </c>
      <c r="C83" s="28" t="s">
        <v>374</v>
      </c>
      <c r="D83" s="28" t="n">
        <v>3683.05</v>
      </c>
    </row>
    <row r="84" customFormat="false" ht="15" hidden="false" customHeight="false" outlineLevel="0" collapsed="false">
      <c r="A84" s="28" t="n">
        <v>564</v>
      </c>
      <c r="B84" s="29" t="n">
        <v>45574</v>
      </c>
      <c r="C84" s="28" t="s">
        <v>374</v>
      </c>
      <c r="D84" s="28" t="n">
        <v>1263.77</v>
      </c>
    </row>
    <row r="85" customFormat="false" ht="15" hidden="false" customHeight="false" outlineLevel="0" collapsed="false">
      <c r="A85" s="28" t="n">
        <v>564</v>
      </c>
      <c r="B85" s="29" t="n">
        <v>45605</v>
      </c>
      <c r="C85" s="28" t="s">
        <v>374</v>
      </c>
      <c r="D85" s="28" t="n">
        <v>3683.05</v>
      </c>
    </row>
    <row r="86" customFormat="false" ht="15" hidden="false" customHeight="false" outlineLevel="0" collapsed="false">
      <c r="A86" s="28" t="n">
        <v>564</v>
      </c>
      <c r="B86" s="29" t="n">
        <v>45635</v>
      </c>
      <c r="C86" s="28" t="s">
        <v>374</v>
      </c>
      <c r="D86" s="28" t="n">
        <v>2479.75</v>
      </c>
    </row>
    <row r="87" customFormat="false" ht="15" hidden="false" customHeight="false" outlineLevel="0" collapsed="false">
      <c r="A87" s="28" t="n">
        <v>564</v>
      </c>
      <c r="B87" s="29" t="n">
        <v>45666</v>
      </c>
      <c r="C87" s="28" t="s">
        <v>374</v>
      </c>
      <c r="D87" s="28" t="n">
        <v>3683.05</v>
      </c>
    </row>
    <row r="88" customFormat="false" ht="15" hidden="false" customHeight="false" outlineLevel="0" collapsed="false">
      <c r="A88" s="28" t="n">
        <v>564</v>
      </c>
      <c r="B88" s="29" t="n">
        <v>45697</v>
      </c>
      <c r="C88" s="28" t="s">
        <v>374</v>
      </c>
      <c r="D88" s="28" t="n">
        <v>3683.05</v>
      </c>
    </row>
    <row r="89" customFormat="false" ht="15" hidden="false" customHeight="false" outlineLevel="0" collapsed="false">
      <c r="A89" s="28" t="n">
        <v>564</v>
      </c>
      <c r="B89" s="29" t="n">
        <v>45725</v>
      </c>
      <c r="C89" s="28" t="s">
        <v>374</v>
      </c>
      <c r="D89" s="28" t="n">
        <v>3683.05</v>
      </c>
    </row>
    <row r="90" customFormat="false" ht="15" hidden="false" customHeight="false" outlineLevel="0" collapsed="false">
      <c r="A90" s="28" t="n">
        <v>584</v>
      </c>
      <c r="B90" s="29" t="n">
        <v>45370</v>
      </c>
      <c r="C90" s="28" t="s">
        <v>374</v>
      </c>
      <c r="D90" s="28" t="n">
        <v>2216.67</v>
      </c>
    </row>
    <row r="91" customFormat="false" ht="15" hidden="false" customHeight="false" outlineLevel="0" collapsed="false">
      <c r="A91" s="28" t="n">
        <v>584</v>
      </c>
      <c r="B91" s="29" t="n">
        <v>45401</v>
      </c>
      <c r="C91" s="28" t="s">
        <v>374</v>
      </c>
      <c r="D91" s="28" t="n">
        <v>2216.67</v>
      </c>
    </row>
    <row r="92" customFormat="false" ht="15" hidden="false" customHeight="false" outlineLevel="0" collapsed="false">
      <c r="A92" s="28" t="n">
        <v>584</v>
      </c>
      <c r="B92" s="29" t="n">
        <v>45431</v>
      </c>
      <c r="C92" s="28" t="s">
        <v>374</v>
      </c>
      <c r="D92" s="28" t="n">
        <v>2216.67</v>
      </c>
    </row>
    <row r="93" customFormat="false" ht="15" hidden="false" customHeight="false" outlineLevel="0" collapsed="false">
      <c r="A93" s="28" t="n">
        <v>585</v>
      </c>
      <c r="B93" s="29" t="n">
        <v>46109</v>
      </c>
      <c r="C93" s="28" t="s">
        <v>374</v>
      </c>
      <c r="D93" s="28" t="n">
        <v>1702.25</v>
      </c>
    </row>
    <row r="94" customFormat="false" ht="15" hidden="false" customHeight="false" outlineLevel="0" collapsed="false">
      <c r="A94" s="28" t="n">
        <v>585</v>
      </c>
      <c r="B94" s="29" t="n">
        <v>46140</v>
      </c>
      <c r="C94" s="28" t="s">
        <v>374</v>
      </c>
      <c r="D94" s="28" t="n">
        <v>1520.43</v>
      </c>
    </row>
    <row r="95" customFormat="false" ht="15" hidden="false" customHeight="false" outlineLevel="0" collapsed="false">
      <c r="A95" s="28" t="n">
        <v>592</v>
      </c>
      <c r="B95" s="29" t="n">
        <v>45294</v>
      </c>
      <c r="C95" s="28" t="s">
        <v>374</v>
      </c>
      <c r="D95" s="28" t="n">
        <v>2009.69</v>
      </c>
    </row>
    <row r="96" customFormat="false" ht="15" hidden="false" customHeight="false" outlineLevel="0" collapsed="false">
      <c r="A96" s="28" t="n">
        <v>592</v>
      </c>
      <c r="B96" s="29" t="n">
        <v>45325</v>
      </c>
      <c r="C96" s="28" t="s">
        <v>374</v>
      </c>
      <c r="D96" s="28" t="n">
        <v>2608.33</v>
      </c>
    </row>
    <row r="97" customFormat="false" ht="15" hidden="false" customHeight="false" outlineLevel="0" collapsed="false">
      <c r="A97" s="28" t="n">
        <v>592</v>
      </c>
      <c r="B97" s="29" t="n">
        <v>45354</v>
      </c>
      <c r="C97" s="28" t="s">
        <v>374</v>
      </c>
      <c r="D97" s="28" t="n">
        <v>2608.33</v>
      </c>
    </row>
    <row r="98" customFormat="false" ht="15" hidden="false" customHeight="false" outlineLevel="0" collapsed="false">
      <c r="A98" s="28" t="n">
        <v>592</v>
      </c>
      <c r="B98" s="29" t="n">
        <v>45385</v>
      </c>
      <c r="C98" s="28" t="s">
        <v>374</v>
      </c>
      <c r="D98" s="28" t="n">
        <v>2608.33</v>
      </c>
    </row>
    <row r="99" customFormat="false" ht="15" hidden="false" customHeight="false" outlineLevel="0" collapsed="false">
      <c r="A99" s="28" t="n">
        <v>641</v>
      </c>
      <c r="B99" s="29" t="n">
        <v>46164</v>
      </c>
      <c r="C99" s="28" t="s">
        <v>374</v>
      </c>
      <c r="D99" s="28" t="n">
        <v>12950</v>
      </c>
    </row>
    <row r="100" customFormat="false" ht="15" hidden="false" customHeight="false" outlineLevel="0" collapsed="false">
      <c r="A100" s="28" t="n">
        <v>641</v>
      </c>
      <c r="B100" s="29" t="n">
        <v>46195</v>
      </c>
      <c r="C100" s="28" t="s">
        <v>374</v>
      </c>
      <c r="D100" s="28" t="n">
        <v>12950</v>
      </c>
    </row>
    <row r="101" customFormat="false" ht="15" hidden="false" customHeight="false" outlineLevel="0" collapsed="false">
      <c r="A101" s="28" t="n">
        <v>5</v>
      </c>
      <c r="B101" s="29" t="n">
        <v>45772</v>
      </c>
      <c r="C101" s="28" t="s">
        <v>375</v>
      </c>
      <c r="D101" s="28" t="n">
        <v>5440</v>
      </c>
    </row>
    <row r="102" customFormat="false" ht="15" hidden="false" customHeight="false" outlineLevel="0" collapsed="false">
      <c r="A102" s="28" t="n">
        <v>5</v>
      </c>
      <c r="B102" s="29" t="n">
        <v>45802</v>
      </c>
      <c r="C102" s="28" t="s">
        <v>375</v>
      </c>
      <c r="D102" s="28" t="n">
        <v>2699.35</v>
      </c>
    </row>
    <row r="103" customFormat="false" ht="15" hidden="false" customHeight="false" outlineLevel="0" collapsed="false">
      <c r="A103" s="28" t="n">
        <v>6</v>
      </c>
      <c r="B103" s="29" t="n">
        <v>45654</v>
      </c>
      <c r="C103" s="28" t="s">
        <v>375</v>
      </c>
      <c r="D103" s="28" t="n">
        <v>4614.29</v>
      </c>
    </row>
    <row r="104" customFormat="false" ht="15" hidden="false" customHeight="false" outlineLevel="0" collapsed="false">
      <c r="A104" s="28" t="n">
        <v>6</v>
      </c>
      <c r="B104" s="29" t="n">
        <v>45685</v>
      </c>
      <c r="C104" s="28" t="s">
        <v>375</v>
      </c>
      <c r="D104" s="28" t="n">
        <v>4614.29</v>
      </c>
    </row>
    <row r="105" customFormat="false" ht="15" hidden="false" customHeight="false" outlineLevel="0" collapsed="false">
      <c r="A105" s="28" t="n">
        <v>6</v>
      </c>
      <c r="B105" s="29" t="n">
        <v>45716</v>
      </c>
      <c r="C105" s="28" t="s">
        <v>375</v>
      </c>
      <c r="D105" s="28" t="n">
        <v>1536.73</v>
      </c>
    </row>
    <row r="106" customFormat="false" ht="15" hidden="false" customHeight="false" outlineLevel="0" collapsed="false">
      <c r="A106" s="28" t="n">
        <v>6</v>
      </c>
      <c r="B106" s="29" t="n">
        <v>45744</v>
      </c>
      <c r="C106" s="28" t="s">
        <v>375</v>
      </c>
      <c r="D106" s="28" t="n">
        <v>4614.29</v>
      </c>
    </row>
    <row r="107" customFormat="false" ht="15" hidden="false" customHeight="false" outlineLevel="0" collapsed="false">
      <c r="A107" s="28" t="n">
        <v>6</v>
      </c>
      <c r="B107" s="29" t="n">
        <v>45775</v>
      </c>
      <c r="C107" s="28" t="s">
        <v>375</v>
      </c>
      <c r="D107" s="28" t="n">
        <v>4614.29</v>
      </c>
    </row>
    <row r="108" customFormat="false" ht="15" hidden="false" customHeight="false" outlineLevel="0" collapsed="false">
      <c r="A108" s="28" t="n">
        <v>6</v>
      </c>
      <c r="B108" s="29" t="n">
        <v>45805</v>
      </c>
      <c r="C108" s="28" t="s">
        <v>375</v>
      </c>
      <c r="D108" s="28" t="n">
        <v>3523.03</v>
      </c>
    </row>
    <row r="109" customFormat="false" ht="15" hidden="false" customHeight="false" outlineLevel="0" collapsed="false">
      <c r="A109" s="28" t="n">
        <v>11</v>
      </c>
      <c r="B109" s="29" t="n">
        <v>46003</v>
      </c>
      <c r="C109" s="28" t="s">
        <v>375</v>
      </c>
      <c r="D109" s="28" t="n">
        <v>1457.14</v>
      </c>
    </row>
    <row r="110" customFormat="false" ht="15" hidden="false" customHeight="false" outlineLevel="0" collapsed="false">
      <c r="A110" s="28" t="n">
        <v>11</v>
      </c>
      <c r="B110" s="29" t="n">
        <v>46034</v>
      </c>
      <c r="C110" s="28" t="s">
        <v>375</v>
      </c>
      <c r="D110" s="28" t="n">
        <v>762.91</v>
      </c>
    </row>
    <row r="111" customFormat="false" ht="15" hidden="false" customHeight="false" outlineLevel="0" collapsed="false">
      <c r="A111" s="28" t="n">
        <v>11</v>
      </c>
      <c r="B111" s="29" t="n">
        <v>46065</v>
      </c>
      <c r="C111" s="28" t="s">
        <v>375</v>
      </c>
      <c r="D111" s="28" t="n">
        <v>1457.14</v>
      </c>
    </row>
    <row r="112" customFormat="false" ht="15" hidden="false" customHeight="false" outlineLevel="0" collapsed="false">
      <c r="A112" s="28" t="n">
        <v>13</v>
      </c>
      <c r="B112" s="29" t="n">
        <v>46208</v>
      </c>
      <c r="C112" s="28" t="s">
        <v>375</v>
      </c>
      <c r="D112" s="28" t="n">
        <v>5217.36</v>
      </c>
    </row>
    <row r="113" customFormat="false" ht="15" hidden="false" customHeight="false" outlineLevel="0" collapsed="false">
      <c r="A113" s="28" t="n">
        <v>13</v>
      </c>
      <c r="B113" s="29" t="n">
        <v>46239</v>
      </c>
      <c r="C113" s="28" t="s">
        <v>375</v>
      </c>
      <c r="D113" s="28" t="n">
        <v>16630.61</v>
      </c>
    </row>
    <row r="114" customFormat="false" ht="15" hidden="false" customHeight="false" outlineLevel="0" collapsed="false">
      <c r="A114" s="28" t="n">
        <v>18</v>
      </c>
      <c r="B114" s="29" t="n">
        <v>45716</v>
      </c>
      <c r="C114" s="28" t="s">
        <v>375</v>
      </c>
      <c r="D114" s="28" t="n">
        <v>2991.67</v>
      </c>
    </row>
    <row r="115" customFormat="false" ht="15" hidden="false" customHeight="false" outlineLevel="0" collapsed="false">
      <c r="A115" s="28" t="n">
        <v>18</v>
      </c>
      <c r="B115" s="29" t="n">
        <v>45744</v>
      </c>
      <c r="C115" s="28" t="s">
        <v>375</v>
      </c>
      <c r="D115" s="28" t="n">
        <v>2991.67</v>
      </c>
    </row>
    <row r="116" customFormat="false" ht="15" hidden="false" customHeight="false" outlineLevel="0" collapsed="false">
      <c r="A116" s="28" t="n">
        <v>23</v>
      </c>
      <c r="B116" s="29" t="n">
        <v>45072</v>
      </c>
      <c r="C116" s="28" t="s">
        <v>375</v>
      </c>
      <c r="D116" s="28" t="n">
        <v>1474.94</v>
      </c>
    </row>
    <row r="117" customFormat="false" ht="15" hidden="false" customHeight="false" outlineLevel="0" collapsed="false">
      <c r="A117" s="28" t="n">
        <v>23</v>
      </c>
      <c r="B117" s="29" t="n">
        <v>45103</v>
      </c>
      <c r="C117" s="28" t="s">
        <v>375</v>
      </c>
      <c r="D117" s="28" t="n">
        <v>4300</v>
      </c>
    </row>
    <row r="118" customFormat="false" ht="15" hidden="false" customHeight="false" outlineLevel="0" collapsed="false">
      <c r="A118" s="28" t="n">
        <v>23</v>
      </c>
      <c r="B118" s="29" t="n">
        <v>45133</v>
      </c>
      <c r="C118" s="28" t="s">
        <v>375</v>
      </c>
      <c r="D118" s="28" t="n">
        <v>4300</v>
      </c>
    </row>
    <row r="119" customFormat="false" ht="15" hidden="false" customHeight="false" outlineLevel="0" collapsed="false">
      <c r="A119" s="28" t="n">
        <v>30</v>
      </c>
      <c r="B119" s="29" t="n">
        <v>45955</v>
      </c>
      <c r="C119" s="28" t="s">
        <v>375</v>
      </c>
      <c r="D119" s="28" t="n">
        <v>3270.83</v>
      </c>
    </row>
    <row r="120" customFormat="false" ht="15" hidden="false" customHeight="false" outlineLevel="0" collapsed="false">
      <c r="A120" s="28" t="n">
        <v>30</v>
      </c>
      <c r="B120" s="29" t="n">
        <v>45986</v>
      </c>
      <c r="C120" s="28" t="s">
        <v>375</v>
      </c>
      <c r="D120" s="28" t="n">
        <v>3270.83</v>
      </c>
    </row>
    <row r="121" customFormat="false" ht="15" hidden="false" customHeight="false" outlineLevel="0" collapsed="false">
      <c r="A121" s="28" t="n">
        <v>30</v>
      </c>
      <c r="B121" s="29" t="n">
        <v>46016</v>
      </c>
      <c r="C121" s="28" t="s">
        <v>375</v>
      </c>
      <c r="D121" s="28" t="n">
        <v>3270.83</v>
      </c>
    </row>
    <row r="122" customFormat="false" ht="15" hidden="false" customHeight="false" outlineLevel="0" collapsed="false">
      <c r="A122" s="28" t="n">
        <v>30</v>
      </c>
      <c r="B122" s="29" t="n">
        <v>46047</v>
      </c>
      <c r="C122" s="28" t="s">
        <v>375</v>
      </c>
      <c r="D122" s="28" t="n">
        <v>3270.83</v>
      </c>
    </row>
    <row r="123" customFormat="false" ht="15" hidden="false" customHeight="false" outlineLevel="0" collapsed="false">
      <c r="A123" s="28" t="n">
        <v>30</v>
      </c>
      <c r="B123" s="29" t="n">
        <v>46078</v>
      </c>
      <c r="C123" s="28" t="s">
        <v>375</v>
      </c>
      <c r="D123" s="28" t="n">
        <v>2375.53</v>
      </c>
    </row>
    <row r="124" customFormat="false" ht="15" hidden="false" customHeight="false" outlineLevel="0" collapsed="false">
      <c r="A124" s="28" t="n">
        <v>44</v>
      </c>
      <c r="B124" s="29" t="n">
        <v>45372</v>
      </c>
      <c r="C124" s="28" t="s">
        <v>375</v>
      </c>
      <c r="D124" s="28" t="n">
        <v>1855.44</v>
      </c>
    </row>
    <row r="125" customFormat="false" ht="15" hidden="false" customHeight="false" outlineLevel="0" collapsed="false">
      <c r="A125" s="28" t="n">
        <v>44</v>
      </c>
      <c r="B125" s="29" t="n">
        <v>45403</v>
      </c>
      <c r="C125" s="28" t="s">
        <v>375</v>
      </c>
      <c r="D125" s="28" t="n">
        <v>3375</v>
      </c>
    </row>
    <row r="126" customFormat="false" ht="15" hidden="false" customHeight="false" outlineLevel="0" collapsed="false">
      <c r="A126" s="28" t="n">
        <v>44</v>
      </c>
      <c r="B126" s="29" t="n">
        <v>45433</v>
      </c>
      <c r="C126" s="28" t="s">
        <v>375</v>
      </c>
      <c r="D126" s="28" t="n">
        <v>2458.31</v>
      </c>
    </row>
    <row r="127" customFormat="false" ht="15" hidden="false" customHeight="false" outlineLevel="0" collapsed="false">
      <c r="A127" s="28" t="n">
        <v>44</v>
      </c>
      <c r="B127" s="29" t="n">
        <v>45464</v>
      </c>
      <c r="C127" s="28" t="s">
        <v>375</v>
      </c>
      <c r="D127" s="28" t="n">
        <v>3375</v>
      </c>
    </row>
    <row r="128" customFormat="false" ht="15" hidden="false" customHeight="false" outlineLevel="0" collapsed="false">
      <c r="A128" s="28" t="n">
        <v>44</v>
      </c>
      <c r="B128" s="29" t="n">
        <v>45494</v>
      </c>
      <c r="C128" s="28" t="s">
        <v>375</v>
      </c>
      <c r="D128" s="28" t="n">
        <v>3375</v>
      </c>
    </row>
    <row r="129" customFormat="false" ht="15" hidden="false" customHeight="false" outlineLevel="0" collapsed="false">
      <c r="A129" s="28" t="n">
        <v>44</v>
      </c>
      <c r="B129" s="29" t="n">
        <v>45525</v>
      </c>
      <c r="C129" s="28" t="s">
        <v>375</v>
      </c>
      <c r="D129" s="28" t="n">
        <v>3375</v>
      </c>
    </row>
    <row r="130" customFormat="false" ht="15" hidden="false" customHeight="false" outlineLevel="0" collapsed="false">
      <c r="A130" s="28" t="n">
        <v>44</v>
      </c>
      <c r="B130" s="29" t="n">
        <v>45556</v>
      </c>
      <c r="C130" s="28" t="s">
        <v>375</v>
      </c>
      <c r="D130" s="28" t="n">
        <v>3375</v>
      </c>
    </row>
    <row r="131" customFormat="false" ht="15" hidden="false" customHeight="false" outlineLevel="0" collapsed="false">
      <c r="A131" s="28" t="n">
        <v>62</v>
      </c>
      <c r="B131" s="29" t="n">
        <v>46174</v>
      </c>
      <c r="C131" s="28" t="s">
        <v>375</v>
      </c>
      <c r="D131" s="28" t="n">
        <v>11408.57</v>
      </c>
    </row>
    <row r="132" customFormat="false" ht="15" hidden="false" customHeight="false" outlineLevel="0" collapsed="false">
      <c r="A132" s="28" t="n">
        <v>62</v>
      </c>
      <c r="B132" s="29" t="n">
        <v>46204</v>
      </c>
      <c r="C132" s="28" t="s">
        <v>375</v>
      </c>
      <c r="D132" s="28" t="n">
        <v>11408.57</v>
      </c>
    </row>
    <row r="133" customFormat="false" ht="15" hidden="false" customHeight="false" outlineLevel="0" collapsed="false">
      <c r="A133" s="28" t="n">
        <v>62</v>
      </c>
      <c r="B133" s="29" t="n">
        <v>46235</v>
      </c>
      <c r="C133" s="28" t="s">
        <v>375</v>
      </c>
      <c r="D133" s="28" t="n">
        <v>11408.57</v>
      </c>
    </row>
    <row r="134" customFormat="false" ht="15" hidden="false" customHeight="false" outlineLevel="0" collapsed="false">
      <c r="A134" s="28" t="n">
        <v>63</v>
      </c>
      <c r="B134" s="29" t="n">
        <v>45013</v>
      </c>
      <c r="C134" s="28" t="s">
        <v>375</v>
      </c>
      <c r="D134" s="28" t="n">
        <v>5216.22</v>
      </c>
    </row>
    <row r="135" customFormat="false" ht="15" hidden="false" customHeight="false" outlineLevel="0" collapsed="false">
      <c r="A135" s="28" t="n">
        <v>63</v>
      </c>
      <c r="B135" s="29" t="n">
        <v>45044</v>
      </c>
      <c r="C135" s="28" t="s">
        <v>375</v>
      </c>
      <c r="D135" s="28" t="n">
        <v>1614.07</v>
      </c>
    </row>
    <row r="136" customFormat="false" ht="15" hidden="false" customHeight="false" outlineLevel="0" collapsed="false">
      <c r="A136" s="28" t="n">
        <v>63</v>
      </c>
      <c r="B136" s="29" t="n">
        <v>45074</v>
      </c>
      <c r="C136" s="28" t="s">
        <v>375</v>
      </c>
      <c r="D136" s="28" t="n">
        <v>2553</v>
      </c>
    </row>
    <row r="137" customFormat="false" ht="15" hidden="false" customHeight="false" outlineLevel="0" collapsed="false">
      <c r="A137" s="28" t="n">
        <v>63</v>
      </c>
      <c r="B137" s="29" t="n">
        <v>45105</v>
      </c>
      <c r="C137" s="28" t="s">
        <v>375</v>
      </c>
      <c r="D137" s="28" t="n">
        <v>5216.22</v>
      </c>
    </row>
    <row r="138" customFormat="false" ht="15" hidden="false" customHeight="false" outlineLevel="0" collapsed="false">
      <c r="A138" s="28" t="n">
        <v>63</v>
      </c>
      <c r="B138" s="29" t="n">
        <v>45135</v>
      </c>
      <c r="C138" s="28" t="s">
        <v>375</v>
      </c>
      <c r="D138" s="28" t="n">
        <v>3166.57</v>
      </c>
    </row>
    <row r="139" customFormat="false" ht="15" hidden="false" customHeight="false" outlineLevel="0" collapsed="false">
      <c r="A139" s="28" t="n">
        <v>63</v>
      </c>
      <c r="B139" s="29" t="n">
        <v>45166</v>
      </c>
      <c r="C139" s="28" t="s">
        <v>375</v>
      </c>
      <c r="D139" s="28" t="n">
        <v>5216.22</v>
      </c>
    </row>
    <row r="140" customFormat="false" ht="15" hidden="false" customHeight="false" outlineLevel="0" collapsed="false">
      <c r="A140" s="28" t="n">
        <v>70</v>
      </c>
      <c r="B140" s="29" t="n">
        <v>45872</v>
      </c>
      <c r="C140" s="28" t="s">
        <v>375</v>
      </c>
      <c r="D140" s="28" t="n">
        <v>7492.41</v>
      </c>
    </row>
    <row r="141" customFormat="false" ht="15" hidden="false" customHeight="false" outlineLevel="0" collapsed="false">
      <c r="A141" s="28" t="n">
        <v>70</v>
      </c>
      <c r="B141" s="29" t="n">
        <v>45903</v>
      </c>
      <c r="C141" s="28" t="s">
        <v>375</v>
      </c>
      <c r="D141" s="28" t="n">
        <v>13782.86</v>
      </c>
    </row>
    <row r="142" customFormat="false" ht="15" hidden="false" customHeight="false" outlineLevel="0" collapsed="false">
      <c r="A142" s="28" t="n">
        <v>70</v>
      </c>
      <c r="B142" s="29" t="n">
        <v>45933</v>
      </c>
      <c r="C142" s="28" t="s">
        <v>375</v>
      </c>
      <c r="D142" s="28" t="n">
        <v>18885.42</v>
      </c>
    </row>
    <row r="143" customFormat="false" ht="15" hidden="false" customHeight="false" outlineLevel="0" collapsed="false">
      <c r="A143" s="28" t="n">
        <v>70</v>
      </c>
      <c r="B143" s="29" t="n">
        <v>45964</v>
      </c>
      <c r="C143" s="28" t="s">
        <v>375</v>
      </c>
      <c r="D143" s="28" t="n">
        <v>18885.42</v>
      </c>
    </row>
    <row r="144" customFormat="false" ht="15" hidden="false" customHeight="false" outlineLevel="0" collapsed="false">
      <c r="A144" s="28" t="n">
        <v>91</v>
      </c>
      <c r="B144" s="29" t="n">
        <v>46188</v>
      </c>
      <c r="C144" s="28" t="s">
        <v>375</v>
      </c>
      <c r="D144" s="28" t="n">
        <v>6138.75</v>
      </c>
    </row>
    <row r="145" customFormat="false" ht="15" hidden="false" customHeight="false" outlineLevel="0" collapsed="false">
      <c r="A145" s="28" t="n">
        <v>91</v>
      </c>
      <c r="B145" s="29" t="n">
        <v>46218</v>
      </c>
      <c r="C145" s="28" t="s">
        <v>375</v>
      </c>
      <c r="D145" s="28" t="n">
        <v>8901.36</v>
      </c>
    </row>
    <row r="146" customFormat="false" ht="15" hidden="false" customHeight="false" outlineLevel="0" collapsed="false">
      <c r="A146" s="28" t="n">
        <v>91</v>
      </c>
      <c r="B146" s="29" t="n">
        <v>46249</v>
      </c>
      <c r="C146" s="28" t="s">
        <v>375</v>
      </c>
      <c r="D146" s="28" t="n">
        <v>16077.08</v>
      </c>
    </row>
    <row r="147" customFormat="false" ht="15" hidden="false" customHeight="false" outlineLevel="0" collapsed="false">
      <c r="A147" s="28" t="n">
        <v>98</v>
      </c>
      <c r="B147" s="29" t="n">
        <v>45240</v>
      </c>
      <c r="C147" s="28" t="s">
        <v>375</v>
      </c>
      <c r="D147" s="28" t="n">
        <v>9925</v>
      </c>
    </row>
    <row r="148" customFormat="false" ht="15" hidden="false" customHeight="false" outlineLevel="0" collapsed="false">
      <c r="A148" s="28" t="n">
        <v>98</v>
      </c>
      <c r="B148" s="29" t="n">
        <v>45270</v>
      </c>
      <c r="C148" s="28" t="s">
        <v>375</v>
      </c>
      <c r="D148" s="28" t="n">
        <v>4935.78</v>
      </c>
    </row>
    <row r="149" customFormat="false" ht="15" hidden="false" customHeight="false" outlineLevel="0" collapsed="false">
      <c r="A149" s="28" t="n">
        <v>99</v>
      </c>
      <c r="B149" s="29" t="n">
        <v>46157</v>
      </c>
      <c r="C149" s="28" t="s">
        <v>375</v>
      </c>
      <c r="D149" s="28" t="n">
        <v>3480.56</v>
      </c>
    </row>
    <row r="150" customFormat="false" ht="15" hidden="false" customHeight="false" outlineLevel="0" collapsed="false">
      <c r="A150" s="28" t="n">
        <v>99</v>
      </c>
      <c r="B150" s="29" t="n">
        <v>46188</v>
      </c>
      <c r="C150" s="28" t="s">
        <v>375</v>
      </c>
      <c r="D150" s="28" t="n">
        <v>3480.56</v>
      </c>
    </row>
    <row r="151" customFormat="false" ht="15" hidden="false" customHeight="false" outlineLevel="0" collapsed="false">
      <c r="A151" s="28" t="n">
        <v>99</v>
      </c>
      <c r="B151" s="29" t="n">
        <v>46218</v>
      </c>
      <c r="C151" s="28" t="s">
        <v>375</v>
      </c>
      <c r="D151" s="28" t="n">
        <v>3480.56</v>
      </c>
    </row>
    <row r="152" customFormat="false" ht="15" hidden="false" customHeight="false" outlineLevel="0" collapsed="false">
      <c r="A152" s="28" t="n">
        <v>99</v>
      </c>
      <c r="B152" s="29" t="n">
        <v>46249</v>
      </c>
      <c r="C152" s="28" t="s">
        <v>375</v>
      </c>
      <c r="D152" s="28" t="n">
        <v>3480.56</v>
      </c>
    </row>
    <row r="153" customFormat="false" ht="15" hidden="false" customHeight="false" outlineLevel="0" collapsed="false">
      <c r="A153" s="28" t="n">
        <v>101</v>
      </c>
      <c r="B153" s="29" t="n">
        <v>45778</v>
      </c>
      <c r="C153" s="28" t="s">
        <v>375</v>
      </c>
      <c r="D153" s="28" t="n">
        <v>3800</v>
      </c>
    </row>
    <row r="154" customFormat="false" ht="15" hidden="false" customHeight="false" outlineLevel="0" collapsed="false">
      <c r="A154" s="28" t="n">
        <v>101</v>
      </c>
      <c r="B154" s="29" t="n">
        <v>45809</v>
      </c>
      <c r="C154" s="28" t="s">
        <v>375</v>
      </c>
      <c r="D154" s="28" t="n">
        <v>3800</v>
      </c>
    </row>
    <row r="155" customFormat="false" ht="15" hidden="false" customHeight="false" outlineLevel="0" collapsed="false">
      <c r="A155" s="28" t="n">
        <v>105</v>
      </c>
      <c r="B155" s="29" t="n">
        <v>45663</v>
      </c>
      <c r="C155" s="28" t="s">
        <v>375</v>
      </c>
      <c r="D155" s="28" t="n">
        <v>936.36</v>
      </c>
    </row>
    <row r="156" customFormat="false" ht="15" hidden="false" customHeight="false" outlineLevel="0" collapsed="false">
      <c r="A156" s="28" t="n">
        <v>105</v>
      </c>
      <c r="B156" s="29" t="n">
        <v>45694</v>
      </c>
      <c r="C156" s="28" t="s">
        <v>375</v>
      </c>
      <c r="D156" s="28" t="n">
        <v>936.36</v>
      </c>
    </row>
    <row r="157" customFormat="false" ht="15" hidden="false" customHeight="false" outlineLevel="0" collapsed="false">
      <c r="A157" s="28" t="n">
        <v>105</v>
      </c>
      <c r="B157" s="29" t="n">
        <v>45722</v>
      </c>
      <c r="C157" s="28" t="s">
        <v>375</v>
      </c>
      <c r="D157" s="28" t="n">
        <v>722.85</v>
      </c>
    </row>
    <row r="158" customFormat="false" ht="15" hidden="false" customHeight="false" outlineLevel="0" collapsed="false">
      <c r="A158" s="28" t="n">
        <v>105</v>
      </c>
      <c r="B158" s="29" t="n">
        <v>45753</v>
      </c>
      <c r="C158" s="28" t="s">
        <v>375</v>
      </c>
      <c r="D158" s="28" t="n">
        <v>936.36</v>
      </c>
    </row>
    <row r="159" customFormat="false" ht="15" hidden="false" customHeight="false" outlineLevel="0" collapsed="false">
      <c r="A159" s="28" t="n">
        <v>105</v>
      </c>
      <c r="B159" s="29" t="n">
        <v>45783</v>
      </c>
      <c r="C159" s="28" t="s">
        <v>375</v>
      </c>
      <c r="D159" s="28" t="n">
        <v>936.36</v>
      </c>
    </row>
    <row r="160" customFormat="false" ht="15" hidden="false" customHeight="false" outlineLevel="0" collapsed="false">
      <c r="A160" s="28" t="n">
        <v>115</v>
      </c>
      <c r="B160" s="29" t="n">
        <v>45250</v>
      </c>
      <c r="C160" s="28" t="s">
        <v>375</v>
      </c>
      <c r="D160" s="28" t="n">
        <v>3452.89</v>
      </c>
    </row>
    <row r="161" customFormat="false" ht="15" hidden="false" customHeight="false" outlineLevel="0" collapsed="false">
      <c r="A161" s="28" t="n">
        <v>115</v>
      </c>
      <c r="B161" s="29" t="n">
        <v>45280</v>
      </c>
      <c r="C161" s="28" t="s">
        <v>375</v>
      </c>
      <c r="D161" s="28" t="n">
        <v>5992</v>
      </c>
    </row>
    <row r="162" customFormat="false" ht="15" hidden="false" customHeight="false" outlineLevel="0" collapsed="false">
      <c r="A162" s="28" t="n">
        <v>115</v>
      </c>
      <c r="B162" s="29" t="n">
        <v>45311</v>
      </c>
      <c r="C162" s="28" t="s">
        <v>375</v>
      </c>
      <c r="D162" s="28" t="n">
        <v>5992</v>
      </c>
    </row>
    <row r="163" customFormat="false" ht="15" hidden="false" customHeight="false" outlineLevel="0" collapsed="false">
      <c r="A163" s="28" t="n">
        <v>115</v>
      </c>
      <c r="B163" s="29" t="n">
        <v>45342</v>
      </c>
      <c r="C163" s="28" t="s">
        <v>375</v>
      </c>
      <c r="D163" s="28" t="n">
        <v>1967.33</v>
      </c>
    </row>
    <row r="164" customFormat="false" ht="15" hidden="false" customHeight="false" outlineLevel="0" collapsed="false">
      <c r="A164" s="28" t="n">
        <v>115</v>
      </c>
      <c r="B164" s="29" t="n">
        <v>45371</v>
      </c>
      <c r="C164" s="28" t="s">
        <v>375</v>
      </c>
      <c r="D164" s="28" t="n">
        <v>5992</v>
      </c>
    </row>
    <row r="165" customFormat="false" ht="15" hidden="false" customHeight="false" outlineLevel="0" collapsed="false">
      <c r="A165" s="28" t="n">
        <v>115</v>
      </c>
      <c r="B165" s="29" t="n">
        <v>45402</v>
      </c>
      <c r="C165" s="28" t="s">
        <v>375</v>
      </c>
      <c r="D165" s="28" t="n">
        <v>5992</v>
      </c>
    </row>
    <row r="166" customFormat="false" ht="15" hidden="false" customHeight="false" outlineLevel="0" collapsed="false">
      <c r="A166" s="28" t="n">
        <v>115</v>
      </c>
      <c r="B166" s="29" t="n">
        <v>45432</v>
      </c>
      <c r="C166" s="28" t="s">
        <v>375</v>
      </c>
      <c r="D166" s="28" t="n">
        <v>5992</v>
      </c>
    </row>
    <row r="167" customFormat="false" ht="15" hidden="false" customHeight="false" outlineLevel="0" collapsed="false">
      <c r="A167" s="28" t="n">
        <v>115</v>
      </c>
      <c r="B167" s="29" t="n">
        <v>45463</v>
      </c>
      <c r="C167" s="28" t="s">
        <v>375</v>
      </c>
      <c r="D167" s="28" t="n">
        <v>5992</v>
      </c>
    </row>
    <row r="168" customFormat="false" ht="15" hidden="false" customHeight="false" outlineLevel="0" collapsed="false">
      <c r="A168" s="28" t="n">
        <v>115</v>
      </c>
      <c r="B168" s="29" t="n">
        <v>45493</v>
      </c>
      <c r="C168" s="28" t="s">
        <v>375</v>
      </c>
      <c r="D168" s="28" t="n">
        <v>5992</v>
      </c>
    </row>
    <row r="169" customFormat="false" ht="15" hidden="false" customHeight="false" outlineLevel="0" collapsed="false">
      <c r="A169" s="28" t="n">
        <v>115</v>
      </c>
      <c r="B169" s="29" t="n">
        <v>45524</v>
      </c>
      <c r="C169" s="28" t="s">
        <v>375</v>
      </c>
      <c r="D169" s="28" t="n">
        <v>4518.25</v>
      </c>
    </row>
    <row r="170" customFormat="false" ht="15" hidden="false" customHeight="false" outlineLevel="0" collapsed="false">
      <c r="A170" s="28" t="n">
        <v>115</v>
      </c>
      <c r="B170" s="29" t="n">
        <v>45555</v>
      </c>
      <c r="C170" s="28" t="s">
        <v>375</v>
      </c>
      <c r="D170" s="28" t="n">
        <v>5992</v>
      </c>
    </row>
    <row r="171" customFormat="false" ht="15" hidden="false" customHeight="false" outlineLevel="0" collapsed="false">
      <c r="A171" s="28" t="n">
        <v>115</v>
      </c>
      <c r="B171" s="29" t="n">
        <v>45585</v>
      </c>
      <c r="C171" s="28" t="s">
        <v>375</v>
      </c>
      <c r="D171" s="28" t="n">
        <v>5992</v>
      </c>
    </row>
    <row r="172" customFormat="false" ht="15" hidden="false" customHeight="false" outlineLevel="0" collapsed="false">
      <c r="A172" s="28" t="n">
        <v>115</v>
      </c>
      <c r="B172" s="29" t="n">
        <v>45616</v>
      </c>
      <c r="C172" s="28" t="s">
        <v>375</v>
      </c>
      <c r="D172" s="28" t="n">
        <v>5992</v>
      </c>
    </row>
    <row r="173" customFormat="false" ht="15" hidden="false" customHeight="false" outlineLevel="0" collapsed="false">
      <c r="A173" s="28" t="n">
        <v>115</v>
      </c>
      <c r="B173" s="29" t="n">
        <v>45646</v>
      </c>
      <c r="C173" s="28" t="s">
        <v>375</v>
      </c>
      <c r="D173" s="28" t="n">
        <v>5992</v>
      </c>
    </row>
    <row r="174" customFormat="false" ht="15" hidden="false" customHeight="false" outlineLevel="0" collapsed="false">
      <c r="A174" s="28" t="n">
        <v>117</v>
      </c>
      <c r="B174" s="29" t="n">
        <v>45238</v>
      </c>
      <c r="C174" s="28" t="s">
        <v>375</v>
      </c>
      <c r="D174" s="28" t="n">
        <v>1657.58</v>
      </c>
    </row>
    <row r="175" customFormat="false" ht="15" hidden="false" customHeight="false" outlineLevel="0" collapsed="false">
      <c r="A175" s="28" t="n">
        <v>117</v>
      </c>
      <c r="B175" s="29" t="n">
        <v>45268</v>
      </c>
      <c r="C175" s="28" t="s">
        <v>375</v>
      </c>
      <c r="D175" s="28" t="n">
        <v>1523.96</v>
      </c>
    </row>
    <row r="176" customFormat="false" ht="15" hidden="false" customHeight="false" outlineLevel="0" collapsed="false">
      <c r="A176" s="28" t="n">
        <v>117</v>
      </c>
      <c r="B176" s="29" t="n">
        <v>45299</v>
      </c>
      <c r="C176" s="28" t="s">
        <v>375</v>
      </c>
      <c r="D176" s="28" t="n">
        <v>4540</v>
      </c>
    </row>
    <row r="177" customFormat="false" ht="15" hidden="false" customHeight="false" outlineLevel="0" collapsed="false">
      <c r="A177" s="28" t="n">
        <v>117</v>
      </c>
      <c r="B177" s="29" t="n">
        <v>45330</v>
      </c>
      <c r="C177" s="28" t="s">
        <v>375</v>
      </c>
      <c r="D177" s="28" t="n">
        <v>4540</v>
      </c>
    </row>
    <row r="178" customFormat="false" ht="15" hidden="false" customHeight="false" outlineLevel="0" collapsed="false">
      <c r="A178" s="28" t="n">
        <v>136</v>
      </c>
      <c r="B178" s="29" t="n">
        <v>46101</v>
      </c>
      <c r="C178" s="28" t="s">
        <v>375</v>
      </c>
      <c r="D178" s="28" t="n">
        <v>3330.77</v>
      </c>
    </row>
    <row r="179" customFormat="false" ht="15" hidden="false" customHeight="false" outlineLevel="0" collapsed="false">
      <c r="A179" s="28" t="n">
        <v>136</v>
      </c>
      <c r="B179" s="29" t="n">
        <v>46132</v>
      </c>
      <c r="C179" s="28" t="s">
        <v>375</v>
      </c>
      <c r="D179" s="28" t="n">
        <v>3330.77</v>
      </c>
    </row>
    <row r="180" customFormat="false" ht="15" hidden="false" customHeight="false" outlineLevel="0" collapsed="false">
      <c r="A180" s="28" t="n">
        <v>136</v>
      </c>
      <c r="B180" s="29" t="n">
        <v>46162</v>
      </c>
      <c r="C180" s="28" t="s">
        <v>375</v>
      </c>
      <c r="D180" s="28" t="n">
        <v>3330.77</v>
      </c>
    </row>
    <row r="181" customFormat="false" ht="15" hidden="false" customHeight="false" outlineLevel="0" collapsed="false">
      <c r="A181" s="28" t="n">
        <v>140</v>
      </c>
      <c r="B181" s="29" t="n">
        <v>45306</v>
      </c>
      <c r="C181" s="28" t="s">
        <v>375</v>
      </c>
      <c r="D181" s="28" t="n">
        <v>8950</v>
      </c>
    </row>
    <row r="182" customFormat="false" ht="15" hidden="false" customHeight="false" outlineLevel="0" collapsed="false">
      <c r="A182" s="28" t="n">
        <v>140</v>
      </c>
      <c r="B182" s="29" t="n">
        <v>45337</v>
      </c>
      <c r="C182" s="28" t="s">
        <v>375</v>
      </c>
      <c r="D182" s="28" t="n">
        <v>8950</v>
      </c>
    </row>
    <row r="183" customFormat="false" ht="15" hidden="false" customHeight="false" outlineLevel="0" collapsed="false">
      <c r="A183" s="28" t="n">
        <v>140</v>
      </c>
      <c r="B183" s="29" t="n">
        <v>45366</v>
      </c>
      <c r="C183" s="28" t="s">
        <v>375</v>
      </c>
      <c r="D183" s="28" t="n">
        <v>3436.61</v>
      </c>
    </row>
    <row r="184" customFormat="false" ht="15" hidden="false" customHeight="false" outlineLevel="0" collapsed="false">
      <c r="A184" s="28" t="n">
        <v>150</v>
      </c>
      <c r="B184" s="29" t="n">
        <v>45453</v>
      </c>
      <c r="C184" s="28" t="s">
        <v>375</v>
      </c>
      <c r="D184" s="28" t="n">
        <v>4648</v>
      </c>
    </row>
    <row r="185" customFormat="false" ht="15" hidden="false" customHeight="false" outlineLevel="0" collapsed="false">
      <c r="A185" s="28" t="n">
        <v>150</v>
      </c>
      <c r="B185" s="29" t="n">
        <v>45483</v>
      </c>
      <c r="C185" s="28" t="s">
        <v>375</v>
      </c>
      <c r="D185" s="28" t="n">
        <v>3062.43</v>
      </c>
    </row>
    <row r="186" customFormat="false" ht="15" hidden="false" customHeight="false" outlineLevel="0" collapsed="false">
      <c r="A186" s="28" t="n">
        <v>150</v>
      </c>
      <c r="B186" s="29" t="n">
        <v>45514</v>
      </c>
      <c r="C186" s="28" t="s">
        <v>375</v>
      </c>
      <c r="D186" s="28" t="n">
        <v>4648</v>
      </c>
    </row>
    <row r="187" customFormat="false" ht="15" hidden="false" customHeight="false" outlineLevel="0" collapsed="false">
      <c r="A187" s="28" t="n">
        <v>150</v>
      </c>
      <c r="B187" s="29" t="n">
        <v>45545</v>
      </c>
      <c r="C187" s="28" t="s">
        <v>375</v>
      </c>
      <c r="D187" s="28" t="n">
        <v>1876.79</v>
      </c>
    </row>
    <row r="188" customFormat="false" ht="15" hidden="false" customHeight="false" outlineLevel="0" collapsed="false">
      <c r="A188" s="28" t="n">
        <v>150</v>
      </c>
      <c r="B188" s="29" t="n">
        <v>45575</v>
      </c>
      <c r="C188" s="28" t="s">
        <v>375</v>
      </c>
      <c r="D188" s="28" t="n">
        <v>4648</v>
      </c>
    </row>
    <row r="189" customFormat="false" ht="15" hidden="false" customHeight="false" outlineLevel="0" collapsed="false">
      <c r="A189" s="28" t="n">
        <v>150</v>
      </c>
      <c r="B189" s="29" t="n">
        <v>45606</v>
      </c>
      <c r="C189" s="28" t="s">
        <v>375</v>
      </c>
      <c r="D189" s="28" t="n">
        <v>4648</v>
      </c>
    </row>
    <row r="190" customFormat="false" ht="15" hidden="false" customHeight="false" outlineLevel="0" collapsed="false">
      <c r="A190" s="28" t="n">
        <v>150</v>
      </c>
      <c r="B190" s="29" t="n">
        <v>45636</v>
      </c>
      <c r="C190" s="28" t="s">
        <v>375</v>
      </c>
      <c r="D190" s="28" t="n">
        <v>4648</v>
      </c>
    </row>
    <row r="191" customFormat="false" ht="15" hidden="false" customHeight="false" outlineLevel="0" collapsed="false">
      <c r="A191" s="28" t="n">
        <v>151</v>
      </c>
      <c r="B191" s="29" t="n">
        <v>45069</v>
      </c>
      <c r="C191" s="28" t="s">
        <v>375</v>
      </c>
      <c r="D191" s="28" t="n">
        <v>4542.86</v>
      </c>
    </row>
    <row r="192" customFormat="false" ht="15" hidden="false" customHeight="false" outlineLevel="0" collapsed="false">
      <c r="A192" s="28" t="n">
        <v>151</v>
      </c>
      <c r="B192" s="29" t="n">
        <v>45100</v>
      </c>
      <c r="C192" s="28" t="s">
        <v>375</v>
      </c>
      <c r="D192" s="28" t="n">
        <v>4542.86</v>
      </c>
    </row>
    <row r="193" customFormat="false" ht="15" hidden="false" customHeight="false" outlineLevel="0" collapsed="false">
      <c r="A193" s="28" t="n">
        <v>151</v>
      </c>
      <c r="B193" s="29" t="n">
        <v>45130</v>
      </c>
      <c r="C193" s="28" t="s">
        <v>375</v>
      </c>
      <c r="D193" s="28" t="n">
        <v>1794.79</v>
      </c>
    </row>
    <row r="194" customFormat="false" ht="15" hidden="false" customHeight="false" outlineLevel="0" collapsed="false">
      <c r="A194" s="28" t="n">
        <v>154</v>
      </c>
      <c r="B194" s="29" t="n">
        <v>46207</v>
      </c>
      <c r="C194" s="28" t="s">
        <v>375</v>
      </c>
      <c r="D194" s="28" t="n">
        <v>1000</v>
      </c>
    </row>
    <row r="195" customFormat="false" ht="15" hidden="false" customHeight="false" outlineLevel="0" collapsed="false">
      <c r="A195" s="28" t="n">
        <v>154</v>
      </c>
      <c r="B195" s="29" t="n">
        <v>46238</v>
      </c>
      <c r="C195" s="28" t="s">
        <v>375</v>
      </c>
      <c r="D195" s="28" t="n">
        <v>1000</v>
      </c>
    </row>
    <row r="196" customFormat="false" ht="15" hidden="false" customHeight="false" outlineLevel="0" collapsed="false">
      <c r="A196" s="28" t="n">
        <v>172</v>
      </c>
      <c r="B196" s="29" t="n">
        <v>46060</v>
      </c>
      <c r="C196" s="28" t="s">
        <v>375</v>
      </c>
      <c r="D196" s="28" t="n">
        <v>5800</v>
      </c>
    </row>
    <row r="197" customFormat="false" ht="15" hidden="false" customHeight="false" outlineLevel="0" collapsed="false">
      <c r="A197" s="28" t="n">
        <v>172</v>
      </c>
      <c r="B197" s="29" t="n">
        <v>46088</v>
      </c>
      <c r="C197" s="28" t="s">
        <v>375</v>
      </c>
      <c r="D197" s="28" t="n">
        <v>5800</v>
      </c>
    </row>
    <row r="198" customFormat="false" ht="15" hidden="false" customHeight="false" outlineLevel="0" collapsed="false">
      <c r="A198" s="28" t="n">
        <v>175</v>
      </c>
      <c r="B198" s="29" t="n">
        <v>46200</v>
      </c>
      <c r="C198" s="28" t="s">
        <v>375</v>
      </c>
      <c r="D198" s="28" t="n">
        <v>2669.23</v>
      </c>
    </row>
    <row r="199" customFormat="false" ht="15" hidden="false" customHeight="false" outlineLevel="0" collapsed="false">
      <c r="A199" s="28" t="n">
        <v>175</v>
      </c>
      <c r="B199" s="29" t="n">
        <v>46230</v>
      </c>
      <c r="C199" s="28" t="s">
        <v>375</v>
      </c>
      <c r="D199" s="28" t="n">
        <v>2669.23</v>
      </c>
    </row>
    <row r="200" customFormat="false" ht="15" hidden="false" customHeight="false" outlineLevel="0" collapsed="false">
      <c r="A200" s="28" t="n">
        <v>175</v>
      </c>
      <c r="B200" s="29" t="n">
        <v>46261</v>
      </c>
      <c r="C200" s="28" t="s">
        <v>375</v>
      </c>
      <c r="D200" s="28" t="n">
        <v>1900.64</v>
      </c>
    </row>
    <row r="201" customFormat="false" ht="15" hidden="false" customHeight="false" outlineLevel="0" collapsed="false">
      <c r="A201" s="28" t="n">
        <v>202</v>
      </c>
      <c r="B201" s="29" t="n">
        <v>46034</v>
      </c>
      <c r="C201" s="28" t="s">
        <v>375</v>
      </c>
      <c r="D201" s="28" t="n">
        <v>18233.33</v>
      </c>
    </row>
    <row r="202" customFormat="false" ht="15" hidden="false" customHeight="false" outlineLevel="0" collapsed="false">
      <c r="A202" s="28" t="n">
        <v>202</v>
      </c>
      <c r="B202" s="29" t="n">
        <v>46065</v>
      </c>
      <c r="C202" s="28" t="s">
        <v>375</v>
      </c>
      <c r="D202" s="28" t="n">
        <v>11783.94</v>
      </c>
    </row>
    <row r="203" customFormat="false" ht="15" hidden="false" customHeight="false" outlineLevel="0" collapsed="false">
      <c r="A203" s="28" t="n">
        <v>216</v>
      </c>
      <c r="B203" s="29" t="n">
        <v>45497</v>
      </c>
      <c r="C203" s="28" t="s">
        <v>375</v>
      </c>
      <c r="D203" s="28" t="n">
        <v>2385.26</v>
      </c>
    </row>
    <row r="204" customFormat="false" ht="15" hidden="false" customHeight="false" outlineLevel="0" collapsed="false">
      <c r="A204" s="28" t="n">
        <v>216</v>
      </c>
      <c r="B204" s="29" t="n">
        <v>45528</v>
      </c>
      <c r="C204" s="28" t="s">
        <v>375</v>
      </c>
      <c r="D204" s="28" t="n">
        <v>4200</v>
      </c>
    </row>
    <row r="205" customFormat="false" ht="15" hidden="false" customHeight="false" outlineLevel="0" collapsed="false">
      <c r="A205" s="28" t="n">
        <v>216</v>
      </c>
      <c r="B205" s="29" t="n">
        <v>45559</v>
      </c>
      <c r="C205" s="28" t="s">
        <v>375</v>
      </c>
      <c r="D205" s="28" t="n">
        <v>4200</v>
      </c>
    </row>
    <row r="206" customFormat="false" ht="15" hidden="false" customHeight="false" outlineLevel="0" collapsed="false">
      <c r="A206" s="28" t="n">
        <v>218</v>
      </c>
      <c r="B206" s="29" t="n">
        <v>44808</v>
      </c>
      <c r="C206" s="28" t="s">
        <v>375</v>
      </c>
      <c r="D206" s="28" t="n">
        <v>4750</v>
      </c>
    </row>
    <row r="207" customFormat="false" ht="15" hidden="false" customHeight="false" outlineLevel="0" collapsed="false">
      <c r="A207" s="28" t="n">
        <v>218</v>
      </c>
      <c r="B207" s="29" t="n">
        <v>44838</v>
      </c>
      <c r="C207" s="28" t="s">
        <v>375</v>
      </c>
      <c r="D207" s="28" t="n">
        <v>1587.56</v>
      </c>
    </row>
    <row r="208" customFormat="false" ht="15" hidden="false" customHeight="false" outlineLevel="0" collapsed="false">
      <c r="A208" s="28" t="n">
        <v>218</v>
      </c>
      <c r="B208" s="29" t="n">
        <v>44869</v>
      </c>
      <c r="C208" s="28" t="s">
        <v>375</v>
      </c>
      <c r="D208" s="28" t="n">
        <v>3017.95</v>
      </c>
    </row>
    <row r="209" customFormat="false" ht="15" hidden="false" customHeight="false" outlineLevel="0" collapsed="false">
      <c r="A209" s="28" t="n">
        <v>218</v>
      </c>
      <c r="B209" s="29" t="n">
        <v>44899</v>
      </c>
      <c r="C209" s="28" t="s">
        <v>375</v>
      </c>
      <c r="D209" s="28" t="n">
        <v>2033.1</v>
      </c>
    </row>
    <row r="210" customFormat="false" ht="15" hidden="false" customHeight="false" outlineLevel="0" collapsed="false">
      <c r="A210" s="28" t="n">
        <v>218</v>
      </c>
      <c r="B210" s="29" t="n">
        <v>44930</v>
      </c>
      <c r="C210" s="28" t="s">
        <v>375</v>
      </c>
      <c r="D210" s="28" t="n">
        <v>4750</v>
      </c>
    </row>
    <row r="211" customFormat="false" ht="15" hidden="false" customHeight="false" outlineLevel="0" collapsed="false">
      <c r="A211" s="28" t="n">
        <v>220</v>
      </c>
      <c r="B211" s="29" t="n">
        <v>46201</v>
      </c>
      <c r="C211" s="28" t="s">
        <v>375</v>
      </c>
      <c r="D211" s="28" t="n">
        <v>14151.06</v>
      </c>
    </row>
    <row r="212" customFormat="false" ht="15" hidden="false" customHeight="false" outlineLevel="0" collapsed="false">
      <c r="A212" s="28" t="n">
        <v>220</v>
      </c>
      <c r="B212" s="29" t="n">
        <v>46231</v>
      </c>
      <c r="C212" s="28" t="s">
        <v>375</v>
      </c>
      <c r="D212" s="28" t="n">
        <v>4666.34</v>
      </c>
    </row>
    <row r="213" customFormat="false" ht="15" hidden="false" customHeight="false" outlineLevel="0" collapsed="false">
      <c r="A213" s="28" t="n">
        <v>220</v>
      </c>
      <c r="B213" s="29" t="n">
        <v>46262</v>
      </c>
      <c r="C213" s="28" t="s">
        <v>375</v>
      </c>
      <c r="D213" s="28" t="n">
        <v>8966.66</v>
      </c>
    </row>
    <row r="214" customFormat="false" ht="15" hidden="false" customHeight="false" outlineLevel="0" collapsed="false">
      <c r="A214" s="28" t="n">
        <v>221</v>
      </c>
      <c r="B214" s="29" t="n">
        <v>46114</v>
      </c>
      <c r="C214" s="28" t="s">
        <v>375</v>
      </c>
      <c r="D214" s="28" t="n">
        <v>6675.42</v>
      </c>
    </row>
    <row r="215" customFormat="false" ht="15" hidden="false" customHeight="false" outlineLevel="0" collapsed="false">
      <c r="A215" s="28" t="n">
        <v>221</v>
      </c>
      <c r="B215" s="29" t="n">
        <v>46144</v>
      </c>
      <c r="C215" s="28" t="s">
        <v>375</v>
      </c>
      <c r="D215" s="28" t="n">
        <v>9120</v>
      </c>
    </row>
    <row r="216" customFormat="false" ht="15" hidden="false" customHeight="false" outlineLevel="0" collapsed="false">
      <c r="A216" s="28" t="n">
        <v>221</v>
      </c>
      <c r="B216" s="29" t="n">
        <v>46175</v>
      </c>
      <c r="C216" s="28" t="s">
        <v>375</v>
      </c>
      <c r="D216" s="28" t="n">
        <v>5839.54</v>
      </c>
    </row>
    <row r="217" customFormat="false" ht="15" hidden="false" customHeight="false" outlineLevel="0" collapsed="false">
      <c r="A217" s="28" t="n">
        <v>221</v>
      </c>
      <c r="B217" s="29" t="n">
        <v>46205</v>
      </c>
      <c r="C217" s="28" t="s">
        <v>375</v>
      </c>
      <c r="D217" s="28" t="n">
        <v>9120</v>
      </c>
    </row>
    <row r="218" customFormat="false" ht="15" hidden="false" customHeight="false" outlineLevel="0" collapsed="false">
      <c r="A218" s="28" t="n">
        <v>231</v>
      </c>
      <c r="B218" s="29" t="n">
        <v>46223</v>
      </c>
      <c r="C218" s="28" t="s">
        <v>375</v>
      </c>
      <c r="D218" s="28" t="n">
        <v>1676.92</v>
      </c>
    </row>
    <row r="219" customFormat="false" ht="15" hidden="false" customHeight="false" outlineLevel="0" collapsed="false">
      <c r="A219" s="28" t="n">
        <v>231</v>
      </c>
      <c r="B219" s="29" t="n">
        <v>46254</v>
      </c>
      <c r="C219" s="28" t="s">
        <v>375</v>
      </c>
      <c r="D219" s="28" t="n">
        <v>717.89</v>
      </c>
    </row>
    <row r="220" customFormat="false" ht="15" hidden="false" customHeight="false" outlineLevel="0" collapsed="false">
      <c r="A220" s="28" t="n">
        <v>232</v>
      </c>
      <c r="B220" s="29" t="n">
        <v>46225</v>
      </c>
      <c r="C220" s="28" t="s">
        <v>375</v>
      </c>
      <c r="D220" s="28" t="n">
        <v>1350</v>
      </c>
    </row>
    <row r="221" customFormat="false" ht="15" hidden="false" customHeight="false" outlineLevel="0" collapsed="false">
      <c r="A221" s="28" t="n">
        <v>232</v>
      </c>
      <c r="B221" s="29" t="n">
        <v>46256</v>
      </c>
      <c r="C221" s="28" t="s">
        <v>375</v>
      </c>
      <c r="D221" s="28" t="n">
        <v>672.63</v>
      </c>
    </row>
    <row r="222" customFormat="false" ht="15" hidden="false" customHeight="false" outlineLevel="0" collapsed="false">
      <c r="A222" s="28" t="n">
        <v>243</v>
      </c>
      <c r="B222" s="29" t="n">
        <v>46221</v>
      </c>
      <c r="C222" s="28" t="s">
        <v>375</v>
      </c>
      <c r="D222" s="28" t="n">
        <v>4542.86</v>
      </c>
    </row>
    <row r="223" customFormat="false" ht="15" hidden="false" customHeight="false" outlineLevel="0" collapsed="false">
      <c r="A223" s="28" t="n">
        <v>243</v>
      </c>
      <c r="B223" s="29" t="n">
        <v>46252</v>
      </c>
      <c r="C223" s="28" t="s">
        <v>375</v>
      </c>
      <c r="D223" s="28" t="n">
        <v>4542.86</v>
      </c>
    </row>
    <row r="224" customFormat="false" ht="15" hidden="false" customHeight="false" outlineLevel="0" collapsed="false">
      <c r="A224" s="28" t="n">
        <v>245</v>
      </c>
      <c r="B224" s="29" t="n">
        <v>46136</v>
      </c>
      <c r="C224" s="28" t="s">
        <v>375</v>
      </c>
      <c r="D224" s="28" t="n">
        <v>10094.76</v>
      </c>
    </row>
    <row r="225" customFormat="false" ht="15" hidden="false" customHeight="false" outlineLevel="0" collapsed="false">
      <c r="A225" s="28" t="n">
        <v>245</v>
      </c>
      <c r="B225" s="29" t="n">
        <v>46166</v>
      </c>
      <c r="C225" s="28" t="s">
        <v>375</v>
      </c>
      <c r="D225" s="28" t="n">
        <v>26724.49</v>
      </c>
    </row>
    <row r="226" customFormat="false" ht="15" hidden="false" customHeight="false" outlineLevel="0" collapsed="false">
      <c r="A226" s="28" t="n">
        <v>245</v>
      </c>
      <c r="B226" s="29" t="n">
        <v>46197</v>
      </c>
      <c r="C226" s="28" t="s">
        <v>375</v>
      </c>
      <c r="D226" s="28" t="n">
        <v>26724.49</v>
      </c>
    </row>
    <row r="227" customFormat="false" ht="15" hidden="false" customHeight="false" outlineLevel="0" collapsed="false">
      <c r="A227" s="28" t="n">
        <v>245</v>
      </c>
      <c r="B227" s="29" t="n">
        <v>46227</v>
      </c>
      <c r="C227" s="28" t="s">
        <v>375</v>
      </c>
      <c r="D227" s="28" t="n">
        <v>26724.49</v>
      </c>
    </row>
    <row r="228" customFormat="false" ht="15" hidden="false" customHeight="false" outlineLevel="0" collapsed="false">
      <c r="A228" s="28" t="n">
        <v>245</v>
      </c>
      <c r="B228" s="29" t="n">
        <v>46258</v>
      </c>
      <c r="C228" s="28" t="s">
        <v>375</v>
      </c>
      <c r="D228" s="28" t="n">
        <v>9427.63</v>
      </c>
    </row>
    <row r="229" customFormat="false" ht="15" hidden="false" customHeight="false" outlineLevel="0" collapsed="false">
      <c r="A229" s="28" t="n">
        <v>248</v>
      </c>
      <c r="B229" s="29" t="n">
        <v>45550</v>
      </c>
      <c r="C229" s="28" t="s">
        <v>375</v>
      </c>
      <c r="D229" s="28" t="n">
        <v>3491.67</v>
      </c>
    </row>
    <row r="230" customFormat="false" ht="15" hidden="false" customHeight="false" outlineLevel="0" collapsed="false">
      <c r="A230" s="28" t="n">
        <v>248</v>
      </c>
      <c r="B230" s="29" t="n">
        <v>45580</v>
      </c>
      <c r="C230" s="28" t="s">
        <v>375</v>
      </c>
      <c r="D230" s="28" t="n">
        <v>3491.67</v>
      </c>
    </row>
    <row r="231" customFormat="false" ht="15" hidden="false" customHeight="false" outlineLevel="0" collapsed="false">
      <c r="A231" s="28" t="n">
        <v>248</v>
      </c>
      <c r="B231" s="29" t="n">
        <v>45611</v>
      </c>
      <c r="C231" s="28" t="s">
        <v>375</v>
      </c>
      <c r="D231" s="28" t="n">
        <v>3491.67</v>
      </c>
    </row>
    <row r="232" customFormat="false" ht="15" hidden="false" customHeight="false" outlineLevel="0" collapsed="false">
      <c r="A232" s="28" t="n">
        <v>278</v>
      </c>
      <c r="B232" s="29" t="n">
        <v>45310</v>
      </c>
      <c r="C232" s="28" t="s">
        <v>375</v>
      </c>
      <c r="D232" s="28" t="n">
        <v>898.67</v>
      </c>
    </row>
    <row r="233" customFormat="false" ht="15" hidden="false" customHeight="false" outlineLevel="0" collapsed="false">
      <c r="A233" s="28" t="n">
        <v>278</v>
      </c>
      <c r="B233" s="29" t="n">
        <v>45341</v>
      </c>
      <c r="C233" s="28" t="s">
        <v>375</v>
      </c>
      <c r="D233" s="28" t="n">
        <v>1585.71</v>
      </c>
    </row>
    <row r="234" customFormat="false" ht="15" hidden="false" customHeight="false" outlineLevel="0" collapsed="false">
      <c r="A234" s="28" t="n">
        <v>280</v>
      </c>
      <c r="B234" s="29" t="n">
        <v>45809</v>
      </c>
      <c r="C234" s="28" t="s">
        <v>375</v>
      </c>
      <c r="D234" s="28" t="n">
        <v>2027.27</v>
      </c>
    </row>
    <row r="235" customFormat="false" ht="15" hidden="false" customHeight="false" outlineLevel="0" collapsed="false">
      <c r="A235" s="28" t="n">
        <v>280</v>
      </c>
      <c r="B235" s="29" t="n">
        <v>45839</v>
      </c>
      <c r="C235" s="28" t="s">
        <v>375</v>
      </c>
      <c r="D235" s="28" t="n">
        <v>610.52</v>
      </c>
    </row>
    <row r="236" customFormat="false" ht="15" hidden="false" customHeight="false" outlineLevel="0" collapsed="false">
      <c r="A236" s="28" t="n">
        <v>280</v>
      </c>
      <c r="B236" s="29" t="n">
        <v>45870</v>
      </c>
      <c r="C236" s="28" t="s">
        <v>375</v>
      </c>
      <c r="D236" s="28" t="n">
        <v>2027.27</v>
      </c>
    </row>
    <row r="237" customFormat="false" ht="15" hidden="false" customHeight="false" outlineLevel="0" collapsed="false">
      <c r="A237" s="28" t="n">
        <v>280</v>
      </c>
      <c r="B237" s="29" t="n">
        <v>45901</v>
      </c>
      <c r="C237" s="28" t="s">
        <v>375</v>
      </c>
      <c r="D237" s="28" t="n">
        <v>2027.27</v>
      </c>
    </row>
    <row r="238" customFormat="false" ht="15" hidden="false" customHeight="false" outlineLevel="0" collapsed="false">
      <c r="A238" s="28" t="n">
        <v>280</v>
      </c>
      <c r="B238" s="29" t="n">
        <v>45931</v>
      </c>
      <c r="C238" s="28" t="s">
        <v>375</v>
      </c>
      <c r="D238" s="28" t="n">
        <v>2027.27</v>
      </c>
    </row>
    <row r="239" customFormat="false" ht="15" hidden="false" customHeight="false" outlineLevel="0" collapsed="false">
      <c r="A239" s="28" t="n">
        <v>280</v>
      </c>
      <c r="B239" s="29" t="n">
        <v>45962</v>
      </c>
      <c r="C239" s="28" t="s">
        <v>375</v>
      </c>
      <c r="D239" s="28" t="n">
        <v>2027.27</v>
      </c>
    </row>
    <row r="240" customFormat="false" ht="15" hidden="false" customHeight="false" outlineLevel="0" collapsed="false">
      <c r="A240" s="28" t="n">
        <v>280</v>
      </c>
      <c r="B240" s="29" t="n">
        <v>45992</v>
      </c>
      <c r="C240" s="28" t="s">
        <v>375</v>
      </c>
      <c r="D240" s="28" t="n">
        <v>2027.27</v>
      </c>
    </row>
    <row r="241" customFormat="false" ht="15" hidden="false" customHeight="false" outlineLevel="0" collapsed="false">
      <c r="A241" s="28" t="n">
        <v>280</v>
      </c>
      <c r="B241" s="29" t="n">
        <v>46023</v>
      </c>
      <c r="C241" s="28" t="s">
        <v>375</v>
      </c>
      <c r="D241" s="28" t="n">
        <v>1289.67</v>
      </c>
    </row>
    <row r="242" customFormat="false" ht="15" hidden="false" customHeight="false" outlineLevel="0" collapsed="false">
      <c r="A242" s="28" t="n">
        <v>289</v>
      </c>
      <c r="B242" s="29" t="n">
        <v>44985</v>
      </c>
      <c r="C242" s="28" t="s">
        <v>375</v>
      </c>
      <c r="D242" s="28" t="n">
        <v>5060</v>
      </c>
    </row>
    <row r="243" customFormat="false" ht="15" hidden="false" customHeight="false" outlineLevel="0" collapsed="false">
      <c r="A243" s="28" t="n">
        <v>289</v>
      </c>
      <c r="B243" s="29" t="n">
        <v>45013</v>
      </c>
      <c r="C243" s="28" t="s">
        <v>375</v>
      </c>
      <c r="D243" s="28" t="n">
        <v>5060</v>
      </c>
    </row>
    <row r="244" customFormat="false" ht="15" hidden="false" customHeight="false" outlineLevel="0" collapsed="false">
      <c r="A244" s="28" t="n">
        <v>289</v>
      </c>
      <c r="B244" s="29" t="n">
        <v>45044</v>
      </c>
      <c r="C244" s="28" t="s">
        <v>375</v>
      </c>
      <c r="D244" s="28" t="n">
        <v>5060</v>
      </c>
    </row>
    <row r="245" customFormat="false" ht="15" hidden="false" customHeight="false" outlineLevel="0" collapsed="false">
      <c r="A245" s="28" t="n">
        <v>289</v>
      </c>
      <c r="B245" s="29" t="n">
        <v>45074</v>
      </c>
      <c r="C245" s="28" t="s">
        <v>375</v>
      </c>
      <c r="D245" s="28" t="n">
        <v>5060</v>
      </c>
    </row>
    <row r="246" customFormat="false" ht="15" hidden="false" customHeight="false" outlineLevel="0" collapsed="false">
      <c r="A246" s="28" t="n">
        <v>309</v>
      </c>
      <c r="B246" s="29" t="n">
        <v>46019</v>
      </c>
      <c r="C246" s="28" t="s">
        <v>375</v>
      </c>
      <c r="D246" s="28" t="n">
        <v>1671.43</v>
      </c>
    </row>
    <row r="247" customFormat="false" ht="15" hidden="false" customHeight="false" outlineLevel="0" collapsed="false">
      <c r="A247" s="28" t="n">
        <v>309</v>
      </c>
      <c r="B247" s="29" t="n">
        <v>46050</v>
      </c>
      <c r="C247" s="28" t="s">
        <v>375</v>
      </c>
      <c r="D247" s="28" t="n">
        <v>1076.85</v>
      </c>
    </row>
    <row r="248" customFormat="false" ht="15" hidden="false" customHeight="false" outlineLevel="0" collapsed="false">
      <c r="A248" s="28" t="n">
        <v>309</v>
      </c>
      <c r="B248" s="29" t="n">
        <v>46081</v>
      </c>
      <c r="C248" s="28" t="s">
        <v>375</v>
      </c>
      <c r="D248" s="28" t="n">
        <v>1671.43</v>
      </c>
    </row>
    <row r="249" customFormat="false" ht="15" hidden="false" customHeight="false" outlineLevel="0" collapsed="false">
      <c r="A249" s="28" t="n">
        <v>316</v>
      </c>
      <c r="B249" s="29" t="n">
        <v>45280</v>
      </c>
      <c r="C249" s="28" t="s">
        <v>375</v>
      </c>
      <c r="D249" s="28" t="n">
        <v>2185.71</v>
      </c>
    </row>
    <row r="250" customFormat="false" ht="15" hidden="false" customHeight="false" outlineLevel="0" collapsed="false">
      <c r="A250" s="28" t="n">
        <v>316</v>
      </c>
      <c r="B250" s="29" t="n">
        <v>45311</v>
      </c>
      <c r="C250" s="28" t="s">
        <v>375</v>
      </c>
      <c r="D250" s="28" t="n">
        <v>2185.71</v>
      </c>
    </row>
    <row r="251" customFormat="false" ht="15" hidden="false" customHeight="false" outlineLevel="0" collapsed="false">
      <c r="A251" s="28" t="n">
        <v>323</v>
      </c>
      <c r="B251" s="29" t="n">
        <v>46208</v>
      </c>
      <c r="C251" s="28" t="s">
        <v>375</v>
      </c>
      <c r="D251" s="28" t="n">
        <v>8748.53</v>
      </c>
    </row>
    <row r="252" customFormat="false" ht="15" hidden="false" customHeight="false" outlineLevel="0" collapsed="false">
      <c r="A252" s="28" t="n">
        <v>323</v>
      </c>
      <c r="B252" s="29" t="n">
        <v>46239</v>
      </c>
      <c r="C252" s="28" t="s">
        <v>375</v>
      </c>
      <c r="D252" s="28" t="n">
        <v>13250</v>
      </c>
    </row>
    <row r="253" customFormat="false" ht="15" hidden="false" customHeight="false" outlineLevel="0" collapsed="false">
      <c r="A253" s="28" t="n">
        <v>328</v>
      </c>
      <c r="B253" s="29" t="n">
        <v>45646</v>
      </c>
      <c r="C253" s="28" t="s">
        <v>375</v>
      </c>
      <c r="D253" s="28" t="n">
        <v>3642.86</v>
      </c>
    </row>
    <row r="254" customFormat="false" ht="15" hidden="false" customHeight="false" outlineLevel="0" collapsed="false">
      <c r="A254" s="28" t="n">
        <v>328</v>
      </c>
      <c r="B254" s="29" t="n">
        <v>45677</v>
      </c>
      <c r="C254" s="28" t="s">
        <v>375</v>
      </c>
      <c r="D254" s="28" t="n">
        <v>2043.13</v>
      </c>
    </row>
    <row r="255" customFormat="false" ht="15" hidden="false" customHeight="false" outlineLevel="0" collapsed="false">
      <c r="A255" s="28" t="n">
        <v>328</v>
      </c>
      <c r="B255" s="29" t="n">
        <v>45708</v>
      </c>
      <c r="C255" s="28" t="s">
        <v>375</v>
      </c>
      <c r="D255" s="28" t="n">
        <v>3642.86</v>
      </c>
    </row>
    <row r="256" customFormat="false" ht="15" hidden="false" customHeight="false" outlineLevel="0" collapsed="false">
      <c r="A256" s="28" t="n">
        <v>328</v>
      </c>
      <c r="B256" s="29" t="n">
        <v>45736</v>
      </c>
      <c r="C256" s="28" t="s">
        <v>375</v>
      </c>
      <c r="D256" s="28" t="n">
        <v>1212.28</v>
      </c>
    </row>
    <row r="257" customFormat="false" ht="15" hidden="false" customHeight="false" outlineLevel="0" collapsed="false">
      <c r="A257" s="28" t="n">
        <v>328</v>
      </c>
      <c r="B257" s="29" t="n">
        <v>45767</v>
      </c>
      <c r="C257" s="28" t="s">
        <v>375</v>
      </c>
      <c r="D257" s="28" t="n">
        <v>3642.86</v>
      </c>
    </row>
    <row r="258" customFormat="false" ht="15" hidden="false" customHeight="false" outlineLevel="0" collapsed="false">
      <c r="A258" s="28" t="n">
        <v>328</v>
      </c>
      <c r="B258" s="29" t="n">
        <v>45797</v>
      </c>
      <c r="C258" s="28" t="s">
        <v>375</v>
      </c>
      <c r="D258" s="28" t="n">
        <v>3642.86</v>
      </c>
    </row>
    <row r="259" customFormat="false" ht="15" hidden="false" customHeight="false" outlineLevel="0" collapsed="false">
      <c r="A259" s="28" t="n">
        <v>356</v>
      </c>
      <c r="B259" s="29" t="n">
        <v>44965</v>
      </c>
      <c r="C259" s="28" t="s">
        <v>375</v>
      </c>
      <c r="D259" s="28" t="n">
        <v>629.4</v>
      </c>
    </row>
    <row r="260" customFormat="false" ht="15" hidden="false" customHeight="false" outlineLevel="0" collapsed="false">
      <c r="A260" s="28" t="n">
        <v>356</v>
      </c>
      <c r="B260" s="29" t="n">
        <v>44993</v>
      </c>
      <c r="C260" s="28" t="s">
        <v>375</v>
      </c>
      <c r="D260" s="28" t="n">
        <v>1201.53</v>
      </c>
    </row>
    <row r="261" customFormat="false" ht="15" hidden="false" customHeight="false" outlineLevel="0" collapsed="false">
      <c r="A261" s="28" t="n">
        <v>356</v>
      </c>
      <c r="B261" s="29" t="n">
        <v>45024</v>
      </c>
      <c r="C261" s="28" t="s">
        <v>375</v>
      </c>
      <c r="D261" s="28" t="n">
        <v>937.71</v>
      </c>
    </row>
    <row r="262" customFormat="false" ht="15" hidden="false" customHeight="false" outlineLevel="0" collapsed="false">
      <c r="A262" s="28" t="n">
        <v>359</v>
      </c>
      <c r="B262" s="29" t="n">
        <v>44728</v>
      </c>
      <c r="C262" s="28" t="s">
        <v>375</v>
      </c>
      <c r="D262" s="28" t="n">
        <v>4473.15</v>
      </c>
    </row>
    <row r="263" customFormat="false" ht="15" hidden="false" customHeight="false" outlineLevel="0" collapsed="false">
      <c r="A263" s="28" t="n">
        <v>359</v>
      </c>
      <c r="B263" s="29" t="n">
        <v>44758</v>
      </c>
      <c r="C263" s="28" t="s">
        <v>375</v>
      </c>
      <c r="D263" s="28" t="n">
        <v>7014.29</v>
      </c>
    </row>
    <row r="264" customFormat="false" ht="15" hidden="false" customHeight="false" outlineLevel="0" collapsed="false">
      <c r="A264" s="28" t="n">
        <v>359</v>
      </c>
      <c r="B264" s="29" t="n">
        <v>44789</v>
      </c>
      <c r="C264" s="28" t="s">
        <v>375</v>
      </c>
      <c r="D264" s="28" t="n">
        <v>4991.6</v>
      </c>
    </row>
    <row r="265" customFormat="false" ht="15" hidden="false" customHeight="false" outlineLevel="0" collapsed="false">
      <c r="A265" s="28" t="n">
        <v>359</v>
      </c>
      <c r="B265" s="29" t="n">
        <v>44820</v>
      </c>
      <c r="C265" s="28" t="s">
        <v>375</v>
      </c>
      <c r="D265" s="28" t="n">
        <v>7014.29</v>
      </c>
    </row>
    <row r="266" customFormat="false" ht="15" hidden="false" customHeight="false" outlineLevel="0" collapsed="false">
      <c r="A266" s="28" t="n">
        <v>359</v>
      </c>
      <c r="B266" s="29" t="n">
        <v>44850</v>
      </c>
      <c r="C266" s="28" t="s">
        <v>375</v>
      </c>
      <c r="D266" s="28" t="n">
        <v>2882.22</v>
      </c>
    </row>
    <row r="267" customFormat="false" ht="15" hidden="false" customHeight="false" outlineLevel="0" collapsed="false">
      <c r="A267" s="28" t="n">
        <v>359</v>
      </c>
      <c r="B267" s="29" t="n">
        <v>44881</v>
      </c>
      <c r="C267" s="28" t="s">
        <v>375</v>
      </c>
      <c r="D267" s="28" t="n">
        <v>7014.29</v>
      </c>
    </row>
    <row r="268" customFormat="false" ht="15" hidden="false" customHeight="false" outlineLevel="0" collapsed="false">
      <c r="A268" s="28" t="n">
        <v>382</v>
      </c>
      <c r="B268" s="29" t="n">
        <v>45505</v>
      </c>
      <c r="C268" s="28" t="s">
        <v>375</v>
      </c>
      <c r="D268" s="28" t="n">
        <v>7266.67</v>
      </c>
    </row>
    <row r="269" customFormat="false" ht="15" hidden="false" customHeight="false" outlineLevel="0" collapsed="false">
      <c r="A269" s="28" t="n">
        <v>382</v>
      </c>
      <c r="B269" s="29" t="n">
        <v>45536</v>
      </c>
      <c r="C269" s="28" t="s">
        <v>375</v>
      </c>
      <c r="D269" s="28" t="n">
        <v>4923.83</v>
      </c>
    </row>
    <row r="270" customFormat="false" ht="15" hidden="false" customHeight="false" outlineLevel="0" collapsed="false">
      <c r="A270" s="28" t="n">
        <v>382</v>
      </c>
      <c r="B270" s="29" t="n">
        <v>45566</v>
      </c>
      <c r="C270" s="28" t="s">
        <v>375</v>
      </c>
      <c r="D270" s="28" t="n">
        <v>7266.67</v>
      </c>
    </row>
    <row r="271" customFormat="false" ht="15" hidden="false" customHeight="false" outlineLevel="0" collapsed="false">
      <c r="A271" s="28" t="n">
        <v>393</v>
      </c>
      <c r="B271" s="29" t="n">
        <v>45608</v>
      </c>
      <c r="C271" s="28" t="s">
        <v>375</v>
      </c>
      <c r="D271" s="28" t="n">
        <v>4827.27</v>
      </c>
    </row>
    <row r="272" customFormat="false" ht="15" hidden="false" customHeight="false" outlineLevel="0" collapsed="false">
      <c r="A272" s="28" t="n">
        <v>393</v>
      </c>
      <c r="B272" s="29" t="n">
        <v>45638</v>
      </c>
      <c r="C272" s="28" t="s">
        <v>375</v>
      </c>
      <c r="D272" s="28" t="n">
        <v>4827.27</v>
      </c>
    </row>
    <row r="273" customFormat="false" ht="15" hidden="false" customHeight="false" outlineLevel="0" collapsed="false">
      <c r="A273" s="28" t="n">
        <v>393</v>
      </c>
      <c r="B273" s="29" t="n">
        <v>45669</v>
      </c>
      <c r="C273" s="28" t="s">
        <v>375</v>
      </c>
      <c r="D273" s="28" t="n">
        <v>3370.01</v>
      </c>
    </row>
    <row r="274" customFormat="false" ht="15" hidden="false" customHeight="false" outlineLevel="0" collapsed="false">
      <c r="A274" s="28" t="n">
        <v>393</v>
      </c>
      <c r="B274" s="29" t="n">
        <v>45700</v>
      </c>
      <c r="C274" s="28" t="s">
        <v>375</v>
      </c>
      <c r="D274" s="28" t="n">
        <v>4827.27</v>
      </c>
    </row>
    <row r="275" customFormat="false" ht="15" hidden="false" customHeight="false" outlineLevel="0" collapsed="false">
      <c r="A275" s="28" t="n">
        <v>396</v>
      </c>
      <c r="B275" s="29" t="n">
        <v>45698</v>
      </c>
      <c r="C275" s="28" t="s">
        <v>375</v>
      </c>
      <c r="D275" s="28" t="n">
        <v>958.33</v>
      </c>
    </row>
    <row r="276" customFormat="false" ht="15" hidden="false" customHeight="false" outlineLevel="0" collapsed="false">
      <c r="A276" s="28" t="n">
        <v>396</v>
      </c>
      <c r="B276" s="29" t="n">
        <v>45726</v>
      </c>
      <c r="C276" s="28" t="s">
        <v>375</v>
      </c>
      <c r="D276" s="28" t="n">
        <v>958.33</v>
      </c>
    </row>
    <row r="277" customFormat="false" ht="15" hidden="false" customHeight="false" outlineLevel="0" collapsed="false">
      <c r="A277" s="28" t="n">
        <v>396</v>
      </c>
      <c r="B277" s="29" t="n">
        <v>45757</v>
      </c>
      <c r="C277" s="28" t="s">
        <v>375</v>
      </c>
      <c r="D277" s="28" t="n">
        <v>444.98</v>
      </c>
    </row>
    <row r="278" customFormat="false" ht="15" hidden="false" customHeight="false" outlineLevel="0" collapsed="false">
      <c r="A278" s="28" t="n">
        <v>396</v>
      </c>
      <c r="B278" s="29" t="n">
        <v>45787</v>
      </c>
      <c r="C278" s="28" t="s">
        <v>375</v>
      </c>
      <c r="D278" s="28" t="n">
        <v>958.33</v>
      </c>
    </row>
    <row r="279" customFormat="false" ht="15" hidden="false" customHeight="false" outlineLevel="0" collapsed="false">
      <c r="A279" s="28" t="n">
        <v>396</v>
      </c>
      <c r="B279" s="29" t="n">
        <v>45818</v>
      </c>
      <c r="C279" s="28" t="s">
        <v>375</v>
      </c>
      <c r="D279" s="28" t="n">
        <v>958.33</v>
      </c>
    </row>
    <row r="280" customFormat="false" ht="15" hidden="false" customHeight="false" outlineLevel="0" collapsed="false">
      <c r="A280" s="28" t="n">
        <v>407</v>
      </c>
      <c r="B280" s="29" t="n">
        <v>46062</v>
      </c>
      <c r="C280" s="28" t="s">
        <v>375</v>
      </c>
      <c r="D280" s="28" t="n">
        <v>2540</v>
      </c>
    </row>
    <row r="281" customFormat="false" ht="15" hidden="false" customHeight="false" outlineLevel="0" collapsed="false">
      <c r="A281" s="28" t="n">
        <v>407</v>
      </c>
      <c r="B281" s="29" t="n">
        <v>46090</v>
      </c>
      <c r="C281" s="28" t="s">
        <v>375</v>
      </c>
      <c r="D281" s="28" t="n">
        <v>1815.18</v>
      </c>
    </row>
    <row r="282" customFormat="false" ht="15" hidden="false" customHeight="false" outlineLevel="0" collapsed="false">
      <c r="A282" s="28" t="n">
        <v>413</v>
      </c>
      <c r="B282" s="29" t="n">
        <v>45741</v>
      </c>
      <c r="C282" s="28" t="s">
        <v>375</v>
      </c>
      <c r="D282" s="28" t="n">
        <v>1641.67</v>
      </c>
    </row>
    <row r="283" customFormat="false" ht="15" hidden="false" customHeight="false" outlineLevel="0" collapsed="false">
      <c r="A283" s="28" t="n">
        <v>413</v>
      </c>
      <c r="B283" s="29" t="n">
        <v>45772</v>
      </c>
      <c r="C283" s="28" t="s">
        <v>375</v>
      </c>
      <c r="D283" s="28" t="n">
        <v>1641.67</v>
      </c>
    </row>
    <row r="284" customFormat="false" ht="15" hidden="false" customHeight="false" outlineLevel="0" collapsed="false">
      <c r="A284" s="28" t="n">
        <v>413</v>
      </c>
      <c r="B284" s="29" t="n">
        <v>45802</v>
      </c>
      <c r="C284" s="28" t="s">
        <v>375</v>
      </c>
      <c r="D284" s="28" t="n">
        <v>1641.67</v>
      </c>
    </row>
    <row r="285" customFormat="false" ht="15" hidden="false" customHeight="false" outlineLevel="0" collapsed="false">
      <c r="A285" s="28" t="n">
        <v>421</v>
      </c>
      <c r="B285" s="29" t="n">
        <v>45717</v>
      </c>
      <c r="C285" s="28" t="s">
        <v>375</v>
      </c>
      <c r="D285" s="28" t="n">
        <v>10840.75</v>
      </c>
    </row>
    <row r="286" customFormat="false" ht="15" hidden="false" customHeight="false" outlineLevel="0" collapsed="false">
      <c r="A286" s="28" t="n">
        <v>421</v>
      </c>
      <c r="B286" s="29" t="n">
        <v>45748</v>
      </c>
      <c r="C286" s="28" t="s">
        <v>375</v>
      </c>
      <c r="D286" s="28" t="n">
        <v>8210.83</v>
      </c>
    </row>
    <row r="287" customFormat="false" ht="15" hidden="false" customHeight="false" outlineLevel="0" collapsed="false">
      <c r="A287" s="28" t="n">
        <v>421</v>
      </c>
      <c r="B287" s="29" t="n">
        <v>45778</v>
      </c>
      <c r="C287" s="28" t="s">
        <v>375</v>
      </c>
      <c r="D287" s="28" t="n">
        <v>12207.27</v>
      </c>
    </row>
    <row r="288" customFormat="false" ht="15" hidden="false" customHeight="false" outlineLevel="0" collapsed="false">
      <c r="A288" s="28" t="n">
        <v>426</v>
      </c>
      <c r="B288" s="29" t="n">
        <v>45701</v>
      </c>
      <c r="C288" s="28" t="s">
        <v>375</v>
      </c>
      <c r="D288" s="28" t="n">
        <v>1427.27</v>
      </c>
    </row>
    <row r="289" customFormat="false" ht="15" hidden="false" customHeight="false" outlineLevel="0" collapsed="false">
      <c r="A289" s="28" t="n">
        <v>426</v>
      </c>
      <c r="B289" s="29" t="n">
        <v>45729</v>
      </c>
      <c r="C289" s="28" t="s">
        <v>375</v>
      </c>
      <c r="D289" s="28" t="n">
        <v>1427.27</v>
      </c>
    </row>
    <row r="290" customFormat="false" ht="15" hidden="false" customHeight="false" outlineLevel="0" collapsed="false">
      <c r="A290" s="28" t="n">
        <v>426</v>
      </c>
      <c r="B290" s="29" t="n">
        <v>45760</v>
      </c>
      <c r="C290" s="28" t="s">
        <v>375</v>
      </c>
      <c r="D290" s="28" t="n">
        <v>1427.27</v>
      </c>
    </row>
    <row r="291" customFormat="false" ht="15" hidden="false" customHeight="false" outlineLevel="0" collapsed="false">
      <c r="A291" s="28" t="n">
        <v>426</v>
      </c>
      <c r="B291" s="29" t="n">
        <v>45790</v>
      </c>
      <c r="C291" s="28" t="s">
        <v>375</v>
      </c>
      <c r="D291" s="28" t="n">
        <v>1427.27</v>
      </c>
    </row>
    <row r="292" customFormat="false" ht="15" hidden="false" customHeight="false" outlineLevel="0" collapsed="false">
      <c r="A292" s="28" t="n">
        <v>432</v>
      </c>
      <c r="B292" s="29" t="n">
        <v>45402</v>
      </c>
      <c r="C292" s="28" t="s">
        <v>375</v>
      </c>
      <c r="D292" s="28" t="n">
        <v>5183.33</v>
      </c>
    </row>
    <row r="293" customFormat="false" ht="15" hidden="false" customHeight="false" outlineLevel="0" collapsed="false">
      <c r="A293" s="28" t="n">
        <v>432</v>
      </c>
      <c r="B293" s="29" t="n">
        <v>45432</v>
      </c>
      <c r="C293" s="28" t="s">
        <v>375</v>
      </c>
      <c r="D293" s="28" t="n">
        <v>5183.33</v>
      </c>
    </row>
    <row r="294" customFormat="false" ht="15" hidden="false" customHeight="false" outlineLevel="0" collapsed="false">
      <c r="A294" s="28" t="n">
        <v>432</v>
      </c>
      <c r="B294" s="29" t="n">
        <v>45463</v>
      </c>
      <c r="C294" s="28" t="s">
        <v>375</v>
      </c>
      <c r="D294" s="28" t="n">
        <v>2570.93</v>
      </c>
    </row>
    <row r="295" customFormat="false" ht="15" hidden="false" customHeight="false" outlineLevel="0" collapsed="false">
      <c r="A295" s="28" t="n">
        <v>432</v>
      </c>
      <c r="B295" s="29" t="n">
        <v>45493</v>
      </c>
      <c r="C295" s="28" t="s">
        <v>375</v>
      </c>
      <c r="D295" s="28" t="n">
        <v>5183.33</v>
      </c>
    </row>
    <row r="296" customFormat="false" ht="15" hidden="false" customHeight="false" outlineLevel="0" collapsed="false">
      <c r="A296" s="28" t="n">
        <v>432</v>
      </c>
      <c r="B296" s="29" t="n">
        <v>45524</v>
      </c>
      <c r="C296" s="28" t="s">
        <v>375</v>
      </c>
      <c r="D296" s="28" t="n">
        <v>5183.33</v>
      </c>
    </row>
    <row r="297" customFormat="false" ht="15" hidden="false" customHeight="false" outlineLevel="0" collapsed="false">
      <c r="A297" s="28" t="n">
        <v>432</v>
      </c>
      <c r="B297" s="29" t="n">
        <v>45555</v>
      </c>
      <c r="C297" s="28" t="s">
        <v>375</v>
      </c>
      <c r="D297" s="28" t="n">
        <v>2704.12</v>
      </c>
    </row>
    <row r="298" customFormat="false" ht="15" hidden="false" customHeight="false" outlineLevel="0" collapsed="false">
      <c r="A298" s="28" t="n">
        <v>432</v>
      </c>
      <c r="B298" s="29" t="n">
        <v>45585</v>
      </c>
      <c r="C298" s="28" t="s">
        <v>375</v>
      </c>
      <c r="D298" s="28" t="n">
        <v>5183.33</v>
      </c>
    </row>
    <row r="299" customFormat="false" ht="15" hidden="false" customHeight="false" outlineLevel="0" collapsed="false">
      <c r="A299" s="28" t="n">
        <v>432</v>
      </c>
      <c r="B299" s="29" t="n">
        <v>45616</v>
      </c>
      <c r="C299" s="28" t="s">
        <v>375</v>
      </c>
      <c r="D299" s="28" t="n">
        <v>3430.21</v>
      </c>
    </row>
    <row r="300" customFormat="false" ht="15" hidden="false" customHeight="false" outlineLevel="0" collapsed="false">
      <c r="A300" s="28" t="n">
        <v>432</v>
      </c>
      <c r="B300" s="29" t="n">
        <v>45646</v>
      </c>
      <c r="C300" s="28" t="s">
        <v>375</v>
      </c>
      <c r="D300" s="28" t="n">
        <v>5183.33</v>
      </c>
    </row>
    <row r="301" customFormat="false" ht="15" hidden="false" customHeight="false" outlineLevel="0" collapsed="false">
      <c r="A301" s="28" t="n">
        <v>432</v>
      </c>
      <c r="B301" s="29" t="n">
        <v>45677</v>
      </c>
      <c r="C301" s="28" t="s">
        <v>375</v>
      </c>
      <c r="D301" s="28" t="n">
        <v>3005.19</v>
      </c>
    </row>
    <row r="302" customFormat="false" ht="15" hidden="false" customHeight="false" outlineLevel="0" collapsed="false">
      <c r="A302" s="28" t="n">
        <v>432</v>
      </c>
      <c r="B302" s="29" t="n">
        <v>45708</v>
      </c>
      <c r="C302" s="28" t="s">
        <v>375</v>
      </c>
      <c r="D302" s="28" t="n">
        <v>3430.99</v>
      </c>
    </row>
    <row r="303" customFormat="false" ht="15" hidden="false" customHeight="false" outlineLevel="0" collapsed="false">
      <c r="A303" s="28" t="n">
        <v>433</v>
      </c>
      <c r="B303" s="29" t="n">
        <v>44981</v>
      </c>
      <c r="C303" s="28" t="s">
        <v>375</v>
      </c>
      <c r="D303" s="28" t="n">
        <v>4018.18</v>
      </c>
    </row>
    <row r="304" customFormat="false" ht="15" hidden="false" customHeight="false" outlineLevel="0" collapsed="false">
      <c r="A304" s="28" t="n">
        <v>433</v>
      </c>
      <c r="B304" s="29" t="n">
        <v>45009</v>
      </c>
      <c r="C304" s="28" t="s">
        <v>375</v>
      </c>
      <c r="D304" s="28" t="n">
        <v>1255.11</v>
      </c>
    </row>
    <row r="305" customFormat="false" ht="15" hidden="false" customHeight="false" outlineLevel="0" collapsed="false">
      <c r="A305" s="28" t="n">
        <v>433</v>
      </c>
      <c r="B305" s="29" t="n">
        <v>45040</v>
      </c>
      <c r="C305" s="28" t="s">
        <v>375</v>
      </c>
      <c r="D305" s="28" t="n">
        <v>2504.66</v>
      </c>
    </row>
    <row r="306" customFormat="false" ht="15" hidden="false" customHeight="false" outlineLevel="0" collapsed="false">
      <c r="A306" s="28" t="n">
        <v>433</v>
      </c>
      <c r="B306" s="29" t="n">
        <v>45070</v>
      </c>
      <c r="C306" s="28" t="s">
        <v>375</v>
      </c>
      <c r="D306" s="28" t="n">
        <v>4018.18</v>
      </c>
    </row>
    <row r="307" customFormat="false" ht="15" hidden="false" customHeight="false" outlineLevel="0" collapsed="false">
      <c r="A307" s="28" t="n">
        <v>433</v>
      </c>
      <c r="B307" s="29" t="n">
        <v>45101</v>
      </c>
      <c r="C307" s="28" t="s">
        <v>375</v>
      </c>
      <c r="D307" s="28" t="n">
        <v>4018.18</v>
      </c>
    </row>
    <row r="308" customFormat="false" ht="15" hidden="false" customHeight="false" outlineLevel="0" collapsed="false">
      <c r="A308" s="28" t="n">
        <v>433</v>
      </c>
      <c r="B308" s="29" t="n">
        <v>45131</v>
      </c>
      <c r="C308" s="28" t="s">
        <v>375</v>
      </c>
      <c r="D308" s="28" t="n">
        <v>4018.18</v>
      </c>
    </row>
    <row r="309" customFormat="false" ht="15" hidden="false" customHeight="false" outlineLevel="0" collapsed="false">
      <c r="A309" s="28" t="n">
        <v>433</v>
      </c>
      <c r="B309" s="29" t="n">
        <v>45162</v>
      </c>
      <c r="C309" s="28" t="s">
        <v>375</v>
      </c>
      <c r="D309" s="28" t="n">
        <v>4018.18</v>
      </c>
    </row>
    <row r="310" customFormat="false" ht="15" hidden="false" customHeight="false" outlineLevel="0" collapsed="false">
      <c r="A310" s="28" t="n">
        <v>433</v>
      </c>
      <c r="B310" s="29" t="n">
        <v>45193</v>
      </c>
      <c r="C310" s="28" t="s">
        <v>375</v>
      </c>
      <c r="D310" s="28" t="n">
        <v>4018.18</v>
      </c>
    </row>
    <row r="311" customFormat="false" ht="15" hidden="false" customHeight="false" outlineLevel="0" collapsed="false">
      <c r="A311" s="28" t="n">
        <v>433</v>
      </c>
      <c r="B311" s="29" t="n">
        <v>45223</v>
      </c>
      <c r="C311" s="28" t="s">
        <v>375</v>
      </c>
      <c r="D311" s="28" t="n">
        <v>4018.18</v>
      </c>
    </row>
    <row r="312" customFormat="false" ht="15" hidden="false" customHeight="false" outlineLevel="0" collapsed="false">
      <c r="A312" s="28" t="n">
        <v>433</v>
      </c>
      <c r="B312" s="29" t="n">
        <v>45254</v>
      </c>
      <c r="C312" s="28" t="s">
        <v>375</v>
      </c>
      <c r="D312" s="28" t="n">
        <v>4018.18</v>
      </c>
    </row>
    <row r="313" customFormat="false" ht="15" hidden="false" customHeight="false" outlineLevel="0" collapsed="false">
      <c r="A313" s="28" t="n">
        <v>444</v>
      </c>
      <c r="B313" s="29" t="n">
        <v>45558</v>
      </c>
      <c r="C313" s="28" t="s">
        <v>375</v>
      </c>
      <c r="D313" s="28" t="n">
        <v>1358.33</v>
      </c>
    </row>
    <row r="314" customFormat="false" ht="15" hidden="false" customHeight="false" outlineLevel="0" collapsed="false">
      <c r="A314" s="28" t="n">
        <v>444</v>
      </c>
      <c r="B314" s="29" t="n">
        <v>45588</v>
      </c>
      <c r="C314" s="28" t="s">
        <v>375</v>
      </c>
      <c r="D314" s="28" t="n">
        <v>1019.11</v>
      </c>
    </row>
    <row r="315" customFormat="false" ht="15" hidden="false" customHeight="false" outlineLevel="0" collapsed="false">
      <c r="A315" s="28" t="n">
        <v>444</v>
      </c>
      <c r="B315" s="29" t="n">
        <v>45619</v>
      </c>
      <c r="C315" s="28" t="s">
        <v>375</v>
      </c>
      <c r="D315" s="28" t="n">
        <v>890.74</v>
      </c>
    </row>
    <row r="316" customFormat="false" ht="15" hidden="false" customHeight="false" outlineLevel="0" collapsed="false">
      <c r="A316" s="28" t="n">
        <v>444</v>
      </c>
      <c r="B316" s="29" t="n">
        <v>45649</v>
      </c>
      <c r="C316" s="28" t="s">
        <v>375</v>
      </c>
      <c r="D316" s="28" t="n">
        <v>574.93</v>
      </c>
    </row>
    <row r="317" customFormat="false" ht="15" hidden="false" customHeight="false" outlineLevel="0" collapsed="false">
      <c r="A317" s="28" t="n">
        <v>444</v>
      </c>
      <c r="B317" s="29" t="n">
        <v>45680</v>
      </c>
      <c r="C317" s="28" t="s">
        <v>375</v>
      </c>
      <c r="D317" s="28" t="n">
        <v>990.9</v>
      </c>
    </row>
    <row r="318" customFormat="false" ht="15" hidden="false" customHeight="false" outlineLevel="0" collapsed="false">
      <c r="A318" s="28" t="n">
        <v>444</v>
      </c>
      <c r="B318" s="29" t="n">
        <v>45711</v>
      </c>
      <c r="C318" s="28" t="s">
        <v>375</v>
      </c>
      <c r="D318" s="28" t="n">
        <v>1358.33</v>
      </c>
    </row>
    <row r="319" customFormat="false" ht="15" hidden="false" customHeight="false" outlineLevel="0" collapsed="false">
      <c r="A319" s="28" t="n">
        <v>444</v>
      </c>
      <c r="B319" s="29" t="n">
        <v>45739</v>
      </c>
      <c r="C319" s="28" t="s">
        <v>375</v>
      </c>
      <c r="D319" s="28" t="n">
        <v>1358.33</v>
      </c>
    </row>
    <row r="320" customFormat="false" ht="15" hidden="false" customHeight="false" outlineLevel="0" collapsed="false">
      <c r="A320" s="28" t="n">
        <v>444</v>
      </c>
      <c r="B320" s="29" t="n">
        <v>45770</v>
      </c>
      <c r="C320" s="28" t="s">
        <v>375</v>
      </c>
      <c r="D320" s="28" t="n">
        <v>1358.33</v>
      </c>
    </row>
    <row r="321" customFormat="false" ht="15" hidden="false" customHeight="false" outlineLevel="0" collapsed="false">
      <c r="A321" s="28" t="n">
        <v>444</v>
      </c>
      <c r="B321" s="29" t="n">
        <v>45800</v>
      </c>
      <c r="C321" s="28" t="s">
        <v>375</v>
      </c>
      <c r="D321" s="28" t="n">
        <v>1358.33</v>
      </c>
    </row>
    <row r="322" customFormat="false" ht="15" hidden="false" customHeight="false" outlineLevel="0" collapsed="false">
      <c r="A322" s="28" t="n">
        <v>447</v>
      </c>
      <c r="B322" s="29" t="n">
        <v>45967</v>
      </c>
      <c r="C322" s="28" t="s">
        <v>375</v>
      </c>
      <c r="D322" s="28" t="n">
        <v>5720</v>
      </c>
    </row>
    <row r="323" customFormat="false" ht="15" hidden="false" customHeight="false" outlineLevel="0" collapsed="false">
      <c r="A323" s="28" t="n">
        <v>447</v>
      </c>
      <c r="B323" s="29" t="n">
        <v>45997</v>
      </c>
      <c r="C323" s="28" t="s">
        <v>375</v>
      </c>
      <c r="D323" s="28" t="n">
        <v>1856.62</v>
      </c>
    </row>
    <row r="324" customFormat="false" ht="15" hidden="false" customHeight="false" outlineLevel="0" collapsed="false">
      <c r="A324" s="28" t="n">
        <v>451</v>
      </c>
      <c r="B324" s="29" t="n">
        <v>45613</v>
      </c>
      <c r="C324" s="28" t="s">
        <v>375</v>
      </c>
      <c r="D324" s="28" t="n">
        <v>2855.24</v>
      </c>
    </row>
    <row r="325" customFormat="false" ht="15" hidden="false" customHeight="false" outlineLevel="0" collapsed="false">
      <c r="A325" s="28" t="n">
        <v>451</v>
      </c>
      <c r="B325" s="29" t="n">
        <v>45643</v>
      </c>
      <c r="C325" s="28" t="s">
        <v>375</v>
      </c>
      <c r="D325" s="28" t="n">
        <v>4266.67</v>
      </c>
    </row>
    <row r="326" customFormat="false" ht="15" hidden="false" customHeight="false" outlineLevel="0" collapsed="false">
      <c r="A326" s="28" t="n">
        <v>464</v>
      </c>
      <c r="B326" s="29" t="n">
        <v>45982</v>
      </c>
      <c r="C326" s="28" t="s">
        <v>375</v>
      </c>
      <c r="D326" s="28" t="n">
        <v>4476.65</v>
      </c>
    </row>
    <row r="327" customFormat="false" ht="15" hidden="false" customHeight="false" outlineLevel="0" collapsed="false">
      <c r="A327" s="28" t="n">
        <v>464</v>
      </c>
      <c r="B327" s="29" t="n">
        <v>46012</v>
      </c>
      <c r="C327" s="28" t="s">
        <v>375</v>
      </c>
      <c r="D327" s="28" t="n">
        <v>1988.98</v>
      </c>
    </row>
    <row r="328" customFormat="false" ht="15" hidden="false" customHeight="false" outlineLevel="0" collapsed="false">
      <c r="A328" s="28" t="n">
        <v>464</v>
      </c>
      <c r="B328" s="29" t="n">
        <v>46043</v>
      </c>
      <c r="C328" s="28" t="s">
        <v>375</v>
      </c>
      <c r="D328" s="28" t="n">
        <v>6138.78</v>
      </c>
    </row>
    <row r="329" customFormat="false" ht="15" hidden="false" customHeight="false" outlineLevel="0" collapsed="false">
      <c r="A329" s="28" t="n">
        <v>465</v>
      </c>
      <c r="B329" s="29" t="n">
        <v>45635</v>
      </c>
      <c r="C329" s="28" t="s">
        <v>375</v>
      </c>
      <c r="D329" s="28" t="n">
        <v>2214.29</v>
      </c>
    </row>
    <row r="330" customFormat="false" ht="15" hidden="false" customHeight="false" outlineLevel="0" collapsed="false">
      <c r="A330" s="28" t="n">
        <v>465</v>
      </c>
      <c r="B330" s="29" t="n">
        <v>45666</v>
      </c>
      <c r="C330" s="28" t="s">
        <v>375</v>
      </c>
      <c r="D330" s="28" t="n">
        <v>2214.29</v>
      </c>
    </row>
    <row r="331" customFormat="false" ht="15" hidden="false" customHeight="false" outlineLevel="0" collapsed="false">
      <c r="A331" s="28" t="n">
        <v>465</v>
      </c>
      <c r="B331" s="29" t="n">
        <v>45697</v>
      </c>
      <c r="C331" s="28" t="s">
        <v>375</v>
      </c>
      <c r="D331" s="28" t="n">
        <v>2214.29</v>
      </c>
    </row>
    <row r="332" customFormat="false" ht="15" hidden="false" customHeight="false" outlineLevel="0" collapsed="false">
      <c r="A332" s="28" t="n">
        <v>468</v>
      </c>
      <c r="B332" s="29" t="n">
        <v>44702</v>
      </c>
      <c r="C332" s="28" t="s">
        <v>375</v>
      </c>
      <c r="D332" s="28" t="n">
        <v>13000</v>
      </c>
    </row>
    <row r="333" customFormat="false" ht="15" hidden="false" customHeight="false" outlineLevel="0" collapsed="false">
      <c r="A333" s="28" t="n">
        <v>468</v>
      </c>
      <c r="B333" s="29" t="n">
        <v>44733</v>
      </c>
      <c r="C333" s="28" t="s">
        <v>375</v>
      </c>
      <c r="D333" s="28" t="n">
        <v>13000</v>
      </c>
    </row>
    <row r="334" customFormat="false" ht="15" hidden="false" customHeight="false" outlineLevel="0" collapsed="false">
      <c r="A334" s="28" t="n">
        <v>477</v>
      </c>
      <c r="B334" s="29" t="n">
        <v>45872</v>
      </c>
      <c r="C334" s="28" t="s">
        <v>375</v>
      </c>
      <c r="D334" s="28" t="n">
        <v>3250</v>
      </c>
    </row>
    <row r="335" customFormat="false" ht="15" hidden="false" customHeight="false" outlineLevel="0" collapsed="false">
      <c r="A335" s="28" t="n">
        <v>477</v>
      </c>
      <c r="B335" s="29" t="n">
        <v>45903</v>
      </c>
      <c r="C335" s="28" t="s">
        <v>375</v>
      </c>
      <c r="D335" s="28" t="n">
        <v>3250</v>
      </c>
    </row>
    <row r="336" customFormat="false" ht="15" hidden="false" customHeight="false" outlineLevel="0" collapsed="false">
      <c r="A336" s="28" t="n">
        <v>477</v>
      </c>
      <c r="B336" s="29" t="n">
        <v>45933</v>
      </c>
      <c r="C336" s="28" t="s">
        <v>375</v>
      </c>
      <c r="D336" s="28" t="n">
        <v>2322.98</v>
      </c>
    </row>
    <row r="337" customFormat="false" ht="15" hidden="false" customHeight="false" outlineLevel="0" collapsed="false">
      <c r="A337" s="28" t="n">
        <v>477</v>
      </c>
      <c r="B337" s="29" t="n">
        <v>45964</v>
      </c>
      <c r="C337" s="28" t="s">
        <v>375</v>
      </c>
      <c r="D337" s="28" t="n">
        <v>3250</v>
      </c>
    </row>
    <row r="338" customFormat="false" ht="15" hidden="false" customHeight="false" outlineLevel="0" collapsed="false">
      <c r="A338" s="28" t="n">
        <v>477</v>
      </c>
      <c r="B338" s="29" t="n">
        <v>45994</v>
      </c>
      <c r="C338" s="28" t="s">
        <v>375</v>
      </c>
      <c r="D338" s="28" t="n">
        <v>1491.72</v>
      </c>
    </row>
    <row r="339" customFormat="false" ht="15" hidden="false" customHeight="false" outlineLevel="0" collapsed="false">
      <c r="A339" s="28" t="n">
        <v>477</v>
      </c>
      <c r="B339" s="29" t="n">
        <v>46025</v>
      </c>
      <c r="C339" s="28" t="s">
        <v>375</v>
      </c>
      <c r="D339" s="28" t="n">
        <v>3250</v>
      </c>
    </row>
    <row r="340" customFormat="false" ht="15" hidden="false" customHeight="false" outlineLevel="0" collapsed="false">
      <c r="A340" s="28" t="n">
        <v>477</v>
      </c>
      <c r="B340" s="29" t="n">
        <v>46056</v>
      </c>
      <c r="C340" s="28" t="s">
        <v>375</v>
      </c>
      <c r="D340" s="28" t="n">
        <v>1781.38</v>
      </c>
    </row>
    <row r="341" customFormat="false" ht="15" hidden="false" customHeight="false" outlineLevel="0" collapsed="false">
      <c r="A341" s="28" t="n">
        <v>477</v>
      </c>
      <c r="B341" s="29" t="n">
        <v>46084</v>
      </c>
      <c r="C341" s="28" t="s">
        <v>375</v>
      </c>
      <c r="D341" s="28" t="n">
        <v>3250</v>
      </c>
    </row>
    <row r="342" customFormat="false" ht="15" hidden="false" customHeight="false" outlineLevel="0" collapsed="false">
      <c r="A342" s="28" t="n">
        <v>489</v>
      </c>
      <c r="B342" s="29" t="n">
        <v>46113</v>
      </c>
      <c r="C342" s="28" t="s">
        <v>375</v>
      </c>
      <c r="D342" s="28" t="n">
        <v>2733.33</v>
      </c>
    </row>
    <row r="343" customFormat="false" ht="15" hidden="false" customHeight="false" outlineLevel="0" collapsed="false">
      <c r="A343" s="28" t="n">
        <v>489</v>
      </c>
      <c r="B343" s="29" t="n">
        <v>46143</v>
      </c>
      <c r="C343" s="28" t="s">
        <v>375</v>
      </c>
      <c r="D343" s="28" t="n">
        <v>1460.6</v>
      </c>
    </row>
    <row r="344" customFormat="false" ht="15" hidden="false" customHeight="false" outlineLevel="0" collapsed="false">
      <c r="A344" s="28" t="n">
        <v>489</v>
      </c>
      <c r="B344" s="29" t="n">
        <v>46174</v>
      </c>
      <c r="C344" s="28" t="s">
        <v>375</v>
      </c>
      <c r="D344" s="28" t="n">
        <v>2733.33</v>
      </c>
    </row>
    <row r="345" customFormat="false" ht="15" hidden="false" customHeight="false" outlineLevel="0" collapsed="false">
      <c r="A345" s="28" t="n">
        <v>489</v>
      </c>
      <c r="B345" s="29" t="n">
        <v>46204</v>
      </c>
      <c r="C345" s="28" t="s">
        <v>375</v>
      </c>
      <c r="D345" s="28" t="n">
        <v>931.01</v>
      </c>
    </row>
    <row r="346" customFormat="false" ht="15" hidden="false" customHeight="false" outlineLevel="0" collapsed="false">
      <c r="A346" s="28" t="n">
        <v>499</v>
      </c>
      <c r="B346" s="29" t="n">
        <v>45667</v>
      </c>
      <c r="C346" s="28" t="s">
        <v>375</v>
      </c>
      <c r="D346" s="28" t="n">
        <v>1367.33</v>
      </c>
    </row>
    <row r="347" customFormat="false" ht="15" hidden="false" customHeight="false" outlineLevel="0" collapsed="false">
      <c r="A347" s="28" t="n">
        <v>499</v>
      </c>
      <c r="B347" s="29" t="n">
        <v>45698</v>
      </c>
      <c r="C347" s="28" t="s">
        <v>375</v>
      </c>
      <c r="D347" s="28" t="n">
        <v>1463.51</v>
      </c>
    </row>
    <row r="348" customFormat="false" ht="15" hidden="false" customHeight="false" outlineLevel="0" collapsed="false">
      <c r="A348" s="28" t="n">
        <v>499</v>
      </c>
      <c r="B348" s="29" t="n">
        <v>45726</v>
      </c>
      <c r="C348" s="28" t="s">
        <v>375</v>
      </c>
      <c r="D348" s="28" t="n">
        <v>2983.33</v>
      </c>
    </row>
    <row r="349" customFormat="false" ht="15" hidden="false" customHeight="false" outlineLevel="0" collapsed="false">
      <c r="A349" s="28" t="n">
        <v>499</v>
      </c>
      <c r="B349" s="29" t="n">
        <v>45757</v>
      </c>
      <c r="C349" s="28" t="s">
        <v>375</v>
      </c>
      <c r="D349" s="28" t="n">
        <v>2983.33</v>
      </c>
    </row>
    <row r="350" customFormat="false" ht="15" hidden="false" customHeight="false" outlineLevel="0" collapsed="false">
      <c r="A350" s="28" t="n">
        <v>505</v>
      </c>
      <c r="B350" s="29" t="n">
        <v>45372</v>
      </c>
      <c r="C350" s="28" t="s">
        <v>375</v>
      </c>
      <c r="D350" s="28" t="n">
        <v>4600</v>
      </c>
    </row>
    <row r="351" customFormat="false" ht="15" hidden="false" customHeight="false" outlineLevel="0" collapsed="false">
      <c r="A351" s="28" t="n">
        <v>505</v>
      </c>
      <c r="B351" s="29" t="n">
        <v>45403</v>
      </c>
      <c r="C351" s="28" t="s">
        <v>375</v>
      </c>
      <c r="D351" s="28" t="n">
        <v>4600</v>
      </c>
    </row>
    <row r="352" customFormat="false" ht="15" hidden="false" customHeight="false" outlineLevel="0" collapsed="false">
      <c r="A352" s="28" t="n">
        <v>511</v>
      </c>
      <c r="B352" s="29" t="n">
        <v>44852</v>
      </c>
      <c r="C352" s="28" t="s">
        <v>375</v>
      </c>
      <c r="D352" s="28" t="n">
        <v>3615.69</v>
      </c>
    </row>
    <row r="353" customFormat="false" ht="15" hidden="false" customHeight="false" outlineLevel="0" collapsed="false">
      <c r="A353" s="28" t="n">
        <v>511</v>
      </c>
      <c r="B353" s="29" t="n">
        <v>44883</v>
      </c>
      <c r="C353" s="28" t="s">
        <v>375</v>
      </c>
      <c r="D353" s="28" t="n">
        <v>3904.84</v>
      </c>
    </row>
    <row r="354" customFormat="false" ht="15" hidden="false" customHeight="false" outlineLevel="0" collapsed="false">
      <c r="A354" s="28" t="n">
        <v>511</v>
      </c>
      <c r="B354" s="29" t="n">
        <v>44913</v>
      </c>
      <c r="C354" s="28" t="s">
        <v>375</v>
      </c>
      <c r="D354" s="28" t="n">
        <v>2853.57</v>
      </c>
    </row>
    <row r="355" customFormat="false" ht="15" hidden="false" customHeight="false" outlineLevel="0" collapsed="false">
      <c r="A355" s="28" t="n">
        <v>511</v>
      </c>
      <c r="B355" s="29" t="n">
        <v>44944</v>
      </c>
      <c r="C355" s="28" t="s">
        <v>375</v>
      </c>
      <c r="D355" s="28" t="n">
        <v>5083.33</v>
      </c>
    </row>
    <row r="356" customFormat="false" ht="15" hidden="false" customHeight="false" outlineLevel="0" collapsed="false">
      <c r="A356" s="28" t="n">
        <v>513</v>
      </c>
      <c r="B356" s="29" t="n">
        <v>46109</v>
      </c>
      <c r="C356" s="28" t="s">
        <v>375</v>
      </c>
      <c r="D356" s="28" t="n">
        <v>5343.33</v>
      </c>
    </row>
    <row r="357" customFormat="false" ht="15" hidden="false" customHeight="false" outlineLevel="0" collapsed="false">
      <c r="A357" s="28" t="n">
        <v>513</v>
      </c>
      <c r="B357" s="29" t="n">
        <v>46140</v>
      </c>
      <c r="C357" s="28" t="s">
        <v>375</v>
      </c>
      <c r="D357" s="28" t="n">
        <v>5343.33</v>
      </c>
    </row>
    <row r="358" customFormat="false" ht="15" hidden="false" customHeight="false" outlineLevel="0" collapsed="false">
      <c r="A358" s="28" t="n">
        <v>513</v>
      </c>
      <c r="B358" s="29" t="n">
        <v>46170</v>
      </c>
      <c r="C358" s="28" t="s">
        <v>375</v>
      </c>
      <c r="D358" s="28" t="n">
        <v>5343.33</v>
      </c>
    </row>
    <row r="359" customFormat="false" ht="15" hidden="false" customHeight="false" outlineLevel="0" collapsed="false">
      <c r="A359" s="28" t="n">
        <v>513</v>
      </c>
      <c r="B359" s="29" t="n">
        <v>46201</v>
      </c>
      <c r="C359" s="28" t="s">
        <v>375</v>
      </c>
      <c r="D359" s="28" t="n">
        <v>5343.33</v>
      </c>
    </row>
    <row r="360" customFormat="false" ht="15" hidden="false" customHeight="false" outlineLevel="0" collapsed="false">
      <c r="A360" s="28" t="n">
        <v>517</v>
      </c>
      <c r="B360" s="29" t="n">
        <v>45620</v>
      </c>
      <c r="C360" s="28" t="s">
        <v>375</v>
      </c>
      <c r="D360" s="28" t="n">
        <v>3592.14</v>
      </c>
    </row>
    <row r="361" customFormat="false" ht="15" hidden="false" customHeight="false" outlineLevel="0" collapsed="false">
      <c r="A361" s="28" t="n">
        <v>517</v>
      </c>
      <c r="B361" s="29" t="n">
        <v>45650</v>
      </c>
      <c r="C361" s="28" t="s">
        <v>375</v>
      </c>
      <c r="D361" s="28" t="n">
        <v>4825</v>
      </c>
    </row>
    <row r="362" customFormat="false" ht="15" hidden="false" customHeight="false" outlineLevel="0" collapsed="false">
      <c r="A362" s="28" t="n">
        <v>533</v>
      </c>
      <c r="B362" s="29" t="n">
        <v>46156</v>
      </c>
      <c r="C362" s="28" t="s">
        <v>375</v>
      </c>
      <c r="D362" s="28" t="n">
        <v>603.1</v>
      </c>
    </row>
    <row r="363" customFormat="false" ht="15" hidden="false" customHeight="false" outlineLevel="0" collapsed="false">
      <c r="A363" s="28" t="n">
        <v>533</v>
      </c>
      <c r="B363" s="29" t="n">
        <v>46187</v>
      </c>
      <c r="C363" s="28" t="s">
        <v>375</v>
      </c>
      <c r="D363" s="28" t="n">
        <v>915.38</v>
      </c>
    </row>
    <row r="364" customFormat="false" ht="15" hidden="false" customHeight="false" outlineLevel="0" collapsed="false">
      <c r="A364" s="28" t="n">
        <v>533</v>
      </c>
      <c r="B364" s="29" t="n">
        <v>46217</v>
      </c>
      <c r="C364" s="28" t="s">
        <v>375</v>
      </c>
      <c r="D364" s="28" t="n">
        <v>915.38</v>
      </c>
    </row>
    <row r="365" customFormat="false" ht="15" hidden="false" customHeight="false" outlineLevel="0" collapsed="false">
      <c r="A365" s="28" t="n">
        <v>533</v>
      </c>
      <c r="B365" s="29" t="n">
        <v>46248</v>
      </c>
      <c r="C365" s="28" t="s">
        <v>375</v>
      </c>
      <c r="D365" s="28" t="n">
        <v>915.38</v>
      </c>
    </row>
    <row r="366" customFormat="false" ht="15" hidden="false" customHeight="false" outlineLevel="0" collapsed="false">
      <c r="A366" s="28" t="n">
        <v>535</v>
      </c>
      <c r="B366" s="29" t="n">
        <v>45410</v>
      </c>
      <c r="C366" s="28" t="s">
        <v>375</v>
      </c>
      <c r="D366" s="28" t="n">
        <v>4191.51</v>
      </c>
    </row>
    <row r="367" customFormat="false" ht="15" hidden="false" customHeight="false" outlineLevel="0" collapsed="false">
      <c r="A367" s="28" t="n">
        <v>535</v>
      </c>
      <c r="B367" s="29" t="n">
        <v>45440</v>
      </c>
      <c r="C367" s="28" t="s">
        <v>375</v>
      </c>
      <c r="D367" s="28" t="n">
        <v>4208.43</v>
      </c>
    </row>
    <row r="368" customFormat="false" ht="15" hidden="false" customHeight="false" outlineLevel="0" collapsed="false">
      <c r="A368" s="28" t="n">
        <v>535</v>
      </c>
      <c r="B368" s="29" t="n">
        <v>45471</v>
      </c>
      <c r="C368" s="28" t="s">
        <v>375</v>
      </c>
      <c r="D368" s="28" t="n">
        <v>4314.55</v>
      </c>
    </row>
    <row r="369" customFormat="false" ht="15" hidden="false" customHeight="false" outlineLevel="0" collapsed="false">
      <c r="A369" s="28" t="n">
        <v>535</v>
      </c>
      <c r="B369" s="29" t="n">
        <v>45501</v>
      </c>
      <c r="C369" s="28" t="s">
        <v>375</v>
      </c>
      <c r="D369" s="28" t="n">
        <v>3985.46</v>
      </c>
    </row>
    <row r="370" customFormat="false" ht="15" hidden="false" customHeight="false" outlineLevel="0" collapsed="false">
      <c r="A370" s="28" t="n">
        <v>535</v>
      </c>
      <c r="B370" s="29" t="n">
        <v>45532</v>
      </c>
      <c r="C370" s="28" t="s">
        <v>375</v>
      </c>
      <c r="D370" s="28" t="n">
        <v>5688.14</v>
      </c>
    </row>
    <row r="371" customFormat="false" ht="15" hidden="false" customHeight="false" outlineLevel="0" collapsed="false">
      <c r="A371" s="28" t="n">
        <v>536</v>
      </c>
      <c r="B371" s="29" t="n">
        <v>45914</v>
      </c>
      <c r="C371" s="28" t="s">
        <v>375</v>
      </c>
      <c r="D371" s="28" t="n">
        <v>7637.5</v>
      </c>
    </row>
    <row r="372" customFormat="false" ht="15" hidden="false" customHeight="false" outlineLevel="0" collapsed="false">
      <c r="A372" s="28" t="n">
        <v>536</v>
      </c>
      <c r="B372" s="29" t="n">
        <v>45944</v>
      </c>
      <c r="C372" s="28" t="s">
        <v>375</v>
      </c>
      <c r="D372" s="28" t="n">
        <v>5530.14</v>
      </c>
    </row>
    <row r="373" customFormat="false" ht="15" hidden="false" customHeight="false" outlineLevel="0" collapsed="false">
      <c r="A373" s="28" t="n">
        <v>536</v>
      </c>
      <c r="B373" s="29" t="n">
        <v>45975</v>
      </c>
      <c r="C373" s="28" t="s">
        <v>375</v>
      </c>
      <c r="D373" s="28" t="n">
        <v>7637.5</v>
      </c>
    </row>
    <row r="374" customFormat="false" ht="15" hidden="false" customHeight="false" outlineLevel="0" collapsed="false">
      <c r="A374" s="28" t="n">
        <v>536</v>
      </c>
      <c r="B374" s="29" t="n">
        <v>46005</v>
      </c>
      <c r="C374" s="28" t="s">
        <v>375</v>
      </c>
      <c r="D374" s="28" t="n">
        <v>7637.5</v>
      </c>
    </row>
    <row r="375" customFormat="false" ht="15" hidden="false" customHeight="false" outlineLevel="0" collapsed="false">
      <c r="A375" s="28" t="n">
        <v>536</v>
      </c>
      <c r="B375" s="29" t="n">
        <v>46036</v>
      </c>
      <c r="C375" s="28" t="s">
        <v>375</v>
      </c>
      <c r="D375" s="28" t="n">
        <v>7637.5</v>
      </c>
    </row>
    <row r="376" customFormat="false" ht="15" hidden="false" customHeight="false" outlineLevel="0" collapsed="false">
      <c r="A376" s="28" t="n">
        <v>536</v>
      </c>
      <c r="B376" s="29" t="n">
        <v>46067</v>
      </c>
      <c r="C376" s="28" t="s">
        <v>375</v>
      </c>
      <c r="D376" s="28" t="n">
        <v>3360.47</v>
      </c>
    </row>
    <row r="377" customFormat="false" ht="15" hidden="false" customHeight="false" outlineLevel="0" collapsed="false">
      <c r="A377" s="28" t="n">
        <v>536</v>
      </c>
      <c r="B377" s="29" t="n">
        <v>46095</v>
      </c>
      <c r="C377" s="28" t="s">
        <v>375</v>
      </c>
      <c r="D377" s="28" t="n">
        <v>5953.54</v>
      </c>
    </row>
    <row r="378" customFormat="false" ht="15" hidden="false" customHeight="false" outlineLevel="0" collapsed="false">
      <c r="A378" s="28" t="n">
        <v>536</v>
      </c>
      <c r="B378" s="29" t="n">
        <v>46126</v>
      </c>
      <c r="C378" s="28" t="s">
        <v>375</v>
      </c>
      <c r="D378" s="28" t="n">
        <v>7637.5</v>
      </c>
    </row>
    <row r="379" customFormat="false" ht="15" hidden="false" customHeight="false" outlineLevel="0" collapsed="false">
      <c r="A379" s="28" t="n">
        <v>536</v>
      </c>
      <c r="B379" s="29" t="n">
        <v>46156</v>
      </c>
      <c r="C379" s="28" t="s">
        <v>375</v>
      </c>
      <c r="D379" s="28" t="n">
        <v>7637.5</v>
      </c>
    </row>
    <row r="380" customFormat="false" ht="15" hidden="false" customHeight="false" outlineLevel="0" collapsed="false">
      <c r="A380" s="28" t="n">
        <v>536</v>
      </c>
      <c r="B380" s="29" t="n">
        <v>46187</v>
      </c>
      <c r="C380" s="28" t="s">
        <v>375</v>
      </c>
      <c r="D380" s="28" t="n">
        <v>7637.5</v>
      </c>
    </row>
    <row r="381" customFormat="false" ht="15" hidden="false" customHeight="false" outlineLevel="0" collapsed="false">
      <c r="A381" s="28" t="n">
        <v>536</v>
      </c>
      <c r="B381" s="29" t="n">
        <v>46217</v>
      </c>
      <c r="C381" s="28" t="s">
        <v>375</v>
      </c>
      <c r="D381" s="28" t="n">
        <v>3469.58</v>
      </c>
    </row>
    <row r="382" customFormat="false" ht="15" hidden="false" customHeight="false" outlineLevel="0" collapsed="false">
      <c r="A382" s="28" t="n">
        <v>536</v>
      </c>
      <c r="B382" s="29" t="n">
        <v>46248</v>
      </c>
      <c r="C382" s="28" t="s">
        <v>375</v>
      </c>
      <c r="D382" s="28" t="n">
        <v>5252.18</v>
      </c>
    </row>
    <row r="383" customFormat="false" ht="15" hidden="false" customHeight="false" outlineLevel="0" collapsed="false">
      <c r="A383" s="28" t="n">
        <v>538</v>
      </c>
      <c r="B383" s="29" t="n">
        <v>45475</v>
      </c>
      <c r="C383" s="28" t="s">
        <v>375</v>
      </c>
      <c r="D383" s="28" t="n">
        <v>27200</v>
      </c>
    </row>
    <row r="384" customFormat="false" ht="15" hidden="false" customHeight="false" outlineLevel="0" collapsed="false">
      <c r="A384" s="28" t="n">
        <v>538</v>
      </c>
      <c r="B384" s="29" t="n">
        <v>45506</v>
      </c>
      <c r="C384" s="28" t="s">
        <v>375</v>
      </c>
      <c r="D384" s="28" t="n">
        <v>27200</v>
      </c>
    </row>
    <row r="385" customFormat="false" ht="15" hidden="false" customHeight="false" outlineLevel="0" collapsed="false">
      <c r="A385" s="28" t="n">
        <v>548</v>
      </c>
      <c r="B385" s="29" t="n">
        <v>45635</v>
      </c>
      <c r="C385" s="28" t="s">
        <v>375</v>
      </c>
      <c r="D385" s="28" t="n">
        <v>1200</v>
      </c>
    </row>
    <row r="386" customFormat="false" ht="15" hidden="false" customHeight="false" outlineLevel="0" collapsed="false">
      <c r="A386" s="28" t="n">
        <v>548</v>
      </c>
      <c r="B386" s="29" t="n">
        <v>45666</v>
      </c>
      <c r="C386" s="28" t="s">
        <v>375</v>
      </c>
      <c r="D386" s="28" t="n">
        <v>1200</v>
      </c>
    </row>
    <row r="387" customFormat="false" ht="15" hidden="false" customHeight="false" outlineLevel="0" collapsed="false">
      <c r="A387" s="28" t="n">
        <v>548</v>
      </c>
      <c r="B387" s="29" t="n">
        <v>45697</v>
      </c>
      <c r="C387" s="28" t="s">
        <v>375</v>
      </c>
      <c r="D387" s="28" t="n">
        <v>1200</v>
      </c>
    </row>
    <row r="388" customFormat="false" ht="15" hidden="false" customHeight="false" outlineLevel="0" collapsed="false">
      <c r="A388" s="28" t="n">
        <v>551</v>
      </c>
      <c r="B388" s="29" t="n">
        <v>45717</v>
      </c>
      <c r="C388" s="28" t="s">
        <v>375</v>
      </c>
      <c r="D388" s="28" t="n">
        <v>894.42</v>
      </c>
    </row>
    <row r="389" customFormat="false" ht="15" hidden="false" customHeight="false" outlineLevel="0" collapsed="false">
      <c r="A389" s="28" t="n">
        <v>551</v>
      </c>
      <c r="B389" s="29" t="n">
        <v>45748</v>
      </c>
      <c r="C389" s="28" t="s">
        <v>375</v>
      </c>
      <c r="D389" s="28" t="n">
        <v>1300</v>
      </c>
    </row>
    <row r="390" customFormat="false" ht="15" hidden="false" customHeight="false" outlineLevel="0" collapsed="false">
      <c r="A390" s="28" t="n">
        <v>567</v>
      </c>
      <c r="B390" s="29" t="n">
        <v>46120</v>
      </c>
      <c r="C390" s="28" t="s">
        <v>375</v>
      </c>
      <c r="D390" s="28" t="n">
        <v>1827.27</v>
      </c>
    </row>
    <row r="391" customFormat="false" ht="15" hidden="false" customHeight="false" outlineLevel="0" collapsed="false">
      <c r="A391" s="28" t="n">
        <v>567</v>
      </c>
      <c r="B391" s="29" t="n">
        <v>46150</v>
      </c>
      <c r="C391" s="28" t="s">
        <v>375</v>
      </c>
      <c r="D391" s="28" t="n">
        <v>1167.94</v>
      </c>
    </row>
    <row r="392" customFormat="false" ht="15" hidden="false" customHeight="false" outlineLevel="0" collapsed="false">
      <c r="A392" s="28" t="n">
        <v>567</v>
      </c>
      <c r="B392" s="29" t="n">
        <v>46181</v>
      </c>
      <c r="C392" s="28" t="s">
        <v>375</v>
      </c>
      <c r="D392" s="28" t="n">
        <v>1827.27</v>
      </c>
    </row>
    <row r="393" customFormat="false" ht="15" hidden="false" customHeight="false" outlineLevel="0" collapsed="false">
      <c r="A393" s="28" t="n">
        <v>572</v>
      </c>
      <c r="B393" s="29" t="n">
        <v>45744</v>
      </c>
      <c r="C393" s="28" t="s">
        <v>375</v>
      </c>
      <c r="D393" s="28" t="n">
        <v>3083.33</v>
      </c>
    </row>
    <row r="394" customFormat="false" ht="15" hidden="false" customHeight="false" outlineLevel="0" collapsed="false">
      <c r="A394" s="28" t="n">
        <v>572</v>
      </c>
      <c r="B394" s="29" t="n">
        <v>45775</v>
      </c>
      <c r="C394" s="28" t="s">
        <v>375</v>
      </c>
      <c r="D394" s="28" t="n">
        <v>3083.33</v>
      </c>
    </row>
    <row r="395" customFormat="false" ht="15" hidden="false" customHeight="false" outlineLevel="0" collapsed="false">
      <c r="A395" s="28" t="n">
        <v>572</v>
      </c>
      <c r="B395" s="29" t="n">
        <v>45805</v>
      </c>
      <c r="C395" s="28" t="s">
        <v>375</v>
      </c>
      <c r="D395" s="28" t="n">
        <v>3083.33</v>
      </c>
    </row>
    <row r="396" customFormat="false" ht="15" hidden="false" customHeight="false" outlineLevel="0" collapsed="false">
      <c r="A396" s="28" t="n">
        <v>572</v>
      </c>
      <c r="B396" s="29" t="n">
        <v>45836</v>
      </c>
      <c r="C396" s="28" t="s">
        <v>375</v>
      </c>
      <c r="D396" s="28" t="n">
        <v>1257.8</v>
      </c>
    </row>
    <row r="397" customFormat="false" ht="15" hidden="false" customHeight="false" outlineLevel="0" collapsed="false">
      <c r="A397" s="28" t="n">
        <v>572</v>
      </c>
      <c r="B397" s="29" t="n">
        <v>45866</v>
      </c>
      <c r="C397" s="28" t="s">
        <v>375</v>
      </c>
      <c r="D397" s="28" t="n">
        <v>1621.51</v>
      </c>
    </row>
    <row r="398" customFormat="false" ht="15" hidden="false" customHeight="false" outlineLevel="0" collapsed="false">
      <c r="A398" s="28" t="n">
        <v>577</v>
      </c>
      <c r="B398" s="29" t="n">
        <v>45771</v>
      </c>
      <c r="C398" s="28" t="s">
        <v>375</v>
      </c>
      <c r="D398" s="28" t="n">
        <v>7920</v>
      </c>
    </row>
    <row r="399" customFormat="false" ht="15" hidden="false" customHeight="false" outlineLevel="0" collapsed="false">
      <c r="A399" s="28" t="n">
        <v>577</v>
      </c>
      <c r="B399" s="29" t="n">
        <v>45801</v>
      </c>
      <c r="C399" s="28" t="s">
        <v>375</v>
      </c>
      <c r="D399" s="28" t="n">
        <v>7920</v>
      </c>
    </row>
    <row r="400" customFormat="false" ht="15" hidden="false" customHeight="false" outlineLevel="0" collapsed="false">
      <c r="A400" s="28" t="n">
        <v>577</v>
      </c>
      <c r="B400" s="29" t="n">
        <v>45832</v>
      </c>
      <c r="C400" s="28" t="s">
        <v>375</v>
      </c>
      <c r="D400" s="28" t="n">
        <v>7920</v>
      </c>
    </row>
    <row r="401" customFormat="false" ht="15" hidden="false" customHeight="false" outlineLevel="0" collapsed="false">
      <c r="A401" s="28" t="n">
        <v>577</v>
      </c>
      <c r="B401" s="29" t="n">
        <v>45862</v>
      </c>
      <c r="C401" s="28" t="s">
        <v>375</v>
      </c>
      <c r="D401" s="28" t="n">
        <v>4900.96</v>
      </c>
    </row>
    <row r="402" customFormat="false" ht="15" hidden="false" customHeight="false" outlineLevel="0" collapsed="false">
      <c r="A402" s="28" t="n">
        <v>582</v>
      </c>
      <c r="B402" s="29" t="n">
        <v>45227</v>
      </c>
      <c r="C402" s="28" t="s">
        <v>375</v>
      </c>
      <c r="D402" s="28" t="n">
        <v>8260</v>
      </c>
    </row>
    <row r="403" customFormat="false" ht="15" hidden="false" customHeight="false" outlineLevel="0" collapsed="false">
      <c r="A403" s="28" t="n">
        <v>582</v>
      </c>
      <c r="B403" s="29" t="n">
        <v>45258</v>
      </c>
      <c r="C403" s="28" t="s">
        <v>375</v>
      </c>
      <c r="D403" s="28" t="n">
        <v>8260</v>
      </c>
    </row>
    <row r="404" customFormat="false" ht="15" hidden="false" customHeight="false" outlineLevel="0" collapsed="false">
      <c r="A404" s="28" t="n">
        <v>583</v>
      </c>
      <c r="B404" s="29" t="n">
        <v>46181</v>
      </c>
      <c r="C404" s="28" t="s">
        <v>375</v>
      </c>
      <c r="D404" s="28" t="n">
        <v>857.21</v>
      </c>
    </row>
    <row r="405" customFormat="false" ht="15" hidden="false" customHeight="false" outlineLevel="0" collapsed="false">
      <c r="A405" s="28" t="n">
        <v>583</v>
      </c>
      <c r="B405" s="29" t="n">
        <v>46211</v>
      </c>
      <c r="C405" s="28" t="s">
        <v>375</v>
      </c>
      <c r="D405" s="28" t="n">
        <v>1218.18</v>
      </c>
    </row>
    <row r="406" customFormat="false" ht="15" hidden="false" customHeight="false" outlineLevel="0" collapsed="false">
      <c r="A406" s="28" t="n">
        <v>588</v>
      </c>
      <c r="B406" s="29" t="n">
        <v>45372</v>
      </c>
      <c r="C406" s="28" t="s">
        <v>375</v>
      </c>
      <c r="D406" s="28" t="n">
        <v>12125</v>
      </c>
    </row>
    <row r="407" customFormat="false" ht="15" hidden="false" customHeight="false" outlineLevel="0" collapsed="false">
      <c r="A407" s="28" t="n">
        <v>588</v>
      </c>
      <c r="B407" s="29" t="n">
        <v>45403</v>
      </c>
      <c r="C407" s="28" t="s">
        <v>375</v>
      </c>
      <c r="D407" s="28" t="n">
        <v>6369.7</v>
      </c>
    </row>
    <row r="408" customFormat="false" ht="15" hidden="false" customHeight="false" outlineLevel="0" collapsed="false">
      <c r="A408" s="28" t="n">
        <v>588</v>
      </c>
      <c r="B408" s="29" t="n">
        <v>45433</v>
      </c>
      <c r="C408" s="28" t="s">
        <v>375</v>
      </c>
      <c r="D408" s="28" t="n">
        <v>8731.09</v>
      </c>
    </row>
    <row r="409" customFormat="false" ht="15" hidden="false" customHeight="false" outlineLevel="0" collapsed="false">
      <c r="A409" s="28" t="n">
        <v>600</v>
      </c>
      <c r="B409" s="29" t="n">
        <v>46146</v>
      </c>
      <c r="C409" s="28" t="s">
        <v>375</v>
      </c>
      <c r="D409" s="28" t="n">
        <v>3816.67</v>
      </c>
    </row>
    <row r="410" customFormat="false" ht="15" hidden="false" customHeight="false" outlineLevel="0" collapsed="false">
      <c r="A410" s="28" t="n">
        <v>600</v>
      </c>
      <c r="B410" s="29" t="n">
        <v>46177</v>
      </c>
      <c r="C410" s="28" t="s">
        <v>375</v>
      </c>
      <c r="D410" s="28" t="n">
        <v>1463.83</v>
      </c>
    </row>
    <row r="411" customFormat="false" ht="15" hidden="false" customHeight="false" outlineLevel="0" collapsed="false">
      <c r="A411" s="28" t="n">
        <v>617</v>
      </c>
      <c r="B411" s="29" t="n">
        <v>45311</v>
      </c>
      <c r="C411" s="28" t="s">
        <v>375</v>
      </c>
      <c r="D411" s="28" t="n">
        <v>4680</v>
      </c>
    </row>
    <row r="412" customFormat="false" ht="15" hidden="false" customHeight="false" outlineLevel="0" collapsed="false">
      <c r="A412" s="28" t="n">
        <v>617</v>
      </c>
      <c r="B412" s="29" t="n">
        <v>45342</v>
      </c>
      <c r="C412" s="28" t="s">
        <v>375</v>
      </c>
      <c r="D412" s="28" t="n">
        <v>4680</v>
      </c>
    </row>
    <row r="413" customFormat="false" ht="15" hidden="false" customHeight="false" outlineLevel="0" collapsed="false">
      <c r="A413" s="28" t="n">
        <v>623</v>
      </c>
      <c r="B413" s="29" t="n">
        <v>45581</v>
      </c>
      <c r="C413" s="28" t="s">
        <v>375</v>
      </c>
      <c r="D413" s="28" t="n">
        <v>2150</v>
      </c>
    </row>
    <row r="414" customFormat="false" ht="15" hidden="false" customHeight="false" outlineLevel="0" collapsed="false">
      <c r="A414" s="28" t="n">
        <v>623</v>
      </c>
      <c r="B414" s="29" t="n">
        <v>45612</v>
      </c>
      <c r="C414" s="28" t="s">
        <v>375</v>
      </c>
      <c r="D414" s="28" t="n">
        <v>2150</v>
      </c>
    </row>
    <row r="415" customFormat="false" ht="15" hidden="false" customHeight="false" outlineLevel="0" collapsed="false">
      <c r="A415" s="28" t="n">
        <v>623</v>
      </c>
      <c r="B415" s="29" t="n">
        <v>45642</v>
      </c>
      <c r="C415" s="28" t="s">
        <v>375</v>
      </c>
      <c r="D415" s="28" t="n">
        <v>2150</v>
      </c>
    </row>
    <row r="416" customFormat="false" ht="15" hidden="false" customHeight="false" outlineLevel="0" collapsed="false">
      <c r="A416" s="28" t="n">
        <v>634</v>
      </c>
      <c r="B416" s="29" t="n">
        <v>46081</v>
      </c>
      <c r="C416" s="28" t="s">
        <v>375</v>
      </c>
      <c r="D416" s="28" t="n">
        <v>1087.82</v>
      </c>
    </row>
    <row r="417" customFormat="false" ht="15" hidden="false" customHeight="false" outlineLevel="0" collapsed="false">
      <c r="A417" s="28" t="n">
        <v>634</v>
      </c>
      <c r="B417" s="29" t="n">
        <v>46109</v>
      </c>
      <c r="C417" s="28" t="s">
        <v>375</v>
      </c>
      <c r="D417" s="28" t="n">
        <v>2162.05</v>
      </c>
    </row>
    <row r="418" customFormat="false" ht="15" hidden="false" customHeight="false" outlineLevel="0" collapsed="false">
      <c r="A418" s="28" t="n">
        <v>634</v>
      </c>
      <c r="B418" s="29" t="n">
        <v>46140</v>
      </c>
      <c r="C418" s="28" t="s">
        <v>375</v>
      </c>
      <c r="D418" s="28" t="n">
        <v>3066.67</v>
      </c>
    </row>
    <row r="419" customFormat="false" ht="15" hidden="false" customHeight="false" outlineLevel="0" collapsed="false">
      <c r="A419" s="28" t="n">
        <v>634</v>
      </c>
      <c r="B419" s="29" t="n">
        <v>46170</v>
      </c>
      <c r="C419" s="28" t="s">
        <v>375</v>
      </c>
      <c r="D419" s="28" t="n">
        <v>1109.91</v>
      </c>
    </row>
    <row r="420" customFormat="false" ht="15" hidden="false" customHeight="false" outlineLevel="0" collapsed="false">
      <c r="A420" s="28" t="n">
        <v>634</v>
      </c>
      <c r="B420" s="29" t="n">
        <v>46201</v>
      </c>
      <c r="C420" s="28" t="s">
        <v>375</v>
      </c>
      <c r="D420" s="28" t="n">
        <v>3066.67</v>
      </c>
    </row>
    <row r="421" customFormat="false" ht="15" hidden="false" customHeight="false" outlineLevel="0" collapsed="false">
      <c r="A421" s="28" t="n">
        <v>634</v>
      </c>
      <c r="B421" s="29" t="n">
        <v>46231</v>
      </c>
      <c r="C421" s="28" t="s">
        <v>375</v>
      </c>
      <c r="D421" s="28" t="n">
        <v>3066.67</v>
      </c>
    </row>
    <row r="422" customFormat="false" ht="15" hidden="false" customHeight="false" outlineLevel="0" collapsed="false">
      <c r="A422" s="28" t="n">
        <v>634</v>
      </c>
      <c r="B422" s="29" t="n">
        <v>46262</v>
      </c>
      <c r="C422" s="28" t="s">
        <v>375</v>
      </c>
      <c r="D422" s="28" t="n">
        <v>1936.03</v>
      </c>
    </row>
    <row r="423" customFormat="false" ht="15" hidden="false" customHeight="false" outlineLevel="0" collapsed="false">
      <c r="A423" s="28" t="n">
        <v>644</v>
      </c>
      <c r="B423" s="29" t="n">
        <v>45631</v>
      </c>
      <c r="C423" s="28" t="s">
        <v>375</v>
      </c>
      <c r="D423" s="28" t="n">
        <v>31166.67</v>
      </c>
    </row>
    <row r="424" customFormat="false" ht="15" hidden="false" customHeight="false" outlineLevel="0" collapsed="false">
      <c r="A424" s="28" t="n">
        <v>644</v>
      </c>
      <c r="B424" s="29" t="n">
        <v>45662</v>
      </c>
      <c r="C424" s="28" t="s">
        <v>375</v>
      </c>
      <c r="D424" s="28" t="n">
        <v>31166.67</v>
      </c>
    </row>
    <row r="425" customFormat="false" ht="15" hidden="false" customHeight="false" outlineLevel="0" collapsed="false">
      <c r="A425" s="28" t="n">
        <v>648</v>
      </c>
      <c r="B425" s="29" t="n">
        <v>45555</v>
      </c>
      <c r="C425" s="28" t="s">
        <v>375</v>
      </c>
      <c r="D425" s="28" t="n">
        <v>2718.18</v>
      </c>
    </row>
    <row r="426" customFormat="false" ht="15" hidden="false" customHeight="false" outlineLevel="0" collapsed="false">
      <c r="A426" s="28" t="n">
        <v>648</v>
      </c>
      <c r="B426" s="29" t="n">
        <v>45585</v>
      </c>
      <c r="C426" s="28" t="s">
        <v>375</v>
      </c>
      <c r="D426" s="28" t="n">
        <v>2718.18</v>
      </c>
    </row>
    <row r="427" customFormat="false" ht="15" hidden="false" customHeight="false" outlineLevel="0" collapsed="false">
      <c r="A427" s="28" t="n">
        <v>648</v>
      </c>
      <c r="B427" s="29" t="n">
        <v>45616</v>
      </c>
      <c r="C427" s="28" t="s">
        <v>375</v>
      </c>
      <c r="D427" s="28" t="n">
        <v>2718.18</v>
      </c>
    </row>
    <row r="428" customFormat="false" ht="15" hidden="false" customHeight="false" outlineLevel="0" collapsed="false">
      <c r="A428" s="28" t="n">
        <v>648</v>
      </c>
      <c r="B428" s="29" t="n">
        <v>45646</v>
      </c>
      <c r="C428" s="28" t="s">
        <v>375</v>
      </c>
      <c r="D428" s="28" t="n">
        <v>1389.71</v>
      </c>
    </row>
    <row r="429" customFormat="false" ht="15" hidden="false" customHeight="false" outlineLevel="0" collapsed="false">
      <c r="A429" s="28" t="n">
        <v>648</v>
      </c>
      <c r="B429" s="29" t="n">
        <v>45677</v>
      </c>
      <c r="C429" s="28" t="s">
        <v>375</v>
      </c>
      <c r="D429" s="28" t="n">
        <v>1463.1</v>
      </c>
    </row>
    <row r="430" customFormat="false" ht="15" hidden="false" customHeight="false" outlineLevel="0" collapsed="false">
      <c r="A430" s="28" t="n">
        <v>648</v>
      </c>
      <c r="B430" s="29" t="n">
        <v>45708</v>
      </c>
      <c r="C430" s="28" t="s">
        <v>375</v>
      </c>
      <c r="D430" s="28" t="n">
        <v>2718.18</v>
      </c>
    </row>
    <row r="431" customFormat="false" ht="15" hidden="false" customHeight="false" outlineLevel="0" collapsed="false">
      <c r="A431" s="28" t="n">
        <v>648</v>
      </c>
      <c r="B431" s="29" t="n">
        <v>45736</v>
      </c>
      <c r="C431" s="28" t="s">
        <v>375</v>
      </c>
      <c r="D431" s="28" t="n">
        <v>2002.97</v>
      </c>
    </row>
    <row r="432" customFormat="false" ht="15" hidden="false" customHeight="false" outlineLevel="0" collapsed="false">
      <c r="A432" s="28" t="n">
        <v>648</v>
      </c>
      <c r="B432" s="29" t="n">
        <v>45767</v>
      </c>
      <c r="C432" s="28" t="s">
        <v>375</v>
      </c>
      <c r="D432" s="28" t="n">
        <v>2718.18</v>
      </c>
    </row>
    <row r="433" customFormat="false" ht="15" hidden="false" customHeight="false" outlineLevel="0" collapsed="false">
      <c r="A433" s="28" t="n">
        <v>648</v>
      </c>
      <c r="B433" s="29" t="n">
        <v>45797</v>
      </c>
      <c r="C433" s="28" t="s">
        <v>375</v>
      </c>
      <c r="D433" s="28" t="n">
        <v>2718.18</v>
      </c>
    </row>
    <row r="434" customFormat="false" ht="15" hidden="false" customHeight="false" outlineLevel="0" collapsed="false">
      <c r="A434" s="28" t="n">
        <v>648</v>
      </c>
      <c r="B434" s="29" t="n">
        <v>45828</v>
      </c>
      <c r="C434" s="28" t="s">
        <v>375</v>
      </c>
      <c r="D434" s="28" t="n">
        <v>2718.18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5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23.85" hidden="false" customHeight="false" outlineLevel="0" collapsed="false">
      <c r="A1" s="27" t="s">
        <v>376</v>
      </c>
      <c r="B1" s="27" t="s">
        <v>271</v>
      </c>
      <c r="C1" s="27" t="s">
        <v>371</v>
      </c>
      <c r="D1" s="27" t="s">
        <v>377</v>
      </c>
    </row>
    <row r="2" customFormat="false" ht="15" hidden="false" customHeight="false" outlineLevel="0" collapsed="false">
      <c r="A2" s="28" t="s">
        <v>378</v>
      </c>
      <c r="B2" s="28" t="n">
        <v>316</v>
      </c>
      <c r="C2" s="29" t="n">
        <v>45747</v>
      </c>
      <c r="D2" s="28" t="s">
        <v>379</v>
      </c>
    </row>
    <row r="3" customFormat="false" ht="15" hidden="false" customHeight="false" outlineLevel="0" collapsed="false">
      <c r="A3" s="28" t="s">
        <v>378</v>
      </c>
      <c r="B3" s="28" t="n">
        <v>316</v>
      </c>
      <c r="C3" s="29" t="n">
        <v>45777</v>
      </c>
      <c r="D3" s="28" t="s">
        <v>380</v>
      </c>
    </row>
    <row r="4" customFormat="false" ht="15" hidden="false" customHeight="false" outlineLevel="0" collapsed="false">
      <c r="A4" s="28" t="s">
        <v>378</v>
      </c>
      <c r="B4" s="28" t="n">
        <v>338</v>
      </c>
      <c r="C4" s="29" t="n">
        <v>45657</v>
      </c>
      <c r="D4" s="28" t="s">
        <v>380</v>
      </c>
    </row>
    <row r="5" customFormat="false" ht="15" hidden="false" customHeight="false" outlineLevel="0" collapsed="false">
      <c r="A5" s="28" t="s">
        <v>378</v>
      </c>
      <c r="B5" s="28" t="n">
        <v>53</v>
      </c>
      <c r="C5" s="29" t="n">
        <v>46022</v>
      </c>
      <c r="D5" s="28" t="s">
        <v>380</v>
      </c>
    </row>
    <row r="6" customFormat="false" ht="15" hidden="false" customHeight="false" outlineLevel="0" collapsed="false">
      <c r="A6" s="28" t="s">
        <v>378</v>
      </c>
      <c r="B6" s="28" t="n">
        <v>5</v>
      </c>
      <c r="C6" s="29" t="n">
        <v>46234</v>
      </c>
      <c r="D6" s="28" t="s">
        <v>380</v>
      </c>
    </row>
    <row r="7" customFormat="false" ht="15" hidden="false" customHeight="false" outlineLevel="0" collapsed="false">
      <c r="A7" s="28" t="s">
        <v>378</v>
      </c>
      <c r="B7" s="28" t="n">
        <v>67</v>
      </c>
      <c r="C7" s="29" t="n">
        <v>45688</v>
      </c>
      <c r="D7" s="28" t="s">
        <v>379</v>
      </c>
    </row>
    <row r="8" customFormat="false" ht="15" hidden="false" customHeight="false" outlineLevel="0" collapsed="false">
      <c r="A8" s="28" t="s">
        <v>378</v>
      </c>
      <c r="B8" s="28" t="n">
        <v>67</v>
      </c>
      <c r="C8" s="29" t="n">
        <v>45716</v>
      </c>
      <c r="D8" s="28" t="s">
        <v>380</v>
      </c>
    </row>
    <row r="9" customFormat="false" ht="15" hidden="false" customHeight="false" outlineLevel="0" collapsed="false">
      <c r="A9" s="28" t="s">
        <v>378</v>
      </c>
      <c r="B9" s="28" t="n">
        <v>29</v>
      </c>
      <c r="C9" s="29" t="n">
        <v>45046</v>
      </c>
      <c r="D9" s="28" t="s">
        <v>380</v>
      </c>
    </row>
    <row r="10" customFormat="false" ht="15" hidden="false" customHeight="false" outlineLevel="0" collapsed="false">
      <c r="A10" s="28" t="s">
        <v>378</v>
      </c>
      <c r="B10" s="28" t="n">
        <v>60</v>
      </c>
      <c r="C10" s="29" t="n">
        <v>45930</v>
      </c>
      <c r="D10" s="28" t="s">
        <v>380</v>
      </c>
    </row>
    <row r="11" customFormat="false" ht="15" hidden="false" customHeight="false" outlineLevel="0" collapsed="false">
      <c r="A11" s="28" t="s">
        <v>378</v>
      </c>
      <c r="B11" s="28" t="n">
        <v>87</v>
      </c>
      <c r="C11" s="29" t="n">
        <v>45657</v>
      </c>
      <c r="D11" s="28" t="s">
        <v>380</v>
      </c>
    </row>
    <row r="12" customFormat="false" ht="15" hidden="false" customHeight="false" outlineLevel="0" collapsed="false">
      <c r="A12" s="28" t="s">
        <v>378</v>
      </c>
      <c r="B12" s="28" t="n">
        <v>302</v>
      </c>
      <c r="C12" s="29" t="n">
        <v>46173</v>
      </c>
      <c r="D12" s="28" t="s">
        <v>379</v>
      </c>
    </row>
    <row r="13" customFormat="false" ht="15" hidden="false" customHeight="false" outlineLevel="0" collapsed="false">
      <c r="A13" s="28" t="s">
        <v>378</v>
      </c>
      <c r="B13" s="28" t="n">
        <v>302</v>
      </c>
      <c r="C13" s="29" t="n">
        <v>46203</v>
      </c>
      <c r="D13" s="28" t="s">
        <v>380</v>
      </c>
    </row>
    <row r="14" customFormat="false" ht="15" hidden="false" customHeight="false" outlineLevel="0" collapsed="false">
      <c r="A14" s="28" t="s">
        <v>378</v>
      </c>
      <c r="B14" s="28" t="n">
        <v>109</v>
      </c>
      <c r="C14" s="29" t="n">
        <v>45869</v>
      </c>
      <c r="D14" s="28" t="s">
        <v>379</v>
      </c>
    </row>
    <row r="15" customFormat="false" ht="15" hidden="false" customHeight="false" outlineLevel="0" collapsed="false">
      <c r="A15" s="28" t="s">
        <v>378</v>
      </c>
      <c r="B15" s="28" t="n">
        <v>207</v>
      </c>
      <c r="C15" s="29" t="n">
        <v>45747</v>
      </c>
      <c r="D15" s="28" t="s">
        <v>379</v>
      </c>
    </row>
    <row r="16" customFormat="false" ht="15" hidden="false" customHeight="false" outlineLevel="0" collapsed="false">
      <c r="A16" s="28" t="s">
        <v>378</v>
      </c>
      <c r="B16" s="28" t="n">
        <v>207</v>
      </c>
      <c r="C16" s="29" t="n">
        <v>45777</v>
      </c>
      <c r="D16" s="28" t="s">
        <v>380</v>
      </c>
    </row>
    <row r="17" customFormat="false" ht="15" hidden="false" customHeight="false" outlineLevel="0" collapsed="false">
      <c r="A17" s="28" t="s">
        <v>378</v>
      </c>
      <c r="B17" s="28" t="n">
        <v>284</v>
      </c>
      <c r="C17" s="29" t="n">
        <v>46173</v>
      </c>
      <c r="D17" s="28" t="s">
        <v>380</v>
      </c>
    </row>
    <row r="18" customFormat="false" ht="15" hidden="false" customHeight="false" outlineLevel="0" collapsed="false">
      <c r="A18" s="28" t="s">
        <v>378</v>
      </c>
      <c r="B18" s="28" t="n">
        <v>284</v>
      </c>
      <c r="C18" s="29" t="n">
        <v>46203</v>
      </c>
      <c r="D18" s="28" t="s">
        <v>380</v>
      </c>
    </row>
    <row r="19" customFormat="false" ht="15" hidden="false" customHeight="false" outlineLevel="0" collapsed="false">
      <c r="A19" s="28" t="s">
        <v>378</v>
      </c>
      <c r="B19" s="28" t="n">
        <v>41</v>
      </c>
      <c r="C19" s="29" t="n">
        <v>45230</v>
      </c>
      <c r="D19" s="28" t="s">
        <v>379</v>
      </c>
    </row>
    <row r="20" customFormat="false" ht="15" hidden="false" customHeight="false" outlineLevel="0" collapsed="false">
      <c r="A20" s="28" t="s">
        <v>378</v>
      </c>
      <c r="B20" s="28" t="n">
        <v>41</v>
      </c>
      <c r="C20" s="29" t="n">
        <v>45260</v>
      </c>
      <c r="D20" s="28" t="s">
        <v>380</v>
      </c>
    </row>
    <row r="21" customFormat="false" ht="15" hidden="false" customHeight="false" outlineLevel="0" collapsed="false">
      <c r="A21" s="28" t="s">
        <v>378</v>
      </c>
      <c r="B21" s="28" t="n">
        <v>301</v>
      </c>
      <c r="C21" s="29" t="n">
        <v>46142</v>
      </c>
      <c r="D21" s="28" t="s">
        <v>381</v>
      </c>
    </row>
    <row r="22" customFormat="false" ht="15" hidden="false" customHeight="false" outlineLevel="0" collapsed="false">
      <c r="A22" s="28" t="s">
        <v>378</v>
      </c>
      <c r="B22" s="28" t="n">
        <v>324</v>
      </c>
      <c r="C22" s="29" t="n">
        <v>45747</v>
      </c>
      <c r="D22" s="28" t="s">
        <v>381</v>
      </c>
    </row>
    <row r="23" customFormat="false" ht="15" hidden="false" customHeight="false" outlineLevel="0" collapsed="false">
      <c r="A23" s="28" t="s">
        <v>378</v>
      </c>
      <c r="B23" s="28" t="n">
        <v>324</v>
      </c>
      <c r="C23" s="29" t="n">
        <v>45777</v>
      </c>
      <c r="D23" s="28" t="s">
        <v>381</v>
      </c>
    </row>
    <row r="24" customFormat="false" ht="15" hidden="false" customHeight="false" outlineLevel="0" collapsed="false">
      <c r="A24" s="28" t="s">
        <v>378</v>
      </c>
      <c r="B24" s="28" t="n">
        <v>319</v>
      </c>
      <c r="C24" s="29" t="n">
        <v>45657</v>
      </c>
      <c r="D24" s="28" t="s">
        <v>380</v>
      </c>
    </row>
    <row r="25" customFormat="false" ht="15" hidden="false" customHeight="false" outlineLevel="0" collapsed="false">
      <c r="A25" s="28" t="s">
        <v>378</v>
      </c>
      <c r="B25" s="28" t="n">
        <v>259</v>
      </c>
      <c r="C25" s="29" t="n">
        <v>45230</v>
      </c>
      <c r="D25" s="28" t="s">
        <v>380</v>
      </c>
    </row>
    <row r="26" customFormat="false" ht="15" hidden="false" customHeight="false" outlineLevel="0" collapsed="false">
      <c r="A26" s="28" t="s">
        <v>378</v>
      </c>
      <c r="B26" s="28" t="n">
        <v>259</v>
      </c>
      <c r="C26" s="29" t="n">
        <v>45260</v>
      </c>
      <c r="D26" s="28" t="s">
        <v>380</v>
      </c>
    </row>
    <row r="27" customFormat="false" ht="15" hidden="false" customHeight="false" outlineLevel="0" collapsed="false">
      <c r="A27" s="28" t="s">
        <v>378</v>
      </c>
      <c r="B27" s="28" t="n">
        <v>49</v>
      </c>
      <c r="C27" s="29" t="n">
        <v>45230</v>
      </c>
      <c r="D27" s="28" t="s">
        <v>379</v>
      </c>
    </row>
    <row r="28" customFormat="false" ht="15" hidden="false" customHeight="false" outlineLevel="0" collapsed="false">
      <c r="A28" s="28" t="s">
        <v>378</v>
      </c>
      <c r="B28" s="28" t="n">
        <v>49</v>
      </c>
      <c r="C28" s="29" t="n">
        <v>45260</v>
      </c>
      <c r="D28" s="28" t="s">
        <v>380</v>
      </c>
    </row>
    <row r="29" customFormat="false" ht="15" hidden="false" customHeight="false" outlineLevel="0" collapsed="false">
      <c r="A29" s="28" t="s">
        <v>378</v>
      </c>
      <c r="B29" s="28" t="n">
        <v>166</v>
      </c>
      <c r="C29" s="29" t="n">
        <v>45382</v>
      </c>
      <c r="D29" s="28" t="s">
        <v>381</v>
      </c>
    </row>
    <row r="30" customFormat="false" ht="15" hidden="false" customHeight="false" outlineLevel="0" collapsed="false">
      <c r="A30" s="28" t="s">
        <v>378</v>
      </c>
      <c r="B30" s="28" t="n">
        <v>166</v>
      </c>
      <c r="C30" s="29" t="n">
        <v>45412</v>
      </c>
      <c r="D30" s="28" t="s">
        <v>380</v>
      </c>
    </row>
    <row r="31" customFormat="false" ht="15" hidden="false" customHeight="false" outlineLevel="0" collapsed="false">
      <c r="A31" s="28" t="s">
        <v>378</v>
      </c>
      <c r="B31" s="28" t="n">
        <v>213</v>
      </c>
      <c r="C31" s="29" t="n">
        <v>45291</v>
      </c>
      <c r="D31" s="28" t="s">
        <v>379</v>
      </c>
    </row>
    <row r="32" customFormat="false" ht="15" hidden="false" customHeight="false" outlineLevel="0" collapsed="false">
      <c r="A32" s="28" t="s">
        <v>378</v>
      </c>
      <c r="B32" s="28" t="n">
        <v>160</v>
      </c>
      <c r="C32" s="29" t="n">
        <v>45443</v>
      </c>
      <c r="D32" s="28" t="s">
        <v>379</v>
      </c>
    </row>
    <row r="33" customFormat="false" ht="15" hidden="false" customHeight="false" outlineLevel="0" collapsed="false">
      <c r="A33" s="28" t="s">
        <v>378</v>
      </c>
      <c r="B33" s="28" t="n">
        <v>160</v>
      </c>
      <c r="C33" s="29" t="n">
        <v>45473</v>
      </c>
      <c r="D33" s="28" t="s">
        <v>380</v>
      </c>
    </row>
    <row r="34" customFormat="false" ht="15" hidden="false" customHeight="false" outlineLevel="0" collapsed="false">
      <c r="A34" s="28" t="s">
        <v>378</v>
      </c>
      <c r="B34" s="28" t="n">
        <v>294</v>
      </c>
      <c r="C34" s="29" t="n">
        <v>45046</v>
      </c>
      <c r="D34" s="28" t="s">
        <v>381</v>
      </c>
    </row>
    <row r="35" customFormat="false" ht="15" hidden="false" customHeight="false" outlineLevel="0" collapsed="false">
      <c r="A35" s="28" t="s">
        <v>378</v>
      </c>
      <c r="B35" s="28" t="n">
        <v>214</v>
      </c>
      <c r="C35" s="29" t="n">
        <v>46234</v>
      </c>
      <c r="D35" s="28" t="s">
        <v>380</v>
      </c>
    </row>
    <row r="36" customFormat="false" ht="15" hidden="false" customHeight="false" outlineLevel="0" collapsed="false">
      <c r="A36" s="28" t="s">
        <v>378</v>
      </c>
      <c r="B36" s="28" t="n">
        <v>71</v>
      </c>
      <c r="C36" s="29" t="n">
        <v>45382</v>
      </c>
      <c r="D36" s="28" t="s">
        <v>379</v>
      </c>
    </row>
    <row r="37" customFormat="false" ht="15" hidden="false" customHeight="false" outlineLevel="0" collapsed="false">
      <c r="A37" s="28" t="s">
        <v>378</v>
      </c>
      <c r="B37" s="28" t="n">
        <v>71</v>
      </c>
      <c r="C37" s="29" t="n">
        <v>45412</v>
      </c>
      <c r="D37" s="28" t="s">
        <v>381</v>
      </c>
    </row>
    <row r="38" customFormat="false" ht="15" hidden="false" customHeight="false" outlineLevel="0" collapsed="false">
      <c r="A38" s="28" t="s">
        <v>378</v>
      </c>
      <c r="B38" s="28" t="n">
        <v>260</v>
      </c>
      <c r="C38" s="29" t="n">
        <v>46173</v>
      </c>
      <c r="D38" s="28" t="s">
        <v>379</v>
      </c>
    </row>
    <row r="39" customFormat="false" ht="15" hidden="false" customHeight="false" outlineLevel="0" collapsed="false">
      <c r="A39" s="28" t="s">
        <v>378</v>
      </c>
      <c r="B39" s="28" t="n">
        <v>260</v>
      </c>
      <c r="C39" s="29" t="n">
        <v>46203</v>
      </c>
      <c r="D39" s="28" t="s">
        <v>380</v>
      </c>
    </row>
    <row r="40" customFormat="false" ht="15" hidden="false" customHeight="false" outlineLevel="0" collapsed="false">
      <c r="A40" s="28" t="s">
        <v>378</v>
      </c>
      <c r="B40" s="28" t="n">
        <v>186</v>
      </c>
      <c r="C40" s="29" t="n">
        <v>46022</v>
      </c>
      <c r="D40" s="28" t="s">
        <v>381</v>
      </c>
    </row>
    <row r="41" customFormat="false" ht="15" hidden="false" customHeight="false" outlineLevel="0" collapsed="false">
      <c r="A41" s="28" t="s">
        <v>378</v>
      </c>
      <c r="B41" s="28" t="n">
        <v>291</v>
      </c>
      <c r="C41" s="29" t="n">
        <v>45657</v>
      </c>
      <c r="D41" s="28" t="s">
        <v>380</v>
      </c>
    </row>
    <row r="42" customFormat="false" ht="15" hidden="false" customHeight="false" outlineLevel="0" collapsed="false">
      <c r="A42" s="28" t="s">
        <v>378</v>
      </c>
      <c r="B42" s="28" t="n">
        <v>33</v>
      </c>
      <c r="C42" s="29" t="n">
        <v>45504</v>
      </c>
      <c r="D42" s="28" t="s">
        <v>380</v>
      </c>
    </row>
    <row r="43" customFormat="false" ht="15" hidden="false" customHeight="false" outlineLevel="0" collapsed="false">
      <c r="A43" s="28" t="s">
        <v>378</v>
      </c>
      <c r="B43" s="28" t="n">
        <v>47</v>
      </c>
      <c r="C43" s="29" t="n">
        <v>46173</v>
      </c>
      <c r="D43" s="28" t="s">
        <v>381</v>
      </c>
    </row>
    <row r="44" customFormat="false" ht="15" hidden="false" customHeight="false" outlineLevel="0" collapsed="false">
      <c r="A44" s="28" t="s">
        <v>378</v>
      </c>
      <c r="B44" s="28" t="n">
        <v>47</v>
      </c>
      <c r="C44" s="29" t="n">
        <v>46203</v>
      </c>
      <c r="D44" s="28" t="s">
        <v>380</v>
      </c>
    </row>
    <row r="45" customFormat="false" ht="15" hidden="false" customHeight="false" outlineLevel="0" collapsed="false">
      <c r="A45" s="28" t="s">
        <v>378</v>
      </c>
      <c r="B45" s="28" t="n">
        <v>181</v>
      </c>
      <c r="C45" s="29" t="n">
        <v>46112</v>
      </c>
      <c r="D45" s="28" t="s">
        <v>381</v>
      </c>
    </row>
    <row r="46" customFormat="false" ht="15" hidden="false" customHeight="false" outlineLevel="0" collapsed="false">
      <c r="A46" s="28" t="s">
        <v>378</v>
      </c>
      <c r="B46" s="28" t="n">
        <v>181</v>
      </c>
      <c r="C46" s="29" t="n">
        <v>46142</v>
      </c>
      <c r="D46" s="28" t="s">
        <v>379</v>
      </c>
    </row>
    <row r="47" customFormat="false" ht="15" hidden="false" customHeight="false" outlineLevel="0" collapsed="false">
      <c r="A47" s="28" t="s">
        <v>378</v>
      </c>
      <c r="B47" s="28" t="n">
        <v>205</v>
      </c>
      <c r="C47" s="29" t="n">
        <v>46234</v>
      </c>
      <c r="D47" s="28" t="s">
        <v>380</v>
      </c>
    </row>
    <row r="48" customFormat="false" ht="15" hidden="false" customHeight="false" outlineLevel="0" collapsed="false">
      <c r="A48" s="28" t="s">
        <v>378</v>
      </c>
      <c r="B48" s="28" t="n">
        <v>213</v>
      </c>
      <c r="C48" s="29" t="n">
        <v>46234</v>
      </c>
      <c r="D48" s="28" t="s">
        <v>380</v>
      </c>
    </row>
    <row r="49" customFormat="false" ht="15" hidden="false" customHeight="false" outlineLevel="0" collapsed="false">
      <c r="A49" s="28" t="s">
        <v>378</v>
      </c>
      <c r="B49" s="28" t="n">
        <v>301</v>
      </c>
      <c r="C49" s="29" t="n">
        <v>46112</v>
      </c>
      <c r="D49" s="28" t="s">
        <v>381</v>
      </c>
    </row>
    <row r="50" customFormat="false" ht="15" hidden="false" customHeight="false" outlineLevel="0" collapsed="false">
      <c r="A50" s="28" t="s">
        <v>378</v>
      </c>
      <c r="B50" s="28" t="n">
        <v>301</v>
      </c>
      <c r="C50" s="29" t="n">
        <v>46142</v>
      </c>
      <c r="D50" s="28" t="s">
        <v>381</v>
      </c>
    </row>
    <row r="51" customFormat="false" ht="15" hidden="false" customHeight="false" outlineLevel="0" collapsed="false">
      <c r="A51" s="28" t="s">
        <v>378</v>
      </c>
      <c r="B51" s="28" t="n">
        <v>51</v>
      </c>
      <c r="C51" s="29" t="n">
        <v>45535</v>
      </c>
      <c r="D51" s="28" t="s">
        <v>379</v>
      </c>
    </row>
    <row r="52" customFormat="false" ht="15" hidden="false" customHeight="false" outlineLevel="0" collapsed="false">
      <c r="A52" s="28" t="s">
        <v>378</v>
      </c>
      <c r="B52" s="28" t="n">
        <v>51</v>
      </c>
      <c r="C52" s="29" t="n">
        <v>45565</v>
      </c>
      <c r="D52" s="28" t="s">
        <v>379</v>
      </c>
    </row>
    <row r="53" customFormat="false" ht="15" hidden="false" customHeight="false" outlineLevel="0" collapsed="false">
      <c r="A53" s="28" t="s">
        <v>378</v>
      </c>
      <c r="B53" s="28" t="n">
        <v>175</v>
      </c>
      <c r="C53" s="29" t="n">
        <v>45747</v>
      </c>
      <c r="D53" s="28" t="s">
        <v>379</v>
      </c>
    </row>
    <row r="54" customFormat="false" ht="15" hidden="false" customHeight="false" outlineLevel="0" collapsed="false">
      <c r="A54" s="28" t="s">
        <v>378</v>
      </c>
      <c r="B54" s="28" t="n">
        <v>175</v>
      </c>
      <c r="C54" s="29" t="n">
        <v>45777</v>
      </c>
      <c r="D54" s="28" t="s">
        <v>381</v>
      </c>
    </row>
    <row r="55" customFormat="false" ht="15" hidden="false" customHeight="false" outlineLevel="0" collapsed="false">
      <c r="A55" s="28" t="s">
        <v>378</v>
      </c>
      <c r="B55" s="28" t="n">
        <v>313</v>
      </c>
      <c r="C55" s="29" t="n">
        <v>45412</v>
      </c>
      <c r="D55" s="28" t="s">
        <v>381</v>
      </c>
    </row>
    <row r="56" customFormat="false" ht="15" hidden="false" customHeight="false" outlineLevel="0" collapsed="false">
      <c r="A56" s="28" t="s">
        <v>378</v>
      </c>
      <c r="B56" s="28" t="n">
        <v>216</v>
      </c>
      <c r="C56" s="29" t="n">
        <v>45930</v>
      </c>
      <c r="D56" s="28" t="s">
        <v>379</v>
      </c>
    </row>
    <row r="57" customFormat="false" ht="15" hidden="false" customHeight="false" outlineLevel="0" collapsed="false">
      <c r="A57" s="28" t="s">
        <v>378</v>
      </c>
      <c r="B57" s="28" t="n">
        <v>284</v>
      </c>
      <c r="C57" s="29" t="n">
        <v>45808</v>
      </c>
      <c r="D57" s="28" t="s">
        <v>381</v>
      </c>
    </row>
    <row r="58" customFormat="false" ht="15" hidden="false" customHeight="false" outlineLevel="0" collapsed="false">
      <c r="A58" s="28" t="s">
        <v>378</v>
      </c>
      <c r="B58" s="28" t="n">
        <v>284</v>
      </c>
      <c r="C58" s="29" t="n">
        <v>45838</v>
      </c>
      <c r="D58" s="28" t="s">
        <v>380</v>
      </c>
    </row>
    <row r="59" customFormat="false" ht="15" hidden="false" customHeight="false" outlineLevel="0" collapsed="false">
      <c r="A59" s="28" t="s">
        <v>378</v>
      </c>
      <c r="B59" s="28" t="n">
        <v>108</v>
      </c>
      <c r="C59" s="29" t="n">
        <v>45808</v>
      </c>
      <c r="D59" s="28" t="s">
        <v>381</v>
      </c>
    </row>
    <row r="60" customFormat="false" ht="15" hidden="false" customHeight="false" outlineLevel="0" collapsed="false">
      <c r="A60" s="28" t="s">
        <v>378</v>
      </c>
      <c r="B60" s="28" t="n">
        <v>108</v>
      </c>
      <c r="C60" s="29" t="n">
        <v>45838</v>
      </c>
      <c r="D60" s="28" t="s">
        <v>380</v>
      </c>
    </row>
    <row r="61" customFormat="false" ht="15" hidden="false" customHeight="false" outlineLevel="0" collapsed="false">
      <c r="A61" s="28" t="s">
        <v>378</v>
      </c>
      <c r="B61" s="28" t="n">
        <v>54</v>
      </c>
      <c r="C61" s="29" t="n">
        <v>44957</v>
      </c>
      <c r="D61" s="28" t="s">
        <v>381</v>
      </c>
    </row>
    <row r="62" customFormat="false" ht="15" hidden="false" customHeight="false" outlineLevel="0" collapsed="false">
      <c r="A62" s="28" t="s">
        <v>378</v>
      </c>
      <c r="B62" s="28" t="n">
        <v>54</v>
      </c>
      <c r="C62" s="29" t="n">
        <v>44985</v>
      </c>
      <c r="D62" s="28" t="s">
        <v>380</v>
      </c>
    </row>
    <row r="63" customFormat="false" ht="15" hidden="false" customHeight="false" outlineLevel="0" collapsed="false">
      <c r="A63" s="28" t="s">
        <v>378</v>
      </c>
      <c r="B63" s="28" t="n">
        <v>114</v>
      </c>
      <c r="C63" s="29" t="n">
        <v>46022</v>
      </c>
      <c r="D63" s="28" t="s">
        <v>380</v>
      </c>
    </row>
    <row r="64" customFormat="false" ht="15" hidden="false" customHeight="false" outlineLevel="0" collapsed="false">
      <c r="A64" s="28" t="s">
        <v>378</v>
      </c>
      <c r="B64" s="28" t="n">
        <v>64</v>
      </c>
      <c r="C64" s="29" t="n">
        <v>45777</v>
      </c>
      <c r="D64" s="28" t="s">
        <v>381</v>
      </c>
    </row>
    <row r="65" customFormat="false" ht="15" hidden="false" customHeight="false" outlineLevel="0" collapsed="false">
      <c r="A65" s="28" t="s">
        <v>378</v>
      </c>
      <c r="B65" s="28" t="n">
        <v>341</v>
      </c>
      <c r="C65" s="29" t="n">
        <v>45291</v>
      </c>
      <c r="D65" s="28" t="s">
        <v>380</v>
      </c>
    </row>
    <row r="66" customFormat="false" ht="15" hidden="false" customHeight="false" outlineLevel="0" collapsed="false">
      <c r="A66" s="28" t="s">
        <v>378</v>
      </c>
      <c r="B66" s="28" t="n">
        <v>205</v>
      </c>
      <c r="C66" s="29" t="n">
        <v>46234</v>
      </c>
      <c r="D66" s="28" t="s">
        <v>380</v>
      </c>
    </row>
    <row r="67" customFormat="false" ht="15" hidden="false" customHeight="false" outlineLevel="0" collapsed="false">
      <c r="A67" s="28" t="s">
        <v>378</v>
      </c>
      <c r="B67" s="28" t="n">
        <v>152</v>
      </c>
      <c r="C67" s="29" t="n">
        <v>45657</v>
      </c>
      <c r="D67" s="28" t="s">
        <v>381</v>
      </c>
    </row>
    <row r="68" customFormat="false" ht="15" hidden="false" customHeight="false" outlineLevel="0" collapsed="false">
      <c r="A68" s="28" t="s">
        <v>378</v>
      </c>
      <c r="B68" s="28" t="n">
        <v>304</v>
      </c>
      <c r="C68" s="29" t="n">
        <v>45535</v>
      </c>
      <c r="D68" s="28" t="s">
        <v>379</v>
      </c>
    </row>
    <row r="69" customFormat="false" ht="15" hidden="false" customHeight="false" outlineLevel="0" collapsed="false">
      <c r="A69" s="28" t="s">
        <v>378</v>
      </c>
      <c r="B69" s="28" t="n">
        <v>304</v>
      </c>
      <c r="C69" s="29" t="n">
        <v>45565</v>
      </c>
      <c r="D69" s="28" t="s">
        <v>380</v>
      </c>
    </row>
    <row r="70" customFormat="false" ht="15" hidden="false" customHeight="false" outlineLevel="0" collapsed="false">
      <c r="A70" s="28" t="s">
        <v>378</v>
      </c>
      <c r="B70" s="28" t="n">
        <v>44</v>
      </c>
      <c r="C70" s="29" t="n">
        <v>46142</v>
      </c>
      <c r="D70" s="28" t="s">
        <v>380</v>
      </c>
    </row>
    <row r="71" customFormat="false" ht="15" hidden="false" customHeight="false" outlineLevel="0" collapsed="false">
      <c r="A71" s="28" t="s">
        <v>378</v>
      </c>
      <c r="B71" s="28" t="n">
        <v>258</v>
      </c>
      <c r="C71" s="29" t="n">
        <v>44957</v>
      </c>
      <c r="D71" s="28" t="s">
        <v>379</v>
      </c>
    </row>
    <row r="72" customFormat="false" ht="15" hidden="false" customHeight="false" outlineLevel="0" collapsed="false">
      <c r="A72" s="28" t="s">
        <v>378</v>
      </c>
      <c r="B72" s="28" t="n">
        <v>258</v>
      </c>
      <c r="C72" s="29" t="n">
        <v>44985</v>
      </c>
      <c r="D72" s="28" t="s">
        <v>380</v>
      </c>
    </row>
    <row r="73" customFormat="false" ht="15" hidden="false" customHeight="false" outlineLevel="0" collapsed="false">
      <c r="A73" s="28" t="s">
        <v>378</v>
      </c>
      <c r="B73" s="28" t="n">
        <v>187</v>
      </c>
      <c r="C73" s="29" t="n">
        <v>45504</v>
      </c>
      <c r="D73" s="28" t="s">
        <v>379</v>
      </c>
    </row>
    <row r="74" customFormat="false" ht="15" hidden="false" customHeight="false" outlineLevel="0" collapsed="false">
      <c r="A74" s="28" t="s">
        <v>378</v>
      </c>
      <c r="B74" s="28" t="n">
        <v>221</v>
      </c>
      <c r="C74" s="29" t="n">
        <v>45596</v>
      </c>
      <c r="D74" s="28" t="s">
        <v>381</v>
      </c>
    </row>
    <row r="75" customFormat="false" ht="15" hidden="false" customHeight="false" outlineLevel="0" collapsed="false">
      <c r="A75" s="28" t="s">
        <v>378</v>
      </c>
      <c r="B75" s="28" t="n">
        <v>221</v>
      </c>
      <c r="C75" s="29" t="n">
        <v>45626</v>
      </c>
      <c r="D75" s="28" t="s">
        <v>380</v>
      </c>
    </row>
    <row r="76" customFormat="false" ht="15" hidden="false" customHeight="false" outlineLevel="0" collapsed="false">
      <c r="A76" s="28" t="s">
        <v>378</v>
      </c>
      <c r="B76" s="28" t="n">
        <v>279</v>
      </c>
      <c r="C76" s="29" t="n">
        <v>46112</v>
      </c>
      <c r="D76" s="28" t="s">
        <v>381</v>
      </c>
    </row>
    <row r="77" customFormat="false" ht="15" hidden="false" customHeight="false" outlineLevel="0" collapsed="false">
      <c r="A77" s="28" t="s">
        <v>378</v>
      </c>
      <c r="B77" s="28" t="n">
        <v>279</v>
      </c>
      <c r="C77" s="29" t="n">
        <v>46142</v>
      </c>
      <c r="D77" s="28" t="s">
        <v>380</v>
      </c>
    </row>
    <row r="78" customFormat="false" ht="15" hidden="false" customHeight="false" outlineLevel="0" collapsed="false">
      <c r="A78" s="28" t="s">
        <v>378</v>
      </c>
      <c r="B78" s="28" t="n">
        <v>79</v>
      </c>
      <c r="C78" s="29" t="n">
        <v>45382</v>
      </c>
      <c r="D78" s="28" t="s">
        <v>381</v>
      </c>
    </row>
    <row r="79" customFormat="false" ht="15" hidden="false" customHeight="false" outlineLevel="0" collapsed="false">
      <c r="A79" s="28" t="s">
        <v>378</v>
      </c>
      <c r="B79" s="28" t="n">
        <v>79</v>
      </c>
      <c r="C79" s="29" t="n">
        <v>45412</v>
      </c>
      <c r="D79" s="28" t="s">
        <v>380</v>
      </c>
    </row>
    <row r="80" customFormat="false" ht="15" hidden="false" customHeight="false" outlineLevel="0" collapsed="false">
      <c r="A80" s="28" t="s">
        <v>378</v>
      </c>
      <c r="B80" s="28" t="n">
        <v>38</v>
      </c>
      <c r="C80" s="29" t="n">
        <v>45688</v>
      </c>
      <c r="D80" s="28" t="s">
        <v>379</v>
      </c>
    </row>
    <row r="81" customFormat="false" ht="15" hidden="false" customHeight="false" outlineLevel="0" collapsed="false">
      <c r="A81" s="28" t="s">
        <v>378</v>
      </c>
      <c r="B81" s="28" t="n">
        <v>38</v>
      </c>
      <c r="C81" s="29" t="n">
        <v>45716</v>
      </c>
      <c r="D81" s="28" t="s">
        <v>380</v>
      </c>
    </row>
    <row r="82" customFormat="false" ht="15" hidden="false" customHeight="false" outlineLevel="0" collapsed="false">
      <c r="A82" s="28" t="s">
        <v>378</v>
      </c>
      <c r="B82" s="28" t="n">
        <v>274</v>
      </c>
      <c r="C82" s="29" t="n">
        <v>46234</v>
      </c>
      <c r="D82" s="28" t="s">
        <v>380</v>
      </c>
    </row>
    <row r="83" customFormat="false" ht="15" hidden="false" customHeight="false" outlineLevel="0" collapsed="false">
      <c r="A83" s="28" t="s">
        <v>378</v>
      </c>
      <c r="B83" s="28" t="n">
        <v>22</v>
      </c>
      <c r="C83" s="29" t="n">
        <v>45688</v>
      </c>
      <c r="D83" s="28" t="s">
        <v>381</v>
      </c>
    </row>
    <row r="84" customFormat="false" ht="15" hidden="false" customHeight="false" outlineLevel="0" collapsed="false">
      <c r="A84" s="28" t="s">
        <v>378</v>
      </c>
      <c r="B84" s="28" t="n">
        <v>22</v>
      </c>
      <c r="C84" s="29" t="n">
        <v>45716</v>
      </c>
      <c r="D84" s="28" t="s">
        <v>381</v>
      </c>
    </row>
    <row r="85" customFormat="false" ht="15" hidden="false" customHeight="false" outlineLevel="0" collapsed="false">
      <c r="A85" s="28" t="s">
        <v>378</v>
      </c>
      <c r="B85" s="28" t="n">
        <v>181</v>
      </c>
      <c r="C85" s="29" t="n">
        <v>45688</v>
      </c>
      <c r="D85" s="28" t="s">
        <v>381</v>
      </c>
    </row>
    <row r="86" customFormat="false" ht="15" hidden="false" customHeight="false" outlineLevel="0" collapsed="false">
      <c r="A86" s="28" t="s">
        <v>378</v>
      </c>
      <c r="B86" s="28" t="n">
        <v>181</v>
      </c>
      <c r="C86" s="29" t="n">
        <v>45716</v>
      </c>
      <c r="D86" s="28" t="s">
        <v>380</v>
      </c>
    </row>
    <row r="87" customFormat="false" ht="15" hidden="false" customHeight="false" outlineLevel="0" collapsed="false">
      <c r="A87" s="28" t="s">
        <v>378</v>
      </c>
      <c r="B87" s="28" t="n">
        <v>266</v>
      </c>
      <c r="C87" s="29" t="n">
        <v>45382</v>
      </c>
      <c r="D87" s="28" t="s">
        <v>380</v>
      </c>
    </row>
    <row r="88" customFormat="false" ht="15" hidden="false" customHeight="false" outlineLevel="0" collapsed="false">
      <c r="A88" s="28" t="s">
        <v>378</v>
      </c>
      <c r="B88" s="28" t="n">
        <v>266</v>
      </c>
      <c r="C88" s="29" t="n">
        <v>45412</v>
      </c>
      <c r="D88" s="28" t="s">
        <v>380</v>
      </c>
    </row>
    <row r="89" customFormat="false" ht="15" hidden="false" customHeight="false" outlineLevel="0" collapsed="false">
      <c r="A89" s="28" t="s">
        <v>378</v>
      </c>
      <c r="B89" s="28" t="n">
        <v>66</v>
      </c>
      <c r="C89" s="29" t="n">
        <v>44957</v>
      </c>
      <c r="D89" s="28" t="s">
        <v>380</v>
      </c>
    </row>
    <row r="90" customFormat="false" ht="15" hidden="false" customHeight="false" outlineLevel="0" collapsed="false">
      <c r="A90" s="28" t="s">
        <v>378</v>
      </c>
      <c r="B90" s="28" t="n">
        <v>66</v>
      </c>
      <c r="C90" s="29" t="n">
        <v>44985</v>
      </c>
      <c r="D90" s="28" t="s">
        <v>380</v>
      </c>
    </row>
    <row r="91" customFormat="false" ht="15" hidden="false" customHeight="false" outlineLevel="0" collapsed="false">
      <c r="A91" s="28" t="s">
        <v>378</v>
      </c>
      <c r="B91" s="28" t="n">
        <v>297</v>
      </c>
      <c r="C91" s="29" t="n">
        <v>45535</v>
      </c>
      <c r="D91" s="28" t="s">
        <v>381</v>
      </c>
    </row>
    <row r="92" customFormat="false" ht="15" hidden="false" customHeight="false" outlineLevel="0" collapsed="false">
      <c r="A92" s="28" t="s">
        <v>378</v>
      </c>
      <c r="B92" s="28" t="n">
        <v>297</v>
      </c>
      <c r="C92" s="29" t="n">
        <v>45565</v>
      </c>
      <c r="D92" s="28" t="s">
        <v>380</v>
      </c>
    </row>
    <row r="93" customFormat="false" ht="15" hidden="false" customHeight="false" outlineLevel="0" collapsed="false">
      <c r="A93" s="28" t="s">
        <v>378</v>
      </c>
      <c r="B93" s="28" t="n">
        <v>286</v>
      </c>
      <c r="C93" s="29" t="n">
        <v>45961</v>
      </c>
      <c r="D93" s="28" t="s">
        <v>379</v>
      </c>
    </row>
    <row r="94" customFormat="false" ht="15" hidden="false" customHeight="false" outlineLevel="0" collapsed="false">
      <c r="A94" s="28" t="s">
        <v>378</v>
      </c>
      <c r="B94" s="28" t="n">
        <v>286</v>
      </c>
      <c r="C94" s="29" t="n">
        <v>45991</v>
      </c>
      <c r="D94" s="28" t="s">
        <v>380</v>
      </c>
    </row>
    <row r="95" customFormat="false" ht="15" hidden="false" customHeight="false" outlineLevel="0" collapsed="false">
      <c r="A95" s="28" t="s">
        <v>378</v>
      </c>
      <c r="B95" s="28" t="n">
        <v>66</v>
      </c>
      <c r="C95" s="29" t="n">
        <v>45596</v>
      </c>
      <c r="D95" s="28" t="s">
        <v>381</v>
      </c>
    </row>
    <row r="96" customFormat="false" ht="15" hidden="false" customHeight="false" outlineLevel="0" collapsed="false">
      <c r="A96" s="28" t="s">
        <v>378</v>
      </c>
      <c r="B96" s="28" t="n">
        <v>66</v>
      </c>
      <c r="C96" s="29" t="n">
        <v>45626</v>
      </c>
      <c r="D96" s="28" t="s">
        <v>380</v>
      </c>
    </row>
    <row r="97" customFormat="false" ht="15" hidden="false" customHeight="false" outlineLevel="0" collapsed="false">
      <c r="A97" s="28" t="s">
        <v>378</v>
      </c>
      <c r="B97" s="28" t="n">
        <v>42</v>
      </c>
      <c r="C97" s="29" t="n">
        <v>45961</v>
      </c>
      <c r="D97" s="28" t="s">
        <v>381</v>
      </c>
    </row>
    <row r="98" customFormat="false" ht="15" hidden="false" customHeight="false" outlineLevel="0" collapsed="false">
      <c r="A98" s="28" t="s">
        <v>378</v>
      </c>
      <c r="B98" s="28" t="n">
        <v>42</v>
      </c>
      <c r="C98" s="29" t="n">
        <v>45991</v>
      </c>
      <c r="D98" s="28" t="s">
        <v>380</v>
      </c>
    </row>
    <row r="99" customFormat="false" ht="15" hidden="false" customHeight="false" outlineLevel="0" collapsed="false">
      <c r="A99" s="28" t="s">
        <v>378</v>
      </c>
      <c r="B99" s="28" t="n">
        <v>49</v>
      </c>
      <c r="C99" s="29" t="n">
        <v>45657</v>
      </c>
      <c r="D99" s="28" t="s">
        <v>380</v>
      </c>
    </row>
    <row r="100" customFormat="false" ht="15" hidden="false" customHeight="false" outlineLevel="0" collapsed="false">
      <c r="A100" s="28" t="s">
        <v>378</v>
      </c>
      <c r="B100" s="28" t="n">
        <v>92</v>
      </c>
      <c r="C100" s="29" t="n">
        <v>45869</v>
      </c>
      <c r="D100" s="28" t="s">
        <v>379</v>
      </c>
    </row>
    <row r="101" customFormat="false" ht="15" hidden="false" customHeight="false" outlineLevel="0" collapsed="false">
      <c r="A101" s="28" t="s">
        <v>378</v>
      </c>
      <c r="B101" s="28" t="n">
        <v>306</v>
      </c>
      <c r="C101" s="29" t="n">
        <v>46022</v>
      </c>
      <c r="D101" s="28" t="s">
        <v>380</v>
      </c>
    </row>
    <row r="102" customFormat="false" ht="15" hidden="false" customHeight="false" outlineLevel="0" collapsed="false">
      <c r="A102" s="28" t="s">
        <v>378</v>
      </c>
      <c r="B102" s="28" t="n">
        <v>26</v>
      </c>
      <c r="C102" s="29" t="n">
        <v>46112</v>
      </c>
      <c r="D102" s="28" t="s">
        <v>381</v>
      </c>
    </row>
    <row r="103" customFormat="false" ht="15" hidden="false" customHeight="false" outlineLevel="0" collapsed="false">
      <c r="A103" s="28" t="s">
        <v>378</v>
      </c>
      <c r="B103" s="28" t="n">
        <v>26</v>
      </c>
      <c r="C103" s="29" t="n">
        <v>46142</v>
      </c>
      <c r="D103" s="28" t="s">
        <v>380</v>
      </c>
    </row>
    <row r="104" customFormat="false" ht="15" hidden="false" customHeight="false" outlineLevel="0" collapsed="false">
      <c r="A104" s="28" t="s">
        <v>378</v>
      </c>
      <c r="B104" s="28" t="n">
        <v>116</v>
      </c>
      <c r="C104" s="29" t="n">
        <v>45657</v>
      </c>
      <c r="D104" s="28" t="s">
        <v>380</v>
      </c>
    </row>
    <row r="105" customFormat="false" ht="15" hidden="false" customHeight="false" outlineLevel="0" collapsed="false">
      <c r="A105" s="28" t="s">
        <v>378</v>
      </c>
      <c r="B105" s="28" t="n">
        <v>24</v>
      </c>
      <c r="C105" s="29" t="n">
        <v>45596</v>
      </c>
      <c r="D105" s="28" t="s">
        <v>379</v>
      </c>
    </row>
    <row r="106" customFormat="false" ht="15" hidden="false" customHeight="false" outlineLevel="0" collapsed="false">
      <c r="A106" s="28" t="s">
        <v>378</v>
      </c>
      <c r="B106" s="28" t="n">
        <v>24</v>
      </c>
      <c r="C106" s="29" t="n">
        <v>45626</v>
      </c>
      <c r="D106" s="28" t="s">
        <v>380</v>
      </c>
    </row>
    <row r="107" customFormat="false" ht="15" hidden="false" customHeight="false" outlineLevel="0" collapsed="false">
      <c r="A107" s="28" t="s">
        <v>378</v>
      </c>
      <c r="B107" s="28" t="n">
        <v>212</v>
      </c>
      <c r="C107" s="29" t="n">
        <v>45443</v>
      </c>
      <c r="D107" s="28" t="s">
        <v>380</v>
      </c>
    </row>
    <row r="108" customFormat="false" ht="15" hidden="false" customHeight="false" outlineLevel="0" collapsed="false">
      <c r="A108" s="28" t="s">
        <v>378</v>
      </c>
      <c r="B108" s="28" t="n">
        <v>212</v>
      </c>
      <c r="C108" s="29" t="n">
        <v>45473</v>
      </c>
      <c r="D108" s="28" t="s">
        <v>381</v>
      </c>
    </row>
    <row r="109" customFormat="false" ht="15" hidden="false" customHeight="false" outlineLevel="0" collapsed="false">
      <c r="A109" s="28" t="s">
        <v>378</v>
      </c>
      <c r="B109" s="28" t="n">
        <v>11</v>
      </c>
      <c r="C109" s="29" t="n">
        <v>45199</v>
      </c>
      <c r="D109" s="28" t="s">
        <v>381</v>
      </c>
    </row>
    <row r="110" customFormat="false" ht="15" hidden="false" customHeight="false" outlineLevel="0" collapsed="false">
      <c r="A110" s="28" t="s">
        <v>378</v>
      </c>
      <c r="B110" s="28" t="n">
        <v>50</v>
      </c>
      <c r="C110" s="29" t="n">
        <v>46142</v>
      </c>
      <c r="D110" s="28" t="s">
        <v>379</v>
      </c>
    </row>
    <row r="111" customFormat="false" ht="15" hidden="false" customHeight="false" outlineLevel="0" collapsed="false">
      <c r="A111" s="28" t="s">
        <v>378</v>
      </c>
      <c r="B111" s="28" t="n">
        <v>102</v>
      </c>
      <c r="C111" s="29" t="n">
        <v>45382</v>
      </c>
      <c r="D111" s="28" t="s">
        <v>379</v>
      </c>
    </row>
    <row r="112" customFormat="false" ht="15" hidden="false" customHeight="false" outlineLevel="0" collapsed="false">
      <c r="A112" s="28" t="s">
        <v>378</v>
      </c>
      <c r="B112" s="28" t="n">
        <v>102</v>
      </c>
      <c r="C112" s="29" t="n">
        <v>45412</v>
      </c>
      <c r="D112" s="28" t="s">
        <v>380</v>
      </c>
    </row>
    <row r="113" customFormat="false" ht="15" hidden="false" customHeight="false" outlineLevel="0" collapsed="false">
      <c r="A113" s="28" t="s">
        <v>378</v>
      </c>
      <c r="B113" s="28" t="n">
        <v>305</v>
      </c>
      <c r="C113" s="29" t="n">
        <v>45900</v>
      </c>
      <c r="D113" s="28" t="s">
        <v>381</v>
      </c>
    </row>
    <row r="114" customFormat="false" ht="15" hidden="false" customHeight="false" outlineLevel="0" collapsed="false">
      <c r="A114" s="28" t="s">
        <v>378</v>
      </c>
      <c r="B114" s="28" t="n">
        <v>305</v>
      </c>
      <c r="C114" s="29" t="n">
        <v>45930</v>
      </c>
      <c r="D114" s="28" t="s">
        <v>381</v>
      </c>
    </row>
    <row r="115" customFormat="false" ht="15" hidden="false" customHeight="false" outlineLevel="0" collapsed="false">
      <c r="A115" s="28" t="s">
        <v>378</v>
      </c>
      <c r="B115" s="28" t="n">
        <v>183</v>
      </c>
      <c r="C115" s="29" t="n">
        <v>45504</v>
      </c>
      <c r="D115" s="28" t="s">
        <v>380</v>
      </c>
    </row>
    <row r="116" customFormat="false" ht="15" hidden="false" customHeight="false" outlineLevel="0" collapsed="false">
      <c r="A116" s="28" t="s">
        <v>378</v>
      </c>
      <c r="B116" s="28" t="n">
        <v>227</v>
      </c>
      <c r="C116" s="29" t="n">
        <v>45657</v>
      </c>
      <c r="D116" s="28" t="s">
        <v>380</v>
      </c>
    </row>
    <row r="117" customFormat="false" ht="15" hidden="false" customHeight="false" outlineLevel="0" collapsed="false">
      <c r="A117" s="28" t="s">
        <v>378</v>
      </c>
      <c r="B117" s="28" t="n">
        <v>260</v>
      </c>
      <c r="C117" s="29" t="n">
        <v>45688</v>
      </c>
      <c r="D117" s="28" t="s">
        <v>380</v>
      </c>
    </row>
    <row r="118" customFormat="false" ht="15" hidden="false" customHeight="false" outlineLevel="0" collapsed="false">
      <c r="A118" s="28" t="s">
        <v>378</v>
      </c>
      <c r="B118" s="28" t="n">
        <v>260</v>
      </c>
      <c r="C118" s="29" t="n">
        <v>45716</v>
      </c>
      <c r="D118" s="28" t="s">
        <v>380</v>
      </c>
    </row>
    <row r="119" customFormat="false" ht="15" hidden="false" customHeight="false" outlineLevel="0" collapsed="false">
      <c r="A119" s="28" t="s">
        <v>378</v>
      </c>
      <c r="B119" s="28" t="n">
        <v>170</v>
      </c>
      <c r="C119" s="29" t="n">
        <v>45535</v>
      </c>
      <c r="D119" s="28" t="s">
        <v>379</v>
      </c>
    </row>
    <row r="120" customFormat="false" ht="15" hidden="false" customHeight="false" outlineLevel="0" collapsed="false">
      <c r="A120" s="28" t="s">
        <v>378</v>
      </c>
      <c r="B120" s="28" t="n">
        <v>170</v>
      </c>
      <c r="C120" s="29" t="n">
        <v>45565</v>
      </c>
      <c r="D120" s="28" t="s">
        <v>381</v>
      </c>
    </row>
    <row r="121" customFormat="false" ht="15" hidden="false" customHeight="false" outlineLevel="0" collapsed="false">
      <c r="A121" s="28" t="s">
        <v>378</v>
      </c>
      <c r="B121" s="28" t="n">
        <v>33</v>
      </c>
      <c r="C121" s="29" t="n">
        <v>46112</v>
      </c>
      <c r="D121" s="28" t="s">
        <v>381</v>
      </c>
    </row>
    <row r="122" customFormat="false" ht="15" hidden="false" customHeight="false" outlineLevel="0" collapsed="false">
      <c r="A122" s="28" t="s">
        <v>378</v>
      </c>
      <c r="B122" s="28" t="n">
        <v>33</v>
      </c>
      <c r="C122" s="29" t="n">
        <v>46142</v>
      </c>
      <c r="D122" s="28" t="s">
        <v>380</v>
      </c>
    </row>
    <row r="123" customFormat="false" ht="15" hidden="false" customHeight="false" outlineLevel="0" collapsed="false">
      <c r="A123" s="28" t="s">
        <v>378</v>
      </c>
      <c r="B123" s="28" t="n">
        <v>317</v>
      </c>
      <c r="C123" s="29" t="n">
        <v>45747</v>
      </c>
      <c r="D123" s="28" t="s">
        <v>379</v>
      </c>
    </row>
    <row r="124" customFormat="false" ht="15" hidden="false" customHeight="false" outlineLevel="0" collapsed="false">
      <c r="A124" s="28" t="s">
        <v>378</v>
      </c>
      <c r="B124" s="28" t="n">
        <v>317</v>
      </c>
      <c r="C124" s="29" t="n">
        <v>45777</v>
      </c>
      <c r="D124" s="28" t="s">
        <v>380</v>
      </c>
    </row>
    <row r="125" customFormat="false" ht="15" hidden="false" customHeight="false" outlineLevel="0" collapsed="false">
      <c r="A125" s="28" t="s">
        <v>378</v>
      </c>
      <c r="B125" s="28" t="n">
        <v>161</v>
      </c>
      <c r="C125" s="29" t="n">
        <v>45291</v>
      </c>
      <c r="D125" s="28" t="s">
        <v>380</v>
      </c>
    </row>
    <row r="126" customFormat="false" ht="15" hidden="false" customHeight="false" outlineLevel="0" collapsed="false">
      <c r="A126" s="28" t="s">
        <v>378</v>
      </c>
      <c r="B126" s="28" t="n">
        <v>319</v>
      </c>
      <c r="C126" s="29" t="n">
        <v>46142</v>
      </c>
      <c r="D126" s="28" t="s">
        <v>381</v>
      </c>
    </row>
    <row r="127" customFormat="false" ht="15" hidden="false" customHeight="false" outlineLevel="0" collapsed="false">
      <c r="A127" s="28" t="s">
        <v>378</v>
      </c>
      <c r="B127" s="28" t="n">
        <v>37</v>
      </c>
      <c r="C127" s="29" t="n">
        <v>45291</v>
      </c>
      <c r="D127" s="28" t="s">
        <v>381</v>
      </c>
    </row>
    <row r="128" customFormat="false" ht="15" hidden="false" customHeight="false" outlineLevel="0" collapsed="false">
      <c r="A128" s="28" t="s">
        <v>378</v>
      </c>
      <c r="B128" s="28" t="n">
        <v>310</v>
      </c>
      <c r="C128" s="29" t="n">
        <v>45565</v>
      </c>
      <c r="D128" s="28" t="s">
        <v>380</v>
      </c>
    </row>
    <row r="129" customFormat="false" ht="15" hidden="false" customHeight="false" outlineLevel="0" collapsed="false">
      <c r="A129" s="28" t="s">
        <v>378</v>
      </c>
      <c r="B129" s="28" t="n">
        <v>305</v>
      </c>
      <c r="C129" s="29" t="n">
        <v>46053</v>
      </c>
      <c r="D129" s="28" t="s">
        <v>380</v>
      </c>
    </row>
    <row r="130" customFormat="false" ht="15" hidden="false" customHeight="false" outlineLevel="0" collapsed="false">
      <c r="A130" s="28" t="s">
        <v>378</v>
      </c>
      <c r="B130" s="28" t="n">
        <v>305</v>
      </c>
      <c r="C130" s="29" t="n">
        <v>46081</v>
      </c>
      <c r="D130" s="28" t="s">
        <v>380</v>
      </c>
    </row>
    <row r="131" customFormat="false" ht="15" hidden="false" customHeight="false" outlineLevel="0" collapsed="false">
      <c r="A131" s="28" t="s">
        <v>378</v>
      </c>
      <c r="B131" s="28" t="n">
        <v>228</v>
      </c>
      <c r="C131" s="29" t="n">
        <v>46142</v>
      </c>
      <c r="D131" s="28" t="s">
        <v>380</v>
      </c>
    </row>
    <row r="132" customFormat="false" ht="15" hidden="false" customHeight="false" outlineLevel="0" collapsed="false">
      <c r="A132" s="28" t="s">
        <v>378</v>
      </c>
      <c r="B132" s="28" t="n">
        <v>284</v>
      </c>
      <c r="C132" s="29" t="n">
        <v>45657</v>
      </c>
      <c r="D132" s="28" t="s">
        <v>381</v>
      </c>
    </row>
    <row r="133" customFormat="false" ht="15" hidden="false" customHeight="false" outlineLevel="0" collapsed="false">
      <c r="A133" s="28" t="s">
        <v>378</v>
      </c>
      <c r="B133" s="28" t="n">
        <v>143</v>
      </c>
      <c r="C133" s="29" t="n">
        <v>45535</v>
      </c>
      <c r="D133" s="28" t="s">
        <v>381</v>
      </c>
    </row>
    <row r="134" customFormat="false" ht="15" hidden="false" customHeight="false" outlineLevel="0" collapsed="false">
      <c r="A134" s="28" t="s">
        <v>378</v>
      </c>
      <c r="B134" s="28" t="n">
        <v>143</v>
      </c>
      <c r="C134" s="29" t="n">
        <v>45565</v>
      </c>
      <c r="D134" s="28" t="s">
        <v>380</v>
      </c>
    </row>
    <row r="135" customFormat="false" ht="15" hidden="false" customHeight="false" outlineLevel="0" collapsed="false">
      <c r="A135" s="28" t="s">
        <v>382</v>
      </c>
      <c r="B135" s="28" t="n">
        <v>2</v>
      </c>
      <c r="C135" s="29" t="n">
        <v>44957</v>
      </c>
      <c r="D135" s="28" t="s">
        <v>380</v>
      </c>
    </row>
    <row r="136" customFormat="false" ht="15" hidden="false" customHeight="false" outlineLevel="0" collapsed="false">
      <c r="A136" s="28" t="s">
        <v>382</v>
      </c>
      <c r="B136" s="28" t="n">
        <v>2</v>
      </c>
      <c r="C136" s="29" t="n">
        <v>45016</v>
      </c>
      <c r="D136" s="28" t="s">
        <v>379</v>
      </c>
    </row>
    <row r="137" customFormat="false" ht="15" hidden="false" customHeight="false" outlineLevel="0" collapsed="false">
      <c r="A137" s="28" t="s">
        <v>382</v>
      </c>
      <c r="B137" s="28" t="n">
        <v>2</v>
      </c>
      <c r="C137" s="29" t="n">
        <v>45046</v>
      </c>
      <c r="D137" s="28" t="s">
        <v>379</v>
      </c>
    </row>
    <row r="138" customFormat="false" ht="15" hidden="false" customHeight="false" outlineLevel="0" collapsed="false">
      <c r="A138" s="28" t="s">
        <v>382</v>
      </c>
      <c r="B138" s="28" t="n">
        <v>2</v>
      </c>
      <c r="C138" s="29" t="n">
        <v>45077</v>
      </c>
      <c r="D138" s="28" t="s">
        <v>380</v>
      </c>
    </row>
    <row r="139" customFormat="false" ht="15" hidden="false" customHeight="false" outlineLevel="0" collapsed="false">
      <c r="A139" s="28" t="s">
        <v>382</v>
      </c>
      <c r="B139" s="28" t="n">
        <v>2</v>
      </c>
      <c r="C139" s="29" t="n">
        <v>45199</v>
      </c>
      <c r="D139" s="28" t="s">
        <v>380</v>
      </c>
    </row>
    <row r="140" customFormat="false" ht="15" hidden="false" customHeight="false" outlineLevel="0" collapsed="false">
      <c r="A140" s="28" t="s">
        <v>382</v>
      </c>
      <c r="B140" s="28" t="n">
        <v>2</v>
      </c>
      <c r="C140" s="29" t="n">
        <v>45230</v>
      </c>
      <c r="D140" s="28" t="s">
        <v>380</v>
      </c>
    </row>
    <row r="141" customFormat="false" ht="15" hidden="false" customHeight="false" outlineLevel="0" collapsed="false">
      <c r="A141" s="28" t="s">
        <v>382</v>
      </c>
      <c r="B141" s="28" t="n">
        <v>2</v>
      </c>
      <c r="C141" s="29" t="n">
        <v>45291</v>
      </c>
      <c r="D141" s="28" t="s">
        <v>380</v>
      </c>
    </row>
    <row r="142" customFormat="false" ht="15" hidden="false" customHeight="false" outlineLevel="0" collapsed="false">
      <c r="A142" s="28" t="s">
        <v>382</v>
      </c>
      <c r="B142" s="28" t="n">
        <v>2</v>
      </c>
      <c r="C142" s="29" t="n">
        <v>45322</v>
      </c>
      <c r="D142" s="28" t="s">
        <v>381</v>
      </c>
    </row>
    <row r="143" customFormat="false" ht="15" hidden="false" customHeight="false" outlineLevel="0" collapsed="false">
      <c r="A143" s="28" t="s">
        <v>382</v>
      </c>
      <c r="B143" s="28" t="n">
        <v>2</v>
      </c>
      <c r="C143" s="29" t="n">
        <v>45382</v>
      </c>
      <c r="D143" s="28" t="s">
        <v>380</v>
      </c>
    </row>
    <row r="144" customFormat="false" ht="15" hidden="false" customHeight="false" outlineLevel="0" collapsed="false">
      <c r="A144" s="28" t="s">
        <v>382</v>
      </c>
      <c r="B144" s="28" t="n">
        <v>2</v>
      </c>
      <c r="C144" s="29" t="n">
        <v>45412</v>
      </c>
      <c r="D144" s="28" t="s">
        <v>380</v>
      </c>
    </row>
    <row r="145" customFormat="false" ht="15" hidden="false" customHeight="false" outlineLevel="0" collapsed="false">
      <c r="A145" s="28" t="s">
        <v>382</v>
      </c>
      <c r="B145" s="28" t="n">
        <v>2</v>
      </c>
      <c r="C145" s="29" t="n">
        <v>45443</v>
      </c>
      <c r="D145" s="28" t="s">
        <v>380</v>
      </c>
    </row>
    <row r="146" customFormat="false" ht="15" hidden="false" customHeight="false" outlineLevel="0" collapsed="false">
      <c r="A146" s="28" t="s">
        <v>382</v>
      </c>
      <c r="B146" s="28" t="n">
        <v>2</v>
      </c>
      <c r="C146" s="29" t="n">
        <v>45504</v>
      </c>
      <c r="D146" s="28" t="s">
        <v>380</v>
      </c>
    </row>
    <row r="147" customFormat="false" ht="15" hidden="false" customHeight="false" outlineLevel="0" collapsed="false">
      <c r="A147" s="28" t="s">
        <v>382</v>
      </c>
      <c r="B147" s="28" t="n">
        <v>2</v>
      </c>
      <c r="C147" s="29" t="n">
        <v>45535</v>
      </c>
      <c r="D147" s="28" t="s">
        <v>380</v>
      </c>
    </row>
    <row r="148" customFormat="false" ht="15" hidden="false" customHeight="false" outlineLevel="0" collapsed="false">
      <c r="A148" s="28" t="s">
        <v>382</v>
      </c>
      <c r="B148" s="28" t="n">
        <v>2</v>
      </c>
      <c r="C148" s="29" t="n">
        <v>45565</v>
      </c>
      <c r="D148" s="28" t="s">
        <v>380</v>
      </c>
    </row>
    <row r="149" customFormat="false" ht="15" hidden="false" customHeight="false" outlineLevel="0" collapsed="false">
      <c r="A149" s="28" t="s">
        <v>382</v>
      </c>
      <c r="B149" s="28" t="n">
        <v>2</v>
      </c>
      <c r="C149" s="29" t="n">
        <v>45596</v>
      </c>
      <c r="D149" s="28" t="s">
        <v>379</v>
      </c>
    </row>
    <row r="150" customFormat="false" ht="15" hidden="false" customHeight="false" outlineLevel="0" collapsed="false">
      <c r="A150" s="28" t="s">
        <v>382</v>
      </c>
      <c r="B150" s="28" t="n">
        <v>2</v>
      </c>
      <c r="C150" s="29" t="n">
        <v>45657</v>
      </c>
      <c r="D150" s="28" t="s">
        <v>380</v>
      </c>
    </row>
    <row r="151" customFormat="false" ht="15" hidden="false" customHeight="false" outlineLevel="0" collapsed="false">
      <c r="A151" s="28" t="s">
        <v>382</v>
      </c>
      <c r="B151" s="28" t="n">
        <v>2</v>
      </c>
      <c r="C151" s="29" t="n">
        <v>45688</v>
      </c>
      <c r="D151" s="28" t="s">
        <v>381</v>
      </c>
    </row>
    <row r="152" customFormat="false" ht="15" hidden="false" customHeight="false" outlineLevel="0" collapsed="false">
      <c r="A152" s="28" t="s">
        <v>382</v>
      </c>
      <c r="B152" s="28" t="n">
        <v>2</v>
      </c>
      <c r="C152" s="29" t="n">
        <v>45747</v>
      </c>
      <c r="D152" s="28" t="s">
        <v>380</v>
      </c>
    </row>
    <row r="153" customFormat="false" ht="15" hidden="false" customHeight="false" outlineLevel="0" collapsed="false">
      <c r="A153" s="28" t="s">
        <v>382</v>
      </c>
      <c r="B153" s="28" t="n">
        <v>2</v>
      </c>
      <c r="C153" s="29" t="n">
        <v>45777</v>
      </c>
      <c r="D153" s="28" t="s">
        <v>380</v>
      </c>
    </row>
    <row r="154" customFormat="false" ht="15" hidden="false" customHeight="false" outlineLevel="0" collapsed="false">
      <c r="A154" s="28" t="s">
        <v>382</v>
      </c>
      <c r="B154" s="28" t="n">
        <v>2</v>
      </c>
      <c r="C154" s="29" t="n">
        <v>45808</v>
      </c>
      <c r="D154" s="28" t="s">
        <v>380</v>
      </c>
    </row>
    <row r="155" customFormat="false" ht="15" hidden="false" customHeight="false" outlineLevel="0" collapsed="false">
      <c r="A155" s="28" t="s">
        <v>382</v>
      </c>
      <c r="B155" s="28" t="n">
        <v>2</v>
      </c>
      <c r="C155" s="29" t="n">
        <v>45869</v>
      </c>
      <c r="D155" s="28" t="s">
        <v>381</v>
      </c>
    </row>
    <row r="156" customFormat="false" ht="15" hidden="false" customHeight="false" outlineLevel="0" collapsed="false">
      <c r="A156" s="28" t="s">
        <v>382</v>
      </c>
      <c r="B156" s="28" t="n">
        <v>2</v>
      </c>
      <c r="C156" s="29" t="n">
        <v>45900</v>
      </c>
      <c r="D156" s="28" t="s">
        <v>380</v>
      </c>
    </row>
    <row r="157" customFormat="false" ht="15" hidden="false" customHeight="false" outlineLevel="0" collapsed="false">
      <c r="A157" s="28" t="s">
        <v>382</v>
      </c>
      <c r="B157" s="28" t="n">
        <v>2</v>
      </c>
      <c r="C157" s="29" t="n">
        <v>45930</v>
      </c>
      <c r="D157" s="28" t="s">
        <v>379</v>
      </c>
    </row>
    <row r="158" customFormat="false" ht="15" hidden="false" customHeight="false" outlineLevel="0" collapsed="false">
      <c r="A158" s="28" t="s">
        <v>382</v>
      </c>
      <c r="B158" s="28" t="n">
        <v>2</v>
      </c>
      <c r="C158" s="29" t="n">
        <v>45961</v>
      </c>
      <c r="D158" s="28" t="s">
        <v>380</v>
      </c>
    </row>
    <row r="159" customFormat="false" ht="15" hidden="false" customHeight="false" outlineLevel="0" collapsed="false">
      <c r="A159" s="28" t="s">
        <v>382</v>
      </c>
      <c r="B159" s="28" t="n">
        <v>2</v>
      </c>
      <c r="C159" s="29" t="n">
        <v>46022</v>
      </c>
      <c r="D159" s="28" t="s">
        <v>381</v>
      </c>
    </row>
    <row r="160" customFormat="false" ht="15" hidden="false" customHeight="false" outlineLevel="0" collapsed="false">
      <c r="A160" s="28" t="s">
        <v>382</v>
      </c>
      <c r="B160" s="28" t="n">
        <v>2</v>
      </c>
      <c r="C160" s="29" t="n">
        <v>46053</v>
      </c>
      <c r="D160" s="28" t="s">
        <v>380</v>
      </c>
    </row>
    <row r="161" customFormat="false" ht="15" hidden="false" customHeight="false" outlineLevel="0" collapsed="false">
      <c r="A161" s="28" t="s">
        <v>382</v>
      </c>
      <c r="B161" s="28" t="n">
        <v>2</v>
      </c>
      <c r="C161" s="29" t="n">
        <v>46112</v>
      </c>
      <c r="D161" s="28" t="s">
        <v>380</v>
      </c>
    </row>
    <row r="162" customFormat="false" ht="15" hidden="false" customHeight="false" outlineLevel="0" collapsed="false">
      <c r="A162" s="28" t="s">
        <v>382</v>
      </c>
      <c r="B162" s="28" t="n">
        <v>2</v>
      </c>
      <c r="C162" s="29" t="n">
        <v>46142</v>
      </c>
      <c r="D162" s="28" t="s">
        <v>380</v>
      </c>
    </row>
    <row r="163" customFormat="false" ht="15" hidden="false" customHeight="false" outlineLevel="0" collapsed="false">
      <c r="A163" s="28" t="s">
        <v>382</v>
      </c>
      <c r="B163" s="28" t="n">
        <v>2</v>
      </c>
      <c r="C163" s="29" t="n">
        <v>46173</v>
      </c>
      <c r="D163" s="28" t="s">
        <v>380</v>
      </c>
    </row>
    <row r="164" customFormat="false" ht="15" hidden="false" customHeight="false" outlineLevel="0" collapsed="false">
      <c r="A164" s="28" t="s">
        <v>382</v>
      </c>
      <c r="B164" s="28" t="n">
        <v>2</v>
      </c>
      <c r="C164" s="29" t="n">
        <v>46234</v>
      </c>
      <c r="D164" s="28" t="s">
        <v>380</v>
      </c>
    </row>
    <row r="165" customFormat="false" ht="15" hidden="false" customHeight="false" outlineLevel="0" collapsed="false">
      <c r="A165" s="28" t="s">
        <v>382</v>
      </c>
      <c r="B165" s="28" t="n">
        <v>3</v>
      </c>
      <c r="C165" s="29" t="n">
        <v>45930</v>
      </c>
      <c r="D165" s="28" t="s">
        <v>380</v>
      </c>
    </row>
    <row r="166" customFormat="false" ht="15" hidden="false" customHeight="false" outlineLevel="0" collapsed="false">
      <c r="A166" s="28" t="s">
        <v>382</v>
      </c>
      <c r="B166" s="28" t="n">
        <v>3</v>
      </c>
      <c r="C166" s="29" t="n">
        <v>45961</v>
      </c>
      <c r="D166" s="28" t="s">
        <v>380</v>
      </c>
    </row>
    <row r="167" customFormat="false" ht="15" hidden="false" customHeight="false" outlineLevel="0" collapsed="false">
      <c r="A167" s="28" t="s">
        <v>382</v>
      </c>
      <c r="B167" s="28" t="n">
        <v>3</v>
      </c>
      <c r="C167" s="29" t="n">
        <v>46022</v>
      </c>
      <c r="D167" s="28" t="s">
        <v>380</v>
      </c>
    </row>
    <row r="168" customFormat="false" ht="15" hidden="false" customHeight="false" outlineLevel="0" collapsed="false">
      <c r="A168" s="28" t="s">
        <v>382</v>
      </c>
      <c r="B168" s="28" t="n">
        <v>3</v>
      </c>
      <c r="C168" s="29" t="n">
        <v>46053</v>
      </c>
      <c r="D168" s="28" t="s">
        <v>380</v>
      </c>
    </row>
    <row r="169" customFormat="false" ht="15" hidden="false" customHeight="false" outlineLevel="0" collapsed="false">
      <c r="A169" s="28" t="s">
        <v>382</v>
      </c>
      <c r="B169" s="28" t="n">
        <v>3</v>
      </c>
      <c r="C169" s="29" t="n">
        <v>46112</v>
      </c>
      <c r="D169" s="28" t="s">
        <v>379</v>
      </c>
    </row>
    <row r="170" customFormat="false" ht="15" hidden="false" customHeight="false" outlineLevel="0" collapsed="false">
      <c r="A170" s="28" t="s">
        <v>382</v>
      </c>
      <c r="B170" s="28" t="n">
        <v>3</v>
      </c>
      <c r="C170" s="29" t="n">
        <v>46142</v>
      </c>
      <c r="D170" s="28" t="s">
        <v>380</v>
      </c>
    </row>
    <row r="171" customFormat="false" ht="15" hidden="false" customHeight="false" outlineLevel="0" collapsed="false">
      <c r="A171" s="28" t="s">
        <v>382</v>
      </c>
      <c r="B171" s="28" t="n">
        <v>3</v>
      </c>
      <c r="C171" s="29" t="n">
        <v>46173</v>
      </c>
      <c r="D171" s="28" t="s">
        <v>381</v>
      </c>
    </row>
    <row r="172" customFormat="false" ht="15" hidden="false" customHeight="false" outlineLevel="0" collapsed="false">
      <c r="A172" s="28" t="s">
        <v>382</v>
      </c>
      <c r="B172" s="28" t="n">
        <v>3</v>
      </c>
      <c r="C172" s="29" t="n">
        <v>46234</v>
      </c>
      <c r="D172" s="28" t="s">
        <v>380</v>
      </c>
    </row>
    <row r="173" customFormat="false" ht="15" hidden="false" customHeight="false" outlineLevel="0" collapsed="false">
      <c r="A173" s="28" t="s">
        <v>382</v>
      </c>
      <c r="B173" s="28" t="n">
        <v>4</v>
      </c>
      <c r="C173" s="29" t="n">
        <v>44957</v>
      </c>
      <c r="D173" s="28" t="s">
        <v>380</v>
      </c>
    </row>
    <row r="174" customFormat="false" ht="15" hidden="false" customHeight="false" outlineLevel="0" collapsed="false">
      <c r="A174" s="28" t="s">
        <v>382</v>
      </c>
      <c r="B174" s="28" t="n">
        <v>4</v>
      </c>
      <c r="C174" s="29" t="n">
        <v>45016</v>
      </c>
      <c r="D174" s="28" t="s">
        <v>380</v>
      </c>
    </row>
    <row r="175" customFormat="false" ht="15" hidden="false" customHeight="false" outlineLevel="0" collapsed="false">
      <c r="A175" s="28" t="s">
        <v>382</v>
      </c>
      <c r="B175" s="28" t="n">
        <v>4</v>
      </c>
      <c r="C175" s="29" t="n">
        <v>45046</v>
      </c>
      <c r="D175" s="28" t="s">
        <v>380</v>
      </c>
    </row>
    <row r="176" customFormat="false" ht="15" hidden="false" customHeight="false" outlineLevel="0" collapsed="false">
      <c r="A176" s="28" t="s">
        <v>382</v>
      </c>
      <c r="B176" s="28" t="n">
        <v>4</v>
      </c>
      <c r="C176" s="29" t="n">
        <v>45077</v>
      </c>
      <c r="D176" s="28" t="s">
        <v>380</v>
      </c>
    </row>
    <row r="177" customFormat="false" ht="15" hidden="false" customHeight="false" outlineLevel="0" collapsed="false">
      <c r="A177" s="28" t="s">
        <v>382</v>
      </c>
      <c r="B177" s="28" t="n">
        <v>4</v>
      </c>
      <c r="C177" s="29" t="n">
        <v>45199</v>
      </c>
      <c r="D177" s="28" t="s">
        <v>380</v>
      </c>
    </row>
    <row r="178" customFormat="false" ht="15" hidden="false" customHeight="false" outlineLevel="0" collapsed="false">
      <c r="A178" s="28" t="s">
        <v>382</v>
      </c>
      <c r="B178" s="28" t="n">
        <v>4</v>
      </c>
      <c r="C178" s="29" t="n">
        <v>45230</v>
      </c>
      <c r="D178" s="28" t="s">
        <v>381</v>
      </c>
    </row>
    <row r="179" customFormat="false" ht="15" hidden="false" customHeight="false" outlineLevel="0" collapsed="false">
      <c r="A179" s="28" t="s">
        <v>382</v>
      </c>
      <c r="B179" s="28" t="n">
        <v>4</v>
      </c>
      <c r="C179" s="29" t="n">
        <v>45291</v>
      </c>
      <c r="D179" s="28" t="s">
        <v>380</v>
      </c>
    </row>
    <row r="180" customFormat="false" ht="15" hidden="false" customHeight="false" outlineLevel="0" collapsed="false">
      <c r="A180" s="28" t="s">
        <v>382</v>
      </c>
      <c r="B180" s="28" t="n">
        <v>4</v>
      </c>
      <c r="C180" s="29" t="n">
        <v>45322</v>
      </c>
      <c r="D180" s="28" t="s">
        <v>380</v>
      </c>
    </row>
    <row r="181" customFormat="false" ht="15" hidden="false" customHeight="false" outlineLevel="0" collapsed="false">
      <c r="A181" s="28" t="s">
        <v>382</v>
      </c>
      <c r="B181" s="28" t="n">
        <v>4</v>
      </c>
      <c r="C181" s="29" t="n">
        <v>45382</v>
      </c>
      <c r="D181" s="28" t="s">
        <v>380</v>
      </c>
    </row>
    <row r="182" customFormat="false" ht="15" hidden="false" customHeight="false" outlineLevel="0" collapsed="false">
      <c r="A182" s="28" t="s">
        <v>382</v>
      </c>
      <c r="B182" s="28" t="n">
        <v>4</v>
      </c>
      <c r="C182" s="29" t="n">
        <v>45412</v>
      </c>
      <c r="D182" s="28" t="s">
        <v>380</v>
      </c>
    </row>
    <row r="183" customFormat="false" ht="15" hidden="false" customHeight="false" outlineLevel="0" collapsed="false">
      <c r="A183" s="28" t="s">
        <v>382</v>
      </c>
      <c r="B183" s="28" t="n">
        <v>4</v>
      </c>
      <c r="C183" s="29" t="n">
        <v>45443</v>
      </c>
      <c r="D183" s="28" t="s">
        <v>380</v>
      </c>
    </row>
    <row r="184" customFormat="false" ht="15" hidden="false" customHeight="false" outlineLevel="0" collapsed="false">
      <c r="A184" s="28" t="s">
        <v>382</v>
      </c>
      <c r="B184" s="28" t="n">
        <v>4</v>
      </c>
      <c r="C184" s="29" t="n">
        <v>45504</v>
      </c>
      <c r="D184" s="28" t="s">
        <v>381</v>
      </c>
    </row>
    <row r="185" customFormat="false" ht="15" hidden="false" customHeight="false" outlineLevel="0" collapsed="false">
      <c r="A185" s="28" t="s">
        <v>382</v>
      </c>
      <c r="B185" s="28" t="n">
        <v>4</v>
      </c>
      <c r="C185" s="29" t="n">
        <v>45535</v>
      </c>
      <c r="D185" s="28" t="s">
        <v>380</v>
      </c>
    </row>
    <row r="186" customFormat="false" ht="15" hidden="false" customHeight="false" outlineLevel="0" collapsed="false">
      <c r="A186" s="28" t="s">
        <v>382</v>
      </c>
      <c r="B186" s="28" t="n">
        <v>4</v>
      </c>
      <c r="C186" s="29" t="n">
        <v>45565</v>
      </c>
      <c r="D186" s="28" t="s">
        <v>380</v>
      </c>
    </row>
    <row r="187" customFormat="false" ht="15" hidden="false" customHeight="false" outlineLevel="0" collapsed="false">
      <c r="A187" s="28" t="s">
        <v>382</v>
      </c>
      <c r="B187" s="28" t="n">
        <v>4</v>
      </c>
      <c r="C187" s="29" t="n">
        <v>45596</v>
      </c>
      <c r="D187" s="28" t="s">
        <v>380</v>
      </c>
    </row>
    <row r="188" customFormat="false" ht="15" hidden="false" customHeight="false" outlineLevel="0" collapsed="false">
      <c r="A188" s="28" t="s">
        <v>382</v>
      </c>
      <c r="B188" s="28" t="n">
        <v>4</v>
      </c>
      <c r="C188" s="29" t="n">
        <v>45657</v>
      </c>
      <c r="D188" s="28" t="s">
        <v>380</v>
      </c>
    </row>
    <row r="189" customFormat="false" ht="15" hidden="false" customHeight="false" outlineLevel="0" collapsed="false">
      <c r="A189" s="28" t="s">
        <v>382</v>
      </c>
      <c r="B189" s="28" t="n">
        <v>4</v>
      </c>
      <c r="C189" s="29" t="n">
        <v>45688</v>
      </c>
      <c r="D189" s="28" t="s">
        <v>380</v>
      </c>
    </row>
    <row r="190" customFormat="false" ht="15" hidden="false" customHeight="false" outlineLevel="0" collapsed="false">
      <c r="A190" s="28" t="s">
        <v>382</v>
      </c>
      <c r="B190" s="28" t="n">
        <v>4</v>
      </c>
      <c r="C190" s="29" t="n">
        <v>45747</v>
      </c>
      <c r="D190" s="28" t="s">
        <v>379</v>
      </c>
    </row>
    <row r="191" customFormat="false" ht="15" hidden="false" customHeight="false" outlineLevel="0" collapsed="false">
      <c r="A191" s="28" t="s">
        <v>382</v>
      </c>
      <c r="B191" s="28" t="n">
        <v>4</v>
      </c>
      <c r="C191" s="29" t="n">
        <v>45777</v>
      </c>
      <c r="D191" s="28" t="s">
        <v>381</v>
      </c>
    </row>
    <row r="192" customFormat="false" ht="15" hidden="false" customHeight="false" outlineLevel="0" collapsed="false">
      <c r="A192" s="28" t="s">
        <v>382</v>
      </c>
      <c r="B192" s="28" t="n">
        <v>4</v>
      </c>
      <c r="C192" s="29" t="n">
        <v>45808</v>
      </c>
      <c r="D192" s="28" t="s">
        <v>380</v>
      </c>
    </row>
    <row r="193" customFormat="false" ht="15" hidden="false" customHeight="false" outlineLevel="0" collapsed="false">
      <c r="A193" s="28" t="s">
        <v>382</v>
      </c>
      <c r="B193" s="28" t="n">
        <v>4</v>
      </c>
      <c r="C193" s="29" t="n">
        <v>45869</v>
      </c>
      <c r="D193" s="28" t="s">
        <v>380</v>
      </c>
    </row>
    <row r="194" customFormat="false" ht="15" hidden="false" customHeight="false" outlineLevel="0" collapsed="false">
      <c r="A194" s="28" t="s">
        <v>382</v>
      </c>
      <c r="B194" s="28" t="n">
        <v>4</v>
      </c>
      <c r="C194" s="29" t="n">
        <v>45900</v>
      </c>
      <c r="D194" s="28" t="s">
        <v>380</v>
      </c>
    </row>
    <row r="195" customFormat="false" ht="15" hidden="false" customHeight="false" outlineLevel="0" collapsed="false">
      <c r="A195" s="28" t="s">
        <v>382</v>
      </c>
      <c r="B195" s="28" t="n">
        <v>4</v>
      </c>
      <c r="C195" s="29" t="n">
        <v>45930</v>
      </c>
      <c r="D195" s="28" t="s">
        <v>380</v>
      </c>
    </row>
    <row r="196" customFormat="false" ht="15" hidden="false" customHeight="false" outlineLevel="0" collapsed="false">
      <c r="A196" s="28" t="s">
        <v>382</v>
      </c>
      <c r="B196" s="28" t="n">
        <v>4</v>
      </c>
      <c r="C196" s="29" t="n">
        <v>45961</v>
      </c>
      <c r="D196" s="28" t="s">
        <v>380</v>
      </c>
    </row>
    <row r="197" customFormat="false" ht="15" hidden="false" customHeight="false" outlineLevel="0" collapsed="false">
      <c r="A197" s="28" t="s">
        <v>382</v>
      </c>
      <c r="B197" s="28" t="n">
        <v>4</v>
      </c>
      <c r="C197" s="29" t="n">
        <v>46022</v>
      </c>
      <c r="D197" s="28" t="s">
        <v>380</v>
      </c>
    </row>
    <row r="198" customFormat="false" ht="15" hidden="false" customHeight="false" outlineLevel="0" collapsed="false">
      <c r="A198" s="28" t="s">
        <v>382</v>
      </c>
      <c r="B198" s="28" t="n">
        <v>4</v>
      </c>
      <c r="C198" s="29" t="n">
        <v>46053</v>
      </c>
      <c r="D198" s="28" t="s">
        <v>380</v>
      </c>
    </row>
    <row r="199" customFormat="false" ht="15" hidden="false" customHeight="false" outlineLevel="0" collapsed="false">
      <c r="A199" s="28" t="s">
        <v>382</v>
      </c>
      <c r="B199" s="28" t="n">
        <v>4</v>
      </c>
      <c r="C199" s="29" t="n">
        <v>46112</v>
      </c>
      <c r="D199" s="28" t="s">
        <v>380</v>
      </c>
    </row>
    <row r="200" customFormat="false" ht="15" hidden="false" customHeight="false" outlineLevel="0" collapsed="false">
      <c r="A200" s="28" t="s">
        <v>382</v>
      </c>
      <c r="B200" s="28" t="n">
        <v>4</v>
      </c>
      <c r="C200" s="29" t="n">
        <v>46142</v>
      </c>
      <c r="D200" s="28" t="s">
        <v>380</v>
      </c>
    </row>
    <row r="201" customFormat="false" ht="15" hidden="false" customHeight="false" outlineLevel="0" collapsed="false">
      <c r="A201" s="28" t="s">
        <v>382</v>
      </c>
      <c r="B201" s="28" t="n">
        <v>4</v>
      </c>
      <c r="C201" s="29" t="n">
        <v>46173</v>
      </c>
      <c r="D201" s="28" t="s">
        <v>380</v>
      </c>
    </row>
    <row r="202" customFormat="false" ht="15" hidden="false" customHeight="false" outlineLevel="0" collapsed="false">
      <c r="A202" s="28" t="s">
        <v>382</v>
      </c>
      <c r="B202" s="28" t="n">
        <v>4</v>
      </c>
      <c r="C202" s="29" t="n">
        <v>46234</v>
      </c>
      <c r="D202" s="28" t="s">
        <v>379</v>
      </c>
    </row>
    <row r="203" customFormat="false" ht="15" hidden="false" customHeight="false" outlineLevel="0" collapsed="false">
      <c r="A203" s="28" t="s">
        <v>382</v>
      </c>
      <c r="B203" s="28" t="n">
        <v>6</v>
      </c>
      <c r="C203" s="29" t="n">
        <v>45291</v>
      </c>
      <c r="D203" s="28" t="s">
        <v>380</v>
      </c>
    </row>
    <row r="204" customFormat="false" ht="15" hidden="false" customHeight="false" outlineLevel="0" collapsed="false">
      <c r="A204" s="28" t="s">
        <v>382</v>
      </c>
      <c r="B204" s="28" t="n">
        <v>6</v>
      </c>
      <c r="C204" s="29" t="n">
        <v>45322</v>
      </c>
      <c r="D204" s="28" t="s">
        <v>379</v>
      </c>
    </row>
    <row r="205" customFormat="false" ht="15" hidden="false" customHeight="false" outlineLevel="0" collapsed="false">
      <c r="A205" s="28" t="s">
        <v>382</v>
      </c>
      <c r="B205" s="28" t="n">
        <v>6</v>
      </c>
      <c r="C205" s="29" t="n">
        <v>45382</v>
      </c>
      <c r="D205" s="28" t="s">
        <v>380</v>
      </c>
    </row>
    <row r="206" customFormat="false" ht="15" hidden="false" customHeight="false" outlineLevel="0" collapsed="false">
      <c r="A206" s="28" t="s">
        <v>382</v>
      </c>
      <c r="B206" s="28" t="n">
        <v>6</v>
      </c>
      <c r="C206" s="29" t="n">
        <v>45412</v>
      </c>
      <c r="D206" s="28" t="s">
        <v>380</v>
      </c>
    </row>
    <row r="207" customFormat="false" ht="15" hidden="false" customHeight="false" outlineLevel="0" collapsed="false">
      <c r="A207" s="28" t="s">
        <v>382</v>
      </c>
      <c r="B207" s="28" t="n">
        <v>6</v>
      </c>
      <c r="C207" s="29" t="n">
        <v>45443</v>
      </c>
      <c r="D207" s="28" t="s">
        <v>380</v>
      </c>
    </row>
    <row r="208" customFormat="false" ht="15" hidden="false" customHeight="false" outlineLevel="0" collapsed="false">
      <c r="A208" s="28" t="s">
        <v>382</v>
      </c>
      <c r="B208" s="28" t="n">
        <v>6</v>
      </c>
      <c r="C208" s="29" t="n">
        <v>45504</v>
      </c>
      <c r="D208" s="28" t="s">
        <v>381</v>
      </c>
    </row>
    <row r="209" customFormat="false" ht="15" hidden="false" customHeight="false" outlineLevel="0" collapsed="false">
      <c r="A209" s="28" t="s">
        <v>382</v>
      </c>
      <c r="B209" s="28" t="n">
        <v>6</v>
      </c>
      <c r="C209" s="29" t="n">
        <v>45535</v>
      </c>
      <c r="D209" s="28" t="s">
        <v>381</v>
      </c>
    </row>
    <row r="210" customFormat="false" ht="15" hidden="false" customHeight="false" outlineLevel="0" collapsed="false">
      <c r="A210" s="28" t="s">
        <v>382</v>
      </c>
      <c r="B210" s="28" t="n">
        <v>6</v>
      </c>
      <c r="C210" s="29" t="n">
        <v>45565</v>
      </c>
      <c r="D210" s="28" t="s">
        <v>380</v>
      </c>
    </row>
    <row r="211" customFormat="false" ht="15" hidden="false" customHeight="false" outlineLevel="0" collapsed="false">
      <c r="A211" s="28" t="s">
        <v>382</v>
      </c>
      <c r="B211" s="28" t="n">
        <v>6</v>
      </c>
      <c r="C211" s="29" t="n">
        <v>45596</v>
      </c>
      <c r="D211" s="28" t="s">
        <v>380</v>
      </c>
    </row>
    <row r="212" customFormat="false" ht="15" hidden="false" customHeight="false" outlineLevel="0" collapsed="false">
      <c r="A212" s="28" t="s">
        <v>382</v>
      </c>
      <c r="B212" s="28" t="n">
        <v>6</v>
      </c>
      <c r="C212" s="29" t="n">
        <v>45657</v>
      </c>
      <c r="D212" s="28" t="s">
        <v>381</v>
      </c>
    </row>
    <row r="213" customFormat="false" ht="15" hidden="false" customHeight="false" outlineLevel="0" collapsed="false">
      <c r="A213" s="28" t="s">
        <v>382</v>
      </c>
      <c r="B213" s="28" t="n">
        <v>6</v>
      </c>
      <c r="C213" s="29" t="n">
        <v>45688</v>
      </c>
      <c r="D213" s="28" t="s">
        <v>380</v>
      </c>
    </row>
    <row r="214" customFormat="false" ht="15" hidden="false" customHeight="false" outlineLevel="0" collapsed="false">
      <c r="A214" s="28" t="s">
        <v>382</v>
      </c>
      <c r="B214" s="28" t="n">
        <v>6</v>
      </c>
      <c r="C214" s="29" t="n">
        <v>45747</v>
      </c>
      <c r="D214" s="28" t="s">
        <v>381</v>
      </c>
    </row>
    <row r="215" customFormat="false" ht="15" hidden="false" customHeight="false" outlineLevel="0" collapsed="false">
      <c r="A215" s="28" t="s">
        <v>382</v>
      </c>
      <c r="B215" s="28" t="n">
        <v>6</v>
      </c>
      <c r="C215" s="29" t="n">
        <v>45777</v>
      </c>
      <c r="D215" s="28" t="s">
        <v>381</v>
      </c>
    </row>
    <row r="216" customFormat="false" ht="15" hidden="false" customHeight="false" outlineLevel="0" collapsed="false">
      <c r="A216" s="28" t="s">
        <v>382</v>
      </c>
      <c r="B216" s="28" t="n">
        <v>6</v>
      </c>
      <c r="C216" s="29" t="n">
        <v>45808</v>
      </c>
      <c r="D216" s="28" t="s">
        <v>380</v>
      </c>
    </row>
    <row r="217" customFormat="false" ht="15" hidden="false" customHeight="false" outlineLevel="0" collapsed="false">
      <c r="A217" s="28" t="s">
        <v>382</v>
      </c>
      <c r="B217" s="28" t="n">
        <v>6</v>
      </c>
      <c r="C217" s="29" t="n">
        <v>45869</v>
      </c>
      <c r="D217" s="28" t="s">
        <v>380</v>
      </c>
    </row>
    <row r="218" customFormat="false" ht="15" hidden="false" customHeight="false" outlineLevel="0" collapsed="false">
      <c r="A218" s="28" t="s">
        <v>382</v>
      </c>
      <c r="B218" s="28" t="n">
        <v>6</v>
      </c>
      <c r="C218" s="29" t="n">
        <v>45900</v>
      </c>
      <c r="D218" s="28" t="s">
        <v>380</v>
      </c>
    </row>
    <row r="219" customFormat="false" ht="15" hidden="false" customHeight="false" outlineLevel="0" collapsed="false">
      <c r="A219" s="28" t="s">
        <v>382</v>
      </c>
      <c r="B219" s="28" t="n">
        <v>6</v>
      </c>
      <c r="C219" s="29" t="n">
        <v>45930</v>
      </c>
      <c r="D219" s="28" t="s">
        <v>381</v>
      </c>
    </row>
    <row r="220" customFormat="false" ht="15" hidden="false" customHeight="false" outlineLevel="0" collapsed="false">
      <c r="A220" s="28" t="s">
        <v>382</v>
      </c>
      <c r="B220" s="28" t="n">
        <v>6</v>
      </c>
      <c r="C220" s="29" t="n">
        <v>45961</v>
      </c>
      <c r="D220" s="28" t="s">
        <v>380</v>
      </c>
    </row>
    <row r="221" customFormat="false" ht="15" hidden="false" customHeight="false" outlineLevel="0" collapsed="false">
      <c r="A221" s="28" t="s">
        <v>382</v>
      </c>
      <c r="B221" s="28" t="n">
        <v>6</v>
      </c>
      <c r="C221" s="29" t="n">
        <v>46022</v>
      </c>
      <c r="D221" s="28" t="s">
        <v>380</v>
      </c>
    </row>
    <row r="222" customFormat="false" ht="15" hidden="false" customHeight="false" outlineLevel="0" collapsed="false">
      <c r="A222" s="28" t="s">
        <v>382</v>
      </c>
      <c r="B222" s="28" t="n">
        <v>6</v>
      </c>
      <c r="C222" s="29" t="n">
        <v>46053</v>
      </c>
      <c r="D222" s="28" t="s">
        <v>380</v>
      </c>
    </row>
    <row r="223" customFormat="false" ht="15" hidden="false" customHeight="false" outlineLevel="0" collapsed="false">
      <c r="A223" s="28" t="s">
        <v>382</v>
      </c>
      <c r="B223" s="28" t="n">
        <v>6</v>
      </c>
      <c r="C223" s="29" t="n">
        <v>46112</v>
      </c>
      <c r="D223" s="28" t="s">
        <v>380</v>
      </c>
    </row>
    <row r="224" customFormat="false" ht="15" hidden="false" customHeight="false" outlineLevel="0" collapsed="false">
      <c r="A224" s="28" t="s">
        <v>382</v>
      </c>
      <c r="B224" s="28" t="n">
        <v>6</v>
      </c>
      <c r="C224" s="29" t="n">
        <v>46142</v>
      </c>
      <c r="D224" s="28" t="s">
        <v>380</v>
      </c>
    </row>
    <row r="225" customFormat="false" ht="15" hidden="false" customHeight="false" outlineLevel="0" collapsed="false">
      <c r="A225" s="28" t="s">
        <v>382</v>
      </c>
      <c r="B225" s="28" t="n">
        <v>6</v>
      </c>
      <c r="C225" s="29" t="n">
        <v>46173</v>
      </c>
      <c r="D225" s="28" t="s">
        <v>380</v>
      </c>
    </row>
    <row r="226" customFormat="false" ht="15" hidden="false" customHeight="false" outlineLevel="0" collapsed="false">
      <c r="A226" s="28" t="s">
        <v>382</v>
      </c>
      <c r="B226" s="28" t="n">
        <v>6</v>
      </c>
      <c r="C226" s="29" t="n">
        <v>46234</v>
      </c>
      <c r="D226" s="28" t="s">
        <v>380</v>
      </c>
    </row>
    <row r="227" customFormat="false" ht="15" hidden="false" customHeight="false" outlineLevel="0" collapsed="false">
      <c r="A227" s="28" t="s">
        <v>382</v>
      </c>
      <c r="B227" s="28" t="n">
        <v>7</v>
      </c>
      <c r="C227" s="29" t="n">
        <v>44957</v>
      </c>
      <c r="D227" s="28" t="s">
        <v>380</v>
      </c>
    </row>
    <row r="228" customFormat="false" ht="15" hidden="false" customHeight="false" outlineLevel="0" collapsed="false">
      <c r="A228" s="28" t="s">
        <v>382</v>
      </c>
      <c r="B228" s="28" t="n">
        <v>7</v>
      </c>
      <c r="C228" s="29" t="n">
        <v>45016</v>
      </c>
      <c r="D228" s="28" t="s">
        <v>379</v>
      </c>
    </row>
    <row r="229" customFormat="false" ht="15" hidden="false" customHeight="false" outlineLevel="0" collapsed="false">
      <c r="A229" s="28" t="s">
        <v>382</v>
      </c>
      <c r="B229" s="28" t="n">
        <v>7</v>
      </c>
      <c r="C229" s="29" t="n">
        <v>45046</v>
      </c>
      <c r="D229" s="28" t="s">
        <v>380</v>
      </c>
    </row>
    <row r="230" customFormat="false" ht="15" hidden="false" customHeight="false" outlineLevel="0" collapsed="false">
      <c r="A230" s="28" t="s">
        <v>382</v>
      </c>
      <c r="B230" s="28" t="n">
        <v>7</v>
      </c>
      <c r="C230" s="29" t="n">
        <v>45077</v>
      </c>
      <c r="D230" s="28" t="s">
        <v>380</v>
      </c>
    </row>
    <row r="231" customFormat="false" ht="15" hidden="false" customHeight="false" outlineLevel="0" collapsed="false">
      <c r="A231" s="28" t="s">
        <v>382</v>
      </c>
      <c r="B231" s="28" t="n">
        <v>7</v>
      </c>
      <c r="C231" s="29" t="n">
        <v>45199</v>
      </c>
      <c r="D231" s="28" t="s">
        <v>380</v>
      </c>
    </row>
    <row r="232" customFormat="false" ht="15" hidden="false" customHeight="false" outlineLevel="0" collapsed="false">
      <c r="A232" s="28" t="s">
        <v>382</v>
      </c>
      <c r="B232" s="28" t="n">
        <v>7</v>
      </c>
      <c r="C232" s="29" t="n">
        <v>45230</v>
      </c>
      <c r="D232" s="28" t="s">
        <v>380</v>
      </c>
    </row>
    <row r="233" customFormat="false" ht="15" hidden="false" customHeight="false" outlineLevel="0" collapsed="false">
      <c r="A233" s="28" t="s">
        <v>382</v>
      </c>
      <c r="B233" s="28" t="n">
        <v>7</v>
      </c>
      <c r="C233" s="29" t="n">
        <v>45291</v>
      </c>
      <c r="D233" s="28" t="s">
        <v>380</v>
      </c>
    </row>
    <row r="234" customFormat="false" ht="15" hidden="false" customHeight="false" outlineLevel="0" collapsed="false">
      <c r="A234" s="28" t="s">
        <v>382</v>
      </c>
      <c r="B234" s="28" t="n">
        <v>7</v>
      </c>
      <c r="C234" s="29" t="n">
        <v>45322</v>
      </c>
      <c r="D234" s="28" t="s">
        <v>380</v>
      </c>
    </row>
    <row r="235" customFormat="false" ht="15" hidden="false" customHeight="false" outlineLevel="0" collapsed="false">
      <c r="A235" s="28" t="s">
        <v>382</v>
      </c>
      <c r="B235" s="28" t="n">
        <v>7</v>
      </c>
      <c r="C235" s="29" t="n">
        <v>45382</v>
      </c>
      <c r="D235" s="28" t="s">
        <v>380</v>
      </c>
    </row>
    <row r="236" customFormat="false" ht="15" hidden="false" customHeight="false" outlineLevel="0" collapsed="false">
      <c r="A236" s="28" t="s">
        <v>382</v>
      </c>
      <c r="B236" s="28" t="n">
        <v>7</v>
      </c>
      <c r="C236" s="29" t="n">
        <v>45412</v>
      </c>
      <c r="D236" s="28" t="s">
        <v>380</v>
      </c>
    </row>
    <row r="237" customFormat="false" ht="15" hidden="false" customHeight="false" outlineLevel="0" collapsed="false">
      <c r="A237" s="28" t="s">
        <v>382</v>
      </c>
      <c r="B237" s="28" t="n">
        <v>7</v>
      </c>
      <c r="C237" s="29" t="n">
        <v>45443</v>
      </c>
      <c r="D237" s="28" t="s">
        <v>380</v>
      </c>
    </row>
    <row r="238" customFormat="false" ht="15" hidden="false" customHeight="false" outlineLevel="0" collapsed="false">
      <c r="A238" s="28" t="s">
        <v>382</v>
      </c>
      <c r="B238" s="28" t="n">
        <v>7</v>
      </c>
      <c r="C238" s="29" t="n">
        <v>45504</v>
      </c>
      <c r="D238" s="28" t="s">
        <v>380</v>
      </c>
    </row>
    <row r="239" customFormat="false" ht="15" hidden="false" customHeight="false" outlineLevel="0" collapsed="false">
      <c r="A239" s="28" t="s">
        <v>382</v>
      </c>
      <c r="B239" s="28" t="n">
        <v>7</v>
      </c>
      <c r="C239" s="29" t="n">
        <v>45535</v>
      </c>
      <c r="D239" s="28" t="s">
        <v>381</v>
      </c>
    </row>
    <row r="240" customFormat="false" ht="15" hidden="false" customHeight="false" outlineLevel="0" collapsed="false">
      <c r="A240" s="28" t="s">
        <v>382</v>
      </c>
      <c r="B240" s="28" t="n">
        <v>7</v>
      </c>
      <c r="C240" s="29" t="n">
        <v>45565</v>
      </c>
      <c r="D240" s="28" t="s">
        <v>380</v>
      </c>
    </row>
    <row r="241" customFormat="false" ht="15" hidden="false" customHeight="false" outlineLevel="0" collapsed="false">
      <c r="A241" s="28" t="s">
        <v>382</v>
      </c>
      <c r="B241" s="28" t="n">
        <v>7</v>
      </c>
      <c r="C241" s="29" t="n">
        <v>45596</v>
      </c>
      <c r="D241" s="28" t="s">
        <v>380</v>
      </c>
    </row>
    <row r="242" customFormat="false" ht="15" hidden="false" customHeight="false" outlineLevel="0" collapsed="false">
      <c r="A242" s="28" t="s">
        <v>382</v>
      </c>
      <c r="B242" s="28" t="n">
        <v>7</v>
      </c>
      <c r="C242" s="29" t="n">
        <v>45657</v>
      </c>
      <c r="D242" s="28" t="s">
        <v>380</v>
      </c>
    </row>
    <row r="243" customFormat="false" ht="15" hidden="false" customHeight="false" outlineLevel="0" collapsed="false">
      <c r="A243" s="28" t="s">
        <v>382</v>
      </c>
      <c r="B243" s="28" t="n">
        <v>7</v>
      </c>
      <c r="C243" s="29" t="n">
        <v>45688</v>
      </c>
      <c r="D243" s="28" t="s">
        <v>379</v>
      </c>
    </row>
    <row r="244" customFormat="false" ht="15" hidden="false" customHeight="false" outlineLevel="0" collapsed="false">
      <c r="A244" s="28" t="s">
        <v>382</v>
      </c>
      <c r="B244" s="28" t="n">
        <v>7</v>
      </c>
      <c r="C244" s="29" t="n">
        <v>45747</v>
      </c>
      <c r="D244" s="28" t="s">
        <v>380</v>
      </c>
    </row>
    <row r="245" customFormat="false" ht="15" hidden="false" customHeight="false" outlineLevel="0" collapsed="false">
      <c r="A245" s="28" t="s">
        <v>382</v>
      </c>
      <c r="B245" s="28" t="n">
        <v>7</v>
      </c>
      <c r="C245" s="29" t="n">
        <v>45777</v>
      </c>
      <c r="D245" s="28" t="s">
        <v>380</v>
      </c>
    </row>
    <row r="246" customFormat="false" ht="15" hidden="false" customHeight="false" outlineLevel="0" collapsed="false">
      <c r="A246" s="28" t="s">
        <v>382</v>
      </c>
      <c r="B246" s="28" t="n">
        <v>7</v>
      </c>
      <c r="C246" s="29" t="n">
        <v>45808</v>
      </c>
      <c r="D246" s="28" t="s">
        <v>381</v>
      </c>
    </row>
    <row r="247" customFormat="false" ht="15" hidden="false" customHeight="false" outlineLevel="0" collapsed="false">
      <c r="A247" s="28" t="s">
        <v>382</v>
      </c>
      <c r="B247" s="28" t="n">
        <v>7</v>
      </c>
      <c r="C247" s="29" t="n">
        <v>45869</v>
      </c>
      <c r="D247" s="28" t="s">
        <v>380</v>
      </c>
    </row>
    <row r="248" customFormat="false" ht="15" hidden="false" customHeight="false" outlineLevel="0" collapsed="false">
      <c r="A248" s="28" t="s">
        <v>382</v>
      </c>
      <c r="B248" s="28" t="n">
        <v>7</v>
      </c>
      <c r="C248" s="29" t="n">
        <v>45900</v>
      </c>
      <c r="D248" s="28" t="s">
        <v>380</v>
      </c>
    </row>
    <row r="249" customFormat="false" ht="15" hidden="false" customHeight="false" outlineLevel="0" collapsed="false">
      <c r="A249" s="28" t="s">
        <v>382</v>
      </c>
      <c r="B249" s="28" t="n">
        <v>7</v>
      </c>
      <c r="C249" s="29" t="n">
        <v>45930</v>
      </c>
      <c r="D249" s="28" t="s">
        <v>380</v>
      </c>
    </row>
    <row r="250" customFormat="false" ht="15" hidden="false" customHeight="false" outlineLevel="0" collapsed="false">
      <c r="A250" s="28" t="s">
        <v>382</v>
      </c>
      <c r="B250" s="28" t="n">
        <v>7</v>
      </c>
      <c r="C250" s="29" t="n">
        <v>45961</v>
      </c>
      <c r="D250" s="28" t="s">
        <v>380</v>
      </c>
    </row>
    <row r="251" customFormat="false" ht="15" hidden="false" customHeight="false" outlineLevel="0" collapsed="false">
      <c r="A251" s="28" t="s">
        <v>382</v>
      </c>
      <c r="B251" s="28" t="n">
        <v>7</v>
      </c>
      <c r="C251" s="29" t="n">
        <v>46022</v>
      </c>
      <c r="D251" s="28" t="s">
        <v>380</v>
      </c>
    </row>
    <row r="252" customFormat="false" ht="15" hidden="false" customHeight="false" outlineLevel="0" collapsed="false">
      <c r="A252" s="28" t="s">
        <v>382</v>
      </c>
      <c r="B252" s="28" t="n">
        <v>7</v>
      </c>
      <c r="C252" s="29" t="n">
        <v>46053</v>
      </c>
      <c r="D252" s="28" t="s">
        <v>380</v>
      </c>
    </row>
    <row r="253" customFormat="false" ht="15" hidden="false" customHeight="false" outlineLevel="0" collapsed="false">
      <c r="A253" s="28" t="s">
        <v>382</v>
      </c>
      <c r="B253" s="28" t="n">
        <v>7</v>
      </c>
      <c r="C253" s="29" t="n">
        <v>46112</v>
      </c>
      <c r="D253" s="28" t="s">
        <v>380</v>
      </c>
    </row>
    <row r="254" customFormat="false" ht="15" hidden="false" customHeight="false" outlineLevel="0" collapsed="false">
      <c r="A254" s="28" t="s">
        <v>382</v>
      </c>
      <c r="B254" s="28" t="n">
        <v>7</v>
      </c>
      <c r="C254" s="29" t="n">
        <v>46142</v>
      </c>
      <c r="D254" s="28" t="s">
        <v>380</v>
      </c>
    </row>
    <row r="255" customFormat="false" ht="15" hidden="false" customHeight="false" outlineLevel="0" collapsed="false">
      <c r="A255" s="28" t="s">
        <v>382</v>
      </c>
      <c r="B255" s="28" t="n">
        <v>7</v>
      </c>
      <c r="C255" s="29" t="n">
        <v>46173</v>
      </c>
      <c r="D255" s="28" t="s">
        <v>380</v>
      </c>
    </row>
    <row r="256" customFormat="false" ht="15" hidden="false" customHeight="false" outlineLevel="0" collapsed="false">
      <c r="A256" s="28" t="s">
        <v>382</v>
      </c>
      <c r="B256" s="28" t="n">
        <v>7</v>
      </c>
      <c r="C256" s="29" t="n">
        <v>46234</v>
      </c>
      <c r="D256" s="28" t="s">
        <v>380</v>
      </c>
    </row>
    <row r="257" customFormat="false" ht="15" hidden="false" customHeight="false" outlineLevel="0" collapsed="false">
      <c r="A257" s="28" t="s">
        <v>382</v>
      </c>
      <c r="B257" s="28" t="n">
        <v>8</v>
      </c>
      <c r="C257" s="29" t="n">
        <v>46234</v>
      </c>
      <c r="D257" s="28" t="s">
        <v>380</v>
      </c>
    </row>
    <row r="258" customFormat="false" ht="15" hidden="false" customHeight="false" outlineLevel="0" collapsed="false">
      <c r="A258" s="28" t="s">
        <v>382</v>
      </c>
      <c r="B258" s="28" t="n">
        <v>9</v>
      </c>
      <c r="C258" s="29" t="n">
        <v>45199</v>
      </c>
      <c r="D258" s="28" t="s">
        <v>379</v>
      </c>
    </row>
    <row r="259" customFormat="false" ht="15" hidden="false" customHeight="false" outlineLevel="0" collapsed="false">
      <c r="A259" s="28" t="s">
        <v>382</v>
      </c>
      <c r="B259" s="28" t="n">
        <v>9</v>
      </c>
      <c r="C259" s="29" t="n">
        <v>45230</v>
      </c>
      <c r="D259" s="28" t="s">
        <v>380</v>
      </c>
    </row>
    <row r="260" customFormat="false" ht="15" hidden="false" customHeight="false" outlineLevel="0" collapsed="false">
      <c r="A260" s="28" t="s">
        <v>382</v>
      </c>
      <c r="B260" s="28" t="n">
        <v>9</v>
      </c>
      <c r="C260" s="29" t="n">
        <v>45291</v>
      </c>
      <c r="D260" s="28" t="s">
        <v>380</v>
      </c>
    </row>
    <row r="261" customFormat="false" ht="15" hidden="false" customHeight="false" outlineLevel="0" collapsed="false">
      <c r="A261" s="28" t="s">
        <v>382</v>
      </c>
      <c r="B261" s="28" t="n">
        <v>9</v>
      </c>
      <c r="C261" s="29" t="n">
        <v>45322</v>
      </c>
      <c r="D261" s="28" t="s">
        <v>380</v>
      </c>
    </row>
    <row r="262" customFormat="false" ht="15" hidden="false" customHeight="false" outlineLevel="0" collapsed="false">
      <c r="A262" s="28" t="s">
        <v>382</v>
      </c>
      <c r="B262" s="28" t="n">
        <v>9</v>
      </c>
      <c r="C262" s="29" t="n">
        <v>45382</v>
      </c>
      <c r="D262" s="28" t="s">
        <v>380</v>
      </c>
    </row>
    <row r="263" customFormat="false" ht="15" hidden="false" customHeight="false" outlineLevel="0" collapsed="false">
      <c r="A263" s="28" t="s">
        <v>382</v>
      </c>
      <c r="B263" s="28" t="n">
        <v>9</v>
      </c>
      <c r="C263" s="29" t="n">
        <v>45412</v>
      </c>
      <c r="D263" s="28" t="s">
        <v>379</v>
      </c>
    </row>
    <row r="264" customFormat="false" ht="15" hidden="false" customHeight="false" outlineLevel="0" collapsed="false">
      <c r="A264" s="28" t="s">
        <v>382</v>
      </c>
      <c r="B264" s="28" t="n">
        <v>9</v>
      </c>
      <c r="C264" s="29" t="n">
        <v>45443</v>
      </c>
      <c r="D264" s="28" t="s">
        <v>380</v>
      </c>
    </row>
    <row r="265" customFormat="false" ht="15" hidden="false" customHeight="false" outlineLevel="0" collapsed="false">
      <c r="A265" s="28" t="s">
        <v>382</v>
      </c>
      <c r="B265" s="28" t="n">
        <v>9</v>
      </c>
      <c r="C265" s="29" t="n">
        <v>45504</v>
      </c>
      <c r="D265" s="28" t="s">
        <v>380</v>
      </c>
    </row>
    <row r="266" customFormat="false" ht="15" hidden="false" customHeight="false" outlineLevel="0" collapsed="false">
      <c r="A266" s="28" t="s">
        <v>382</v>
      </c>
      <c r="B266" s="28" t="n">
        <v>9</v>
      </c>
      <c r="C266" s="29" t="n">
        <v>45535</v>
      </c>
      <c r="D266" s="28" t="s">
        <v>380</v>
      </c>
    </row>
    <row r="267" customFormat="false" ht="15" hidden="false" customHeight="false" outlineLevel="0" collapsed="false">
      <c r="A267" s="28" t="s">
        <v>382</v>
      </c>
      <c r="B267" s="28" t="n">
        <v>9</v>
      </c>
      <c r="C267" s="29" t="n">
        <v>45565</v>
      </c>
      <c r="D267" s="28" t="s">
        <v>380</v>
      </c>
    </row>
    <row r="268" customFormat="false" ht="15" hidden="false" customHeight="false" outlineLevel="0" collapsed="false">
      <c r="A268" s="28" t="s">
        <v>382</v>
      </c>
      <c r="B268" s="28" t="n">
        <v>9</v>
      </c>
      <c r="C268" s="29" t="n">
        <v>45596</v>
      </c>
      <c r="D268" s="28" t="s">
        <v>380</v>
      </c>
    </row>
    <row r="269" customFormat="false" ht="15" hidden="false" customHeight="false" outlineLevel="0" collapsed="false">
      <c r="A269" s="28" t="s">
        <v>382</v>
      </c>
      <c r="B269" s="28" t="n">
        <v>9</v>
      </c>
      <c r="C269" s="29" t="n">
        <v>45657</v>
      </c>
      <c r="D269" s="28" t="s">
        <v>381</v>
      </c>
    </row>
    <row r="270" customFormat="false" ht="15" hidden="false" customHeight="false" outlineLevel="0" collapsed="false">
      <c r="A270" s="28" t="s">
        <v>382</v>
      </c>
      <c r="B270" s="28" t="n">
        <v>9</v>
      </c>
      <c r="C270" s="29" t="n">
        <v>45688</v>
      </c>
      <c r="D270" s="28" t="s">
        <v>380</v>
      </c>
    </row>
    <row r="271" customFormat="false" ht="15" hidden="false" customHeight="false" outlineLevel="0" collapsed="false">
      <c r="A271" s="28" t="s">
        <v>382</v>
      </c>
      <c r="B271" s="28" t="n">
        <v>9</v>
      </c>
      <c r="C271" s="29" t="n">
        <v>45747</v>
      </c>
      <c r="D271" s="28" t="s">
        <v>380</v>
      </c>
    </row>
    <row r="272" customFormat="false" ht="15" hidden="false" customHeight="false" outlineLevel="0" collapsed="false">
      <c r="A272" s="28" t="s">
        <v>382</v>
      </c>
      <c r="B272" s="28" t="n">
        <v>9</v>
      </c>
      <c r="C272" s="29" t="n">
        <v>45777</v>
      </c>
      <c r="D272" s="28" t="s">
        <v>380</v>
      </c>
    </row>
    <row r="273" customFormat="false" ht="15" hidden="false" customHeight="false" outlineLevel="0" collapsed="false">
      <c r="A273" s="28" t="s">
        <v>382</v>
      </c>
      <c r="B273" s="28" t="n">
        <v>9</v>
      </c>
      <c r="C273" s="29" t="n">
        <v>45808</v>
      </c>
      <c r="D273" s="28" t="s">
        <v>380</v>
      </c>
    </row>
    <row r="274" customFormat="false" ht="15" hidden="false" customHeight="false" outlineLevel="0" collapsed="false">
      <c r="A274" s="28" t="s">
        <v>382</v>
      </c>
      <c r="B274" s="28" t="n">
        <v>9</v>
      </c>
      <c r="C274" s="29" t="n">
        <v>45869</v>
      </c>
      <c r="D274" s="28" t="s">
        <v>380</v>
      </c>
    </row>
    <row r="275" customFormat="false" ht="15" hidden="false" customHeight="false" outlineLevel="0" collapsed="false">
      <c r="A275" s="28" t="s">
        <v>382</v>
      </c>
      <c r="B275" s="28" t="n">
        <v>9</v>
      </c>
      <c r="C275" s="29" t="n">
        <v>45900</v>
      </c>
      <c r="D275" s="28" t="s">
        <v>380</v>
      </c>
    </row>
    <row r="276" customFormat="false" ht="15" hidden="false" customHeight="false" outlineLevel="0" collapsed="false">
      <c r="A276" s="28" t="s">
        <v>382</v>
      </c>
      <c r="B276" s="28" t="n">
        <v>9</v>
      </c>
      <c r="C276" s="29" t="n">
        <v>45930</v>
      </c>
      <c r="D276" s="28" t="s">
        <v>380</v>
      </c>
    </row>
    <row r="277" customFormat="false" ht="15" hidden="false" customHeight="false" outlineLevel="0" collapsed="false">
      <c r="A277" s="28" t="s">
        <v>382</v>
      </c>
      <c r="B277" s="28" t="n">
        <v>9</v>
      </c>
      <c r="C277" s="29" t="n">
        <v>45961</v>
      </c>
      <c r="D277" s="28" t="s">
        <v>381</v>
      </c>
    </row>
    <row r="278" customFormat="false" ht="15" hidden="false" customHeight="false" outlineLevel="0" collapsed="false">
      <c r="A278" s="28" t="s">
        <v>382</v>
      </c>
      <c r="B278" s="28" t="n">
        <v>9</v>
      </c>
      <c r="C278" s="29" t="n">
        <v>46022</v>
      </c>
      <c r="D278" s="28" t="s">
        <v>380</v>
      </c>
    </row>
    <row r="279" customFormat="false" ht="15" hidden="false" customHeight="false" outlineLevel="0" collapsed="false">
      <c r="A279" s="28" t="s">
        <v>382</v>
      </c>
      <c r="B279" s="28" t="n">
        <v>9</v>
      </c>
      <c r="C279" s="29" t="n">
        <v>46053</v>
      </c>
      <c r="D279" s="28" t="s">
        <v>380</v>
      </c>
    </row>
    <row r="280" customFormat="false" ht="15" hidden="false" customHeight="false" outlineLevel="0" collapsed="false">
      <c r="A280" s="28" t="s">
        <v>382</v>
      </c>
      <c r="B280" s="28" t="n">
        <v>9</v>
      </c>
      <c r="C280" s="29" t="n">
        <v>46112</v>
      </c>
      <c r="D280" s="28" t="s">
        <v>380</v>
      </c>
    </row>
    <row r="281" customFormat="false" ht="15" hidden="false" customHeight="false" outlineLevel="0" collapsed="false">
      <c r="A281" s="28" t="s">
        <v>382</v>
      </c>
      <c r="B281" s="28" t="n">
        <v>9</v>
      </c>
      <c r="C281" s="29" t="n">
        <v>46142</v>
      </c>
      <c r="D281" s="28" t="s">
        <v>380</v>
      </c>
    </row>
    <row r="282" customFormat="false" ht="15" hidden="false" customHeight="false" outlineLevel="0" collapsed="false">
      <c r="A282" s="28" t="s">
        <v>382</v>
      </c>
      <c r="B282" s="28" t="n">
        <v>9</v>
      </c>
      <c r="C282" s="29" t="n">
        <v>46173</v>
      </c>
      <c r="D282" s="28" t="s">
        <v>380</v>
      </c>
    </row>
    <row r="283" customFormat="false" ht="15" hidden="false" customHeight="false" outlineLevel="0" collapsed="false">
      <c r="A283" s="28" t="s">
        <v>382</v>
      </c>
      <c r="B283" s="28" t="n">
        <v>9</v>
      </c>
      <c r="C283" s="29" t="n">
        <v>46234</v>
      </c>
      <c r="D283" s="28" t="s">
        <v>381</v>
      </c>
    </row>
    <row r="284" customFormat="false" ht="15" hidden="false" customHeight="false" outlineLevel="0" collapsed="false">
      <c r="A284" s="28" t="s">
        <v>382</v>
      </c>
      <c r="B284" s="28" t="n">
        <v>10</v>
      </c>
      <c r="C284" s="29" t="n">
        <v>44957</v>
      </c>
      <c r="D284" s="28" t="s">
        <v>381</v>
      </c>
    </row>
    <row r="285" customFormat="false" ht="15" hidden="false" customHeight="false" outlineLevel="0" collapsed="false">
      <c r="A285" s="28" t="s">
        <v>382</v>
      </c>
      <c r="B285" s="28" t="n">
        <v>10</v>
      </c>
      <c r="C285" s="29" t="n">
        <v>45016</v>
      </c>
      <c r="D285" s="28" t="s">
        <v>380</v>
      </c>
    </row>
    <row r="286" customFormat="false" ht="15" hidden="false" customHeight="false" outlineLevel="0" collapsed="false">
      <c r="A286" s="28" t="s">
        <v>382</v>
      </c>
      <c r="B286" s="28" t="n">
        <v>10</v>
      </c>
      <c r="C286" s="29" t="n">
        <v>45046</v>
      </c>
      <c r="D286" s="28" t="s">
        <v>380</v>
      </c>
    </row>
    <row r="287" customFormat="false" ht="15" hidden="false" customHeight="false" outlineLevel="0" collapsed="false">
      <c r="A287" s="28" t="s">
        <v>382</v>
      </c>
      <c r="B287" s="28" t="n">
        <v>10</v>
      </c>
      <c r="C287" s="29" t="n">
        <v>45077</v>
      </c>
      <c r="D287" s="28" t="s">
        <v>380</v>
      </c>
    </row>
    <row r="288" customFormat="false" ht="15" hidden="false" customHeight="false" outlineLevel="0" collapsed="false">
      <c r="A288" s="28" t="s">
        <v>382</v>
      </c>
      <c r="B288" s="28" t="n">
        <v>10</v>
      </c>
      <c r="C288" s="29" t="n">
        <v>45199</v>
      </c>
      <c r="D288" s="28" t="s">
        <v>380</v>
      </c>
    </row>
    <row r="289" customFormat="false" ht="15" hidden="false" customHeight="false" outlineLevel="0" collapsed="false">
      <c r="A289" s="28" t="s">
        <v>382</v>
      </c>
      <c r="B289" s="28" t="n">
        <v>10</v>
      </c>
      <c r="C289" s="29" t="n">
        <v>45230</v>
      </c>
      <c r="D289" s="28" t="s">
        <v>380</v>
      </c>
    </row>
    <row r="290" customFormat="false" ht="15" hidden="false" customHeight="false" outlineLevel="0" collapsed="false">
      <c r="A290" s="28" t="s">
        <v>382</v>
      </c>
      <c r="B290" s="28" t="n">
        <v>10</v>
      </c>
      <c r="C290" s="29" t="n">
        <v>45291</v>
      </c>
      <c r="D290" s="28" t="s">
        <v>380</v>
      </c>
    </row>
    <row r="291" customFormat="false" ht="15" hidden="false" customHeight="false" outlineLevel="0" collapsed="false">
      <c r="A291" s="28" t="s">
        <v>382</v>
      </c>
      <c r="B291" s="28" t="n">
        <v>10</v>
      </c>
      <c r="C291" s="29" t="n">
        <v>45322</v>
      </c>
      <c r="D291" s="28" t="s">
        <v>380</v>
      </c>
    </row>
    <row r="292" customFormat="false" ht="15" hidden="false" customHeight="false" outlineLevel="0" collapsed="false">
      <c r="A292" s="28" t="s">
        <v>382</v>
      </c>
      <c r="B292" s="28" t="n">
        <v>10</v>
      </c>
      <c r="C292" s="29" t="n">
        <v>45382</v>
      </c>
      <c r="D292" s="28" t="s">
        <v>380</v>
      </c>
    </row>
    <row r="293" customFormat="false" ht="15" hidden="false" customHeight="false" outlineLevel="0" collapsed="false">
      <c r="A293" s="28" t="s">
        <v>382</v>
      </c>
      <c r="B293" s="28" t="n">
        <v>10</v>
      </c>
      <c r="C293" s="29" t="n">
        <v>45412</v>
      </c>
      <c r="D293" s="28" t="s">
        <v>380</v>
      </c>
    </row>
    <row r="294" customFormat="false" ht="15" hidden="false" customHeight="false" outlineLevel="0" collapsed="false">
      <c r="A294" s="28" t="s">
        <v>382</v>
      </c>
      <c r="B294" s="28" t="n">
        <v>10</v>
      </c>
      <c r="C294" s="29" t="n">
        <v>45443</v>
      </c>
      <c r="D294" s="28" t="s">
        <v>380</v>
      </c>
    </row>
    <row r="295" customFormat="false" ht="15" hidden="false" customHeight="false" outlineLevel="0" collapsed="false">
      <c r="A295" s="28" t="s">
        <v>382</v>
      </c>
      <c r="B295" s="28" t="n">
        <v>10</v>
      </c>
      <c r="C295" s="29" t="n">
        <v>45504</v>
      </c>
      <c r="D295" s="28" t="s">
        <v>380</v>
      </c>
    </row>
    <row r="296" customFormat="false" ht="15" hidden="false" customHeight="false" outlineLevel="0" collapsed="false">
      <c r="A296" s="28" t="s">
        <v>382</v>
      </c>
      <c r="B296" s="28" t="n">
        <v>10</v>
      </c>
      <c r="C296" s="29" t="n">
        <v>45535</v>
      </c>
      <c r="D296" s="28" t="s">
        <v>380</v>
      </c>
    </row>
    <row r="297" customFormat="false" ht="15" hidden="false" customHeight="false" outlineLevel="0" collapsed="false">
      <c r="A297" s="28" t="s">
        <v>382</v>
      </c>
      <c r="B297" s="28" t="n">
        <v>10</v>
      </c>
      <c r="C297" s="29" t="n">
        <v>45565</v>
      </c>
      <c r="D297" s="28" t="s">
        <v>380</v>
      </c>
    </row>
    <row r="298" customFormat="false" ht="15" hidden="false" customHeight="false" outlineLevel="0" collapsed="false">
      <c r="A298" s="28" t="s">
        <v>382</v>
      </c>
      <c r="B298" s="28" t="n">
        <v>10</v>
      </c>
      <c r="C298" s="29" t="n">
        <v>45596</v>
      </c>
      <c r="D298" s="28" t="s">
        <v>380</v>
      </c>
    </row>
    <row r="299" customFormat="false" ht="15" hidden="false" customHeight="false" outlineLevel="0" collapsed="false">
      <c r="A299" s="28" t="s">
        <v>382</v>
      </c>
      <c r="B299" s="28" t="n">
        <v>10</v>
      </c>
      <c r="C299" s="29" t="n">
        <v>45657</v>
      </c>
      <c r="D299" s="28" t="s">
        <v>381</v>
      </c>
    </row>
    <row r="300" customFormat="false" ht="15" hidden="false" customHeight="false" outlineLevel="0" collapsed="false">
      <c r="A300" s="28" t="s">
        <v>382</v>
      </c>
      <c r="B300" s="28" t="n">
        <v>10</v>
      </c>
      <c r="C300" s="29" t="n">
        <v>45688</v>
      </c>
      <c r="D300" s="28" t="s">
        <v>380</v>
      </c>
    </row>
    <row r="301" customFormat="false" ht="15" hidden="false" customHeight="false" outlineLevel="0" collapsed="false">
      <c r="A301" s="28" t="s">
        <v>382</v>
      </c>
      <c r="B301" s="28" t="n">
        <v>10</v>
      </c>
      <c r="C301" s="29" t="n">
        <v>45747</v>
      </c>
      <c r="D301" s="28" t="s">
        <v>380</v>
      </c>
    </row>
    <row r="302" customFormat="false" ht="15" hidden="false" customHeight="false" outlineLevel="0" collapsed="false">
      <c r="A302" s="28" t="s">
        <v>382</v>
      </c>
      <c r="B302" s="28" t="n">
        <v>10</v>
      </c>
      <c r="C302" s="29" t="n">
        <v>45777</v>
      </c>
      <c r="D302" s="28" t="s">
        <v>380</v>
      </c>
    </row>
    <row r="303" customFormat="false" ht="15" hidden="false" customHeight="false" outlineLevel="0" collapsed="false">
      <c r="A303" s="28" t="s">
        <v>382</v>
      </c>
      <c r="B303" s="28" t="n">
        <v>10</v>
      </c>
      <c r="C303" s="29" t="n">
        <v>45808</v>
      </c>
      <c r="D303" s="28" t="s">
        <v>380</v>
      </c>
    </row>
    <row r="304" customFormat="false" ht="15" hidden="false" customHeight="false" outlineLevel="0" collapsed="false">
      <c r="A304" s="28" t="s">
        <v>382</v>
      </c>
      <c r="B304" s="28" t="n">
        <v>10</v>
      </c>
      <c r="C304" s="29" t="n">
        <v>45869</v>
      </c>
      <c r="D304" s="28" t="s">
        <v>380</v>
      </c>
    </row>
    <row r="305" customFormat="false" ht="15" hidden="false" customHeight="false" outlineLevel="0" collapsed="false">
      <c r="A305" s="28" t="s">
        <v>382</v>
      </c>
      <c r="B305" s="28" t="n">
        <v>10</v>
      </c>
      <c r="C305" s="29" t="n">
        <v>45900</v>
      </c>
      <c r="D305" s="28" t="s">
        <v>381</v>
      </c>
    </row>
    <row r="306" customFormat="false" ht="15" hidden="false" customHeight="false" outlineLevel="0" collapsed="false">
      <c r="A306" s="28" t="s">
        <v>382</v>
      </c>
      <c r="B306" s="28" t="n">
        <v>10</v>
      </c>
      <c r="C306" s="29" t="n">
        <v>45930</v>
      </c>
      <c r="D306" s="28" t="s">
        <v>380</v>
      </c>
    </row>
    <row r="307" customFormat="false" ht="15" hidden="false" customHeight="false" outlineLevel="0" collapsed="false">
      <c r="A307" s="28" t="s">
        <v>382</v>
      </c>
      <c r="B307" s="28" t="n">
        <v>10</v>
      </c>
      <c r="C307" s="29" t="n">
        <v>45961</v>
      </c>
      <c r="D307" s="28" t="s">
        <v>380</v>
      </c>
    </row>
    <row r="308" customFormat="false" ht="15" hidden="false" customHeight="false" outlineLevel="0" collapsed="false">
      <c r="A308" s="28" t="s">
        <v>382</v>
      </c>
      <c r="B308" s="28" t="n">
        <v>10</v>
      </c>
      <c r="C308" s="29" t="n">
        <v>46022</v>
      </c>
      <c r="D308" s="28" t="s">
        <v>380</v>
      </c>
    </row>
    <row r="309" customFormat="false" ht="15" hidden="false" customHeight="false" outlineLevel="0" collapsed="false">
      <c r="A309" s="28" t="s">
        <v>382</v>
      </c>
      <c r="B309" s="28" t="n">
        <v>10</v>
      </c>
      <c r="C309" s="29" t="n">
        <v>46053</v>
      </c>
      <c r="D309" s="28" t="s">
        <v>380</v>
      </c>
    </row>
    <row r="310" customFormat="false" ht="15" hidden="false" customHeight="false" outlineLevel="0" collapsed="false">
      <c r="A310" s="28" t="s">
        <v>382</v>
      </c>
      <c r="B310" s="28" t="n">
        <v>10</v>
      </c>
      <c r="C310" s="29" t="n">
        <v>46112</v>
      </c>
      <c r="D310" s="28" t="s">
        <v>380</v>
      </c>
    </row>
    <row r="311" customFormat="false" ht="15" hidden="false" customHeight="false" outlineLevel="0" collapsed="false">
      <c r="A311" s="28" t="s">
        <v>382</v>
      </c>
      <c r="B311" s="28" t="n">
        <v>10</v>
      </c>
      <c r="C311" s="29" t="n">
        <v>46142</v>
      </c>
      <c r="D311" s="28" t="s">
        <v>381</v>
      </c>
    </row>
    <row r="312" customFormat="false" ht="15" hidden="false" customHeight="false" outlineLevel="0" collapsed="false">
      <c r="A312" s="28" t="s">
        <v>382</v>
      </c>
      <c r="B312" s="28" t="n">
        <v>10</v>
      </c>
      <c r="C312" s="29" t="n">
        <v>46173</v>
      </c>
      <c r="D312" s="28" t="s">
        <v>380</v>
      </c>
    </row>
    <row r="313" customFormat="false" ht="15" hidden="false" customHeight="false" outlineLevel="0" collapsed="false">
      <c r="A313" s="28" t="s">
        <v>382</v>
      </c>
      <c r="B313" s="28" t="n">
        <v>10</v>
      </c>
      <c r="C313" s="29" t="n">
        <v>46234</v>
      </c>
      <c r="D313" s="28" t="s">
        <v>380</v>
      </c>
    </row>
    <row r="314" customFormat="false" ht="15" hidden="false" customHeight="false" outlineLevel="0" collapsed="false">
      <c r="A314" s="28" t="s">
        <v>382</v>
      </c>
      <c r="B314" s="28" t="n">
        <v>12</v>
      </c>
      <c r="C314" s="29" t="n">
        <v>44957</v>
      </c>
      <c r="D314" s="28" t="s">
        <v>380</v>
      </c>
    </row>
    <row r="315" customFormat="false" ht="15" hidden="false" customHeight="false" outlineLevel="0" collapsed="false">
      <c r="A315" s="28" t="s">
        <v>382</v>
      </c>
      <c r="B315" s="28" t="n">
        <v>12</v>
      </c>
      <c r="C315" s="29" t="n">
        <v>45016</v>
      </c>
      <c r="D315" s="28" t="s">
        <v>380</v>
      </c>
    </row>
    <row r="316" customFormat="false" ht="15" hidden="false" customHeight="false" outlineLevel="0" collapsed="false">
      <c r="A316" s="28" t="s">
        <v>382</v>
      </c>
      <c r="B316" s="28" t="n">
        <v>12</v>
      </c>
      <c r="C316" s="29" t="n">
        <v>45046</v>
      </c>
      <c r="D316" s="28" t="s">
        <v>380</v>
      </c>
    </row>
    <row r="317" customFormat="false" ht="15" hidden="false" customHeight="false" outlineLevel="0" collapsed="false">
      <c r="A317" s="28" t="s">
        <v>382</v>
      </c>
      <c r="B317" s="28" t="n">
        <v>12</v>
      </c>
      <c r="C317" s="29" t="n">
        <v>45077</v>
      </c>
      <c r="D317" s="28" t="s">
        <v>380</v>
      </c>
    </row>
    <row r="318" customFormat="false" ht="15" hidden="false" customHeight="false" outlineLevel="0" collapsed="false">
      <c r="A318" s="28" t="s">
        <v>382</v>
      </c>
      <c r="B318" s="28" t="n">
        <v>12</v>
      </c>
      <c r="C318" s="29" t="n">
        <v>45199</v>
      </c>
      <c r="D318" s="28" t="s">
        <v>380</v>
      </c>
    </row>
    <row r="319" customFormat="false" ht="15" hidden="false" customHeight="false" outlineLevel="0" collapsed="false">
      <c r="A319" s="28" t="s">
        <v>382</v>
      </c>
      <c r="B319" s="28" t="n">
        <v>12</v>
      </c>
      <c r="C319" s="29" t="n">
        <v>45230</v>
      </c>
      <c r="D319" s="28" t="s">
        <v>380</v>
      </c>
    </row>
    <row r="320" customFormat="false" ht="15" hidden="false" customHeight="false" outlineLevel="0" collapsed="false">
      <c r="A320" s="28" t="s">
        <v>382</v>
      </c>
      <c r="B320" s="28" t="n">
        <v>12</v>
      </c>
      <c r="C320" s="29" t="n">
        <v>45291</v>
      </c>
      <c r="D320" s="28" t="s">
        <v>380</v>
      </c>
    </row>
    <row r="321" customFormat="false" ht="15" hidden="false" customHeight="false" outlineLevel="0" collapsed="false">
      <c r="A321" s="28" t="s">
        <v>382</v>
      </c>
      <c r="B321" s="28" t="n">
        <v>12</v>
      </c>
      <c r="C321" s="29" t="n">
        <v>45322</v>
      </c>
      <c r="D321" s="28" t="s">
        <v>380</v>
      </c>
    </row>
    <row r="322" customFormat="false" ht="15" hidden="false" customHeight="false" outlineLevel="0" collapsed="false">
      <c r="A322" s="28" t="s">
        <v>382</v>
      </c>
      <c r="B322" s="28" t="n">
        <v>12</v>
      </c>
      <c r="C322" s="29" t="n">
        <v>45382</v>
      </c>
      <c r="D322" s="28" t="s">
        <v>380</v>
      </c>
    </row>
    <row r="323" customFormat="false" ht="15" hidden="false" customHeight="false" outlineLevel="0" collapsed="false">
      <c r="A323" s="28" t="s">
        <v>382</v>
      </c>
      <c r="B323" s="28" t="n">
        <v>12</v>
      </c>
      <c r="C323" s="29" t="n">
        <v>45412</v>
      </c>
      <c r="D323" s="28" t="s">
        <v>381</v>
      </c>
    </row>
    <row r="324" customFormat="false" ht="15" hidden="false" customHeight="false" outlineLevel="0" collapsed="false">
      <c r="A324" s="28" t="s">
        <v>382</v>
      </c>
      <c r="B324" s="28" t="n">
        <v>12</v>
      </c>
      <c r="C324" s="29" t="n">
        <v>45443</v>
      </c>
      <c r="D324" s="28" t="s">
        <v>380</v>
      </c>
    </row>
    <row r="325" customFormat="false" ht="15" hidden="false" customHeight="false" outlineLevel="0" collapsed="false">
      <c r="A325" s="28" t="s">
        <v>382</v>
      </c>
      <c r="B325" s="28" t="n">
        <v>12</v>
      </c>
      <c r="C325" s="29" t="n">
        <v>45504</v>
      </c>
      <c r="D325" s="28" t="s">
        <v>380</v>
      </c>
    </row>
    <row r="326" customFormat="false" ht="15" hidden="false" customHeight="false" outlineLevel="0" collapsed="false">
      <c r="A326" s="28" t="s">
        <v>382</v>
      </c>
      <c r="B326" s="28" t="n">
        <v>12</v>
      </c>
      <c r="C326" s="29" t="n">
        <v>45535</v>
      </c>
      <c r="D326" s="28" t="s">
        <v>380</v>
      </c>
    </row>
    <row r="327" customFormat="false" ht="15" hidden="false" customHeight="false" outlineLevel="0" collapsed="false">
      <c r="A327" s="28" t="s">
        <v>382</v>
      </c>
      <c r="B327" s="28" t="n">
        <v>12</v>
      </c>
      <c r="C327" s="29" t="n">
        <v>45565</v>
      </c>
      <c r="D327" s="28" t="s">
        <v>380</v>
      </c>
    </row>
    <row r="328" customFormat="false" ht="15" hidden="false" customHeight="false" outlineLevel="0" collapsed="false">
      <c r="A328" s="28" t="s">
        <v>382</v>
      </c>
      <c r="B328" s="28" t="n">
        <v>12</v>
      </c>
      <c r="C328" s="29" t="n">
        <v>45596</v>
      </c>
      <c r="D328" s="28" t="s">
        <v>380</v>
      </c>
    </row>
    <row r="329" customFormat="false" ht="15" hidden="false" customHeight="false" outlineLevel="0" collapsed="false">
      <c r="A329" s="28" t="s">
        <v>382</v>
      </c>
      <c r="B329" s="28" t="n">
        <v>12</v>
      </c>
      <c r="C329" s="29" t="n">
        <v>45657</v>
      </c>
      <c r="D329" s="28" t="s">
        <v>380</v>
      </c>
    </row>
    <row r="330" customFormat="false" ht="15" hidden="false" customHeight="false" outlineLevel="0" collapsed="false">
      <c r="A330" s="28" t="s">
        <v>382</v>
      </c>
      <c r="B330" s="28" t="n">
        <v>12</v>
      </c>
      <c r="C330" s="29" t="n">
        <v>45688</v>
      </c>
      <c r="D330" s="28" t="s">
        <v>380</v>
      </c>
    </row>
    <row r="331" customFormat="false" ht="15" hidden="false" customHeight="false" outlineLevel="0" collapsed="false">
      <c r="A331" s="28" t="s">
        <v>382</v>
      </c>
      <c r="B331" s="28" t="n">
        <v>12</v>
      </c>
      <c r="C331" s="29" t="n">
        <v>45747</v>
      </c>
      <c r="D331" s="28" t="s">
        <v>381</v>
      </c>
    </row>
    <row r="332" customFormat="false" ht="15" hidden="false" customHeight="false" outlineLevel="0" collapsed="false">
      <c r="A332" s="28" t="s">
        <v>382</v>
      </c>
      <c r="B332" s="28" t="n">
        <v>12</v>
      </c>
      <c r="C332" s="29" t="n">
        <v>45777</v>
      </c>
      <c r="D332" s="28" t="s">
        <v>379</v>
      </c>
    </row>
    <row r="333" customFormat="false" ht="15" hidden="false" customHeight="false" outlineLevel="0" collapsed="false">
      <c r="A333" s="28" t="s">
        <v>382</v>
      </c>
      <c r="B333" s="28" t="n">
        <v>12</v>
      </c>
      <c r="C333" s="29" t="n">
        <v>45808</v>
      </c>
      <c r="D333" s="28" t="s">
        <v>380</v>
      </c>
    </row>
    <row r="334" customFormat="false" ht="15" hidden="false" customHeight="false" outlineLevel="0" collapsed="false">
      <c r="A334" s="28" t="s">
        <v>382</v>
      </c>
      <c r="B334" s="28" t="n">
        <v>12</v>
      </c>
      <c r="C334" s="29" t="n">
        <v>45869</v>
      </c>
      <c r="D334" s="28" t="s">
        <v>379</v>
      </c>
    </row>
    <row r="335" customFormat="false" ht="15" hidden="false" customHeight="false" outlineLevel="0" collapsed="false">
      <c r="A335" s="28" t="s">
        <v>382</v>
      </c>
      <c r="B335" s="28" t="n">
        <v>12</v>
      </c>
      <c r="C335" s="29" t="n">
        <v>45900</v>
      </c>
      <c r="D335" s="28" t="s">
        <v>380</v>
      </c>
    </row>
    <row r="336" customFormat="false" ht="15" hidden="false" customHeight="false" outlineLevel="0" collapsed="false">
      <c r="A336" s="28" t="s">
        <v>382</v>
      </c>
      <c r="B336" s="28" t="n">
        <v>12</v>
      </c>
      <c r="C336" s="29" t="n">
        <v>45930</v>
      </c>
      <c r="D336" s="28" t="s">
        <v>380</v>
      </c>
    </row>
    <row r="337" customFormat="false" ht="15" hidden="false" customHeight="false" outlineLevel="0" collapsed="false">
      <c r="A337" s="28" t="s">
        <v>382</v>
      </c>
      <c r="B337" s="28" t="n">
        <v>12</v>
      </c>
      <c r="C337" s="29" t="n">
        <v>45961</v>
      </c>
      <c r="D337" s="28" t="s">
        <v>380</v>
      </c>
    </row>
    <row r="338" customFormat="false" ht="15" hidden="false" customHeight="false" outlineLevel="0" collapsed="false">
      <c r="A338" s="28" t="s">
        <v>382</v>
      </c>
      <c r="B338" s="28" t="n">
        <v>12</v>
      </c>
      <c r="C338" s="29" t="n">
        <v>46022</v>
      </c>
      <c r="D338" s="28" t="s">
        <v>380</v>
      </c>
    </row>
    <row r="339" customFormat="false" ht="15" hidden="false" customHeight="false" outlineLevel="0" collapsed="false">
      <c r="A339" s="28" t="s">
        <v>382</v>
      </c>
      <c r="B339" s="28" t="n">
        <v>12</v>
      </c>
      <c r="C339" s="29" t="n">
        <v>46053</v>
      </c>
      <c r="D339" s="28" t="s">
        <v>380</v>
      </c>
    </row>
    <row r="340" customFormat="false" ht="15" hidden="false" customHeight="false" outlineLevel="0" collapsed="false">
      <c r="A340" s="28" t="s">
        <v>382</v>
      </c>
      <c r="B340" s="28" t="n">
        <v>12</v>
      </c>
      <c r="C340" s="29" t="n">
        <v>46112</v>
      </c>
      <c r="D340" s="28" t="s">
        <v>381</v>
      </c>
    </row>
    <row r="341" customFormat="false" ht="15" hidden="false" customHeight="false" outlineLevel="0" collapsed="false">
      <c r="A341" s="28" t="s">
        <v>382</v>
      </c>
      <c r="B341" s="28" t="n">
        <v>12</v>
      </c>
      <c r="C341" s="29" t="n">
        <v>46142</v>
      </c>
      <c r="D341" s="28" t="s">
        <v>381</v>
      </c>
    </row>
    <row r="342" customFormat="false" ht="15" hidden="false" customHeight="false" outlineLevel="0" collapsed="false">
      <c r="A342" s="28" t="s">
        <v>382</v>
      </c>
      <c r="B342" s="28" t="n">
        <v>12</v>
      </c>
      <c r="C342" s="29" t="n">
        <v>46173</v>
      </c>
      <c r="D342" s="28" t="s">
        <v>381</v>
      </c>
    </row>
    <row r="343" customFormat="false" ht="15" hidden="false" customHeight="false" outlineLevel="0" collapsed="false">
      <c r="A343" s="28" t="s">
        <v>382</v>
      </c>
      <c r="B343" s="28" t="n">
        <v>12</v>
      </c>
      <c r="C343" s="29" t="n">
        <v>46234</v>
      </c>
      <c r="D343" s="28" t="s">
        <v>380</v>
      </c>
    </row>
    <row r="344" customFormat="false" ht="15" hidden="false" customHeight="false" outlineLevel="0" collapsed="false">
      <c r="A344" s="28" t="s">
        <v>382</v>
      </c>
      <c r="B344" s="28" t="n">
        <v>15</v>
      </c>
      <c r="C344" s="29" t="n">
        <v>44957</v>
      </c>
      <c r="D344" s="28" t="s">
        <v>380</v>
      </c>
    </row>
    <row r="345" customFormat="false" ht="15" hidden="false" customHeight="false" outlineLevel="0" collapsed="false">
      <c r="A345" s="28" t="s">
        <v>382</v>
      </c>
      <c r="B345" s="28" t="n">
        <v>15</v>
      </c>
      <c r="C345" s="29" t="n">
        <v>45016</v>
      </c>
      <c r="D345" s="28" t="s">
        <v>380</v>
      </c>
    </row>
    <row r="346" customFormat="false" ht="15" hidden="false" customHeight="false" outlineLevel="0" collapsed="false">
      <c r="A346" s="28" t="s">
        <v>382</v>
      </c>
      <c r="B346" s="28" t="n">
        <v>15</v>
      </c>
      <c r="C346" s="29" t="n">
        <v>45046</v>
      </c>
      <c r="D346" s="28" t="s">
        <v>380</v>
      </c>
    </row>
    <row r="347" customFormat="false" ht="15" hidden="false" customHeight="false" outlineLevel="0" collapsed="false">
      <c r="A347" s="28" t="s">
        <v>382</v>
      </c>
      <c r="B347" s="28" t="n">
        <v>15</v>
      </c>
      <c r="C347" s="29" t="n">
        <v>45077</v>
      </c>
      <c r="D347" s="28" t="s">
        <v>380</v>
      </c>
    </row>
    <row r="348" customFormat="false" ht="15" hidden="false" customHeight="false" outlineLevel="0" collapsed="false">
      <c r="A348" s="28" t="s">
        <v>382</v>
      </c>
      <c r="B348" s="28" t="n">
        <v>15</v>
      </c>
      <c r="C348" s="29" t="n">
        <v>45199</v>
      </c>
      <c r="D348" s="28" t="s">
        <v>380</v>
      </c>
    </row>
    <row r="349" customFormat="false" ht="15" hidden="false" customHeight="false" outlineLevel="0" collapsed="false">
      <c r="A349" s="28" t="s">
        <v>382</v>
      </c>
      <c r="B349" s="28" t="n">
        <v>15</v>
      </c>
      <c r="C349" s="29" t="n">
        <v>45230</v>
      </c>
      <c r="D349" s="28" t="s">
        <v>380</v>
      </c>
    </row>
    <row r="350" customFormat="false" ht="15" hidden="false" customHeight="false" outlineLevel="0" collapsed="false">
      <c r="A350" s="28" t="s">
        <v>382</v>
      </c>
      <c r="B350" s="28" t="n">
        <v>15</v>
      </c>
      <c r="C350" s="29" t="n">
        <v>45291</v>
      </c>
      <c r="D350" s="28" t="s">
        <v>380</v>
      </c>
    </row>
    <row r="351" customFormat="false" ht="15" hidden="false" customHeight="false" outlineLevel="0" collapsed="false">
      <c r="A351" s="28" t="s">
        <v>382</v>
      </c>
      <c r="B351" s="28" t="n">
        <v>15</v>
      </c>
      <c r="C351" s="29" t="n">
        <v>45322</v>
      </c>
      <c r="D351" s="28" t="s">
        <v>380</v>
      </c>
    </row>
    <row r="352" customFormat="false" ht="15" hidden="false" customHeight="false" outlineLevel="0" collapsed="false">
      <c r="A352" s="28" t="s">
        <v>382</v>
      </c>
      <c r="B352" s="28" t="n">
        <v>15</v>
      </c>
      <c r="C352" s="29" t="n">
        <v>45382</v>
      </c>
      <c r="D352" s="28" t="s">
        <v>380</v>
      </c>
    </row>
    <row r="353" customFormat="false" ht="15" hidden="false" customHeight="false" outlineLevel="0" collapsed="false">
      <c r="A353" s="28" t="s">
        <v>382</v>
      </c>
      <c r="B353" s="28" t="n">
        <v>15</v>
      </c>
      <c r="C353" s="29" t="n">
        <v>45412</v>
      </c>
      <c r="D353" s="28" t="s">
        <v>380</v>
      </c>
    </row>
    <row r="354" customFormat="false" ht="15" hidden="false" customHeight="false" outlineLevel="0" collapsed="false">
      <c r="A354" s="28" t="s">
        <v>382</v>
      </c>
      <c r="B354" s="28" t="n">
        <v>15</v>
      </c>
      <c r="C354" s="29" t="n">
        <v>45443</v>
      </c>
      <c r="D354" s="28" t="s">
        <v>380</v>
      </c>
    </row>
    <row r="355" customFormat="false" ht="15" hidden="false" customHeight="false" outlineLevel="0" collapsed="false">
      <c r="A355" s="28" t="s">
        <v>382</v>
      </c>
      <c r="B355" s="28" t="n">
        <v>15</v>
      </c>
      <c r="C355" s="29" t="n">
        <v>45504</v>
      </c>
      <c r="D355" s="28" t="s">
        <v>380</v>
      </c>
    </row>
    <row r="356" customFormat="false" ht="15" hidden="false" customHeight="false" outlineLevel="0" collapsed="false">
      <c r="A356" s="28" t="s">
        <v>382</v>
      </c>
      <c r="B356" s="28" t="n">
        <v>15</v>
      </c>
      <c r="C356" s="29" t="n">
        <v>45535</v>
      </c>
      <c r="D356" s="28" t="s">
        <v>380</v>
      </c>
    </row>
    <row r="357" customFormat="false" ht="15" hidden="false" customHeight="false" outlineLevel="0" collapsed="false">
      <c r="A357" s="28" t="s">
        <v>382</v>
      </c>
      <c r="B357" s="28" t="n">
        <v>15</v>
      </c>
      <c r="C357" s="29" t="n">
        <v>45565</v>
      </c>
      <c r="D357" s="28" t="s">
        <v>381</v>
      </c>
    </row>
    <row r="358" customFormat="false" ht="15" hidden="false" customHeight="false" outlineLevel="0" collapsed="false">
      <c r="A358" s="28" t="s">
        <v>382</v>
      </c>
      <c r="B358" s="28" t="n">
        <v>15</v>
      </c>
      <c r="C358" s="29" t="n">
        <v>45596</v>
      </c>
      <c r="D358" s="28" t="s">
        <v>380</v>
      </c>
    </row>
    <row r="359" customFormat="false" ht="15" hidden="false" customHeight="false" outlineLevel="0" collapsed="false">
      <c r="A359" s="28" t="s">
        <v>382</v>
      </c>
      <c r="B359" s="28" t="n">
        <v>15</v>
      </c>
      <c r="C359" s="29" t="n">
        <v>45657</v>
      </c>
      <c r="D359" s="28" t="s">
        <v>380</v>
      </c>
    </row>
    <row r="360" customFormat="false" ht="15" hidden="false" customHeight="false" outlineLevel="0" collapsed="false">
      <c r="A360" s="28" t="s">
        <v>382</v>
      </c>
      <c r="B360" s="28" t="n">
        <v>15</v>
      </c>
      <c r="C360" s="29" t="n">
        <v>45688</v>
      </c>
      <c r="D360" s="28" t="s">
        <v>380</v>
      </c>
    </row>
    <row r="361" customFormat="false" ht="15" hidden="false" customHeight="false" outlineLevel="0" collapsed="false">
      <c r="A361" s="28" t="s">
        <v>382</v>
      </c>
      <c r="B361" s="28" t="n">
        <v>15</v>
      </c>
      <c r="C361" s="29" t="n">
        <v>45747</v>
      </c>
      <c r="D361" s="28" t="s">
        <v>381</v>
      </c>
    </row>
    <row r="362" customFormat="false" ht="15" hidden="false" customHeight="false" outlineLevel="0" collapsed="false">
      <c r="A362" s="28" t="s">
        <v>382</v>
      </c>
      <c r="B362" s="28" t="n">
        <v>15</v>
      </c>
      <c r="C362" s="29" t="n">
        <v>45777</v>
      </c>
      <c r="D362" s="28" t="s">
        <v>379</v>
      </c>
    </row>
    <row r="363" customFormat="false" ht="15" hidden="false" customHeight="false" outlineLevel="0" collapsed="false">
      <c r="A363" s="28" t="s">
        <v>382</v>
      </c>
      <c r="B363" s="28" t="n">
        <v>15</v>
      </c>
      <c r="C363" s="29" t="n">
        <v>45808</v>
      </c>
      <c r="D363" s="28" t="s">
        <v>380</v>
      </c>
    </row>
    <row r="364" customFormat="false" ht="15" hidden="false" customHeight="false" outlineLevel="0" collapsed="false">
      <c r="A364" s="28" t="s">
        <v>382</v>
      </c>
      <c r="B364" s="28" t="n">
        <v>15</v>
      </c>
      <c r="C364" s="29" t="n">
        <v>45869</v>
      </c>
      <c r="D364" s="28" t="s">
        <v>380</v>
      </c>
    </row>
    <row r="365" customFormat="false" ht="15" hidden="false" customHeight="false" outlineLevel="0" collapsed="false">
      <c r="A365" s="28" t="s">
        <v>382</v>
      </c>
      <c r="B365" s="28" t="n">
        <v>15</v>
      </c>
      <c r="C365" s="29" t="n">
        <v>45900</v>
      </c>
      <c r="D365" s="28" t="s">
        <v>380</v>
      </c>
    </row>
    <row r="366" customFormat="false" ht="15" hidden="false" customHeight="false" outlineLevel="0" collapsed="false">
      <c r="A366" s="28" t="s">
        <v>382</v>
      </c>
      <c r="B366" s="28" t="n">
        <v>15</v>
      </c>
      <c r="C366" s="29" t="n">
        <v>45930</v>
      </c>
      <c r="D366" s="28" t="s">
        <v>380</v>
      </c>
    </row>
    <row r="367" customFormat="false" ht="15" hidden="false" customHeight="false" outlineLevel="0" collapsed="false">
      <c r="A367" s="28" t="s">
        <v>382</v>
      </c>
      <c r="B367" s="28" t="n">
        <v>15</v>
      </c>
      <c r="C367" s="29" t="n">
        <v>45961</v>
      </c>
      <c r="D367" s="28" t="s">
        <v>380</v>
      </c>
    </row>
    <row r="368" customFormat="false" ht="15" hidden="false" customHeight="false" outlineLevel="0" collapsed="false">
      <c r="A368" s="28" t="s">
        <v>382</v>
      </c>
      <c r="B368" s="28" t="n">
        <v>15</v>
      </c>
      <c r="C368" s="29" t="n">
        <v>46022</v>
      </c>
      <c r="D368" s="28" t="s">
        <v>379</v>
      </c>
    </row>
    <row r="369" customFormat="false" ht="15" hidden="false" customHeight="false" outlineLevel="0" collapsed="false">
      <c r="A369" s="28" t="s">
        <v>382</v>
      </c>
      <c r="B369" s="28" t="n">
        <v>15</v>
      </c>
      <c r="C369" s="29" t="n">
        <v>46053</v>
      </c>
      <c r="D369" s="28" t="s">
        <v>380</v>
      </c>
    </row>
    <row r="370" customFormat="false" ht="15" hidden="false" customHeight="false" outlineLevel="0" collapsed="false">
      <c r="A370" s="28" t="s">
        <v>382</v>
      </c>
      <c r="B370" s="28" t="n">
        <v>15</v>
      </c>
      <c r="C370" s="29" t="n">
        <v>46112</v>
      </c>
      <c r="D370" s="28" t="s">
        <v>380</v>
      </c>
    </row>
    <row r="371" customFormat="false" ht="15" hidden="false" customHeight="false" outlineLevel="0" collapsed="false">
      <c r="A371" s="28" t="s">
        <v>382</v>
      </c>
      <c r="B371" s="28" t="n">
        <v>15</v>
      </c>
      <c r="C371" s="29" t="n">
        <v>46142</v>
      </c>
      <c r="D371" s="28" t="s">
        <v>381</v>
      </c>
    </row>
    <row r="372" customFormat="false" ht="15" hidden="false" customHeight="false" outlineLevel="0" collapsed="false">
      <c r="A372" s="28" t="s">
        <v>382</v>
      </c>
      <c r="B372" s="28" t="n">
        <v>15</v>
      </c>
      <c r="C372" s="29" t="n">
        <v>46173</v>
      </c>
      <c r="D372" s="28" t="s">
        <v>380</v>
      </c>
    </row>
    <row r="373" customFormat="false" ht="15" hidden="false" customHeight="false" outlineLevel="0" collapsed="false">
      <c r="A373" s="28" t="s">
        <v>382</v>
      </c>
      <c r="B373" s="28" t="n">
        <v>15</v>
      </c>
      <c r="C373" s="29" t="n">
        <v>46234</v>
      </c>
      <c r="D373" s="28" t="s">
        <v>380</v>
      </c>
    </row>
    <row r="374" customFormat="false" ht="15" hidden="false" customHeight="false" outlineLevel="0" collapsed="false">
      <c r="A374" s="28" t="s">
        <v>382</v>
      </c>
      <c r="B374" s="28" t="n">
        <v>16</v>
      </c>
      <c r="C374" s="29" t="n">
        <v>46112</v>
      </c>
      <c r="D374" s="28" t="s">
        <v>380</v>
      </c>
    </row>
    <row r="375" customFormat="false" ht="15" hidden="false" customHeight="false" outlineLevel="0" collapsed="false">
      <c r="A375" s="28" t="s">
        <v>382</v>
      </c>
      <c r="B375" s="28" t="n">
        <v>16</v>
      </c>
      <c r="C375" s="29" t="n">
        <v>46142</v>
      </c>
      <c r="D375" s="28" t="s">
        <v>380</v>
      </c>
    </row>
    <row r="376" customFormat="false" ht="15" hidden="false" customHeight="false" outlineLevel="0" collapsed="false">
      <c r="A376" s="28" t="s">
        <v>382</v>
      </c>
      <c r="B376" s="28" t="n">
        <v>16</v>
      </c>
      <c r="C376" s="29" t="n">
        <v>46173</v>
      </c>
      <c r="D376" s="28" t="s">
        <v>381</v>
      </c>
    </row>
    <row r="377" customFormat="false" ht="15" hidden="false" customHeight="false" outlineLevel="0" collapsed="false">
      <c r="A377" s="28" t="s">
        <v>382</v>
      </c>
      <c r="B377" s="28" t="n">
        <v>16</v>
      </c>
      <c r="C377" s="29" t="n">
        <v>46234</v>
      </c>
      <c r="D377" s="28" t="s">
        <v>380</v>
      </c>
    </row>
    <row r="378" customFormat="false" ht="15" hidden="false" customHeight="false" outlineLevel="0" collapsed="false">
      <c r="A378" s="28" t="s">
        <v>382</v>
      </c>
      <c r="B378" s="28" t="n">
        <v>17</v>
      </c>
      <c r="C378" s="29" t="n">
        <v>44957</v>
      </c>
      <c r="D378" s="28" t="s">
        <v>380</v>
      </c>
    </row>
    <row r="379" customFormat="false" ht="15" hidden="false" customHeight="false" outlineLevel="0" collapsed="false">
      <c r="A379" s="28" t="s">
        <v>382</v>
      </c>
      <c r="B379" s="28" t="n">
        <v>17</v>
      </c>
      <c r="C379" s="29" t="n">
        <v>45016</v>
      </c>
      <c r="D379" s="28" t="s">
        <v>380</v>
      </c>
    </row>
    <row r="380" customFormat="false" ht="15" hidden="false" customHeight="false" outlineLevel="0" collapsed="false">
      <c r="A380" s="28" t="s">
        <v>382</v>
      </c>
      <c r="B380" s="28" t="n">
        <v>17</v>
      </c>
      <c r="C380" s="29" t="n">
        <v>45046</v>
      </c>
      <c r="D380" s="28" t="s">
        <v>380</v>
      </c>
    </row>
    <row r="381" customFormat="false" ht="15" hidden="false" customHeight="false" outlineLevel="0" collapsed="false">
      <c r="A381" s="28" t="s">
        <v>382</v>
      </c>
      <c r="B381" s="28" t="n">
        <v>17</v>
      </c>
      <c r="C381" s="29" t="n">
        <v>45077</v>
      </c>
      <c r="D381" s="28" t="s">
        <v>380</v>
      </c>
    </row>
    <row r="382" customFormat="false" ht="15" hidden="false" customHeight="false" outlineLevel="0" collapsed="false">
      <c r="A382" s="28" t="s">
        <v>382</v>
      </c>
      <c r="B382" s="28" t="n">
        <v>17</v>
      </c>
      <c r="C382" s="29" t="n">
        <v>45199</v>
      </c>
      <c r="D382" s="28" t="s">
        <v>380</v>
      </c>
    </row>
    <row r="383" customFormat="false" ht="15" hidden="false" customHeight="false" outlineLevel="0" collapsed="false">
      <c r="A383" s="28" t="s">
        <v>382</v>
      </c>
      <c r="B383" s="28" t="n">
        <v>17</v>
      </c>
      <c r="C383" s="29" t="n">
        <v>45230</v>
      </c>
      <c r="D383" s="28" t="s">
        <v>380</v>
      </c>
    </row>
    <row r="384" customFormat="false" ht="15" hidden="false" customHeight="false" outlineLevel="0" collapsed="false">
      <c r="A384" s="28" t="s">
        <v>382</v>
      </c>
      <c r="B384" s="28" t="n">
        <v>17</v>
      </c>
      <c r="C384" s="29" t="n">
        <v>45291</v>
      </c>
      <c r="D384" s="28" t="s">
        <v>380</v>
      </c>
    </row>
    <row r="385" customFormat="false" ht="15" hidden="false" customHeight="false" outlineLevel="0" collapsed="false">
      <c r="A385" s="28" t="s">
        <v>382</v>
      </c>
      <c r="B385" s="28" t="n">
        <v>17</v>
      </c>
      <c r="C385" s="29" t="n">
        <v>45322</v>
      </c>
      <c r="D385" s="28" t="s">
        <v>380</v>
      </c>
    </row>
    <row r="386" customFormat="false" ht="15" hidden="false" customHeight="false" outlineLevel="0" collapsed="false">
      <c r="A386" s="28" t="s">
        <v>382</v>
      </c>
      <c r="B386" s="28" t="n">
        <v>17</v>
      </c>
      <c r="C386" s="29" t="n">
        <v>45382</v>
      </c>
      <c r="D386" s="28" t="s">
        <v>380</v>
      </c>
    </row>
    <row r="387" customFormat="false" ht="15" hidden="false" customHeight="false" outlineLevel="0" collapsed="false">
      <c r="A387" s="28" t="s">
        <v>382</v>
      </c>
      <c r="B387" s="28" t="n">
        <v>17</v>
      </c>
      <c r="C387" s="29" t="n">
        <v>45412</v>
      </c>
      <c r="D387" s="28" t="s">
        <v>381</v>
      </c>
    </row>
    <row r="388" customFormat="false" ht="15" hidden="false" customHeight="false" outlineLevel="0" collapsed="false">
      <c r="A388" s="28" t="s">
        <v>382</v>
      </c>
      <c r="B388" s="28" t="n">
        <v>17</v>
      </c>
      <c r="C388" s="29" t="n">
        <v>45443</v>
      </c>
      <c r="D388" s="28" t="s">
        <v>380</v>
      </c>
    </row>
    <row r="389" customFormat="false" ht="15" hidden="false" customHeight="false" outlineLevel="0" collapsed="false">
      <c r="A389" s="28" t="s">
        <v>382</v>
      </c>
      <c r="B389" s="28" t="n">
        <v>17</v>
      </c>
      <c r="C389" s="29" t="n">
        <v>45504</v>
      </c>
      <c r="D389" s="28" t="s">
        <v>380</v>
      </c>
    </row>
    <row r="390" customFormat="false" ht="15" hidden="false" customHeight="false" outlineLevel="0" collapsed="false">
      <c r="A390" s="28" t="s">
        <v>382</v>
      </c>
      <c r="B390" s="28" t="n">
        <v>17</v>
      </c>
      <c r="C390" s="29" t="n">
        <v>45535</v>
      </c>
      <c r="D390" s="28" t="s">
        <v>380</v>
      </c>
    </row>
    <row r="391" customFormat="false" ht="15" hidden="false" customHeight="false" outlineLevel="0" collapsed="false">
      <c r="A391" s="28" t="s">
        <v>382</v>
      </c>
      <c r="B391" s="28" t="n">
        <v>17</v>
      </c>
      <c r="C391" s="29" t="n">
        <v>45565</v>
      </c>
      <c r="D391" s="28" t="s">
        <v>380</v>
      </c>
    </row>
    <row r="392" customFormat="false" ht="15" hidden="false" customHeight="false" outlineLevel="0" collapsed="false">
      <c r="A392" s="28" t="s">
        <v>382</v>
      </c>
      <c r="B392" s="28" t="n">
        <v>17</v>
      </c>
      <c r="C392" s="29" t="n">
        <v>45596</v>
      </c>
      <c r="D392" s="28" t="s">
        <v>380</v>
      </c>
    </row>
    <row r="393" customFormat="false" ht="15" hidden="false" customHeight="false" outlineLevel="0" collapsed="false">
      <c r="A393" s="28" t="s">
        <v>382</v>
      </c>
      <c r="B393" s="28" t="n">
        <v>17</v>
      </c>
      <c r="C393" s="29" t="n">
        <v>45657</v>
      </c>
      <c r="D393" s="28" t="s">
        <v>380</v>
      </c>
    </row>
    <row r="394" customFormat="false" ht="15" hidden="false" customHeight="false" outlineLevel="0" collapsed="false">
      <c r="A394" s="28" t="s">
        <v>382</v>
      </c>
      <c r="B394" s="28" t="n">
        <v>17</v>
      </c>
      <c r="C394" s="29" t="n">
        <v>45688</v>
      </c>
      <c r="D394" s="28" t="s">
        <v>380</v>
      </c>
    </row>
    <row r="395" customFormat="false" ht="15" hidden="false" customHeight="false" outlineLevel="0" collapsed="false">
      <c r="A395" s="28" t="s">
        <v>382</v>
      </c>
      <c r="B395" s="28" t="n">
        <v>17</v>
      </c>
      <c r="C395" s="29" t="n">
        <v>45747</v>
      </c>
      <c r="D395" s="28" t="s">
        <v>380</v>
      </c>
    </row>
    <row r="396" customFormat="false" ht="15" hidden="false" customHeight="false" outlineLevel="0" collapsed="false">
      <c r="A396" s="28" t="s">
        <v>382</v>
      </c>
      <c r="B396" s="28" t="n">
        <v>17</v>
      </c>
      <c r="C396" s="29" t="n">
        <v>45777</v>
      </c>
      <c r="D396" s="28" t="s">
        <v>380</v>
      </c>
    </row>
    <row r="397" customFormat="false" ht="15" hidden="false" customHeight="false" outlineLevel="0" collapsed="false">
      <c r="A397" s="28" t="s">
        <v>382</v>
      </c>
      <c r="B397" s="28" t="n">
        <v>17</v>
      </c>
      <c r="C397" s="29" t="n">
        <v>45808</v>
      </c>
      <c r="D397" s="28" t="s">
        <v>381</v>
      </c>
    </row>
    <row r="398" customFormat="false" ht="15" hidden="false" customHeight="false" outlineLevel="0" collapsed="false">
      <c r="A398" s="28" t="s">
        <v>382</v>
      </c>
      <c r="B398" s="28" t="n">
        <v>17</v>
      </c>
      <c r="C398" s="29" t="n">
        <v>45869</v>
      </c>
      <c r="D398" s="28" t="s">
        <v>380</v>
      </c>
    </row>
    <row r="399" customFormat="false" ht="15" hidden="false" customHeight="false" outlineLevel="0" collapsed="false">
      <c r="A399" s="28" t="s">
        <v>382</v>
      </c>
      <c r="B399" s="28" t="n">
        <v>17</v>
      </c>
      <c r="C399" s="29" t="n">
        <v>45900</v>
      </c>
      <c r="D399" s="28" t="s">
        <v>380</v>
      </c>
    </row>
    <row r="400" customFormat="false" ht="15" hidden="false" customHeight="false" outlineLevel="0" collapsed="false">
      <c r="A400" s="28" t="s">
        <v>382</v>
      </c>
      <c r="B400" s="28" t="n">
        <v>17</v>
      </c>
      <c r="C400" s="29" t="n">
        <v>45930</v>
      </c>
      <c r="D400" s="28" t="s">
        <v>380</v>
      </c>
    </row>
    <row r="401" customFormat="false" ht="15" hidden="false" customHeight="false" outlineLevel="0" collapsed="false">
      <c r="A401" s="28" t="s">
        <v>382</v>
      </c>
      <c r="B401" s="28" t="n">
        <v>17</v>
      </c>
      <c r="C401" s="29" t="n">
        <v>45961</v>
      </c>
      <c r="D401" s="28" t="s">
        <v>380</v>
      </c>
    </row>
    <row r="402" customFormat="false" ht="15" hidden="false" customHeight="false" outlineLevel="0" collapsed="false">
      <c r="A402" s="28" t="s">
        <v>382</v>
      </c>
      <c r="B402" s="28" t="n">
        <v>17</v>
      </c>
      <c r="C402" s="29" t="n">
        <v>46022</v>
      </c>
      <c r="D402" s="28" t="s">
        <v>380</v>
      </c>
    </row>
    <row r="403" customFormat="false" ht="15" hidden="false" customHeight="false" outlineLevel="0" collapsed="false">
      <c r="A403" s="28" t="s">
        <v>382</v>
      </c>
      <c r="B403" s="28" t="n">
        <v>17</v>
      </c>
      <c r="C403" s="29" t="n">
        <v>46053</v>
      </c>
      <c r="D403" s="28" t="s">
        <v>380</v>
      </c>
    </row>
    <row r="404" customFormat="false" ht="15" hidden="false" customHeight="false" outlineLevel="0" collapsed="false">
      <c r="A404" s="28" t="s">
        <v>382</v>
      </c>
      <c r="B404" s="28" t="n">
        <v>17</v>
      </c>
      <c r="C404" s="29" t="n">
        <v>46112</v>
      </c>
      <c r="D404" s="28" t="s">
        <v>380</v>
      </c>
    </row>
    <row r="405" customFormat="false" ht="15" hidden="false" customHeight="false" outlineLevel="0" collapsed="false">
      <c r="A405" s="28" t="s">
        <v>382</v>
      </c>
      <c r="B405" s="28" t="n">
        <v>17</v>
      </c>
      <c r="C405" s="29" t="n">
        <v>46142</v>
      </c>
      <c r="D405" s="28" t="s">
        <v>380</v>
      </c>
    </row>
    <row r="406" customFormat="false" ht="15" hidden="false" customHeight="false" outlineLevel="0" collapsed="false">
      <c r="A406" s="28" t="s">
        <v>382</v>
      </c>
      <c r="B406" s="28" t="n">
        <v>17</v>
      </c>
      <c r="C406" s="29" t="n">
        <v>46173</v>
      </c>
      <c r="D406" s="28" t="s">
        <v>380</v>
      </c>
    </row>
    <row r="407" customFormat="false" ht="15" hidden="false" customHeight="false" outlineLevel="0" collapsed="false">
      <c r="A407" s="28" t="s">
        <v>382</v>
      </c>
      <c r="B407" s="28" t="n">
        <v>17</v>
      </c>
      <c r="C407" s="29" t="n">
        <v>46234</v>
      </c>
      <c r="D407" s="28" t="s">
        <v>380</v>
      </c>
    </row>
    <row r="408" customFormat="false" ht="15" hidden="false" customHeight="false" outlineLevel="0" collapsed="false">
      <c r="A408" s="28" t="s">
        <v>382</v>
      </c>
      <c r="B408" s="28" t="n">
        <v>18</v>
      </c>
      <c r="C408" s="29" t="n">
        <v>46234</v>
      </c>
      <c r="D408" s="28" t="s">
        <v>380</v>
      </c>
    </row>
    <row r="409" customFormat="false" ht="15" hidden="false" customHeight="false" outlineLevel="0" collapsed="false">
      <c r="A409" s="28" t="s">
        <v>382</v>
      </c>
      <c r="B409" s="28" t="n">
        <v>19</v>
      </c>
      <c r="C409" s="29" t="n">
        <v>44957</v>
      </c>
      <c r="D409" s="28" t="s">
        <v>380</v>
      </c>
    </row>
    <row r="410" customFormat="false" ht="15" hidden="false" customHeight="false" outlineLevel="0" collapsed="false">
      <c r="A410" s="28" t="s">
        <v>382</v>
      </c>
      <c r="B410" s="28" t="n">
        <v>19</v>
      </c>
      <c r="C410" s="29" t="n">
        <v>45016</v>
      </c>
      <c r="D410" s="28" t="s">
        <v>380</v>
      </c>
    </row>
    <row r="411" customFormat="false" ht="15" hidden="false" customHeight="false" outlineLevel="0" collapsed="false">
      <c r="A411" s="28" t="s">
        <v>382</v>
      </c>
      <c r="B411" s="28" t="n">
        <v>19</v>
      </c>
      <c r="C411" s="29" t="n">
        <v>45046</v>
      </c>
      <c r="D411" s="28" t="s">
        <v>380</v>
      </c>
    </row>
    <row r="412" customFormat="false" ht="15" hidden="false" customHeight="false" outlineLevel="0" collapsed="false">
      <c r="A412" s="28" t="s">
        <v>382</v>
      </c>
      <c r="B412" s="28" t="n">
        <v>19</v>
      </c>
      <c r="C412" s="29" t="n">
        <v>45077</v>
      </c>
      <c r="D412" s="28" t="s">
        <v>379</v>
      </c>
    </row>
    <row r="413" customFormat="false" ht="15" hidden="false" customHeight="false" outlineLevel="0" collapsed="false">
      <c r="A413" s="28" t="s">
        <v>382</v>
      </c>
      <c r="B413" s="28" t="n">
        <v>19</v>
      </c>
      <c r="C413" s="29" t="n">
        <v>45199</v>
      </c>
      <c r="D413" s="28" t="s">
        <v>380</v>
      </c>
    </row>
    <row r="414" customFormat="false" ht="15" hidden="false" customHeight="false" outlineLevel="0" collapsed="false">
      <c r="A414" s="28" t="s">
        <v>382</v>
      </c>
      <c r="B414" s="28" t="n">
        <v>19</v>
      </c>
      <c r="C414" s="29" t="n">
        <v>45230</v>
      </c>
      <c r="D414" s="28" t="s">
        <v>380</v>
      </c>
    </row>
    <row r="415" customFormat="false" ht="15" hidden="false" customHeight="false" outlineLevel="0" collapsed="false">
      <c r="A415" s="28" t="s">
        <v>382</v>
      </c>
      <c r="B415" s="28" t="n">
        <v>19</v>
      </c>
      <c r="C415" s="29" t="n">
        <v>45291</v>
      </c>
      <c r="D415" s="28" t="s">
        <v>380</v>
      </c>
    </row>
    <row r="416" customFormat="false" ht="15" hidden="false" customHeight="false" outlineLevel="0" collapsed="false">
      <c r="A416" s="28" t="s">
        <v>382</v>
      </c>
      <c r="B416" s="28" t="n">
        <v>19</v>
      </c>
      <c r="C416" s="29" t="n">
        <v>45322</v>
      </c>
      <c r="D416" s="28" t="s">
        <v>380</v>
      </c>
    </row>
    <row r="417" customFormat="false" ht="15" hidden="false" customHeight="false" outlineLevel="0" collapsed="false">
      <c r="A417" s="28" t="s">
        <v>382</v>
      </c>
      <c r="B417" s="28" t="n">
        <v>19</v>
      </c>
      <c r="C417" s="29" t="n">
        <v>45382</v>
      </c>
      <c r="D417" s="28" t="s">
        <v>381</v>
      </c>
    </row>
    <row r="418" customFormat="false" ht="15" hidden="false" customHeight="false" outlineLevel="0" collapsed="false">
      <c r="A418" s="28" t="s">
        <v>382</v>
      </c>
      <c r="B418" s="28" t="n">
        <v>19</v>
      </c>
      <c r="C418" s="29" t="n">
        <v>45412</v>
      </c>
      <c r="D418" s="28" t="s">
        <v>380</v>
      </c>
    </row>
    <row r="419" customFormat="false" ht="15" hidden="false" customHeight="false" outlineLevel="0" collapsed="false">
      <c r="A419" s="28" t="s">
        <v>382</v>
      </c>
      <c r="B419" s="28" t="n">
        <v>19</v>
      </c>
      <c r="C419" s="29" t="n">
        <v>45443</v>
      </c>
      <c r="D419" s="28" t="s">
        <v>379</v>
      </c>
    </row>
    <row r="420" customFormat="false" ht="15" hidden="false" customHeight="false" outlineLevel="0" collapsed="false">
      <c r="A420" s="28" t="s">
        <v>382</v>
      </c>
      <c r="B420" s="28" t="n">
        <v>19</v>
      </c>
      <c r="C420" s="29" t="n">
        <v>45504</v>
      </c>
      <c r="D420" s="28" t="s">
        <v>380</v>
      </c>
    </row>
    <row r="421" customFormat="false" ht="15" hidden="false" customHeight="false" outlineLevel="0" collapsed="false">
      <c r="A421" s="28" t="s">
        <v>382</v>
      </c>
      <c r="B421" s="28" t="n">
        <v>19</v>
      </c>
      <c r="C421" s="29" t="n">
        <v>45535</v>
      </c>
      <c r="D421" s="28" t="s">
        <v>380</v>
      </c>
    </row>
    <row r="422" customFormat="false" ht="15" hidden="false" customHeight="false" outlineLevel="0" collapsed="false">
      <c r="A422" s="28" t="s">
        <v>382</v>
      </c>
      <c r="B422" s="28" t="n">
        <v>19</v>
      </c>
      <c r="C422" s="29" t="n">
        <v>45565</v>
      </c>
      <c r="D422" s="28" t="s">
        <v>379</v>
      </c>
    </row>
    <row r="423" customFormat="false" ht="15" hidden="false" customHeight="false" outlineLevel="0" collapsed="false">
      <c r="A423" s="28" t="s">
        <v>382</v>
      </c>
      <c r="B423" s="28" t="n">
        <v>19</v>
      </c>
      <c r="C423" s="29" t="n">
        <v>45596</v>
      </c>
      <c r="D423" s="28" t="s">
        <v>380</v>
      </c>
    </row>
    <row r="424" customFormat="false" ht="15" hidden="false" customHeight="false" outlineLevel="0" collapsed="false">
      <c r="A424" s="28" t="s">
        <v>382</v>
      </c>
      <c r="B424" s="28" t="n">
        <v>19</v>
      </c>
      <c r="C424" s="29" t="n">
        <v>45657</v>
      </c>
      <c r="D424" s="28" t="s">
        <v>380</v>
      </c>
    </row>
    <row r="425" customFormat="false" ht="15" hidden="false" customHeight="false" outlineLevel="0" collapsed="false">
      <c r="A425" s="28" t="s">
        <v>382</v>
      </c>
      <c r="B425" s="28" t="n">
        <v>19</v>
      </c>
      <c r="C425" s="29" t="n">
        <v>45688</v>
      </c>
      <c r="D425" s="28" t="s">
        <v>380</v>
      </c>
    </row>
    <row r="426" customFormat="false" ht="15" hidden="false" customHeight="false" outlineLevel="0" collapsed="false">
      <c r="A426" s="28" t="s">
        <v>382</v>
      </c>
      <c r="B426" s="28" t="n">
        <v>19</v>
      </c>
      <c r="C426" s="29" t="n">
        <v>45747</v>
      </c>
      <c r="D426" s="28" t="s">
        <v>381</v>
      </c>
    </row>
    <row r="427" customFormat="false" ht="15" hidden="false" customHeight="false" outlineLevel="0" collapsed="false">
      <c r="A427" s="28" t="s">
        <v>382</v>
      </c>
      <c r="B427" s="28" t="n">
        <v>19</v>
      </c>
      <c r="C427" s="29" t="n">
        <v>45777</v>
      </c>
      <c r="D427" s="28" t="s">
        <v>379</v>
      </c>
    </row>
    <row r="428" customFormat="false" ht="15" hidden="false" customHeight="false" outlineLevel="0" collapsed="false">
      <c r="A428" s="28" t="s">
        <v>382</v>
      </c>
      <c r="B428" s="28" t="n">
        <v>19</v>
      </c>
      <c r="C428" s="29" t="n">
        <v>45808</v>
      </c>
      <c r="D428" s="28" t="s">
        <v>380</v>
      </c>
    </row>
    <row r="429" customFormat="false" ht="15" hidden="false" customHeight="false" outlineLevel="0" collapsed="false">
      <c r="A429" s="28" t="s">
        <v>382</v>
      </c>
      <c r="B429" s="28" t="n">
        <v>19</v>
      </c>
      <c r="C429" s="29" t="n">
        <v>45869</v>
      </c>
      <c r="D429" s="28" t="s">
        <v>380</v>
      </c>
    </row>
    <row r="430" customFormat="false" ht="15" hidden="false" customHeight="false" outlineLevel="0" collapsed="false">
      <c r="A430" s="28" t="s">
        <v>382</v>
      </c>
      <c r="B430" s="28" t="n">
        <v>19</v>
      </c>
      <c r="C430" s="29" t="n">
        <v>45900</v>
      </c>
      <c r="D430" s="28" t="s">
        <v>380</v>
      </c>
    </row>
    <row r="431" customFormat="false" ht="15" hidden="false" customHeight="false" outlineLevel="0" collapsed="false">
      <c r="A431" s="28" t="s">
        <v>382</v>
      </c>
      <c r="B431" s="28" t="n">
        <v>19</v>
      </c>
      <c r="C431" s="29" t="n">
        <v>45930</v>
      </c>
      <c r="D431" s="28" t="s">
        <v>381</v>
      </c>
    </row>
    <row r="432" customFormat="false" ht="15" hidden="false" customHeight="false" outlineLevel="0" collapsed="false">
      <c r="A432" s="28" t="s">
        <v>382</v>
      </c>
      <c r="B432" s="28" t="n">
        <v>19</v>
      </c>
      <c r="C432" s="29" t="n">
        <v>45961</v>
      </c>
      <c r="D432" s="28" t="s">
        <v>380</v>
      </c>
    </row>
    <row r="433" customFormat="false" ht="15" hidden="false" customHeight="false" outlineLevel="0" collapsed="false">
      <c r="A433" s="28" t="s">
        <v>382</v>
      </c>
      <c r="B433" s="28" t="n">
        <v>19</v>
      </c>
      <c r="C433" s="29" t="n">
        <v>46022</v>
      </c>
      <c r="D433" s="28" t="s">
        <v>380</v>
      </c>
    </row>
    <row r="434" customFormat="false" ht="15" hidden="false" customHeight="false" outlineLevel="0" collapsed="false">
      <c r="A434" s="28" t="s">
        <v>382</v>
      </c>
      <c r="B434" s="28" t="n">
        <v>19</v>
      </c>
      <c r="C434" s="29" t="n">
        <v>46053</v>
      </c>
      <c r="D434" s="28" t="s">
        <v>380</v>
      </c>
    </row>
    <row r="435" customFormat="false" ht="15" hidden="false" customHeight="false" outlineLevel="0" collapsed="false">
      <c r="A435" s="28" t="s">
        <v>382</v>
      </c>
      <c r="B435" s="28" t="n">
        <v>19</v>
      </c>
      <c r="C435" s="29" t="n">
        <v>46112</v>
      </c>
      <c r="D435" s="28" t="s">
        <v>379</v>
      </c>
    </row>
    <row r="436" customFormat="false" ht="15" hidden="false" customHeight="false" outlineLevel="0" collapsed="false">
      <c r="A436" s="28" t="s">
        <v>382</v>
      </c>
      <c r="B436" s="28" t="n">
        <v>19</v>
      </c>
      <c r="C436" s="29" t="n">
        <v>46142</v>
      </c>
      <c r="D436" s="28" t="s">
        <v>381</v>
      </c>
    </row>
    <row r="437" customFormat="false" ht="15" hidden="false" customHeight="false" outlineLevel="0" collapsed="false">
      <c r="A437" s="28" t="s">
        <v>382</v>
      </c>
      <c r="B437" s="28" t="n">
        <v>19</v>
      </c>
      <c r="C437" s="29" t="n">
        <v>46173</v>
      </c>
      <c r="D437" s="28" t="s">
        <v>380</v>
      </c>
    </row>
    <row r="438" customFormat="false" ht="15" hidden="false" customHeight="false" outlineLevel="0" collapsed="false">
      <c r="A438" s="28" t="s">
        <v>382</v>
      </c>
      <c r="B438" s="28" t="n">
        <v>19</v>
      </c>
      <c r="C438" s="29" t="n">
        <v>46234</v>
      </c>
      <c r="D438" s="28" t="s">
        <v>380</v>
      </c>
    </row>
    <row r="439" customFormat="false" ht="15" hidden="false" customHeight="false" outlineLevel="0" collapsed="false">
      <c r="A439" s="28" t="s">
        <v>382</v>
      </c>
      <c r="B439" s="28" t="n">
        <v>20</v>
      </c>
      <c r="C439" s="29" t="n">
        <v>44957</v>
      </c>
      <c r="D439" s="28" t="s">
        <v>380</v>
      </c>
    </row>
    <row r="440" customFormat="false" ht="15" hidden="false" customHeight="false" outlineLevel="0" collapsed="false">
      <c r="A440" s="28" t="s">
        <v>382</v>
      </c>
      <c r="B440" s="28" t="n">
        <v>20</v>
      </c>
      <c r="C440" s="29" t="n">
        <v>45016</v>
      </c>
      <c r="D440" s="28" t="s">
        <v>380</v>
      </c>
    </row>
    <row r="441" customFormat="false" ht="15" hidden="false" customHeight="false" outlineLevel="0" collapsed="false">
      <c r="A441" s="28" t="s">
        <v>382</v>
      </c>
      <c r="B441" s="28" t="n">
        <v>20</v>
      </c>
      <c r="C441" s="29" t="n">
        <v>45046</v>
      </c>
      <c r="D441" s="28" t="s">
        <v>380</v>
      </c>
    </row>
    <row r="442" customFormat="false" ht="15" hidden="false" customHeight="false" outlineLevel="0" collapsed="false">
      <c r="A442" s="28" t="s">
        <v>382</v>
      </c>
      <c r="B442" s="28" t="n">
        <v>20</v>
      </c>
      <c r="C442" s="29" t="n">
        <v>45077</v>
      </c>
      <c r="D442" s="28" t="s">
        <v>381</v>
      </c>
    </row>
    <row r="443" customFormat="false" ht="15" hidden="false" customHeight="false" outlineLevel="0" collapsed="false">
      <c r="A443" s="28" t="s">
        <v>382</v>
      </c>
      <c r="B443" s="28" t="n">
        <v>20</v>
      </c>
      <c r="C443" s="29" t="n">
        <v>45199</v>
      </c>
      <c r="D443" s="28" t="s">
        <v>380</v>
      </c>
    </row>
    <row r="444" customFormat="false" ht="15" hidden="false" customHeight="false" outlineLevel="0" collapsed="false">
      <c r="A444" s="28" t="s">
        <v>382</v>
      </c>
      <c r="B444" s="28" t="n">
        <v>20</v>
      </c>
      <c r="C444" s="29" t="n">
        <v>45230</v>
      </c>
      <c r="D444" s="28" t="s">
        <v>380</v>
      </c>
    </row>
    <row r="445" customFormat="false" ht="15" hidden="false" customHeight="false" outlineLevel="0" collapsed="false">
      <c r="A445" s="28" t="s">
        <v>382</v>
      </c>
      <c r="B445" s="28" t="n">
        <v>20</v>
      </c>
      <c r="C445" s="29" t="n">
        <v>45291</v>
      </c>
      <c r="D445" s="28" t="s">
        <v>380</v>
      </c>
    </row>
    <row r="446" customFormat="false" ht="15" hidden="false" customHeight="false" outlineLevel="0" collapsed="false">
      <c r="A446" s="28" t="s">
        <v>382</v>
      </c>
      <c r="B446" s="28" t="n">
        <v>20</v>
      </c>
      <c r="C446" s="29" t="n">
        <v>45322</v>
      </c>
      <c r="D446" s="28" t="s">
        <v>380</v>
      </c>
    </row>
    <row r="447" customFormat="false" ht="15" hidden="false" customHeight="false" outlineLevel="0" collapsed="false">
      <c r="A447" s="28" t="s">
        <v>382</v>
      </c>
      <c r="B447" s="28" t="n">
        <v>20</v>
      </c>
      <c r="C447" s="29" t="n">
        <v>45382</v>
      </c>
      <c r="D447" s="28" t="s">
        <v>380</v>
      </c>
    </row>
    <row r="448" customFormat="false" ht="15" hidden="false" customHeight="false" outlineLevel="0" collapsed="false">
      <c r="A448" s="28" t="s">
        <v>382</v>
      </c>
      <c r="B448" s="28" t="n">
        <v>20</v>
      </c>
      <c r="C448" s="29" t="n">
        <v>45412</v>
      </c>
      <c r="D448" s="28" t="s">
        <v>379</v>
      </c>
    </row>
    <row r="449" customFormat="false" ht="15" hidden="false" customHeight="false" outlineLevel="0" collapsed="false">
      <c r="A449" s="28" t="s">
        <v>382</v>
      </c>
      <c r="B449" s="28" t="n">
        <v>20</v>
      </c>
      <c r="C449" s="29" t="n">
        <v>45443</v>
      </c>
      <c r="D449" s="28" t="s">
        <v>380</v>
      </c>
    </row>
    <row r="450" customFormat="false" ht="15" hidden="false" customHeight="false" outlineLevel="0" collapsed="false">
      <c r="A450" s="28" t="s">
        <v>382</v>
      </c>
      <c r="B450" s="28" t="n">
        <v>20</v>
      </c>
      <c r="C450" s="29" t="n">
        <v>45504</v>
      </c>
      <c r="D450" s="28" t="s">
        <v>381</v>
      </c>
    </row>
    <row r="451" customFormat="false" ht="15" hidden="false" customHeight="false" outlineLevel="0" collapsed="false">
      <c r="A451" s="28" t="s">
        <v>382</v>
      </c>
      <c r="B451" s="28" t="n">
        <v>20</v>
      </c>
      <c r="C451" s="29" t="n">
        <v>45535</v>
      </c>
      <c r="D451" s="28" t="s">
        <v>381</v>
      </c>
    </row>
    <row r="452" customFormat="false" ht="15" hidden="false" customHeight="false" outlineLevel="0" collapsed="false">
      <c r="A452" s="28" t="s">
        <v>382</v>
      </c>
      <c r="B452" s="28" t="n">
        <v>20</v>
      </c>
      <c r="C452" s="29" t="n">
        <v>45565</v>
      </c>
      <c r="D452" s="28" t="s">
        <v>380</v>
      </c>
    </row>
    <row r="453" customFormat="false" ht="15" hidden="false" customHeight="false" outlineLevel="0" collapsed="false">
      <c r="A453" s="28" t="s">
        <v>382</v>
      </c>
      <c r="B453" s="28" t="n">
        <v>20</v>
      </c>
      <c r="C453" s="29" t="n">
        <v>45596</v>
      </c>
      <c r="D453" s="28" t="s">
        <v>380</v>
      </c>
    </row>
    <row r="454" customFormat="false" ht="15" hidden="false" customHeight="false" outlineLevel="0" collapsed="false">
      <c r="A454" s="28" t="s">
        <v>382</v>
      </c>
      <c r="B454" s="28" t="n">
        <v>20</v>
      </c>
      <c r="C454" s="29" t="n">
        <v>45657</v>
      </c>
      <c r="D454" s="28" t="s">
        <v>380</v>
      </c>
    </row>
    <row r="455" customFormat="false" ht="15" hidden="false" customHeight="false" outlineLevel="0" collapsed="false">
      <c r="A455" s="28" t="s">
        <v>382</v>
      </c>
      <c r="B455" s="28" t="n">
        <v>20</v>
      </c>
      <c r="C455" s="29" t="n">
        <v>45688</v>
      </c>
      <c r="D455" s="28" t="s">
        <v>380</v>
      </c>
    </row>
    <row r="456" customFormat="false" ht="15" hidden="false" customHeight="false" outlineLevel="0" collapsed="false">
      <c r="A456" s="28" t="s">
        <v>382</v>
      </c>
      <c r="B456" s="28" t="n">
        <v>20</v>
      </c>
      <c r="C456" s="29" t="n">
        <v>45747</v>
      </c>
      <c r="D456" s="28" t="s">
        <v>380</v>
      </c>
    </row>
    <row r="457" customFormat="false" ht="15" hidden="false" customHeight="false" outlineLevel="0" collapsed="false">
      <c r="A457" s="28" t="s">
        <v>382</v>
      </c>
      <c r="B457" s="28" t="n">
        <v>20</v>
      </c>
      <c r="C457" s="29" t="n">
        <v>45777</v>
      </c>
      <c r="D457" s="28" t="s">
        <v>380</v>
      </c>
    </row>
    <row r="458" customFormat="false" ht="15" hidden="false" customHeight="false" outlineLevel="0" collapsed="false">
      <c r="A458" s="28" t="s">
        <v>382</v>
      </c>
      <c r="B458" s="28" t="n">
        <v>20</v>
      </c>
      <c r="C458" s="29" t="n">
        <v>45808</v>
      </c>
      <c r="D458" s="28" t="s">
        <v>380</v>
      </c>
    </row>
    <row r="459" customFormat="false" ht="15" hidden="false" customHeight="false" outlineLevel="0" collapsed="false">
      <c r="A459" s="28" t="s">
        <v>382</v>
      </c>
      <c r="B459" s="28" t="n">
        <v>20</v>
      </c>
      <c r="C459" s="29" t="n">
        <v>45869</v>
      </c>
      <c r="D459" s="28" t="s">
        <v>381</v>
      </c>
    </row>
    <row r="460" customFormat="false" ht="15" hidden="false" customHeight="false" outlineLevel="0" collapsed="false">
      <c r="A460" s="28" t="s">
        <v>382</v>
      </c>
      <c r="B460" s="28" t="n">
        <v>20</v>
      </c>
      <c r="C460" s="29" t="n">
        <v>45900</v>
      </c>
      <c r="D460" s="28" t="s">
        <v>380</v>
      </c>
    </row>
    <row r="461" customFormat="false" ht="15" hidden="false" customHeight="false" outlineLevel="0" collapsed="false">
      <c r="A461" s="28" t="s">
        <v>382</v>
      </c>
      <c r="B461" s="28" t="n">
        <v>20</v>
      </c>
      <c r="C461" s="29" t="n">
        <v>45930</v>
      </c>
      <c r="D461" s="28" t="s">
        <v>380</v>
      </c>
    </row>
    <row r="462" customFormat="false" ht="15" hidden="false" customHeight="false" outlineLevel="0" collapsed="false">
      <c r="A462" s="28" t="s">
        <v>382</v>
      </c>
      <c r="B462" s="28" t="n">
        <v>20</v>
      </c>
      <c r="C462" s="29" t="n">
        <v>45961</v>
      </c>
      <c r="D462" s="28" t="s">
        <v>381</v>
      </c>
    </row>
    <row r="463" customFormat="false" ht="15" hidden="false" customHeight="false" outlineLevel="0" collapsed="false">
      <c r="A463" s="28" t="s">
        <v>382</v>
      </c>
      <c r="B463" s="28" t="n">
        <v>20</v>
      </c>
      <c r="C463" s="29" t="n">
        <v>46022</v>
      </c>
      <c r="D463" s="28" t="s">
        <v>381</v>
      </c>
    </row>
    <row r="464" customFormat="false" ht="15" hidden="false" customHeight="false" outlineLevel="0" collapsed="false">
      <c r="A464" s="28" t="s">
        <v>382</v>
      </c>
      <c r="B464" s="28" t="n">
        <v>20</v>
      </c>
      <c r="C464" s="29" t="n">
        <v>46053</v>
      </c>
      <c r="D464" s="28" t="s">
        <v>380</v>
      </c>
    </row>
    <row r="465" customFormat="false" ht="15" hidden="false" customHeight="false" outlineLevel="0" collapsed="false">
      <c r="A465" s="28" t="s">
        <v>382</v>
      </c>
      <c r="B465" s="28" t="n">
        <v>20</v>
      </c>
      <c r="C465" s="29" t="n">
        <v>46112</v>
      </c>
      <c r="D465" s="28" t="s">
        <v>380</v>
      </c>
    </row>
    <row r="466" customFormat="false" ht="15" hidden="false" customHeight="false" outlineLevel="0" collapsed="false">
      <c r="A466" s="28" t="s">
        <v>382</v>
      </c>
      <c r="B466" s="28" t="n">
        <v>20</v>
      </c>
      <c r="C466" s="29" t="n">
        <v>46142</v>
      </c>
      <c r="D466" s="28" t="s">
        <v>380</v>
      </c>
    </row>
    <row r="467" customFormat="false" ht="15" hidden="false" customHeight="false" outlineLevel="0" collapsed="false">
      <c r="A467" s="28" t="s">
        <v>382</v>
      </c>
      <c r="B467" s="28" t="n">
        <v>20</v>
      </c>
      <c r="C467" s="29" t="n">
        <v>46173</v>
      </c>
      <c r="D467" s="28" t="s">
        <v>380</v>
      </c>
    </row>
    <row r="468" customFormat="false" ht="15" hidden="false" customHeight="false" outlineLevel="0" collapsed="false">
      <c r="A468" s="28" t="s">
        <v>382</v>
      </c>
      <c r="B468" s="28" t="n">
        <v>20</v>
      </c>
      <c r="C468" s="29" t="n">
        <v>46234</v>
      </c>
      <c r="D468" s="28" t="s">
        <v>380</v>
      </c>
    </row>
    <row r="469" customFormat="false" ht="15" hidden="false" customHeight="false" outlineLevel="0" collapsed="false">
      <c r="A469" s="28" t="s">
        <v>382</v>
      </c>
      <c r="B469" s="28" t="n">
        <v>21</v>
      </c>
      <c r="C469" s="29" t="n">
        <v>44957</v>
      </c>
      <c r="D469" s="28" t="s">
        <v>380</v>
      </c>
    </row>
    <row r="470" customFormat="false" ht="15" hidden="false" customHeight="false" outlineLevel="0" collapsed="false">
      <c r="A470" s="28" t="s">
        <v>382</v>
      </c>
      <c r="B470" s="28" t="n">
        <v>21</v>
      </c>
      <c r="C470" s="29" t="n">
        <v>45016</v>
      </c>
      <c r="D470" s="28" t="s">
        <v>380</v>
      </c>
    </row>
    <row r="471" customFormat="false" ht="15" hidden="false" customHeight="false" outlineLevel="0" collapsed="false">
      <c r="A471" s="28" t="s">
        <v>382</v>
      </c>
      <c r="B471" s="28" t="n">
        <v>21</v>
      </c>
      <c r="C471" s="29" t="n">
        <v>45046</v>
      </c>
      <c r="D471" s="28" t="s">
        <v>380</v>
      </c>
    </row>
    <row r="472" customFormat="false" ht="15" hidden="false" customHeight="false" outlineLevel="0" collapsed="false">
      <c r="A472" s="28" t="s">
        <v>382</v>
      </c>
      <c r="B472" s="28" t="n">
        <v>21</v>
      </c>
      <c r="C472" s="29" t="n">
        <v>45077</v>
      </c>
      <c r="D472" s="28" t="s">
        <v>379</v>
      </c>
    </row>
    <row r="473" customFormat="false" ht="15" hidden="false" customHeight="false" outlineLevel="0" collapsed="false">
      <c r="A473" s="28" t="s">
        <v>382</v>
      </c>
      <c r="B473" s="28" t="n">
        <v>21</v>
      </c>
      <c r="C473" s="29" t="n">
        <v>45199</v>
      </c>
      <c r="D473" s="28" t="s">
        <v>380</v>
      </c>
    </row>
    <row r="474" customFormat="false" ht="15" hidden="false" customHeight="false" outlineLevel="0" collapsed="false">
      <c r="A474" s="28" t="s">
        <v>382</v>
      </c>
      <c r="B474" s="28" t="n">
        <v>21</v>
      </c>
      <c r="C474" s="29" t="n">
        <v>45230</v>
      </c>
      <c r="D474" s="28" t="s">
        <v>381</v>
      </c>
    </row>
    <row r="475" customFormat="false" ht="15" hidden="false" customHeight="false" outlineLevel="0" collapsed="false">
      <c r="A475" s="28" t="s">
        <v>382</v>
      </c>
      <c r="B475" s="28" t="n">
        <v>21</v>
      </c>
      <c r="C475" s="29" t="n">
        <v>45291</v>
      </c>
      <c r="D475" s="28" t="s">
        <v>380</v>
      </c>
    </row>
    <row r="476" customFormat="false" ht="15" hidden="false" customHeight="false" outlineLevel="0" collapsed="false">
      <c r="A476" s="28" t="s">
        <v>382</v>
      </c>
      <c r="B476" s="28" t="n">
        <v>21</v>
      </c>
      <c r="C476" s="29" t="n">
        <v>45322</v>
      </c>
      <c r="D476" s="28" t="s">
        <v>380</v>
      </c>
    </row>
    <row r="477" customFormat="false" ht="15" hidden="false" customHeight="false" outlineLevel="0" collapsed="false">
      <c r="A477" s="28" t="s">
        <v>382</v>
      </c>
      <c r="B477" s="28" t="n">
        <v>21</v>
      </c>
      <c r="C477" s="29" t="n">
        <v>45382</v>
      </c>
      <c r="D477" s="28" t="s">
        <v>380</v>
      </c>
    </row>
    <row r="478" customFormat="false" ht="15" hidden="false" customHeight="false" outlineLevel="0" collapsed="false">
      <c r="A478" s="28" t="s">
        <v>382</v>
      </c>
      <c r="B478" s="28" t="n">
        <v>21</v>
      </c>
      <c r="C478" s="29" t="n">
        <v>45412</v>
      </c>
      <c r="D478" s="28" t="s">
        <v>380</v>
      </c>
    </row>
    <row r="479" customFormat="false" ht="15" hidden="false" customHeight="false" outlineLevel="0" collapsed="false">
      <c r="A479" s="28" t="s">
        <v>382</v>
      </c>
      <c r="B479" s="28" t="n">
        <v>21</v>
      </c>
      <c r="C479" s="29" t="n">
        <v>45443</v>
      </c>
      <c r="D479" s="28" t="s">
        <v>380</v>
      </c>
    </row>
    <row r="480" customFormat="false" ht="15" hidden="false" customHeight="false" outlineLevel="0" collapsed="false">
      <c r="A480" s="28" t="s">
        <v>382</v>
      </c>
      <c r="B480" s="28" t="n">
        <v>21</v>
      </c>
      <c r="C480" s="29" t="n">
        <v>45504</v>
      </c>
      <c r="D480" s="28" t="s">
        <v>380</v>
      </c>
    </row>
    <row r="481" customFormat="false" ht="15" hidden="false" customHeight="false" outlineLevel="0" collapsed="false">
      <c r="A481" s="28" t="s">
        <v>382</v>
      </c>
      <c r="B481" s="28" t="n">
        <v>21</v>
      </c>
      <c r="C481" s="29" t="n">
        <v>45535</v>
      </c>
      <c r="D481" s="28" t="s">
        <v>380</v>
      </c>
    </row>
    <row r="482" customFormat="false" ht="15" hidden="false" customHeight="false" outlineLevel="0" collapsed="false">
      <c r="A482" s="28" t="s">
        <v>382</v>
      </c>
      <c r="B482" s="28" t="n">
        <v>21</v>
      </c>
      <c r="C482" s="29" t="n">
        <v>45565</v>
      </c>
      <c r="D482" s="28" t="s">
        <v>381</v>
      </c>
    </row>
    <row r="483" customFormat="false" ht="15" hidden="false" customHeight="false" outlineLevel="0" collapsed="false">
      <c r="A483" s="28" t="s">
        <v>382</v>
      </c>
      <c r="B483" s="28" t="n">
        <v>21</v>
      </c>
      <c r="C483" s="29" t="n">
        <v>45596</v>
      </c>
      <c r="D483" s="28" t="s">
        <v>380</v>
      </c>
    </row>
    <row r="484" customFormat="false" ht="15" hidden="false" customHeight="false" outlineLevel="0" collapsed="false">
      <c r="A484" s="28" t="s">
        <v>382</v>
      </c>
      <c r="B484" s="28" t="n">
        <v>21</v>
      </c>
      <c r="C484" s="29" t="n">
        <v>45657</v>
      </c>
      <c r="D484" s="28" t="s">
        <v>380</v>
      </c>
    </row>
    <row r="485" customFormat="false" ht="15" hidden="false" customHeight="false" outlineLevel="0" collapsed="false">
      <c r="A485" s="28" t="s">
        <v>382</v>
      </c>
      <c r="B485" s="28" t="n">
        <v>21</v>
      </c>
      <c r="C485" s="29" t="n">
        <v>45688</v>
      </c>
      <c r="D485" s="28" t="s">
        <v>380</v>
      </c>
    </row>
    <row r="486" customFormat="false" ht="15" hidden="false" customHeight="false" outlineLevel="0" collapsed="false">
      <c r="A486" s="28" t="s">
        <v>382</v>
      </c>
      <c r="B486" s="28" t="n">
        <v>21</v>
      </c>
      <c r="C486" s="29" t="n">
        <v>45747</v>
      </c>
      <c r="D486" s="28" t="s">
        <v>380</v>
      </c>
    </row>
    <row r="487" customFormat="false" ht="15" hidden="false" customHeight="false" outlineLevel="0" collapsed="false">
      <c r="A487" s="28" t="s">
        <v>382</v>
      </c>
      <c r="B487" s="28" t="n">
        <v>21</v>
      </c>
      <c r="C487" s="29" t="n">
        <v>45777</v>
      </c>
      <c r="D487" s="28" t="s">
        <v>380</v>
      </c>
    </row>
    <row r="488" customFormat="false" ht="15" hidden="false" customHeight="false" outlineLevel="0" collapsed="false">
      <c r="A488" s="28" t="s">
        <v>382</v>
      </c>
      <c r="B488" s="28" t="n">
        <v>21</v>
      </c>
      <c r="C488" s="29" t="n">
        <v>45808</v>
      </c>
      <c r="D488" s="28" t="s">
        <v>380</v>
      </c>
    </row>
    <row r="489" customFormat="false" ht="15" hidden="false" customHeight="false" outlineLevel="0" collapsed="false">
      <c r="A489" s="28" t="s">
        <v>382</v>
      </c>
      <c r="B489" s="28" t="n">
        <v>21</v>
      </c>
      <c r="C489" s="29" t="n">
        <v>45869</v>
      </c>
      <c r="D489" s="28" t="s">
        <v>380</v>
      </c>
    </row>
    <row r="490" customFormat="false" ht="15" hidden="false" customHeight="false" outlineLevel="0" collapsed="false">
      <c r="A490" s="28" t="s">
        <v>382</v>
      </c>
      <c r="B490" s="28" t="n">
        <v>21</v>
      </c>
      <c r="C490" s="29" t="n">
        <v>45900</v>
      </c>
      <c r="D490" s="28" t="s">
        <v>380</v>
      </c>
    </row>
    <row r="491" customFormat="false" ht="15" hidden="false" customHeight="false" outlineLevel="0" collapsed="false">
      <c r="A491" s="28" t="s">
        <v>382</v>
      </c>
      <c r="B491" s="28" t="n">
        <v>21</v>
      </c>
      <c r="C491" s="29" t="n">
        <v>45930</v>
      </c>
      <c r="D491" s="28" t="s">
        <v>381</v>
      </c>
    </row>
    <row r="492" customFormat="false" ht="15" hidden="false" customHeight="false" outlineLevel="0" collapsed="false">
      <c r="A492" s="28" t="s">
        <v>382</v>
      </c>
      <c r="B492" s="28" t="n">
        <v>21</v>
      </c>
      <c r="C492" s="29" t="n">
        <v>45961</v>
      </c>
      <c r="D492" s="28" t="s">
        <v>380</v>
      </c>
    </row>
    <row r="493" customFormat="false" ht="15" hidden="false" customHeight="false" outlineLevel="0" collapsed="false">
      <c r="A493" s="28" t="s">
        <v>382</v>
      </c>
      <c r="B493" s="28" t="n">
        <v>21</v>
      </c>
      <c r="C493" s="29" t="n">
        <v>46022</v>
      </c>
      <c r="D493" s="28" t="s">
        <v>380</v>
      </c>
    </row>
    <row r="494" customFormat="false" ht="15" hidden="false" customHeight="false" outlineLevel="0" collapsed="false">
      <c r="A494" s="28" t="s">
        <v>382</v>
      </c>
      <c r="B494" s="28" t="n">
        <v>21</v>
      </c>
      <c r="C494" s="29" t="n">
        <v>46053</v>
      </c>
      <c r="D494" s="28" t="s">
        <v>380</v>
      </c>
    </row>
    <row r="495" customFormat="false" ht="15" hidden="false" customHeight="false" outlineLevel="0" collapsed="false">
      <c r="A495" s="28" t="s">
        <v>382</v>
      </c>
      <c r="B495" s="28" t="n">
        <v>21</v>
      </c>
      <c r="C495" s="29" t="n">
        <v>46112</v>
      </c>
      <c r="D495" s="28" t="s">
        <v>381</v>
      </c>
    </row>
    <row r="496" customFormat="false" ht="15" hidden="false" customHeight="false" outlineLevel="0" collapsed="false">
      <c r="A496" s="28" t="s">
        <v>382</v>
      </c>
      <c r="B496" s="28" t="n">
        <v>21</v>
      </c>
      <c r="C496" s="29" t="n">
        <v>46142</v>
      </c>
      <c r="D496" s="28" t="s">
        <v>380</v>
      </c>
    </row>
    <row r="497" customFormat="false" ht="15" hidden="false" customHeight="false" outlineLevel="0" collapsed="false">
      <c r="A497" s="28" t="s">
        <v>382</v>
      </c>
      <c r="B497" s="28" t="n">
        <v>21</v>
      </c>
      <c r="C497" s="29" t="n">
        <v>46173</v>
      </c>
      <c r="D497" s="28" t="s">
        <v>380</v>
      </c>
    </row>
    <row r="498" customFormat="false" ht="15" hidden="false" customHeight="false" outlineLevel="0" collapsed="false">
      <c r="A498" s="28" t="s">
        <v>382</v>
      </c>
      <c r="B498" s="28" t="n">
        <v>21</v>
      </c>
      <c r="C498" s="29" t="n">
        <v>46234</v>
      </c>
      <c r="D498" s="28" t="s">
        <v>380</v>
      </c>
    </row>
    <row r="499" customFormat="false" ht="15" hidden="false" customHeight="false" outlineLevel="0" collapsed="false">
      <c r="A499" s="28" t="s">
        <v>382</v>
      </c>
      <c r="B499" s="28" t="n">
        <v>23</v>
      </c>
      <c r="C499" s="29" t="n">
        <v>44957</v>
      </c>
      <c r="D499" s="28" t="s">
        <v>380</v>
      </c>
    </row>
    <row r="500" customFormat="false" ht="15" hidden="false" customHeight="false" outlineLevel="0" collapsed="false">
      <c r="A500" s="28" t="s">
        <v>382</v>
      </c>
      <c r="B500" s="28" t="n">
        <v>23</v>
      </c>
      <c r="C500" s="29" t="n">
        <v>45016</v>
      </c>
      <c r="D500" s="28" t="s">
        <v>380</v>
      </c>
    </row>
    <row r="501" customFormat="false" ht="15" hidden="false" customHeight="false" outlineLevel="0" collapsed="false">
      <c r="A501" s="28" t="s">
        <v>382</v>
      </c>
      <c r="B501" s="28" t="n">
        <v>23</v>
      </c>
      <c r="C501" s="29" t="n">
        <v>45046</v>
      </c>
      <c r="D501" s="28" t="s">
        <v>380</v>
      </c>
    </row>
    <row r="502" customFormat="false" ht="15" hidden="false" customHeight="false" outlineLevel="0" collapsed="false">
      <c r="A502" s="28" t="s">
        <v>382</v>
      </c>
      <c r="B502" s="28" t="n">
        <v>23</v>
      </c>
      <c r="C502" s="29" t="n">
        <v>45077</v>
      </c>
      <c r="D502" s="28" t="s">
        <v>380</v>
      </c>
    </row>
    <row r="503" customFormat="false" ht="15" hidden="false" customHeight="false" outlineLevel="0" collapsed="false">
      <c r="A503" s="28" t="s">
        <v>382</v>
      </c>
      <c r="B503" s="28" t="n">
        <v>23</v>
      </c>
      <c r="C503" s="29" t="n">
        <v>45199</v>
      </c>
      <c r="D503" s="28" t="s">
        <v>380</v>
      </c>
    </row>
    <row r="504" customFormat="false" ht="15" hidden="false" customHeight="false" outlineLevel="0" collapsed="false">
      <c r="A504" s="28" t="s">
        <v>382</v>
      </c>
      <c r="B504" s="28" t="n">
        <v>23</v>
      </c>
      <c r="C504" s="29" t="n">
        <v>45230</v>
      </c>
      <c r="D504" s="28" t="s">
        <v>380</v>
      </c>
    </row>
    <row r="505" customFormat="false" ht="15" hidden="false" customHeight="false" outlineLevel="0" collapsed="false">
      <c r="A505" s="28" t="s">
        <v>382</v>
      </c>
      <c r="B505" s="28" t="n">
        <v>23</v>
      </c>
      <c r="C505" s="29" t="n">
        <v>45291</v>
      </c>
      <c r="D505" s="28" t="s">
        <v>380</v>
      </c>
    </row>
    <row r="506" customFormat="false" ht="15" hidden="false" customHeight="false" outlineLevel="0" collapsed="false">
      <c r="A506" s="28" t="s">
        <v>382</v>
      </c>
      <c r="B506" s="28" t="n">
        <v>23</v>
      </c>
      <c r="C506" s="29" t="n">
        <v>45322</v>
      </c>
      <c r="D506" s="28" t="s">
        <v>380</v>
      </c>
    </row>
    <row r="507" customFormat="false" ht="15" hidden="false" customHeight="false" outlineLevel="0" collapsed="false">
      <c r="A507" s="28" t="s">
        <v>382</v>
      </c>
      <c r="B507" s="28" t="n">
        <v>23</v>
      </c>
      <c r="C507" s="29" t="n">
        <v>45382</v>
      </c>
      <c r="D507" s="28" t="s">
        <v>380</v>
      </c>
    </row>
    <row r="508" customFormat="false" ht="15" hidden="false" customHeight="false" outlineLevel="0" collapsed="false">
      <c r="A508" s="28" t="s">
        <v>382</v>
      </c>
      <c r="B508" s="28" t="n">
        <v>23</v>
      </c>
      <c r="C508" s="29" t="n">
        <v>45412</v>
      </c>
      <c r="D508" s="28" t="s">
        <v>380</v>
      </c>
    </row>
    <row r="509" customFormat="false" ht="15" hidden="false" customHeight="false" outlineLevel="0" collapsed="false">
      <c r="A509" s="28" t="s">
        <v>382</v>
      </c>
      <c r="B509" s="28" t="n">
        <v>23</v>
      </c>
      <c r="C509" s="29" t="n">
        <v>45443</v>
      </c>
      <c r="D509" s="28" t="s">
        <v>380</v>
      </c>
    </row>
    <row r="510" customFormat="false" ht="15" hidden="false" customHeight="false" outlineLevel="0" collapsed="false">
      <c r="A510" s="28" t="s">
        <v>382</v>
      </c>
      <c r="B510" s="28" t="n">
        <v>23</v>
      </c>
      <c r="C510" s="29" t="n">
        <v>45504</v>
      </c>
      <c r="D510" s="28" t="s">
        <v>380</v>
      </c>
    </row>
    <row r="511" customFormat="false" ht="15" hidden="false" customHeight="false" outlineLevel="0" collapsed="false">
      <c r="A511" s="28" t="s">
        <v>382</v>
      </c>
      <c r="B511" s="28" t="n">
        <v>23</v>
      </c>
      <c r="C511" s="29" t="n">
        <v>45535</v>
      </c>
      <c r="D511" s="28" t="s">
        <v>380</v>
      </c>
    </row>
    <row r="512" customFormat="false" ht="15" hidden="false" customHeight="false" outlineLevel="0" collapsed="false">
      <c r="A512" s="28" t="s">
        <v>382</v>
      </c>
      <c r="B512" s="28" t="n">
        <v>23</v>
      </c>
      <c r="C512" s="29" t="n">
        <v>45565</v>
      </c>
      <c r="D512" s="28" t="s">
        <v>381</v>
      </c>
    </row>
    <row r="513" customFormat="false" ht="15" hidden="false" customHeight="false" outlineLevel="0" collapsed="false">
      <c r="A513" s="28" t="s">
        <v>382</v>
      </c>
      <c r="B513" s="28" t="n">
        <v>23</v>
      </c>
      <c r="C513" s="29" t="n">
        <v>45596</v>
      </c>
      <c r="D513" s="28" t="s">
        <v>380</v>
      </c>
    </row>
    <row r="514" customFormat="false" ht="15" hidden="false" customHeight="false" outlineLevel="0" collapsed="false">
      <c r="A514" s="28" t="s">
        <v>382</v>
      </c>
      <c r="B514" s="28" t="n">
        <v>23</v>
      </c>
      <c r="C514" s="29" t="n">
        <v>45657</v>
      </c>
      <c r="D514" s="28" t="s">
        <v>380</v>
      </c>
    </row>
    <row r="515" customFormat="false" ht="15" hidden="false" customHeight="false" outlineLevel="0" collapsed="false">
      <c r="A515" s="28" t="s">
        <v>382</v>
      </c>
      <c r="B515" s="28" t="n">
        <v>23</v>
      </c>
      <c r="C515" s="29" t="n">
        <v>45688</v>
      </c>
      <c r="D515" s="28" t="s">
        <v>380</v>
      </c>
    </row>
    <row r="516" customFormat="false" ht="15" hidden="false" customHeight="false" outlineLevel="0" collapsed="false">
      <c r="A516" s="28" t="s">
        <v>382</v>
      </c>
      <c r="B516" s="28" t="n">
        <v>23</v>
      </c>
      <c r="C516" s="29" t="n">
        <v>45747</v>
      </c>
      <c r="D516" s="28" t="s">
        <v>380</v>
      </c>
    </row>
    <row r="517" customFormat="false" ht="15" hidden="false" customHeight="false" outlineLevel="0" collapsed="false">
      <c r="A517" s="28" t="s">
        <v>382</v>
      </c>
      <c r="B517" s="28" t="n">
        <v>23</v>
      </c>
      <c r="C517" s="29" t="n">
        <v>45777</v>
      </c>
      <c r="D517" s="28" t="s">
        <v>381</v>
      </c>
    </row>
    <row r="518" customFormat="false" ht="15" hidden="false" customHeight="false" outlineLevel="0" collapsed="false">
      <c r="A518" s="28" t="s">
        <v>382</v>
      </c>
      <c r="B518" s="28" t="n">
        <v>23</v>
      </c>
      <c r="C518" s="29" t="n">
        <v>45808</v>
      </c>
      <c r="D518" s="28" t="s">
        <v>381</v>
      </c>
    </row>
    <row r="519" customFormat="false" ht="15" hidden="false" customHeight="false" outlineLevel="0" collapsed="false">
      <c r="A519" s="28" t="s">
        <v>382</v>
      </c>
      <c r="B519" s="28" t="n">
        <v>23</v>
      </c>
      <c r="C519" s="29" t="n">
        <v>45869</v>
      </c>
      <c r="D519" s="28" t="s">
        <v>380</v>
      </c>
    </row>
    <row r="520" customFormat="false" ht="15" hidden="false" customHeight="false" outlineLevel="0" collapsed="false">
      <c r="A520" s="28" t="s">
        <v>382</v>
      </c>
      <c r="B520" s="28" t="n">
        <v>23</v>
      </c>
      <c r="C520" s="29" t="n">
        <v>45900</v>
      </c>
      <c r="D520" s="28" t="s">
        <v>380</v>
      </c>
    </row>
    <row r="521" customFormat="false" ht="15" hidden="false" customHeight="false" outlineLevel="0" collapsed="false">
      <c r="A521" s="28" t="s">
        <v>382</v>
      </c>
      <c r="B521" s="28" t="n">
        <v>23</v>
      </c>
      <c r="C521" s="29" t="n">
        <v>45930</v>
      </c>
      <c r="D521" s="28" t="s">
        <v>379</v>
      </c>
    </row>
    <row r="522" customFormat="false" ht="15" hidden="false" customHeight="false" outlineLevel="0" collapsed="false">
      <c r="A522" s="28" t="s">
        <v>382</v>
      </c>
      <c r="B522" s="28" t="n">
        <v>23</v>
      </c>
      <c r="C522" s="29" t="n">
        <v>45961</v>
      </c>
      <c r="D522" s="28" t="s">
        <v>381</v>
      </c>
    </row>
    <row r="523" customFormat="false" ht="15" hidden="false" customHeight="false" outlineLevel="0" collapsed="false">
      <c r="A523" s="28" t="s">
        <v>382</v>
      </c>
      <c r="B523" s="28" t="n">
        <v>23</v>
      </c>
      <c r="C523" s="29" t="n">
        <v>46022</v>
      </c>
      <c r="D523" s="28" t="s">
        <v>380</v>
      </c>
    </row>
    <row r="524" customFormat="false" ht="15" hidden="false" customHeight="false" outlineLevel="0" collapsed="false">
      <c r="A524" s="28" t="s">
        <v>382</v>
      </c>
      <c r="B524" s="28" t="n">
        <v>23</v>
      </c>
      <c r="C524" s="29" t="n">
        <v>46053</v>
      </c>
      <c r="D524" s="28" t="s">
        <v>380</v>
      </c>
    </row>
    <row r="525" customFormat="false" ht="15" hidden="false" customHeight="false" outlineLevel="0" collapsed="false">
      <c r="A525" s="28" t="s">
        <v>382</v>
      </c>
      <c r="B525" s="28" t="n">
        <v>23</v>
      </c>
      <c r="C525" s="29" t="n">
        <v>46112</v>
      </c>
      <c r="D525" s="28" t="s">
        <v>380</v>
      </c>
    </row>
    <row r="526" customFormat="false" ht="15" hidden="false" customHeight="false" outlineLevel="0" collapsed="false">
      <c r="A526" s="28" t="s">
        <v>382</v>
      </c>
      <c r="B526" s="28" t="n">
        <v>23</v>
      </c>
      <c r="C526" s="29" t="n">
        <v>46142</v>
      </c>
      <c r="D526" s="28" t="s">
        <v>380</v>
      </c>
    </row>
    <row r="527" customFormat="false" ht="15" hidden="false" customHeight="false" outlineLevel="0" collapsed="false">
      <c r="A527" s="28" t="s">
        <v>382</v>
      </c>
      <c r="B527" s="28" t="n">
        <v>23</v>
      </c>
      <c r="C527" s="29" t="n">
        <v>46173</v>
      </c>
      <c r="D527" s="28" t="s">
        <v>380</v>
      </c>
    </row>
    <row r="528" customFormat="false" ht="15" hidden="false" customHeight="false" outlineLevel="0" collapsed="false">
      <c r="A528" s="28" t="s">
        <v>382</v>
      </c>
      <c r="B528" s="28" t="n">
        <v>23</v>
      </c>
      <c r="C528" s="29" t="n">
        <v>46234</v>
      </c>
      <c r="D528" s="28" t="s">
        <v>380</v>
      </c>
    </row>
    <row r="529" customFormat="false" ht="15" hidden="false" customHeight="false" outlineLevel="0" collapsed="false">
      <c r="A529" s="28" t="s">
        <v>382</v>
      </c>
      <c r="B529" s="28" t="n">
        <v>25</v>
      </c>
      <c r="C529" s="29" t="n">
        <v>44957</v>
      </c>
      <c r="D529" s="28" t="s">
        <v>380</v>
      </c>
    </row>
    <row r="530" customFormat="false" ht="15" hidden="false" customHeight="false" outlineLevel="0" collapsed="false">
      <c r="A530" s="28" t="s">
        <v>382</v>
      </c>
      <c r="B530" s="28" t="n">
        <v>25</v>
      </c>
      <c r="C530" s="29" t="n">
        <v>45016</v>
      </c>
      <c r="D530" s="28" t="s">
        <v>379</v>
      </c>
    </row>
    <row r="531" customFormat="false" ht="15" hidden="false" customHeight="false" outlineLevel="0" collapsed="false">
      <c r="A531" s="28" t="s">
        <v>382</v>
      </c>
      <c r="B531" s="28" t="n">
        <v>25</v>
      </c>
      <c r="C531" s="29" t="n">
        <v>45046</v>
      </c>
      <c r="D531" s="28" t="s">
        <v>381</v>
      </c>
    </row>
    <row r="532" customFormat="false" ht="15" hidden="false" customHeight="false" outlineLevel="0" collapsed="false">
      <c r="A532" s="28" t="s">
        <v>382</v>
      </c>
      <c r="B532" s="28" t="n">
        <v>25</v>
      </c>
      <c r="C532" s="29" t="n">
        <v>45077</v>
      </c>
      <c r="D532" s="28" t="s">
        <v>380</v>
      </c>
    </row>
    <row r="533" customFormat="false" ht="15" hidden="false" customHeight="false" outlineLevel="0" collapsed="false">
      <c r="A533" s="28" t="s">
        <v>382</v>
      </c>
      <c r="B533" s="28" t="n">
        <v>25</v>
      </c>
      <c r="C533" s="29" t="n">
        <v>45199</v>
      </c>
      <c r="D533" s="28" t="s">
        <v>379</v>
      </c>
    </row>
    <row r="534" customFormat="false" ht="15" hidden="false" customHeight="false" outlineLevel="0" collapsed="false">
      <c r="A534" s="28" t="s">
        <v>382</v>
      </c>
      <c r="B534" s="28" t="n">
        <v>25</v>
      </c>
      <c r="C534" s="29" t="n">
        <v>45230</v>
      </c>
      <c r="D534" s="28" t="s">
        <v>380</v>
      </c>
    </row>
    <row r="535" customFormat="false" ht="15" hidden="false" customHeight="false" outlineLevel="0" collapsed="false">
      <c r="A535" s="28" t="s">
        <v>382</v>
      </c>
      <c r="B535" s="28" t="n">
        <v>25</v>
      </c>
      <c r="C535" s="29" t="n">
        <v>45291</v>
      </c>
      <c r="D535" s="28" t="s">
        <v>380</v>
      </c>
    </row>
    <row r="536" customFormat="false" ht="15" hidden="false" customHeight="false" outlineLevel="0" collapsed="false">
      <c r="A536" s="28" t="s">
        <v>382</v>
      </c>
      <c r="B536" s="28" t="n">
        <v>25</v>
      </c>
      <c r="C536" s="29" t="n">
        <v>45322</v>
      </c>
      <c r="D536" s="28" t="s">
        <v>380</v>
      </c>
    </row>
    <row r="537" customFormat="false" ht="15" hidden="false" customHeight="false" outlineLevel="0" collapsed="false">
      <c r="A537" s="28" t="s">
        <v>382</v>
      </c>
      <c r="B537" s="28" t="n">
        <v>25</v>
      </c>
      <c r="C537" s="29" t="n">
        <v>45382</v>
      </c>
      <c r="D537" s="28" t="s">
        <v>380</v>
      </c>
    </row>
    <row r="538" customFormat="false" ht="15" hidden="false" customHeight="false" outlineLevel="0" collapsed="false">
      <c r="A538" s="28" t="s">
        <v>382</v>
      </c>
      <c r="B538" s="28" t="n">
        <v>25</v>
      </c>
      <c r="C538" s="29" t="n">
        <v>45412</v>
      </c>
      <c r="D538" s="28" t="s">
        <v>380</v>
      </c>
    </row>
    <row r="539" customFormat="false" ht="15" hidden="false" customHeight="false" outlineLevel="0" collapsed="false">
      <c r="A539" s="28" t="s">
        <v>382</v>
      </c>
      <c r="B539" s="28" t="n">
        <v>25</v>
      </c>
      <c r="C539" s="29" t="n">
        <v>45443</v>
      </c>
      <c r="D539" s="28" t="s">
        <v>380</v>
      </c>
    </row>
    <row r="540" customFormat="false" ht="15" hidden="false" customHeight="false" outlineLevel="0" collapsed="false">
      <c r="A540" s="28" t="s">
        <v>382</v>
      </c>
      <c r="B540" s="28" t="n">
        <v>25</v>
      </c>
      <c r="C540" s="29" t="n">
        <v>45504</v>
      </c>
      <c r="D540" s="28" t="s">
        <v>379</v>
      </c>
    </row>
    <row r="541" customFormat="false" ht="15" hidden="false" customHeight="false" outlineLevel="0" collapsed="false">
      <c r="A541" s="28" t="s">
        <v>382</v>
      </c>
      <c r="B541" s="28" t="n">
        <v>25</v>
      </c>
      <c r="C541" s="29" t="n">
        <v>45535</v>
      </c>
      <c r="D541" s="28" t="s">
        <v>381</v>
      </c>
    </row>
    <row r="542" customFormat="false" ht="15" hidden="false" customHeight="false" outlineLevel="0" collapsed="false">
      <c r="A542" s="28" t="s">
        <v>382</v>
      </c>
      <c r="B542" s="28" t="n">
        <v>25</v>
      </c>
      <c r="C542" s="29" t="n">
        <v>45565</v>
      </c>
      <c r="D542" s="28" t="s">
        <v>380</v>
      </c>
    </row>
    <row r="543" customFormat="false" ht="15" hidden="false" customHeight="false" outlineLevel="0" collapsed="false">
      <c r="A543" s="28" t="s">
        <v>382</v>
      </c>
      <c r="B543" s="28" t="n">
        <v>25</v>
      </c>
      <c r="C543" s="29" t="n">
        <v>45596</v>
      </c>
      <c r="D543" s="28" t="s">
        <v>380</v>
      </c>
    </row>
    <row r="544" customFormat="false" ht="15" hidden="false" customHeight="false" outlineLevel="0" collapsed="false">
      <c r="A544" s="28" t="s">
        <v>382</v>
      </c>
      <c r="B544" s="28" t="n">
        <v>25</v>
      </c>
      <c r="C544" s="29" t="n">
        <v>45657</v>
      </c>
      <c r="D544" s="28" t="s">
        <v>381</v>
      </c>
    </row>
    <row r="545" customFormat="false" ht="15" hidden="false" customHeight="false" outlineLevel="0" collapsed="false">
      <c r="A545" s="28" t="s">
        <v>382</v>
      </c>
      <c r="B545" s="28" t="n">
        <v>25</v>
      </c>
      <c r="C545" s="29" t="n">
        <v>45688</v>
      </c>
      <c r="D545" s="28" t="s">
        <v>381</v>
      </c>
    </row>
    <row r="546" customFormat="false" ht="15" hidden="false" customHeight="false" outlineLevel="0" collapsed="false">
      <c r="A546" s="28" t="s">
        <v>382</v>
      </c>
      <c r="B546" s="28" t="n">
        <v>25</v>
      </c>
      <c r="C546" s="29" t="n">
        <v>45747</v>
      </c>
      <c r="D546" s="28" t="s">
        <v>380</v>
      </c>
    </row>
    <row r="547" customFormat="false" ht="15" hidden="false" customHeight="false" outlineLevel="0" collapsed="false">
      <c r="A547" s="28" t="s">
        <v>382</v>
      </c>
      <c r="B547" s="28" t="n">
        <v>25</v>
      </c>
      <c r="C547" s="29" t="n">
        <v>45777</v>
      </c>
      <c r="D547" s="28" t="s">
        <v>380</v>
      </c>
    </row>
    <row r="548" customFormat="false" ht="15" hidden="false" customHeight="false" outlineLevel="0" collapsed="false">
      <c r="A548" s="28" t="s">
        <v>382</v>
      </c>
      <c r="B548" s="28" t="n">
        <v>25</v>
      </c>
      <c r="C548" s="29" t="n">
        <v>45808</v>
      </c>
      <c r="D548" s="28" t="s">
        <v>380</v>
      </c>
    </row>
    <row r="549" customFormat="false" ht="15" hidden="false" customHeight="false" outlineLevel="0" collapsed="false">
      <c r="A549" s="28" t="s">
        <v>382</v>
      </c>
      <c r="B549" s="28" t="n">
        <v>25</v>
      </c>
      <c r="C549" s="29" t="n">
        <v>45869</v>
      </c>
      <c r="D549" s="28" t="s">
        <v>381</v>
      </c>
    </row>
    <row r="550" customFormat="false" ht="15" hidden="false" customHeight="false" outlineLevel="0" collapsed="false">
      <c r="A550" s="28" t="s">
        <v>382</v>
      </c>
      <c r="B550" s="28" t="n">
        <v>25</v>
      </c>
      <c r="C550" s="29" t="n">
        <v>45900</v>
      </c>
      <c r="D550" s="28" t="s">
        <v>380</v>
      </c>
    </row>
    <row r="551" customFormat="false" ht="15" hidden="false" customHeight="false" outlineLevel="0" collapsed="false">
      <c r="A551" s="28" t="s">
        <v>382</v>
      </c>
      <c r="B551" s="28" t="n">
        <v>25</v>
      </c>
      <c r="C551" s="29" t="n">
        <v>45930</v>
      </c>
      <c r="D551" s="28" t="s">
        <v>380</v>
      </c>
    </row>
    <row r="552" customFormat="false" ht="15" hidden="false" customHeight="false" outlineLevel="0" collapsed="false">
      <c r="A552" s="28" t="s">
        <v>382</v>
      </c>
      <c r="B552" s="28" t="n">
        <v>25</v>
      </c>
      <c r="C552" s="29" t="n">
        <v>45961</v>
      </c>
      <c r="D552" s="28" t="s">
        <v>380</v>
      </c>
    </row>
    <row r="553" customFormat="false" ht="15" hidden="false" customHeight="false" outlineLevel="0" collapsed="false">
      <c r="A553" s="28" t="s">
        <v>382</v>
      </c>
      <c r="B553" s="28" t="n">
        <v>25</v>
      </c>
      <c r="C553" s="29" t="n">
        <v>46022</v>
      </c>
      <c r="D553" s="28" t="s">
        <v>380</v>
      </c>
    </row>
    <row r="554" customFormat="false" ht="15" hidden="false" customHeight="false" outlineLevel="0" collapsed="false">
      <c r="A554" s="28" t="s">
        <v>382</v>
      </c>
      <c r="B554" s="28" t="n">
        <v>25</v>
      </c>
      <c r="C554" s="29" t="n">
        <v>46053</v>
      </c>
      <c r="D554" s="28" t="s">
        <v>380</v>
      </c>
    </row>
    <row r="555" customFormat="false" ht="15" hidden="false" customHeight="false" outlineLevel="0" collapsed="false">
      <c r="A555" s="28" t="s">
        <v>382</v>
      </c>
      <c r="B555" s="28" t="n">
        <v>25</v>
      </c>
      <c r="C555" s="29" t="n">
        <v>46112</v>
      </c>
      <c r="D555" s="28" t="s">
        <v>380</v>
      </c>
    </row>
    <row r="556" customFormat="false" ht="15" hidden="false" customHeight="false" outlineLevel="0" collapsed="false">
      <c r="A556" s="28" t="s">
        <v>382</v>
      </c>
      <c r="B556" s="28" t="n">
        <v>25</v>
      </c>
      <c r="C556" s="29" t="n">
        <v>46142</v>
      </c>
      <c r="D556" s="28" t="s">
        <v>380</v>
      </c>
    </row>
    <row r="557" customFormat="false" ht="15" hidden="false" customHeight="false" outlineLevel="0" collapsed="false">
      <c r="A557" s="28" t="s">
        <v>382</v>
      </c>
      <c r="B557" s="28" t="n">
        <v>25</v>
      </c>
      <c r="C557" s="29" t="n">
        <v>46173</v>
      </c>
      <c r="D557" s="28" t="s">
        <v>380</v>
      </c>
    </row>
    <row r="558" customFormat="false" ht="15" hidden="false" customHeight="false" outlineLevel="0" collapsed="false">
      <c r="A558" s="28" t="s">
        <v>382</v>
      </c>
      <c r="B558" s="28" t="n">
        <v>25</v>
      </c>
      <c r="C558" s="29" t="n">
        <v>46234</v>
      </c>
      <c r="D558" s="28" t="s">
        <v>380</v>
      </c>
    </row>
    <row r="559" customFormat="false" ht="15" hidden="false" customHeight="false" outlineLevel="0" collapsed="false">
      <c r="A559" s="28" t="s">
        <v>382</v>
      </c>
      <c r="B559" s="28" t="n">
        <v>27</v>
      </c>
      <c r="C559" s="29" t="n">
        <v>44957</v>
      </c>
      <c r="D559" s="28" t="s">
        <v>381</v>
      </c>
    </row>
    <row r="560" customFormat="false" ht="15" hidden="false" customHeight="false" outlineLevel="0" collapsed="false">
      <c r="A560" s="28" t="s">
        <v>382</v>
      </c>
      <c r="B560" s="28" t="n">
        <v>27</v>
      </c>
      <c r="C560" s="29" t="n">
        <v>45016</v>
      </c>
      <c r="D560" s="28" t="s">
        <v>380</v>
      </c>
    </row>
    <row r="561" customFormat="false" ht="15" hidden="false" customHeight="false" outlineLevel="0" collapsed="false">
      <c r="A561" s="28" t="s">
        <v>382</v>
      </c>
      <c r="B561" s="28" t="n">
        <v>27</v>
      </c>
      <c r="C561" s="29" t="n">
        <v>45046</v>
      </c>
      <c r="D561" s="28" t="s">
        <v>380</v>
      </c>
    </row>
    <row r="562" customFormat="false" ht="15" hidden="false" customHeight="false" outlineLevel="0" collapsed="false">
      <c r="A562" s="28" t="s">
        <v>382</v>
      </c>
      <c r="B562" s="28" t="n">
        <v>27</v>
      </c>
      <c r="C562" s="29" t="n">
        <v>45077</v>
      </c>
      <c r="D562" s="28" t="s">
        <v>380</v>
      </c>
    </row>
    <row r="563" customFormat="false" ht="15" hidden="false" customHeight="false" outlineLevel="0" collapsed="false">
      <c r="A563" s="28" t="s">
        <v>382</v>
      </c>
      <c r="B563" s="28" t="n">
        <v>27</v>
      </c>
      <c r="C563" s="29" t="n">
        <v>45199</v>
      </c>
      <c r="D563" s="28" t="s">
        <v>381</v>
      </c>
    </row>
    <row r="564" customFormat="false" ht="15" hidden="false" customHeight="false" outlineLevel="0" collapsed="false">
      <c r="A564" s="28" t="s">
        <v>382</v>
      </c>
      <c r="B564" s="28" t="n">
        <v>27</v>
      </c>
      <c r="C564" s="29" t="n">
        <v>45230</v>
      </c>
      <c r="D564" s="28" t="s">
        <v>380</v>
      </c>
    </row>
    <row r="565" customFormat="false" ht="15" hidden="false" customHeight="false" outlineLevel="0" collapsed="false">
      <c r="A565" s="28" t="s">
        <v>382</v>
      </c>
      <c r="B565" s="28" t="n">
        <v>27</v>
      </c>
      <c r="C565" s="29" t="n">
        <v>45291</v>
      </c>
      <c r="D565" s="28" t="s">
        <v>380</v>
      </c>
    </row>
    <row r="566" customFormat="false" ht="15" hidden="false" customHeight="false" outlineLevel="0" collapsed="false">
      <c r="A566" s="28" t="s">
        <v>382</v>
      </c>
      <c r="B566" s="28" t="n">
        <v>27</v>
      </c>
      <c r="C566" s="29" t="n">
        <v>45322</v>
      </c>
      <c r="D566" s="28" t="s">
        <v>380</v>
      </c>
    </row>
    <row r="567" customFormat="false" ht="15" hidden="false" customHeight="false" outlineLevel="0" collapsed="false">
      <c r="A567" s="28" t="s">
        <v>382</v>
      </c>
      <c r="B567" s="28" t="n">
        <v>27</v>
      </c>
      <c r="C567" s="29" t="n">
        <v>45382</v>
      </c>
      <c r="D567" s="28" t="s">
        <v>380</v>
      </c>
    </row>
    <row r="568" customFormat="false" ht="15" hidden="false" customHeight="false" outlineLevel="0" collapsed="false">
      <c r="A568" s="28" t="s">
        <v>382</v>
      </c>
      <c r="B568" s="28" t="n">
        <v>27</v>
      </c>
      <c r="C568" s="29" t="n">
        <v>45412</v>
      </c>
      <c r="D568" s="28" t="s">
        <v>380</v>
      </c>
    </row>
    <row r="569" customFormat="false" ht="15" hidden="false" customHeight="false" outlineLevel="0" collapsed="false">
      <c r="A569" s="28" t="s">
        <v>382</v>
      </c>
      <c r="B569" s="28" t="n">
        <v>27</v>
      </c>
      <c r="C569" s="29" t="n">
        <v>45443</v>
      </c>
      <c r="D569" s="28" t="s">
        <v>380</v>
      </c>
    </row>
    <row r="570" customFormat="false" ht="15" hidden="false" customHeight="false" outlineLevel="0" collapsed="false">
      <c r="A570" s="28" t="s">
        <v>382</v>
      </c>
      <c r="B570" s="28" t="n">
        <v>27</v>
      </c>
      <c r="C570" s="29" t="n">
        <v>45504</v>
      </c>
      <c r="D570" s="28" t="s">
        <v>380</v>
      </c>
    </row>
    <row r="571" customFormat="false" ht="15" hidden="false" customHeight="false" outlineLevel="0" collapsed="false">
      <c r="A571" s="28" t="s">
        <v>382</v>
      </c>
      <c r="B571" s="28" t="n">
        <v>27</v>
      </c>
      <c r="C571" s="29" t="n">
        <v>45535</v>
      </c>
      <c r="D571" s="28" t="s">
        <v>380</v>
      </c>
    </row>
    <row r="572" customFormat="false" ht="15" hidden="false" customHeight="false" outlineLevel="0" collapsed="false">
      <c r="A572" s="28" t="s">
        <v>382</v>
      </c>
      <c r="B572" s="28" t="n">
        <v>27</v>
      </c>
      <c r="C572" s="29" t="n">
        <v>45565</v>
      </c>
      <c r="D572" s="28" t="s">
        <v>381</v>
      </c>
    </row>
    <row r="573" customFormat="false" ht="15" hidden="false" customHeight="false" outlineLevel="0" collapsed="false">
      <c r="A573" s="28" t="s">
        <v>382</v>
      </c>
      <c r="B573" s="28" t="n">
        <v>27</v>
      </c>
      <c r="C573" s="29" t="n">
        <v>45596</v>
      </c>
      <c r="D573" s="28" t="s">
        <v>380</v>
      </c>
    </row>
    <row r="574" customFormat="false" ht="15" hidden="false" customHeight="false" outlineLevel="0" collapsed="false">
      <c r="A574" s="28" t="s">
        <v>382</v>
      </c>
      <c r="B574" s="28" t="n">
        <v>27</v>
      </c>
      <c r="C574" s="29" t="n">
        <v>45657</v>
      </c>
      <c r="D574" s="28" t="s">
        <v>380</v>
      </c>
    </row>
    <row r="575" customFormat="false" ht="15" hidden="false" customHeight="false" outlineLevel="0" collapsed="false">
      <c r="A575" s="28" t="s">
        <v>382</v>
      </c>
      <c r="B575" s="28" t="n">
        <v>27</v>
      </c>
      <c r="C575" s="29" t="n">
        <v>45688</v>
      </c>
      <c r="D575" s="28" t="s">
        <v>380</v>
      </c>
    </row>
    <row r="576" customFormat="false" ht="15" hidden="false" customHeight="false" outlineLevel="0" collapsed="false">
      <c r="A576" s="28" t="s">
        <v>382</v>
      </c>
      <c r="B576" s="28" t="n">
        <v>27</v>
      </c>
      <c r="C576" s="29" t="n">
        <v>45747</v>
      </c>
      <c r="D576" s="28" t="s">
        <v>380</v>
      </c>
    </row>
    <row r="577" customFormat="false" ht="15" hidden="false" customHeight="false" outlineLevel="0" collapsed="false">
      <c r="A577" s="28" t="s">
        <v>382</v>
      </c>
      <c r="B577" s="28" t="n">
        <v>27</v>
      </c>
      <c r="C577" s="29" t="n">
        <v>45777</v>
      </c>
      <c r="D577" s="28" t="s">
        <v>380</v>
      </c>
    </row>
    <row r="578" customFormat="false" ht="15" hidden="false" customHeight="false" outlineLevel="0" collapsed="false">
      <c r="A578" s="28" t="s">
        <v>382</v>
      </c>
      <c r="B578" s="28" t="n">
        <v>27</v>
      </c>
      <c r="C578" s="29" t="n">
        <v>45808</v>
      </c>
      <c r="D578" s="28" t="s">
        <v>380</v>
      </c>
    </row>
    <row r="579" customFormat="false" ht="15" hidden="false" customHeight="false" outlineLevel="0" collapsed="false">
      <c r="A579" s="28" t="s">
        <v>382</v>
      </c>
      <c r="B579" s="28" t="n">
        <v>27</v>
      </c>
      <c r="C579" s="29" t="n">
        <v>45869</v>
      </c>
      <c r="D579" s="28" t="s">
        <v>379</v>
      </c>
    </row>
    <row r="580" customFormat="false" ht="15" hidden="false" customHeight="false" outlineLevel="0" collapsed="false">
      <c r="A580" s="28" t="s">
        <v>382</v>
      </c>
      <c r="B580" s="28" t="n">
        <v>27</v>
      </c>
      <c r="C580" s="29" t="n">
        <v>45900</v>
      </c>
      <c r="D580" s="28" t="s">
        <v>380</v>
      </c>
    </row>
    <row r="581" customFormat="false" ht="15" hidden="false" customHeight="false" outlineLevel="0" collapsed="false">
      <c r="A581" s="28" t="s">
        <v>382</v>
      </c>
      <c r="B581" s="28" t="n">
        <v>27</v>
      </c>
      <c r="C581" s="29" t="n">
        <v>45930</v>
      </c>
      <c r="D581" s="28" t="s">
        <v>380</v>
      </c>
    </row>
    <row r="582" customFormat="false" ht="15" hidden="false" customHeight="false" outlineLevel="0" collapsed="false">
      <c r="A582" s="28" t="s">
        <v>382</v>
      </c>
      <c r="B582" s="28" t="n">
        <v>27</v>
      </c>
      <c r="C582" s="29" t="n">
        <v>45961</v>
      </c>
      <c r="D582" s="28" t="s">
        <v>380</v>
      </c>
    </row>
    <row r="583" customFormat="false" ht="15" hidden="false" customHeight="false" outlineLevel="0" collapsed="false">
      <c r="A583" s="28" t="s">
        <v>382</v>
      </c>
      <c r="B583" s="28" t="n">
        <v>27</v>
      </c>
      <c r="C583" s="29" t="n">
        <v>46022</v>
      </c>
      <c r="D583" s="28" t="s">
        <v>380</v>
      </c>
    </row>
    <row r="584" customFormat="false" ht="15" hidden="false" customHeight="false" outlineLevel="0" collapsed="false">
      <c r="A584" s="28" t="s">
        <v>382</v>
      </c>
      <c r="B584" s="28" t="n">
        <v>27</v>
      </c>
      <c r="C584" s="29" t="n">
        <v>46053</v>
      </c>
      <c r="D584" s="28" t="s">
        <v>380</v>
      </c>
    </row>
    <row r="585" customFormat="false" ht="15" hidden="false" customHeight="false" outlineLevel="0" collapsed="false">
      <c r="A585" s="28" t="s">
        <v>382</v>
      </c>
      <c r="B585" s="28" t="n">
        <v>27</v>
      </c>
      <c r="C585" s="29" t="n">
        <v>46112</v>
      </c>
      <c r="D585" s="28" t="s">
        <v>381</v>
      </c>
    </row>
    <row r="586" customFormat="false" ht="15" hidden="false" customHeight="false" outlineLevel="0" collapsed="false">
      <c r="A586" s="28" t="s">
        <v>382</v>
      </c>
      <c r="B586" s="28" t="n">
        <v>27</v>
      </c>
      <c r="C586" s="29" t="n">
        <v>46142</v>
      </c>
      <c r="D586" s="28" t="s">
        <v>379</v>
      </c>
    </row>
    <row r="587" customFormat="false" ht="15" hidden="false" customHeight="false" outlineLevel="0" collapsed="false">
      <c r="A587" s="28" t="s">
        <v>382</v>
      </c>
      <c r="B587" s="28" t="n">
        <v>27</v>
      </c>
      <c r="C587" s="29" t="n">
        <v>46173</v>
      </c>
      <c r="D587" s="28" t="s">
        <v>380</v>
      </c>
    </row>
    <row r="588" customFormat="false" ht="15" hidden="false" customHeight="false" outlineLevel="0" collapsed="false">
      <c r="A588" s="28" t="s">
        <v>382</v>
      </c>
      <c r="B588" s="28" t="n">
        <v>27</v>
      </c>
      <c r="C588" s="29" t="n">
        <v>46234</v>
      </c>
      <c r="D588" s="28" t="s">
        <v>380</v>
      </c>
    </row>
    <row r="589" customFormat="false" ht="15" hidden="false" customHeight="false" outlineLevel="0" collapsed="false">
      <c r="A589" s="28" t="s">
        <v>382</v>
      </c>
      <c r="B589" s="28" t="n">
        <v>28</v>
      </c>
      <c r="C589" s="29" t="n">
        <v>45046</v>
      </c>
      <c r="D589" s="28" t="s">
        <v>381</v>
      </c>
    </row>
    <row r="590" customFormat="false" ht="15" hidden="false" customHeight="false" outlineLevel="0" collapsed="false">
      <c r="A590" s="28" t="s">
        <v>382</v>
      </c>
      <c r="B590" s="28" t="n">
        <v>28</v>
      </c>
      <c r="C590" s="29" t="n">
        <v>45077</v>
      </c>
      <c r="D590" s="28" t="s">
        <v>380</v>
      </c>
    </row>
    <row r="591" customFormat="false" ht="15" hidden="false" customHeight="false" outlineLevel="0" collapsed="false">
      <c r="A591" s="28" t="s">
        <v>382</v>
      </c>
      <c r="B591" s="28" t="n">
        <v>28</v>
      </c>
      <c r="C591" s="29" t="n">
        <v>45199</v>
      </c>
      <c r="D591" s="28" t="s">
        <v>380</v>
      </c>
    </row>
    <row r="592" customFormat="false" ht="15" hidden="false" customHeight="false" outlineLevel="0" collapsed="false">
      <c r="A592" s="28" t="s">
        <v>382</v>
      </c>
      <c r="B592" s="28" t="n">
        <v>28</v>
      </c>
      <c r="C592" s="29" t="n">
        <v>45230</v>
      </c>
      <c r="D592" s="28" t="s">
        <v>380</v>
      </c>
    </row>
    <row r="593" customFormat="false" ht="15" hidden="false" customHeight="false" outlineLevel="0" collapsed="false">
      <c r="A593" s="28" t="s">
        <v>382</v>
      </c>
      <c r="B593" s="28" t="n">
        <v>28</v>
      </c>
      <c r="C593" s="29" t="n">
        <v>45291</v>
      </c>
      <c r="D593" s="28" t="s">
        <v>380</v>
      </c>
    </row>
    <row r="594" customFormat="false" ht="15" hidden="false" customHeight="false" outlineLevel="0" collapsed="false">
      <c r="A594" s="28" t="s">
        <v>382</v>
      </c>
      <c r="B594" s="28" t="n">
        <v>28</v>
      </c>
      <c r="C594" s="29" t="n">
        <v>45322</v>
      </c>
      <c r="D594" s="28" t="s">
        <v>380</v>
      </c>
    </row>
    <row r="595" customFormat="false" ht="15" hidden="false" customHeight="false" outlineLevel="0" collapsed="false">
      <c r="A595" s="28" t="s">
        <v>382</v>
      </c>
      <c r="B595" s="28" t="n">
        <v>28</v>
      </c>
      <c r="C595" s="29" t="n">
        <v>45382</v>
      </c>
      <c r="D595" s="28" t="s">
        <v>380</v>
      </c>
    </row>
    <row r="596" customFormat="false" ht="15" hidden="false" customHeight="false" outlineLevel="0" collapsed="false">
      <c r="A596" s="28" t="s">
        <v>382</v>
      </c>
      <c r="B596" s="28" t="n">
        <v>28</v>
      </c>
      <c r="C596" s="29" t="n">
        <v>45412</v>
      </c>
      <c r="D596" s="28" t="s">
        <v>380</v>
      </c>
    </row>
    <row r="597" customFormat="false" ht="15" hidden="false" customHeight="false" outlineLevel="0" collapsed="false">
      <c r="A597" s="28" t="s">
        <v>382</v>
      </c>
      <c r="B597" s="28" t="n">
        <v>28</v>
      </c>
      <c r="C597" s="29" t="n">
        <v>45443</v>
      </c>
      <c r="D597" s="28" t="s">
        <v>380</v>
      </c>
    </row>
    <row r="598" customFormat="false" ht="15" hidden="false" customHeight="false" outlineLevel="0" collapsed="false">
      <c r="A598" s="28" t="s">
        <v>382</v>
      </c>
      <c r="B598" s="28" t="n">
        <v>28</v>
      </c>
      <c r="C598" s="29" t="n">
        <v>45504</v>
      </c>
      <c r="D598" s="28" t="s">
        <v>380</v>
      </c>
    </row>
    <row r="599" customFormat="false" ht="15" hidden="false" customHeight="false" outlineLevel="0" collapsed="false">
      <c r="A599" s="28" t="s">
        <v>382</v>
      </c>
      <c r="B599" s="28" t="n">
        <v>28</v>
      </c>
      <c r="C599" s="29" t="n">
        <v>45535</v>
      </c>
      <c r="D599" s="28" t="s">
        <v>380</v>
      </c>
    </row>
    <row r="600" customFormat="false" ht="15" hidden="false" customHeight="false" outlineLevel="0" collapsed="false">
      <c r="A600" s="28" t="s">
        <v>382</v>
      </c>
      <c r="B600" s="28" t="n">
        <v>28</v>
      </c>
      <c r="C600" s="29" t="n">
        <v>45565</v>
      </c>
      <c r="D600" s="28" t="s">
        <v>380</v>
      </c>
    </row>
    <row r="601" customFormat="false" ht="15" hidden="false" customHeight="false" outlineLevel="0" collapsed="false">
      <c r="A601" s="28" t="s">
        <v>382</v>
      </c>
      <c r="B601" s="28" t="n">
        <v>28</v>
      </c>
      <c r="C601" s="29" t="n">
        <v>45596</v>
      </c>
      <c r="D601" s="28" t="s">
        <v>380</v>
      </c>
    </row>
    <row r="602" customFormat="false" ht="15" hidden="false" customHeight="false" outlineLevel="0" collapsed="false">
      <c r="A602" s="28" t="s">
        <v>382</v>
      </c>
      <c r="B602" s="28" t="n">
        <v>28</v>
      </c>
      <c r="C602" s="29" t="n">
        <v>45657</v>
      </c>
      <c r="D602" s="28" t="s">
        <v>380</v>
      </c>
    </row>
    <row r="603" customFormat="false" ht="15" hidden="false" customHeight="false" outlineLevel="0" collapsed="false">
      <c r="A603" s="28" t="s">
        <v>382</v>
      </c>
      <c r="B603" s="28" t="n">
        <v>28</v>
      </c>
      <c r="C603" s="29" t="n">
        <v>45688</v>
      </c>
      <c r="D603" s="28" t="s">
        <v>381</v>
      </c>
    </row>
    <row r="604" customFormat="false" ht="15" hidden="false" customHeight="false" outlineLevel="0" collapsed="false">
      <c r="A604" s="28" t="s">
        <v>382</v>
      </c>
      <c r="B604" s="28" t="n">
        <v>28</v>
      </c>
      <c r="C604" s="29" t="n">
        <v>45747</v>
      </c>
      <c r="D604" s="28" t="s">
        <v>380</v>
      </c>
    </row>
    <row r="605" customFormat="false" ht="15" hidden="false" customHeight="false" outlineLevel="0" collapsed="false">
      <c r="A605" s="28" t="s">
        <v>382</v>
      </c>
      <c r="B605" s="28" t="n">
        <v>28</v>
      </c>
      <c r="C605" s="29" t="n">
        <v>45777</v>
      </c>
      <c r="D605" s="28" t="s">
        <v>380</v>
      </c>
    </row>
    <row r="606" customFormat="false" ht="15" hidden="false" customHeight="false" outlineLevel="0" collapsed="false">
      <c r="A606" s="28" t="s">
        <v>382</v>
      </c>
      <c r="B606" s="28" t="n">
        <v>28</v>
      </c>
      <c r="C606" s="29" t="n">
        <v>45808</v>
      </c>
      <c r="D606" s="28" t="s">
        <v>380</v>
      </c>
    </row>
    <row r="607" customFormat="false" ht="15" hidden="false" customHeight="false" outlineLevel="0" collapsed="false">
      <c r="A607" s="28" t="s">
        <v>382</v>
      </c>
      <c r="B607" s="28" t="n">
        <v>28</v>
      </c>
      <c r="C607" s="29" t="n">
        <v>45869</v>
      </c>
      <c r="D607" s="28" t="s">
        <v>380</v>
      </c>
    </row>
    <row r="608" customFormat="false" ht="15" hidden="false" customHeight="false" outlineLevel="0" collapsed="false">
      <c r="A608" s="28" t="s">
        <v>382</v>
      </c>
      <c r="B608" s="28" t="n">
        <v>28</v>
      </c>
      <c r="C608" s="29" t="n">
        <v>45900</v>
      </c>
      <c r="D608" s="28" t="s">
        <v>380</v>
      </c>
    </row>
    <row r="609" customFormat="false" ht="15" hidden="false" customHeight="false" outlineLevel="0" collapsed="false">
      <c r="A609" s="28" t="s">
        <v>382</v>
      </c>
      <c r="B609" s="28" t="n">
        <v>28</v>
      </c>
      <c r="C609" s="29" t="n">
        <v>45930</v>
      </c>
      <c r="D609" s="28" t="s">
        <v>380</v>
      </c>
    </row>
    <row r="610" customFormat="false" ht="15" hidden="false" customHeight="false" outlineLevel="0" collapsed="false">
      <c r="A610" s="28" t="s">
        <v>382</v>
      </c>
      <c r="B610" s="28" t="n">
        <v>28</v>
      </c>
      <c r="C610" s="29" t="n">
        <v>45961</v>
      </c>
      <c r="D610" s="28" t="s">
        <v>380</v>
      </c>
    </row>
    <row r="611" customFormat="false" ht="15" hidden="false" customHeight="false" outlineLevel="0" collapsed="false">
      <c r="A611" s="28" t="s">
        <v>382</v>
      </c>
      <c r="B611" s="28" t="n">
        <v>28</v>
      </c>
      <c r="C611" s="29" t="n">
        <v>46022</v>
      </c>
      <c r="D611" s="28" t="s">
        <v>380</v>
      </c>
    </row>
    <row r="612" customFormat="false" ht="15" hidden="false" customHeight="false" outlineLevel="0" collapsed="false">
      <c r="A612" s="28" t="s">
        <v>382</v>
      </c>
      <c r="B612" s="28" t="n">
        <v>28</v>
      </c>
      <c r="C612" s="29" t="n">
        <v>46053</v>
      </c>
      <c r="D612" s="28" t="s">
        <v>380</v>
      </c>
    </row>
    <row r="613" customFormat="false" ht="15" hidden="false" customHeight="false" outlineLevel="0" collapsed="false">
      <c r="A613" s="28" t="s">
        <v>382</v>
      </c>
      <c r="B613" s="28" t="n">
        <v>28</v>
      </c>
      <c r="C613" s="29" t="n">
        <v>46112</v>
      </c>
      <c r="D613" s="28" t="s">
        <v>380</v>
      </c>
    </row>
    <row r="614" customFormat="false" ht="15" hidden="false" customHeight="false" outlineLevel="0" collapsed="false">
      <c r="A614" s="28" t="s">
        <v>382</v>
      </c>
      <c r="B614" s="28" t="n">
        <v>28</v>
      </c>
      <c r="C614" s="29" t="n">
        <v>46142</v>
      </c>
      <c r="D614" s="28" t="s">
        <v>380</v>
      </c>
    </row>
    <row r="615" customFormat="false" ht="15" hidden="false" customHeight="false" outlineLevel="0" collapsed="false">
      <c r="A615" s="28" t="s">
        <v>382</v>
      </c>
      <c r="B615" s="28" t="n">
        <v>28</v>
      </c>
      <c r="C615" s="29" t="n">
        <v>46173</v>
      </c>
      <c r="D615" s="28" t="s">
        <v>380</v>
      </c>
    </row>
    <row r="616" customFormat="false" ht="15" hidden="false" customHeight="false" outlineLevel="0" collapsed="false">
      <c r="A616" s="28" t="s">
        <v>382</v>
      </c>
      <c r="B616" s="28" t="n">
        <v>28</v>
      </c>
      <c r="C616" s="29" t="n">
        <v>46234</v>
      </c>
      <c r="D616" s="28" t="s">
        <v>380</v>
      </c>
    </row>
    <row r="617" customFormat="false" ht="15" hidden="false" customHeight="false" outlineLevel="0" collapsed="false">
      <c r="A617" s="28" t="s">
        <v>382</v>
      </c>
      <c r="B617" s="28" t="n">
        <v>30</v>
      </c>
      <c r="C617" s="29" t="n">
        <v>46173</v>
      </c>
      <c r="D617" s="28" t="s">
        <v>380</v>
      </c>
    </row>
    <row r="618" customFormat="false" ht="15" hidden="false" customHeight="false" outlineLevel="0" collapsed="false">
      <c r="A618" s="28" t="s">
        <v>382</v>
      </c>
      <c r="B618" s="28" t="n">
        <v>30</v>
      </c>
      <c r="C618" s="29" t="n">
        <v>46234</v>
      </c>
      <c r="D618" s="28" t="s">
        <v>381</v>
      </c>
    </row>
    <row r="619" customFormat="false" ht="15" hidden="false" customHeight="false" outlineLevel="0" collapsed="false">
      <c r="A619" s="28" t="s">
        <v>382</v>
      </c>
      <c r="B619" s="28" t="n">
        <v>31</v>
      </c>
      <c r="C619" s="29" t="n">
        <v>44957</v>
      </c>
      <c r="D619" s="28" t="s">
        <v>380</v>
      </c>
    </row>
    <row r="620" customFormat="false" ht="15" hidden="false" customHeight="false" outlineLevel="0" collapsed="false">
      <c r="A620" s="28" t="s">
        <v>382</v>
      </c>
      <c r="B620" s="28" t="n">
        <v>31</v>
      </c>
      <c r="C620" s="29" t="n">
        <v>45016</v>
      </c>
      <c r="D620" s="28" t="s">
        <v>380</v>
      </c>
    </row>
    <row r="621" customFormat="false" ht="15" hidden="false" customHeight="false" outlineLevel="0" collapsed="false">
      <c r="A621" s="28" t="s">
        <v>382</v>
      </c>
      <c r="B621" s="28" t="n">
        <v>31</v>
      </c>
      <c r="C621" s="29" t="n">
        <v>45046</v>
      </c>
      <c r="D621" s="28" t="s">
        <v>380</v>
      </c>
    </row>
    <row r="622" customFormat="false" ht="15" hidden="false" customHeight="false" outlineLevel="0" collapsed="false">
      <c r="A622" s="28" t="s">
        <v>382</v>
      </c>
      <c r="B622" s="28" t="n">
        <v>31</v>
      </c>
      <c r="C622" s="29" t="n">
        <v>45077</v>
      </c>
      <c r="D622" s="28" t="s">
        <v>380</v>
      </c>
    </row>
    <row r="623" customFormat="false" ht="15" hidden="false" customHeight="false" outlineLevel="0" collapsed="false">
      <c r="A623" s="28" t="s">
        <v>382</v>
      </c>
      <c r="B623" s="28" t="n">
        <v>31</v>
      </c>
      <c r="C623" s="29" t="n">
        <v>45199</v>
      </c>
      <c r="D623" s="28" t="s">
        <v>380</v>
      </c>
    </row>
    <row r="624" customFormat="false" ht="15" hidden="false" customHeight="false" outlineLevel="0" collapsed="false">
      <c r="A624" s="28" t="s">
        <v>382</v>
      </c>
      <c r="B624" s="28" t="n">
        <v>31</v>
      </c>
      <c r="C624" s="29" t="n">
        <v>45230</v>
      </c>
      <c r="D624" s="28" t="s">
        <v>381</v>
      </c>
    </row>
    <row r="625" customFormat="false" ht="15" hidden="false" customHeight="false" outlineLevel="0" collapsed="false">
      <c r="A625" s="28" t="s">
        <v>382</v>
      </c>
      <c r="B625" s="28" t="n">
        <v>31</v>
      </c>
      <c r="C625" s="29" t="n">
        <v>45291</v>
      </c>
      <c r="D625" s="28" t="s">
        <v>380</v>
      </c>
    </row>
    <row r="626" customFormat="false" ht="15" hidden="false" customHeight="false" outlineLevel="0" collapsed="false">
      <c r="A626" s="28" t="s">
        <v>382</v>
      </c>
      <c r="B626" s="28" t="n">
        <v>31</v>
      </c>
      <c r="C626" s="29" t="n">
        <v>45322</v>
      </c>
      <c r="D626" s="28" t="s">
        <v>380</v>
      </c>
    </row>
    <row r="627" customFormat="false" ht="15" hidden="false" customHeight="false" outlineLevel="0" collapsed="false">
      <c r="A627" s="28" t="s">
        <v>382</v>
      </c>
      <c r="B627" s="28" t="n">
        <v>31</v>
      </c>
      <c r="C627" s="29" t="n">
        <v>45382</v>
      </c>
      <c r="D627" s="28" t="s">
        <v>380</v>
      </c>
    </row>
    <row r="628" customFormat="false" ht="15" hidden="false" customHeight="false" outlineLevel="0" collapsed="false">
      <c r="A628" s="28" t="s">
        <v>382</v>
      </c>
      <c r="B628" s="28" t="n">
        <v>31</v>
      </c>
      <c r="C628" s="29" t="n">
        <v>45412</v>
      </c>
      <c r="D628" s="28" t="s">
        <v>380</v>
      </c>
    </row>
    <row r="629" customFormat="false" ht="15" hidden="false" customHeight="false" outlineLevel="0" collapsed="false">
      <c r="A629" s="28" t="s">
        <v>382</v>
      </c>
      <c r="B629" s="28" t="n">
        <v>31</v>
      </c>
      <c r="C629" s="29" t="n">
        <v>45443</v>
      </c>
      <c r="D629" s="28" t="s">
        <v>380</v>
      </c>
    </row>
    <row r="630" customFormat="false" ht="15" hidden="false" customHeight="false" outlineLevel="0" collapsed="false">
      <c r="A630" s="28" t="s">
        <v>382</v>
      </c>
      <c r="B630" s="28" t="n">
        <v>31</v>
      </c>
      <c r="C630" s="29" t="n">
        <v>45504</v>
      </c>
      <c r="D630" s="28" t="s">
        <v>380</v>
      </c>
    </row>
    <row r="631" customFormat="false" ht="15" hidden="false" customHeight="false" outlineLevel="0" collapsed="false">
      <c r="A631" s="28" t="s">
        <v>382</v>
      </c>
      <c r="B631" s="28" t="n">
        <v>31</v>
      </c>
      <c r="C631" s="29" t="n">
        <v>45535</v>
      </c>
      <c r="D631" s="28" t="s">
        <v>381</v>
      </c>
    </row>
    <row r="632" customFormat="false" ht="15" hidden="false" customHeight="false" outlineLevel="0" collapsed="false">
      <c r="A632" s="28" t="s">
        <v>382</v>
      </c>
      <c r="B632" s="28" t="n">
        <v>31</v>
      </c>
      <c r="C632" s="29" t="n">
        <v>45565</v>
      </c>
      <c r="D632" s="28" t="s">
        <v>380</v>
      </c>
    </row>
    <row r="633" customFormat="false" ht="15" hidden="false" customHeight="false" outlineLevel="0" collapsed="false">
      <c r="A633" s="28" t="s">
        <v>382</v>
      </c>
      <c r="B633" s="28" t="n">
        <v>31</v>
      </c>
      <c r="C633" s="29" t="n">
        <v>45596</v>
      </c>
      <c r="D633" s="28" t="s">
        <v>380</v>
      </c>
    </row>
    <row r="634" customFormat="false" ht="15" hidden="false" customHeight="false" outlineLevel="0" collapsed="false">
      <c r="A634" s="28" t="s">
        <v>382</v>
      </c>
      <c r="B634" s="28" t="n">
        <v>31</v>
      </c>
      <c r="C634" s="29" t="n">
        <v>45657</v>
      </c>
      <c r="D634" s="28" t="s">
        <v>380</v>
      </c>
    </row>
    <row r="635" customFormat="false" ht="15" hidden="false" customHeight="false" outlineLevel="0" collapsed="false">
      <c r="A635" s="28" t="s">
        <v>382</v>
      </c>
      <c r="B635" s="28" t="n">
        <v>31</v>
      </c>
      <c r="C635" s="29" t="n">
        <v>45688</v>
      </c>
      <c r="D635" s="28" t="s">
        <v>380</v>
      </c>
    </row>
    <row r="636" customFormat="false" ht="15" hidden="false" customHeight="false" outlineLevel="0" collapsed="false">
      <c r="A636" s="28" t="s">
        <v>382</v>
      </c>
      <c r="B636" s="28" t="n">
        <v>31</v>
      </c>
      <c r="C636" s="29" t="n">
        <v>45747</v>
      </c>
      <c r="D636" s="28" t="s">
        <v>380</v>
      </c>
    </row>
    <row r="637" customFormat="false" ht="15" hidden="false" customHeight="false" outlineLevel="0" collapsed="false">
      <c r="A637" s="28" t="s">
        <v>382</v>
      </c>
      <c r="B637" s="28" t="n">
        <v>31</v>
      </c>
      <c r="C637" s="29" t="n">
        <v>45777</v>
      </c>
      <c r="D637" s="28" t="s">
        <v>380</v>
      </c>
    </row>
    <row r="638" customFormat="false" ht="15" hidden="false" customHeight="false" outlineLevel="0" collapsed="false">
      <c r="A638" s="28" t="s">
        <v>382</v>
      </c>
      <c r="B638" s="28" t="n">
        <v>31</v>
      </c>
      <c r="C638" s="29" t="n">
        <v>45808</v>
      </c>
      <c r="D638" s="28" t="s">
        <v>380</v>
      </c>
    </row>
    <row r="639" customFormat="false" ht="15" hidden="false" customHeight="false" outlineLevel="0" collapsed="false">
      <c r="A639" s="28" t="s">
        <v>382</v>
      </c>
      <c r="B639" s="28" t="n">
        <v>31</v>
      </c>
      <c r="C639" s="29" t="n">
        <v>45869</v>
      </c>
      <c r="D639" s="28" t="s">
        <v>380</v>
      </c>
    </row>
    <row r="640" customFormat="false" ht="15" hidden="false" customHeight="false" outlineLevel="0" collapsed="false">
      <c r="A640" s="28" t="s">
        <v>382</v>
      </c>
      <c r="B640" s="28" t="n">
        <v>31</v>
      </c>
      <c r="C640" s="29" t="n">
        <v>45900</v>
      </c>
      <c r="D640" s="28" t="s">
        <v>380</v>
      </c>
    </row>
    <row r="641" customFormat="false" ht="15" hidden="false" customHeight="false" outlineLevel="0" collapsed="false">
      <c r="A641" s="28" t="s">
        <v>382</v>
      </c>
      <c r="B641" s="28" t="n">
        <v>31</v>
      </c>
      <c r="C641" s="29" t="n">
        <v>45930</v>
      </c>
      <c r="D641" s="28" t="s">
        <v>380</v>
      </c>
    </row>
    <row r="642" customFormat="false" ht="15" hidden="false" customHeight="false" outlineLevel="0" collapsed="false">
      <c r="A642" s="28" t="s">
        <v>382</v>
      </c>
      <c r="B642" s="28" t="n">
        <v>31</v>
      </c>
      <c r="C642" s="29" t="n">
        <v>45961</v>
      </c>
      <c r="D642" s="28" t="s">
        <v>380</v>
      </c>
    </row>
    <row r="643" customFormat="false" ht="15" hidden="false" customHeight="false" outlineLevel="0" collapsed="false">
      <c r="A643" s="28" t="s">
        <v>382</v>
      </c>
      <c r="B643" s="28" t="n">
        <v>31</v>
      </c>
      <c r="C643" s="29" t="n">
        <v>46022</v>
      </c>
      <c r="D643" s="28" t="s">
        <v>380</v>
      </c>
    </row>
    <row r="644" customFormat="false" ht="15" hidden="false" customHeight="false" outlineLevel="0" collapsed="false">
      <c r="A644" s="28" t="s">
        <v>382</v>
      </c>
      <c r="B644" s="28" t="n">
        <v>31</v>
      </c>
      <c r="C644" s="29" t="n">
        <v>46053</v>
      </c>
      <c r="D644" s="28" t="s">
        <v>380</v>
      </c>
    </row>
    <row r="645" customFormat="false" ht="15" hidden="false" customHeight="false" outlineLevel="0" collapsed="false">
      <c r="A645" s="28" t="s">
        <v>382</v>
      </c>
      <c r="B645" s="28" t="n">
        <v>31</v>
      </c>
      <c r="C645" s="29" t="n">
        <v>46112</v>
      </c>
      <c r="D645" s="28" t="s">
        <v>380</v>
      </c>
    </row>
    <row r="646" customFormat="false" ht="15" hidden="false" customHeight="false" outlineLevel="0" collapsed="false">
      <c r="A646" s="28" t="s">
        <v>382</v>
      </c>
      <c r="B646" s="28" t="n">
        <v>31</v>
      </c>
      <c r="C646" s="29" t="n">
        <v>46142</v>
      </c>
      <c r="D646" s="28" t="s">
        <v>380</v>
      </c>
    </row>
    <row r="647" customFormat="false" ht="15" hidden="false" customHeight="false" outlineLevel="0" collapsed="false">
      <c r="A647" s="28" t="s">
        <v>382</v>
      </c>
      <c r="B647" s="28" t="n">
        <v>31</v>
      </c>
      <c r="C647" s="29" t="n">
        <v>46173</v>
      </c>
      <c r="D647" s="28" t="s">
        <v>380</v>
      </c>
    </row>
    <row r="648" customFormat="false" ht="15" hidden="false" customHeight="false" outlineLevel="0" collapsed="false">
      <c r="A648" s="28" t="s">
        <v>382</v>
      </c>
      <c r="B648" s="28" t="n">
        <v>31</v>
      </c>
      <c r="C648" s="29" t="n">
        <v>46234</v>
      </c>
      <c r="D648" s="28" t="s">
        <v>380</v>
      </c>
    </row>
    <row r="649" customFormat="false" ht="15" hidden="false" customHeight="false" outlineLevel="0" collapsed="false">
      <c r="A649" s="28" t="s">
        <v>382</v>
      </c>
      <c r="B649" s="28" t="n">
        <v>32</v>
      </c>
      <c r="C649" s="29" t="n">
        <v>44957</v>
      </c>
      <c r="D649" s="28" t="s">
        <v>380</v>
      </c>
    </row>
    <row r="650" customFormat="false" ht="15" hidden="false" customHeight="false" outlineLevel="0" collapsed="false">
      <c r="A650" s="28" t="s">
        <v>382</v>
      </c>
      <c r="B650" s="28" t="n">
        <v>32</v>
      </c>
      <c r="C650" s="29" t="n">
        <v>45016</v>
      </c>
      <c r="D650" s="28" t="s">
        <v>380</v>
      </c>
    </row>
    <row r="651" customFormat="false" ht="15" hidden="false" customHeight="false" outlineLevel="0" collapsed="false">
      <c r="A651" s="28" t="s">
        <v>382</v>
      </c>
      <c r="B651" s="28" t="n">
        <v>32</v>
      </c>
      <c r="C651" s="29" t="n">
        <v>45046</v>
      </c>
      <c r="D651" s="28" t="s">
        <v>380</v>
      </c>
    </row>
    <row r="652" customFormat="false" ht="15" hidden="false" customHeight="false" outlineLevel="0" collapsed="false">
      <c r="A652" s="28" t="s">
        <v>382</v>
      </c>
      <c r="B652" s="28" t="n">
        <v>32</v>
      </c>
      <c r="C652" s="29" t="n">
        <v>45077</v>
      </c>
      <c r="D652" s="28" t="s">
        <v>381</v>
      </c>
    </row>
    <row r="653" customFormat="false" ht="15" hidden="false" customHeight="false" outlineLevel="0" collapsed="false">
      <c r="A653" s="28" t="s">
        <v>382</v>
      </c>
      <c r="B653" s="28" t="n">
        <v>32</v>
      </c>
      <c r="C653" s="29" t="n">
        <v>45199</v>
      </c>
      <c r="D653" s="28" t="s">
        <v>381</v>
      </c>
    </row>
    <row r="654" customFormat="false" ht="15" hidden="false" customHeight="false" outlineLevel="0" collapsed="false">
      <c r="A654" s="28" t="s">
        <v>382</v>
      </c>
      <c r="B654" s="28" t="n">
        <v>32</v>
      </c>
      <c r="C654" s="29" t="n">
        <v>45230</v>
      </c>
      <c r="D654" s="28" t="s">
        <v>380</v>
      </c>
    </row>
    <row r="655" customFormat="false" ht="15" hidden="false" customHeight="false" outlineLevel="0" collapsed="false">
      <c r="A655" s="28" t="s">
        <v>382</v>
      </c>
      <c r="B655" s="28" t="n">
        <v>32</v>
      </c>
      <c r="C655" s="29" t="n">
        <v>45291</v>
      </c>
      <c r="D655" s="28" t="s">
        <v>380</v>
      </c>
    </row>
    <row r="656" customFormat="false" ht="15" hidden="false" customHeight="false" outlineLevel="0" collapsed="false">
      <c r="A656" s="28" t="s">
        <v>382</v>
      </c>
      <c r="B656" s="28" t="n">
        <v>32</v>
      </c>
      <c r="C656" s="29" t="n">
        <v>45322</v>
      </c>
      <c r="D656" s="28" t="s">
        <v>379</v>
      </c>
    </row>
    <row r="657" customFormat="false" ht="15" hidden="false" customHeight="false" outlineLevel="0" collapsed="false">
      <c r="A657" s="28" t="s">
        <v>382</v>
      </c>
      <c r="B657" s="28" t="n">
        <v>32</v>
      </c>
      <c r="C657" s="29" t="n">
        <v>45382</v>
      </c>
      <c r="D657" s="28" t="s">
        <v>380</v>
      </c>
    </row>
    <row r="658" customFormat="false" ht="15" hidden="false" customHeight="false" outlineLevel="0" collapsed="false">
      <c r="A658" s="28" t="s">
        <v>382</v>
      </c>
      <c r="B658" s="28" t="n">
        <v>32</v>
      </c>
      <c r="C658" s="29" t="n">
        <v>45412</v>
      </c>
      <c r="D658" s="28" t="s">
        <v>381</v>
      </c>
    </row>
    <row r="659" customFormat="false" ht="15" hidden="false" customHeight="false" outlineLevel="0" collapsed="false">
      <c r="A659" s="28" t="s">
        <v>382</v>
      </c>
      <c r="B659" s="28" t="n">
        <v>32</v>
      </c>
      <c r="C659" s="29" t="n">
        <v>45443</v>
      </c>
      <c r="D659" s="28" t="s">
        <v>380</v>
      </c>
    </row>
    <row r="660" customFormat="false" ht="15" hidden="false" customHeight="false" outlineLevel="0" collapsed="false">
      <c r="A660" s="28" t="s">
        <v>382</v>
      </c>
      <c r="B660" s="28" t="n">
        <v>32</v>
      </c>
      <c r="C660" s="29" t="n">
        <v>45504</v>
      </c>
      <c r="D660" s="28" t="s">
        <v>380</v>
      </c>
    </row>
    <row r="661" customFormat="false" ht="15" hidden="false" customHeight="false" outlineLevel="0" collapsed="false">
      <c r="A661" s="28" t="s">
        <v>382</v>
      </c>
      <c r="B661" s="28" t="n">
        <v>32</v>
      </c>
      <c r="C661" s="29" t="n">
        <v>45535</v>
      </c>
      <c r="D661" s="28" t="s">
        <v>380</v>
      </c>
    </row>
    <row r="662" customFormat="false" ht="15" hidden="false" customHeight="false" outlineLevel="0" collapsed="false">
      <c r="A662" s="28" t="s">
        <v>382</v>
      </c>
      <c r="B662" s="28" t="n">
        <v>32</v>
      </c>
      <c r="C662" s="29" t="n">
        <v>45565</v>
      </c>
      <c r="D662" s="28" t="s">
        <v>380</v>
      </c>
    </row>
    <row r="663" customFormat="false" ht="15" hidden="false" customHeight="false" outlineLevel="0" collapsed="false">
      <c r="A663" s="28" t="s">
        <v>382</v>
      </c>
      <c r="B663" s="28" t="n">
        <v>32</v>
      </c>
      <c r="C663" s="29" t="n">
        <v>45596</v>
      </c>
      <c r="D663" s="28" t="s">
        <v>380</v>
      </c>
    </row>
    <row r="664" customFormat="false" ht="15" hidden="false" customHeight="false" outlineLevel="0" collapsed="false">
      <c r="A664" s="28" t="s">
        <v>382</v>
      </c>
      <c r="B664" s="28" t="n">
        <v>32</v>
      </c>
      <c r="C664" s="29" t="n">
        <v>45657</v>
      </c>
      <c r="D664" s="28" t="s">
        <v>380</v>
      </c>
    </row>
    <row r="665" customFormat="false" ht="15" hidden="false" customHeight="false" outlineLevel="0" collapsed="false">
      <c r="A665" s="28" t="s">
        <v>382</v>
      </c>
      <c r="B665" s="28" t="n">
        <v>32</v>
      </c>
      <c r="C665" s="29" t="n">
        <v>45688</v>
      </c>
      <c r="D665" s="28" t="s">
        <v>379</v>
      </c>
    </row>
    <row r="666" customFormat="false" ht="15" hidden="false" customHeight="false" outlineLevel="0" collapsed="false">
      <c r="A666" s="28" t="s">
        <v>382</v>
      </c>
      <c r="B666" s="28" t="n">
        <v>32</v>
      </c>
      <c r="C666" s="29" t="n">
        <v>45747</v>
      </c>
      <c r="D666" s="28" t="s">
        <v>380</v>
      </c>
    </row>
    <row r="667" customFormat="false" ht="15" hidden="false" customHeight="false" outlineLevel="0" collapsed="false">
      <c r="A667" s="28" t="s">
        <v>382</v>
      </c>
      <c r="B667" s="28" t="n">
        <v>32</v>
      </c>
      <c r="C667" s="29" t="n">
        <v>45777</v>
      </c>
      <c r="D667" s="28" t="s">
        <v>380</v>
      </c>
    </row>
    <row r="668" customFormat="false" ht="15" hidden="false" customHeight="false" outlineLevel="0" collapsed="false">
      <c r="A668" s="28" t="s">
        <v>382</v>
      </c>
      <c r="B668" s="28" t="n">
        <v>32</v>
      </c>
      <c r="C668" s="29" t="n">
        <v>45808</v>
      </c>
      <c r="D668" s="28" t="s">
        <v>380</v>
      </c>
    </row>
    <row r="669" customFormat="false" ht="15" hidden="false" customHeight="false" outlineLevel="0" collapsed="false">
      <c r="A669" s="28" t="s">
        <v>382</v>
      </c>
      <c r="B669" s="28" t="n">
        <v>32</v>
      </c>
      <c r="C669" s="29" t="n">
        <v>45869</v>
      </c>
      <c r="D669" s="28" t="s">
        <v>380</v>
      </c>
    </row>
    <row r="670" customFormat="false" ht="15" hidden="false" customHeight="false" outlineLevel="0" collapsed="false">
      <c r="A670" s="28" t="s">
        <v>382</v>
      </c>
      <c r="B670" s="28" t="n">
        <v>32</v>
      </c>
      <c r="C670" s="29" t="n">
        <v>45900</v>
      </c>
      <c r="D670" s="28" t="s">
        <v>380</v>
      </c>
    </row>
    <row r="671" customFormat="false" ht="15" hidden="false" customHeight="false" outlineLevel="0" collapsed="false">
      <c r="A671" s="28" t="s">
        <v>382</v>
      </c>
      <c r="B671" s="28" t="n">
        <v>32</v>
      </c>
      <c r="C671" s="29" t="n">
        <v>45930</v>
      </c>
      <c r="D671" s="28" t="s">
        <v>380</v>
      </c>
    </row>
    <row r="672" customFormat="false" ht="15" hidden="false" customHeight="false" outlineLevel="0" collapsed="false">
      <c r="A672" s="28" t="s">
        <v>382</v>
      </c>
      <c r="B672" s="28" t="n">
        <v>32</v>
      </c>
      <c r="C672" s="29" t="n">
        <v>45961</v>
      </c>
      <c r="D672" s="28" t="s">
        <v>380</v>
      </c>
    </row>
    <row r="673" customFormat="false" ht="15" hidden="false" customHeight="false" outlineLevel="0" collapsed="false">
      <c r="A673" s="28" t="s">
        <v>382</v>
      </c>
      <c r="B673" s="28" t="n">
        <v>32</v>
      </c>
      <c r="C673" s="29" t="n">
        <v>46022</v>
      </c>
      <c r="D673" s="28" t="s">
        <v>380</v>
      </c>
    </row>
    <row r="674" customFormat="false" ht="15" hidden="false" customHeight="false" outlineLevel="0" collapsed="false">
      <c r="A674" s="28" t="s">
        <v>382</v>
      </c>
      <c r="B674" s="28" t="n">
        <v>32</v>
      </c>
      <c r="C674" s="29" t="n">
        <v>46053</v>
      </c>
      <c r="D674" s="28" t="s">
        <v>380</v>
      </c>
    </row>
    <row r="675" customFormat="false" ht="15" hidden="false" customHeight="false" outlineLevel="0" collapsed="false">
      <c r="A675" s="28" t="s">
        <v>382</v>
      </c>
      <c r="B675" s="28" t="n">
        <v>32</v>
      </c>
      <c r="C675" s="29" t="n">
        <v>46112</v>
      </c>
      <c r="D675" s="28" t="s">
        <v>380</v>
      </c>
    </row>
    <row r="676" customFormat="false" ht="15" hidden="false" customHeight="false" outlineLevel="0" collapsed="false">
      <c r="A676" s="28" t="s">
        <v>382</v>
      </c>
      <c r="B676" s="28" t="n">
        <v>32</v>
      </c>
      <c r="C676" s="29" t="n">
        <v>46142</v>
      </c>
      <c r="D676" s="28" t="s">
        <v>381</v>
      </c>
    </row>
    <row r="677" customFormat="false" ht="15" hidden="false" customHeight="false" outlineLevel="0" collapsed="false">
      <c r="A677" s="28" t="s">
        <v>382</v>
      </c>
      <c r="B677" s="28" t="n">
        <v>32</v>
      </c>
      <c r="C677" s="29" t="n">
        <v>46173</v>
      </c>
      <c r="D677" s="28" t="s">
        <v>380</v>
      </c>
    </row>
    <row r="678" customFormat="false" ht="15" hidden="false" customHeight="false" outlineLevel="0" collapsed="false">
      <c r="A678" s="28" t="s">
        <v>382</v>
      </c>
      <c r="B678" s="28" t="n">
        <v>32</v>
      </c>
      <c r="C678" s="29" t="n">
        <v>46234</v>
      </c>
      <c r="D678" s="28" t="s">
        <v>381</v>
      </c>
    </row>
    <row r="679" customFormat="false" ht="15" hidden="false" customHeight="false" outlineLevel="0" collapsed="false">
      <c r="A679" s="28" t="s">
        <v>382</v>
      </c>
      <c r="B679" s="28" t="n">
        <v>34</v>
      </c>
      <c r="C679" s="29" t="n">
        <v>44957</v>
      </c>
      <c r="D679" s="28" t="s">
        <v>380</v>
      </c>
    </row>
    <row r="680" customFormat="false" ht="15" hidden="false" customHeight="false" outlineLevel="0" collapsed="false">
      <c r="A680" s="28" t="s">
        <v>382</v>
      </c>
      <c r="B680" s="28" t="n">
        <v>34</v>
      </c>
      <c r="C680" s="29" t="n">
        <v>45016</v>
      </c>
      <c r="D680" s="28" t="s">
        <v>380</v>
      </c>
    </row>
    <row r="681" customFormat="false" ht="15" hidden="false" customHeight="false" outlineLevel="0" collapsed="false">
      <c r="A681" s="28" t="s">
        <v>382</v>
      </c>
      <c r="B681" s="28" t="n">
        <v>34</v>
      </c>
      <c r="C681" s="29" t="n">
        <v>45046</v>
      </c>
      <c r="D681" s="28" t="s">
        <v>381</v>
      </c>
    </row>
    <row r="682" customFormat="false" ht="15" hidden="false" customHeight="false" outlineLevel="0" collapsed="false">
      <c r="A682" s="28" t="s">
        <v>382</v>
      </c>
      <c r="B682" s="28" t="n">
        <v>34</v>
      </c>
      <c r="C682" s="29" t="n">
        <v>45077</v>
      </c>
      <c r="D682" s="28" t="s">
        <v>381</v>
      </c>
    </row>
    <row r="683" customFormat="false" ht="15" hidden="false" customHeight="false" outlineLevel="0" collapsed="false">
      <c r="A683" s="28" t="s">
        <v>382</v>
      </c>
      <c r="B683" s="28" t="n">
        <v>34</v>
      </c>
      <c r="C683" s="29" t="n">
        <v>45199</v>
      </c>
      <c r="D683" s="28" t="s">
        <v>380</v>
      </c>
    </row>
    <row r="684" customFormat="false" ht="15" hidden="false" customHeight="false" outlineLevel="0" collapsed="false">
      <c r="A684" s="28" t="s">
        <v>382</v>
      </c>
      <c r="B684" s="28" t="n">
        <v>34</v>
      </c>
      <c r="C684" s="29" t="n">
        <v>45230</v>
      </c>
      <c r="D684" s="28" t="s">
        <v>380</v>
      </c>
    </row>
    <row r="685" customFormat="false" ht="15" hidden="false" customHeight="false" outlineLevel="0" collapsed="false">
      <c r="A685" s="28" t="s">
        <v>382</v>
      </c>
      <c r="B685" s="28" t="n">
        <v>34</v>
      </c>
      <c r="C685" s="29" t="n">
        <v>45291</v>
      </c>
      <c r="D685" s="28" t="s">
        <v>380</v>
      </c>
    </row>
    <row r="686" customFormat="false" ht="15" hidden="false" customHeight="false" outlineLevel="0" collapsed="false">
      <c r="A686" s="28" t="s">
        <v>382</v>
      </c>
      <c r="B686" s="28" t="n">
        <v>34</v>
      </c>
      <c r="C686" s="29" t="n">
        <v>45322</v>
      </c>
      <c r="D686" s="28" t="s">
        <v>381</v>
      </c>
    </row>
    <row r="687" customFormat="false" ht="15" hidden="false" customHeight="false" outlineLevel="0" collapsed="false">
      <c r="A687" s="28" t="s">
        <v>382</v>
      </c>
      <c r="B687" s="28" t="n">
        <v>34</v>
      </c>
      <c r="C687" s="29" t="n">
        <v>45382</v>
      </c>
      <c r="D687" s="28" t="s">
        <v>380</v>
      </c>
    </row>
    <row r="688" customFormat="false" ht="15" hidden="false" customHeight="false" outlineLevel="0" collapsed="false">
      <c r="A688" s="28" t="s">
        <v>382</v>
      </c>
      <c r="B688" s="28" t="n">
        <v>34</v>
      </c>
      <c r="C688" s="29" t="n">
        <v>45412</v>
      </c>
      <c r="D688" s="28" t="s">
        <v>380</v>
      </c>
    </row>
    <row r="689" customFormat="false" ht="15" hidden="false" customHeight="false" outlineLevel="0" collapsed="false">
      <c r="A689" s="28" t="s">
        <v>382</v>
      </c>
      <c r="B689" s="28" t="n">
        <v>34</v>
      </c>
      <c r="C689" s="29" t="n">
        <v>45443</v>
      </c>
      <c r="D689" s="28" t="s">
        <v>380</v>
      </c>
    </row>
    <row r="690" customFormat="false" ht="15" hidden="false" customHeight="false" outlineLevel="0" collapsed="false">
      <c r="A690" s="28" t="s">
        <v>382</v>
      </c>
      <c r="B690" s="28" t="n">
        <v>34</v>
      </c>
      <c r="C690" s="29" t="n">
        <v>45504</v>
      </c>
      <c r="D690" s="28" t="s">
        <v>380</v>
      </c>
    </row>
    <row r="691" customFormat="false" ht="15" hidden="false" customHeight="false" outlineLevel="0" collapsed="false">
      <c r="A691" s="28" t="s">
        <v>382</v>
      </c>
      <c r="B691" s="28" t="n">
        <v>34</v>
      </c>
      <c r="C691" s="29" t="n">
        <v>45535</v>
      </c>
      <c r="D691" s="28" t="s">
        <v>380</v>
      </c>
    </row>
    <row r="692" customFormat="false" ht="15" hidden="false" customHeight="false" outlineLevel="0" collapsed="false">
      <c r="A692" s="28" t="s">
        <v>382</v>
      </c>
      <c r="B692" s="28" t="n">
        <v>34</v>
      </c>
      <c r="C692" s="29" t="n">
        <v>45565</v>
      </c>
      <c r="D692" s="28" t="s">
        <v>380</v>
      </c>
    </row>
    <row r="693" customFormat="false" ht="15" hidden="false" customHeight="false" outlineLevel="0" collapsed="false">
      <c r="A693" s="28" t="s">
        <v>382</v>
      </c>
      <c r="B693" s="28" t="n">
        <v>34</v>
      </c>
      <c r="C693" s="29" t="n">
        <v>45596</v>
      </c>
      <c r="D693" s="28" t="s">
        <v>381</v>
      </c>
    </row>
    <row r="694" customFormat="false" ht="15" hidden="false" customHeight="false" outlineLevel="0" collapsed="false">
      <c r="A694" s="28" t="s">
        <v>382</v>
      </c>
      <c r="B694" s="28" t="n">
        <v>34</v>
      </c>
      <c r="C694" s="29" t="n">
        <v>45657</v>
      </c>
      <c r="D694" s="28" t="s">
        <v>380</v>
      </c>
    </row>
    <row r="695" customFormat="false" ht="15" hidden="false" customHeight="false" outlineLevel="0" collapsed="false">
      <c r="A695" s="28" t="s">
        <v>382</v>
      </c>
      <c r="B695" s="28" t="n">
        <v>34</v>
      </c>
      <c r="C695" s="29" t="n">
        <v>45688</v>
      </c>
      <c r="D695" s="28" t="s">
        <v>380</v>
      </c>
    </row>
    <row r="696" customFormat="false" ht="15" hidden="false" customHeight="false" outlineLevel="0" collapsed="false">
      <c r="A696" s="28" t="s">
        <v>382</v>
      </c>
      <c r="B696" s="28" t="n">
        <v>34</v>
      </c>
      <c r="C696" s="29" t="n">
        <v>45747</v>
      </c>
      <c r="D696" s="28" t="s">
        <v>380</v>
      </c>
    </row>
    <row r="697" customFormat="false" ht="15" hidden="false" customHeight="false" outlineLevel="0" collapsed="false">
      <c r="A697" s="28" t="s">
        <v>382</v>
      </c>
      <c r="B697" s="28" t="n">
        <v>34</v>
      </c>
      <c r="C697" s="29" t="n">
        <v>45777</v>
      </c>
      <c r="D697" s="28" t="s">
        <v>380</v>
      </c>
    </row>
    <row r="698" customFormat="false" ht="15" hidden="false" customHeight="false" outlineLevel="0" collapsed="false">
      <c r="A698" s="28" t="s">
        <v>382</v>
      </c>
      <c r="B698" s="28" t="n">
        <v>34</v>
      </c>
      <c r="C698" s="29" t="n">
        <v>45808</v>
      </c>
      <c r="D698" s="28" t="s">
        <v>381</v>
      </c>
    </row>
    <row r="699" customFormat="false" ht="15" hidden="false" customHeight="false" outlineLevel="0" collapsed="false">
      <c r="A699" s="28" t="s">
        <v>382</v>
      </c>
      <c r="B699" s="28" t="n">
        <v>34</v>
      </c>
      <c r="C699" s="29" t="n">
        <v>45869</v>
      </c>
      <c r="D699" s="28" t="s">
        <v>380</v>
      </c>
    </row>
    <row r="700" customFormat="false" ht="15" hidden="false" customHeight="false" outlineLevel="0" collapsed="false">
      <c r="A700" s="28" t="s">
        <v>382</v>
      </c>
      <c r="B700" s="28" t="n">
        <v>34</v>
      </c>
      <c r="C700" s="29" t="n">
        <v>45900</v>
      </c>
      <c r="D700" s="28" t="s">
        <v>380</v>
      </c>
    </row>
    <row r="701" customFormat="false" ht="15" hidden="false" customHeight="false" outlineLevel="0" collapsed="false">
      <c r="A701" s="28" t="s">
        <v>382</v>
      </c>
      <c r="B701" s="28" t="n">
        <v>34</v>
      </c>
      <c r="C701" s="29" t="n">
        <v>45930</v>
      </c>
      <c r="D701" s="28" t="s">
        <v>380</v>
      </c>
    </row>
    <row r="702" customFormat="false" ht="15" hidden="false" customHeight="false" outlineLevel="0" collapsed="false">
      <c r="A702" s="28" t="s">
        <v>382</v>
      </c>
      <c r="B702" s="28" t="n">
        <v>34</v>
      </c>
      <c r="C702" s="29" t="n">
        <v>45961</v>
      </c>
      <c r="D702" s="28" t="s">
        <v>380</v>
      </c>
    </row>
    <row r="703" customFormat="false" ht="15" hidden="false" customHeight="false" outlineLevel="0" collapsed="false">
      <c r="A703" s="28" t="s">
        <v>382</v>
      </c>
      <c r="B703" s="28" t="n">
        <v>34</v>
      </c>
      <c r="C703" s="29" t="n">
        <v>46022</v>
      </c>
      <c r="D703" s="28" t="s">
        <v>380</v>
      </c>
    </row>
    <row r="704" customFormat="false" ht="15" hidden="false" customHeight="false" outlineLevel="0" collapsed="false">
      <c r="A704" s="28" t="s">
        <v>382</v>
      </c>
      <c r="B704" s="28" t="n">
        <v>34</v>
      </c>
      <c r="C704" s="29" t="n">
        <v>46053</v>
      </c>
      <c r="D704" s="28" t="s">
        <v>380</v>
      </c>
    </row>
    <row r="705" customFormat="false" ht="15" hidden="false" customHeight="false" outlineLevel="0" collapsed="false">
      <c r="A705" s="28" t="s">
        <v>382</v>
      </c>
      <c r="B705" s="28" t="n">
        <v>34</v>
      </c>
      <c r="C705" s="29" t="n">
        <v>46112</v>
      </c>
      <c r="D705" s="28" t="s">
        <v>380</v>
      </c>
    </row>
    <row r="706" customFormat="false" ht="15" hidden="false" customHeight="false" outlineLevel="0" collapsed="false">
      <c r="A706" s="28" t="s">
        <v>382</v>
      </c>
      <c r="B706" s="28" t="n">
        <v>34</v>
      </c>
      <c r="C706" s="29" t="n">
        <v>46142</v>
      </c>
      <c r="D706" s="28" t="s">
        <v>380</v>
      </c>
    </row>
    <row r="707" customFormat="false" ht="15" hidden="false" customHeight="false" outlineLevel="0" collapsed="false">
      <c r="A707" s="28" t="s">
        <v>382</v>
      </c>
      <c r="B707" s="28" t="n">
        <v>34</v>
      </c>
      <c r="C707" s="29" t="n">
        <v>46173</v>
      </c>
      <c r="D707" s="28" t="s">
        <v>380</v>
      </c>
    </row>
    <row r="708" customFormat="false" ht="15" hidden="false" customHeight="false" outlineLevel="0" collapsed="false">
      <c r="A708" s="28" t="s">
        <v>382</v>
      </c>
      <c r="B708" s="28" t="n">
        <v>34</v>
      </c>
      <c r="C708" s="29" t="n">
        <v>46234</v>
      </c>
      <c r="D708" s="28" t="s">
        <v>381</v>
      </c>
    </row>
    <row r="709" customFormat="false" ht="15" hidden="false" customHeight="false" outlineLevel="0" collapsed="false">
      <c r="A709" s="28" t="s">
        <v>382</v>
      </c>
      <c r="B709" s="28" t="n">
        <v>35</v>
      </c>
      <c r="C709" s="29" t="n">
        <v>44957</v>
      </c>
      <c r="D709" s="28" t="s">
        <v>380</v>
      </c>
    </row>
    <row r="710" customFormat="false" ht="15" hidden="false" customHeight="false" outlineLevel="0" collapsed="false">
      <c r="A710" s="28" t="s">
        <v>382</v>
      </c>
      <c r="B710" s="28" t="n">
        <v>35</v>
      </c>
      <c r="C710" s="29" t="n">
        <v>45016</v>
      </c>
      <c r="D710" s="28" t="s">
        <v>380</v>
      </c>
    </row>
    <row r="711" customFormat="false" ht="15" hidden="false" customHeight="false" outlineLevel="0" collapsed="false">
      <c r="A711" s="28" t="s">
        <v>382</v>
      </c>
      <c r="B711" s="28" t="n">
        <v>35</v>
      </c>
      <c r="C711" s="29" t="n">
        <v>45046</v>
      </c>
      <c r="D711" s="28" t="s">
        <v>381</v>
      </c>
    </row>
    <row r="712" customFormat="false" ht="15" hidden="false" customHeight="false" outlineLevel="0" collapsed="false">
      <c r="A712" s="28" t="s">
        <v>382</v>
      </c>
      <c r="B712" s="28" t="n">
        <v>35</v>
      </c>
      <c r="C712" s="29" t="n">
        <v>45077</v>
      </c>
      <c r="D712" s="28" t="s">
        <v>381</v>
      </c>
    </row>
    <row r="713" customFormat="false" ht="15" hidden="false" customHeight="false" outlineLevel="0" collapsed="false">
      <c r="A713" s="28" t="s">
        <v>382</v>
      </c>
      <c r="B713" s="28" t="n">
        <v>35</v>
      </c>
      <c r="C713" s="29" t="n">
        <v>45199</v>
      </c>
      <c r="D713" s="28" t="s">
        <v>380</v>
      </c>
    </row>
    <row r="714" customFormat="false" ht="15" hidden="false" customHeight="false" outlineLevel="0" collapsed="false">
      <c r="A714" s="28" t="s">
        <v>382</v>
      </c>
      <c r="B714" s="28" t="n">
        <v>35</v>
      </c>
      <c r="C714" s="29" t="n">
        <v>45230</v>
      </c>
      <c r="D714" s="28" t="s">
        <v>380</v>
      </c>
    </row>
    <row r="715" customFormat="false" ht="15" hidden="false" customHeight="false" outlineLevel="0" collapsed="false">
      <c r="A715" s="28" t="s">
        <v>382</v>
      </c>
      <c r="B715" s="28" t="n">
        <v>35</v>
      </c>
      <c r="C715" s="29" t="n">
        <v>45291</v>
      </c>
      <c r="D715" s="28" t="s">
        <v>380</v>
      </c>
    </row>
    <row r="716" customFormat="false" ht="15" hidden="false" customHeight="false" outlineLevel="0" collapsed="false">
      <c r="A716" s="28" t="s">
        <v>382</v>
      </c>
      <c r="B716" s="28" t="n">
        <v>35</v>
      </c>
      <c r="C716" s="29" t="n">
        <v>45322</v>
      </c>
      <c r="D716" s="28" t="s">
        <v>380</v>
      </c>
    </row>
    <row r="717" customFormat="false" ht="15" hidden="false" customHeight="false" outlineLevel="0" collapsed="false">
      <c r="A717" s="28" t="s">
        <v>382</v>
      </c>
      <c r="B717" s="28" t="n">
        <v>35</v>
      </c>
      <c r="C717" s="29" t="n">
        <v>45382</v>
      </c>
      <c r="D717" s="28" t="s">
        <v>380</v>
      </c>
    </row>
    <row r="718" customFormat="false" ht="15" hidden="false" customHeight="false" outlineLevel="0" collapsed="false">
      <c r="A718" s="28" t="s">
        <v>382</v>
      </c>
      <c r="B718" s="28" t="n">
        <v>35</v>
      </c>
      <c r="C718" s="29" t="n">
        <v>45412</v>
      </c>
      <c r="D718" s="28" t="s">
        <v>380</v>
      </c>
    </row>
    <row r="719" customFormat="false" ht="15" hidden="false" customHeight="false" outlineLevel="0" collapsed="false">
      <c r="A719" s="28" t="s">
        <v>382</v>
      </c>
      <c r="B719" s="28" t="n">
        <v>35</v>
      </c>
      <c r="C719" s="29" t="n">
        <v>45443</v>
      </c>
      <c r="D719" s="28" t="s">
        <v>380</v>
      </c>
    </row>
    <row r="720" customFormat="false" ht="15" hidden="false" customHeight="false" outlineLevel="0" collapsed="false">
      <c r="A720" s="28" t="s">
        <v>382</v>
      </c>
      <c r="B720" s="28" t="n">
        <v>35</v>
      </c>
      <c r="C720" s="29" t="n">
        <v>45504</v>
      </c>
      <c r="D720" s="28" t="s">
        <v>380</v>
      </c>
    </row>
    <row r="721" customFormat="false" ht="15" hidden="false" customHeight="false" outlineLevel="0" collapsed="false">
      <c r="A721" s="28" t="s">
        <v>382</v>
      </c>
      <c r="B721" s="28" t="n">
        <v>35</v>
      </c>
      <c r="C721" s="29" t="n">
        <v>45535</v>
      </c>
      <c r="D721" s="28" t="s">
        <v>380</v>
      </c>
    </row>
    <row r="722" customFormat="false" ht="15" hidden="false" customHeight="false" outlineLevel="0" collapsed="false">
      <c r="A722" s="28" t="s">
        <v>382</v>
      </c>
      <c r="B722" s="28" t="n">
        <v>35</v>
      </c>
      <c r="C722" s="29" t="n">
        <v>45565</v>
      </c>
      <c r="D722" s="28" t="s">
        <v>380</v>
      </c>
    </row>
    <row r="723" customFormat="false" ht="15" hidden="false" customHeight="false" outlineLevel="0" collapsed="false">
      <c r="A723" s="28" t="s">
        <v>382</v>
      </c>
      <c r="B723" s="28" t="n">
        <v>35</v>
      </c>
      <c r="C723" s="29" t="n">
        <v>45596</v>
      </c>
      <c r="D723" s="28" t="s">
        <v>380</v>
      </c>
    </row>
    <row r="724" customFormat="false" ht="15" hidden="false" customHeight="false" outlineLevel="0" collapsed="false">
      <c r="A724" s="28" t="s">
        <v>382</v>
      </c>
      <c r="B724" s="28" t="n">
        <v>35</v>
      </c>
      <c r="C724" s="29" t="n">
        <v>45657</v>
      </c>
      <c r="D724" s="28" t="s">
        <v>380</v>
      </c>
    </row>
    <row r="725" customFormat="false" ht="15" hidden="false" customHeight="false" outlineLevel="0" collapsed="false">
      <c r="A725" s="28" t="s">
        <v>382</v>
      </c>
      <c r="B725" s="28" t="n">
        <v>35</v>
      </c>
      <c r="C725" s="29" t="n">
        <v>45688</v>
      </c>
      <c r="D725" s="28" t="s">
        <v>380</v>
      </c>
    </row>
    <row r="726" customFormat="false" ht="15" hidden="false" customHeight="false" outlineLevel="0" collapsed="false">
      <c r="A726" s="28" t="s">
        <v>382</v>
      </c>
      <c r="B726" s="28" t="n">
        <v>35</v>
      </c>
      <c r="C726" s="29" t="n">
        <v>45747</v>
      </c>
      <c r="D726" s="28" t="s">
        <v>380</v>
      </c>
    </row>
    <row r="727" customFormat="false" ht="15" hidden="false" customHeight="false" outlineLevel="0" collapsed="false">
      <c r="A727" s="28" t="s">
        <v>382</v>
      </c>
      <c r="B727" s="28" t="n">
        <v>35</v>
      </c>
      <c r="C727" s="29" t="n">
        <v>45777</v>
      </c>
      <c r="D727" s="28" t="s">
        <v>380</v>
      </c>
    </row>
    <row r="728" customFormat="false" ht="15" hidden="false" customHeight="false" outlineLevel="0" collapsed="false">
      <c r="A728" s="28" t="s">
        <v>382</v>
      </c>
      <c r="B728" s="28" t="n">
        <v>35</v>
      </c>
      <c r="C728" s="29" t="n">
        <v>45808</v>
      </c>
      <c r="D728" s="28" t="s">
        <v>381</v>
      </c>
    </row>
    <row r="729" customFormat="false" ht="15" hidden="false" customHeight="false" outlineLevel="0" collapsed="false">
      <c r="A729" s="28" t="s">
        <v>382</v>
      </c>
      <c r="B729" s="28" t="n">
        <v>35</v>
      </c>
      <c r="C729" s="29" t="n">
        <v>45869</v>
      </c>
      <c r="D729" s="28" t="s">
        <v>379</v>
      </c>
    </row>
    <row r="730" customFormat="false" ht="15" hidden="false" customHeight="false" outlineLevel="0" collapsed="false">
      <c r="A730" s="28" t="s">
        <v>382</v>
      </c>
      <c r="B730" s="28" t="n">
        <v>35</v>
      </c>
      <c r="C730" s="29" t="n">
        <v>45900</v>
      </c>
      <c r="D730" s="28" t="s">
        <v>381</v>
      </c>
    </row>
    <row r="731" customFormat="false" ht="15" hidden="false" customHeight="false" outlineLevel="0" collapsed="false">
      <c r="A731" s="28" t="s">
        <v>382</v>
      </c>
      <c r="B731" s="28" t="n">
        <v>35</v>
      </c>
      <c r="C731" s="29" t="n">
        <v>45930</v>
      </c>
      <c r="D731" s="28" t="s">
        <v>380</v>
      </c>
    </row>
    <row r="732" customFormat="false" ht="15" hidden="false" customHeight="false" outlineLevel="0" collapsed="false">
      <c r="A732" s="28" t="s">
        <v>382</v>
      </c>
      <c r="B732" s="28" t="n">
        <v>35</v>
      </c>
      <c r="C732" s="29" t="n">
        <v>45961</v>
      </c>
      <c r="D732" s="28" t="s">
        <v>380</v>
      </c>
    </row>
    <row r="733" customFormat="false" ht="15" hidden="false" customHeight="false" outlineLevel="0" collapsed="false">
      <c r="A733" s="28" t="s">
        <v>382</v>
      </c>
      <c r="B733" s="28" t="n">
        <v>35</v>
      </c>
      <c r="C733" s="29" t="n">
        <v>46022</v>
      </c>
      <c r="D733" s="28" t="s">
        <v>380</v>
      </c>
    </row>
    <row r="734" customFormat="false" ht="15" hidden="false" customHeight="false" outlineLevel="0" collapsed="false">
      <c r="A734" s="28" t="s">
        <v>382</v>
      </c>
      <c r="B734" s="28" t="n">
        <v>35</v>
      </c>
      <c r="C734" s="29" t="n">
        <v>46053</v>
      </c>
      <c r="D734" s="28" t="s">
        <v>381</v>
      </c>
    </row>
    <row r="735" customFormat="false" ht="15" hidden="false" customHeight="false" outlineLevel="0" collapsed="false">
      <c r="A735" s="28" t="s">
        <v>382</v>
      </c>
      <c r="B735" s="28" t="n">
        <v>35</v>
      </c>
      <c r="C735" s="29" t="n">
        <v>46112</v>
      </c>
      <c r="D735" s="28" t="s">
        <v>380</v>
      </c>
    </row>
    <row r="736" customFormat="false" ht="15" hidden="false" customHeight="false" outlineLevel="0" collapsed="false">
      <c r="A736" s="28" t="s">
        <v>382</v>
      </c>
      <c r="B736" s="28" t="n">
        <v>35</v>
      </c>
      <c r="C736" s="29" t="n">
        <v>46142</v>
      </c>
      <c r="D736" s="28" t="s">
        <v>380</v>
      </c>
    </row>
    <row r="737" customFormat="false" ht="15" hidden="false" customHeight="false" outlineLevel="0" collapsed="false">
      <c r="A737" s="28" t="s">
        <v>382</v>
      </c>
      <c r="B737" s="28" t="n">
        <v>35</v>
      </c>
      <c r="C737" s="29" t="n">
        <v>46173</v>
      </c>
      <c r="D737" s="28" t="s">
        <v>380</v>
      </c>
    </row>
    <row r="738" customFormat="false" ht="15" hidden="false" customHeight="false" outlineLevel="0" collapsed="false">
      <c r="A738" s="28" t="s">
        <v>382</v>
      </c>
      <c r="B738" s="28" t="n">
        <v>35</v>
      </c>
      <c r="C738" s="29" t="n">
        <v>46234</v>
      </c>
      <c r="D738" s="28" t="s">
        <v>380</v>
      </c>
    </row>
    <row r="739" customFormat="false" ht="15" hidden="false" customHeight="false" outlineLevel="0" collapsed="false">
      <c r="A739" s="28" t="s">
        <v>382</v>
      </c>
      <c r="B739" s="28" t="n">
        <v>36</v>
      </c>
      <c r="C739" s="29" t="n">
        <v>44957</v>
      </c>
      <c r="D739" s="28" t="s">
        <v>380</v>
      </c>
    </row>
    <row r="740" customFormat="false" ht="15" hidden="false" customHeight="false" outlineLevel="0" collapsed="false">
      <c r="A740" s="28" t="s">
        <v>382</v>
      </c>
      <c r="B740" s="28" t="n">
        <v>36</v>
      </c>
      <c r="C740" s="29" t="n">
        <v>45016</v>
      </c>
      <c r="D740" s="28" t="s">
        <v>381</v>
      </c>
    </row>
    <row r="741" customFormat="false" ht="15" hidden="false" customHeight="false" outlineLevel="0" collapsed="false">
      <c r="A741" s="28" t="s">
        <v>382</v>
      </c>
      <c r="B741" s="28" t="n">
        <v>36</v>
      </c>
      <c r="C741" s="29" t="n">
        <v>45046</v>
      </c>
      <c r="D741" s="28" t="s">
        <v>380</v>
      </c>
    </row>
    <row r="742" customFormat="false" ht="15" hidden="false" customHeight="false" outlineLevel="0" collapsed="false">
      <c r="A742" s="28" t="s">
        <v>382</v>
      </c>
      <c r="B742" s="28" t="n">
        <v>36</v>
      </c>
      <c r="C742" s="29" t="n">
        <v>45077</v>
      </c>
      <c r="D742" s="28" t="s">
        <v>380</v>
      </c>
    </row>
    <row r="743" customFormat="false" ht="15" hidden="false" customHeight="false" outlineLevel="0" collapsed="false">
      <c r="A743" s="28" t="s">
        <v>382</v>
      </c>
      <c r="B743" s="28" t="n">
        <v>36</v>
      </c>
      <c r="C743" s="29" t="n">
        <v>45199</v>
      </c>
      <c r="D743" s="28" t="s">
        <v>380</v>
      </c>
    </row>
    <row r="744" customFormat="false" ht="15" hidden="false" customHeight="false" outlineLevel="0" collapsed="false">
      <c r="A744" s="28" t="s">
        <v>382</v>
      </c>
      <c r="B744" s="28" t="n">
        <v>36</v>
      </c>
      <c r="C744" s="29" t="n">
        <v>45230</v>
      </c>
      <c r="D744" s="28" t="s">
        <v>379</v>
      </c>
    </row>
    <row r="745" customFormat="false" ht="15" hidden="false" customHeight="false" outlineLevel="0" collapsed="false">
      <c r="A745" s="28" t="s">
        <v>382</v>
      </c>
      <c r="B745" s="28" t="n">
        <v>36</v>
      </c>
      <c r="C745" s="29" t="n">
        <v>45291</v>
      </c>
      <c r="D745" s="28" t="s">
        <v>380</v>
      </c>
    </row>
    <row r="746" customFormat="false" ht="15" hidden="false" customHeight="false" outlineLevel="0" collapsed="false">
      <c r="A746" s="28" t="s">
        <v>382</v>
      </c>
      <c r="B746" s="28" t="n">
        <v>36</v>
      </c>
      <c r="C746" s="29" t="n">
        <v>45322</v>
      </c>
      <c r="D746" s="28" t="s">
        <v>380</v>
      </c>
    </row>
    <row r="747" customFormat="false" ht="15" hidden="false" customHeight="false" outlineLevel="0" collapsed="false">
      <c r="A747" s="28" t="s">
        <v>382</v>
      </c>
      <c r="B747" s="28" t="n">
        <v>36</v>
      </c>
      <c r="C747" s="29" t="n">
        <v>45382</v>
      </c>
      <c r="D747" s="28" t="s">
        <v>381</v>
      </c>
    </row>
    <row r="748" customFormat="false" ht="15" hidden="false" customHeight="false" outlineLevel="0" collapsed="false">
      <c r="A748" s="28" t="s">
        <v>382</v>
      </c>
      <c r="B748" s="28" t="n">
        <v>36</v>
      </c>
      <c r="C748" s="29" t="n">
        <v>45412</v>
      </c>
      <c r="D748" s="28" t="s">
        <v>380</v>
      </c>
    </row>
    <row r="749" customFormat="false" ht="15" hidden="false" customHeight="false" outlineLevel="0" collapsed="false">
      <c r="A749" s="28" t="s">
        <v>382</v>
      </c>
      <c r="B749" s="28" t="n">
        <v>36</v>
      </c>
      <c r="C749" s="29" t="n">
        <v>45443</v>
      </c>
      <c r="D749" s="28" t="s">
        <v>379</v>
      </c>
    </row>
    <row r="750" customFormat="false" ht="15" hidden="false" customHeight="false" outlineLevel="0" collapsed="false">
      <c r="A750" s="28" t="s">
        <v>382</v>
      </c>
      <c r="B750" s="28" t="n">
        <v>36</v>
      </c>
      <c r="C750" s="29" t="n">
        <v>45504</v>
      </c>
      <c r="D750" s="28" t="s">
        <v>380</v>
      </c>
    </row>
    <row r="751" customFormat="false" ht="15" hidden="false" customHeight="false" outlineLevel="0" collapsed="false">
      <c r="A751" s="28" t="s">
        <v>382</v>
      </c>
      <c r="B751" s="28" t="n">
        <v>36</v>
      </c>
      <c r="C751" s="29" t="n">
        <v>45535</v>
      </c>
      <c r="D751" s="28" t="s">
        <v>381</v>
      </c>
    </row>
    <row r="752" customFormat="false" ht="15" hidden="false" customHeight="false" outlineLevel="0" collapsed="false">
      <c r="A752" s="28" t="s">
        <v>382</v>
      </c>
      <c r="B752" s="28" t="n">
        <v>36</v>
      </c>
      <c r="C752" s="29" t="n">
        <v>45565</v>
      </c>
      <c r="D752" s="28" t="s">
        <v>380</v>
      </c>
    </row>
    <row r="753" customFormat="false" ht="15" hidden="false" customHeight="false" outlineLevel="0" collapsed="false">
      <c r="A753" s="28" t="s">
        <v>382</v>
      </c>
      <c r="B753" s="28" t="n">
        <v>36</v>
      </c>
      <c r="C753" s="29" t="n">
        <v>45596</v>
      </c>
      <c r="D753" s="28" t="s">
        <v>380</v>
      </c>
    </row>
    <row r="754" customFormat="false" ht="15" hidden="false" customHeight="false" outlineLevel="0" collapsed="false">
      <c r="A754" s="28" t="s">
        <v>382</v>
      </c>
      <c r="B754" s="28" t="n">
        <v>36</v>
      </c>
      <c r="C754" s="29" t="n">
        <v>45657</v>
      </c>
      <c r="D754" s="28" t="s">
        <v>380</v>
      </c>
    </row>
    <row r="755" customFormat="false" ht="15" hidden="false" customHeight="false" outlineLevel="0" collapsed="false">
      <c r="A755" s="28" t="s">
        <v>382</v>
      </c>
      <c r="B755" s="28" t="n">
        <v>36</v>
      </c>
      <c r="C755" s="29" t="n">
        <v>45688</v>
      </c>
      <c r="D755" s="28" t="s">
        <v>380</v>
      </c>
    </row>
    <row r="756" customFormat="false" ht="15" hidden="false" customHeight="false" outlineLevel="0" collapsed="false">
      <c r="A756" s="28" t="s">
        <v>382</v>
      </c>
      <c r="B756" s="28" t="n">
        <v>36</v>
      </c>
      <c r="C756" s="29" t="n">
        <v>45747</v>
      </c>
      <c r="D756" s="28" t="s">
        <v>380</v>
      </c>
    </row>
    <row r="757" customFormat="false" ht="15" hidden="false" customHeight="false" outlineLevel="0" collapsed="false">
      <c r="A757" s="28" t="s">
        <v>382</v>
      </c>
      <c r="B757" s="28" t="n">
        <v>36</v>
      </c>
      <c r="C757" s="29" t="n">
        <v>45777</v>
      </c>
      <c r="D757" s="28" t="s">
        <v>380</v>
      </c>
    </row>
    <row r="758" customFormat="false" ht="15" hidden="false" customHeight="false" outlineLevel="0" collapsed="false">
      <c r="A758" s="28" t="s">
        <v>382</v>
      </c>
      <c r="B758" s="28" t="n">
        <v>36</v>
      </c>
      <c r="C758" s="29" t="n">
        <v>45808</v>
      </c>
      <c r="D758" s="28" t="s">
        <v>380</v>
      </c>
    </row>
    <row r="759" customFormat="false" ht="15" hidden="false" customHeight="false" outlineLevel="0" collapsed="false">
      <c r="A759" s="28" t="s">
        <v>382</v>
      </c>
      <c r="B759" s="28" t="n">
        <v>36</v>
      </c>
      <c r="C759" s="29" t="n">
        <v>45869</v>
      </c>
      <c r="D759" s="28" t="s">
        <v>379</v>
      </c>
    </row>
    <row r="760" customFormat="false" ht="15" hidden="false" customHeight="false" outlineLevel="0" collapsed="false">
      <c r="A760" s="28" t="s">
        <v>382</v>
      </c>
      <c r="B760" s="28" t="n">
        <v>36</v>
      </c>
      <c r="C760" s="29" t="n">
        <v>45900</v>
      </c>
      <c r="D760" s="28" t="s">
        <v>380</v>
      </c>
    </row>
    <row r="761" customFormat="false" ht="15" hidden="false" customHeight="false" outlineLevel="0" collapsed="false">
      <c r="A761" s="28" t="s">
        <v>382</v>
      </c>
      <c r="B761" s="28" t="n">
        <v>36</v>
      </c>
      <c r="C761" s="29" t="n">
        <v>45930</v>
      </c>
      <c r="D761" s="28" t="s">
        <v>380</v>
      </c>
    </row>
    <row r="762" customFormat="false" ht="15" hidden="false" customHeight="false" outlineLevel="0" collapsed="false">
      <c r="A762" s="28" t="s">
        <v>382</v>
      </c>
      <c r="B762" s="28" t="n">
        <v>36</v>
      </c>
      <c r="C762" s="29" t="n">
        <v>45961</v>
      </c>
      <c r="D762" s="28" t="s">
        <v>379</v>
      </c>
    </row>
    <row r="763" customFormat="false" ht="15" hidden="false" customHeight="false" outlineLevel="0" collapsed="false">
      <c r="A763" s="28" t="s">
        <v>382</v>
      </c>
      <c r="B763" s="28" t="n">
        <v>36</v>
      </c>
      <c r="C763" s="29" t="n">
        <v>46022</v>
      </c>
      <c r="D763" s="28" t="s">
        <v>381</v>
      </c>
    </row>
    <row r="764" customFormat="false" ht="15" hidden="false" customHeight="false" outlineLevel="0" collapsed="false">
      <c r="A764" s="28" t="s">
        <v>382</v>
      </c>
      <c r="B764" s="28" t="n">
        <v>36</v>
      </c>
      <c r="C764" s="29" t="n">
        <v>46053</v>
      </c>
      <c r="D764" s="28" t="s">
        <v>380</v>
      </c>
    </row>
    <row r="765" customFormat="false" ht="15" hidden="false" customHeight="false" outlineLevel="0" collapsed="false">
      <c r="A765" s="28" t="s">
        <v>382</v>
      </c>
      <c r="B765" s="28" t="n">
        <v>36</v>
      </c>
      <c r="C765" s="29" t="n">
        <v>46112</v>
      </c>
      <c r="D765" s="28" t="s">
        <v>381</v>
      </c>
    </row>
    <row r="766" customFormat="false" ht="15" hidden="false" customHeight="false" outlineLevel="0" collapsed="false">
      <c r="A766" s="28" t="s">
        <v>382</v>
      </c>
      <c r="B766" s="28" t="n">
        <v>36</v>
      </c>
      <c r="C766" s="29" t="n">
        <v>46142</v>
      </c>
      <c r="D766" s="28" t="s">
        <v>380</v>
      </c>
    </row>
    <row r="767" customFormat="false" ht="15" hidden="false" customHeight="false" outlineLevel="0" collapsed="false">
      <c r="A767" s="28" t="s">
        <v>382</v>
      </c>
      <c r="B767" s="28" t="n">
        <v>36</v>
      </c>
      <c r="C767" s="29" t="n">
        <v>46173</v>
      </c>
      <c r="D767" s="28" t="s">
        <v>381</v>
      </c>
    </row>
    <row r="768" customFormat="false" ht="15" hidden="false" customHeight="false" outlineLevel="0" collapsed="false">
      <c r="A768" s="28" t="s">
        <v>382</v>
      </c>
      <c r="B768" s="28" t="n">
        <v>36</v>
      </c>
      <c r="C768" s="29" t="n">
        <v>46234</v>
      </c>
      <c r="D768" s="28" t="s">
        <v>380</v>
      </c>
    </row>
    <row r="769" customFormat="false" ht="15" hidden="false" customHeight="false" outlineLevel="0" collapsed="false">
      <c r="A769" s="28" t="s">
        <v>382</v>
      </c>
      <c r="B769" s="28" t="n">
        <v>39</v>
      </c>
      <c r="C769" s="29" t="n">
        <v>44957</v>
      </c>
      <c r="D769" s="28" t="s">
        <v>380</v>
      </c>
    </row>
    <row r="770" customFormat="false" ht="15" hidden="false" customHeight="false" outlineLevel="0" collapsed="false">
      <c r="A770" s="28" t="s">
        <v>382</v>
      </c>
      <c r="B770" s="28" t="n">
        <v>39</v>
      </c>
      <c r="C770" s="29" t="n">
        <v>45016</v>
      </c>
      <c r="D770" s="28" t="s">
        <v>380</v>
      </c>
    </row>
    <row r="771" customFormat="false" ht="15" hidden="false" customHeight="false" outlineLevel="0" collapsed="false">
      <c r="A771" s="28" t="s">
        <v>382</v>
      </c>
      <c r="B771" s="28" t="n">
        <v>39</v>
      </c>
      <c r="C771" s="29" t="n">
        <v>45046</v>
      </c>
      <c r="D771" s="28" t="s">
        <v>380</v>
      </c>
    </row>
    <row r="772" customFormat="false" ht="15" hidden="false" customHeight="false" outlineLevel="0" collapsed="false">
      <c r="A772" s="28" t="s">
        <v>382</v>
      </c>
      <c r="B772" s="28" t="n">
        <v>39</v>
      </c>
      <c r="C772" s="29" t="n">
        <v>45077</v>
      </c>
      <c r="D772" s="28" t="s">
        <v>380</v>
      </c>
    </row>
    <row r="773" customFormat="false" ht="15" hidden="false" customHeight="false" outlineLevel="0" collapsed="false">
      <c r="A773" s="28" t="s">
        <v>382</v>
      </c>
      <c r="B773" s="28" t="n">
        <v>39</v>
      </c>
      <c r="C773" s="29" t="n">
        <v>45199</v>
      </c>
      <c r="D773" s="28" t="s">
        <v>380</v>
      </c>
    </row>
    <row r="774" customFormat="false" ht="15" hidden="false" customHeight="false" outlineLevel="0" collapsed="false">
      <c r="A774" s="28" t="s">
        <v>382</v>
      </c>
      <c r="B774" s="28" t="n">
        <v>39</v>
      </c>
      <c r="C774" s="29" t="n">
        <v>45230</v>
      </c>
      <c r="D774" s="28" t="s">
        <v>381</v>
      </c>
    </row>
    <row r="775" customFormat="false" ht="15" hidden="false" customHeight="false" outlineLevel="0" collapsed="false">
      <c r="A775" s="28" t="s">
        <v>382</v>
      </c>
      <c r="B775" s="28" t="n">
        <v>39</v>
      </c>
      <c r="C775" s="29" t="n">
        <v>45291</v>
      </c>
      <c r="D775" s="28" t="s">
        <v>380</v>
      </c>
    </row>
    <row r="776" customFormat="false" ht="15" hidden="false" customHeight="false" outlineLevel="0" collapsed="false">
      <c r="A776" s="28" t="s">
        <v>382</v>
      </c>
      <c r="B776" s="28" t="n">
        <v>39</v>
      </c>
      <c r="C776" s="29" t="n">
        <v>45322</v>
      </c>
      <c r="D776" s="28" t="s">
        <v>380</v>
      </c>
    </row>
    <row r="777" customFormat="false" ht="15" hidden="false" customHeight="false" outlineLevel="0" collapsed="false">
      <c r="A777" s="28" t="s">
        <v>382</v>
      </c>
      <c r="B777" s="28" t="n">
        <v>39</v>
      </c>
      <c r="C777" s="29" t="n">
        <v>45382</v>
      </c>
      <c r="D777" s="28" t="s">
        <v>380</v>
      </c>
    </row>
    <row r="778" customFormat="false" ht="15" hidden="false" customHeight="false" outlineLevel="0" collapsed="false">
      <c r="A778" s="28" t="s">
        <v>382</v>
      </c>
      <c r="B778" s="28" t="n">
        <v>39</v>
      </c>
      <c r="C778" s="29" t="n">
        <v>45412</v>
      </c>
      <c r="D778" s="28" t="s">
        <v>380</v>
      </c>
    </row>
    <row r="779" customFormat="false" ht="15" hidden="false" customHeight="false" outlineLevel="0" collapsed="false">
      <c r="A779" s="28" t="s">
        <v>382</v>
      </c>
      <c r="B779" s="28" t="n">
        <v>39</v>
      </c>
      <c r="C779" s="29" t="n">
        <v>45443</v>
      </c>
      <c r="D779" s="28" t="s">
        <v>380</v>
      </c>
    </row>
    <row r="780" customFormat="false" ht="15" hidden="false" customHeight="false" outlineLevel="0" collapsed="false">
      <c r="A780" s="28" t="s">
        <v>382</v>
      </c>
      <c r="B780" s="28" t="n">
        <v>39</v>
      </c>
      <c r="C780" s="29" t="n">
        <v>45504</v>
      </c>
      <c r="D780" s="28" t="s">
        <v>380</v>
      </c>
    </row>
    <row r="781" customFormat="false" ht="15" hidden="false" customHeight="false" outlineLevel="0" collapsed="false">
      <c r="A781" s="28" t="s">
        <v>382</v>
      </c>
      <c r="B781" s="28" t="n">
        <v>39</v>
      </c>
      <c r="C781" s="29" t="n">
        <v>45535</v>
      </c>
      <c r="D781" s="28" t="s">
        <v>380</v>
      </c>
    </row>
    <row r="782" customFormat="false" ht="15" hidden="false" customHeight="false" outlineLevel="0" collapsed="false">
      <c r="A782" s="28" t="s">
        <v>382</v>
      </c>
      <c r="B782" s="28" t="n">
        <v>39</v>
      </c>
      <c r="C782" s="29" t="n">
        <v>45565</v>
      </c>
      <c r="D782" s="28" t="s">
        <v>380</v>
      </c>
    </row>
    <row r="783" customFormat="false" ht="15" hidden="false" customHeight="false" outlineLevel="0" collapsed="false">
      <c r="A783" s="28" t="s">
        <v>382</v>
      </c>
      <c r="B783" s="28" t="n">
        <v>39</v>
      </c>
      <c r="C783" s="29" t="n">
        <v>45596</v>
      </c>
      <c r="D783" s="28" t="s">
        <v>380</v>
      </c>
    </row>
    <row r="784" customFormat="false" ht="15" hidden="false" customHeight="false" outlineLevel="0" collapsed="false">
      <c r="A784" s="28" t="s">
        <v>382</v>
      </c>
      <c r="B784" s="28" t="n">
        <v>39</v>
      </c>
      <c r="C784" s="29" t="n">
        <v>45657</v>
      </c>
      <c r="D784" s="28" t="s">
        <v>380</v>
      </c>
    </row>
    <row r="785" customFormat="false" ht="15" hidden="false" customHeight="false" outlineLevel="0" collapsed="false">
      <c r="A785" s="28" t="s">
        <v>382</v>
      </c>
      <c r="B785" s="28" t="n">
        <v>39</v>
      </c>
      <c r="C785" s="29" t="n">
        <v>45688</v>
      </c>
      <c r="D785" s="28" t="s">
        <v>381</v>
      </c>
    </row>
    <row r="786" customFormat="false" ht="15" hidden="false" customHeight="false" outlineLevel="0" collapsed="false">
      <c r="A786" s="28" t="s">
        <v>382</v>
      </c>
      <c r="B786" s="28" t="n">
        <v>39</v>
      </c>
      <c r="C786" s="29" t="n">
        <v>45747</v>
      </c>
      <c r="D786" s="28" t="s">
        <v>380</v>
      </c>
    </row>
    <row r="787" customFormat="false" ht="15" hidden="false" customHeight="false" outlineLevel="0" collapsed="false">
      <c r="A787" s="28" t="s">
        <v>382</v>
      </c>
      <c r="B787" s="28" t="n">
        <v>39</v>
      </c>
      <c r="C787" s="29" t="n">
        <v>45777</v>
      </c>
      <c r="D787" s="28" t="s">
        <v>381</v>
      </c>
    </row>
    <row r="788" customFormat="false" ht="15" hidden="false" customHeight="false" outlineLevel="0" collapsed="false">
      <c r="A788" s="28" t="s">
        <v>382</v>
      </c>
      <c r="B788" s="28" t="n">
        <v>39</v>
      </c>
      <c r="C788" s="29" t="n">
        <v>45808</v>
      </c>
      <c r="D788" s="28" t="s">
        <v>380</v>
      </c>
    </row>
    <row r="789" customFormat="false" ht="15" hidden="false" customHeight="false" outlineLevel="0" collapsed="false">
      <c r="A789" s="28" t="s">
        <v>382</v>
      </c>
      <c r="B789" s="28" t="n">
        <v>39</v>
      </c>
      <c r="C789" s="29" t="n">
        <v>45869</v>
      </c>
      <c r="D789" s="28" t="s">
        <v>381</v>
      </c>
    </row>
    <row r="790" customFormat="false" ht="15" hidden="false" customHeight="false" outlineLevel="0" collapsed="false">
      <c r="A790" s="28" t="s">
        <v>382</v>
      </c>
      <c r="B790" s="28" t="n">
        <v>39</v>
      </c>
      <c r="C790" s="29" t="n">
        <v>45900</v>
      </c>
      <c r="D790" s="28" t="s">
        <v>380</v>
      </c>
    </row>
    <row r="791" customFormat="false" ht="15" hidden="false" customHeight="false" outlineLevel="0" collapsed="false">
      <c r="A791" s="28" t="s">
        <v>382</v>
      </c>
      <c r="B791" s="28" t="n">
        <v>39</v>
      </c>
      <c r="C791" s="29" t="n">
        <v>45930</v>
      </c>
      <c r="D791" s="28" t="s">
        <v>380</v>
      </c>
    </row>
    <row r="792" customFormat="false" ht="15" hidden="false" customHeight="false" outlineLevel="0" collapsed="false">
      <c r="A792" s="28" t="s">
        <v>382</v>
      </c>
      <c r="B792" s="28" t="n">
        <v>39</v>
      </c>
      <c r="C792" s="29" t="n">
        <v>45961</v>
      </c>
      <c r="D792" s="28" t="s">
        <v>380</v>
      </c>
    </row>
    <row r="793" customFormat="false" ht="15" hidden="false" customHeight="false" outlineLevel="0" collapsed="false">
      <c r="A793" s="28" t="s">
        <v>382</v>
      </c>
      <c r="B793" s="28" t="n">
        <v>39</v>
      </c>
      <c r="C793" s="29" t="n">
        <v>46022</v>
      </c>
      <c r="D793" s="28" t="s">
        <v>380</v>
      </c>
    </row>
    <row r="794" customFormat="false" ht="15" hidden="false" customHeight="false" outlineLevel="0" collapsed="false">
      <c r="A794" s="28" t="s">
        <v>382</v>
      </c>
      <c r="B794" s="28" t="n">
        <v>39</v>
      </c>
      <c r="C794" s="29" t="n">
        <v>46053</v>
      </c>
      <c r="D794" s="28" t="s">
        <v>381</v>
      </c>
    </row>
    <row r="795" customFormat="false" ht="15" hidden="false" customHeight="false" outlineLevel="0" collapsed="false">
      <c r="A795" s="28" t="s">
        <v>382</v>
      </c>
      <c r="B795" s="28" t="n">
        <v>39</v>
      </c>
      <c r="C795" s="29" t="n">
        <v>46112</v>
      </c>
      <c r="D795" s="28" t="s">
        <v>381</v>
      </c>
    </row>
    <row r="796" customFormat="false" ht="15" hidden="false" customHeight="false" outlineLevel="0" collapsed="false">
      <c r="A796" s="28" t="s">
        <v>382</v>
      </c>
      <c r="B796" s="28" t="n">
        <v>39</v>
      </c>
      <c r="C796" s="29" t="n">
        <v>46142</v>
      </c>
      <c r="D796" s="28" t="s">
        <v>381</v>
      </c>
    </row>
    <row r="797" customFormat="false" ht="15" hidden="false" customHeight="false" outlineLevel="0" collapsed="false">
      <c r="A797" s="28" t="s">
        <v>382</v>
      </c>
      <c r="B797" s="28" t="n">
        <v>39</v>
      </c>
      <c r="C797" s="29" t="n">
        <v>46173</v>
      </c>
      <c r="D797" s="28" t="s">
        <v>380</v>
      </c>
    </row>
    <row r="798" customFormat="false" ht="15" hidden="false" customHeight="false" outlineLevel="0" collapsed="false">
      <c r="A798" s="28" t="s">
        <v>382</v>
      </c>
      <c r="B798" s="28" t="n">
        <v>39</v>
      </c>
      <c r="C798" s="29" t="n">
        <v>46234</v>
      </c>
      <c r="D798" s="28" t="s">
        <v>380</v>
      </c>
    </row>
    <row r="799" customFormat="false" ht="15" hidden="false" customHeight="false" outlineLevel="0" collapsed="false">
      <c r="A799" s="28" t="s">
        <v>382</v>
      </c>
      <c r="B799" s="28" t="n">
        <v>40</v>
      </c>
      <c r="C799" s="29" t="n">
        <v>44957</v>
      </c>
      <c r="D799" s="28" t="s">
        <v>381</v>
      </c>
    </row>
    <row r="800" customFormat="false" ht="15" hidden="false" customHeight="false" outlineLevel="0" collapsed="false">
      <c r="A800" s="28" t="s">
        <v>382</v>
      </c>
      <c r="B800" s="28" t="n">
        <v>40</v>
      </c>
      <c r="C800" s="29" t="n">
        <v>45016</v>
      </c>
      <c r="D800" s="28" t="s">
        <v>380</v>
      </c>
    </row>
    <row r="801" customFormat="false" ht="15" hidden="false" customHeight="false" outlineLevel="0" collapsed="false">
      <c r="A801" s="28" t="s">
        <v>382</v>
      </c>
      <c r="B801" s="28" t="n">
        <v>40</v>
      </c>
      <c r="C801" s="29" t="n">
        <v>45046</v>
      </c>
      <c r="D801" s="28" t="s">
        <v>381</v>
      </c>
    </row>
    <row r="802" customFormat="false" ht="15" hidden="false" customHeight="false" outlineLevel="0" collapsed="false">
      <c r="A802" s="28" t="s">
        <v>382</v>
      </c>
      <c r="B802" s="28" t="n">
        <v>40</v>
      </c>
      <c r="C802" s="29" t="n">
        <v>45077</v>
      </c>
      <c r="D802" s="28" t="s">
        <v>380</v>
      </c>
    </row>
    <row r="803" customFormat="false" ht="15" hidden="false" customHeight="false" outlineLevel="0" collapsed="false">
      <c r="A803" s="28" t="s">
        <v>382</v>
      </c>
      <c r="B803" s="28" t="n">
        <v>40</v>
      </c>
      <c r="C803" s="29" t="n">
        <v>45199</v>
      </c>
      <c r="D803" s="28" t="s">
        <v>380</v>
      </c>
    </row>
    <row r="804" customFormat="false" ht="15" hidden="false" customHeight="false" outlineLevel="0" collapsed="false">
      <c r="A804" s="28" t="s">
        <v>382</v>
      </c>
      <c r="B804" s="28" t="n">
        <v>40</v>
      </c>
      <c r="C804" s="29" t="n">
        <v>45230</v>
      </c>
      <c r="D804" s="28" t="s">
        <v>380</v>
      </c>
    </row>
    <row r="805" customFormat="false" ht="15" hidden="false" customHeight="false" outlineLevel="0" collapsed="false">
      <c r="A805" s="28" t="s">
        <v>382</v>
      </c>
      <c r="B805" s="28" t="n">
        <v>40</v>
      </c>
      <c r="C805" s="29" t="n">
        <v>45291</v>
      </c>
      <c r="D805" s="28" t="s">
        <v>381</v>
      </c>
    </row>
    <row r="806" customFormat="false" ht="15" hidden="false" customHeight="false" outlineLevel="0" collapsed="false">
      <c r="A806" s="28" t="s">
        <v>382</v>
      </c>
      <c r="B806" s="28" t="n">
        <v>40</v>
      </c>
      <c r="C806" s="29" t="n">
        <v>45322</v>
      </c>
      <c r="D806" s="28" t="s">
        <v>381</v>
      </c>
    </row>
    <row r="807" customFormat="false" ht="15" hidden="false" customHeight="false" outlineLevel="0" collapsed="false">
      <c r="A807" s="28" t="s">
        <v>382</v>
      </c>
      <c r="B807" s="28" t="n">
        <v>40</v>
      </c>
      <c r="C807" s="29" t="n">
        <v>45382</v>
      </c>
      <c r="D807" s="28" t="s">
        <v>380</v>
      </c>
    </row>
    <row r="808" customFormat="false" ht="15" hidden="false" customHeight="false" outlineLevel="0" collapsed="false">
      <c r="A808" s="28" t="s">
        <v>382</v>
      </c>
      <c r="B808" s="28" t="n">
        <v>40</v>
      </c>
      <c r="C808" s="29" t="n">
        <v>45412</v>
      </c>
      <c r="D808" s="28" t="s">
        <v>380</v>
      </c>
    </row>
    <row r="809" customFormat="false" ht="15" hidden="false" customHeight="false" outlineLevel="0" collapsed="false">
      <c r="A809" s="28" t="s">
        <v>382</v>
      </c>
      <c r="B809" s="28" t="n">
        <v>40</v>
      </c>
      <c r="C809" s="29" t="n">
        <v>45443</v>
      </c>
      <c r="D809" s="28" t="s">
        <v>381</v>
      </c>
    </row>
    <row r="810" customFormat="false" ht="15" hidden="false" customHeight="false" outlineLevel="0" collapsed="false">
      <c r="A810" s="28" t="s">
        <v>382</v>
      </c>
      <c r="B810" s="28" t="n">
        <v>40</v>
      </c>
      <c r="C810" s="29" t="n">
        <v>45504</v>
      </c>
      <c r="D810" s="28" t="s">
        <v>380</v>
      </c>
    </row>
    <row r="811" customFormat="false" ht="15" hidden="false" customHeight="false" outlineLevel="0" collapsed="false">
      <c r="A811" s="28" t="s">
        <v>382</v>
      </c>
      <c r="B811" s="28" t="n">
        <v>40</v>
      </c>
      <c r="C811" s="29" t="n">
        <v>45535</v>
      </c>
      <c r="D811" s="28" t="s">
        <v>380</v>
      </c>
    </row>
    <row r="812" customFormat="false" ht="15" hidden="false" customHeight="false" outlineLevel="0" collapsed="false">
      <c r="A812" s="28" t="s">
        <v>382</v>
      </c>
      <c r="B812" s="28" t="n">
        <v>40</v>
      </c>
      <c r="C812" s="29" t="n">
        <v>45565</v>
      </c>
      <c r="D812" s="28" t="s">
        <v>380</v>
      </c>
    </row>
    <row r="813" customFormat="false" ht="15" hidden="false" customHeight="false" outlineLevel="0" collapsed="false">
      <c r="A813" s="28" t="s">
        <v>382</v>
      </c>
      <c r="B813" s="28" t="n">
        <v>40</v>
      </c>
      <c r="C813" s="29" t="n">
        <v>45596</v>
      </c>
      <c r="D813" s="28" t="s">
        <v>380</v>
      </c>
    </row>
    <row r="814" customFormat="false" ht="15" hidden="false" customHeight="false" outlineLevel="0" collapsed="false">
      <c r="A814" s="28" t="s">
        <v>382</v>
      </c>
      <c r="B814" s="28" t="n">
        <v>40</v>
      </c>
      <c r="C814" s="29" t="n">
        <v>45657</v>
      </c>
      <c r="D814" s="28" t="s">
        <v>380</v>
      </c>
    </row>
    <row r="815" customFormat="false" ht="15" hidden="false" customHeight="false" outlineLevel="0" collapsed="false">
      <c r="A815" s="28" t="s">
        <v>382</v>
      </c>
      <c r="B815" s="28" t="n">
        <v>40</v>
      </c>
      <c r="C815" s="29" t="n">
        <v>45688</v>
      </c>
      <c r="D815" s="28" t="s">
        <v>380</v>
      </c>
    </row>
    <row r="816" customFormat="false" ht="15" hidden="false" customHeight="false" outlineLevel="0" collapsed="false">
      <c r="A816" s="28" t="s">
        <v>382</v>
      </c>
      <c r="B816" s="28" t="n">
        <v>40</v>
      </c>
      <c r="C816" s="29" t="n">
        <v>45747</v>
      </c>
      <c r="D816" s="28" t="s">
        <v>380</v>
      </c>
    </row>
    <row r="817" customFormat="false" ht="15" hidden="false" customHeight="false" outlineLevel="0" collapsed="false">
      <c r="A817" s="28" t="s">
        <v>382</v>
      </c>
      <c r="B817" s="28" t="n">
        <v>40</v>
      </c>
      <c r="C817" s="29" t="n">
        <v>45777</v>
      </c>
      <c r="D817" s="28" t="s">
        <v>380</v>
      </c>
    </row>
    <row r="818" customFormat="false" ht="15" hidden="false" customHeight="false" outlineLevel="0" collapsed="false">
      <c r="A818" s="28" t="s">
        <v>382</v>
      </c>
      <c r="B818" s="28" t="n">
        <v>40</v>
      </c>
      <c r="C818" s="29" t="n">
        <v>45808</v>
      </c>
      <c r="D818" s="28" t="s">
        <v>379</v>
      </c>
    </row>
    <row r="819" customFormat="false" ht="15" hidden="false" customHeight="false" outlineLevel="0" collapsed="false">
      <c r="A819" s="28" t="s">
        <v>382</v>
      </c>
      <c r="B819" s="28" t="n">
        <v>40</v>
      </c>
      <c r="C819" s="29" t="n">
        <v>45869</v>
      </c>
      <c r="D819" s="28" t="s">
        <v>380</v>
      </c>
    </row>
    <row r="820" customFormat="false" ht="15" hidden="false" customHeight="false" outlineLevel="0" collapsed="false">
      <c r="A820" s="28" t="s">
        <v>382</v>
      </c>
      <c r="B820" s="28" t="n">
        <v>40</v>
      </c>
      <c r="C820" s="29" t="n">
        <v>45900</v>
      </c>
      <c r="D820" s="28" t="s">
        <v>380</v>
      </c>
    </row>
    <row r="821" customFormat="false" ht="15" hidden="false" customHeight="false" outlineLevel="0" collapsed="false">
      <c r="A821" s="28" t="s">
        <v>382</v>
      </c>
      <c r="B821" s="28" t="n">
        <v>40</v>
      </c>
      <c r="C821" s="29" t="n">
        <v>45930</v>
      </c>
      <c r="D821" s="28" t="s">
        <v>380</v>
      </c>
    </row>
    <row r="822" customFormat="false" ht="15" hidden="false" customHeight="false" outlineLevel="0" collapsed="false">
      <c r="A822" s="28" t="s">
        <v>382</v>
      </c>
      <c r="B822" s="28" t="n">
        <v>40</v>
      </c>
      <c r="C822" s="29" t="n">
        <v>45961</v>
      </c>
      <c r="D822" s="28" t="s">
        <v>380</v>
      </c>
    </row>
    <row r="823" customFormat="false" ht="15" hidden="false" customHeight="false" outlineLevel="0" collapsed="false">
      <c r="A823" s="28" t="s">
        <v>382</v>
      </c>
      <c r="B823" s="28" t="n">
        <v>40</v>
      </c>
      <c r="C823" s="29" t="n">
        <v>46022</v>
      </c>
      <c r="D823" s="28" t="s">
        <v>380</v>
      </c>
    </row>
    <row r="824" customFormat="false" ht="15" hidden="false" customHeight="false" outlineLevel="0" collapsed="false">
      <c r="A824" s="28" t="s">
        <v>382</v>
      </c>
      <c r="B824" s="28" t="n">
        <v>40</v>
      </c>
      <c r="C824" s="29" t="n">
        <v>46053</v>
      </c>
      <c r="D824" s="28" t="s">
        <v>380</v>
      </c>
    </row>
    <row r="825" customFormat="false" ht="15" hidden="false" customHeight="false" outlineLevel="0" collapsed="false">
      <c r="A825" s="28" t="s">
        <v>382</v>
      </c>
      <c r="B825" s="28" t="n">
        <v>40</v>
      </c>
      <c r="C825" s="29" t="n">
        <v>46112</v>
      </c>
      <c r="D825" s="28" t="s">
        <v>380</v>
      </c>
    </row>
    <row r="826" customFormat="false" ht="15" hidden="false" customHeight="false" outlineLevel="0" collapsed="false">
      <c r="A826" s="28" t="s">
        <v>382</v>
      </c>
      <c r="B826" s="28" t="n">
        <v>40</v>
      </c>
      <c r="C826" s="29" t="n">
        <v>46142</v>
      </c>
      <c r="D826" s="28" t="s">
        <v>381</v>
      </c>
    </row>
    <row r="827" customFormat="false" ht="15" hidden="false" customHeight="false" outlineLevel="0" collapsed="false">
      <c r="A827" s="28" t="s">
        <v>382</v>
      </c>
      <c r="B827" s="28" t="n">
        <v>40</v>
      </c>
      <c r="C827" s="29" t="n">
        <v>46173</v>
      </c>
      <c r="D827" s="28" t="s">
        <v>380</v>
      </c>
    </row>
    <row r="828" customFormat="false" ht="15" hidden="false" customHeight="false" outlineLevel="0" collapsed="false">
      <c r="A828" s="28" t="s">
        <v>382</v>
      </c>
      <c r="B828" s="28" t="n">
        <v>40</v>
      </c>
      <c r="C828" s="29" t="n">
        <v>46234</v>
      </c>
      <c r="D828" s="28" t="s">
        <v>380</v>
      </c>
    </row>
    <row r="829" customFormat="false" ht="15" hidden="false" customHeight="false" outlineLevel="0" collapsed="false">
      <c r="A829" s="28" t="s">
        <v>382</v>
      </c>
      <c r="B829" s="28" t="n">
        <v>43</v>
      </c>
      <c r="C829" s="29" t="n">
        <v>46112</v>
      </c>
      <c r="D829" s="28" t="s">
        <v>380</v>
      </c>
    </row>
    <row r="830" customFormat="false" ht="15" hidden="false" customHeight="false" outlineLevel="0" collapsed="false">
      <c r="A830" s="28" t="s">
        <v>382</v>
      </c>
      <c r="B830" s="28" t="n">
        <v>43</v>
      </c>
      <c r="C830" s="29" t="n">
        <v>46142</v>
      </c>
      <c r="D830" s="28" t="s">
        <v>380</v>
      </c>
    </row>
    <row r="831" customFormat="false" ht="15" hidden="false" customHeight="false" outlineLevel="0" collapsed="false">
      <c r="A831" s="28" t="s">
        <v>382</v>
      </c>
      <c r="B831" s="28" t="n">
        <v>43</v>
      </c>
      <c r="C831" s="29" t="n">
        <v>46173</v>
      </c>
      <c r="D831" s="28" t="s">
        <v>380</v>
      </c>
    </row>
    <row r="832" customFormat="false" ht="15" hidden="false" customHeight="false" outlineLevel="0" collapsed="false">
      <c r="A832" s="28" t="s">
        <v>382</v>
      </c>
      <c r="B832" s="28" t="n">
        <v>43</v>
      </c>
      <c r="C832" s="29" t="n">
        <v>46234</v>
      </c>
      <c r="D832" s="28" t="s">
        <v>380</v>
      </c>
    </row>
    <row r="833" customFormat="false" ht="15" hidden="false" customHeight="false" outlineLevel="0" collapsed="false">
      <c r="A833" s="28" t="s">
        <v>382</v>
      </c>
      <c r="B833" s="28" t="n">
        <v>45</v>
      </c>
      <c r="C833" s="29" t="n">
        <v>44957</v>
      </c>
      <c r="D833" s="28" t="s">
        <v>380</v>
      </c>
    </row>
    <row r="834" customFormat="false" ht="15" hidden="false" customHeight="false" outlineLevel="0" collapsed="false">
      <c r="A834" s="28" t="s">
        <v>382</v>
      </c>
      <c r="B834" s="28" t="n">
        <v>45</v>
      </c>
      <c r="C834" s="29" t="n">
        <v>45016</v>
      </c>
      <c r="D834" s="28" t="s">
        <v>380</v>
      </c>
    </row>
    <row r="835" customFormat="false" ht="15" hidden="false" customHeight="false" outlineLevel="0" collapsed="false">
      <c r="A835" s="28" t="s">
        <v>382</v>
      </c>
      <c r="B835" s="28" t="n">
        <v>45</v>
      </c>
      <c r="C835" s="29" t="n">
        <v>45046</v>
      </c>
      <c r="D835" s="28" t="s">
        <v>380</v>
      </c>
    </row>
    <row r="836" customFormat="false" ht="15" hidden="false" customHeight="false" outlineLevel="0" collapsed="false">
      <c r="A836" s="28" t="s">
        <v>382</v>
      </c>
      <c r="B836" s="28" t="n">
        <v>45</v>
      </c>
      <c r="C836" s="29" t="n">
        <v>45077</v>
      </c>
      <c r="D836" s="28" t="s">
        <v>380</v>
      </c>
    </row>
    <row r="837" customFormat="false" ht="15" hidden="false" customHeight="false" outlineLevel="0" collapsed="false">
      <c r="A837" s="28" t="s">
        <v>382</v>
      </c>
      <c r="B837" s="28" t="n">
        <v>45</v>
      </c>
      <c r="C837" s="29" t="n">
        <v>45199</v>
      </c>
      <c r="D837" s="28" t="s">
        <v>380</v>
      </c>
    </row>
    <row r="838" customFormat="false" ht="15" hidden="false" customHeight="false" outlineLevel="0" collapsed="false">
      <c r="A838" s="28" t="s">
        <v>382</v>
      </c>
      <c r="B838" s="28" t="n">
        <v>45</v>
      </c>
      <c r="C838" s="29" t="n">
        <v>45230</v>
      </c>
      <c r="D838" s="28" t="s">
        <v>380</v>
      </c>
    </row>
    <row r="839" customFormat="false" ht="15" hidden="false" customHeight="false" outlineLevel="0" collapsed="false">
      <c r="A839" s="28" t="s">
        <v>382</v>
      </c>
      <c r="B839" s="28" t="n">
        <v>45</v>
      </c>
      <c r="C839" s="29" t="n">
        <v>45291</v>
      </c>
      <c r="D839" s="28" t="s">
        <v>379</v>
      </c>
    </row>
    <row r="840" customFormat="false" ht="15" hidden="false" customHeight="false" outlineLevel="0" collapsed="false">
      <c r="A840" s="28" t="s">
        <v>382</v>
      </c>
      <c r="B840" s="28" t="n">
        <v>45</v>
      </c>
      <c r="C840" s="29" t="n">
        <v>45322</v>
      </c>
      <c r="D840" s="28" t="s">
        <v>380</v>
      </c>
    </row>
    <row r="841" customFormat="false" ht="15" hidden="false" customHeight="false" outlineLevel="0" collapsed="false">
      <c r="A841" s="28" t="s">
        <v>382</v>
      </c>
      <c r="B841" s="28" t="n">
        <v>45</v>
      </c>
      <c r="C841" s="29" t="n">
        <v>45382</v>
      </c>
      <c r="D841" s="28" t="s">
        <v>380</v>
      </c>
    </row>
    <row r="842" customFormat="false" ht="15" hidden="false" customHeight="false" outlineLevel="0" collapsed="false">
      <c r="A842" s="28" t="s">
        <v>382</v>
      </c>
      <c r="B842" s="28" t="n">
        <v>45</v>
      </c>
      <c r="C842" s="29" t="n">
        <v>45412</v>
      </c>
      <c r="D842" s="28" t="s">
        <v>381</v>
      </c>
    </row>
    <row r="843" customFormat="false" ht="15" hidden="false" customHeight="false" outlineLevel="0" collapsed="false">
      <c r="A843" s="28" t="s">
        <v>382</v>
      </c>
      <c r="B843" s="28" t="n">
        <v>45</v>
      </c>
      <c r="C843" s="29" t="n">
        <v>45443</v>
      </c>
      <c r="D843" s="28" t="s">
        <v>380</v>
      </c>
    </row>
    <row r="844" customFormat="false" ht="15" hidden="false" customHeight="false" outlineLevel="0" collapsed="false">
      <c r="A844" s="28" t="s">
        <v>382</v>
      </c>
      <c r="B844" s="28" t="n">
        <v>45</v>
      </c>
      <c r="C844" s="29" t="n">
        <v>45504</v>
      </c>
      <c r="D844" s="28" t="s">
        <v>380</v>
      </c>
    </row>
    <row r="845" customFormat="false" ht="15" hidden="false" customHeight="false" outlineLevel="0" collapsed="false">
      <c r="A845" s="28" t="s">
        <v>382</v>
      </c>
      <c r="B845" s="28" t="n">
        <v>45</v>
      </c>
      <c r="C845" s="29" t="n">
        <v>45535</v>
      </c>
      <c r="D845" s="28" t="s">
        <v>381</v>
      </c>
    </row>
    <row r="846" customFormat="false" ht="15" hidden="false" customHeight="false" outlineLevel="0" collapsed="false">
      <c r="A846" s="28" t="s">
        <v>382</v>
      </c>
      <c r="B846" s="28" t="n">
        <v>45</v>
      </c>
      <c r="C846" s="29" t="n">
        <v>45565</v>
      </c>
      <c r="D846" s="28" t="s">
        <v>380</v>
      </c>
    </row>
    <row r="847" customFormat="false" ht="15" hidden="false" customHeight="false" outlineLevel="0" collapsed="false">
      <c r="A847" s="28" t="s">
        <v>382</v>
      </c>
      <c r="B847" s="28" t="n">
        <v>45</v>
      </c>
      <c r="C847" s="29" t="n">
        <v>45596</v>
      </c>
      <c r="D847" s="28" t="s">
        <v>381</v>
      </c>
    </row>
    <row r="848" customFormat="false" ht="15" hidden="false" customHeight="false" outlineLevel="0" collapsed="false">
      <c r="A848" s="28" t="s">
        <v>382</v>
      </c>
      <c r="B848" s="28" t="n">
        <v>45</v>
      </c>
      <c r="C848" s="29" t="n">
        <v>45657</v>
      </c>
      <c r="D848" s="28" t="s">
        <v>380</v>
      </c>
    </row>
    <row r="849" customFormat="false" ht="15" hidden="false" customHeight="false" outlineLevel="0" collapsed="false">
      <c r="A849" s="28" t="s">
        <v>382</v>
      </c>
      <c r="B849" s="28" t="n">
        <v>45</v>
      </c>
      <c r="C849" s="29" t="n">
        <v>45688</v>
      </c>
      <c r="D849" s="28" t="s">
        <v>380</v>
      </c>
    </row>
    <row r="850" customFormat="false" ht="15" hidden="false" customHeight="false" outlineLevel="0" collapsed="false">
      <c r="A850" s="28" t="s">
        <v>382</v>
      </c>
      <c r="B850" s="28" t="n">
        <v>45</v>
      </c>
      <c r="C850" s="29" t="n">
        <v>45747</v>
      </c>
      <c r="D850" s="28" t="s">
        <v>380</v>
      </c>
    </row>
    <row r="851" customFormat="false" ht="15" hidden="false" customHeight="false" outlineLevel="0" collapsed="false">
      <c r="A851" s="28" t="s">
        <v>382</v>
      </c>
      <c r="B851" s="28" t="n">
        <v>45</v>
      </c>
      <c r="C851" s="29" t="n">
        <v>45777</v>
      </c>
      <c r="D851" s="28" t="s">
        <v>379</v>
      </c>
    </row>
    <row r="852" customFormat="false" ht="15" hidden="false" customHeight="false" outlineLevel="0" collapsed="false">
      <c r="A852" s="28" t="s">
        <v>382</v>
      </c>
      <c r="B852" s="28" t="n">
        <v>45</v>
      </c>
      <c r="C852" s="29" t="n">
        <v>45808</v>
      </c>
      <c r="D852" s="28" t="s">
        <v>381</v>
      </c>
    </row>
    <row r="853" customFormat="false" ht="15" hidden="false" customHeight="false" outlineLevel="0" collapsed="false">
      <c r="A853" s="28" t="s">
        <v>382</v>
      </c>
      <c r="B853" s="28" t="n">
        <v>45</v>
      </c>
      <c r="C853" s="29" t="n">
        <v>45869</v>
      </c>
      <c r="D853" s="28" t="s">
        <v>380</v>
      </c>
    </row>
    <row r="854" customFormat="false" ht="15" hidden="false" customHeight="false" outlineLevel="0" collapsed="false">
      <c r="A854" s="28" t="s">
        <v>382</v>
      </c>
      <c r="B854" s="28" t="n">
        <v>45</v>
      </c>
      <c r="C854" s="29" t="n">
        <v>45900</v>
      </c>
      <c r="D854" s="28" t="s">
        <v>381</v>
      </c>
    </row>
    <row r="855" customFormat="false" ht="15" hidden="false" customHeight="false" outlineLevel="0" collapsed="false">
      <c r="A855" s="28" t="s">
        <v>382</v>
      </c>
      <c r="B855" s="28" t="n">
        <v>45</v>
      </c>
      <c r="C855" s="29" t="n">
        <v>45930</v>
      </c>
      <c r="D855" s="28" t="s">
        <v>380</v>
      </c>
    </row>
    <row r="856" customFormat="false" ht="15" hidden="false" customHeight="false" outlineLevel="0" collapsed="false">
      <c r="A856" s="28" t="s">
        <v>382</v>
      </c>
      <c r="B856" s="28" t="n">
        <v>45</v>
      </c>
      <c r="C856" s="29" t="n">
        <v>45961</v>
      </c>
      <c r="D856" s="28" t="s">
        <v>379</v>
      </c>
    </row>
    <row r="857" customFormat="false" ht="15" hidden="false" customHeight="false" outlineLevel="0" collapsed="false">
      <c r="A857" s="28" t="s">
        <v>382</v>
      </c>
      <c r="B857" s="28" t="n">
        <v>45</v>
      </c>
      <c r="C857" s="29" t="n">
        <v>46022</v>
      </c>
      <c r="D857" s="28" t="s">
        <v>380</v>
      </c>
    </row>
    <row r="858" customFormat="false" ht="15" hidden="false" customHeight="false" outlineLevel="0" collapsed="false">
      <c r="A858" s="28" t="s">
        <v>382</v>
      </c>
      <c r="B858" s="28" t="n">
        <v>45</v>
      </c>
      <c r="C858" s="29" t="n">
        <v>46053</v>
      </c>
      <c r="D858" s="28" t="s">
        <v>380</v>
      </c>
    </row>
    <row r="859" customFormat="false" ht="15" hidden="false" customHeight="false" outlineLevel="0" collapsed="false">
      <c r="A859" s="28" t="s">
        <v>382</v>
      </c>
      <c r="B859" s="28" t="n">
        <v>45</v>
      </c>
      <c r="C859" s="29" t="n">
        <v>46112</v>
      </c>
      <c r="D859" s="28" t="s">
        <v>380</v>
      </c>
    </row>
    <row r="860" customFormat="false" ht="15" hidden="false" customHeight="false" outlineLevel="0" collapsed="false">
      <c r="A860" s="28" t="s">
        <v>382</v>
      </c>
      <c r="B860" s="28" t="n">
        <v>45</v>
      </c>
      <c r="C860" s="29" t="n">
        <v>46142</v>
      </c>
      <c r="D860" s="28" t="s">
        <v>380</v>
      </c>
    </row>
    <row r="861" customFormat="false" ht="15" hidden="false" customHeight="false" outlineLevel="0" collapsed="false">
      <c r="A861" s="28" t="s">
        <v>382</v>
      </c>
      <c r="B861" s="28" t="n">
        <v>45</v>
      </c>
      <c r="C861" s="29" t="n">
        <v>46173</v>
      </c>
      <c r="D861" s="28" t="s">
        <v>380</v>
      </c>
    </row>
    <row r="862" customFormat="false" ht="15" hidden="false" customHeight="false" outlineLevel="0" collapsed="false">
      <c r="A862" s="28" t="s">
        <v>382</v>
      </c>
      <c r="B862" s="28" t="n">
        <v>45</v>
      </c>
      <c r="C862" s="29" t="n">
        <v>46234</v>
      </c>
      <c r="D862" s="28" t="s">
        <v>380</v>
      </c>
    </row>
    <row r="863" customFormat="false" ht="15" hidden="false" customHeight="false" outlineLevel="0" collapsed="false">
      <c r="A863" s="28" t="s">
        <v>382</v>
      </c>
      <c r="B863" s="28" t="n">
        <v>46</v>
      </c>
      <c r="C863" s="29" t="n">
        <v>44957</v>
      </c>
      <c r="D863" s="28" t="s">
        <v>380</v>
      </c>
    </row>
    <row r="864" customFormat="false" ht="15" hidden="false" customHeight="false" outlineLevel="0" collapsed="false">
      <c r="A864" s="28" t="s">
        <v>382</v>
      </c>
      <c r="B864" s="28" t="n">
        <v>46</v>
      </c>
      <c r="C864" s="29" t="n">
        <v>45016</v>
      </c>
      <c r="D864" s="28" t="s">
        <v>380</v>
      </c>
    </row>
    <row r="865" customFormat="false" ht="15" hidden="false" customHeight="false" outlineLevel="0" collapsed="false">
      <c r="A865" s="28" t="s">
        <v>382</v>
      </c>
      <c r="B865" s="28" t="n">
        <v>46</v>
      </c>
      <c r="C865" s="29" t="n">
        <v>45046</v>
      </c>
      <c r="D865" s="28" t="s">
        <v>380</v>
      </c>
    </row>
    <row r="866" customFormat="false" ht="15" hidden="false" customHeight="false" outlineLevel="0" collapsed="false">
      <c r="A866" s="28" t="s">
        <v>382</v>
      </c>
      <c r="B866" s="28" t="n">
        <v>46</v>
      </c>
      <c r="C866" s="29" t="n">
        <v>45077</v>
      </c>
      <c r="D866" s="28" t="s">
        <v>380</v>
      </c>
    </row>
    <row r="867" customFormat="false" ht="15" hidden="false" customHeight="false" outlineLevel="0" collapsed="false">
      <c r="A867" s="28" t="s">
        <v>382</v>
      </c>
      <c r="B867" s="28" t="n">
        <v>46</v>
      </c>
      <c r="C867" s="29" t="n">
        <v>45199</v>
      </c>
      <c r="D867" s="28" t="s">
        <v>380</v>
      </c>
    </row>
    <row r="868" customFormat="false" ht="15" hidden="false" customHeight="false" outlineLevel="0" collapsed="false">
      <c r="A868" s="28" t="s">
        <v>382</v>
      </c>
      <c r="B868" s="28" t="n">
        <v>46</v>
      </c>
      <c r="C868" s="29" t="n">
        <v>45230</v>
      </c>
      <c r="D868" s="28" t="s">
        <v>380</v>
      </c>
    </row>
    <row r="869" customFormat="false" ht="15" hidden="false" customHeight="false" outlineLevel="0" collapsed="false">
      <c r="A869" s="28" t="s">
        <v>382</v>
      </c>
      <c r="B869" s="28" t="n">
        <v>46</v>
      </c>
      <c r="C869" s="29" t="n">
        <v>45291</v>
      </c>
      <c r="D869" s="28" t="s">
        <v>380</v>
      </c>
    </row>
    <row r="870" customFormat="false" ht="15" hidden="false" customHeight="false" outlineLevel="0" collapsed="false">
      <c r="A870" s="28" t="s">
        <v>382</v>
      </c>
      <c r="B870" s="28" t="n">
        <v>46</v>
      </c>
      <c r="C870" s="29" t="n">
        <v>45322</v>
      </c>
      <c r="D870" s="28" t="s">
        <v>380</v>
      </c>
    </row>
    <row r="871" customFormat="false" ht="15" hidden="false" customHeight="false" outlineLevel="0" collapsed="false">
      <c r="A871" s="28" t="s">
        <v>382</v>
      </c>
      <c r="B871" s="28" t="n">
        <v>46</v>
      </c>
      <c r="C871" s="29" t="n">
        <v>45382</v>
      </c>
      <c r="D871" s="28" t="s">
        <v>381</v>
      </c>
    </row>
    <row r="872" customFormat="false" ht="15" hidden="false" customHeight="false" outlineLevel="0" collapsed="false">
      <c r="A872" s="28" t="s">
        <v>382</v>
      </c>
      <c r="B872" s="28" t="n">
        <v>46</v>
      </c>
      <c r="C872" s="29" t="n">
        <v>45412</v>
      </c>
      <c r="D872" s="28" t="s">
        <v>380</v>
      </c>
    </row>
    <row r="873" customFormat="false" ht="15" hidden="false" customHeight="false" outlineLevel="0" collapsed="false">
      <c r="A873" s="28" t="s">
        <v>382</v>
      </c>
      <c r="B873" s="28" t="n">
        <v>46</v>
      </c>
      <c r="C873" s="29" t="n">
        <v>45443</v>
      </c>
      <c r="D873" s="28" t="s">
        <v>380</v>
      </c>
    </row>
    <row r="874" customFormat="false" ht="15" hidden="false" customHeight="false" outlineLevel="0" collapsed="false">
      <c r="A874" s="28" t="s">
        <v>382</v>
      </c>
      <c r="B874" s="28" t="n">
        <v>46</v>
      </c>
      <c r="C874" s="29" t="n">
        <v>45504</v>
      </c>
      <c r="D874" s="28" t="s">
        <v>379</v>
      </c>
    </row>
    <row r="875" customFormat="false" ht="15" hidden="false" customHeight="false" outlineLevel="0" collapsed="false">
      <c r="A875" s="28" t="s">
        <v>382</v>
      </c>
      <c r="B875" s="28" t="n">
        <v>46</v>
      </c>
      <c r="C875" s="29" t="n">
        <v>45535</v>
      </c>
      <c r="D875" s="28" t="s">
        <v>380</v>
      </c>
    </row>
    <row r="876" customFormat="false" ht="15" hidden="false" customHeight="false" outlineLevel="0" collapsed="false">
      <c r="A876" s="28" t="s">
        <v>382</v>
      </c>
      <c r="B876" s="28" t="n">
        <v>46</v>
      </c>
      <c r="C876" s="29" t="n">
        <v>45565</v>
      </c>
      <c r="D876" s="28" t="s">
        <v>380</v>
      </c>
    </row>
    <row r="877" customFormat="false" ht="15" hidden="false" customHeight="false" outlineLevel="0" collapsed="false">
      <c r="A877" s="28" t="s">
        <v>382</v>
      </c>
      <c r="B877" s="28" t="n">
        <v>46</v>
      </c>
      <c r="C877" s="29" t="n">
        <v>45596</v>
      </c>
      <c r="D877" s="28" t="s">
        <v>380</v>
      </c>
    </row>
    <row r="878" customFormat="false" ht="15" hidden="false" customHeight="false" outlineLevel="0" collapsed="false">
      <c r="A878" s="28" t="s">
        <v>382</v>
      </c>
      <c r="B878" s="28" t="n">
        <v>46</v>
      </c>
      <c r="C878" s="29" t="n">
        <v>45657</v>
      </c>
      <c r="D878" s="28" t="s">
        <v>380</v>
      </c>
    </row>
    <row r="879" customFormat="false" ht="15" hidden="false" customHeight="false" outlineLevel="0" collapsed="false">
      <c r="A879" s="28" t="s">
        <v>382</v>
      </c>
      <c r="B879" s="28" t="n">
        <v>46</v>
      </c>
      <c r="C879" s="29" t="n">
        <v>45688</v>
      </c>
      <c r="D879" s="28" t="s">
        <v>381</v>
      </c>
    </row>
    <row r="880" customFormat="false" ht="15" hidden="false" customHeight="false" outlineLevel="0" collapsed="false">
      <c r="A880" s="28" t="s">
        <v>382</v>
      </c>
      <c r="B880" s="28" t="n">
        <v>46</v>
      </c>
      <c r="C880" s="29" t="n">
        <v>45747</v>
      </c>
      <c r="D880" s="28" t="s">
        <v>379</v>
      </c>
    </row>
    <row r="881" customFormat="false" ht="15" hidden="false" customHeight="false" outlineLevel="0" collapsed="false">
      <c r="A881" s="28" t="s">
        <v>382</v>
      </c>
      <c r="B881" s="28" t="n">
        <v>46</v>
      </c>
      <c r="C881" s="29" t="n">
        <v>45777</v>
      </c>
      <c r="D881" s="28" t="s">
        <v>380</v>
      </c>
    </row>
    <row r="882" customFormat="false" ht="15" hidden="false" customHeight="false" outlineLevel="0" collapsed="false">
      <c r="A882" s="28" t="s">
        <v>382</v>
      </c>
      <c r="B882" s="28" t="n">
        <v>46</v>
      </c>
      <c r="C882" s="29" t="n">
        <v>45808</v>
      </c>
      <c r="D882" s="28" t="s">
        <v>380</v>
      </c>
    </row>
    <row r="883" customFormat="false" ht="15" hidden="false" customHeight="false" outlineLevel="0" collapsed="false">
      <c r="A883" s="28" t="s">
        <v>382</v>
      </c>
      <c r="B883" s="28" t="n">
        <v>46</v>
      </c>
      <c r="C883" s="29" t="n">
        <v>45869</v>
      </c>
      <c r="D883" s="28" t="s">
        <v>380</v>
      </c>
    </row>
    <row r="884" customFormat="false" ht="15" hidden="false" customHeight="false" outlineLevel="0" collapsed="false">
      <c r="A884" s="28" t="s">
        <v>382</v>
      </c>
      <c r="B884" s="28" t="n">
        <v>46</v>
      </c>
      <c r="C884" s="29" t="n">
        <v>45900</v>
      </c>
      <c r="D884" s="28" t="s">
        <v>380</v>
      </c>
    </row>
    <row r="885" customFormat="false" ht="15" hidden="false" customHeight="false" outlineLevel="0" collapsed="false">
      <c r="A885" s="28" t="s">
        <v>382</v>
      </c>
      <c r="B885" s="28" t="n">
        <v>46</v>
      </c>
      <c r="C885" s="29" t="n">
        <v>45930</v>
      </c>
      <c r="D885" s="28" t="s">
        <v>380</v>
      </c>
    </row>
    <row r="886" customFormat="false" ht="15" hidden="false" customHeight="false" outlineLevel="0" collapsed="false">
      <c r="A886" s="28" t="s">
        <v>382</v>
      </c>
      <c r="B886" s="28" t="n">
        <v>46</v>
      </c>
      <c r="C886" s="29" t="n">
        <v>45961</v>
      </c>
      <c r="D886" s="28" t="s">
        <v>380</v>
      </c>
    </row>
    <row r="887" customFormat="false" ht="15" hidden="false" customHeight="false" outlineLevel="0" collapsed="false">
      <c r="A887" s="28" t="s">
        <v>382</v>
      </c>
      <c r="B887" s="28" t="n">
        <v>46</v>
      </c>
      <c r="C887" s="29" t="n">
        <v>46022</v>
      </c>
      <c r="D887" s="28" t="s">
        <v>380</v>
      </c>
    </row>
    <row r="888" customFormat="false" ht="15" hidden="false" customHeight="false" outlineLevel="0" collapsed="false">
      <c r="A888" s="28" t="s">
        <v>382</v>
      </c>
      <c r="B888" s="28" t="n">
        <v>46</v>
      </c>
      <c r="C888" s="29" t="n">
        <v>46053</v>
      </c>
      <c r="D888" s="28" t="s">
        <v>380</v>
      </c>
    </row>
    <row r="889" customFormat="false" ht="15" hidden="false" customHeight="false" outlineLevel="0" collapsed="false">
      <c r="A889" s="28" t="s">
        <v>382</v>
      </c>
      <c r="B889" s="28" t="n">
        <v>46</v>
      </c>
      <c r="C889" s="29" t="n">
        <v>46112</v>
      </c>
      <c r="D889" s="28" t="s">
        <v>380</v>
      </c>
    </row>
    <row r="890" customFormat="false" ht="15" hidden="false" customHeight="false" outlineLevel="0" collapsed="false">
      <c r="A890" s="28" t="s">
        <v>382</v>
      </c>
      <c r="B890" s="28" t="n">
        <v>46</v>
      </c>
      <c r="C890" s="29" t="n">
        <v>46142</v>
      </c>
      <c r="D890" s="28" t="s">
        <v>380</v>
      </c>
    </row>
    <row r="891" customFormat="false" ht="15" hidden="false" customHeight="false" outlineLevel="0" collapsed="false">
      <c r="A891" s="28" t="s">
        <v>382</v>
      </c>
      <c r="B891" s="28" t="n">
        <v>46</v>
      </c>
      <c r="C891" s="29" t="n">
        <v>46173</v>
      </c>
      <c r="D891" s="28" t="s">
        <v>380</v>
      </c>
    </row>
    <row r="892" customFormat="false" ht="15" hidden="false" customHeight="false" outlineLevel="0" collapsed="false">
      <c r="A892" s="28" t="s">
        <v>382</v>
      </c>
      <c r="B892" s="28" t="n">
        <v>46</v>
      </c>
      <c r="C892" s="29" t="n">
        <v>46234</v>
      </c>
      <c r="D892" s="28" t="s">
        <v>380</v>
      </c>
    </row>
    <row r="893" customFormat="false" ht="15" hidden="false" customHeight="false" outlineLevel="0" collapsed="false">
      <c r="A893" s="28" t="s">
        <v>382</v>
      </c>
      <c r="B893" s="28" t="n">
        <v>48</v>
      </c>
      <c r="C893" s="29" t="n">
        <v>45657</v>
      </c>
      <c r="D893" s="28" t="s">
        <v>380</v>
      </c>
    </row>
    <row r="894" customFormat="false" ht="15" hidden="false" customHeight="false" outlineLevel="0" collapsed="false">
      <c r="A894" s="28" t="s">
        <v>382</v>
      </c>
      <c r="B894" s="28" t="n">
        <v>48</v>
      </c>
      <c r="C894" s="29" t="n">
        <v>45688</v>
      </c>
      <c r="D894" s="28" t="s">
        <v>380</v>
      </c>
    </row>
    <row r="895" customFormat="false" ht="15" hidden="false" customHeight="false" outlineLevel="0" collapsed="false">
      <c r="A895" s="28" t="s">
        <v>382</v>
      </c>
      <c r="B895" s="28" t="n">
        <v>48</v>
      </c>
      <c r="C895" s="29" t="n">
        <v>45747</v>
      </c>
      <c r="D895" s="28" t="s">
        <v>380</v>
      </c>
    </row>
    <row r="896" customFormat="false" ht="15" hidden="false" customHeight="false" outlineLevel="0" collapsed="false">
      <c r="A896" s="28" t="s">
        <v>382</v>
      </c>
      <c r="B896" s="28" t="n">
        <v>48</v>
      </c>
      <c r="C896" s="29" t="n">
        <v>45777</v>
      </c>
      <c r="D896" s="28" t="s">
        <v>380</v>
      </c>
    </row>
    <row r="897" customFormat="false" ht="15" hidden="false" customHeight="false" outlineLevel="0" collapsed="false">
      <c r="A897" s="28" t="s">
        <v>382</v>
      </c>
      <c r="B897" s="28" t="n">
        <v>48</v>
      </c>
      <c r="C897" s="29" t="n">
        <v>45808</v>
      </c>
      <c r="D897" s="28" t="s">
        <v>380</v>
      </c>
    </row>
    <row r="898" customFormat="false" ht="15" hidden="false" customHeight="false" outlineLevel="0" collapsed="false">
      <c r="A898" s="28" t="s">
        <v>382</v>
      </c>
      <c r="B898" s="28" t="n">
        <v>48</v>
      </c>
      <c r="C898" s="29" t="n">
        <v>45869</v>
      </c>
      <c r="D898" s="28" t="s">
        <v>380</v>
      </c>
    </row>
    <row r="899" customFormat="false" ht="15" hidden="false" customHeight="false" outlineLevel="0" collapsed="false">
      <c r="A899" s="28" t="s">
        <v>382</v>
      </c>
      <c r="B899" s="28" t="n">
        <v>48</v>
      </c>
      <c r="C899" s="29" t="n">
        <v>45900</v>
      </c>
      <c r="D899" s="28" t="s">
        <v>380</v>
      </c>
    </row>
    <row r="900" customFormat="false" ht="15" hidden="false" customHeight="false" outlineLevel="0" collapsed="false">
      <c r="A900" s="28" t="s">
        <v>382</v>
      </c>
      <c r="B900" s="28" t="n">
        <v>48</v>
      </c>
      <c r="C900" s="29" t="n">
        <v>45930</v>
      </c>
      <c r="D900" s="28" t="s">
        <v>380</v>
      </c>
    </row>
    <row r="901" customFormat="false" ht="15" hidden="false" customHeight="false" outlineLevel="0" collapsed="false">
      <c r="A901" s="28" t="s">
        <v>382</v>
      </c>
      <c r="B901" s="28" t="n">
        <v>48</v>
      </c>
      <c r="C901" s="29" t="n">
        <v>45961</v>
      </c>
      <c r="D901" s="28" t="s">
        <v>380</v>
      </c>
    </row>
    <row r="902" customFormat="false" ht="15" hidden="false" customHeight="false" outlineLevel="0" collapsed="false">
      <c r="A902" s="28" t="s">
        <v>382</v>
      </c>
      <c r="B902" s="28" t="n">
        <v>48</v>
      </c>
      <c r="C902" s="29" t="n">
        <v>46022</v>
      </c>
      <c r="D902" s="28" t="s">
        <v>381</v>
      </c>
    </row>
    <row r="903" customFormat="false" ht="15" hidden="false" customHeight="false" outlineLevel="0" collapsed="false">
      <c r="A903" s="28" t="s">
        <v>382</v>
      </c>
      <c r="B903" s="28" t="n">
        <v>48</v>
      </c>
      <c r="C903" s="29" t="n">
        <v>46053</v>
      </c>
      <c r="D903" s="28" t="s">
        <v>380</v>
      </c>
    </row>
    <row r="904" customFormat="false" ht="15" hidden="false" customHeight="false" outlineLevel="0" collapsed="false">
      <c r="A904" s="28" t="s">
        <v>382</v>
      </c>
      <c r="B904" s="28" t="n">
        <v>48</v>
      </c>
      <c r="C904" s="29" t="n">
        <v>46112</v>
      </c>
      <c r="D904" s="28" t="s">
        <v>380</v>
      </c>
    </row>
    <row r="905" customFormat="false" ht="15" hidden="false" customHeight="false" outlineLevel="0" collapsed="false">
      <c r="A905" s="28" t="s">
        <v>382</v>
      </c>
      <c r="B905" s="28" t="n">
        <v>48</v>
      </c>
      <c r="C905" s="29" t="n">
        <v>46142</v>
      </c>
      <c r="D905" s="28" t="s">
        <v>381</v>
      </c>
    </row>
    <row r="906" customFormat="false" ht="15" hidden="false" customHeight="false" outlineLevel="0" collapsed="false">
      <c r="A906" s="28" t="s">
        <v>382</v>
      </c>
      <c r="B906" s="28" t="n">
        <v>48</v>
      </c>
      <c r="C906" s="29" t="n">
        <v>46173</v>
      </c>
      <c r="D906" s="28" t="s">
        <v>380</v>
      </c>
    </row>
    <row r="907" customFormat="false" ht="15" hidden="false" customHeight="false" outlineLevel="0" collapsed="false">
      <c r="A907" s="28" t="s">
        <v>382</v>
      </c>
      <c r="B907" s="28" t="n">
        <v>48</v>
      </c>
      <c r="C907" s="29" t="n">
        <v>46234</v>
      </c>
      <c r="D907" s="28" t="s">
        <v>380</v>
      </c>
    </row>
    <row r="908" customFormat="false" ht="15" hidden="false" customHeight="false" outlineLevel="0" collapsed="false">
      <c r="A908" s="28" t="s">
        <v>382</v>
      </c>
      <c r="B908" s="28" t="n">
        <v>52</v>
      </c>
      <c r="C908" s="29" t="n">
        <v>44957</v>
      </c>
      <c r="D908" s="28" t="s">
        <v>380</v>
      </c>
    </row>
    <row r="909" customFormat="false" ht="15" hidden="false" customHeight="false" outlineLevel="0" collapsed="false">
      <c r="A909" s="28" t="s">
        <v>382</v>
      </c>
      <c r="B909" s="28" t="n">
        <v>52</v>
      </c>
      <c r="C909" s="29" t="n">
        <v>45016</v>
      </c>
      <c r="D909" s="28" t="s">
        <v>380</v>
      </c>
    </row>
    <row r="910" customFormat="false" ht="15" hidden="false" customHeight="false" outlineLevel="0" collapsed="false">
      <c r="A910" s="28" t="s">
        <v>382</v>
      </c>
      <c r="B910" s="28" t="n">
        <v>52</v>
      </c>
      <c r="C910" s="29" t="n">
        <v>45046</v>
      </c>
      <c r="D910" s="28" t="s">
        <v>380</v>
      </c>
    </row>
    <row r="911" customFormat="false" ht="15" hidden="false" customHeight="false" outlineLevel="0" collapsed="false">
      <c r="A911" s="28" t="s">
        <v>382</v>
      </c>
      <c r="B911" s="28" t="n">
        <v>52</v>
      </c>
      <c r="C911" s="29" t="n">
        <v>45077</v>
      </c>
      <c r="D911" s="28" t="s">
        <v>380</v>
      </c>
    </row>
    <row r="912" customFormat="false" ht="15" hidden="false" customHeight="false" outlineLevel="0" collapsed="false">
      <c r="A912" s="28" t="s">
        <v>382</v>
      </c>
      <c r="B912" s="28" t="n">
        <v>52</v>
      </c>
      <c r="C912" s="29" t="n">
        <v>45199</v>
      </c>
      <c r="D912" s="28" t="s">
        <v>380</v>
      </c>
    </row>
    <row r="913" customFormat="false" ht="15" hidden="false" customHeight="false" outlineLevel="0" collapsed="false">
      <c r="A913" s="28" t="s">
        <v>382</v>
      </c>
      <c r="B913" s="28" t="n">
        <v>52</v>
      </c>
      <c r="C913" s="29" t="n">
        <v>45230</v>
      </c>
      <c r="D913" s="28" t="s">
        <v>380</v>
      </c>
    </row>
    <row r="914" customFormat="false" ht="15" hidden="false" customHeight="false" outlineLevel="0" collapsed="false">
      <c r="A914" s="28" t="s">
        <v>382</v>
      </c>
      <c r="B914" s="28" t="n">
        <v>52</v>
      </c>
      <c r="C914" s="29" t="n">
        <v>45291</v>
      </c>
      <c r="D914" s="28" t="s">
        <v>380</v>
      </c>
    </row>
    <row r="915" customFormat="false" ht="15" hidden="false" customHeight="false" outlineLevel="0" collapsed="false">
      <c r="A915" s="28" t="s">
        <v>382</v>
      </c>
      <c r="B915" s="28" t="n">
        <v>52</v>
      </c>
      <c r="C915" s="29" t="n">
        <v>45322</v>
      </c>
      <c r="D915" s="28" t="s">
        <v>380</v>
      </c>
    </row>
    <row r="916" customFormat="false" ht="15" hidden="false" customHeight="false" outlineLevel="0" collapsed="false">
      <c r="A916" s="28" t="s">
        <v>382</v>
      </c>
      <c r="B916" s="28" t="n">
        <v>52</v>
      </c>
      <c r="C916" s="29" t="n">
        <v>45382</v>
      </c>
      <c r="D916" s="28" t="s">
        <v>380</v>
      </c>
    </row>
    <row r="917" customFormat="false" ht="15" hidden="false" customHeight="false" outlineLevel="0" collapsed="false">
      <c r="A917" s="28" t="s">
        <v>382</v>
      </c>
      <c r="B917" s="28" t="n">
        <v>52</v>
      </c>
      <c r="C917" s="29" t="n">
        <v>45412</v>
      </c>
      <c r="D917" s="28" t="s">
        <v>380</v>
      </c>
    </row>
    <row r="918" customFormat="false" ht="15" hidden="false" customHeight="false" outlineLevel="0" collapsed="false">
      <c r="A918" s="28" t="s">
        <v>382</v>
      </c>
      <c r="B918" s="28" t="n">
        <v>52</v>
      </c>
      <c r="C918" s="29" t="n">
        <v>45443</v>
      </c>
      <c r="D918" s="28" t="s">
        <v>380</v>
      </c>
    </row>
    <row r="919" customFormat="false" ht="15" hidden="false" customHeight="false" outlineLevel="0" collapsed="false">
      <c r="A919" s="28" t="s">
        <v>382</v>
      </c>
      <c r="B919" s="28" t="n">
        <v>52</v>
      </c>
      <c r="C919" s="29" t="n">
        <v>45504</v>
      </c>
      <c r="D919" s="28" t="s">
        <v>380</v>
      </c>
    </row>
    <row r="920" customFormat="false" ht="15" hidden="false" customHeight="false" outlineLevel="0" collapsed="false">
      <c r="A920" s="28" t="s">
        <v>382</v>
      </c>
      <c r="B920" s="28" t="n">
        <v>52</v>
      </c>
      <c r="C920" s="29" t="n">
        <v>45535</v>
      </c>
      <c r="D920" s="28" t="s">
        <v>380</v>
      </c>
    </row>
    <row r="921" customFormat="false" ht="15" hidden="false" customHeight="false" outlineLevel="0" collapsed="false">
      <c r="A921" s="28" t="s">
        <v>382</v>
      </c>
      <c r="B921" s="28" t="n">
        <v>52</v>
      </c>
      <c r="C921" s="29" t="n">
        <v>45565</v>
      </c>
      <c r="D921" s="28" t="s">
        <v>380</v>
      </c>
    </row>
    <row r="922" customFormat="false" ht="15" hidden="false" customHeight="false" outlineLevel="0" collapsed="false">
      <c r="A922" s="28" t="s">
        <v>382</v>
      </c>
      <c r="B922" s="28" t="n">
        <v>52</v>
      </c>
      <c r="C922" s="29" t="n">
        <v>45596</v>
      </c>
      <c r="D922" s="28" t="s">
        <v>381</v>
      </c>
    </row>
    <row r="923" customFormat="false" ht="15" hidden="false" customHeight="false" outlineLevel="0" collapsed="false">
      <c r="A923" s="28" t="s">
        <v>382</v>
      </c>
      <c r="B923" s="28" t="n">
        <v>52</v>
      </c>
      <c r="C923" s="29" t="n">
        <v>45657</v>
      </c>
      <c r="D923" s="28" t="s">
        <v>380</v>
      </c>
    </row>
    <row r="924" customFormat="false" ht="15" hidden="false" customHeight="false" outlineLevel="0" collapsed="false">
      <c r="A924" s="28" t="s">
        <v>382</v>
      </c>
      <c r="B924" s="28" t="n">
        <v>52</v>
      </c>
      <c r="C924" s="29" t="n">
        <v>45688</v>
      </c>
      <c r="D924" s="28" t="s">
        <v>380</v>
      </c>
    </row>
    <row r="925" customFormat="false" ht="15" hidden="false" customHeight="false" outlineLevel="0" collapsed="false">
      <c r="A925" s="28" t="s">
        <v>382</v>
      </c>
      <c r="B925" s="28" t="n">
        <v>52</v>
      </c>
      <c r="C925" s="29" t="n">
        <v>45747</v>
      </c>
      <c r="D925" s="28" t="s">
        <v>380</v>
      </c>
    </row>
    <row r="926" customFormat="false" ht="15" hidden="false" customHeight="false" outlineLevel="0" collapsed="false">
      <c r="A926" s="28" t="s">
        <v>382</v>
      </c>
      <c r="B926" s="28" t="n">
        <v>52</v>
      </c>
      <c r="C926" s="29" t="n">
        <v>45777</v>
      </c>
      <c r="D926" s="28" t="s">
        <v>380</v>
      </c>
    </row>
    <row r="927" customFormat="false" ht="15" hidden="false" customHeight="false" outlineLevel="0" collapsed="false">
      <c r="A927" s="28" t="s">
        <v>382</v>
      </c>
      <c r="B927" s="28" t="n">
        <v>52</v>
      </c>
      <c r="C927" s="29" t="n">
        <v>45808</v>
      </c>
      <c r="D927" s="28" t="s">
        <v>380</v>
      </c>
    </row>
    <row r="928" customFormat="false" ht="15" hidden="false" customHeight="false" outlineLevel="0" collapsed="false">
      <c r="A928" s="28" t="s">
        <v>382</v>
      </c>
      <c r="B928" s="28" t="n">
        <v>52</v>
      </c>
      <c r="C928" s="29" t="n">
        <v>45869</v>
      </c>
      <c r="D928" s="28" t="s">
        <v>380</v>
      </c>
    </row>
    <row r="929" customFormat="false" ht="15" hidden="false" customHeight="false" outlineLevel="0" collapsed="false">
      <c r="A929" s="28" t="s">
        <v>382</v>
      </c>
      <c r="B929" s="28" t="n">
        <v>52</v>
      </c>
      <c r="C929" s="29" t="n">
        <v>45900</v>
      </c>
      <c r="D929" s="28" t="s">
        <v>380</v>
      </c>
    </row>
    <row r="930" customFormat="false" ht="15" hidden="false" customHeight="false" outlineLevel="0" collapsed="false">
      <c r="A930" s="28" t="s">
        <v>382</v>
      </c>
      <c r="B930" s="28" t="n">
        <v>52</v>
      </c>
      <c r="C930" s="29" t="n">
        <v>45930</v>
      </c>
      <c r="D930" s="28" t="s">
        <v>380</v>
      </c>
    </row>
    <row r="931" customFormat="false" ht="15" hidden="false" customHeight="false" outlineLevel="0" collapsed="false">
      <c r="A931" s="28" t="s">
        <v>382</v>
      </c>
      <c r="B931" s="28" t="n">
        <v>52</v>
      </c>
      <c r="C931" s="29" t="n">
        <v>45961</v>
      </c>
      <c r="D931" s="28" t="s">
        <v>380</v>
      </c>
    </row>
    <row r="932" customFormat="false" ht="15" hidden="false" customHeight="false" outlineLevel="0" collapsed="false">
      <c r="A932" s="28" t="s">
        <v>382</v>
      </c>
      <c r="B932" s="28" t="n">
        <v>52</v>
      </c>
      <c r="C932" s="29" t="n">
        <v>46022</v>
      </c>
      <c r="D932" s="28" t="s">
        <v>380</v>
      </c>
    </row>
    <row r="933" customFormat="false" ht="15" hidden="false" customHeight="false" outlineLevel="0" collapsed="false">
      <c r="A933" s="28" t="s">
        <v>382</v>
      </c>
      <c r="B933" s="28" t="n">
        <v>52</v>
      </c>
      <c r="C933" s="29" t="n">
        <v>46053</v>
      </c>
      <c r="D933" s="28" t="s">
        <v>380</v>
      </c>
    </row>
    <row r="934" customFormat="false" ht="15" hidden="false" customHeight="false" outlineLevel="0" collapsed="false">
      <c r="A934" s="28" t="s">
        <v>382</v>
      </c>
      <c r="B934" s="28" t="n">
        <v>52</v>
      </c>
      <c r="C934" s="29" t="n">
        <v>46112</v>
      </c>
      <c r="D934" s="28" t="s">
        <v>380</v>
      </c>
    </row>
    <row r="935" customFormat="false" ht="15" hidden="false" customHeight="false" outlineLevel="0" collapsed="false">
      <c r="A935" s="28" t="s">
        <v>382</v>
      </c>
      <c r="B935" s="28" t="n">
        <v>52</v>
      </c>
      <c r="C935" s="29" t="n">
        <v>46142</v>
      </c>
      <c r="D935" s="28" t="s">
        <v>381</v>
      </c>
    </row>
    <row r="936" customFormat="false" ht="15" hidden="false" customHeight="false" outlineLevel="0" collapsed="false">
      <c r="A936" s="28" t="s">
        <v>382</v>
      </c>
      <c r="B936" s="28" t="n">
        <v>52</v>
      </c>
      <c r="C936" s="29" t="n">
        <v>46173</v>
      </c>
      <c r="D936" s="28" t="s">
        <v>380</v>
      </c>
    </row>
    <row r="937" customFormat="false" ht="15" hidden="false" customHeight="false" outlineLevel="0" collapsed="false">
      <c r="A937" s="28" t="s">
        <v>382</v>
      </c>
      <c r="B937" s="28" t="n">
        <v>52</v>
      </c>
      <c r="C937" s="29" t="n">
        <v>46234</v>
      </c>
      <c r="D937" s="28" t="s">
        <v>380</v>
      </c>
    </row>
    <row r="938" customFormat="false" ht="15" hidden="false" customHeight="false" outlineLevel="0" collapsed="false">
      <c r="A938" s="28" t="s">
        <v>382</v>
      </c>
      <c r="B938" s="28" t="n">
        <v>55</v>
      </c>
      <c r="C938" s="29" t="n">
        <v>45199</v>
      </c>
      <c r="D938" s="28" t="s">
        <v>380</v>
      </c>
    </row>
    <row r="939" customFormat="false" ht="15" hidden="false" customHeight="false" outlineLevel="0" collapsed="false">
      <c r="A939" s="28" t="s">
        <v>382</v>
      </c>
      <c r="B939" s="28" t="n">
        <v>55</v>
      </c>
      <c r="C939" s="29" t="n">
        <v>45230</v>
      </c>
      <c r="D939" s="28" t="s">
        <v>380</v>
      </c>
    </row>
    <row r="940" customFormat="false" ht="15" hidden="false" customHeight="false" outlineLevel="0" collapsed="false">
      <c r="A940" s="28" t="s">
        <v>382</v>
      </c>
      <c r="B940" s="28" t="n">
        <v>55</v>
      </c>
      <c r="C940" s="29" t="n">
        <v>45291</v>
      </c>
      <c r="D940" s="28" t="s">
        <v>379</v>
      </c>
    </row>
    <row r="941" customFormat="false" ht="15" hidden="false" customHeight="false" outlineLevel="0" collapsed="false">
      <c r="A941" s="28" t="s">
        <v>382</v>
      </c>
      <c r="B941" s="28" t="n">
        <v>55</v>
      </c>
      <c r="C941" s="29" t="n">
        <v>45322</v>
      </c>
      <c r="D941" s="28" t="s">
        <v>380</v>
      </c>
    </row>
    <row r="942" customFormat="false" ht="15" hidden="false" customHeight="false" outlineLevel="0" collapsed="false">
      <c r="A942" s="28" t="s">
        <v>382</v>
      </c>
      <c r="B942" s="28" t="n">
        <v>55</v>
      </c>
      <c r="C942" s="29" t="n">
        <v>45382</v>
      </c>
      <c r="D942" s="28" t="s">
        <v>380</v>
      </c>
    </row>
    <row r="943" customFormat="false" ht="15" hidden="false" customHeight="false" outlineLevel="0" collapsed="false">
      <c r="A943" s="28" t="s">
        <v>382</v>
      </c>
      <c r="B943" s="28" t="n">
        <v>55</v>
      </c>
      <c r="C943" s="29" t="n">
        <v>45412</v>
      </c>
      <c r="D943" s="28" t="s">
        <v>379</v>
      </c>
    </row>
    <row r="944" customFormat="false" ht="15" hidden="false" customHeight="false" outlineLevel="0" collapsed="false">
      <c r="A944" s="28" t="s">
        <v>382</v>
      </c>
      <c r="B944" s="28" t="n">
        <v>55</v>
      </c>
      <c r="C944" s="29" t="n">
        <v>45443</v>
      </c>
      <c r="D944" s="28" t="s">
        <v>380</v>
      </c>
    </row>
    <row r="945" customFormat="false" ht="15" hidden="false" customHeight="false" outlineLevel="0" collapsed="false">
      <c r="A945" s="28" t="s">
        <v>382</v>
      </c>
      <c r="B945" s="28" t="n">
        <v>55</v>
      </c>
      <c r="C945" s="29" t="n">
        <v>45504</v>
      </c>
      <c r="D945" s="28" t="s">
        <v>380</v>
      </c>
    </row>
    <row r="946" customFormat="false" ht="15" hidden="false" customHeight="false" outlineLevel="0" collapsed="false">
      <c r="A946" s="28" t="s">
        <v>382</v>
      </c>
      <c r="B946" s="28" t="n">
        <v>55</v>
      </c>
      <c r="C946" s="29" t="n">
        <v>45535</v>
      </c>
      <c r="D946" s="28" t="s">
        <v>380</v>
      </c>
    </row>
    <row r="947" customFormat="false" ht="15" hidden="false" customHeight="false" outlineLevel="0" collapsed="false">
      <c r="A947" s="28" t="s">
        <v>382</v>
      </c>
      <c r="B947" s="28" t="n">
        <v>55</v>
      </c>
      <c r="C947" s="29" t="n">
        <v>45565</v>
      </c>
      <c r="D947" s="28" t="s">
        <v>381</v>
      </c>
    </row>
    <row r="948" customFormat="false" ht="15" hidden="false" customHeight="false" outlineLevel="0" collapsed="false">
      <c r="A948" s="28" t="s">
        <v>382</v>
      </c>
      <c r="B948" s="28" t="n">
        <v>55</v>
      </c>
      <c r="C948" s="29" t="n">
        <v>45596</v>
      </c>
      <c r="D948" s="28" t="s">
        <v>380</v>
      </c>
    </row>
    <row r="949" customFormat="false" ht="15" hidden="false" customHeight="false" outlineLevel="0" collapsed="false">
      <c r="A949" s="28" t="s">
        <v>382</v>
      </c>
      <c r="B949" s="28" t="n">
        <v>55</v>
      </c>
      <c r="C949" s="29" t="n">
        <v>45657</v>
      </c>
      <c r="D949" s="28" t="s">
        <v>381</v>
      </c>
    </row>
    <row r="950" customFormat="false" ht="15" hidden="false" customHeight="false" outlineLevel="0" collapsed="false">
      <c r="A950" s="28" t="s">
        <v>382</v>
      </c>
      <c r="B950" s="28" t="n">
        <v>55</v>
      </c>
      <c r="C950" s="29" t="n">
        <v>45688</v>
      </c>
      <c r="D950" s="28" t="s">
        <v>380</v>
      </c>
    </row>
    <row r="951" customFormat="false" ht="15" hidden="false" customHeight="false" outlineLevel="0" collapsed="false">
      <c r="A951" s="28" t="s">
        <v>382</v>
      </c>
      <c r="B951" s="28" t="n">
        <v>55</v>
      </c>
      <c r="C951" s="29" t="n">
        <v>45747</v>
      </c>
      <c r="D951" s="28" t="s">
        <v>381</v>
      </c>
    </row>
    <row r="952" customFormat="false" ht="15" hidden="false" customHeight="false" outlineLevel="0" collapsed="false">
      <c r="A952" s="28" t="s">
        <v>382</v>
      </c>
      <c r="B952" s="28" t="n">
        <v>55</v>
      </c>
      <c r="C952" s="29" t="n">
        <v>45777</v>
      </c>
      <c r="D952" s="28" t="s">
        <v>380</v>
      </c>
    </row>
    <row r="953" customFormat="false" ht="15" hidden="false" customHeight="false" outlineLevel="0" collapsed="false">
      <c r="A953" s="28" t="s">
        <v>382</v>
      </c>
      <c r="B953" s="28" t="n">
        <v>55</v>
      </c>
      <c r="C953" s="29" t="n">
        <v>45808</v>
      </c>
      <c r="D953" s="28" t="s">
        <v>380</v>
      </c>
    </row>
    <row r="954" customFormat="false" ht="15" hidden="false" customHeight="false" outlineLevel="0" collapsed="false">
      <c r="A954" s="28" t="s">
        <v>382</v>
      </c>
      <c r="B954" s="28" t="n">
        <v>55</v>
      </c>
      <c r="C954" s="29" t="n">
        <v>45869</v>
      </c>
      <c r="D954" s="28" t="s">
        <v>380</v>
      </c>
    </row>
    <row r="955" customFormat="false" ht="15" hidden="false" customHeight="false" outlineLevel="0" collapsed="false">
      <c r="A955" s="28" t="s">
        <v>382</v>
      </c>
      <c r="B955" s="28" t="n">
        <v>55</v>
      </c>
      <c r="C955" s="29" t="n">
        <v>45900</v>
      </c>
      <c r="D955" s="28" t="s">
        <v>380</v>
      </c>
    </row>
    <row r="956" customFormat="false" ht="15" hidden="false" customHeight="false" outlineLevel="0" collapsed="false">
      <c r="A956" s="28" t="s">
        <v>382</v>
      </c>
      <c r="B956" s="28" t="n">
        <v>55</v>
      </c>
      <c r="C956" s="29" t="n">
        <v>45930</v>
      </c>
      <c r="D956" s="28" t="s">
        <v>380</v>
      </c>
    </row>
    <row r="957" customFormat="false" ht="15" hidden="false" customHeight="false" outlineLevel="0" collapsed="false">
      <c r="A957" s="28" t="s">
        <v>382</v>
      </c>
      <c r="B957" s="28" t="n">
        <v>55</v>
      </c>
      <c r="C957" s="29" t="n">
        <v>45961</v>
      </c>
      <c r="D957" s="28" t="s">
        <v>380</v>
      </c>
    </row>
    <row r="958" customFormat="false" ht="15" hidden="false" customHeight="false" outlineLevel="0" collapsed="false">
      <c r="A958" s="28" t="s">
        <v>382</v>
      </c>
      <c r="B958" s="28" t="n">
        <v>55</v>
      </c>
      <c r="C958" s="29" t="n">
        <v>46022</v>
      </c>
      <c r="D958" s="28" t="s">
        <v>380</v>
      </c>
    </row>
    <row r="959" customFormat="false" ht="15" hidden="false" customHeight="false" outlineLevel="0" collapsed="false">
      <c r="A959" s="28" t="s">
        <v>382</v>
      </c>
      <c r="B959" s="28" t="n">
        <v>55</v>
      </c>
      <c r="C959" s="29" t="n">
        <v>46053</v>
      </c>
      <c r="D959" s="28" t="s">
        <v>380</v>
      </c>
    </row>
    <row r="960" customFormat="false" ht="15" hidden="false" customHeight="false" outlineLevel="0" collapsed="false">
      <c r="A960" s="28" t="s">
        <v>382</v>
      </c>
      <c r="B960" s="28" t="n">
        <v>55</v>
      </c>
      <c r="C960" s="29" t="n">
        <v>46112</v>
      </c>
      <c r="D960" s="28" t="s">
        <v>380</v>
      </c>
    </row>
    <row r="961" customFormat="false" ht="15" hidden="false" customHeight="false" outlineLevel="0" collapsed="false">
      <c r="A961" s="28" t="s">
        <v>382</v>
      </c>
      <c r="B961" s="28" t="n">
        <v>55</v>
      </c>
      <c r="C961" s="29" t="n">
        <v>46142</v>
      </c>
      <c r="D961" s="28" t="s">
        <v>380</v>
      </c>
    </row>
    <row r="962" customFormat="false" ht="15" hidden="false" customHeight="false" outlineLevel="0" collapsed="false">
      <c r="A962" s="28" t="s">
        <v>382</v>
      </c>
      <c r="B962" s="28" t="n">
        <v>55</v>
      </c>
      <c r="C962" s="29" t="n">
        <v>46173</v>
      </c>
      <c r="D962" s="28" t="s">
        <v>381</v>
      </c>
    </row>
    <row r="963" customFormat="false" ht="15" hidden="false" customHeight="false" outlineLevel="0" collapsed="false">
      <c r="A963" s="28" t="s">
        <v>382</v>
      </c>
      <c r="B963" s="28" t="n">
        <v>55</v>
      </c>
      <c r="C963" s="29" t="n">
        <v>46234</v>
      </c>
      <c r="D963" s="28" t="s">
        <v>380</v>
      </c>
    </row>
    <row r="964" customFormat="false" ht="15" hidden="false" customHeight="false" outlineLevel="0" collapsed="false">
      <c r="A964" s="28" t="s">
        <v>382</v>
      </c>
      <c r="B964" s="28" t="n">
        <v>56</v>
      </c>
      <c r="C964" s="29" t="n">
        <v>44957</v>
      </c>
      <c r="D964" s="28" t="s">
        <v>380</v>
      </c>
    </row>
    <row r="965" customFormat="false" ht="15" hidden="false" customHeight="false" outlineLevel="0" collapsed="false">
      <c r="A965" s="28" t="s">
        <v>382</v>
      </c>
      <c r="B965" s="28" t="n">
        <v>56</v>
      </c>
      <c r="C965" s="29" t="n">
        <v>45016</v>
      </c>
      <c r="D965" s="28" t="s">
        <v>381</v>
      </c>
    </row>
    <row r="966" customFormat="false" ht="15" hidden="false" customHeight="false" outlineLevel="0" collapsed="false">
      <c r="A966" s="28" t="s">
        <v>382</v>
      </c>
      <c r="B966" s="28" t="n">
        <v>56</v>
      </c>
      <c r="C966" s="29" t="n">
        <v>45046</v>
      </c>
      <c r="D966" s="28" t="s">
        <v>380</v>
      </c>
    </row>
    <row r="967" customFormat="false" ht="15" hidden="false" customHeight="false" outlineLevel="0" collapsed="false">
      <c r="A967" s="28" t="s">
        <v>382</v>
      </c>
      <c r="B967" s="28" t="n">
        <v>56</v>
      </c>
      <c r="C967" s="29" t="n">
        <v>45077</v>
      </c>
      <c r="D967" s="28" t="s">
        <v>380</v>
      </c>
    </row>
    <row r="968" customFormat="false" ht="15" hidden="false" customHeight="false" outlineLevel="0" collapsed="false">
      <c r="A968" s="28" t="s">
        <v>382</v>
      </c>
      <c r="B968" s="28" t="n">
        <v>56</v>
      </c>
      <c r="C968" s="29" t="n">
        <v>45199</v>
      </c>
      <c r="D968" s="28" t="s">
        <v>380</v>
      </c>
    </row>
    <row r="969" customFormat="false" ht="15" hidden="false" customHeight="false" outlineLevel="0" collapsed="false">
      <c r="A969" s="28" t="s">
        <v>382</v>
      </c>
      <c r="B969" s="28" t="n">
        <v>56</v>
      </c>
      <c r="C969" s="29" t="n">
        <v>45230</v>
      </c>
      <c r="D969" s="28" t="s">
        <v>380</v>
      </c>
    </row>
    <row r="970" customFormat="false" ht="15" hidden="false" customHeight="false" outlineLevel="0" collapsed="false">
      <c r="A970" s="28" t="s">
        <v>382</v>
      </c>
      <c r="B970" s="28" t="n">
        <v>56</v>
      </c>
      <c r="C970" s="29" t="n">
        <v>45291</v>
      </c>
      <c r="D970" s="28" t="s">
        <v>380</v>
      </c>
    </row>
    <row r="971" customFormat="false" ht="15" hidden="false" customHeight="false" outlineLevel="0" collapsed="false">
      <c r="A971" s="28" t="s">
        <v>382</v>
      </c>
      <c r="B971" s="28" t="n">
        <v>56</v>
      </c>
      <c r="C971" s="29" t="n">
        <v>45322</v>
      </c>
      <c r="D971" s="28" t="s">
        <v>380</v>
      </c>
    </row>
    <row r="972" customFormat="false" ht="15" hidden="false" customHeight="false" outlineLevel="0" collapsed="false">
      <c r="A972" s="28" t="s">
        <v>382</v>
      </c>
      <c r="B972" s="28" t="n">
        <v>56</v>
      </c>
      <c r="C972" s="29" t="n">
        <v>45382</v>
      </c>
      <c r="D972" s="28" t="s">
        <v>380</v>
      </c>
    </row>
    <row r="973" customFormat="false" ht="15" hidden="false" customHeight="false" outlineLevel="0" collapsed="false">
      <c r="A973" s="28" t="s">
        <v>382</v>
      </c>
      <c r="B973" s="28" t="n">
        <v>56</v>
      </c>
      <c r="C973" s="29" t="n">
        <v>45412</v>
      </c>
      <c r="D973" s="28" t="s">
        <v>380</v>
      </c>
    </row>
    <row r="974" customFormat="false" ht="15" hidden="false" customHeight="false" outlineLevel="0" collapsed="false">
      <c r="A974" s="28" t="s">
        <v>382</v>
      </c>
      <c r="B974" s="28" t="n">
        <v>56</v>
      </c>
      <c r="C974" s="29" t="n">
        <v>45443</v>
      </c>
      <c r="D974" s="28" t="s">
        <v>380</v>
      </c>
    </row>
    <row r="975" customFormat="false" ht="15" hidden="false" customHeight="false" outlineLevel="0" collapsed="false">
      <c r="A975" s="28" t="s">
        <v>382</v>
      </c>
      <c r="B975" s="28" t="n">
        <v>56</v>
      </c>
      <c r="C975" s="29" t="n">
        <v>45504</v>
      </c>
      <c r="D975" s="28" t="s">
        <v>380</v>
      </c>
    </row>
    <row r="976" customFormat="false" ht="15" hidden="false" customHeight="false" outlineLevel="0" collapsed="false">
      <c r="A976" s="28" t="s">
        <v>382</v>
      </c>
      <c r="B976" s="28" t="n">
        <v>56</v>
      </c>
      <c r="C976" s="29" t="n">
        <v>45535</v>
      </c>
      <c r="D976" s="28" t="s">
        <v>380</v>
      </c>
    </row>
    <row r="977" customFormat="false" ht="15" hidden="false" customHeight="false" outlineLevel="0" collapsed="false">
      <c r="A977" s="28" t="s">
        <v>382</v>
      </c>
      <c r="B977" s="28" t="n">
        <v>56</v>
      </c>
      <c r="C977" s="29" t="n">
        <v>45565</v>
      </c>
      <c r="D977" s="28" t="s">
        <v>380</v>
      </c>
    </row>
    <row r="978" customFormat="false" ht="15" hidden="false" customHeight="false" outlineLevel="0" collapsed="false">
      <c r="A978" s="28" t="s">
        <v>382</v>
      </c>
      <c r="B978" s="28" t="n">
        <v>56</v>
      </c>
      <c r="C978" s="29" t="n">
        <v>45596</v>
      </c>
      <c r="D978" s="28" t="s">
        <v>380</v>
      </c>
    </row>
    <row r="979" customFormat="false" ht="15" hidden="false" customHeight="false" outlineLevel="0" collapsed="false">
      <c r="A979" s="28" t="s">
        <v>382</v>
      </c>
      <c r="B979" s="28" t="n">
        <v>56</v>
      </c>
      <c r="C979" s="29" t="n">
        <v>45657</v>
      </c>
      <c r="D979" s="28" t="s">
        <v>380</v>
      </c>
    </row>
    <row r="980" customFormat="false" ht="15" hidden="false" customHeight="false" outlineLevel="0" collapsed="false">
      <c r="A980" s="28" t="s">
        <v>382</v>
      </c>
      <c r="B980" s="28" t="n">
        <v>56</v>
      </c>
      <c r="C980" s="29" t="n">
        <v>45688</v>
      </c>
      <c r="D980" s="28" t="s">
        <v>381</v>
      </c>
    </row>
    <row r="981" customFormat="false" ht="15" hidden="false" customHeight="false" outlineLevel="0" collapsed="false">
      <c r="A981" s="28" t="s">
        <v>382</v>
      </c>
      <c r="B981" s="28" t="n">
        <v>56</v>
      </c>
      <c r="C981" s="29" t="n">
        <v>45747</v>
      </c>
      <c r="D981" s="28" t="s">
        <v>381</v>
      </c>
    </row>
    <row r="982" customFormat="false" ht="15" hidden="false" customHeight="false" outlineLevel="0" collapsed="false">
      <c r="A982" s="28" t="s">
        <v>382</v>
      </c>
      <c r="B982" s="28" t="n">
        <v>56</v>
      </c>
      <c r="C982" s="29" t="n">
        <v>45777</v>
      </c>
      <c r="D982" s="28" t="s">
        <v>380</v>
      </c>
    </row>
    <row r="983" customFormat="false" ht="15" hidden="false" customHeight="false" outlineLevel="0" collapsed="false">
      <c r="A983" s="28" t="s">
        <v>382</v>
      </c>
      <c r="B983" s="28" t="n">
        <v>56</v>
      </c>
      <c r="C983" s="29" t="n">
        <v>45808</v>
      </c>
      <c r="D983" s="28" t="s">
        <v>380</v>
      </c>
    </row>
    <row r="984" customFormat="false" ht="15" hidden="false" customHeight="false" outlineLevel="0" collapsed="false">
      <c r="A984" s="28" t="s">
        <v>382</v>
      </c>
      <c r="B984" s="28" t="n">
        <v>56</v>
      </c>
      <c r="C984" s="29" t="n">
        <v>45869</v>
      </c>
      <c r="D984" s="28" t="s">
        <v>380</v>
      </c>
    </row>
    <row r="985" customFormat="false" ht="15" hidden="false" customHeight="false" outlineLevel="0" collapsed="false">
      <c r="A985" s="28" t="s">
        <v>382</v>
      </c>
      <c r="B985" s="28" t="n">
        <v>56</v>
      </c>
      <c r="C985" s="29" t="n">
        <v>45900</v>
      </c>
      <c r="D985" s="28" t="s">
        <v>380</v>
      </c>
    </row>
    <row r="986" customFormat="false" ht="15" hidden="false" customHeight="false" outlineLevel="0" collapsed="false">
      <c r="A986" s="28" t="s">
        <v>382</v>
      </c>
      <c r="B986" s="28" t="n">
        <v>56</v>
      </c>
      <c r="C986" s="29" t="n">
        <v>45930</v>
      </c>
      <c r="D986" s="28" t="s">
        <v>380</v>
      </c>
    </row>
    <row r="987" customFormat="false" ht="15" hidden="false" customHeight="false" outlineLevel="0" collapsed="false">
      <c r="A987" s="28" t="s">
        <v>382</v>
      </c>
      <c r="B987" s="28" t="n">
        <v>56</v>
      </c>
      <c r="C987" s="29" t="n">
        <v>45961</v>
      </c>
      <c r="D987" s="28" t="s">
        <v>380</v>
      </c>
    </row>
    <row r="988" customFormat="false" ht="15" hidden="false" customHeight="false" outlineLevel="0" collapsed="false">
      <c r="A988" s="28" t="s">
        <v>382</v>
      </c>
      <c r="B988" s="28" t="n">
        <v>56</v>
      </c>
      <c r="C988" s="29" t="n">
        <v>46022</v>
      </c>
      <c r="D988" s="28" t="s">
        <v>380</v>
      </c>
    </row>
    <row r="989" customFormat="false" ht="15" hidden="false" customHeight="false" outlineLevel="0" collapsed="false">
      <c r="A989" s="28" t="s">
        <v>382</v>
      </c>
      <c r="B989" s="28" t="n">
        <v>56</v>
      </c>
      <c r="C989" s="29" t="n">
        <v>46053</v>
      </c>
      <c r="D989" s="28" t="s">
        <v>380</v>
      </c>
    </row>
    <row r="990" customFormat="false" ht="15" hidden="false" customHeight="false" outlineLevel="0" collapsed="false">
      <c r="A990" s="28" t="s">
        <v>382</v>
      </c>
      <c r="B990" s="28" t="n">
        <v>56</v>
      </c>
      <c r="C990" s="29" t="n">
        <v>46112</v>
      </c>
      <c r="D990" s="28" t="s">
        <v>380</v>
      </c>
    </row>
    <row r="991" customFormat="false" ht="15" hidden="false" customHeight="false" outlineLevel="0" collapsed="false">
      <c r="A991" s="28" t="s">
        <v>382</v>
      </c>
      <c r="B991" s="28" t="n">
        <v>56</v>
      </c>
      <c r="C991" s="29" t="n">
        <v>46142</v>
      </c>
      <c r="D991" s="28" t="s">
        <v>380</v>
      </c>
    </row>
    <row r="992" customFormat="false" ht="15" hidden="false" customHeight="false" outlineLevel="0" collapsed="false">
      <c r="A992" s="28" t="s">
        <v>382</v>
      </c>
      <c r="B992" s="28" t="n">
        <v>56</v>
      </c>
      <c r="C992" s="29" t="n">
        <v>46173</v>
      </c>
      <c r="D992" s="28" t="s">
        <v>380</v>
      </c>
    </row>
    <row r="993" customFormat="false" ht="15" hidden="false" customHeight="false" outlineLevel="0" collapsed="false">
      <c r="A993" s="28" t="s">
        <v>382</v>
      </c>
      <c r="B993" s="28" t="n">
        <v>56</v>
      </c>
      <c r="C993" s="29" t="n">
        <v>46234</v>
      </c>
      <c r="D993" s="28" t="s">
        <v>380</v>
      </c>
    </row>
    <row r="994" customFormat="false" ht="15" hidden="false" customHeight="false" outlineLevel="0" collapsed="false">
      <c r="A994" s="28" t="s">
        <v>382</v>
      </c>
      <c r="B994" s="28" t="n">
        <v>59</v>
      </c>
      <c r="C994" s="29" t="n">
        <v>44957</v>
      </c>
      <c r="D994" s="28" t="s">
        <v>380</v>
      </c>
    </row>
    <row r="995" customFormat="false" ht="15" hidden="false" customHeight="false" outlineLevel="0" collapsed="false">
      <c r="A995" s="28" t="s">
        <v>382</v>
      </c>
      <c r="B995" s="28" t="n">
        <v>59</v>
      </c>
      <c r="C995" s="29" t="n">
        <v>45016</v>
      </c>
      <c r="D995" s="28" t="s">
        <v>380</v>
      </c>
    </row>
    <row r="996" customFormat="false" ht="15" hidden="false" customHeight="false" outlineLevel="0" collapsed="false">
      <c r="A996" s="28" t="s">
        <v>382</v>
      </c>
      <c r="B996" s="28" t="n">
        <v>59</v>
      </c>
      <c r="C996" s="29" t="n">
        <v>45046</v>
      </c>
      <c r="D996" s="28" t="s">
        <v>380</v>
      </c>
    </row>
    <row r="997" customFormat="false" ht="15" hidden="false" customHeight="false" outlineLevel="0" collapsed="false">
      <c r="A997" s="28" t="s">
        <v>382</v>
      </c>
      <c r="B997" s="28" t="n">
        <v>59</v>
      </c>
      <c r="C997" s="29" t="n">
        <v>45077</v>
      </c>
      <c r="D997" s="28" t="s">
        <v>381</v>
      </c>
    </row>
    <row r="998" customFormat="false" ht="15" hidden="false" customHeight="false" outlineLevel="0" collapsed="false">
      <c r="A998" s="28" t="s">
        <v>382</v>
      </c>
      <c r="B998" s="28" t="n">
        <v>59</v>
      </c>
      <c r="C998" s="29" t="n">
        <v>45199</v>
      </c>
      <c r="D998" s="28" t="s">
        <v>380</v>
      </c>
    </row>
    <row r="999" customFormat="false" ht="15" hidden="false" customHeight="false" outlineLevel="0" collapsed="false">
      <c r="A999" s="28" t="s">
        <v>382</v>
      </c>
      <c r="B999" s="28" t="n">
        <v>59</v>
      </c>
      <c r="C999" s="29" t="n">
        <v>45230</v>
      </c>
      <c r="D999" s="28" t="s">
        <v>380</v>
      </c>
    </row>
    <row r="1000" customFormat="false" ht="15" hidden="false" customHeight="false" outlineLevel="0" collapsed="false">
      <c r="A1000" s="28" t="s">
        <v>382</v>
      </c>
      <c r="B1000" s="28" t="n">
        <v>59</v>
      </c>
      <c r="C1000" s="29" t="n">
        <v>45291</v>
      </c>
      <c r="D1000" s="28" t="s">
        <v>381</v>
      </c>
    </row>
    <row r="1001" customFormat="false" ht="15" hidden="false" customHeight="false" outlineLevel="0" collapsed="false">
      <c r="A1001" s="28" t="s">
        <v>382</v>
      </c>
      <c r="B1001" s="28" t="n">
        <v>59</v>
      </c>
      <c r="C1001" s="29" t="n">
        <v>45322</v>
      </c>
      <c r="D1001" s="28" t="s">
        <v>380</v>
      </c>
    </row>
    <row r="1002" customFormat="false" ht="15" hidden="false" customHeight="false" outlineLevel="0" collapsed="false">
      <c r="A1002" s="28" t="s">
        <v>382</v>
      </c>
      <c r="B1002" s="28" t="n">
        <v>59</v>
      </c>
      <c r="C1002" s="29" t="n">
        <v>45382</v>
      </c>
      <c r="D1002" s="28" t="s">
        <v>381</v>
      </c>
    </row>
    <row r="1003" customFormat="false" ht="15" hidden="false" customHeight="false" outlineLevel="0" collapsed="false">
      <c r="A1003" s="28" t="s">
        <v>382</v>
      </c>
      <c r="B1003" s="28" t="n">
        <v>59</v>
      </c>
      <c r="C1003" s="29" t="n">
        <v>45412</v>
      </c>
      <c r="D1003" s="28" t="s">
        <v>380</v>
      </c>
    </row>
    <row r="1004" customFormat="false" ht="15" hidden="false" customHeight="false" outlineLevel="0" collapsed="false">
      <c r="A1004" s="28" t="s">
        <v>382</v>
      </c>
      <c r="B1004" s="28" t="n">
        <v>59</v>
      </c>
      <c r="C1004" s="29" t="n">
        <v>45443</v>
      </c>
      <c r="D1004" s="28" t="s">
        <v>380</v>
      </c>
    </row>
    <row r="1005" customFormat="false" ht="15" hidden="false" customHeight="false" outlineLevel="0" collapsed="false">
      <c r="A1005" s="28" t="s">
        <v>382</v>
      </c>
      <c r="B1005" s="28" t="n">
        <v>59</v>
      </c>
      <c r="C1005" s="29" t="n">
        <v>45504</v>
      </c>
      <c r="D1005" s="28" t="s">
        <v>380</v>
      </c>
    </row>
    <row r="1006" customFormat="false" ht="15" hidden="false" customHeight="false" outlineLevel="0" collapsed="false">
      <c r="A1006" s="28" t="s">
        <v>382</v>
      </c>
      <c r="B1006" s="28" t="n">
        <v>59</v>
      </c>
      <c r="C1006" s="29" t="n">
        <v>45535</v>
      </c>
      <c r="D1006" s="28" t="s">
        <v>380</v>
      </c>
    </row>
    <row r="1007" customFormat="false" ht="15" hidden="false" customHeight="false" outlineLevel="0" collapsed="false">
      <c r="A1007" s="28" t="s">
        <v>382</v>
      </c>
      <c r="B1007" s="28" t="n">
        <v>59</v>
      </c>
      <c r="C1007" s="29" t="n">
        <v>45565</v>
      </c>
      <c r="D1007" s="28" t="s">
        <v>380</v>
      </c>
    </row>
    <row r="1008" customFormat="false" ht="15" hidden="false" customHeight="false" outlineLevel="0" collapsed="false">
      <c r="A1008" s="28" t="s">
        <v>382</v>
      </c>
      <c r="B1008" s="28" t="n">
        <v>59</v>
      </c>
      <c r="C1008" s="29" t="n">
        <v>45596</v>
      </c>
      <c r="D1008" s="28" t="s">
        <v>380</v>
      </c>
    </row>
    <row r="1009" customFormat="false" ht="15" hidden="false" customHeight="false" outlineLevel="0" collapsed="false">
      <c r="A1009" s="28" t="s">
        <v>382</v>
      </c>
      <c r="B1009" s="28" t="n">
        <v>59</v>
      </c>
      <c r="C1009" s="29" t="n">
        <v>45657</v>
      </c>
      <c r="D1009" s="28" t="s">
        <v>380</v>
      </c>
    </row>
    <row r="1010" customFormat="false" ht="15" hidden="false" customHeight="false" outlineLevel="0" collapsed="false">
      <c r="A1010" s="28" t="s">
        <v>382</v>
      </c>
      <c r="B1010" s="28" t="n">
        <v>59</v>
      </c>
      <c r="C1010" s="29" t="n">
        <v>45688</v>
      </c>
      <c r="D1010" s="28" t="s">
        <v>380</v>
      </c>
    </row>
    <row r="1011" customFormat="false" ht="15" hidden="false" customHeight="false" outlineLevel="0" collapsed="false">
      <c r="A1011" s="28" t="s">
        <v>382</v>
      </c>
      <c r="B1011" s="28" t="n">
        <v>59</v>
      </c>
      <c r="C1011" s="29" t="n">
        <v>45747</v>
      </c>
      <c r="D1011" s="28" t="s">
        <v>381</v>
      </c>
    </row>
    <row r="1012" customFormat="false" ht="15" hidden="false" customHeight="false" outlineLevel="0" collapsed="false">
      <c r="A1012" s="28" t="s">
        <v>382</v>
      </c>
      <c r="B1012" s="28" t="n">
        <v>59</v>
      </c>
      <c r="C1012" s="29" t="n">
        <v>45777</v>
      </c>
      <c r="D1012" s="28" t="s">
        <v>381</v>
      </c>
    </row>
    <row r="1013" customFormat="false" ht="15" hidden="false" customHeight="false" outlineLevel="0" collapsed="false">
      <c r="A1013" s="28" t="s">
        <v>382</v>
      </c>
      <c r="B1013" s="28" t="n">
        <v>59</v>
      </c>
      <c r="C1013" s="29" t="n">
        <v>45808</v>
      </c>
      <c r="D1013" s="28" t="s">
        <v>381</v>
      </c>
    </row>
    <row r="1014" customFormat="false" ht="15" hidden="false" customHeight="false" outlineLevel="0" collapsed="false">
      <c r="A1014" s="28" t="s">
        <v>382</v>
      </c>
      <c r="B1014" s="28" t="n">
        <v>59</v>
      </c>
      <c r="C1014" s="29" t="n">
        <v>45869</v>
      </c>
      <c r="D1014" s="28" t="s">
        <v>380</v>
      </c>
    </row>
    <row r="1015" customFormat="false" ht="15" hidden="false" customHeight="false" outlineLevel="0" collapsed="false">
      <c r="A1015" s="28" t="s">
        <v>382</v>
      </c>
      <c r="B1015" s="28" t="n">
        <v>59</v>
      </c>
      <c r="C1015" s="29" t="n">
        <v>45900</v>
      </c>
      <c r="D1015" s="28" t="s">
        <v>380</v>
      </c>
    </row>
    <row r="1016" customFormat="false" ht="15" hidden="false" customHeight="false" outlineLevel="0" collapsed="false">
      <c r="A1016" s="28" t="s">
        <v>382</v>
      </c>
      <c r="B1016" s="28" t="n">
        <v>59</v>
      </c>
      <c r="C1016" s="29" t="n">
        <v>45930</v>
      </c>
      <c r="D1016" s="28" t="s">
        <v>380</v>
      </c>
    </row>
    <row r="1017" customFormat="false" ht="15" hidden="false" customHeight="false" outlineLevel="0" collapsed="false">
      <c r="A1017" s="28" t="s">
        <v>382</v>
      </c>
      <c r="B1017" s="28" t="n">
        <v>59</v>
      </c>
      <c r="C1017" s="29" t="n">
        <v>45961</v>
      </c>
      <c r="D1017" s="28" t="s">
        <v>380</v>
      </c>
    </row>
    <row r="1018" customFormat="false" ht="15" hidden="false" customHeight="false" outlineLevel="0" collapsed="false">
      <c r="A1018" s="28" t="s">
        <v>382</v>
      </c>
      <c r="B1018" s="28" t="n">
        <v>59</v>
      </c>
      <c r="C1018" s="29" t="n">
        <v>46022</v>
      </c>
      <c r="D1018" s="28" t="s">
        <v>380</v>
      </c>
    </row>
    <row r="1019" customFormat="false" ht="15" hidden="false" customHeight="false" outlineLevel="0" collapsed="false">
      <c r="A1019" s="28" t="s">
        <v>382</v>
      </c>
      <c r="B1019" s="28" t="n">
        <v>59</v>
      </c>
      <c r="C1019" s="29" t="n">
        <v>46053</v>
      </c>
      <c r="D1019" s="28" t="s">
        <v>380</v>
      </c>
    </row>
    <row r="1020" customFormat="false" ht="15" hidden="false" customHeight="false" outlineLevel="0" collapsed="false">
      <c r="A1020" s="28" t="s">
        <v>382</v>
      </c>
      <c r="B1020" s="28" t="n">
        <v>59</v>
      </c>
      <c r="C1020" s="29" t="n">
        <v>46112</v>
      </c>
      <c r="D1020" s="28" t="s">
        <v>380</v>
      </c>
    </row>
    <row r="1021" customFormat="false" ht="15" hidden="false" customHeight="false" outlineLevel="0" collapsed="false">
      <c r="A1021" s="28" t="s">
        <v>382</v>
      </c>
      <c r="B1021" s="28" t="n">
        <v>59</v>
      </c>
      <c r="C1021" s="29" t="n">
        <v>46142</v>
      </c>
      <c r="D1021" s="28" t="s">
        <v>380</v>
      </c>
    </row>
    <row r="1022" customFormat="false" ht="15" hidden="false" customHeight="false" outlineLevel="0" collapsed="false">
      <c r="A1022" s="28" t="s">
        <v>382</v>
      </c>
      <c r="B1022" s="28" t="n">
        <v>59</v>
      </c>
      <c r="C1022" s="29" t="n">
        <v>46173</v>
      </c>
      <c r="D1022" s="28" t="s">
        <v>380</v>
      </c>
    </row>
    <row r="1023" customFormat="false" ht="15" hidden="false" customHeight="false" outlineLevel="0" collapsed="false">
      <c r="A1023" s="28" t="s">
        <v>382</v>
      </c>
      <c r="B1023" s="28" t="n">
        <v>59</v>
      </c>
      <c r="C1023" s="29" t="n">
        <v>46234</v>
      </c>
      <c r="D1023" s="28" t="s">
        <v>380</v>
      </c>
    </row>
    <row r="1024" customFormat="false" ht="15" hidden="false" customHeight="false" outlineLevel="0" collapsed="false">
      <c r="A1024" s="28" t="s">
        <v>382</v>
      </c>
      <c r="B1024" s="28" t="n">
        <v>62</v>
      </c>
      <c r="C1024" s="29" t="n">
        <v>44957</v>
      </c>
      <c r="D1024" s="28" t="s">
        <v>380</v>
      </c>
    </row>
    <row r="1025" customFormat="false" ht="15" hidden="false" customHeight="false" outlineLevel="0" collapsed="false">
      <c r="A1025" s="28" t="s">
        <v>382</v>
      </c>
      <c r="B1025" s="28" t="n">
        <v>62</v>
      </c>
      <c r="C1025" s="29" t="n">
        <v>45016</v>
      </c>
      <c r="D1025" s="28" t="s">
        <v>381</v>
      </c>
    </row>
    <row r="1026" customFormat="false" ht="15" hidden="false" customHeight="false" outlineLevel="0" collapsed="false">
      <c r="A1026" s="28" t="s">
        <v>382</v>
      </c>
      <c r="B1026" s="28" t="n">
        <v>62</v>
      </c>
      <c r="C1026" s="29" t="n">
        <v>45046</v>
      </c>
      <c r="D1026" s="28" t="s">
        <v>380</v>
      </c>
    </row>
    <row r="1027" customFormat="false" ht="15" hidden="false" customHeight="false" outlineLevel="0" collapsed="false">
      <c r="A1027" s="28" t="s">
        <v>382</v>
      </c>
      <c r="B1027" s="28" t="n">
        <v>62</v>
      </c>
      <c r="C1027" s="29" t="n">
        <v>45077</v>
      </c>
      <c r="D1027" s="28" t="s">
        <v>380</v>
      </c>
    </row>
    <row r="1028" customFormat="false" ht="15" hidden="false" customHeight="false" outlineLevel="0" collapsed="false">
      <c r="A1028" s="28" t="s">
        <v>382</v>
      </c>
      <c r="B1028" s="28" t="n">
        <v>62</v>
      </c>
      <c r="C1028" s="29" t="n">
        <v>45199</v>
      </c>
      <c r="D1028" s="28" t="s">
        <v>380</v>
      </c>
    </row>
    <row r="1029" customFormat="false" ht="15" hidden="false" customHeight="false" outlineLevel="0" collapsed="false">
      <c r="A1029" s="28" t="s">
        <v>382</v>
      </c>
      <c r="B1029" s="28" t="n">
        <v>62</v>
      </c>
      <c r="C1029" s="29" t="n">
        <v>45230</v>
      </c>
      <c r="D1029" s="28" t="s">
        <v>380</v>
      </c>
    </row>
    <row r="1030" customFormat="false" ht="15" hidden="false" customHeight="false" outlineLevel="0" collapsed="false">
      <c r="A1030" s="28" t="s">
        <v>382</v>
      </c>
      <c r="B1030" s="28" t="n">
        <v>62</v>
      </c>
      <c r="C1030" s="29" t="n">
        <v>45291</v>
      </c>
      <c r="D1030" s="28" t="s">
        <v>380</v>
      </c>
    </row>
    <row r="1031" customFormat="false" ht="15" hidden="false" customHeight="false" outlineLevel="0" collapsed="false">
      <c r="A1031" s="28" t="s">
        <v>382</v>
      </c>
      <c r="B1031" s="28" t="n">
        <v>62</v>
      </c>
      <c r="C1031" s="29" t="n">
        <v>45322</v>
      </c>
      <c r="D1031" s="28" t="s">
        <v>380</v>
      </c>
    </row>
    <row r="1032" customFormat="false" ht="15" hidden="false" customHeight="false" outlineLevel="0" collapsed="false">
      <c r="A1032" s="28" t="s">
        <v>382</v>
      </c>
      <c r="B1032" s="28" t="n">
        <v>62</v>
      </c>
      <c r="C1032" s="29" t="n">
        <v>45382</v>
      </c>
      <c r="D1032" s="28" t="s">
        <v>380</v>
      </c>
    </row>
    <row r="1033" customFormat="false" ht="15" hidden="false" customHeight="false" outlineLevel="0" collapsed="false">
      <c r="A1033" s="28" t="s">
        <v>382</v>
      </c>
      <c r="B1033" s="28" t="n">
        <v>62</v>
      </c>
      <c r="C1033" s="29" t="n">
        <v>45412</v>
      </c>
      <c r="D1033" s="28" t="s">
        <v>380</v>
      </c>
    </row>
    <row r="1034" customFormat="false" ht="15" hidden="false" customHeight="false" outlineLevel="0" collapsed="false">
      <c r="A1034" s="28" t="s">
        <v>382</v>
      </c>
      <c r="B1034" s="28" t="n">
        <v>62</v>
      </c>
      <c r="C1034" s="29" t="n">
        <v>45443</v>
      </c>
      <c r="D1034" s="28" t="s">
        <v>380</v>
      </c>
    </row>
    <row r="1035" customFormat="false" ht="15" hidden="false" customHeight="false" outlineLevel="0" collapsed="false">
      <c r="A1035" s="28" t="s">
        <v>382</v>
      </c>
      <c r="B1035" s="28" t="n">
        <v>62</v>
      </c>
      <c r="C1035" s="29" t="n">
        <v>45504</v>
      </c>
      <c r="D1035" s="28" t="s">
        <v>380</v>
      </c>
    </row>
    <row r="1036" customFormat="false" ht="15" hidden="false" customHeight="false" outlineLevel="0" collapsed="false">
      <c r="A1036" s="28" t="s">
        <v>382</v>
      </c>
      <c r="B1036" s="28" t="n">
        <v>62</v>
      </c>
      <c r="C1036" s="29" t="n">
        <v>45535</v>
      </c>
      <c r="D1036" s="28" t="s">
        <v>380</v>
      </c>
    </row>
    <row r="1037" customFormat="false" ht="15" hidden="false" customHeight="false" outlineLevel="0" collapsed="false">
      <c r="A1037" s="28" t="s">
        <v>382</v>
      </c>
      <c r="B1037" s="28" t="n">
        <v>62</v>
      </c>
      <c r="C1037" s="29" t="n">
        <v>45565</v>
      </c>
      <c r="D1037" s="28" t="s">
        <v>380</v>
      </c>
    </row>
    <row r="1038" customFormat="false" ht="15" hidden="false" customHeight="false" outlineLevel="0" collapsed="false">
      <c r="A1038" s="28" t="s">
        <v>382</v>
      </c>
      <c r="B1038" s="28" t="n">
        <v>62</v>
      </c>
      <c r="C1038" s="29" t="n">
        <v>45596</v>
      </c>
      <c r="D1038" s="28" t="s">
        <v>380</v>
      </c>
    </row>
    <row r="1039" customFormat="false" ht="15" hidden="false" customHeight="false" outlineLevel="0" collapsed="false">
      <c r="A1039" s="28" t="s">
        <v>382</v>
      </c>
      <c r="B1039" s="28" t="n">
        <v>62</v>
      </c>
      <c r="C1039" s="29" t="n">
        <v>45657</v>
      </c>
      <c r="D1039" s="28" t="s">
        <v>380</v>
      </c>
    </row>
    <row r="1040" customFormat="false" ht="15" hidden="false" customHeight="false" outlineLevel="0" collapsed="false">
      <c r="A1040" s="28" t="s">
        <v>382</v>
      </c>
      <c r="B1040" s="28" t="n">
        <v>62</v>
      </c>
      <c r="C1040" s="29" t="n">
        <v>45688</v>
      </c>
      <c r="D1040" s="28" t="s">
        <v>380</v>
      </c>
    </row>
    <row r="1041" customFormat="false" ht="15" hidden="false" customHeight="false" outlineLevel="0" collapsed="false">
      <c r="A1041" s="28" t="s">
        <v>382</v>
      </c>
      <c r="B1041" s="28" t="n">
        <v>62</v>
      </c>
      <c r="C1041" s="29" t="n">
        <v>45747</v>
      </c>
      <c r="D1041" s="28" t="s">
        <v>380</v>
      </c>
    </row>
    <row r="1042" customFormat="false" ht="15" hidden="false" customHeight="false" outlineLevel="0" collapsed="false">
      <c r="A1042" s="28" t="s">
        <v>382</v>
      </c>
      <c r="B1042" s="28" t="n">
        <v>62</v>
      </c>
      <c r="C1042" s="29" t="n">
        <v>45777</v>
      </c>
      <c r="D1042" s="28" t="s">
        <v>380</v>
      </c>
    </row>
    <row r="1043" customFormat="false" ht="15" hidden="false" customHeight="false" outlineLevel="0" collapsed="false">
      <c r="A1043" s="28" t="s">
        <v>382</v>
      </c>
      <c r="B1043" s="28" t="n">
        <v>62</v>
      </c>
      <c r="C1043" s="29" t="n">
        <v>45808</v>
      </c>
      <c r="D1043" s="28" t="s">
        <v>380</v>
      </c>
    </row>
    <row r="1044" customFormat="false" ht="15" hidden="false" customHeight="false" outlineLevel="0" collapsed="false">
      <c r="A1044" s="28" t="s">
        <v>382</v>
      </c>
      <c r="B1044" s="28" t="n">
        <v>62</v>
      </c>
      <c r="C1044" s="29" t="n">
        <v>45869</v>
      </c>
      <c r="D1044" s="28" t="s">
        <v>380</v>
      </c>
    </row>
    <row r="1045" customFormat="false" ht="15" hidden="false" customHeight="false" outlineLevel="0" collapsed="false">
      <c r="A1045" s="28" t="s">
        <v>382</v>
      </c>
      <c r="B1045" s="28" t="n">
        <v>62</v>
      </c>
      <c r="C1045" s="29" t="n">
        <v>45900</v>
      </c>
      <c r="D1045" s="28" t="s">
        <v>381</v>
      </c>
    </row>
    <row r="1046" customFormat="false" ht="15" hidden="false" customHeight="false" outlineLevel="0" collapsed="false">
      <c r="A1046" s="28" t="s">
        <v>382</v>
      </c>
      <c r="B1046" s="28" t="n">
        <v>62</v>
      </c>
      <c r="C1046" s="29" t="n">
        <v>45930</v>
      </c>
      <c r="D1046" s="28" t="s">
        <v>380</v>
      </c>
    </row>
    <row r="1047" customFormat="false" ht="15" hidden="false" customHeight="false" outlineLevel="0" collapsed="false">
      <c r="A1047" s="28" t="s">
        <v>382</v>
      </c>
      <c r="B1047" s="28" t="n">
        <v>62</v>
      </c>
      <c r="C1047" s="29" t="n">
        <v>45961</v>
      </c>
      <c r="D1047" s="28" t="s">
        <v>381</v>
      </c>
    </row>
    <row r="1048" customFormat="false" ht="15" hidden="false" customHeight="false" outlineLevel="0" collapsed="false">
      <c r="A1048" s="28" t="s">
        <v>382</v>
      </c>
      <c r="B1048" s="28" t="n">
        <v>62</v>
      </c>
      <c r="C1048" s="29" t="n">
        <v>46022</v>
      </c>
      <c r="D1048" s="28" t="s">
        <v>380</v>
      </c>
    </row>
    <row r="1049" customFormat="false" ht="15" hidden="false" customHeight="false" outlineLevel="0" collapsed="false">
      <c r="A1049" s="28" t="s">
        <v>382</v>
      </c>
      <c r="B1049" s="28" t="n">
        <v>62</v>
      </c>
      <c r="C1049" s="29" t="n">
        <v>46053</v>
      </c>
      <c r="D1049" s="28" t="s">
        <v>381</v>
      </c>
    </row>
    <row r="1050" customFormat="false" ht="15" hidden="false" customHeight="false" outlineLevel="0" collapsed="false">
      <c r="A1050" s="28" t="s">
        <v>382</v>
      </c>
      <c r="B1050" s="28" t="n">
        <v>62</v>
      </c>
      <c r="C1050" s="29" t="n">
        <v>46112</v>
      </c>
      <c r="D1050" s="28" t="s">
        <v>380</v>
      </c>
    </row>
    <row r="1051" customFormat="false" ht="15" hidden="false" customHeight="false" outlineLevel="0" collapsed="false">
      <c r="A1051" s="28" t="s">
        <v>382</v>
      </c>
      <c r="B1051" s="28" t="n">
        <v>62</v>
      </c>
      <c r="C1051" s="29" t="n">
        <v>46142</v>
      </c>
      <c r="D1051" s="28" t="s">
        <v>380</v>
      </c>
    </row>
    <row r="1052" customFormat="false" ht="15" hidden="false" customHeight="false" outlineLevel="0" collapsed="false">
      <c r="A1052" s="28" t="s">
        <v>382</v>
      </c>
      <c r="B1052" s="28" t="n">
        <v>62</v>
      </c>
      <c r="C1052" s="29" t="n">
        <v>46173</v>
      </c>
      <c r="D1052" s="28" t="s">
        <v>381</v>
      </c>
    </row>
    <row r="1053" customFormat="false" ht="15" hidden="false" customHeight="false" outlineLevel="0" collapsed="false">
      <c r="A1053" s="28" t="s">
        <v>382</v>
      </c>
      <c r="B1053" s="28" t="n">
        <v>62</v>
      </c>
      <c r="C1053" s="29" t="n">
        <v>46234</v>
      </c>
      <c r="D1053" s="28" t="s">
        <v>380</v>
      </c>
    </row>
    <row r="1054" customFormat="false" ht="15" hidden="false" customHeight="false" outlineLevel="0" collapsed="false">
      <c r="A1054" s="28" t="s">
        <v>382</v>
      </c>
      <c r="B1054" s="28" t="n">
        <v>63</v>
      </c>
      <c r="C1054" s="29" t="n">
        <v>46022</v>
      </c>
      <c r="D1054" s="28" t="s">
        <v>380</v>
      </c>
    </row>
    <row r="1055" customFormat="false" ht="15" hidden="false" customHeight="false" outlineLevel="0" collapsed="false">
      <c r="A1055" s="28" t="s">
        <v>382</v>
      </c>
      <c r="B1055" s="28" t="n">
        <v>63</v>
      </c>
      <c r="C1055" s="29" t="n">
        <v>46053</v>
      </c>
      <c r="D1055" s="28" t="s">
        <v>380</v>
      </c>
    </row>
    <row r="1056" customFormat="false" ht="15" hidden="false" customHeight="false" outlineLevel="0" collapsed="false">
      <c r="A1056" s="28" t="s">
        <v>382</v>
      </c>
      <c r="B1056" s="28" t="n">
        <v>63</v>
      </c>
      <c r="C1056" s="29" t="n">
        <v>46112</v>
      </c>
      <c r="D1056" s="28" t="s">
        <v>380</v>
      </c>
    </row>
    <row r="1057" customFormat="false" ht="15" hidden="false" customHeight="false" outlineLevel="0" collapsed="false">
      <c r="A1057" s="28" t="s">
        <v>382</v>
      </c>
      <c r="B1057" s="28" t="n">
        <v>63</v>
      </c>
      <c r="C1057" s="29" t="n">
        <v>46142</v>
      </c>
      <c r="D1057" s="28" t="s">
        <v>380</v>
      </c>
    </row>
    <row r="1058" customFormat="false" ht="15" hidden="false" customHeight="false" outlineLevel="0" collapsed="false">
      <c r="A1058" s="28" t="s">
        <v>382</v>
      </c>
      <c r="B1058" s="28" t="n">
        <v>63</v>
      </c>
      <c r="C1058" s="29" t="n">
        <v>46173</v>
      </c>
      <c r="D1058" s="28" t="s">
        <v>380</v>
      </c>
    </row>
    <row r="1059" customFormat="false" ht="15" hidden="false" customHeight="false" outlineLevel="0" collapsed="false">
      <c r="A1059" s="28" t="s">
        <v>382</v>
      </c>
      <c r="B1059" s="28" t="n">
        <v>63</v>
      </c>
      <c r="C1059" s="29" t="n">
        <v>46234</v>
      </c>
      <c r="D1059" s="28" t="s">
        <v>381</v>
      </c>
    </row>
    <row r="1060" customFormat="false" ht="15" hidden="false" customHeight="false" outlineLevel="0" collapsed="false">
      <c r="A1060" s="28" t="s">
        <v>382</v>
      </c>
      <c r="B1060" s="28" t="n">
        <v>65</v>
      </c>
      <c r="C1060" s="29" t="n">
        <v>44957</v>
      </c>
      <c r="D1060" s="28" t="s">
        <v>380</v>
      </c>
    </row>
    <row r="1061" customFormat="false" ht="15" hidden="false" customHeight="false" outlineLevel="0" collapsed="false">
      <c r="A1061" s="28" t="s">
        <v>382</v>
      </c>
      <c r="B1061" s="28" t="n">
        <v>65</v>
      </c>
      <c r="C1061" s="29" t="n">
        <v>45016</v>
      </c>
      <c r="D1061" s="28" t="s">
        <v>380</v>
      </c>
    </row>
    <row r="1062" customFormat="false" ht="15" hidden="false" customHeight="false" outlineLevel="0" collapsed="false">
      <c r="A1062" s="28" t="s">
        <v>382</v>
      </c>
      <c r="B1062" s="28" t="n">
        <v>65</v>
      </c>
      <c r="C1062" s="29" t="n">
        <v>45046</v>
      </c>
      <c r="D1062" s="28" t="s">
        <v>380</v>
      </c>
    </row>
    <row r="1063" customFormat="false" ht="15" hidden="false" customHeight="false" outlineLevel="0" collapsed="false">
      <c r="A1063" s="28" t="s">
        <v>382</v>
      </c>
      <c r="B1063" s="28" t="n">
        <v>65</v>
      </c>
      <c r="C1063" s="29" t="n">
        <v>45077</v>
      </c>
      <c r="D1063" s="28" t="s">
        <v>380</v>
      </c>
    </row>
    <row r="1064" customFormat="false" ht="15" hidden="false" customHeight="false" outlineLevel="0" collapsed="false">
      <c r="A1064" s="28" t="s">
        <v>382</v>
      </c>
      <c r="B1064" s="28" t="n">
        <v>65</v>
      </c>
      <c r="C1064" s="29" t="n">
        <v>45199</v>
      </c>
      <c r="D1064" s="28" t="s">
        <v>381</v>
      </c>
    </row>
    <row r="1065" customFormat="false" ht="15" hidden="false" customHeight="false" outlineLevel="0" collapsed="false">
      <c r="A1065" s="28" t="s">
        <v>382</v>
      </c>
      <c r="B1065" s="28" t="n">
        <v>65</v>
      </c>
      <c r="C1065" s="29" t="n">
        <v>45230</v>
      </c>
      <c r="D1065" s="28" t="s">
        <v>381</v>
      </c>
    </row>
    <row r="1066" customFormat="false" ht="15" hidden="false" customHeight="false" outlineLevel="0" collapsed="false">
      <c r="A1066" s="28" t="s">
        <v>382</v>
      </c>
      <c r="B1066" s="28" t="n">
        <v>65</v>
      </c>
      <c r="C1066" s="29" t="n">
        <v>45291</v>
      </c>
      <c r="D1066" s="28" t="s">
        <v>380</v>
      </c>
    </row>
    <row r="1067" customFormat="false" ht="15" hidden="false" customHeight="false" outlineLevel="0" collapsed="false">
      <c r="A1067" s="28" t="s">
        <v>382</v>
      </c>
      <c r="B1067" s="28" t="n">
        <v>65</v>
      </c>
      <c r="C1067" s="29" t="n">
        <v>45322</v>
      </c>
      <c r="D1067" s="28" t="s">
        <v>380</v>
      </c>
    </row>
    <row r="1068" customFormat="false" ht="15" hidden="false" customHeight="false" outlineLevel="0" collapsed="false">
      <c r="A1068" s="28" t="s">
        <v>382</v>
      </c>
      <c r="B1068" s="28" t="n">
        <v>65</v>
      </c>
      <c r="C1068" s="29" t="n">
        <v>45382</v>
      </c>
      <c r="D1068" s="28" t="s">
        <v>380</v>
      </c>
    </row>
    <row r="1069" customFormat="false" ht="15" hidden="false" customHeight="false" outlineLevel="0" collapsed="false">
      <c r="A1069" s="28" t="s">
        <v>382</v>
      </c>
      <c r="B1069" s="28" t="n">
        <v>65</v>
      </c>
      <c r="C1069" s="29" t="n">
        <v>45412</v>
      </c>
      <c r="D1069" s="28" t="s">
        <v>381</v>
      </c>
    </row>
    <row r="1070" customFormat="false" ht="15" hidden="false" customHeight="false" outlineLevel="0" collapsed="false">
      <c r="A1070" s="28" t="s">
        <v>382</v>
      </c>
      <c r="B1070" s="28" t="n">
        <v>65</v>
      </c>
      <c r="C1070" s="29" t="n">
        <v>45443</v>
      </c>
      <c r="D1070" s="28" t="s">
        <v>380</v>
      </c>
    </row>
    <row r="1071" customFormat="false" ht="15" hidden="false" customHeight="false" outlineLevel="0" collapsed="false">
      <c r="A1071" s="28" t="s">
        <v>382</v>
      </c>
      <c r="B1071" s="28" t="n">
        <v>65</v>
      </c>
      <c r="C1071" s="29" t="n">
        <v>45504</v>
      </c>
      <c r="D1071" s="28" t="s">
        <v>380</v>
      </c>
    </row>
    <row r="1072" customFormat="false" ht="15" hidden="false" customHeight="false" outlineLevel="0" collapsed="false">
      <c r="A1072" s="28" t="s">
        <v>382</v>
      </c>
      <c r="B1072" s="28" t="n">
        <v>65</v>
      </c>
      <c r="C1072" s="29" t="n">
        <v>45535</v>
      </c>
      <c r="D1072" s="28" t="s">
        <v>380</v>
      </c>
    </row>
    <row r="1073" customFormat="false" ht="15" hidden="false" customHeight="false" outlineLevel="0" collapsed="false">
      <c r="A1073" s="28" t="s">
        <v>382</v>
      </c>
      <c r="B1073" s="28" t="n">
        <v>65</v>
      </c>
      <c r="C1073" s="29" t="n">
        <v>45565</v>
      </c>
      <c r="D1073" s="28" t="s">
        <v>380</v>
      </c>
    </row>
    <row r="1074" customFormat="false" ht="15" hidden="false" customHeight="false" outlineLevel="0" collapsed="false">
      <c r="A1074" s="28" t="s">
        <v>382</v>
      </c>
      <c r="B1074" s="28" t="n">
        <v>65</v>
      </c>
      <c r="C1074" s="29" t="n">
        <v>45596</v>
      </c>
      <c r="D1074" s="28" t="s">
        <v>380</v>
      </c>
    </row>
    <row r="1075" customFormat="false" ht="15" hidden="false" customHeight="false" outlineLevel="0" collapsed="false">
      <c r="A1075" s="28" t="s">
        <v>382</v>
      </c>
      <c r="B1075" s="28" t="n">
        <v>65</v>
      </c>
      <c r="C1075" s="29" t="n">
        <v>45657</v>
      </c>
      <c r="D1075" s="28" t="s">
        <v>380</v>
      </c>
    </row>
    <row r="1076" customFormat="false" ht="15" hidden="false" customHeight="false" outlineLevel="0" collapsed="false">
      <c r="A1076" s="28" t="s">
        <v>382</v>
      </c>
      <c r="B1076" s="28" t="n">
        <v>65</v>
      </c>
      <c r="C1076" s="29" t="n">
        <v>45688</v>
      </c>
      <c r="D1076" s="28" t="s">
        <v>380</v>
      </c>
    </row>
    <row r="1077" customFormat="false" ht="15" hidden="false" customHeight="false" outlineLevel="0" collapsed="false">
      <c r="A1077" s="28" t="s">
        <v>382</v>
      </c>
      <c r="B1077" s="28" t="n">
        <v>65</v>
      </c>
      <c r="C1077" s="29" t="n">
        <v>45747</v>
      </c>
      <c r="D1077" s="28" t="s">
        <v>380</v>
      </c>
    </row>
    <row r="1078" customFormat="false" ht="15" hidden="false" customHeight="false" outlineLevel="0" collapsed="false">
      <c r="A1078" s="28" t="s">
        <v>382</v>
      </c>
      <c r="B1078" s="28" t="n">
        <v>65</v>
      </c>
      <c r="C1078" s="29" t="n">
        <v>45777</v>
      </c>
      <c r="D1078" s="28" t="s">
        <v>381</v>
      </c>
    </row>
    <row r="1079" customFormat="false" ht="15" hidden="false" customHeight="false" outlineLevel="0" collapsed="false">
      <c r="A1079" s="28" t="s">
        <v>382</v>
      </c>
      <c r="B1079" s="28" t="n">
        <v>65</v>
      </c>
      <c r="C1079" s="29" t="n">
        <v>45808</v>
      </c>
      <c r="D1079" s="28" t="s">
        <v>380</v>
      </c>
    </row>
    <row r="1080" customFormat="false" ht="15" hidden="false" customHeight="false" outlineLevel="0" collapsed="false">
      <c r="A1080" s="28" t="s">
        <v>382</v>
      </c>
      <c r="B1080" s="28" t="n">
        <v>65</v>
      </c>
      <c r="C1080" s="29" t="n">
        <v>45869</v>
      </c>
      <c r="D1080" s="28" t="s">
        <v>380</v>
      </c>
    </row>
    <row r="1081" customFormat="false" ht="15" hidden="false" customHeight="false" outlineLevel="0" collapsed="false">
      <c r="A1081" s="28" t="s">
        <v>382</v>
      </c>
      <c r="B1081" s="28" t="n">
        <v>65</v>
      </c>
      <c r="C1081" s="29" t="n">
        <v>45900</v>
      </c>
      <c r="D1081" s="28" t="s">
        <v>380</v>
      </c>
    </row>
    <row r="1082" customFormat="false" ht="15" hidden="false" customHeight="false" outlineLevel="0" collapsed="false">
      <c r="A1082" s="28" t="s">
        <v>382</v>
      </c>
      <c r="B1082" s="28" t="n">
        <v>65</v>
      </c>
      <c r="C1082" s="29" t="n">
        <v>45930</v>
      </c>
      <c r="D1082" s="28" t="s">
        <v>380</v>
      </c>
    </row>
    <row r="1083" customFormat="false" ht="15" hidden="false" customHeight="false" outlineLevel="0" collapsed="false">
      <c r="A1083" s="28" t="s">
        <v>382</v>
      </c>
      <c r="B1083" s="28" t="n">
        <v>65</v>
      </c>
      <c r="C1083" s="29" t="n">
        <v>45961</v>
      </c>
      <c r="D1083" s="28" t="s">
        <v>380</v>
      </c>
    </row>
    <row r="1084" customFormat="false" ht="15" hidden="false" customHeight="false" outlineLevel="0" collapsed="false">
      <c r="A1084" s="28" t="s">
        <v>382</v>
      </c>
      <c r="B1084" s="28" t="n">
        <v>65</v>
      </c>
      <c r="C1084" s="29" t="n">
        <v>46022</v>
      </c>
      <c r="D1084" s="28" t="s">
        <v>381</v>
      </c>
    </row>
    <row r="1085" customFormat="false" ht="15" hidden="false" customHeight="false" outlineLevel="0" collapsed="false">
      <c r="A1085" s="28" t="s">
        <v>382</v>
      </c>
      <c r="B1085" s="28" t="n">
        <v>65</v>
      </c>
      <c r="C1085" s="29" t="n">
        <v>46053</v>
      </c>
      <c r="D1085" s="28" t="s">
        <v>380</v>
      </c>
    </row>
    <row r="1086" customFormat="false" ht="15" hidden="false" customHeight="false" outlineLevel="0" collapsed="false">
      <c r="A1086" s="28" t="s">
        <v>382</v>
      </c>
      <c r="B1086" s="28" t="n">
        <v>65</v>
      </c>
      <c r="C1086" s="29" t="n">
        <v>46112</v>
      </c>
      <c r="D1086" s="28" t="s">
        <v>380</v>
      </c>
    </row>
    <row r="1087" customFormat="false" ht="15" hidden="false" customHeight="false" outlineLevel="0" collapsed="false">
      <c r="A1087" s="28" t="s">
        <v>382</v>
      </c>
      <c r="B1087" s="28" t="n">
        <v>65</v>
      </c>
      <c r="C1087" s="29" t="n">
        <v>46142</v>
      </c>
      <c r="D1087" s="28" t="s">
        <v>380</v>
      </c>
    </row>
    <row r="1088" customFormat="false" ht="15" hidden="false" customHeight="false" outlineLevel="0" collapsed="false">
      <c r="A1088" s="28" t="s">
        <v>382</v>
      </c>
      <c r="B1088" s="28" t="n">
        <v>65</v>
      </c>
      <c r="C1088" s="29" t="n">
        <v>46173</v>
      </c>
      <c r="D1088" s="28" t="s">
        <v>380</v>
      </c>
    </row>
    <row r="1089" customFormat="false" ht="15" hidden="false" customHeight="false" outlineLevel="0" collapsed="false">
      <c r="A1089" s="28" t="s">
        <v>382</v>
      </c>
      <c r="B1089" s="28" t="n">
        <v>65</v>
      </c>
      <c r="C1089" s="29" t="n">
        <v>46234</v>
      </c>
      <c r="D1089" s="28" t="s">
        <v>380</v>
      </c>
    </row>
    <row r="1090" customFormat="false" ht="15" hidden="false" customHeight="false" outlineLevel="0" collapsed="false">
      <c r="A1090" s="28" t="s">
        <v>382</v>
      </c>
      <c r="B1090" s="28" t="n">
        <v>69</v>
      </c>
      <c r="C1090" s="29" t="n">
        <v>44957</v>
      </c>
      <c r="D1090" s="28" t="s">
        <v>380</v>
      </c>
    </row>
    <row r="1091" customFormat="false" ht="15" hidden="false" customHeight="false" outlineLevel="0" collapsed="false">
      <c r="A1091" s="28" t="s">
        <v>382</v>
      </c>
      <c r="B1091" s="28" t="n">
        <v>69</v>
      </c>
      <c r="C1091" s="29" t="n">
        <v>45016</v>
      </c>
      <c r="D1091" s="28" t="s">
        <v>380</v>
      </c>
    </row>
    <row r="1092" customFormat="false" ht="15" hidden="false" customHeight="false" outlineLevel="0" collapsed="false">
      <c r="A1092" s="28" t="s">
        <v>382</v>
      </c>
      <c r="B1092" s="28" t="n">
        <v>69</v>
      </c>
      <c r="C1092" s="29" t="n">
        <v>45046</v>
      </c>
      <c r="D1092" s="28" t="s">
        <v>380</v>
      </c>
    </row>
    <row r="1093" customFormat="false" ht="15" hidden="false" customHeight="false" outlineLevel="0" collapsed="false">
      <c r="A1093" s="28" t="s">
        <v>382</v>
      </c>
      <c r="B1093" s="28" t="n">
        <v>69</v>
      </c>
      <c r="C1093" s="29" t="n">
        <v>45077</v>
      </c>
      <c r="D1093" s="28" t="s">
        <v>380</v>
      </c>
    </row>
    <row r="1094" customFormat="false" ht="15" hidden="false" customHeight="false" outlineLevel="0" collapsed="false">
      <c r="A1094" s="28" t="s">
        <v>382</v>
      </c>
      <c r="B1094" s="28" t="n">
        <v>69</v>
      </c>
      <c r="C1094" s="29" t="n">
        <v>45199</v>
      </c>
      <c r="D1094" s="28" t="s">
        <v>380</v>
      </c>
    </row>
    <row r="1095" customFormat="false" ht="15" hidden="false" customHeight="false" outlineLevel="0" collapsed="false">
      <c r="A1095" s="28" t="s">
        <v>382</v>
      </c>
      <c r="B1095" s="28" t="n">
        <v>69</v>
      </c>
      <c r="C1095" s="29" t="n">
        <v>45230</v>
      </c>
      <c r="D1095" s="28" t="s">
        <v>380</v>
      </c>
    </row>
    <row r="1096" customFormat="false" ht="15" hidden="false" customHeight="false" outlineLevel="0" collapsed="false">
      <c r="A1096" s="28" t="s">
        <v>382</v>
      </c>
      <c r="B1096" s="28" t="n">
        <v>69</v>
      </c>
      <c r="C1096" s="29" t="n">
        <v>45291</v>
      </c>
      <c r="D1096" s="28" t="s">
        <v>380</v>
      </c>
    </row>
    <row r="1097" customFormat="false" ht="15" hidden="false" customHeight="false" outlineLevel="0" collapsed="false">
      <c r="A1097" s="28" t="s">
        <v>382</v>
      </c>
      <c r="B1097" s="28" t="n">
        <v>69</v>
      </c>
      <c r="C1097" s="29" t="n">
        <v>45322</v>
      </c>
      <c r="D1097" s="28" t="s">
        <v>380</v>
      </c>
    </row>
    <row r="1098" customFormat="false" ht="15" hidden="false" customHeight="false" outlineLevel="0" collapsed="false">
      <c r="A1098" s="28" t="s">
        <v>382</v>
      </c>
      <c r="B1098" s="28" t="n">
        <v>69</v>
      </c>
      <c r="C1098" s="29" t="n">
        <v>45382</v>
      </c>
      <c r="D1098" s="28" t="s">
        <v>380</v>
      </c>
    </row>
    <row r="1099" customFormat="false" ht="15" hidden="false" customHeight="false" outlineLevel="0" collapsed="false">
      <c r="A1099" s="28" t="s">
        <v>382</v>
      </c>
      <c r="B1099" s="28" t="n">
        <v>69</v>
      </c>
      <c r="C1099" s="29" t="n">
        <v>45412</v>
      </c>
      <c r="D1099" s="28" t="s">
        <v>379</v>
      </c>
    </row>
    <row r="1100" customFormat="false" ht="15" hidden="false" customHeight="false" outlineLevel="0" collapsed="false">
      <c r="A1100" s="28" t="s">
        <v>382</v>
      </c>
      <c r="B1100" s="28" t="n">
        <v>69</v>
      </c>
      <c r="C1100" s="29" t="n">
        <v>45443</v>
      </c>
      <c r="D1100" s="28" t="s">
        <v>380</v>
      </c>
    </row>
    <row r="1101" customFormat="false" ht="15" hidden="false" customHeight="false" outlineLevel="0" collapsed="false">
      <c r="A1101" s="28" t="s">
        <v>382</v>
      </c>
      <c r="B1101" s="28" t="n">
        <v>69</v>
      </c>
      <c r="C1101" s="29" t="n">
        <v>45504</v>
      </c>
      <c r="D1101" s="28" t="s">
        <v>380</v>
      </c>
    </row>
    <row r="1102" customFormat="false" ht="15" hidden="false" customHeight="false" outlineLevel="0" collapsed="false">
      <c r="A1102" s="28" t="s">
        <v>382</v>
      </c>
      <c r="B1102" s="28" t="n">
        <v>69</v>
      </c>
      <c r="C1102" s="29" t="n">
        <v>45535</v>
      </c>
      <c r="D1102" s="28" t="s">
        <v>380</v>
      </c>
    </row>
    <row r="1103" customFormat="false" ht="15" hidden="false" customHeight="false" outlineLevel="0" collapsed="false">
      <c r="A1103" s="28" t="s">
        <v>382</v>
      </c>
      <c r="B1103" s="28" t="n">
        <v>69</v>
      </c>
      <c r="C1103" s="29" t="n">
        <v>45565</v>
      </c>
      <c r="D1103" s="28" t="s">
        <v>380</v>
      </c>
    </row>
    <row r="1104" customFormat="false" ht="15" hidden="false" customHeight="false" outlineLevel="0" collapsed="false">
      <c r="A1104" s="28" t="s">
        <v>382</v>
      </c>
      <c r="B1104" s="28" t="n">
        <v>69</v>
      </c>
      <c r="C1104" s="29" t="n">
        <v>45596</v>
      </c>
      <c r="D1104" s="28" t="s">
        <v>380</v>
      </c>
    </row>
    <row r="1105" customFormat="false" ht="15" hidden="false" customHeight="false" outlineLevel="0" collapsed="false">
      <c r="A1105" s="28" t="s">
        <v>382</v>
      </c>
      <c r="B1105" s="28" t="n">
        <v>69</v>
      </c>
      <c r="C1105" s="29" t="n">
        <v>45657</v>
      </c>
      <c r="D1105" s="28" t="s">
        <v>380</v>
      </c>
    </row>
    <row r="1106" customFormat="false" ht="15" hidden="false" customHeight="false" outlineLevel="0" collapsed="false">
      <c r="A1106" s="28" t="s">
        <v>382</v>
      </c>
      <c r="B1106" s="28" t="n">
        <v>69</v>
      </c>
      <c r="C1106" s="29" t="n">
        <v>45688</v>
      </c>
      <c r="D1106" s="28" t="s">
        <v>380</v>
      </c>
    </row>
    <row r="1107" customFormat="false" ht="15" hidden="false" customHeight="false" outlineLevel="0" collapsed="false">
      <c r="A1107" s="28" t="s">
        <v>382</v>
      </c>
      <c r="B1107" s="28" t="n">
        <v>69</v>
      </c>
      <c r="C1107" s="29" t="n">
        <v>45747</v>
      </c>
      <c r="D1107" s="28" t="s">
        <v>381</v>
      </c>
    </row>
    <row r="1108" customFormat="false" ht="15" hidden="false" customHeight="false" outlineLevel="0" collapsed="false">
      <c r="A1108" s="28" t="s">
        <v>382</v>
      </c>
      <c r="B1108" s="28" t="n">
        <v>69</v>
      </c>
      <c r="C1108" s="29" t="n">
        <v>45777</v>
      </c>
      <c r="D1108" s="28" t="s">
        <v>380</v>
      </c>
    </row>
    <row r="1109" customFormat="false" ht="15" hidden="false" customHeight="false" outlineLevel="0" collapsed="false">
      <c r="A1109" s="28" t="s">
        <v>382</v>
      </c>
      <c r="B1109" s="28" t="n">
        <v>69</v>
      </c>
      <c r="C1109" s="29" t="n">
        <v>45808</v>
      </c>
      <c r="D1109" s="28" t="s">
        <v>380</v>
      </c>
    </row>
    <row r="1110" customFormat="false" ht="15" hidden="false" customHeight="false" outlineLevel="0" collapsed="false">
      <c r="A1110" s="28" t="s">
        <v>382</v>
      </c>
      <c r="B1110" s="28" t="n">
        <v>69</v>
      </c>
      <c r="C1110" s="29" t="n">
        <v>45869</v>
      </c>
      <c r="D1110" s="28" t="s">
        <v>380</v>
      </c>
    </row>
    <row r="1111" customFormat="false" ht="15" hidden="false" customHeight="false" outlineLevel="0" collapsed="false">
      <c r="A1111" s="28" t="s">
        <v>382</v>
      </c>
      <c r="B1111" s="28" t="n">
        <v>69</v>
      </c>
      <c r="C1111" s="29" t="n">
        <v>45900</v>
      </c>
      <c r="D1111" s="28" t="s">
        <v>380</v>
      </c>
    </row>
    <row r="1112" customFormat="false" ht="15" hidden="false" customHeight="false" outlineLevel="0" collapsed="false">
      <c r="A1112" s="28" t="s">
        <v>382</v>
      </c>
      <c r="B1112" s="28" t="n">
        <v>69</v>
      </c>
      <c r="C1112" s="29" t="n">
        <v>45930</v>
      </c>
      <c r="D1112" s="28" t="s">
        <v>380</v>
      </c>
    </row>
    <row r="1113" customFormat="false" ht="15" hidden="false" customHeight="false" outlineLevel="0" collapsed="false">
      <c r="A1113" s="28" t="s">
        <v>382</v>
      </c>
      <c r="B1113" s="28" t="n">
        <v>69</v>
      </c>
      <c r="C1113" s="29" t="n">
        <v>45961</v>
      </c>
      <c r="D1113" s="28" t="s">
        <v>380</v>
      </c>
    </row>
    <row r="1114" customFormat="false" ht="15" hidden="false" customHeight="false" outlineLevel="0" collapsed="false">
      <c r="A1114" s="28" t="s">
        <v>382</v>
      </c>
      <c r="B1114" s="28" t="n">
        <v>69</v>
      </c>
      <c r="C1114" s="29" t="n">
        <v>46022</v>
      </c>
      <c r="D1114" s="28" t="s">
        <v>381</v>
      </c>
    </row>
    <row r="1115" customFormat="false" ht="15" hidden="false" customHeight="false" outlineLevel="0" collapsed="false">
      <c r="A1115" s="28" t="s">
        <v>382</v>
      </c>
      <c r="B1115" s="28" t="n">
        <v>69</v>
      </c>
      <c r="C1115" s="29" t="n">
        <v>46053</v>
      </c>
      <c r="D1115" s="28" t="s">
        <v>380</v>
      </c>
    </row>
    <row r="1116" customFormat="false" ht="15" hidden="false" customHeight="false" outlineLevel="0" collapsed="false">
      <c r="A1116" s="28" t="s">
        <v>382</v>
      </c>
      <c r="B1116" s="28" t="n">
        <v>69</v>
      </c>
      <c r="C1116" s="29" t="n">
        <v>46112</v>
      </c>
      <c r="D1116" s="28" t="s">
        <v>381</v>
      </c>
    </row>
    <row r="1117" customFormat="false" ht="15" hidden="false" customHeight="false" outlineLevel="0" collapsed="false">
      <c r="A1117" s="28" t="s">
        <v>382</v>
      </c>
      <c r="B1117" s="28" t="n">
        <v>69</v>
      </c>
      <c r="C1117" s="29" t="n">
        <v>46142</v>
      </c>
      <c r="D1117" s="28" t="s">
        <v>379</v>
      </c>
    </row>
    <row r="1118" customFormat="false" ht="15" hidden="false" customHeight="false" outlineLevel="0" collapsed="false">
      <c r="A1118" s="28" t="s">
        <v>382</v>
      </c>
      <c r="B1118" s="28" t="n">
        <v>69</v>
      </c>
      <c r="C1118" s="29" t="n">
        <v>46173</v>
      </c>
      <c r="D1118" s="28" t="s">
        <v>380</v>
      </c>
    </row>
    <row r="1119" customFormat="false" ht="15" hidden="false" customHeight="false" outlineLevel="0" collapsed="false">
      <c r="A1119" s="28" t="s">
        <v>382</v>
      </c>
      <c r="B1119" s="28" t="n">
        <v>69</v>
      </c>
      <c r="C1119" s="29" t="n">
        <v>46234</v>
      </c>
      <c r="D1119" s="28" t="s">
        <v>380</v>
      </c>
    </row>
    <row r="1120" customFormat="false" ht="15" hidden="false" customHeight="false" outlineLevel="0" collapsed="false">
      <c r="A1120" s="28" t="s">
        <v>382</v>
      </c>
      <c r="B1120" s="28" t="n">
        <v>70</v>
      </c>
      <c r="C1120" s="29" t="n">
        <v>45199</v>
      </c>
      <c r="D1120" s="28" t="s">
        <v>380</v>
      </c>
    </row>
    <row r="1121" customFormat="false" ht="15" hidden="false" customHeight="false" outlineLevel="0" collapsed="false">
      <c r="A1121" s="28" t="s">
        <v>382</v>
      </c>
      <c r="B1121" s="28" t="n">
        <v>70</v>
      </c>
      <c r="C1121" s="29" t="n">
        <v>45230</v>
      </c>
      <c r="D1121" s="28" t="s">
        <v>380</v>
      </c>
    </row>
    <row r="1122" customFormat="false" ht="15" hidden="false" customHeight="false" outlineLevel="0" collapsed="false">
      <c r="A1122" s="28" t="s">
        <v>382</v>
      </c>
      <c r="B1122" s="28" t="n">
        <v>70</v>
      </c>
      <c r="C1122" s="29" t="n">
        <v>45291</v>
      </c>
      <c r="D1122" s="28" t="s">
        <v>379</v>
      </c>
    </row>
    <row r="1123" customFormat="false" ht="15" hidden="false" customHeight="false" outlineLevel="0" collapsed="false">
      <c r="A1123" s="28" t="s">
        <v>382</v>
      </c>
      <c r="B1123" s="28" t="n">
        <v>70</v>
      </c>
      <c r="C1123" s="29" t="n">
        <v>45322</v>
      </c>
      <c r="D1123" s="28" t="s">
        <v>380</v>
      </c>
    </row>
    <row r="1124" customFormat="false" ht="15" hidden="false" customHeight="false" outlineLevel="0" collapsed="false">
      <c r="A1124" s="28" t="s">
        <v>382</v>
      </c>
      <c r="B1124" s="28" t="n">
        <v>70</v>
      </c>
      <c r="C1124" s="29" t="n">
        <v>45382</v>
      </c>
      <c r="D1124" s="28" t="s">
        <v>380</v>
      </c>
    </row>
    <row r="1125" customFormat="false" ht="15" hidden="false" customHeight="false" outlineLevel="0" collapsed="false">
      <c r="A1125" s="28" t="s">
        <v>382</v>
      </c>
      <c r="B1125" s="28" t="n">
        <v>70</v>
      </c>
      <c r="C1125" s="29" t="n">
        <v>45412</v>
      </c>
      <c r="D1125" s="28" t="s">
        <v>380</v>
      </c>
    </row>
    <row r="1126" customFormat="false" ht="15" hidden="false" customHeight="false" outlineLevel="0" collapsed="false">
      <c r="A1126" s="28" t="s">
        <v>382</v>
      </c>
      <c r="B1126" s="28" t="n">
        <v>70</v>
      </c>
      <c r="C1126" s="29" t="n">
        <v>45443</v>
      </c>
      <c r="D1126" s="28" t="s">
        <v>380</v>
      </c>
    </row>
    <row r="1127" customFormat="false" ht="15" hidden="false" customHeight="false" outlineLevel="0" collapsed="false">
      <c r="A1127" s="28" t="s">
        <v>382</v>
      </c>
      <c r="B1127" s="28" t="n">
        <v>70</v>
      </c>
      <c r="C1127" s="29" t="n">
        <v>45504</v>
      </c>
      <c r="D1127" s="28" t="s">
        <v>380</v>
      </c>
    </row>
    <row r="1128" customFormat="false" ht="15" hidden="false" customHeight="false" outlineLevel="0" collapsed="false">
      <c r="A1128" s="28" t="s">
        <v>382</v>
      </c>
      <c r="B1128" s="28" t="n">
        <v>70</v>
      </c>
      <c r="C1128" s="29" t="n">
        <v>45535</v>
      </c>
      <c r="D1128" s="28" t="s">
        <v>381</v>
      </c>
    </row>
    <row r="1129" customFormat="false" ht="15" hidden="false" customHeight="false" outlineLevel="0" collapsed="false">
      <c r="A1129" s="28" t="s">
        <v>382</v>
      </c>
      <c r="B1129" s="28" t="n">
        <v>70</v>
      </c>
      <c r="C1129" s="29" t="n">
        <v>45565</v>
      </c>
      <c r="D1129" s="28" t="s">
        <v>380</v>
      </c>
    </row>
    <row r="1130" customFormat="false" ht="15" hidden="false" customHeight="false" outlineLevel="0" collapsed="false">
      <c r="A1130" s="28" t="s">
        <v>382</v>
      </c>
      <c r="B1130" s="28" t="n">
        <v>70</v>
      </c>
      <c r="C1130" s="29" t="n">
        <v>45596</v>
      </c>
      <c r="D1130" s="28" t="s">
        <v>381</v>
      </c>
    </row>
    <row r="1131" customFormat="false" ht="15" hidden="false" customHeight="false" outlineLevel="0" collapsed="false">
      <c r="A1131" s="28" t="s">
        <v>382</v>
      </c>
      <c r="B1131" s="28" t="n">
        <v>70</v>
      </c>
      <c r="C1131" s="29" t="n">
        <v>45657</v>
      </c>
      <c r="D1131" s="28" t="s">
        <v>380</v>
      </c>
    </row>
    <row r="1132" customFormat="false" ht="15" hidden="false" customHeight="false" outlineLevel="0" collapsed="false">
      <c r="A1132" s="28" t="s">
        <v>382</v>
      </c>
      <c r="B1132" s="28" t="n">
        <v>70</v>
      </c>
      <c r="C1132" s="29" t="n">
        <v>45688</v>
      </c>
      <c r="D1132" s="28" t="s">
        <v>380</v>
      </c>
    </row>
    <row r="1133" customFormat="false" ht="15" hidden="false" customHeight="false" outlineLevel="0" collapsed="false">
      <c r="A1133" s="28" t="s">
        <v>382</v>
      </c>
      <c r="B1133" s="28" t="n">
        <v>70</v>
      </c>
      <c r="C1133" s="29" t="n">
        <v>45747</v>
      </c>
      <c r="D1133" s="28" t="s">
        <v>380</v>
      </c>
    </row>
    <row r="1134" customFormat="false" ht="15" hidden="false" customHeight="false" outlineLevel="0" collapsed="false">
      <c r="A1134" s="28" t="s">
        <v>382</v>
      </c>
      <c r="B1134" s="28" t="n">
        <v>70</v>
      </c>
      <c r="C1134" s="29" t="n">
        <v>45777</v>
      </c>
      <c r="D1134" s="28" t="s">
        <v>380</v>
      </c>
    </row>
    <row r="1135" customFormat="false" ht="15" hidden="false" customHeight="false" outlineLevel="0" collapsed="false">
      <c r="A1135" s="28" t="s">
        <v>382</v>
      </c>
      <c r="B1135" s="28" t="n">
        <v>70</v>
      </c>
      <c r="C1135" s="29" t="n">
        <v>45808</v>
      </c>
      <c r="D1135" s="28" t="s">
        <v>380</v>
      </c>
    </row>
    <row r="1136" customFormat="false" ht="15" hidden="false" customHeight="false" outlineLevel="0" collapsed="false">
      <c r="A1136" s="28" t="s">
        <v>382</v>
      </c>
      <c r="B1136" s="28" t="n">
        <v>70</v>
      </c>
      <c r="C1136" s="29" t="n">
        <v>45869</v>
      </c>
      <c r="D1136" s="28" t="s">
        <v>380</v>
      </c>
    </row>
    <row r="1137" customFormat="false" ht="15" hidden="false" customHeight="false" outlineLevel="0" collapsed="false">
      <c r="A1137" s="28" t="s">
        <v>382</v>
      </c>
      <c r="B1137" s="28" t="n">
        <v>70</v>
      </c>
      <c r="C1137" s="29" t="n">
        <v>45900</v>
      </c>
      <c r="D1137" s="28" t="s">
        <v>380</v>
      </c>
    </row>
    <row r="1138" customFormat="false" ht="15" hidden="false" customHeight="false" outlineLevel="0" collapsed="false">
      <c r="A1138" s="28" t="s">
        <v>382</v>
      </c>
      <c r="B1138" s="28" t="n">
        <v>70</v>
      </c>
      <c r="C1138" s="29" t="n">
        <v>45930</v>
      </c>
      <c r="D1138" s="28" t="s">
        <v>380</v>
      </c>
    </row>
    <row r="1139" customFormat="false" ht="15" hidden="false" customHeight="false" outlineLevel="0" collapsed="false">
      <c r="A1139" s="28" t="s">
        <v>382</v>
      </c>
      <c r="B1139" s="28" t="n">
        <v>70</v>
      </c>
      <c r="C1139" s="29" t="n">
        <v>45961</v>
      </c>
      <c r="D1139" s="28" t="s">
        <v>380</v>
      </c>
    </row>
    <row r="1140" customFormat="false" ht="15" hidden="false" customHeight="false" outlineLevel="0" collapsed="false">
      <c r="A1140" s="28" t="s">
        <v>382</v>
      </c>
      <c r="B1140" s="28" t="n">
        <v>70</v>
      </c>
      <c r="C1140" s="29" t="n">
        <v>46022</v>
      </c>
      <c r="D1140" s="28" t="s">
        <v>380</v>
      </c>
    </row>
    <row r="1141" customFormat="false" ht="15" hidden="false" customHeight="false" outlineLevel="0" collapsed="false">
      <c r="A1141" s="28" t="s">
        <v>382</v>
      </c>
      <c r="B1141" s="28" t="n">
        <v>70</v>
      </c>
      <c r="C1141" s="29" t="n">
        <v>46053</v>
      </c>
      <c r="D1141" s="28" t="s">
        <v>381</v>
      </c>
    </row>
    <row r="1142" customFormat="false" ht="15" hidden="false" customHeight="false" outlineLevel="0" collapsed="false">
      <c r="A1142" s="28" t="s">
        <v>382</v>
      </c>
      <c r="B1142" s="28" t="n">
        <v>70</v>
      </c>
      <c r="C1142" s="29" t="n">
        <v>46112</v>
      </c>
      <c r="D1142" s="28" t="s">
        <v>381</v>
      </c>
    </row>
    <row r="1143" customFormat="false" ht="15" hidden="false" customHeight="false" outlineLevel="0" collapsed="false">
      <c r="A1143" s="28" t="s">
        <v>382</v>
      </c>
      <c r="B1143" s="28" t="n">
        <v>70</v>
      </c>
      <c r="C1143" s="29" t="n">
        <v>46142</v>
      </c>
      <c r="D1143" s="28" t="s">
        <v>380</v>
      </c>
    </row>
    <row r="1144" customFormat="false" ht="15" hidden="false" customHeight="false" outlineLevel="0" collapsed="false">
      <c r="A1144" s="28" t="s">
        <v>382</v>
      </c>
      <c r="B1144" s="28" t="n">
        <v>70</v>
      </c>
      <c r="C1144" s="29" t="n">
        <v>46173</v>
      </c>
      <c r="D1144" s="28" t="s">
        <v>380</v>
      </c>
    </row>
    <row r="1145" customFormat="false" ht="15" hidden="false" customHeight="false" outlineLevel="0" collapsed="false">
      <c r="A1145" s="28" t="s">
        <v>382</v>
      </c>
      <c r="B1145" s="28" t="n">
        <v>70</v>
      </c>
      <c r="C1145" s="29" t="n">
        <v>46234</v>
      </c>
      <c r="D1145" s="28" t="s">
        <v>380</v>
      </c>
    </row>
    <row r="1146" customFormat="false" ht="15" hidden="false" customHeight="false" outlineLevel="0" collapsed="false">
      <c r="A1146" s="28" t="s">
        <v>382</v>
      </c>
      <c r="B1146" s="28" t="n">
        <v>72</v>
      </c>
      <c r="C1146" s="29" t="n">
        <v>44957</v>
      </c>
      <c r="D1146" s="28" t="s">
        <v>381</v>
      </c>
    </row>
    <row r="1147" customFormat="false" ht="15" hidden="false" customHeight="false" outlineLevel="0" collapsed="false">
      <c r="A1147" s="28" t="s">
        <v>382</v>
      </c>
      <c r="B1147" s="28" t="n">
        <v>72</v>
      </c>
      <c r="C1147" s="29" t="n">
        <v>45016</v>
      </c>
      <c r="D1147" s="28" t="s">
        <v>380</v>
      </c>
    </row>
    <row r="1148" customFormat="false" ht="15" hidden="false" customHeight="false" outlineLevel="0" collapsed="false">
      <c r="A1148" s="28" t="s">
        <v>382</v>
      </c>
      <c r="B1148" s="28" t="n">
        <v>72</v>
      </c>
      <c r="C1148" s="29" t="n">
        <v>45046</v>
      </c>
      <c r="D1148" s="28" t="s">
        <v>380</v>
      </c>
    </row>
    <row r="1149" customFormat="false" ht="15" hidden="false" customHeight="false" outlineLevel="0" collapsed="false">
      <c r="A1149" s="28" t="s">
        <v>382</v>
      </c>
      <c r="B1149" s="28" t="n">
        <v>72</v>
      </c>
      <c r="C1149" s="29" t="n">
        <v>45077</v>
      </c>
      <c r="D1149" s="28" t="s">
        <v>380</v>
      </c>
    </row>
    <row r="1150" customFormat="false" ht="15" hidden="false" customHeight="false" outlineLevel="0" collapsed="false">
      <c r="A1150" s="28" t="s">
        <v>382</v>
      </c>
      <c r="B1150" s="28" t="n">
        <v>72</v>
      </c>
      <c r="C1150" s="29" t="n">
        <v>45199</v>
      </c>
      <c r="D1150" s="28" t="s">
        <v>380</v>
      </c>
    </row>
    <row r="1151" customFormat="false" ht="15" hidden="false" customHeight="false" outlineLevel="0" collapsed="false">
      <c r="A1151" s="28" t="s">
        <v>382</v>
      </c>
      <c r="B1151" s="28" t="n">
        <v>72</v>
      </c>
      <c r="C1151" s="29" t="n">
        <v>45230</v>
      </c>
      <c r="D1151" s="28" t="s">
        <v>380</v>
      </c>
    </row>
    <row r="1152" customFormat="false" ht="15" hidden="false" customHeight="false" outlineLevel="0" collapsed="false">
      <c r="A1152" s="28" t="s">
        <v>382</v>
      </c>
      <c r="B1152" s="28" t="n">
        <v>72</v>
      </c>
      <c r="C1152" s="29" t="n">
        <v>45291</v>
      </c>
      <c r="D1152" s="28" t="s">
        <v>380</v>
      </c>
    </row>
    <row r="1153" customFormat="false" ht="15" hidden="false" customHeight="false" outlineLevel="0" collapsed="false">
      <c r="A1153" s="28" t="s">
        <v>382</v>
      </c>
      <c r="B1153" s="28" t="n">
        <v>72</v>
      </c>
      <c r="C1153" s="29" t="n">
        <v>45322</v>
      </c>
      <c r="D1153" s="28" t="s">
        <v>381</v>
      </c>
    </row>
    <row r="1154" customFormat="false" ht="15" hidden="false" customHeight="false" outlineLevel="0" collapsed="false">
      <c r="A1154" s="28" t="s">
        <v>382</v>
      </c>
      <c r="B1154" s="28" t="n">
        <v>72</v>
      </c>
      <c r="C1154" s="29" t="n">
        <v>45382</v>
      </c>
      <c r="D1154" s="28" t="s">
        <v>380</v>
      </c>
    </row>
    <row r="1155" customFormat="false" ht="15" hidden="false" customHeight="false" outlineLevel="0" collapsed="false">
      <c r="A1155" s="28" t="s">
        <v>382</v>
      </c>
      <c r="B1155" s="28" t="n">
        <v>72</v>
      </c>
      <c r="C1155" s="29" t="n">
        <v>45412</v>
      </c>
      <c r="D1155" s="28" t="s">
        <v>380</v>
      </c>
    </row>
    <row r="1156" customFormat="false" ht="15" hidden="false" customHeight="false" outlineLevel="0" collapsed="false">
      <c r="A1156" s="28" t="s">
        <v>382</v>
      </c>
      <c r="B1156" s="28" t="n">
        <v>72</v>
      </c>
      <c r="C1156" s="29" t="n">
        <v>45443</v>
      </c>
      <c r="D1156" s="28" t="s">
        <v>381</v>
      </c>
    </row>
    <row r="1157" customFormat="false" ht="15" hidden="false" customHeight="false" outlineLevel="0" collapsed="false">
      <c r="A1157" s="28" t="s">
        <v>382</v>
      </c>
      <c r="B1157" s="28" t="n">
        <v>72</v>
      </c>
      <c r="C1157" s="29" t="n">
        <v>45504</v>
      </c>
      <c r="D1157" s="28" t="s">
        <v>380</v>
      </c>
    </row>
    <row r="1158" customFormat="false" ht="15" hidden="false" customHeight="false" outlineLevel="0" collapsed="false">
      <c r="A1158" s="28" t="s">
        <v>382</v>
      </c>
      <c r="B1158" s="28" t="n">
        <v>72</v>
      </c>
      <c r="C1158" s="29" t="n">
        <v>45535</v>
      </c>
      <c r="D1158" s="28" t="s">
        <v>380</v>
      </c>
    </row>
    <row r="1159" customFormat="false" ht="15" hidden="false" customHeight="false" outlineLevel="0" collapsed="false">
      <c r="A1159" s="28" t="s">
        <v>382</v>
      </c>
      <c r="B1159" s="28" t="n">
        <v>72</v>
      </c>
      <c r="C1159" s="29" t="n">
        <v>45565</v>
      </c>
      <c r="D1159" s="28" t="s">
        <v>380</v>
      </c>
    </row>
    <row r="1160" customFormat="false" ht="15" hidden="false" customHeight="false" outlineLevel="0" collapsed="false">
      <c r="A1160" s="28" t="s">
        <v>382</v>
      </c>
      <c r="B1160" s="28" t="n">
        <v>72</v>
      </c>
      <c r="C1160" s="29" t="n">
        <v>45596</v>
      </c>
      <c r="D1160" s="28" t="s">
        <v>380</v>
      </c>
    </row>
    <row r="1161" customFormat="false" ht="15" hidden="false" customHeight="false" outlineLevel="0" collapsed="false">
      <c r="A1161" s="28" t="s">
        <v>382</v>
      </c>
      <c r="B1161" s="28" t="n">
        <v>72</v>
      </c>
      <c r="C1161" s="29" t="n">
        <v>45657</v>
      </c>
      <c r="D1161" s="28" t="s">
        <v>380</v>
      </c>
    </row>
    <row r="1162" customFormat="false" ht="15" hidden="false" customHeight="false" outlineLevel="0" collapsed="false">
      <c r="A1162" s="28" t="s">
        <v>382</v>
      </c>
      <c r="B1162" s="28" t="n">
        <v>72</v>
      </c>
      <c r="C1162" s="29" t="n">
        <v>45688</v>
      </c>
      <c r="D1162" s="28" t="s">
        <v>380</v>
      </c>
    </row>
    <row r="1163" customFormat="false" ht="15" hidden="false" customHeight="false" outlineLevel="0" collapsed="false">
      <c r="A1163" s="28" t="s">
        <v>382</v>
      </c>
      <c r="B1163" s="28" t="n">
        <v>72</v>
      </c>
      <c r="C1163" s="29" t="n">
        <v>45747</v>
      </c>
      <c r="D1163" s="28" t="s">
        <v>380</v>
      </c>
    </row>
    <row r="1164" customFormat="false" ht="15" hidden="false" customHeight="false" outlineLevel="0" collapsed="false">
      <c r="A1164" s="28" t="s">
        <v>382</v>
      </c>
      <c r="B1164" s="28" t="n">
        <v>72</v>
      </c>
      <c r="C1164" s="29" t="n">
        <v>45777</v>
      </c>
      <c r="D1164" s="28" t="s">
        <v>380</v>
      </c>
    </row>
    <row r="1165" customFormat="false" ht="15" hidden="false" customHeight="false" outlineLevel="0" collapsed="false">
      <c r="A1165" s="28" t="s">
        <v>382</v>
      </c>
      <c r="B1165" s="28" t="n">
        <v>72</v>
      </c>
      <c r="C1165" s="29" t="n">
        <v>45808</v>
      </c>
      <c r="D1165" s="28" t="s">
        <v>380</v>
      </c>
    </row>
    <row r="1166" customFormat="false" ht="15" hidden="false" customHeight="false" outlineLevel="0" collapsed="false">
      <c r="A1166" s="28" t="s">
        <v>382</v>
      </c>
      <c r="B1166" s="28" t="n">
        <v>72</v>
      </c>
      <c r="C1166" s="29" t="n">
        <v>45869</v>
      </c>
      <c r="D1166" s="28" t="s">
        <v>380</v>
      </c>
    </row>
    <row r="1167" customFormat="false" ht="15" hidden="false" customHeight="false" outlineLevel="0" collapsed="false">
      <c r="A1167" s="28" t="s">
        <v>382</v>
      </c>
      <c r="B1167" s="28" t="n">
        <v>72</v>
      </c>
      <c r="C1167" s="29" t="n">
        <v>45900</v>
      </c>
      <c r="D1167" s="28" t="s">
        <v>380</v>
      </c>
    </row>
    <row r="1168" customFormat="false" ht="15" hidden="false" customHeight="false" outlineLevel="0" collapsed="false">
      <c r="A1168" s="28" t="s">
        <v>382</v>
      </c>
      <c r="B1168" s="28" t="n">
        <v>72</v>
      </c>
      <c r="C1168" s="29" t="n">
        <v>45930</v>
      </c>
      <c r="D1168" s="28" t="s">
        <v>381</v>
      </c>
    </row>
    <row r="1169" customFormat="false" ht="15" hidden="false" customHeight="false" outlineLevel="0" collapsed="false">
      <c r="A1169" s="28" t="s">
        <v>382</v>
      </c>
      <c r="B1169" s="28" t="n">
        <v>72</v>
      </c>
      <c r="C1169" s="29" t="n">
        <v>45961</v>
      </c>
      <c r="D1169" s="28" t="s">
        <v>380</v>
      </c>
    </row>
    <row r="1170" customFormat="false" ht="15" hidden="false" customHeight="false" outlineLevel="0" collapsed="false">
      <c r="A1170" s="28" t="s">
        <v>382</v>
      </c>
      <c r="B1170" s="28" t="n">
        <v>72</v>
      </c>
      <c r="C1170" s="29" t="n">
        <v>46022</v>
      </c>
      <c r="D1170" s="28" t="s">
        <v>380</v>
      </c>
    </row>
    <row r="1171" customFormat="false" ht="15" hidden="false" customHeight="false" outlineLevel="0" collapsed="false">
      <c r="A1171" s="28" t="s">
        <v>382</v>
      </c>
      <c r="B1171" s="28" t="n">
        <v>72</v>
      </c>
      <c r="C1171" s="29" t="n">
        <v>46053</v>
      </c>
      <c r="D1171" s="28" t="s">
        <v>381</v>
      </c>
    </row>
    <row r="1172" customFormat="false" ht="15" hidden="false" customHeight="false" outlineLevel="0" collapsed="false">
      <c r="A1172" s="28" t="s">
        <v>382</v>
      </c>
      <c r="B1172" s="28" t="n">
        <v>72</v>
      </c>
      <c r="C1172" s="29" t="n">
        <v>46112</v>
      </c>
      <c r="D1172" s="28" t="s">
        <v>380</v>
      </c>
    </row>
    <row r="1173" customFormat="false" ht="15" hidden="false" customHeight="false" outlineLevel="0" collapsed="false">
      <c r="A1173" s="28" t="s">
        <v>382</v>
      </c>
      <c r="B1173" s="28" t="n">
        <v>72</v>
      </c>
      <c r="C1173" s="29" t="n">
        <v>46142</v>
      </c>
      <c r="D1173" s="28" t="s">
        <v>381</v>
      </c>
    </row>
    <row r="1174" customFormat="false" ht="15" hidden="false" customHeight="false" outlineLevel="0" collapsed="false">
      <c r="A1174" s="28" t="s">
        <v>382</v>
      </c>
      <c r="B1174" s="28" t="n">
        <v>72</v>
      </c>
      <c r="C1174" s="29" t="n">
        <v>46173</v>
      </c>
      <c r="D1174" s="28" t="s">
        <v>381</v>
      </c>
    </row>
    <row r="1175" customFormat="false" ht="15" hidden="false" customHeight="false" outlineLevel="0" collapsed="false">
      <c r="A1175" s="28" t="s">
        <v>382</v>
      </c>
      <c r="B1175" s="28" t="n">
        <v>72</v>
      </c>
      <c r="C1175" s="29" t="n">
        <v>46234</v>
      </c>
      <c r="D1175" s="28" t="s">
        <v>380</v>
      </c>
    </row>
    <row r="1176" customFormat="false" ht="15" hidden="false" customHeight="false" outlineLevel="0" collapsed="false">
      <c r="A1176" s="28" t="s">
        <v>382</v>
      </c>
      <c r="B1176" s="28" t="n">
        <v>73</v>
      </c>
      <c r="C1176" s="29" t="n">
        <v>44957</v>
      </c>
      <c r="D1176" s="28" t="s">
        <v>380</v>
      </c>
    </row>
    <row r="1177" customFormat="false" ht="15" hidden="false" customHeight="false" outlineLevel="0" collapsed="false">
      <c r="A1177" s="28" t="s">
        <v>382</v>
      </c>
      <c r="B1177" s="28" t="n">
        <v>73</v>
      </c>
      <c r="C1177" s="29" t="n">
        <v>45016</v>
      </c>
      <c r="D1177" s="28" t="s">
        <v>379</v>
      </c>
    </row>
    <row r="1178" customFormat="false" ht="15" hidden="false" customHeight="false" outlineLevel="0" collapsed="false">
      <c r="A1178" s="28" t="s">
        <v>382</v>
      </c>
      <c r="B1178" s="28" t="n">
        <v>73</v>
      </c>
      <c r="C1178" s="29" t="n">
        <v>45046</v>
      </c>
      <c r="D1178" s="28" t="s">
        <v>380</v>
      </c>
    </row>
    <row r="1179" customFormat="false" ht="15" hidden="false" customHeight="false" outlineLevel="0" collapsed="false">
      <c r="A1179" s="28" t="s">
        <v>382</v>
      </c>
      <c r="B1179" s="28" t="n">
        <v>73</v>
      </c>
      <c r="C1179" s="29" t="n">
        <v>45077</v>
      </c>
      <c r="D1179" s="28" t="s">
        <v>380</v>
      </c>
    </row>
    <row r="1180" customFormat="false" ht="15" hidden="false" customHeight="false" outlineLevel="0" collapsed="false">
      <c r="A1180" s="28" t="s">
        <v>382</v>
      </c>
      <c r="B1180" s="28" t="n">
        <v>73</v>
      </c>
      <c r="C1180" s="29" t="n">
        <v>45199</v>
      </c>
      <c r="D1180" s="28" t="s">
        <v>379</v>
      </c>
    </row>
    <row r="1181" customFormat="false" ht="15" hidden="false" customHeight="false" outlineLevel="0" collapsed="false">
      <c r="A1181" s="28" t="s">
        <v>382</v>
      </c>
      <c r="B1181" s="28" t="n">
        <v>73</v>
      </c>
      <c r="C1181" s="29" t="n">
        <v>45230</v>
      </c>
      <c r="D1181" s="28" t="s">
        <v>379</v>
      </c>
    </row>
    <row r="1182" customFormat="false" ht="15" hidden="false" customHeight="false" outlineLevel="0" collapsed="false">
      <c r="A1182" s="28" t="s">
        <v>382</v>
      </c>
      <c r="B1182" s="28" t="n">
        <v>73</v>
      </c>
      <c r="C1182" s="29" t="n">
        <v>45291</v>
      </c>
      <c r="D1182" s="28" t="s">
        <v>380</v>
      </c>
    </row>
    <row r="1183" customFormat="false" ht="15" hidden="false" customHeight="false" outlineLevel="0" collapsed="false">
      <c r="A1183" s="28" t="s">
        <v>382</v>
      </c>
      <c r="B1183" s="28" t="n">
        <v>73</v>
      </c>
      <c r="C1183" s="29" t="n">
        <v>45322</v>
      </c>
      <c r="D1183" s="28" t="s">
        <v>381</v>
      </c>
    </row>
    <row r="1184" customFormat="false" ht="15" hidden="false" customHeight="false" outlineLevel="0" collapsed="false">
      <c r="A1184" s="28" t="s">
        <v>382</v>
      </c>
      <c r="B1184" s="28" t="n">
        <v>73</v>
      </c>
      <c r="C1184" s="29" t="n">
        <v>45382</v>
      </c>
      <c r="D1184" s="28" t="s">
        <v>380</v>
      </c>
    </row>
    <row r="1185" customFormat="false" ht="15" hidden="false" customHeight="false" outlineLevel="0" collapsed="false">
      <c r="A1185" s="28" t="s">
        <v>382</v>
      </c>
      <c r="B1185" s="28" t="n">
        <v>73</v>
      </c>
      <c r="C1185" s="29" t="n">
        <v>45412</v>
      </c>
      <c r="D1185" s="28" t="s">
        <v>380</v>
      </c>
    </row>
    <row r="1186" customFormat="false" ht="15" hidden="false" customHeight="false" outlineLevel="0" collapsed="false">
      <c r="A1186" s="28" t="s">
        <v>382</v>
      </c>
      <c r="B1186" s="28" t="n">
        <v>73</v>
      </c>
      <c r="C1186" s="29" t="n">
        <v>45443</v>
      </c>
      <c r="D1186" s="28" t="s">
        <v>381</v>
      </c>
    </row>
    <row r="1187" customFormat="false" ht="15" hidden="false" customHeight="false" outlineLevel="0" collapsed="false">
      <c r="A1187" s="28" t="s">
        <v>382</v>
      </c>
      <c r="B1187" s="28" t="n">
        <v>73</v>
      </c>
      <c r="C1187" s="29" t="n">
        <v>45504</v>
      </c>
      <c r="D1187" s="28" t="s">
        <v>381</v>
      </c>
    </row>
    <row r="1188" customFormat="false" ht="15" hidden="false" customHeight="false" outlineLevel="0" collapsed="false">
      <c r="A1188" s="28" t="s">
        <v>382</v>
      </c>
      <c r="B1188" s="28" t="n">
        <v>73</v>
      </c>
      <c r="C1188" s="29" t="n">
        <v>45535</v>
      </c>
      <c r="D1188" s="28" t="s">
        <v>380</v>
      </c>
    </row>
    <row r="1189" customFormat="false" ht="15" hidden="false" customHeight="false" outlineLevel="0" collapsed="false">
      <c r="A1189" s="28" t="s">
        <v>382</v>
      </c>
      <c r="B1189" s="28" t="n">
        <v>73</v>
      </c>
      <c r="C1189" s="29" t="n">
        <v>45565</v>
      </c>
      <c r="D1189" s="28" t="s">
        <v>380</v>
      </c>
    </row>
    <row r="1190" customFormat="false" ht="15" hidden="false" customHeight="false" outlineLevel="0" collapsed="false">
      <c r="A1190" s="28" t="s">
        <v>382</v>
      </c>
      <c r="B1190" s="28" t="n">
        <v>73</v>
      </c>
      <c r="C1190" s="29" t="n">
        <v>45596</v>
      </c>
      <c r="D1190" s="28" t="s">
        <v>380</v>
      </c>
    </row>
    <row r="1191" customFormat="false" ht="15" hidden="false" customHeight="false" outlineLevel="0" collapsed="false">
      <c r="A1191" s="28" t="s">
        <v>382</v>
      </c>
      <c r="B1191" s="28" t="n">
        <v>73</v>
      </c>
      <c r="C1191" s="29" t="n">
        <v>45657</v>
      </c>
      <c r="D1191" s="28" t="s">
        <v>380</v>
      </c>
    </row>
    <row r="1192" customFormat="false" ht="15" hidden="false" customHeight="false" outlineLevel="0" collapsed="false">
      <c r="A1192" s="28" t="s">
        <v>382</v>
      </c>
      <c r="B1192" s="28" t="n">
        <v>73</v>
      </c>
      <c r="C1192" s="29" t="n">
        <v>45688</v>
      </c>
      <c r="D1192" s="28" t="s">
        <v>380</v>
      </c>
    </row>
    <row r="1193" customFormat="false" ht="15" hidden="false" customHeight="false" outlineLevel="0" collapsed="false">
      <c r="A1193" s="28" t="s">
        <v>382</v>
      </c>
      <c r="B1193" s="28" t="n">
        <v>73</v>
      </c>
      <c r="C1193" s="29" t="n">
        <v>45747</v>
      </c>
      <c r="D1193" s="28" t="s">
        <v>380</v>
      </c>
    </row>
    <row r="1194" customFormat="false" ht="15" hidden="false" customHeight="false" outlineLevel="0" collapsed="false">
      <c r="A1194" s="28" t="s">
        <v>382</v>
      </c>
      <c r="B1194" s="28" t="n">
        <v>73</v>
      </c>
      <c r="C1194" s="29" t="n">
        <v>45777</v>
      </c>
      <c r="D1194" s="28" t="s">
        <v>380</v>
      </c>
    </row>
    <row r="1195" customFormat="false" ht="15" hidden="false" customHeight="false" outlineLevel="0" collapsed="false">
      <c r="A1195" s="28" t="s">
        <v>382</v>
      </c>
      <c r="B1195" s="28" t="n">
        <v>73</v>
      </c>
      <c r="C1195" s="29" t="n">
        <v>45808</v>
      </c>
      <c r="D1195" s="28" t="s">
        <v>379</v>
      </c>
    </row>
    <row r="1196" customFormat="false" ht="15" hidden="false" customHeight="false" outlineLevel="0" collapsed="false">
      <c r="A1196" s="28" t="s">
        <v>382</v>
      </c>
      <c r="B1196" s="28" t="n">
        <v>73</v>
      </c>
      <c r="C1196" s="29" t="n">
        <v>45869</v>
      </c>
      <c r="D1196" s="28" t="s">
        <v>380</v>
      </c>
    </row>
    <row r="1197" customFormat="false" ht="15" hidden="false" customHeight="false" outlineLevel="0" collapsed="false">
      <c r="A1197" s="28" t="s">
        <v>382</v>
      </c>
      <c r="B1197" s="28" t="n">
        <v>73</v>
      </c>
      <c r="C1197" s="29" t="n">
        <v>45900</v>
      </c>
      <c r="D1197" s="28" t="s">
        <v>380</v>
      </c>
    </row>
    <row r="1198" customFormat="false" ht="15" hidden="false" customHeight="false" outlineLevel="0" collapsed="false">
      <c r="A1198" s="28" t="s">
        <v>382</v>
      </c>
      <c r="B1198" s="28" t="n">
        <v>73</v>
      </c>
      <c r="C1198" s="29" t="n">
        <v>45930</v>
      </c>
      <c r="D1198" s="28" t="s">
        <v>380</v>
      </c>
    </row>
    <row r="1199" customFormat="false" ht="15" hidden="false" customHeight="false" outlineLevel="0" collapsed="false">
      <c r="A1199" s="28" t="s">
        <v>382</v>
      </c>
      <c r="B1199" s="28" t="n">
        <v>73</v>
      </c>
      <c r="C1199" s="29" t="n">
        <v>45961</v>
      </c>
      <c r="D1199" s="28" t="s">
        <v>381</v>
      </c>
    </row>
    <row r="1200" customFormat="false" ht="15" hidden="false" customHeight="false" outlineLevel="0" collapsed="false">
      <c r="A1200" s="28" t="s">
        <v>382</v>
      </c>
      <c r="B1200" s="28" t="n">
        <v>73</v>
      </c>
      <c r="C1200" s="29" t="n">
        <v>46022</v>
      </c>
      <c r="D1200" s="28" t="s">
        <v>380</v>
      </c>
    </row>
    <row r="1201" customFormat="false" ht="15" hidden="false" customHeight="false" outlineLevel="0" collapsed="false">
      <c r="A1201" s="28" t="s">
        <v>382</v>
      </c>
      <c r="B1201" s="28" t="n">
        <v>73</v>
      </c>
      <c r="C1201" s="29" t="n">
        <v>46053</v>
      </c>
      <c r="D1201" s="28" t="s">
        <v>380</v>
      </c>
    </row>
    <row r="1202" customFormat="false" ht="15" hidden="false" customHeight="false" outlineLevel="0" collapsed="false">
      <c r="A1202" s="28" t="s">
        <v>382</v>
      </c>
      <c r="B1202" s="28" t="n">
        <v>73</v>
      </c>
      <c r="C1202" s="29" t="n">
        <v>46112</v>
      </c>
      <c r="D1202" s="28" t="s">
        <v>380</v>
      </c>
    </row>
    <row r="1203" customFormat="false" ht="15" hidden="false" customHeight="false" outlineLevel="0" collapsed="false">
      <c r="A1203" s="28" t="s">
        <v>382</v>
      </c>
      <c r="B1203" s="28" t="n">
        <v>73</v>
      </c>
      <c r="C1203" s="29" t="n">
        <v>46142</v>
      </c>
      <c r="D1203" s="28" t="s">
        <v>380</v>
      </c>
    </row>
    <row r="1204" customFormat="false" ht="15" hidden="false" customHeight="false" outlineLevel="0" collapsed="false">
      <c r="A1204" s="28" t="s">
        <v>382</v>
      </c>
      <c r="B1204" s="28" t="n">
        <v>73</v>
      </c>
      <c r="C1204" s="29" t="n">
        <v>46173</v>
      </c>
      <c r="D1204" s="28" t="s">
        <v>380</v>
      </c>
    </row>
    <row r="1205" customFormat="false" ht="15" hidden="false" customHeight="false" outlineLevel="0" collapsed="false">
      <c r="A1205" s="28" t="s">
        <v>382</v>
      </c>
      <c r="B1205" s="28" t="n">
        <v>73</v>
      </c>
      <c r="C1205" s="29" t="n">
        <v>46234</v>
      </c>
      <c r="D1205" s="28" t="s">
        <v>380</v>
      </c>
    </row>
    <row r="1206" customFormat="false" ht="15" hidden="false" customHeight="false" outlineLevel="0" collapsed="false">
      <c r="A1206" s="28" t="s">
        <v>382</v>
      </c>
      <c r="B1206" s="28" t="n">
        <v>74</v>
      </c>
      <c r="C1206" s="29" t="n">
        <v>45046</v>
      </c>
      <c r="D1206" s="28" t="s">
        <v>381</v>
      </c>
    </row>
    <row r="1207" customFormat="false" ht="15" hidden="false" customHeight="false" outlineLevel="0" collapsed="false">
      <c r="A1207" s="28" t="s">
        <v>382</v>
      </c>
      <c r="B1207" s="28" t="n">
        <v>74</v>
      </c>
      <c r="C1207" s="29" t="n">
        <v>45077</v>
      </c>
      <c r="D1207" s="28" t="s">
        <v>380</v>
      </c>
    </row>
    <row r="1208" customFormat="false" ht="15" hidden="false" customHeight="false" outlineLevel="0" collapsed="false">
      <c r="A1208" s="28" t="s">
        <v>382</v>
      </c>
      <c r="B1208" s="28" t="n">
        <v>74</v>
      </c>
      <c r="C1208" s="29" t="n">
        <v>45199</v>
      </c>
      <c r="D1208" s="28" t="s">
        <v>380</v>
      </c>
    </row>
    <row r="1209" customFormat="false" ht="15" hidden="false" customHeight="false" outlineLevel="0" collapsed="false">
      <c r="A1209" s="28" t="s">
        <v>382</v>
      </c>
      <c r="B1209" s="28" t="n">
        <v>74</v>
      </c>
      <c r="C1209" s="29" t="n">
        <v>45230</v>
      </c>
      <c r="D1209" s="28" t="s">
        <v>380</v>
      </c>
    </row>
    <row r="1210" customFormat="false" ht="15" hidden="false" customHeight="false" outlineLevel="0" collapsed="false">
      <c r="A1210" s="28" t="s">
        <v>382</v>
      </c>
      <c r="B1210" s="28" t="n">
        <v>74</v>
      </c>
      <c r="C1210" s="29" t="n">
        <v>45291</v>
      </c>
      <c r="D1210" s="28" t="s">
        <v>380</v>
      </c>
    </row>
    <row r="1211" customFormat="false" ht="15" hidden="false" customHeight="false" outlineLevel="0" collapsed="false">
      <c r="A1211" s="28" t="s">
        <v>382</v>
      </c>
      <c r="B1211" s="28" t="n">
        <v>74</v>
      </c>
      <c r="C1211" s="29" t="n">
        <v>45322</v>
      </c>
      <c r="D1211" s="28" t="s">
        <v>380</v>
      </c>
    </row>
    <row r="1212" customFormat="false" ht="15" hidden="false" customHeight="false" outlineLevel="0" collapsed="false">
      <c r="A1212" s="28" t="s">
        <v>382</v>
      </c>
      <c r="B1212" s="28" t="n">
        <v>74</v>
      </c>
      <c r="C1212" s="29" t="n">
        <v>45382</v>
      </c>
      <c r="D1212" s="28" t="s">
        <v>380</v>
      </c>
    </row>
    <row r="1213" customFormat="false" ht="15" hidden="false" customHeight="false" outlineLevel="0" collapsed="false">
      <c r="A1213" s="28" t="s">
        <v>382</v>
      </c>
      <c r="B1213" s="28" t="n">
        <v>74</v>
      </c>
      <c r="C1213" s="29" t="n">
        <v>45412</v>
      </c>
      <c r="D1213" s="28" t="s">
        <v>380</v>
      </c>
    </row>
    <row r="1214" customFormat="false" ht="15" hidden="false" customHeight="false" outlineLevel="0" collapsed="false">
      <c r="A1214" s="28" t="s">
        <v>382</v>
      </c>
      <c r="B1214" s="28" t="n">
        <v>74</v>
      </c>
      <c r="C1214" s="29" t="n">
        <v>45443</v>
      </c>
      <c r="D1214" s="28" t="s">
        <v>380</v>
      </c>
    </row>
    <row r="1215" customFormat="false" ht="15" hidden="false" customHeight="false" outlineLevel="0" collapsed="false">
      <c r="A1215" s="28" t="s">
        <v>382</v>
      </c>
      <c r="B1215" s="28" t="n">
        <v>74</v>
      </c>
      <c r="C1215" s="29" t="n">
        <v>45504</v>
      </c>
      <c r="D1215" s="28" t="s">
        <v>380</v>
      </c>
    </row>
    <row r="1216" customFormat="false" ht="15" hidden="false" customHeight="false" outlineLevel="0" collapsed="false">
      <c r="A1216" s="28" t="s">
        <v>382</v>
      </c>
      <c r="B1216" s="28" t="n">
        <v>74</v>
      </c>
      <c r="C1216" s="29" t="n">
        <v>45535</v>
      </c>
      <c r="D1216" s="28" t="s">
        <v>379</v>
      </c>
    </row>
    <row r="1217" customFormat="false" ht="15" hidden="false" customHeight="false" outlineLevel="0" collapsed="false">
      <c r="A1217" s="28" t="s">
        <v>382</v>
      </c>
      <c r="B1217" s="28" t="n">
        <v>74</v>
      </c>
      <c r="C1217" s="29" t="n">
        <v>45565</v>
      </c>
      <c r="D1217" s="28" t="s">
        <v>381</v>
      </c>
    </row>
    <row r="1218" customFormat="false" ht="15" hidden="false" customHeight="false" outlineLevel="0" collapsed="false">
      <c r="A1218" s="28" t="s">
        <v>382</v>
      </c>
      <c r="B1218" s="28" t="n">
        <v>74</v>
      </c>
      <c r="C1218" s="29" t="n">
        <v>45596</v>
      </c>
      <c r="D1218" s="28" t="s">
        <v>380</v>
      </c>
    </row>
    <row r="1219" customFormat="false" ht="15" hidden="false" customHeight="false" outlineLevel="0" collapsed="false">
      <c r="A1219" s="28" t="s">
        <v>382</v>
      </c>
      <c r="B1219" s="28" t="n">
        <v>74</v>
      </c>
      <c r="C1219" s="29" t="n">
        <v>45657</v>
      </c>
      <c r="D1219" s="28" t="s">
        <v>380</v>
      </c>
    </row>
    <row r="1220" customFormat="false" ht="15" hidden="false" customHeight="false" outlineLevel="0" collapsed="false">
      <c r="A1220" s="28" t="s">
        <v>382</v>
      </c>
      <c r="B1220" s="28" t="n">
        <v>74</v>
      </c>
      <c r="C1220" s="29" t="n">
        <v>45688</v>
      </c>
      <c r="D1220" s="28" t="s">
        <v>379</v>
      </c>
    </row>
    <row r="1221" customFormat="false" ht="15" hidden="false" customHeight="false" outlineLevel="0" collapsed="false">
      <c r="A1221" s="28" t="s">
        <v>382</v>
      </c>
      <c r="B1221" s="28" t="n">
        <v>74</v>
      </c>
      <c r="C1221" s="29" t="n">
        <v>45747</v>
      </c>
      <c r="D1221" s="28" t="s">
        <v>380</v>
      </c>
    </row>
    <row r="1222" customFormat="false" ht="15" hidden="false" customHeight="false" outlineLevel="0" collapsed="false">
      <c r="A1222" s="28" t="s">
        <v>382</v>
      </c>
      <c r="B1222" s="28" t="n">
        <v>74</v>
      </c>
      <c r="C1222" s="29" t="n">
        <v>45777</v>
      </c>
      <c r="D1222" s="28" t="s">
        <v>379</v>
      </c>
    </row>
    <row r="1223" customFormat="false" ht="15" hidden="false" customHeight="false" outlineLevel="0" collapsed="false">
      <c r="A1223" s="28" t="s">
        <v>382</v>
      </c>
      <c r="B1223" s="28" t="n">
        <v>74</v>
      </c>
      <c r="C1223" s="29" t="n">
        <v>45808</v>
      </c>
      <c r="D1223" s="28" t="s">
        <v>380</v>
      </c>
    </row>
    <row r="1224" customFormat="false" ht="15" hidden="false" customHeight="false" outlineLevel="0" collapsed="false">
      <c r="A1224" s="28" t="s">
        <v>382</v>
      </c>
      <c r="B1224" s="28" t="n">
        <v>74</v>
      </c>
      <c r="C1224" s="29" t="n">
        <v>45869</v>
      </c>
      <c r="D1224" s="28" t="s">
        <v>381</v>
      </c>
    </row>
    <row r="1225" customFormat="false" ht="15" hidden="false" customHeight="false" outlineLevel="0" collapsed="false">
      <c r="A1225" s="28" t="s">
        <v>382</v>
      </c>
      <c r="B1225" s="28" t="n">
        <v>74</v>
      </c>
      <c r="C1225" s="29" t="n">
        <v>45900</v>
      </c>
      <c r="D1225" s="28" t="s">
        <v>380</v>
      </c>
    </row>
    <row r="1226" customFormat="false" ht="15" hidden="false" customHeight="false" outlineLevel="0" collapsed="false">
      <c r="A1226" s="28" t="s">
        <v>382</v>
      </c>
      <c r="B1226" s="28" t="n">
        <v>74</v>
      </c>
      <c r="C1226" s="29" t="n">
        <v>45930</v>
      </c>
      <c r="D1226" s="28" t="s">
        <v>380</v>
      </c>
    </row>
    <row r="1227" customFormat="false" ht="15" hidden="false" customHeight="false" outlineLevel="0" collapsed="false">
      <c r="A1227" s="28" t="s">
        <v>382</v>
      </c>
      <c r="B1227" s="28" t="n">
        <v>74</v>
      </c>
      <c r="C1227" s="29" t="n">
        <v>45961</v>
      </c>
      <c r="D1227" s="28" t="s">
        <v>380</v>
      </c>
    </row>
    <row r="1228" customFormat="false" ht="15" hidden="false" customHeight="false" outlineLevel="0" collapsed="false">
      <c r="A1228" s="28" t="s">
        <v>382</v>
      </c>
      <c r="B1228" s="28" t="n">
        <v>74</v>
      </c>
      <c r="C1228" s="29" t="n">
        <v>46022</v>
      </c>
      <c r="D1228" s="28" t="s">
        <v>381</v>
      </c>
    </row>
    <row r="1229" customFormat="false" ht="15" hidden="false" customHeight="false" outlineLevel="0" collapsed="false">
      <c r="A1229" s="28" t="s">
        <v>382</v>
      </c>
      <c r="B1229" s="28" t="n">
        <v>74</v>
      </c>
      <c r="C1229" s="29" t="n">
        <v>46053</v>
      </c>
      <c r="D1229" s="28" t="s">
        <v>380</v>
      </c>
    </row>
    <row r="1230" customFormat="false" ht="15" hidden="false" customHeight="false" outlineLevel="0" collapsed="false">
      <c r="A1230" s="28" t="s">
        <v>382</v>
      </c>
      <c r="B1230" s="28" t="n">
        <v>74</v>
      </c>
      <c r="C1230" s="29" t="n">
        <v>46112</v>
      </c>
      <c r="D1230" s="28" t="s">
        <v>379</v>
      </c>
    </row>
    <row r="1231" customFormat="false" ht="15" hidden="false" customHeight="false" outlineLevel="0" collapsed="false">
      <c r="A1231" s="28" t="s">
        <v>382</v>
      </c>
      <c r="B1231" s="28" t="n">
        <v>74</v>
      </c>
      <c r="C1231" s="29" t="n">
        <v>46142</v>
      </c>
      <c r="D1231" s="28" t="s">
        <v>380</v>
      </c>
    </row>
    <row r="1232" customFormat="false" ht="15" hidden="false" customHeight="false" outlineLevel="0" collapsed="false">
      <c r="A1232" s="28" t="s">
        <v>382</v>
      </c>
      <c r="B1232" s="28" t="n">
        <v>74</v>
      </c>
      <c r="C1232" s="29" t="n">
        <v>46173</v>
      </c>
      <c r="D1232" s="28" t="s">
        <v>380</v>
      </c>
    </row>
    <row r="1233" customFormat="false" ht="15" hidden="false" customHeight="false" outlineLevel="0" collapsed="false">
      <c r="A1233" s="28" t="s">
        <v>382</v>
      </c>
      <c r="B1233" s="28" t="n">
        <v>74</v>
      </c>
      <c r="C1233" s="29" t="n">
        <v>46234</v>
      </c>
      <c r="D1233" s="28" t="s">
        <v>380</v>
      </c>
    </row>
    <row r="1234" customFormat="false" ht="15" hidden="false" customHeight="false" outlineLevel="0" collapsed="false">
      <c r="A1234" s="28" t="s">
        <v>382</v>
      </c>
      <c r="B1234" s="28" t="n">
        <v>75</v>
      </c>
      <c r="C1234" s="29" t="n">
        <v>44957</v>
      </c>
      <c r="D1234" s="28" t="s">
        <v>380</v>
      </c>
    </row>
    <row r="1235" customFormat="false" ht="15" hidden="false" customHeight="false" outlineLevel="0" collapsed="false">
      <c r="A1235" s="28" t="s">
        <v>382</v>
      </c>
      <c r="B1235" s="28" t="n">
        <v>75</v>
      </c>
      <c r="C1235" s="29" t="n">
        <v>45016</v>
      </c>
      <c r="D1235" s="28" t="s">
        <v>380</v>
      </c>
    </row>
    <row r="1236" customFormat="false" ht="15" hidden="false" customHeight="false" outlineLevel="0" collapsed="false">
      <c r="A1236" s="28" t="s">
        <v>382</v>
      </c>
      <c r="B1236" s="28" t="n">
        <v>75</v>
      </c>
      <c r="C1236" s="29" t="n">
        <v>45046</v>
      </c>
      <c r="D1236" s="28" t="s">
        <v>380</v>
      </c>
    </row>
    <row r="1237" customFormat="false" ht="15" hidden="false" customHeight="false" outlineLevel="0" collapsed="false">
      <c r="A1237" s="28" t="s">
        <v>382</v>
      </c>
      <c r="B1237" s="28" t="n">
        <v>75</v>
      </c>
      <c r="C1237" s="29" t="n">
        <v>45077</v>
      </c>
      <c r="D1237" s="28" t="s">
        <v>380</v>
      </c>
    </row>
    <row r="1238" customFormat="false" ht="15" hidden="false" customHeight="false" outlineLevel="0" collapsed="false">
      <c r="A1238" s="28" t="s">
        <v>382</v>
      </c>
      <c r="B1238" s="28" t="n">
        <v>75</v>
      </c>
      <c r="C1238" s="29" t="n">
        <v>45199</v>
      </c>
      <c r="D1238" s="28" t="s">
        <v>380</v>
      </c>
    </row>
    <row r="1239" customFormat="false" ht="15" hidden="false" customHeight="false" outlineLevel="0" collapsed="false">
      <c r="A1239" s="28" t="s">
        <v>382</v>
      </c>
      <c r="B1239" s="28" t="n">
        <v>75</v>
      </c>
      <c r="C1239" s="29" t="n">
        <v>45230</v>
      </c>
      <c r="D1239" s="28" t="s">
        <v>380</v>
      </c>
    </row>
    <row r="1240" customFormat="false" ht="15" hidden="false" customHeight="false" outlineLevel="0" collapsed="false">
      <c r="A1240" s="28" t="s">
        <v>382</v>
      </c>
      <c r="B1240" s="28" t="n">
        <v>75</v>
      </c>
      <c r="C1240" s="29" t="n">
        <v>45291</v>
      </c>
      <c r="D1240" s="28" t="s">
        <v>381</v>
      </c>
    </row>
    <row r="1241" customFormat="false" ht="15" hidden="false" customHeight="false" outlineLevel="0" collapsed="false">
      <c r="A1241" s="28" t="s">
        <v>382</v>
      </c>
      <c r="B1241" s="28" t="n">
        <v>75</v>
      </c>
      <c r="C1241" s="29" t="n">
        <v>45322</v>
      </c>
      <c r="D1241" s="28" t="s">
        <v>380</v>
      </c>
    </row>
    <row r="1242" customFormat="false" ht="15" hidden="false" customHeight="false" outlineLevel="0" collapsed="false">
      <c r="A1242" s="28" t="s">
        <v>382</v>
      </c>
      <c r="B1242" s="28" t="n">
        <v>75</v>
      </c>
      <c r="C1242" s="29" t="n">
        <v>45382</v>
      </c>
      <c r="D1242" s="28" t="s">
        <v>380</v>
      </c>
    </row>
    <row r="1243" customFormat="false" ht="15" hidden="false" customHeight="false" outlineLevel="0" collapsed="false">
      <c r="A1243" s="28" t="s">
        <v>382</v>
      </c>
      <c r="B1243" s="28" t="n">
        <v>75</v>
      </c>
      <c r="C1243" s="29" t="n">
        <v>45412</v>
      </c>
      <c r="D1243" s="28" t="s">
        <v>380</v>
      </c>
    </row>
    <row r="1244" customFormat="false" ht="15" hidden="false" customHeight="false" outlineLevel="0" collapsed="false">
      <c r="A1244" s="28" t="s">
        <v>382</v>
      </c>
      <c r="B1244" s="28" t="n">
        <v>75</v>
      </c>
      <c r="C1244" s="29" t="n">
        <v>45443</v>
      </c>
      <c r="D1244" s="28" t="s">
        <v>381</v>
      </c>
    </row>
    <row r="1245" customFormat="false" ht="15" hidden="false" customHeight="false" outlineLevel="0" collapsed="false">
      <c r="A1245" s="28" t="s">
        <v>382</v>
      </c>
      <c r="B1245" s="28" t="n">
        <v>75</v>
      </c>
      <c r="C1245" s="29" t="n">
        <v>45504</v>
      </c>
      <c r="D1245" s="28" t="s">
        <v>381</v>
      </c>
    </row>
    <row r="1246" customFormat="false" ht="15" hidden="false" customHeight="false" outlineLevel="0" collapsed="false">
      <c r="A1246" s="28" t="s">
        <v>382</v>
      </c>
      <c r="B1246" s="28" t="n">
        <v>75</v>
      </c>
      <c r="C1246" s="29" t="n">
        <v>45535</v>
      </c>
      <c r="D1246" s="28" t="s">
        <v>380</v>
      </c>
    </row>
    <row r="1247" customFormat="false" ht="15" hidden="false" customHeight="false" outlineLevel="0" collapsed="false">
      <c r="A1247" s="28" t="s">
        <v>382</v>
      </c>
      <c r="B1247" s="28" t="n">
        <v>75</v>
      </c>
      <c r="C1247" s="29" t="n">
        <v>45565</v>
      </c>
      <c r="D1247" s="28" t="s">
        <v>380</v>
      </c>
    </row>
    <row r="1248" customFormat="false" ht="15" hidden="false" customHeight="false" outlineLevel="0" collapsed="false">
      <c r="A1248" s="28" t="s">
        <v>382</v>
      </c>
      <c r="B1248" s="28" t="n">
        <v>75</v>
      </c>
      <c r="C1248" s="29" t="n">
        <v>45596</v>
      </c>
      <c r="D1248" s="28" t="s">
        <v>380</v>
      </c>
    </row>
    <row r="1249" customFormat="false" ht="15" hidden="false" customHeight="false" outlineLevel="0" collapsed="false">
      <c r="A1249" s="28" t="s">
        <v>382</v>
      </c>
      <c r="B1249" s="28" t="n">
        <v>75</v>
      </c>
      <c r="C1249" s="29" t="n">
        <v>45657</v>
      </c>
      <c r="D1249" s="28" t="s">
        <v>380</v>
      </c>
    </row>
    <row r="1250" customFormat="false" ht="15" hidden="false" customHeight="false" outlineLevel="0" collapsed="false">
      <c r="A1250" s="28" t="s">
        <v>382</v>
      </c>
      <c r="B1250" s="28" t="n">
        <v>75</v>
      </c>
      <c r="C1250" s="29" t="n">
        <v>45688</v>
      </c>
      <c r="D1250" s="28" t="s">
        <v>380</v>
      </c>
    </row>
    <row r="1251" customFormat="false" ht="15" hidden="false" customHeight="false" outlineLevel="0" collapsed="false">
      <c r="A1251" s="28" t="s">
        <v>382</v>
      </c>
      <c r="B1251" s="28" t="n">
        <v>75</v>
      </c>
      <c r="C1251" s="29" t="n">
        <v>45747</v>
      </c>
      <c r="D1251" s="28" t="s">
        <v>380</v>
      </c>
    </row>
    <row r="1252" customFormat="false" ht="15" hidden="false" customHeight="false" outlineLevel="0" collapsed="false">
      <c r="A1252" s="28" t="s">
        <v>382</v>
      </c>
      <c r="B1252" s="28" t="n">
        <v>75</v>
      </c>
      <c r="C1252" s="29" t="n">
        <v>45777</v>
      </c>
      <c r="D1252" s="28" t="s">
        <v>380</v>
      </c>
    </row>
    <row r="1253" customFormat="false" ht="15" hidden="false" customHeight="false" outlineLevel="0" collapsed="false">
      <c r="A1253" s="28" t="s">
        <v>382</v>
      </c>
      <c r="B1253" s="28" t="n">
        <v>75</v>
      </c>
      <c r="C1253" s="29" t="n">
        <v>45808</v>
      </c>
      <c r="D1253" s="28" t="s">
        <v>380</v>
      </c>
    </row>
    <row r="1254" customFormat="false" ht="15" hidden="false" customHeight="false" outlineLevel="0" collapsed="false">
      <c r="A1254" s="28" t="s">
        <v>382</v>
      </c>
      <c r="B1254" s="28" t="n">
        <v>75</v>
      </c>
      <c r="C1254" s="29" t="n">
        <v>45869</v>
      </c>
      <c r="D1254" s="28" t="s">
        <v>380</v>
      </c>
    </row>
    <row r="1255" customFormat="false" ht="15" hidden="false" customHeight="false" outlineLevel="0" collapsed="false">
      <c r="A1255" s="28" t="s">
        <v>382</v>
      </c>
      <c r="B1255" s="28" t="n">
        <v>75</v>
      </c>
      <c r="C1255" s="29" t="n">
        <v>45900</v>
      </c>
      <c r="D1255" s="28" t="s">
        <v>380</v>
      </c>
    </row>
    <row r="1256" customFormat="false" ht="15" hidden="false" customHeight="false" outlineLevel="0" collapsed="false">
      <c r="A1256" s="28" t="s">
        <v>382</v>
      </c>
      <c r="B1256" s="28" t="n">
        <v>75</v>
      </c>
      <c r="C1256" s="29" t="n">
        <v>45930</v>
      </c>
      <c r="D1256" s="28" t="s">
        <v>380</v>
      </c>
    </row>
    <row r="1257" customFormat="false" ht="15" hidden="false" customHeight="false" outlineLevel="0" collapsed="false">
      <c r="A1257" s="28" t="s">
        <v>382</v>
      </c>
      <c r="B1257" s="28" t="n">
        <v>75</v>
      </c>
      <c r="C1257" s="29" t="n">
        <v>45961</v>
      </c>
      <c r="D1257" s="28" t="s">
        <v>380</v>
      </c>
    </row>
    <row r="1258" customFormat="false" ht="15" hidden="false" customHeight="false" outlineLevel="0" collapsed="false">
      <c r="A1258" s="28" t="s">
        <v>382</v>
      </c>
      <c r="B1258" s="28" t="n">
        <v>75</v>
      </c>
      <c r="C1258" s="29" t="n">
        <v>46022</v>
      </c>
      <c r="D1258" s="28" t="s">
        <v>380</v>
      </c>
    </row>
    <row r="1259" customFormat="false" ht="15" hidden="false" customHeight="false" outlineLevel="0" collapsed="false">
      <c r="A1259" s="28" t="s">
        <v>382</v>
      </c>
      <c r="B1259" s="28" t="n">
        <v>75</v>
      </c>
      <c r="C1259" s="29" t="n">
        <v>46053</v>
      </c>
      <c r="D1259" s="28" t="s">
        <v>381</v>
      </c>
    </row>
    <row r="1260" customFormat="false" ht="15" hidden="false" customHeight="false" outlineLevel="0" collapsed="false">
      <c r="A1260" s="28" t="s">
        <v>382</v>
      </c>
      <c r="B1260" s="28" t="n">
        <v>75</v>
      </c>
      <c r="C1260" s="29" t="n">
        <v>46112</v>
      </c>
      <c r="D1260" s="28" t="s">
        <v>380</v>
      </c>
    </row>
    <row r="1261" customFormat="false" ht="15" hidden="false" customHeight="false" outlineLevel="0" collapsed="false">
      <c r="A1261" s="28" t="s">
        <v>382</v>
      </c>
      <c r="B1261" s="28" t="n">
        <v>75</v>
      </c>
      <c r="C1261" s="29" t="n">
        <v>46142</v>
      </c>
      <c r="D1261" s="28" t="s">
        <v>380</v>
      </c>
    </row>
    <row r="1262" customFormat="false" ht="15" hidden="false" customHeight="false" outlineLevel="0" collapsed="false">
      <c r="A1262" s="28" t="s">
        <v>382</v>
      </c>
      <c r="B1262" s="28" t="n">
        <v>75</v>
      </c>
      <c r="C1262" s="29" t="n">
        <v>46173</v>
      </c>
      <c r="D1262" s="28" t="s">
        <v>380</v>
      </c>
    </row>
    <row r="1263" customFormat="false" ht="15" hidden="false" customHeight="false" outlineLevel="0" collapsed="false">
      <c r="A1263" s="28" t="s">
        <v>382</v>
      </c>
      <c r="B1263" s="28" t="n">
        <v>75</v>
      </c>
      <c r="C1263" s="29" t="n">
        <v>46234</v>
      </c>
      <c r="D1263" s="28" t="s">
        <v>380</v>
      </c>
    </row>
    <row r="1264" customFormat="false" ht="15" hidden="false" customHeight="false" outlineLevel="0" collapsed="false">
      <c r="A1264" s="28" t="s">
        <v>382</v>
      </c>
      <c r="B1264" s="28" t="n">
        <v>76</v>
      </c>
      <c r="C1264" s="29" t="n">
        <v>45747</v>
      </c>
      <c r="D1264" s="28" t="s">
        <v>380</v>
      </c>
    </row>
    <row r="1265" customFormat="false" ht="15" hidden="false" customHeight="false" outlineLevel="0" collapsed="false">
      <c r="A1265" s="28" t="s">
        <v>382</v>
      </c>
      <c r="B1265" s="28" t="n">
        <v>76</v>
      </c>
      <c r="C1265" s="29" t="n">
        <v>45777</v>
      </c>
      <c r="D1265" s="28" t="s">
        <v>380</v>
      </c>
    </row>
    <row r="1266" customFormat="false" ht="15" hidden="false" customHeight="false" outlineLevel="0" collapsed="false">
      <c r="A1266" s="28" t="s">
        <v>382</v>
      </c>
      <c r="B1266" s="28" t="n">
        <v>76</v>
      </c>
      <c r="C1266" s="29" t="n">
        <v>45808</v>
      </c>
      <c r="D1266" s="28" t="s">
        <v>380</v>
      </c>
    </row>
    <row r="1267" customFormat="false" ht="15" hidden="false" customHeight="false" outlineLevel="0" collapsed="false">
      <c r="A1267" s="28" t="s">
        <v>382</v>
      </c>
      <c r="B1267" s="28" t="n">
        <v>76</v>
      </c>
      <c r="C1267" s="29" t="n">
        <v>45869</v>
      </c>
      <c r="D1267" s="28" t="s">
        <v>380</v>
      </c>
    </row>
    <row r="1268" customFormat="false" ht="15" hidden="false" customHeight="false" outlineLevel="0" collapsed="false">
      <c r="A1268" s="28" t="s">
        <v>382</v>
      </c>
      <c r="B1268" s="28" t="n">
        <v>76</v>
      </c>
      <c r="C1268" s="29" t="n">
        <v>45900</v>
      </c>
      <c r="D1268" s="28" t="s">
        <v>380</v>
      </c>
    </row>
    <row r="1269" customFormat="false" ht="15" hidden="false" customHeight="false" outlineLevel="0" collapsed="false">
      <c r="A1269" s="28" t="s">
        <v>382</v>
      </c>
      <c r="B1269" s="28" t="n">
        <v>76</v>
      </c>
      <c r="C1269" s="29" t="n">
        <v>45930</v>
      </c>
      <c r="D1269" s="28" t="s">
        <v>380</v>
      </c>
    </row>
    <row r="1270" customFormat="false" ht="15" hidden="false" customHeight="false" outlineLevel="0" collapsed="false">
      <c r="A1270" s="28" t="s">
        <v>382</v>
      </c>
      <c r="B1270" s="28" t="n">
        <v>76</v>
      </c>
      <c r="C1270" s="29" t="n">
        <v>45961</v>
      </c>
      <c r="D1270" s="28" t="s">
        <v>380</v>
      </c>
    </row>
    <row r="1271" customFormat="false" ht="15" hidden="false" customHeight="false" outlineLevel="0" collapsed="false">
      <c r="A1271" s="28" t="s">
        <v>382</v>
      </c>
      <c r="B1271" s="28" t="n">
        <v>76</v>
      </c>
      <c r="C1271" s="29" t="n">
        <v>46022</v>
      </c>
      <c r="D1271" s="28" t="s">
        <v>381</v>
      </c>
    </row>
    <row r="1272" customFormat="false" ht="15" hidden="false" customHeight="false" outlineLevel="0" collapsed="false">
      <c r="A1272" s="28" t="s">
        <v>382</v>
      </c>
      <c r="B1272" s="28" t="n">
        <v>76</v>
      </c>
      <c r="C1272" s="29" t="n">
        <v>46053</v>
      </c>
      <c r="D1272" s="28" t="s">
        <v>381</v>
      </c>
    </row>
    <row r="1273" customFormat="false" ht="15" hidden="false" customHeight="false" outlineLevel="0" collapsed="false">
      <c r="A1273" s="28" t="s">
        <v>382</v>
      </c>
      <c r="B1273" s="28" t="n">
        <v>76</v>
      </c>
      <c r="C1273" s="29" t="n">
        <v>46112</v>
      </c>
      <c r="D1273" s="28" t="s">
        <v>379</v>
      </c>
    </row>
    <row r="1274" customFormat="false" ht="15" hidden="false" customHeight="false" outlineLevel="0" collapsed="false">
      <c r="A1274" s="28" t="s">
        <v>382</v>
      </c>
      <c r="B1274" s="28" t="n">
        <v>76</v>
      </c>
      <c r="C1274" s="29" t="n">
        <v>46142</v>
      </c>
      <c r="D1274" s="28" t="s">
        <v>380</v>
      </c>
    </row>
    <row r="1275" customFormat="false" ht="15" hidden="false" customHeight="false" outlineLevel="0" collapsed="false">
      <c r="A1275" s="28" t="s">
        <v>382</v>
      </c>
      <c r="B1275" s="28" t="n">
        <v>76</v>
      </c>
      <c r="C1275" s="29" t="n">
        <v>46173</v>
      </c>
      <c r="D1275" s="28" t="s">
        <v>380</v>
      </c>
    </row>
    <row r="1276" customFormat="false" ht="15" hidden="false" customHeight="false" outlineLevel="0" collapsed="false">
      <c r="A1276" s="28" t="s">
        <v>382</v>
      </c>
      <c r="B1276" s="28" t="n">
        <v>76</v>
      </c>
      <c r="C1276" s="29" t="n">
        <v>46234</v>
      </c>
      <c r="D1276" s="28" t="s">
        <v>380</v>
      </c>
    </row>
    <row r="1277" customFormat="false" ht="15" hidden="false" customHeight="false" outlineLevel="0" collapsed="false">
      <c r="A1277" s="28" t="s">
        <v>382</v>
      </c>
      <c r="B1277" s="28" t="n">
        <v>80</v>
      </c>
      <c r="C1277" s="29" t="n">
        <v>44957</v>
      </c>
      <c r="D1277" s="28" t="s">
        <v>380</v>
      </c>
    </row>
    <row r="1278" customFormat="false" ht="15" hidden="false" customHeight="false" outlineLevel="0" collapsed="false">
      <c r="A1278" s="28" t="s">
        <v>382</v>
      </c>
      <c r="B1278" s="28" t="n">
        <v>80</v>
      </c>
      <c r="C1278" s="29" t="n">
        <v>45016</v>
      </c>
      <c r="D1278" s="28" t="s">
        <v>381</v>
      </c>
    </row>
    <row r="1279" customFormat="false" ht="15" hidden="false" customHeight="false" outlineLevel="0" collapsed="false">
      <c r="A1279" s="28" t="s">
        <v>382</v>
      </c>
      <c r="B1279" s="28" t="n">
        <v>80</v>
      </c>
      <c r="C1279" s="29" t="n">
        <v>45046</v>
      </c>
      <c r="D1279" s="28" t="s">
        <v>380</v>
      </c>
    </row>
    <row r="1280" customFormat="false" ht="15" hidden="false" customHeight="false" outlineLevel="0" collapsed="false">
      <c r="A1280" s="28" t="s">
        <v>382</v>
      </c>
      <c r="B1280" s="28" t="n">
        <v>80</v>
      </c>
      <c r="C1280" s="29" t="n">
        <v>45077</v>
      </c>
      <c r="D1280" s="28" t="s">
        <v>380</v>
      </c>
    </row>
    <row r="1281" customFormat="false" ht="15" hidden="false" customHeight="false" outlineLevel="0" collapsed="false">
      <c r="A1281" s="28" t="s">
        <v>382</v>
      </c>
      <c r="B1281" s="28" t="n">
        <v>80</v>
      </c>
      <c r="C1281" s="29" t="n">
        <v>45199</v>
      </c>
      <c r="D1281" s="28" t="s">
        <v>380</v>
      </c>
    </row>
    <row r="1282" customFormat="false" ht="15" hidden="false" customHeight="false" outlineLevel="0" collapsed="false">
      <c r="A1282" s="28" t="s">
        <v>382</v>
      </c>
      <c r="B1282" s="28" t="n">
        <v>80</v>
      </c>
      <c r="C1282" s="29" t="n">
        <v>45230</v>
      </c>
      <c r="D1282" s="28" t="s">
        <v>380</v>
      </c>
    </row>
    <row r="1283" customFormat="false" ht="15" hidden="false" customHeight="false" outlineLevel="0" collapsed="false">
      <c r="A1283" s="28" t="s">
        <v>382</v>
      </c>
      <c r="B1283" s="28" t="n">
        <v>80</v>
      </c>
      <c r="C1283" s="29" t="n">
        <v>45291</v>
      </c>
      <c r="D1283" s="28" t="s">
        <v>380</v>
      </c>
    </row>
    <row r="1284" customFormat="false" ht="15" hidden="false" customHeight="false" outlineLevel="0" collapsed="false">
      <c r="A1284" s="28" t="s">
        <v>382</v>
      </c>
      <c r="B1284" s="28" t="n">
        <v>80</v>
      </c>
      <c r="C1284" s="29" t="n">
        <v>45322</v>
      </c>
      <c r="D1284" s="28" t="s">
        <v>380</v>
      </c>
    </row>
    <row r="1285" customFormat="false" ht="15" hidden="false" customHeight="false" outlineLevel="0" collapsed="false">
      <c r="A1285" s="28" t="s">
        <v>382</v>
      </c>
      <c r="B1285" s="28" t="n">
        <v>80</v>
      </c>
      <c r="C1285" s="29" t="n">
        <v>45382</v>
      </c>
      <c r="D1285" s="28" t="s">
        <v>380</v>
      </c>
    </row>
    <row r="1286" customFormat="false" ht="15" hidden="false" customHeight="false" outlineLevel="0" collapsed="false">
      <c r="A1286" s="28" t="s">
        <v>382</v>
      </c>
      <c r="B1286" s="28" t="n">
        <v>80</v>
      </c>
      <c r="C1286" s="29" t="n">
        <v>45412</v>
      </c>
      <c r="D1286" s="28" t="s">
        <v>380</v>
      </c>
    </row>
    <row r="1287" customFormat="false" ht="15" hidden="false" customHeight="false" outlineLevel="0" collapsed="false">
      <c r="A1287" s="28" t="s">
        <v>382</v>
      </c>
      <c r="B1287" s="28" t="n">
        <v>80</v>
      </c>
      <c r="C1287" s="29" t="n">
        <v>45443</v>
      </c>
      <c r="D1287" s="28" t="s">
        <v>381</v>
      </c>
    </row>
    <row r="1288" customFormat="false" ht="15" hidden="false" customHeight="false" outlineLevel="0" collapsed="false">
      <c r="A1288" s="28" t="s">
        <v>382</v>
      </c>
      <c r="B1288" s="28" t="n">
        <v>80</v>
      </c>
      <c r="C1288" s="29" t="n">
        <v>45504</v>
      </c>
      <c r="D1288" s="28" t="s">
        <v>380</v>
      </c>
    </row>
    <row r="1289" customFormat="false" ht="15" hidden="false" customHeight="false" outlineLevel="0" collapsed="false">
      <c r="A1289" s="28" t="s">
        <v>382</v>
      </c>
      <c r="B1289" s="28" t="n">
        <v>80</v>
      </c>
      <c r="C1289" s="29" t="n">
        <v>45535</v>
      </c>
      <c r="D1289" s="28" t="s">
        <v>380</v>
      </c>
    </row>
    <row r="1290" customFormat="false" ht="15" hidden="false" customHeight="false" outlineLevel="0" collapsed="false">
      <c r="A1290" s="28" t="s">
        <v>382</v>
      </c>
      <c r="B1290" s="28" t="n">
        <v>80</v>
      </c>
      <c r="C1290" s="29" t="n">
        <v>45565</v>
      </c>
      <c r="D1290" s="28" t="s">
        <v>380</v>
      </c>
    </row>
    <row r="1291" customFormat="false" ht="15" hidden="false" customHeight="false" outlineLevel="0" collapsed="false">
      <c r="A1291" s="28" t="s">
        <v>382</v>
      </c>
      <c r="B1291" s="28" t="n">
        <v>80</v>
      </c>
      <c r="C1291" s="29" t="n">
        <v>45596</v>
      </c>
      <c r="D1291" s="28" t="s">
        <v>380</v>
      </c>
    </row>
    <row r="1292" customFormat="false" ht="15" hidden="false" customHeight="false" outlineLevel="0" collapsed="false">
      <c r="A1292" s="28" t="s">
        <v>382</v>
      </c>
      <c r="B1292" s="28" t="n">
        <v>80</v>
      </c>
      <c r="C1292" s="29" t="n">
        <v>45657</v>
      </c>
      <c r="D1292" s="28" t="s">
        <v>380</v>
      </c>
    </row>
    <row r="1293" customFormat="false" ht="15" hidden="false" customHeight="false" outlineLevel="0" collapsed="false">
      <c r="A1293" s="28" t="s">
        <v>382</v>
      </c>
      <c r="B1293" s="28" t="n">
        <v>80</v>
      </c>
      <c r="C1293" s="29" t="n">
        <v>45688</v>
      </c>
      <c r="D1293" s="28" t="s">
        <v>380</v>
      </c>
    </row>
    <row r="1294" customFormat="false" ht="15" hidden="false" customHeight="false" outlineLevel="0" collapsed="false">
      <c r="A1294" s="28" t="s">
        <v>382</v>
      </c>
      <c r="B1294" s="28" t="n">
        <v>80</v>
      </c>
      <c r="C1294" s="29" t="n">
        <v>45747</v>
      </c>
      <c r="D1294" s="28" t="s">
        <v>380</v>
      </c>
    </row>
    <row r="1295" customFormat="false" ht="15" hidden="false" customHeight="false" outlineLevel="0" collapsed="false">
      <c r="A1295" s="28" t="s">
        <v>382</v>
      </c>
      <c r="B1295" s="28" t="n">
        <v>80</v>
      </c>
      <c r="C1295" s="29" t="n">
        <v>45777</v>
      </c>
      <c r="D1295" s="28" t="s">
        <v>380</v>
      </c>
    </row>
    <row r="1296" customFormat="false" ht="15" hidden="false" customHeight="false" outlineLevel="0" collapsed="false">
      <c r="A1296" s="28" t="s">
        <v>382</v>
      </c>
      <c r="B1296" s="28" t="n">
        <v>80</v>
      </c>
      <c r="C1296" s="29" t="n">
        <v>45808</v>
      </c>
      <c r="D1296" s="28" t="s">
        <v>379</v>
      </c>
    </row>
    <row r="1297" customFormat="false" ht="15" hidden="false" customHeight="false" outlineLevel="0" collapsed="false">
      <c r="A1297" s="28" t="s">
        <v>382</v>
      </c>
      <c r="B1297" s="28" t="n">
        <v>80</v>
      </c>
      <c r="C1297" s="29" t="n">
        <v>45869</v>
      </c>
      <c r="D1297" s="28" t="s">
        <v>380</v>
      </c>
    </row>
    <row r="1298" customFormat="false" ht="15" hidden="false" customHeight="false" outlineLevel="0" collapsed="false">
      <c r="A1298" s="28" t="s">
        <v>382</v>
      </c>
      <c r="B1298" s="28" t="n">
        <v>80</v>
      </c>
      <c r="C1298" s="29" t="n">
        <v>45900</v>
      </c>
      <c r="D1298" s="28" t="s">
        <v>380</v>
      </c>
    </row>
    <row r="1299" customFormat="false" ht="15" hidden="false" customHeight="false" outlineLevel="0" collapsed="false">
      <c r="A1299" s="28" t="s">
        <v>382</v>
      </c>
      <c r="B1299" s="28" t="n">
        <v>80</v>
      </c>
      <c r="C1299" s="29" t="n">
        <v>45930</v>
      </c>
      <c r="D1299" s="28" t="s">
        <v>380</v>
      </c>
    </row>
    <row r="1300" customFormat="false" ht="15" hidden="false" customHeight="false" outlineLevel="0" collapsed="false">
      <c r="A1300" s="28" t="s">
        <v>382</v>
      </c>
      <c r="B1300" s="28" t="n">
        <v>80</v>
      </c>
      <c r="C1300" s="29" t="n">
        <v>45961</v>
      </c>
      <c r="D1300" s="28" t="s">
        <v>380</v>
      </c>
    </row>
    <row r="1301" customFormat="false" ht="15" hidden="false" customHeight="false" outlineLevel="0" collapsed="false">
      <c r="A1301" s="28" t="s">
        <v>382</v>
      </c>
      <c r="B1301" s="28" t="n">
        <v>80</v>
      </c>
      <c r="C1301" s="29" t="n">
        <v>46022</v>
      </c>
      <c r="D1301" s="28" t="s">
        <v>380</v>
      </c>
    </row>
    <row r="1302" customFormat="false" ht="15" hidden="false" customHeight="false" outlineLevel="0" collapsed="false">
      <c r="A1302" s="28" t="s">
        <v>382</v>
      </c>
      <c r="B1302" s="28" t="n">
        <v>80</v>
      </c>
      <c r="C1302" s="29" t="n">
        <v>46053</v>
      </c>
      <c r="D1302" s="28" t="s">
        <v>381</v>
      </c>
    </row>
    <row r="1303" customFormat="false" ht="15" hidden="false" customHeight="false" outlineLevel="0" collapsed="false">
      <c r="A1303" s="28" t="s">
        <v>382</v>
      </c>
      <c r="B1303" s="28" t="n">
        <v>80</v>
      </c>
      <c r="C1303" s="29" t="n">
        <v>46112</v>
      </c>
      <c r="D1303" s="28" t="s">
        <v>380</v>
      </c>
    </row>
    <row r="1304" customFormat="false" ht="15" hidden="false" customHeight="false" outlineLevel="0" collapsed="false">
      <c r="A1304" s="28" t="s">
        <v>382</v>
      </c>
      <c r="B1304" s="28" t="n">
        <v>80</v>
      </c>
      <c r="C1304" s="29" t="n">
        <v>46142</v>
      </c>
      <c r="D1304" s="28" t="s">
        <v>380</v>
      </c>
    </row>
    <row r="1305" customFormat="false" ht="15" hidden="false" customHeight="false" outlineLevel="0" collapsed="false">
      <c r="A1305" s="28" t="s">
        <v>382</v>
      </c>
      <c r="B1305" s="28" t="n">
        <v>80</v>
      </c>
      <c r="C1305" s="29" t="n">
        <v>46173</v>
      </c>
      <c r="D1305" s="28" t="s">
        <v>381</v>
      </c>
    </row>
    <row r="1306" customFormat="false" ht="15" hidden="false" customHeight="false" outlineLevel="0" collapsed="false">
      <c r="A1306" s="28" t="s">
        <v>382</v>
      </c>
      <c r="B1306" s="28" t="n">
        <v>80</v>
      </c>
      <c r="C1306" s="29" t="n">
        <v>46234</v>
      </c>
      <c r="D1306" s="28" t="s">
        <v>380</v>
      </c>
    </row>
    <row r="1307" customFormat="false" ht="15" hidden="false" customHeight="false" outlineLevel="0" collapsed="false">
      <c r="A1307" s="28" t="s">
        <v>382</v>
      </c>
      <c r="B1307" s="28" t="n">
        <v>81</v>
      </c>
      <c r="C1307" s="29" t="n">
        <v>44957</v>
      </c>
      <c r="D1307" s="28" t="s">
        <v>380</v>
      </c>
    </row>
    <row r="1308" customFormat="false" ht="15" hidden="false" customHeight="false" outlineLevel="0" collapsed="false">
      <c r="A1308" s="28" t="s">
        <v>382</v>
      </c>
      <c r="B1308" s="28" t="n">
        <v>81</v>
      </c>
      <c r="C1308" s="29" t="n">
        <v>45016</v>
      </c>
      <c r="D1308" s="28" t="s">
        <v>380</v>
      </c>
    </row>
    <row r="1309" customFormat="false" ht="15" hidden="false" customHeight="false" outlineLevel="0" collapsed="false">
      <c r="A1309" s="28" t="s">
        <v>382</v>
      </c>
      <c r="B1309" s="28" t="n">
        <v>81</v>
      </c>
      <c r="C1309" s="29" t="n">
        <v>45046</v>
      </c>
      <c r="D1309" s="28" t="s">
        <v>380</v>
      </c>
    </row>
    <row r="1310" customFormat="false" ht="15" hidden="false" customHeight="false" outlineLevel="0" collapsed="false">
      <c r="A1310" s="28" t="s">
        <v>382</v>
      </c>
      <c r="B1310" s="28" t="n">
        <v>81</v>
      </c>
      <c r="C1310" s="29" t="n">
        <v>45077</v>
      </c>
      <c r="D1310" s="28" t="s">
        <v>380</v>
      </c>
    </row>
    <row r="1311" customFormat="false" ht="15" hidden="false" customHeight="false" outlineLevel="0" collapsed="false">
      <c r="A1311" s="28" t="s">
        <v>382</v>
      </c>
      <c r="B1311" s="28" t="n">
        <v>81</v>
      </c>
      <c r="C1311" s="29" t="n">
        <v>45199</v>
      </c>
      <c r="D1311" s="28" t="s">
        <v>379</v>
      </c>
    </row>
    <row r="1312" customFormat="false" ht="15" hidden="false" customHeight="false" outlineLevel="0" collapsed="false">
      <c r="A1312" s="28" t="s">
        <v>382</v>
      </c>
      <c r="B1312" s="28" t="n">
        <v>81</v>
      </c>
      <c r="C1312" s="29" t="n">
        <v>45230</v>
      </c>
      <c r="D1312" s="28" t="s">
        <v>380</v>
      </c>
    </row>
    <row r="1313" customFormat="false" ht="15" hidden="false" customHeight="false" outlineLevel="0" collapsed="false">
      <c r="A1313" s="28" t="s">
        <v>382</v>
      </c>
      <c r="B1313" s="28" t="n">
        <v>81</v>
      </c>
      <c r="C1313" s="29" t="n">
        <v>45291</v>
      </c>
      <c r="D1313" s="28" t="s">
        <v>380</v>
      </c>
    </row>
    <row r="1314" customFormat="false" ht="15" hidden="false" customHeight="false" outlineLevel="0" collapsed="false">
      <c r="A1314" s="28" t="s">
        <v>382</v>
      </c>
      <c r="B1314" s="28" t="n">
        <v>81</v>
      </c>
      <c r="C1314" s="29" t="n">
        <v>45322</v>
      </c>
      <c r="D1314" s="28" t="s">
        <v>380</v>
      </c>
    </row>
    <row r="1315" customFormat="false" ht="15" hidden="false" customHeight="false" outlineLevel="0" collapsed="false">
      <c r="A1315" s="28" t="s">
        <v>382</v>
      </c>
      <c r="B1315" s="28" t="n">
        <v>81</v>
      </c>
      <c r="C1315" s="29" t="n">
        <v>45382</v>
      </c>
      <c r="D1315" s="28" t="s">
        <v>380</v>
      </c>
    </row>
    <row r="1316" customFormat="false" ht="15" hidden="false" customHeight="false" outlineLevel="0" collapsed="false">
      <c r="A1316" s="28" t="s">
        <v>382</v>
      </c>
      <c r="B1316" s="28" t="n">
        <v>81</v>
      </c>
      <c r="C1316" s="29" t="n">
        <v>45412</v>
      </c>
      <c r="D1316" s="28" t="s">
        <v>380</v>
      </c>
    </row>
    <row r="1317" customFormat="false" ht="15" hidden="false" customHeight="false" outlineLevel="0" collapsed="false">
      <c r="A1317" s="28" t="s">
        <v>382</v>
      </c>
      <c r="B1317" s="28" t="n">
        <v>81</v>
      </c>
      <c r="C1317" s="29" t="n">
        <v>45443</v>
      </c>
      <c r="D1317" s="28" t="s">
        <v>380</v>
      </c>
    </row>
    <row r="1318" customFormat="false" ht="15" hidden="false" customHeight="false" outlineLevel="0" collapsed="false">
      <c r="A1318" s="28" t="s">
        <v>382</v>
      </c>
      <c r="B1318" s="28" t="n">
        <v>81</v>
      </c>
      <c r="C1318" s="29" t="n">
        <v>45504</v>
      </c>
      <c r="D1318" s="28" t="s">
        <v>380</v>
      </c>
    </row>
    <row r="1319" customFormat="false" ht="15" hidden="false" customHeight="false" outlineLevel="0" collapsed="false">
      <c r="A1319" s="28" t="s">
        <v>382</v>
      </c>
      <c r="B1319" s="28" t="n">
        <v>81</v>
      </c>
      <c r="C1319" s="29" t="n">
        <v>45535</v>
      </c>
      <c r="D1319" s="28" t="s">
        <v>380</v>
      </c>
    </row>
    <row r="1320" customFormat="false" ht="15" hidden="false" customHeight="false" outlineLevel="0" collapsed="false">
      <c r="A1320" s="28" t="s">
        <v>382</v>
      </c>
      <c r="B1320" s="28" t="n">
        <v>81</v>
      </c>
      <c r="C1320" s="29" t="n">
        <v>45565</v>
      </c>
      <c r="D1320" s="28" t="s">
        <v>380</v>
      </c>
    </row>
    <row r="1321" customFormat="false" ht="15" hidden="false" customHeight="false" outlineLevel="0" collapsed="false">
      <c r="A1321" s="28" t="s">
        <v>382</v>
      </c>
      <c r="B1321" s="28" t="n">
        <v>81</v>
      </c>
      <c r="C1321" s="29" t="n">
        <v>45596</v>
      </c>
      <c r="D1321" s="28" t="s">
        <v>380</v>
      </c>
    </row>
    <row r="1322" customFormat="false" ht="15" hidden="false" customHeight="false" outlineLevel="0" collapsed="false">
      <c r="A1322" s="28" t="s">
        <v>382</v>
      </c>
      <c r="B1322" s="28" t="n">
        <v>81</v>
      </c>
      <c r="C1322" s="29" t="n">
        <v>45657</v>
      </c>
      <c r="D1322" s="28" t="s">
        <v>380</v>
      </c>
    </row>
    <row r="1323" customFormat="false" ht="15" hidden="false" customHeight="false" outlineLevel="0" collapsed="false">
      <c r="A1323" s="28" t="s">
        <v>382</v>
      </c>
      <c r="B1323" s="28" t="n">
        <v>81</v>
      </c>
      <c r="C1323" s="29" t="n">
        <v>45688</v>
      </c>
      <c r="D1323" s="28" t="s">
        <v>380</v>
      </c>
    </row>
    <row r="1324" customFormat="false" ht="15" hidden="false" customHeight="false" outlineLevel="0" collapsed="false">
      <c r="A1324" s="28" t="s">
        <v>382</v>
      </c>
      <c r="B1324" s="28" t="n">
        <v>81</v>
      </c>
      <c r="C1324" s="29" t="n">
        <v>45747</v>
      </c>
      <c r="D1324" s="28" t="s">
        <v>380</v>
      </c>
    </row>
    <row r="1325" customFormat="false" ht="15" hidden="false" customHeight="false" outlineLevel="0" collapsed="false">
      <c r="A1325" s="28" t="s">
        <v>382</v>
      </c>
      <c r="B1325" s="28" t="n">
        <v>81</v>
      </c>
      <c r="C1325" s="29" t="n">
        <v>45777</v>
      </c>
      <c r="D1325" s="28" t="s">
        <v>380</v>
      </c>
    </row>
    <row r="1326" customFormat="false" ht="15" hidden="false" customHeight="false" outlineLevel="0" collapsed="false">
      <c r="A1326" s="28" t="s">
        <v>382</v>
      </c>
      <c r="B1326" s="28" t="n">
        <v>81</v>
      </c>
      <c r="C1326" s="29" t="n">
        <v>45808</v>
      </c>
      <c r="D1326" s="28" t="s">
        <v>380</v>
      </c>
    </row>
    <row r="1327" customFormat="false" ht="15" hidden="false" customHeight="false" outlineLevel="0" collapsed="false">
      <c r="A1327" s="28" t="s">
        <v>382</v>
      </c>
      <c r="B1327" s="28" t="n">
        <v>81</v>
      </c>
      <c r="C1327" s="29" t="n">
        <v>45869</v>
      </c>
      <c r="D1327" s="28" t="s">
        <v>380</v>
      </c>
    </row>
    <row r="1328" customFormat="false" ht="15" hidden="false" customHeight="false" outlineLevel="0" collapsed="false">
      <c r="A1328" s="28" t="s">
        <v>382</v>
      </c>
      <c r="B1328" s="28" t="n">
        <v>81</v>
      </c>
      <c r="C1328" s="29" t="n">
        <v>45900</v>
      </c>
      <c r="D1328" s="28" t="s">
        <v>380</v>
      </c>
    </row>
    <row r="1329" customFormat="false" ht="15" hidden="false" customHeight="false" outlineLevel="0" collapsed="false">
      <c r="A1329" s="28" t="s">
        <v>382</v>
      </c>
      <c r="B1329" s="28" t="n">
        <v>81</v>
      </c>
      <c r="C1329" s="29" t="n">
        <v>45930</v>
      </c>
      <c r="D1329" s="28" t="s">
        <v>380</v>
      </c>
    </row>
    <row r="1330" customFormat="false" ht="15" hidden="false" customHeight="false" outlineLevel="0" collapsed="false">
      <c r="A1330" s="28" t="s">
        <v>382</v>
      </c>
      <c r="B1330" s="28" t="n">
        <v>81</v>
      </c>
      <c r="C1330" s="29" t="n">
        <v>45961</v>
      </c>
      <c r="D1330" s="28" t="s">
        <v>380</v>
      </c>
    </row>
    <row r="1331" customFormat="false" ht="15" hidden="false" customHeight="false" outlineLevel="0" collapsed="false">
      <c r="A1331" s="28" t="s">
        <v>382</v>
      </c>
      <c r="B1331" s="28" t="n">
        <v>81</v>
      </c>
      <c r="C1331" s="29" t="n">
        <v>46022</v>
      </c>
      <c r="D1331" s="28" t="s">
        <v>380</v>
      </c>
    </row>
    <row r="1332" customFormat="false" ht="15" hidden="false" customHeight="false" outlineLevel="0" collapsed="false">
      <c r="A1332" s="28" t="s">
        <v>382</v>
      </c>
      <c r="B1332" s="28" t="n">
        <v>81</v>
      </c>
      <c r="C1332" s="29" t="n">
        <v>46053</v>
      </c>
      <c r="D1332" s="28" t="s">
        <v>380</v>
      </c>
    </row>
    <row r="1333" customFormat="false" ht="15" hidden="false" customHeight="false" outlineLevel="0" collapsed="false">
      <c r="A1333" s="28" t="s">
        <v>382</v>
      </c>
      <c r="B1333" s="28" t="n">
        <v>81</v>
      </c>
      <c r="C1333" s="29" t="n">
        <v>46112</v>
      </c>
      <c r="D1333" s="28" t="s">
        <v>380</v>
      </c>
    </row>
    <row r="1334" customFormat="false" ht="15" hidden="false" customHeight="false" outlineLevel="0" collapsed="false">
      <c r="A1334" s="28" t="s">
        <v>382</v>
      </c>
      <c r="B1334" s="28" t="n">
        <v>81</v>
      </c>
      <c r="C1334" s="29" t="n">
        <v>46142</v>
      </c>
      <c r="D1334" s="28" t="s">
        <v>380</v>
      </c>
    </row>
    <row r="1335" customFormat="false" ht="15" hidden="false" customHeight="false" outlineLevel="0" collapsed="false">
      <c r="A1335" s="28" t="s">
        <v>382</v>
      </c>
      <c r="B1335" s="28" t="n">
        <v>81</v>
      </c>
      <c r="C1335" s="29" t="n">
        <v>46173</v>
      </c>
      <c r="D1335" s="28" t="s">
        <v>380</v>
      </c>
    </row>
    <row r="1336" customFormat="false" ht="15" hidden="false" customHeight="false" outlineLevel="0" collapsed="false">
      <c r="A1336" s="28" t="s">
        <v>382</v>
      </c>
      <c r="B1336" s="28" t="n">
        <v>81</v>
      </c>
      <c r="C1336" s="29" t="n">
        <v>46234</v>
      </c>
      <c r="D1336" s="28" t="s">
        <v>380</v>
      </c>
    </row>
    <row r="1337" customFormat="false" ht="15" hidden="false" customHeight="false" outlineLevel="0" collapsed="false">
      <c r="A1337" s="28" t="s">
        <v>382</v>
      </c>
      <c r="B1337" s="28" t="n">
        <v>83</v>
      </c>
      <c r="C1337" s="29" t="n">
        <v>44957</v>
      </c>
      <c r="D1337" s="28" t="s">
        <v>380</v>
      </c>
    </row>
    <row r="1338" customFormat="false" ht="15" hidden="false" customHeight="false" outlineLevel="0" collapsed="false">
      <c r="A1338" s="28" t="s">
        <v>382</v>
      </c>
      <c r="B1338" s="28" t="n">
        <v>83</v>
      </c>
      <c r="C1338" s="29" t="n">
        <v>45016</v>
      </c>
      <c r="D1338" s="28" t="s">
        <v>380</v>
      </c>
    </row>
    <row r="1339" customFormat="false" ht="15" hidden="false" customHeight="false" outlineLevel="0" collapsed="false">
      <c r="A1339" s="28" t="s">
        <v>382</v>
      </c>
      <c r="B1339" s="28" t="n">
        <v>83</v>
      </c>
      <c r="C1339" s="29" t="n">
        <v>45046</v>
      </c>
      <c r="D1339" s="28" t="s">
        <v>380</v>
      </c>
    </row>
    <row r="1340" customFormat="false" ht="15" hidden="false" customHeight="false" outlineLevel="0" collapsed="false">
      <c r="A1340" s="28" t="s">
        <v>382</v>
      </c>
      <c r="B1340" s="28" t="n">
        <v>83</v>
      </c>
      <c r="C1340" s="29" t="n">
        <v>45077</v>
      </c>
      <c r="D1340" s="28" t="s">
        <v>380</v>
      </c>
    </row>
    <row r="1341" customFormat="false" ht="15" hidden="false" customHeight="false" outlineLevel="0" collapsed="false">
      <c r="A1341" s="28" t="s">
        <v>382</v>
      </c>
      <c r="B1341" s="28" t="n">
        <v>83</v>
      </c>
      <c r="C1341" s="29" t="n">
        <v>45199</v>
      </c>
      <c r="D1341" s="28" t="s">
        <v>380</v>
      </c>
    </row>
    <row r="1342" customFormat="false" ht="15" hidden="false" customHeight="false" outlineLevel="0" collapsed="false">
      <c r="A1342" s="28" t="s">
        <v>382</v>
      </c>
      <c r="B1342" s="28" t="n">
        <v>83</v>
      </c>
      <c r="C1342" s="29" t="n">
        <v>45230</v>
      </c>
      <c r="D1342" s="28" t="s">
        <v>380</v>
      </c>
    </row>
    <row r="1343" customFormat="false" ht="15" hidden="false" customHeight="false" outlineLevel="0" collapsed="false">
      <c r="A1343" s="28" t="s">
        <v>382</v>
      </c>
      <c r="B1343" s="28" t="n">
        <v>83</v>
      </c>
      <c r="C1343" s="29" t="n">
        <v>45291</v>
      </c>
      <c r="D1343" s="28" t="s">
        <v>380</v>
      </c>
    </row>
    <row r="1344" customFormat="false" ht="15" hidden="false" customHeight="false" outlineLevel="0" collapsed="false">
      <c r="A1344" s="28" t="s">
        <v>382</v>
      </c>
      <c r="B1344" s="28" t="n">
        <v>83</v>
      </c>
      <c r="C1344" s="29" t="n">
        <v>45322</v>
      </c>
      <c r="D1344" s="28" t="s">
        <v>380</v>
      </c>
    </row>
    <row r="1345" customFormat="false" ht="15" hidden="false" customHeight="false" outlineLevel="0" collapsed="false">
      <c r="A1345" s="28" t="s">
        <v>382</v>
      </c>
      <c r="B1345" s="28" t="n">
        <v>83</v>
      </c>
      <c r="C1345" s="29" t="n">
        <v>45382</v>
      </c>
      <c r="D1345" s="28" t="s">
        <v>380</v>
      </c>
    </row>
    <row r="1346" customFormat="false" ht="15" hidden="false" customHeight="false" outlineLevel="0" collapsed="false">
      <c r="A1346" s="28" t="s">
        <v>382</v>
      </c>
      <c r="B1346" s="28" t="n">
        <v>83</v>
      </c>
      <c r="C1346" s="29" t="n">
        <v>45412</v>
      </c>
      <c r="D1346" s="28" t="s">
        <v>380</v>
      </c>
    </row>
    <row r="1347" customFormat="false" ht="15" hidden="false" customHeight="false" outlineLevel="0" collapsed="false">
      <c r="A1347" s="28" t="s">
        <v>382</v>
      </c>
      <c r="B1347" s="28" t="n">
        <v>83</v>
      </c>
      <c r="C1347" s="29" t="n">
        <v>45443</v>
      </c>
      <c r="D1347" s="28" t="s">
        <v>380</v>
      </c>
    </row>
    <row r="1348" customFormat="false" ht="15" hidden="false" customHeight="false" outlineLevel="0" collapsed="false">
      <c r="A1348" s="28" t="s">
        <v>382</v>
      </c>
      <c r="B1348" s="28" t="n">
        <v>83</v>
      </c>
      <c r="C1348" s="29" t="n">
        <v>45504</v>
      </c>
      <c r="D1348" s="28" t="s">
        <v>380</v>
      </c>
    </row>
    <row r="1349" customFormat="false" ht="15" hidden="false" customHeight="false" outlineLevel="0" collapsed="false">
      <c r="A1349" s="28" t="s">
        <v>382</v>
      </c>
      <c r="B1349" s="28" t="n">
        <v>83</v>
      </c>
      <c r="C1349" s="29" t="n">
        <v>45535</v>
      </c>
      <c r="D1349" s="28" t="s">
        <v>380</v>
      </c>
    </row>
    <row r="1350" customFormat="false" ht="15" hidden="false" customHeight="false" outlineLevel="0" collapsed="false">
      <c r="A1350" s="28" t="s">
        <v>382</v>
      </c>
      <c r="B1350" s="28" t="n">
        <v>83</v>
      </c>
      <c r="C1350" s="29" t="n">
        <v>45565</v>
      </c>
      <c r="D1350" s="28" t="s">
        <v>380</v>
      </c>
    </row>
    <row r="1351" customFormat="false" ht="15" hidden="false" customHeight="false" outlineLevel="0" collapsed="false">
      <c r="A1351" s="28" t="s">
        <v>382</v>
      </c>
      <c r="B1351" s="28" t="n">
        <v>83</v>
      </c>
      <c r="C1351" s="29" t="n">
        <v>45596</v>
      </c>
      <c r="D1351" s="28" t="s">
        <v>380</v>
      </c>
    </row>
    <row r="1352" customFormat="false" ht="15" hidden="false" customHeight="false" outlineLevel="0" collapsed="false">
      <c r="A1352" s="28" t="s">
        <v>382</v>
      </c>
      <c r="B1352" s="28" t="n">
        <v>83</v>
      </c>
      <c r="C1352" s="29" t="n">
        <v>45657</v>
      </c>
      <c r="D1352" s="28" t="s">
        <v>380</v>
      </c>
    </row>
    <row r="1353" customFormat="false" ht="15" hidden="false" customHeight="false" outlineLevel="0" collapsed="false">
      <c r="A1353" s="28" t="s">
        <v>382</v>
      </c>
      <c r="B1353" s="28" t="n">
        <v>83</v>
      </c>
      <c r="C1353" s="29" t="n">
        <v>45688</v>
      </c>
      <c r="D1353" s="28" t="s">
        <v>380</v>
      </c>
    </row>
    <row r="1354" customFormat="false" ht="15" hidden="false" customHeight="false" outlineLevel="0" collapsed="false">
      <c r="A1354" s="28" t="s">
        <v>382</v>
      </c>
      <c r="B1354" s="28" t="n">
        <v>83</v>
      </c>
      <c r="C1354" s="29" t="n">
        <v>45747</v>
      </c>
      <c r="D1354" s="28" t="s">
        <v>381</v>
      </c>
    </row>
    <row r="1355" customFormat="false" ht="15" hidden="false" customHeight="false" outlineLevel="0" collapsed="false">
      <c r="A1355" s="28" t="s">
        <v>382</v>
      </c>
      <c r="B1355" s="28" t="n">
        <v>83</v>
      </c>
      <c r="C1355" s="29" t="n">
        <v>45777</v>
      </c>
      <c r="D1355" s="28" t="s">
        <v>380</v>
      </c>
    </row>
    <row r="1356" customFormat="false" ht="15" hidden="false" customHeight="false" outlineLevel="0" collapsed="false">
      <c r="A1356" s="28" t="s">
        <v>382</v>
      </c>
      <c r="B1356" s="28" t="n">
        <v>83</v>
      </c>
      <c r="C1356" s="29" t="n">
        <v>45808</v>
      </c>
      <c r="D1356" s="28" t="s">
        <v>380</v>
      </c>
    </row>
    <row r="1357" customFormat="false" ht="15" hidden="false" customHeight="false" outlineLevel="0" collapsed="false">
      <c r="A1357" s="28" t="s">
        <v>382</v>
      </c>
      <c r="B1357" s="28" t="n">
        <v>83</v>
      </c>
      <c r="C1357" s="29" t="n">
        <v>45869</v>
      </c>
      <c r="D1357" s="28" t="s">
        <v>380</v>
      </c>
    </row>
    <row r="1358" customFormat="false" ht="15" hidden="false" customHeight="false" outlineLevel="0" collapsed="false">
      <c r="A1358" s="28" t="s">
        <v>382</v>
      </c>
      <c r="B1358" s="28" t="n">
        <v>83</v>
      </c>
      <c r="C1358" s="29" t="n">
        <v>45900</v>
      </c>
      <c r="D1358" s="28" t="s">
        <v>380</v>
      </c>
    </row>
    <row r="1359" customFormat="false" ht="15" hidden="false" customHeight="false" outlineLevel="0" collapsed="false">
      <c r="A1359" s="28" t="s">
        <v>382</v>
      </c>
      <c r="B1359" s="28" t="n">
        <v>83</v>
      </c>
      <c r="C1359" s="29" t="n">
        <v>45930</v>
      </c>
      <c r="D1359" s="28" t="s">
        <v>381</v>
      </c>
    </row>
    <row r="1360" customFormat="false" ht="15" hidden="false" customHeight="false" outlineLevel="0" collapsed="false">
      <c r="A1360" s="28" t="s">
        <v>382</v>
      </c>
      <c r="B1360" s="28" t="n">
        <v>83</v>
      </c>
      <c r="C1360" s="29" t="n">
        <v>45961</v>
      </c>
      <c r="D1360" s="28" t="s">
        <v>380</v>
      </c>
    </row>
    <row r="1361" customFormat="false" ht="15" hidden="false" customHeight="false" outlineLevel="0" collapsed="false">
      <c r="A1361" s="28" t="s">
        <v>382</v>
      </c>
      <c r="B1361" s="28" t="n">
        <v>83</v>
      </c>
      <c r="C1361" s="29" t="n">
        <v>46022</v>
      </c>
      <c r="D1361" s="28" t="s">
        <v>380</v>
      </c>
    </row>
    <row r="1362" customFormat="false" ht="15" hidden="false" customHeight="false" outlineLevel="0" collapsed="false">
      <c r="A1362" s="28" t="s">
        <v>382</v>
      </c>
      <c r="B1362" s="28" t="n">
        <v>83</v>
      </c>
      <c r="C1362" s="29" t="n">
        <v>46053</v>
      </c>
      <c r="D1362" s="28" t="s">
        <v>380</v>
      </c>
    </row>
    <row r="1363" customFormat="false" ht="15" hidden="false" customHeight="false" outlineLevel="0" collapsed="false">
      <c r="A1363" s="28" t="s">
        <v>382</v>
      </c>
      <c r="B1363" s="28" t="n">
        <v>83</v>
      </c>
      <c r="C1363" s="29" t="n">
        <v>46112</v>
      </c>
      <c r="D1363" s="28" t="s">
        <v>380</v>
      </c>
    </row>
    <row r="1364" customFormat="false" ht="15" hidden="false" customHeight="false" outlineLevel="0" collapsed="false">
      <c r="A1364" s="28" t="s">
        <v>382</v>
      </c>
      <c r="B1364" s="28" t="n">
        <v>83</v>
      </c>
      <c r="C1364" s="29" t="n">
        <v>46142</v>
      </c>
      <c r="D1364" s="28" t="s">
        <v>380</v>
      </c>
    </row>
    <row r="1365" customFormat="false" ht="15" hidden="false" customHeight="false" outlineLevel="0" collapsed="false">
      <c r="A1365" s="28" t="s">
        <v>382</v>
      </c>
      <c r="B1365" s="28" t="n">
        <v>83</v>
      </c>
      <c r="C1365" s="29" t="n">
        <v>46173</v>
      </c>
      <c r="D1365" s="28" t="s">
        <v>380</v>
      </c>
    </row>
    <row r="1366" customFormat="false" ht="15" hidden="false" customHeight="false" outlineLevel="0" collapsed="false">
      <c r="A1366" s="28" t="s">
        <v>382</v>
      </c>
      <c r="B1366" s="28" t="n">
        <v>83</v>
      </c>
      <c r="C1366" s="29" t="n">
        <v>46234</v>
      </c>
      <c r="D1366" s="28" t="s">
        <v>380</v>
      </c>
    </row>
    <row r="1367" customFormat="false" ht="15" hidden="false" customHeight="false" outlineLevel="0" collapsed="false">
      <c r="A1367" s="28" t="s">
        <v>382</v>
      </c>
      <c r="B1367" s="28" t="n">
        <v>85</v>
      </c>
      <c r="C1367" s="29" t="n">
        <v>45657</v>
      </c>
      <c r="D1367" s="28" t="s">
        <v>380</v>
      </c>
    </row>
    <row r="1368" customFormat="false" ht="15" hidden="false" customHeight="false" outlineLevel="0" collapsed="false">
      <c r="A1368" s="28" t="s">
        <v>382</v>
      </c>
      <c r="B1368" s="28" t="n">
        <v>85</v>
      </c>
      <c r="C1368" s="29" t="n">
        <v>45688</v>
      </c>
      <c r="D1368" s="28" t="s">
        <v>380</v>
      </c>
    </row>
    <row r="1369" customFormat="false" ht="15" hidden="false" customHeight="false" outlineLevel="0" collapsed="false">
      <c r="A1369" s="28" t="s">
        <v>382</v>
      </c>
      <c r="B1369" s="28" t="n">
        <v>85</v>
      </c>
      <c r="C1369" s="29" t="n">
        <v>45747</v>
      </c>
      <c r="D1369" s="28" t="s">
        <v>380</v>
      </c>
    </row>
    <row r="1370" customFormat="false" ht="15" hidden="false" customHeight="false" outlineLevel="0" collapsed="false">
      <c r="A1370" s="28" t="s">
        <v>382</v>
      </c>
      <c r="B1370" s="28" t="n">
        <v>85</v>
      </c>
      <c r="C1370" s="29" t="n">
        <v>45777</v>
      </c>
      <c r="D1370" s="28" t="s">
        <v>380</v>
      </c>
    </row>
    <row r="1371" customFormat="false" ht="15" hidden="false" customHeight="false" outlineLevel="0" collapsed="false">
      <c r="A1371" s="28" t="s">
        <v>382</v>
      </c>
      <c r="B1371" s="28" t="n">
        <v>85</v>
      </c>
      <c r="C1371" s="29" t="n">
        <v>45808</v>
      </c>
      <c r="D1371" s="28" t="s">
        <v>380</v>
      </c>
    </row>
    <row r="1372" customFormat="false" ht="15" hidden="false" customHeight="false" outlineLevel="0" collapsed="false">
      <c r="A1372" s="28" t="s">
        <v>382</v>
      </c>
      <c r="B1372" s="28" t="n">
        <v>85</v>
      </c>
      <c r="C1372" s="29" t="n">
        <v>45869</v>
      </c>
      <c r="D1372" s="28" t="s">
        <v>380</v>
      </c>
    </row>
    <row r="1373" customFormat="false" ht="15" hidden="false" customHeight="false" outlineLevel="0" collapsed="false">
      <c r="A1373" s="28" t="s">
        <v>382</v>
      </c>
      <c r="B1373" s="28" t="n">
        <v>85</v>
      </c>
      <c r="C1373" s="29" t="n">
        <v>45900</v>
      </c>
      <c r="D1373" s="28" t="s">
        <v>380</v>
      </c>
    </row>
    <row r="1374" customFormat="false" ht="15" hidden="false" customHeight="false" outlineLevel="0" collapsed="false">
      <c r="A1374" s="28" t="s">
        <v>382</v>
      </c>
      <c r="B1374" s="28" t="n">
        <v>85</v>
      </c>
      <c r="C1374" s="29" t="n">
        <v>45930</v>
      </c>
      <c r="D1374" s="28" t="s">
        <v>380</v>
      </c>
    </row>
    <row r="1375" customFormat="false" ht="15" hidden="false" customHeight="false" outlineLevel="0" collapsed="false">
      <c r="A1375" s="28" t="s">
        <v>382</v>
      </c>
      <c r="B1375" s="28" t="n">
        <v>85</v>
      </c>
      <c r="C1375" s="29" t="n">
        <v>45961</v>
      </c>
      <c r="D1375" s="28" t="s">
        <v>380</v>
      </c>
    </row>
    <row r="1376" customFormat="false" ht="15" hidden="false" customHeight="false" outlineLevel="0" collapsed="false">
      <c r="A1376" s="28" t="s">
        <v>382</v>
      </c>
      <c r="B1376" s="28" t="n">
        <v>85</v>
      </c>
      <c r="C1376" s="29" t="n">
        <v>46022</v>
      </c>
      <c r="D1376" s="28" t="s">
        <v>381</v>
      </c>
    </row>
    <row r="1377" customFormat="false" ht="15" hidden="false" customHeight="false" outlineLevel="0" collapsed="false">
      <c r="A1377" s="28" t="s">
        <v>382</v>
      </c>
      <c r="B1377" s="28" t="n">
        <v>85</v>
      </c>
      <c r="C1377" s="29" t="n">
        <v>46053</v>
      </c>
      <c r="D1377" s="28" t="s">
        <v>380</v>
      </c>
    </row>
    <row r="1378" customFormat="false" ht="15" hidden="false" customHeight="false" outlineLevel="0" collapsed="false">
      <c r="A1378" s="28" t="s">
        <v>382</v>
      </c>
      <c r="B1378" s="28" t="n">
        <v>85</v>
      </c>
      <c r="C1378" s="29" t="n">
        <v>46112</v>
      </c>
      <c r="D1378" s="28" t="s">
        <v>379</v>
      </c>
    </row>
    <row r="1379" customFormat="false" ht="15" hidden="false" customHeight="false" outlineLevel="0" collapsed="false">
      <c r="A1379" s="28" t="s">
        <v>382</v>
      </c>
      <c r="B1379" s="28" t="n">
        <v>85</v>
      </c>
      <c r="C1379" s="29" t="n">
        <v>46142</v>
      </c>
      <c r="D1379" s="28" t="s">
        <v>381</v>
      </c>
    </row>
    <row r="1380" customFormat="false" ht="15" hidden="false" customHeight="false" outlineLevel="0" collapsed="false">
      <c r="A1380" s="28" t="s">
        <v>382</v>
      </c>
      <c r="B1380" s="28" t="n">
        <v>85</v>
      </c>
      <c r="C1380" s="29" t="n">
        <v>46173</v>
      </c>
      <c r="D1380" s="28" t="s">
        <v>380</v>
      </c>
    </row>
    <row r="1381" customFormat="false" ht="15" hidden="false" customHeight="false" outlineLevel="0" collapsed="false">
      <c r="A1381" s="28" t="s">
        <v>382</v>
      </c>
      <c r="B1381" s="28" t="n">
        <v>85</v>
      </c>
      <c r="C1381" s="29" t="n">
        <v>46234</v>
      </c>
      <c r="D1381" s="28" t="s">
        <v>380</v>
      </c>
    </row>
    <row r="1382" customFormat="false" ht="15" hidden="false" customHeight="false" outlineLevel="0" collapsed="false">
      <c r="A1382" s="28" t="s">
        <v>382</v>
      </c>
      <c r="B1382" s="28" t="n">
        <v>86</v>
      </c>
      <c r="C1382" s="29" t="n">
        <v>44957</v>
      </c>
      <c r="D1382" s="28" t="s">
        <v>379</v>
      </c>
    </row>
    <row r="1383" customFormat="false" ht="15" hidden="false" customHeight="false" outlineLevel="0" collapsed="false">
      <c r="A1383" s="28" t="s">
        <v>382</v>
      </c>
      <c r="B1383" s="28" t="n">
        <v>86</v>
      </c>
      <c r="C1383" s="29" t="n">
        <v>45016</v>
      </c>
      <c r="D1383" s="28" t="s">
        <v>380</v>
      </c>
    </row>
    <row r="1384" customFormat="false" ht="15" hidden="false" customHeight="false" outlineLevel="0" collapsed="false">
      <c r="A1384" s="28" t="s">
        <v>382</v>
      </c>
      <c r="B1384" s="28" t="n">
        <v>86</v>
      </c>
      <c r="C1384" s="29" t="n">
        <v>45046</v>
      </c>
      <c r="D1384" s="28" t="s">
        <v>380</v>
      </c>
    </row>
    <row r="1385" customFormat="false" ht="15" hidden="false" customHeight="false" outlineLevel="0" collapsed="false">
      <c r="A1385" s="28" t="s">
        <v>382</v>
      </c>
      <c r="B1385" s="28" t="n">
        <v>86</v>
      </c>
      <c r="C1385" s="29" t="n">
        <v>45077</v>
      </c>
      <c r="D1385" s="28" t="s">
        <v>379</v>
      </c>
    </row>
    <row r="1386" customFormat="false" ht="15" hidden="false" customHeight="false" outlineLevel="0" collapsed="false">
      <c r="A1386" s="28" t="s">
        <v>382</v>
      </c>
      <c r="B1386" s="28" t="n">
        <v>86</v>
      </c>
      <c r="C1386" s="29" t="n">
        <v>45199</v>
      </c>
      <c r="D1386" s="28" t="s">
        <v>381</v>
      </c>
    </row>
    <row r="1387" customFormat="false" ht="15" hidden="false" customHeight="false" outlineLevel="0" collapsed="false">
      <c r="A1387" s="28" t="s">
        <v>382</v>
      </c>
      <c r="B1387" s="28" t="n">
        <v>86</v>
      </c>
      <c r="C1387" s="29" t="n">
        <v>45230</v>
      </c>
      <c r="D1387" s="28" t="s">
        <v>380</v>
      </c>
    </row>
    <row r="1388" customFormat="false" ht="15" hidden="false" customHeight="false" outlineLevel="0" collapsed="false">
      <c r="A1388" s="28" t="s">
        <v>382</v>
      </c>
      <c r="B1388" s="28" t="n">
        <v>86</v>
      </c>
      <c r="C1388" s="29" t="n">
        <v>45291</v>
      </c>
      <c r="D1388" s="28" t="s">
        <v>380</v>
      </c>
    </row>
    <row r="1389" customFormat="false" ht="15" hidden="false" customHeight="false" outlineLevel="0" collapsed="false">
      <c r="A1389" s="28" t="s">
        <v>382</v>
      </c>
      <c r="B1389" s="28" t="n">
        <v>86</v>
      </c>
      <c r="C1389" s="29" t="n">
        <v>45322</v>
      </c>
      <c r="D1389" s="28" t="s">
        <v>380</v>
      </c>
    </row>
    <row r="1390" customFormat="false" ht="15" hidden="false" customHeight="false" outlineLevel="0" collapsed="false">
      <c r="A1390" s="28" t="s">
        <v>382</v>
      </c>
      <c r="B1390" s="28" t="n">
        <v>86</v>
      </c>
      <c r="C1390" s="29" t="n">
        <v>45382</v>
      </c>
      <c r="D1390" s="28" t="s">
        <v>380</v>
      </c>
    </row>
    <row r="1391" customFormat="false" ht="15" hidden="false" customHeight="false" outlineLevel="0" collapsed="false">
      <c r="A1391" s="28" t="s">
        <v>382</v>
      </c>
      <c r="B1391" s="28" t="n">
        <v>86</v>
      </c>
      <c r="C1391" s="29" t="n">
        <v>45412</v>
      </c>
      <c r="D1391" s="28" t="s">
        <v>380</v>
      </c>
    </row>
    <row r="1392" customFormat="false" ht="15" hidden="false" customHeight="false" outlineLevel="0" collapsed="false">
      <c r="A1392" s="28" t="s">
        <v>382</v>
      </c>
      <c r="B1392" s="28" t="n">
        <v>86</v>
      </c>
      <c r="C1392" s="29" t="n">
        <v>45443</v>
      </c>
      <c r="D1392" s="28" t="s">
        <v>381</v>
      </c>
    </row>
    <row r="1393" customFormat="false" ht="15" hidden="false" customHeight="false" outlineLevel="0" collapsed="false">
      <c r="A1393" s="28" t="s">
        <v>382</v>
      </c>
      <c r="B1393" s="28" t="n">
        <v>86</v>
      </c>
      <c r="C1393" s="29" t="n">
        <v>45504</v>
      </c>
      <c r="D1393" s="28" t="s">
        <v>380</v>
      </c>
    </row>
    <row r="1394" customFormat="false" ht="15" hidden="false" customHeight="false" outlineLevel="0" collapsed="false">
      <c r="A1394" s="28" t="s">
        <v>382</v>
      </c>
      <c r="B1394" s="28" t="n">
        <v>86</v>
      </c>
      <c r="C1394" s="29" t="n">
        <v>45535</v>
      </c>
      <c r="D1394" s="28" t="s">
        <v>380</v>
      </c>
    </row>
    <row r="1395" customFormat="false" ht="15" hidden="false" customHeight="false" outlineLevel="0" collapsed="false">
      <c r="A1395" s="28" t="s">
        <v>382</v>
      </c>
      <c r="B1395" s="28" t="n">
        <v>86</v>
      </c>
      <c r="C1395" s="29" t="n">
        <v>45565</v>
      </c>
      <c r="D1395" s="28" t="s">
        <v>380</v>
      </c>
    </row>
    <row r="1396" customFormat="false" ht="15" hidden="false" customHeight="false" outlineLevel="0" collapsed="false">
      <c r="A1396" s="28" t="s">
        <v>382</v>
      </c>
      <c r="B1396" s="28" t="n">
        <v>86</v>
      </c>
      <c r="C1396" s="29" t="n">
        <v>45596</v>
      </c>
      <c r="D1396" s="28" t="s">
        <v>380</v>
      </c>
    </row>
    <row r="1397" customFormat="false" ht="15" hidden="false" customHeight="false" outlineLevel="0" collapsed="false">
      <c r="A1397" s="28" t="s">
        <v>382</v>
      </c>
      <c r="B1397" s="28" t="n">
        <v>86</v>
      </c>
      <c r="C1397" s="29" t="n">
        <v>45657</v>
      </c>
      <c r="D1397" s="28" t="s">
        <v>380</v>
      </c>
    </row>
    <row r="1398" customFormat="false" ht="15" hidden="false" customHeight="false" outlineLevel="0" collapsed="false">
      <c r="A1398" s="28" t="s">
        <v>382</v>
      </c>
      <c r="B1398" s="28" t="n">
        <v>86</v>
      </c>
      <c r="C1398" s="29" t="n">
        <v>45688</v>
      </c>
      <c r="D1398" s="28" t="s">
        <v>380</v>
      </c>
    </row>
    <row r="1399" customFormat="false" ht="15" hidden="false" customHeight="false" outlineLevel="0" collapsed="false">
      <c r="A1399" s="28" t="s">
        <v>382</v>
      </c>
      <c r="B1399" s="28" t="n">
        <v>86</v>
      </c>
      <c r="C1399" s="29" t="n">
        <v>45747</v>
      </c>
      <c r="D1399" s="28" t="s">
        <v>380</v>
      </c>
    </row>
    <row r="1400" customFormat="false" ht="15" hidden="false" customHeight="false" outlineLevel="0" collapsed="false">
      <c r="A1400" s="28" t="s">
        <v>382</v>
      </c>
      <c r="B1400" s="28" t="n">
        <v>86</v>
      </c>
      <c r="C1400" s="29" t="n">
        <v>45777</v>
      </c>
      <c r="D1400" s="28" t="s">
        <v>381</v>
      </c>
    </row>
    <row r="1401" customFormat="false" ht="15" hidden="false" customHeight="false" outlineLevel="0" collapsed="false">
      <c r="A1401" s="28" t="s">
        <v>382</v>
      </c>
      <c r="B1401" s="28" t="n">
        <v>86</v>
      </c>
      <c r="C1401" s="29" t="n">
        <v>45808</v>
      </c>
      <c r="D1401" s="28" t="s">
        <v>380</v>
      </c>
    </row>
    <row r="1402" customFormat="false" ht="15" hidden="false" customHeight="false" outlineLevel="0" collapsed="false">
      <c r="A1402" s="28" t="s">
        <v>382</v>
      </c>
      <c r="B1402" s="28" t="n">
        <v>86</v>
      </c>
      <c r="C1402" s="29" t="n">
        <v>45869</v>
      </c>
      <c r="D1402" s="28" t="s">
        <v>380</v>
      </c>
    </row>
    <row r="1403" customFormat="false" ht="15" hidden="false" customHeight="false" outlineLevel="0" collapsed="false">
      <c r="A1403" s="28" t="s">
        <v>382</v>
      </c>
      <c r="B1403" s="28" t="n">
        <v>86</v>
      </c>
      <c r="C1403" s="29" t="n">
        <v>45900</v>
      </c>
      <c r="D1403" s="28" t="s">
        <v>380</v>
      </c>
    </row>
    <row r="1404" customFormat="false" ht="15" hidden="false" customHeight="false" outlineLevel="0" collapsed="false">
      <c r="A1404" s="28" t="s">
        <v>382</v>
      </c>
      <c r="B1404" s="28" t="n">
        <v>86</v>
      </c>
      <c r="C1404" s="29" t="n">
        <v>45930</v>
      </c>
      <c r="D1404" s="28" t="s">
        <v>380</v>
      </c>
    </row>
    <row r="1405" customFormat="false" ht="15" hidden="false" customHeight="false" outlineLevel="0" collapsed="false">
      <c r="A1405" s="28" t="s">
        <v>382</v>
      </c>
      <c r="B1405" s="28" t="n">
        <v>86</v>
      </c>
      <c r="C1405" s="29" t="n">
        <v>45961</v>
      </c>
      <c r="D1405" s="28" t="s">
        <v>380</v>
      </c>
    </row>
    <row r="1406" customFormat="false" ht="15" hidden="false" customHeight="false" outlineLevel="0" collapsed="false">
      <c r="A1406" s="28" t="s">
        <v>382</v>
      </c>
      <c r="B1406" s="28" t="n">
        <v>86</v>
      </c>
      <c r="C1406" s="29" t="n">
        <v>46022</v>
      </c>
      <c r="D1406" s="28" t="s">
        <v>380</v>
      </c>
    </row>
    <row r="1407" customFormat="false" ht="15" hidden="false" customHeight="false" outlineLevel="0" collapsed="false">
      <c r="A1407" s="28" t="s">
        <v>382</v>
      </c>
      <c r="B1407" s="28" t="n">
        <v>86</v>
      </c>
      <c r="C1407" s="29" t="n">
        <v>46053</v>
      </c>
      <c r="D1407" s="28" t="s">
        <v>380</v>
      </c>
    </row>
    <row r="1408" customFormat="false" ht="15" hidden="false" customHeight="false" outlineLevel="0" collapsed="false">
      <c r="A1408" s="28" t="s">
        <v>382</v>
      </c>
      <c r="B1408" s="28" t="n">
        <v>86</v>
      </c>
      <c r="C1408" s="29" t="n">
        <v>46112</v>
      </c>
      <c r="D1408" s="28" t="s">
        <v>381</v>
      </c>
    </row>
    <row r="1409" customFormat="false" ht="15" hidden="false" customHeight="false" outlineLevel="0" collapsed="false">
      <c r="A1409" s="28" t="s">
        <v>382</v>
      </c>
      <c r="B1409" s="28" t="n">
        <v>86</v>
      </c>
      <c r="C1409" s="29" t="n">
        <v>46142</v>
      </c>
      <c r="D1409" s="28" t="s">
        <v>380</v>
      </c>
    </row>
    <row r="1410" customFormat="false" ht="15" hidden="false" customHeight="false" outlineLevel="0" collapsed="false">
      <c r="A1410" s="28" t="s">
        <v>382</v>
      </c>
      <c r="B1410" s="28" t="n">
        <v>86</v>
      </c>
      <c r="C1410" s="29" t="n">
        <v>46173</v>
      </c>
      <c r="D1410" s="28" t="s">
        <v>380</v>
      </c>
    </row>
    <row r="1411" customFormat="false" ht="15" hidden="false" customHeight="false" outlineLevel="0" collapsed="false">
      <c r="A1411" s="28" t="s">
        <v>382</v>
      </c>
      <c r="B1411" s="28" t="n">
        <v>86</v>
      </c>
      <c r="C1411" s="29" t="n">
        <v>46234</v>
      </c>
      <c r="D1411" s="28" t="s">
        <v>380</v>
      </c>
    </row>
    <row r="1412" customFormat="false" ht="15" hidden="false" customHeight="false" outlineLevel="0" collapsed="false">
      <c r="A1412" s="28" t="s">
        <v>382</v>
      </c>
      <c r="B1412" s="28" t="n">
        <v>88</v>
      </c>
      <c r="C1412" s="29" t="n">
        <v>44957</v>
      </c>
      <c r="D1412" s="28" t="s">
        <v>380</v>
      </c>
    </row>
    <row r="1413" customFormat="false" ht="15" hidden="false" customHeight="false" outlineLevel="0" collapsed="false">
      <c r="A1413" s="28" t="s">
        <v>382</v>
      </c>
      <c r="B1413" s="28" t="n">
        <v>88</v>
      </c>
      <c r="C1413" s="29" t="n">
        <v>45016</v>
      </c>
      <c r="D1413" s="28" t="s">
        <v>380</v>
      </c>
    </row>
    <row r="1414" customFormat="false" ht="15" hidden="false" customHeight="false" outlineLevel="0" collapsed="false">
      <c r="A1414" s="28" t="s">
        <v>382</v>
      </c>
      <c r="B1414" s="28" t="n">
        <v>88</v>
      </c>
      <c r="C1414" s="29" t="n">
        <v>45046</v>
      </c>
      <c r="D1414" s="28" t="s">
        <v>380</v>
      </c>
    </row>
    <row r="1415" customFormat="false" ht="15" hidden="false" customHeight="false" outlineLevel="0" collapsed="false">
      <c r="A1415" s="28" t="s">
        <v>382</v>
      </c>
      <c r="B1415" s="28" t="n">
        <v>88</v>
      </c>
      <c r="C1415" s="29" t="n">
        <v>45077</v>
      </c>
      <c r="D1415" s="28" t="s">
        <v>381</v>
      </c>
    </row>
    <row r="1416" customFormat="false" ht="15" hidden="false" customHeight="false" outlineLevel="0" collapsed="false">
      <c r="A1416" s="28" t="s">
        <v>382</v>
      </c>
      <c r="B1416" s="28" t="n">
        <v>88</v>
      </c>
      <c r="C1416" s="29" t="n">
        <v>45199</v>
      </c>
      <c r="D1416" s="28" t="s">
        <v>380</v>
      </c>
    </row>
    <row r="1417" customFormat="false" ht="15" hidden="false" customHeight="false" outlineLevel="0" collapsed="false">
      <c r="A1417" s="28" t="s">
        <v>382</v>
      </c>
      <c r="B1417" s="28" t="n">
        <v>88</v>
      </c>
      <c r="C1417" s="29" t="n">
        <v>45230</v>
      </c>
      <c r="D1417" s="28" t="s">
        <v>380</v>
      </c>
    </row>
    <row r="1418" customFormat="false" ht="15" hidden="false" customHeight="false" outlineLevel="0" collapsed="false">
      <c r="A1418" s="28" t="s">
        <v>382</v>
      </c>
      <c r="B1418" s="28" t="n">
        <v>88</v>
      </c>
      <c r="C1418" s="29" t="n">
        <v>45291</v>
      </c>
      <c r="D1418" s="28" t="s">
        <v>380</v>
      </c>
    </row>
    <row r="1419" customFormat="false" ht="15" hidden="false" customHeight="false" outlineLevel="0" collapsed="false">
      <c r="A1419" s="28" t="s">
        <v>382</v>
      </c>
      <c r="B1419" s="28" t="n">
        <v>88</v>
      </c>
      <c r="C1419" s="29" t="n">
        <v>45322</v>
      </c>
      <c r="D1419" s="28" t="s">
        <v>381</v>
      </c>
    </row>
    <row r="1420" customFormat="false" ht="15" hidden="false" customHeight="false" outlineLevel="0" collapsed="false">
      <c r="A1420" s="28" t="s">
        <v>382</v>
      </c>
      <c r="B1420" s="28" t="n">
        <v>88</v>
      </c>
      <c r="C1420" s="29" t="n">
        <v>45382</v>
      </c>
      <c r="D1420" s="28" t="s">
        <v>380</v>
      </c>
    </row>
    <row r="1421" customFormat="false" ht="15" hidden="false" customHeight="false" outlineLevel="0" collapsed="false">
      <c r="A1421" s="28" t="s">
        <v>382</v>
      </c>
      <c r="B1421" s="28" t="n">
        <v>88</v>
      </c>
      <c r="C1421" s="29" t="n">
        <v>45412</v>
      </c>
      <c r="D1421" s="28" t="s">
        <v>380</v>
      </c>
    </row>
    <row r="1422" customFormat="false" ht="15" hidden="false" customHeight="false" outlineLevel="0" collapsed="false">
      <c r="A1422" s="28" t="s">
        <v>382</v>
      </c>
      <c r="B1422" s="28" t="n">
        <v>88</v>
      </c>
      <c r="C1422" s="29" t="n">
        <v>45443</v>
      </c>
      <c r="D1422" s="28" t="s">
        <v>380</v>
      </c>
    </row>
    <row r="1423" customFormat="false" ht="15" hidden="false" customHeight="false" outlineLevel="0" collapsed="false">
      <c r="A1423" s="28" t="s">
        <v>382</v>
      </c>
      <c r="B1423" s="28" t="n">
        <v>88</v>
      </c>
      <c r="C1423" s="29" t="n">
        <v>45504</v>
      </c>
      <c r="D1423" s="28" t="s">
        <v>379</v>
      </c>
    </row>
    <row r="1424" customFormat="false" ht="15" hidden="false" customHeight="false" outlineLevel="0" collapsed="false">
      <c r="A1424" s="28" t="s">
        <v>382</v>
      </c>
      <c r="B1424" s="28" t="n">
        <v>88</v>
      </c>
      <c r="C1424" s="29" t="n">
        <v>45535</v>
      </c>
      <c r="D1424" s="28" t="s">
        <v>381</v>
      </c>
    </row>
    <row r="1425" customFormat="false" ht="15" hidden="false" customHeight="false" outlineLevel="0" collapsed="false">
      <c r="A1425" s="28" t="s">
        <v>382</v>
      </c>
      <c r="B1425" s="28" t="n">
        <v>88</v>
      </c>
      <c r="C1425" s="29" t="n">
        <v>45565</v>
      </c>
      <c r="D1425" s="28" t="s">
        <v>380</v>
      </c>
    </row>
    <row r="1426" customFormat="false" ht="15" hidden="false" customHeight="false" outlineLevel="0" collapsed="false">
      <c r="A1426" s="28" t="s">
        <v>382</v>
      </c>
      <c r="B1426" s="28" t="n">
        <v>88</v>
      </c>
      <c r="C1426" s="29" t="n">
        <v>45596</v>
      </c>
      <c r="D1426" s="28" t="s">
        <v>381</v>
      </c>
    </row>
    <row r="1427" customFormat="false" ht="15" hidden="false" customHeight="false" outlineLevel="0" collapsed="false">
      <c r="A1427" s="28" t="s">
        <v>382</v>
      </c>
      <c r="B1427" s="28" t="n">
        <v>88</v>
      </c>
      <c r="C1427" s="29" t="n">
        <v>45657</v>
      </c>
      <c r="D1427" s="28" t="s">
        <v>381</v>
      </c>
    </row>
    <row r="1428" customFormat="false" ht="15" hidden="false" customHeight="false" outlineLevel="0" collapsed="false">
      <c r="A1428" s="28" t="s">
        <v>382</v>
      </c>
      <c r="B1428" s="28" t="n">
        <v>88</v>
      </c>
      <c r="C1428" s="29" t="n">
        <v>45688</v>
      </c>
      <c r="D1428" s="28" t="s">
        <v>381</v>
      </c>
    </row>
    <row r="1429" customFormat="false" ht="15" hidden="false" customHeight="false" outlineLevel="0" collapsed="false">
      <c r="A1429" s="28" t="s">
        <v>382</v>
      </c>
      <c r="B1429" s="28" t="n">
        <v>88</v>
      </c>
      <c r="C1429" s="29" t="n">
        <v>45747</v>
      </c>
      <c r="D1429" s="28" t="s">
        <v>380</v>
      </c>
    </row>
    <row r="1430" customFormat="false" ht="15" hidden="false" customHeight="false" outlineLevel="0" collapsed="false">
      <c r="A1430" s="28" t="s">
        <v>382</v>
      </c>
      <c r="B1430" s="28" t="n">
        <v>88</v>
      </c>
      <c r="C1430" s="29" t="n">
        <v>45777</v>
      </c>
      <c r="D1430" s="28" t="s">
        <v>380</v>
      </c>
    </row>
    <row r="1431" customFormat="false" ht="15" hidden="false" customHeight="false" outlineLevel="0" collapsed="false">
      <c r="A1431" s="28" t="s">
        <v>382</v>
      </c>
      <c r="B1431" s="28" t="n">
        <v>88</v>
      </c>
      <c r="C1431" s="29" t="n">
        <v>45808</v>
      </c>
      <c r="D1431" s="28" t="s">
        <v>380</v>
      </c>
    </row>
    <row r="1432" customFormat="false" ht="15" hidden="false" customHeight="false" outlineLevel="0" collapsed="false">
      <c r="A1432" s="28" t="s">
        <v>382</v>
      </c>
      <c r="B1432" s="28" t="n">
        <v>88</v>
      </c>
      <c r="C1432" s="29" t="n">
        <v>45869</v>
      </c>
      <c r="D1432" s="28" t="s">
        <v>380</v>
      </c>
    </row>
    <row r="1433" customFormat="false" ht="15" hidden="false" customHeight="false" outlineLevel="0" collapsed="false">
      <c r="A1433" s="28" t="s">
        <v>382</v>
      </c>
      <c r="B1433" s="28" t="n">
        <v>88</v>
      </c>
      <c r="C1433" s="29" t="n">
        <v>45900</v>
      </c>
      <c r="D1433" s="28" t="s">
        <v>380</v>
      </c>
    </row>
    <row r="1434" customFormat="false" ht="15" hidden="false" customHeight="false" outlineLevel="0" collapsed="false">
      <c r="A1434" s="28" t="s">
        <v>382</v>
      </c>
      <c r="B1434" s="28" t="n">
        <v>88</v>
      </c>
      <c r="C1434" s="29" t="n">
        <v>45930</v>
      </c>
      <c r="D1434" s="28" t="s">
        <v>380</v>
      </c>
    </row>
    <row r="1435" customFormat="false" ht="15" hidden="false" customHeight="false" outlineLevel="0" collapsed="false">
      <c r="A1435" s="28" t="s">
        <v>382</v>
      </c>
      <c r="B1435" s="28" t="n">
        <v>88</v>
      </c>
      <c r="C1435" s="29" t="n">
        <v>45961</v>
      </c>
      <c r="D1435" s="28" t="s">
        <v>380</v>
      </c>
    </row>
    <row r="1436" customFormat="false" ht="15" hidden="false" customHeight="false" outlineLevel="0" collapsed="false">
      <c r="A1436" s="28" t="s">
        <v>382</v>
      </c>
      <c r="B1436" s="28" t="n">
        <v>88</v>
      </c>
      <c r="C1436" s="29" t="n">
        <v>46022</v>
      </c>
      <c r="D1436" s="28" t="s">
        <v>380</v>
      </c>
    </row>
    <row r="1437" customFormat="false" ht="15" hidden="false" customHeight="false" outlineLevel="0" collapsed="false">
      <c r="A1437" s="28" t="s">
        <v>382</v>
      </c>
      <c r="B1437" s="28" t="n">
        <v>88</v>
      </c>
      <c r="C1437" s="29" t="n">
        <v>46053</v>
      </c>
      <c r="D1437" s="28" t="s">
        <v>380</v>
      </c>
    </row>
    <row r="1438" customFormat="false" ht="15" hidden="false" customHeight="false" outlineLevel="0" collapsed="false">
      <c r="A1438" s="28" t="s">
        <v>382</v>
      </c>
      <c r="B1438" s="28" t="n">
        <v>88</v>
      </c>
      <c r="C1438" s="29" t="n">
        <v>46112</v>
      </c>
      <c r="D1438" s="28" t="s">
        <v>379</v>
      </c>
    </row>
    <row r="1439" customFormat="false" ht="15" hidden="false" customHeight="false" outlineLevel="0" collapsed="false">
      <c r="A1439" s="28" t="s">
        <v>382</v>
      </c>
      <c r="B1439" s="28" t="n">
        <v>88</v>
      </c>
      <c r="C1439" s="29" t="n">
        <v>46142</v>
      </c>
      <c r="D1439" s="28" t="s">
        <v>379</v>
      </c>
    </row>
    <row r="1440" customFormat="false" ht="15" hidden="false" customHeight="false" outlineLevel="0" collapsed="false">
      <c r="A1440" s="28" t="s">
        <v>382</v>
      </c>
      <c r="B1440" s="28" t="n">
        <v>88</v>
      </c>
      <c r="C1440" s="29" t="n">
        <v>46173</v>
      </c>
      <c r="D1440" s="28" t="s">
        <v>380</v>
      </c>
    </row>
    <row r="1441" customFormat="false" ht="15" hidden="false" customHeight="false" outlineLevel="0" collapsed="false">
      <c r="A1441" s="28" t="s">
        <v>382</v>
      </c>
      <c r="B1441" s="28" t="n">
        <v>88</v>
      </c>
      <c r="C1441" s="29" t="n">
        <v>46234</v>
      </c>
      <c r="D1441" s="28" t="s">
        <v>380</v>
      </c>
    </row>
    <row r="1442" customFormat="false" ht="15" hidden="false" customHeight="false" outlineLevel="0" collapsed="false">
      <c r="A1442" s="28" t="s">
        <v>382</v>
      </c>
      <c r="B1442" s="28" t="n">
        <v>89</v>
      </c>
      <c r="C1442" s="29" t="n">
        <v>44957</v>
      </c>
      <c r="D1442" s="28" t="s">
        <v>380</v>
      </c>
    </row>
    <row r="1443" customFormat="false" ht="15" hidden="false" customHeight="false" outlineLevel="0" collapsed="false">
      <c r="A1443" s="28" t="s">
        <v>382</v>
      </c>
      <c r="B1443" s="28" t="n">
        <v>89</v>
      </c>
      <c r="C1443" s="29" t="n">
        <v>45016</v>
      </c>
      <c r="D1443" s="28" t="s">
        <v>380</v>
      </c>
    </row>
    <row r="1444" customFormat="false" ht="15" hidden="false" customHeight="false" outlineLevel="0" collapsed="false">
      <c r="A1444" s="28" t="s">
        <v>382</v>
      </c>
      <c r="B1444" s="28" t="n">
        <v>89</v>
      </c>
      <c r="C1444" s="29" t="n">
        <v>45046</v>
      </c>
      <c r="D1444" s="28" t="s">
        <v>380</v>
      </c>
    </row>
    <row r="1445" customFormat="false" ht="15" hidden="false" customHeight="false" outlineLevel="0" collapsed="false">
      <c r="A1445" s="28" t="s">
        <v>382</v>
      </c>
      <c r="B1445" s="28" t="n">
        <v>89</v>
      </c>
      <c r="C1445" s="29" t="n">
        <v>45077</v>
      </c>
      <c r="D1445" s="28" t="s">
        <v>380</v>
      </c>
    </row>
    <row r="1446" customFormat="false" ht="15" hidden="false" customHeight="false" outlineLevel="0" collapsed="false">
      <c r="A1446" s="28" t="s">
        <v>382</v>
      </c>
      <c r="B1446" s="28" t="n">
        <v>89</v>
      </c>
      <c r="C1446" s="29" t="n">
        <v>45199</v>
      </c>
      <c r="D1446" s="28" t="s">
        <v>380</v>
      </c>
    </row>
    <row r="1447" customFormat="false" ht="15" hidden="false" customHeight="false" outlineLevel="0" collapsed="false">
      <c r="A1447" s="28" t="s">
        <v>382</v>
      </c>
      <c r="B1447" s="28" t="n">
        <v>89</v>
      </c>
      <c r="C1447" s="29" t="n">
        <v>45230</v>
      </c>
      <c r="D1447" s="28" t="s">
        <v>381</v>
      </c>
    </row>
    <row r="1448" customFormat="false" ht="15" hidden="false" customHeight="false" outlineLevel="0" collapsed="false">
      <c r="A1448" s="28" t="s">
        <v>382</v>
      </c>
      <c r="B1448" s="28" t="n">
        <v>89</v>
      </c>
      <c r="C1448" s="29" t="n">
        <v>45291</v>
      </c>
      <c r="D1448" s="28" t="s">
        <v>381</v>
      </c>
    </row>
    <row r="1449" customFormat="false" ht="15" hidden="false" customHeight="false" outlineLevel="0" collapsed="false">
      <c r="A1449" s="28" t="s">
        <v>382</v>
      </c>
      <c r="B1449" s="28" t="n">
        <v>89</v>
      </c>
      <c r="C1449" s="29" t="n">
        <v>45322</v>
      </c>
      <c r="D1449" s="28" t="s">
        <v>380</v>
      </c>
    </row>
    <row r="1450" customFormat="false" ht="15" hidden="false" customHeight="false" outlineLevel="0" collapsed="false">
      <c r="A1450" s="28" t="s">
        <v>382</v>
      </c>
      <c r="B1450" s="28" t="n">
        <v>89</v>
      </c>
      <c r="C1450" s="29" t="n">
        <v>45382</v>
      </c>
      <c r="D1450" s="28" t="s">
        <v>381</v>
      </c>
    </row>
    <row r="1451" customFormat="false" ht="15" hidden="false" customHeight="false" outlineLevel="0" collapsed="false">
      <c r="A1451" s="28" t="s">
        <v>382</v>
      </c>
      <c r="B1451" s="28" t="n">
        <v>89</v>
      </c>
      <c r="C1451" s="29" t="n">
        <v>45412</v>
      </c>
      <c r="D1451" s="28" t="s">
        <v>380</v>
      </c>
    </row>
    <row r="1452" customFormat="false" ht="15" hidden="false" customHeight="false" outlineLevel="0" collapsed="false">
      <c r="A1452" s="28" t="s">
        <v>382</v>
      </c>
      <c r="B1452" s="28" t="n">
        <v>89</v>
      </c>
      <c r="C1452" s="29" t="n">
        <v>45443</v>
      </c>
      <c r="D1452" s="28" t="s">
        <v>380</v>
      </c>
    </row>
    <row r="1453" customFormat="false" ht="15" hidden="false" customHeight="false" outlineLevel="0" collapsed="false">
      <c r="A1453" s="28" t="s">
        <v>382</v>
      </c>
      <c r="B1453" s="28" t="n">
        <v>89</v>
      </c>
      <c r="C1453" s="29" t="n">
        <v>45504</v>
      </c>
      <c r="D1453" s="28" t="s">
        <v>380</v>
      </c>
    </row>
    <row r="1454" customFormat="false" ht="15" hidden="false" customHeight="false" outlineLevel="0" collapsed="false">
      <c r="A1454" s="28" t="s">
        <v>382</v>
      </c>
      <c r="B1454" s="28" t="n">
        <v>89</v>
      </c>
      <c r="C1454" s="29" t="n">
        <v>45535</v>
      </c>
      <c r="D1454" s="28" t="s">
        <v>381</v>
      </c>
    </row>
    <row r="1455" customFormat="false" ht="15" hidden="false" customHeight="false" outlineLevel="0" collapsed="false">
      <c r="A1455" s="28" t="s">
        <v>382</v>
      </c>
      <c r="B1455" s="28" t="n">
        <v>89</v>
      </c>
      <c r="C1455" s="29" t="n">
        <v>45565</v>
      </c>
      <c r="D1455" s="28" t="s">
        <v>380</v>
      </c>
    </row>
    <row r="1456" customFormat="false" ht="15" hidden="false" customHeight="false" outlineLevel="0" collapsed="false">
      <c r="A1456" s="28" t="s">
        <v>382</v>
      </c>
      <c r="B1456" s="28" t="n">
        <v>89</v>
      </c>
      <c r="C1456" s="29" t="n">
        <v>45596</v>
      </c>
      <c r="D1456" s="28" t="s">
        <v>380</v>
      </c>
    </row>
    <row r="1457" customFormat="false" ht="15" hidden="false" customHeight="false" outlineLevel="0" collapsed="false">
      <c r="A1457" s="28" t="s">
        <v>382</v>
      </c>
      <c r="B1457" s="28" t="n">
        <v>89</v>
      </c>
      <c r="C1457" s="29" t="n">
        <v>45657</v>
      </c>
      <c r="D1457" s="28" t="s">
        <v>380</v>
      </c>
    </row>
    <row r="1458" customFormat="false" ht="15" hidden="false" customHeight="false" outlineLevel="0" collapsed="false">
      <c r="A1458" s="28" t="s">
        <v>382</v>
      </c>
      <c r="B1458" s="28" t="n">
        <v>89</v>
      </c>
      <c r="C1458" s="29" t="n">
        <v>45688</v>
      </c>
      <c r="D1458" s="28" t="s">
        <v>380</v>
      </c>
    </row>
    <row r="1459" customFormat="false" ht="15" hidden="false" customHeight="false" outlineLevel="0" collapsed="false">
      <c r="A1459" s="28" t="s">
        <v>382</v>
      </c>
      <c r="B1459" s="28" t="n">
        <v>89</v>
      </c>
      <c r="C1459" s="29" t="n">
        <v>45747</v>
      </c>
      <c r="D1459" s="28" t="s">
        <v>380</v>
      </c>
    </row>
    <row r="1460" customFormat="false" ht="15" hidden="false" customHeight="false" outlineLevel="0" collapsed="false">
      <c r="A1460" s="28" t="s">
        <v>382</v>
      </c>
      <c r="B1460" s="28" t="n">
        <v>89</v>
      </c>
      <c r="C1460" s="29" t="n">
        <v>45777</v>
      </c>
      <c r="D1460" s="28" t="s">
        <v>379</v>
      </c>
    </row>
    <row r="1461" customFormat="false" ht="15" hidden="false" customHeight="false" outlineLevel="0" collapsed="false">
      <c r="A1461" s="28" t="s">
        <v>382</v>
      </c>
      <c r="B1461" s="28" t="n">
        <v>89</v>
      </c>
      <c r="C1461" s="29" t="n">
        <v>45808</v>
      </c>
      <c r="D1461" s="28" t="s">
        <v>380</v>
      </c>
    </row>
    <row r="1462" customFormat="false" ht="15" hidden="false" customHeight="false" outlineLevel="0" collapsed="false">
      <c r="A1462" s="28" t="s">
        <v>382</v>
      </c>
      <c r="B1462" s="28" t="n">
        <v>89</v>
      </c>
      <c r="C1462" s="29" t="n">
        <v>45869</v>
      </c>
      <c r="D1462" s="28" t="s">
        <v>380</v>
      </c>
    </row>
    <row r="1463" customFormat="false" ht="15" hidden="false" customHeight="false" outlineLevel="0" collapsed="false">
      <c r="A1463" s="28" t="s">
        <v>382</v>
      </c>
      <c r="B1463" s="28" t="n">
        <v>89</v>
      </c>
      <c r="C1463" s="29" t="n">
        <v>45900</v>
      </c>
      <c r="D1463" s="28" t="s">
        <v>380</v>
      </c>
    </row>
    <row r="1464" customFormat="false" ht="15" hidden="false" customHeight="false" outlineLevel="0" collapsed="false">
      <c r="A1464" s="28" t="s">
        <v>382</v>
      </c>
      <c r="B1464" s="28" t="n">
        <v>89</v>
      </c>
      <c r="C1464" s="29" t="n">
        <v>45930</v>
      </c>
      <c r="D1464" s="28" t="s">
        <v>381</v>
      </c>
    </row>
    <row r="1465" customFormat="false" ht="15" hidden="false" customHeight="false" outlineLevel="0" collapsed="false">
      <c r="A1465" s="28" t="s">
        <v>382</v>
      </c>
      <c r="B1465" s="28" t="n">
        <v>89</v>
      </c>
      <c r="C1465" s="29" t="n">
        <v>45961</v>
      </c>
      <c r="D1465" s="28" t="s">
        <v>380</v>
      </c>
    </row>
    <row r="1466" customFormat="false" ht="15" hidden="false" customHeight="false" outlineLevel="0" collapsed="false">
      <c r="A1466" s="28" t="s">
        <v>382</v>
      </c>
      <c r="B1466" s="28" t="n">
        <v>89</v>
      </c>
      <c r="C1466" s="29" t="n">
        <v>46022</v>
      </c>
      <c r="D1466" s="28" t="s">
        <v>380</v>
      </c>
    </row>
    <row r="1467" customFormat="false" ht="15" hidden="false" customHeight="false" outlineLevel="0" collapsed="false">
      <c r="A1467" s="28" t="s">
        <v>382</v>
      </c>
      <c r="B1467" s="28" t="n">
        <v>89</v>
      </c>
      <c r="C1467" s="29" t="n">
        <v>46053</v>
      </c>
      <c r="D1467" s="28" t="s">
        <v>380</v>
      </c>
    </row>
    <row r="1468" customFormat="false" ht="15" hidden="false" customHeight="false" outlineLevel="0" collapsed="false">
      <c r="A1468" s="28" t="s">
        <v>382</v>
      </c>
      <c r="B1468" s="28" t="n">
        <v>89</v>
      </c>
      <c r="C1468" s="29" t="n">
        <v>46112</v>
      </c>
      <c r="D1468" s="28" t="s">
        <v>380</v>
      </c>
    </row>
    <row r="1469" customFormat="false" ht="15" hidden="false" customHeight="false" outlineLevel="0" collapsed="false">
      <c r="A1469" s="28" t="s">
        <v>382</v>
      </c>
      <c r="B1469" s="28" t="n">
        <v>89</v>
      </c>
      <c r="C1469" s="29" t="n">
        <v>46142</v>
      </c>
      <c r="D1469" s="28" t="s">
        <v>380</v>
      </c>
    </row>
    <row r="1470" customFormat="false" ht="15" hidden="false" customHeight="false" outlineLevel="0" collapsed="false">
      <c r="A1470" s="28" t="s">
        <v>382</v>
      </c>
      <c r="B1470" s="28" t="n">
        <v>89</v>
      </c>
      <c r="C1470" s="29" t="n">
        <v>46173</v>
      </c>
      <c r="D1470" s="28" t="s">
        <v>380</v>
      </c>
    </row>
    <row r="1471" customFormat="false" ht="15" hidden="false" customHeight="false" outlineLevel="0" collapsed="false">
      <c r="A1471" s="28" t="s">
        <v>382</v>
      </c>
      <c r="B1471" s="28" t="n">
        <v>89</v>
      </c>
      <c r="C1471" s="29" t="n">
        <v>46234</v>
      </c>
      <c r="D1471" s="28" t="s">
        <v>380</v>
      </c>
    </row>
    <row r="1472" customFormat="false" ht="15" hidden="false" customHeight="false" outlineLevel="0" collapsed="false">
      <c r="A1472" s="28" t="s">
        <v>382</v>
      </c>
      <c r="B1472" s="28" t="n">
        <v>91</v>
      </c>
      <c r="C1472" s="29" t="n">
        <v>44957</v>
      </c>
      <c r="D1472" s="28" t="s">
        <v>380</v>
      </c>
    </row>
    <row r="1473" customFormat="false" ht="15" hidden="false" customHeight="false" outlineLevel="0" collapsed="false">
      <c r="A1473" s="28" t="s">
        <v>382</v>
      </c>
      <c r="B1473" s="28" t="n">
        <v>91</v>
      </c>
      <c r="C1473" s="29" t="n">
        <v>45016</v>
      </c>
      <c r="D1473" s="28" t="s">
        <v>381</v>
      </c>
    </row>
    <row r="1474" customFormat="false" ht="15" hidden="false" customHeight="false" outlineLevel="0" collapsed="false">
      <c r="A1474" s="28" t="s">
        <v>382</v>
      </c>
      <c r="B1474" s="28" t="n">
        <v>91</v>
      </c>
      <c r="C1474" s="29" t="n">
        <v>45046</v>
      </c>
      <c r="D1474" s="28" t="s">
        <v>380</v>
      </c>
    </row>
    <row r="1475" customFormat="false" ht="15" hidden="false" customHeight="false" outlineLevel="0" collapsed="false">
      <c r="A1475" s="28" t="s">
        <v>382</v>
      </c>
      <c r="B1475" s="28" t="n">
        <v>91</v>
      </c>
      <c r="C1475" s="29" t="n">
        <v>45077</v>
      </c>
      <c r="D1475" s="28" t="s">
        <v>380</v>
      </c>
    </row>
    <row r="1476" customFormat="false" ht="15" hidden="false" customHeight="false" outlineLevel="0" collapsed="false">
      <c r="A1476" s="28" t="s">
        <v>382</v>
      </c>
      <c r="B1476" s="28" t="n">
        <v>91</v>
      </c>
      <c r="C1476" s="29" t="n">
        <v>45199</v>
      </c>
      <c r="D1476" s="28" t="s">
        <v>381</v>
      </c>
    </row>
    <row r="1477" customFormat="false" ht="15" hidden="false" customHeight="false" outlineLevel="0" collapsed="false">
      <c r="A1477" s="28" t="s">
        <v>382</v>
      </c>
      <c r="B1477" s="28" t="n">
        <v>91</v>
      </c>
      <c r="C1477" s="29" t="n">
        <v>45230</v>
      </c>
      <c r="D1477" s="28" t="s">
        <v>380</v>
      </c>
    </row>
    <row r="1478" customFormat="false" ht="15" hidden="false" customHeight="false" outlineLevel="0" collapsed="false">
      <c r="A1478" s="28" t="s">
        <v>382</v>
      </c>
      <c r="B1478" s="28" t="n">
        <v>91</v>
      </c>
      <c r="C1478" s="29" t="n">
        <v>45291</v>
      </c>
      <c r="D1478" s="28" t="s">
        <v>380</v>
      </c>
    </row>
    <row r="1479" customFormat="false" ht="15" hidden="false" customHeight="false" outlineLevel="0" collapsed="false">
      <c r="A1479" s="28" t="s">
        <v>382</v>
      </c>
      <c r="B1479" s="28" t="n">
        <v>91</v>
      </c>
      <c r="C1479" s="29" t="n">
        <v>45322</v>
      </c>
      <c r="D1479" s="28" t="s">
        <v>381</v>
      </c>
    </row>
    <row r="1480" customFormat="false" ht="15" hidden="false" customHeight="false" outlineLevel="0" collapsed="false">
      <c r="A1480" s="28" t="s">
        <v>382</v>
      </c>
      <c r="B1480" s="28" t="n">
        <v>91</v>
      </c>
      <c r="C1480" s="29" t="n">
        <v>45382</v>
      </c>
      <c r="D1480" s="28" t="s">
        <v>380</v>
      </c>
    </row>
    <row r="1481" customFormat="false" ht="15" hidden="false" customHeight="false" outlineLevel="0" collapsed="false">
      <c r="A1481" s="28" t="s">
        <v>382</v>
      </c>
      <c r="B1481" s="28" t="n">
        <v>91</v>
      </c>
      <c r="C1481" s="29" t="n">
        <v>45412</v>
      </c>
      <c r="D1481" s="28" t="s">
        <v>380</v>
      </c>
    </row>
    <row r="1482" customFormat="false" ht="15" hidden="false" customHeight="false" outlineLevel="0" collapsed="false">
      <c r="A1482" s="28" t="s">
        <v>382</v>
      </c>
      <c r="B1482" s="28" t="n">
        <v>91</v>
      </c>
      <c r="C1482" s="29" t="n">
        <v>45443</v>
      </c>
      <c r="D1482" s="28" t="s">
        <v>380</v>
      </c>
    </row>
    <row r="1483" customFormat="false" ht="15" hidden="false" customHeight="false" outlineLevel="0" collapsed="false">
      <c r="A1483" s="28" t="s">
        <v>382</v>
      </c>
      <c r="B1483" s="28" t="n">
        <v>91</v>
      </c>
      <c r="C1483" s="29" t="n">
        <v>45504</v>
      </c>
      <c r="D1483" s="28" t="s">
        <v>380</v>
      </c>
    </row>
    <row r="1484" customFormat="false" ht="15" hidden="false" customHeight="false" outlineLevel="0" collapsed="false">
      <c r="A1484" s="28" t="s">
        <v>382</v>
      </c>
      <c r="B1484" s="28" t="n">
        <v>91</v>
      </c>
      <c r="C1484" s="29" t="n">
        <v>45535</v>
      </c>
      <c r="D1484" s="28" t="s">
        <v>380</v>
      </c>
    </row>
    <row r="1485" customFormat="false" ht="15" hidden="false" customHeight="false" outlineLevel="0" collapsed="false">
      <c r="A1485" s="28" t="s">
        <v>382</v>
      </c>
      <c r="B1485" s="28" t="n">
        <v>91</v>
      </c>
      <c r="C1485" s="29" t="n">
        <v>45565</v>
      </c>
      <c r="D1485" s="28" t="s">
        <v>381</v>
      </c>
    </row>
    <row r="1486" customFormat="false" ht="15" hidden="false" customHeight="false" outlineLevel="0" collapsed="false">
      <c r="A1486" s="28" t="s">
        <v>382</v>
      </c>
      <c r="B1486" s="28" t="n">
        <v>91</v>
      </c>
      <c r="C1486" s="29" t="n">
        <v>45596</v>
      </c>
      <c r="D1486" s="28" t="s">
        <v>380</v>
      </c>
    </row>
    <row r="1487" customFormat="false" ht="15" hidden="false" customHeight="false" outlineLevel="0" collapsed="false">
      <c r="A1487" s="28" t="s">
        <v>382</v>
      </c>
      <c r="B1487" s="28" t="n">
        <v>91</v>
      </c>
      <c r="C1487" s="29" t="n">
        <v>45657</v>
      </c>
      <c r="D1487" s="28" t="s">
        <v>380</v>
      </c>
    </row>
    <row r="1488" customFormat="false" ht="15" hidden="false" customHeight="false" outlineLevel="0" collapsed="false">
      <c r="A1488" s="28" t="s">
        <v>382</v>
      </c>
      <c r="B1488" s="28" t="n">
        <v>91</v>
      </c>
      <c r="C1488" s="29" t="n">
        <v>45688</v>
      </c>
      <c r="D1488" s="28" t="s">
        <v>381</v>
      </c>
    </row>
    <row r="1489" customFormat="false" ht="15" hidden="false" customHeight="false" outlineLevel="0" collapsed="false">
      <c r="A1489" s="28" t="s">
        <v>382</v>
      </c>
      <c r="B1489" s="28" t="n">
        <v>91</v>
      </c>
      <c r="C1489" s="29" t="n">
        <v>45747</v>
      </c>
      <c r="D1489" s="28" t="s">
        <v>380</v>
      </c>
    </row>
    <row r="1490" customFormat="false" ht="15" hidden="false" customHeight="false" outlineLevel="0" collapsed="false">
      <c r="A1490" s="28" t="s">
        <v>382</v>
      </c>
      <c r="B1490" s="28" t="n">
        <v>91</v>
      </c>
      <c r="C1490" s="29" t="n">
        <v>45777</v>
      </c>
      <c r="D1490" s="28" t="s">
        <v>380</v>
      </c>
    </row>
    <row r="1491" customFormat="false" ht="15" hidden="false" customHeight="false" outlineLevel="0" collapsed="false">
      <c r="A1491" s="28" t="s">
        <v>382</v>
      </c>
      <c r="B1491" s="28" t="n">
        <v>91</v>
      </c>
      <c r="C1491" s="29" t="n">
        <v>45808</v>
      </c>
      <c r="D1491" s="28" t="s">
        <v>380</v>
      </c>
    </row>
    <row r="1492" customFormat="false" ht="15" hidden="false" customHeight="false" outlineLevel="0" collapsed="false">
      <c r="A1492" s="28" t="s">
        <v>382</v>
      </c>
      <c r="B1492" s="28" t="n">
        <v>91</v>
      </c>
      <c r="C1492" s="29" t="n">
        <v>45869</v>
      </c>
      <c r="D1492" s="28" t="s">
        <v>380</v>
      </c>
    </row>
    <row r="1493" customFormat="false" ht="15" hidden="false" customHeight="false" outlineLevel="0" collapsed="false">
      <c r="A1493" s="28" t="s">
        <v>382</v>
      </c>
      <c r="B1493" s="28" t="n">
        <v>91</v>
      </c>
      <c r="C1493" s="29" t="n">
        <v>45900</v>
      </c>
      <c r="D1493" s="28" t="s">
        <v>380</v>
      </c>
    </row>
    <row r="1494" customFormat="false" ht="15" hidden="false" customHeight="false" outlineLevel="0" collapsed="false">
      <c r="A1494" s="28" t="s">
        <v>382</v>
      </c>
      <c r="B1494" s="28" t="n">
        <v>91</v>
      </c>
      <c r="C1494" s="29" t="n">
        <v>45930</v>
      </c>
      <c r="D1494" s="28" t="s">
        <v>381</v>
      </c>
    </row>
    <row r="1495" customFormat="false" ht="15" hidden="false" customHeight="false" outlineLevel="0" collapsed="false">
      <c r="A1495" s="28" t="s">
        <v>382</v>
      </c>
      <c r="B1495" s="28" t="n">
        <v>91</v>
      </c>
      <c r="C1495" s="29" t="n">
        <v>45961</v>
      </c>
      <c r="D1495" s="28" t="s">
        <v>380</v>
      </c>
    </row>
    <row r="1496" customFormat="false" ht="15" hidden="false" customHeight="false" outlineLevel="0" collapsed="false">
      <c r="A1496" s="28" t="s">
        <v>382</v>
      </c>
      <c r="B1496" s="28" t="n">
        <v>91</v>
      </c>
      <c r="C1496" s="29" t="n">
        <v>46022</v>
      </c>
      <c r="D1496" s="28" t="s">
        <v>380</v>
      </c>
    </row>
    <row r="1497" customFormat="false" ht="15" hidden="false" customHeight="false" outlineLevel="0" collapsed="false">
      <c r="A1497" s="28" t="s">
        <v>382</v>
      </c>
      <c r="B1497" s="28" t="n">
        <v>91</v>
      </c>
      <c r="C1497" s="29" t="n">
        <v>46053</v>
      </c>
      <c r="D1497" s="28" t="s">
        <v>380</v>
      </c>
    </row>
    <row r="1498" customFormat="false" ht="15" hidden="false" customHeight="false" outlineLevel="0" collapsed="false">
      <c r="A1498" s="28" t="s">
        <v>382</v>
      </c>
      <c r="B1498" s="28" t="n">
        <v>91</v>
      </c>
      <c r="C1498" s="29" t="n">
        <v>46112</v>
      </c>
      <c r="D1498" s="28" t="s">
        <v>379</v>
      </c>
    </row>
    <row r="1499" customFormat="false" ht="15" hidden="false" customHeight="false" outlineLevel="0" collapsed="false">
      <c r="A1499" s="28" t="s">
        <v>382</v>
      </c>
      <c r="B1499" s="28" t="n">
        <v>91</v>
      </c>
      <c r="C1499" s="29" t="n">
        <v>46142</v>
      </c>
      <c r="D1499" s="28" t="s">
        <v>380</v>
      </c>
    </row>
    <row r="1500" customFormat="false" ht="15" hidden="false" customHeight="false" outlineLevel="0" collapsed="false">
      <c r="A1500" s="28" t="s">
        <v>382</v>
      </c>
      <c r="B1500" s="28" t="n">
        <v>91</v>
      </c>
      <c r="C1500" s="29" t="n">
        <v>46173</v>
      </c>
      <c r="D1500" s="28" t="s">
        <v>380</v>
      </c>
    </row>
    <row r="1501" customFormat="false" ht="15" hidden="false" customHeight="false" outlineLevel="0" collapsed="false">
      <c r="A1501" s="28" t="s">
        <v>382</v>
      </c>
      <c r="B1501" s="28" t="n">
        <v>91</v>
      </c>
      <c r="C1501" s="29" t="n">
        <v>46234</v>
      </c>
      <c r="D1501" s="28" t="s">
        <v>381</v>
      </c>
    </row>
    <row r="1502" customFormat="false" ht="15" hidden="false" customHeight="false" outlineLevel="0" collapsed="false">
      <c r="A1502" s="28" t="s">
        <v>382</v>
      </c>
      <c r="B1502" s="28" t="n">
        <v>93</v>
      </c>
      <c r="C1502" s="29" t="n">
        <v>44957</v>
      </c>
      <c r="D1502" s="28" t="s">
        <v>380</v>
      </c>
    </row>
    <row r="1503" customFormat="false" ht="15" hidden="false" customHeight="false" outlineLevel="0" collapsed="false">
      <c r="A1503" s="28" t="s">
        <v>382</v>
      </c>
      <c r="B1503" s="28" t="n">
        <v>93</v>
      </c>
      <c r="C1503" s="29" t="n">
        <v>45016</v>
      </c>
      <c r="D1503" s="28" t="s">
        <v>381</v>
      </c>
    </row>
    <row r="1504" customFormat="false" ht="15" hidden="false" customHeight="false" outlineLevel="0" collapsed="false">
      <c r="A1504" s="28" t="s">
        <v>382</v>
      </c>
      <c r="B1504" s="28" t="n">
        <v>93</v>
      </c>
      <c r="C1504" s="29" t="n">
        <v>45046</v>
      </c>
      <c r="D1504" s="28" t="s">
        <v>380</v>
      </c>
    </row>
    <row r="1505" customFormat="false" ht="15" hidden="false" customHeight="false" outlineLevel="0" collapsed="false">
      <c r="A1505" s="28" t="s">
        <v>382</v>
      </c>
      <c r="B1505" s="28" t="n">
        <v>93</v>
      </c>
      <c r="C1505" s="29" t="n">
        <v>45077</v>
      </c>
      <c r="D1505" s="28" t="s">
        <v>380</v>
      </c>
    </row>
    <row r="1506" customFormat="false" ht="15" hidden="false" customHeight="false" outlineLevel="0" collapsed="false">
      <c r="A1506" s="28" t="s">
        <v>382</v>
      </c>
      <c r="B1506" s="28" t="n">
        <v>93</v>
      </c>
      <c r="C1506" s="29" t="n">
        <v>45199</v>
      </c>
      <c r="D1506" s="28" t="s">
        <v>380</v>
      </c>
    </row>
    <row r="1507" customFormat="false" ht="15" hidden="false" customHeight="false" outlineLevel="0" collapsed="false">
      <c r="A1507" s="28" t="s">
        <v>382</v>
      </c>
      <c r="B1507" s="28" t="n">
        <v>93</v>
      </c>
      <c r="C1507" s="29" t="n">
        <v>45230</v>
      </c>
      <c r="D1507" s="28" t="s">
        <v>379</v>
      </c>
    </row>
    <row r="1508" customFormat="false" ht="15" hidden="false" customHeight="false" outlineLevel="0" collapsed="false">
      <c r="A1508" s="28" t="s">
        <v>382</v>
      </c>
      <c r="B1508" s="28" t="n">
        <v>93</v>
      </c>
      <c r="C1508" s="29" t="n">
        <v>45291</v>
      </c>
      <c r="D1508" s="28" t="s">
        <v>381</v>
      </c>
    </row>
    <row r="1509" customFormat="false" ht="15" hidden="false" customHeight="false" outlineLevel="0" collapsed="false">
      <c r="A1509" s="28" t="s">
        <v>382</v>
      </c>
      <c r="B1509" s="28" t="n">
        <v>93</v>
      </c>
      <c r="C1509" s="29" t="n">
        <v>45322</v>
      </c>
      <c r="D1509" s="28" t="s">
        <v>380</v>
      </c>
    </row>
    <row r="1510" customFormat="false" ht="15" hidden="false" customHeight="false" outlineLevel="0" collapsed="false">
      <c r="A1510" s="28" t="s">
        <v>382</v>
      </c>
      <c r="B1510" s="28" t="n">
        <v>93</v>
      </c>
      <c r="C1510" s="29" t="n">
        <v>45382</v>
      </c>
      <c r="D1510" s="28" t="s">
        <v>379</v>
      </c>
    </row>
    <row r="1511" customFormat="false" ht="15" hidden="false" customHeight="false" outlineLevel="0" collapsed="false">
      <c r="A1511" s="28" t="s">
        <v>382</v>
      </c>
      <c r="B1511" s="28" t="n">
        <v>93</v>
      </c>
      <c r="C1511" s="29" t="n">
        <v>45412</v>
      </c>
      <c r="D1511" s="28" t="s">
        <v>380</v>
      </c>
    </row>
    <row r="1512" customFormat="false" ht="15" hidden="false" customHeight="false" outlineLevel="0" collapsed="false">
      <c r="A1512" s="28" t="s">
        <v>382</v>
      </c>
      <c r="B1512" s="28" t="n">
        <v>93</v>
      </c>
      <c r="C1512" s="29" t="n">
        <v>45443</v>
      </c>
      <c r="D1512" s="28" t="s">
        <v>380</v>
      </c>
    </row>
    <row r="1513" customFormat="false" ht="15" hidden="false" customHeight="false" outlineLevel="0" collapsed="false">
      <c r="A1513" s="28" t="s">
        <v>382</v>
      </c>
      <c r="B1513" s="28" t="n">
        <v>93</v>
      </c>
      <c r="C1513" s="29" t="n">
        <v>45504</v>
      </c>
      <c r="D1513" s="28" t="s">
        <v>381</v>
      </c>
    </row>
    <row r="1514" customFormat="false" ht="15" hidden="false" customHeight="false" outlineLevel="0" collapsed="false">
      <c r="A1514" s="28" t="s">
        <v>382</v>
      </c>
      <c r="B1514" s="28" t="n">
        <v>93</v>
      </c>
      <c r="C1514" s="29" t="n">
        <v>45535</v>
      </c>
      <c r="D1514" s="28" t="s">
        <v>380</v>
      </c>
    </row>
    <row r="1515" customFormat="false" ht="15" hidden="false" customHeight="false" outlineLevel="0" collapsed="false">
      <c r="A1515" s="28" t="s">
        <v>382</v>
      </c>
      <c r="B1515" s="28" t="n">
        <v>93</v>
      </c>
      <c r="C1515" s="29" t="n">
        <v>45565</v>
      </c>
      <c r="D1515" s="28" t="s">
        <v>380</v>
      </c>
    </row>
    <row r="1516" customFormat="false" ht="15" hidden="false" customHeight="false" outlineLevel="0" collapsed="false">
      <c r="A1516" s="28" t="s">
        <v>382</v>
      </c>
      <c r="B1516" s="28" t="n">
        <v>93</v>
      </c>
      <c r="C1516" s="29" t="n">
        <v>45596</v>
      </c>
      <c r="D1516" s="28" t="s">
        <v>380</v>
      </c>
    </row>
    <row r="1517" customFormat="false" ht="15" hidden="false" customHeight="false" outlineLevel="0" collapsed="false">
      <c r="A1517" s="28" t="s">
        <v>382</v>
      </c>
      <c r="B1517" s="28" t="n">
        <v>93</v>
      </c>
      <c r="C1517" s="29" t="n">
        <v>45657</v>
      </c>
      <c r="D1517" s="28" t="s">
        <v>381</v>
      </c>
    </row>
    <row r="1518" customFormat="false" ht="15" hidden="false" customHeight="false" outlineLevel="0" collapsed="false">
      <c r="A1518" s="28" t="s">
        <v>382</v>
      </c>
      <c r="B1518" s="28" t="n">
        <v>93</v>
      </c>
      <c r="C1518" s="29" t="n">
        <v>45688</v>
      </c>
      <c r="D1518" s="28" t="s">
        <v>380</v>
      </c>
    </row>
    <row r="1519" customFormat="false" ht="15" hidden="false" customHeight="false" outlineLevel="0" collapsed="false">
      <c r="A1519" s="28" t="s">
        <v>382</v>
      </c>
      <c r="B1519" s="28" t="n">
        <v>93</v>
      </c>
      <c r="C1519" s="29" t="n">
        <v>45747</v>
      </c>
      <c r="D1519" s="28" t="s">
        <v>380</v>
      </c>
    </row>
    <row r="1520" customFormat="false" ht="15" hidden="false" customHeight="false" outlineLevel="0" collapsed="false">
      <c r="A1520" s="28" t="s">
        <v>382</v>
      </c>
      <c r="B1520" s="28" t="n">
        <v>93</v>
      </c>
      <c r="C1520" s="29" t="n">
        <v>45777</v>
      </c>
      <c r="D1520" s="28" t="s">
        <v>380</v>
      </c>
    </row>
    <row r="1521" customFormat="false" ht="15" hidden="false" customHeight="false" outlineLevel="0" collapsed="false">
      <c r="A1521" s="28" t="s">
        <v>382</v>
      </c>
      <c r="B1521" s="28" t="n">
        <v>93</v>
      </c>
      <c r="C1521" s="29" t="n">
        <v>45808</v>
      </c>
      <c r="D1521" s="28" t="s">
        <v>380</v>
      </c>
    </row>
    <row r="1522" customFormat="false" ht="15" hidden="false" customHeight="false" outlineLevel="0" collapsed="false">
      <c r="A1522" s="28" t="s">
        <v>382</v>
      </c>
      <c r="B1522" s="28" t="n">
        <v>93</v>
      </c>
      <c r="C1522" s="29" t="n">
        <v>45869</v>
      </c>
      <c r="D1522" s="28" t="s">
        <v>380</v>
      </c>
    </row>
    <row r="1523" customFormat="false" ht="15" hidden="false" customHeight="false" outlineLevel="0" collapsed="false">
      <c r="A1523" s="28" t="s">
        <v>382</v>
      </c>
      <c r="B1523" s="28" t="n">
        <v>93</v>
      </c>
      <c r="C1523" s="29" t="n">
        <v>45900</v>
      </c>
      <c r="D1523" s="28" t="s">
        <v>380</v>
      </c>
    </row>
    <row r="1524" customFormat="false" ht="15" hidden="false" customHeight="false" outlineLevel="0" collapsed="false">
      <c r="A1524" s="28" t="s">
        <v>382</v>
      </c>
      <c r="B1524" s="28" t="n">
        <v>93</v>
      </c>
      <c r="C1524" s="29" t="n">
        <v>45930</v>
      </c>
      <c r="D1524" s="28" t="s">
        <v>380</v>
      </c>
    </row>
    <row r="1525" customFormat="false" ht="15" hidden="false" customHeight="false" outlineLevel="0" collapsed="false">
      <c r="A1525" s="28" t="s">
        <v>382</v>
      </c>
      <c r="B1525" s="28" t="n">
        <v>93</v>
      </c>
      <c r="C1525" s="29" t="n">
        <v>45961</v>
      </c>
      <c r="D1525" s="28" t="s">
        <v>380</v>
      </c>
    </row>
    <row r="1526" customFormat="false" ht="15" hidden="false" customHeight="false" outlineLevel="0" collapsed="false">
      <c r="A1526" s="28" t="s">
        <v>382</v>
      </c>
      <c r="B1526" s="28" t="n">
        <v>93</v>
      </c>
      <c r="C1526" s="29" t="n">
        <v>46022</v>
      </c>
      <c r="D1526" s="28" t="s">
        <v>380</v>
      </c>
    </row>
    <row r="1527" customFormat="false" ht="15" hidden="false" customHeight="false" outlineLevel="0" collapsed="false">
      <c r="A1527" s="28" t="s">
        <v>382</v>
      </c>
      <c r="B1527" s="28" t="n">
        <v>93</v>
      </c>
      <c r="C1527" s="29" t="n">
        <v>46053</v>
      </c>
      <c r="D1527" s="28" t="s">
        <v>380</v>
      </c>
    </row>
    <row r="1528" customFormat="false" ht="15" hidden="false" customHeight="false" outlineLevel="0" collapsed="false">
      <c r="A1528" s="28" t="s">
        <v>382</v>
      </c>
      <c r="B1528" s="28" t="n">
        <v>93</v>
      </c>
      <c r="C1528" s="29" t="n">
        <v>46112</v>
      </c>
      <c r="D1528" s="28" t="s">
        <v>380</v>
      </c>
    </row>
    <row r="1529" customFormat="false" ht="15" hidden="false" customHeight="false" outlineLevel="0" collapsed="false">
      <c r="A1529" s="28" t="s">
        <v>382</v>
      </c>
      <c r="B1529" s="28" t="n">
        <v>93</v>
      </c>
      <c r="C1529" s="29" t="n">
        <v>46142</v>
      </c>
      <c r="D1529" s="28" t="s">
        <v>380</v>
      </c>
    </row>
    <row r="1530" customFormat="false" ht="15" hidden="false" customHeight="false" outlineLevel="0" collapsed="false">
      <c r="A1530" s="28" t="s">
        <v>382</v>
      </c>
      <c r="B1530" s="28" t="n">
        <v>93</v>
      </c>
      <c r="C1530" s="29" t="n">
        <v>46173</v>
      </c>
      <c r="D1530" s="28" t="s">
        <v>380</v>
      </c>
    </row>
    <row r="1531" customFormat="false" ht="15" hidden="false" customHeight="false" outlineLevel="0" collapsed="false">
      <c r="A1531" s="28" t="s">
        <v>382</v>
      </c>
      <c r="B1531" s="28" t="n">
        <v>93</v>
      </c>
      <c r="C1531" s="29" t="n">
        <v>46234</v>
      </c>
      <c r="D1531" s="28" t="s">
        <v>380</v>
      </c>
    </row>
    <row r="1532" customFormat="false" ht="15" hidden="false" customHeight="false" outlineLevel="0" collapsed="false">
      <c r="A1532" s="28" t="s">
        <v>382</v>
      </c>
      <c r="B1532" s="28" t="n">
        <v>96</v>
      </c>
      <c r="C1532" s="29" t="n">
        <v>44957</v>
      </c>
      <c r="D1532" s="28" t="s">
        <v>380</v>
      </c>
    </row>
    <row r="1533" customFormat="false" ht="15" hidden="false" customHeight="false" outlineLevel="0" collapsed="false">
      <c r="A1533" s="28" t="s">
        <v>382</v>
      </c>
      <c r="B1533" s="28" t="n">
        <v>96</v>
      </c>
      <c r="C1533" s="29" t="n">
        <v>45016</v>
      </c>
      <c r="D1533" s="28" t="s">
        <v>380</v>
      </c>
    </row>
    <row r="1534" customFormat="false" ht="15" hidden="false" customHeight="false" outlineLevel="0" collapsed="false">
      <c r="A1534" s="28" t="s">
        <v>382</v>
      </c>
      <c r="B1534" s="28" t="n">
        <v>96</v>
      </c>
      <c r="C1534" s="29" t="n">
        <v>45046</v>
      </c>
      <c r="D1534" s="28" t="s">
        <v>380</v>
      </c>
    </row>
    <row r="1535" customFormat="false" ht="15" hidden="false" customHeight="false" outlineLevel="0" collapsed="false">
      <c r="A1535" s="28" t="s">
        <v>382</v>
      </c>
      <c r="B1535" s="28" t="n">
        <v>96</v>
      </c>
      <c r="C1535" s="29" t="n">
        <v>45077</v>
      </c>
      <c r="D1535" s="28" t="s">
        <v>379</v>
      </c>
    </row>
    <row r="1536" customFormat="false" ht="15" hidden="false" customHeight="false" outlineLevel="0" collapsed="false">
      <c r="A1536" s="28" t="s">
        <v>382</v>
      </c>
      <c r="B1536" s="28" t="n">
        <v>96</v>
      </c>
      <c r="C1536" s="29" t="n">
        <v>45199</v>
      </c>
      <c r="D1536" s="28" t="s">
        <v>380</v>
      </c>
    </row>
    <row r="1537" customFormat="false" ht="15" hidden="false" customHeight="false" outlineLevel="0" collapsed="false">
      <c r="A1537" s="28" t="s">
        <v>382</v>
      </c>
      <c r="B1537" s="28" t="n">
        <v>96</v>
      </c>
      <c r="C1537" s="29" t="n">
        <v>45230</v>
      </c>
      <c r="D1537" s="28" t="s">
        <v>380</v>
      </c>
    </row>
    <row r="1538" customFormat="false" ht="15" hidden="false" customHeight="false" outlineLevel="0" collapsed="false">
      <c r="A1538" s="28" t="s">
        <v>382</v>
      </c>
      <c r="B1538" s="28" t="n">
        <v>96</v>
      </c>
      <c r="C1538" s="29" t="n">
        <v>45291</v>
      </c>
      <c r="D1538" s="28" t="s">
        <v>380</v>
      </c>
    </row>
    <row r="1539" customFormat="false" ht="15" hidden="false" customHeight="false" outlineLevel="0" collapsed="false">
      <c r="A1539" s="28" t="s">
        <v>382</v>
      </c>
      <c r="B1539" s="28" t="n">
        <v>96</v>
      </c>
      <c r="C1539" s="29" t="n">
        <v>45322</v>
      </c>
      <c r="D1539" s="28" t="s">
        <v>380</v>
      </c>
    </row>
    <row r="1540" customFormat="false" ht="15" hidden="false" customHeight="false" outlineLevel="0" collapsed="false">
      <c r="A1540" s="28" t="s">
        <v>382</v>
      </c>
      <c r="B1540" s="28" t="n">
        <v>96</v>
      </c>
      <c r="C1540" s="29" t="n">
        <v>45382</v>
      </c>
      <c r="D1540" s="28" t="s">
        <v>380</v>
      </c>
    </row>
    <row r="1541" customFormat="false" ht="15" hidden="false" customHeight="false" outlineLevel="0" collapsed="false">
      <c r="A1541" s="28" t="s">
        <v>382</v>
      </c>
      <c r="B1541" s="28" t="n">
        <v>96</v>
      </c>
      <c r="C1541" s="29" t="n">
        <v>45412</v>
      </c>
      <c r="D1541" s="28" t="s">
        <v>380</v>
      </c>
    </row>
    <row r="1542" customFormat="false" ht="15" hidden="false" customHeight="false" outlineLevel="0" collapsed="false">
      <c r="A1542" s="28" t="s">
        <v>382</v>
      </c>
      <c r="B1542" s="28" t="n">
        <v>96</v>
      </c>
      <c r="C1542" s="29" t="n">
        <v>45443</v>
      </c>
      <c r="D1542" s="28" t="s">
        <v>380</v>
      </c>
    </row>
    <row r="1543" customFormat="false" ht="15" hidden="false" customHeight="false" outlineLevel="0" collapsed="false">
      <c r="A1543" s="28" t="s">
        <v>382</v>
      </c>
      <c r="B1543" s="28" t="n">
        <v>96</v>
      </c>
      <c r="C1543" s="29" t="n">
        <v>45504</v>
      </c>
      <c r="D1543" s="28" t="s">
        <v>380</v>
      </c>
    </row>
    <row r="1544" customFormat="false" ht="15" hidden="false" customHeight="false" outlineLevel="0" collapsed="false">
      <c r="A1544" s="28" t="s">
        <v>382</v>
      </c>
      <c r="B1544" s="28" t="n">
        <v>96</v>
      </c>
      <c r="C1544" s="29" t="n">
        <v>45535</v>
      </c>
      <c r="D1544" s="28" t="s">
        <v>380</v>
      </c>
    </row>
    <row r="1545" customFormat="false" ht="15" hidden="false" customHeight="false" outlineLevel="0" collapsed="false">
      <c r="A1545" s="28" t="s">
        <v>382</v>
      </c>
      <c r="B1545" s="28" t="n">
        <v>96</v>
      </c>
      <c r="C1545" s="29" t="n">
        <v>45565</v>
      </c>
      <c r="D1545" s="28" t="s">
        <v>380</v>
      </c>
    </row>
    <row r="1546" customFormat="false" ht="15" hidden="false" customHeight="false" outlineLevel="0" collapsed="false">
      <c r="A1546" s="28" t="s">
        <v>382</v>
      </c>
      <c r="B1546" s="28" t="n">
        <v>96</v>
      </c>
      <c r="C1546" s="29" t="n">
        <v>45596</v>
      </c>
      <c r="D1546" s="28" t="s">
        <v>380</v>
      </c>
    </row>
    <row r="1547" customFormat="false" ht="15" hidden="false" customHeight="false" outlineLevel="0" collapsed="false">
      <c r="A1547" s="28" t="s">
        <v>382</v>
      </c>
      <c r="B1547" s="28" t="n">
        <v>96</v>
      </c>
      <c r="C1547" s="29" t="n">
        <v>45657</v>
      </c>
      <c r="D1547" s="28" t="s">
        <v>380</v>
      </c>
    </row>
    <row r="1548" customFormat="false" ht="15" hidden="false" customHeight="false" outlineLevel="0" collapsed="false">
      <c r="A1548" s="28" t="s">
        <v>382</v>
      </c>
      <c r="B1548" s="28" t="n">
        <v>96</v>
      </c>
      <c r="C1548" s="29" t="n">
        <v>45688</v>
      </c>
      <c r="D1548" s="28" t="s">
        <v>380</v>
      </c>
    </row>
    <row r="1549" customFormat="false" ht="15" hidden="false" customHeight="false" outlineLevel="0" collapsed="false">
      <c r="A1549" s="28" t="s">
        <v>382</v>
      </c>
      <c r="B1549" s="28" t="n">
        <v>96</v>
      </c>
      <c r="C1549" s="29" t="n">
        <v>45747</v>
      </c>
      <c r="D1549" s="28" t="s">
        <v>380</v>
      </c>
    </row>
    <row r="1550" customFormat="false" ht="15" hidden="false" customHeight="false" outlineLevel="0" collapsed="false">
      <c r="A1550" s="28" t="s">
        <v>382</v>
      </c>
      <c r="B1550" s="28" t="n">
        <v>96</v>
      </c>
      <c r="C1550" s="29" t="n">
        <v>45777</v>
      </c>
      <c r="D1550" s="28" t="s">
        <v>381</v>
      </c>
    </row>
    <row r="1551" customFormat="false" ht="15" hidden="false" customHeight="false" outlineLevel="0" collapsed="false">
      <c r="A1551" s="28" t="s">
        <v>382</v>
      </c>
      <c r="B1551" s="28" t="n">
        <v>96</v>
      </c>
      <c r="C1551" s="29" t="n">
        <v>45808</v>
      </c>
      <c r="D1551" s="28" t="s">
        <v>380</v>
      </c>
    </row>
    <row r="1552" customFormat="false" ht="15" hidden="false" customHeight="false" outlineLevel="0" collapsed="false">
      <c r="A1552" s="28" t="s">
        <v>382</v>
      </c>
      <c r="B1552" s="28" t="n">
        <v>96</v>
      </c>
      <c r="C1552" s="29" t="n">
        <v>45869</v>
      </c>
      <c r="D1552" s="28" t="s">
        <v>381</v>
      </c>
    </row>
    <row r="1553" customFormat="false" ht="15" hidden="false" customHeight="false" outlineLevel="0" collapsed="false">
      <c r="A1553" s="28" t="s">
        <v>382</v>
      </c>
      <c r="B1553" s="28" t="n">
        <v>96</v>
      </c>
      <c r="C1553" s="29" t="n">
        <v>45900</v>
      </c>
      <c r="D1553" s="28" t="s">
        <v>380</v>
      </c>
    </row>
    <row r="1554" customFormat="false" ht="15" hidden="false" customHeight="false" outlineLevel="0" collapsed="false">
      <c r="A1554" s="28" t="s">
        <v>382</v>
      </c>
      <c r="B1554" s="28" t="n">
        <v>96</v>
      </c>
      <c r="C1554" s="29" t="n">
        <v>45930</v>
      </c>
      <c r="D1554" s="28" t="s">
        <v>380</v>
      </c>
    </row>
    <row r="1555" customFormat="false" ht="15" hidden="false" customHeight="false" outlineLevel="0" collapsed="false">
      <c r="A1555" s="28" t="s">
        <v>382</v>
      </c>
      <c r="B1555" s="28" t="n">
        <v>96</v>
      </c>
      <c r="C1555" s="29" t="n">
        <v>45961</v>
      </c>
      <c r="D1555" s="28" t="s">
        <v>380</v>
      </c>
    </row>
    <row r="1556" customFormat="false" ht="15" hidden="false" customHeight="false" outlineLevel="0" collapsed="false">
      <c r="A1556" s="28" t="s">
        <v>382</v>
      </c>
      <c r="B1556" s="28" t="n">
        <v>96</v>
      </c>
      <c r="C1556" s="29" t="n">
        <v>46022</v>
      </c>
      <c r="D1556" s="28" t="s">
        <v>380</v>
      </c>
    </row>
    <row r="1557" customFormat="false" ht="15" hidden="false" customHeight="false" outlineLevel="0" collapsed="false">
      <c r="A1557" s="28" t="s">
        <v>382</v>
      </c>
      <c r="B1557" s="28" t="n">
        <v>96</v>
      </c>
      <c r="C1557" s="29" t="n">
        <v>46053</v>
      </c>
      <c r="D1557" s="28" t="s">
        <v>380</v>
      </c>
    </row>
    <row r="1558" customFormat="false" ht="15" hidden="false" customHeight="false" outlineLevel="0" collapsed="false">
      <c r="A1558" s="28" t="s">
        <v>382</v>
      </c>
      <c r="B1558" s="28" t="n">
        <v>96</v>
      </c>
      <c r="C1558" s="29" t="n">
        <v>46112</v>
      </c>
      <c r="D1558" s="28" t="s">
        <v>380</v>
      </c>
    </row>
    <row r="1559" customFormat="false" ht="15" hidden="false" customHeight="false" outlineLevel="0" collapsed="false">
      <c r="A1559" s="28" t="s">
        <v>382</v>
      </c>
      <c r="B1559" s="28" t="n">
        <v>96</v>
      </c>
      <c r="C1559" s="29" t="n">
        <v>46142</v>
      </c>
      <c r="D1559" s="28" t="s">
        <v>380</v>
      </c>
    </row>
    <row r="1560" customFormat="false" ht="15" hidden="false" customHeight="false" outlineLevel="0" collapsed="false">
      <c r="A1560" s="28" t="s">
        <v>382</v>
      </c>
      <c r="B1560" s="28" t="n">
        <v>96</v>
      </c>
      <c r="C1560" s="29" t="n">
        <v>46173</v>
      </c>
      <c r="D1560" s="28" t="s">
        <v>381</v>
      </c>
    </row>
    <row r="1561" customFormat="false" ht="15" hidden="false" customHeight="false" outlineLevel="0" collapsed="false">
      <c r="A1561" s="28" t="s">
        <v>382</v>
      </c>
      <c r="B1561" s="28" t="n">
        <v>96</v>
      </c>
      <c r="C1561" s="29" t="n">
        <v>46234</v>
      </c>
      <c r="D1561" s="28" t="s">
        <v>380</v>
      </c>
    </row>
    <row r="1562" customFormat="false" ht="15" hidden="false" customHeight="false" outlineLevel="0" collapsed="false">
      <c r="A1562" s="28" t="s">
        <v>382</v>
      </c>
      <c r="B1562" s="28" t="n">
        <v>97</v>
      </c>
      <c r="C1562" s="29" t="n">
        <v>44957</v>
      </c>
      <c r="D1562" s="28" t="s">
        <v>381</v>
      </c>
    </row>
    <row r="1563" customFormat="false" ht="15" hidden="false" customHeight="false" outlineLevel="0" collapsed="false">
      <c r="A1563" s="28" t="s">
        <v>382</v>
      </c>
      <c r="B1563" s="28" t="n">
        <v>97</v>
      </c>
      <c r="C1563" s="29" t="n">
        <v>45016</v>
      </c>
      <c r="D1563" s="28" t="s">
        <v>380</v>
      </c>
    </row>
    <row r="1564" customFormat="false" ht="15" hidden="false" customHeight="false" outlineLevel="0" collapsed="false">
      <c r="A1564" s="28" t="s">
        <v>382</v>
      </c>
      <c r="B1564" s="28" t="n">
        <v>97</v>
      </c>
      <c r="C1564" s="29" t="n">
        <v>45046</v>
      </c>
      <c r="D1564" s="28" t="s">
        <v>379</v>
      </c>
    </row>
    <row r="1565" customFormat="false" ht="15" hidden="false" customHeight="false" outlineLevel="0" collapsed="false">
      <c r="A1565" s="28" t="s">
        <v>382</v>
      </c>
      <c r="B1565" s="28" t="n">
        <v>97</v>
      </c>
      <c r="C1565" s="29" t="n">
        <v>45077</v>
      </c>
      <c r="D1565" s="28" t="s">
        <v>380</v>
      </c>
    </row>
    <row r="1566" customFormat="false" ht="15" hidden="false" customHeight="false" outlineLevel="0" collapsed="false">
      <c r="A1566" s="28" t="s">
        <v>382</v>
      </c>
      <c r="B1566" s="28" t="n">
        <v>97</v>
      </c>
      <c r="C1566" s="29" t="n">
        <v>45199</v>
      </c>
      <c r="D1566" s="28" t="s">
        <v>380</v>
      </c>
    </row>
    <row r="1567" customFormat="false" ht="15" hidden="false" customHeight="false" outlineLevel="0" collapsed="false">
      <c r="A1567" s="28" t="s">
        <v>382</v>
      </c>
      <c r="B1567" s="28" t="n">
        <v>97</v>
      </c>
      <c r="C1567" s="29" t="n">
        <v>45230</v>
      </c>
      <c r="D1567" s="28" t="s">
        <v>380</v>
      </c>
    </row>
    <row r="1568" customFormat="false" ht="15" hidden="false" customHeight="false" outlineLevel="0" collapsed="false">
      <c r="A1568" s="28" t="s">
        <v>382</v>
      </c>
      <c r="B1568" s="28" t="n">
        <v>97</v>
      </c>
      <c r="C1568" s="29" t="n">
        <v>45291</v>
      </c>
      <c r="D1568" s="28" t="s">
        <v>381</v>
      </c>
    </row>
    <row r="1569" customFormat="false" ht="15" hidden="false" customHeight="false" outlineLevel="0" collapsed="false">
      <c r="A1569" s="28" t="s">
        <v>382</v>
      </c>
      <c r="B1569" s="28" t="n">
        <v>97</v>
      </c>
      <c r="C1569" s="29" t="n">
        <v>45322</v>
      </c>
      <c r="D1569" s="28" t="s">
        <v>379</v>
      </c>
    </row>
    <row r="1570" customFormat="false" ht="15" hidden="false" customHeight="false" outlineLevel="0" collapsed="false">
      <c r="A1570" s="28" t="s">
        <v>382</v>
      </c>
      <c r="B1570" s="28" t="n">
        <v>97</v>
      </c>
      <c r="C1570" s="29" t="n">
        <v>45382</v>
      </c>
      <c r="D1570" s="28" t="s">
        <v>380</v>
      </c>
    </row>
    <row r="1571" customFormat="false" ht="15" hidden="false" customHeight="false" outlineLevel="0" collapsed="false">
      <c r="A1571" s="28" t="s">
        <v>382</v>
      </c>
      <c r="B1571" s="28" t="n">
        <v>97</v>
      </c>
      <c r="C1571" s="29" t="n">
        <v>45412</v>
      </c>
      <c r="D1571" s="28" t="s">
        <v>380</v>
      </c>
    </row>
    <row r="1572" customFormat="false" ht="15" hidden="false" customHeight="false" outlineLevel="0" collapsed="false">
      <c r="A1572" s="28" t="s">
        <v>382</v>
      </c>
      <c r="B1572" s="28" t="n">
        <v>97</v>
      </c>
      <c r="C1572" s="29" t="n">
        <v>45443</v>
      </c>
      <c r="D1572" s="28" t="s">
        <v>380</v>
      </c>
    </row>
    <row r="1573" customFormat="false" ht="15" hidden="false" customHeight="false" outlineLevel="0" collapsed="false">
      <c r="A1573" s="28" t="s">
        <v>382</v>
      </c>
      <c r="B1573" s="28" t="n">
        <v>97</v>
      </c>
      <c r="C1573" s="29" t="n">
        <v>45504</v>
      </c>
      <c r="D1573" s="28" t="s">
        <v>380</v>
      </c>
    </row>
    <row r="1574" customFormat="false" ht="15" hidden="false" customHeight="false" outlineLevel="0" collapsed="false">
      <c r="A1574" s="28" t="s">
        <v>382</v>
      </c>
      <c r="B1574" s="28" t="n">
        <v>97</v>
      </c>
      <c r="C1574" s="29" t="n">
        <v>45535</v>
      </c>
      <c r="D1574" s="28" t="s">
        <v>380</v>
      </c>
    </row>
    <row r="1575" customFormat="false" ht="15" hidden="false" customHeight="false" outlineLevel="0" collapsed="false">
      <c r="A1575" s="28" t="s">
        <v>382</v>
      </c>
      <c r="B1575" s="28" t="n">
        <v>97</v>
      </c>
      <c r="C1575" s="29" t="n">
        <v>45565</v>
      </c>
      <c r="D1575" s="28" t="s">
        <v>380</v>
      </c>
    </row>
    <row r="1576" customFormat="false" ht="15" hidden="false" customHeight="false" outlineLevel="0" collapsed="false">
      <c r="A1576" s="28" t="s">
        <v>382</v>
      </c>
      <c r="B1576" s="28" t="n">
        <v>97</v>
      </c>
      <c r="C1576" s="29" t="n">
        <v>45596</v>
      </c>
      <c r="D1576" s="28" t="s">
        <v>380</v>
      </c>
    </row>
    <row r="1577" customFormat="false" ht="15" hidden="false" customHeight="false" outlineLevel="0" collapsed="false">
      <c r="A1577" s="28" t="s">
        <v>382</v>
      </c>
      <c r="B1577" s="28" t="n">
        <v>97</v>
      </c>
      <c r="C1577" s="29" t="n">
        <v>45657</v>
      </c>
      <c r="D1577" s="28" t="s">
        <v>380</v>
      </c>
    </row>
    <row r="1578" customFormat="false" ht="15" hidden="false" customHeight="false" outlineLevel="0" collapsed="false">
      <c r="A1578" s="28" t="s">
        <v>382</v>
      </c>
      <c r="B1578" s="28" t="n">
        <v>97</v>
      </c>
      <c r="C1578" s="29" t="n">
        <v>45688</v>
      </c>
      <c r="D1578" s="28" t="s">
        <v>380</v>
      </c>
    </row>
    <row r="1579" customFormat="false" ht="15" hidden="false" customHeight="false" outlineLevel="0" collapsed="false">
      <c r="A1579" s="28" t="s">
        <v>382</v>
      </c>
      <c r="B1579" s="28" t="n">
        <v>97</v>
      </c>
      <c r="C1579" s="29" t="n">
        <v>45747</v>
      </c>
      <c r="D1579" s="28" t="s">
        <v>380</v>
      </c>
    </row>
    <row r="1580" customFormat="false" ht="15" hidden="false" customHeight="false" outlineLevel="0" collapsed="false">
      <c r="A1580" s="28" t="s">
        <v>382</v>
      </c>
      <c r="B1580" s="28" t="n">
        <v>97</v>
      </c>
      <c r="C1580" s="29" t="n">
        <v>45777</v>
      </c>
      <c r="D1580" s="28" t="s">
        <v>380</v>
      </c>
    </row>
    <row r="1581" customFormat="false" ht="15" hidden="false" customHeight="false" outlineLevel="0" collapsed="false">
      <c r="A1581" s="28" t="s">
        <v>382</v>
      </c>
      <c r="B1581" s="28" t="n">
        <v>97</v>
      </c>
      <c r="C1581" s="29" t="n">
        <v>45808</v>
      </c>
      <c r="D1581" s="28" t="s">
        <v>380</v>
      </c>
    </row>
    <row r="1582" customFormat="false" ht="15" hidden="false" customHeight="false" outlineLevel="0" collapsed="false">
      <c r="A1582" s="28" t="s">
        <v>382</v>
      </c>
      <c r="B1582" s="28" t="n">
        <v>97</v>
      </c>
      <c r="C1582" s="29" t="n">
        <v>45869</v>
      </c>
      <c r="D1582" s="28" t="s">
        <v>380</v>
      </c>
    </row>
    <row r="1583" customFormat="false" ht="15" hidden="false" customHeight="false" outlineLevel="0" collapsed="false">
      <c r="A1583" s="28" t="s">
        <v>382</v>
      </c>
      <c r="B1583" s="28" t="n">
        <v>97</v>
      </c>
      <c r="C1583" s="29" t="n">
        <v>45900</v>
      </c>
      <c r="D1583" s="28" t="s">
        <v>380</v>
      </c>
    </row>
    <row r="1584" customFormat="false" ht="15" hidden="false" customHeight="false" outlineLevel="0" collapsed="false">
      <c r="A1584" s="28" t="s">
        <v>382</v>
      </c>
      <c r="B1584" s="28" t="n">
        <v>97</v>
      </c>
      <c r="C1584" s="29" t="n">
        <v>45930</v>
      </c>
      <c r="D1584" s="28" t="s">
        <v>380</v>
      </c>
    </row>
    <row r="1585" customFormat="false" ht="15" hidden="false" customHeight="false" outlineLevel="0" collapsed="false">
      <c r="A1585" s="28" t="s">
        <v>382</v>
      </c>
      <c r="B1585" s="28" t="n">
        <v>97</v>
      </c>
      <c r="C1585" s="29" t="n">
        <v>45961</v>
      </c>
      <c r="D1585" s="28" t="s">
        <v>380</v>
      </c>
    </row>
    <row r="1586" customFormat="false" ht="15" hidden="false" customHeight="false" outlineLevel="0" collapsed="false">
      <c r="A1586" s="28" t="s">
        <v>382</v>
      </c>
      <c r="B1586" s="28" t="n">
        <v>97</v>
      </c>
      <c r="C1586" s="29" t="n">
        <v>46022</v>
      </c>
      <c r="D1586" s="28" t="s">
        <v>380</v>
      </c>
    </row>
    <row r="1587" customFormat="false" ht="15" hidden="false" customHeight="false" outlineLevel="0" collapsed="false">
      <c r="A1587" s="28" t="s">
        <v>382</v>
      </c>
      <c r="B1587" s="28" t="n">
        <v>97</v>
      </c>
      <c r="C1587" s="29" t="n">
        <v>46053</v>
      </c>
      <c r="D1587" s="28" t="s">
        <v>380</v>
      </c>
    </row>
    <row r="1588" customFormat="false" ht="15" hidden="false" customHeight="false" outlineLevel="0" collapsed="false">
      <c r="A1588" s="28" t="s">
        <v>382</v>
      </c>
      <c r="B1588" s="28" t="n">
        <v>97</v>
      </c>
      <c r="C1588" s="29" t="n">
        <v>46112</v>
      </c>
      <c r="D1588" s="28" t="s">
        <v>380</v>
      </c>
    </row>
    <row r="1589" customFormat="false" ht="15" hidden="false" customHeight="false" outlineLevel="0" collapsed="false">
      <c r="A1589" s="28" t="s">
        <v>382</v>
      </c>
      <c r="B1589" s="28" t="n">
        <v>97</v>
      </c>
      <c r="C1589" s="29" t="n">
        <v>46142</v>
      </c>
      <c r="D1589" s="28" t="s">
        <v>380</v>
      </c>
    </row>
    <row r="1590" customFormat="false" ht="15" hidden="false" customHeight="false" outlineLevel="0" collapsed="false">
      <c r="A1590" s="28" t="s">
        <v>382</v>
      </c>
      <c r="B1590" s="28" t="n">
        <v>97</v>
      </c>
      <c r="C1590" s="29" t="n">
        <v>46173</v>
      </c>
      <c r="D1590" s="28" t="s">
        <v>381</v>
      </c>
    </row>
    <row r="1591" customFormat="false" ht="15" hidden="false" customHeight="false" outlineLevel="0" collapsed="false">
      <c r="A1591" s="28" t="s">
        <v>382</v>
      </c>
      <c r="B1591" s="28" t="n">
        <v>97</v>
      </c>
      <c r="C1591" s="29" t="n">
        <v>46234</v>
      </c>
      <c r="D1591" s="28" t="s">
        <v>380</v>
      </c>
    </row>
    <row r="1592" customFormat="false" ht="15" hidden="false" customHeight="false" outlineLevel="0" collapsed="false">
      <c r="A1592" s="28" t="s">
        <v>382</v>
      </c>
      <c r="B1592" s="28" t="n">
        <v>98</v>
      </c>
      <c r="C1592" s="29" t="n">
        <v>44957</v>
      </c>
      <c r="D1592" s="28" t="s">
        <v>380</v>
      </c>
    </row>
    <row r="1593" customFormat="false" ht="15" hidden="false" customHeight="false" outlineLevel="0" collapsed="false">
      <c r="A1593" s="28" t="s">
        <v>382</v>
      </c>
      <c r="B1593" s="28" t="n">
        <v>98</v>
      </c>
      <c r="C1593" s="29" t="n">
        <v>45016</v>
      </c>
      <c r="D1593" s="28" t="s">
        <v>380</v>
      </c>
    </row>
    <row r="1594" customFormat="false" ht="15" hidden="false" customHeight="false" outlineLevel="0" collapsed="false">
      <c r="A1594" s="28" t="s">
        <v>382</v>
      </c>
      <c r="B1594" s="28" t="n">
        <v>98</v>
      </c>
      <c r="C1594" s="29" t="n">
        <v>45046</v>
      </c>
      <c r="D1594" s="28" t="s">
        <v>380</v>
      </c>
    </row>
    <row r="1595" customFormat="false" ht="15" hidden="false" customHeight="false" outlineLevel="0" collapsed="false">
      <c r="A1595" s="28" t="s">
        <v>382</v>
      </c>
      <c r="B1595" s="28" t="n">
        <v>98</v>
      </c>
      <c r="C1595" s="29" t="n">
        <v>45077</v>
      </c>
      <c r="D1595" s="28" t="s">
        <v>381</v>
      </c>
    </row>
    <row r="1596" customFormat="false" ht="15" hidden="false" customHeight="false" outlineLevel="0" collapsed="false">
      <c r="A1596" s="28" t="s">
        <v>382</v>
      </c>
      <c r="B1596" s="28" t="n">
        <v>98</v>
      </c>
      <c r="C1596" s="29" t="n">
        <v>45199</v>
      </c>
      <c r="D1596" s="28" t="s">
        <v>380</v>
      </c>
    </row>
    <row r="1597" customFormat="false" ht="15" hidden="false" customHeight="false" outlineLevel="0" collapsed="false">
      <c r="A1597" s="28" t="s">
        <v>382</v>
      </c>
      <c r="B1597" s="28" t="n">
        <v>98</v>
      </c>
      <c r="C1597" s="29" t="n">
        <v>45230</v>
      </c>
      <c r="D1597" s="28" t="s">
        <v>379</v>
      </c>
    </row>
    <row r="1598" customFormat="false" ht="15" hidden="false" customHeight="false" outlineLevel="0" collapsed="false">
      <c r="A1598" s="28" t="s">
        <v>382</v>
      </c>
      <c r="B1598" s="28" t="n">
        <v>98</v>
      </c>
      <c r="C1598" s="29" t="n">
        <v>45291</v>
      </c>
      <c r="D1598" s="28" t="s">
        <v>380</v>
      </c>
    </row>
    <row r="1599" customFormat="false" ht="15" hidden="false" customHeight="false" outlineLevel="0" collapsed="false">
      <c r="A1599" s="28" t="s">
        <v>382</v>
      </c>
      <c r="B1599" s="28" t="n">
        <v>98</v>
      </c>
      <c r="C1599" s="29" t="n">
        <v>45322</v>
      </c>
      <c r="D1599" s="28" t="s">
        <v>380</v>
      </c>
    </row>
    <row r="1600" customFormat="false" ht="15" hidden="false" customHeight="false" outlineLevel="0" collapsed="false">
      <c r="A1600" s="28" t="s">
        <v>382</v>
      </c>
      <c r="B1600" s="28" t="n">
        <v>98</v>
      </c>
      <c r="C1600" s="29" t="n">
        <v>45382</v>
      </c>
      <c r="D1600" s="28" t="s">
        <v>380</v>
      </c>
    </row>
    <row r="1601" customFormat="false" ht="15" hidden="false" customHeight="false" outlineLevel="0" collapsed="false">
      <c r="A1601" s="28" t="s">
        <v>382</v>
      </c>
      <c r="B1601" s="28" t="n">
        <v>98</v>
      </c>
      <c r="C1601" s="29" t="n">
        <v>45412</v>
      </c>
      <c r="D1601" s="28" t="s">
        <v>380</v>
      </c>
    </row>
    <row r="1602" customFormat="false" ht="15" hidden="false" customHeight="false" outlineLevel="0" collapsed="false">
      <c r="A1602" s="28" t="s">
        <v>382</v>
      </c>
      <c r="B1602" s="28" t="n">
        <v>98</v>
      </c>
      <c r="C1602" s="29" t="n">
        <v>45443</v>
      </c>
      <c r="D1602" s="28" t="s">
        <v>380</v>
      </c>
    </row>
    <row r="1603" customFormat="false" ht="15" hidden="false" customHeight="false" outlineLevel="0" collapsed="false">
      <c r="A1603" s="28" t="s">
        <v>382</v>
      </c>
      <c r="B1603" s="28" t="n">
        <v>98</v>
      </c>
      <c r="C1603" s="29" t="n">
        <v>45504</v>
      </c>
      <c r="D1603" s="28" t="s">
        <v>380</v>
      </c>
    </row>
    <row r="1604" customFormat="false" ht="15" hidden="false" customHeight="false" outlineLevel="0" collapsed="false">
      <c r="A1604" s="28" t="s">
        <v>382</v>
      </c>
      <c r="B1604" s="28" t="n">
        <v>98</v>
      </c>
      <c r="C1604" s="29" t="n">
        <v>45535</v>
      </c>
      <c r="D1604" s="28" t="s">
        <v>379</v>
      </c>
    </row>
    <row r="1605" customFormat="false" ht="15" hidden="false" customHeight="false" outlineLevel="0" collapsed="false">
      <c r="A1605" s="28" t="s">
        <v>382</v>
      </c>
      <c r="B1605" s="28" t="n">
        <v>98</v>
      </c>
      <c r="C1605" s="29" t="n">
        <v>45565</v>
      </c>
      <c r="D1605" s="28" t="s">
        <v>380</v>
      </c>
    </row>
    <row r="1606" customFormat="false" ht="15" hidden="false" customHeight="false" outlineLevel="0" collapsed="false">
      <c r="A1606" s="28" t="s">
        <v>382</v>
      </c>
      <c r="B1606" s="28" t="n">
        <v>98</v>
      </c>
      <c r="C1606" s="29" t="n">
        <v>45596</v>
      </c>
      <c r="D1606" s="28" t="s">
        <v>380</v>
      </c>
    </row>
    <row r="1607" customFormat="false" ht="15" hidden="false" customHeight="false" outlineLevel="0" collapsed="false">
      <c r="A1607" s="28" t="s">
        <v>382</v>
      </c>
      <c r="B1607" s="28" t="n">
        <v>98</v>
      </c>
      <c r="C1607" s="29" t="n">
        <v>45657</v>
      </c>
      <c r="D1607" s="28" t="s">
        <v>380</v>
      </c>
    </row>
    <row r="1608" customFormat="false" ht="15" hidden="false" customHeight="false" outlineLevel="0" collapsed="false">
      <c r="A1608" s="28" t="s">
        <v>382</v>
      </c>
      <c r="B1608" s="28" t="n">
        <v>98</v>
      </c>
      <c r="C1608" s="29" t="n">
        <v>45688</v>
      </c>
      <c r="D1608" s="28" t="s">
        <v>379</v>
      </c>
    </row>
    <row r="1609" customFormat="false" ht="15" hidden="false" customHeight="false" outlineLevel="0" collapsed="false">
      <c r="A1609" s="28" t="s">
        <v>382</v>
      </c>
      <c r="B1609" s="28" t="n">
        <v>98</v>
      </c>
      <c r="C1609" s="29" t="n">
        <v>45747</v>
      </c>
      <c r="D1609" s="28" t="s">
        <v>380</v>
      </c>
    </row>
    <row r="1610" customFormat="false" ht="15" hidden="false" customHeight="false" outlineLevel="0" collapsed="false">
      <c r="A1610" s="28" t="s">
        <v>382</v>
      </c>
      <c r="B1610" s="28" t="n">
        <v>98</v>
      </c>
      <c r="C1610" s="29" t="n">
        <v>45777</v>
      </c>
      <c r="D1610" s="28" t="s">
        <v>380</v>
      </c>
    </row>
    <row r="1611" customFormat="false" ht="15" hidden="false" customHeight="false" outlineLevel="0" collapsed="false">
      <c r="A1611" s="28" t="s">
        <v>382</v>
      </c>
      <c r="B1611" s="28" t="n">
        <v>98</v>
      </c>
      <c r="C1611" s="29" t="n">
        <v>45808</v>
      </c>
      <c r="D1611" s="28" t="s">
        <v>380</v>
      </c>
    </row>
    <row r="1612" customFormat="false" ht="15" hidden="false" customHeight="false" outlineLevel="0" collapsed="false">
      <c r="A1612" s="28" t="s">
        <v>382</v>
      </c>
      <c r="B1612" s="28" t="n">
        <v>98</v>
      </c>
      <c r="C1612" s="29" t="n">
        <v>45869</v>
      </c>
      <c r="D1612" s="28" t="s">
        <v>380</v>
      </c>
    </row>
    <row r="1613" customFormat="false" ht="15" hidden="false" customHeight="false" outlineLevel="0" collapsed="false">
      <c r="A1613" s="28" t="s">
        <v>382</v>
      </c>
      <c r="B1613" s="28" t="n">
        <v>98</v>
      </c>
      <c r="C1613" s="29" t="n">
        <v>45900</v>
      </c>
      <c r="D1613" s="28" t="s">
        <v>380</v>
      </c>
    </row>
    <row r="1614" customFormat="false" ht="15" hidden="false" customHeight="false" outlineLevel="0" collapsed="false">
      <c r="A1614" s="28" t="s">
        <v>382</v>
      </c>
      <c r="B1614" s="28" t="n">
        <v>98</v>
      </c>
      <c r="C1614" s="29" t="n">
        <v>45930</v>
      </c>
      <c r="D1614" s="28" t="s">
        <v>380</v>
      </c>
    </row>
    <row r="1615" customFormat="false" ht="15" hidden="false" customHeight="false" outlineLevel="0" collapsed="false">
      <c r="A1615" s="28" t="s">
        <v>382</v>
      </c>
      <c r="B1615" s="28" t="n">
        <v>98</v>
      </c>
      <c r="C1615" s="29" t="n">
        <v>45961</v>
      </c>
      <c r="D1615" s="28" t="s">
        <v>380</v>
      </c>
    </row>
    <row r="1616" customFormat="false" ht="15" hidden="false" customHeight="false" outlineLevel="0" collapsed="false">
      <c r="A1616" s="28" t="s">
        <v>382</v>
      </c>
      <c r="B1616" s="28" t="n">
        <v>98</v>
      </c>
      <c r="C1616" s="29" t="n">
        <v>46022</v>
      </c>
      <c r="D1616" s="28" t="s">
        <v>380</v>
      </c>
    </row>
    <row r="1617" customFormat="false" ht="15" hidden="false" customHeight="false" outlineLevel="0" collapsed="false">
      <c r="A1617" s="28" t="s">
        <v>382</v>
      </c>
      <c r="B1617" s="28" t="n">
        <v>98</v>
      </c>
      <c r="C1617" s="29" t="n">
        <v>46053</v>
      </c>
      <c r="D1617" s="28" t="s">
        <v>379</v>
      </c>
    </row>
    <row r="1618" customFormat="false" ht="15" hidden="false" customHeight="false" outlineLevel="0" collapsed="false">
      <c r="A1618" s="28" t="s">
        <v>382</v>
      </c>
      <c r="B1618" s="28" t="n">
        <v>98</v>
      </c>
      <c r="C1618" s="29" t="n">
        <v>46112</v>
      </c>
      <c r="D1618" s="28" t="s">
        <v>380</v>
      </c>
    </row>
    <row r="1619" customFormat="false" ht="15" hidden="false" customHeight="false" outlineLevel="0" collapsed="false">
      <c r="A1619" s="28" t="s">
        <v>382</v>
      </c>
      <c r="B1619" s="28" t="n">
        <v>98</v>
      </c>
      <c r="C1619" s="29" t="n">
        <v>46142</v>
      </c>
      <c r="D1619" s="28" t="s">
        <v>380</v>
      </c>
    </row>
    <row r="1620" customFormat="false" ht="15" hidden="false" customHeight="false" outlineLevel="0" collapsed="false">
      <c r="A1620" s="28" t="s">
        <v>382</v>
      </c>
      <c r="B1620" s="28" t="n">
        <v>98</v>
      </c>
      <c r="C1620" s="29" t="n">
        <v>46173</v>
      </c>
      <c r="D1620" s="28" t="s">
        <v>380</v>
      </c>
    </row>
    <row r="1621" customFormat="false" ht="15" hidden="false" customHeight="false" outlineLevel="0" collapsed="false">
      <c r="A1621" s="28" t="s">
        <v>382</v>
      </c>
      <c r="B1621" s="28" t="n">
        <v>98</v>
      </c>
      <c r="C1621" s="29" t="n">
        <v>46234</v>
      </c>
      <c r="D1621" s="28" t="s">
        <v>380</v>
      </c>
    </row>
    <row r="1622" customFormat="false" ht="15" hidden="false" customHeight="false" outlineLevel="0" collapsed="false">
      <c r="A1622" s="28" t="s">
        <v>382</v>
      </c>
      <c r="B1622" s="28" t="n">
        <v>100</v>
      </c>
      <c r="C1622" s="29" t="n">
        <v>44957</v>
      </c>
      <c r="D1622" s="28" t="s">
        <v>381</v>
      </c>
    </row>
    <row r="1623" customFormat="false" ht="15" hidden="false" customHeight="false" outlineLevel="0" collapsed="false">
      <c r="A1623" s="28" t="s">
        <v>382</v>
      </c>
      <c r="B1623" s="28" t="n">
        <v>100</v>
      </c>
      <c r="C1623" s="29" t="n">
        <v>45016</v>
      </c>
      <c r="D1623" s="28" t="s">
        <v>380</v>
      </c>
    </row>
    <row r="1624" customFormat="false" ht="15" hidden="false" customHeight="false" outlineLevel="0" collapsed="false">
      <c r="A1624" s="28" t="s">
        <v>382</v>
      </c>
      <c r="B1624" s="28" t="n">
        <v>100</v>
      </c>
      <c r="C1624" s="29" t="n">
        <v>45046</v>
      </c>
      <c r="D1624" s="28" t="s">
        <v>380</v>
      </c>
    </row>
    <row r="1625" customFormat="false" ht="15" hidden="false" customHeight="false" outlineLevel="0" collapsed="false">
      <c r="A1625" s="28" t="s">
        <v>382</v>
      </c>
      <c r="B1625" s="28" t="n">
        <v>100</v>
      </c>
      <c r="C1625" s="29" t="n">
        <v>45077</v>
      </c>
      <c r="D1625" s="28" t="s">
        <v>381</v>
      </c>
    </row>
    <row r="1626" customFormat="false" ht="15" hidden="false" customHeight="false" outlineLevel="0" collapsed="false">
      <c r="A1626" s="28" t="s">
        <v>382</v>
      </c>
      <c r="B1626" s="28" t="n">
        <v>100</v>
      </c>
      <c r="C1626" s="29" t="n">
        <v>45199</v>
      </c>
      <c r="D1626" s="28" t="s">
        <v>380</v>
      </c>
    </row>
    <row r="1627" customFormat="false" ht="15" hidden="false" customHeight="false" outlineLevel="0" collapsed="false">
      <c r="A1627" s="28" t="s">
        <v>382</v>
      </c>
      <c r="B1627" s="28" t="n">
        <v>100</v>
      </c>
      <c r="C1627" s="29" t="n">
        <v>45230</v>
      </c>
      <c r="D1627" s="28" t="s">
        <v>379</v>
      </c>
    </row>
    <row r="1628" customFormat="false" ht="15" hidden="false" customHeight="false" outlineLevel="0" collapsed="false">
      <c r="A1628" s="28" t="s">
        <v>382</v>
      </c>
      <c r="B1628" s="28" t="n">
        <v>100</v>
      </c>
      <c r="C1628" s="29" t="n">
        <v>45291</v>
      </c>
      <c r="D1628" s="28" t="s">
        <v>380</v>
      </c>
    </row>
    <row r="1629" customFormat="false" ht="15" hidden="false" customHeight="false" outlineLevel="0" collapsed="false">
      <c r="A1629" s="28" t="s">
        <v>382</v>
      </c>
      <c r="B1629" s="28" t="n">
        <v>100</v>
      </c>
      <c r="C1629" s="29" t="n">
        <v>45322</v>
      </c>
      <c r="D1629" s="28" t="s">
        <v>380</v>
      </c>
    </row>
    <row r="1630" customFormat="false" ht="15" hidden="false" customHeight="false" outlineLevel="0" collapsed="false">
      <c r="A1630" s="28" t="s">
        <v>382</v>
      </c>
      <c r="B1630" s="28" t="n">
        <v>100</v>
      </c>
      <c r="C1630" s="29" t="n">
        <v>45382</v>
      </c>
      <c r="D1630" s="28" t="s">
        <v>381</v>
      </c>
    </row>
    <row r="1631" customFormat="false" ht="15" hidden="false" customHeight="false" outlineLevel="0" collapsed="false">
      <c r="A1631" s="28" t="s">
        <v>382</v>
      </c>
      <c r="B1631" s="28" t="n">
        <v>100</v>
      </c>
      <c r="C1631" s="29" t="n">
        <v>45412</v>
      </c>
      <c r="D1631" s="28" t="s">
        <v>380</v>
      </c>
    </row>
    <row r="1632" customFormat="false" ht="15" hidden="false" customHeight="false" outlineLevel="0" collapsed="false">
      <c r="A1632" s="28" t="s">
        <v>382</v>
      </c>
      <c r="B1632" s="28" t="n">
        <v>100</v>
      </c>
      <c r="C1632" s="29" t="n">
        <v>45443</v>
      </c>
      <c r="D1632" s="28" t="s">
        <v>380</v>
      </c>
    </row>
    <row r="1633" customFormat="false" ht="15" hidden="false" customHeight="false" outlineLevel="0" collapsed="false">
      <c r="A1633" s="28" t="s">
        <v>382</v>
      </c>
      <c r="B1633" s="28" t="n">
        <v>100</v>
      </c>
      <c r="C1633" s="29" t="n">
        <v>45504</v>
      </c>
      <c r="D1633" s="28" t="s">
        <v>380</v>
      </c>
    </row>
    <row r="1634" customFormat="false" ht="15" hidden="false" customHeight="false" outlineLevel="0" collapsed="false">
      <c r="A1634" s="28" t="s">
        <v>382</v>
      </c>
      <c r="B1634" s="28" t="n">
        <v>100</v>
      </c>
      <c r="C1634" s="29" t="n">
        <v>45535</v>
      </c>
      <c r="D1634" s="28" t="s">
        <v>380</v>
      </c>
    </row>
    <row r="1635" customFormat="false" ht="15" hidden="false" customHeight="false" outlineLevel="0" collapsed="false">
      <c r="A1635" s="28" t="s">
        <v>382</v>
      </c>
      <c r="B1635" s="28" t="n">
        <v>100</v>
      </c>
      <c r="C1635" s="29" t="n">
        <v>45565</v>
      </c>
      <c r="D1635" s="28" t="s">
        <v>380</v>
      </c>
    </row>
    <row r="1636" customFormat="false" ht="15" hidden="false" customHeight="false" outlineLevel="0" collapsed="false">
      <c r="A1636" s="28" t="s">
        <v>382</v>
      </c>
      <c r="B1636" s="28" t="n">
        <v>100</v>
      </c>
      <c r="C1636" s="29" t="n">
        <v>45596</v>
      </c>
      <c r="D1636" s="28" t="s">
        <v>380</v>
      </c>
    </row>
    <row r="1637" customFormat="false" ht="15" hidden="false" customHeight="false" outlineLevel="0" collapsed="false">
      <c r="A1637" s="28" t="s">
        <v>382</v>
      </c>
      <c r="B1637" s="28" t="n">
        <v>100</v>
      </c>
      <c r="C1637" s="29" t="n">
        <v>45657</v>
      </c>
      <c r="D1637" s="28" t="s">
        <v>380</v>
      </c>
    </row>
    <row r="1638" customFormat="false" ht="15" hidden="false" customHeight="false" outlineLevel="0" collapsed="false">
      <c r="A1638" s="28" t="s">
        <v>382</v>
      </c>
      <c r="B1638" s="28" t="n">
        <v>100</v>
      </c>
      <c r="C1638" s="29" t="n">
        <v>45688</v>
      </c>
      <c r="D1638" s="28" t="s">
        <v>380</v>
      </c>
    </row>
    <row r="1639" customFormat="false" ht="15" hidden="false" customHeight="false" outlineLevel="0" collapsed="false">
      <c r="A1639" s="28" t="s">
        <v>382</v>
      </c>
      <c r="B1639" s="28" t="n">
        <v>100</v>
      </c>
      <c r="C1639" s="29" t="n">
        <v>45747</v>
      </c>
      <c r="D1639" s="28" t="s">
        <v>381</v>
      </c>
    </row>
    <row r="1640" customFormat="false" ht="15" hidden="false" customHeight="false" outlineLevel="0" collapsed="false">
      <c r="A1640" s="28" t="s">
        <v>382</v>
      </c>
      <c r="B1640" s="28" t="n">
        <v>100</v>
      </c>
      <c r="C1640" s="29" t="n">
        <v>45777</v>
      </c>
      <c r="D1640" s="28" t="s">
        <v>380</v>
      </c>
    </row>
    <row r="1641" customFormat="false" ht="15" hidden="false" customHeight="false" outlineLevel="0" collapsed="false">
      <c r="A1641" s="28" t="s">
        <v>382</v>
      </c>
      <c r="B1641" s="28" t="n">
        <v>100</v>
      </c>
      <c r="C1641" s="29" t="n">
        <v>45808</v>
      </c>
      <c r="D1641" s="28" t="s">
        <v>380</v>
      </c>
    </row>
    <row r="1642" customFormat="false" ht="15" hidden="false" customHeight="false" outlineLevel="0" collapsed="false">
      <c r="A1642" s="28" t="s">
        <v>382</v>
      </c>
      <c r="B1642" s="28" t="n">
        <v>100</v>
      </c>
      <c r="C1642" s="29" t="n">
        <v>45869</v>
      </c>
      <c r="D1642" s="28" t="s">
        <v>380</v>
      </c>
    </row>
    <row r="1643" customFormat="false" ht="15" hidden="false" customHeight="false" outlineLevel="0" collapsed="false">
      <c r="A1643" s="28" t="s">
        <v>382</v>
      </c>
      <c r="B1643" s="28" t="n">
        <v>100</v>
      </c>
      <c r="C1643" s="29" t="n">
        <v>45900</v>
      </c>
      <c r="D1643" s="28" t="s">
        <v>381</v>
      </c>
    </row>
    <row r="1644" customFormat="false" ht="15" hidden="false" customHeight="false" outlineLevel="0" collapsed="false">
      <c r="A1644" s="28" t="s">
        <v>382</v>
      </c>
      <c r="B1644" s="28" t="n">
        <v>100</v>
      </c>
      <c r="C1644" s="29" t="n">
        <v>45930</v>
      </c>
      <c r="D1644" s="28" t="s">
        <v>380</v>
      </c>
    </row>
    <row r="1645" customFormat="false" ht="15" hidden="false" customHeight="false" outlineLevel="0" collapsed="false">
      <c r="A1645" s="28" t="s">
        <v>382</v>
      </c>
      <c r="B1645" s="28" t="n">
        <v>100</v>
      </c>
      <c r="C1645" s="29" t="n">
        <v>45961</v>
      </c>
      <c r="D1645" s="28" t="s">
        <v>380</v>
      </c>
    </row>
    <row r="1646" customFormat="false" ht="15" hidden="false" customHeight="false" outlineLevel="0" collapsed="false">
      <c r="A1646" s="28" t="s">
        <v>382</v>
      </c>
      <c r="B1646" s="28" t="n">
        <v>100</v>
      </c>
      <c r="C1646" s="29" t="n">
        <v>46022</v>
      </c>
      <c r="D1646" s="28" t="s">
        <v>381</v>
      </c>
    </row>
    <row r="1647" customFormat="false" ht="15" hidden="false" customHeight="false" outlineLevel="0" collapsed="false">
      <c r="A1647" s="28" t="s">
        <v>382</v>
      </c>
      <c r="B1647" s="28" t="n">
        <v>100</v>
      </c>
      <c r="C1647" s="29" t="n">
        <v>46053</v>
      </c>
      <c r="D1647" s="28" t="s">
        <v>380</v>
      </c>
    </row>
    <row r="1648" customFormat="false" ht="15" hidden="false" customHeight="false" outlineLevel="0" collapsed="false">
      <c r="A1648" s="28" t="s">
        <v>382</v>
      </c>
      <c r="B1648" s="28" t="n">
        <v>100</v>
      </c>
      <c r="C1648" s="29" t="n">
        <v>46112</v>
      </c>
      <c r="D1648" s="28" t="s">
        <v>380</v>
      </c>
    </row>
    <row r="1649" customFormat="false" ht="15" hidden="false" customHeight="false" outlineLevel="0" collapsed="false">
      <c r="A1649" s="28" t="s">
        <v>382</v>
      </c>
      <c r="B1649" s="28" t="n">
        <v>100</v>
      </c>
      <c r="C1649" s="29" t="n">
        <v>46142</v>
      </c>
      <c r="D1649" s="28" t="s">
        <v>380</v>
      </c>
    </row>
    <row r="1650" customFormat="false" ht="15" hidden="false" customHeight="false" outlineLevel="0" collapsed="false">
      <c r="A1650" s="28" t="s">
        <v>382</v>
      </c>
      <c r="B1650" s="28" t="n">
        <v>100</v>
      </c>
      <c r="C1650" s="29" t="n">
        <v>46173</v>
      </c>
      <c r="D1650" s="28" t="s">
        <v>380</v>
      </c>
    </row>
    <row r="1651" customFormat="false" ht="15" hidden="false" customHeight="false" outlineLevel="0" collapsed="false">
      <c r="A1651" s="28" t="s">
        <v>382</v>
      </c>
      <c r="B1651" s="28" t="n">
        <v>100</v>
      </c>
      <c r="C1651" s="29" t="n">
        <v>46234</v>
      </c>
      <c r="D1651" s="28" t="s">
        <v>380</v>
      </c>
    </row>
    <row r="1652" customFormat="false" ht="15" hidden="false" customHeight="false" outlineLevel="0" collapsed="false">
      <c r="A1652" s="28" t="s">
        <v>382</v>
      </c>
      <c r="B1652" s="28" t="n">
        <v>103</v>
      </c>
      <c r="C1652" s="29" t="n">
        <v>44957</v>
      </c>
      <c r="D1652" s="28" t="s">
        <v>380</v>
      </c>
    </row>
    <row r="1653" customFormat="false" ht="15" hidden="false" customHeight="false" outlineLevel="0" collapsed="false">
      <c r="A1653" s="28" t="s">
        <v>382</v>
      </c>
      <c r="B1653" s="28" t="n">
        <v>103</v>
      </c>
      <c r="C1653" s="29" t="n">
        <v>45016</v>
      </c>
      <c r="D1653" s="28" t="s">
        <v>380</v>
      </c>
    </row>
    <row r="1654" customFormat="false" ht="15" hidden="false" customHeight="false" outlineLevel="0" collapsed="false">
      <c r="A1654" s="28" t="s">
        <v>382</v>
      </c>
      <c r="B1654" s="28" t="n">
        <v>103</v>
      </c>
      <c r="C1654" s="29" t="n">
        <v>45046</v>
      </c>
      <c r="D1654" s="28" t="s">
        <v>380</v>
      </c>
    </row>
    <row r="1655" customFormat="false" ht="15" hidden="false" customHeight="false" outlineLevel="0" collapsed="false">
      <c r="A1655" s="28" t="s">
        <v>382</v>
      </c>
      <c r="B1655" s="28" t="n">
        <v>103</v>
      </c>
      <c r="C1655" s="29" t="n">
        <v>45077</v>
      </c>
      <c r="D1655" s="28" t="s">
        <v>380</v>
      </c>
    </row>
    <row r="1656" customFormat="false" ht="15" hidden="false" customHeight="false" outlineLevel="0" collapsed="false">
      <c r="A1656" s="28" t="s">
        <v>382</v>
      </c>
      <c r="B1656" s="28" t="n">
        <v>103</v>
      </c>
      <c r="C1656" s="29" t="n">
        <v>45199</v>
      </c>
      <c r="D1656" s="28" t="s">
        <v>380</v>
      </c>
    </row>
    <row r="1657" customFormat="false" ht="15" hidden="false" customHeight="false" outlineLevel="0" collapsed="false">
      <c r="A1657" s="28" t="s">
        <v>382</v>
      </c>
      <c r="B1657" s="28" t="n">
        <v>103</v>
      </c>
      <c r="C1657" s="29" t="n">
        <v>45230</v>
      </c>
      <c r="D1657" s="28" t="s">
        <v>380</v>
      </c>
    </row>
    <row r="1658" customFormat="false" ht="15" hidden="false" customHeight="false" outlineLevel="0" collapsed="false">
      <c r="A1658" s="28" t="s">
        <v>382</v>
      </c>
      <c r="B1658" s="28" t="n">
        <v>103</v>
      </c>
      <c r="C1658" s="29" t="n">
        <v>45291</v>
      </c>
      <c r="D1658" s="28" t="s">
        <v>380</v>
      </c>
    </row>
    <row r="1659" customFormat="false" ht="15" hidden="false" customHeight="false" outlineLevel="0" collapsed="false">
      <c r="A1659" s="28" t="s">
        <v>382</v>
      </c>
      <c r="B1659" s="28" t="n">
        <v>103</v>
      </c>
      <c r="C1659" s="29" t="n">
        <v>45322</v>
      </c>
      <c r="D1659" s="28" t="s">
        <v>380</v>
      </c>
    </row>
    <row r="1660" customFormat="false" ht="15" hidden="false" customHeight="false" outlineLevel="0" collapsed="false">
      <c r="A1660" s="28" t="s">
        <v>382</v>
      </c>
      <c r="B1660" s="28" t="n">
        <v>103</v>
      </c>
      <c r="C1660" s="29" t="n">
        <v>45382</v>
      </c>
      <c r="D1660" s="28" t="s">
        <v>380</v>
      </c>
    </row>
    <row r="1661" customFormat="false" ht="15" hidden="false" customHeight="false" outlineLevel="0" collapsed="false">
      <c r="A1661" s="28" t="s">
        <v>382</v>
      </c>
      <c r="B1661" s="28" t="n">
        <v>103</v>
      </c>
      <c r="C1661" s="29" t="n">
        <v>45412</v>
      </c>
      <c r="D1661" s="28" t="s">
        <v>380</v>
      </c>
    </row>
    <row r="1662" customFormat="false" ht="15" hidden="false" customHeight="false" outlineLevel="0" collapsed="false">
      <c r="A1662" s="28" t="s">
        <v>382</v>
      </c>
      <c r="B1662" s="28" t="n">
        <v>103</v>
      </c>
      <c r="C1662" s="29" t="n">
        <v>45443</v>
      </c>
      <c r="D1662" s="28" t="s">
        <v>380</v>
      </c>
    </row>
    <row r="1663" customFormat="false" ht="15" hidden="false" customHeight="false" outlineLevel="0" collapsed="false">
      <c r="A1663" s="28" t="s">
        <v>382</v>
      </c>
      <c r="B1663" s="28" t="n">
        <v>103</v>
      </c>
      <c r="C1663" s="29" t="n">
        <v>45504</v>
      </c>
      <c r="D1663" s="28" t="s">
        <v>381</v>
      </c>
    </row>
    <row r="1664" customFormat="false" ht="15" hidden="false" customHeight="false" outlineLevel="0" collapsed="false">
      <c r="A1664" s="28" t="s">
        <v>382</v>
      </c>
      <c r="B1664" s="28" t="n">
        <v>103</v>
      </c>
      <c r="C1664" s="29" t="n">
        <v>45535</v>
      </c>
      <c r="D1664" s="28" t="s">
        <v>380</v>
      </c>
    </row>
    <row r="1665" customFormat="false" ht="15" hidden="false" customHeight="false" outlineLevel="0" collapsed="false">
      <c r="A1665" s="28" t="s">
        <v>382</v>
      </c>
      <c r="B1665" s="28" t="n">
        <v>103</v>
      </c>
      <c r="C1665" s="29" t="n">
        <v>45565</v>
      </c>
      <c r="D1665" s="28" t="s">
        <v>381</v>
      </c>
    </row>
    <row r="1666" customFormat="false" ht="15" hidden="false" customHeight="false" outlineLevel="0" collapsed="false">
      <c r="A1666" s="28" t="s">
        <v>382</v>
      </c>
      <c r="B1666" s="28" t="n">
        <v>103</v>
      </c>
      <c r="C1666" s="29" t="n">
        <v>45596</v>
      </c>
      <c r="D1666" s="28" t="s">
        <v>380</v>
      </c>
    </row>
    <row r="1667" customFormat="false" ht="15" hidden="false" customHeight="false" outlineLevel="0" collapsed="false">
      <c r="A1667" s="28" t="s">
        <v>382</v>
      </c>
      <c r="B1667" s="28" t="n">
        <v>103</v>
      </c>
      <c r="C1667" s="29" t="n">
        <v>45657</v>
      </c>
      <c r="D1667" s="28" t="s">
        <v>380</v>
      </c>
    </row>
    <row r="1668" customFormat="false" ht="15" hidden="false" customHeight="false" outlineLevel="0" collapsed="false">
      <c r="A1668" s="28" t="s">
        <v>382</v>
      </c>
      <c r="B1668" s="28" t="n">
        <v>103</v>
      </c>
      <c r="C1668" s="29" t="n">
        <v>45688</v>
      </c>
      <c r="D1668" s="28" t="s">
        <v>381</v>
      </c>
    </row>
    <row r="1669" customFormat="false" ht="15" hidden="false" customHeight="false" outlineLevel="0" collapsed="false">
      <c r="A1669" s="28" t="s">
        <v>382</v>
      </c>
      <c r="B1669" s="28" t="n">
        <v>103</v>
      </c>
      <c r="C1669" s="29" t="n">
        <v>45747</v>
      </c>
      <c r="D1669" s="28" t="s">
        <v>381</v>
      </c>
    </row>
    <row r="1670" customFormat="false" ht="15" hidden="false" customHeight="false" outlineLevel="0" collapsed="false">
      <c r="A1670" s="28" t="s">
        <v>382</v>
      </c>
      <c r="B1670" s="28" t="n">
        <v>103</v>
      </c>
      <c r="C1670" s="29" t="n">
        <v>45777</v>
      </c>
      <c r="D1670" s="28" t="s">
        <v>380</v>
      </c>
    </row>
    <row r="1671" customFormat="false" ht="15" hidden="false" customHeight="false" outlineLevel="0" collapsed="false">
      <c r="A1671" s="28" t="s">
        <v>382</v>
      </c>
      <c r="B1671" s="28" t="n">
        <v>103</v>
      </c>
      <c r="C1671" s="29" t="n">
        <v>45808</v>
      </c>
      <c r="D1671" s="28" t="s">
        <v>380</v>
      </c>
    </row>
    <row r="1672" customFormat="false" ht="15" hidden="false" customHeight="false" outlineLevel="0" collapsed="false">
      <c r="A1672" s="28" t="s">
        <v>382</v>
      </c>
      <c r="B1672" s="28" t="n">
        <v>103</v>
      </c>
      <c r="C1672" s="29" t="n">
        <v>45869</v>
      </c>
      <c r="D1672" s="28" t="s">
        <v>380</v>
      </c>
    </row>
    <row r="1673" customFormat="false" ht="15" hidden="false" customHeight="false" outlineLevel="0" collapsed="false">
      <c r="A1673" s="28" t="s">
        <v>382</v>
      </c>
      <c r="B1673" s="28" t="n">
        <v>103</v>
      </c>
      <c r="C1673" s="29" t="n">
        <v>45900</v>
      </c>
      <c r="D1673" s="28" t="s">
        <v>381</v>
      </c>
    </row>
    <row r="1674" customFormat="false" ht="15" hidden="false" customHeight="false" outlineLevel="0" collapsed="false">
      <c r="A1674" s="28" t="s">
        <v>382</v>
      </c>
      <c r="B1674" s="28" t="n">
        <v>103</v>
      </c>
      <c r="C1674" s="29" t="n">
        <v>45930</v>
      </c>
      <c r="D1674" s="28" t="s">
        <v>380</v>
      </c>
    </row>
    <row r="1675" customFormat="false" ht="15" hidden="false" customHeight="false" outlineLevel="0" collapsed="false">
      <c r="A1675" s="28" t="s">
        <v>382</v>
      </c>
      <c r="B1675" s="28" t="n">
        <v>103</v>
      </c>
      <c r="C1675" s="29" t="n">
        <v>45961</v>
      </c>
      <c r="D1675" s="28" t="s">
        <v>380</v>
      </c>
    </row>
    <row r="1676" customFormat="false" ht="15" hidden="false" customHeight="false" outlineLevel="0" collapsed="false">
      <c r="A1676" s="28" t="s">
        <v>382</v>
      </c>
      <c r="B1676" s="28" t="n">
        <v>103</v>
      </c>
      <c r="C1676" s="29" t="n">
        <v>46022</v>
      </c>
      <c r="D1676" s="28" t="s">
        <v>380</v>
      </c>
    </row>
    <row r="1677" customFormat="false" ht="15" hidden="false" customHeight="false" outlineLevel="0" collapsed="false">
      <c r="A1677" s="28" t="s">
        <v>382</v>
      </c>
      <c r="B1677" s="28" t="n">
        <v>103</v>
      </c>
      <c r="C1677" s="29" t="n">
        <v>46053</v>
      </c>
      <c r="D1677" s="28" t="s">
        <v>380</v>
      </c>
    </row>
    <row r="1678" customFormat="false" ht="15" hidden="false" customHeight="false" outlineLevel="0" collapsed="false">
      <c r="A1678" s="28" t="s">
        <v>382</v>
      </c>
      <c r="B1678" s="28" t="n">
        <v>103</v>
      </c>
      <c r="C1678" s="29" t="n">
        <v>46112</v>
      </c>
      <c r="D1678" s="28" t="s">
        <v>381</v>
      </c>
    </row>
    <row r="1679" customFormat="false" ht="15" hidden="false" customHeight="false" outlineLevel="0" collapsed="false">
      <c r="A1679" s="28" t="s">
        <v>382</v>
      </c>
      <c r="B1679" s="28" t="n">
        <v>103</v>
      </c>
      <c r="C1679" s="29" t="n">
        <v>46142</v>
      </c>
      <c r="D1679" s="28" t="s">
        <v>380</v>
      </c>
    </row>
    <row r="1680" customFormat="false" ht="15" hidden="false" customHeight="false" outlineLevel="0" collapsed="false">
      <c r="A1680" s="28" t="s">
        <v>382</v>
      </c>
      <c r="B1680" s="28" t="n">
        <v>103</v>
      </c>
      <c r="C1680" s="29" t="n">
        <v>46173</v>
      </c>
      <c r="D1680" s="28" t="s">
        <v>380</v>
      </c>
    </row>
    <row r="1681" customFormat="false" ht="15" hidden="false" customHeight="false" outlineLevel="0" collapsed="false">
      <c r="A1681" s="28" t="s">
        <v>382</v>
      </c>
      <c r="B1681" s="28" t="n">
        <v>103</v>
      </c>
      <c r="C1681" s="29" t="n">
        <v>46234</v>
      </c>
      <c r="D1681" s="28" t="s">
        <v>380</v>
      </c>
    </row>
    <row r="1682" customFormat="false" ht="15" hidden="false" customHeight="false" outlineLevel="0" collapsed="false">
      <c r="A1682" s="28" t="s">
        <v>382</v>
      </c>
      <c r="B1682" s="28" t="n">
        <v>104</v>
      </c>
      <c r="C1682" s="29" t="n">
        <v>44957</v>
      </c>
      <c r="D1682" s="28" t="s">
        <v>380</v>
      </c>
    </row>
    <row r="1683" customFormat="false" ht="15" hidden="false" customHeight="false" outlineLevel="0" collapsed="false">
      <c r="A1683" s="28" t="s">
        <v>382</v>
      </c>
      <c r="B1683" s="28" t="n">
        <v>104</v>
      </c>
      <c r="C1683" s="29" t="n">
        <v>45016</v>
      </c>
      <c r="D1683" s="28" t="s">
        <v>380</v>
      </c>
    </row>
    <row r="1684" customFormat="false" ht="15" hidden="false" customHeight="false" outlineLevel="0" collapsed="false">
      <c r="A1684" s="28" t="s">
        <v>382</v>
      </c>
      <c r="B1684" s="28" t="n">
        <v>104</v>
      </c>
      <c r="C1684" s="29" t="n">
        <v>45046</v>
      </c>
      <c r="D1684" s="28" t="s">
        <v>380</v>
      </c>
    </row>
    <row r="1685" customFormat="false" ht="15" hidden="false" customHeight="false" outlineLevel="0" collapsed="false">
      <c r="A1685" s="28" t="s">
        <v>382</v>
      </c>
      <c r="B1685" s="28" t="n">
        <v>104</v>
      </c>
      <c r="C1685" s="29" t="n">
        <v>45077</v>
      </c>
      <c r="D1685" s="28" t="s">
        <v>380</v>
      </c>
    </row>
    <row r="1686" customFormat="false" ht="15" hidden="false" customHeight="false" outlineLevel="0" collapsed="false">
      <c r="A1686" s="28" t="s">
        <v>382</v>
      </c>
      <c r="B1686" s="28" t="n">
        <v>104</v>
      </c>
      <c r="C1686" s="29" t="n">
        <v>45199</v>
      </c>
      <c r="D1686" s="28" t="s">
        <v>380</v>
      </c>
    </row>
    <row r="1687" customFormat="false" ht="15" hidden="false" customHeight="false" outlineLevel="0" collapsed="false">
      <c r="A1687" s="28" t="s">
        <v>382</v>
      </c>
      <c r="B1687" s="28" t="n">
        <v>104</v>
      </c>
      <c r="C1687" s="29" t="n">
        <v>45230</v>
      </c>
      <c r="D1687" s="28" t="s">
        <v>380</v>
      </c>
    </row>
    <row r="1688" customFormat="false" ht="15" hidden="false" customHeight="false" outlineLevel="0" collapsed="false">
      <c r="A1688" s="28" t="s">
        <v>382</v>
      </c>
      <c r="B1688" s="28" t="n">
        <v>104</v>
      </c>
      <c r="C1688" s="29" t="n">
        <v>45291</v>
      </c>
      <c r="D1688" s="28" t="s">
        <v>381</v>
      </c>
    </row>
    <row r="1689" customFormat="false" ht="15" hidden="false" customHeight="false" outlineLevel="0" collapsed="false">
      <c r="A1689" s="28" t="s">
        <v>382</v>
      </c>
      <c r="B1689" s="28" t="n">
        <v>104</v>
      </c>
      <c r="C1689" s="29" t="n">
        <v>45322</v>
      </c>
      <c r="D1689" s="28" t="s">
        <v>380</v>
      </c>
    </row>
    <row r="1690" customFormat="false" ht="15" hidden="false" customHeight="false" outlineLevel="0" collapsed="false">
      <c r="A1690" s="28" t="s">
        <v>382</v>
      </c>
      <c r="B1690" s="28" t="n">
        <v>104</v>
      </c>
      <c r="C1690" s="29" t="n">
        <v>45382</v>
      </c>
      <c r="D1690" s="28" t="s">
        <v>380</v>
      </c>
    </row>
    <row r="1691" customFormat="false" ht="15" hidden="false" customHeight="false" outlineLevel="0" collapsed="false">
      <c r="A1691" s="28" t="s">
        <v>382</v>
      </c>
      <c r="B1691" s="28" t="n">
        <v>104</v>
      </c>
      <c r="C1691" s="29" t="n">
        <v>45412</v>
      </c>
      <c r="D1691" s="28" t="s">
        <v>380</v>
      </c>
    </row>
    <row r="1692" customFormat="false" ht="15" hidden="false" customHeight="false" outlineLevel="0" collapsed="false">
      <c r="A1692" s="28" t="s">
        <v>382</v>
      </c>
      <c r="B1692" s="28" t="n">
        <v>104</v>
      </c>
      <c r="C1692" s="29" t="n">
        <v>45443</v>
      </c>
      <c r="D1692" s="28" t="s">
        <v>380</v>
      </c>
    </row>
    <row r="1693" customFormat="false" ht="15" hidden="false" customHeight="false" outlineLevel="0" collapsed="false">
      <c r="A1693" s="28" t="s">
        <v>382</v>
      </c>
      <c r="B1693" s="28" t="n">
        <v>104</v>
      </c>
      <c r="C1693" s="29" t="n">
        <v>45504</v>
      </c>
      <c r="D1693" s="28" t="s">
        <v>380</v>
      </c>
    </row>
    <row r="1694" customFormat="false" ht="15" hidden="false" customHeight="false" outlineLevel="0" collapsed="false">
      <c r="A1694" s="28" t="s">
        <v>382</v>
      </c>
      <c r="B1694" s="28" t="n">
        <v>104</v>
      </c>
      <c r="C1694" s="29" t="n">
        <v>45535</v>
      </c>
      <c r="D1694" s="28" t="s">
        <v>380</v>
      </c>
    </row>
    <row r="1695" customFormat="false" ht="15" hidden="false" customHeight="false" outlineLevel="0" collapsed="false">
      <c r="A1695" s="28" t="s">
        <v>382</v>
      </c>
      <c r="B1695" s="28" t="n">
        <v>104</v>
      </c>
      <c r="C1695" s="29" t="n">
        <v>45565</v>
      </c>
      <c r="D1695" s="28" t="s">
        <v>380</v>
      </c>
    </row>
    <row r="1696" customFormat="false" ht="15" hidden="false" customHeight="false" outlineLevel="0" collapsed="false">
      <c r="A1696" s="28" t="s">
        <v>382</v>
      </c>
      <c r="B1696" s="28" t="n">
        <v>104</v>
      </c>
      <c r="C1696" s="29" t="n">
        <v>45596</v>
      </c>
      <c r="D1696" s="28" t="s">
        <v>380</v>
      </c>
    </row>
    <row r="1697" customFormat="false" ht="15" hidden="false" customHeight="false" outlineLevel="0" collapsed="false">
      <c r="A1697" s="28" t="s">
        <v>382</v>
      </c>
      <c r="B1697" s="28" t="n">
        <v>104</v>
      </c>
      <c r="C1697" s="29" t="n">
        <v>45657</v>
      </c>
      <c r="D1697" s="28" t="s">
        <v>380</v>
      </c>
    </row>
    <row r="1698" customFormat="false" ht="15" hidden="false" customHeight="false" outlineLevel="0" collapsed="false">
      <c r="A1698" s="28" t="s">
        <v>382</v>
      </c>
      <c r="B1698" s="28" t="n">
        <v>104</v>
      </c>
      <c r="C1698" s="29" t="n">
        <v>45688</v>
      </c>
      <c r="D1698" s="28" t="s">
        <v>380</v>
      </c>
    </row>
    <row r="1699" customFormat="false" ht="15" hidden="false" customHeight="false" outlineLevel="0" collapsed="false">
      <c r="A1699" s="28" t="s">
        <v>382</v>
      </c>
      <c r="B1699" s="28" t="n">
        <v>104</v>
      </c>
      <c r="C1699" s="29" t="n">
        <v>45747</v>
      </c>
      <c r="D1699" s="28" t="s">
        <v>381</v>
      </c>
    </row>
    <row r="1700" customFormat="false" ht="15" hidden="false" customHeight="false" outlineLevel="0" collapsed="false">
      <c r="A1700" s="28" t="s">
        <v>382</v>
      </c>
      <c r="B1700" s="28" t="n">
        <v>104</v>
      </c>
      <c r="C1700" s="29" t="n">
        <v>45777</v>
      </c>
      <c r="D1700" s="28" t="s">
        <v>380</v>
      </c>
    </row>
    <row r="1701" customFormat="false" ht="15" hidden="false" customHeight="false" outlineLevel="0" collapsed="false">
      <c r="A1701" s="28" t="s">
        <v>382</v>
      </c>
      <c r="B1701" s="28" t="n">
        <v>104</v>
      </c>
      <c r="C1701" s="29" t="n">
        <v>45808</v>
      </c>
      <c r="D1701" s="28" t="s">
        <v>380</v>
      </c>
    </row>
    <row r="1702" customFormat="false" ht="15" hidden="false" customHeight="false" outlineLevel="0" collapsed="false">
      <c r="A1702" s="28" t="s">
        <v>382</v>
      </c>
      <c r="B1702" s="28" t="n">
        <v>104</v>
      </c>
      <c r="C1702" s="29" t="n">
        <v>45869</v>
      </c>
      <c r="D1702" s="28" t="s">
        <v>380</v>
      </c>
    </row>
    <row r="1703" customFormat="false" ht="15" hidden="false" customHeight="false" outlineLevel="0" collapsed="false">
      <c r="A1703" s="28" t="s">
        <v>382</v>
      </c>
      <c r="B1703" s="28" t="n">
        <v>104</v>
      </c>
      <c r="C1703" s="29" t="n">
        <v>45900</v>
      </c>
      <c r="D1703" s="28" t="s">
        <v>379</v>
      </c>
    </row>
    <row r="1704" customFormat="false" ht="15" hidden="false" customHeight="false" outlineLevel="0" collapsed="false">
      <c r="A1704" s="28" t="s">
        <v>382</v>
      </c>
      <c r="B1704" s="28" t="n">
        <v>104</v>
      </c>
      <c r="C1704" s="29" t="n">
        <v>45930</v>
      </c>
      <c r="D1704" s="28" t="s">
        <v>380</v>
      </c>
    </row>
    <row r="1705" customFormat="false" ht="15" hidden="false" customHeight="false" outlineLevel="0" collapsed="false">
      <c r="A1705" s="28" t="s">
        <v>382</v>
      </c>
      <c r="B1705" s="28" t="n">
        <v>104</v>
      </c>
      <c r="C1705" s="29" t="n">
        <v>45961</v>
      </c>
      <c r="D1705" s="28" t="s">
        <v>380</v>
      </c>
    </row>
    <row r="1706" customFormat="false" ht="15" hidden="false" customHeight="false" outlineLevel="0" collapsed="false">
      <c r="A1706" s="28" t="s">
        <v>382</v>
      </c>
      <c r="B1706" s="28" t="n">
        <v>104</v>
      </c>
      <c r="C1706" s="29" t="n">
        <v>46022</v>
      </c>
      <c r="D1706" s="28" t="s">
        <v>380</v>
      </c>
    </row>
    <row r="1707" customFormat="false" ht="15" hidden="false" customHeight="false" outlineLevel="0" collapsed="false">
      <c r="A1707" s="28" t="s">
        <v>382</v>
      </c>
      <c r="B1707" s="28" t="n">
        <v>104</v>
      </c>
      <c r="C1707" s="29" t="n">
        <v>46053</v>
      </c>
      <c r="D1707" s="28" t="s">
        <v>380</v>
      </c>
    </row>
    <row r="1708" customFormat="false" ht="15" hidden="false" customHeight="false" outlineLevel="0" collapsed="false">
      <c r="A1708" s="28" t="s">
        <v>382</v>
      </c>
      <c r="B1708" s="28" t="n">
        <v>104</v>
      </c>
      <c r="C1708" s="29" t="n">
        <v>46112</v>
      </c>
      <c r="D1708" s="28" t="s">
        <v>381</v>
      </c>
    </row>
    <row r="1709" customFormat="false" ht="15" hidden="false" customHeight="false" outlineLevel="0" collapsed="false">
      <c r="A1709" s="28" t="s">
        <v>382</v>
      </c>
      <c r="B1709" s="28" t="n">
        <v>104</v>
      </c>
      <c r="C1709" s="29" t="n">
        <v>46142</v>
      </c>
      <c r="D1709" s="28" t="s">
        <v>380</v>
      </c>
    </row>
    <row r="1710" customFormat="false" ht="15" hidden="false" customHeight="false" outlineLevel="0" collapsed="false">
      <c r="A1710" s="28" t="s">
        <v>382</v>
      </c>
      <c r="B1710" s="28" t="n">
        <v>104</v>
      </c>
      <c r="C1710" s="29" t="n">
        <v>46173</v>
      </c>
      <c r="D1710" s="28" t="s">
        <v>380</v>
      </c>
    </row>
    <row r="1711" customFormat="false" ht="15" hidden="false" customHeight="false" outlineLevel="0" collapsed="false">
      <c r="A1711" s="28" t="s">
        <v>382</v>
      </c>
      <c r="B1711" s="28" t="n">
        <v>104</v>
      </c>
      <c r="C1711" s="29" t="n">
        <v>46234</v>
      </c>
      <c r="D1711" s="28" t="s">
        <v>380</v>
      </c>
    </row>
    <row r="1712" customFormat="false" ht="15" hidden="false" customHeight="false" outlineLevel="0" collapsed="false">
      <c r="A1712" s="28" t="s">
        <v>382</v>
      </c>
      <c r="B1712" s="28" t="n">
        <v>105</v>
      </c>
      <c r="C1712" s="29" t="n">
        <v>44957</v>
      </c>
      <c r="D1712" s="28" t="s">
        <v>380</v>
      </c>
    </row>
    <row r="1713" customFormat="false" ht="15" hidden="false" customHeight="false" outlineLevel="0" collapsed="false">
      <c r="A1713" s="28" t="s">
        <v>382</v>
      </c>
      <c r="B1713" s="28" t="n">
        <v>105</v>
      </c>
      <c r="C1713" s="29" t="n">
        <v>45016</v>
      </c>
      <c r="D1713" s="28" t="s">
        <v>381</v>
      </c>
    </row>
    <row r="1714" customFormat="false" ht="15" hidden="false" customHeight="false" outlineLevel="0" collapsed="false">
      <c r="A1714" s="28" t="s">
        <v>382</v>
      </c>
      <c r="B1714" s="28" t="n">
        <v>105</v>
      </c>
      <c r="C1714" s="29" t="n">
        <v>45046</v>
      </c>
      <c r="D1714" s="28" t="s">
        <v>380</v>
      </c>
    </row>
    <row r="1715" customFormat="false" ht="15" hidden="false" customHeight="false" outlineLevel="0" collapsed="false">
      <c r="A1715" s="28" t="s">
        <v>382</v>
      </c>
      <c r="B1715" s="28" t="n">
        <v>105</v>
      </c>
      <c r="C1715" s="29" t="n">
        <v>45077</v>
      </c>
      <c r="D1715" s="28" t="s">
        <v>381</v>
      </c>
    </row>
    <row r="1716" customFormat="false" ht="15" hidden="false" customHeight="false" outlineLevel="0" collapsed="false">
      <c r="A1716" s="28" t="s">
        <v>382</v>
      </c>
      <c r="B1716" s="28" t="n">
        <v>105</v>
      </c>
      <c r="C1716" s="29" t="n">
        <v>45199</v>
      </c>
      <c r="D1716" s="28" t="s">
        <v>380</v>
      </c>
    </row>
    <row r="1717" customFormat="false" ht="15" hidden="false" customHeight="false" outlineLevel="0" collapsed="false">
      <c r="A1717" s="28" t="s">
        <v>382</v>
      </c>
      <c r="B1717" s="28" t="n">
        <v>105</v>
      </c>
      <c r="C1717" s="29" t="n">
        <v>45230</v>
      </c>
      <c r="D1717" s="28" t="s">
        <v>380</v>
      </c>
    </row>
    <row r="1718" customFormat="false" ht="15" hidden="false" customHeight="false" outlineLevel="0" collapsed="false">
      <c r="A1718" s="28" t="s">
        <v>382</v>
      </c>
      <c r="B1718" s="28" t="n">
        <v>105</v>
      </c>
      <c r="C1718" s="29" t="n">
        <v>45291</v>
      </c>
      <c r="D1718" s="28" t="s">
        <v>380</v>
      </c>
    </row>
    <row r="1719" customFormat="false" ht="15" hidden="false" customHeight="false" outlineLevel="0" collapsed="false">
      <c r="A1719" s="28" t="s">
        <v>382</v>
      </c>
      <c r="B1719" s="28" t="n">
        <v>105</v>
      </c>
      <c r="C1719" s="29" t="n">
        <v>45322</v>
      </c>
      <c r="D1719" s="28" t="s">
        <v>381</v>
      </c>
    </row>
    <row r="1720" customFormat="false" ht="15" hidden="false" customHeight="false" outlineLevel="0" collapsed="false">
      <c r="A1720" s="28" t="s">
        <v>382</v>
      </c>
      <c r="B1720" s="28" t="n">
        <v>105</v>
      </c>
      <c r="C1720" s="29" t="n">
        <v>45382</v>
      </c>
      <c r="D1720" s="28" t="s">
        <v>380</v>
      </c>
    </row>
    <row r="1721" customFormat="false" ht="15" hidden="false" customHeight="false" outlineLevel="0" collapsed="false">
      <c r="A1721" s="28" t="s">
        <v>382</v>
      </c>
      <c r="B1721" s="28" t="n">
        <v>105</v>
      </c>
      <c r="C1721" s="29" t="n">
        <v>45412</v>
      </c>
      <c r="D1721" s="28" t="s">
        <v>380</v>
      </c>
    </row>
    <row r="1722" customFormat="false" ht="15" hidden="false" customHeight="false" outlineLevel="0" collapsed="false">
      <c r="A1722" s="28" t="s">
        <v>382</v>
      </c>
      <c r="B1722" s="28" t="n">
        <v>105</v>
      </c>
      <c r="C1722" s="29" t="n">
        <v>45443</v>
      </c>
      <c r="D1722" s="28" t="s">
        <v>380</v>
      </c>
    </row>
    <row r="1723" customFormat="false" ht="15" hidden="false" customHeight="false" outlineLevel="0" collapsed="false">
      <c r="A1723" s="28" t="s">
        <v>382</v>
      </c>
      <c r="B1723" s="28" t="n">
        <v>105</v>
      </c>
      <c r="C1723" s="29" t="n">
        <v>45504</v>
      </c>
      <c r="D1723" s="28" t="s">
        <v>380</v>
      </c>
    </row>
    <row r="1724" customFormat="false" ht="15" hidden="false" customHeight="false" outlineLevel="0" collapsed="false">
      <c r="A1724" s="28" t="s">
        <v>382</v>
      </c>
      <c r="B1724" s="28" t="n">
        <v>105</v>
      </c>
      <c r="C1724" s="29" t="n">
        <v>45535</v>
      </c>
      <c r="D1724" s="28" t="s">
        <v>380</v>
      </c>
    </row>
    <row r="1725" customFormat="false" ht="15" hidden="false" customHeight="false" outlineLevel="0" collapsed="false">
      <c r="A1725" s="28" t="s">
        <v>382</v>
      </c>
      <c r="B1725" s="28" t="n">
        <v>105</v>
      </c>
      <c r="C1725" s="29" t="n">
        <v>45565</v>
      </c>
      <c r="D1725" s="28" t="s">
        <v>380</v>
      </c>
    </row>
    <row r="1726" customFormat="false" ht="15" hidden="false" customHeight="false" outlineLevel="0" collapsed="false">
      <c r="A1726" s="28" t="s">
        <v>382</v>
      </c>
      <c r="B1726" s="28" t="n">
        <v>105</v>
      </c>
      <c r="C1726" s="29" t="n">
        <v>45596</v>
      </c>
      <c r="D1726" s="28" t="s">
        <v>380</v>
      </c>
    </row>
    <row r="1727" customFormat="false" ht="15" hidden="false" customHeight="false" outlineLevel="0" collapsed="false">
      <c r="A1727" s="28" t="s">
        <v>382</v>
      </c>
      <c r="B1727" s="28" t="n">
        <v>105</v>
      </c>
      <c r="C1727" s="29" t="n">
        <v>45657</v>
      </c>
      <c r="D1727" s="28" t="s">
        <v>380</v>
      </c>
    </row>
    <row r="1728" customFormat="false" ht="15" hidden="false" customHeight="false" outlineLevel="0" collapsed="false">
      <c r="A1728" s="28" t="s">
        <v>382</v>
      </c>
      <c r="B1728" s="28" t="n">
        <v>105</v>
      </c>
      <c r="C1728" s="29" t="n">
        <v>45688</v>
      </c>
      <c r="D1728" s="28" t="s">
        <v>380</v>
      </c>
    </row>
    <row r="1729" customFormat="false" ht="15" hidden="false" customHeight="false" outlineLevel="0" collapsed="false">
      <c r="A1729" s="28" t="s">
        <v>382</v>
      </c>
      <c r="B1729" s="28" t="n">
        <v>105</v>
      </c>
      <c r="C1729" s="29" t="n">
        <v>45747</v>
      </c>
      <c r="D1729" s="28" t="s">
        <v>380</v>
      </c>
    </row>
    <row r="1730" customFormat="false" ht="15" hidden="false" customHeight="false" outlineLevel="0" collapsed="false">
      <c r="A1730" s="28" t="s">
        <v>382</v>
      </c>
      <c r="B1730" s="28" t="n">
        <v>105</v>
      </c>
      <c r="C1730" s="29" t="n">
        <v>45777</v>
      </c>
      <c r="D1730" s="28" t="s">
        <v>380</v>
      </c>
    </row>
    <row r="1731" customFormat="false" ht="15" hidden="false" customHeight="false" outlineLevel="0" collapsed="false">
      <c r="A1731" s="28" t="s">
        <v>382</v>
      </c>
      <c r="B1731" s="28" t="n">
        <v>105</v>
      </c>
      <c r="C1731" s="29" t="n">
        <v>45808</v>
      </c>
      <c r="D1731" s="28" t="s">
        <v>380</v>
      </c>
    </row>
    <row r="1732" customFormat="false" ht="15" hidden="false" customHeight="false" outlineLevel="0" collapsed="false">
      <c r="A1732" s="28" t="s">
        <v>382</v>
      </c>
      <c r="B1732" s="28" t="n">
        <v>105</v>
      </c>
      <c r="C1732" s="29" t="n">
        <v>45869</v>
      </c>
      <c r="D1732" s="28" t="s">
        <v>380</v>
      </c>
    </row>
    <row r="1733" customFormat="false" ht="15" hidden="false" customHeight="false" outlineLevel="0" collapsed="false">
      <c r="A1733" s="28" t="s">
        <v>382</v>
      </c>
      <c r="B1733" s="28" t="n">
        <v>105</v>
      </c>
      <c r="C1733" s="29" t="n">
        <v>45900</v>
      </c>
      <c r="D1733" s="28" t="s">
        <v>380</v>
      </c>
    </row>
    <row r="1734" customFormat="false" ht="15" hidden="false" customHeight="false" outlineLevel="0" collapsed="false">
      <c r="A1734" s="28" t="s">
        <v>382</v>
      </c>
      <c r="B1734" s="28" t="n">
        <v>105</v>
      </c>
      <c r="C1734" s="29" t="n">
        <v>45930</v>
      </c>
      <c r="D1734" s="28" t="s">
        <v>381</v>
      </c>
    </row>
    <row r="1735" customFormat="false" ht="15" hidden="false" customHeight="false" outlineLevel="0" collapsed="false">
      <c r="A1735" s="28" t="s">
        <v>382</v>
      </c>
      <c r="B1735" s="28" t="n">
        <v>105</v>
      </c>
      <c r="C1735" s="29" t="n">
        <v>45961</v>
      </c>
      <c r="D1735" s="28" t="s">
        <v>380</v>
      </c>
    </row>
    <row r="1736" customFormat="false" ht="15" hidden="false" customHeight="false" outlineLevel="0" collapsed="false">
      <c r="A1736" s="28" t="s">
        <v>382</v>
      </c>
      <c r="B1736" s="28" t="n">
        <v>105</v>
      </c>
      <c r="C1736" s="29" t="n">
        <v>46022</v>
      </c>
      <c r="D1736" s="28" t="s">
        <v>380</v>
      </c>
    </row>
    <row r="1737" customFormat="false" ht="15" hidden="false" customHeight="false" outlineLevel="0" collapsed="false">
      <c r="A1737" s="28" t="s">
        <v>382</v>
      </c>
      <c r="B1737" s="28" t="n">
        <v>105</v>
      </c>
      <c r="C1737" s="29" t="n">
        <v>46053</v>
      </c>
      <c r="D1737" s="28" t="s">
        <v>380</v>
      </c>
    </row>
    <row r="1738" customFormat="false" ht="15" hidden="false" customHeight="false" outlineLevel="0" collapsed="false">
      <c r="A1738" s="28" t="s">
        <v>382</v>
      </c>
      <c r="B1738" s="28" t="n">
        <v>105</v>
      </c>
      <c r="C1738" s="29" t="n">
        <v>46112</v>
      </c>
      <c r="D1738" s="28" t="s">
        <v>380</v>
      </c>
    </row>
    <row r="1739" customFormat="false" ht="15" hidden="false" customHeight="false" outlineLevel="0" collapsed="false">
      <c r="A1739" s="28" t="s">
        <v>382</v>
      </c>
      <c r="B1739" s="28" t="n">
        <v>105</v>
      </c>
      <c r="C1739" s="29" t="n">
        <v>46142</v>
      </c>
      <c r="D1739" s="28" t="s">
        <v>380</v>
      </c>
    </row>
    <row r="1740" customFormat="false" ht="15" hidden="false" customHeight="false" outlineLevel="0" collapsed="false">
      <c r="A1740" s="28" t="s">
        <v>382</v>
      </c>
      <c r="B1740" s="28" t="n">
        <v>105</v>
      </c>
      <c r="C1740" s="29" t="n">
        <v>46173</v>
      </c>
      <c r="D1740" s="28" t="s">
        <v>380</v>
      </c>
    </row>
    <row r="1741" customFormat="false" ht="15" hidden="false" customHeight="false" outlineLevel="0" collapsed="false">
      <c r="A1741" s="28" t="s">
        <v>382</v>
      </c>
      <c r="B1741" s="28" t="n">
        <v>105</v>
      </c>
      <c r="C1741" s="29" t="n">
        <v>46234</v>
      </c>
      <c r="D1741" s="28" t="s">
        <v>381</v>
      </c>
    </row>
    <row r="1742" customFormat="false" ht="15" hidden="false" customHeight="false" outlineLevel="0" collapsed="false">
      <c r="A1742" s="28" t="s">
        <v>382</v>
      </c>
      <c r="B1742" s="28" t="n">
        <v>106</v>
      </c>
      <c r="C1742" s="29" t="n">
        <v>44957</v>
      </c>
      <c r="D1742" s="28" t="s">
        <v>380</v>
      </c>
    </row>
    <row r="1743" customFormat="false" ht="15" hidden="false" customHeight="false" outlineLevel="0" collapsed="false">
      <c r="A1743" s="28" t="s">
        <v>382</v>
      </c>
      <c r="B1743" s="28" t="n">
        <v>106</v>
      </c>
      <c r="C1743" s="29" t="n">
        <v>45016</v>
      </c>
      <c r="D1743" s="28" t="s">
        <v>380</v>
      </c>
    </row>
    <row r="1744" customFormat="false" ht="15" hidden="false" customHeight="false" outlineLevel="0" collapsed="false">
      <c r="A1744" s="28" t="s">
        <v>382</v>
      </c>
      <c r="B1744" s="28" t="n">
        <v>106</v>
      </c>
      <c r="C1744" s="29" t="n">
        <v>45046</v>
      </c>
      <c r="D1744" s="28" t="s">
        <v>381</v>
      </c>
    </row>
    <row r="1745" customFormat="false" ht="15" hidden="false" customHeight="false" outlineLevel="0" collapsed="false">
      <c r="A1745" s="28" t="s">
        <v>382</v>
      </c>
      <c r="B1745" s="28" t="n">
        <v>106</v>
      </c>
      <c r="C1745" s="29" t="n">
        <v>45077</v>
      </c>
      <c r="D1745" s="28" t="s">
        <v>380</v>
      </c>
    </row>
    <row r="1746" customFormat="false" ht="15" hidden="false" customHeight="false" outlineLevel="0" collapsed="false">
      <c r="A1746" s="28" t="s">
        <v>382</v>
      </c>
      <c r="B1746" s="28" t="n">
        <v>106</v>
      </c>
      <c r="C1746" s="29" t="n">
        <v>45199</v>
      </c>
      <c r="D1746" s="28" t="s">
        <v>381</v>
      </c>
    </row>
    <row r="1747" customFormat="false" ht="15" hidden="false" customHeight="false" outlineLevel="0" collapsed="false">
      <c r="A1747" s="28" t="s">
        <v>382</v>
      </c>
      <c r="B1747" s="28" t="n">
        <v>106</v>
      </c>
      <c r="C1747" s="29" t="n">
        <v>45230</v>
      </c>
      <c r="D1747" s="28" t="s">
        <v>380</v>
      </c>
    </row>
    <row r="1748" customFormat="false" ht="15" hidden="false" customHeight="false" outlineLevel="0" collapsed="false">
      <c r="A1748" s="28" t="s">
        <v>382</v>
      </c>
      <c r="B1748" s="28" t="n">
        <v>106</v>
      </c>
      <c r="C1748" s="29" t="n">
        <v>45291</v>
      </c>
      <c r="D1748" s="28" t="s">
        <v>381</v>
      </c>
    </row>
    <row r="1749" customFormat="false" ht="15" hidden="false" customHeight="false" outlineLevel="0" collapsed="false">
      <c r="A1749" s="28" t="s">
        <v>382</v>
      </c>
      <c r="B1749" s="28" t="n">
        <v>106</v>
      </c>
      <c r="C1749" s="29" t="n">
        <v>45322</v>
      </c>
      <c r="D1749" s="28" t="s">
        <v>380</v>
      </c>
    </row>
    <row r="1750" customFormat="false" ht="15" hidden="false" customHeight="false" outlineLevel="0" collapsed="false">
      <c r="A1750" s="28" t="s">
        <v>382</v>
      </c>
      <c r="B1750" s="28" t="n">
        <v>106</v>
      </c>
      <c r="C1750" s="29" t="n">
        <v>45382</v>
      </c>
      <c r="D1750" s="28" t="s">
        <v>380</v>
      </c>
    </row>
    <row r="1751" customFormat="false" ht="15" hidden="false" customHeight="false" outlineLevel="0" collapsed="false">
      <c r="A1751" s="28" t="s">
        <v>382</v>
      </c>
      <c r="B1751" s="28" t="n">
        <v>106</v>
      </c>
      <c r="C1751" s="29" t="n">
        <v>45412</v>
      </c>
      <c r="D1751" s="28" t="s">
        <v>380</v>
      </c>
    </row>
    <row r="1752" customFormat="false" ht="15" hidden="false" customHeight="false" outlineLevel="0" collapsed="false">
      <c r="A1752" s="28" t="s">
        <v>382</v>
      </c>
      <c r="B1752" s="28" t="n">
        <v>106</v>
      </c>
      <c r="C1752" s="29" t="n">
        <v>45443</v>
      </c>
      <c r="D1752" s="28" t="s">
        <v>380</v>
      </c>
    </row>
    <row r="1753" customFormat="false" ht="15" hidden="false" customHeight="false" outlineLevel="0" collapsed="false">
      <c r="A1753" s="28" t="s">
        <v>382</v>
      </c>
      <c r="B1753" s="28" t="n">
        <v>106</v>
      </c>
      <c r="C1753" s="29" t="n">
        <v>45504</v>
      </c>
      <c r="D1753" s="28" t="s">
        <v>380</v>
      </c>
    </row>
    <row r="1754" customFormat="false" ht="15" hidden="false" customHeight="false" outlineLevel="0" collapsed="false">
      <c r="A1754" s="28" t="s">
        <v>382</v>
      </c>
      <c r="B1754" s="28" t="n">
        <v>106</v>
      </c>
      <c r="C1754" s="29" t="n">
        <v>45535</v>
      </c>
      <c r="D1754" s="28" t="s">
        <v>380</v>
      </c>
    </row>
    <row r="1755" customFormat="false" ht="15" hidden="false" customHeight="false" outlineLevel="0" collapsed="false">
      <c r="A1755" s="28" t="s">
        <v>382</v>
      </c>
      <c r="B1755" s="28" t="n">
        <v>106</v>
      </c>
      <c r="C1755" s="29" t="n">
        <v>45565</v>
      </c>
      <c r="D1755" s="28" t="s">
        <v>381</v>
      </c>
    </row>
    <row r="1756" customFormat="false" ht="15" hidden="false" customHeight="false" outlineLevel="0" collapsed="false">
      <c r="A1756" s="28" t="s">
        <v>382</v>
      </c>
      <c r="B1756" s="28" t="n">
        <v>106</v>
      </c>
      <c r="C1756" s="29" t="n">
        <v>45596</v>
      </c>
      <c r="D1756" s="28" t="s">
        <v>380</v>
      </c>
    </row>
    <row r="1757" customFormat="false" ht="15" hidden="false" customHeight="false" outlineLevel="0" collapsed="false">
      <c r="A1757" s="28" t="s">
        <v>382</v>
      </c>
      <c r="B1757" s="28" t="n">
        <v>106</v>
      </c>
      <c r="C1757" s="29" t="n">
        <v>45657</v>
      </c>
      <c r="D1757" s="28" t="s">
        <v>380</v>
      </c>
    </row>
    <row r="1758" customFormat="false" ht="15" hidden="false" customHeight="false" outlineLevel="0" collapsed="false">
      <c r="A1758" s="28" t="s">
        <v>382</v>
      </c>
      <c r="B1758" s="28" t="n">
        <v>106</v>
      </c>
      <c r="C1758" s="29" t="n">
        <v>45688</v>
      </c>
      <c r="D1758" s="28" t="s">
        <v>380</v>
      </c>
    </row>
    <row r="1759" customFormat="false" ht="15" hidden="false" customHeight="false" outlineLevel="0" collapsed="false">
      <c r="A1759" s="28" t="s">
        <v>382</v>
      </c>
      <c r="B1759" s="28" t="n">
        <v>106</v>
      </c>
      <c r="C1759" s="29" t="n">
        <v>45747</v>
      </c>
      <c r="D1759" s="28" t="s">
        <v>380</v>
      </c>
    </row>
    <row r="1760" customFormat="false" ht="15" hidden="false" customHeight="false" outlineLevel="0" collapsed="false">
      <c r="A1760" s="28" t="s">
        <v>382</v>
      </c>
      <c r="B1760" s="28" t="n">
        <v>106</v>
      </c>
      <c r="C1760" s="29" t="n">
        <v>45777</v>
      </c>
      <c r="D1760" s="28" t="s">
        <v>380</v>
      </c>
    </row>
    <row r="1761" customFormat="false" ht="15" hidden="false" customHeight="false" outlineLevel="0" collapsed="false">
      <c r="A1761" s="28" t="s">
        <v>382</v>
      </c>
      <c r="B1761" s="28" t="n">
        <v>106</v>
      </c>
      <c r="C1761" s="29" t="n">
        <v>45808</v>
      </c>
      <c r="D1761" s="28" t="s">
        <v>380</v>
      </c>
    </row>
    <row r="1762" customFormat="false" ht="15" hidden="false" customHeight="false" outlineLevel="0" collapsed="false">
      <c r="A1762" s="28" t="s">
        <v>382</v>
      </c>
      <c r="B1762" s="28" t="n">
        <v>106</v>
      </c>
      <c r="C1762" s="29" t="n">
        <v>45869</v>
      </c>
      <c r="D1762" s="28" t="s">
        <v>380</v>
      </c>
    </row>
    <row r="1763" customFormat="false" ht="15" hidden="false" customHeight="false" outlineLevel="0" collapsed="false">
      <c r="A1763" s="28" t="s">
        <v>382</v>
      </c>
      <c r="B1763" s="28" t="n">
        <v>106</v>
      </c>
      <c r="C1763" s="29" t="n">
        <v>45900</v>
      </c>
      <c r="D1763" s="28" t="s">
        <v>380</v>
      </c>
    </row>
    <row r="1764" customFormat="false" ht="15" hidden="false" customHeight="false" outlineLevel="0" collapsed="false">
      <c r="A1764" s="28" t="s">
        <v>382</v>
      </c>
      <c r="B1764" s="28" t="n">
        <v>106</v>
      </c>
      <c r="C1764" s="29" t="n">
        <v>45930</v>
      </c>
      <c r="D1764" s="28" t="s">
        <v>381</v>
      </c>
    </row>
    <row r="1765" customFormat="false" ht="15" hidden="false" customHeight="false" outlineLevel="0" collapsed="false">
      <c r="A1765" s="28" t="s">
        <v>382</v>
      </c>
      <c r="B1765" s="28" t="n">
        <v>106</v>
      </c>
      <c r="C1765" s="29" t="n">
        <v>45961</v>
      </c>
      <c r="D1765" s="28" t="s">
        <v>380</v>
      </c>
    </row>
    <row r="1766" customFormat="false" ht="15" hidden="false" customHeight="false" outlineLevel="0" collapsed="false">
      <c r="A1766" s="28" t="s">
        <v>382</v>
      </c>
      <c r="B1766" s="28" t="n">
        <v>106</v>
      </c>
      <c r="C1766" s="29" t="n">
        <v>46022</v>
      </c>
      <c r="D1766" s="28" t="s">
        <v>379</v>
      </c>
    </row>
    <row r="1767" customFormat="false" ht="15" hidden="false" customHeight="false" outlineLevel="0" collapsed="false">
      <c r="A1767" s="28" t="s">
        <v>382</v>
      </c>
      <c r="B1767" s="28" t="n">
        <v>106</v>
      </c>
      <c r="C1767" s="29" t="n">
        <v>46053</v>
      </c>
      <c r="D1767" s="28" t="s">
        <v>379</v>
      </c>
    </row>
    <row r="1768" customFormat="false" ht="15" hidden="false" customHeight="false" outlineLevel="0" collapsed="false">
      <c r="A1768" s="28" t="s">
        <v>382</v>
      </c>
      <c r="B1768" s="28" t="n">
        <v>106</v>
      </c>
      <c r="C1768" s="29" t="n">
        <v>46112</v>
      </c>
      <c r="D1768" s="28" t="s">
        <v>380</v>
      </c>
    </row>
    <row r="1769" customFormat="false" ht="15" hidden="false" customHeight="false" outlineLevel="0" collapsed="false">
      <c r="A1769" s="28" t="s">
        <v>382</v>
      </c>
      <c r="B1769" s="28" t="n">
        <v>106</v>
      </c>
      <c r="C1769" s="29" t="n">
        <v>46142</v>
      </c>
      <c r="D1769" s="28" t="s">
        <v>380</v>
      </c>
    </row>
    <row r="1770" customFormat="false" ht="15" hidden="false" customHeight="false" outlineLevel="0" collapsed="false">
      <c r="A1770" s="28" t="s">
        <v>382</v>
      </c>
      <c r="B1770" s="28" t="n">
        <v>106</v>
      </c>
      <c r="C1770" s="29" t="n">
        <v>46173</v>
      </c>
      <c r="D1770" s="28" t="s">
        <v>380</v>
      </c>
    </row>
    <row r="1771" customFormat="false" ht="15" hidden="false" customHeight="false" outlineLevel="0" collapsed="false">
      <c r="A1771" s="28" t="s">
        <v>382</v>
      </c>
      <c r="B1771" s="28" t="n">
        <v>106</v>
      </c>
      <c r="C1771" s="29" t="n">
        <v>46234</v>
      </c>
      <c r="D1771" s="28" t="s">
        <v>380</v>
      </c>
    </row>
    <row r="1772" customFormat="false" ht="15" hidden="false" customHeight="false" outlineLevel="0" collapsed="false">
      <c r="A1772" s="28" t="s">
        <v>382</v>
      </c>
      <c r="B1772" s="28" t="n">
        <v>110</v>
      </c>
      <c r="C1772" s="29" t="n">
        <v>44957</v>
      </c>
      <c r="D1772" s="28" t="s">
        <v>380</v>
      </c>
    </row>
    <row r="1773" customFormat="false" ht="15" hidden="false" customHeight="false" outlineLevel="0" collapsed="false">
      <c r="A1773" s="28" t="s">
        <v>382</v>
      </c>
      <c r="B1773" s="28" t="n">
        <v>110</v>
      </c>
      <c r="C1773" s="29" t="n">
        <v>45016</v>
      </c>
      <c r="D1773" s="28" t="s">
        <v>380</v>
      </c>
    </row>
    <row r="1774" customFormat="false" ht="15" hidden="false" customHeight="false" outlineLevel="0" collapsed="false">
      <c r="A1774" s="28" t="s">
        <v>382</v>
      </c>
      <c r="B1774" s="28" t="n">
        <v>110</v>
      </c>
      <c r="C1774" s="29" t="n">
        <v>45046</v>
      </c>
      <c r="D1774" s="28" t="s">
        <v>380</v>
      </c>
    </row>
    <row r="1775" customFormat="false" ht="15" hidden="false" customHeight="false" outlineLevel="0" collapsed="false">
      <c r="A1775" s="28" t="s">
        <v>382</v>
      </c>
      <c r="B1775" s="28" t="n">
        <v>110</v>
      </c>
      <c r="C1775" s="29" t="n">
        <v>45077</v>
      </c>
      <c r="D1775" s="28" t="s">
        <v>380</v>
      </c>
    </row>
    <row r="1776" customFormat="false" ht="15" hidden="false" customHeight="false" outlineLevel="0" collapsed="false">
      <c r="A1776" s="28" t="s">
        <v>382</v>
      </c>
      <c r="B1776" s="28" t="n">
        <v>110</v>
      </c>
      <c r="C1776" s="29" t="n">
        <v>45199</v>
      </c>
      <c r="D1776" s="28" t="s">
        <v>380</v>
      </c>
    </row>
    <row r="1777" customFormat="false" ht="15" hidden="false" customHeight="false" outlineLevel="0" collapsed="false">
      <c r="A1777" s="28" t="s">
        <v>382</v>
      </c>
      <c r="B1777" s="28" t="n">
        <v>110</v>
      </c>
      <c r="C1777" s="29" t="n">
        <v>45230</v>
      </c>
      <c r="D1777" s="28" t="s">
        <v>380</v>
      </c>
    </row>
    <row r="1778" customFormat="false" ht="15" hidden="false" customHeight="false" outlineLevel="0" collapsed="false">
      <c r="A1778" s="28" t="s">
        <v>382</v>
      </c>
      <c r="B1778" s="28" t="n">
        <v>110</v>
      </c>
      <c r="C1778" s="29" t="n">
        <v>45291</v>
      </c>
      <c r="D1778" s="28" t="s">
        <v>380</v>
      </c>
    </row>
    <row r="1779" customFormat="false" ht="15" hidden="false" customHeight="false" outlineLevel="0" collapsed="false">
      <c r="A1779" s="28" t="s">
        <v>382</v>
      </c>
      <c r="B1779" s="28" t="n">
        <v>110</v>
      </c>
      <c r="C1779" s="29" t="n">
        <v>45322</v>
      </c>
      <c r="D1779" s="28" t="s">
        <v>380</v>
      </c>
    </row>
    <row r="1780" customFormat="false" ht="15" hidden="false" customHeight="false" outlineLevel="0" collapsed="false">
      <c r="A1780" s="28" t="s">
        <v>382</v>
      </c>
      <c r="B1780" s="28" t="n">
        <v>110</v>
      </c>
      <c r="C1780" s="29" t="n">
        <v>45382</v>
      </c>
      <c r="D1780" s="28" t="s">
        <v>381</v>
      </c>
    </row>
    <row r="1781" customFormat="false" ht="15" hidden="false" customHeight="false" outlineLevel="0" collapsed="false">
      <c r="A1781" s="28" t="s">
        <v>382</v>
      </c>
      <c r="B1781" s="28" t="n">
        <v>110</v>
      </c>
      <c r="C1781" s="29" t="n">
        <v>45412</v>
      </c>
      <c r="D1781" s="28" t="s">
        <v>380</v>
      </c>
    </row>
    <row r="1782" customFormat="false" ht="15" hidden="false" customHeight="false" outlineLevel="0" collapsed="false">
      <c r="A1782" s="28" t="s">
        <v>382</v>
      </c>
      <c r="B1782" s="28" t="n">
        <v>110</v>
      </c>
      <c r="C1782" s="29" t="n">
        <v>45443</v>
      </c>
      <c r="D1782" s="28" t="s">
        <v>381</v>
      </c>
    </row>
    <row r="1783" customFormat="false" ht="15" hidden="false" customHeight="false" outlineLevel="0" collapsed="false">
      <c r="A1783" s="28" t="s">
        <v>382</v>
      </c>
      <c r="B1783" s="28" t="n">
        <v>110</v>
      </c>
      <c r="C1783" s="29" t="n">
        <v>45504</v>
      </c>
      <c r="D1783" s="28" t="s">
        <v>380</v>
      </c>
    </row>
    <row r="1784" customFormat="false" ht="15" hidden="false" customHeight="false" outlineLevel="0" collapsed="false">
      <c r="A1784" s="28" t="s">
        <v>382</v>
      </c>
      <c r="B1784" s="28" t="n">
        <v>110</v>
      </c>
      <c r="C1784" s="29" t="n">
        <v>45535</v>
      </c>
      <c r="D1784" s="28" t="s">
        <v>380</v>
      </c>
    </row>
    <row r="1785" customFormat="false" ht="15" hidden="false" customHeight="false" outlineLevel="0" collapsed="false">
      <c r="A1785" s="28" t="s">
        <v>382</v>
      </c>
      <c r="B1785" s="28" t="n">
        <v>110</v>
      </c>
      <c r="C1785" s="29" t="n">
        <v>45565</v>
      </c>
      <c r="D1785" s="28" t="s">
        <v>380</v>
      </c>
    </row>
    <row r="1786" customFormat="false" ht="15" hidden="false" customHeight="false" outlineLevel="0" collapsed="false">
      <c r="A1786" s="28" t="s">
        <v>382</v>
      </c>
      <c r="B1786" s="28" t="n">
        <v>110</v>
      </c>
      <c r="C1786" s="29" t="n">
        <v>45596</v>
      </c>
      <c r="D1786" s="28" t="s">
        <v>380</v>
      </c>
    </row>
    <row r="1787" customFormat="false" ht="15" hidden="false" customHeight="false" outlineLevel="0" collapsed="false">
      <c r="A1787" s="28" t="s">
        <v>382</v>
      </c>
      <c r="B1787" s="28" t="n">
        <v>110</v>
      </c>
      <c r="C1787" s="29" t="n">
        <v>45657</v>
      </c>
      <c r="D1787" s="28" t="s">
        <v>380</v>
      </c>
    </row>
    <row r="1788" customFormat="false" ht="15" hidden="false" customHeight="false" outlineLevel="0" collapsed="false">
      <c r="A1788" s="28" t="s">
        <v>382</v>
      </c>
      <c r="B1788" s="28" t="n">
        <v>110</v>
      </c>
      <c r="C1788" s="29" t="n">
        <v>45688</v>
      </c>
      <c r="D1788" s="28" t="s">
        <v>380</v>
      </c>
    </row>
    <row r="1789" customFormat="false" ht="15" hidden="false" customHeight="false" outlineLevel="0" collapsed="false">
      <c r="A1789" s="28" t="s">
        <v>382</v>
      </c>
      <c r="B1789" s="28" t="n">
        <v>110</v>
      </c>
      <c r="C1789" s="29" t="n">
        <v>45747</v>
      </c>
      <c r="D1789" s="28" t="s">
        <v>380</v>
      </c>
    </row>
    <row r="1790" customFormat="false" ht="15" hidden="false" customHeight="false" outlineLevel="0" collapsed="false">
      <c r="A1790" s="28" t="s">
        <v>382</v>
      </c>
      <c r="B1790" s="28" t="n">
        <v>110</v>
      </c>
      <c r="C1790" s="29" t="n">
        <v>45777</v>
      </c>
      <c r="D1790" s="28" t="s">
        <v>380</v>
      </c>
    </row>
    <row r="1791" customFormat="false" ht="15" hidden="false" customHeight="false" outlineLevel="0" collapsed="false">
      <c r="A1791" s="28" t="s">
        <v>382</v>
      </c>
      <c r="B1791" s="28" t="n">
        <v>110</v>
      </c>
      <c r="C1791" s="29" t="n">
        <v>45808</v>
      </c>
      <c r="D1791" s="28" t="s">
        <v>380</v>
      </c>
    </row>
    <row r="1792" customFormat="false" ht="15" hidden="false" customHeight="false" outlineLevel="0" collapsed="false">
      <c r="A1792" s="28" t="s">
        <v>382</v>
      </c>
      <c r="B1792" s="28" t="n">
        <v>110</v>
      </c>
      <c r="C1792" s="29" t="n">
        <v>45869</v>
      </c>
      <c r="D1792" s="28" t="s">
        <v>380</v>
      </c>
    </row>
    <row r="1793" customFormat="false" ht="15" hidden="false" customHeight="false" outlineLevel="0" collapsed="false">
      <c r="A1793" s="28" t="s">
        <v>382</v>
      </c>
      <c r="B1793" s="28" t="n">
        <v>110</v>
      </c>
      <c r="C1793" s="29" t="n">
        <v>45900</v>
      </c>
      <c r="D1793" s="28" t="s">
        <v>380</v>
      </c>
    </row>
    <row r="1794" customFormat="false" ht="15" hidden="false" customHeight="false" outlineLevel="0" collapsed="false">
      <c r="A1794" s="28" t="s">
        <v>382</v>
      </c>
      <c r="B1794" s="28" t="n">
        <v>110</v>
      </c>
      <c r="C1794" s="29" t="n">
        <v>45930</v>
      </c>
      <c r="D1794" s="28" t="s">
        <v>381</v>
      </c>
    </row>
    <row r="1795" customFormat="false" ht="15" hidden="false" customHeight="false" outlineLevel="0" collapsed="false">
      <c r="A1795" s="28" t="s">
        <v>382</v>
      </c>
      <c r="B1795" s="28" t="n">
        <v>110</v>
      </c>
      <c r="C1795" s="29" t="n">
        <v>45961</v>
      </c>
      <c r="D1795" s="28" t="s">
        <v>380</v>
      </c>
    </row>
    <row r="1796" customFormat="false" ht="15" hidden="false" customHeight="false" outlineLevel="0" collapsed="false">
      <c r="A1796" s="28" t="s">
        <v>382</v>
      </c>
      <c r="B1796" s="28" t="n">
        <v>110</v>
      </c>
      <c r="C1796" s="29" t="n">
        <v>46022</v>
      </c>
      <c r="D1796" s="28" t="s">
        <v>381</v>
      </c>
    </row>
    <row r="1797" customFormat="false" ht="15" hidden="false" customHeight="false" outlineLevel="0" collapsed="false">
      <c r="A1797" s="28" t="s">
        <v>382</v>
      </c>
      <c r="B1797" s="28" t="n">
        <v>110</v>
      </c>
      <c r="C1797" s="29" t="n">
        <v>46053</v>
      </c>
      <c r="D1797" s="28" t="s">
        <v>380</v>
      </c>
    </row>
    <row r="1798" customFormat="false" ht="15" hidden="false" customHeight="false" outlineLevel="0" collapsed="false">
      <c r="A1798" s="28" t="s">
        <v>382</v>
      </c>
      <c r="B1798" s="28" t="n">
        <v>110</v>
      </c>
      <c r="C1798" s="29" t="n">
        <v>46112</v>
      </c>
      <c r="D1798" s="28" t="s">
        <v>380</v>
      </c>
    </row>
    <row r="1799" customFormat="false" ht="15" hidden="false" customHeight="false" outlineLevel="0" collapsed="false">
      <c r="A1799" s="28" t="s">
        <v>382</v>
      </c>
      <c r="B1799" s="28" t="n">
        <v>110</v>
      </c>
      <c r="C1799" s="29" t="n">
        <v>46142</v>
      </c>
      <c r="D1799" s="28" t="s">
        <v>380</v>
      </c>
    </row>
    <row r="1800" customFormat="false" ht="15" hidden="false" customHeight="false" outlineLevel="0" collapsed="false">
      <c r="A1800" s="28" t="s">
        <v>382</v>
      </c>
      <c r="B1800" s="28" t="n">
        <v>110</v>
      </c>
      <c r="C1800" s="29" t="n">
        <v>46173</v>
      </c>
      <c r="D1800" s="28" t="s">
        <v>380</v>
      </c>
    </row>
    <row r="1801" customFormat="false" ht="15" hidden="false" customHeight="false" outlineLevel="0" collapsed="false">
      <c r="A1801" s="28" t="s">
        <v>382</v>
      </c>
      <c r="B1801" s="28" t="n">
        <v>110</v>
      </c>
      <c r="C1801" s="29" t="n">
        <v>46234</v>
      </c>
      <c r="D1801" s="28" t="s">
        <v>380</v>
      </c>
    </row>
    <row r="1802" customFormat="false" ht="15" hidden="false" customHeight="false" outlineLevel="0" collapsed="false">
      <c r="A1802" s="28" t="s">
        <v>382</v>
      </c>
      <c r="B1802" s="28" t="n">
        <v>111</v>
      </c>
      <c r="C1802" s="29" t="n">
        <v>45747</v>
      </c>
      <c r="D1802" s="28" t="s">
        <v>380</v>
      </c>
    </row>
    <row r="1803" customFormat="false" ht="15" hidden="false" customHeight="false" outlineLevel="0" collapsed="false">
      <c r="A1803" s="28" t="s">
        <v>382</v>
      </c>
      <c r="B1803" s="28" t="n">
        <v>111</v>
      </c>
      <c r="C1803" s="29" t="n">
        <v>45777</v>
      </c>
      <c r="D1803" s="28" t="s">
        <v>380</v>
      </c>
    </row>
    <row r="1804" customFormat="false" ht="15" hidden="false" customHeight="false" outlineLevel="0" collapsed="false">
      <c r="A1804" s="28" t="s">
        <v>382</v>
      </c>
      <c r="B1804" s="28" t="n">
        <v>111</v>
      </c>
      <c r="C1804" s="29" t="n">
        <v>45808</v>
      </c>
      <c r="D1804" s="28" t="s">
        <v>380</v>
      </c>
    </row>
    <row r="1805" customFormat="false" ht="15" hidden="false" customHeight="false" outlineLevel="0" collapsed="false">
      <c r="A1805" s="28" t="s">
        <v>382</v>
      </c>
      <c r="B1805" s="28" t="n">
        <v>111</v>
      </c>
      <c r="C1805" s="29" t="n">
        <v>45869</v>
      </c>
      <c r="D1805" s="28" t="s">
        <v>381</v>
      </c>
    </row>
    <row r="1806" customFormat="false" ht="15" hidden="false" customHeight="false" outlineLevel="0" collapsed="false">
      <c r="A1806" s="28" t="s">
        <v>382</v>
      </c>
      <c r="B1806" s="28" t="n">
        <v>111</v>
      </c>
      <c r="C1806" s="29" t="n">
        <v>45900</v>
      </c>
      <c r="D1806" s="28" t="s">
        <v>380</v>
      </c>
    </row>
    <row r="1807" customFormat="false" ht="15" hidden="false" customHeight="false" outlineLevel="0" collapsed="false">
      <c r="A1807" s="28" t="s">
        <v>382</v>
      </c>
      <c r="B1807" s="28" t="n">
        <v>111</v>
      </c>
      <c r="C1807" s="29" t="n">
        <v>45930</v>
      </c>
      <c r="D1807" s="28" t="s">
        <v>380</v>
      </c>
    </row>
    <row r="1808" customFormat="false" ht="15" hidden="false" customHeight="false" outlineLevel="0" collapsed="false">
      <c r="A1808" s="28" t="s">
        <v>382</v>
      </c>
      <c r="B1808" s="28" t="n">
        <v>111</v>
      </c>
      <c r="C1808" s="29" t="n">
        <v>45961</v>
      </c>
      <c r="D1808" s="28" t="s">
        <v>380</v>
      </c>
    </row>
    <row r="1809" customFormat="false" ht="15" hidden="false" customHeight="false" outlineLevel="0" collapsed="false">
      <c r="A1809" s="28" t="s">
        <v>382</v>
      </c>
      <c r="B1809" s="28" t="n">
        <v>111</v>
      </c>
      <c r="C1809" s="29" t="n">
        <v>46022</v>
      </c>
      <c r="D1809" s="28" t="s">
        <v>380</v>
      </c>
    </row>
    <row r="1810" customFormat="false" ht="15" hidden="false" customHeight="false" outlineLevel="0" collapsed="false">
      <c r="A1810" s="28" t="s">
        <v>382</v>
      </c>
      <c r="B1810" s="28" t="n">
        <v>111</v>
      </c>
      <c r="C1810" s="29" t="n">
        <v>46053</v>
      </c>
      <c r="D1810" s="28" t="s">
        <v>380</v>
      </c>
    </row>
    <row r="1811" customFormat="false" ht="15" hidden="false" customHeight="false" outlineLevel="0" collapsed="false">
      <c r="A1811" s="28" t="s">
        <v>382</v>
      </c>
      <c r="B1811" s="28" t="n">
        <v>111</v>
      </c>
      <c r="C1811" s="29" t="n">
        <v>46112</v>
      </c>
      <c r="D1811" s="28" t="s">
        <v>379</v>
      </c>
    </row>
    <row r="1812" customFormat="false" ht="15" hidden="false" customHeight="false" outlineLevel="0" collapsed="false">
      <c r="A1812" s="28" t="s">
        <v>382</v>
      </c>
      <c r="B1812" s="28" t="n">
        <v>111</v>
      </c>
      <c r="C1812" s="29" t="n">
        <v>46142</v>
      </c>
      <c r="D1812" s="28" t="s">
        <v>380</v>
      </c>
    </row>
    <row r="1813" customFormat="false" ht="15" hidden="false" customHeight="false" outlineLevel="0" collapsed="false">
      <c r="A1813" s="28" t="s">
        <v>382</v>
      </c>
      <c r="B1813" s="28" t="n">
        <v>111</v>
      </c>
      <c r="C1813" s="29" t="n">
        <v>46173</v>
      </c>
      <c r="D1813" s="28" t="s">
        <v>379</v>
      </c>
    </row>
    <row r="1814" customFormat="false" ht="15" hidden="false" customHeight="false" outlineLevel="0" collapsed="false">
      <c r="A1814" s="28" t="s">
        <v>382</v>
      </c>
      <c r="B1814" s="28" t="n">
        <v>111</v>
      </c>
      <c r="C1814" s="29" t="n">
        <v>46234</v>
      </c>
      <c r="D1814" s="28" t="s">
        <v>380</v>
      </c>
    </row>
    <row r="1815" customFormat="false" ht="15" hidden="false" customHeight="false" outlineLevel="0" collapsed="false">
      <c r="A1815" s="28" t="s">
        <v>382</v>
      </c>
      <c r="B1815" s="28" t="n">
        <v>112</v>
      </c>
      <c r="C1815" s="29" t="n">
        <v>44957</v>
      </c>
      <c r="D1815" s="28" t="s">
        <v>380</v>
      </c>
    </row>
    <row r="1816" customFormat="false" ht="15" hidden="false" customHeight="false" outlineLevel="0" collapsed="false">
      <c r="A1816" s="28" t="s">
        <v>382</v>
      </c>
      <c r="B1816" s="28" t="n">
        <v>112</v>
      </c>
      <c r="C1816" s="29" t="n">
        <v>45016</v>
      </c>
      <c r="D1816" s="28" t="s">
        <v>380</v>
      </c>
    </row>
    <row r="1817" customFormat="false" ht="15" hidden="false" customHeight="false" outlineLevel="0" collapsed="false">
      <c r="A1817" s="28" t="s">
        <v>382</v>
      </c>
      <c r="B1817" s="28" t="n">
        <v>112</v>
      </c>
      <c r="C1817" s="29" t="n">
        <v>45046</v>
      </c>
      <c r="D1817" s="28" t="s">
        <v>379</v>
      </c>
    </row>
    <row r="1818" customFormat="false" ht="15" hidden="false" customHeight="false" outlineLevel="0" collapsed="false">
      <c r="A1818" s="28" t="s">
        <v>382</v>
      </c>
      <c r="B1818" s="28" t="n">
        <v>112</v>
      </c>
      <c r="C1818" s="29" t="n">
        <v>45077</v>
      </c>
      <c r="D1818" s="28" t="s">
        <v>380</v>
      </c>
    </row>
    <row r="1819" customFormat="false" ht="15" hidden="false" customHeight="false" outlineLevel="0" collapsed="false">
      <c r="A1819" s="28" t="s">
        <v>382</v>
      </c>
      <c r="B1819" s="28" t="n">
        <v>112</v>
      </c>
      <c r="C1819" s="29" t="n">
        <v>45199</v>
      </c>
      <c r="D1819" s="28" t="s">
        <v>380</v>
      </c>
    </row>
    <row r="1820" customFormat="false" ht="15" hidden="false" customHeight="false" outlineLevel="0" collapsed="false">
      <c r="A1820" s="28" t="s">
        <v>382</v>
      </c>
      <c r="B1820" s="28" t="n">
        <v>112</v>
      </c>
      <c r="C1820" s="29" t="n">
        <v>45230</v>
      </c>
      <c r="D1820" s="28" t="s">
        <v>380</v>
      </c>
    </row>
    <row r="1821" customFormat="false" ht="15" hidden="false" customHeight="false" outlineLevel="0" collapsed="false">
      <c r="A1821" s="28" t="s">
        <v>382</v>
      </c>
      <c r="B1821" s="28" t="n">
        <v>112</v>
      </c>
      <c r="C1821" s="29" t="n">
        <v>45291</v>
      </c>
      <c r="D1821" s="28" t="s">
        <v>380</v>
      </c>
    </row>
    <row r="1822" customFormat="false" ht="15" hidden="false" customHeight="false" outlineLevel="0" collapsed="false">
      <c r="A1822" s="28" t="s">
        <v>382</v>
      </c>
      <c r="B1822" s="28" t="n">
        <v>112</v>
      </c>
      <c r="C1822" s="29" t="n">
        <v>45322</v>
      </c>
      <c r="D1822" s="28" t="s">
        <v>380</v>
      </c>
    </row>
    <row r="1823" customFormat="false" ht="15" hidden="false" customHeight="false" outlineLevel="0" collapsed="false">
      <c r="A1823" s="28" t="s">
        <v>382</v>
      </c>
      <c r="B1823" s="28" t="n">
        <v>112</v>
      </c>
      <c r="C1823" s="29" t="n">
        <v>45382</v>
      </c>
      <c r="D1823" s="28" t="s">
        <v>381</v>
      </c>
    </row>
    <row r="1824" customFormat="false" ht="15" hidden="false" customHeight="false" outlineLevel="0" collapsed="false">
      <c r="A1824" s="28" t="s">
        <v>382</v>
      </c>
      <c r="B1824" s="28" t="n">
        <v>112</v>
      </c>
      <c r="C1824" s="29" t="n">
        <v>45412</v>
      </c>
      <c r="D1824" s="28" t="s">
        <v>380</v>
      </c>
    </row>
    <row r="1825" customFormat="false" ht="15" hidden="false" customHeight="false" outlineLevel="0" collapsed="false">
      <c r="A1825" s="28" t="s">
        <v>382</v>
      </c>
      <c r="B1825" s="28" t="n">
        <v>112</v>
      </c>
      <c r="C1825" s="29" t="n">
        <v>45443</v>
      </c>
      <c r="D1825" s="28" t="s">
        <v>380</v>
      </c>
    </row>
    <row r="1826" customFormat="false" ht="15" hidden="false" customHeight="false" outlineLevel="0" collapsed="false">
      <c r="A1826" s="28" t="s">
        <v>382</v>
      </c>
      <c r="B1826" s="28" t="n">
        <v>112</v>
      </c>
      <c r="C1826" s="29" t="n">
        <v>45504</v>
      </c>
      <c r="D1826" s="28" t="s">
        <v>380</v>
      </c>
    </row>
    <row r="1827" customFormat="false" ht="15" hidden="false" customHeight="false" outlineLevel="0" collapsed="false">
      <c r="A1827" s="28" t="s">
        <v>382</v>
      </c>
      <c r="B1827" s="28" t="n">
        <v>112</v>
      </c>
      <c r="C1827" s="29" t="n">
        <v>45535</v>
      </c>
      <c r="D1827" s="28" t="s">
        <v>380</v>
      </c>
    </row>
    <row r="1828" customFormat="false" ht="15" hidden="false" customHeight="false" outlineLevel="0" collapsed="false">
      <c r="A1828" s="28" t="s">
        <v>382</v>
      </c>
      <c r="B1828" s="28" t="n">
        <v>112</v>
      </c>
      <c r="C1828" s="29" t="n">
        <v>45565</v>
      </c>
      <c r="D1828" s="28" t="s">
        <v>380</v>
      </c>
    </row>
    <row r="1829" customFormat="false" ht="15" hidden="false" customHeight="false" outlineLevel="0" collapsed="false">
      <c r="A1829" s="28" t="s">
        <v>382</v>
      </c>
      <c r="B1829" s="28" t="n">
        <v>112</v>
      </c>
      <c r="C1829" s="29" t="n">
        <v>45596</v>
      </c>
      <c r="D1829" s="28" t="s">
        <v>380</v>
      </c>
    </row>
    <row r="1830" customFormat="false" ht="15" hidden="false" customHeight="false" outlineLevel="0" collapsed="false">
      <c r="A1830" s="28" t="s">
        <v>382</v>
      </c>
      <c r="B1830" s="28" t="n">
        <v>112</v>
      </c>
      <c r="C1830" s="29" t="n">
        <v>45657</v>
      </c>
      <c r="D1830" s="28" t="s">
        <v>381</v>
      </c>
    </row>
    <row r="1831" customFormat="false" ht="15" hidden="false" customHeight="false" outlineLevel="0" collapsed="false">
      <c r="A1831" s="28" t="s">
        <v>382</v>
      </c>
      <c r="B1831" s="28" t="n">
        <v>112</v>
      </c>
      <c r="C1831" s="29" t="n">
        <v>45688</v>
      </c>
      <c r="D1831" s="28" t="s">
        <v>380</v>
      </c>
    </row>
    <row r="1832" customFormat="false" ht="15" hidden="false" customHeight="false" outlineLevel="0" collapsed="false">
      <c r="A1832" s="28" t="s">
        <v>382</v>
      </c>
      <c r="B1832" s="28" t="n">
        <v>112</v>
      </c>
      <c r="C1832" s="29" t="n">
        <v>45747</v>
      </c>
      <c r="D1832" s="28" t="s">
        <v>381</v>
      </c>
    </row>
    <row r="1833" customFormat="false" ht="15" hidden="false" customHeight="false" outlineLevel="0" collapsed="false">
      <c r="A1833" s="28" t="s">
        <v>382</v>
      </c>
      <c r="B1833" s="28" t="n">
        <v>112</v>
      </c>
      <c r="C1833" s="29" t="n">
        <v>45777</v>
      </c>
      <c r="D1833" s="28" t="s">
        <v>380</v>
      </c>
    </row>
    <row r="1834" customFormat="false" ht="15" hidden="false" customHeight="false" outlineLevel="0" collapsed="false">
      <c r="A1834" s="28" t="s">
        <v>382</v>
      </c>
      <c r="B1834" s="28" t="n">
        <v>112</v>
      </c>
      <c r="C1834" s="29" t="n">
        <v>45808</v>
      </c>
      <c r="D1834" s="28" t="s">
        <v>381</v>
      </c>
    </row>
    <row r="1835" customFormat="false" ht="15" hidden="false" customHeight="false" outlineLevel="0" collapsed="false">
      <c r="A1835" s="28" t="s">
        <v>382</v>
      </c>
      <c r="B1835" s="28" t="n">
        <v>112</v>
      </c>
      <c r="C1835" s="29" t="n">
        <v>45869</v>
      </c>
      <c r="D1835" s="28" t="s">
        <v>381</v>
      </c>
    </row>
    <row r="1836" customFormat="false" ht="15" hidden="false" customHeight="false" outlineLevel="0" collapsed="false">
      <c r="A1836" s="28" t="s">
        <v>382</v>
      </c>
      <c r="B1836" s="28" t="n">
        <v>112</v>
      </c>
      <c r="C1836" s="29" t="n">
        <v>45900</v>
      </c>
      <c r="D1836" s="28" t="s">
        <v>381</v>
      </c>
    </row>
    <row r="1837" customFormat="false" ht="15" hidden="false" customHeight="false" outlineLevel="0" collapsed="false">
      <c r="A1837" s="28" t="s">
        <v>382</v>
      </c>
      <c r="B1837" s="28" t="n">
        <v>112</v>
      </c>
      <c r="C1837" s="29" t="n">
        <v>45930</v>
      </c>
      <c r="D1837" s="28" t="s">
        <v>380</v>
      </c>
    </row>
    <row r="1838" customFormat="false" ht="15" hidden="false" customHeight="false" outlineLevel="0" collapsed="false">
      <c r="A1838" s="28" t="s">
        <v>382</v>
      </c>
      <c r="B1838" s="28" t="n">
        <v>112</v>
      </c>
      <c r="C1838" s="29" t="n">
        <v>45961</v>
      </c>
      <c r="D1838" s="28" t="s">
        <v>380</v>
      </c>
    </row>
    <row r="1839" customFormat="false" ht="15" hidden="false" customHeight="false" outlineLevel="0" collapsed="false">
      <c r="A1839" s="28" t="s">
        <v>382</v>
      </c>
      <c r="B1839" s="28" t="n">
        <v>112</v>
      </c>
      <c r="C1839" s="29" t="n">
        <v>46022</v>
      </c>
      <c r="D1839" s="28" t="s">
        <v>380</v>
      </c>
    </row>
    <row r="1840" customFormat="false" ht="15" hidden="false" customHeight="false" outlineLevel="0" collapsed="false">
      <c r="A1840" s="28" t="s">
        <v>382</v>
      </c>
      <c r="B1840" s="28" t="n">
        <v>112</v>
      </c>
      <c r="C1840" s="29" t="n">
        <v>46053</v>
      </c>
      <c r="D1840" s="28" t="s">
        <v>380</v>
      </c>
    </row>
    <row r="1841" customFormat="false" ht="15" hidden="false" customHeight="false" outlineLevel="0" collapsed="false">
      <c r="A1841" s="28" t="s">
        <v>382</v>
      </c>
      <c r="B1841" s="28" t="n">
        <v>112</v>
      </c>
      <c r="C1841" s="29" t="n">
        <v>46112</v>
      </c>
      <c r="D1841" s="28" t="s">
        <v>380</v>
      </c>
    </row>
    <row r="1842" customFormat="false" ht="15" hidden="false" customHeight="false" outlineLevel="0" collapsed="false">
      <c r="A1842" s="28" t="s">
        <v>382</v>
      </c>
      <c r="B1842" s="28" t="n">
        <v>112</v>
      </c>
      <c r="C1842" s="29" t="n">
        <v>46142</v>
      </c>
      <c r="D1842" s="28" t="s">
        <v>380</v>
      </c>
    </row>
    <row r="1843" customFormat="false" ht="15" hidden="false" customHeight="false" outlineLevel="0" collapsed="false">
      <c r="A1843" s="28" t="s">
        <v>382</v>
      </c>
      <c r="B1843" s="28" t="n">
        <v>112</v>
      </c>
      <c r="C1843" s="29" t="n">
        <v>46173</v>
      </c>
      <c r="D1843" s="28" t="s">
        <v>380</v>
      </c>
    </row>
    <row r="1844" customFormat="false" ht="15" hidden="false" customHeight="false" outlineLevel="0" collapsed="false">
      <c r="A1844" s="28" t="s">
        <v>382</v>
      </c>
      <c r="B1844" s="28" t="n">
        <v>112</v>
      </c>
      <c r="C1844" s="29" t="n">
        <v>46234</v>
      </c>
      <c r="D1844" s="28" t="s">
        <v>380</v>
      </c>
    </row>
    <row r="1845" customFormat="false" ht="15" hidden="false" customHeight="false" outlineLevel="0" collapsed="false">
      <c r="A1845" s="28" t="s">
        <v>382</v>
      </c>
      <c r="B1845" s="28" t="n">
        <v>113</v>
      </c>
      <c r="C1845" s="29" t="n">
        <v>44957</v>
      </c>
      <c r="D1845" s="28" t="s">
        <v>380</v>
      </c>
    </row>
    <row r="1846" customFormat="false" ht="15" hidden="false" customHeight="false" outlineLevel="0" collapsed="false">
      <c r="A1846" s="28" t="s">
        <v>382</v>
      </c>
      <c r="B1846" s="28" t="n">
        <v>113</v>
      </c>
      <c r="C1846" s="29" t="n">
        <v>45016</v>
      </c>
      <c r="D1846" s="28" t="s">
        <v>380</v>
      </c>
    </row>
    <row r="1847" customFormat="false" ht="15" hidden="false" customHeight="false" outlineLevel="0" collapsed="false">
      <c r="A1847" s="28" t="s">
        <v>382</v>
      </c>
      <c r="B1847" s="28" t="n">
        <v>113</v>
      </c>
      <c r="C1847" s="29" t="n">
        <v>45046</v>
      </c>
      <c r="D1847" s="28" t="s">
        <v>381</v>
      </c>
    </row>
    <row r="1848" customFormat="false" ht="15" hidden="false" customHeight="false" outlineLevel="0" collapsed="false">
      <c r="A1848" s="28" t="s">
        <v>382</v>
      </c>
      <c r="B1848" s="28" t="n">
        <v>113</v>
      </c>
      <c r="C1848" s="29" t="n">
        <v>45077</v>
      </c>
      <c r="D1848" s="28" t="s">
        <v>380</v>
      </c>
    </row>
    <row r="1849" customFormat="false" ht="15" hidden="false" customHeight="false" outlineLevel="0" collapsed="false">
      <c r="A1849" s="28" t="s">
        <v>382</v>
      </c>
      <c r="B1849" s="28" t="n">
        <v>113</v>
      </c>
      <c r="C1849" s="29" t="n">
        <v>45199</v>
      </c>
      <c r="D1849" s="28" t="s">
        <v>381</v>
      </c>
    </row>
    <row r="1850" customFormat="false" ht="15" hidden="false" customHeight="false" outlineLevel="0" collapsed="false">
      <c r="A1850" s="28" t="s">
        <v>382</v>
      </c>
      <c r="B1850" s="28" t="n">
        <v>113</v>
      </c>
      <c r="C1850" s="29" t="n">
        <v>45230</v>
      </c>
      <c r="D1850" s="28" t="s">
        <v>380</v>
      </c>
    </row>
    <row r="1851" customFormat="false" ht="15" hidden="false" customHeight="false" outlineLevel="0" collapsed="false">
      <c r="A1851" s="28" t="s">
        <v>382</v>
      </c>
      <c r="B1851" s="28" t="n">
        <v>113</v>
      </c>
      <c r="C1851" s="29" t="n">
        <v>45291</v>
      </c>
      <c r="D1851" s="28" t="s">
        <v>380</v>
      </c>
    </row>
    <row r="1852" customFormat="false" ht="15" hidden="false" customHeight="false" outlineLevel="0" collapsed="false">
      <c r="A1852" s="28" t="s">
        <v>382</v>
      </c>
      <c r="B1852" s="28" t="n">
        <v>113</v>
      </c>
      <c r="C1852" s="29" t="n">
        <v>45322</v>
      </c>
      <c r="D1852" s="28" t="s">
        <v>380</v>
      </c>
    </row>
    <row r="1853" customFormat="false" ht="15" hidden="false" customHeight="false" outlineLevel="0" collapsed="false">
      <c r="A1853" s="28" t="s">
        <v>382</v>
      </c>
      <c r="B1853" s="28" t="n">
        <v>113</v>
      </c>
      <c r="C1853" s="29" t="n">
        <v>45382</v>
      </c>
      <c r="D1853" s="28" t="s">
        <v>380</v>
      </c>
    </row>
    <row r="1854" customFormat="false" ht="15" hidden="false" customHeight="false" outlineLevel="0" collapsed="false">
      <c r="A1854" s="28" t="s">
        <v>382</v>
      </c>
      <c r="B1854" s="28" t="n">
        <v>113</v>
      </c>
      <c r="C1854" s="29" t="n">
        <v>45412</v>
      </c>
      <c r="D1854" s="28" t="s">
        <v>380</v>
      </c>
    </row>
    <row r="1855" customFormat="false" ht="15" hidden="false" customHeight="false" outlineLevel="0" collapsed="false">
      <c r="A1855" s="28" t="s">
        <v>382</v>
      </c>
      <c r="B1855" s="28" t="n">
        <v>113</v>
      </c>
      <c r="C1855" s="29" t="n">
        <v>45443</v>
      </c>
      <c r="D1855" s="28" t="s">
        <v>380</v>
      </c>
    </row>
    <row r="1856" customFormat="false" ht="15" hidden="false" customHeight="false" outlineLevel="0" collapsed="false">
      <c r="A1856" s="28" t="s">
        <v>382</v>
      </c>
      <c r="B1856" s="28" t="n">
        <v>113</v>
      </c>
      <c r="C1856" s="29" t="n">
        <v>45504</v>
      </c>
      <c r="D1856" s="28" t="s">
        <v>380</v>
      </c>
    </row>
    <row r="1857" customFormat="false" ht="15" hidden="false" customHeight="false" outlineLevel="0" collapsed="false">
      <c r="A1857" s="28" t="s">
        <v>382</v>
      </c>
      <c r="B1857" s="28" t="n">
        <v>113</v>
      </c>
      <c r="C1857" s="29" t="n">
        <v>45535</v>
      </c>
      <c r="D1857" s="28" t="s">
        <v>380</v>
      </c>
    </row>
    <row r="1858" customFormat="false" ht="15" hidden="false" customHeight="false" outlineLevel="0" collapsed="false">
      <c r="A1858" s="28" t="s">
        <v>382</v>
      </c>
      <c r="B1858" s="28" t="n">
        <v>113</v>
      </c>
      <c r="C1858" s="29" t="n">
        <v>45565</v>
      </c>
      <c r="D1858" s="28" t="s">
        <v>380</v>
      </c>
    </row>
    <row r="1859" customFormat="false" ht="15" hidden="false" customHeight="false" outlineLevel="0" collapsed="false">
      <c r="A1859" s="28" t="s">
        <v>382</v>
      </c>
      <c r="B1859" s="28" t="n">
        <v>113</v>
      </c>
      <c r="C1859" s="29" t="n">
        <v>45596</v>
      </c>
      <c r="D1859" s="28" t="s">
        <v>380</v>
      </c>
    </row>
    <row r="1860" customFormat="false" ht="15" hidden="false" customHeight="false" outlineLevel="0" collapsed="false">
      <c r="A1860" s="28" t="s">
        <v>382</v>
      </c>
      <c r="B1860" s="28" t="n">
        <v>113</v>
      </c>
      <c r="C1860" s="29" t="n">
        <v>45657</v>
      </c>
      <c r="D1860" s="28" t="s">
        <v>380</v>
      </c>
    </row>
    <row r="1861" customFormat="false" ht="15" hidden="false" customHeight="false" outlineLevel="0" collapsed="false">
      <c r="A1861" s="28" t="s">
        <v>382</v>
      </c>
      <c r="B1861" s="28" t="n">
        <v>113</v>
      </c>
      <c r="C1861" s="29" t="n">
        <v>45688</v>
      </c>
      <c r="D1861" s="28" t="s">
        <v>379</v>
      </c>
    </row>
    <row r="1862" customFormat="false" ht="15" hidden="false" customHeight="false" outlineLevel="0" collapsed="false">
      <c r="A1862" s="28" t="s">
        <v>382</v>
      </c>
      <c r="B1862" s="28" t="n">
        <v>113</v>
      </c>
      <c r="C1862" s="29" t="n">
        <v>45747</v>
      </c>
      <c r="D1862" s="28" t="s">
        <v>379</v>
      </c>
    </row>
    <row r="1863" customFormat="false" ht="15" hidden="false" customHeight="false" outlineLevel="0" collapsed="false">
      <c r="A1863" s="28" t="s">
        <v>382</v>
      </c>
      <c r="B1863" s="28" t="n">
        <v>113</v>
      </c>
      <c r="C1863" s="29" t="n">
        <v>45777</v>
      </c>
      <c r="D1863" s="28" t="s">
        <v>380</v>
      </c>
    </row>
    <row r="1864" customFormat="false" ht="15" hidden="false" customHeight="false" outlineLevel="0" collapsed="false">
      <c r="A1864" s="28" t="s">
        <v>382</v>
      </c>
      <c r="B1864" s="28" t="n">
        <v>113</v>
      </c>
      <c r="C1864" s="29" t="n">
        <v>45808</v>
      </c>
      <c r="D1864" s="28" t="s">
        <v>381</v>
      </c>
    </row>
    <row r="1865" customFormat="false" ht="15" hidden="false" customHeight="false" outlineLevel="0" collapsed="false">
      <c r="A1865" s="28" t="s">
        <v>382</v>
      </c>
      <c r="B1865" s="28" t="n">
        <v>113</v>
      </c>
      <c r="C1865" s="29" t="n">
        <v>45869</v>
      </c>
      <c r="D1865" s="28" t="s">
        <v>380</v>
      </c>
    </row>
    <row r="1866" customFormat="false" ht="15" hidden="false" customHeight="false" outlineLevel="0" collapsed="false">
      <c r="A1866" s="28" t="s">
        <v>382</v>
      </c>
      <c r="B1866" s="28" t="n">
        <v>113</v>
      </c>
      <c r="C1866" s="29" t="n">
        <v>45900</v>
      </c>
      <c r="D1866" s="28" t="s">
        <v>379</v>
      </c>
    </row>
    <row r="1867" customFormat="false" ht="15" hidden="false" customHeight="false" outlineLevel="0" collapsed="false">
      <c r="A1867" s="28" t="s">
        <v>382</v>
      </c>
      <c r="B1867" s="28" t="n">
        <v>113</v>
      </c>
      <c r="C1867" s="29" t="n">
        <v>45930</v>
      </c>
      <c r="D1867" s="28" t="s">
        <v>380</v>
      </c>
    </row>
    <row r="1868" customFormat="false" ht="15" hidden="false" customHeight="false" outlineLevel="0" collapsed="false">
      <c r="A1868" s="28" t="s">
        <v>382</v>
      </c>
      <c r="B1868" s="28" t="n">
        <v>113</v>
      </c>
      <c r="C1868" s="29" t="n">
        <v>45961</v>
      </c>
      <c r="D1868" s="28" t="s">
        <v>380</v>
      </c>
    </row>
    <row r="1869" customFormat="false" ht="15" hidden="false" customHeight="false" outlineLevel="0" collapsed="false">
      <c r="A1869" s="28" t="s">
        <v>382</v>
      </c>
      <c r="B1869" s="28" t="n">
        <v>113</v>
      </c>
      <c r="C1869" s="29" t="n">
        <v>46022</v>
      </c>
      <c r="D1869" s="28" t="s">
        <v>380</v>
      </c>
    </row>
    <row r="1870" customFormat="false" ht="15" hidden="false" customHeight="false" outlineLevel="0" collapsed="false">
      <c r="A1870" s="28" t="s">
        <v>382</v>
      </c>
      <c r="B1870" s="28" t="n">
        <v>113</v>
      </c>
      <c r="C1870" s="29" t="n">
        <v>46053</v>
      </c>
      <c r="D1870" s="28" t="s">
        <v>380</v>
      </c>
    </row>
    <row r="1871" customFormat="false" ht="15" hidden="false" customHeight="false" outlineLevel="0" collapsed="false">
      <c r="A1871" s="28" t="s">
        <v>382</v>
      </c>
      <c r="B1871" s="28" t="n">
        <v>113</v>
      </c>
      <c r="C1871" s="29" t="n">
        <v>46112</v>
      </c>
      <c r="D1871" s="28" t="s">
        <v>380</v>
      </c>
    </row>
    <row r="1872" customFormat="false" ht="15" hidden="false" customHeight="false" outlineLevel="0" collapsed="false">
      <c r="A1872" s="28" t="s">
        <v>382</v>
      </c>
      <c r="B1872" s="28" t="n">
        <v>113</v>
      </c>
      <c r="C1872" s="29" t="n">
        <v>46142</v>
      </c>
      <c r="D1872" s="28" t="s">
        <v>380</v>
      </c>
    </row>
    <row r="1873" customFormat="false" ht="15" hidden="false" customHeight="false" outlineLevel="0" collapsed="false">
      <c r="A1873" s="28" t="s">
        <v>382</v>
      </c>
      <c r="B1873" s="28" t="n">
        <v>113</v>
      </c>
      <c r="C1873" s="29" t="n">
        <v>46173</v>
      </c>
      <c r="D1873" s="28" t="s">
        <v>380</v>
      </c>
    </row>
    <row r="1874" customFormat="false" ht="15" hidden="false" customHeight="false" outlineLevel="0" collapsed="false">
      <c r="A1874" s="28" t="s">
        <v>382</v>
      </c>
      <c r="B1874" s="28" t="n">
        <v>113</v>
      </c>
      <c r="C1874" s="29" t="n">
        <v>46234</v>
      </c>
      <c r="D1874" s="28" t="s">
        <v>380</v>
      </c>
    </row>
    <row r="1875" customFormat="false" ht="15" hidden="false" customHeight="false" outlineLevel="0" collapsed="false">
      <c r="A1875" s="28" t="s">
        <v>382</v>
      </c>
      <c r="B1875" s="28" t="n">
        <v>115</v>
      </c>
      <c r="C1875" s="29" t="n">
        <v>44957</v>
      </c>
      <c r="D1875" s="28" t="s">
        <v>380</v>
      </c>
    </row>
    <row r="1876" customFormat="false" ht="15" hidden="false" customHeight="false" outlineLevel="0" collapsed="false">
      <c r="A1876" s="28" t="s">
        <v>382</v>
      </c>
      <c r="B1876" s="28" t="n">
        <v>115</v>
      </c>
      <c r="C1876" s="29" t="n">
        <v>45016</v>
      </c>
      <c r="D1876" s="28" t="s">
        <v>380</v>
      </c>
    </row>
    <row r="1877" customFormat="false" ht="15" hidden="false" customHeight="false" outlineLevel="0" collapsed="false">
      <c r="A1877" s="28" t="s">
        <v>382</v>
      </c>
      <c r="B1877" s="28" t="n">
        <v>115</v>
      </c>
      <c r="C1877" s="29" t="n">
        <v>45046</v>
      </c>
      <c r="D1877" s="28" t="s">
        <v>380</v>
      </c>
    </row>
    <row r="1878" customFormat="false" ht="15" hidden="false" customHeight="false" outlineLevel="0" collapsed="false">
      <c r="A1878" s="28" t="s">
        <v>382</v>
      </c>
      <c r="B1878" s="28" t="n">
        <v>115</v>
      </c>
      <c r="C1878" s="29" t="n">
        <v>45077</v>
      </c>
      <c r="D1878" s="28" t="s">
        <v>380</v>
      </c>
    </row>
    <row r="1879" customFormat="false" ht="15" hidden="false" customHeight="false" outlineLevel="0" collapsed="false">
      <c r="A1879" s="28" t="s">
        <v>382</v>
      </c>
      <c r="B1879" s="28" t="n">
        <v>115</v>
      </c>
      <c r="C1879" s="29" t="n">
        <v>45199</v>
      </c>
      <c r="D1879" s="28" t="s">
        <v>381</v>
      </c>
    </row>
    <row r="1880" customFormat="false" ht="15" hidden="false" customHeight="false" outlineLevel="0" collapsed="false">
      <c r="A1880" s="28" t="s">
        <v>382</v>
      </c>
      <c r="B1880" s="28" t="n">
        <v>115</v>
      </c>
      <c r="C1880" s="29" t="n">
        <v>45230</v>
      </c>
      <c r="D1880" s="28" t="s">
        <v>380</v>
      </c>
    </row>
    <row r="1881" customFormat="false" ht="15" hidden="false" customHeight="false" outlineLevel="0" collapsed="false">
      <c r="A1881" s="28" t="s">
        <v>382</v>
      </c>
      <c r="B1881" s="28" t="n">
        <v>115</v>
      </c>
      <c r="C1881" s="29" t="n">
        <v>45291</v>
      </c>
      <c r="D1881" s="28" t="s">
        <v>380</v>
      </c>
    </row>
    <row r="1882" customFormat="false" ht="15" hidden="false" customHeight="false" outlineLevel="0" collapsed="false">
      <c r="A1882" s="28" t="s">
        <v>382</v>
      </c>
      <c r="B1882" s="28" t="n">
        <v>115</v>
      </c>
      <c r="C1882" s="29" t="n">
        <v>45322</v>
      </c>
      <c r="D1882" s="28" t="s">
        <v>380</v>
      </c>
    </row>
    <row r="1883" customFormat="false" ht="15" hidden="false" customHeight="false" outlineLevel="0" collapsed="false">
      <c r="A1883" s="28" t="s">
        <v>382</v>
      </c>
      <c r="B1883" s="28" t="n">
        <v>115</v>
      </c>
      <c r="C1883" s="29" t="n">
        <v>45382</v>
      </c>
      <c r="D1883" s="28" t="s">
        <v>380</v>
      </c>
    </row>
    <row r="1884" customFormat="false" ht="15" hidden="false" customHeight="false" outlineLevel="0" collapsed="false">
      <c r="A1884" s="28" t="s">
        <v>382</v>
      </c>
      <c r="B1884" s="28" t="n">
        <v>115</v>
      </c>
      <c r="C1884" s="29" t="n">
        <v>45412</v>
      </c>
      <c r="D1884" s="28" t="s">
        <v>380</v>
      </c>
    </row>
    <row r="1885" customFormat="false" ht="15" hidden="false" customHeight="false" outlineLevel="0" collapsed="false">
      <c r="A1885" s="28" t="s">
        <v>382</v>
      </c>
      <c r="B1885" s="28" t="n">
        <v>115</v>
      </c>
      <c r="C1885" s="29" t="n">
        <v>45443</v>
      </c>
      <c r="D1885" s="28" t="s">
        <v>380</v>
      </c>
    </row>
    <row r="1886" customFormat="false" ht="15" hidden="false" customHeight="false" outlineLevel="0" collapsed="false">
      <c r="A1886" s="28" t="s">
        <v>382</v>
      </c>
      <c r="B1886" s="28" t="n">
        <v>115</v>
      </c>
      <c r="C1886" s="29" t="n">
        <v>45504</v>
      </c>
      <c r="D1886" s="28" t="s">
        <v>380</v>
      </c>
    </row>
    <row r="1887" customFormat="false" ht="15" hidden="false" customHeight="false" outlineLevel="0" collapsed="false">
      <c r="A1887" s="28" t="s">
        <v>382</v>
      </c>
      <c r="B1887" s="28" t="n">
        <v>115</v>
      </c>
      <c r="C1887" s="29" t="n">
        <v>45535</v>
      </c>
      <c r="D1887" s="28" t="s">
        <v>380</v>
      </c>
    </row>
    <row r="1888" customFormat="false" ht="15" hidden="false" customHeight="false" outlineLevel="0" collapsed="false">
      <c r="A1888" s="28" t="s">
        <v>382</v>
      </c>
      <c r="B1888" s="28" t="n">
        <v>115</v>
      </c>
      <c r="C1888" s="29" t="n">
        <v>45565</v>
      </c>
      <c r="D1888" s="28" t="s">
        <v>380</v>
      </c>
    </row>
    <row r="1889" customFormat="false" ht="15" hidden="false" customHeight="false" outlineLevel="0" collapsed="false">
      <c r="A1889" s="28" t="s">
        <v>382</v>
      </c>
      <c r="B1889" s="28" t="n">
        <v>115</v>
      </c>
      <c r="C1889" s="29" t="n">
        <v>45596</v>
      </c>
      <c r="D1889" s="28" t="s">
        <v>380</v>
      </c>
    </row>
    <row r="1890" customFormat="false" ht="15" hidden="false" customHeight="false" outlineLevel="0" collapsed="false">
      <c r="A1890" s="28" t="s">
        <v>382</v>
      </c>
      <c r="B1890" s="28" t="n">
        <v>115</v>
      </c>
      <c r="C1890" s="29" t="n">
        <v>45657</v>
      </c>
      <c r="D1890" s="28" t="s">
        <v>380</v>
      </c>
    </row>
    <row r="1891" customFormat="false" ht="15" hidden="false" customHeight="false" outlineLevel="0" collapsed="false">
      <c r="A1891" s="28" t="s">
        <v>382</v>
      </c>
      <c r="B1891" s="28" t="n">
        <v>115</v>
      </c>
      <c r="C1891" s="29" t="n">
        <v>45688</v>
      </c>
      <c r="D1891" s="28" t="s">
        <v>381</v>
      </c>
    </row>
    <row r="1892" customFormat="false" ht="15" hidden="false" customHeight="false" outlineLevel="0" collapsed="false">
      <c r="A1892" s="28" t="s">
        <v>382</v>
      </c>
      <c r="B1892" s="28" t="n">
        <v>115</v>
      </c>
      <c r="C1892" s="29" t="n">
        <v>45747</v>
      </c>
      <c r="D1892" s="28" t="s">
        <v>380</v>
      </c>
    </row>
    <row r="1893" customFormat="false" ht="15" hidden="false" customHeight="false" outlineLevel="0" collapsed="false">
      <c r="A1893" s="28" t="s">
        <v>382</v>
      </c>
      <c r="B1893" s="28" t="n">
        <v>115</v>
      </c>
      <c r="C1893" s="29" t="n">
        <v>45777</v>
      </c>
      <c r="D1893" s="28" t="s">
        <v>380</v>
      </c>
    </row>
    <row r="1894" customFormat="false" ht="15" hidden="false" customHeight="false" outlineLevel="0" collapsed="false">
      <c r="A1894" s="28" t="s">
        <v>382</v>
      </c>
      <c r="B1894" s="28" t="n">
        <v>115</v>
      </c>
      <c r="C1894" s="29" t="n">
        <v>45808</v>
      </c>
      <c r="D1894" s="28" t="s">
        <v>380</v>
      </c>
    </row>
    <row r="1895" customFormat="false" ht="15" hidden="false" customHeight="false" outlineLevel="0" collapsed="false">
      <c r="A1895" s="28" t="s">
        <v>382</v>
      </c>
      <c r="B1895" s="28" t="n">
        <v>115</v>
      </c>
      <c r="C1895" s="29" t="n">
        <v>45869</v>
      </c>
      <c r="D1895" s="28" t="s">
        <v>380</v>
      </c>
    </row>
    <row r="1896" customFormat="false" ht="15" hidden="false" customHeight="false" outlineLevel="0" collapsed="false">
      <c r="A1896" s="28" t="s">
        <v>382</v>
      </c>
      <c r="B1896" s="28" t="n">
        <v>115</v>
      </c>
      <c r="C1896" s="29" t="n">
        <v>45900</v>
      </c>
      <c r="D1896" s="28" t="s">
        <v>380</v>
      </c>
    </row>
    <row r="1897" customFormat="false" ht="15" hidden="false" customHeight="false" outlineLevel="0" collapsed="false">
      <c r="A1897" s="28" t="s">
        <v>382</v>
      </c>
      <c r="B1897" s="28" t="n">
        <v>115</v>
      </c>
      <c r="C1897" s="29" t="n">
        <v>45930</v>
      </c>
      <c r="D1897" s="28" t="s">
        <v>380</v>
      </c>
    </row>
    <row r="1898" customFormat="false" ht="15" hidden="false" customHeight="false" outlineLevel="0" collapsed="false">
      <c r="A1898" s="28" t="s">
        <v>382</v>
      </c>
      <c r="B1898" s="28" t="n">
        <v>115</v>
      </c>
      <c r="C1898" s="29" t="n">
        <v>45961</v>
      </c>
      <c r="D1898" s="28" t="s">
        <v>381</v>
      </c>
    </row>
    <row r="1899" customFormat="false" ht="15" hidden="false" customHeight="false" outlineLevel="0" collapsed="false">
      <c r="A1899" s="28" t="s">
        <v>382</v>
      </c>
      <c r="B1899" s="28" t="n">
        <v>115</v>
      </c>
      <c r="C1899" s="29" t="n">
        <v>46022</v>
      </c>
      <c r="D1899" s="28" t="s">
        <v>381</v>
      </c>
    </row>
    <row r="1900" customFormat="false" ht="15" hidden="false" customHeight="false" outlineLevel="0" collapsed="false">
      <c r="A1900" s="28" t="s">
        <v>382</v>
      </c>
      <c r="B1900" s="28" t="n">
        <v>115</v>
      </c>
      <c r="C1900" s="29" t="n">
        <v>46053</v>
      </c>
      <c r="D1900" s="28" t="s">
        <v>380</v>
      </c>
    </row>
    <row r="1901" customFormat="false" ht="15" hidden="false" customHeight="false" outlineLevel="0" collapsed="false">
      <c r="A1901" s="28" t="s">
        <v>382</v>
      </c>
      <c r="B1901" s="28" t="n">
        <v>115</v>
      </c>
      <c r="C1901" s="29" t="n">
        <v>46112</v>
      </c>
      <c r="D1901" s="28" t="s">
        <v>380</v>
      </c>
    </row>
    <row r="1902" customFormat="false" ht="15" hidden="false" customHeight="false" outlineLevel="0" collapsed="false">
      <c r="A1902" s="28" t="s">
        <v>382</v>
      </c>
      <c r="B1902" s="28" t="n">
        <v>115</v>
      </c>
      <c r="C1902" s="29" t="n">
        <v>46142</v>
      </c>
      <c r="D1902" s="28" t="s">
        <v>380</v>
      </c>
    </row>
    <row r="1903" customFormat="false" ht="15" hidden="false" customHeight="false" outlineLevel="0" collapsed="false">
      <c r="A1903" s="28" t="s">
        <v>382</v>
      </c>
      <c r="B1903" s="28" t="n">
        <v>115</v>
      </c>
      <c r="C1903" s="29" t="n">
        <v>46173</v>
      </c>
      <c r="D1903" s="28" t="s">
        <v>380</v>
      </c>
    </row>
    <row r="1904" customFormat="false" ht="15" hidden="false" customHeight="false" outlineLevel="0" collapsed="false">
      <c r="A1904" s="28" t="s">
        <v>382</v>
      </c>
      <c r="B1904" s="28" t="n">
        <v>115</v>
      </c>
      <c r="C1904" s="29" t="n">
        <v>46234</v>
      </c>
      <c r="D1904" s="28" t="s">
        <v>380</v>
      </c>
    </row>
    <row r="1905" customFormat="false" ht="15" hidden="false" customHeight="false" outlineLevel="0" collapsed="false">
      <c r="A1905" s="28" t="s">
        <v>382</v>
      </c>
      <c r="B1905" s="28" t="n">
        <v>118</v>
      </c>
      <c r="C1905" s="29" t="n">
        <v>45322</v>
      </c>
      <c r="D1905" s="28" t="s">
        <v>380</v>
      </c>
    </row>
    <row r="1906" customFormat="false" ht="15" hidden="false" customHeight="false" outlineLevel="0" collapsed="false">
      <c r="A1906" s="28" t="s">
        <v>382</v>
      </c>
      <c r="B1906" s="28" t="n">
        <v>118</v>
      </c>
      <c r="C1906" s="29" t="n">
        <v>45382</v>
      </c>
      <c r="D1906" s="28" t="s">
        <v>381</v>
      </c>
    </row>
    <row r="1907" customFormat="false" ht="15" hidden="false" customHeight="false" outlineLevel="0" collapsed="false">
      <c r="A1907" s="28" t="s">
        <v>382</v>
      </c>
      <c r="B1907" s="28" t="n">
        <v>118</v>
      </c>
      <c r="C1907" s="29" t="n">
        <v>45412</v>
      </c>
      <c r="D1907" s="28" t="s">
        <v>380</v>
      </c>
    </row>
    <row r="1908" customFormat="false" ht="15" hidden="false" customHeight="false" outlineLevel="0" collapsed="false">
      <c r="A1908" s="28" t="s">
        <v>382</v>
      </c>
      <c r="B1908" s="28" t="n">
        <v>118</v>
      </c>
      <c r="C1908" s="29" t="n">
        <v>45443</v>
      </c>
      <c r="D1908" s="28" t="s">
        <v>381</v>
      </c>
    </row>
    <row r="1909" customFormat="false" ht="15" hidden="false" customHeight="false" outlineLevel="0" collapsed="false">
      <c r="A1909" s="28" t="s">
        <v>382</v>
      </c>
      <c r="B1909" s="28" t="n">
        <v>118</v>
      </c>
      <c r="C1909" s="29" t="n">
        <v>45504</v>
      </c>
      <c r="D1909" s="28" t="s">
        <v>380</v>
      </c>
    </row>
    <row r="1910" customFormat="false" ht="15" hidden="false" customHeight="false" outlineLevel="0" collapsed="false">
      <c r="A1910" s="28" t="s">
        <v>382</v>
      </c>
      <c r="B1910" s="28" t="n">
        <v>118</v>
      </c>
      <c r="C1910" s="29" t="n">
        <v>45535</v>
      </c>
      <c r="D1910" s="28" t="s">
        <v>381</v>
      </c>
    </row>
    <row r="1911" customFormat="false" ht="15" hidden="false" customHeight="false" outlineLevel="0" collapsed="false">
      <c r="A1911" s="28" t="s">
        <v>382</v>
      </c>
      <c r="B1911" s="28" t="n">
        <v>118</v>
      </c>
      <c r="C1911" s="29" t="n">
        <v>45565</v>
      </c>
      <c r="D1911" s="28" t="s">
        <v>380</v>
      </c>
    </row>
    <row r="1912" customFormat="false" ht="15" hidden="false" customHeight="false" outlineLevel="0" collapsed="false">
      <c r="A1912" s="28" t="s">
        <v>382</v>
      </c>
      <c r="B1912" s="28" t="n">
        <v>118</v>
      </c>
      <c r="C1912" s="29" t="n">
        <v>45596</v>
      </c>
      <c r="D1912" s="28" t="s">
        <v>380</v>
      </c>
    </row>
    <row r="1913" customFormat="false" ht="15" hidden="false" customHeight="false" outlineLevel="0" collapsed="false">
      <c r="A1913" s="28" t="s">
        <v>382</v>
      </c>
      <c r="B1913" s="28" t="n">
        <v>118</v>
      </c>
      <c r="C1913" s="29" t="n">
        <v>45657</v>
      </c>
      <c r="D1913" s="28" t="s">
        <v>380</v>
      </c>
    </row>
    <row r="1914" customFormat="false" ht="15" hidden="false" customHeight="false" outlineLevel="0" collapsed="false">
      <c r="A1914" s="28" t="s">
        <v>382</v>
      </c>
      <c r="B1914" s="28" t="n">
        <v>118</v>
      </c>
      <c r="C1914" s="29" t="n">
        <v>45688</v>
      </c>
      <c r="D1914" s="28" t="s">
        <v>380</v>
      </c>
    </row>
    <row r="1915" customFormat="false" ht="15" hidden="false" customHeight="false" outlineLevel="0" collapsed="false">
      <c r="A1915" s="28" t="s">
        <v>382</v>
      </c>
      <c r="B1915" s="28" t="n">
        <v>118</v>
      </c>
      <c r="C1915" s="29" t="n">
        <v>45747</v>
      </c>
      <c r="D1915" s="28" t="s">
        <v>380</v>
      </c>
    </row>
    <row r="1916" customFormat="false" ht="15" hidden="false" customHeight="false" outlineLevel="0" collapsed="false">
      <c r="A1916" s="28" t="s">
        <v>382</v>
      </c>
      <c r="B1916" s="28" t="n">
        <v>118</v>
      </c>
      <c r="C1916" s="29" t="n">
        <v>45777</v>
      </c>
      <c r="D1916" s="28" t="s">
        <v>380</v>
      </c>
    </row>
    <row r="1917" customFormat="false" ht="15" hidden="false" customHeight="false" outlineLevel="0" collapsed="false">
      <c r="A1917" s="28" t="s">
        <v>382</v>
      </c>
      <c r="B1917" s="28" t="n">
        <v>118</v>
      </c>
      <c r="C1917" s="29" t="n">
        <v>45808</v>
      </c>
      <c r="D1917" s="28" t="s">
        <v>380</v>
      </c>
    </row>
    <row r="1918" customFormat="false" ht="15" hidden="false" customHeight="false" outlineLevel="0" collapsed="false">
      <c r="A1918" s="28" t="s">
        <v>382</v>
      </c>
      <c r="B1918" s="28" t="n">
        <v>118</v>
      </c>
      <c r="C1918" s="29" t="n">
        <v>45869</v>
      </c>
      <c r="D1918" s="28" t="s">
        <v>380</v>
      </c>
    </row>
    <row r="1919" customFormat="false" ht="15" hidden="false" customHeight="false" outlineLevel="0" collapsed="false">
      <c r="A1919" s="28" t="s">
        <v>382</v>
      </c>
      <c r="B1919" s="28" t="n">
        <v>118</v>
      </c>
      <c r="C1919" s="29" t="n">
        <v>45900</v>
      </c>
      <c r="D1919" s="28" t="s">
        <v>380</v>
      </c>
    </row>
    <row r="1920" customFormat="false" ht="15" hidden="false" customHeight="false" outlineLevel="0" collapsed="false">
      <c r="A1920" s="28" t="s">
        <v>382</v>
      </c>
      <c r="B1920" s="28" t="n">
        <v>118</v>
      </c>
      <c r="C1920" s="29" t="n">
        <v>45930</v>
      </c>
      <c r="D1920" s="28" t="s">
        <v>381</v>
      </c>
    </row>
    <row r="1921" customFormat="false" ht="15" hidden="false" customHeight="false" outlineLevel="0" collapsed="false">
      <c r="A1921" s="28" t="s">
        <v>382</v>
      </c>
      <c r="B1921" s="28" t="n">
        <v>118</v>
      </c>
      <c r="C1921" s="29" t="n">
        <v>45961</v>
      </c>
      <c r="D1921" s="28" t="s">
        <v>381</v>
      </c>
    </row>
    <row r="1922" customFormat="false" ht="15" hidden="false" customHeight="false" outlineLevel="0" collapsed="false">
      <c r="A1922" s="28" t="s">
        <v>382</v>
      </c>
      <c r="B1922" s="28" t="n">
        <v>118</v>
      </c>
      <c r="C1922" s="29" t="n">
        <v>46022</v>
      </c>
      <c r="D1922" s="28" t="s">
        <v>380</v>
      </c>
    </row>
    <row r="1923" customFormat="false" ht="15" hidden="false" customHeight="false" outlineLevel="0" collapsed="false">
      <c r="A1923" s="28" t="s">
        <v>382</v>
      </c>
      <c r="B1923" s="28" t="n">
        <v>118</v>
      </c>
      <c r="C1923" s="29" t="n">
        <v>46053</v>
      </c>
      <c r="D1923" s="28" t="s">
        <v>380</v>
      </c>
    </row>
    <row r="1924" customFormat="false" ht="15" hidden="false" customHeight="false" outlineLevel="0" collapsed="false">
      <c r="A1924" s="28" t="s">
        <v>382</v>
      </c>
      <c r="B1924" s="28" t="n">
        <v>118</v>
      </c>
      <c r="C1924" s="29" t="n">
        <v>46112</v>
      </c>
      <c r="D1924" s="28" t="s">
        <v>380</v>
      </c>
    </row>
    <row r="1925" customFormat="false" ht="15" hidden="false" customHeight="false" outlineLevel="0" collapsed="false">
      <c r="A1925" s="28" t="s">
        <v>382</v>
      </c>
      <c r="B1925" s="28" t="n">
        <v>118</v>
      </c>
      <c r="C1925" s="29" t="n">
        <v>46142</v>
      </c>
      <c r="D1925" s="28" t="s">
        <v>380</v>
      </c>
    </row>
    <row r="1926" customFormat="false" ht="15" hidden="false" customHeight="false" outlineLevel="0" collapsed="false">
      <c r="A1926" s="28" t="s">
        <v>382</v>
      </c>
      <c r="B1926" s="28" t="n">
        <v>118</v>
      </c>
      <c r="C1926" s="29" t="n">
        <v>46173</v>
      </c>
      <c r="D1926" s="28" t="s">
        <v>380</v>
      </c>
    </row>
    <row r="1927" customFormat="false" ht="15" hidden="false" customHeight="false" outlineLevel="0" collapsed="false">
      <c r="A1927" s="28" t="s">
        <v>382</v>
      </c>
      <c r="B1927" s="28" t="n">
        <v>118</v>
      </c>
      <c r="C1927" s="29" t="n">
        <v>46234</v>
      </c>
      <c r="D1927" s="28" t="s">
        <v>380</v>
      </c>
    </row>
    <row r="1928" customFormat="false" ht="15" hidden="false" customHeight="false" outlineLevel="0" collapsed="false">
      <c r="A1928" s="28" t="s">
        <v>382</v>
      </c>
      <c r="B1928" s="28" t="n">
        <v>120</v>
      </c>
      <c r="C1928" s="29" t="n">
        <v>44957</v>
      </c>
      <c r="D1928" s="28" t="s">
        <v>380</v>
      </c>
    </row>
    <row r="1929" customFormat="false" ht="15" hidden="false" customHeight="false" outlineLevel="0" collapsed="false">
      <c r="A1929" s="28" t="s">
        <v>382</v>
      </c>
      <c r="B1929" s="28" t="n">
        <v>120</v>
      </c>
      <c r="C1929" s="29" t="n">
        <v>45016</v>
      </c>
      <c r="D1929" s="28" t="s">
        <v>380</v>
      </c>
    </row>
    <row r="1930" customFormat="false" ht="15" hidden="false" customHeight="false" outlineLevel="0" collapsed="false">
      <c r="A1930" s="28" t="s">
        <v>382</v>
      </c>
      <c r="B1930" s="28" t="n">
        <v>120</v>
      </c>
      <c r="C1930" s="29" t="n">
        <v>45046</v>
      </c>
      <c r="D1930" s="28" t="s">
        <v>380</v>
      </c>
    </row>
    <row r="1931" customFormat="false" ht="15" hidden="false" customHeight="false" outlineLevel="0" collapsed="false">
      <c r="A1931" s="28" t="s">
        <v>382</v>
      </c>
      <c r="B1931" s="28" t="n">
        <v>120</v>
      </c>
      <c r="C1931" s="29" t="n">
        <v>45077</v>
      </c>
      <c r="D1931" s="28" t="s">
        <v>380</v>
      </c>
    </row>
    <row r="1932" customFormat="false" ht="15" hidden="false" customHeight="false" outlineLevel="0" collapsed="false">
      <c r="A1932" s="28" t="s">
        <v>382</v>
      </c>
      <c r="B1932" s="28" t="n">
        <v>120</v>
      </c>
      <c r="C1932" s="29" t="n">
        <v>45199</v>
      </c>
      <c r="D1932" s="28" t="s">
        <v>380</v>
      </c>
    </row>
    <row r="1933" customFormat="false" ht="15" hidden="false" customHeight="false" outlineLevel="0" collapsed="false">
      <c r="A1933" s="28" t="s">
        <v>382</v>
      </c>
      <c r="B1933" s="28" t="n">
        <v>120</v>
      </c>
      <c r="C1933" s="29" t="n">
        <v>45230</v>
      </c>
      <c r="D1933" s="28" t="s">
        <v>380</v>
      </c>
    </row>
    <row r="1934" customFormat="false" ht="15" hidden="false" customHeight="false" outlineLevel="0" collapsed="false">
      <c r="A1934" s="28" t="s">
        <v>382</v>
      </c>
      <c r="B1934" s="28" t="n">
        <v>120</v>
      </c>
      <c r="C1934" s="29" t="n">
        <v>45291</v>
      </c>
      <c r="D1934" s="28" t="s">
        <v>380</v>
      </c>
    </row>
    <row r="1935" customFormat="false" ht="15" hidden="false" customHeight="false" outlineLevel="0" collapsed="false">
      <c r="A1935" s="28" t="s">
        <v>382</v>
      </c>
      <c r="B1935" s="28" t="n">
        <v>120</v>
      </c>
      <c r="C1935" s="29" t="n">
        <v>45322</v>
      </c>
      <c r="D1935" s="28" t="s">
        <v>381</v>
      </c>
    </row>
    <row r="1936" customFormat="false" ht="15" hidden="false" customHeight="false" outlineLevel="0" collapsed="false">
      <c r="A1936" s="28" t="s">
        <v>382</v>
      </c>
      <c r="B1936" s="28" t="n">
        <v>120</v>
      </c>
      <c r="C1936" s="29" t="n">
        <v>45382</v>
      </c>
      <c r="D1936" s="28" t="s">
        <v>379</v>
      </c>
    </row>
    <row r="1937" customFormat="false" ht="15" hidden="false" customHeight="false" outlineLevel="0" collapsed="false">
      <c r="A1937" s="28" t="s">
        <v>382</v>
      </c>
      <c r="B1937" s="28" t="n">
        <v>120</v>
      </c>
      <c r="C1937" s="29" t="n">
        <v>45412</v>
      </c>
      <c r="D1937" s="28" t="s">
        <v>380</v>
      </c>
    </row>
    <row r="1938" customFormat="false" ht="15" hidden="false" customHeight="false" outlineLevel="0" collapsed="false">
      <c r="A1938" s="28" t="s">
        <v>382</v>
      </c>
      <c r="B1938" s="28" t="n">
        <v>120</v>
      </c>
      <c r="C1938" s="29" t="n">
        <v>45443</v>
      </c>
      <c r="D1938" s="28" t="s">
        <v>380</v>
      </c>
    </row>
    <row r="1939" customFormat="false" ht="15" hidden="false" customHeight="false" outlineLevel="0" collapsed="false">
      <c r="A1939" s="28" t="s">
        <v>382</v>
      </c>
      <c r="B1939" s="28" t="n">
        <v>120</v>
      </c>
      <c r="C1939" s="29" t="n">
        <v>45504</v>
      </c>
      <c r="D1939" s="28" t="s">
        <v>380</v>
      </c>
    </row>
    <row r="1940" customFormat="false" ht="15" hidden="false" customHeight="false" outlineLevel="0" collapsed="false">
      <c r="A1940" s="28" t="s">
        <v>382</v>
      </c>
      <c r="B1940" s="28" t="n">
        <v>120</v>
      </c>
      <c r="C1940" s="29" t="n">
        <v>45535</v>
      </c>
      <c r="D1940" s="28" t="s">
        <v>380</v>
      </c>
    </row>
    <row r="1941" customFormat="false" ht="15" hidden="false" customHeight="false" outlineLevel="0" collapsed="false">
      <c r="A1941" s="28" t="s">
        <v>382</v>
      </c>
      <c r="B1941" s="28" t="n">
        <v>120</v>
      </c>
      <c r="C1941" s="29" t="n">
        <v>45565</v>
      </c>
      <c r="D1941" s="28" t="s">
        <v>380</v>
      </c>
    </row>
    <row r="1942" customFormat="false" ht="15" hidden="false" customHeight="false" outlineLevel="0" collapsed="false">
      <c r="A1942" s="28" t="s">
        <v>382</v>
      </c>
      <c r="B1942" s="28" t="n">
        <v>120</v>
      </c>
      <c r="C1942" s="29" t="n">
        <v>45596</v>
      </c>
      <c r="D1942" s="28" t="s">
        <v>380</v>
      </c>
    </row>
    <row r="1943" customFormat="false" ht="15" hidden="false" customHeight="false" outlineLevel="0" collapsed="false">
      <c r="A1943" s="28" t="s">
        <v>382</v>
      </c>
      <c r="B1943" s="28" t="n">
        <v>120</v>
      </c>
      <c r="C1943" s="29" t="n">
        <v>45657</v>
      </c>
      <c r="D1943" s="28" t="s">
        <v>380</v>
      </c>
    </row>
    <row r="1944" customFormat="false" ht="15" hidden="false" customHeight="false" outlineLevel="0" collapsed="false">
      <c r="A1944" s="28" t="s">
        <v>382</v>
      </c>
      <c r="B1944" s="28" t="n">
        <v>120</v>
      </c>
      <c r="C1944" s="29" t="n">
        <v>45688</v>
      </c>
      <c r="D1944" s="28" t="s">
        <v>380</v>
      </c>
    </row>
    <row r="1945" customFormat="false" ht="15" hidden="false" customHeight="false" outlineLevel="0" collapsed="false">
      <c r="A1945" s="28" t="s">
        <v>382</v>
      </c>
      <c r="B1945" s="28" t="n">
        <v>120</v>
      </c>
      <c r="C1945" s="29" t="n">
        <v>45747</v>
      </c>
      <c r="D1945" s="28" t="s">
        <v>380</v>
      </c>
    </row>
    <row r="1946" customFormat="false" ht="15" hidden="false" customHeight="false" outlineLevel="0" collapsed="false">
      <c r="A1946" s="28" t="s">
        <v>382</v>
      </c>
      <c r="B1946" s="28" t="n">
        <v>120</v>
      </c>
      <c r="C1946" s="29" t="n">
        <v>45777</v>
      </c>
      <c r="D1946" s="28" t="s">
        <v>380</v>
      </c>
    </row>
    <row r="1947" customFormat="false" ht="15" hidden="false" customHeight="false" outlineLevel="0" collapsed="false">
      <c r="A1947" s="28" t="s">
        <v>382</v>
      </c>
      <c r="B1947" s="28" t="n">
        <v>120</v>
      </c>
      <c r="C1947" s="29" t="n">
        <v>45808</v>
      </c>
      <c r="D1947" s="28" t="s">
        <v>380</v>
      </c>
    </row>
    <row r="1948" customFormat="false" ht="15" hidden="false" customHeight="false" outlineLevel="0" collapsed="false">
      <c r="A1948" s="28" t="s">
        <v>382</v>
      </c>
      <c r="B1948" s="28" t="n">
        <v>120</v>
      </c>
      <c r="C1948" s="29" t="n">
        <v>45869</v>
      </c>
      <c r="D1948" s="28" t="s">
        <v>380</v>
      </c>
    </row>
    <row r="1949" customFormat="false" ht="15" hidden="false" customHeight="false" outlineLevel="0" collapsed="false">
      <c r="A1949" s="28" t="s">
        <v>382</v>
      </c>
      <c r="B1949" s="28" t="n">
        <v>120</v>
      </c>
      <c r="C1949" s="29" t="n">
        <v>45900</v>
      </c>
      <c r="D1949" s="28" t="s">
        <v>380</v>
      </c>
    </row>
    <row r="1950" customFormat="false" ht="15" hidden="false" customHeight="false" outlineLevel="0" collapsed="false">
      <c r="A1950" s="28" t="s">
        <v>382</v>
      </c>
      <c r="B1950" s="28" t="n">
        <v>120</v>
      </c>
      <c r="C1950" s="29" t="n">
        <v>45930</v>
      </c>
      <c r="D1950" s="28" t="s">
        <v>380</v>
      </c>
    </row>
    <row r="1951" customFormat="false" ht="15" hidden="false" customHeight="false" outlineLevel="0" collapsed="false">
      <c r="A1951" s="28" t="s">
        <v>382</v>
      </c>
      <c r="B1951" s="28" t="n">
        <v>120</v>
      </c>
      <c r="C1951" s="29" t="n">
        <v>45961</v>
      </c>
      <c r="D1951" s="28" t="s">
        <v>380</v>
      </c>
    </row>
    <row r="1952" customFormat="false" ht="15" hidden="false" customHeight="false" outlineLevel="0" collapsed="false">
      <c r="A1952" s="28" t="s">
        <v>382</v>
      </c>
      <c r="B1952" s="28" t="n">
        <v>120</v>
      </c>
      <c r="C1952" s="29" t="n">
        <v>46022</v>
      </c>
      <c r="D1952" s="28" t="s">
        <v>380</v>
      </c>
    </row>
    <row r="1953" customFormat="false" ht="15" hidden="false" customHeight="false" outlineLevel="0" collapsed="false">
      <c r="A1953" s="28" t="s">
        <v>382</v>
      </c>
      <c r="B1953" s="28" t="n">
        <v>120</v>
      </c>
      <c r="C1953" s="29" t="n">
        <v>46053</v>
      </c>
      <c r="D1953" s="28" t="s">
        <v>380</v>
      </c>
    </row>
    <row r="1954" customFormat="false" ht="15" hidden="false" customHeight="false" outlineLevel="0" collapsed="false">
      <c r="A1954" s="28" t="s">
        <v>382</v>
      </c>
      <c r="B1954" s="28" t="n">
        <v>120</v>
      </c>
      <c r="C1954" s="29" t="n">
        <v>46112</v>
      </c>
      <c r="D1954" s="28" t="s">
        <v>379</v>
      </c>
    </row>
    <row r="1955" customFormat="false" ht="15" hidden="false" customHeight="false" outlineLevel="0" collapsed="false">
      <c r="A1955" s="28" t="s">
        <v>382</v>
      </c>
      <c r="B1955" s="28" t="n">
        <v>120</v>
      </c>
      <c r="C1955" s="29" t="n">
        <v>46142</v>
      </c>
      <c r="D1955" s="28" t="s">
        <v>380</v>
      </c>
    </row>
    <row r="1956" customFormat="false" ht="15" hidden="false" customHeight="false" outlineLevel="0" collapsed="false">
      <c r="A1956" s="28" t="s">
        <v>382</v>
      </c>
      <c r="B1956" s="28" t="n">
        <v>120</v>
      </c>
      <c r="C1956" s="29" t="n">
        <v>46173</v>
      </c>
      <c r="D1956" s="28" t="s">
        <v>381</v>
      </c>
    </row>
    <row r="1957" customFormat="false" ht="15" hidden="false" customHeight="false" outlineLevel="0" collapsed="false">
      <c r="A1957" s="28" t="s">
        <v>382</v>
      </c>
      <c r="B1957" s="28" t="n">
        <v>120</v>
      </c>
      <c r="C1957" s="29" t="n">
        <v>46234</v>
      </c>
      <c r="D1957" s="28" t="s">
        <v>380</v>
      </c>
    </row>
    <row r="1958" customFormat="false" ht="15" hidden="false" customHeight="false" outlineLevel="0" collapsed="false">
      <c r="A1958" s="28" t="s">
        <v>382</v>
      </c>
      <c r="B1958" s="28" t="n">
        <v>121</v>
      </c>
      <c r="C1958" s="29" t="n">
        <v>45657</v>
      </c>
      <c r="D1958" s="28" t="s">
        <v>379</v>
      </c>
    </row>
    <row r="1959" customFormat="false" ht="15" hidden="false" customHeight="false" outlineLevel="0" collapsed="false">
      <c r="A1959" s="28" t="s">
        <v>382</v>
      </c>
      <c r="B1959" s="28" t="n">
        <v>121</v>
      </c>
      <c r="C1959" s="29" t="n">
        <v>45688</v>
      </c>
      <c r="D1959" s="28" t="s">
        <v>380</v>
      </c>
    </row>
    <row r="1960" customFormat="false" ht="15" hidden="false" customHeight="false" outlineLevel="0" collapsed="false">
      <c r="A1960" s="28" t="s">
        <v>382</v>
      </c>
      <c r="B1960" s="28" t="n">
        <v>121</v>
      </c>
      <c r="C1960" s="29" t="n">
        <v>45747</v>
      </c>
      <c r="D1960" s="28" t="s">
        <v>380</v>
      </c>
    </row>
    <row r="1961" customFormat="false" ht="15" hidden="false" customHeight="false" outlineLevel="0" collapsed="false">
      <c r="A1961" s="28" t="s">
        <v>382</v>
      </c>
      <c r="B1961" s="28" t="n">
        <v>121</v>
      </c>
      <c r="C1961" s="29" t="n">
        <v>45777</v>
      </c>
      <c r="D1961" s="28" t="s">
        <v>380</v>
      </c>
    </row>
    <row r="1962" customFormat="false" ht="15" hidden="false" customHeight="false" outlineLevel="0" collapsed="false">
      <c r="A1962" s="28" t="s">
        <v>382</v>
      </c>
      <c r="B1962" s="28" t="n">
        <v>121</v>
      </c>
      <c r="C1962" s="29" t="n">
        <v>45808</v>
      </c>
      <c r="D1962" s="28" t="s">
        <v>380</v>
      </c>
    </row>
    <row r="1963" customFormat="false" ht="15" hidden="false" customHeight="false" outlineLevel="0" collapsed="false">
      <c r="A1963" s="28" t="s">
        <v>382</v>
      </c>
      <c r="B1963" s="28" t="n">
        <v>121</v>
      </c>
      <c r="C1963" s="29" t="n">
        <v>45869</v>
      </c>
      <c r="D1963" s="28" t="s">
        <v>379</v>
      </c>
    </row>
    <row r="1964" customFormat="false" ht="15" hidden="false" customHeight="false" outlineLevel="0" collapsed="false">
      <c r="A1964" s="28" t="s">
        <v>382</v>
      </c>
      <c r="B1964" s="28" t="n">
        <v>121</v>
      </c>
      <c r="C1964" s="29" t="n">
        <v>45900</v>
      </c>
      <c r="D1964" s="28" t="s">
        <v>380</v>
      </c>
    </row>
    <row r="1965" customFormat="false" ht="15" hidden="false" customHeight="false" outlineLevel="0" collapsed="false">
      <c r="A1965" s="28" t="s">
        <v>382</v>
      </c>
      <c r="B1965" s="28" t="n">
        <v>121</v>
      </c>
      <c r="C1965" s="29" t="n">
        <v>45930</v>
      </c>
      <c r="D1965" s="28" t="s">
        <v>380</v>
      </c>
    </row>
    <row r="1966" customFormat="false" ht="15" hidden="false" customHeight="false" outlineLevel="0" collapsed="false">
      <c r="A1966" s="28" t="s">
        <v>382</v>
      </c>
      <c r="B1966" s="28" t="n">
        <v>121</v>
      </c>
      <c r="C1966" s="29" t="n">
        <v>45961</v>
      </c>
      <c r="D1966" s="28" t="s">
        <v>380</v>
      </c>
    </row>
    <row r="1967" customFormat="false" ht="15" hidden="false" customHeight="false" outlineLevel="0" collapsed="false">
      <c r="A1967" s="28" t="s">
        <v>382</v>
      </c>
      <c r="B1967" s="28" t="n">
        <v>121</v>
      </c>
      <c r="C1967" s="29" t="n">
        <v>46022</v>
      </c>
      <c r="D1967" s="28" t="s">
        <v>380</v>
      </c>
    </row>
    <row r="1968" customFormat="false" ht="15" hidden="false" customHeight="false" outlineLevel="0" collapsed="false">
      <c r="A1968" s="28" t="s">
        <v>382</v>
      </c>
      <c r="B1968" s="28" t="n">
        <v>121</v>
      </c>
      <c r="C1968" s="29" t="n">
        <v>46053</v>
      </c>
      <c r="D1968" s="28" t="s">
        <v>379</v>
      </c>
    </row>
    <row r="1969" customFormat="false" ht="15" hidden="false" customHeight="false" outlineLevel="0" collapsed="false">
      <c r="A1969" s="28" t="s">
        <v>382</v>
      </c>
      <c r="B1969" s="28" t="n">
        <v>121</v>
      </c>
      <c r="C1969" s="29" t="n">
        <v>46112</v>
      </c>
      <c r="D1969" s="28" t="s">
        <v>380</v>
      </c>
    </row>
    <row r="1970" customFormat="false" ht="15" hidden="false" customHeight="false" outlineLevel="0" collapsed="false">
      <c r="A1970" s="28" t="s">
        <v>382</v>
      </c>
      <c r="B1970" s="28" t="n">
        <v>121</v>
      </c>
      <c r="C1970" s="29" t="n">
        <v>46142</v>
      </c>
      <c r="D1970" s="28" t="s">
        <v>380</v>
      </c>
    </row>
    <row r="1971" customFormat="false" ht="15" hidden="false" customHeight="false" outlineLevel="0" collapsed="false">
      <c r="A1971" s="28" t="s">
        <v>382</v>
      </c>
      <c r="B1971" s="28" t="n">
        <v>121</v>
      </c>
      <c r="C1971" s="29" t="n">
        <v>46173</v>
      </c>
      <c r="D1971" s="28" t="s">
        <v>380</v>
      </c>
    </row>
    <row r="1972" customFormat="false" ht="15" hidden="false" customHeight="false" outlineLevel="0" collapsed="false">
      <c r="A1972" s="28" t="s">
        <v>382</v>
      </c>
      <c r="B1972" s="28" t="n">
        <v>121</v>
      </c>
      <c r="C1972" s="29" t="n">
        <v>46234</v>
      </c>
      <c r="D1972" s="28" t="s">
        <v>380</v>
      </c>
    </row>
    <row r="1973" customFormat="false" ht="15" hidden="false" customHeight="false" outlineLevel="0" collapsed="false">
      <c r="A1973" s="28" t="s">
        <v>382</v>
      </c>
      <c r="B1973" s="28" t="n">
        <v>122</v>
      </c>
      <c r="C1973" s="29" t="n">
        <v>44957</v>
      </c>
      <c r="D1973" s="28" t="s">
        <v>380</v>
      </c>
    </row>
    <row r="1974" customFormat="false" ht="15" hidden="false" customHeight="false" outlineLevel="0" collapsed="false">
      <c r="A1974" s="28" t="s">
        <v>382</v>
      </c>
      <c r="B1974" s="28" t="n">
        <v>122</v>
      </c>
      <c r="C1974" s="29" t="n">
        <v>45016</v>
      </c>
      <c r="D1974" s="28" t="s">
        <v>380</v>
      </c>
    </row>
    <row r="1975" customFormat="false" ht="15" hidden="false" customHeight="false" outlineLevel="0" collapsed="false">
      <c r="A1975" s="28" t="s">
        <v>382</v>
      </c>
      <c r="B1975" s="28" t="n">
        <v>122</v>
      </c>
      <c r="C1975" s="29" t="n">
        <v>45046</v>
      </c>
      <c r="D1975" s="28" t="s">
        <v>380</v>
      </c>
    </row>
    <row r="1976" customFormat="false" ht="15" hidden="false" customHeight="false" outlineLevel="0" collapsed="false">
      <c r="A1976" s="28" t="s">
        <v>382</v>
      </c>
      <c r="B1976" s="28" t="n">
        <v>122</v>
      </c>
      <c r="C1976" s="29" t="n">
        <v>45077</v>
      </c>
      <c r="D1976" s="28" t="s">
        <v>381</v>
      </c>
    </row>
    <row r="1977" customFormat="false" ht="15" hidden="false" customHeight="false" outlineLevel="0" collapsed="false">
      <c r="A1977" s="28" t="s">
        <v>382</v>
      </c>
      <c r="B1977" s="28" t="n">
        <v>122</v>
      </c>
      <c r="C1977" s="29" t="n">
        <v>45199</v>
      </c>
      <c r="D1977" s="28" t="s">
        <v>380</v>
      </c>
    </row>
    <row r="1978" customFormat="false" ht="15" hidden="false" customHeight="false" outlineLevel="0" collapsed="false">
      <c r="A1978" s="28" t="s">
        <v>382</v>
      </c>
      <c r="B1978" s="28" t="n">
        <v>122</v>
      </c>
      <c r="C1978" s="29" t="n">
        <v>45230</v>
      </c>
      <c r="D1978" s="28" t="s">
        <v>380</v>
      </c>
    </row>
    <row r="1979" customFormat="false" ht="15" hidden="false" customHeight="false" outlineLevel="0" collapsed="false">
      <c r="A1979" s="28" t="s">
        <v>382</v>
      </c>
      <c r="B1979" s="28" t="n">
        <v>122</v>
      </c>
      <c r="C1979" s="29" t="n">
        <v>45291</v>
      </c>
      <c r="D1979" s="28" t="s">
        <v>380</v>
      </c>
    </row>
    <row r="1980" customFormat="false" ht="15" hidden="false" customHeight="false" outlineLevel="0" collapsed="false">
      <c r="A1980" s="28" t="s">
        <v>382</v>
      </c>
      <c r="B1980" s="28" t="n">
        <v>122</v>
      </c>
      <c r="C1980" s="29" t="n">
        <v>45322</v>
      </c>
      <c r="D1980" s="28" t="s">
        <v>380</v>
      </c>
    </row>
    <row r="1981" customFormat="false" ht="15" hidden="false" customHeight="false" outlineLevel="0" collapsed="false">
      <c r="A1981" s="28" t="s">
        <v>382</v>
      </c>
      <c r="B1981" s="28" t="n">
        <v>122</v>
      </c>
      <c r="C1981" s="29" t="n">
        <v>45382</v>
      </c>
      <c r="D1981" s="28" t="s">
        <v>380</v>
      </c>
    </row>
    <row r="1982" customFormat="false" ht="15" hidden="false" customHeight="false" outlineLevel="0" collapsed="false">
      <c r="A1982" s="28" t="s">
        <v>382</v>
      </c>
      <c r="B1982" s="28" t="n">
        <v>122</v>
      </c>
      <c r="C1982" s="29" t="n">
        <v>45412</v>
      </c>
      <c r="D1982" s="28" t="s">
        <v>381</v>
      </c>
    </row>
    <row r="1983" customFormat="false" ht="15" hidden="false" customHeight="false" outlineLevel="0" collapsed="false">
      <c r="A1983" s="28" t="s">
        <v>382</v>
      </c>
      <c r="B1983" s="28" t="n">
        <v>122</v>
      </c>
      <c r="C1983" s="29" t="n">
        <v>45443</v>
      </c>
      <c r="D1983" s="28" t="s">
        <v>380</v>
      </c>
    </row>
    <row r="1984" customFormat="false" ht="15" hidden="false" customHeight="false" outlineLevel="0" collapsed="false">
      <c r="A1984" s="28" t="s">
        <v>382</v>
      </c>
      <c r="B1984" s="28" t="n">
        <v>122</v>
      </c>
      <c r="C1984" s="29" t="n">
        <v>45504</v>
      </c>
      <c r="D1984" s="28" t="s">
        <v>380</v>
      </c>
    </row>
    <row r="1985" customFormat="false" ht="15" hidden="false" customHeight="false" outlineLevel="0" collapsed="false">
      <c r="A1985" s="28" t="s">
        <v>382</v>
      </c>
      <c r="B1985" s="28" t="n">
        <v>122</v>
      </c>
      <c r="C1985" s="29" t="n">
        <v>45535</v>
      </c>
      <c r="D1985" s="28" t="s">
        <v>380</v>
      </c>
    </row>
    <row r="1986" customFormat="false" ht="15" hidden="false" customHeight="false" outlineLevel="0" collapsed="false">
      <c r="A1986" s="28" t="s">
        <v>382</v>
      </c>
      <c r="B1986" s="28" t="n">
        <v>122</v>
      </c>
      <c r="C1986" s="29" t="n">
        <v>45565</v>
      </c>
      <c r="D1986" s="28" t="s">
        <v>380</v>
      </c>
    </row>
    <row r="1987" customFormat="false" ht="15" hidden="false" customHeight="false" outlineLevel="0" collapsed="false">
      <c r="A1987" s="28" t="s">
        <v>382</v>
      </c>
      <c r="B1987" s="28" t="n">
        <v>122</v>
      </c>
      <c r="C1987" s="29" t="n">
        <v>45596</v>
      </c>
      <c r="D1987" s="28" t="s">
        <v>380</v>
      </c>
    </row>
    <row r="1988" customFormat="false" ht="15" hidden="false" customHeight="false" outlineLevel="0" collapsed="false">
      <c r="A1988" s="28" t="s">
        <v>382</v>
      </c>
      <c r="B1988" s="28" t="n">
        <v>122</v>
      </c>
      <c r="C1988" s="29" t="n">
        <v>45657</v>
      </c>
      <c r="D1988" s="28" t="s">
        <v>380</v>
      </c>
    </row>
    <row r="1989" customFormat="false" ht="15" hidden="false" customHeight="false" outlineLevel="0" collapsed="false">
      <c r="A1989" s="28" t="s">
        <v>382</v>
      </c>
      <c r="B1989" s="28" t="n">
        <v>122</v>
      </c>
      <c r="C1989" s="29" t="n">
        <v>45688</v>
      </c>
      <c r="D1989" s="28" t="s">
        <v>380</v>
      </c>
    </row>
    <row r="1990" customFormat="false" ht="15" hidden="false" customHeight="false" outlineLevel="0" collapsed="false">
      <c r="A1990" s="28" t="s">
        <v>382</v>
      </c>
      <c r="B1990" s="28" t="n">
        <v>122</v>
      </c>
      <c r="C1990" s="29" t="n">
        <v>45747</v>
      </c>
      <c r="D1990" s="28" t="s">
        <v>380</v>
      </c>
    </row>
    <row r="1991" customFormat="false" ht="15" hidden="false" customHeight="false" outlineLevel="0" collapsed="false">
      <c r="A1991" s="28" t="s">
        <v>382</v>
      </c>
      <c r="B1991" s="28" t="n">
        <v>122</v>
      </c>
      <c r="C1991" s="29" t="n">
        <v>45777</v>
      </c>
      <c r="D1991" s="28" t="s">
        <v>380</v>
      </c>
    </row>
    <row r="1992" customFormat="false" ht="15" hidden="false" customHeight="false" outlineLevel="0" collapsed="false">
      <c r="A1992" s="28" t="s">
        <v>382</v>
      </c>
      <c r="B1992" s="28" t="n">
        <v>122</v>
      </c>
      <c r="C1992" s="29" t="n">
        <v>45808</v>
      </c>
      <c r="D1992" s="28" t="s">
        <v>380</v>
      </c>
    </row>
    <row r="1993" customFormat="false" ht="15" hidden="false" customHeight="false" outlineLevel="0" collapsed="false">
      <c r="A1993" s="28" t="s">
        <v>382</v>
      </c>
      <c r="B1993" s="28" t="n">
        <v>122</v>
      </c>
      <c r="C1993" s="29" t="n">
        <v>45869</v>
      </c>
      <c r="D1993" s="28" t="s">
        <v>380</v>
      </c>
    </row>
    <row r="1994" customFormat="false" ht="15" hidden="false" customHeight="false" outlineLevel="0" collapsed="false">
      <c r="A1994" s="28" t="s">
        <v>382</v>
      </c>
      <c r="B1994" s="28" t="n">
        <v>122</v>
      </c>
      <c r="C1994" s="29" t="n">
        <v>45900</v>
      </c>
      <c r="D1994" s="28" t="s">
        <v>380</v>
      </c>
    </row>
    <row r="1995" customFormat="false" ht="15" hidden="false" customHeight="false" outlineLevel="0" collapsed="false">
      <c r="A1995" s="28" t="s">
        <v>382</v>
      </c>
      <c r="B1995" s="28" t="n">
        <v>122</v>
      </c>
      <c r="C1995" s="29" t="n">
        <v>45930</v>
      </c>
      <c r="D1995" s="28" t="s">
        <v>380</v>
      </c>
    </row>
    <row r="1996" customFormat="false" ht="15" hidden="false" customHeight="false" outlineLevel="0" collapsed="false">
      <c r="A1996" s="28" t="s">
        <v>382</v>
      </c>
      <c r="B1996" s="28" t="n">
        <v>122</v>
      </c>
      <c r="C1996" s="29" t="n">
        <v>45961</v>
      </c>
      <c r="D1996" s="28" t="s">
        <v>381</v>
      </c>
    </row>
    <row r="1997" customFormat="false" ht="15" hidden="false" customHeight="false" outlineLevel="0" collapsed="false">
      <c r="A1997" s="28" t="s">
        <v>382</v>
      </c>
      <c r="B1997" s="28" t="n">
        <v>122</v>
      </c>
      <c r="C1997" s="29" t="n">
        <v>46022</v>
      </c>
      <c r="D1997" s="28" t="s">
        <v>381</v>
      </c>
    </row>
    <row r="1998" customFormat="false" ht="15" hidden="false" customHeight="false" outlineLevel="0" collapsed="false">
      <c r="A1998" s="28" t="s">
        <v>382</v>
      </c>
      <c r="B1998" s="28" t="n">
        <v>122</v>
      </c>
      <c r="C1998" s="29" t="n">
        <v>46053</v>
      </c>
      <c r="D1998" s="28" t="s">
        <v>380</v>
      </c>
    </row>
    <row r="1999" customFormat="false" ht="15" hidden="false" customHeight="false" outlineLevel="0" collapsed="false">
      <c r="A1999" s="28" t="s">
        <v>382</v>
      </c>
      <c r="B1999" s="28" t="n">
        <v>122</v>
      </c>
      <c r="C1999" s="29" t="n">
        <v>46112</v>
      </c>
      <c r="D1999" s="28" t="s">
        <v>380</v>
      </c>
    </row>
    <row r="2000" customFormat="false" ht="15" hidden="false" customHeight="false" outlineLevel="0" collapsed="false">
      <c r="A2000" s="28" t="s">
        <v>382</v>
      </c>
      <c r="B2000" s="28" t="n">
        <v>122</v>
      </c>
      <c r="C2000" s="29" t="n">
        <v>46142</v>
      </c>
      <c r="D2000" s="28" t="s">
        <v>380</v>
      </c>
    </row>
    <row r="2001" customFormat="false" ht="15" hidden="false" customHeight="false" outlineLevel="0" collapsed="false">
      <c r="A2001" s="28" t="s">
        <v>382</v>
      </c>
      <c r="B2001" s="28" t="n">
        <v>122</v>
      </c>
      <c r="C2001" s="29" t="n">
        <v>46173</v>
      </c>
      <c r="D2001" s="28" t="s">
        <v>380</v>
      </c>
    </row>
    <row r="2002" customFormat="false" ht="15" hidden="false" customHeight="false" outlineLevel="0" collapsed="false">
      <c r="A2002" s="28" t="s">
        <v>382</v>
      </c>
      <c r="B2002" s="28" t="n">
        <v>122</v>
      </c>
      <c r="C2002" s="29" t="n">
        <v>46234</v>
      </c>
      <c r="D2002" s="28" t="s">
        <v>380</v>
      </c>
    </row>
    <row r="2003" customFormat="false" ht="15" hidden="false" customHeight="false" outlineLevel="0" collapsed="false">
      <c r="A2003" s="28" t="s">
        <v>382</v>
      </c>
      <c r="B2003" s="28" t="n">
        <v>124</v>
      </c>
      <c r="C2003" s="29" t="n">
        <v>44957</v>
      </c>
      <c r="D2003" s="28" t="s">
        <v>381</v>
      </c>
    </row>
    <row r="2004" customFormat="false" ht="15" hidden="false" customHeight="false" outlineLevel="0" collapsed="false">
      <c r="A2004" s="28" t="s">
        <v>382</v>
      </c>
      <c r="B2004" s="28" t="n">
        <v>124</v>
      </c>
      <c r="C2004" s="29" t="n">
        <v>45016</v>
      </c>
      <c r="D2004" s="28" t="s">
        <v>380</v>
      </c>
    </row>
    <row r="2005" customFormat="false" ht="15" hidden="false" customHeight="false" outlineLevel="0" collapsed="false">
      <c r="A2005" s="28" t="s">
        <v>382</v>
      </c>
      <c r="B2005" s="28" t="n">
        <v>124</v>
      </c>
      <c r="C2005" s="29" t="n">
        <v>45046</v>
      </c>
      <c r="D2005" s="28" t="s">
        <v>380</v>
      </c>
    </row>
    <row r="2006" customFormat="false" ht="15" hidden="false" customHeight="false" outlineLevel="0" collapsed="false">
      <c r="A2006" s="28" t="s">
        <v>382</v>
      </c>
      <c r="B2006" s="28" t="n">
        <v>124</v>
      </c>
      <c r="C2006" s="29" t="n">
        <v>45077</v>
      </c>
      <c r="D2006" s="28" t="s">
        <v>380</v>
      </c>
    </row>
    <row r="2007" customFormat="false" ht="15" hidden="false" customHeight="false" outlineLevel="0" collapsed="false">
      <c r="A2007" s="28" t="s">
        <v>382</v>
      </c>
      <c r="B2007" s="28" t="n">
        <v>124</v>
      </c>
      <c r="C2007" s="29" t="n">
        <v>45199</v>
      </c>
      <c r="D2007" s="28" t="s">
        <v>380</v>
      </c>
    </row>
    <row r="2008" customFormat="false" ht="15" hidden="false" customHeight="false" outlineLevel="0" collapsed="false">
      <c r="A2008" s="28" t="s">
        <v>382</v>
      </c>
      <c r="B2008" s="28" t="n">
        <v>124</v>
      </c>
      <c r="C2008" s="29" t="n">
        <v>45230</v>
      </c>
      <c r="D2008" s="28" t="s">
        <v>380</v>
      </c>
    </row>
    <row r="2009" customFormat="false" ht="15" hidden="false" customHeight="false" outlineLevel="0" collapsed="false">
      <c r="A2009" s="28" t="s">
        <v>382</v>
      </c>
      <c r="B2009" s="28" t="n">
        <v>124</v>
      </c>
      <c r="C2009" s="29" t="n">
        <v>45291</v>
      </c>
      <c r="D2009" s="28" t="s">
        <v>380</v>
      </c>
    </row>
    <row r="2010" customFormat="false" ht="15" hidden="false" customHeight="false" outlineLevel="0" collapsed="false">
      <c r="A2010" s="28" t="s">
        <v>382</v>
      </c>
      <c r="B2010" s="28" t="n">
        <v>124</v>
      </c>
      <c r="C2010" s="29" t="n">
        <v>45322</v>
      </c>
      <c r="D2010" s="28" t="s">
        <v>380</v>
      </c>
    </row>
    <row r="2011" customFormat="false" ht="15" hidden="false" customHeight="false" outlineLevel="0" collapsed="false">
      <c r="A2011" s="28" t="s">
        <v>382</v>
      </c>
      <c r="B2011" s="28" t="n">
        <v>124</v>
      </c>
      <c r="C2011" s="29" t="n">
        <v>45382</v>
      </c>
      <c r="D2011" s="28" t="s">
        <v>380</v>
      </c>
    </row>
    <row r="2012" customFormat="false" ht="15" hidden="false" customHeight="false" outlineLevel="0" collapsed="false">
      <c r="A2012" s="28" t="s">
        <v>382</v>
      </c>
      <c r="B2012" s="28" t="n">
        <v>124</v>
      </c>
      <c r="C2012" s="29" t="n">
        <v>45412</v>
      </c>
      <c r="D2012" s="28" t="s">
        <v>381</v>
      </c>
    </row>
    <row r="2013" customFormat="false" ht="15" hidden="false" customHeight="false" outlineLevel="0" collapsed="false">
      <c r="A2013" s="28" t="s">
        <v>382</v>
      </c>
      <c r="B2013" s="28" t="n">
        <v>124</v>
      </c>
      <c r="C2013" s="29" t="n">
        <v>45443</v>
      </c>
      <c r="D2013" s="28" t="s">
        <v>380</v>
      </c>
    </row>
    <row r="2014" customFormat="false" ht="15" hidden="false" customHeight="false" outlineLevel="0" collapsed="false">
      <c r="A2014" s="28" t="s">
        <v>382</v>
      </c>
      <c r="B2014" s="28" t="n">
        <v>124</v>
      </c>
      <c r="C2014" s="29" t="n">
        <v>45504</v>
      </c>
      <c r="D2014" s="28" t="s">
        <v>380</v>
      </c>
    </row>
    <row r="2015" customFormat="false" ht="15" hidden="false" customHeight="false" outlineLevel="0" collapsed="false">
      <c r="A2015" s="28" t="s">
        <v>382</v>
      </c>
      <c r="B2015" s="28" t="n">
        <v>124</v>
      </c>
      <c r="C2015" s="29" t="n">
        <v>45535</v>
      </c>
      <c r="D2015" s="28" t="s">
        <v>380</v>
      </c>
    </row>
    <row r="2016" customFormat="false" ht="15" hidden="false" customHeight="false" outlineLevel="0" collapsed="false">
      <c r="A2016" s="28" t="s">
        <v>382</v>
      </c>
      <c r="B2016" s="28" t="n">
        <v>124</v>
      </c>
      <c r="C2016" s="29" t="n">
        <v>45565</v>
      </c>
      <c r="D2016" s="28" t="s">
        <v>380</v>
      </c>
    </row>
    <row r="2017" customFormat="false" ht="15" hidden="false" customHeight="false" outlineLevel="0" collapsed="false">
      <c r="A2017" s="28" t="s">
        <v>382</v>
      </c>
      <c r="B2017" s="28" t="n">
        <v>124</v>
      </c>
      <c r="C2017" s="29" t="n">
        <v>45596</v>
      </c>
      <c r="D2017" s="28" t="s">
        <v>381</v>
      </c>
    </row>
    <row r="2018" customFormat="false" ht="15" hidden="false" customHeight="false" outlineLevel="0" collapsed="false">
      <c r="A2018" s="28" t="s">
        <v>382</v>
      </c>
      <c r="B2018" s="28" t="n">
        <v>124</v>
      </c>
      <c r="C2018" s="29" t="n">
        <v>45657</v>
      </c>
      <c r="D2018" s="28" t="s">
        <v>380</v>
      </c>
    </row>
    <row r="2019" customFormat="false" ht="15" hidden="false" customHeight="false" outlineLevel="0" collapsed="false">
      <c r="A2019" s="28" t="s">
        <v>382</v>
      </c>
      <c r="B2019" s="28" t="n">
        <v>124</v>
      </c>
      <c r="C2019" s="29" t="n">
        <v>45688</v>
      </c>
      <c r="D2019" s="28" t="s">
        <v>380</v>
      </c>
    </row>
    <row r="2020" customFormat="false" ht="15" hidden="false" customHeight="false" outlineLevel="0" collapsed="false">
      <c r="A2020" s="28" t="s">
        <v>382</v>
      </c>
      <c r="B2020" s="28" t="n">
        <v>124</v>
      </c>
      <c r="C2020" s="29" t="n">
        <v>45747</v>
      </c>
      <c r="D2020" s="28" t="s">
        <v>380</v>
      </c>
    </row>
    <row r="2021" customFormat="false" ht="15" hidden="false" customHeight="false" outlineLevel="0" collapsed="false">
      <c r="A2021" s="28" t="s">
        <v>382</v>
      </c>
      <c r="B2021" s="28" t="n">
        <v>124</v>
      </c>
      <c r="C2021" s="29" t="n">
        <v>45777</v>
      </c>
      <c r="D2021" s="28" t="s">
        <v>379</v>
      </c>
    </row>
    <row r="2022" customFormat="false" ht="15" hidden="false" customHeight="false" outlineLevel="0" collapsed="false">
      <c r="A2022" s="28" t="s">
        <v>382</v>
      </c>
      <c r="B2022" s="28" t="n">
        <v>124</v>
      </c>
      <c r="C2022" s="29" t="n">
        <v>45808</v>
      </c>
      <c r="D2022" s="28" t="s">
        <v>381</v>
      </c>
    </row>
    <row r="2023" customFormat="false" ht="15" hidden="false" customHeight="false" outlineLevel="0" collapsed="false">
      <c r="A2023" s="28" t="s">
        <v>382</v>
      </c>
      <c r="B2023" s="28" t="n">
        <v>124</v>
      </c>
      <c r="C2023" s="29" t="n">
        <v>45869</v>
      </c>
      <c r="D2023" s="28" t="s">
        <v>380</v>
      </c>
    </row>
    <row r="2024" customFormat="false" ht="15" hidden="false" customHeight="false" outlineLevel="0" collapsed="false">
      <c r="A2024" s="28" t="s">
        <v>382</v>
      </c>
      <c r="B2024" s="28" t="n">
        <v>124</v>
      </c>
      <c r="C2024" s="29" t="n">
        <v>45900</v>
      </c>
      <c r="D2024" s="28" t="s">
        <v>380</v>
      </c>
    </row>
    <row r="2025" customFormat="false" ht="15" hidden="false" customHeight="false" outlineLevel="0" collapsed="false">
      <c r="A2025" s="28" t="s">
        <v>382</v>
      </c>
      <c r="B2025" s="28" t="n">
        <v>124</v>
      </c>
      <c r="C2025" s="29" t="n">
        <v>45930</v>
      </c>
      <c r="D2025" s="28" t="s">
        <v>381</v>
      </c>
    </row>
    <row r="2026" customFormat="false" ht="15" hidden="false" customHeight="false" outlineLevel="0" collapsed="false">
      <c r="A2026" s="28" t="s">
        <v>382</v>
      </c>
      <c r="B2026" s="28" t="n">
        <v>124</v>
      </c>
      <c r="C2026" s="29" t="n">
        <v>45961</v>
      </c>
      <c r="D2026" s="28" t="s">
        <v>380</v>
      </c>
    </row>
    <row r="2027" customFormat="false" ht="15" hidden="false" customHeight="false" outlineLevel="0" collapsed="false">
      <c r="A2027" s="28" t="s">
        <v>382</v>
      </c>
      <c r="B2027" s="28" t="n">
        <v>124</v>
      </c>
      <c r="C2027" s="29" t="n">
        <v>46022</v>
      </c>
      <c r="D2027" s="28" t="s">
        <v>380</v>
      </c>
    </row>
    <row r="2028" customFormat="false" ht="15" hidden="false" customHeight="false" outlineLevel="0" collapsed="false">
      <c r="A2028" s="28" t="s">
        <v>382</v>
      </c>
      <c r="B2028" s="28" t="n">
        <v>124</v>
      </c>
      <c r="C2028" s="29" t="n">
        <v>46053</v>
      </c>
      <c r="D2028" s="28" t="s">
        <v>381</v>
      </c>
    </row>
    <row r="2029" customFormat="false" ht="15" hidden="false" customHeight="false" outlineLevel="0" collapsed="false">
      <c r="A2029" s="28" t="s">
        <v>382</v>
      </c>
      <c r="B2029" s="28" t="n">
        <v>124</v>
      </c>
      <c r="C2029" s="29" t="n">
        <v>46112</v>
      </c>
      <c r="D2029" s="28" t="s">
        <v>380</v>
      </c>
    </row>
    <row r="2030" customFormat="false" ht="15" hidden="false" customHeight="false" outlineLevel="0" collapsed="false">
      <c r="A2030" s="28" t="s">
        <v>382</v>
      </c>
      <c r="B2030" s="28" t="n">
        <v>124</v>
      </c>
      <c r="C2030" s="29" t="n">
        <v>46142</v>
      </c>
      <c r="D2030" s="28" t="s">
        <v>380</v>
      </c>
    </row>
    <row r="2031" customFormat="false" ht="15" hidden="false" customHeight="false" outlineLevel="0" collapsed="false">
      <c r="A2031" s="28" t="s">
        <v>382</v>
      </c>
      <c r="B2031" s="28" t="n">
        <v>124</v>
      </c>
      <c r="C2031" s="29" t="n">
        <v>46173</v>
      </c>
      <c r="D2031" s="28" t="s">
        <v>380</v>
      </c>
    </row>
    <row r="2032" customFormat="false" ht="15" hidden="false" customHeight="false" outlineLevel="0" collapsed="false">
      <c r="A2032" s="28" t="s">
        <v>382</v>
      </c>
      <c r="B2032" s="28" t="n">
        <v>124</v>
      </c>
      <c r="C2032" s="29" t="n">
        <v>46234</v>
      </c>
      <c r="D2032" s="28" t="s">
        <v>380</v>
      </c>
    </row>
    <row r="2033" customFormat="false" ht="15" hidden="false" customHeight="false" outlineLevel="0" collapsed="false">
      <c r="A2033" s="28" t="s">
        <v>382</v>
      </c>
      <c r="B2033" s="28" t="n">
        <v>126</v>
      </c>
      <c r="C2033" s="29" t="n">
        <v>45443</v>
      </c>
      <c r="D2033" s="28" t="s">
        <v>380</v>
      </c>
    </row>
    <row r="2034" customFormat="false" ht="15" hidden="false" customHeight="false" outlineLevel="0" collapsed="false">
      <c r="A2034" s="28" t="s">
        <v>382</v>
      </c>
      <c r="B2034" s="28" t="n">
        <v>126</v>
      </c>
      <c r="C2034" s="29" t="n">
        <v>45504</v>
      </c>
      <c r="D2034" s="28" t="s">
        <v>380</v>
      </c>
    </row>
    <row r="2035" customFormat="false" ht="15" hidden="false" customHeight="false" outlineLevel="0" collapsed="false">
      <c r="A2035" s="28" t="s">
        <v>382</v>
      </c>
      <c r="B2035" s="28" t="n">
        <v>126</v>
      </c>
      <c r="C2035" s="29" t="n">
        <v>45535</v>
      </c>
      <c r="D2035" s="28" t="s">
        <v>380</v>
      </c>
    </row>
    <row r="2036" customFormat="false" ht="15" hidden="false" customHeight="false" outlineLevel="0" collapsed="false">
      <c r="A2036" s="28" t="s">
        <v>382</v>
      </c>
      <c r="B2036" s="28" t="n">
        <v>126</v>
      </c>
      <c r="C2036" s="29" t="n">
        <v>45565</v>
      </c>
      <c r="D2036" s="28" t="s">
        <v>380</v>
      </c>
    </row>
    <row r="2037" customFormat="false" ht="15" hidden="false" customHeight="false" outlineLevel="0" collapsed="false">
      <c r="A2037" s="28" t="s">
        <v>382</v>
      </c>
      <c r="B2037" s="28" t="n">
        <v>126</v>
      </c>
      <c r="C2037" s="29" t="n">
        <v>45596</v>
      </c>
      <c r="D2037" s="28" t="s">
        <v>380</v>
      </c>
    </row>
    <row r="2038" customFormat="false" ht="15" hidden="false" customHeight="false" outlineLevel="0" collapsed="false">
      <c r="A2038" s="28" t="s">
        <v>382</v>
      </c>
      <c r="B2038" s="28" t="n">
        <v>126</v>
      </c>
      <c r="C2038" s="29" t="n">
        <v>45657</v>
      </c>
      <c r="D2038" s="28" t="s">
        <v>380</v>
      </c>
    </row>
    <row r="2039" customFormat="false" ht="15" hidden="false" customHeight="false" outlineLevel="0" collapsed="false">
      <c r="A2039" s="28" t="s">
        <v>382</v>
      </c>
      <c r="B2039" s="28" t="n">
        <v>126</v>
      </c>
      <c r="C2039" s="29" t="n">
        <v>45688</v>
      </c>
      <c r="D2039" s="28" t="s">
        <v>380</v>
      </c>
    </row>
    <row r="2040" customFormat="false" ht="15" hidden="false" customHeight="false" outlineLevel="0" collapsed="false">
      <c r="A2040" s="28" t="s">
        <v>382</v>
      </c>
      <c r="B2040" s="28" t="n">
        <v>126</v>
      </c>
      <c r="C2040" s="29" t="n">
        <v>45747</v>
      </c>
      <c r="D2040" s="28" t="s">
        <v>380</v>
      </c>
    </row>
    <row r="2041" customFormat="false" ht="15" hidden="false" customHeight="false" outlineLevel="0" collapsed="false">
      <c r="A2041" s="28" t="s">
        <v>382</v>
      </c>
      <c r="B2041" s="28" t="n">
        <v>126</v>
      </c>
      <c r="C2041" s="29" t="n">
        <v>45777</v>
      </c>
      <c r="D2041" s="28" t="s">
        <v>380</v>
      </c>
    </row>
    <row r="2042" customFormat="false" ht="15" hidden="false" customHeight="false" outlineLevel="0" collapsed="false">
      <c r="A2042" s="28" t="s">
        <v>382</v>
      </c>
      <c r="B2042" s="28" t="n">
        <v>126</v>
      </c>
      <c r="C2042" s="29" t="n">
        <v>45808</v>
      </c>
      <c r="D2042" s="28" t="s">
        <v>380</v>
      </c>
    </row>
    <row r="2043" customFormat="false" ht="15" hidden="false" customHeight="false" outlineLevel="0" collapsed="false">
      <c r="A2043" s="28" t="s">
        <v>382</v>
      </c>
      <c r="B2043" s="28" t="n">
        <v>126</v>
      </c>
      <c r="C2043" s="29" t="n">
        <v>45869</v>
      </c>
      <c r="D2043" s="28" t="s">
        <v>380</v>
      </c>
    </row>
    <row r="2044" customFormat="false" ht="15" hidden="false" customHeight="false" outlineLevel="0" collapsed="false">
      <c r="A2044" s="28" t="s">
        <v>382</v>
      </c>
      <c r="B2044" s="28" t="n">
        <v>126</v>
      </c>
      <c r="C2044" s="29" t="n">
        <v>45900</v>
      </c>
      <c r="D2044" s="28" t="s">
        <v>380</v>
      </c>
    </row>
    <row r="2045" customFormat="false" ht="15" hidden="false" customHeight="false" outlineLevel="0" collapsed="false">
      <c r="A2045" s="28" t="s">
        <v>382</v>
      </c>
      <c r="B2045" s="28" t="n">
        <v>126</v>
      </c>
      <c r="C2045" s="29" t="n">
        <v>45930</v>
      </c>
      <c r="D2045" s="28" t="s">
        <v>380</v>
      </c>
    </row>
    <row r="2046" customFormat="false" ht="15" hidden="false" customHeight="false" outlineLevel="0" collapsed="false">
      <c r="A2046" s="28" t="s">
        <v>382</v>
      </c>
      <c r="B2046" s="28" t="n">
        <v>126</v>
      </c>
      <c r="C2046" s="29" t="n">
        <v>45961</v>
      </c>
      <c r="D2046" s="28" t="s">
        <v>379</v>
      </c>
    </row>
    <row r="2047" customFormat="false" ht="15" hidden="false" customHeight="false" outlineLevel="0" collapsed="false">
      <c r="A2047" s="28" t="s">
        <v>382</v>
      </c>
      <c r="B2047" s="28" t="n">
        <v>126</v>
      </c>
      <c r="C2047" s="29" t="n">
        <v>46022</v>
      </c>
      <c r="D2047" s="28" t="s">
        <v>381</v>
      </c>
    </row>
    <row r="2048" customFormat="false" ht="15" hidden="false" customHeight="false" outlineLevel="0" collapsed="false">
      <c r="A2048" s="28" t="s">
        <v>382</v>
      </c>
      <c r="B2048" s="28" t="n">
        <v>126</v>
      </c>
      <c r="C2048" s="29" t="n">
        <v>46053</v>
      </c>
      <c r="D2048" s="28" t="s">
        <v>380</v>
      </c>
    </row>
    <row r="2049" customFormat="false" ht="15" hidden="false" customHeight="false" outlineLevel="0" collapsed="false">
      <c r="A2049" s="28" t="s">
        <v>382</v>
      </c>
      <c r="B2049" s="28" t="n">
        <v>126</v>
      </c>
      <c r="C2049" s="29" t="n">
        <v>46112</v>
      </c>
      <c r="D2049" s="28" t="s">
        <v>380</v>
      </c>
    </row>
    <row r="2050" customFormat="false" ht="15" hidden="false" customHeight="false" outlineLevel="0" collapsed="false">
      <c r="A2050" s="28" t="s">
        <v>382</v>
      </c>
      <c r="B2050" s="28" t="n">
        <v>126</v>
      </c>
      <c r="C2050" s="29" t="n">
        <v>46142</v>
      </c>
      <c r="D2050" s="28" t="s">
        <v>380</v>
      </c>
    </row>
    <row r="2051" customFormat="false" ht="15" hidden="false" customHeight="false" outlineLevel="0" collapsed="false">
      <c r="A2051" s="28" t="s">
        <v>382</v>
      </c>
      <c r="B2051" s="28" t="n">
        <v>126</v>
      </c>
      <c r="C2051" s="29" t="n">
        <v>46173</v>
      </c>
      <c r="D2051" s="28" t="s">
        <v>380</v>
      </c>
    </row>
    <row r="2052" customFormat="false" ht="15" hidden="false" customHeight="false" outlineLevel="0" collapsed="false">
      <c r="A2052" s="28" t="s">
        <v>382</v>
      </c>
      <c r="B2052" s="28" t="n">
        <v>126</v>
      </c>
      <c r="C2052" s="29" t="n">
        <v>46234</v>
      </c>
      <c r="D2052" s="28" t="s">
        <v>380</v>
      </c>
    </row>
    <row r="2053" customFormat="false" ht="15" hidden="false" customHeight="false" outlineLevel="0" collapsed="false">
      <c r="A2053" s="28" t="s">
        <v>382</v>
      </c>
      <c r="B2053" s="28" t="n">
        <v>128</v>
      </c>
      <c r="C2053" s="29" t="n">
        <v>44957</v>
      </c>
      <c r="D2053" s="28" t="s">
        <v>381</v>
      </c>
    </row>
    <row r="2054" customFormat="false" ht="15" hidden="false" customHeight="false" outlineLevel="0" collapsed="false">
      <c r="A2054" s="28" t="s">
        <v>382</v>
      </c>
      <c r="B2054" s="28" t="n">
        <v>128</v>
      </c>
      <c r="C2054" s="29" t="n">
        <v>45016</v>
      </c>
      <c r="D2054" s="28" t="s">
        <v>380</v>
      </c>
    </row>
    <row r="2055" customFormat="false" ht="15" hidden="false" customHeight="false" outlineLevel="0" collapsed="false">
      <c r="A2055" s="28" t="s">
        <v>382</v>
      </c>
      <c r="B2055" s="28" t="n">
        <v>128</v>
      </c>
      <c r="C2055" s="29" t="n">
        <v>45046</v>
      </c>
      <c r="D2055" s="28" t="s">
        <v>380</v>
      </c>
    </row>
    <row r="2056" customFormat="false" ht="15" hidden="false" customHeight="false" outlineLevel="0" collapsed="false">
      <c r="A2056" s="28" t="s">
        <v>382</v>
      </c>
      <c r="B2056" s="28" t="n">
        <v>128</v>
      </c>
      <c r="C2056" s="29" t="n">
        <v>45077</v>
      </c>
      <c r="D2056" s="28" t="s">
        <v>381</v>
      </c>
    </row>
    <row r="2057" customFormat="false" ht="15" hidden="false" customHeight="false" outlineLevel="0" collapsed="false">
      <c r="A2057" s="28" t="s">
        <v>382</v>
      </c>
      <c r="B2057" s="28" t="n">
        <v>128</v>
      </c>
      <c r="C2057" s="29" t="n">
        <v>45199</v>
      </c>
      <c r="D2057" s="28" t="s">
        <v>380</v>
      </c>
    </row>
    <row r="2058" customFormat="false" ht="15" hidden="false" customHeight="false" outlineLevel="0" collapsed="false">
      <c r="A2058" s="28" t="s">
        <v>382</v>
      </c>
      <c r="B2058" s="28" t="n">
        <v>128</v>
      </c>
      <c r="C2058" s="29" t="n">
        <v>45230</v>
      </c>
      <c r="D2058" s="28" t="s">
        <v>380</v>
      </c>
    </row>
    <row r="2059" customFormat="false" ht="15" hidden="false" customHeight="false" outlineLevel="0" collapsed="false">
      <c r="A2059" s="28" t="s">
        <v>382</v>
      </c>
      <c r="B2059" s="28" t="n">
        <v>128</v>
      </c>
      <c r="C2059" s="29" t="n">
        <v>45291</v>
      </c>
      <c r="D2059" s="28" t="s">
        <v>380</v>
      </c>
    </row>
    <row r="2060" customFormat="false" ht="15" hidden="false" customHeight="false" outlineLevel="0" collapsed="false">
      <c r="A2060" s="28" t="s">
        <v>382</v>
      </c>
      <c r="B2060" s="28" t="n">
        <v>128</v>
      </c>
      <c r="C2060" s="29" t="n">
        <v>45322</v>
      </c>
      <c r="D2060" s="28" t="s">
        <v>380</v>
      </c>
    </row>
    <row r="2061" customFormat="false" ht="15" hidden="false" customHeight="false" outlineLevel="0" collapsed="false">
      <c r="A2061" s="28" t="s">
        <v>382</v>
      </c>
      <c r="B2061" s="28" t="n">
        <v>128</v>
      </c>
      <c r="C2061" s="29" t="n">
        <v>45382</v>
      </c>
      <c r="D2061" s="28" t="s">
        <v>380</v>
      </c>
    </row>
    <row r="2062" customFormat="false" ht="15" hidden="false" customHeight="false" outlineLevel="0" collapsed="false">
      <c r="A2062" s="28" t="s">
        <v>382</v>
      </c>
      <c r="B2062" s="28" t="n">
        <v>128</v>
      </c>
      <c r="C2062" s="29" t="n">
        <v>45412</v>
      </c>
      <c r="D2062" s="28" t="s">
        <v>380</v>
      </c>
    </row>
    <row r="2063" customFormat="false" ht="15" hidden="false" customHeight="false" outlineLevel="0" collapsed="false">
      <c r="A2063" s="28" t="s">
        <v>382</v>
      </c>
      <c r="B2063" s="28" t="n">
        <v>128</v>
      </c>
      <c r="C2063" s="29" t="n">
        <v>45443</v>
      </c>
      <c r="D2063" s="28" t="s">
        <v>380</v>
      </c>
    </row>
    <row r="2064" customFormat="false" ht="15" hidden="false" customHeight="false" outlineLevel="0" collapsed="false">
      <c r="A2064" s="28" t="s">
        <v>382</v>
      </c>
      <c r="B2064" s="28" t="n">
        <v>128</v>
      </c>
      <c r="C2064" s="29" t="n">
        <v>45504</v>
      </c>
      <c r="D2064" s="28" t="s">
        <v>380</v>
      </c>
    </row>
    <row r="2065" customFormat="false" ht="15" hidden="false" customHeight="false" outlineLevel="0" collapsed="false">
      <c r="A2065" s="28" t="s">
        <v>382</v>
      </c>
      <c r="B2065" s="28" t="n">
        <v>128</v>
      </c>
      <c r="C2065" s="29" t="n">
        <v>45535</v>
      </c>
      <c r="D2065" s="28" t="s">
        <v>380</v>
      </c>
    </row>
    <row r="2066" customFormat="false" ht="15" hidden="false" customHeight="false" outlineLevel="0" collapsed="false">
      <c r="A2066" s="28" t="s">
        <v>382</v>
      </c>
      <c r="B2066" s="28" t="n">
        <v>128</v>
      </c>
      <c r="C2066" s="29" t="n">
        <v>45565</v>
      </c>
      <c r="D2066" s="28" t="s">
        <v>381</v>
      </c>
    </row>
    <row r="2067" customFormat="false" ht="15" hidden="false" customHeight="false" outlineLevel="0" collapsed="false">
      <c r="A2067" s="28" t="s">
        <v>382</v>
      </c>
      <c r="B2067" s="28" t="n">
        <v>128</v>
      </c>
      <c r="C2067" s="29" t="n">
        <v>45596</v>
      </c>
      <c r="D2067" s="28" t="s">
        <v>380</v>
      </c>
    </row>
    <row r="2068" customFormat="false" ht="15" hidden="false" customHeight="false" outlineLevel="0" collapsed="false">
      <c r="A2068" s="28" t="s">
        <v>382</v>
      </c>
      <c r="B2068" s="28" t="n">
        <v>128</v>
      </c>
      <c r="C2068" s="29" t="n">
        <v>45657</v>
      </c>
      <c r="D2068" s="28" t="s">
        <v>380</v>
      </c>
    </row>
    <row r="2069" customFormat="false" ht="15" hidden="false" customHeight="false" outlineLevel="0" collapsed="false">
      <c r="A2069" s="28" t="s">
        <v>382</v>
      </c>
      <c r="B2069" s="28" t="n">
        <v>128</v>
      </c>
      <c r="C2069" s="29" t="n">
        <v>45688</v>
      </c>
      <c r="D2069" s="28" t="s">
        <v>380</v>
      </c>
    </row>
    <row r="2070" customFormat="false" ht="15" hidden="false" customHeight="false" outlineLevel="0" collapsed="false">
      <c r="A2070" s="28" t="s">
        <v>382</v>
      </c>
      <c r="B2070" s="28" t="n">
        <v>128</v>
      </c>
      <c r="C2070" s="29" t="n">
        <v>45747</v>
      </c>
      <c r="D2070" s="28" t="s">
        <v>381</v>
      </c>
    </row>
    <row r="2071" customFormat="false" ht="15" hidden="false" customHeight="false" outlineLevel="0" collapsed="false">
      <c r="A2071" s="28" t="s">
        <v>382</v>
      </c>
      <c r="B2071" s="28" t="n">
        <v>128</v>
      </c>
      <c r="C2071" s="29" t="n">
        <v>45777</v>
      </c>
      <c r="D2071" s="28" t="s">
        <v>380</v>
      </c>
    </row>
    <row r="2072" customFormat="false" ht="15" hidden="false" customHeight="false" outlineLevel="0" collapsed="false">
      <c r="A2072" s="28" t="s">
        <v>382</v>
      </c>
      <c r="B2072" s="28" t="n">
        <v>128</v>
      </c>
      <c r="C2072" s="29" t="n">
        <v>45808</v>
      </c>
      <c r="D2072" s="28" t="s">
        <v>380</v>
      </c>
    </row>
    <row r="2073" customFormat="false" ht="15" hidden="false" customHeight="false" outlineLevel="0" collapsed="false">
      <c r="A2073" s="28" t="s">
        <v>382</v>
      </c>
      <c r="B2073" s="28" t="n">
        <v>128</v>
      </c>
      <c r="C2073" s="29" t="n">
        <v>45869</v>
      </c>
      <c r="D2073" s="28" t="s">
        <v>381</v>
      </c>
    </row>
    <row r="2074" customFormat="false" ht="15" hidden="false" customHeight="false" outlineLevel="0" collapsed="false">
      <c r="A2074" s="28" t="s">
        <v>382</v>
      </c>
      <c r="B2074" s="28" t="n">
        <v>128</v>
      </c>
      <c r="C2074" s="29" t="n">
        <v>45900</v>
      </c>
      <c r="D2074" s="28" t="s">
        <v>381</v>
      </c>
    </row>
    <row r="2075" customFormat="false" ht="15" hidden="false" customHeight="false" outlineLevel="0" collapsed="false">
      <c r="A2075" s="28" t="s">
        <v>382</v>
      </c>
      <c r="B2075" s="28" t="n">
        <v>128</v>
      </c>
      <c r="C2075" s="29" t="n">
        <v>45930</v>
      </c>
      <c r="D2075" s="28" t="s">
        <v>380</v>
      </c>
    </row>
    <row r="2076" customFormat="false" ht="15" hidden="false" customHeight="false" outlineLevel="0" collapsed="false">
      <c r="A2076" s="28" t="s">
        <v>382</v>
      </c>
      <c r="B2076" s="28" t="n">
        <v>128</v>
      </c>
      <c r="C2076" s="29" t="n">
        <v>45961</v>
      </c>
      <c r="D2076" s="28" t="s">
        <v>380</v>
      </c>
    </row>
    <row r="2077" customFormat="false" ht="15" hidden="false" customHeight="false" outlineLevel="0" collapsed="false">
      <c r="A2077" s="28" t="s">
        <v>382</v>
      </c>
      <c r="B2077" s="28" t="n">
        <v>128</v>
      </c>
      <c r="C2077" s="29" t="n">
        <v>46022</v>
      </c>
      <c r="D2077" s="28" t="s">
        <v>380</v>
      </c>
    </row>
    <row r="2078" customFormat="false" ht="15" hidden="false" customHeight="false" outlineLevel="0" collapsed="false">
      <c r="A2078" s="28" t="s">
        <v>382</v>
      </c>
      <c r="B2078" s="28" t="n">
        <v>128</v>
      </c>
      <c r="C2078" s="29" t="n">
        <v>46053</v>
      </c>
      <c r="D2078" s="28" t="s">
        <v>380</v>
      </c>
    </row>
    <row r="2079" customFormat="false" ht="15" hidden="false" customHeight="false" outlineLevel="0" collapsed="false">
      <c r="A2079" s="28" t="s">
        <v>382</v>
      </c>
      <c r="B2079" s="28" t="n">
        <v>128</v>
      </c>
      <c r="C2079" s="29" t="n">
        <v>46112</v>
      </c>
      <c r="D2079" s="28" t="s">
        <v>380</v>
      </c>
    </row>
    <row r="2080" customFormat="false" ht="15" hidden="false" customHeight="false" outlineLevel="0" collapsed="false">
      <c r="A2080" s="28" t="s">
        <v>382</v>
      </c>
      <c r="B2080" s="28" t="n">
        <v>128</v>
      </c>
      <c r="C2080" s="29" t="n">
        <v>46142</v>
      </c>
      <c r="D2080" s="28" t="s">
        <v>380</v>
      </c>
    </row>
    <row r="2081" customFormat="false" ht="15" hidden="false" customHeight="false" outlineLevel="0" collapsed="false">
      <c r="A2081" s="28" t="s">
        <v>382</v>
      </c>
      <c r="B2081" s="28" t="n">
        <v>128</v>
      </c>
      <c r="C2081" s="29" t="n">
        <v>46173</v>
      </c>
      <c r="D2081" s="28" t="s">
        <v>380</v>
      </c>
    </row>
    <row r="2082" customFormat="false" ht="15" hidden="false" customHeight="false" outlineLevel="0" collapsed="false">
      <c r="A2082" s="28" t="s">
        <v>382</v>
      </c>
      <c r="B2082" s="28" t="n">
        <v>128</v>
      </c>
      <c r="C2082" s="29" t="n">
        <v>46234</v>
      </c>
      <c r="D2082" s="28" t="s">
        <v>380</v>
      </c>
    </row>
    <row r="2083" customFormat="false" ht="15" hidden="false" customHeight="false" outlineLevel="0" collapsed="false">
      <c r="A2083" s="28" t="s">
        <v>382</v>
      </c>
      <c r="B2083" s="28" t="n">
        <v>130</v>
      </c>
      <c r="C2083" s="29" t="n">
        <v>46112</v>
      </c>
      <c r="D2083" s="28" t="s">
        <v>380</v>
      </c>
    </row>
    <row r="2084" customFormat="false" ht="15" hidden="false" customHeight="false" outlineLevel="0" collapsed="false">
      <c r="A2084" s="28" t="s">
        <v>382</v>
      </c>
      <c r="B2084" s="28" t="n">
        <v>130</v>
      </c>
      <c r="C2084" s="29" t="n">
        <v>46142</v>
      </c>
      <c r="D2084" s="28" t="s">
        <v>380</v>
      </c>
    </row>
    <row r="2085" customFormat="false" ht="15" hidden="false" customHeight="false" outlineLevel="0" collapsed="false">
      <c r="A2085" s="28" t="s">
        <v>382</v>
      </c>
      <c r="B2085" s="28" t="n">
        <v>130</v>
      </c>
      <c r="C2085" s="29" t="n">
        <v>46173</v>
      </c>
      <c r="D2085" s="28" t="s">
        <v>380</v>
      </c>
    </row>
    <row r="2086" customFormat="false" ht="15" hidden="false" customHeight="false" outlineLevel="0" collapsed="false">
      <c r="A2086" s="28" t="s">
        <v>382</v>
      </c>
      <c r="B2086" s="28" t="n">
        <v>130</v>
      </c>
      <c r="C2086" s="29" t="n">
        <v>46234</v>
      </c>
      <c r="D2086" s="28" t="s">
        <v>380</v>
      </c>
    </row>
    <row r="2087" customFormat="false" ht="15" hidden="false" customHeight="false" outlineLevel="0" collapsed="false">
      <c r="A2087" s="28" t="s">
        <v>382</v>
      </c>
      <c r="B2087" s="28" t="n">
        <v>131</v>
      </c>
      <c r="C2087" s="29" t="n">
        <v>44957</v>
      </c>
      <c r="D2087" s="28" t="s">
        <v>380</v>
      </c>
    </row>
    <row r="2088" customFormat="false" ht="15" hidden="false" customHeight="false" outlineLevel="0" collapsed="false">
      <c r="A2088" s="28" t="s">
        <v>382</v>
      </c>
      <c r="B2088" s="28" t="n">
        <v>131</v>
      </c>
      <c r="C2088" s="29" t="n">
        <v>45016</v>
      </c>
      <c r="D2088" s="28" t="s">
        <v>380</v>
      </c>
    </row>
    <row r="2089" customFormat="false" ht="15" hidden="false" customHeight="false" outlineLevel="0" collapsed="false">
      <c r="A2089" s="28" t="s">
        <v>382</v>
      </c>
      <c r="B2089" s="28" t="n">
        <v>131</v>
      </c>
      <c r="C2089" s="29" t="n">
        <v>45046</v>
      </c>
      <c r="D2089" s="28" t="s">
        <v>380</v>
      </c>
    </row>
    <row r="2090" customFormat="false" ht="15" hidden="false" customHeight="false" outlineLevel="0" collapsed="false">
      <c r="A2090" s="28" t="s">
        <v>382</v>
      </c>
      <c r="B2090" s="28" t="n">
        <v>131</v>
      </c>
      <c r="C2090" s="29" t="n">
        <v>45077</v>
      </c>
      <c r="D2090" s="28" t="s">
        <v>381</v>
      </c>
    </row>
    <row r="2091" customFormat="false" ht="15" hidden="false" customHeight="false" outlineLevel="0" collapsed="false">
      <c r="A2091" s="28" t="s">
        <v>382</v>
      </c>
      <c r="B2091" s="28" t="n">
        <v>131</v>
      </c>
      <c r="C2091" s="29" t="n">
        <v>45199</v>
      </c>
      <c r="D2091" s="28" t="s">
        <v>381</v>
      </c>
    </row>
    <row r="2092" customFormat="false" ht="15" hidden="false" customHeight="false" outlineLevel="0" collapsed="false">
      <c r="A2092" s="28" t="s">
        <v>382</v>
      </c>
      <c r="B2092" s="28" t="n">
        <v>131</v>
      </c>
      <c r="C2092" s="29" t="n">
        <v>45230</v>
      </c>
      <c r="D2092" s="28" t="s">
        <v>380</v>
      </c>
    </row>
    <row r="2093" customFormat="false" ht="15" hidden="false" customHeight="false" outlineLevel="0" collapsed="false">
      <c r="A2093" s="28" t="s">
        <v>382</v>
      </c>
      <c r="B2093" s="28" t="n">
        <v>131</v>
      </c>
      <c r="C2093" s="29" t="n">
        <v>45291</v>
      </c>
      <c r="D2093" s="28" t="s">
        <v>380</v>
      </c>
    </row>
    <row r="2094" customFormat="false" ht="15" hidden="false" customHeight="false" outlineLevel="0" collapsed="false">
      <c r="A2094" s="28" t="s">
        <v>382</v>
      </c>
      <c r="B2094" s="28" t="n">
        <v>131</v>
      </c>
      <c r="C2094" s="29" t="n">
        <v>45322</v>
      </c>
      <c r="D2094" s="28" t="s">
        <v>380</v>
      </c>
    </row>
    <row r="2095" customFormat="false" ht="15" hidden="false" customHeight="false" outlineLevel="0" collapsed="false">
      <c r="A2095" s="28" t="s">
        <v>382</v>
      </c>
      <c r="B2095" s="28" t="n">
        <v>131</v>
      </c>
      <c r="C2095" s="29" t="n">
        <v>45382</v>
      </c>
      <c r="D2095" s="28" t="s">
        <v>380</v>
      </c>
    </row>
    <row r="2096" customFormat="false" ht="15" hidden="false" customHeight="false" outlineLevel="0" collapsed="false">
      <c r="A2096" s="28" t="s">
        <v>382</v>
      </c>
      <c r="B2096" s="28" t="n">
        <v>131</v>
      </c>
      <c r="C2096" s="29" t="n">
        <v>45412</v>
      </c>
      <c r="D2096" s="28" t="s">
        <v>380</v>
      </c>
    </row>
    <row r="2097" customFormat="false" ht="15" hidden="false" customHeight="false" outlineLevel="0" collapsed="false">
      <c r="A2097" s="28" t="s">
        <v>382</v>
      </c>
      <c r="B2097" s="28" t="n">
        <v>131</v>
      </c>
      <c r="C2097" s="29" t="n">
        <v>45443</v>
      </c>
      <c r="D2097" s="28" t="s">
        <v>380</v>
      </c>
    </row>
    <row r="2098" customFormat="false" ht="15" hidden="false" customHeight="false" outlineLevel="0" collapsed="false">
      <c r="A2098" s="28" t="s">
        <v>382</v>
      </c>
      <c r="B2098" s="28" t="n">
        <v>131</v>
      </c>
      <c r="C2098" s="29" t="n">
        <v>45504</v>
      </c>
      <c r="D2098" s="28" t="s">
        <v>380</v>
      </c>
    </row>
    <row r="2099" customFormat="false" ht="15" hidden="false" customHeight="false" outlineLevel="0" collapsed="false">
      <c r="A2099" s="28" t="s">
        <v>382</v>
      </c>
      <c r="B2099" s="28" t="n">
        <v>131</v>
      </c>
      <c r="C2099" s="29" t="n">
        <v>45535</v>
      </c>
      <c r="D2099" s="28" t="s">
        <v>380</v>
      </c>
    </row>
    <row r="2100" customFormat="false" ht="15" hidden="false" customHeight="false" outlineLevel="0" collapsed="false">
      <c r="A2100" s="28" t="s">
        <v>382</v>
      </c>
      <c r="B2100" s="28" t="n">
        <v>131</v>
      </c>
      <c r="C2100" s="29" t="n">
        <v>45565</v>
      </c>
      <c r="D2100" s="28" t="s">
        <v>380</v>
      </c>
    </row>
    <row r="2101" customFormat="false" ht="15" hidden="false" customHeight="false" outlineLevel="0" collapsed="false">
      <c r="A2101" s="28" t="s">
        <v>382</v>
      </c>
      <c r="B2101" s="28" t="n">
        <v>131</v>
      </c>
      <c r="C2101" s="29" t="n">
        <v>45596</v>
      </c>
      <c r="D2101" s="28" t="s">
        <v>380</v>
      </c>
    </row>
    <row r="2102" customFormat="false" ht="15" hidden="false" customHeight="false" outlineLevel="0" collapsed="false">
      <c r="A2102" s="28" t="s">
        <v>382</v>
      </c>
      <c r="B2102" s="28" t="n">
        <v>131</v>
      </c>
      <c r="C2102" s="29" t="n">
        <v>45657</v>
      </c>
      <c r="D2102" s="28" t="s">
        <v>380</v>
      </c>
    </row>
    <row r="2103" customFormat="false" ht="15" hidden="false" customHeight="false" outlineLevel="0" collapsed="false">
      <c r="A2103" s="28" t="s">
        <v>382</v>
      </c>
      <c r="B2103" s="28" t="n">
        <v>131</v>
      </c>
      <c r="C2103" s="29" t="n">
        <v>45688</v>
      </c>
      <c r="D2103" s="28" t="s">
        <v>380</v>
      </c>
    </row>
    <row r="2104" customFormat="false" ht="15" hidden="false" customHeight="false" outlineLevel="0" collapsed="false">
      <c r="A2104" s="28" t="s">
        <v>382</v>
      </c>
      <c r="B2104" s="28" t="n">
        <v>131</v>
      </c>
      <c r="C2104" s="29" t="n">
        <v>45747</v>
      </c>
      <c r="D2104" s="28" t="s">
        <v>380</v>
      </c>
    </row>
    <row r="2105" customFormat="false" ht="15" hidden="false" customHeight="false" outlineLevel="0" collapsed="false">
      <c r="A2105" s="28" t="s">
        <v>382</v>
      </c>
      <c r="B2105" s="28" t="n">
        <v>131</v>
      </c>
      <c r="C2105" s="29" t="n">
        <v>45777</v>
      </c>
      <c r="D2105" s="28" t="s">
        <v>380</v>
      </c>
    </row>
    <row r="2106" customFormat="false" ht="15" hidden="false" customHeight="false" outlineLevel="0" collapsed="false">
      <c r="A2106" s="28" t="s">
        <v>382</v>
      </c>
      <c r="B2106" s="28" t="n">
        <v>131</v>
      </c>
      <c r="C2106" s="29" t="n">
        <v>45808</v>
      </c>
      <c r="D2106" s="28" t="s">
        <v>380</v>
      </c>
    </row>
    <row r="2107" customFormat="false" ht="15" hidden="false" customHeight="false" outlineLevel="0" collapsed="false">
      <c r="A2107" s="28" t="s">
        <v>382</v>
      </c>
      <c r="B2107" s="28" t="n">
        <v>131</v>
      </c>
      <c r="C2107" s="29" t="n">
        <v>45869</v>
      </c>
      <c r="D2107" s="28" t="s">
        <v>381</v>
      </c>
    </row>
    <row r="2108" customFormat="false" ht="15" hidden="false" customHeight="false" outlineLevel="0" collapsed="false">
      <c r="A2108" s="28" t="s">
        <v>382</v>
      </c>
      <c r="B2108" s="28" t="n">
        <v>131</v>
      </c>
      <c r="C2108" s="29" t="n">
        <v>45900</v>
      </c>
      <c r="D2108" s="28" t="s">
        <v>380</v>
      </c>
    </row>
    <row r="2109" customFormat="false" ht="15" hidden="false" customHeight="false" outlineLevel="0" collapsed="false">
      <c r="A2109" s="28" t="s">
        <v>382</v>
      </c>
      <c r="B2109" s="28" t="n">
        <v>131</v>
      </c>
      <c r="C2109" s="29" t="n">
        <v>45930</v>
      </c>
      <c r="D2109" s="28" t="s">
        <v>380</v>
      </c>
    </row>
    <row r="2110" customFormat="false" ht="15" hidden="false" customHeight="false" outlineLevel="0" collapsed="false">
      <c r="A2110" s="28" t="s">
        <v>382</v>
      </c>
      <c r="B2110" s="28" t="n">
        <v>131</v>
      </c>
      <c r="C2110" s="29" t="n">
        <v>45961</v>
      </c>
      <c r="D2110" s="28" t="s">
        <v>381</v>
      </c>
    </row>
    <row r="2111" customFormat="false" ht="15" hidden="false" customHeight="false" outlineLevel="0" collapsed="false">
      <c r="A2111" s="28" t="s">
        <v>382</v>
      </c>
      <c r="B2111" s="28" t="n">
        <v>131</v>
      </c>
      <c r="C2111" s="29" t="n">
        <v>46022</v>
      </c>
      <c r="D2111" s="28" t="s">
        <v>380</v>
      </c>
    </row>
    <row r="2112" customFormat="false" ht="15" hidden="false" customHeight="false" outlineLevel="0" collapsed="false">
      <c r="A2112" s="28" t="s">
        <v>382</v>
      </c>
      <c r="B2112" s="28" t="n">
        <v>131</v>
      </c>
      <c r="C2112" s="29" t="n">
        <v>46053</v>
      </c>
      <c r="D2112" s="28" t="s">
        <v>380</v>
      </c>
    </row>
    <row r="2113" customFormat="false" ht="15" hidden="false" customHeight="false" outlineLevel="0" collapsed="false">
      <c r="A2113" s="28" t="s">
        <v>382</v>
      </c>
      <c r="B2113" s="28" t="n">
        <v>131</v>
      </c>
      <c r="C2113" s="29" t="n">
        <v>46112</v>
      </c>
      <c r="D2113" s="28" t="s">
        <v>381</v>
      </c>
    </row>
    <row r="2114" customFormat="false" ht="15" hidden="false" customHeight="false" outlineLevel="0" collapsed="false">
      <c r="A2114" s="28" t="s">
        <v>382</v>
      </c>
      <c r="B2114" s="28" t="n">
        <v>131</v>
      </c>
      <c r="C2114" s="29" t="n">
        <v>46142</v>
      </c>
      <c r="D2114" s="28" t="s">
        <v>380</v>
      </c>
    </row>
    <row r="2115" customFormat="false" ht="15" hidden="false" customHeight="false" outlineLevel="0" collapsed="false">
      <c r="A2115" s="28" t="s">
        <v>382</v>
      </c>
      <c r="B2115" s="28" t="n">
        <v>131</v>
      </c>
      <c r="C2115" s="29" t="n">
        <v>46173</v>
      </c>
      <c r="D2115" s="28" t="s">
        <v>380</v>
      </c>
    </row>
    <row r="2116" customFormat="false" ht="15" hidden="false" customHeight="false" outlineLevel="0" collapsed="false">
      <c r="A2116" s="28" t="s">
        <v>382</v>
      </c>
      <c r="B2116" s="28" t="n">
        <v>131</v>
      </c>
      <c r="C2116" s="29" t="n">
        <v>46234</v>
      </c>
      <c r="D2116" s="28" t="s">
        <v>380</v>
      </c>
    </row>
    <row r="2117" customFormat="false" ht="15" hidden="false" customHeight="false" outlineLevel="0" collapsed="false">
      <c r="A2117" s="28" t="s">
        <v>382</v>
      </c>
      <c r="B2117" s="28" t="n">
        <v>133</v>
      </c>
      <c r="C2117" s="29" t="n">
        <v>44957</v>
      </c>
      <c r="D2117" s="28" t="s">
        <v>380</v>
      </c>
    </row>
    <row r="2118" customFormat="false" ht="15" hidden="false" customHeight="false" outlineLevel="0" collapsed="false">
      <c r="A2118" s="28" t="s">
        <v>382</v>
      </c>
      <c r="B2118" s="28" t="n">
        <v>133</v>
      </c>
      <c r="C2118" s="29" t="n">
        <v>45016</v>
      </c>
      <c r="D2118" s="28" t="s">
        <v>380</v>
      </c>
    </row>
    <row r="2119" customFormat="false" ht="15" hidden="false" customHeight="false" outlineLevel="0" collapsed="false">
      <c r="A2119" s="28" t="s">
        <v>382</v>
      </c>
      <c r="B2119" s="28" t="n">
        <v>133</v>
      </c>
      <c r="C2119" s="29" t="n">
        <v>45046</v>
      </c>
      <c r="D2119" s="28" t="s">
        <v>380</v>
      </c>
    </row>
    <row r="2120" customFormat="false" ht="15" hidden="false" customHeight="false" outlineLevel="0" collapsed="false">
      <c r="A2120" s="28" t="s">
        <v>382</v>
      </c>
      <c r="B2120" s="28" t="n">
        <v>133</v>
      </c>
      <c r="C2120" s="29" t="n">
        <v>45077</v>
      </c>
      <c r="D2120" s="28" t="s">
        <v>380</v>
      </c>
    </row>
    <row r="2121" customFormat="false" ht="15" hidden="false" customHeight="false" outlineLevel="0" collapsed="false">
      <c r="A2121" s="28" t="s">
        <v>382</v>
      </c>
      <c r="B2121" s="28" t="n">
        <v>133</v>
      </c>
      <c r="C2121" s="29" t="n">
        <v>45199</v>
      </c>
      <c r="D2121" s="28" t="s">
        <v>380</v>
      </c>
    </row>
    <row r="2122" customFormat="false" ht="15" hidden="false" customHeight="false" outlineLevel="0" collapsed="false">
      <c r="A2122" s="28" t="s">
        <v>382</v>
      </c>
      <c r="B2122" s="28" t="n">
        <v>133</v>
      </c>
      <c r="C2122" s="29" t="n">
        <v>45230</v>
      </c>
      <c r="D2122" s="28" t="s">
        <v>381</v>
      </c>
    </row>
    <row r="2123" customFormat="false" ht="15" hidden="false" customHeight="false" outlineLevel="0" collapsed="false">
      <c r="A2123" s="28" t="s">
        <v>382</v>
      </c>
      <c r="B2123" s="28" t="n">
        <v>133</v>
      </c>
      <c r="C2123" s="29" t="n">
        <v>45291</v>
      </c>
      <c r="D2123" s="28" t="s">
        <v>381</v>
      </c>
    </row>
    <row r="2124" customFormat="false" ht="15" hidden="false" customHeight="false" outlineLevel="0" collapsed="false">
      <c r="A2124" s="28" t="s">
        <v>382</v>
      </c>
      <c r="B2124" s="28" t="n">
        <v>133</v>
      </c>
      <c r="C2124" s="29" t="n">
        <v>45322</v>
      </c>
      <c r="D2124" s="28" t="s">
        <v>380</v>
      </c>
    </row>
    <row r="2125" customFormat="false" ht="15" hidden="false" customHeight="false" outlineLevel="0" collapsed="false">
      <c r="A2125" s="28" t="s">
        <v>382</v>
      </c>
      <c r="B2125" s="28" t="n">
        <v>133</v>
      </c>
      <c r="C2125" s="29" t="n">
        <v>45382</v>
      </c>
      <c r="D2125" s="28" t="s">
        <v>380</v>
      </c>
    </row>
    <row r="2126" customFormat="false" ht="15" hidden="false" customHeight="false" outlineLevel="0" collapsed="false">
      <c r="A2126" s="28" t="s">
        <v>382</v>
      </c>
      <c r="B2126" s="28" t="n">
        <v>133</v>
      </c>
      <c r="C2126" s="29" t="n">
        <v>45412</v>
      </c>
      <c r="D2126" s="28" t="s">
        <v>380</v>
      </c>
    </row>
    <row r="2127" customFormat="false" ht="15" hidden="false" customHeight="false" outlineLevel="0" collapsed="false">
      <c r="A2127" s="28" t="s">
        <v>382</v>
      </c>
      <c r="B2127" s="28" t="n">
        <v>133</v>
      </c>
      <c r="C2127" s="29" t="n">
        <v>45443</v>
      </c>
      <c r="D2127" s="28" t="s">
        <v>380</v>
      </c>
    </row>
    <row r="2128" customFormat="false" ht="15" hidden="false" customHeight="false" outlineLevel="0" collapsed="false">
      <c r="A2128" s="28" t="s">
        <v>382</v>
      </c>
      <c r="B2128" s="28" t="n">
        <v>133</v>
      </c>
      <c r="C2128" s="29" t="n">
        <v>45504</v>
      </c>
      <c r="D2128" s="28" t="s">
        <v>380</v>
      </c>
    </row>
    <row r="2129" customFormat="false" ht="15" hidden="false" customHeight="false" outlineLevel="0" collapsed="false">
      <c r="A2129" s="28" t="s">
        <v>382</v>
      </c>
      <c r="B2129" s="28" t="n">
        <v>133</v>
      </c>
      <c r="C2129" s="29" t="n">
        <v>45535</v>
      </c>
      <c r="D2129" s="28" t="s">
        <v>380</v>
      </c>
    </row>
    <row r="2130" customFormat="false" ht="15" hidden="false" customHeight="false" outlineLevel="0" collapsed="false">
      <c r="A2130" s="28" t="s">
        <v>382</v>
      </c>
      <c r="B2130" s="28" t="n">
        <v>133</v>
      </c>
      <c r="C2130" s="29" t="n">
        <v>45565</v>
      </c>
      <c r="D2130" s="28" t="s">
        <v>380</v>
      </c>
    </row>
    <row r="2131" customFormat="false" ht="15" hidden="false" customHeight="false" outlineLevel="0" collapsed="false">
      <c r="A2131" s="28" t="s">
        <v>382</v>
      </c>
      <c r="B2131" s="28" t="n">
        <v>133</v>
      </c>
      <c r="C2131" s="29" t="n">
        <v>45596</v>
      </c>
      <c r="D2131" s="28" t="s">
        <v>380</v>
      </c>
    </row>
    <row r="2132" customFormat="false" ht="15" hidden="false" customHeight="false" outlineLevel="0" collapsed="false">
      <c r="A2132" s="28" t="s">
        <v>382</v>
      </c>
      <c r="B2132" s="28" t="n">
        <v>133</v>
      </c>
      <c r="C2132" s="29" t="n">
        <v>45657</v>
      </c>
      <c r="D2132" s="28" t="s">
        <v>380</v>
      </c>
    </row>
    <row r="2133" customFormat="false" ht="15" hidden="false" customHeight="false" outlineLevel="0" collapsed="false">
      <c r="A2133" s="28" t="s">
        <v>382</v>
      </c>
      <c r="B2133" s="28" t="n">
        <v>133</v>
      </c>
      <c r="C2133" s="29" t="n">
        <v>45688</v>
      </c>
      <c r="D2133" s="28" t="s">
        <v>380</v>
      </c>
    </row>
    <row r="2134" customFormat="false" ht="15" hidden="false" customHeight="false" outlineLevel="0" collapsed="false">
      <c r="A2134" s="28" t="s">
        <v>382</v>
      </c>
      <c r="B2134" s="28" t="n">
        <v>133</v>
      </c>
      <c r="C2134" s="29" t="n">
        <v>45747</v>
      </c>
      <c r="D2134" s="28" t="s">
        <v>380</v>
      </c>
    </row>
    <row r="2135" customFormat="false" ht="15" hidden="false" customHeight="false" outlineLevel="0" collapsed="false">
      <c r="A2135" s="28" t="s">
        <v>382</v>
      </c>
      <c r="B2135" s="28" t="n">
        <v>133</v>
      </c>
      <c r="C2135" s="29" t="n">
        <v>45777</v>
      </c>
      <c r="D2135" s="28" t="s">
        <v>380</v>
      </c>
    </row>
    <row r="2136" customFormat="false" ht="15" hidden="false" customHeight="false" outlineLevel="0" collapsed="false">
      <c r="A2136" s="28" t="s">
        <v>382</v>
      </c>
      <c r="B2136" s="28" t="n">
        <v>133</v>
      </c>
      <c r="C2136" s="29" t="n">
        <v>45808</v>
      </c>
      <c r="D2136" s="28" t="s">
        <v>380</v>
      </c>
    </row>
    <row r="2137" customFormat="false" ht="15" hidden="false" customHeight="false" outlineLevel="0" collapsed="false">
      <c r="A2137" s="28" t="s">
        <v>382</v>
      </c>
      <c r="B2137" s="28" t="n">
        <v>133</v>
      </c>
      <c r="C2137" s="29" t="n">
        <v>45869</v>
      </c>
      <c r="D2137" s="28" t="s">
        <v>380</v>
      </c>
    </row>
    <row r="2138" customFormat="false" ht="15" hidden="false" customHeight="false" outlineLevel="0" collapsed="false">
      <c r="A2138" s="28" t="s">
        <v>382</v>
      </c>
      <c r="B2138" s="28" t="n">
        <v>133</v>
      </c>
      <c r="C2138" s="29" t="n">
        <v>45900</v>
      </c>
      <c r="D2138" s="28" t="s">
        <v>380</v>
      </c>
    </row>
    <row r="2139" customFormat="false" ht="15" hidden="false" customHeight="false" outlineLevel="0" collapsed="false">
      <c r="A2139" s="28" t="s">
        <v>382</v>
      </c>
      <c r="B2139" s="28" t="n">
        <v>133</v>
      </c>
      <c r="C2139" s="29" t="n">
        <v>45930</v>
      </c>
      <c r="D2139" s="28" t="s">
        <v>380</v>
      </c>
    </row>
    <row r="2140" customFormat="false" ht="15" hidden="false" customHeight="false" outlineLevel="0" collapsed="false">
      <c r="A2140" s="28" t="s">
        <v>382</v>
      </c>
      <c r="B2140" s="28" t="n">
        <v>133</v>
      </c>
      <c r="C2140" s="29" t="n">
        <v>45961</v>
      </c>
      <c r="D2140" s="28" t="s">
        <v>380</v>
      </c>
    </row>
    <row r="2141" customFormat="false" ht="15" hidden="false" customHeight="false" outlineLevel="0" collapsed="false">
      <c r="A2141" s="28" t="s">
        <v>382</v>
      </c>
      <c r="B2141" s="28" t="n">
        <v>133</v>
      </c>
      <c r="C2141" s="29" t="n">
        <v>46022</v>
      </c>
      <c r="D2141" s="28" t="s">
        <v>381</v>
      </c>
    </row>
    <row r="2142" customFormat="false" ht="15" hidden="false" customHeight="false" outlineLevel="0" collapsed="false">
      <c r="A2142" s="28" t="s">
        <v>382</v>
      </c>
      <c r="B2142" s="28" t="n">
        <v>133</v>
      </c>
      <c r="C2142" s="29" t="n">
        <v>46053</v>
      </c>
      <c r="D2142" s="28" t="s">
        <v>380</v>
      </c>
    </row>
    <row r="2143" customFormat="false" ht="15" hidden="false" customHeight="false" outlineLevel="0" collapsed="false">
      <c r="A2143" s="28" t="s">
        <v>382</v>
      </c>
      <c r="B2143" s="28" t="n">
        <v>133</v>
      </c>
      <c r="C2143" s="29" t="n">
        <v>46112</v>
      </c>
      <c r="D2143" s="28" t="s">
        <v>380</v>
      </c>
    </row>
    <row r="2144" customFormat="false" ht="15" hidden="false" customHeight="false" outlineLevel="0" collapsed="false">
      <c r="A2144" s="28" t="s">
        <v>382</v>
      </c>
      <c r="B2144" s="28" t="n">
        <v>133</v>
      </c>
      <c r="C2144" s="29" t="n">
        <v>46142</v>
      </c>
      <c r="D2144" s="28" t="s">
        <v>380</v>
      </c>
    </row>
    <row r="2145" customFormat="false" ht="15" hidden="false" customHeight="false" outlineLevel="0" collapsed="false">
      <c r="A2145" s="28" t="s">
        <v>382</v>
      </c>
      <c r="B2145" s="28" t="n">
        <v>133</v>
      </c>
      <c r="C2145" s="29" t="n">
        <v>46173</v>
      </c>
      <c r="D2145" s="28" t="s">
        <v>380</v>
      </c>
    </row>
    <row r="2146" customFormat="false" ht="15" hidden="false" customHeight="false" outlineLevel="0" collapsed="false">
      <c r="A2146" s="28" t="s">
        <v>382</v>
      </c>
      <c r="B2146" s="28" t="n">
        <v>133</v>
      </c>
      <c r="C2146" s="29" t="n">
        <v>46234</v>
      </c>
      <c r="D2146" s="28" t="s">
        <v>380</v>
      </c>
    </row>
    <row r="2147" customFormat="false" ht="15" hidden="false" customHeight="false" outlineLevel="0" collapsed="false">
      <c r="A2147" s="28" t="s">
        <v>382</v>
      </c>
      <c r="B2147" s="28" t="n">
        <v>134</v>
      </c>
      <c r="C2147" s="29" t="n">
        <v>46234</v>
      </c>
      <c r="D2147" s="28" t="s">
        <v>380</v>
      </c>
    </row>
    <row r="2148" customFormat="false" ht="15" hidden="false" customHeight="false" outlineLevel="0" collapsed="false">
      <c r="A2148" s="28" t="s">
        <v>382</v>
      </c>
      <c r="B2148" s="28" t="n">
        <v>136</v>
      </c>
      <c r="C2148" s="29" t="n">
        <v>44957</v>
      </c>
      <c r="D2148" s="28" t="s">
        <v>380</v>
      </c>
    </row>
    <row r="2149" customFormat="false" ht="15" hidden="false" customHeight="false" outlineLevel="0" collapsed="false">
      <c r="A2149" s="28" t="s">
        <v>382</v>
      </c>
      <c r="B2149" s="28" t="n">
        <v>136</v>
      </c>
      <c r="C2149" s="29" t="n">
        <v>45016</v>
      </c>
      <c r="D2149" s="28" t="s">
        <v>380</v>
      </c>
    </row>
    <row r="2150" customFormat="false" ht="15" hidden="false" customHeight="false" outlineLevel="0" collapsed="false">
      <c r="A2150" s="28" t="s">
        <v>382</v>
      </c>
      <c r="B2150" s="28" t="n">
        <v>136</v>
      </c>
      <c r="C2150" s="29" t="n">
        <v>45046</v>
      </c>
      <c r="D2150" s="28" t="s">
        <v>380</v>
      </c>
    </row>
    <row r="2151" customFormat="false" ht="15" hidden="false" customHeight="false" outlineLevel="0" collapsed="false">
      <c r="A2151" s="28" t="s">
        <v>382</v>
      </c>
      <c r="B2151" s="28" t="n">
        <v>136</v>
      </c>
      <c r="C2151" s="29" t="n">
        <v>45077</v>
      </c>
      <c r="D2151" s="28" t="s">
        <v>380</v>
      </c>
    </row>
    <row r="2152" customFormat="false" ht="15" hidden="false" customHeight="false" outlineLevel="0" collapsed="false">
      <c r="A2152" s="28" t="s">
        <v>382</v>
      </c>
      <c r="B2152" s="28" t="n">
        <v>136</v>
      </c>
      <c r="C2152" s="29" t="n">
        <v>45199</v>
      </c>
      <c r="D2152" s="28" t="s">
        <v>381</v>
      </c>
    </row>
    <row r="2153" customFormat="false" ht="15" hidden="false" customHeight="false" outlineLevel="0" collapsed="false">
      <c r="A2153" s="28" t="s">
        <v>382</v>
      </c>
      <c r="B2153" s="28" t="n">
        <v>136</v>
      </c>
      <c r="C2153" s="29" t="n">
        <v>45230</v>
      </c>
      <c r="D2153" s="28" t="s">
        <v>380</v>
      </c>
    </row>
    <row r="2154" customFormat="false" ht="15" hidden="false" customHeight="false" outlineLevel="0" collapsed="false">
      <c r="A2154" s="28" t="s">
        <v>382</v>
      </c>
      <c r="B2154" s="28" t="n">
        <v>136</v>
      </c>
      <c r="C2154" s="29" t="n">
        <v>45291</v>
      </c>
      <c r="D2154" s="28" t="s">
        <v>380</v>
      </c>
    </row>
    <row r="2155" customFormat="false" ht="15" hidden="false" customHeight="false" outlineLevel="0" collapsed="false">
      <c r="A2155" s="28" t="s">
        <v>382</v>
      </c>
      <c r="B2155" s="28" t="n">
        <v>136</v>
      </c>
      <c r="C2155" s="29" t="n">
        <v>45322</v>
      </c>
      <c r="D2155" s="28" t="s">
        <v>381</v>
      </c>
    </row>
    <row r="2156" customFormat="false" ht="15" hidden="false" customHeight="false" outlineLevel="0" collapsed="false">
      <c r="A2156" s="28" t="s">
        <v>382</v>
      </c>
      <c r="B2156" s="28" t="n">
        <v>136</v>
      </c>
      <c r="C2156" s="29" t="n">
        <v>45382</v>
      </c>
      <c r="D2156" s="28" t="s">
        <v>380</v>
      </c>
    </row>
    <row r="2157" customFormat="false" ht="15" hidden="false" customHeight="false" outlineLevel="0" collapsed="false">
      <c r="A2157" s="28" t="s">
        <v>382</v>
      </c>
      <c r="B2157" s="28" t="n">
        <v>136</v>
      </c>
      <c r="C2157" s="29" t="n">
        <v>45412</v>
      </c>
      <c r="D2157" s="28" t="s">
        <v>380</v>
      </c>
    </row>
    <row r="2158" customFormat="false" ht="15" hidden="false" customHeight="false" outlineLevel="0" collapsed="false">
      <c r="A2158" s="28" t="s">
        <v>382</v>
      </c>
      <c r="B2158" s="28" t="n">
        <v>136</v>
      </c>
      <c r="C2158" s="29" t="n">
        <v>45443</v>
      </c>
      <c r="D2158" s="28" t="s">
        <v>380</v>
      </c>
    </row>
    <row r="2159" customFormat="false" ht="15" hidden="false" customHeight="false" outlineLevel="0" collapsed="false">
      <c r="A2159" s="28" t="s">
        <v>382</v>
      </c>
      <c r="B2159" s="28" t="n">
        <v>136</v>
      </c>
      <c r="C2159" s="29" t="n">
        <v>45504</v>
      </c>
      <c r="D2159" s="28" t="s">
        <v>381</v>
      </c>
    </row>
    <row r="2160" customFormat="false" ht="15" hidden="false" customHeight="false" outlineLevel="0" collapsed="false">
      <c r="A2160" s="28" t="s">
        <v>382</v>
      </c>
      <c r="B2160" s="28" t="n">
        <v>136</v>
      </c>
      <c r="C2160" s="29" t="n">
        <v>45535</v>
      </c>
      <c r="D2160" s="28" t="s">
        <v>380</v>
      </c>
    </row>
    <row r="2161" customFormat="false" ht="15" hidden="false" customHeight="false" outlineLevel="0" collapsed="false">
      <c r="A2161" s="28" t="s">
        <v>382</v>
      </c>
      <c r="B2161" s="28" t="n">
        <v>136</v>
      </c>
      <c r="C2161" s="29" t="n">
        <v>45565</v>
      </c>
      <c r="D2161" s="28" t="s">
        <v>381</v>
      </c>
    </row>
    <row r="2162" customFormat="false" ht="15" hidden="false" customHeight="false" outlineLevel="0" collapsed="false">
      <c r="A2162" s="28" t="s">
        <v>382</v>
      </c>
      <c r="B2162" s="28" t="n">
        <v>136</v>
      </c>
      <c r="C2162" s="29" t="n">
        <v>45596</v>
      </c>
      <c r="D2162" s="28" t="s">
        <v>381</v>
      </c>
    </row>
    <row r="2163" customFormat="false" ht="15" hidden="false" customHeight="false" outlineLevel="0" collapsed="false">
      <c r="A2163" s="28" t="s">
        <v>382</v>
      </c>
      <c r="B2163" s="28" t="n">
        <v>136</v>
      </c>
      <c r="C2163" s="29" t="n">
        <v>45657</v>
      </c>
      <c r="D2163" s="28" t="s">
        <v>379</v>
      </c>
    </row>
    <row r="2164" customFormat="false" ht="15" hidden="false" customHeight="false" outlineLevel="0" collapsed="false">
      <c r="A2164" s="28" t="s">
        <v>382</v>
      </c>
      <c r="B2164" s="28" t="n">
        <v>136</v>
      </c>
      <c r="C2164" s="29" t="n">
        <v>45688</v>
      </c>
      <c r="D2164" s="28" t="s">
        <v>380</v>
      </c>
    </row>
    <row r="2165" customFormat="false" ht="15" hidden="false" customHeight="false" outlineLevel="0" collapsed="false">
      <c r="A2165" s="28" t="s">
        <v>382</v>
      </c>
      <c r="B2165" s="28" t="n">
        <v>136</v>
      </c>
      <c r="C2165" s="29" t="n">
        <v>45747</v>
      </c>
      <c r="D2165" s="28" t="s">
        <v>380</v>
      </c>
    </row>
    <row r="2166" customFormat="false" ht="15" hidden="false" customHeight="false" outlineLevel="0" collapsed="false">
      <c r="A2166" s="28" t="s">
        <v>382</v>
      </c>
      <c r="B2166" s="28" t="n">
        <v>136</v>
      </c>
      <c r="C2166" s="29" t="n">
        <v>45777</v>
      </c>
      <c r="D2166" s="28" t="s">
        <v>380</v>
      </c>
    </row>
    <row r="2167" customFormat="false" ht="15" hidden="false" customHeight="false" outlineLevel="0" collapsed="false">
      <c r="A2167" s="28" t="s">
        <v>382</v>
      </c>
      <c r="B2167" s="28" t="n">
        <v>136</v>
      </c>
      <c r="C2167" s="29" t="n">
        <v>45808</v>
      </c>
      <c r="D2167" s="28" t="s">
        <v>380</v>
      </c>
    </row>
    <row r="2168" customFormat="false" ht="15" hidden="false" customHeight="false" outlineLevel="0" collapsed="false">
      <c r="A2168" s="28" t="s">
        <v>382</v>
      </c>
      <c r="B2168" s="28" t="n">
        <v>136</v>
      </c>
      <c r="C2168" s="29" t="n">
        <v>45869</v>
      </c>
      <c r="D2168" s="28" t="s">
        <v>380</v>
      </c>
    </row>
    <row r="2169" customFormat="false" ht="15" hidden="false" customHeight="false" outlineLevel="0" collapsed="false">
      <c r="A2169" s="28" t="s">
        <v>382</v>
      </c>
      <c r="B2169" s="28" t="n">
        <v>136</v>
      </c>
      <c r="C2169" s="29" t="n">
        <v>45900</v>
      </c>
      <c r="D2169" s="28" t="s">
        <v>380</v>
      </c>
    </row>
    <row r="2170" customFormat="false" ht="15" hidden="false" customHeight="false" outlineLevel="0" collapsed="false">
      <c r="A2170" s="28" t="s">
        <v>382</v>
      </c>
      <c r="B2170" s="28" t="n">
        <v>136</v>
      </c>
      <c r="C2170" s="29" t="n">
        <v>45930</v>
      </c>
      <c r="D2170" s="28" t="s">
        <v>379</v>
      </c>
    </row>
    <row r="2171" customFormat="false" ht="15" hidden="false" customHeight="false" outlineLevel="0" collapsed="false">
      <c r="A2171" s="28" t="s">
        <v>382</v>
      </c>
      <c r="B2171" s="28" t="n">
        <v>136</v>
      </c>
      <c r="C2171" s="29" t="n">
        <v>45961</v>
      </c>
      <c r="D2171" s="28" t="s">
        <v>380</v>
      </c>
    </row>
    <row r="2172" customFormat="false" ht="15" hidden="false" customHeight="false" outlineLevel="0" collapsed="false">
      <c r="A2172" s="28" t="s">
        <v>382</v>
      </c>
      <c r="B2172" s="28" t="n">
        <v>136</v>
      </c>
      <c r="C2172" s="29" t="n">
        <v>46022</v>
      </c>
      <c r="D2172" s="28" t="s">
        <v>380</v>
      </c>
    </row>
    <row r="2173" customFormat="false" ht="15" hidden="false" customHeight="false" outlineLevel="0" collapsed="false">
      <c r="A2173" s="28" t="s">
        <v>382</v>
      </c>
      <c r="B2173" s="28" t="n">
        <v>136</v>
      </c>
      <c r="C2173" s="29" t="n">
        <v>46053</v>
      </c>
      <c r="D2173" s="28" t="s">
        <v>380</v>
      </c>
    </row>
    <row r="2174" customFormat="false" ht="15" hidden="false" customHeight="false" outlineLevel="0" collapsed="false">
      <c r="A2174" s="28" t="s">
        <v>382</v>
      </c>
      <c r="B2174" s="28" t="n">
        <v>136</v>
      </c>
      <c r="C2174" s="29" t="n">
        <v>46112</v>
      </c>
      <c r="D2174" s="28" t="s">
        <v>380</v>
      </c>
    </row>
    <row r="2175" customFormat="false" ht="15" hidden="false" customHeight="false" outlineLevel="0" collapsed="false">
      <c r="A2175" s="28" t="s">
        <v>382</v>
      </c>
      <c r="B2175" s="28" t="n">
        <v>136</v>
      </c>
      <c r="C2175" s="29" t="n">
        <v>46142</v>
      </c>
      <c r="D2175" s="28" t="s">
        <v>380</v>
      </c>
    </row>
    <row r="2176" customFormat="false" ht="15" hidden="false" customHeight="false" outlineLevel="0" collapsed="false">
      <c r="A2176" s="28" t="s">
        <v>382</v>
      </c>
      <c r="B2176" s="28" t="n">
        <v>136</v>
      </c>
      <c r="C2176" s="29" t="n">
        <v>46173</v>
      </c>
      <c r="D2176" s="28" t="s">
        <v>380</v>
      </c>
    </row>
    <row r="2177" customFormat="false" ht="15" hidden="false" customHeight="false" outlineLevel="0" collapsed="false">
      <c r="A2177" s="28" t="s">
        <v>382</v>
      </c>
      <c r="B2177" s="28" t="n">
        <v>136</v>
      </c>
      <c r="C2177" s="29" t="n">
        <v>46234</v>
      </c>
      <c r="D2177" s="28" t="s">
        <v>380</v>
      </c>
    </row>
    <row r="2178" customFormat="false" ht="15" hidden="false" customHeight="false" outlineLevel="0" collapsed="false">
      <c r="A2178" s="28" t="s">
        <v>382</v>
      </c>
      <c r="B2178" s="28" t="n">
        <v>137</v>
      </c>
      <c r="C2178" s="29" t="n">
        <v>44957</v>
      </c>
      <c r="D2178" s="28" t="s">
        <v>381</v>
      </c>
    </row>
    <row r="2179" customFormat="false" ht="15" hidden="false" customHeight="false" outlineLevel="0" collapsed="false">
      <c r="A2179" s="28" t="s">
        <v>382</v>
      </c>
      <c r="B2179" s="28" t="n">
        <v>137</v>
      </c>
      <c r="C2179" s="29" t="n">
        <v>45016</v>
      </c>
      <c r="D2179" s="28" t="s">
        <v>380</v>
      </c>
    </row>
    <row r="2180" customFormat="false" ht="15" hidden="false" customHeight="false" outlineLevel="0" collapsed="false">
      <c r="A2180" s="28" t="s">
        <v>382</v>
      </c>
      <c r="B2180" s="28" t="n">
        <v>137</v>
      </c>
      <c r="C2180" s="29" t="n">
        <v>45046</v>
      </c>
      <c r="D2180" s="28" t="s">
        <v>380</v>
      </c>
    </row>
    <row r="2181" customFormat="false" ht="15" hidden="false" customHeight="false" outlineLevel="0" collapsed="false">
      <c r="A2181" s="28" t="s">
        <v>382</v>
      </c>
      <c r="B2181" s="28" t="n">
        <v>137</v>
      </c>
      <c r="C2181" s="29" t="n">
        <v>45077</v>
      </c>
      <c r="D2181" s="28" t="s">
        <v>380</v>
      </c>
    </row>
    <row r="2182" customFormat="false" ht="15" hidden="false" customHeight="false" outlineLevel="0" collapsed="false">
      <c r="A2182" s="28" t="s">
        <v>382</v>
      </c>
      <c r="B2182" s="28" t="n">
        <v>137</v>
      </c>
      <c r="C2182" s="29" t="n">
        <v>45199</v>
      </c>
      <c r="D2182" s="28" t="s">
        <v>379</v>
      </c>
    </row>
    <row r="2183" customFormat="false" ht="15" hidden="false" customHeight="false" outlineLevel="0" collapsed="false">
      <c r="A2183" s="28" t="s">
        <v>382</v>
      </c>
      <c r="B2183" s="28" t="n">
        <v>137</v>
      </c>
      <c r="C2183" s="29" t="n">
        <v>45230</v>
      </c>
      <c r="D2183" s="28" t="s">
        <v>380</v>
      </c>
    </row>
    <row r="2184" customFormat="false" ht="15" hidden="false" customHeight="false" outlineLevel="0" collapsed="false">
      <c r="A2184" s="28" t="s">
        <v>382</v>
      </c>
      <c r="B2184" s="28" t="n">
        <v>137</v>
      </c>
      <c r="C2184" s="29" t="n">
        <v>45291</v>
      </c>
      <c r="D2184" s="28" t="s">
        <v>380</v>
      </c>
    </row>
    <row r="2185" customFormat="false" ht="15" hidden="false" customHeight="false" outlineLevel="0" collapsed="false">
      <c r="A2185" s="28" t="s">
        <v>382</v>
      </c>
      <c r="B2185" s="28" t="n">
        <v>137</v>
      </c>
      <c r="C2185" s="29" t="n">
        <v>45322</v>
      </c>
      <c r="D2185" s="28" t="s">
        <v>380</v>
      </c>
    </row>
    <row r="2186" customFormat="false" ht="15" hidden="false" customHeight="false" outlineLevel="0" collapsed="false">
      <c r="A2186" s="28" t="s">
        <v>382</v>
      </c>
      <c r="B2186" s="28" t="n">
        <v>137</v>
      </c>
      <c r="C2186" s="29" t="n">
        <v>45382</v>
      </c>
      <c r="D2186" s="28" t="s">
        <v>380</v>
      </c>
    </row>
    <row r="2187" customFormat="false" ht="15" hidden="false" customHeight="false" outlineLevel="0" collapsed="false">
      <c r="A2187" s="28" t="s">
        <v>382</v>
      </c>
      <c r="B2187" s="28" t="n">
        <v>137</v>
      </c>
      <c r="C2187" s="29" t="n">
        <v>45412</v>
      </c>
      <c r="D2187" s="28" t="s">
        <v>380</v>
      </c>
    </row>
    <row r="2188" customFormat="false" ht="15" hidden="false" customHeight="false" outlineLevel="0" collapsed="false">
      <c r="A2188" s="28" t="s">
        <v>382</v>
      </c>
      <c r="B2188" s="28" t="n">
        <v>137</v>
      </c>
      <c r="C2188" s="29" t="n">
        <v>45443</v>
      </c>
      <c r="D2188" s="28" t="s">
        <v>381</v>
      </c>
    </row>
    <row r="2189" customFormat="false" ht="15" hidden="false" customHeight="false" outlineLevel="0" collapsed="false">
      <c r="A2189" s="28" t="s">
        <v>382</v>
      </c>
      <c r="B2189" s="28" t="n">
        <v>137</v>
      </c>
      <c r="C2189" s="29" t="n">
        <v>45504</v>
      </c>
      <c r="D2189" s="28" t="s">
        <v>380</v>
      </c>
    </row>
    <row r="2190" customFormat="false" ht="15" hidden="false" customHeight="false" outlineLevel="0" collapsed="false">
      <c r="A2190" s="28" t="s">
        <v>382</v>
      </c>
      <c r="B2190" s="28" t="n">
        <v>137</v>
      </c>
      <c r="C2190" s="29" t="n">
        <v>45535</v>
      </c>
      <c r="D2190" s="28" t="s">
        <v>380</v>
      </c>
    </row>
    <row r="2191" customFormat="false" ht="15" hidden="false" customHeight="false" outlineLevel="0" collapsed="false">
      <c r="A2191" s="28" t="s">
        <v>382</v>
      </c>
      <c r="B2191" s="28" t="n">
        <v>137</v>
      </c>
      <c r="C2191" s="29" t="n">
        <v>45565</v>
      </c>
      <c r="D2191" s="28" t="s">
        <v>380</v>
      </c>
    </row>
    <row r="2192" customFormat="false" ht="15" hidden="false" customHeight="false" outlineLevel="0" collapsed="false">
      <c r="A2192" s="28" t="s">
        <v>382</v>
      </c>
      <c r="B2192" s="28" t="n">
        <v>137</v>
      </c>
      <c r="C2192" s="29" t="n">
        <v>45596</v>
      </c>
      <c r="D2192" s="28" t="s">
        <v>380</v>
      </c>
    </row>
    <row r="2193" customFormat="false" ht="15" hidden="false" customHeight="false" outlineLevel="0" collapsed="false">
      <c r="A2193" s="28" t="s">
        <v>382</v>
      </c>
      <c r="B2193" s="28" t="n">
        <v>137</v>
      </c>
      <c r="C2193" s="29" t="n">
        <v>45657</v>
      </c>
      <c r="D2193" s="28" t="s">
        <v>380</v>
      </c>
    </row>
    <row r="2194" customFormat="false" ht="15" hidden="false" customHeight="false" outlineLevel="0" collapsed="false">
      <c r="A2194" s="28" t="s">
        <v>382</v>
      </c>
      <c r="B2194" s="28" t="n">
        <v>137</v>
      </c>
      <c r="C2194" s="29" t="n">
        <v>45688</v>
      </c>
      <c r="D2194" s="28" t="s">
        <v>380</v>
      </c>
    </row>
    <row r="2195" customFormat="false" ht="15" hidden="false" customHeight="false" outlineLevel="0" collapsed="false">
      <c r="A2195" s="28" t="s">
        <v>382</v>
      </c>
      <c r="B2195" s="28" t="n">
        <v>137</v>
      </c>
      <c r="C2195" s="29" t="n">
        <v>45747</v>
      </c>
      <c r="D2195" s="28" t="s">
        <v>380</v>
      </c>
    </row>
    <row r="2196" customFormat="false" ht="15" hidden="false" customHeight="false" outlineLevel="0" collapsed="false">
      <c r="A2196" s="28" t="s">
        <v>382</v>
      </c>
      <c r="B2196" s="28" t="n">
        <v>137</v>
      </c>
      <c r="C2196" s="29" t="n">
        <v>45777</v>
      </c>
      <c r="D2196" s="28" t="s">
        <v>380</v>
      </c>
    </row>
    <row r="2197" customFormat="false" ht="15" hidden="false" customHeight="false" outlineLevel="0" collapsed="false">
      <c r="A2197" s="28" t="s">
        <v>382</v>
      </c>
      <c r="B2197" s="28" t="n">
        <v>137</v>
      </c>
      <c r="C2197" s="29" t="n">
        <v>45808</v>
      </c>
      <c r="D2197" s="28" t="s">
        <v>380</v>
      </c>
    </row>
    <row r="2198" customFormat="false" ht="15" hidden="false" customHeight="false" outlineLevel="0" collapsed="false">
      <c r="A2198" s="28" t="s">
        <v>382</v>
      </c>
      <c r="B2198" s="28" t="n">
        <v>137</v>
      </c>
      <c r="C2198" s="29" t="n">
        <v>45869</v>
      </c>
      <c r="D2198" s="28" t="s">
        <v>380</v>
      </c>
    </row>
    <row r="2199" customFormat="false" ht="15" hidden="false" customHeight="false" outlineLevel="0" collapsed="false">
      <c r="A2199" s="28" t="s">
        <v>382</v>
      </c>
      <c r="B2199" s="28" t="n">
        <v>137</v>
      </c>
      <c r="C2199" s="29" t="n">
        <v>45900</v>
      </c>
      <c r="D2199" s="28" t="s">
        <v>380</v>
      </c>
    </row>
    <row r="2200" customFormat="false" ht="15" hidden="false" customHeight="false" outlineLevel="0" collapsed="false">
      <c r="A2200" s="28" t="s">
        <v>382</v>
      </c>
      <c r="B2200" s="28" t="n">
        <v>137</v>
      </c>
      <c r="C2200" s="29" t="n">
        <v>45930</v>
      </c>
      <c r="D2200" s="28" t="s">
        <v>380</v>
      </c>
    </row>
    <row r="2201" customFormat="false" ht="15" hidden="false" customHeight="false" outlineLevel="0" collapsed="false">
      <c r="A2201" s="28" t="s">
        <v>382</v>
      </c>
      <c r="B2201" s="28" t="n">
        <v>137</v>
      </c>
      <c r="C2201" s="29" t="n">
        <v>45961</v>
      </c>
      <c r="D2201" s="28" t="s">
        <v>380</v>
      </c>
    </row>
    <row r="2202" customFormat="false" ht="15" hidden="false" customHeight="false" outlineLevel="0" collapsed="false">
      <c r="A2202" s="28" t="s">
        <v>382</v>
      </c>
      <c r="B2202" s="28" t="n">
        <v>137</v>
      </c>
      <c r="C2202" s="29" t="n">
        <v>46022</v>
      </c>
      <c r="D2202" s="28" t="s">
        <v>380</v>
      </c>
    </row>
    <row r="2203" customFormat="false" ht="15" hidden="false" customHeight="false" outlineLevel="0" collapsed="false">
      <c r="A2203" s="28" t="s">
        <v>382</v>
      </c>
      <c r="B2203" s="28" t="n">
        <v>137</v>
      </c>
      <c r="C2203" s="29" t="n">
        <v>46053</v>
      </c>
      <c r="D2203" s="28" t="s">
        <v>380</v>
      </c>
    </row>
    <row r="2204" customFormat="false" ht="15" hidden="false" customHeight="false" outlineLevel="0" collapsed="false">
      <c r="A2204" s="28" t="s">
        <v>382</v>
      </c>
      <c r="B2204" s="28" t="n">
        <v>137</v>
      </c>
      <c r="C2204" s="29" t="n">
        <v>46112</v>
      </c>
      <c r="D2204" s="28" t="s">
        <v>380</v>
      </c>
    </row>
    <row r="2205" customFormat="false" ht="15" hidden="false" customHeight="false" outlineLevel="0" collapsed="false">
      <c r="A2205" s="28" t="s">
        <v>382</v>
      </c>
      <c r="B2205" s="28" t="n">
        <v>137</v>
      </c>
      <c r="C2205" s="29" t="n">
        <v>46142</v>
      </c>
      <c r="D2205" s="28" t="s">
        <v>380</v>
      </c>
    </row>
    <row r="2206" customFormat="false" ht="15" hidden="false" customHeight="false" outlineLevel="0" collapsed="false">
      <c r="A2206" s="28" t="s">
        <v>382</v>
      </c>
      <c r="B2206" s="28" t="n">
        <v>137</v>
      </c>
      <c r="C2206" s="29" t="n">
        <v>46173</v>
      </c>
      <c r="D2206" s="28" t="s">
        <v>380</v>
      </c>
    </row>
    <row r="2207" customFormat="false" ht="15" hidden="false" customHeight="false" outlineLevel="0" collapsed="false">
      <c r="A2207" s="28" t="s">
        <v>382</v>
      </c>
      <c r="B2207" s="28" t="n">
        <v>137</v>
      </c>
      <c r="C2207" s="29" t="n">
        <v>46234</v>
      </c>
      <c r="D2207" s="28" t="s">
        <v>381</v>
      </c>
    </row>
    <row r="2208" customFormat="false" ht="15" hidden="false" customHeight="false" outlineLevel="0" collapsed="false">
      <c r="A2208" s="28" t="s">
        <v>382</v>
      </c>
      <c r="B2208" s="28" t="n">
        <v>138</v>
      </c>
      <c r="C2208" s="29" t="n">
        <v>44957</v>
      </c>
      <c r="D2208" s="28" t="s">
        <v>380</v>
      </c>
    </row>
    <row r="2209" customFormat="false" ht="15" hidden="false" customHeight="false" outlineLevel="0" collapsed="false">
      <c r="A2209" s="28" t="s">
        <v>382</v>
      </c>
      <c r="B2209" s="28" t="n">
        <v>138</v>
      </c>
      <c r="C2209" s="29" t="n">
        <v>45016</v>
      </c>
      <c r="D2209" s="28" t="s">
        <v>379</v>
      </c>
    </row>
    <row r="2210" customFormat="false" ht="15" hidden="false" customHeight="false" outlineLevel="0" collapsed="false">
      <c r="A2210" s="28" t="s">
        <v>382</v>
      </c>
      <c r="B2210" s="28" t="n">
        <v>138</v>
      </c>
      <c r="C2210" s="29" t="n">
        <v>45046</v>
      </c>
      <c r="D2210" s="28" t="s">
        <v>380</v>
      </c>
    </row>
    <row r="2211" customFormat="false" ht="15" hidden="false" customHeight="false" outlineLevel="0" collapsed="false">
      <c r="A2211" s="28" t="s">
        <v>382</v>
      </c>
      <c r="B2211" s="28" t="n">
        <v>138</v>
      </c>
      <c r="C2211" s="29" t="n">
        <v>45077</v>
      </c>
      <c r="D2211" s="28" t="s">
        <v>380</v>
      </c>
    </row>
    <row r="2212" customFormat="false" ht="15" hidden="false" customHeight="false" outlineLevel="0" collapsed="false">
      <c r="A2212" s="28" t="s">
        <v>382</v>
      </c>
      <c r="B2212" s="28" t="n">
        <v>138</v>
      </c>
      <c r="C2212" s="29" t="n">
        <v>45199</v>
      </c>
      <c r="D2212" s="28" t="s">
        <v>380</v>
      </c>
    </row>
    <row r="2213" customFormat="false" ht="15" hidden="false" customHeight="false" outlineLevel="0" collapsed="false">
      <c r="A2213" s="28" t="s">
        <v>382</v>
      </c>
      <c r="B2213" s="28" t="n">
        <v>138</v>
      </c>
      <c r="C2213" s="29" t="n">
        <v>45230</v>
      </c>
      <c r="D2213" s="28" t="s">
        <v>380</v>
      </c>
    </row>
    <row r="2214" customFormat="false" ht="15" hidden="false" customHeight="false" outlineLevel="0" collapsed="false">
      <c r="A2214" s="28" t="s">
        <v>382</v>
      </c>
      <c r="B2214" s="28" t="n">
        <v>138</v>
      </c>
      <c r="C2214" s="29" t="n">
        <v>45291</v>
      </c>
      <c r="D2214" s="28" t="s">
        <v>380</v>
      </c>
    </row>
    <row r="2215" customFormat="false" ht="15" hidden="false" customHeight="false" outlineLevel="0" collapsed="false">
      <c r="A2215" s="28" t="s">
        <v>382</v>
      </c>
      <c r="B2215" s="28" t="n">
        <v>138</v>
      </c>
      <c r="C2215" s="29" t="n">
        <v>45322</v>
      </c>
      <c r="D2215" s="28" t="s">
        <v>380</v>
      </c>
    </row>
    <row r="2216" customFormat="false" ht="15" hidden="false" customHeight="false" outlineLevel="0" collapsed="false">
      <c r="A2216" s="28" t="s">
        <v>382</v>
      </c>
      <c r="B2216" s="28" t="n">
        <v>138</v>
      </c>
      <c r="C2216" s="29" t="n">
        <v>45382</v>
      </c>
      <c r="D2216" s="28" t="s">
        <v>380</v>
      </c>
    </row>
    <row r="2217" customFormat="false" ht="15" hidden="false" customHeight="false" outlineLevel="0" collapsed="false">
      <c r="A2217" s="28" t="s">
        <v>382</v>
      </c>
      <c r="B2217" s="28" t="n">
        <v>138</v>
      </c>
      <c r="C2217" s="29" t="n">
        <v>45412</v>
      </c>
      <c r="D2217" s="28" t="s">
        <v>381</v>
      </c>
    </row>
    <row r="2218" customFormat="false" ht="15" hidden="false" customHeight="false" outlineLevel="0" collapsed="false">
      <c r="A2218" s="28" t="s">
        <v>382</v>
      </c>
      <c r="B2218" s="28" t="n">
        <v>138</v>
      </c>
      <c r="C2218" s="29" t="n">
        <v>45443</v>
      </c>
      <c r="D2218" s="28" t="s">
        <v>380</v>
      </c>
    </row>
    <row r="2219" customFormat="false" ht="15" hidden="false" customHeight="false" outlineLevel="0" collapsed="false">
      <c r="A2219" s="28" t="s">
        <v>382</v>
      </c>
      <c r="B2219" s="28" t="n">
        <v>138</v>
      </c>
      <c r="C2219" s="29" t="n">
        <v>45504</v>
      </c>
      <c r="D2219" s="28" t="s">
        <v>380</v>
      </c>
    </row>
    <row r="2220" customFormat="false" ht="15" hidden="false" customHeight="false" outlineLevel="0" collapsed="false">
      <c r="A2220" s="28" t="s">
        <v>382</v>
      </c>
      <c r="B2220" s="28" t="n">
        <v>138</v>
      </c>
      <c r="C2220" s="29" t="n">
        <v>45535</v>
      </c>
      <c r="D2220" s="28" t="s">
        <v>380</v>
      </c>
    </row>
    <row r="2221" customFormat="false" ht="15" hidden="false" customHeight="false" outlineLevel="0" collapsed="false">
      <c r="A2221" s="28" t="s">
        <v>382</v>
      </c>
      <c r="B2221" s="28" t="n">
        <v>138</v>
      </c>
      <c r="C2221" s="29" t="n">
        <v>45565</v>
      </c>
      <c r="D2221" s="28" t="s">
        <v>380</v>
      </c>
    </row>
    <row r="2222" customFormat="false" ht="15" hidden="false" customHeight="false" outlineLevel="0" collapsed="false">
      <c r="A2222" s="28" t="s">
        <v>382</v>
      </c>
      <c r="B2222" s="28" t="n">
        <v>138</v>
      </c>
      <c r="C2222" s="29" t="n">
        <v>45596</v>
      </c>
      <c r="D2222" s="28" t="s">
        <v>380</v>
      </c>
    </row>
    <row r="2223" customFormat="false" ht="15" hidden="false" customHeight="false" outlineLevel="0" collapsed="false">
      <c r="A2223" s="28" t="s">
        <v>382</v>
      </c>
      <c r="B2223" s="28" t="n">
        <v>138</v>
      </c>
      <c r="C2223" s="29" t="n">
        <v>45657</v>
      </c>
      <c r="D2223" s="28" t="s">
        <v>380</v>
      </c>
    </row>
    <row r="2224" customFormat="false" ht="15" hidden="false" customHeight="false" outlineLevel="0" collapsed="false">
      <c r="A2224" s="28" t="s">
        <v>382</v>
      </c>
      <c r="B2224" s="28" t="n">
        <v>138</v>
      </c>
      <c r="C2224" s="29" t="n">
        <v>45688</v>
      </c>
      <c r="D2224" s="28" t="s">
        <v>380</v>
      </c>
    </row>
    <row r="2225" customFormat="false" ht="15" hidden="false" customHeight="false" outlineLevel="0" collapsed="false">
      <c r="A2225" s="28" t="s">
        <v>382</v>
      </c>
      <c r="B2225" s="28" t="n">
        <v>138</v>
      </c>
      <c r="C2225" s="29" t="n">
        <v>45747</v>
      </c>
      <c r="D2225" s="28" t="s">
        <v>380</v>
      </c>
    </row>
    <row r="2226" customFormat="false" ht="15" hidden="false" customHeight="false" outlineLevel="0" collapsed="false">
      <c r="A2226" s="28" t="s">
        <v>382</v>
      </c>
      <c r="B2226" s="28" t="n">
        <v>138</v>
      </c>
      <c r="C2226" s="29" t="n">
        <v>45777</v>
      </c>
      <c r="D2226" s="28" t="s">
        <v>380</v>
      </c>
    </row>
    <row r="2227" customFormat="false" ht="15" hidden="false" customHeight="false" outlineLevel="0" collapsed="false">
      <c r="A2227" s="28" t="s">
        <v>382</v>
      </c>
      <c r="B2227" s="28" t="n">
        <v>138</v>
      </c>
      <c r="C2227" s="29" t="n">
        <v>45808</v>
      </c>
      <c r="D2227" s="28" t="s">
        <v>380</v>
      </c>
    </row>
    <row r="2228" customFormat="false" ht="15" hidden="false" customHeight="false" outlineLevel="0" collapsed="false">
      <c r="A2228" s="28" t="s">
        <v>382</v>
      </c>
      <c r="B2228" s="28" t="n">
        <v>138</v>
      </c>
      <c r="C2228" s="29" t="n">
        <v>45869</v>
      </c>
      <c r="D2228" s="28" t="s">
        <v>380</v>
      </c>
    </row>
    <row r="2229" customFormat="false" ht="15" hidden="false" customHeight="false" outlineLevel="0" collapsed="false">
      <c r="A2229" s="28" t="s">
        <v>382</v>
      </c>
      <c r="B2229" s="28" t="n">
        <v>138</v>
      </c>
      <c r="C2229" s="29" t="n">
        <v>45900</v>
      </c>
      <c r="D2229" s="28" t="s">
        <v>380</v>
      </c>
    </row>
    <row r="2230" customFormat="false" ht="15" hidden="false" customHeight="false" outlineLevel="0" collapsed="false">
      <c r="A2230" s="28" t="s">
        <v>382</v>
      </c>
      <c r="B2230" s="28" t="n">
        <v>138</v>
      </c>
      <c r="C2230" s="29" t="n">
        <v>45930</v>
      </c>
      <c r="D2230" s="28" t="s">
        <v>380</v>
      </c>
    </row>
    <row r="2231" customFormat="false" ht="15" hidden="false" customHeight="false" outlineLevel="0" collapsed="false">
      <c r="A2231" s="28" t="s">
        <v>382</v>
      </c>
      <c r="B2231" s="28" t="n">
        <v>138</v>
      </c>
      <c r="C2231" s="29" t="n">
        <v>45961</v>
      </c>
      <c r="D2231" s="28" t="s">
        <v>380</v>
      </c>
    </row>
    <row r="2232" customFormat="false" ht="15" hidden="false" customHeight="false" outlineLevel="0" collapsed="false">
      <c r="A2232" s="28" t="s">
        <v>382</v>
      </c>
      <c r="B2232" s="28" t="n">
        <v>138</v>
      </c>
      <c r="C2232" s="29" t="n">
        <v>46022</v>
      </c>
      <c r="D2232" s="28" t="s">
        <v>380</v>
      </c>
    </row>
    <row r="2233" customFormat="false" ht="15" hidden="false" customHeight="false" outlineLevel="0" collapsed="false">
      <c r="A2233" s="28" t="s">
        <v>382</v>
      </c>
      <c r="B2233" s="28" t="n">
        <v>138</v>
      </c>
      <c r="C2233" s="29" t="n">
        <v>46053</v>
      </c>
      <c r="D2233" s="28" t="s">
        <v>380</v>
      </c>
    </row>
    <row r="2234" customFormat="false" ht="15" hidden="false" customHeight="false" outlineLevel="0" collapsed="false">
      <c r="A2234" s="28" t="s">
        <v>382</v>
      </c>
      <c r="B2234" s="28" t="n">
        <v>138</v>
      </c>
      <c r="C2234" s="29" t="n">
        <v>46112</v>
      </c>
      <c r="D2234" s="28" t="s">
        <v>380</v>
      </c>
    </row>
    <row r="2235" customFormat="false" ht="15" hidden="false" customHeight="false" outlineLevel="0" collapsed="false">
      <c r="A2235" s="28" t="s">
        <v>382</v>
      </c>
      <c r="B2235" s="28" t="n">
        <v>138</v>
      </c>
      <c r="C2235" s="29" t="n">
        <v>46142</v>
      </c>
      <c r="D2235" s="28" t="s">
        <v>380</v>
      </c>
    </row>
    <row r="2236" customFormat="false" ht="15" hidden="false" customHeight="false" outlineLevel="0" collapsed="false">
      <c r="A2236" s="28" t="s">
        <v>382</v>
      </c>
      <c r="B2236" s="28" t="n">
        <v>138</v>
      </c>
      <c r="C2236" s="29" t="n">
        <v>46173</v>
      </c>
      <c r="D2236" s="28" t="s">
        <v>380</v>
      </c>
    </row>
    <row r="2237" customFormat="false" ht="15" hidden="false" customHeight="false" outlineLevel="0" collapsed="false">
      <c r="A2237" s="28" t="s">
        <v>382</v>
      </c>
      <c r="B2237" s="28" t="n">
        <v>138</v>
      </c>
      <c r="C2237" s="29" t="n">
        <v>46234</v>
      </c>
      <c r="D2237" s="28" t="s">
        <v>379</v>
      </c>
    </row>
    <row r="2238" customFormat="false" ht="15" hidden="false" customHeight="false" outlineLevel="0" collapsed="false">
      <c r="A2238" s="28" t="s">
        <v>382</v>
      </c>
      <c r="B2238" s="28" t="n">
        <v>140</v>
      </c>
      <c r="C2238" s="29" t="n">
        <v>44957</v>
      </c>
      <c r="D2238" s="28" t="s">
        <v>380</v>
      </c>
    </row>
    <row r="2239" customFormat="false" ht="15" hidden="false" customHeight="false" outlineLevel="0" collapsed="false">
      <c r="A2239" s="28" t="s">
        <v>382</v>
      </c>
      <c r="B2239" s="28" t="n">
        <v>140</v>
      </c>
      <c r="C2239" s="29" t="n">
        <v>45016</v>
      </c>
      <c r="D2239" s="28" t="s">
        <v>380</v>
      </c>
    </row>
    <row r="2240" customFormat="false" ht="15" hidden="false" customHeight="false" outlineLevel="0" collapsed="false">
      <c r="A2240" s="28" t="s">
        <v>382</v>
      </c>
      <c r="B2240" s="28" t="n">
        <v>140</v>
      </c>
      <c r="C2240" s="29" t="n">
        <v>45046</v>
      </c>
      <c r="D2240" s="28" t="s">
        <v>381</v>
      </c>
    </row>
    <row r="2241" customFormat="false" ht="15" hidden="false" customHeight="false" outlineLevel="0" collapsed="false">
      <c r="A2241" s="28" t="s">
        <v>382</v>
      </c>
      <c r="B2241" s="28" t="n">
        <v>140</v>
      </c>
      <c r="C2241" s="29" t="n">
        <v>45077</v>
      </c>
      <c r="D2241" s="28" t="s">
        <v>381</v>
      </c>
    </row>
    <row r="2242" customFormat="false" ht="15" hidden="false" customHeight="false" outlineLevel="0" collapsed="false">
      <c r="A2242" s="28" t="s">
        <v>382</v>
      </c>
      <c r="B2242" s="28" t="n">
        <v>140</v>
      </c>
      <c r="C2242" s="29" t="n">
        <v>45199</v>
      </c>
      <c r="D2242" s="28" t="s">
        <v>380</v>
      </c>
    </row>
    <row r="2243" customFormat="false" ht="15" hidden="false" customHeight="false" outlineLevel="0" collapsed="false">
      <c r="A2243" s="28" t="s">
        <v>382</v>
      </c>
      <c r="B2243" s="28" t="n">
        <v>140</v>
      </c>
      <c r="C2243" s="29" t="n">
        <v>45230</v>
      </c>
      <c r="D2243" s="28" t="s">
        <v>380</v>
      </c>
    </row>
    <row r="2244" customFormat="false" ht="15" hidden="false" customHeight="false" outlineLevel="0" collapsed="false">
      <c r="A2244" s="28" t="s">
        <v>382</v>
      </c>
      <c r="B2244" s="28" t="n">
        <v>140</v>
      </c>
      <c r="C2244" s="29" t="n">
        <v>45291</v>
      </c>
      <c r="D2244" s="28" t="s">
        <v>381</v>
      </c>
    </row>
    <row r="2245" customFormat="false" ht="15" hidden="false" customHeight="false" outlineLevel="0" collapsed="false">
      <c r="A2245" s="28" t="s">
        <v>382</v>
      </c>
      <c r="B2245" s="28" t="n">
        <v>140</v>
      </c>
      <c r="C2245" s="29" t="n">
        <v>45322</v>
      </c>
      <c r="D2245" s="28" t="s">
        <v>380</v>
      </c>
    </row>
    <row r="2246" customFormat="false" ht="15" hidden="false" customHeight="false" outlineLevel="0" collapsed="false">
      <c r="A2246" s="28" t="s">
        <v>382</v>
      </c>
      <c r="B2246" s="28" t="n">
        <v>140</v>
      </c>
      <c r="C2246" s="29" t="n">
        <v>45382</v>
      </c>
      <c r="D2246" s="28" t="s">
        <v>381</v>
      </c>
    </row>
    <row r="2247" customFormat="false" ht="15" hidden="false" customHeight="false" outlineLevel="0" collapsed="false">
      <c r="A2247" s="28" t="s">
        <v>382</v>
      </c>
      <c r="B2247" s="28" t="n">
        <v>140</v>
      </c>
      <c r="C2247" s="29" t="n">
        <v>45412</v>
      </c>
      <c r="D2247" s="28" t="s">
        <v>380</v>
      </c>
    </row>
    <row r="2248" customFormat="false" ht="15" hidden="false" customHeight="false" outlineLevel="0" collapsed="false">
      <c r="A2248" s="28" t="s">
        <v>382</v>
      </c>
      <c r="B2248" s="28" t="n">
        <v>140</v>
      </c>
      <c r="C2248" s="29" t="n">
        <v>45443</v>
      </c>
      <c r="D2248" s="28" t="s">
        <v>381</v>
      </c>
    </row>
    <row r="2249" customFormat="false" ht="15" hidden="false" customHeight="false" outlineLevel="0" collapsed="false">
      <c r="A2249" s="28" t="s">
        <v>382</v>
      </c>
      <c r="B2249" s="28" t="n">
        <v>140</v>
      </c>
      <c r="C2249" s="29" t="n">
        <v>45504</v>
      </c>
      <c r="D2249" s="28" t="s">
        <v>380</v>
      </c>
    </row>
    <row r="2250" customFormat="false" ht="15" hidden="false" customHeight="false" outlineLevel="0" collapsed="false">
      <c r="A2250" s="28" t="s">
        <v>382</v>
      </c>
      <c r="B2250" s="28" t="n">
        <v>140</v>
      </c>
      <c r="C2250" s="29" t="n">
        <v>45535</v>
      </c>
      <c r="D2250" s="28" t="s">
        <v>379</v>
      </c>
    </row>
    <row r="2251" customFormat="false" ht="15" hidden="false" customHeight="false" outlineLevel="0" collapsed="false">
      <c r="A2251" s="28" t="s">
        <v>382</v>
      </c>
      <c r="B2251" s="28" t="n">
        <v>140</v>
      </c>
      <c r="C2251" s="29" t="n">
        <v>45565</v>
      </c>
      <c r="D2251" s="28" t="s">
        <v>380</v>
      </c>
    </row>
    <row r="2252" customFormat="false" ht="15" hidden="false" customHeight="false" outlineLevel="0" collapsed="false">
      <c r="A2252" s="28" t="s">
        <v>382</v>
      </c>
      <c r="B2252" s="28" t="n">
        <v>140</v>
      </c>
      <c r="C2252" s="29" t="n">
        <v>45596</v>
      </c>
      <c r="D2252" s="28" t="s">
        <v>379</v>
      </c>
    </row>
    <row r="2253" customFormat="false" ht="15" hidden="false" customHeight="false" outlineLevel="0" collapsed="false">
      <c r="A2253" s="28" t="s">
        <v>382</v>
      </c>
      <c r="B2253" s="28" t="n">
        <v>140</v>
      </c>
      <c r="C2253" s="29" t="n">
        <v>45657</v>
      </c>
      <c r="D2253" s="28" t="s">
        <v>380</v>
      </c>
    </row>
    <row r="2254" customFormat="false" ht="15" hidden="false" customHeight="false" outlineLevel="0" collapsed="false">
      <c r="A2254" s="28" t="s">
        <v>382</v>
      </c>
      <c r="B2254" s="28" t="n">
        <v>140</v>
      </c>
      <c r="C2254" s="29" t="n">
        <v>45688</v>
      </c>
      <c r="D2254" s="28" t="s">
        <v>381</v>
      </c>
    </row>
    <row r="2255" customFormat="false" ht="15" hidden="false" customHeight="false" outlineLevel="0" collapsed="false">
      <c r="A2255" s="28" t="s">
        <v>382</v>
      </c>
      <c r="B2255" s="28" t="n">
        <v>140</v>
      </c>
      <c r="C2255" s="29" t="n">
        <v>45747</v>
      </c>
      <c r="D2255" s="28" t="s">
        <v>380</v>
      </c>
    </row>
    <row r="2256" customFormat="false" ht="15" hidden="false" customHeight="false" outlineLevel="0" collapsed="false">
      <c r="A2256" s="28" t="s">
        <v>382</v>
      </c>
      <c r="B2256" s="28" t="n">
        <v>140</v>
      </c>
      <c r="C2256" s="29" t="n">
        <v>45777</v>
      </c>
      <c r="D2256" s="28" t="s">
        <v>381</v>
      </c>
    </row>
    <row r="2257" customFormat="false" ht="15" hidden="false" customHeight="false" outlineLevel="0" collapsed="false">
      <c r="A2257" s="28" t="s">
        <v>382</v>
      </c>
      <c r="B2257" s="28" t="n">
        <v>140</v>
      </c>
      <c r="C2257" s="29" t="n">
        <v>45808</v>
      </c>
      <c r="D2257" s="28" t="s">
        <v>380</v>
      </c>
    </row>
    <row r="2258" customFormat="false" ht="15" hidden="false" customHeight="false" outlineLevel="0" collapsed="false">
      <c r="A2258" s="28" t="s">
        <v>382</v>
      </c>
      <c r="B2258" s="28" t="n">
        <v>140</v>
      </c>
      <c r="C2258" s="29" t="n">
        <v>45869</v>
      </c>
      <c r="D2258" s="28" t="s">
        <v>381</v>
      </c>
    </row>
    <row r="2259" customFormat="false" ht="15" hidden="false" customHeight="false" outlineLevel="0" collapsed="false">
      <c r="A2259" s="28" t="s">
        <v>382</v>
      </c>
      <c r="B2259" s="28" t="n">
        <v>140</v>
      </c>
      <c r="C2259" s="29" t="n">
        <v>45900</v>
      </c>
      <c r="D2259" s="28" t="s">
        <v>379</v>
      </c>
    </row>
    <row r="2260" customFormat="false" ht="15" hidden="false" customHeight="false" outlineLevel="0" collapsed="false">
      <c r="A2260" s="28" t="s">
        <v>382</v>
      </c>
      <c r="B2260" s="28" t="n">
        <v>140</v>
      </c>
      <c r="C2260" s="29" t="n">
        <v>45930</v>
      </c>
      <c r="D2260" s="28" t="s">
        <v>380</v>
      </c>
    </row>
    <row r="2261" customFormat="false" ht="15" hidden="false" customHeight="false" outlineLevel="0" collapsed="false">
      <c r="A2261" s="28" t="s">
        <v>382</v>
      </c>
      <c r="B2261" s="28" t="n">
        <v>140</v>
      </c>
      <c r="C2261" s="29" t="n">
        <v>45961</v>
      </c>
      <c r="D2261" s="28" t="s">
        <v>380</v>
      </c>
    </row>
    <row r="2262" customFormat="false" ht="15" hidden="false" customHeight="false" outlineLevel="0" collapsed="false">
      <c r="A2262" s="28" t="s">
        <v>382</v>
      </c>
      <c r="B2262" s="28" t="n">
        <v>140</v>
      </c>
      <c r="C2262" s="29" t="n">
        <v>46022</v>
      </c>
      <c r="D2262" s="28" t="s">
        <v>380</v>
      </c>
    </row>
    <row r="2263" customFormat="false" ht="15" hidden="false" customHeight="false" outlineLevel="0" collapsed="false">
      <c r="A2263" s="28" t="s">
        <v>382</v>
      </c>
      <c r="B2263" s="28" t="n">
        <v>140</v>
      </c>
      <c r="C2263" s="29" t="n">
        <v>46053</v>
      </c>
      <c r="D2263" s="28" t="s">
        <v>380</v>
      </c>
    </row>
    <row r="2264" customFormat="false" ht="15" hidden="false" customHeight="false" outlineLevel="0" collapsed="false">
      <c r="A2264" s="28" t="s">
        <v>382</v>
      </c>
      <c r="B2264" s="28" t="n">
        <v>140</v>
      </c>
      <c r="C2264" s="29" t="n">
        <v>46112</v>
      </c>
      <c r="D2264" s="28" t="s">
        <v>380</v>
      </c>
    </row>
    <row r="2265" customFormat="false" ht="15" hidden="false" customHeight="false" outlineLevel="0" collapsed="false">
      <c r="A2265" s="28" t="s">
        <v>382</v>
      </c>
      <c r="B2265" s="28" t="n">
        <v>140</v>
      </c>
      <c r="C2265" s="29" t="n">
        <v>46142</v>
      </c>
      <c r="D2265" s="28" t="s">
        <v>380</v>
      </c>
    </row>
    <row r="2266" customFormat="false" ht="15" hidden="false" customHeight="false" outlineLevel="0" collapsed="false">
      <c r="A2266" s="28" t="s">
        <v>382</v>
      </c>
      <c r="B2266" s="28" t="n">
        <v>140</v>
      </c>
      <c r="C2266" s="29" t="n">
        <v>46173</v>
      </c>
      <c r="D2266" s="28" t="s">
        <v>380</v>
      </c>
    </row>
    <row r="2267" customFormat="false" ht="15" hidden="false" customHeight="false" outlineLevel="0" collapsed="false">
      <c r="A2267" s="28" t="s">
        <v>382</v>
      </c>
      <c r="B2267" s="28" t="n">
        <v>140</v>
      </c>
      <c r="C2267" s="29" t="n">
        <v>46234</v>
      </c>
      <c r="D2267" s="28" t="s">
        <v>381</v>
      </c>
    </row>
    <row r="2268" customFormat="false" ht="15" hidden="false" customHeight="false" outlineLevel="0" collapsed="false">
      <c r="A2268" s="28" t="s">
        <v>382</v>
      </c>
      <c r="B2268" s="28" t="n">
        <v>141</v>
      </c>
      <c r="C2268" s="29" t="n">
        <v>45747</v>
      </c>
      <c r="D2268" s="28" t="s">
        <v>381</v>
      </c>
    </row>
    <row r="2269" customFormat="false" ht="15" hidden="false" customHeight="false" outlineLevel="0" collapsed="false">
      <c r="A2269" s="28" t="s">
        <v>382</v>
      </c>
      <c r="B2269" s="28" t="n">
        <v>141</v>
      </c>
      <c r="C2269" s="29" t="n">
        <v>45777</v>
      </c>
      <c r="D2269" s="28" t="s">
        <v>380</v>
      </c>
    </row>
    <row r="2270" customFormat="false" ht="15" hidden="false" customHeight="false" outlineLevel="0" collapsed="false">
      <c r="A2270" s="28" t="s">
        <v>382</v>
      </c>
      <c r="B2270" s="28" t="n">
        <v>141</v>
      </c>
      <c r="C2270" s="29" t="n">
        <v>45808</v>
      </c>
      <c r="D2270" s="28" t="s">
        <v>379</v>
      </c>
    </row>
    <row r="2271" customFormat="false" ht="15" hidden="false" customHeight="false" outlineLevel="0" collapsed="false">
      <c r="A2271" s="28" t="s">
        <v>382</v>
      </c>
      <c r="B2271" s="28" t="n">
        <v>141</v>
      </c>
      <c r="C2271" s="29" t="n">
        <v>45869</v>
      </c>
      <c r="D2271" s="28" t="s">
        <v>380</v>
      </c>
    </row>
    <row r="2272" customFormat="false" ht="15" hidden="false" customHeight="false" outlineLevel="0" collapsed="false">
      <c r="A2272" s="28" t="s">
        <v>382</v>
      </c>
      <c r="B2272" s="28" t="n">
        <v>141</v>
      </c>
      <c r="C2272" s="29" t="n">
        <v>45900</v>
      </c>
      <c r="D2272" s="28" t="s">
        <v>380</v>
      </c>
    </row>
    <row r="2273" customFormat="false" ht="15" hidden="false" customHeight="false" outlineLevel="0" collapsed="false">
      <c r="A2273" s="28" t="s">
        <v>382</v>
      </c>
      <c r="B2273" s="28" t="n">
        <v>141</v>
      </c>
      <c r="C2273" s="29" t="n">
        <v>45930</v>
      </c>
      <c r="D2273" s="28" t="s">
        <v>381</v>
      </c>
    </row>
    <row r="2274" customFormat="false" ht="15" hidden="false" customHeight="false" outlineLevel="0" collapsed="false">
      <c r="A2274" s="28" t="s">
        <v>382</v>
      </c>
      <c r="B2274" s="28" t="n">
        <v>141</v>
      </c>
      <c r="C2274" s="29" t="n">
        <v>45961</v>
      </c>
      <c r="D2274" s="28" t="s">
        <v>380</v>
      </c>
    </row>
    <row r="2275" customFormat="false" ht="15" hidden="false" customHeight="false" outlineLevel="0" collapsed="false">
      <c r="A2275" s="28" t="s">
        <v>382</v>
      </c>
      <c r="B2275" s="28" t="n">
        <v>141</v>
      </c>
      <c r="C2275" s="29" t="n">
        <v>46022</v>
      </c>
      <c r="D2275" s="28" t="s">
        <v>380</v>
      </c>
    </row>
    <row r="2276" customFormat="false" ht="15" hidden="false" customHeight="false" outlineLevel="0" collapsed="false">
      <c r="A2276" s="28" t="s">
        <v>382</v>
      </c>
      <c r="B2276" s="28" t="n">
        <v>141</v>
      </c>
      <c r="C2276" s="29" t="n">
        <v>46053</v>
      </c>
      <c r="D2276" s="28" t="s">
        <v>380</v>
      </c>
    </row>
    <row r="2277" customFormat="false" ht="15" hidden="false" customHeight="false" outlineLevel="0" collapsed="false">
      <c r="A2277" s="28" t="s">
        <v>382</v>
      </c>
      <c r="B2277" s="28" t="n">
        <v>141</v>
      </c>
      <c r="C2277" s="29" t="n">
        <v>46112</v>
      </c>
      <c r="D2277" s="28" t="s">
        <v>380</v>
      </c>
    </row>
    <row r="2278" customFormat="false" ht="15" hidden="false" customHeight="false" outlineLevel="0" collapsed="false">
      <c r="A2278" s="28" t="s">
        <v>382</v>
      </c>
      <c r="B2278" s="28" t="n">
        <v>141</v>
      </c>
      <c r="C2278" s="29" t="n">
        <v>46142</v>
      </c>
      <c r="D2278" s="28" t="s">
        <v>380</v>
      </c>
    </row>
    <row r="2279" customFormat="false" ht="15" hidden="false" customHeight="false" outlineLevel="0" collapsed="false">
      <c r="A2279" s="28" t="s">
        <v>382</v>
      </c>
      <c r="B2279" s="28" t="n">
        <v>141</v>
      </c>
      <c r="C2279" s="29" t="n">
        <v>46173</v>
      </c>
      <c r="D2279" s="28" t="s">
        <v>380</v>
      </c>
    </row>
    <row r="2280" customFormat="false" ht="15" hidden="false" customHeight="false" outlineLevel="0" collapsed="false">
      <c r="A2280" s="28" t="s">
        <v>382</v>
      </c>
      <c r="B2280" s="28" t="n">
        <v>141</v>
      </c>
      <c r="C2280" s="29" t="n">
        <v>46234</v>
      </c>
      <c r="D2280" s="28" t="s">
        <v>379</v>
      </c>
    </row>
    <row r="2281" customFormat="false" ht="15" hidden="false" customHeight="false" outlineLevel="0" collapsed="false">
      <c r="A2281" s="28" t="s">
        <v>382</v>
      </c>
      <c r="B2281" s="28" t="n">
        <v>142</v>
      </c>
      <c r="C2281" s="29" t="n">
        <v>44957</v>
      </c>
      <c r="D2281" s="28" t="s">
        <v>380</v>
      </c>
    </row>
    <row r="2282" customFormat="false" ht="15" hidden="false" customHeight="false" outlineLevel="0" collapsed="false">
      <c r="A2282" s="28" t="s">
        <v>382</v>
      </c>
      <c r="B2282" s="28" t="n">
        <v>142</v>
      </c>
      <c r="C2282" s="29" t="n">
        <v>45016</v>
      </c>
      <c r="D2282" s="28" t="s">
        <v>381</v>
      </c>
    </row>
    <row r="2283" customFormat="false" ht="15" hidden="false" customHeight="false" outlineLevel="0" collapsed="false">
      <c r="A2283" s="28" t="s">
        <v>382</v>
      </c>
      <c r="B2283" s="28" t="n">
        <v>142</v>
      </c>
      <c r="C2283" s="29" t="n">
        <v>45046</v>
      </c>
      <c r="D2283" s="28" t="s">
        <v>381</v>
      </c>
    </row>
    <row r="2284" customFormat="false" ht="15" hidden="false" customHeight="false" outlineLevel="0" collapsed="false">
      <c r="A2284" s="28" t="s">
        <v>382</v>
      </c>
      <c r="B2284" s="28" t="n">
        <v>142</v>
      </c>
      <c r="C2284" s="29" t="n">
        <v>45077</v>
      </c>
      <c r="D2284" s="28" t="s">
        <v>380</v>
      </c>
    </row>
    <row r="2285" customFormat="false" ht="15" hidden="false" customHeight="false" outlineLevel="0" collapsed="false">
      <c r="A2285" s="28" t="s">
        <v>382</v>
      </c>
      <c r="B2285" s="28" t="n">
        <v>142</v>
      </c>
      <c r="C2285" s="29" t="n">
        <v>45199</v>
      </c>
      <c r="D2285" s="28" t="s">
        <v>381</v>
      </c>
    </row>
    <row r="2286" customFormat="false" ht="15" hidden="false" customHeight="false" outlineLevel="0" collapsed="false">
      <c r="A2286" s="28" t="s">
        <v>382</v>
      </c>
      <c r="B2286" s="28" t="n">
        <v>142</v>
      </c>
      <c r="C2286" s="29" t="n">
        <v>45230</v>
      </c>
      <c r="D2286" s="28" t="s">
        <v>380</v>
      </c>
    </row>
    <row r="2287" customFormat="false" ht="15" hidden="false" customHeight="false" outlineLevel="0" collapsed="false">
      <c r="A2287" s="28" t="s">
        <v>382</v>
      </c>
      <c r="B2287" s="28" t="n">
        <v>142</v>
      </c>
      <c r="C2287" s="29" t="n">
        <v>45291</v>
      </c>
      <c r="D2287" s="28" t="s">
        <v>381</v>
      </c>
    </row>
    <row r="2288" customFormat="false" ht="15" hidden="false" customHeight="false" outlineLevel="0" collapsed="false">
      <c r="A2288" s="28" t="s">
        <v>382</v>
      </c>
      <c r="B2288" s="28" t="n">
        <v>142</v>
      </c>
      <c r="C2288" s="29" t="n">
        <v>45322</v>
      </c>
      <c r="D2288" s="28" t="s">
        <v>380</v>
      </c>
    </row>
    <row r="2289" customFormat="false" ht="15" hidden="false" customHeight="false" outlineLevel="0" collapsed="false">
      <c r="A2289" s="28" t="s">
        <v>382</v>
      </c>
      <c r="B2289" s="28" t="n">
        <v>142</v>
      </c>
      <c r="C2289" s="29" t="n">
        <v>45382</v>
      </c>
      <c r="D2289" s="28" t="s">
        <v>380</v>
      </c>
    </row>
    <row r="2290" customFormat="false" ht="15" hidden="false" customHeight="false" outlineLevel="0" collapsed="false">
      <c r="A2290" s="28" t="s">
        <v>382</v>
      </c>
      <c r="B2290" s="28" t="n">
        <v>142</v>
      </c>
      <c r="C2290" s="29" t="n">
        <v>45412</v>
      </c>
      <c r="D2290" s="28" t="s">
        <v>380</v>
      </c>
    </row>
    <row r="2291" customFormat="false" ht="15" hidden="false" customHeight="false" outlineLevel="0" collapsed="false">
      <c r="A2291" s="28" t="s">
        <v>382</v>
      </c>
      <c r="B2291" s="28" t="n">
        <v>142</v>
      </c>
      <c r="C2291" s="29" t="n">
        <v>45443</v>
      </c>
      <c r="D2291" s="28" t="s">
        <v>381</v>
      </c>
    </row>
    <row r="2292" customFormat="false" ht="15" hidden="false" customHeight="false" outlineLevel="0" collapsed="false">
      <c r="A2292" s="28" t="s">
        <v>382</v>
      </c>
      <c r="B2292" s="28" t="n">
        <v>142</v>
      </c>
      <c r="C2292" s="29" t="n">
        <v>45504</v>
      </c>
      <c r="D2292" s="28" t="s">
        <v>380</v>
      </c>
    </row>
    <row r="2293" customFormat="false" ht="15" hidden="false" customHeight="false" outlineLevel="0" collapsed="false">
      <c r="A2293" s="28" t="s">
        <v>382</v>
      </c>
      <c r="B2293" s="28" t="n">
        <v>142</v>
      </c>
      <c r="C2293" s="29" t="n">
        <v>45535</v>
      </c>
      <c r="D2293" s="28" t="s">
        <v>380</v>
      </c>
    </row>
    <row r="2294" customFormat="false" ht="15" hidden="false" customHeight="false" outlineLevel="0" collapsed="false">
      <c r="A2294" s="28" t="s">
        <v>382</v>
      </c>
      <c r="B2294" s="28" t="n">
        <v>142</v>
      </c>
      <c r="C2294" s="29" t="n">
        <v>45565</v>
      </c>
      <c r="D2294" s="28" t="s">
        <v>380</v>
      </c>
    </row>
    <row r="2295" customFormat="false" ht="15" hidden="false" customHeight="false" outlineLevel="0" collapsed="false">
      <c r="A2295" s="28" t="s">
        <v>382</v>
      </c>
      <c r="B2295" s="28" t="n">
        <v>142</v>
      </c>
      <c r="C2295" s="29" t="n">
        <v>45596</v>
      </c>
      <c r="D2295" s="28" t="s">
        <v>380</v>
      </c>
    </row>
    <row r="2296" customFormat="false" ht="15" hidden="false" customHeight="false" outlineLevel="0" collapsed="false">
      <c r="A2296" s="28" t="s">
        <v>382</v>
      </c>
      <c r="B2296" s="28" t="n">
        <v>142</v>
      </c>
      <c r="C2296" s="29" t="n">
        <v>45657</v>
      </c>
      <c r="D2296" s="28" t="s">
        <v>380</v>
      </c>
    </row>
    <row r="2297" customFormat="false" ht="15" hidden="false" customHeight="false" outlineLevel="0" collapsed="false">
      <c r="A2297" s="28" t="s">
        <v>382</v>
      </c>
      <c r="B2297" s="28" t="n">
        <v>142</v>
      </c>
      <c r="C2297" s="29" t="n">
        <v>45688</v>
      </c>
      <c r="D2297" s="28" t="s">
        <v>380</v>
      </c>
    </row>
    <row r="2298" customFormat="false" ht="15" hidden="false" customHeight="false" outlineLevel="0" collapsed="false">
      <c r="A2298" s="28" t="s">
        <v>382</v>
      </c>
      <c r="B2298" s="28" t="n">
        <v>142</v>
      </c>
      <c r="C2298" s="29" t="n">
        <v>45747</v>
      </c>
      <c r="D2298" s="28" t="s">
        <v>380</v>
      </c>
    </row>
    <row r="2299" customFormat="false" ht="15" hidden="false" customHeight="false" outlineLevel="0" collapsed="false">
      <c r="A2299" s="28" t="s">
        <v>382</v>
      </c>
      <c r="B2299" s="28" t="n">
        <v>142</v>
      </c>
      <c r="C2299" s="29" t="n">
        <v>45777</v>
      </c>
      <c r="D2299" s="28" t="s">
        <v>380</v>
      </c>
    </row>
    <row r="2300" customFormat="false" ht="15" hidden="false" customHeight="false" outlineLevel="0" collapsed="false">
      <c r="A2300" s="28" t="s">
        <v>382</v>
      </c>
      <c r="B2300" s="28" t="n">
        <v>142</v>
      </c>
      <c r="C2300" s="29" t="n">
        <v>45808</v>
      </c>
      <c r="D2300" s="28" t="s">
        <v>380</v>
      </c>
    </row>
    <row r="2301" customFormat="false" ht="15" hidden="false" customHeight="false" outlineLevel="0" collapsed="false">
      <c r="A2301" s="28" t="s">
        <v>382</v>
      </c>
      <c r="B2301" s="28" t="n">
        <v>142</v>
      </c>
      <c r="C2301" s="29" t="n">
        <v>45869</v>
      </c>
      <c r="D2301" s="28" t="s">
        <v>380</v>
      </c>
    </row>
    <row r="2302" customFormat="false" ht="15" hidden="false" customHeight="false" outlineLevel="0" collapsed="false">
      <c r="A2302" s="28" t="s">
        <v>382</v>
      </c>
      <c r="B2302" s="28" t="n">
        <v>142</v>
      </c>
      <c r="C2302" s="29" t="n">
        <v>45900</v>
      </c>
      <c r="D2302" s="28" t="s">
        <v>380</v>
      </c>
    </row>
    <row r="2303" customFormat="false" ht="15" hidden="false" customHeight="false" outlineLevel="0" collapsed="false">
      <c r="A2303" s="28" t="s">
        <v>382</v>
      </c>
      <c r="B2303" s="28" t="n">
        <v>142</v>
      </c>
      <c r="C2303" s="29" t="n">
        <v>45930</v>
      </c>
      <c r="D2303" s="28" t="s">
        <v>380</v>
      </c>
    </row>
    <row r="2304" customFormat="false" ht="15" hidden="false" customHeight="false" outlineLevel="0" collapsed="false">
      <c r="A2304" s="28" t="s">
        <v>382</v>
      </c>
      <c r="B2304" s="28" t="n">
        <v>142</v>
      </c>
      <c r="C2304" s="29" t="n">
        <v>45961</v>
      </c>
      <c r="D2304" s="28" t="s">
        <v>380</v>
      </c>
    </row>
    <row r="2305" customFormat="false" ht="15" hidden="false" customHeight="false" outlineLevel="0" collapsed="false">
      <c r="A2305" s="28" t="s">
        <v>382</v>
      </c>
      <c r="B2305" s="28" t="n">
        <v>142</v>
      </c>
      <c r="C2305" s="29" t="n">
        <v>46022</v>
      </c>
      <c r="D2305" s="28" t="s">
        <v>380</v>
      </c>
    </row>
    <row r="2306" customFormat="false" ht="15" hidden="false" customHeight="false" outlineLevel="0" collapsed="false">
      <c r="A2306" s="28" t="s">
        <v>382</v>
      </c>
      <c r="B2306" s="28" t="n">
        <v>142</v>
      </c>
      <c r="C2306" s="29" t="n">
        <v>46053</v>
      </c>
      <c r="D2306" s="28" t="s">
        <v>380</v>
      </c>
    </row>
    <row r="2307" customFormat="false" ht="15" hidden="false" customHeight="false" outlineLevel="0" collapsed="false">
      <c r="A2307" s="28" t="s">
        <v>382</v>
      </c>
      <c r="B2307" s="28" t="n">
        <v>142</v>
      </c>
      <c r="C2307" s="29" t="n">
        <v>46112</v>
      </c>
      <c r="D2307" s="28" t="s">
        <v>381</v>
      </c>
    </row>
    <row r="2308" customFormat="false" ht="15" hidden="false" customHeight="false" outlineLevel="0" collapsed="false">
      <c r="A2308" s="28" t="s">
        <v>382</v>
      </c>
      <c r="B2308" s="28" t="n">
        <v>142</v>
      </c>
      <c r="C2308" s="29" t="n">
        <v>46142</v>
      </c>
      <c r="D2308" s="28" t="s">
        <v>380</v>
      </c>
    </row>
    <row r="2309" customFormat="false" ht="15" hidden="false" customHeight="false" outlineLevel="0" collapsed="false">
      <c r="A2309" s="28" t="s">
        <v>382</v>
      </c>
      <c r="B2309" s="28" t="n">
        <v>142</v>
      </c>
      <c r="C2309" s="29" t="n">
        <v>46173</v>
      </c>
      <c r="D2309" s="28" t="s">
        <v>380</v>
      </c>
    </row>
    <row r="2310" customFormat="false" ht="15" hidden="false" customHeight="false" outlineLevel="0" collapsed="false">
      <c r="A2310" s="28" t="s">
        <v>382</v>
      </c>
      <c r="B2310" s="28" t="n">
        <v>142</v>
      </c>
      <c r="C2310" s="29" t="n">
        <v>46234</v>
      </c>
      <c r="D2310" s="28" t="s">
        <v>381</v>
      </c>
    </row>
    <row r="2311" customFormat="false" ht="15" hidden="false" customHeight="false" outlineLevel="0" collapsed="false">
      <c r="A2311" s="28" t="s">
        <v>382</v>
      </c>
      <c r="B2311" s="28" t="n">
        <v>144</v>
      </c>
      <c r="C2311" s="29" t="n">
        <v>44957</v>
      </c>
      <c r="D2311" s="28" t="s">
        <v>380</v>
      </c>
    </row>
    <row r="2312" customFormat="false" ht="15" hidden="false" customHeight="false" outlineLevel="0" collapsed="false">
      <c r="A2312" s="28" t="s">
        <v>382</v>
      </c>
      <c r="B2312" s="28" t="n">
        <v>144</v>
      </c>
      <c r="C2312" s="29" t="n">
        <v>45016</v>
      </c>
      <c r="D2312" s="28" t="s">
        <v>381</v>
      </c>
    </row>
    <row r="2313" customFormat="false" ht="15" hidden="false" customHeight="false" outlineLevel="0" collapsed="false">
      <c r="A2313" s="28" t="s">
        <v>382</v>
      </c>
      <c r="B2313" s="28" t="n">
        <v>144</v>
      </c>
      <c r="C2313" s="29" t="n">
        <v>45046</v>
      </c>
      <c r="D2313" s="28" t="s">
        <v>380</v>
      </c>
    </row>
    <row r="2314" customFormat="false" ht="15" hidden="false" customHeight="false" outlineLevel="0" collapsed="false">
      <c r="A2314" s="28" t="s">
        <v>382</v>
      </c>
      <c r="B2314" s="28" t="n">
        <v>144</v>
      </c>
      <c r="C2314" s="29" t="n">
        <v>45077</v>
      </c>
      <c r="D2314" s="28" t="s">
        <v>380</v>
      </c>
    </row>
    <row r="2315" customFormat="false" ht="15" hidden="false" customHeight="false" outlineLevel="0" collapsed="false">
      <c r="A2315" s="28" t="s">
        <v>382</v>
      </c>
      <c r="B2315" s="28" t="n">
        <v>144</v>
      </c>
      <c r="C2315" s="29" t="n">
        <v>45199</v>
      </c>
      <c r="D2315" s="28" t="s">
        <v>380</v>
      </c>
    </row>
    <row r="2316" customFormat="false" ht="15" hidden="false" customHeight="false" outlineLevel="0" collapsed="false">
      <c r="A2316" s="28" t="s">
        <v>382</v>
      </c>
      <c r="B2316" s="28" t="n">
        <v>144</v>
      </c>
      <c r="C2316" s="29" t="n">
        <v>45230</v>
      </c>
      <c r="D2316" s="28" t="s">
        <v>380</v>
      </c>
    </row>
    <row r="2317" customFormat="false" ht="15" hidden="false" customHeight="false" outlineLevel="0" collapsed="false">
      <c r="A2317" s="28" t="s">
        <v>382</v>
      </c>
      <c r="B2317" s="28" t="n">
        <v>144</v>
      </c>
      <c r="C2317" s="29" t="n">
        <v>45291</v>
      </c>
      <c r="D2317" s="28" t="s">
        <v>380</v>
      </c>
    </row>
    <row r="2318" customFormat="false" ht="15" hidden="false" customHeight="false" outlineLevel="0" collapsed="false">
      <c r="A2318" s="28" t="s">
        <v>382</v>
      </c>
      <c r="B2318" s="28" t="n">
        <v>144</v>
      </c>
      <c r="C2318" s="29" t="n">
        <v>45322</v>
      </c>
      <c r="D2318" s="28" t="s">
        <v>380</v>
      </c>
    </row>
    <row r="2319" customFormat="false" ht="15" hidden="false" customHeight="false" outlineLevel="0" collapsed="false">
      <c r="A2319" s="28" t="s">
        <v>382</v>
      </c>
      <c r="B2319" s="28" t="n">
        <v>144</v>
      </c>
      <c r="C2319" s="29" t="n">
        <v>45382</v>
      </c>
      <c r="D2319" s="28" t="s">
        <v>380</v>
      </c>
    </row>
    <row r="2320" customFormat="false" ht="15" hidden="false" customHeight="false" outlineLevel="0" collapsed="false">
      <c r="A2320" s="28" t="s">
        <v>382</v>
      </c>
      <c r="B2320" s="28" t="n">
        <v>144</v>
      </c>
      <c r="C2320" s="29" t="n">
        <v>45412</v>
      </c>
      <c r="D2320" s="28" t="s">
        <v>380</v>
      </c>
    </row>
    <row r="2321" customFormat="false" ht="15" hidden="false" customHeight="false" outlineLevel="0" collapsed="false">
      <c r="A2321" s="28" t="s">
        <v>382</v>
      </c>
      <c r="B2321" s="28" t="n">
        <v>144</v>
      </c>
      <c r="C2321" s="29" t="n">
        <v>45443</v>
      </c>
      <c r="D2321" s="28" t="s">
        <v>380</v>
      </c>
    </row>
    <row r="2322" customFormat="false" ht="15" hidden="false" customHeight="false" outlineLevel="0" collapsed="false">
      <c r="A2322" s="28" t="s">
        <v>382</v>
      </c>
      <c r="B2322" s="28" t="n">
        <v>144</v>
      </c>
      <c r="C2322" s="29" t="n">
        <v>45504</v>
      </c>
      <c r="D2322" s="28" t="s">
        <v>380</v>
      </c>
    </row>
    <row r="2323" customFormat="false" ht="15" hidden="false" customHeight="false" outlineLevel="0" collapsed="false">
      <c r="A2323" s="28" t="s">
        <v>382</v>
      </c>
      <c r="B2323" s="28" t="n">
        <v>144</v>
      </c>
      <c r="C2323" s="29" t="n">
        <v>45535</v>
      </c>
      <c r="D2323" s="28" t="s">
        <v>380</v>
      </c>
    </row>
    <row r="2324" customFormat="false" ht="15" hidden="false" customHeight="false" outlineLevel="0" collapsed="false">
      <c r="A2324" s="28" t="s">
        <v>382</v>
      </c>
      <c r="B2324" s="28" t="n">
        <v>144</v>
      </c>
      <c r="C2324" s="29" t="n">
        <v>45565</v>
      </c>
      <c r="D2324" s="28" t="s">
        <v>381</v>
      </c>
    </row>
    <row r="2325" customFormat="false" ht="15" hidden="false" customHeight="false" outlineLevel="0" collapsed="false">
      <c r="A2325" s="28" t="s">
        <v>382</v>
      </c>
      <c r="B2325" s="28" t="n">
        <v>144</v>
      </c>
      <c r="C2325" s="29" t="n">
        <v>45596</v>
      </c>
      <c r="D2325" s="28" t="s">
        <v>380</v>
      </c>
    </row>
    <row r="2326" customFormat="false" ht="15" hidden="false" customHeight="false" outlineLevel="0" collapsed="false">
      <c r="A2326" s="28" t="s">
        <v>382</v>
      </c>
      <c r="B2326" s="28" t="n">
        <v>144</v>
      </c>
      <c r="C2326" s="29" t="n">
        <v>45657</v>
      </c>
      <c r="D2326" s="28" t="s">
        <v>380</v>
      </c>
    </row>
    <row r="2327" customFormat="false" ht="15" hidden="false" customHeight="false" outlineLevel="0" collapsed="false">
      <c r="A2327" s="28" t="s">
        <v>382</v>
      </c>
      <c r="B2327" s="28" t="n">
        <v>144</v>
      </c>
      <c r="C2327" s="29" t="n">
        <v>45688</v>
      </c>
      <c r="D2327" s="28" t="s">
        <v>380</v>
      </c>
    </row>
    <row r="2328" customFormat="false" ht="15" hidden="false" customHeight="false" outlineLevel="0" collapsed="false">
      <c r="A2328" s="28" t="s">
        <v>382</v>
      </c>
      <c r="B2328" s="28" t="n">
        <v>144</v>
      </c>
      <c r="C2328" s="29" t="n">
        <v>45747</v>
      </c>
      <c r="D2328" s="28" t="s">
        <v>380</v>
      </c>
    </row>
    <row r="2329" customFormat="false" ht="15" hidden="false" customHeight="false" outlineLevel="0" collapsed="false">
      <c r="A2329" s="28" t="s">
        <v>382</v>
      </c>
      <c r="B2329" s="28" t="n">
        <v>144</v>
      </c>
      <c r="C2329" s="29" t="n">
        <v>45777</v>
      </c>
      <c r="D2329" s="28" t="s">
        <v>380</v>
      </c>
    </row>
    <row r="2330" customFormat="false" ht="15" hidden="false" customHeight="false" outlineLevel="0" collapsed="false">
      <c r="A2330" s="28" t="s">
        <v>382</v>
      </c>
      <c r="B2330" s="28" t="n">
        <v>144</v>
      </c>
      <c r="C2330" s="29" t="n">
        <v>45808</v>
      </c>
      <c r="D2330" s="28" t="s">
        <v>380</v>
      </c>
    </row>
    <row r="2331" customFormat="false" ht="15" hidden="false" customHeight="false" outlineLevel="0" collapsed="false">
      <c r="A2331" s="28" t="s">
        <v>382</v>
      </c>
      <c r="B2331" s="28" t="n">
        <v>144</v>
      </c>
      <c r="C2331" s="29" t="n">
        <v>45869</v>
      </c>
      <c r="D2331" s="28" t="s">
        <v>380</v>
      </c>
    </row>
    <row r="2332" customFormat="false" ht="15" hidden="false" customHeight="false" outlineLevel="0" collapsed="false">
      <c r="A2332" s="28" t="s">
        <v>382</v>
      </c>
      <c r="B2332" s="28" t="n">
        <v>144</v>
      </c>
      <c r="C2332" s="29" t="n">
        <v>45900</v>
      </c>
      <c r="D2332" s="28" t="s">
        <v>380</v>
      </c>
    </row>
    <row r="2333" customFormat="false" ht="15" hidden="false" customHeight="false" outlineLevel="0" collapsed="false">
      <c r="A2333" s="28" t="s">
        <v>382</v>
      </c>
      <c r="B2333" s="28" t="n">
        <v>144</v>
      </c>
      <c r="C2333" s="29" t="n">
        <v>45930</v>
      </c>
      <c r="D2333" s="28" t="s">
        <v>380</v>
      </c>
    </row>
    <row r="2334" customFormat="false" ht="15" hidden="false" customHeight="false" outlineLevel="0" collapsed="false">
      <c r="A2334" s="28" t="s">
        <v>382</v>
      </c>
      <c r="B2334" s="28" t="n">
        <v>144</v>
      </c>
      <c r="C2334" s="29" t="n">
        <v>45961</v>
      </c>
      <c r="D2334" s="28" t="s">
        <v>380</v>
      </c>
    </row>
    <row r="2335" customFormat="false" ht="15" hidden="false" customHeight="false" outlineLevel="0" collapsed="false">
      <c r="A2335" s="28" t="s">
        <v>382</v>
      </c>
      <c r="B2335" s="28" t="n">
        <v>144</v>
      </c>
      <c r="C2335" s="29" t="n">
        <v>46022</v>
      </c>
      <c r="D2335" s="28" t="s">
        <v>380</v>
      </c>
    </row>
    <row r="2336" customFormat="false" ht="15" hidden="false" customHeight="false" outlineLevel="0" collapsed="false">
      <c r="A2336" s="28" t="s">
        <v>382</v>
      </c>
      <c r="B2336" s="28" t="n">
        <v>144</v>
      </c>
      <c r="C2336" s="29" t="n">
        <v>46053</v>
      </c>
      <c r="D2336" s="28" t="s">
        <v>381</v>
      </c>
    </row>
    <row r="2337" customFormat="false" ht="15" hidden="false" customHeight="false" outlineLevel="0" collapsed="false">
      <c r="A2337" s="28" t="s">
        <v>382</v>
      </c>
      <c r="B2337" s="28" t="n">
        <v>144</v>
      </c>
      <c r="C2337" s="29" t="n">
        <v>46112</v>
      </c>
      <c r="D2337" s="28" t="s">
        <v>380</v>
      </c>
    </row>
    <row r="2338" customFormat="false" ht="15" hidden="false" customHeight="false" outlineLevel="0" collapsed="false">
      <c r="A2338" s="28" t="s">
        <v>382</v>
      </c>
      <c r="B2338" s="28" t="n">
        <v>144</v>
      </c>
      <c r="C2338" s="29" t="n">
        <v>46142</v>
      </c>
      <c r="D2338" s="28" t="s">
        <v>380</v>
      </c>
    </row>
    <row r="2339" customFormat="false" ht="15" hidden="false" customHeight="false" outlineLevel="0" collapsed="false">
      <c r="A2339" s="28" t="s">
        <v>382</v>
      </c>
      <c r="B2339" s="28" t="n">
        <v>144</v>
      </c>
      <c r="C2339" s="29" t="n">
        <v>46173</v>
      </c>
      <c r="D2339" s="28" t="s">
        <v>380</v>
      </c>
    </row>
    <row r="2340" customFormat="false" ht="15" hidden="false" customHeight="false" outlineLevel="0" collapsed="false">
      <c r="A2340" s="28" t="s">
        <v>382</v>
      </c>
      <c r="B2340" s="28" t="n">
        <v>144</v>
      </c>
      <c r="C2340" s="29" t="n">
        <v>46234</v>
      </c>
      <c r="D2340" s="28" t="s">
        <v>380</v>
      </c>
    </row>
    <row r="2341" customFormat="false" ht="15" hidden="false" customHeight="false" outlineLevel="0" collapsed="false">
      <c r="A2341" s="28" t="s">
        <v>382</v>
      </c>
      <c r="B2341" s="28" t="n">
        <v>146</v>
      </c>
      <c r="C2341" s="29" t="n">
        <v>46053</v>
      </c>
      <c r="D2341" s="28" t="s">
        <v>380</v>
      </c>
    </row>
    <row r="2342" customFormat="false" ht="15" hidden="false" customHeight="false" outlineLevel="0" collapsed="false">
      <c r="A2342" s="28" t="s">
        <v>382</v>
      </c>
      <c r="B2342" s="28" t="n">
        <v>146</v>
      </c>
      <c r="C2342" s="29" t="n">
        <v>46112</v>
      </c>
      <c r="D2342" s="28" t="s">
        <v>380</v>
      </c>
    </row>
    <row r="2343" customFormat="false" ht="15" hidden="false" customHeight="false" outlineLevel="0" collapsed="false">
      <c r="A2343" s="28" t="s">
        <v>382</v>
      </c>
      <c r="B2343" s="28" t="n">
        <v>146</v>
      </c>
      <c r="C2343" s="29" t="n">
        <v>46142</v>
      </c>
      <c r="D2343" s="28" t="s">
        <v>379</v>
      </c>
    </row>
    <row r="2344" customFormat="false" ht="15" hidden="false" customHeight="false" outlineLevel="0" collapsed="false">
      <c r="A2344" s="28" t="s">
        <v>382</v>
      </c>
      <c r="B2344" s="28" t="n">
        <v>146</v>
      </c>
      <c r="C2344" s="29" t="n">
        <v>46173</v>
      </c>
      <c r="D2344" s="28" t="s">
        <v>380</v>
      </c>
    </row>
    <row r="2345" customFormat="false" ht="15" hidden="false" customHeight="false" outlineLevel="0" collapsed="false">
      <c r="A2345" s="28" t="s">
        <v>382</v>
      </c>
      <c r="B2345" s="28" t="n">
        <v>146</v>
      </c>
      <c r="C2345" s="29" t="n">
        <v>46234</v>
      </c>
      <c r="D2345" s="28" t="s">
        <v>380</v>
      </c>
    </row>
    <row r="2346" customFormat="false" ht="15" hidden="false" customHeight="false" outlineLevel="0" collapsed="false">
      <c r="A2346" s="28" t="s">
        <v>382</v>
      </c>
      <c r="B2346" s="28" t="n">
        <v>147</v>
      </c>
      <c r="C2346" s="29" t="n">
        <v>44957</v>
      </c>
      <c r="D2346" s="28" t="s">
        <v>381</v>
      </c>
    </row>
    <row r="2347" customFormat="false" ht="15" hidden="false" customHeight="false" outlineLevel="0" collapsed="false">
      <c r="A2347" s="28" t="s">
        <v>382</v>
      </c>
      <c r="B2347" s="28" t="n">
        <v>147</v>
      </c>
      <c r="C2347" s="29" t="n">
        <v>45016</v>
      </c>
      <c r="D2347" s="28" t="s">
        <v>381</v>
      </c>
    </row>
    <row r="2348" customFormat="false" ht="15" hidden="false" customHeight="false" outlineLevel="0" collapsed="false">
      <c r="A2348" s="28" t="s">
        <v>382</v>
      </c>
      <c r="B2348" s="28" t="n">
        <v>147</v>
      </c>
      <c r="C2348" s="29" t="n">
        <v>45046</v>
      </c>
      <c r="D2348" s="28" t="s">
        <v>380</v>
      </c>
    </row>
    <row r="2349" customFormat="false" ht="15" hidden="false" customHeight="false" outlineLevel="0" collapsed="false">
      <c r="A2349" s="28" t="s">
        <v>382</v>
      </c>
      <c r="B2349" s="28" t="n">
        <v>147</v>
      </c>
      <c r="C2349" s="29" t="n">
        <v>45077</v>
      </c>
      <c r="D2349" s="28" t="s">
        <v>379</v>
      </c>
    </row>
    <row r="2350" customFormat="false" ht="15" hidden="false" customHeight="false" outlineLevel="0" collapsed="false">
      <c r="A2350" s="28" t="s">
        <v>382</v>
      </c>
      <c r="B2350" s="28" t="n">
        <v>147</v>
      </c>
      <c r="C2350" s="29" t="n">
        <v>45199</v>
      </c>
      <c r="D2350" s="28" t="s">
        <v>380</v>
      </c>
    </row>
    <row r="2351" customFormat="false" ht="15" hidden="false" customHeight="false" outlineLevel="0" collapsed="false">
      <c r="A2351" s="28" t="s">
        <v>382</v>
      </c>
      <c r="B2351" s="28" t="n">
        <v>147</v>
      </c>
      <c r="C2351" s="29" t="n">
        <v>45230</v>
      </c>
      <c r="D2351" s="28" t="s">
        <v>380</v>
      </c>
    </row>
    <row r="2352" customFormat="false" ht="15" hidden="false" customHeight="false" outlineLevel="0" collapsed="false">
      <c r="A2352" s="28" t="s">
        <v>382</v>
      </c>
      <c r="B2352" s="28" t="n">
        <v>147</v>
      </c>
      <c r="C2352" s="29" t="n">
        <v>45291</v>
      </c>
      <c r="D2352" s="28" t="s">
        <v>380</v>
      </c>
    </row>
    <row r="2353" customFormat="false" ht="15" hidden="false" customHeight="false" outlineLevel="0" collapsed="false">
      <c r="A2353" s="28" t="s">
        <v>382</v>
      </c>
      <c r="B2353" s="28" t="n">
        <v>147</v>
      </c>
      <c r="C2353" s="29" t="n">
        <v>45322</v>
      </c>
      <c r="D2353" s="28" t="s">
        <v>380</v>
      </c>
    </row>
    <row r="2354" customFormat="false" ht="15" hidden="false" customHeight="false" outlineLevel="0" collapsed="false">
      <c r="A2354" s="28" t="s">
        <v>382</v>
      </c>
      <c r="B2354" s="28" t="n">
        <v>147</v>
      </c>
      <c r="C2354" s="29" t="n">
        <v>45382</v>
      </c>
      <c r="D2354" s="28" t="s">
        <v>380</v>
      </c>
    </row>
    <row r="2355" customFormat="false" ht="15" hidden="false" customHeight="false" outlineLevel="0" collapsed="false">
      <c r="A2355" s="28" t="s">
        <v>382</v>
      </c>
      <c r="B2355" s="28" t="n">
        <v>147</v>
      </c>
      <c r="C2355" s="29" t="n">
        <v>45412</v>
      </c>
      <c r="D2355" s="28" t="s">
        <v>380</v>
      </c>
    </row>
    <row r="2356" customFormat="false" ht="15" hidden="false" customHeight="false" outlineLevel="0" collapsed="false">
      <c r="A2356" s="28" t="s">
        <v>382</v>
      </c>
      <c r="B2356" s="28" t="n">
        <v>147</v>
      </c>
      <c r="C2356" s="29" t="n">
        <v>45443</v>
      </c>
      <c r="D2356" s="28" t="s">
        <v>379</v>
      </c>
    </row>
    <row r="2357" customFormat="false" ht="15" hidden="false" customHeight="false" outlineLevel="0" collapsed="false">
      <c r="A2357" s="28" t="s">
        <v>382</v>
      </c>
      <c r="B2357" s="28" t="n">
        <v>147</v>
      </c>
      <c r="C2357" s="29" t="n">
        <v>45504</v>
      </c>
      <c r="D2357" s="28" t="s">
        <v>380</v>
      </c>
    </row>
    <row r="2358" customFormat="false" ht="15" hidden="false" customHeight="false" outlineLevel="0" collapsed="false">
      <c r="A2358" s="28" t="s">
        <v>382</v>
      </c>
      <c r="B2358" s="28" t="n">
        <v>147</v>
      </c>
      <c r="C2358" s="29" t="n">
        <v>45535</v>
      </c>
      <c r="D2358" s="28" t="s">
        <v>380</v>
      </c>
    </row>
    <row r="2359" customFormat="false" ht="15" hidden="false" customHeight="false" outlineLevel="0" collapsed="false">
      <c r="A2359" s="28" t="s">
        <v>382</v>
      </c>
      <c r="B2359" s="28" t="n">
        <v>147</v>
      </c>
      <c r="C2359" s="29" t="n">
        <v>45565</v>
      </c>
      <c r="D2359" s="28" t="s">
        <v>380</v>
      </c>
    </row>
    <row r="2360" customFormat="false" ht="15" hidden="false" customHeight="false" outlineLevel="0" collapsed="false">
      <c r="A2360" s="28" t="s">
        <v>382</v>
      </c>
      <c r="B2360" s="28" t="n">
        <v>147</v>
      </c>
      <c r="C2360" s="29" t="n">
        <v>45596</v>
      </c>
      <c r="D2360" s="28" t="s">
        <v>381</v>
      </c>
    </row>
    <row r="2361" customFormat="false" ht="15" hidden="false" customHeight="false" outlineLevel="0" collapsed="false">
      <c r="A2361" s="28" t="s">
        <v>382</v>
      </c>
      <c r="B2361" s="28" t="n">
        <v>147</v>
      </c>
      <c r="C2361" s="29" t="n">
        <v>45657</v>
      </c>
      <c r="D2361" s="28" t="s">
        <v>380</v>
      </c>
    </row>
    <row r="2362" customFormat="false" ht="15" hidden="false" customHeight="false" outlineLevel="0" collapsed="false">
      <c r="A2362" s="28" t="s">
        <v>382</v>
      </c>
      <c r="B2362" s="28" t="n">
        <v>147</v>
      </c>
      <c r="C2362" s="29" t="n">
        <v>45688</v>
      </c>
      <c r="D2362" s="28" t="s">
        <v>380</v>
      </c>
    </row>
    <row r="2363" customFormat="false" ht="15" hidden="false" customHeight="false" outlineLevel="0" collapsed="false">
      <c r="A2363" s="28" t="s">
        <v>382</v>
      </c>
      <c r="B2363" s="28" t="n">
        <v>147</v>
      </c>
      <c r="C2363" s="29" t="n">
        <v>45747</v>
      </c>
      <c r="D2363" s="28" t="s">
        <v>380</v>
      </c>
    </row>
    <row r="2364" customFormat="false" ht="15" hidden="false" customHeight="false" outlineLevel="0" collapsed="false">
      <c r="A2364" s="28" t="s">
        <v>382</v>
      </c>
      <c r="B2364" s="28" t="n">
        <v>147</v>
      </c>
      <c r="C2364" s="29" t="n">
        <v>45777</v>
      </c>
      <c r="D2364" s="28" t="s">
        <v>380</v>
      </c>
    </row>
    <row r="2365" customFormat="false" ht="15" hidden="false" customHeight="false" outlineLevel="0" collapsed="false">
      <c r="A2365" s="28" t="s">
        <v>382</v>
      </c>
      <c r="B2365" s="28" t="n">
        <v>147</v>
      </c>
      <c r="C2365" s="29" t="n">
        <v>45808</v>
      </c>
      <c r="D2365" s="28" t="s">
        <v>380</v>
      </c>
    </row>
    <row r="2366" customFormat="false" ht="15" hidden="false" customHeight="false" outlineLevel="0" collapsed="false">
      <c r="A2366" s="28" t="s">
        <v>382</v>
      </c>
      <c r="B2366" s="28" t="n">
        <v>147</v>
      </c>
      <c r="C2366" s="29" t="n">
        <v>45869</v>
      </c>
      <c r="D2366" s="28" t="s">
        <v>379</v>
      </c>
    </row>
    <row r="2367" customFormat="false" ht="15" hidden="false" customHeight="false" outlineLevel="0" collapsed="false">
      <c r="A2367" s="28" t="s">
        <v>382</v>
      </c>
      <c r="B2367" s="28" t="n">
        <v>147</v>
      </c>
      <c r="C2367" s="29" t="n">
        <v>45900</v>
      </c>
      <c r="D2367" s="28" t="s">
        <v>380</v>
      </c>
    </row>
    <row r="2368" customFormat="false" ht="15" hidden="false" customHeight="false" outlineLevel="0" collapsed="false">
      <c r="A2368" s="28" t="s">
        <v>382</v>
      </c>
      <c r="B2368" s="28" t="n">
        <v>147</v>
      </c>
      <c r="C2368" s="29" t="n">
        <v>45930</v>
      </c>
      <c r="D2368" s="28" t="s">
        <v>380</v>
      </c>
    </row>
    <row r="2369" customFormat="false" ht="15" hidden="false" customHeight="false" outlineLevel="0" collapsed="false">
      <c r="A2369" s="28" t="s">
        <v>382</v>
      </c>
      <c r="B2369" s="28" t="n">
        <v>147</v>
      </c>
      <c r="C2369" s="29" t="n">
        <v>45961</v>
      </c>
      <c r="D2369" s="28" t="s">
        <v>380</v>
      </c>
    </row>
    <row r="2370" customFormat="false" ht="15" hidden="false" customHeight="false" outlineLevel="0" collapsed="false">
      <c r="A2370" s="28" t="s">
        <v>382</v>
      </c>
      <c r="B2370" s="28" t="n">
        <v>147</v>
      </c>
      <c r="C2370" s="29" t="n">
        <v>46022</v>
      </c>
      <c r="D2370" s="28" t="s">
        <v>380</v>
      </c>
    </row>
    <row r="2371" customFormat="false" ht="15" hidden="false" customHeight="false" outlineLevel="0" collapsed="false">
      <c r="A2371" s="28" t="s">
        <v>382</v>
      </c>
      <c r="B2371" s="28" t="n">
        <v>147</v>
      </c>
      <c r="C2371" s="29" t="n">
        <v>46053</v>
      </c>
      <c r="D2371" s="28" t="s">
        <v>380</v>
      </c>
    </row>
    <row r="2372" customFormat="false" ht="15" hidden="false" customHeight="false" outlineLevel="0" collapsed="false">
      <c r="A2372" s="28" t="s">
        <v>382</v>
      </c>
      <c r="B2372" s="28" t="n">
        <v>147</v>
      </c>
      <c r="C2372" s="29" t="n">
        <v>46112</v>
      </c>
      <c r="D2372" s="28" t="s">
        <v>380</v>
      </c>
    </row>
    <row r="2373" customFormat="false" ht="15" hidden="false" customHeight="false" outlineLevel="0" collapsed="false">
      <c r="A2373" s="28" t="s">
        <v>382</v>
      </c>
      <c r="B2373" s="28" t="n">
        <v>147</v>
      </c>
      <c r="C2373" s="29" t="n">
        <v>46142</v>
      </c>
      <c r="D2373" s="28" t="s">
        <v>380</v>
      </c>
    </row>
    <row r="2374" customFormat="false" ht="15" hidden="false" customHeight="false" outlineLevel="0" collapsed="false">
      <c r="A2374" s="28" t="s">
        <v>382</v>
      </c>
      <c r="B2374" s="28" t="n">
        <v>147</v>
      </c>
      <c r="C2374" s="29" t="n">
        <v>46173</v>
      </c>
      <c r="D2374" s="28" t="s">
        <v>380</v>
      </c>
    </row>
    <row r="2375" customFormat="false" ht="15" hidden="false" customHeight="false" outlineLevel="0" collapsed="false">
      <c r="A2375" s="28" t="s">
        <v>382</v>
      </c>
      <c r="B2375" s="28" t="n">
        <v>147</v>
      </c>
      <c r="C2375" s="29" t="n">
        <v>46234</v>
      </c>
      <c r="D2375" s="28" t="s">
        <v>380</v>
      </c>
    </row>
    <row r="2376" customFormat="false" ht="15" hidden="false" customHeight="false" outlineLevel="0" collapsed="false">
      <c r="A2376" s="28" t="s">
        <v>382</v>
      </c>
      <c r="B2376" s="28" t="n">
        <v>148</v>
      </c>
      <c r="C2376" s="29" t="n">
        <v>44957</v>
      </c>
      <c r="D2376" s="28" t="s">
        <v>380</v>
      </c>
    </row>
    <row r="2377" customFormat="false" ht="15" hidden="false" customHeight="false" outlineLevel="0" collapsed="false">
      <c r="A2377" s="28" t="s">
        <v>382</v>
      </c>
      <c r="B2377" s="28" t="n">
        <v>148</v>
      </c>
      <c r="C2377" s="29" t="n">
        <v>45016</v>
      </c>
      <c r="D2377" s="28" t="s">
        <v>380</v>
      </c>
    </row>
    <row r="2378" customFormat="false" ht="15" hidden="false" customHeight="false" outlineLevel="0" collapsed="false">
      <c r="A2378" s="28" t="s">
        <v>382</v>
      </c>
      <c r="B2378" s="28" t="n">
        <v>148</v>
      </c>
      <c r="C2378" s="29" t="n">
        <v>45046</v>
      </c>
      <c r="D2378" s="28" t="s">
        <v>380</v>
      </c>
    </row>
    <row r="2379" customFormat="false" ht="15" hidden="false" customHeight="false" outlineLevel="0" collapsed="false">
      <c r="A2379" s="28" t="s">
        <v>382</v>
      </c>
      <c r="B2379" s="28" t="n">
        <v>148</v>
      </c>
      <c r="C2379" s="29" t="n">
        <v>45077</v>
      </c>
      <c r="D2379" s="28" t="s">
        <v>380</v>
      </c>
    </row>
    <row r="2380" customFormat="false" ht="15" hidden="false" customHeight="false" outlineLevel="0" collapsed="false">
      <c r="A2380" s="28" t="s">
        <v>382</v>
      </c>
      <c r="B2380" s="28" t="n">
        <v>148</v>
      </c>
      <c r="C2380" s="29" t="n">
        <v>45199</v>
      </c>
      <c r="D2380" s="28" t="s">
        <v>380</v>
      </c>
    </row>
    <row r="2381" customFormat="false" ht="15" hidden="false" customHeight="false" outlineLevel="0" collapsed="false">
      <c r="A2381" s="28" t="s">
        <v>382</v>
      </c>
      <c r="B2381" s="28" t="n">
        <v>148</v>
      </c>
      <c r="C2381" s="29" t="n">
        <v>45230</v>
      </c>
      <c r="D2381" s="28" t="s">
        <v>380</v>
      </c>
    </row>
    <row r="2382" customFormat="false" ht="15" hidden="false" customHeight="false" outlineLevel="0" collapsed="false">
      <c r="A2382" s="28" t="s">
        <v>382</v>
      </c>
      <c r="B2382" s="28" t="n">
        <v>148</v>
      </c>
      <c r="C2382" s="29" t="n">
        <v>45291</v>
      </c>
      <c r="D2382" s="28" t="s">
        <v>380</v>
      </c>
    </row>
    <row r="2383" customFormat="false" ht="15" hidden="false" customHeight="false" outlineLevel="0" collapsed="false">
      <c r="A2383" s="28" t="s">
        <v>382</v>
      </c>
      <c r="B2383" s="28" t="n">
        <v>148</v>
      </c>
      <c r="C2383" s="29" t="n">
        <v>45322</v>
      </c>
      <c r="D2383" s="28" t="s">
        <v>380</v>
      </c>
    </row>
    <row r="2384" customFormat="false" ht="15" hidden="false" customHeight="false" outlineLevel="0" collapsed="false">
      <c r="A2384" s="28" t="s">
        <v>382</v>
      </c>
      <c r="B2384" s="28" t="n">
        <v>148</v>
      </c>
      <c r="C2384" s="29" t="n">
        <v>45382</v>
      </c>
      <c r="D2384" s="28" t="s">
        <v>381</v>
      </c>
    </row>
    <row r="2385" customFormat="false" ht="15" hidden="false" customHeight="false" outlineLevel="0" collapsed="false">
      <c r="A2385" s="28" t="s">
        <v>382</v>
      </c>
      <c r="B2385" s="28" t="n">
        <v>148</v>
      </c>
      <c r="C2385" s="29" t="n">
        <v>45412</v>
      </c>
      <c r="D2385" s="28" t="s">
        <v>380</v>
      </c>
    </row>
    <row r="2386" customFormat="false" ht="15" hidden="false" customHeight="false" outlineLevel="0" collapsed="false">
      <c r="A2386" s="28" t="s">
        <v>382</v>
      </c>
      <c r="B2386" s="28" t="n">
        <v>148</v>
      </c>
      <c r="C2386" s="29" t="n">
        <v>45443</v>
      </c>
      <c r="D2386" s="28" t="s">
        <v>381</v>
      </c>
    </row>
    <row r="2387" customFormat="false" ht="15" hidden="false" customHeight="false" outlineLevel="0" collapsed="false">
      <c r="A2387" s="28" t="s">
        <v>382</v>
      </c>
      <c r="B2387" s="28" t="n">
        <v>148</v>
      </c>
      <c r="C2387" s="29" t="n">
        <v>45504</v>
      </c>
      <c r="D2387" s="28" t="s">
        <v>380</v>
      </c>
    </row>
    <row r="2388" customFormat="false" ht="15" hidden="false" customHeight="false" outlineLevel="0" collapsed="false">
      <c r="A2388" s="28" t="s">
        <v>382</v>
      </c>
      <c r="B2388" s="28" t="n">
        <v>148</v>
      </c>
      <c r="C2388" s="29" t="n">
        <v>45535</v>
      </c>
      <c r="D2388" s="28" t="s">
        <v>381</v>
      </c>
    </row>
    <row r="2389" customFormat="false" ht="15" hidden="false" customHeight="false" outlineLevel="0" collapsed="false">
      <c r="A2389" s="28" t="s">
        <v>382</v>
      </c>
      <c r="B2389" s="28" t="n">
        <v>148</v>
      </c>
      <c r="C2389" s="29" t="n">
        <v>45565</v>
      </c>
      <c r="D2389" s="28" t="s">
        <v>380</v>
      </c>
    </row>
    <row r="2390" customFormat="false" ht="15" hidden="false" customHeight="false" outlineLevel="0" collapsed="false">
      <c r="A2390" s="28" t="s">
        <v>382</v>
      </c>
      <c r="B2390" s="28" t="n">
        <v>148</v>
      </c>
      <c r="C2390" s="29" t="n">
        <v>45596</v>
      </c>
      <c r="D2390" s="28" t="s">
        <v>380</v>
      </c>
    </row>
    <row r="2391" customFormat="false" ht="15" hidden="false" customHeight="false" outlineLevel="0" collapsed="false">
      <c r="A2391" s="28" t="s">
        <v>382</v>
      </c>
      <c r="B2391" s="28" t="n">
        <v>148</v>
      </c>
      <c r="C2391" s="29" t="n">
        <v>45657</v>
      </c>
      <c r="D2391" s="28" t="s">
        <v>380</v>
      </c>
    </row>
    <row r="2392" customFormat="false" ht="15" hidden="false" customHeight="false" outlineLevel="0" collapsed="false">
      <c r="A2392" s="28" t="s">
        <v>382</v>
      </c>
      <c r="B2392" s="28" t="n">
        <v>148</v>
      </c>
      <c r="C2392" s="29" t="n">
        <v>45688</v>
      </c>
      <c r="D2392" s="28" t="s">
        <v>380</v>
      </c>
    </row>
    <row r="2393" customFormat="false" ht="15" hidden="false" customHeight="false" outlineLevel="0" collapsed="false">
      <c r="A2393" s="28" t="s">
        <v>382</v>
      </c>
      <c r="B2393" s="28" t="n">
        <v>148</v>
      </c>
      <c r="C2393" s="29" t="n">
        <v>45747</v>
      </c>
      <c r="D2393" s="28" t="s">
        <v>379</v>
      </c>
    </row>
    <row r="2394" customFormat="false" ht="15" hidden="false" customHeight="false" outlineLevel="0" collapsed="false">
      <c r="A2394" s="28" t="s">
        <v>382</v>
      </c>
      <c r="B2394" s="28" t="n">
        <v>148</v>
      </c>
      <c r="C2394" s="29" t="n">
        <v>45777</v>
      </c>
      <c r="D2394" s="28" t="s">
        <v>380</v>
      </c>
    </row>
    <row r="2395" customFormat="false" ht="15" hidden="false" customHeight="false" outlineLevel="0" collapsed="false">
      <c r="A2395" s="28" t="s">
        <v>382</v>
      </c>
      <c r="B2395" s="28" t="n">
        <v>148</v>
      </c>
      <c r="C2395" s="29" t="n">
        <v>45808</v>
      </c>
      <c r="D2395" s="28" t="s">
        <v>380</v>
      </c>
    </row>
    <row r="2396" customFormat="false" ht="15" hidden="false" customHeight="false" outlineLevel="0" collapsed="false">
      <c r="A2396" s="28" t="s">
        <v>382</v>
      </c>
      <c r="B2396" s="28" t="n">
        <v>148</v>
      </c>
      <c r="C2396" s="29" t="n">
        <v>45869</v>
      </c>
      <c r="D2396" s="28" t="s">
        <v>380</v>
      </c>
    </row>
    <row r="2397" customFormat="false" ht="15" hidden="false" customHeight="false" outlineLevel="0" collapsed="false">
      <c r="A2397" s="28" t="s">
        <v>382</v>
      </c>
      <c r="B2397" s="28" t="n">
        <v>148</v>
      </c>
      <c r="C2397" s="29" t="n">
        <v>45900</v>
      </c>
      <c r="D2397" s="28" t="s">
        <v>380</v>
      </c>
    </row>
    <row r="2398" customFormat="false" ht="15" hidden="false" customHeight="false" outlineLevel="0" collapsed="false">
      <c r="A2398" s="28" t="s">
        <v>382</v>
      </c>
      <c r="B2398" s="28" t="n">
        <v>148</v>
      </c>
      <c r="C2398" s="29" t="n">
        <v>45930</v>
      </c>
      <c r="D2398" s="28" t="s">
        <v>380</v>
      </c>
    </row>
    <row r="2399" customFormat="false" ht="15" hidden="false" customHeight="false" outlineLevel="0" collapsed="false">
      <c r="A2399" s="28" t="s">
        <v>382</v>
      </c>
      <c r="B2399" s="28" t="n">
        <v>148</v>
      </c>
      <c r="C2399" s="29" t="n">
        <v>45961</v>
      </c>
      <c r="D2399" s="28" t="s">
        <v>380</v>
      </c>
    </row>
    <row r="2400" customFormat="false" ht="15" hidden="false" customHeight="false" outlineLevel="0" collapsed="false">
      <c r="A2400" s="28" t="s">
        <v>382</v>
      </c>
      <c r="B2400" s="28" t="n">
        <v>148</v>
      </c>
      <c r="C2400" s="29" t="n">
        <v>46022</v>
      </c>
      <c r="D2400" s="28" t="s">
        <v>380</v>
      </c>
    </row>
    <row r="2401" customFormat="false" ht="15" hidden="false" customHeight="false" outlineLevel="0" collapsed="false">
      <c r="A2401" s="28" t="s">
        <v>382</v>
      </c>
      <c r="B2401" s="28" t="n">
        <v>148</v>
      </c>
      <c r="C2401" s="29" t="n">
        <v>46053</v>
      </c>
      <c r="D2401" s="28" t="s">
        <v>380</v>
      </c>
    </row>
    <row r="2402" customFormat="false" ht="15" hidden="false" customHeight="false" outlineLevel="0" collapsed="false">
      <c r="A2402" s="28" t="s">
        <v>382</v>
      </c>
      <c r="B2402" s="28" t="n">
        <v>148</v>
      </c>
      <c r="C2402" s="29" t="n">
        <v>46112</v>
      </c>
      <c r="D2402" s="28" t="s">
        <v>380</v>
      </c>
    </row>
    <row r="2403" customFormat="false" ht="15" hidden="false" customHeight="false" outlineLevel="0" collapsed="false">
      <c r="A2403" s="28" t="s">
        <v>382</v>
      </c>
      <c r="B2403" s="28" t="n">
        <v>148</v>
      </c>
      <c r="C2403" s="29" t="n">
        <v>46142</v>
      </c>
      <c r="D2403" s="28" t="s">
        <v>380</v>
      </c>
    </row>
    <row r="2404" customFormat="false" ht="15" hidden="false" customHeight="false" outlineLevel="0" collapsed="false">
      <c r="A2404" s="28" t="s">
        <v>382</v>
      </c>
      <c r="B2404" s="28" t="n">
        <v>148</v>
      </c>
      <c r="C2404" s="29" t="n">
        <v>46173</v>
      </c>
      <c r="D2404" s="28" t="s">
        <v>381</v>
      </c>
    </row>
    <row r="2405" customFormat="false" ht="15" hidden="false" customHeight="false" outlineLevel="0" collapsed="false">
      <c r="A2405" s="28" t="s">
        <v>382</v>
      </c>
      <c r="B2405" s="28" t="n">
        <v>148</v>
      </c>
      <c r="C2405" s="29" t="n">
        <v>46234</v>
      </c>
      <c r="D2405" s="28" t="s">
        <v>380</v>
      </c>
    </row>
    <row r="2406" customFormat="false" ht="15" hidden="false" customHeight="false" outlineLevel="0" collapsed="false">
      <c r="A2406" s="28" t="s">
        <v>382</v>
      </c>
      <c r="B2406" s="28" t="n">
        <v>149</v>
      </c>
      <c r="C2406" s="29" t="n">
        <v>44957</v>
      </c>
      <c r="D2406" s="28" t="s">
        <v>381</v>
      </c>
    </row>
    <row r="2407" customFormat="false" ht="15" hidden="false" customHeight="false" outlineLevel="0" collapsed="false">
      <c r="A2407" s="28" t="s">
        <v>382</v>
      </c>
      <c r="B2407" s="28" t="n">
        <v>149</v>
      </c>
      <c r="C2407" s="29" t="n">
        <v>45016</v>
      </c>
      <c r="D2407" s="28" t="s">
        <v>380</v>
      </c>
    </row>
    <row r="2408" customFormat="false" ht="15" hidden="false" customHeight="false" outlineLevel="0" collapsed="false">
      <c r="A2408" s="28" t="s">
        <v>382</v>
      </c>
      <c r="B2408" s="28" t="n">
        <v>149</v>
      </c>
      <c r="C2408" s="29" t="n">
        <v>45046</v>
      </c>
      <c r="D2408" s="28" t="s">
        <v>380</v>
      </c>
    </row>
    <row r="2409" customFormat="false" ht="15" hidden="false" customHeight="false" outlineLevel="0" collapsed="false">
      <c r="A2409" s="28" t="s">
        <v>382</v>
      </c>
      <c r="B2409" s="28" t="n">
        <v>149</v>
      </c>
      <c r="C2409" s="29" t="n">
        <v>45077</v>
      </c>
      <c r="D2409" s="28" t="s">
        <v>380</v>
      </c>
    </row>
    <row r="2410" customFormat="false" ht="15" hidden="false" customHeight="false" outlineLevel="0" collapsed="false">
      <c r="A2410" s="28" t="s">
        <v>382</v>
      </c>
      <c r="B2410" s="28" t="n">
        <v>149</v>
      </c>
      <c r="C2410" s="29" t="n">
        <v>45199</v>
      </c>
      <c r="D2410" s="28" t="s">
        <v>380</v>
      </c>
    </row>
    <row r="2411" customFormat="false" ht="15" hidden="false" customHeight="false" outlineLevel="0" collapsed="false">
      <c r="A2411" s="28" t="s">
        <v>382</v>
      </c>
      <c r="B2411" s="28" t="n">
        <v>149</v>
      </c>
      <c r="C2411" s="29" t="n">
        <v>45230</v>
      </c>
      <c r="D2411" s="28" t="s">
        <v>380</v>
      </c>
    </row>
    <row r="2412" customFormat="false" ht="15" hidden="false" customHeight="false" outlineLevel="0" collapsed="false">
      <c r="A2412" s="28" t="s">
        <v>382</v>
      </c>
      <c r="B2412" s="28" t="n">
        <v>149</v>
      </c>
      <c r="C2412" s="29" t="n">
        <v>45291</v>
      </c>
      <c r="D2412" s="28" t="s">
        <v>381</v>
      </c>
    </row>
    <row r="2413" customFormat="false" ht="15" hidden="false" customHeight="false" outlineLevel="0" collapsed="false">
      <c r="A2413" s="28" t="s">
        <v>382</v>
      </c>
      <c r="B2413" s="28" t="n">
        <v>149</v>
      </c>
      <c r="C2413" s="29" t="n">
        <v>45322</v>
      </c>
      <c r="D2413" s="28" t="s">
        <v>380</v>
      </c>
    </row>
    <row r="2414" customFormat="false" ht="15" hidden="false" customHeight="false" outlineLevel="0" collapsed="false">
      <c r="A2414" s="28" t="s">
        <v>382</v>
      </c>
      <c r="B2414" s="28" t="n">
        <v>149</v>
      </c>
      <c r="C2414" s="29" t="n">
        <v>45382</v>
      </c>
      <c r="D2414" s="28" t="s">
        <v>381</v>
      </c>
    </row>
    <row r="2415" customFormat="false" ht="15" hidden="false" customHeight="false" outlineLevel="0" collapsed="false">
      <c r="A2415" s="28" t="s">
        <v>382</v>
      </c>
      <c r="B2415" s="28" t="n">
        <v>149</v>
      </c>
      <c r="C2415" s="29" t="n">
        <v>45412</v>
      </c>
      <c r="D2415" s="28" t="s">
        <v>380</v>
      </c>
    </row>
    <row r="2416" customFormat="false" ht="15" hidden="false" customHeight="false" outlineLevel="0" collapsed="false">
      <c r="A2416" s="28" t="s">
        <v>382</v>
      </c>
      <c r="B2416" s="28" t="n">
        <v>149</v>
      </c>
      <c r="C2416" s="29" t="n">
        <v>45443</v>
      </c>
      <c r="D2416" s="28" t="s">
        <v>381</v>
      </c>
    </row>
    <row r="2417" customFormat="false" ht="15" hidden="false" customHeight="false" outlineLevel="0" collapsed="false">
      <c r="A2417" s="28" t="s">
        <v>382</v>
      </c>
      <c r="B2417" s="28" t="n">
        <v>149</v>
      </c>
      <c r="C2417" s="29" t="n">
        <v>45504</v>
      </c>
      <c r="D2417" s="28" t="s">
        <v>380</v>
      </c>
    </row>
    <row r="2418" customFormat="false" ht="15" hidden="false" customHeight="false" outlineLevel="0" collapsed="false">
      <c r="A2418" s="28" t="s">
        <v>382</v>
      </c>
      <c r="B2418" s="28" t="n">
        <v>149</v>
      </c>
      <c r="C2418" s="29" t="n">
        <v>45535</v>
      </c>
      <c r="D2418" s="28" t="s">
        <v>381</v>
      </c>
    </row>
    <row r="2419" customFormat="false" ht="15" hidden="false" customHeight="false" outlineLevel="0" collapsed="false">
      <c r="A2419" s="28" t="s">
        <v>382</v>
      </c>
      <c r="B2419" s="28" t="n">
        <v>149</v>
      </c>
      <c r="C2419" s="29" t="n">
        <v>45565</v>
      </c>
      <c r="D2419" s="28" t="s">
        <v>381</v>
      </c>
    </row>
    <row r="2420" customFormat="false" ht="15" hidden="false" customHeight="false" outlineLevel="0" collapsed="false">
      <c r="A2420" s="28" t="s">
        <v>382</v>
      </c>
      <c r="B2420" s="28" t="n">
        <v>149</v>
      </c>
      <c r="C2420" s="29" t="n">
        <v>45596</v>
      </c>
      <c r="D2420" s="28" t="s">
        <v>380</v>
      </c>
    </row>
    <row r="2421" customFormat="false" ht="15" hidden="false" customHeight="false" outlineLevel="0" collapsed="false">
      <c r="A2421" s="28" t="s">
        <v>382</v>
      </c>
      <c r="B2421" s="28" t="n">
        <v>149</v>
      </c>
      <c r="C2421" s="29" t="n">
        <v>45657</v>
      </c>
      <c r="D2421" s="28" t="s">
        <v>380</v>
      </c>
    </row>
    <row r="2422" customFormat="false" ht="15" hidden="false" customHeight="false" outlineLevel="0" collapsed="false">
      <c r="A2422" s="28" t="s">
        <v>382</v>
      </c>
      <c r="B2422" s="28" t="n">
        <v>149</v>
      </c>
      <c r="C2422" s="29" t="n">
        <v>45688</v>
      </c>
      <c r="D2422" s="28" t="s">
        <v>380</v>
      </c>
    </row>
    <row r="2423" customFormat="false" ht="15" hidden="false" customHeight="false" outlineLevel="0" collapsed="false">
      <c r="A2423" s="28" t="s">
        <v>382</v>
      </c>
      <c r="B2423" s="28" t="n">
        <v>149</v>
      </c>
      <c r="C2423" s="29" t="n">
        <v>45747</v>
      </c>
      <c r="D2423" s="28" t="s">
        <v>380</v>
      </c>
    </row>
    <row r="2424" customFormat="false" ht="15" hidden="false" customHeight="false" outlineLevel="0" collapsed="false">
      <c r="A2424" s="28" t="s">
        <v>382</v>
      </c>
      <c r="B2424" s="28" t="n">
        <v>149</v>
      </c>
      <c r="C2424" s="29" t="n">
        <v>45777</v>
      </c>
      <c r="D2424" s="28" t="s">
        <v>380</v>
      </c>
    </row>
    <row r="2425" customFormat="false" ht="15" hidden="false" customHeight="false" outlineLevel="0" collapsed="false">
      <c r="A2425" s="28" t="s">
        <v>382</v>
      </c>
      <c r="B2425" s="28" t="n">
        <v>149</v>
      </c>
      <c r="C2425" s="29" t="n">
        <v>45808</v>
      </c>
      <c r="D2425" s="28" t="s">
        <v>380</v>
      </c>
    </row>
    <row r="2426" customFormat="false" ht="15" hidden="false" customHeight="false" outlineLevel="0" collapsed="false">
      <c r="A2426" s="28" t="s">
        <v>382</v>
      </c>
      <c r="B2426" s="28" t="n">
        <v>149</v>
      </c>
      <c r="C2426" s="29" t="n">
        <v>45869</v>
      </c>
      <c r="D2426" s="28" t="s">
        <v>380</v>
      </c>
    </row>
    <row r="2427" customFormat="false" ht="15" hidden="false" customHeight="false" outlineLevel="0" collapsed="false">
      <c r="A2427" s="28" t="s">
        <v>382</v>
      </c>
      <c r="B2427" s="28" t="n">
        <v>149</v>
      </c>
      <c r="C2427" s="29" t="n">
        <v>45900</v>
      </c>
      <c r="D2427" s="28" t="s">
        <v>381</v>
      </c>
    </row>
    <row r="2428" customFormat="false" ht="15" hidden="false" customHeight="false" outlineLevel="0" collapsed="false">
      <c r="A2428" s="28" t="s">
        <v>382</v>
      </c>
      <c r="B2428" s="28" t="n">
        <v>149</v>
      </c>
      <c r="C2428" s="29" t="n">
        <v>45930</v>
      </c>
      <c r="D2428" s="28" t="s">
        <v>380</v>
      </c>
    </row>
    <row r="2429" customFormat="false" ht="15" hidden="false" customHeight="false" outlineLevel="0" collapsed="false">
      <c r="A2429" s="28" t="s">
        <v>382</v>
      </c>
      <c r="B2429" s="28" t="n">
        <v>149</v>
      </c>
      <c r="C2429" s="29" t="n">
        <v>45961</v>
      </c>
      <c r="D2429" s="28" t="s">
        <v>380</v>
      </c>
    </row>
    <row r="2430" customFormat="false" ht="15" hidden="false" customHeight="false" outlineLevel="0" collapsed="false">
      <c r="A2430" s="28" t="s">
        <v>382</v>
      </c>
      <c r="B2430" s="28" t="n">
        <v>149</v>
      </c>
      <c r="C2430" s="29" t="n">
        <v>46022</v>
      </c>
      <c r="D2430" s="28" t="s">
        <v>381</v>
      </c>
    </row>
    <row r="2431" customFormat="false" ht="15" hidden="false" customHeight="false" outlineLevel="0" collapsed="false">
      <c r="A2431" s="28" t="s">
        <v>382</v>
      </c>
      <c r="B2431" s="28" t="n">
        <v>149</v>
      </c>
      <c r="C2431" s="29" t="n">
        <v>46053</v>
      </c>
      <c r="D2431" s="28" t="s">
        <v>380</v>
      </c>
    </row>
    <row r="2432" customFormat="false" ht="15" hidden="false" customHeight="false" outlineLevel="0" collapsed="false">
      <c r="A2432" s="28" t="s">
        <v>382</v>
      </c>
      <c r="B2432" s="28" t="n">
        <v>149</v>
      </c>
      <c r="C2432" s="29" t="n">
        <v>46112</v>
      </c>
      <c r="D2432" s="28" t="s">
        <v>380</v>
      </c>
    </row>
    <row r="2433" customFormat="false" ht="15" hidden="false" customHeight="false" outlineLevel="0" collapsed="false">
      <c r="A2433" s="28" t="s">
        <v>382</v>
      </c>
      <c r="B2433" s="28" t="n">
        <v>149</v>
      </c>
      <c r="C2433" s="29" t="n">
        <v>46142</v>
      </c>
      <c r="D2433" s="28" t="s">
        <v>380</v>
      </c>
    </row>
    <row r="2434" customFormat="false" ht="15" hidden="false" customHeight="false" outlineLevel="0" collapsed="false">
      <c r="A2434" s="28" t="s">
        <v>382</v>
      </c>
      <c r="B2434" s="28" t="n">
        <v>149</v>
      </c>
      <c r="C2434" s="29" t="n">
        <v>46173</v>
      </c>
      <c r="D2434" s="28" t="s">
        <v>380</v>
      </c>
    </row>
    <row r="2435" customFormat="false" ht="15" hidden="false" customHeight="false" outlineLevel="0" collapsed="false">
      <c r="A2435" s="28" t="s">
        <v>382</v>
      </c>
      <c r="B2435" s="28" t="n">
        <v>149</v>
      </c>
      <c r="C2435" s="29" t="n">
        <v>46234</v>
      </c>
      <c r="D2435" s="28" t="s">
        <v>380</v>
      </c>
    </row>
    <row r="2436" customFormat="false" ht="15" hidden="false" customHeight="false" outlineLevel="0" collapsed="false">
      <c r="A2436" s="28" t="s">
        <v>382</v>
      </c>
      <c r="B2436" s="28" t="n">
        <v>150</v>
      </c>
      <c r="C2436" s="29" t="n">
        <v>44957</v>
      </c>
      <c r="D2436" s="28" t="s">
        <v>380</v>
      </c>
    </row>
    <row r="2437" customFormat="false" ht="15" hidden="false" customHeight="false" outlineLevel="0" collapsed="false">
      <c r="A2437" s="28" t="s">
        <v>382</v>
      </c>
      <c r="B2437" s="28" t="n">
        <v>150</v>
      </c>
      <c r="C2437" s="29" t="n">
        <v>45016</v>
      </c>
      <c r="D2437" s="28" t="s">
        <v>380</v>
      </c>
    </row>
    <row r="2438" customFormat="false" ht="15" hidden="false" customHeight="false" outlineLevel="0" collapsed="false">
      <c r="A2438" s="28" t="s">
        <v>382</v>
      </c>
      <c r="B2438" s="28" t="n">
        <v>150</v>
      </c>
      <c r="C2438" s="29" t="n">
        <v>45046</v>
      </c>
      <c r="D2438" s="28" t="s">
        <v>381</v>
      </c>
    </row>
    <row r="2439" customFormat="false" ht="15" hidden="false" customHeight="false" outlineLevel="0" collapsed="false">
      <c r="A2439" s="28" t="s">
        <v>382</v>
      </c>
      <c r="B2439" s="28" t="n">
        <v>150</v>
      </c>
      <c r="C2439" s="29" t="n">
        <v>45077</v>
      </c>
      <c r="D2439" s="28" t="s">
        <v>380</v>
      </c>
    </row>
    <row r="2440" customFormat="false" ht="15" hidden="false" customHeight="false" outlineLevel="0" collapsed="false">
      <c r="A2440" s="28" t="s">
        <v>382</v>
      </c>
      <c r="B2440" s="28" t="n">
        <v>150</v>
      </c>
      <c r="C2440" s="29" t="n">
        <v>45199</v>
      </c>
      <c r="D2440" s="28" t="s">
        <v>380</v>
      </c>
    </row>
    <row r="2441" customFormat="false" ht="15" hidden="false" customHeight="false" outlineLevel="0" collapsed="false">
      <c r="A2441" s="28" t="s">
        <v>382</v>
      </c>
      <c r="B2441" s="28" t="n">
        <v>150</v>
      </c>
      <c r="C2441" s="29" t="n">
        <v>45230</v>
      </c>
      <c r="D2441" s="28" t="s">
        <v>380</v>
      </c>
    </row>
    <row r="2442" customFormat="false" ht="15" hidden="false" customHeight="false" outlineLevel="0" collapsed="false">
      <c r="A2442" s="28" t="s">
        <v>382</v>
      </c>
      <c r="B2442" s="28" t="n">
        <v>150</v>
      </c>
      <c r="C2442" s="29" t="n">
        <v>45291</v>
      </c>
      <c r="D2442" s="28" t="s">
        <v>380</v>
      </c>
    </row>
    <row r="2443" customFormat="false" ht="15" hidden="false" customHeight="false" outlineLevel="0" collapsed="false">
      <c r="A2443" s="28" t="s">
        <v>382</v>
      </c>
      <c r="B2443" s="28" t="n">
        <v>150</v>
      </c>
      <c r="C2443" s="29" t="n">
        <v>45322</v>
      </c>
      <c r="D2443" s="28" t="s">
        <v>380</v>
      </c>
    </row>
    <row r="2444" customFormat="false" ht="15" hidden="false" customHeight="false" outlineLevel="0" collapsed="false">
      <c r="A2444" s="28" t="s">
        <v>382</v>
      </c>
      <c r="B2444" s="28" t="n">
        <v>150</v>
      </c>
      <c r="C2444" s="29" t="n">
        <v>45382</v>
      </c>
      <c r="D2444" s="28" t="s">
        <v>380</v>
      </c>
    </row>
    <row r="2445" customFormat="false" ht="15" hidden="false" customHeight="false" outlineLevel="0" collapsed="false">
      <c r="A2445" s="28" t="s">
        <v>382</v>
      </c>
      <c r="B2445" s="28" t="n">
        <v>150</v>
      </c>
      <c r="C2445" s="29" t="n">
        <v>45412</v>
      </c>
      <c r="D2445" s="28" t="s">
        <v>380</v>
      </c>
    </row>
    <row r="2446" customFormat="false" ht="15" hidden="false" customHeight="false" outlineLevel="0" collapsed="false">
      <c r="A2446" s="28" t="s">
        <v>382</v>
      </c>
      <c r="B2446" s="28" t="n">
        <v>150</v>
      </c>
      <c r="C2446" s="29" t="n">
        <v>45443</v>
      </c>
      <c r="D2446" s="28" t="s">
        <v>380</v>
      </c>
    </row>
    <row r="2447" customFormat="false" ht="15" hidden="false" customHeight="false" outlineLevel="0" collapsed="false">
      <c r="A2447" s="28" t="s">
        <v>382</v>
      </c>
      <c r="B2447" s="28" t="n">
        <v>150</v>
      </c>
      <c r="C2447" s="29" t="n">
        <v>45504</v>
      </c>
      <c r="D2447" s="28" t="s">
        <v>380</v>
      </c>
    </row>
    <row r="2448" customFormat="false" ht="15" hidden="false" customHeight="false" outlineLevel="0" collapsed="false">
      <c r="A2448" s="28" t="s">
        <v>382</v>
      </c>
      <c r="B2448" s="28" t="n">
        <v>150</v>
      </c>
      <c r="C2448" s="29" t="n">
        <v>45535</v>
      </c>
      <c r="D2448" s="28" t="s">
        <v>380</v>
      </c>
    </row>
    <row r="2449" customFormat="false" ht="15" hidden="false" customHeight="false" outlineLevel="0" collapsed="false">
      <c r="A2449" s="28" t="s">
        <v>382</v>
      </c>
      <c r="B2449" s="28" t="n">
        <v>150</v>
      </c>
      <c r="C2449" s="29" t="n">
        <v>45565</v>
      </c>
      <c r="D2449" s="28" t="s">
        <v>380</v>
      </c>
    </row>
    <row r="2450" customFormat="false" ht="15" hidden="false" customHeight="false" outlineLevel="0" collapsed="false">
      <c r="A2450" s="28" t="s">
        <v>382</v>
      </c>
      <c r="B2450" s="28" t="n">
        <v>150</v>
      </c>
      <c r="C2450" s="29" t="n">
        <v>45596</v>
      </c>
      <c r="D2450" s="28" t="s">
        <v>380</v>
      </c>
    </row>
    <row r="2451" customFormat="false" ht="15" hidden="false" customHeight="false" outlineLevel="0" collapsed="false">
      <c r="A2451" s="28" t="s">
        <v>382</v>
      </c>
      <c r="B2451" s="28" t="n">
        <v>150</v>
      </c>
      <c r="C2451" s="29" t="n">
        <v>45657</v>
      </c>
      <c r="D2451" s="28" t="s">
        <v>380</v>
      </c>
    </row>
    <row r="2452" customFormat="false" ht="15" hidden="false" customHeight="false" outlineLevel="0" collapsed="false">
      <c r="A2452" s="28" t="s">
        <v>382</v>
      </c>
      <c r="B2452" s="28" t="n">
        <v>150</v>
      </c>
      <c r="C2452" s="29" t="n">
        <v>45688</v>
      </c>
      <c r="D2452" s="28" t="s">
        <v>380</v>
      </c>
    </row>
    <row r="2453" customFormat="false" ht="15" hidden="false" customHeight="false" outlineLevel="0" collapsed="false">
      <c r="A2453" s="28" t="s">
        <v>382</v>
      </c>
      <c r="B2453" s="28" t="n">
        <v>150</v>
      </c>
      <c r="C2453" s="29" t="n">
        <v>45747</v>
      </c>
      <c r="D2453" s="28" t="s">
        <v>380</v>
      </c>
    </row>
    <row r="2454" customFormat="false" ht="15" hidden="false" customHeight="false" outlineLevel="0" collapsed="false">
      <c r="A2454" s="28" t="s">
        <v>382</v>
      </c>
      <c r="B2454" s="28" t="n">
        <v>150</v>
      </c>
      <c r="C2454" s="29" t="n">
        <v>45777</v>
      </c>
      <c r="D2454" s="28" t="s">
        <v>381</v>
      </c>
    </row>
    <row r="2455" customFormat="false" ht="15" hidden="false" customHeight="false" outlineLevel="0" collapsed="false">
      <c r="A2455" s="28" t="s">
        <v>382</v>
      </c>
      <c r="B2455" s="28" t="n">
        <v>150</v>
      </c>
      <c r="C2455" s="29" t="n">
        <v>45808</v>
      </c>
      <c r="D2455" s="28" t="s">
        <v>381</v>
      </c>
    </row>
    <row r="2456" customFormat="false" ht="15" hidden="false" customHeight="false" outlineLevel="0" collapsed="false">
      <c r="A2456" s="28" t="s">
        <v>382</v>
      </c>
      <c r="B2456" s="28" t="n">
        <v>150</v>
      </c>
      <c r="C2456" s="29" t="n">
        <v>45869</v>
      </c>
      <c r="D2456" s="28" t="s">
        <v>380</v>
      </c>
    </row>
    <row r="2457" customFormat="false" ht="15" hidden="false" customHeight="false" outlineLevel="0" collapsed="false">
      <c r="A2457" s="28" t="s">
        <v>382</v>
      </c>
      <c r="B2457" s="28" t="n">
        <v>150</v>
      </c>
      <c r="C2457" s="29" t="n">
        <v>45900</v>
      </c>
      <c r="D2457" s="28" t="s">
        <v>380</v>
      </c>
    </row>
    <row r="2458" customFormat="false" ht="15" hidden="false" customHeight="false" outlineLevel="0" collapsed="false">
      <c r="A2458" s="28" t="s">
        <v>382</v>
      </c>
      <c r="B2458" s="28" t="n">
        <v>150</v>
      </c>
      <c r="C2458" s="29" t="n">
        <v>45930</v>
      </c>
      <c r="D2458" s="28" t="s">
        <v>380</v>
      </c>
    </row>
    <row r="2459" customFormat="false" ht="15" hidden="false" customHeight="false" outlineLevel="0" collapsed="false">
      <c r="A2459" s="28" t="s">
        <v>382</v>
      </c>
      <c r="B2459" s="28" t="n">
        <v>150</v>
      </c>
      <c r="C2459" s="29" t="n">
        <v>45961</v>
      </c>
      <c r="D2459" s="28" t="s">
        <v>380</v>
      </c>
    </row>
    <row r="2460" customFormat="false" ht="15" hidden="false" customHeight="false" outlineLevel="0" collapsed="false">
      <c r="A2460" s="28" t="s">
        <v>382</v>
      </c>
      <c r="B2460" s="28" t="n">
        <v>150</v>
      </c>
      <c r="C2460" s="29" t="n">
        <v>46022</v>
      </c>
      <c r="D2460" s="28" t="s">
        <v>379</v>
      </c>
    </row>
    <row r="2461" customFormat="false" ht="15" hidden="false" customHeight="false" outlineLevel="0" collapsed="false">
      <c r="A2461" s="28" t="s">
        <v>382</v>
      </c>
      <c r="B2461" s="28" t="n">
        <v>150</v>
      </c>
      <c r="C2461" s="29" t="n">
        <v>46053</v>
      </c>
      <c r="D2461" s="28" t="s">
        <v>380</v>
      </c>
    </row>
    <row r="2462" customFormat="false" ht="15" hidden="false" customHeight="false" outlineLevel="0" collapsed="false">
      <c r="A2462" s="28" t="s">
        <v>382</v>
      </c>
      <c r="B2462" s="28" t="n">
        <v>150</v>
      </c>
      <c r="C2462" s="29" t="n">
        <v>46112</v>
      </c>
      <c r="D2462" s="28" t="s">
        <v>380</v>
      </c>
    </row>
    <row r="2463" customFormat="false" ht="15" hidden="false" customHeight="false" outlineLevel="0" collapsed="false">
      <c r="A2463" s="28" t="s">
        <v>382</v>
      </c>
      <c r="B2463" s="28" t="n">
        <v>150</v>
      </c>
      <c r="C2463" s="29" t="n">
        <v>46142</v>
      </c>
      <c r="D2463" s="28" t="s">
        <v>380</v>
      </c>
    </row>
    <row r="2464" customFormat="false" ht="15" hidden="false" customHeight="false" outlineLevel="0" collapsed="false">
      <c r="A2464" s="28" t="s">
        <v>382</v>
      </c>
      <c r="B2464" s="28" t="n">
        <v>150</v>
      </c>
      <c r="C2464" s="29" t="n">
        <v>46173</v>
      </c>
      <c r="D2464" s="28" t="s">
        <v>380</v>
      </c>
    </row>
    <row r="2465" customFormat="false" ht="15" hidden="false" customHeight="false" outlineLevel="0" collapsed="false">
      <c r="A2465" s="28" t="s">
        <v>382</v>
      </c>
      <c r="B2465" s="28" t="n">
        <v>150</v>
      </c>
      <c r="C2465" s="29" t="n">
        <v>46234</v>
      </c>
      <c r="D2465" s="28" t="s">
        <v>379</v>
      </c>
    </row>
    <row r="2466" customFormat="false" ht="15" hidden="false" customHeight="false" outlineLevel="0" collapsed="false">
      <c r="A2466" s="28" t="s">
        <v>382</v>
      </c>
      <c r="B2466" s="28" t="n">
        <v>151</v>
      </c>
      <c r="C2466" s="29" t="n">
        <v>45747</v>
      </c>
      <c r="D2466" s="28" t="s">
        <v>380</v>
      </c>
    </row>
    <row r="2467" customFormat="false" ht="15" hidden="false" customHeight="false" outlineLevel="0" collapsed="false">
      <c r="A2467" s="28" t="s">
        <v>382</v>
      </c>
      <c r="B2467" s="28" t="n">
        <v>151</v>
      </c>
      <c r="C2467" s="29" t="n">
        <v>45777</v>
      </c>
      <c r="D2467" s="28" t="s">
        <v>380</v>
      </c>
    </row>
    <row r="2468" customFormat="false" ht="15" hidden="false" customHeight="false" outlineLevel="0" collapsed="false">
      <c r="A2468" s="28" t="s">
        <v>382</v>
      </c>
      <c r="B2468" s="28" t="n">
        <v>151</v>
      </c>
      <c r="C2468" s="29" t="n">
        <v>45808</v>
      </c>
      <c r="D2468" s="28" t="s">
        <v>380</v>
      </c>
    </row>
    <row r="2469" customFormat="false" ht="15" hidden="false" customHeight="false" outlineLevel="0" collapsed="false">
      <c r="A2469" s="28" t="s">
        <v>382</v>
      </c>
      <c r="B2469" s="28" t="n">
        <v>151</v>
      </c>
      <c r="C2469" s="29" t="n">
        <v>45869</v>
      </c>
      <c r="D2469" s="28" t="s">
        <v>380</v>
      </c>
    </row>
    <row r="2470" customFormat="false" ht="15" hidden="false" customHeight="false" outlineLevel="0" collapsed="false">
      <c r="A2470" s="28" t="s">
        <v>382</v>
      </c>
      <c r="B2470" s="28" t="n">
        <v>151</v>
      </c>
      <c r="C2470" s="29" t="n">
        <v>45900</v>
      </c>
      <c r="D2470" s="28" t="s">
        <v>379</v>
      </c>
    </row>
    <row r="2471" customFormat="false" ht="15" hidden="false" customHeight="false" outlineLevel="0" collapsed="false">
      <c r="A2471" s="28" t="s">
        <v>382</v>
      </c>
      <c r="B2471" s="28" t="n">
        <v>151</v>
      </c>
      <c r="C2471" s="29" t="n">
        <v>45930</v>
      </c>
      <c r="D2471" s="28" t="s">
        <v>380</v>
      </c>
    </row>
    <row r="2472" customFormat="false" ht="15" hidden="false" customHeight="false" outlineLevel="0" collapsed="false">
      <c r="A2472" s="28" t="s">
        <v>382</v>
      </c>
      <c r="B2472" s="28" t="n">
        <v>151</v>
      </c>
      <c r="C2472" s="29" t="n">
        <v>45961</v>
      </c>
      <c r="D2472" s="28" t="s">
        <v>380</v>
      </c>
    </row>
    <row r="2473" customFormat="false" ht="15" hidden="false" customHeight="false" outlineLevel="0" collapsed="false">
      <c r="A2473" s="28" t="s">
        <v>382</v>
      </c>
      <c r="B2473" s="28" t="n">
        <v>151</v>
      </c>
      <c r="C2473" s="29" t="n">
        <v>46022</v>
      </c>
      <c r="D2473" s="28" t="s">
        <v>380</v>
      </c>
    </row>
    <row r="2474" customFormat="false" ht="15" hidden="false" customHeight="false" outlineLevel="0" collapsed="false">
      <c r="A2474" s="28" t="s">
        <v>382</v>
      </c>
      <c r="B2474" s="28" t="n">
        <v>151</v>
      </c>
      <c r="C2474" s="29" t="n">
        <v>46053</v>
      </c>
      <c r="D2474" s="28" t="s">
        <v>381</v>
      </c>
    </row>
    <row r="2475" customFormat="false" ht="15" hidden="false" customHeight="false" outlineLevel="0" collapsed="false">
      <c r="A2475" s="28" t="s">
        <v>382</v>
      </c>
      <c r="B2475" s="28" t="n">
        <v>151</v>
      </c>
      <c r="C2475" s="29" t="n">
        <v>46112</v>
      </c>
      <c r="D2475" s="28" t="s">
        <v>380</v>
      </c>
    </row>
    <row r="2476" customFormat="false" ht="15" hidden="false" customHeight="false" outlineLevel="0" collapsed="false">
      <c r="A2476" s="28" t="s">
        <v>382</v>
      </c>
      <c r="B2476" s="28" t="n">
        <v>151</v>
      </c>
      <c r="C2476" s="29" t="n">
        <v>46142</v>
      </c>
      <c r="D2476" s="28" t="s">
        <v>380</v>
      </c>
    </row>
    <row r="2477" customFormat="false" ht="15" hidden="false" customHeight="false" outlineLevel="0" collapsed="false">
      <c r="A2477" s="28" t="s">
        <v>382</v>
      </c>
      <c r="B2477" s="28" t="n">
        <v>151</v>
      </c>
      <c r="C2477" s="29" t="n">
        <v>46173</v>
      </c>
      <c r="D2477" s="28" t="s">
        <v>379</v>
      </c>
    </row>
    <row r="2478" customFormat="false" ht="15" hidden="false" customHeight="false" outlineLevel="0" collapsed="false">
      <c r="A2478" s="28" t="s">
        <v>382</v>
      </c>
      <c r="B2478" s="28" t="n">
        <v>151</v>
      </c>
      <c r="C2478" s="29" t="n">
        <v>46234</v>
      </c>
      <c r="D2478" s="28" t="s">
        <v>380</v>
      </c>
    </row>
    <row r="2479" customFormat="false" ht="15" hidden="false" customHeight="false" outlineLevel="0" collapsed="false">
      <c r="A2479" s="28" t="s">
        <v>382</v>
      </c>
      <c r="B2479" s="28" t="n">
        <v>153</v>
      </c>
      <c r="C2479" s="29" t="n">
        <v>44957</v>
      </c>
      <c r="D2479" s="28" t="s">
        <v>381</v>
      </c>
    </row>
    <row r="2480" customFormat="false" ht="15" hidden="false" customHeight="false" outlineLevel="0" collapsed="false">
      <c r="A2480" s="28" t="s">
        <v>382</v>
      </c>
      <c r="B2480" s="28" t="n">
        <v>153</v>
      </c>
      <c r="C2480" s="29" t="n">
        <v>45016</v>
      </c>
      <c r="D2480" s="28" t="s">
        <v>380</v>
      </c>
    </row>
    <row r="2481" customFormat="false" ht="15" hidden="false" customHeight="false" outlineLevel="0" collapsed="false">
      <c r="A2481" s="28" t="s">
        <v>382</v>
      </c>
      <c r="B2481" s="28" t="n">
        <v>153</v>
      </c>
      <c r="C2481" s="29" t="n">
        <v>45046</v>
      </c>
      <c r="D2481" s="28" t="s">
        <v>380</v>
      </c>
    </row>
    <row r="2482" customFormat="false" ht="15" hidden="false" customHeight="false" outlineLevel="0" collapsed="false">
      <c r="A2482" s="28" t="s">
        <v>382</v>
      </c>
      <c r="B2482" s="28" t="n">
        <v>153</v>
      </c>
      <c r="C2482" s="29" t="n">
        <v>45077</v>
      </c>
      <c r="D2482" s="28" t="s">
        <v>380</v>
      </c>
    </row>
    <row r="2483" customFormat="false" ht="15" hidden="false" customHeight="false" outlineLevel="0" collapsed="false">
      <c r="A2483" s="28" t="s">
        <v>382</v>
      </c>
      <c r="B2483" s="28" t="n">
        <v>153</v>
      </c>
      <c r="C2483" s="29" t="n">
        <v>45199</v>
      </c>
      <c r="D2483" s="28" t="s">
        <v>380</v>
      </c>
    </row>
    <row r="2484" customFormat="false" ht="15" hidden="false" customHeight="false" outlineLevel="0" collapsed="false">
      <c r="A2484" s="28" t="s">
        <v>382</v>
      </c>
      <c r="B2484" s="28" t="n">
        <v>153</v>
      </c>
      <c r="C2484" s="29" t="n">
        <v>45230</v>
      </c>
      <c r="D2484" s="28" t="s">
        <v>380</v>
      </c>
    </row>
    <row r="2485" customFormat="false" ht="15" hidden="false" customHeight="false" outlineLevel="0" collapsed="false">
      <c r="A2485" s="28" t="s">
        <v>382</v>
      </c>
      <c r="B2485" s="28" t="n">
        <v>153</v>
      </c>
      <c r="C2485" s="29" t="n">
        <v>45291</v>
      </c>
      <c r="D2485" s="28" t="s">
        <v>380</v>
      </c>
    </row>
    <row r="2486" customFormat="false" ht="15" hidden="false" customHeight="false" outlineLevel="0" collapsed="false">
      <c r="A2486" s="28" t="s">
        <v>382</v>
      </c>
      <c r="B2486" s="28" t="n">
        <v>153</v>
      </c>
      <c r="C2486" s="29" t="n">
        <v>45322</v>
      </c>
      <c r="D2486" s="28" t="s">
        <v>381</v>
      </c>
    </row>
    <row r="2487" customFormat="false" ht="15" hidden="false" customHeight="false" outlineLevel="0" collapsed="false">
      <c r="A2487" s="28" t="s">
        <v>382</v>
      </c>
      <c r="B2487" s="28" t="n">
        <v>153</v>
      </c>
      <c r="C2487" s="29" t="n">
        <v>45382</v>
      </c>
      <c r="D2487" s="28" t="s">
        <v>380</v>
      </c>
    </row>
    <row r="2488" customFormat="false" ht="15" hidden="false" customHeight="false" outlineLevel="0" collapsed="false">
      <c r="A2488" s="28" t="s">
        <v>382</v>
      </c>
      <c r="B2488" s="28" t="n">
        <v>153</v>
      </c>
      <c r="C2488" s="29" t="n">
        <v>45412</v>
      </c>
      <c r="D2488" s="28" t="s">
        <v>380</v>
      </c>
    </row>
    <row r="2489" customFormat="false" ht="15" hidden="false" customHeight="false" outlineLevel="0" collapsed="false">
      <c r="A2489" s="28" t="s">
        <v>382</v>
      </c>
      <c r="B2489" s="28" t="n">
        <v>153</v>
      </c>
      <c r="C2489" s="29" t="n">
        <v>45443</v>
      </c>
      <c r="D2489" s="28" t="s">
        <v>380</v>
      </c>
    </row>
    <row r="2490" customFormat="false" ht="15" hidden="false" customHeight="false" outlineLevel="0" collapsed="false">
      <c r="A2490" s="28" t="s">
        <v>382</v>
      </c>
      <c r="B2490" s="28" t="n">
        <v>153</v>
      </c>
      <c r="C2490" s="29" t="n">
        <v>45504</v>
      </c>
      <c r="D2490" s="28" t="s">
        <v>380</v>
      </c>
    </row>
    <row r="2491" customFormat="false" ht="15" hidden="false" customHeight="false" outlineLevel="0" collapsed="false">
      <c r="A2491" s="28" t="s">
        <v>382</v>
      </c>
      <c r="B2491" s="28" t="n">
        <v>153</v>
      </c>
      <c r="C2491" s="29" t="n">
        <v>45535</v>
      </c>
      <c r="D2491" s="28" t="s">
        <v>380</v>
      </c>
    </row>
    <row r="2492" customFormat="false" ht="15" hidden="false" customHeight="false" outlineLevel="0" collapsed="false">
      <c r="A2492" s="28" t="s">
        <v>382</v>
      </c>
      <c r="B2492" s="28" t="n">
        <v>153</v>
      </c>
      <c r="C2492" s="29" t="n">
        <v>45565</v>
      </c>
      <c r="D2492" s="28" t="s">
        <v>380</v>
      </c>
    </row>
    <row r="2493" customFormat="false" ht="15" hidden="false" customHeight="false" outlineLevel="0" collapsed="false">
      <c r="A2493" s="28" t="s">
        <v>382</v>
      </c>
      <c r="B2493" s="28" t="n">
        <v>153</v>
      </c>
      <c r="C2493" s="29" t="n">
        <v>45596</v>
      </c>
      <c r="D2493" s="28" t="s">
        <v>379</v>
      </c>
    </row>
    <row r="2494" customFormat="false" ht="15" hidden="false" customHeight="false" outlineLevel="0" collapsed="false">
      <c r="A2494" s="28" t="s">
        <v>382</v>
      </c>
      <c r="B2494" s="28" t="n">
        <v>153</v>
      </c>
      <c r="C2494" s="29" t="n">
        <v>45657</v>
      </c>
      <c r="D2494" s="28" t="s">
        <v>380</v>
      </c>
    </row>
    <row r="2495" customFormat="false" ht="15" hidden="false" customHeight="false" outlineLevel="0" collapsed="false">
      <c r="A2495" s="28" t="s">
        <v>382</v>
      </c>
      <c r="B2495" s="28" t="n">
        <v>153</v>
      </c>
      <c r="C2495" s="29" t="n">
        <v>45688</v>
      </c>
      <c r="D2495" s="28" t="s">
        <v>380</v>
      </c>
    </row>
    <row r="2496" customFormat="false" ht="15" hidden="false" customHeight="false" outlineLevel="0" collapsed="false">
      <c r="A2496" s="28" t="s">
        <v>382</v>
      </c>
      <c r="B2496" s="28" t="n">
        <v>153</v>
      </c>
      <c r="C2496" s="29" t="n">
        <v>45747</v>
      </c>
      <c r="D2496" s="28" t="s">
        <v>381</v>
      </c>
    </row>
    <row r="2497" customFormat="false" ht="15" hidden="false" customHeight="false" outlineLevel="0" collapsed="false">
      <c r="A2497" s="28" t="s">
        <v>382</v>
      </c>
      <c r="B2497" s="28" t="n">
        <v>153</v>
      </c>
      <c r="C2497" s="29" t="n">
        <v>45777</v>
      </c>
      <c r="D2497" s="28" t="s">
        <v>380</v>
      </c>
    </row>
    <row r="2498" customFormat="false" ht="15" hidden="false" customHeight="false" outlineLevel="0" collapsed="false">
      <c r="A2498" s="28" t="s">
        <v>382</v>
      </c>
      <c r="B2498" s="28" t="n">
        <v>153</v>
      </c>
      <c r="C2498" s="29" t="n">
        <v>45808</v>
      </c>
      <c r="D2498" s="28" t="s">
        <v>380</v>
      </c>
    </row>
    <row r="2499" customFormat="false" ht="15" hidden="false" customHeight="false" outlineLevel="0" collapsed="false">
      <c r="A2499" s="28" t="s">
        <v>382</v>
      </c>
      <c r="B2499" s="28" t="n">
        <v>153</v>
      </c>
      <c r="C2499" s="29" t="n">
        <v>45869</v>
      </c>
      <c r="D2499" s="28" t="s">
        <v>380</v>
      </c>
    </row>
    <row r="2500" customFormat="false" ht="15" hidden="false" customHeight="false" outlineLevel="0" collapsed="false">
      <c r="A2500" s="28" t="s">
        <v>382</v>
      </c>
      <c r="B2500" s="28" t="n">
        <v>153</v>
      </c>
      <c r="C2500" s="29" t="n">
        <v>45900</v>
      </c>
      <c r="D2500" s="28" t="s">
        <v>380</v>
      </c>
    </row>
    <row r="2501" customFormat="false" ht="15" hidden="false" customHeight="false" outlineLevel="0" collapsed="false">
      <c r="A2501" s="28" t="s">
        <v>382</v>
      </c>
      <c r="B2501" s="28" t="n">
        <v>153</v>
      </c>
      <c r="C2501" s="29" t="n">
        <v>45930</v>
      </c>
      <c r="D2501" s="28" t="s">
        <v>380</v>
      </c>
    </row>
    <row r="2502" customFormat="false" ht="15" hidden="false" customHeight="false" outlineLevel="0" collapsed="false">
      <c r="A2502" s="28" t="s">
        <v>382</v>
      </c>
      <c r="B2502" s="28" t="n">
        <v>153</v>
      </c>
      <c r="C2502" s="29" t="n">
        <v>45961</v>
      </c>
      <c r="D2502" s="28" t="s">
        <v>380</v>
      </c>
    </row>
    <row r="2503" customFormat="false" ht="15" hidden="false" customHeight="false" outlineLevel="0" collapsed="false">
      <c r="A2503" s="28" t="s">
        <v>382</v>
      </c>
      <c r="B2503" s="28" t="n">
        <v>153</v>
      </c>
      <c r="C2503" s="29" t="n">
        <v>46022</v>
      </c>
      <c r="D2503" s="28" t="s">
        <v>380</v>
      </c>
    </row>
    <row r="2504" customFormat="false" ht="15" hidden="false" customHeight="false" outlineLevel="0" collapsed="false">
      <c r="A2504" s="28" t="s">
        <v>382</v>
      </c>
      <c r="B2504" s="28" t="n">
        <v>153</v>
      </c>
      <c r="C2504" s="29" t="n">
        <v>46053</v>
      </c>
      <c r="D2504" s="28" t="s">
        <v>380</v>
      </c>
    </row>
    <row r="2505" customFormat="false" ht="15" hidden="false" customHeight="false" outlineLevel="0" collapsed="false">
      <c r="A2505" s="28" t="s">
        <v>382</v>
      </c>
      <c r="B2505" s="28" t="n">
        <v>153</v>
      </c>
      <c r="C2505" s="29" t="n">
        <v>46112</v>
      </c>
      <c r="D2505" s="28" t="s">
        <v>381</v>
      </c>
    </row>
    <row r="2506" customFormat="false" ht="15" hidden="false" customHeight="false" outlineLevel="0" collapsed="false">
      <c r="A2506" s="28" t="s">
        <v>382</v>
      </c>
      <c r="B2506" s="28" t="n">
        <v>153</v>
      </c>
      <c r="C2506" s="29" t="n">
        <v>46142</v>
      </c>
      <c r="D2506" s="28" t="s">
        <v>380</v>
      </c>
    </row>
    <row r="2507" customFormat="false" ht="15" hidden="false" customHeight="false" outlineLevel="0" collapsed="false">
      <c r="A2507" s="28" t="s">
        <v>382</v>
      </c>
      <c r="B2507" s="28" t="n">
        <v>153</v>
      </c>
      <c r="C2507" s="29" t="n">
        <v>46173</v>
      </c>
      <c r="D2507" s="28" t="s">
        <v>381</v>
      </c>
    </row>
    <row r="2508" customFormat="false" ht="15" hidden="false" customHeight="false" outlineLevel="0" collapsed="false">
      <c r="A2508" s="28" t="s">
        <v>382</v>
      </c>
      <c r="B2508" s="28" t="n">
        <v>153</v>
      </c>
      <c r="C2508" s="29" t="n">
        <v>46234</v>
      </c>
      <c r="D2508" s="28" t="s">
        <v>380</v>
      </c>
    </row>
    <row r="2509" customFormat="false" ht="15" hidden="false" customHeight="false" outlineLevel="0" collapsed="false">
      <c r="A2509" s="28" t="s">
        <v>382</v>
      </c>
      <c r="B2509" s="28" t="n">
        <v>155</v>
      </c>
      <c r="C2509" s="29" t="n">
        <v>46234</v>
      </c>
      <c r="D2509" s="28" t="s">
        <v>380</v>
      </c>
    </row>
    <row r="2510" customFormat="false" ht="15" hidden="false" customHeight="false" outlineLevel="0" collapsed="false">
      <c r="A2510" s="28" t="s">
        <v>382</v>
      </c>
      <c r="B2510" s="28" t="n">
        <v>156</v>
      </c>
      <c r="C2510" s="29" t="n">
        <v>44957</v>
      </c>
      <c r="D2510" s="28" t="s">
        <v>380</v>
      </c>
    </row>
    <row r="2511" customFormat="false" ht="15" hidden="false" customHeight="false" outlineLevel="0" collapsed="false">
      <c r="A2511" s="28" t="s">
        <v>382</v>
      </c>
      <c r="B2511" s="28" t="n">
        <v>156</v>
      </c>
      <c r="C2511" s="29" t="n">
        <v>45016</v>
      </c>
      <c r="D2511" s="28" t="s">
        <v>380</v>
      </c>
    </row>
    <row r="2512" customFormat="false" ht="15" hidden="false" customHeight="false" outlineLevel="0" collapsed="false">
      <c r="A2512" s="28" t="s">
        <v>382</v>
      </c>
      <c r="B2512" s="28" t="n">
        <v>156</v>
      </c>
      <c r="C2512" s="29" t="n">
        <v>45046</v>
      </c>
      <c r="D2512" s="28" t="s">
        <v>379</v>
      </c>
    </row>
    <row r="2513" customFormat="false" ht="15" hidden="false" customHeight="false" outlineLevel="0" collapsed="false">
      <c r="A2513" s="28" t="s">
        <v>382</v>
      </c>
      <c r="B2513" s="28" t="n">
        <v>156</v>
      </c>
      <c r="C2513" s="29" t="n">
        <v>45077</v>
      </c>
      <c r="D2513" s="28" t="s">
        <v>380</v>
      </c>
    </row>
    <row r="2514" customFormat="false" ht="15" hidden="false" customHeight="false" outlineLevel="0" collapsed="false">
      <c r="A2514" s="28" t="s">
        <v>382</v>
      </c>
      <c r="B2514" s="28" t="n">
        <v>156</v>
      </c>
      <c r="C2514" s="29" t="n">
        <v>45199</v>
      </c>
      <c r="D2514" s="28" t="s">
        <v>380</v>
      </c>
    </row>
    <row r="2515" customFormat="false" ht="15" hidden="false" customHeight="false" outlineLevel="0" collapsed="false">
      <c r="A2515" s="28" t="s">
        <v>382</v>
      </c>
      <c r="B2515" s="28" t="n">
        <v>156</v>
      </c>
      <c r="C2515" s="29" t="n">
        <v>45230</v>
      </c>
      <c r="D2515" s="28" t="s">
        <v>380</v>
      </c>
    </row>
    <row r="2516" customFormat="false" ht="15" hidden="false" customHeight="false" outlineLevel="0" collapsed="false">
      <c r="A2516" s="28" t="s">
        <v>382</v>
      </c>
      <c r="B2516" s="28" t="n">
        <v>156</v>
      </c>
      <c r="C2516" s="29" t="n">
        <v>45291</v>
      </c>
      <c r="D2516" s="28" t="s">
        <v>380</v>
      </c>
    </row>
    <row r="2517" customFormat="false" ht="15" hidden="false" customHeight="false" outlineLevel="0" collapsed="false">
      <c r="A2517" s="28" t="s">
        <v>382</v>
      </c>
      <c r="B2517" s="28" t="n">
        <v>156</v>
      </c>
      <c r="C2517" s="29" t="n">
        <v>45322</v>
      </c>
      <c r="D2517" s="28" t="s">
        <v>380</v>
      </c>
    </row>
    <row r="2518" customFormat="false" ht="15" hidden="false" customHeight="false" outlineLevel="0" collapsed="false">
      <c r="A2518" s="28" t="s">
        <v>382</v>
      </c>
      <c r="B2518" s="28" t="n">
        <v>156</v>
      </c>
      <c r="C2518" s="29" t="n">
        <v>45382</v>
      </c>
      <c r="D2518" s="28" t="s">
        <v>381</v>
      </c>
    </row>
    <row r="2519" customFormat="false" ht="15" hidden="false" customHeight="false" outlineLevel="0" collapsed="false">
      <c r="A2519" s="28" t="s">
        <v>382</v>
      </c>
      <c r="B2519" s="28" t="n">
        <v>156</v>
      </c>
      <c r="C2519" s="29" t="n">
        <v>45412</v>
      </c>
      <c r="D2519" s="28" t="s">
        <v>380</v>
      </c>
    </row>
    <row r="2520" customFormat="false" ht="15" hidden="false" customHeight="false" outlineLevel="0" collapsed="false">
      <c r="A2520" s="28" t="s">
        <v>382</v>
      </c>
      <c r="B2520" s="28" t="n">
        <v>156</v>
      </c>
      <c r="C2520" s="29" t="n">
        <v>45443</v>
      </c>
      <c r="D2520" s="28" t="s">
        <v>380</v>
      </c>
    </row>
    <row r="2521" customFormat="false" ht="15" hidden="false" customHeight="false" outlineLevel="0" collapsed="false">
      <c r="A2521" s="28" t="s">
        <v>382</v>
      </c>
      <c r="B2521" s="28" t="n">
        <v>156</v>
      </c>
      <c r="C2521" s="29" t="n">
        <v>45504</v>
      </c>
      <c r="D2521" s="28" t="s">
        <v>380</v>
      </c>
    </row>
    <row r="2522" customFormat="false" ht="15" hidden="false" customHeight="false" outlineLevel="0" collapsed="false">
      <c r="A2522" s="28" t="s">
        <v>382</v>
      </c>
      <c r="B2522" s="28" t="n">
        <v>156</v>
      </c>
      <c r="C2522" s="29" t="n">
        <v>45535</v>
      </c>
      <c r="D2522" s="28" t="s">
        <v>381</v>
      </c>
    </row>
    <row r="2523" customFormat="false" ht="15" hidden="false" customHeight="false" outlineLevel="0" collapsed="false">
      <c r="A2523" s="28" t="s">
        <v>382</v>
      </c>
      <c r="B2523" s="28" t="n">
        <v>156</v>
      </c>
      <c r="C2523" s="29" t="n">
        <v>45565</v>
      </c>
      <c r="D2523" s="28" t="s">
        <v>380</v>
      </c>
    </row>
    <row r="2524" customFormat="false" ht="15" hidden="false" customHeight="false" outlineLevel="0" collapsed="false">
      <c r="A2524" s="28" t="s">
        <v>382</v>
      </c>
      <c r="B2524" s="28" t="n">
        <v>156</v>
      </c>
      <c r="C2524" s="29" t="n">
        <v>45596</v>
      </c>
      <c r="D2524" s="28" t="s">
        <v>381</v>
      </c>
    </row>
    <row r="2525" customFormat="false" ht="15" hidden="false" customHeight="false" outlineLevel="0" collapsed="false">
      <c r="A2525" s="28" t="s">
        <v>382</v>
      </c>
      <c r="B2525" s="28" t="n">
        <v>156</v>
      </c>
      <c r="C2525" s="29" t="n">
        <v>45657</v>
      </c>
      <c r="D2525" s="28" t="s">
        <v>380</v>
      </c>
    </row>
    <row r="2526" customFormat="false" ht="15" hidden="false" customHeight="false" outlineLevel="0" collapsed="false">
      <c r="A2526" s="28" t="s">
        <v>382</v>
      </c>
      <c r="B2526" s="28" t="n">
        <v>156</v>
      </c>
      <c r="C2526" s="29" t="n">
        <v>45688</v>
      </c>
      <c r="D2526" s="28" t="s">
        <v>380</v>
      </c>
    </row>
    <row r="2527" customFormat="false" ht="15" hidden="false" customHeight="false" outlineLevel="0" collapsed="false">
      <c r="A2527" s="28" t="s">
        <v>382</v>
      </c>
      <c r="B2527" s="28" t="n">
        <v>156</v>
      </c>
      <c r="C2527" s="29" t="n">
        <v>45747</v>
      </c>
      <c r="D2527" s="28" t="s">
        <v>381</v>
      </c>
    </row>
    <row r="2528" customFormat="false" ht="15" hidden="false" customHeight="false" outlineLevel="0" collapsed="false">
      <c r="A2528" s="28" t="s">
        <v>382</v>
      </c>
      <c r="B2528" s="28" t="n">
        <v>156</v>
      </c>
      <c r="C2528" s="29" t="n">
        <v>45777</v>
      </c>
      <c r="D2528" s="28" t="s">
        <v>379</v>
      </c>
    </row>
    <row r="2529" customFormat="false" ht="15" hidden="false" customHeight="false" outlineLevel="0" collapsed="false">
      <c r="A2529" s="28" t="s">
        <v>382</v>
      </c>
      <c r="B2529" s="28" t="n">
        <v>156</v>
      </c>
      <c r="C2529" s="29" t="n">
        <v>45808</v>
      </c>
      <c r="D2529" s="28" t="s">
        <v>380</v>
      </c>
    </row>
    <row r="2530" customFormat="false" ht="15" hidden="false" customHeight="false" outlineLevel="0" collapsed="false">
      <c r="A2530" s="28" t="s">
        <v>382</v>
      </c>
      <c r="B2530" s="28" t="n">
        <v>156</v>
      </c>
      <c r="C2530" s="29" t="n">
        <v>45869</v>
      </c>
      <c r="D2530" s="28" t="s">
        <v>380</v>
      </c>
    </row>
    <row r="2531" customFormat="false" ht="15" hidden="false" customHeight="false" outlineLevel="0" collapsed="false">
      <c r="A2531" s="28" t="s">
        <v>382</v>
      </c>
      <c r="B2531" s="28" t="n">
        <v>156</v>
      </c>
      <c r="C2531" s="29" t="n">
        <v>45900</v>
      </c>
      <c r="D2531" s="28" t="s">
        <v>380</v>
      </c>
    </row>
    <row r="2532" customFormat="false" ht="15" hidden="false" customHeight="false" outlineLevel="0" collapsed="false">
      <c r="A2532" s="28" t="s">
        <v>382</v>
      </c>
      <c r="B2532" s="28" t="n">
        <v>156</v>
      </c>
      <c r="C2532" s="29" t="n">
        <v>45930</v>
      </c>
      <c r="D2532" s="28" t="s">
        <v>380</v>
      </c>
    </row>
    <row r="2533" customFormat="false" ht="15" hidden="false" customHeight="false" outlineLevel="0" collapsed="false">
      <c r="A2533" s="28" t="s">
        <v>382</v>
      </c>
      <c r="B2533" s="28" t="n">
        <v>156</v>
      </c>
      <c r="C2533" s="29" t="n">
        <v>45961</v>
      </c>
      <c r="D2533" s="28" t="s">
        <v>380</v>
      </c>
    </row>
    <row r="2534" customFormat="false" ht="15" hidden="false" customHeight="false" outlineLevel="0" collapsed="false">
      <c r="A2534" s="28" t="s">
        <v>382</v>
      </c>
      <c r="B2534" s="28" t="n">
        <v>156</v>
      </c>
      <c r="C2534" s="29" t="n">
        <v>46022</v>
      </c>
      <c r="D2534" s="28" t="s">
        <v>380</v>
      </c>
    </row>
    <row r="2535" customFormat="false" ht="15" hidden="false" customHeight="false" outlineLevel="0" collapsed="false">
      <c r="A2535" s="28" t="s">
        <v>382</v>
      </c>
      <c r="B2535" s="28" t="n">
        <v>156</v>
      </c>
      <c r="C2535" s="29" t="n">
        <v>46053</v>
      </c>
      <c r="D2535" s="28" t="s">
        <v>380</v>
      </c>
    </row>
    <row r="2536" customFormat="false" ht="15" hidden="false" customHeight="false" outlineLevel="0" collapsed="false">
      <c r="A2536" s="28" t="s">
        <v>382</v>
      </c>
      <c r="B2536" s="28" t="n">
        <v>156</v>
      </c>
      <c r="C2536" s="29" t="n">
        <v>46112</v>
      </c>
      <c r="D2536" s="28" t="s">
        <v>380</v>
      </c>
    </row>
    <row r="2537" customFormat="false" ht="15" hidden="false" customHeight="false" outlineLevel="0" collapsed="false">
      <c r="A2537" s="28" t="s">
        <v>382</v>
      </c>
      <c r="B2537" s="28" t="n">
        <v>156</v>
      </c>
      <c r="C2537" s="29" t="n">
        <v>46142</v>
      </c>
      <c r="D2537" s="28" t="s">
        <v>380</v>
      </c>
    </row>
    <row r="2538" customFormat="false" ht="15" hidden="false" customHeight="false" outlineLevel="0" collapsed="false">
      <c r="A2538" s="28" t="s">
        <v>382</v>
      </c>
      <c r="B2538" s="28" t="n">
        <v>156</v>
      </c>
      <c r="C2538" s="29" t="n">
        <v>46173</v>
      </c>
      <c r="D2538" s="28" t="s">
        <v>380</v>
      </c>
    </row>
    <row r="2539" customFormat="false" ht="15" hidden="false" customHeight="false" outlineLevel="0" collapsed="false">
      <c r="A2539" s="28" t="s">
        <v>382</v>
      </c>
      <c r="B2539" s="28" t="n">
        <v>156</v>
      </c>
      <c r="C2539" s="29" t="n">
        <v>46234</v>
      </c>
      <c r="D2539" s="28" t="s">
        <v>380</v>
      </c>
    </row>
    <row r="2540" customFormat="false" ht="15" hidden="false" customHeight="false" outlineLevel="0" collapsed="false">
      <c r="A2540" s="28" t="s">
        <v>382</v>
      </c>
      <c r="B2540" s="28" t="n">
        <v>157</v>
      </c>
      <c r="C2540" s="29" t="n">
        <v>44957</v>
      </c>
      <c r="D2540" s="28" t="s">
        <v>380</v>
      </c>
    </row>
    <row r="2541" customFormat="false" ht="15" hidden="false" customHeight="false" outlineLevel="0" collapsed="false">
      <c r="A2541" s="28" t="s">
        <v>382</v>
      </c>
      <c r="B2541" s="28" t="n">
        <v>157</v>
      </c>
      <c r="C2541" s="29" t="n">
        <v>45016</v>
      </c>
      <c r="D2541" s="28" t="s">
        <v>380</v>
      </c>
    </row>
    <row r="2542" customFormat="false" ht="15" hidden="false" customHeight="false" outlineLevel="0" collapsed="false">
      <c r="A2542" s="28" t="s">
        <v>382</v>
      </c>
      <c r="B2542" s="28" t="n">
        <v>157</v>
      </c>
      <c r="C2542" s="29" t="n">
        <v>45046</v>
      </c>
      <c r="D2542" s="28" t="s">
        <v>380</v>
      </c>
    </row>
    <row r="2543" customFormat="false" ht="15" hidden="false" customHeight="false" outlineLevel="0" collapsed="false">
      <c r="A2543" s="28" t="s">
        <v>382</v>
      </c>
      <c r="B2543" s="28" t="n">
        <v>157</v>
      </c>
      <c r="C2543" s="29" t="n">
        <v>45077</v>
      </c>
      <c r="D2543" s="28" t="s">
        <v>380</v>
      </c>
    </row>
    <row r="2544" customFormat="false" ht="15" hidden="false" customHeight="false" outlineLevel="0" collapsed="false">
      <c r="A2544" s="28" t="s">
        <v>382</v>
      </c>
      <c r="B2544" s="28" t="n">
        <v>157</v>
      </c>
      <c r="C2544" s="29" t="n">
        <v>45199</v>
      </c>
      <c r="D2544" s="28" t="s">
        <v>380</v>
      </c>
    </row>
    <row r="2545" customFormat="false" ht="15" hidden="false" customHeight="false" outlineLevel="0" collapsed="false">
      <c r="A2545" s="28" t="s">
        <v>382</v>
      </c>
      <c r="B2545" s="28" t="n">
        <v>157</v>
      </c>
      <c r="C2545" s="29" t="n">
        <v>45230</v>
      </c>
      <c r="D2545" s="28" t="s">
        <v>380</v>
      </c>
    </row>
    <row r="2546" customFormat="false" ht="15" hidden="false" customHeight="false" outlineLevel="0" collapsed="false">
      <c r="A2546" s="28" t="s">
        <v>382</v>
      </c>
      <c r="B2546" s="28" t="n">
        <v>157</v>
      </c>
      <c r="C2546" s="29" t="n">
        <v>45291</v>
      </c>
      <c r="D2546" s="28" t="s">
        <v>380</v>
      </c>
    </row>
    <row r="2547" customFormat="false" ht="15" hidden="false" customHeight="false" outlineLevel="0" collapsed="false">
      <c r="A2547" s="28" t="s">
        <v>382</v>
      </c>
      <c r="B2547" s="28" t="n">
        <v>157</v>
      </c>
      <c r="C2547" s="29" t="n">
        <v>45322</v>
      </c>
      <c r="D2547" s="28" t="s">
        <v>380</v>
      </c>
    </row>
    <row r="2548" customFormat="false" ht="15" hidden="false" customHeight="false" outlineLevel="0" collapsed="false">
      <c r="A2548" s="28" t="s">
        <v>382</v>
      </c>
      <c r="B2548" s="28" t="n">
        <v>157</v>
      </c>
      <c r="C2548" s="29" t="n">
        <v>45382</v>
      </c>
      <c r="D2548" s="28" t="s">
        <v>380</v>
      </c>
    </row>
    <row r="2549" customFormat="false" ht="15" hidden="false" customHeight="false" outlineLevel="0" collapsed="false">
      <c r="A2549" s="28" t="s">
        <v>382</v>
      </c>
      <c r="B2549" s="28" t="n">
        <v>157</v>
      </c>
      <c r="C2549" s="29" t="n">
        <v>45412</v>
      </c>
      <c r="D2549" s="28" t="s">
        <v>381</v>
      </c>
    </row>
    <row r="2550" customFormat="false" ht="15" hidden="false" customHeight="false" outlineLevel="0" collapsed="false">
      <c r="A2550" s="28" t="s">
        <v>382</v>
      </c>
      <c r="B2550" s="28" t="n">
        <v>157</v>
      </c>
      <c r="C2550" s="29" t="n">
        <v>45443</v>
      </c>
      <c r="D2550" s="28" t="s">
        <v>379</v>
      </c>
    </row>
    <row r="2551" customFormat="false" ht="15" hidden="false" customHeight="false" outlineLevel="0" collapsed="false">
      <c r="A2551" s="28" t="s">
        <v>382</v>
      </c>
      <c r="B2551" s="28" t="n">
        <v>157</v>
      </c>
      <c r="C2551" s="29" t="n">
        <v>45504</v>
      </c>
      <c r="D2551" s="28" t="s">
        <v>380</v>
      </c>
    </row>
    <row r="2552" customFormat="false" ht="15" hidden="false" customHeight="false" outlineLevel="0" collapsed="false">
      <c r="A2552" s="28" t="s">
        <v>382</v>
      </c>
      <c r="B2552" s="28" t="n">
        <v>157</v>
      </c>
      <c r="C2552" s="29" t="n">
        <v>45535</v>
      </c>
      <c r="D2552" s="28" t="s">
        <v>380</v>
      </c>
    </row>
    <row r="2553" customFormat="false" ht="15" hidden="false" customHeight="false" outlineLevel="0" collapsed="false">
      <c r="A2553" s="28" t="s">
        <v>382</v>
      </c>
      <c r="B2553" s="28" t="n">
        <v>157</v>
      </c>
      <c r="C2553" s="29" t="n">
        <v>45565</v>
      </c>
      <c r="D2553" s="28" t="s">
        <v>380</v>
      </c>
    </row>
    <row r="2554" customFormat="false" ht="15" hidden="false" customHeight="false" outlineLevel="0" collapsed="false">
      <c r="A2554" s="28" t="s">
        <v>382</v>
      </c>
      <c r="B2554" s="28" t="n">
        <v>157</v>
      </c>
      <c r="C2554" s="29" t="n">
        <v>45596</v>
      </c>
      <c r="D2554" s="28" t="s">
        <v>380</v>
      </c>
    </row>
    <row r="2555" customFormat="false" ht="15" hidden="false" customHeight="false" outlineLevel="0" collapsed="false">
      <c r="A2555" s="28" t="s">
        <v>382</v>
      </c>
      <c r="B2555" s="28" t="n">
        <v>157</v>
      </c>
      <c r="C2555" s="29" t="n">
        <v>45657</v>
      </c>
      <c r="D2555" s="28" t="s">
        <v>380</v>
      </c>
    </row>
    <row r="2556" customFormat="false" ht="15" hidden="false" customHeight="false" outlineLevel="0" collapsed="false">
      <c r="A2556" s="28" t="s">
        <v>382</v>
      </c>
      <c r="B2556" s="28" t="n">
        <v>157</v>
      </c>
      <c r="C2556" s="29" t="n">
        <v>45688</v>
      </c>
      <c r="D2556" s="28" t="s">
        <v>379</v>
      </c>
    </row>
    <row r="2557" customFormat="false" ht="15" hidden="false" customHeight="false" outlineLevel="0" collapsed="false">
      <c r="A2557" s="28" t="s">
        <v>382</v>
      </c>
      <c r="B2557" s="28" t="n">
        <v>157</v>
      </c>
      <c r="C2557" s="29" t="n">
        <v>45747</v>
      </c>
      <c r="D2557" s="28" t="s">
        <v>380</v>
      </c>
    </row>
    <row r="2558" customFormat="false" ht="15" hidden="false" customHeight="false" outlineLevel="0" collapsed="false">
      <c r="A2558" s="28" t="s">
        <v>382</v>
      </c>
      <c r="B2558" s="28" t="n">
        <v>157</v>
      </c>
      <c r="C2558" s="29" t="n">
        <v>45777</v>
      </c>
      <c r="D2558" s="28" t="s">
        <v>380</v>
      </c>
    </row>
    <row r="2559" customFormat="false" ht="15" hidden="false" customHeight="false" outlineLevel="0" collapsed="false">
      <c r="A2559" s="28" t="s">
        <v>382</v>
      </c>
      <c r="B2559" s="28" t="n">
        <v>157</v>
      </c>
      <c r="C2559" s="29" t="n">
        <v>45808</v>
      </c>
      <c r="D2559" s="28" t="s">
        <v>380</v>
      </c>
    </row>
    <row r="2560" customFormat="false" ht="15" hidden="false" customHeight="false" outlineLevel="0" collapsed="false">
      <c r="A2560" s="28" t="s">
        <v>382</v>
      </c>
      <c r="B2560" s="28" t="n">
        <v>157</v>
      </c>
      <c r="C2560" s="29" t="n">
        <v>45869</v>
      </c>
      <c r="D2560" s="28" t="s">
        <v>380</v>
      </c>
    </row>
    <row r="2561" customFormat="false" ht="15" hidden="false" customHeight="false" outlineLevel="0" collapsed="false">
      <c r="A2561" s="28" t="s">
        <v>382</v>
      </c>
      <c r="B2561" s="28" t="n">
        <v>157</v>
      </c>
      <c r="C2561" s="29" t="n">
        <v>45900</v>
      </c>
      <c r="D2561" s="28" t="s">
        <v>381</v>
      </c>
    </row>
    <row r="2562" customFormat="false" ht="15" hidden="false" customHeight="false" outlineLevel="0" collapsed="false">
      <c r="A2562" s="28" t="s">
        <v>382</v>
      </c>
      <c r="B2562" s="28" t="n">
        <v>157</v>
      </c>
      <c r="C2562" s="29" t="n">
        <v>45930</v>
      </c>
      <c r="D2562" s="28" t="s">
        <v>380</v>
      </c>
    </row>
    <row r="2563" customFormat="false" ht="15" hidden="false" customHeight="false" outlineLevel="0" collapsed="false">
      <c r="A2563" s="28" t="s">
        <v>382</v>
      </c>
      <c r="B2563" s="28" t="n">
        <v>157</v>
      </c>
      <c r="C2563" s="29" t="n">
        <v>45961</v>
      </c>
      <c r="D2563" s="28" t="s">
        <v>381</v>
      </c>
    </row>
    <row r="2564" customFormat="false" ht="15" hidden="false" customHeight="false" outlineLevel="0" collapsed="false">
      <c r="A2564" s="28" t="s">
        <v>382</v>
      </c>
      <c r="B2564" s="28" t="n">
        <v>157</v>
      </c>
      <c r="C2564" s="29" t="n">
        <v>46022</v>
      </c>
      <c r="D2564" s="28" t="s">
        <v>381</v>
      </c>
    </row>
    <row r="2565" customFormat="false" ht="15" hidden="false" customHeight="false" outlineLevel="0" collapsed="false">
      <c r="A2565" s="28" t="s">
        <v>382</v>
      </c>
      <c r="B2565" s="28" t="n">
        <v>157</v>
      </c>
      <c r="C2565" s="29" t="n">
        <v>46053</v>
      </c>
      <c r="D2565" s="28" t="s">
        <v>380</v>
      </c>
    </row>
    <row r="2566" customFormat="false" ht="15" hidden="false" customHeight="false" outlineLevel="0" collapsed="false">
      <c r="A2566" s="28" t="s">
        <v>382</v>
      </c>
      <c r="B2566" s="28" t="n">
        <v>157</v>
      </c>
      <c r="C2566" s="29" t="n">
        <v>46112</v>
      </c>
      <c r="D2566" s="28" t="s">
        <v>381</v>
      </c>
    </row>
    <row r="2567" customFormat="false" ht="15" hidden="false" customHeight="false" outlineLevel="0" collapsed="false">
      <c r="A2567" s="28" t="s">
        <v>382</v>
      </c>
      <c r="B2567" s="28" t="n">
        <v>157</v>
      </c>
      <c r="C2567" s="29" t="n">
        <v>46142</v>
      </c>
      <c r="D2567" s="28" t="s">
        <v>380</v>
      </c>
    </row>
    <row r="2568" customFormat="false" ht="15" hidden="false" customHeight="false" outlineLevel="0" collapsed="false">
      <c r="A2568" s="28" t="s">
        <v>382</v>
      </c>
      <c r="B2568" s="28" t="n">
        <v>157</v>
      </c>
      <c r="C2568" s="29" t="n">
        <v>46173</v>
      </c>
      <c r="D2568" s="28" t="s">
        <v>381</v>
      </c>
    </row>
    <row r="2569" customFormat="false" ht="15" hidden="false" customHeight="false" outlineLevel="0" collapsed="false">
      <c r="A2569" s="28" t="s">
        <v>382</v>
      </c>
      <c r="B2569" s="28" t="n">
        <v>157</v>
      </c>
      <c r="C2569" s="29" t="n">
        <v>46234</v>
      </c>
      <c r="D2569" s="28" t="s">
        <v>380</v>
      </c>
    </row>
    <row r="2570" customFormat="false" ht="15" hidden="false" customHeight="false" outlineLevel="0" collapsed="false">
      <c r="A2570" s="28" t="s">
        <v>382</v>
      </c>
      <c r="B2570" s="28" t="n">
        <v>158</v>
      </c>
      <c r="C2570" s="29" t="n">
        <v>44957</v>
      </c>
      <c r="D2570" s="28" t="s">
        <v>380</v>
      </c>
    </row>
    <row r="2571" customFormat="false" ht="15" hidden="false" customHeight="false" outlineLevel="0" collapsed="false">
      <c r="A2571" s="28" t="s">
        <v>382</v>
      </c>
      <c r="B2571" s="28" t="n">
        <v>158</v>
      </c>
      <c r="C2571" s="29" t="n">
        <v>45016</v>
      </c>
      <c r="D2571" s="28" t="s">
        <v>380</v>
      </c>
    </row>
    <row r="2572" customFormat="false" ht="15" hidden="false" customHeight="false" outlineLevel="0" collapsed="false">
      <c r="A2572" s="28" t="s">
        <v>382</v>
      </c>
      <c r="B2572" s="28" t="n">
        <v>158</v>
      </c>
      <c r="C2572" s="29" t="n">
        <v>45046</v>
      </c>
      <c r="D2572" s="28" t="s">
        <v>381</v>
      </c>
    </row>
    <row r="2573" customFormat="false" ht="15" hidden="false" customHeight="false" outlineLevel="0" collapsed="false">
      <c r="A2573" s="28" t="s">
        <v>382</v>
      </c>
      <c r="B2573" s="28" t="n">
        <v>158</v>
      </c>
      <c r="C2573" s="29" t="n">
        <v>45077</v>
      </c>
      <c r="D2573" s="28" t="s">
        <v>380</v>
      </c>
    </row>
    <row r="2574" customFormat="false" ht="15" hidden="false" customHeight="false" outlineLevel="0" collapsed="false">
      <c r="A2574" s="28" t="s">
        <v>382</v>
      </c>
      <c r="B2574" s="28" t="n">
        <v>158</v>
      </c>
      <c r="C2574" s="29" t="n">
        <v>45199</v>
      </c>
      <c r="D2574" s="28" t="s">
        <v>380</v>
      </c>
    </row>
    <row r="2575" customFormat="false" ht="15" hidden="false" customHeight="false" outlineLevel="0" collapsed="false">
      <c r="A2575" s="28" t="s">
        <v>382</v>
      </c>
      <c r="B2575" s="28" t="n">
        <v>158</v>
      </c>
      <c r="C2575" s="29" t="n">
        <v>45230</v>
      </c>
      <c r="D2575" s="28" t="s">
        <v>380</v>
      </c>
    </row>
    <row r="2576" customFormat="false" ht="15" hidden="false" customHeight="false" outlineLevel="0" collapsed="false">
      <c r="A2576" s="28" t="s">
        <v>382</v>
      </c>
      <c r="B2576" s="28" t="n">
        <v>158</v>
      </c>
      <c r="C2576" s="29" t="n">
        <v>45291</v>
      </c>
      <c r="D2576" s="28" t="s">
        <v>379</v>
      </c>
    </row>
    <row r="2577" customFormat="false" ht="15" hidden="false" customHeight="false" outlineLevel="0" collapsed="false">
      <c r="A2577" s="28" t="s">
        <v>382</v>
      </c>
      <c r="B2577" s="28" t="n">
        <v>158</v>
      </c>
      <c r="C2577" s="29" t="n">
        <v>45322</v>
      </c>
      <c r="D2577" s="28" t="s">
        <v>380</v>
      </c>
    </row>
    <row r="2578" customFormat="false" ht="15" hidden="false" customHeight="false" outlineLevel="0" collapsed="false">
      <c r="A2578" s="28" t="s">
        <v>382</v>
      </c>
      <c r="B2578" s="28" t="n">
        <v>158</v>
      </c>
      <c r="C2578" s="29" t="n">
        <v>45382</v>
      </c>
      <c r="D2578" s="28" t="s">
        <v>380</v>
      </c>
    </row>
    <row r="2579" customFormat="false" ht="15" hidden="false" customHeight="false" outlineLevel="0" collapsed="false">
      <c r="A2579" s="28" t="s">
        <v>382</v>
      </c>
      <c r="B2579" s="28" t="n">
        <v>158</v>
      </c>
      <c r="C2579" s="29" t="n">
        <v>45412</v>
      </c>
      <c r="D2579" s="28" t="s">
        <v>381</v>
      </c>
    </row>
    <row r="2580" customFormat="false" ht="15" hidden="false" customHeight="false" outlineLevel="0" collapsed="false">
      <c r="A2580" s="28" t="s">
        <v>382</v>
      </c>
      <c r="B2580" s="28" t="n">
        <v>158</v>
      </c>
      <c r="C2580" s="29" t="n">
        <v>45443</v>
      </c>
      <c r="D2580" s="28" t="s">
        <v>380</v>
      </c>
    </row>
    <row r="2581" customFormat="false" ht="15" hidden="false" customHeight="false" outlineLevel="0" collapsed="false">
      <c r="A2581" s="28" t="s">
        <v>382</v>
      </c>
      <c r="B2581" s="28" t="n">
        <v>158</v>
      </c>
      <c r="C2581" s="29" t="n">
        <v>45504</v>
      </c>
      <c r="D2581" s="28" t="s">
        <v>381</v>
      </c>
    </row>
    <row r="2582" customFormat="false" ht="15" hidden="false" customHeight="false" outlineLevel="0" collapsed="false">
      <c r="A2582" s="28" t="s">
        <v>382</v>
      </c>
      <c r="B2582" s="28" t="n">
        <v>158</v>
      </c>
      <c r="C2582" s="29" t="n">
        <v>45535</v>
      </c>
      <c r="D2582" s="28" t="s">
        <v>381</v>
      </c>
    </row>
    <row r="2583" customFormat="false" ht="15" hidden="false" customHeight="false" outlineLevel="0" collapsed="false">
      <c r="A2583" s="28" t="s">
        <v>382</v>
      </c>
      <c r="B2583" s="28" t="n">
        <v>158</v>
      </c>
      <c r="C2583" s="29" t="n">
        <v>45565</v>
      </c>
      <c r="D2583" s="28" t="s">
        <v>380</v>
      </c>
    </row>
    <row r="2584" customFormat="false" ht="15" hidden="false" customHeight="false" outlineLevel="0" collapsed="false">
      <c r="A2584" s="28" t="s">
        <v>382</v>
      </c>
      <c r="B2584" s="28" t="n">
        <v>158</v>
      </c>
      <c r="C2584" s="29" t="n">
        <v>45596</v>
      </c>
      <c r="D2584" s="28" t="s">
        <v>380</v>
      </c>
    </row>
    <row r="2585" customFormat="false" ht="15" hidden="false" customHeight="false" outlineLevel="0" collapsed="false">
      <c r="A2585" s="28" t="s">
        <v>382</v>
      </c>
      <c r="B2585" s="28" t="n">
        <v>158</v>
      </c>
      <c r="C2585" s="29" t="n">
        <v>45657</v>
      </c>
      <c r="D2585" s="28" t="s">
        <v>380</v>
      </c>
    </row>
    <row r="2586" customFormat="false" ht="15" hidden="false" customHeight="false" outlineLevel="0" collapsed="false">
      <c r="A2586" s="28" t="s">
        <v>382</v>
      </c>
      <c r="B2586" s="28" t="n">
        <v>158</v>
      </c>
      <c r="C2586" s="29" t="n">
        <v>45688</v>
      </c>
      <c r="D2586" s="28" t="s">
        <v>380</v>
      </c>
    </row>
    <row r="2587" customFormat="false" ht="15" hidden="false" customHeight="false" outlineLevel="0" collapsed="false">
      <c r="A2587" s="28" t="s">
        <v>382</v>
      </c>
      <c r="B2587" s="28" t="n">
        <v>158</v>
      </c>
      <c r="C2587" s="29" t="n">
        <v>45747</v>
      </c>
      <c r="D2587" s="28" t="s">
        <v>379</v>
      </c>
    </row>
    <row r="2588" customFormat="false" ht="15" hidden="false" customHeight="false" outlineLevel="0" collapsed="false">
      <c r="A2588" s="28" t="s">
        <v>382</v>
      </c>
      <c r="B2588" s="28" t="n">
        <v>158</v>
      </c>
      <c r="C2588" s="29" t="n">
        <v>45777</v>
      </c>
      <c r="D2588" s="28" t="s">
        <v>380</v>
      </c>
    </row>
    <row r="2589" customFormat="false" ht="15" hidden="false" customHeight="false" outlineLevel="0" collapsed="false">
      <c r="A2589" s="28" t="s">
        <v>382</v>
      </c>
      <c r="B2589" s="28" t="n">
        <v>158</v>
      </c>
      <c r="C2589" s="29" t="n">
        <v>45808</v>
      </c>
      <c r="D2589" s="28" t="s">
        <v>380</v>
      </c>
    </row>
    <row r="2590" customFormat="false" ht="15" hidden="false" customHeight="false" outlineLevel="0" collapsed="false">
      <c r="A2590" s="28" t="s">
        <v>382</v>
      </c>
      <c r="B2590" s="28" t="n">
        <v>158</v>
      </c>
      <c r="C2590" s="29" t="n">
        <v>45869</v>
      </c>
      <c r="D2590" s="28" t="s">
        <v>380</v>
      </c>
    </row>
    <row r="2591" customFormat="false" ht="15" hidden="false" customHeight="false" outlineLevel="0" collapsed="false">
      <c r="A2591" s="28" t="s">
        <v>382</v>
      </c>
      <c r="B2591" s="28" t="n">
        <v>158</v>
      </c>
      <c r="C2591" s="29" t="n">
        <v>45900</v>
      </c>
      <c r="D2591" s="28" t="s">
        <v>380</v>
      </c>
    </row>
    <row r="2592" customFormat="false" ht="15" hidden="false" customHeight="false" outlineLevel="0" collapsed="false">
      <c r="A2592" s="28" t="s">
        <v>382</v>
      </c>
      <c r="B2592" s="28" t="n">
        <v>158</v>
      </c>
      <c r="C2592" s="29" t="n">
        <v>45930</v>
      </c>
      <c r="D2592" s="28" t="s">
        <v>379</v>
      </c>
    </row>
    <row r="2593" customFormat="false" ht="15" hidden="false" customHeight="false" outlineLevel="0" collapsed="false">
      <c r="A2593" s="28" t="s">
        <v>382</v>
      </c>
      <c r="B2593" s="28" t="n">
        <v>158</v>
      </c>
      <c r="C2593" s="29" t="n">
        <v>45961</v>
      </c>
      <c r="D2593" s="28" t="s">
        <v>380</v>
      </c>
    </row>
    <row r="2594" customFormat="false" ht="15" hidden="false" customHeight="false" outlineLevel="0" collapsed="false">
      <c r="A2594" s="28" t="s">
        <v>382</v>
      </c>
      <c r="B2594" s="28" t="n">
        <v>158</v>
      </c>
      <c r="C2594" s="29" t="n">
        <v>46022</v>
      </c>
      <c r="D2594" s="28" t="s">
        <v>380</v>
      </c>
    </row>
    <row r="2595" customFormat="false" ht="15" hidden="false" customHeight="false" outlineLevel="0" collapsed="false">
      <c r="A2595" s="28" t="s">
        <v>382</v>
      </c>
      <c r="B2595" s="28" t="n">
        <v>158</v>
      </c>
      <c r="C2595" s="29" t="n">
        <v>46053</v>
      </c>
      <c r="D2595" s="28" t="s">
        <v>380</v>
      </c>
    </row>
    <row r="2596" customFormat="false" ht="15" hidden="false" customHeight="false" outlineLevel="0" collapsed="false">
      <c r="A2596" s="28" t="s">
        <v>382</v>
      </c>
      <c r="B2596" s="28" t="n">
        <v>158</v>
      </c>
      <c r="C2596" s="29" t="n">
        <v>46112</v>
      </c>
      <c r="D2596" s="28" t="s">
        <v>381</v>
      </c>
    </row>
    <row r="2597" customFormat="false" ht="15" hidden="false" customHeight="false" outlineLevel="0" collapsed="false">
      <c r="A2597" s="28" t="s">
        <v>382</v>
      </c>
      <c r="B2597" s="28" t="n">
        <v>158</v>
      </c>
      <c r="C2597" s="29" t="n">
        <v>46142</v>
      </c>
      <c r="D2597" s="28" t="s">
        <v>380</v>
      </c>
    </row>
    <row r="2598" customFormat="false" ht="15" hidden="false" customHeight="false" outlineLevel="0" collapsed="false">
      <c r="A2598" s="28" t="s">
        <v>382</v>
      </c>
      <c r="B2598" s="28" t="n">
        <v>158</v>
      </c>
      <c r="C2598" s="29" t="n">
        <v>46173</v>
      </c>
      <c r="D2598" s="28" t="s">
        <v>380</v>
      </c>
    </row>
    <row r="2599" customFormat="false" ht="15" hidden="false" customHeight="false" outlineLevel="0" collapsed="false">
      <c r="A2599" s="28" t="s">
        <v>382</v>
      </c>
      <c r="B2599" s="28" t="n">
        <v>158</v>
      </c>
      <c r="C2599" s="29" t="n">
        <v>46234</v>
      </c>
      <c r="D2599" s="28" t="s">
        <v>380</v>
      </c>
    </row>
    <row r="2600" customFormat="false" ht="15" hidden="false" customHeight="false" outlineLevel="0" collapsed="false">
      <c r="A2600" s="28" t="s">
        <v>382</v>
      </c>
      <c r="B2600" s="28" t="n">
        <v>164</v>
      </c>
      <c r="C2600" s="29" t="n">
        <v>44957</v>
      </c>
      <c r="D2600" s="28" t="s">
        <v>380</v>
      </c>
    </row>
    <row r="2601" customFormat="false" ht="15" hidden="false" customHeight="false" outlineLevel="0" collapsed="false">
      <c r="A2601" s="28" t="s">
        <v>382</v>
      </c>
      <c r="B2601" s="28" t="n">
        <v>164</v>
      </c>
      <c r="C2601" s="29" t="n">
        <v>45016</v>
      </c>
      <c r="D2601" s="28" t="s">
        <v>381</v>
      </c>
    </row>
    <row r="2602" customFormat="false" ht="15" hidden="false" customHeight="false" outlineLevel="0" collapsed="false">
      <c r="A2602" s="28" t="s">
        <v>382</v>
      </c>
      <c r="B2602" s="28" t="n">
        <v>164</v>
      </c>
      <c r="C2602" s="29" t="n">
        <v>45046</v>
      </c>
      <c r="D2602" s="28" t="s">
        <v>380</v>
      </c>
    </row>
    <row r="2603" customFormat="false" ht="15" hidden="false" customHeight="false" outlineLevel="0" collapsed="false">
      <c r="A2603" s="28" t="s">
        <v>382</v>
      </c>
      <c r="B2603" s="28" t="n">
        <v>164</v>
      </c>
      <c r="C2603" s="29" t="n">
        <v>45077</v>
      </c>
      <c r="D2603" s="28" t="s">
        <v>380</v>
      </c>
    </row>
    <row r="2604" customFormat="false" ht="15" hidden="false" customHeight="false" outlineLevel="0" collapsed="false">
      <c r="A2604" s="28" t="s">
        <v>382</v>
      </c>
      <c r="B2604" s="28" t="n">
        <v>164</v>
      </c>
      <c r="C2604" s="29" t="n">
        <v>45199</v>
      </c>
      <c r="D2604" s="28" t="s">
        <v>380</v>
      </c>
    </row>
    <row r="2605" customFormat="false" ht="15" hidden="false" customHeight="false" outlineLevel="0" collapsed="false">
      <c r="A2605" s="28" t="s">
        <v>382</v>
      </c>
      <c r="B2605" s="28" t="n">
        <v>164</v>
      </c>
      <c r="C2605" s="29" t="n">
        <v>45230</v>
      </c>
      <c r="D2605" s="28" t="s">
        <v>381</v>
      </c>
    </row>
    <row r="2606" customFormat="false" ht="15" hidden="false" customHeight="false" outlineLevel="0" collapsed="false">
      <c r="A2606" s="28" t="s">
        <v>382</v>
      </c>
      <c r="B2606" s="28" t="n">
        <v>164</v>
      </c>
      <c r="C2606" s="29" t="n">
        <v>45291</v>
      </c>
      <c r="D2606" s="28" t="s">
        <v>381</v>
      </c>
    </row>
    <row r="2607" customFormat="false" ht="15" hidden="false" customHeight="false" outlineLevel="0" collapsed="false">
      <c r="A2607" s="28" t="s">
        <v>382</v>
      </c>
      <c r="B2607" s="28" t="n">
        <v>164</v>
      </c>
      <c r="C2607" s="29" t="n">
        <v>45322</v>
      </c>
      <c r="D2607" s="28" t="s">
        <v>380</v>
      </c>
    </row>
    <row r="2608" customFormat="false" ht="15" hidden="false" customHeight="false" outlineLevel="0" collapsed="false">
      <c r="A2608" s="28" t="s">
        <v>382</v>
      </c>
      <c r="B2608" s="28" t="n">
        <v>164</v>
      </c>
      <c r="C2608" s="29" t="n">
        <v>45382</v>
      </c>
      <c r="D2608" s="28" t="s">
        <v>380</v>
      </c>
    </row>
    <row r="2609" customFormat="false" ht="15" hidden="false" customHeight="false" outlineLevel="0" collapsed="false">
      <c r="A2609" s="28" t="s">
        <v>382</v>
      </c>
      <c r="B2609" s="28" t="n">
        <v>164</v>
      </c>
      <c r="C2609" s="29" t="n">
        <v>45412</v>
      </c>
      <c r="D2609" s="28" t="s">
        <v>380</v>
      </c>
    </row>
    <row r="2610" customFormat="false" ht="15" hidden="false" customHeight="false" outlineLevel="0" collapsed="false">
      <c r="A2610" s="28" t="s">
        <v>382</v>
      </c>
      <c r="B2610" s="28" t="n">
        <v>164</v>
      </c>
      <c r="C2610" s="29" t="n">
        <v>45443</v>
      </c>
      <c r="D2610" s="28" t="s">
        <v>380</v>
      </c>
    </row>
    <row r="2611" customFormat="false" ht="15" hidden="false" customHeight="false" outlineLevel="0" collapsed="false">
      <c r="A2611" s="28" t="s">
        <v>382</v>
      </c>
      <c r="B2611" s="28" t="n">
        <v>164</v>
      </c>
      <c r="C2611" s="29" t="n">
        <v>45504</v>
      </c>
      <c r="D2611" s="28" t="s">
        <v>380</v>
      </c>
    </row>
    <row r="2612" customFormat="false" ht="15" hidden="false" customHeight="false" outlineLevel="0" collapsed="false">
      <c r="A2612" s="28" t="s">
        <v>382</v>
      </c>
      <c r="B2612" s="28" t="n">
        <v>164</v>
      </c>
      <c r="C2612" s="29" t="n">
        <v>45535</v>
      </c>
      <c r="D2612" s="28" t="s">
        <v>380</v>
      </c>
    </row>
    <row r="2613" customFormat="false" ht="15" hidden="false" customHeight="false" outlineLevel="0" collapsed="false">
      <c r="A2613" s="28" t="s">
        <v>382</v>
      </c>
      <c r="B2613" s="28" t="n">
        <v>164</v>
      </c>
      <c r="C2613" s="29" t="n">
        <v>45565</v>
      </c>
      <c r="D2613" s="28" t="s">
        <v>380</v>
      </c>
    </row>
    <row r="2614" customFormat="false" ht="15" hidden="false" customHeight="false" outlineLevel="0" collapsed="false">
      <c r="A2614" s="28" t="s">
        <v>382</v>
      </c>
      <c r="B2614" s="28" t="n">
        <v>164</v>
      </c>
      <c r="C2614" s="29" t="n">
        <v>45596</v>
      </c>
      <c r="D2614" s="28" t="s">
        <v>379</v>
      </c>
    </row>
    <row r="2615" customFormat="false" ht="15" hidden="false" customHeight="false" outlineLevel="0" collapsed="false">
      <c r="A2615" s="28" t="s">
        <v>382</v>
      </c>
      <c r="B2615" s="28" t="n">
        <v>164</v>
      </c>
      <c r="C2615" s="29" t="n">
        <v>45657</v>
      </c>
      <c r="D2615" s="28" t="s">
        <v>380</v>
      </c>
    </row>
    <row r="2616" customFormat="false" ht="15" hidden="false" customHeight="false" outlineLevel="0" collapsed="false">
      <c r="A2616" s="28" t="s">
        <v>382</v>
      </c>
      <c r="B2616" s="28" t="n">
        <v>164</v>
      </c>
      <c r="C2616" s="29" t="n">
        <v>45688</v>
      </c>
      <c r="D2616" s="28" t="s">
        <v>380</v>
      </c>
    </row>
    <row r="2617" customFormat="false" ht="15" hidden="false" customHeight="false" outlineLevel="0" collapsed="false">
      <c r="A2617" s="28" t="s">
        <v>382</v>
      </c>
      <c r="B2617" s="28" t="n">
        <v>164</v>
      </c>
      <c r="C2617" s="29" t="n">
        <v>45747</v>
      </c>
      <c r="D2617" s="28" t="s">
        <v>380</v>
      </c>
    </row>
    <row r="2618" customFormat="false" ht="15" hidden="false" customHeight="false" outlineLevel="0" collapsed="false">
      <c r="A2618" s="28" t="s">
        <v>382</v>
      </c>
      <c r="B2618" s="28" t="n">
        <v>164</v>
      </c>
      <c r="C2618" s="29" t="n">
        <v>45777</v>
      </c>
      <c r="D2618" s="28" t="s">
        <v>380</v>
      </c>
    </row>
    <row r="2619" customFormat="false" ht="15" hidden="false" customHeight="false" outlineLevel="0" collapsed="false">
      <c r="A2619" s="28" t="s">
        <v>382</v>
      </c>
      <c r="B2619" s="28" t="n">
        <v>164</v>
      </c>
      <c r="C2619" s="29" t="n">
        <v>45808</v>
      </c>
      <c r="D2619" s="28" t="s">
        <v>380</v>
      </c>
    </row>
    <row r="2620" customFormat="false" ht="15" hidden="false" customHeight="false" outlineLevel="0" collapsed="false">
      <c r="A2620" s="28" t="s">
        <v>382</v>
      </c>
      <c r="B2620" s="28" t="n">
        <v>164</v>
      </c>
      <c r="C2620" s="29" t="n">
        <v>45869</v>
      </c>
      <c r="D2620" s="28" t="s">
        <v>380</v>
      </c>
    </row>
    <row r="2621" customFormat="false" ht="15" hidden="false" customHeight="false" outlineLevel="0" collapsed="false">
      <c r="A2621" s="28" t="s">
        <v>382</v>
      </c>
      <c r="B2621" s="28" t="n">
        <v>164</v>
      </c>
      <c r="C2621" s="29" t="n">
        <v>45900</v>
      </c>
      <c r="D2621" s="28" t="s">
        <v>380</v>
      </c>
    </row>
    <row r="2622" customFormat="false" ht="15" hidden="false" customHeight="false" outlineLevel="0" collapsed="false">
      <c r="A2622" s="28" t="s">
        <v>382</v>
      </c>
      <c r="B2622" s="28" t="n">
        <v>164</v>
      </c>
      <c r="C2622" s="29" t="n">
        <v>45930</v>
      </c>
      <c r="D2622" s="28" t="s">
        <v>380</v>
      </c>
    </row>
    <row r="2623" customFormat="false" ht="15" hidden="false" customHeight="false" outlineLevel="0" collapsed="false">
      <c r="A2623" s="28" t="s">
        <v>382</v>
      </c>
      <c r="B2623" s="28" t="n">
        <v>164</v>
      </c>
      <c r="C2623" s="29" t="n">
        <v>45961</v>
      </c>
      <c r="D2623" s="28" t="s">
        <v>380</v>
      </c>
    </row>
    <row r="2624" customFormat="false" ht="15" hidden="false" customHeight="false" outlineLevel="0" collapsed="false">
      <c r="A2624" s="28" t="s">
        <v>382</v>
      </c>
      <c r="B2624" s="28" t="n">
        <v>164</v>
      </c>
      <c r="C2624" s="29" t="n">
        <v>46022</v>
      </c>
      <c r="D2624" s="28" t="s">
        <v>380</v>
      </c>
    </row>
    <row r="2625" customFormat="false" ht="15" hidden="false" customHeight="false" outlineLevel="0" collapsed="false">
      <c r="A2625" s="28" t="s">
        <v>382</v>
      </c>
      <c r="B2625" s="28" t="n">
        <v>164</v>
      </c>
      <c r="C2625" s="29" t="n">
        <v>46053</v>
      </c>
      <c r="D2625" s="28" t="s">
        <v>381</v>
      </c>
    </row>
    <row r="2626" customFormat="false" ht="15" hidden="false" customHeight="false" outlineLevel="0" collapsed="false">
      <c r="A2626" s="28" t="s">
        <v>382</v>
      </c>
      <c r="B2626" s="28" t="n">
        <v>164</v>
      </c>
      <c r="C2626" s="29" t="n">
        <v>46112</v>
      </c>
      <c r="D2626" s="28" t="s">
        <v>380</v>
      </c>
    </row>
    <row r="2627" customFormat="false" ht="15" hidden="false" customHeight="false" outlineLevel="0" collapsed="false">
      <c r="A2627" s="28" t="s">
        <v>382</v>
      </c>
      <c r="B2627" s="28" t="n">
        <v>164</v>
      </c>
      <c r="C2627" s="29" t="n">
        <v>46142</v>
      </c>
      <c r="D2627" s="28" t="s">
        <v>380</v>
      </c>
    </row>
    <row r="2628" customFormat="false" ht="15" hidden="false" customHeight="false" outlineLevel="0" collapsed="false">
      <c r="A2628" s="28" t="s">
        <v>382</v>
      </c>
      <c r="B2628" s="28" t="n">
        <v>164</v>
      </c>
      <c r="C2628" s="29" t="n">
        <v>46173</v>
      </c>
      <c r="D2628" s="28" t="s">
        <v>380</v>
      </c>
    </row>
    <row r="2629" customFormat="false" ht="15" hidden="false" customHeight="false" outlineLevel="0" collapsed="false">
      <c r="A2629" s="28" t="s">
        <v>382</v>
      </c>
      <c r="B2629" s="28" t="n">
        <v>164</v>
      </c>
      <c r="C2629" s="29" t="n">
        <v>46234</v>
      </c>
      <c r="D2629" s="28" t="s">
        <v>380</v>
      </c>
    </row>
    <row r="2630" customFormat="false" ht="15" hidden="false" customHeight="false" outlineLevel="0" collapsed="false">
      <c r="A2630" s="28" t="s">
        <v>382</v>
      </c>
      <c r="B2630" s="28" t="n">
        <v>167</v>
      </c>
      <c r="C2630" s="29" t="n">
        <v>44957</v>
      </c>
      <c r="D2630" s="28" t="s">
        <v>380</v>
      </c>
    </row>
    <row r="2631" customFormat="false" ht="15" hidden="false" customHeight="false" outlineLevel="0" collapsed="false">
      <c r="A2631" s="28" t="s">
        <v>382</v>
      </c>
      <c r="B2631" s="28" t="n">
        <v>167</v>
      </c>
      <c r="C2631" s="29" t="n">
        <v>45016</v>
      </c>
      <c r="D2631" s="28" t="s">
        <v>380</v>
      </c>
    </row>
    <row r="2632" customFormat="false" ht="15" hidden="false" customHeight="false" outlineLevel="0" collapsed="false">
      <c r="A2632" s="28" t="s">
        <v>382</v>
      </c>
      <c r="B2632" s="28" t="n">
        <v>167</v>
      </c>
      <c r="C2632" s="29" t="n">
        <v>45046</v>
      </c>
      <c r="D2632" s="28" t="s">
        <v>380</v>
      </c>
    </row>
    <row r="2633" customFormat="false" ht="15" hidden="false" customHeight="false" outlineLevel="0" collapsed="false">
      <c r="A2633" s="28" t="s">
        <v>382</v>
      </c>
      <c r="B2633" s="28" t="n">
        <v>167</v>
      </c>
      <c r="C2633" s="29" t="n">
        <v>45077</v>
      </c>
      <c r="D2633" s="28" t="s">
        <v>380</v>
      </c>
    </row>
    <row r="2634" customFormat="false" ht="15" hidden="false" customHeight="false" outlineLevel="0" collapsed="false">
      <c r="A2634" s="28" t="s">
        <v>382</v>
      </c>
      <c r="B2634" s="28" t="n">
        <v>167</v>
      </c>
      <c r="C2634" s="29" t="n">
        <v>45199</v>
      </c>
      <c r="D2634" s="28" t="s">
        <v>380</v>
      </c>
    </row>
    <row r="2635" customFormat="false" ht="15" hidden="false" customHeight="false" outlineLevel="0" collapsed="false">
      <c r="A2635" s="28" t="s">
        <v>382</v>
      </c>
      <c r="B2635" s="28" t="n">
        <v>167</v>
      </c>
      <c r="C2635" s="29" t="n">
        <v>45230</v>
      </c>
      <c r="D2635" s="28" t="s">
        <v>380</v>
      </c>
    </row>
    <row r="2636" customFormat="false" ht="15" hidden="false" customHeight="false" outlineLevel="0" collapsed="false">
      <c r="A2636" s="28" t="s">
        <v>382</v>
      </c>
      <c r="B2636" s="28" t="n">
        <v>167</v>
      </c>
      <c r="C2636" s="29" t="n">
        <v>45291</v>
      </c>
      <c r="D2636" s="28" t="s">
        <v>380</v>
      </c>
    </row>
    <row r="2637" customFormat="false" ht="15" hidden="false" customHeight="false" outlineLevel="0" collapsed="false">
      <c r="A2637" s="28" t="s">
        <v>382</v>
      </c>
      <c r="B2637" s="28" t="n">
        <v>167</v>
      </c>
      <c r="C2637" s="29" t="n">
        <v>45322</v>
      </c>
      <c r="D2637" s="28" t="s">
        <v>379</v>
      </c>
    </row>
    <row r="2638" customFormat="false" ht="15" hidden="false" customHeight="false" outlineLevel="0" collapsed="false">
      <c r="A2638" s="28" t="s">
        <v>382</v>
      </c>
      <c r="B2638" s="28" t="n">
        <v>167</v>
      </c>
      <c r="C2638" s="29" t="n">
        <v>45382</v>
      </c>
      <c r="D2638" s="28" t="s">
        <v>380</v>
      </c>
    </row>
    <row r="2639" customFormat="false" ht="15" hidden="false" customHeight="false" outlineLevel="0" collapsed="false">
      <c r="A2639" s="28" t="s">
        <v>382</v>
      </c>
      <c r="B2639" s="28" t="n">
        <v>167</v>
      </c>
      <c r="C2639" s="29" t="n">
        <v>45412</v>
      </c>
      <c r="D2639" s="28" t="s">
        <v>380</v>
      </c>
    </row>
    <row r="2640" customFormat="false" ht="15" hidden="false" customHeight="false" outlineLevel="0" collapsed="false">
      <c r="A2640" s="28" t="s">
        <v>382</v>
      </c>
      <c r="B2640" s="28" t="n">
        <v>167</v>
      </c>
      <c r="C2640" s="29" t="n">
        <v>45443</v>
      </c>
      <c r="D2640" s="28" t="s">
        <v>380</v>
      </c>
    </row>
    <row r="2641" customFormat="false" ht="15" hidden="false" customHeight="false" outlineLevel="0" collapsed="false">
      <c r="A2641" s="28" t="s">
        <v>382</v>
      </c>
      <c r="B2641" s="28" t="n">
        <v>167</v>
      </c>
      <c r="C2641" s="29" t="n">
        <v>45504</v>
      </c>
      <c r="D2641" s="28" t="s">
        <v>379</v>
      </c>
    </row>
    <row r="2642" customFormat="false" ht="15" hidden="false" customHeight="false" outlineLevel="0" collapsed="false">
      <c r="A2642" s="28" t="s">
        <v>382</v>
      </c>
      <c r="B2642" s="28" t="n">
        <v>167</v>
      </c>
      <c r="C2642" s="29" t="n">
        <v>45535</v>
      </c>
      <c r="D2642" s="28" t="s">
        <v>380</v>
      </c>
    </row>
    <row r="2643" customFormat="false" ht="15" hidden="false" customHeight="false" outlineLevel="0" collapsed="false">
      <c r="A2643" s="28" t="s">
        <v>382</v>
      </c>
      <c r="B2643" s="28" t="n">
        <v>167</v>
      </c>
      <c r="C2643" s="29" t="n">
        <v>45565</v>
      </c>
      <c r="D2643" s="28" t="s">
        <v>380</v>
      </c>
    </row>
    <row r="2644" customFormat="false" ht="15" hidden="false" customHeight="false" outlineLevel="0" collapsed="false">
      <c r="A2644" s="28" t="s">
        <v>382</v>
      </c>
      <c r="B2644" s="28" t="n">
        <v>167</v>
      </c>
      <c r="C2644" s="29" t="n">
        <v>45596</v>
      </c>
      <c r="D2644" s="28" t="s">
        <v>380</v>
      </c>
    </row>
    <row r="2645" customFormat="false" ht="15" hidden="false" customHeight="false" outlineLevel="0" collapsed="false">
      <c r="A2645" s="28" t="s">
        <v>382</v>
      </c>
      <c r="B2645" s="28" t="n">
        <v>167</v>
      </c>
      <c r="C2645" s="29" t="n">
        <v>45657</v>
      </c>
      <c r="D2645" s="28" t="s">
        <v>380</v>
      </c>
    </row>
    <row r="2646" customFormat="false" ht="15" hidden="false" customHeight="false" outlineLevel="0" collapsed="false">
      <c r="A2646" s="28" t="s">
        <v>382</v>
      </c>
      <c r="B2646" s="28" t="n">
        <v>167</v>
      </c>
      <c r="C2646" s="29" t="n">
        <v>45688</v>
      </c>
      <c r="D2646" s="28" t="s">
        <v>381</v>
      </c>
    </row>
    <row r="2647" customFormat="false" ht="15" hidden="false" customHeight="false" outlineLevel="0" collapsed="false">
      <c r="A2647" s="28" t="s">
        <v>382</v>
      </c>
      <c r="B2647" s="28" t="n">
        <v>167</v>
      </c>
      <c r="C2647" s="29" t="n">
        <v>45747</v>
      </c>
      <c r="D2647" s="28" t="s">
        <v>380</v>
      </c>
    </row>
    <row r="2648" customFormat="false" ht="15" hidden="false" customHeight="false" outlineLevel="0" collapsed="false">
      <c r="A2648" s="28" t="s">
        <v>382</v>
      </c>
      <c r="B2648" s="28" t="n">
        <v>167</v>
      </c>
      <c r="C2648" s="29" t="n">
        <v>45777</v>
      </c>
      <c r="D2648" s="28" t="s">
        <v>381</v>
      </c>
    </row>
    <row r="2649" customFormat="false" ht="15" hidden="false" customHeight="false" outlineLevel="0" collapsed="false">
      <c r="A2649" s="28" t="s">
        <v>382</v>
      </c>
      <c r="B2649" s="28" t="n">
        <v>167</v>
      </c>
      <c r="C2649" s="29" t="n">
        <v>45808</v>
      </c>
      <c r="D2649" s="28" t="s">
        <v>380</v>
      </c>
    </row>
    <row r="2650" customFormat="false" ht="15" hidden="false" customHeight="false" outlineLevel="0" collapsed="false">
      <c r="A2650" s="28" t="s">
        <v>382</v>
      </c>
      <c r="B2650" s="28" t="n">
        <v>167</v>
      </c>
      <c r="C2650" s="29" t="n">
        <v>45869</v>
      </c>
      <c r="D2650" s="28" t="s">
        <v>380</v>
      </c>
    </row>
    <row r="2651" customFormat="false" ht="15" hidden="false" customHeight="false" outlineLevel="0" collapsed="false">
      <c r="A2651" s="28" t="s">
        <v>382</v>
      </c>
      <c r="B2651" s="28" t="n">
        <v>167</v>
      </c>
      <c r="C2651" s="29" t="n">
        <v>45900</v>
      </c>
      <c r="D2651" s="28" t="s">
        <v>380</v>
      </c>
    </row>
    <row r="2652" customFormat="false" ht="15" hidden="false" customHeight="false" outlineLevel="0" collapsed="false">
      <c r="A2652" s="28" t="s">
        <v>382</v>
      </c>
      <c r="B2652" s="28" t="n">
        <v>167</v>
      </c>
      <c r="C2652" s="29" t="n">
        <v>45930</v>
      </c>
      <c r="D2652" s="28" t="s">
        <v>380</v>
      </c>
    </row>
    <row r="2653" customFormat="false" ht="15" hidden="false" customHeight="false" outlineLevel="0" collapsed="false">
      <c r="A2653" s="28" t="s">
        <v>382</v>
      </c>
      <c r="B2653" s="28" t="n">
        <v>167</v>
      </c>
      <c r="C2653" s="29" t="n">
        <v>45961</v>
      </c>
      <c r="D2653" s="28" t="s">
        <v>380</v>
      </c>
    </row>
    <row r="2654" customFormat="false" ht="15" hidden="false" customHeight="false" outlineLevel="0" collapsed="false">
      <c r="A2654" s="28" t="s">
        <v>382</v>
      </c>
      <c r="B2654" s="28" t="n">
        <v>167</v>
      </c>
      <c r="C2654" s="29" t="n">
        <v>46022</v>
      </c>
      <c r="D2654" s="28" t="s">
        <v>380</v>
      </c>
    </row>
    <row r="2655" customFormat="false" ht="15" hidden="false" customHeight="false" outlineLevel="0" collapsed="false">
      <c r="A2655" s="28" t="s">
        <v>382</v>
      </c>
      <c r="B2655" s="28" t="n">
        <v>167</v>
      </c>
      <c r="C2655" s="29" t="n">
        <v>46053</v>
      </c>
      <c r="D2655" s="28" t="s">
        <v>380</v>
      </c>
    </row>
    <row r="2656" customFormat="false" ht="15" hidden="false" customHeight="false" outlineLevel="0" collapsed="false">
      <c r="A2656" s="28" t="s">
        <v>382</v>
      </c>
      <c r="B2656" s="28" t="n">
        <v>167</v>
      </c>
      <c r="C2656" s="29" t="n">
        <v>46112</v>
      </c>
      <c r="D2656" s="28" t="s">
        <v>380</v>
      </c>
    </row>
    <row r="2657" customFormat="false" ht="15" hidden="false" customHeight="false" outlineLevel="0" collapsed="false">
      <c r="A2657" s="28" t="s">
        <v>382</v>
      </c>
      <c r="B2657" s="28" t="n">
        <v>167</v>
      </c>
      <c r="C2657" s="29" t="n">
        <v>46142</v>
      </c>
      <c r="D2657" s="28" t="s">
        <v>381</v>
      </c>
    </row>
    <row r="2658" customFormat="false" ht="15" hidden="false" customHeight="false" outlineLevel="0" collapsed="false">
      <c r="A2658" s="28" t="s">
        <v>382</v>
      </c>
      <c r="B2658" s="28" t="n">
        <v>167</v>
      </c>
      <c r="C2658" s="29" t="n">
        <v>46173</v>
      </c>
      <c r="D2658" s="28" t="s">
        <v>380</v>
      </c>
    </row>
    <row r="2659" customFormat="false" ht="15" hidden="false" customHeight="false" outlineLevel="0" collapsed="false">
      <c r="A2659" s="28" t="s">
        <v>382</v>
      </c>
      <c r="B2659" s="28" t="n">
        <v>167</v>
      </c>
      <c r="C2659" s="29" t="n">
        <v>46234</v>
      </c>
      <c r="D2659" s="28" t="s">
        <v>380</v>
      </c>
    </row>
    <row r="2660" customFormat="false" ht="15" hidden="false" customHeight="false" outlineLevel="0" collapsed="false">
      <c r="A2660" s="28" t="s">
        <v>382</v>
      </c>
      <c r="B2660" s="28" t="n">
        <v>168</v>
      </c>
      <c r="C2660" s="29" t="n">
        <v>44957</v>
      </c>
      <c r="D2660" s="28" t="s">
        <v>380</v>
      </c>
    </row>
    <row r="2661" customFormat="false" ht="15" hidden="false" customHeight="false" outlineLevel="0" collapsed="false">
      <c r="A2661" s="28" t="s">
        <v>382</v>
      </c>
      <c r="B2661" s="28" t="n">
        <v>168</v>
      </c>
      <c r="C2661" s="29" t="n">
        <v>45016</v>
      </c>
      <c r="D2661" s="28" t="s">
        <v>380</v>
      </c>
    </row>
    <row r="2662" customFormat="false" ht="15" hidden="false" customHeight="false" outlineLevel="0" collapsed="false">
      <c r="A2662" s="28" t="s">
        <v>382</v>
      </c>
      <c r="B2662" s="28" t="n">
        <v>168</v>
      </c>
      <c r="C2662" s="29" t="n">
        <v>45046</v>
      </c>
      <c r="D2662" s="28" t="s">
        <v>380</v>
      </c>
    </row>
    <row r="2663" customFormat="false" ht="15" hidden="false" customHeight="false" outlineLevel="0" collapsed="false">
      <c r="A2663" s="28" t="s">
        <v>382</v>
      </c>
      <c r="B2663" s="28" t="n">
        <v>168</v>
      </c>
      <c r="C2663" s="29" t="n">
        <v>45077</v>
      </c>
      <c r="D2663" s="28" t="s">
        <v>381</v>
      </c>
    </row>
    <row r="2664" customFormat="false" ht="15" hidden="false" customHeight="false" outlineLevel="0" collapsed="false">
      <c r="A2664" s="28" t="s">
        <v>382</v>
      </c>
      <c r="B2664" s="28" t="n">
        <v>168</v>
      </c>
      <c r="C2664" s="29" t="n">
        <v>45199</v>
      </c>
      <c r="D2664" s="28" t="s">
        <v>380</v>
      </c>
    </row>
    <row r="2665" customFormat="false" ht="15" hidden="false" customHeight="false" outlineLevel="0" collapsed="false">
      <c r="A2665" s="28" t="s">
        <v>382</v>
      </c>
      <c r="B2665" s="28" t="n">
        <v>168</v>
      </c>
      <c r="C2665" s="29" t="n">
        <v>45230</v>
      </c>
      <c r="D2665" s="28" t="s">
        <v>380</v>
      </c>
    </row>
    <row r="2666" customFormat="false" ht="15" hidden="false" customHeight="false" outlineLevel="0" collapsed="false">
      <c r="A2666" s="28" t="s">
        <v>382</v>
      </c>
      <c r="B2666" s="28" t="n">
        <v>168</v>
      </c>
      <c r="C2666" s="29" t="n">
        <v>45291</v>
      </c>
      <c r="D2666" s="28" t="s">
        <v>380</v>
      </c>
    </row>
    <row r="2667" customFormat="false" ht="15" hidden="false" customHeight="false" outlineLevel="0" collapsed="false">
      <c r="A2667" s="28" t="s">
        <v>382</v>
      </c>
      <c r="B2667" s="28" t="n">
        <v>168</v>
      </c>
      <c r="C2667" s="29" t="n">
        <v>45322</v>
      </c>
      <c r="D2667" s="28" t="s">
        <v>380</v>
      </c>
    </row>
    <row r="2668" customFormat="false" ht="15" hidden="false" customHeight="false" outlineLevel="0" collapsed="false">
      <c r="A2668" s="28" t="s">
        <v>382</v>
      </c>
      <c r="B2668" s="28" t="n">
        <v>168</v>
      </c>
      <c r="C2668" s="29" t="n">
        <v>45382</v>
      </c>
      <c r="D2668" s="28" t="s">
        <v>380</v>
      </c>
    </row>
    <row r="2669" customFormat="false" ht="15" hidden="false" customHeight="false" outlineLevel="0" collapsed="false">
      <c r="A2669" s="28" t="s">
        <v>382</v>
      </c>
      <c r="B2669" s="28" t="n">
        <v>168</v>
      </c>
      <c r="C2669" s="29" t="n">
        <v>45412</v>
      </c>
      <c r="D2669" s="28" t="s">
        <v>381</v>
      </c>
    </row>
    <row r="2670" customFormat="false" ht="15" hidden="false" customHeight="false" outlineLevel="0" collapsed="false">
      <c r="A2670" s="28" t="s">
        <v>382</v>
      </c>
      <c r="B2670" s="28" t="n">
        <v>168</v>
      </c>
      <c r="C2670" s="29" t="n">
        <v>45443</v>
      </c>
      <c r="D2670" s="28" t="s">
        <v>380</v>
      </c>
    </row>
    <row r="2671" customFormat="false" ht="15" hidden="false" customHeight="false" outlineLevel="0" collapsed="false">
      <c r="A2671" s="28" t="s">
        <v>382</v>
      </c>
      <c r="B2671" s="28" t="n">
        <v>168</v>
      </c>
      <c r="C2671" s="29" t="n">
        <v>45504</v>
      </c>
      <c r="D2671" s="28" t="s">
        <v>380</v>
      </c>
    </row>
    <row r="2672" customFormat="false" ht="15" hidden="false" customHeight="false" outlineLevel="0" collapsed="false">
      <c r="A2672" s="28" t="s">
        <v>382</v>
      </c>
      <c r="B2672" s="28" t="n">
        <v>168</v>
      </c>
      <c r="C2672" s="29" t="n">
        <v>45535</v>
      </c>
      <c r="D2672" s="28" t="s">
        <v>380</v>
      </c>
    </row>
    <row r="2673" customFormat="false" ht="15" hidden="false" customHeight="false" outlineLevel="0" collapsed="false">
      <c r="A2673" s="28" t="s">
        <v>382</v>
      </c>
      <c r="B2673" s="28" t="n">
        <v>168</v>
      </c>
      <c r="C2673" s="29" t="n">
        <v>45565</v>
      </c>
      <c r="D2673" s="28" t="s">
        <v>381</v>
      </c>
    </row>
    <row r="2674" customFormat="false" ht="15" hidden="false" customHeight="false" outlineLevel="0" collapsed="false">
      <c r="A2674" s="28" t="s">
        <v>382</v>
      </c>
      <c r="B2674" s="28" t="n">
        <v>168</v>
      </c>
      <c r="C2674" s="29" t="n">
        <v>45596</v>
      </c>
      <c r="D2674" s="28" t="s">
        <v>380</v>
      </c>
    </row>
    <row r="2675" customFormat="false" ht="15" hidden="false" customHeight="false" outlineLevel="0" collapsed="false">
      <c r="A2675" s="28" t="s">
        <v>382</v>
      </c>
      <c r="B2675" s="28" t="n">
        <v>168</v>
      </c>
      <c r="C2675" s="29" t="n">
        <v>45657</v>
      </c>
      <c r="D2675" s="28" t="s">
        <v>380</v>
      </c>
    </row>
    <row r="2676" customFormat="false" ht="15" hidden="false" customHeight="false" outlineLevel="0" collapsed="false">
      <c r="A2676" s="28" t="s">
        <v>382</v>
      </c>
      <c r="B2676" s="28" t="n">
        <v>168</v>
      </c>
      <c r="C2676" s="29" t="n">
        <v>45688</v>
      </c>
      <c r="D2676" s="28" t="s">
        <v>380</v>
      </c>
    </row>
    <row r="2677" customFormat="false" ht="15" hidden="false" customHeight="false" outlineLevel="0" collapsed="false">
      <c r="A2677" s="28" t="s">
        <v>382</v>
      </c>
      <c r="B2677" s="28" t="n">
        <v>168</v>
      </c>
      <c r="C2677" s="29" t="n">
        <v>45747</v>
      </c>
      <c r="D2677" s="28" t="s">
        <v>380</v>
      </c>
    </row>
    <row r="2678" customFormat="false" ht="15" hidden="false" customHeight="false" outlineLevel="0" collapsed="false">
      <c r="A2678" s="28" t="s">
        <v>382</v>
      </c>
      <c r="B2678" s="28" t="n">
        <v>168</v>
      </c>
      <c r="C2678" s="29" t="n">
        <v>45777</v>
      </c>
      <c r="D2678" s="28" t="s">
        <v>380</v>
      </c>
    </row>
    <row r="2679" customFormat="false" ht="15" hidden="false" customHeight="false" outlineLevel="0" collapsed="false">
      <c r="A2679" s="28" t="s">
        <v>382</v>
      </c>
      <c r="B2679" s="28" t="n">
        <v>168</v>
      </c>
      <c r="C2679" s="29" t="n">
        <v>45808</v>
      </c>
      <c r="D2679" s="28" t="s">
        <v>381</v>
      </c>
    </row>
    <row r="2680" customFormat="false" ht="15" hidden="false" customHeight="false" outlineLevel="0" collapsed="false">
      <c r="A2680" s="28" t="s">
        <v>382</v>
      </c>
      <c r="B2680" s="28" t="n">
        <v>168</v>
      </c>
      <c r="C2680" s="29" t="n">
        <v>45869</v>
      </c>
      <c r="D2680" s="28" t="s">
        <v>380</v>
      </c>
    </row>
    <row r="2681" customFormat="false" ht="15" hidden="false" customHeight="false" outlineLevel="0" collapsed="false">
      <c r="A2681" s="28" t="s">
        <v>382</v>
      </c>
      <c r="B2681" s="28" t="n">
        <v>168</v>
      </c>
      <c r="C2681" s="29" t="n">
        <v>45900</v>
      </c>
      <c r="D2681" s="28" t="s">
        <v>381</v>
      </c>
    </row>
    <row r="2682" customFormat="false" ht="15" hidden="false" customHeight="false" outlineLevel="0" collapsed="false">
      <c r="A2682" s="28" t="s">
        <v>382</v>
      </c>
      <c r="B2682" s="28" t="n">
        <v>168</v>
      </c>
      <c r="C2682" s="29" t="n">
        <v>45930</v>
      </c>
      <c r="D2682" s="28" t="s">
        <v>381</v>
      </c>
    </row>
    <row r="2683" customFormat="false" ht="15" hidden="false" customHeight="false" outlineLevel="0" collapsed="false">
      <c r="A2683" s="28" t="s">
        <v>382</v>
      </c>
      <c r="B2683" s="28" t="n">
        <v>168</v>
      </c>
      <c r="C2683" s="29" t="n">
        <v>45961</v>
      </c>
      <c r="D2683" s="28" t="s">
        <v>380</v>
      </c>
    </row>
    <row r="2684" customFormat="false" ht="15" hidden="false" customHeight="false" outlineLevel="0" collapsed="false">
      <c r="A2684" s="28" t="s">
        <v>382</v>
      </c>
      <c r="B2684" s="28" t="n">
        <v>168</v>
      </c>
      <c r="C2684" s="29" t="n">
        <v>46022</v>
      </c>
      <c r="D2684" s="28" t="s">
        <v>380</v>
      </c>
    </row>
    <row r="2685" customFormat="false" ht="15" hidden="false" customHeight="false" outlineLevel="0" collapsed="false">
      <c r="A2685" s="28" t="s">
        <v>382</v>
      </c>
      <c r="B2685" s="28" t="n">
        <v>168</v>
      </c>
      <c r="C2685" s="29" t="n">
        <v>46053</v>
      </c>
      <c r="D2685" s="28" t="s">
        <v>380</v>
      </c>
    </row>
    <row r="2686" customFormat="false" ht="15" hidden="false" customHeight="false" outlineLevel="0" collapsed="false">
      <c r="A2686" s="28" t="s">
        <v>382</v>
      </c>
      <c r="B2686" s="28" t="n">
        <v>168</v>
      </c>
      <c r="C2686" s="29" t="n">
        <v>46112</v>
      </c>
      <c r="D2686" s="28" t="s">
        <v>380</v>
      </c>
    </row>
    <row r="2687" customFormat="false" ht="15" hidden="false" customHeight="false" outlineLevel="0" collapsed="false">
      <c r="A2687" s="28" t="s">
        <v>382</v>
      </c>
      <c r="B2687" s="28" t="n">
        <v>168</v>
      </c>
      <c r="C2687" s="29" t="n">
        <v>46142</v>
      </c>
      <c r="D2687" s="28" t="s">
        <v>380</v>
      </c>
    </row>
    <row r="2688" customFormat="false" ht="15" hidden="false" customHeight="false" outlineLevel="0" collapsed="false">
      <c r="A2688" s="28" t="s">
        <v>382</v>
      </c>
      <c r="B2688" s="28" t="n">
        <v>168</v>
      </c>
      <c r="C2688" s="29" t="n">
        <v>46173</v>
      </c>
      <c r="D2688" s="28" t="s">
        <v>380</v>
      </c>
    </row>
    <row r="2689" customFormat="false" ht="15" hidden="false" customHeight="false" outlineLevel="0" collapsed="false">
      <c r="A2689" s="28" t="s">
        <v>382</v>
      </c>
      <c r="B2689" s="28" t="n">
        <v>168</v>
      </c>
      <c r="C2689" s="29" t="n">
        <v>46234</v>
      </c>
      <c r="D2689" s="28" t="s">
        <v>380</v>
      </c>
    </row>
    <row r="2690" customFormat="false" ht="15" hidden="false" customHeight="false" outlineLevel="0" collapsed="false">
      <c r="A2690" s="28" t="s">
        <v>382</v>
      </c>
      <c r="B2690" s="28" t="n">
        <v>171</v>
      </c>
      <c r="C2690" s="29" t="n">
        <v>44957</v>
      </c>
      <c r="D2690" s="28" t="s">
        <v>380</v>
      </c>
    </row>
    <row r="2691" customFormat="false" ht="15" hidden="false" customHeight="false" outlineLevel="0" collapsed="false">
      <c r="A2691" s="28" t="s">
        <v>382</v>
      </c>
      <c r="B2691" s="28" t="n">
        <v>171</v>
      </c>
      <c r="C2691" s="29" t="n">
        <v>45016</v>
      </c>
      <c r="D2691" s="28" t="s">
        <v>379</v>
      </c>
    </row>
    <row r="2692" customFormat="false" ht="15" hidden="false" customHeight="false" outlineLevel="0" collapsed="false">
      <c r="A2692" s="28" t="s">
        <v>382</v>
      </c>
      <c r="B2692" s="28" t="n">
        <v>171</v>
      </c>
      <c r="C2692" s="29" t="n">
        <v>45046</v>
      </c>
      <c r="D2692" s="28" t="s">
        <v>380</v>
      </c>
    </row>
    <row r="2693" customFormat="false" ht="15" hidden="false" customHeight="false" outlineLevel="0" collapsed="false">
      <c r="A2693" s="28" t="s">
        <v>382</v>
      </c>
      <c r="B2693" s="28" t="n">
        <v>171</v>
      </c>
      <c r="C2693" s="29" t="n">
        <v>45077</v>
      </c>
      <c r="D2693" s="28" t="s">
        <v>380</v>
      </c>
    </row>
    <row r="2694" customFormat="false" ht="15" hidden="false" customHeight="false" outlineLevel="0" collapsed="false">
      <c r="A2694" s="28" t="s">
        <v>382</v>
      </c>
      <c r="B2694" s="28" t="n">
        <v>171</v>
      </c>
      <c r="C2694" s="29" t="n">
        <v>45199</v>
      </c>
      <c r="D2694" s="28" t="s">
        <v>380</v>
      </c>
    </row>
    <row r="2695" customFormat="false" ht="15" hidden="false" customHeight="false" outlineLevel="0" collapsed="false">
      <c r="A2695" s="28" t="s">
        <v>382</v>
      </c>
      <c r="B2695" s="28" t="n">
        <v>171</v>
      </c>
      <c r="C2695" s="29" t="n">
        <v>45230</v>
      </c>
      <c r="D2695" s="28" t="s">
        <v>380</v>
      </c>
    </row>
    <row r="2696" customFormat="false" ht="15" hidden="false" customHeight="false" outlineLevel="0" collapsed="false">
      <c r="A2696" s="28" t="s">
        <v>382</v>
      </c>
      <c r="B2696" s="28" t="n">
        <v>171</v>
      </c>
      <c r="C2696" s="29" t="n">
        <v>45291</v>
      </c>
      <c r="D2696" s="28" t="s">
        <v>380</v>
      </c>
    </row>
    <row r="2697" customFormat="false" ht="15" hidden="false" customHeight="false" outlineLevel="0" collapsed="false">
      <c r="A2697" s="28" t="s">
        <v>382</v>
      </c>
      <c r="B2697" s="28" t="n">
        <v>171</v>
      </c>
      <c r="C2697" s="29" t="n">
        <v>45322</v>
      </c>
      <c r="D2697" s="28" t="s">
        <v>381</v>
      </c>
    </row>
    <row r="2698" customFormat="false" ht="15" hidden="false" customHeight="false" outlineLevel="0" collapsed="false">
      <c r="A2698" s="28" t="s">
        <v>382</v>
      </c>
      <c r="B2698" s="28" t="n">
        <v>171</v>
      </c>
      <c r="C2698" s="29" t="n">
        <v>45382</v>
      </c>
      <c r="D2698" s="28" t="s">
        <v>380</v>
      </c>
    </row>
    <row r="2699" customFormat="false" ht="15" hidden="false" customHeight="false" outlineLevel="0" collapsed="false">
      <c r="A2699" s="28" t="s">
        <v>382</v>
      </c>
      <c r="B2699" s="28" t="n">
        <v>171</v>
      </c>
      <c r="C2699" s="29" t="n">
        <v>45412</v>
      </c>
      <c r="D2699" s="28" t="s">
        <v>380</v>
      </c>
    </row>
    <row r="2700" customFormat="false" ht="15" hidden="false" customHeight="false" outlineLevel="0" collapsed="false">
      <c r="A2700" s="28" t="s">
        <v>382</v>
      </c>
      <c r="B2700" s="28" t="n">
        <v>171</v>
      </c>
      <c r="C2700" s="29" t="n">
        <v>45443</v>
      </c>
      <c r="D2700" s="28" t="s">
        <v>380</v>
      </c>
    </row>
    <row r="2701" customFormat="false" ht="15" hidden="false" customHeight="false" outlineLevel="0" collapsed="false">
      <c r="A2701" s="28" t="s">
        <v>382</v>
      </c>
      <c r="B2701" s="28" t="n">
        <v>171</v>
      </c>
      <c r="C2701" s="29" t="n">
        <v>45504</v>
      </c>
      <c r="D2701" s="28" t="s">
        <v>380</v>
      </c>
    </row>
    <row r="2702" customFormat="false" ht="15" hidden="false" customHeight="false" outlineLevel="0" collapsed="false">
      <c r="A2702" s="28" t="s">
        <v>382</v>
      </c>
      <c r="B2702" s="28" t="n">
        <v>171</v>
      </c>
      <c r="C2702" s="29" t="n">
        <v>45535</v>
      </c>
      <c r="D2702" s="28" t="s">
        <v>380</v>
      </c>
    </row>
    <row r="2703" customFormat="false" ht="15" hidden="false" customHeight="false" outlineLevel="0" collapsed="false">
      <c r="A2703" s="28" t="s">
        <v>382</v>
      </c>
      <c r="B2703" s="28" t="n">
        <v>171</v>
      </c>
      <c r="C2703" s="29" t="n">
        <v>45565</v>
      </c>
      <c r="D2703" s="28" t="s">
        <v>381</v>
      </c>
    </row>
    <row r="2704" customFormat="false" ht="15" hidden="false" customHeight="false" outlineLevel="0" collapsed="false">
      <c r="A2704" s="28" t="s">
        <v>382</v>
      </c>
      <c r="B2704" s="28" t="n">
        <v>171</v>
      </c>
      <c r="C2704" s="29" t="n">
        <v>45596</v>
      </c>
      <c r="D2704" s="28" t="s">
        <v>380</v>
      </c>
    </row>
    <row r="2705" customFormat="false" ht="15" hidden="false" customHeight="false" outlineLevel="0" collapsed="false">
      <c r="A2705" s="28" t="s">
        <v>382</v>
      </c>
      <c r="B2705" s="28" t="n">
        <v>171</v>
      </c>
      <c r="C2705" s="29" t="n">
        <v>45657</v>
      </c>
      <c r="D2705" s="28" t="s">
        <v>381</v>
      </c>
    </row>
    <row r="2706" customFormat="false" ht="15" hidden="false" customHeight="false" outlineLevel="0" collapsed="false">
      <c r="A2706" s="28" t="s">
        <v>382</v>
      </c>
      <c r="B2706" s="28" t="n">
        <v>171</v>
      </c>
      <c r="C2706" s="29" t="n">
        <v>45688</v>
      </c>
      <c r="D2706" s="28" t="s">
        <v>381</v>
      </c>
    </row>
    <row r="2707" customFormat="false" ht="15" hidden="false" customHeight="false" outlineLevel="0" collapsed="false">
      <c r="A2707" s="28" t="s">
        <v>382</v>
      </c>
      <c r="B2707" s="28" t="n">
        <v>171</v>
      </c>
      <c r="C2707" s="29" t="n">
        <v>45747</v>
      </c>
      <c r="D2707" s="28" t="s">
        <v>380</v>
      </c>
    </row>
    <row r="2708" customFormat="false" ht="15" hidden="false" customHeight="false" outlineLevel="0" collapsed="false">
      <c r="A2708" s="28" t="s">
        <v>382</v>
      </c>
      <c r="B2708" s="28" t="n">
        <v>171</v>
      </c>
      <c r="C2708" s="29" t="n">
        <v>45777</v>
      </c>
      <c r="D2708" s="28" t="s">
        <v>380</v>
      </c>
    </row>
    <row r="2709" customFormat="false" ht="15" hidden="false" customHeight="false" outlineLevel="0" collapsed="false">
      <c r="A2709" s="28" t="s">
        <v>382</v>
      </c>
      <c r="B2709" s="28" t="n">
        <v>171</v>
      </c>
      <c r="C2709" s="29" t="n">
        <v>45808</v>
      </c>
      <c r="D2709" s="28" t="s">
        <v>380</v>
      </c>
    </row>
    <row r="2710" customFormat="false" ht="15" hidden="false" customHeight="false" outlineLevel="0" collapsed="false">
      <c r="A2710" s="28" t="s">
        <v>382</v>
      </c>
      <c r="B2710" s="28" t="n">
        <v>171</v>
      </c>
      <c r="C2710" s="29" t="n">
        <v>45869</v>
      </c>
      <c r="D2710" s="28" t="s">
        <v>380</v>
      </c>
    </row>
    <row r="2711" customFormat="false" ht="15" hidden="false" customHeight="false" outlineLevel="0" collapsed="false">
      <c r="A2711" s="28" t="s">
        <v>382</v>
      </c>
      <c r="B2711" s="28" t="n">
        <v>171</v>
      </c>
      <c r="C2711" s="29" t="n">
        <v>45900</v>
      </c>
      <c r="D2711" s="28" t="s">
        <v>380</v>
      </c>
    </row>
    <row r="2712" customFormat="false" ht="15" hidden="false" customHeight="false" outlineLevel="0" collapsed="false">
      <c r="A2712" s="28" t="s">
        <v>382</v>
      </c>
      <c r="B2712" s="28" t="n">
        <v>171</v>
      </c>
      <c r="C2712" s="29" t="n">
        <v>45930</v>
      </c>
      <c r="D2712" s="28" t="s">
        <v>380</v>
      </c>
    </row>
    <row r="2713" customFormat="false" ht="15" hidden="false" customHeight="false" outlineLevel="0" collapsed="false">
      <c r="A2713" s="28" t="s">
        <v>382</v>
      </c>
      <c r="B2713" s="28" t="n">
        <v>171</v>
      </c>
      <c r="C2713" s="29" t="n">
        <v>45961</v>
      </c>
      <c r="D2713" s="28" t="s">
        <v>381</v>
      </c>
    </row>
    <row r="2714" customFormat="false" ht="15" hidden="false" customHeight="false" outlineLevel="0" collapsed="false">
      <c r="A2714" s="28" t="s">
        <v>382</v>
      </c>
      <c r="B2714" s="28" t="n">
        <v>171</v>
      </c>
      <c r="C2714" s="29" t="n">
        <v>46022</v>
      </c>
      <c r="D2714" s="28" t="s">
        <v>380</v>
      </c>
    </row>
    <row r="2715" customFormat="false" ht="15" hidden="false" customHeight="false" outlineLevel="0" collapsed="false">
      <c r="A2715" s="28" t="s">
        <v>382</v>
      </c>
      <c r="B2715" s="28" t="n">
        <v>171</v>
      </c>
      <c r="C2715" s="29" t="n">
        <v>46053</v>
      </c>
      <c r="D2715" s="28" t="s">
        <v>380</v>
      </c>
    </row>
    <row r="2716" customFormat="false" ht="15" hidden="false" customHeight="false" outlineLevel="0" collapsed="false">
      <c r="A2716" s="28" t="s">
        <v>382</v>
      </c>
      <c r="B2716" s="28" t="n">
        <v>171</v>
      </c>
      <c r="C2716" s="29" t="n">
        <v>46112</v>
      </c>
      <c r="D2716" s="28" t="s">
        <v>381</v>
      </c>
    </row>
    <row r="2717" customFormat="false" ht="15" hidden="false" customHeight="false" outlineLevel="0" collapsed="false">
      <c r="A2717" s="28" t="s">
        <v>382</v>
      </c>
      <c r="B2717" s="28" t="n">
        <v>171</v>
      </c>
      <c r="C2717" s="29" t="n">
        <v>46142</v>
      </c>
      <c r="D2717" s="28" t="s">
        <v>380</v>
      </c>
    </row>
    <row r="2718" customFormat="false" ht="15" hidden="false" customHeight="false" outlineLevel="0" collapsed="false">
      <c r="A2718" s="28" t="s">
        <v>382</v>
      </c>
      <c r="B2718" s="28" t="n">
        <v>171</v>
      </c>
      <c r="C2718" s="29" t="n">
        <v>46173</v>
      </c>
      <c r="D2718" s="28" t="s">
        <v>380</v>
      </c>
    </row>
    <row r="2719" customFormat="false" ht="15" hidden="false" customHeight="false" outlineLevel="0" collapsed="false">
      <c r="A2719" s="28" t="s">
        <v>382</v>
      </c>
      <c r="B2719" s="28" t="n">
        <v>171</v>
      </c>
      <c r="C2719" s="29" t="n">
        <v>46234</v>
      </c>
      <c r="D2719" s="28" t="s">
        <v>380</v>
      </c>
    </row>
    <row r="2720" customFormat="false" ht="15" hidden="false" customHeight="false" outlineLevel="0" collapsed="false">
      <c r="A2720" s="28" t="s">
        <v>382</v>
      </c>
      <c r="B2720" s="28" t="n">
        <v>172</v>
      </c>
      <c r="C2720" s="29" t="n">
        <v>44957</v>
      </c>
      <c r="D2720" s="28" t="s">
        <v>380</v>
      </c>
    </row>
    <row r="2721" customFormat="false" ht="15" hidden="false" customHeight="false" outlineLevel="0" collapsed="false">
      <c r="A2721" s="28" t="s">
        <v>382</v>
      </c>
      <c r="B2721" s="28" t="n">
        <v>172</v>
      </c>
      <c r="C2721" s="29" t="n">
        <v>45016</v>
      </c>
      <c r="D2721" s="28" t="s">
        <v>380</v>
      </c>
    </row>
    <row r="2722" customFormat="false" ht="15" hidden="false" customHeight="false" outlineLevel="0" collapsed="false">
      <c r="A2722" s="28" t="s">
        <v>382</v>
      </c>
      <c r="B2722" s="28" t="n">
        <v>172</v>
      </c>
      <c r="C2722" s="29" t="n">
        <v>45046</v>
      </c>
      <c r="D2722" s="28" t="s">
        <v>380</v>
      </c>
    </row>
    <row r="2723" customFormat="false" ht="15" hidden="false" customHeight="false" outlineLevel="0" collapsed="false">
      <c r="A2723" s="28" t="s">
        <v>382</v>
      </c>
      <c r="B2723" s="28" t="n">
        <v>172</v>
      </c>
      <c r="C2723" s="29" t="n">
        <v>45077</v>
      </c>
      <c r="D2723" s="28" t="s">
        <v>380</v>
      </c>
    </row>
    <row r="2724" customFormat="false" ht="15" hidden="false" customHeight="false" outlineLevel="0" collapsed="false">
      <c r="A2724" s="28" t="s">
        <v>382</v>
      </c>
      <c r="B2724" s="28" t="n">
        <v>172</v>
      </c>
      <c r="C2724" s="29" t="n">
        <v>45199</v>
      </c>
      <c r="D2724" s="28" t="s">
        <v>380</v>
      </c>
    </row>
    <row r="2725" customFormat="false" ht="15" hidden="false" customHeight="false" outlineLevel="0" collapsed="false">
      <c r="A2725" s="28" t="s">
        <v>382</v>
      </c>
      <c r="B2725" s="28" t="n">
        <v>172</v>
      </c>
      <c r="C2725" s="29" t="n">
        <v>45230</v>
      </c>
      <c r="D2725" s="28" t="s">
        <v>380</v>
      </c>
    </row>
    <row r="2726" customFormat="false" ht="15" hidden="false" customHeight="false" outlineLevel="0" collapsed="false">
      <c r="A2726" s="28" t="s">
        <v>382</v>
      </c>
      <c r="B2726" s="28" t="n">
        <v>172</v>
      </c>
      <c r="C2726" s="29" t="n">
        <v>45291</v>
      </c>
      <c r="D2726" s="28" t="s">
        <v>380</v>
      </c>
    </row>
    <row r="2727" customFormat="false" ht="15" hidden="false" customHeight="false" outlineLevel="0" collapsed="false">
      <c r="A2727" s="28" t="s">
        <v>382</v>
      </c>
      <c r="B2727" s="28" t="n">
        <v>172</v>
      </c>
      <c r="C2727" s="29" t="n">
        <v>45322</v>
      </c>
      <c r="D2727" s="28" t="s">
        <v>380</v>
      </c>
    </row>
    <row r="2728" customFormat="false" ht="15" hidden="false" customHeight="false" outlineLevel="0" collapsed="false">
      <c r="A2728" s="28" t="s">
        <v>382</v>
      </c>
      <c r="B2728" s="28" t="n">
        <v>172</v>
      </c>
      <c r="C2728" s="29" t="n">
        <v>45382</v>
      </c>
      <c r="D2728" s="28" t="s">
        <v>380</v>
      </c>
    </row>
    <row r="2729" customFormat="false" ht="15" hidden="false" customHeight="false" outlineLevel="0" collapsed="false">
      <c r="A2729" s="28" t="s">
        <v>382</v>
      </c>
      <c r="B2729" s="28" t="n">
        <v>172</v>
      </c>
      <c r="C2729" s="29" t="n">
        <v>45412</v>
      </c>
      <c r="D2729" s="28" t="s">
        <v>380</v>
      </c>
    </row>
    <row r="2730" customFormat="false" ht="15" hidden="false" customHeight="false" outlineLevel="0" collapsed="false">
      <c r="A2730" s="28" t="s">
        <v>382</v>
      </c>
      <c r="B2730" s="28" t="n">
        <v>172</v>
      </c>
      <c r="C2730" s="29" t="n">
        <v>45443</v>
      </c>
      <c r="D2730" s="28" t="s">
        <v>380</v>
      </c>
    </row>
    <row r="2731" customFormat="false" ht="15" hidden="false" customHeight="false" outlineLevel="0" collapsed="false">
      <c r="A2731" s="28" t="s">
        <v>382</v>
      </c>
      <c r="B2731" s="28" t="n">
        <v>172</v>
      </c>
      <c r="C2731" s="29" t="n">
        <v>45504</v>
      </c>
      <c r="D2731" s="28" t="s">
        <v>379</v>
      </c>
    </row>
    <row r="2732" customFormat="false" ht="15" hidden="false" customHeight="false" outlineLevel="0" collapsed="false">
      <c r="A2732" s="28" t="s">
        <v>382</v>
      </c>
      <c r="B2732" s="28" t="n">
        <v>172</v>
      </c>
      <c r="C2732" s="29" t="n">
        <v>45535</v>
      </c>
      <c r="D2732" s="28" t="s">
        <v>380</v>
      </c>
    </row>
    <row r="2733" customFormat="false" ht="15" hidden="false" customHeight="false" outlineLevel="0" collapsed="false">
      <c r="A2733" s="28" t="s">
        <v>382</v>
      </c>
      <c r="B2733" s="28" t="n">
        <v>172</v>
      </c>
      <c r="C2733" s="29" t="n">
        <v>45565</v>
      </c>
      <c r="D2733" s="28" t="s">
        <v>380</v>
      </c>
    </row>
    <row r="2734" customFormat="false" ht="15" hidden="false" customHeight="false" outlineLevel="0" collapsed="false">
      <c r="A2734" s="28" t="s">
        <v>382</v>
      </c>
      <c r="B2734" s="28" t="n">
        <v>172</v>
      </c>
      <c r="C2734" s="29" t="n">
        <v>45596</v>
      </c>
      <c r="D2734" s="28" t="s">
        <v>381</v>
      </c>
    </row>
    <row r="2735" customFormat="false" ht="15" hidden="false" customHeight="false" outlineLevel="0" collapsed="false">
      <c r="A2735" s="28" t="s">
        <v>382</v>
      </c>
      <c r="B2735" s="28" t="n">
        <v>172</v>
      </c>
      <c r="C2735" s="29" t="n">
        <v>45657</v>
      </c>
      <c r="D2735" s="28" t="s">
        <v>380</v>
      </c>
    </row>
    <row r="2736" customFormat="false" ht="15" hidden="false" customHeight="false" outlineLevel="0" collapsed="false">
      <c r="A2736" s="28" t="s">
        <v>382</v>
      </c>
      <c r="B2736" s="28" t="n">
        <v>172</v>
      </c>
      <c r="C2736" s="29" t="n">
        <v>45688</v>
      </c>
      <c r="D2736" s="28" t="s">
        <v>381</v>
      </c>
    </row>
    <row r="2737" customFormat="false" ht="15" hidden="false" customHeight="false" outlineLevel="0" collapsed="false">
      <c r="A2737" s="28" t="s">
        <v>382</v>
      </c>
      <c r="B2737" s="28" t="n">
        <v>172</v>
      </c>
      <c r="C2737" s="29" t="n">
        <v>45747</v>
      </c>
      <c r="D2737" s="28" t="s">
        <v>380</v>
      </c>
    </row>
    <row r="2738" customFormat="false" ht="15" hidden="false" customHeight="false" outlineLevel="0" collapsed="false">
      <c r="A2738" s="28" t="s">
        <v>382</v>
      </c>
      <c r="B2738" s="28" t="n">
        <v>172</v>
      </c>
      <c r="C2738" s="29" t="n">
        <v>45777</v>
      </c>
      <c r="D2738" s="28" t="s">
        <v>380</v>
      </c>
    </row>
    <row r="2739" customFormat="false" ht="15" hidden="false" customHeight="false" outlineLevel="0" collapsed="false">
      <c r="A2739" s="28" t="s">
        <v>382</v>
      </c>
      <c r="B2739" s="28" t="n">
        <v>172</v>
      </c>
      <c r="C2739" s="29" t="n">
        <v>45808</v>
      </c>
      <c r="D2739" s="28" t="s">
        <v>381</v>
      </c>
    </row>
    <row r="2740" customFormat="false" ht="15" hidden="false" customHeight="false" outlineLevel="0" collapsed="false">
      <c r="A2740" s="28" t="s">
        <v>382</v>
      </c>
      <c r="B2740" s="28" t="n">
        <v>172</v>
      </c>
      <c r="C2740" s="29" t="n">
        <v>45869</v>
      </c>
      <c r="D2740" s="28" t="s">
        <v>380</v>
      </c>
    </row>
    <row r="2741" customFormat="false" ht="15" hidden="false" customHeight="false" outlineLevel="0" collapsed="false">
      <c r="A2741" s="28" t="s">
        <v>382</v>
      </c>
      <c r="B2741" s="28" t="n">
        <v>172</v>
      </c>
      <c r="C2741" s="29" t="n">
        <v>45900</v>
      </c>
      <c r="D2741" s="28" t="s">
        <v>380</v>
      </c>
    </row>
    <row r="2742" customFormat="false" ht="15" hidden="false" customHeight="false" outlineLevel="0" collapsed="false">
      <c r="A2742" s="28" t="s">
        <v>382</v>
      </c>
      <c r="B2742" s="28" t="n">
        <v>172</v>
      </c>
      <c r="C2742" s="29" t="n">
        <v>45930</v>
      </c>
      <c r="D2742" s="28" t="s">
        <v>380</v>
      </c>
    </row>
    <row r="2743" customFormat="false" ht="15" hidden="false" customHeight="false" outlineLevel="0" collapsed="false">
      <c r="A2743" s="28" t="s">
        <v>382</v>
      </c>
      <c r="B2743" s="28" t="n">
        <v>172</v>
      </c>
      <c r="C2743" s="29" t="n">
        <v>45961</v>
      </c>
      <c r="D2743" s="28" t="s">
        <v>380</v>
      </c>
    </row>
    <row r="2744" customFormat="false" ht="15" hidden="false" customHeight="false" outlineLevel="0" collapsed="false">
      <c r="A2744" s="28" t="s">
        <v>382</v>
      </c>
      <c r="B2744" s="28" t="n">
        <v>172</v>
      </c>
      <c r="C2744" s="29" t="n">
        <v>46022</v>
      </c>
      <c r="D2744" s="28" t="s">
        <v>380</v>
      </c>
    </row>
    <row r="2745" customFormat="false" ht="15" hidden="false" customHeight="false" outlineLevel="0" collapsed="false">
      <c r="A2745" s="28" t="s">
        <v>382</v>
      </c>
      <c r="B2745" s="28" t="n">
        <v>172</v>
      </c>
      <c r="C2745" s="29" t="n">
        <v>46053</v>
      </c>
      <c r="D2745" s="28" t="s">
        <v>380</v>
      </c>
    </row>
    <row r="2746" customFormat="false" ht="15" hidden="false" customHeight="false" outlineLevel="0" collapsed="false">
      <c r="A2746" s="28" t="s">
        <v>382</v>
      </c>
      <c r="B2746" s="28" t="n">
        <v>172</v>
      </c>
      <c r="C2746" s="29" t="n">
        <v>46112</v>
      </c>
      <c r="D2746" s="28" t="s">
        <v>380</v>
      </c>
    </row>
    <row r="2747" customFormat="false" ht="15" hidden="false" customHeight="false" outlineLevel="0" collapsed="false">
      <c r="A2747" s="28" t="s">
        <v>382</v>
      </c>
      <c r="B2747" s="28" t="n">
        <v>172</v>
      </c>
      <c r="C2747" s="29" t="n">
        <v>46142</v>
      </c>
      <c r="D2747" s="28" t="s">
        <v>380</v>
      </c>
    </row>
    <row r="2748" customFormat="false" ht="15" hidden="false" customHeight="false" outlineLevel="0" collapsed="false">
      <c r="A2748" s="28" t="s">
        <v>382</v>
      </c>
      <c r="B2748" s="28" t="n">
        <v>172</v>
      </c>
      <c r="C2748" s="29" t="n">
        <v>46173</v>
      </c>
      <c r="D2748" s="28" t="s">
        <v>380</v>
      </c>
    </row>
    <row r="2749" customFormat="false" ht="15" hidden="false" customHeight="false" outlineLevel="0" collapsed="false">
      <c r="A2749" s="28" t="s">
        <v>382</v>
      </c>
      <c r="B2749" s="28" t="n">
        <v>172</v>
      </c>
      <c r="C2749" s="29" t="n">
        <v>46234</v>
      </c>
      <c r="D2749" s="28" t="s">
        <v>380</v>
      </c>
    </row>
    <row r="2750" customFormat="false" ht="15" hidden="false" customHeight="false" outlineLevel="0" collapsed="false">
      <c r="A2750" s="28" t="s">
        <v>382</v>
      </c>
      <c r="B2750" s="28" t="n">
        <v>174</v>
      </c>
      <c r="C2750" s="29" t="n">
        <v>45322</v>
      </c>
      <c r="D2750" s="28" t="s">
        <v>381</v>
      </c>
    </row>
    <row r="2751" customFormat="false" ht="15" hidden="false" customHeight="false" outlineLevel="0" collapsed="false">
      <c r="A2751" s="28" t="s">
        <v>382</v>
      </c>
      <c r="B2751" s="28" t="n">
        <v>174</v>
      </c>
      <c r="C2751" s="29" t="n">
        <v>45382</v>
      </c>
      <c r="D2751" s="28" t="s">
        <v>380</v>
      </c>
    </row>
    <row r="2752" customFormat="false" ht="15" hidden="false" customHeight="false" outlineLevel="0" collapsed="false">
      <c r="A2752" s="28" t="s">
        <v>382</v>
      </c>
      <c r="B2752" s="28" t="n">
        <v>174</v>
      </c>
      <c r="C2752" s="29" t="n">
        <v>45412</v>
      </c>
      <c r="D2752" s="28" t="s">
        <v>380</v>
      </c>
    </row>
    <row r="2753" customFormat="false" ht="15" hidden="false" customHeight="false" outlineLevel="0" collapsed="false">
      <c r="A2753" s="28" t="s">
        <v>382</v>
      </c>
      <c r="B2753" s="28" t="n">
        <v>174</v>
      </c>
      <c r="C2753" s="29" t="n">
        <v>45443</v>
      </c>
      <c r="D2753" s="28" t="s">
        <v>380</v>
      </c>
    </row>
    <row r="2754" customFormat="false" ht="15" hidden="false" customHeight="false" outlineLevel="0" collapsed="false">
      <c r="A2754" s="28" t="s">
        <v>382</v>
      </c>
      <c r="B2754" s="28" t="n">
        <v>174</v>
      </c>
      <c r="C2754" s="29" t="n">
        <v>45504</v>
      </c>
      <c r="D2754" s="28" t="s">
        <v>380</v>
      </c>
    </row>
    <row r="2755" customFormat="false" ht="15" hidden="false" customHeight="false" outlineLevel="0" collapsed="false">
      <c r="A2755" s="28" t="s">
        <v>382</v>
      </c>
      <c r="B2755" s="28" t="n">
        <v>174</v>
      </c>
      <c r="C2755" s="29" t="n">
        <v>45535</v>
      </c>
      <c r="D2755" s="28" t="s">
        <v>380</v>
      </c>
    </row>
    <row r="2756" customFormat="false" ht="15" hidden="false" customHeight="false" outlineLevel="0" collapsed="false">
      <c r="A2756" s="28" t="s">
        <v>382</v>
      </c>
      <c r="B2756" s="28" t="n">
        <v>174</v>
      </c>
      <c r="C2756" s="29" t="n">
        <v>45565</v>
      </c>
      <c r="D2756" s="28" t="s">
        <v>380</v>
      </c>
    </row>
    <row r="2757" customFormat="false" ht="15" hidden="false" customHeight="false" outlineLevel="0" collapsed="false">
      <c r="A2757" s="28" t="s">
        <v>382</v>
      </c>
      <c r="B2757" s="28" t="n">
        <v>174</v>
      </c>
      <c r="C2757" s="29" t="n">
        <v>45596</v>
      </c>
      <c r="D2757" s="28" t="s">
        <v>381</v>
      </c>
    </row>
    <row r="2758" customFormat="false" ht="15" hidden="false" customHeight="false" outlineLevel="0" collapsed="false">
      <c r="A2758" s="28" t="s">
        <v>382</v>
      </c>
      <c r="B2758" s="28" t="n">
        <v>174</v>
      </c>
      <c r="C2758" s="29" t="n">
        <v>45657</v>
      </c>
      <c r="D2758" s="28" t="s">
        <v>380</v>
      </c>
    </row>
    <row r="2759" customFormat="false" ht="15" hidden="false" customHeight="false" outlineLevel="0" collapsed="false">
      <c r="A2759" s="28" t="s">
        <v>382</v>
      </c>
      <c r="B2759" s="28" t="n">
        <v>174</v>
      </c>
      <c r="C2759" s="29" t="n">
        <v>45688</v>
      </c>
      <c r="D2759" s="28" t="s">
        <v>380</v>
      </c>
    </row>
    <row r="2760" customFormat="false" ht="15" hidden="false" customHeight="false" outlineLevel="0" collapsed="false">
      <c r="A2760" s="28" t="s">
        <v>382</v>
      </c>
      <c r="B2760" s="28" t="n">
        <v>174</v>
      </c>
      <c r="C2760" s="29" t="n">
        <v>45747</v>
      </c>
      <c r="D2760" s="28" t="s">
        <v>380</v>
      </c>
    </row>
    <row r="2761" customFormat="false" ht="15" hidden="false" customHeight="false" outlineLevel="0" collapsed="false">
      <c r="A2761" s="28" t="s">
        <v>382</v>
      </c>
      <c r="B2761" s="28" t="n">
        <v>174</v>
      </c>
      <c r="C2761" s="29" t="n">
        <v>45777</v>
      </c>
      <c r="D2761" s="28" t="s">
        <v>380</v>
      </c>
    </row>
    <row r="2762" customFormat="false" ht="15" hidden="false" customHeight="false" outlineLevel="0" collapsed="false">
      <c r="A2762" s="28" t="s">
        <v>382</v>
      </c>
      <c r="B2762" s="28" t="n">
        <v>174</v>
      </c>
      <c r="C2762" s="29" t="n">
        <v>45808</v>
      </c>
      <c r="D2762" s="28" t="s">
        <v>380</v>
      </c>
    </row>
    <row r="2763" customFormat="false" ht="15" hidden="false" customHeight="false" outlineLevel="0" collapsed="false">
      <c r="A2763" s="28" t="s">
        <v>382</v>
      </c>
      <c r="B2763" s="28" t="n">
        <v>174</v>
      </c>
      <c r="C2763" s="29" t="n">
        <v>45869</v>
      </c>
      <c r="D2763" s="28" t="s">
        <v>380</v>
      </c>
    </row>
    <row r="2764" customFormat="false" ht="15" hidden="false" customHeight="false" outlineLevel="0" collapsed="false">
      <c r="A2764" s="28" t="s">
        <v>382</v>
      </c>
      <c r="B2764" s="28" t="n">
        <v>174</v>
      </c>
      <c r="C2764" s="29" t="n">
        <v>45900</v>
      </c>
      <c r="D2764" s="28" t="s">
        <v>381</v>
      </c>
    </row>
    <row r="2765" customFormat="false" ht="15" hidden="false" customHeight="false" outlineLevel="0" collapsed="false">
      <c r="A2765" s="28" t="s">
        <v>382</v>
      </c>
      <c r="B2765" s="28" t="n">
        <v>174</v>
      </c>
      <c r="C2765" s="29" t="n">
        <v>45930</v>
      </c>
      <c r="D2765" s="28" t="s">
        <v>380</v>
      </c>
    </row>
    <row r="2766" customFormat="false" ht="15" hidden="false" customHeight="false" outlineLevel="0" collapsed="false">
      <c r="A2766" s="28" t="s">
        <v>382</v>
      </c>
      <c r="B2766" s="28" t="n">
        <v>174</v>
      </c>
      <c r="C2766" s="29" t="n">
        <v>45961</v>
      </c>
      <c r="D2766" s="28" t="s">
        <v>380</v>
      </c>
    </row>
    <row r="2767" customFormat="false" ht="15" hidden="false" customHeight="false" outlineLevel="0" collapsed="false">
      <c r="A2767" s="28" t="s">
        <v>382</v>
      </c>
      <c r="B2767" s="28" t="n">
        <v>174</v>
      </c>
      <c r="C2767" s="29" t="n">
        <v>46022</v>
      </c>
      <c r="D2767" s="28" t="s">
        <v>380</v>
      </c>
    </row>
    <row r="2768" customFormat="false" ht="15" hidden="false" customHeight="false" outlineLevel="0" collapsed="false">
      <c r="A2768" s="28" t="s">
        <v>382</v>
      </c>
      <c r="B2768" s="28" t="n">
        <v>174</v>
      </c>
      <c r="C2768" s="29" t="n">
        <v>46053</v>
      </c>
      <c r="D2768" s="28" t="s">
        <v>379</v>
      </c>
    </row>
    <row r="2769" customFormat="false" ht="15" hidden="false" customHeight="false" outlineLevel="0" collapsed="false">
      <c r="A2769" s="28" t="s">
        <v>382</v>
      </c>
      <c r="B2769" s="28" t="n">
        <v>174</v>
      </c>
      <c r="C2769" s="29" t="n">
        <v>46112</v>
      </c>
      <c r="D2769" s="28" t="s">
        <v>380</v>
      </c>
    </row>
    <row r="2770" customFormat="false" ht="15" hidden="false" customHeight="false" outlineLevel="0" collapsed="false">
      <c r="A2770" s="28" t="s">
        <v>382</v>
      </c>
      <c r="B2770" s="28" t="n">
        <v>174</v>
      </c>
      <c r="C2770" s="29" t="n">
        <v>46142</v>
      </c>
      <c r="D2770" s="28" t="s">
        <v>380</v>
      </c>
    </row>
    <row r="2771" customFormat="false" ht="15" hidden="false" customHeight="false" outlineLevel="0" collapsed="false">
      <c r="A2771" s="28" t="s">
        <v>382</v>
      </c>
      <c r="B2771" s="28" t="n">
        <v>174</v>
      </c>
      <c r="C2771" s="29" t="n">
        <v>46173</v>
      </c>
      <c r="D2771" s="28" t="s">
        <v>379</v>
      </c>
    </row>
    <row r="2772" customFormat="false" ht="15" hidden="false" customHeight="false" outlineLevel="0" collapsed="false">
      <c r="A2772" s="28" t="s">
        <v>382</v>
      </c>
      <c r="B2772" s="28" t="n">
        <v>174</v>
      </c>
      <c r="C2772" s="29" t="n">
        <v>46234</v>
      </c>
      <c r="D2772" s="28" t="s">
        <v>381</v>
      </c>
    </row>
    <row r="2773" customFormat="false" ht="15" hidden="false" customHeight="false" outlineLevel="0" collapsed="false">
      <c r="A2773" s="28" t="s">
        <v>382</v>
      </c>
      <c r="B2773" s="28" t="n">
        <v>176</v>
      </c>
      <c r="C2773" s="29" t="n">
        <v>44957</v>
      </c>
      <c r="D2773" s="28" t="s">
        <v>380</v>
      </c>
    </row>
    <row r="2774" customFormat="false" ht="15" hidden="false" customHeight="false" outlineLevel="0" collapsed="false">
      <c r="A2774" s="28" t="s">
        <v>382</v>
      </c>
      <c r="B2774" s="28" t="n">
        <v>176</v>
      </c>
      <c r="C2774" s="29" t="n">
        <v>45016</v>
      </c>
      <c r="D2774" s="28" t="s">
        <v>380</v>
      </c>
    </row>
    <row r="2775" customFormat="false" ht="15" hidden="false" customHeight="false" outlineLevel="0" collapsed="false">
      <c r="A2775" s="28" t="s">
        <v>382</v>
      </c>
      <c r="B2775" s="28" t="n">
        <v>176</v>
      </c>
      <c r="C2775" s="29" t="n">
        <v>45046</v>
      </c>
      <c r="D2775" s="28" t="s">
        <v>380</v>
      </c>
    </row>
    <row r="2776" customFormat="false" ht="15" hidden="false" customHeight="false" outlineLevel="0" collapsed="false">
      <c r="A2776" s="28" t="s">
        <v>382</v>
      </c>
      <c r="B2776" s="28" t="n">
        <v>176</v>
      </c>
      <c r="C2776" s="29" t="n">
        <v>45077</v>
      </c>
      <c r="D2776" s="28" t="s">
        <v>380</v>
      </c>
    </row>
    <row r="2777" customFormat="false" ht="15" hidden="false" customHeight="false" outlineLevel="0" collapsed="false">
      <c r="A2777" s="28" t="s">
        <v>382</v>
      </c>
      <c r="B2777" s="28" t="n">
        <v>176</v>
      </c>
      <c r="C2777" s="29" t="n">
        <v>45199</v>
      </c>
      <c r="D2777" s="28" t="s">
        <v>380</v>
      </c>
    </row>
    <row r="2778" customFormat="false" ht="15" hidden="false" customHeight="false" outlineLevel="0" collapsed="false">
      <c r="A2778" s="28" t="s">
        <v>382</v>
      </c>
      <c r="B2778" s="28" t="n">
        <v>176</v>
      </c>
      <c r="C2778" s="29" t="n">
        <v>45230</v>
      </c>
      <c r="D2778" s="28" t="s">
        <v>380</v>
      </c>
    </row>
    <row r="2779" customFormat="false" ht="15" hidden="false" customHeight="false" outlineLevel="0" collapsed="false">
      <c r="A2779" s="28" t="s">
        <v>382</v>
      </c>
      <c r="B2779" s="28" t="n">
        <v>176</v>
      </c>
      <c r="C2779" s="29" t="n">
        <v>45291</v>
      </c>
      <c r="D2779" s="28" t="s">
        <v>380</v>
      </c>
    </row>
    <row r="2780" customFormat="false" ht="15" hidden="false" customHeight="false" outlineLevel="0" collapsed="false">
      <c r="A2780" s="28" t="s">
        <v>382</v>
      </c>
      <c r="B2780" s="28" t="n">
        <v>176</v>
      </c>
      <c r="C2780" s="29" t="n">
        <v>45322</v>
      </c>
      <c r="D2780" s="28" t="s">
        <v>381</v>
      </c>
    </row>
    <row r="2781" customFormat="false" ht="15" hidden="false" customHeight="false" outlineLevel="0" collapsed="false">
      <c r="A2781" s="28" t="s">
        <v>382</v>
      </c>
      <c r="B2781" s="28" t="n">
        <v>176</v>
      </c>
      <c r="C2781" s="29" t="n">
        <v>45382</v>
      </c>
      <c r="D2781" s="28" t="s">
        <v>380</v>
      </c>
    </row>
    <row r="2782" customFormat="false" ht="15" hidden="false" customHeight="false" outlineLevel="0" collapsed="false">
      <c r="A2782" s="28" t="s">
        <v>382</v>
      </c>
      <c r="B2782" s="28" t="n">
        <v>176</v>
      </c>
      <c r="C2782" s="29" t="n">
        <v>45412</v>
      </c>
      <c r="D2782" s="28" t="s">
        <v>380</v>
      </c>
    </row>
    <row r="2783" customFormat="false" ht="15" hidden="false" customHeight="false" outlineLevel="0" collapsed="false">
      <c r="A2783" s="28" t="s">
        <v>382</v>
      </c>
      <c r="B2783" s="28" t="n">
        <v>176</v>
      </c>
      <c r="C2783" s="29" t="n">
        <v>45443</v>
      </c>
      <c r="D2783" s="28" t="s">
        <v>380</v>
      </c>
    </row>
    <row r="2784" customFormat="false" ht="15" hidden="false" customHeight="false" outlineLevel="0" collapsed="false">
      <c r="A2784" s="28" t="s">
        <v>382</v>
      </c>
      <c r="B2784" s="28" t="n">
        <v>176</v>
      </c>
      <c r="C2784" s="29" t="n">
        <v>45504</v>
      </c>
      <c r="D2784" s="28" t="s">
        <v>380</v>
      </c>
    </row>
    <row r="2785" customFormat="false" ht="15" hidden="false" customHeight="false" outlineLevel="0" collapsed="false">
      <c r="A2785" s="28" t="s">
        <v>382</v>
      </c>
      <c r="B2785" s="28" t="n">
        <v>176</v>
      </c>
      <c r="C2785" s="29" t="n">
        <v>45535</v>
      </c>
      <c r="D2785" s="28" t="s">
        <v>380</v>
      </c>
    </row>
    <row r="2786" customFormat="false" ht="15" hidden="false" customHeight="false" outlineLevel="0" collapsed="false">
      <c r="A2786" s="28" t="s">
        <v>382</v>
      </c>
      <c r="B2786" s="28" t="n">
        <v>176</v>
      </c>
      <c r="C2786" s="29" t="n">
        <v>45565</v>
      </c>
      <c r="D2786" s="28" t="s">
        <v>380</v>
      </c>
    </row>
    <row r="2787" customFormat="false" ht="15" hidden="false" customHeight="false" outlineLevel="0" collapsed="false">
      <c r="A2787" s="28" t="s">
        <v>382</v>
      </c>
      <c r="B2787" s="28" t="n">
        <v>176</v>
      </c>
      <c r="C2787" s="29" t="n">
        <v>45596</v>
      </c>
      <c r="D2787" s="28" t="s">
        <v>380</v>
      </c>
    </row>
    <row r="2788" customFormat="false" ht="15" hidden="false" customHeight="false" outlineLevel="0" collapsed="false">
      <c r="A2788" s="28" t="s">
        <v>382</v>
      </c>
      <c r="B2788" s="28" t="n">
        <v>176</v>
      </c>
      <c r="C2788" s="29" t="n">
        <v>45657</v>
      </c>
      <c r="D2788" s="28" t="s">
        <v>380</v>
      </c>
    </row>
    <row r="2789" customFormat="false" ht="15" hidden="false" customHeight="false" outlineLevel="0" collapsed="false">
      <c r="A2789" s="28" t="s">
        <v>382</v>
      </c>
      <c r="B2789" s="28" t="n">
        <v>176</v>
      </c>
      <c r="C2789" s="29" t="n">
        <v>45688</v>
      </c>
      <c r="D2789" s="28" t="s">
        <v>380</v>
      </c>
    </row>
    <row r="2790" customFormat="false" ht="15" hidden="false" customHeight="false" outlineLevel="0" collapsed="false">
      <c r="A2790" s="28" t="s">
        <v>382</v>
      </c>
      <c r="B2790" s="28" t="n">
        <v>176</v>
      </c>
      <c r="C2790" s="29" t="n">
        <v>45747</v>
      </c>
      <c r="D2790" s="28" t="s">
        <v>381</v>
      </c>
    </row>
    <row r="2791" customFormat="false" ht="15" hidden="false" customHeight="false" outlineLevel="0" collapsed="false">
      <c r="A2791" s="28" t="s">
        <v>382</v>
      </c>
      <c r="B2791" s="28" t="n">
        <v>176</v>
      </c>
      <c r="C2791" s="29" t="n">
        <v>45777</v>
      </c>
      <c r="D2791" s="28" t="s">
        <v>380</v>
      </c>
    </row>
    <row r="2792" customFormat="false" ht="15" hidden="false" customHeight="false" outlineLevel="0" collapsed="false">
      <c r="A2792" s="28" t="s">
        <v>382</v>
      </c>
      <c r="B2792" s="28" t="n">
        <v>176</v>
      </c>
      <c r="C2792" s="29" t="n">
        <v>45808</v>
      </c>
      <c r="D2792" s="28" t="s">
        <v>380</v>
      </c>
    </row>
    <row r="2793" customFormat="false" ht="15" hidden="false" customHeight="false" outlineLevel="0" collapsed="false">
      <c r="A2793" s="28" t="s">
        <v>382</v>
      </c>
      <c r="B2793" s="28" t="n">
        <v>176</v>
      </c>
      <c r="C2793" s="29" t="n">
        <v>45869</v>
      </c>
      <c r="D2793" s="28" t="s">
        <v>380</v>
      </c>
    </row>
    <row r="2794" customFormat="false" ht="15" hidden="false" customHeight="false" outlineLevel="0" collapsed="false">
      <c r="A2794" s="28" t="s">
        <v>382</v>
      </c>
      <c r="B2794" s="28" t="n">
        <v>176</v>
      </c>
      <c r="C2794" s="29" t="n">
        <v>45900</v>
      </c>
      <c r="D2794" s="28" t="s">
        <v>380</v>
      </c>
    </row>
    <row r="2795" customFormat="false" ht="15" hidden="false" customHeight="false" outlineLevel="0" collapsed="false">
      <c r="A2795" s="28" t="s">
        <v>382</v>
      </c>
      <c r="B2795" s="28" t="n">
        <v>176</v>
      </c>
      <c r="C2795" s="29" t="n">
        <v>45930</v>
      </c>
      <c r="D2795" s="28" t="s">
        <v>381</v>
      </c>
    </row>
    <row r="2796" customFormat="false" ht="15" hidden="false" customHeight="false" outlineLevel="0" collapsed="false">
      <c r="A2796" s="28" t="s">
        <v>382</v>
      </c>
      <c r="B2796" s="28" t="n">
        <v>176</v>
      </c>
      <c r="C2796" s="29" t="n">
        <v>45961</v>
      </c>
      <c r="D2796" s="28" t="s">
        <v>379</v>
      </c>
    </row>
    <row r="2797" customFormat="false" ht="15" hidden="false" customHeight="false" outlineLevel="0" collapsed="false">
      <c r="A2797" s="28" t="s">
        <v>382</v>
      </c>
      <c r="B2797" s="28" t="n">
        <v>176</v>
      </c>
      <c r="C2797" s="29" t="n">
        <v>46022</v>
      </c>
      <c r="D2797" s="28" t="s">
        <v>380</v>
      </c>
    </row>
    <row r="2798" customFormat="false" ht="15" hidden="false" customHeight="false" outlineLevel="0" collapsed="false">
      <c r="A2798" s="28" t="s">
        <v>382</v>
      </c>
      <c r="B2798" s="28" t="n">
        <v>176</v>
      </c>
      <c r="C2798" s="29" t="n">
        <v>46053</v>
      </c>
      <c r="D2798" s="28" t="s">
        <v>380</v>
      </c>
    </row>
    <row r="2799" customFormat="false" ht="15" hidden="false" customHeight="false" outlineLevel="0" collapsed="false">
      <c r="A2799" s="28" t="s">
        <v>382</v>
      </c>
      <c r="B2799" s="28" t="n">
        <v>176</v>
      </c>
      <c r="C2799" s="29" t="n">
        <v>46112</v>
      </c>
      <c r="D2799" s="28" t="s">
        <v>380</v>
      </c>
    </row>
    <row r="2800" customFormat="false" ht="15" hidden="false" customHeight="false" outlineLevel="0" collapsed="false">
      <c r="A2800" s="28" t="s">
        <v>382</v>
      </c>
      <c r="B2800" s="28" t="n">
        <v>176</v>
      </c>
      <c r="C2800" s="29" t="n">
        <v>46142</v>
      </c>
      <c r="D2800" s="28" t="s">
        <v>380</v>
      </c>
    </row>
    <row r="2801" customFormat="false" ht="15" hidden="false" customHeight="false" outlineLevel="0" collapsed="false">
      <c r="A2801" s="28" t="s">
        <v>382</v>
      </c>
      <c r="B2801" s="28" t="n">
        <v>176</v>
      </c>
      <c r="C2801" s="29" t="n">
        <v>46173</v>
      </c>
      <c r="D2801" s="28" t="s">
        <v>380</v>
      </c>
    </row>
    <row r="2802" customFormat="false" ht="15" hidden="false" customHeight="false" outlineLevel="0" collapsed="false">
      <c r="A2802" s="28" t="s">
        <v>382</v>
      </c>
      <c r="B2802" s="28" t="n">
        <v>176</v>
      </c>
      <c r="C2802" s="29" t="n">
        <v>46234</v>
      </c>
      <c r="D2802" s="28" t="s">
        <v>380</v>
      </c>
    </row>
    <row r="2803" customFormat="false" ht="15" hidden="false" customHeight="false" outlineLevel="0" collapsed="false">
      <c r="A2803" s="28" t="s">
        <v>382</v>
      </c>
      <c r="B2803" s="28" t="n">
        <v>177</v>
      </c>
      <c r="C2803" s="29" t="n">
        <v>44957</v>
      </c>
      <c r="D2803" s="28" t="s">
        <v>379</v>
      </c>
    </row>
    <row r="2804" customFormat="false" ht="15" hidden="false" customHeight="false" outlineLevel="0" collapsed="false">
      <c r="A2804" s="28" t="s">
        <v>382</v>
      </c>
      <c r="B2804" s="28" t="n">
        <v>177</v>
      </c>
      <c r="C2804" s="29" t="n">
        <v>45016</v>
      </c>
      <c r="D2804" s="28" t="s">
        <v>380</v>
      </c>
    </row>
    <row r="2805" customFormat="false" ht="15" hidden="false" customHeight="false" outlineLevel="0" collapsed="false">
      <c r="A2805" s="28" t="s">
        <v>382</v>
      </c>
      <c r="B2805" s="28" t="n">
        <v>177</v>
      </c>
      <c r="C2805" s="29" t="n">
        <v>45046</v>
      </c>
      <c r="D2805" s="28" t="s">
        <v>380</v>
      </c>
    </row>
    <row r="2806" customFormat="false" ht="15" hidden="false" customHeight="false" outlineLevel="0" collapsed="false">
      <c r="A2806" s="28" t="s">
        <v>382</v>
      </c>
      <c r="B2806" s="28" t="n">
        <v>177</v>
      </c>
      <c r="C2806" s="29" t="n">
        <v>45077</v>
      </c>
      <c r="D2806" s="28" t="s">
        <v>380</v>
      </c>
    </row>
    <row r="2807" customFormat="false" ht="15" hidden="false" customHeight="false" outlineLevel="0" collapsed="false">
      <c r="A2807" s="28" t="s">
        <v>382</v>
      </c>
      <c r="B2807" s="28" t="n">
        <v>177</v>
      </c>
      <c r="C2807" s="29" t="n">
        <v>45199</v>
      </c>
      <c r="D2807" s="28" t="s">
        <v>380</v>
      </c>
    </row>
    <row r="2808" customFormat="false" ht="15" hidden="false" customHeight="false" outlineLevel="0" collapsed="false">
      <c r="A2808" s="28" t="s">
        <v>382</v>
      </c>
      <c r="B2808" s="28" t="n">
        <v>177</v>
      </c>
      <c r="C2808" s="29" t="n">
        <v>45230</v>
      </c>
      <c r="D2808" s="28" t="s">
        <v>380</v>
      </c>
    </row>
    <row r="2809" customFormat="false" ht="15" hidden="false" customHeight="false" outlineLevel="0" collapsed="false">
      <c r="A2809" s="28" t="s">
        <v>382</v>
      </c>
      <c r="B2809" s="28" t="n">
        <v>177</v>
      </c>
      <c r="C2809" s="29" t="n">
        <v>45291</v>
      </c>
      <c r="D2809" s="28" t="s">
        <v>380</v>
      </c>
    </row>
    <row r="2810" customFormat="false" ht="15" hidden="false" customHeight="false" outlineLevel="0" collapsed="false">
      <c r="A2810" s="28" t="s">
        <v>382</v>
      </c>
      <c r="B2810" s="28" t="n">
        <v>177</v>
      </c>
      <c r="C2810" s="29" t="n">
        <v>45322</v>
      </c>
      <c r="D2810" s="28" t="s">
        <v>380</v>
      </c>
    </row>
    <row r="2811" customFormat="false" ht="15" hidden="false" customHeight="false" outlineLevel="0" collapsed="false">
      <c r="A2811" s="28" t="s">
        <v>382</v>
      </c>
      <c r="B2811" s="28" t="n">
        <v>177</v>
      </c>
      <c r="C2811" s="29" t="n">
        <v>45382</v>
      </c>
      <c r="D2811" s="28" t="s">
        <v>381</v>
      </c>
    </row>
    <row r="2812" customFormat="false" ht="15" hidden="false" customHeight="false" outlineLevel="0" collapsed="false">
      <c r="A2812" s="28" t="s">
        <v>382</v>
      </c>
      <c r="B2812" s="28" t="n">
        <v>177</v>
      </c>
      <c r="C2812" s="29" t="n">
        <v>45412</v>
      </c>
      <c r="D2812" s="28" t="s">
        <v>380</v>
      </c>
    </row>
    <row r="2813" customFormat="false" ht="15" hidden="false" customHeight="false" outlineLevel="0" collapsed="false">
      <c r="A2813" s="28" t="s">
        <v>382</v>
      </c>
      <c r="B2813" s="28" t="n">
        <v>177</v>
      </c>
      <c r="C2813" s="29" t="n">
        <v>45443</v>
      </c>
      <c r="D2813" s="28" t="s">
        <v>380</v>
      </c>
    </row>
    <row r="2814" customFormat="false" ht="15" hidden="false" customHeight="false" outlineLevel="0" collapsed="false">
      <c r="A2814" s="28" t="s">
        <v>382</v>
      </c>
      <c r="B2814" s="28" t="n">
        <v>177</v>
      </c>
      <c r="C2814" s="29" t="n">
        <v>45504</v>
      </c>
      <c r="D2814" s="28" t="s">
        <v>380</v>
      </c>
    </row>
    <row r="2815" customFormat="false" ht="15" hidden="false" customHeight="false" outlineLevel="0" collapsed="false">
      <c r="A2815" s="28" t="s">
        <v>382</v>
      </c>
      <c r="B2815" s="28" t="n">
        <v>177</v>
      </c>
      <c r="C2815" s="29" t="n">
        <v>45535</v>
      </c>
      <c r="D2815" s="28" t="s">
        <v>380</v>
      </c>
    </row>
    <row r="2816" customFormat="false" ht="15" hidden="false" customHeight="false" outlineLevel="0" collapsed="false">
      <c r="A2816" s="28" t="s">
        <v>382</v>
      </c>
      <c r="B2816" s="28" t="n">
        <v>177</v>
      </c>
      <c r="C2816" s="29" t="n">
        <v>45565</v>
      </c>
      <c r="D2816" s="28" t="s">
        <v>380</v>
      </c>
    </row>
    <row r="2817" customFormat="false" ht="15" hidden="false" customHeight="false" outlineLevel="0" collapsed="false">
      <c r="A2817" s="28" t="s">
        <v>382</v>
      </c>
      <c r="B2817" s="28" t="n">
        <v>177</v>
      </c>
      <c r="C2817" s="29" t="n">
        <v>45596</v>
      </c>
      <c r="D2817" s="28" t="s">
        <v>380</v>
      </c>
    </row>
    <row r="2818" customFormat="false" ht="15" hidden="false" customHeight="false" outlineLevel="0" collapsed="false">
      <c r="A2818" s="28" t="s">
        <v>382</v>
      </c>
      <c r="B2818" s="28" t="n">
        <v>177</v>
      </c>
      <c r="C2818" s="29" t="n">
        <v>45657</v>
      </c>
      <c r="D2818" s="28" t="s">
        <v>380</v>
      </c>
    </row>
    <row r="2819" customFormat="false" ht="15" hidden="false" customHeight="false" outlineLevel="0" collapsed="false">
      <c r="A2819" s="28" t="s">
        <v>382</v>
      </c>
      <c r="B2819" s="28" t="n">
        <v>177</v>
      </c>
      <c r="C2819" s="29" t="n">
        <v>45688</v>
      </c>
      <c r="D2819" s="28" t="s">
        <v>380</v>
      </c>
    </row>
    <row r="2820" customFormat="false" ht="15" hidden="false" customHeight="false" outlineLevel="0" collapsed="false">
      <c r="A2820" s="28" t="s">
        <v>382</v>
      </c>
      <c r="B2820" s="28" t="n">
        <v>177</v>
      </c>
      <c r="C2820" s="29" t="n">
        <v>45747</v>
      </c>
      <c r="D2820" s="28" t="s">
        <v>380</v>
      </c>
    </row>
    <row r="2821" customFormat="false" ht="15" hidden="false" customHeight="false" outlineLevel="0" collapsed="false">
      <c r="A2821" s="28" t="s">
        <v>382</v>
      </c>
      <c r="B2821" s="28" t="n">
        <v>177</v>
      </c>
      <c r="C2821" s="29" t="n">
        <v>45777</v>
      </c>
      <c r="D2821" s="28" t="s">
        <v>380</v>
      </c>
    </row>
    <row r="2822" customFormat="false" ht="15" hidden="false" customHeight="false" outlineLevel="0" collapsed="false">
      <c r="A2822" s="28" t="s">
        <v>382</v>
      </c>
      <c r="B2822" s="28" t="n">
        <v>177</v>
      </c>
      <c r="C2822" s="29" t="n">
        <v>45808</v>
      </c>
      <c r="D2822" s="28" t="s">
        <v>380</v>
      </c>
    </row>
    <row r="2823" customFormat="false" ht="15" hidden="false" customHeight="false" outlineLevel="0" collapsed="false">
      <c r="A2823" s="28" t="s">
        <v>382</v>
      </c>
      <c r="B2823" s="28" t="n">
        <v>177</v>
      </c>
      <c r="C2823" s="29" t="n">
        <v>45869</v>
      </c>
      <c r="D2823" s="28" t="s">
        <v>380</v>
      </c>
    </row>
    <row r="2824" customFormat="false" ht="15" hidden="false" customHeight="false" outlineLevel="0" collapsed="false">
      <c r="A2824" s="28" t="s">
        <v>382</v>
      </c>
      <c r="B2824" s="28" t="n">
        <v>177</v>
      </c>
      <c r="C2824" s="29" t="n">
        <v>45900</v>
      </c>
      <c r="D2824" s="28" t="s">
        <v>380</v>
      </c>
    </row>
    <row r="2825" customFormat="false" ht="15" hidden="false" customHeight="false" outlineLevel="0" collapsed="false">
      <c r="A2825" s="28" t="s">
        <v>382</v>
      </c>
      <c r="B2825" s="28" t="n">
        <v>177</v>
      </c>
      <c r="C2825" s="29" t="n">
        <v>45930</v>
      </c>
      <c r="D2825" s="28" t="s">
        <v>380</v>
      </c>
    </row>
    <row r="2826" customFormat="false" ht="15" hidden="false" customHeight="false" outlineLevel="0" collapsed="false">
      <c r="A2826" s="28" t="s">
        <v>382</v>
      </c>
      <c r="B2826" s="28" t="n">
        <v>177</v>
      </c>
      <c r="C2826" s="29" t="n">
        <v>45961</v>
      </c>
      <c r="D2826" s="28" t="s">
        <v>380</v>
      </c>
    </row>
    <row r="2827" customFormat="false" ht="15" hidden="false" customHeight="false" outlineLevel="0" collapsed="false">
      <c r="A2827" s="28" t="s">
        <v>382</v>
      </c>
      <c r="B2827" s="28" t="n">
        <v>177</v>
      </c>
      <c r="C2827" s="29" t="n">
        <v>46022</v>
      </c>
      <c r="D2827" s="28" t="s">
        <v>380</v>
      </c>
    </row>
    <row r="2828" customFormat="false" ht="15" hidden="false" customHeight="false" outlineLevel="0" collapsed="false">
      <c r="A2828" s="28" t="s">
        <v>382</v>
      </c>
      <c r="B2828" s="28" t="n">
        <v>177</v>
      </c>
      <c r="C2828" s="29" t="n">
        <v>46053</v>
      </c>
      <c r="D2828" s="28" t="s">
        <v>380</v>
      </c>
    </row>
    <row r="2829" customFormat="false" ht="15" hidden="false" customHeight="false" outlineLevel="0" collapsed="false">
      <c r="A2829" s="28" t="s">
        <v>382</v>
      </c>
      <c r="B2829" s="28" t="n">
        <v>177</v>
      </c>
      <c r="C2829" s="29" t="n">
        <v>46112</v>
      </c>
      <c r="D2829" s="28" t="s">
        <v>379</v>
      </c>
    </row>
    <row r="2830" customFormat="false" ht="15" hidden="false" customHeight="false" outlineLevel="0" collapsed="false">
      <c r="A2830" s="28" t="s">
        <v>382</v>
      </c>
      <c r="B2830" s="28" t="n">
        <v>177</v>
      </c>
      <c r="C2830" s="29" t="n">
        <v>46142</v>
      </c>
      <c r="D2830" s="28" t="s">
        <v>381</v>
      </c>
    </row>
    <row r="2831" customFormat="false" ht="15" hidden="false" customHeight="false" outlineLevel="0" collapsed="false">
      <c r="A2831" s="28" t="s">
        <v>382</v>
      </c>
      <c r="B2831" s="28" t="n">
        <v>177</v>
      </c>
      <c r="C2831" s="29" t="n">
        <v>46173</v>
      </c>
      <c r="D2831" s="28" t="s">
        <v>380</v>
      </c>
    </row>
    <row r="2832" customFormat="false" ht="15" hidden="false" customHeight="false" outlineLevel="0" collapsed="false">
      <c r="A2832" s="28" t="s">
        <v>382</v>
      </c>
      <c r="B2832" s="28" t="n">
        <v>177</v>
      </c>
      <c r="C2832" s="29" t="n">
        <v>46234</v>
      </c>
      <c r="D2832" s="28" t="s">
        <v>380</v>
      </c>
    </row>
    <row r="2833" customFormat="false" ht="15" hidden="false" customHeight="false" outlineLevel="0" collapsed="false">
      <c r="A2833" s="28" t="s">
        <v>382</v>
      </c>
      <c r="B2833" s="28" t="n">
        <v>178</v>
      </c>
      <c r="C2833" s="29" t="n">
        <v>44957</v>
      </c>
      <c r="D2833" s="28" t="s">
        <v>380</v>
      </c>
    </row>
    <row r="2834" customFormat="false" ht="15" hidden="false" customHeight="false" outlineLevel="0" collapsed="false">
      <c r="A2834" s="28" t="s">
        <v>382</v>
      </c>
      <c r="B2834" s="28" t="n">
        <v>178</v>
      </c>
      <c r="C2834" s="29" t="n">
        <v>45016</v>
      </c>
      <c r="D2834" s="28" t="s">
        <v>380</v>
      </c>
    </row>
    <row r="2835" customFormat="false" ht="15" hidden="false" customHeight="false" outlineLevel="0" collapsed="false">
      <c r="A2835" s="28" t="s">
        <v>382</v>
      </c>
      <c r="B2835" s="28" t="n">
        <v>178</v>
      </c>
      <c r="C2835" s="29" t="n">
        <v>45046</v>
      </c>
      <c r="D2835" s="28" t="s">
        <v>380</v>
      </c>
    </row>
    <row r="2836" customFormat="false" ht="15" hidden="false" customHeight="false" outlineLevel="0" collapsed="false">
      <c r="A2836" s="28" t="s">
        <v>382</v>
      </c>
      <c r="B2836" s="28" t="n">
        <v>178</v>
      </c>
      <c r="C2836" s="29" t="n">
        <v>45077</v>
      </c>
      <c r="D2836" s="28" t="s">
        <v>380</v>
      </c>
    </row>
    <row r="2837" customFormat="false" ht="15" hidden="false" customHeight="false" outlineLevel="0" collapsed="false">
      <c r="A2837" s="28" t="s">
        <v>382</v>
      </c>
      <c r="B2837" s="28" t="n">
        <v>178</v>
      </c>
      <c r="C2837" s="29" t="n">
        <v>45199</v>
      </c>
      <c r="D2837" s="28" t="s">
        <v>380</v>
      </c>
    </row>
    <row r="2838" customFormat="false" ht="15" hidden="false" customHeight="false" outlineLevel="0" collapsed="false">
      <c r="A2838" s="28" t="s">
        <v>382</v>
      </c>
      <c r="B2838" s="28" t="n">
        <v>178</v>
      </c>
      <c r="C2838" s="29" t="n">
        <v>45230</v>
      </c>
      <c r="D2838" s="28" t="s">
        <v>380</v>
      </c>
    </row>
    <row r="2839" customFormat="false" ht="15" hidden="false" customHeight="false" outlineLevel="0" collapsed="false">
      <c r="A2839" s="28" t="s">
        <v>382</v>
      </c>
      <c r="B2839" s="28" t="n">
        <v>178</v>
      </c>
      <c r="C2839" s="29" t="n">
        <v>45291</v>
      </c>
      <c r="D2839" s="28" t="s">
        <v>381</v>
      </c>
    </row>
    <row r="2840" customFormat="false" ht="15" hidden="false" customHeight="false" outlineLevel="0" collapsed="false">
      <c r="A2840" s="28" t="s">
        <v>382</v>
      </c>
      <c r="B2840" s="28" t="n">
        <v>178</v>
      </c>
      <c r="C2840" s="29" t="n">
        <v>45322</v>
      </c>
      <c r="D2840" s="28" t="s">
        <v>381</v>
      </c>
    </row>
    <row r="2841" customFormat="false" ht="15" hidden="false" customHeight="false" outlineLevel="0" collapsed="false">
      <c r="A2841" s="28" t="s">
        <v>382</v>
      </c>
      <c r="B2841" s="28" t="n">
        <v>178</v>
      </c>
      <c r="C2841" s="29" t="n">
        <v>45382</v>
      </c>
      <c r="D2841" s="28" t="s">
        <v>380</v>
      </c>
    </row>
    <row r="2842" customFormat="false" ht="15" hidden="false" customHeight="false" outlineLevel="0" collapsed="false">
      <c r="A2842" s="28" t="s">
        <v>382</v>
      </c>
      <c r="B2842" s="28" t="n">
        <v>178</v>
      </c>
      <c r="C2842" s="29" t="n">
        <v>45412</v>
      </c>
      <c r="D2842" s="28" t="s">
        <v>380</v>
      </c>
    </row>
    <row r="2843" customFormat="false" ht="15" hidden="false" customHeight="false" outlineLevel="0" collapsed="false">
      <c r="A2843" s="28" t="s">
        <v>382</v>
      </c>
      <c r="B2843" s="28" t="n">
        <v>178</v>
      </c>
      <c r="C2843" s="29" t="n">
        <v>45443</v>
      </c>
      <c r="D2843" s="28" t="s">
        <v>380</v>
      </c>
    </row>
    <row r="2844" customFormat="false" ht="15" hidden="false" customHeight="false" outlineLevel="0" collapsed="false">
      <c r="A2844" s="28" t="s">
        <v>382</v>
      </c>
      <c r="B2844" s="28" t="n">
        <v>178</v>
      </c>
      <c r="C2844" s="29" t="n">
        <v>45504</v>
      </c>
      <c r="D2844" s="28" t="s">
        <v>380</v>
      </c>
    </row>
    <row r="2845" customFormat="false" ht="15" hidden="false" customHeight="false" outlineLevel="0" collapsed="false">
      <c r="A2845" s="28" t="s">
        <v>382</v>
      </c>
      <c r="B2845" s="28" t="n">
        <v>178</v>
      </c>
      <c r="C2845" s="29" t="n">
        <v>45535</v>
      </c>
      <c r="D2845" s="28" t="s">
        <v>380</v>
      </c>
    </row>
    <row r="2846" customFormat="false" ht="15" hidden="false" customHeight="false" outlineLevel="0" collapsed="false">
      <c r="A2846" s="28" t="s">
        <v>382</v>
      </c>
      <c r="B2846" s="28" t="n">
        <v>178</v>
      </c>
      <c r="C2846" s="29" t="n">
        <v>45565</v>
      </c>
      <c r="D2846" s="28" t="s">
        <v>380</v>
      </c>
    </row>
    <row r="2847" customFormat="false" ht="15" hidden="false" customHeight="false" outlineLevel="0" collapsed="false">
      <c r="A2847" s="28" t="s">
        <v>382</v>
      </c>
      <c r="B2847" s="28" t="n">
        <v>178</v>
      </c>
      <c r="C2847" s="29" t="n">
        <v>45596</v>
      </c>
      <c r="D2847" s="28" t="s">
        <v>380</v>
      </c>
    </row>
    <row r="2848" customFormat="false" ht="15" hidden="false" customHeight="false" outlineLevel="0" collapsed="false">
      <c r="A2848" s="28" t="s">
        <v>382</v>
      </c>
      <c r="B2848" s="28" t="n">
        <v>178</v>
      </c>
      <c r="C2848" s="29" t="n">
        <v>45657</v>
      </c>
      <c r="D2848" s="28" t="s">
        <v>380</v>
      </c>
    </row>
    <row r="2849" customFormat="false" ht="15" hidden="false" customHeight="false" outlineLevel="0" collapsed="false">
      <c r="A2849" s="28" t="s">
        <v>382</v>
      </c>
      <c r="B2849" s="28" t="n">
        <v>178</v>
      </c>
      <c r="C2849" s="29" t="n">
        <v>45688</v>
      </c>
      <c r="D2849" s="28" t="s">
        <v>380</v>
      </c>
    </row>
    <row r="2850" customFormat="false" ht="15" hidden="false" customHeight="false" outlineLevel="0" collapsed="false">
      <c r="A2850" s="28" t="s">
        <v>382</v>
      </c>
      <c r="B2850" s="28" t="n">
        <v>178</v>
      </c>
      <c r="C2850" s="29" t="n">
        <v>45747</v>
      </c>
      <c r="D2850" s="28" t="s">
        <v>380</v>
      </c>
    </row>
    <row r="2851" customFormat="false" ht="15" hidden="false" customHeight="false" outlineLevel="0" collapsed="false">
      <c r="A2851" s="28" t="s">
        <v>382</v>
      </c>
      <c r="B2851" s="28" t="n">
        <v>178</v>
      </c>
      <c r="C2851" s="29" t="n">
        <v>45777</v>
      </c>
      <c r="D2851" s="28" t="s">
        <v>379</v>
      </c>
    </row>
    <row r="2852" customFormat="false" ht="15" hidden="false" customHeight="false" outlineLevel="0" collapsed="false">
      <c r="A2852" s="28" t="s">
        <v>382</v>
      </c>
      <c r="B2852" s="28" t="n">
        <v>178</v>
      </c>
      <c r="C2852" s="29" t="n">
        <v>45808</v>
      </c>
      <c r="D2852" s="28" t="s">
        <v>380</v>
      </c>
    </row>
    <row r="2853" customFormat="false" ht="15" hidden="false" customHeight="false" outlineLevel="0" collapsed="false">
      <c r="A2853" s="28" t="s">
        <v>382</v>
      </c>
      <c r="B2853" s="28" t="n">
        <v>178</v>
      </c>
      <c r="C2853" s="29" t="n">
        <v>45869</v>
      </c>
      <c r="D2853" s="28" t="s">
        <v>380</v>
      </c>
    </row>
    <row r="2854" customFormat="false" ht="15" hidden="false" customHeight="false" outlineLevel="0" collapsed="false">
      <c r="A2854" s="28" t="s">
        <v>382</v>
      </c>
      <c r="B2854" s="28" t="n">
        <v>178</v>
      </c>
      <c r="C2854" s="29" t="n">
        <v>45900</v>
      </c>
      <c r="D2854" s="28" t="s">
        <v>381</v>
      </c>
    </row>
    <row r="2855" customFormat="false" ht="15" hidden="false" customHeight="false" outlineLevel="0" collapsed="false">
      <c r="A2855" s="28" t="s">
        <v>382</v>
      </c>
      <c r="B2855" s="28" t="n">
        <v>178</v>
      </c>
      <c r="C2855" s="29" t="n">
        <v>45930</v>
      </c>
      <c r="D2855" s="28" t="s">
        <v>380</v>
      </c>
    </row>
    <row r="2856" customFormat="false" ht="15" hidden="false" customHeight="false" outlineLevel="0" collapsed="false">
      <c r="A2856" s="28" t="s">
        <v>382</v>
      </c>
      <c r="B2856" s="28" t="n">
        <v>178</v>
      </c>
      <c r="C2856" s="29" t="n">
        <v>45961</v>
      </c>
      <c r="D2856" s="28" t="s">
        <v>380</v>
      </c>
    </row>
    <row r="2857" customFormat="false" ht="15" hidden="false" customHeight="false" outlineLevel="0" collapsed="false">
      <c r="A2857" s="28" t="s">
        <v>382</v>
      </c>
      <c r="B2857" s="28" t="n">
        <v>178</v>
      </c>
      <c r="C2857" s="29" t="n">
        <v>46022</v>
      </c>
      <c r="D2857" s="28" t="s">
        <v>380</v>
      </c>
    </row>
    <row r="2858" customFormat="false" ht="15" hidden="false" customHeight="false" outlineLevel="0" collapsed="false">
      <c r="A2858" s="28" t="s">
        <v>382</v>
      </c>
      <c r="B2858" s="28" t="n">
        <v>178</v>
      </c>
      <c r="C2858" s="29" t="n">
        <v>46053</v>
      </c>
      <c r="D2858" s="28" t="s">
        <v>380</v>
      </c>
    </row>
    <row r="2859" customFormat="false" ht="15" hidden="false" customHeight="false" outlineLevel="0" collapsed="false">
      <c r="A2859" s="28" t="s">
        <v>382</v>
      </c>
      <c r="B2859" s="28" t="n">
        <v>178</v>
      </c>
      <c r="C2859" s="29" t="n">
        <v>46112</v>
      </c>
      <c r="D2859" s="28" t="s">
        <v>380</v>
      </c>
    </row>
    <row r="2860" customFormat="false" ht="15" hidden="false" customHeight="false" outlineLevel="0" collapsed="false">
      <c r="A2860" s="28" t="s">
        <v>382</v>
      </c>
      <c r="B2860" s="28" t="n">
        <v>178</v>
      </c>
      <c r="C2860" s="29" t="n">
        <v>46142</v>
      </c>
      <c r="D2860" s="28" t="s">
        <v>380</v>
      </c>
    </row>
    <row r="2861" customFormat="false" ht="15" hidden="false" customHeight="false" outlineLevel="0" collapsed="false">
      <c r="A2861" s="28" t="s">
        <v>382</v>
      </c>
      <c r="B2861" s="28" t="n">
        <v>178</v>
      </c>
      <c r="C2861" s="29" t="n">
        <v>46173</v>
      </c>
      <c r="D2861" s="28" t="s">
        <v>380</v>
      </c>
    </row>
    <row r="2862" customFormat="false" ht="15" hidden="false" customHeight="false" outlineLevel="0" collapsed="false">
      <c r="A2862" s="28" t="s">
        <v>382</v>
      </c>
      <c r="B2862" s="28" t="n">
        <v>178</v>
      </c>
      <c r="C2862" s="29" t="n">
        <v>46234</v>
      </c>
      <c r="D2862" s="28" t="s">
        <v>380</v>
      </c>
    </row>
    <row r="2863" customFormat="false" ht="15" hidden="false" customHeight="false" outlineLevel="0" collapsed="false">
      <c r="A2863" s="28" t="s">
        <v>382</v>
      </c>
      <c r="B2863" s="28" t="n">
        <v>180</v>
      </c>
      <c r="C2863" s="29" t="n">
        <v>44957</v>
      </c>
      <c r="D2863" s="28" t="s">
        <v>380</v>
      </c>
    </row>
    <row r="2864" customFormat="false" ht="15" hidden="false" customHeight="false" outlineLevel="0" collapsed="false">
      <c r="A2864" s="28" t="s">
        <v>382</v>
      </c>
      <c r="B2864" s="28" t="n">
        <v>180</v>
      </c>
      <c r="C2864" s="29" t="n">
        <v>45016</v>
      </c>
      <c r="D2864" s="28" t="s">
        <v>380</v>
      </c>
    </row>
    <row r="2865" customFormat="false" ht="15" hidden="false" customHeight="false" outlineLevel="0" collapsed="false">
      <c r="A2865" s="28" t="s">
        <v>382</v>
      </c>
      <c r="B2865" s="28" t="n">
        <v>180</v>
      </c>
      <c r="C2865" s="29" t="n">
        <v>45046</v>
      </c>
      <c r="D2865" s="28" t="s">
        <v>380</v>
      </c>
    </row>
    <row r="2866" customFormat="false" ht="15" hidden="false" customHeight="false" outlineLevel="0" collapsed="false">
      <c r="A2866" s="28" t="s">
        <v>382</v>
      </c>
      <c r="B2866" s="28" t="n">
        <v>180</v>
      </c>
      <c r="C2866" s="29" t="n">
        <v>45077</v>
      </c>
      <c r="D2866" s="28" t="s">
        <v>380</v>
      </c>
    </row>
    <row r="2867" customFormat="false" ht="15" hidden="false" customHeight="false" outlineLevel="0" collapsed="false">
      <c r="A2867" s="28" t="s">
        <v>382</v>
      </c>
      <c r="B2867" s="28" t="n">
        <v>180</v>
      </c>
      <c r="C2867" s="29" t="n">
        <v>45199</v>
      </c>
      <c r="D2867" s="28" t="s">
        <v>380</v>
      </c>
    </row>
    <row r="2868" customFormat="false" ht="15" hidden="false" customHeight="false" outlineLevel="0" collapsed="false">
      <c r="A2868" s="28" t="s">
        <v>382</v>
      </c>
      <c r="B2868" s="28" t="n">
        <v>180</v>
      </c>
      <c r="C2868" s="29" t="n">
        <v>45230</v>
      </c>
      <c r="D2868" s="28" t="s">
        <v>380</v>
      </c>
    </row>
    <row r="2869" customFormat="false" ht="15" hidden="false" customHeight="false" outlineLevel="0" collapsed="false">
      <c r="A2869" s="28" t="s">
        <v>382</v>
      </c>
      <c r="B2869" s="28" t="n">
        <v>180</v>
      </c>
      <c r="C2869" s="29" t="n">
        <v>45291</v>
      </c>
      <c r="D2869" s="28" t="s">
        <v>380</v>
      </c>
    </row>
    <row r="2870" customFormat="false" ht="15" hidden="false" customHeight="false" outlineLevel="0" collapsed="false">
      <c r="A2870" s="28" t="s">
        <v>382</v>
      </c>
      <c r="B2870" s="28" t="n">
        <v>180</v>
      </c>
      <c r="C2870" s="29" t="n">
        <v>45322</v>
      </c>
      <c r="D2870" s="28" t="s">
        <v>380</v>
      </c>
    </row>
    <row r="2871" customFormat="false" ht="15" hidden="false" customHeight="false" outlineLevel="0" collapsed="false">
      <c r="A2871" s="28" t="s">
        <v>382</v>
      </c>
      <c r="B2871" s="28" t="n">
        <v>180</v>
      </c>
      <c r="C2871" s="29" t="n">
        <v>45382</v>
      </c>
      <c r="D2871" s="28" t="s">
        <v>380</v>
      </c>
    </row>
    <row r="2872" customFormat="false" ht="15" hidden="false" customHeight="false" outlineLevel="0" collapsed="false">
      <c r="A2872" s="28" t="s">
        <v>382</v>
      </c>
      <c r="B2872" s="28" t="n">
        <v>180</v>
      </c>
      <c r="C2872" s="29" t="n">
        <v>45412</v>
      </c>
      <c r="D2872" s="28" t="s">
        <v>380</v>
      </c>
    </row>
    <row r="2873" customFormat="false" ht="15" hidden="false" customHeight="false" outlineLevel="0" collapsed="false">
      <c r="A2873" s="28" t="s">
        <v>382</v>
      </c>
      <c r="B2873" s="28" t="n">
        <v>180</v>
      </c>
      <c r="C2873" s="29" t="n">
        <v>45443</v>
      </c>
      <c r="D2873" s="28" t="s">
        <v>380</v>
      </c>
    </row>
    <row r="2874" customFormat="false" ht="15" hidden="false" customHeight="false" outlineLevel="0" collapsed="false">
      <c r="A2874" s="28" t="s">
        <v>382</v>
      </c>
      <c r="B2874" s="28" t="n">
        <v>180</v>
      </c>
      <c r="C2874" s="29" t="n">
        <v>45504</v>
      </c>
      <c r="D2874" s="28" t="s">
        <v>380</v>
      </c>
    </row>
    <row r="2875" customFormat="false" ht="15" hidden="false" customHeight="false" outlineLevel="0" collapsed="false">
      <c r="A2875" s="28" t="s">
        <v>382</v>
      </c>
      <c r="B2875" s="28" t="n">
        <v>180</v>
      </c>
      <c r="C2875" s="29" t="n">
        <v>45535</v>
      </c>
      <c r="D2875" s="28" t="s">
        <v>380</v>
      </c>
    </row>
    <row r="2876" customFormat="false" ht="15" hidden="false" customHeight="false" outlineLevel="0" collapsed="false">
      <c r="A2876" s="28" t="s">
        <v>382</v>
      </c>
      <c r="B2876" s="28" t="n">
        <v>180</v>
      </c>
      <c r="C2876" s="29" t="n">
        <v>45565</v>
      </c>
      <c r="D2876" s="28" t="s">
        <v>380</v>
      </c>
    </row>
    <row r="2877" customFormat="false" ht="15" hidden="false" customHeight="false" outlineLevel="0" collapsed="false">
      <c r="A2877" s="28" t="s">
        <v>382</v>
      </c>
      <c r="B2877" s="28" t="n">
        <v>180</v>
      </c>
      <c r="C2877" s="29" t="n">
        <v>45596</v>
      </c>
      <c r="D2877" s="28" t="s">
        <v>380</v>
      </c>
    </row>
    <row r="2878" customFormat="false" ht="15" hidden="false" customHeight="false" outlineLevel="0" collapsed="false">
      <c r="A2878" s="28" t="s">
        <v>382</v>
      </c>
      <c r="B2878" s="28" t="n">
        <v>180</v>
      </c>
      <c r="C2878" s="29" t="n">
        <v>45657</v>
      </c>
      <c r="D2878" s="28" t="s">
        <v>381</v>
      </c>
    </row>
    <row r="2879" customFormat="false" ht="15" hidden="false" customHeight="false" outlineLevel="0" collapsed="false">
      <c r="A2879" s="28" t="s">
        <v>382</v>
      </c>
      <c r="B2879" s="28" t="n">
        <v>180</v>
      </c>
      <c r="C2879" s="29" t="n">
        <v>45688</v>
      </c>
      <c r="D2879" s="28" t="s">
        <v>381</v>
      </c>
    </row>
    <row r="2880" customFormat="false" ht="15" hidden="false" customHeight="false" outlineLevel="0" collapsed="false">
      <c r="A2880" s="28" t="s">
        <v>382</v>
      </c>
      <c r="B2880" s="28" t="n">
        <v>180</v>
      </c>
      <c r="C2880" s="29" t="n">
        <v>45747</v>
      </c>
      <c r="D2880" s="28" t="s">
        <v>380</v>
      </c>
    </row>
    <row r="2881" customFormat="false" ht="15" hidden="false" customHeight="false" outlineLevel="0" collapsed="false">
      <c r="A2881" s="28" t="s">
        <v>382</v>
      </c>
      <c r="B2881" s="28" t="n">
        <v>180</v>
      </c>
      <c r="C2881" s="29" t="n">
        <v>45777</v>
      </c>
      <c r="D2881" s="28" t="s">
        <v>380</v>
      </c>
    </row>
    <row r="2882" customFormat="false" ht="15" hidden="false" customHeight="false" outlineLevel="0" collapsed="false">
      <c r="A2882" s="28" t="s">
        <v>382</v>
      </c>
      <c r="B2882" s="28" t="n">
        <v>180</v>
      </c>
      <c r="C2882" s="29" t="n">
        <v>45808</v>
      </c>
      <c r="D2882" s="28" t="s">
        <v>380</v>
      </c>
    </row>
    <row r="2883" customFormat="false" ht="15" hidden="false" customHeight="false" outlineLevel="0" collapsed="false">
      <c r="A2883" s="28" t="s">
        <v>382</v>
      </c>
      <c r="B2883" s="28" t="n">
        <v>180</v>
      </c>
      <c r="C2883" s="29" t="n">
        <v>45869</v>
      </c>
      <c r="D2883" s="28" t="s">
        <v>380</v>
      </c>
    </row>
    <row r="2884" customFormat="false" ht="15" hidden="false" customHeight="false" outlineLevel="0" collapsed="false">
      <c r="A2884" s="28" t="s">
        <v>382</v>
      </c>
      <c r="B2884" s="28" t="n">
        <v>180</v>
      </c>
      <c r="C2884" s="29" t="n">
        <v>45900</v>
      </c>
      <c r="D2884" s="28" t="s">
        <v>380</v>
      </c>
    </row>
    <row r="2885" customFormat="false" ht="15" hidden="false" customHeight="false" outlineLevel="0" collapsed="false">
      <c r="A2885" s="28" t="s">
        <v>382</v>
      </c>
      <c r="B2885" s="28" t="n">
        <v>180</v>
      </c>
      <c r="C2885" s="29" t="n">
        <v>45930</v>
      </c>
      <c r="D2885" s="28" t="s">
        <v>380</v>
      </c>
    </row>
    <row r="2886" customFormat="false" ht="15" hidden="false" customHeight="false" outlineLevel="0" collapsed="false">
      <c r="A2886" s="28" t="s">
        <v>382</v>
      </c>
      <c r="B2886" s="28" t="n">
        <v>180</v>
      </c>
      <c r="C2886" s="29" t="n">
        <v>45961</v>
      </c>
      <c r="D2886" s="28" t="s">
        <v>380</v>
      </c>
    </row>
    <row r="2887" customFormat="false" ht="15" hidden="false" customHeight="false" outlineLevel="0" collapsed="false">
      <c r="A2887" s="28" t="s">
        <v>382</v>
      </c>
      <c r="B2887" s="28" t="n">
        <v>180</v>
      </c>
      <c r="C2887" s="29" t="n">
        <v>46022</v>
      </c>
      <c r="D2887" s="28" t="s">
        <v>380</v>
      </c>
    </row>
    <row r="2888" customFormat="false" ht="15" hidden="false" customHeight="false" outlineLevel="0" collapsed="false">
      <c r="A2888" s="28" t="s">
        <v>382</v>
      </c>
      <c r="B2888" s="28" t="n">
        <v>180</v>
      </c>
      <c r="C2888" s="29" t="n">
        <v>46053</v>
      </c>
      <c r="D2888" s="28" t="s">
        <v>380</v>
      </c>
    </row>
    <row r="2889" customFormat="false" ht="15" hidden="false" customHeight="false" outlineLevel="0" collapsed="false">
      <c r="A2889" s="28" t="s">
        <v>382</v>
      </c>
      <c r="B2889" s="28" t="n">
        <v>180</v>
      </c>
      <c r="C2889" s="29" t="n">
        <v>46112</v>
      </c>
      <c r="D2889" s="28" t="s">
        <v>381</v>
      </c>
    </row>
    <row r="2890" customFormat="false" ht="15" hidden="false" customHeight="false" outlineLevel="0" collapsed="false">
      <c r="A2890" s="28" t="s">
        <v>382</v>
      </c>
      <c r="B2890" s="28" t="n">
        <v>180</v>
      </c>
      <c r="C2890" s="29" t="n">
        <v>46142</v>
      </c>
      <c r="D2890" s="28" t="s">
        <v>380</v>
      </c>
    </row>
    <row r="2891" customFormat="false" ht="15" hidden="false" customHeight="false" outlineLevel="0" collapsed="false">
      <c r="A2891" s="28" t="s">
        <v>382</v>
      </c>
      <c r="B2891" s="28" t="n">
        <v>180</v>
      </c>
      <c r="C2891" s="29" t="n">
        <v>46173</v>
      </c>
      <c r="D2891" s="28" t="s">
        <v>380</v>
      </c>
    </row>
    <row r="2892" customFormat="false" ht="15" hidden="false" customHeight="false" outlineLevel="0" collapsed="false">
      <c r="A2892" s="28" t="s">
        <v>382</v>
      </c>
      <c r="B2892" s="28" t="n">
        <v>180</v>
      </c>
      <c r="C2892" s="29" t="n">
        <v>46234</v>
      </c>
      <c r="D2892" s="28" t="s">
        <v>381</v>
      </c>
    </row>
    <row r="2893" customFormat="false" ht="15" hidden="false" customHeight="false" outlineLevel="0" collapsed="false">
      <c r="A2893" s="28" t="s">
        <v>382</v>
      </c>
      <c r="B2893" s="28" t="n">
        <v>185</v>
      </c>
      <c r="C2893" s="29" t="n">
        <v>45688</v>
      </c>
      <c r="D2893" s="28" t="s">
        <v>380</v>
      </c>
    </row>
    <row r="2894" customFormat="false" ht="15" hidden="false" customHeight="false" outlineLevel="0" collapsed="false">
      <c r="A2894" s="28" t="s">
        <v>382</v>
      </c>
      <c r="B2894" s="28" t="n">
        <v>185</v>
      </c>
      <c r="C2894" s="29" t="n">
        <v>45747</v>
      </c>
      <c r="D2894" s="28" t="s">
        <v>380</v>
      </c>
    </row>
    <row r="2895" customFormat="false" ht="15" hidden="false" customHeight="false" outlineLevel="0" collapsed="false">
      <c r="A2895" s="28" t="s">
        <v>382</v>
      </c>
      <c r="B2895" s="28" t="n">
        <v>185</v>
      </c>
      <c r="C2895" s="29" t="n">
        <v>45777</v>
      </c>
      <c r="D2895" s="28" t="s">
        <v>380</v>
      </c>
    </row>
    <row r="2896" customFormat="false" ht="15" hidden="false" customHeight="false" outlineLevel="0" collapsed="false">
      <c r="A2896" s="28" t="s">
        <v>382</v>
      </c>
      <c r="B2896" s="28" t="n">
        <v>185</v>
      </c>
      <c r="C2896" s="29" t="n">
        <v>45808</v>
      </c>
      <c r="D2896" s="28" t="s">
        <v>380</v>
      </c>
    </row>
    <row r="2897" customFormat="false" ht="15" hidden="false" customHeight="false" outlineLevel="0" collapsed="false">
      <c r="A2897" s="28" t="s">
        <v>382</v>
      </c>
      <c r="B2897" s="28" t="n">
        <v>185</v>
      </c>
      <c r="C2897" s="29" t="n">
        <v>45869</v>
      </c>
      <c r="D2897" s="28" t="s">
        <v>380</v>
      </c>
    </row>
    <row r="2898" customFormat="false" ht="15" hidden="false" customHeight="false" outlineLevel="0" collapsed="false">
      <c r="A2898" s="28" t="s">
        <v>382</v>
      </c>
      <c r="B2898" s="28" t="n">
        <v>185</v>
      </c>
      <c r="C2898" s="29" t="n">
        <v>45900</v>
      </c>
      <c r="D2898" s="28" t="s">
        <v>380</v>
      </c>
    </row>
    <row r="2899" customFormat="false" ht="15" hidden="false" customHeight="false" outlineLevel="0" collapsed="false">
      <c r="A2899" s="28" t="s">
        <v>382</v>
      </c>
      <c r="B2899" s="28" t="n">
        <v>185</v>
      </c>
      <c r="C2899" s="29" t="n">
        <v>45930</v>
      </c>
      <c r="D2899" s="28" t="s">
        <v>380</v>
      </c>
    </row>
    <row r="2900" customFormat="false" ht="15" hidden="false" customHeight="false" outlineLevel="0" collapsed="false">
      <c r="A2900" s="28" t="s">
        <v>382</v>
      </c>
      <c r="B2900" s="28" t="n">
        <v>185</v>
      </c>
      <c r="C2900" s="29" t="n">
        <v>45961</v>
      </c>
      <c r="D2900" s="28" t="s">
        <v>380</v>
      </c>
    </row>
    <row r="2901" customFormat="false" ht="15" hidden="false" customHeight="false" outlineLevel="0" collapsed="false">
      <c r="A2901" s="28" t="s">
        <v>382</v>
      </c>
      <c r="B2901" s="28" t="n">
        <v>185</v>
      </c>
      <c r="C2901" s="29" t="n">
        <v>46022</v>
      </c>
      <c r="D2901" s="28" t="s">
        <v>380</v>
      </c>
    </row>
    <row r="2902" customFormat="false" ht="15" hidden="false" customHeight="false" outlineLevel="0" collapsed="false">
      <c r="A2902" s="28" t="s">
        <v>382</v>
      </c>
      <c r="B2902" s="28" t="n">
        <v>185</v>
      </c>
      <c r="C2902" s="29" t="n">
        <v>46053</v>
      </c>
      <c r="D2902" s="28" t="s">
        <v>380</v>
      </c>
    </row>
    <row r="2903" customFormat="false" ht="15" hidden="false" customHeight="false" outlineLevel="0" collapsed="false">
      <c r="A2903" s="28" t="s">
        <v>382</v>
      </c>
      <c r="B2903" s="28" t="n">
        <v>185</v>
      </c>
      <c r="C2903" s="29" t="n">
        <v>46112</v>
      </c>
      <c r="D2903" s="28" t="s">
        <v>380</v>
      </c>
    </row>
    <row r="2904" customFormat="false" ht="15" hidden="false" customHeight="false" outlineLevel="0" collapsed="false">
      <c r="A2904" s="28" t="s">
        <v>382</v>
      </c>
      <c r="B2904" s="28" t="n">
        <v>185</v>
      </c>
      <c r="C2904" s="29" t="n">
        <v>46142</v>
      </c>
      <c r="D2904" s="28" t="s">
        <v>381</v>
      </c>
    </row>
    <row r="2905" customFormat="false" ht="15" hidden="false" customHeight="false" outlineLevel="0" collapsed="false">
      <c r="A2905" s="28" t="s">
        <v>382</v>
      </c>
      <c r="B2905" s="28" t="n">
        <v>185</v>
      </c>
      <c r="C2905" s="29" t="n">
        <v>46173</v>
      </c>
      <c r="D2905" s="28" t="s">
        <v>380</v>
      </c>
    </row>
    <row r="2906" customFormat="false" ht="15" hidden="false" customHeight="false" outlineLevel="0" collapsed="false">
      <c r="A2906" s="28" t="s">
        <v>382</v>
      </c>
      <c r="B2906" s="28" t="n">
        <v>185</v>
      </c>
      <c r="C2906" s="29" t="n">
        <v>46234</v>
      </c>
      <c r="D2906" s="28" t="s">
        <v>381</v>
      </c>
    </row>
    <row r="2907" customFormat="false" ht="15" hidden="false" customHeight="false" outlineLevel="0" collapsed="false">
      <c r="A2907" s="28" t="s">
        <v>382</v>
      </c>
      <c r="B2907" s="28" t="n">
        <v>188</v>
      </c>
      <c r="C2907" s="29" t="n">
        <v>44957</v>
      </c>
      <c r="D2907" s="28" t="s">
        <v>380</v>
      </c>
    </row>
    <row r="2908" customFormat="false" ht="15" hidden="false" customHeight="false" outlineLevel="0" collapsed="false">
      <c r="A2908" s="28" t="s">
        <v>382</v>
      </c>
      <c r="B2908" s="28" t="n">
        <v>188</v>
      </c>
      <c r="C2908" s="29" t="n">
        <v>45016</v>
      </c>
      <c r="D2908" s="28" t="s">
        <v>380</v>
      </c>
    </row>
    <row r="2909" customFormat="false" ht="15" hidden="false" customHeight="false" outlineLevel="0" collapsed="false">
      <c r="A2909" s="28" t="s">
        <v>382</v>
      </c>
      <c r="B2909" s="28" t="n">
        <v>188</v>
      </c>
      <c r="C2909" s="29" t="n">
        <v>45046</v>
      </c>
      <c r="D2909" s="28" t="s">
        <v>381</v>
      </c>
    </row>
    <row r="2910" customFormat="false" ht="15" hidden="false" customHeight="false" outlineLevel="0" collapsed="false">
      <c r="A2910" s="28" t="s">
        <v>382</v>
      </c>
      <c r="B2910" s="28" t="n">
        <v>188</v>
      </c>
      <c r="C2910" s="29" t="n">
        <v>45077</v>
      </c>
      <c r="D2910" s="28" t="s">
        <v>381</v>
      </c>
    </row>
    <row r="2911" customFormat="false" ht="15" hidden="false" customHeight="false" outlineLevel="0" collapsed="false">
      <c r="A2911" s="28" t="s">
        <v>382</v>
      </c>
      <c r="B2911" s="28" t="n">
        <v>188</v>
      </c>
      <c r="C2911" s="29" t="n">
        <v>45199</v>
      </c>
      <c r="D2911" s="28" t="s">
        <v>380</v>
      </c>
    </row>
    <row r="2912" customFormat="false" ht="15" hidden="false" customHeight="false" outlineLevel="0" collapsed="false">
      <c r="A2912" s="28" t="s">
        <v>382</v>
      </c>
      <c r="B2912" s="28" t="n">
        <v>188</v>
      </c>
      <c r="C2912" s="29" t="n">
        <v>45230</v>
      </c>
      <c r="D2912" s="28" t="s">
        <v>380</v>
      </c>
    </row>
    <row r="2913" customFormat="false" ht="15" hidden="false" customHeight="false" outlineLevel="0" collapsed="false">
      <c r="A2913" s="28" t="s">
        <v>382</v>
      </c>
      <c r="B2913" s="28" t="n">
        <v>188</v>
      </c>
      <c r="C2913" s="29" t="n">
        <v>45291</v>
      </c>
      <c r="D2913" s="28" t="s">
        <v>379</v>
      </c>
    </row>
    <row r="2914" customFormat="false" ht="15" hidden="false" customHeight="false" outlineLevel="0" collapsed="false">
      <c r="A2914" s="28" t="s">
        <v>382</v>
      </c>
      <c r="B2914" s="28" t="n">
        <v>188</v>
      </c>
      <c r="C2914" s="29" t="n">
        <v>45322</v>
      </c>
      <c r="D2914" s="28" t="s">
        <v>380</v>
      </c>
    </row>
    <row r="2915" customFormat="false" ht="15" hidden="false" customHeight="false" outlineLevel="0" collapsed="false">
      <c r="A2915" s="28" t="s">
        <v>382</v>
      </c>
      <c r="B2915" s="28" t="n">
        <v>188</v>
      </c>
      <c r="C2915" s="29" t="n">
        <v>45382</v>
      </c>
      <c r="D2915" s="28" t="s">
        <v>380</v>
      </c>
    </row>
    <row r="2916" customFormat="false" ht="15" hidden="false" customHeight="false" outlineLevel="0" collapsed="false">
      <c r="A2916" s="28" t="s">
        <v>382</v>
      </c>
      <c r="B2916" s="28" t="n">
        <v>188</v>
      </c>
      <c r="C2916" s="29" t="n">
        <v>45412</v>
      </c>
      <c r="D2916" s="28" t="s">
        <v>380</v>
      </c>
    </row>
    <row r="2917" customFormat="false" ht="15" hidden="false" customHeight="false" outlineLevel="0" collapsed="false">
      <c r="A2917" s="28" t="s">
        <v>382</v>
      </c>
      <c r="B2917" s="28" t="n">
        <v>188</v>
      </c>
      <c r="C2917" s="29" t="n">
        <v>45443</v>
      </c>
      <c r="D2917" s="28" t="s">
        <v>381</v>
      </c>
    </row>
    <row r="2918" customFormat="false" ht="15" hidden="false" customHeight="false" outlineLevel="0" collapsed="false">
      <c r="A2918" s="28" t="s">
        <v>382</v>
      </c>
      <c r="B2918" s="28" t="n">
        <v>188</v>
      </c>
      <c r="C2918" s="29" t="n">
        <v>45504</v>
      </c>
      <c r="D2918" s="28" t="s">
        <v>380</v>
      </c>
    </row>
    <row r="2919" customFormat="false" ht="15" hidden="false" customHeight="false" outlineLevel="0" collapsed="false">
      <c r="A2919" s="28" t="s">
        <v>382</v>
      </c>
      <c r="B2919" s="28" t="n">
        <v>188</v>
      </c>
      <c r="C2919" s="29" t="n">
        <v>45535</v>
      </c>
      <c r="D2919" s="28" t="s">
        <v>381</v>
      </c>
    </row>
    <row r="2920" customFormat="false" ht="15" hidden="false" customHeight="false" outlineLevel="0" collapsed="false">
      <c r="A2920" s="28" t="s">
        <v>382</v>
      </c>
      <c r="B2920" s="28" t="n">
        <v>188</v>
      </c>
      <c r="C2920" s="29" t="n">
        <v>45565</v>
      </c>
      <c r="D2920" s="28" t="s">
        <v>381</v>
      </c>
    </row>
    <row r="2921" customFormat="false" ht="15" hidden="false" customHeight="false" outlineLevel="0" collapsed="false">
      <c r="A2921" s="28" t="s">
        <v>382</v>
      </c>
      <c r="B2921" s="28" t="n">
        <v>188</v>
      </c>
      <c r="C2921" s="29" t="n">
        <v>45596</v>
      </c>
      <c r="D2921" s="28" t="s">
        <v>381</v>
      </c>
    </row>
    <row r="2922" customFormat="false" ht="15" hidden="false" customHeight="false" outlineLevel="0" collapsed="false">
      <c r="A2922" s="28" t="s">
        <v>382</v>
      </c>
      <c r="B2922" s="28" t="n">
        <v>188</v>
      </c>
      <c r="C2922" s="29" t="n">
        <v>45657</v>
      </c>
      <c r="D2922" s="28" t="s">
        <v>380</v>
      </c>
    </row>
    <row r="2923" customFormat="false" ht="15" hidden="false" customHeight="false" outlineLevel="0" collapsed="false">
      <c r="A2923" s="28" t="s">
        <v>382</v>
      </c>
      <c r="B2923" s="28" t="n">
        <v>188</v>
      </c>
      <c r="C2923" s="29" t="n">
        <v>45688</v>
      </c>
      <c r="D2923" s="28" t="s">
        <v>380</v>
      </c>
    </row>
    <row r="2924" customFormat="false" ht="15" hidden="false" customHeight="false" outlineLevel="0" collapsed="false">
      <c r="A2924" s="28" t="s">
        <v>382</v>
      </c>
      <c r="B2924" s="28" t="n">
        <v>188</v>
      </c>
      <c r="C2924" s="29" t="n">
        <v>45747</v>
      </c>
      <c r="D2924" s="28" t="s">
        <v>380</v>
      </c>
    </row>
    <row r="2925" customFormat="false" ht="15" hidden="false" customHeight="false" outlineLevel="0" collapsed="false">
      <c r="A2925" s="28" t="s">
        <v>382</v>
      </c>
      <c r="B2925" s="28" t="n">
        <v>188</v>
      </c>
      <c r="C2925" s="29" t="n">
        <v>45777</v>
      </c>
      <c r="D2925" s="28" t="s">
        <v>381</v>
      </c>
    </row>
    <row r="2926" customFormat="false" ht="15" hidden="false" customHeight="false" outlineLevel="0" collapsed="false">
      <c r="A2926" s="28" t="s">
        <v>382</v>
      </c>
      <c r="B2926" s="28" t="n">
        <v>188</v>
      </c>
      <c r="C2926" s="29" t="n">
        <v>45808</v>
      </c>
      <c r="D2926" s="28" t="s">
        <v>380</v>
      </c>
    </row>
    <row r="2927" customFormat="false" ht="15" hidden="false" customHeight="false" outlineLevel="0" collapsed="false">
      <c r="A2927" s="28" t="s">
        <v>382</v>
      </c>
      <c r="B2927" s="28" t="n">
        <v>188</v>
      </c>
      <c r="C2927" s="29" t="n">
        <v>45869</v>
      </c>
      <c r="D2927" s="28" t="s">
        <v>379</v>
      </c>
    </row>
    <row r="2928" customFormat="false" ht="15" hidden="false" customHeight="false" outlineLevel="0" collapsed="false">
      <c r="A2928" s="28" t="s">
        <v>382</v>
      </c>
      <c r="B2928" s="28" t="n">
        <v>188</v>
      </c>
      <c r="C2928" s="29" t="n">
        <v>45900</v>
      </c>
      <c r="D2928" s="28" t="s">
        <v>380</v>
      </c>
    </row>
    <row r="2929" customFormat="false" ht="15" hidden="false" customHeight="false" outlineLevel="0" collapsed="false">
      <c r="A2929" s="28" t="s">
        <v>382</v>
      </c>
      <c r="B2929" s="28" t="n">
        <v>188</v>
      </c>
      <c r="C2929" s="29" t="n">
        <v>45930</v>
      </c>
      <c r="D2929" s="28" t="s">
        <v>380</v>
      </c>
    </row>
    <row r="2930" customFormat="false" ht="15" hidden="false" customHeight="false" outlineLevel="0" collapsed="false">
      <c r="A2930" s="28" t="s">
        <v>382</v>
      </c>
      <c r="B2930" s="28" t="n">
        <v>188</v>
      </c>
      <c r="C2930" s="29" t="n">
        <v>45961</v>
      </c>
      <c r="D2930" s="28" t="s">
        <v>380</v>
      </c>
    </row>
    <row r="2931" customFormat="false" ht="15" hidden="false" customHeight="false" outlineLevel="0" collapsed="false">
      <c r="A2931" s="28" t="s">
        <v>382</v>
      </c>
      <c r="B2931" s="28" t="n">
        <v>188</v>
      </c>
      <c r="C2931" s="29" t="n">
        <v>46022</v>
      </c>
      <c r="D2931" s="28" t="s">
        <v>380</v>
      </c>
    </row>
    <row r="2932" customFormat="false" ht="15" hidden="false" customHeight="false" outlineLevel="0" collapsed="false">
      <c r="A2932" s="28" t="s">
        <v>382</v>
      </c>
      <c r="B2932" s="28" t="n">
        <v>188</v>
      </c>
      <c r="C2932" s="29" t="n">
        <v>46053</v>
      </c>
      <c r="D2932" s="28" t="s">
        <v>380</v>
      </c>
    </row>
    <row r="2933" customFormat="false" ht="15" hidden="false" customHeight="false" outlineLevel="0" collapsed="false">
      <c r="A2933" s="28" t="s">
        <v>382</v>
      </c>
      <c r="B2933" s="28" t="n">
        <v>188</v>
      </c>
      <c r="C2933" s="29" t="n">
        <v>46112</v>
      </c>
      <c r="D2933" s="28" t="s">
        <v>380</v>
      </c>
    </row>
    <row r="2934" customFormat="false" ht="15" hidden="false" customHeight="false" outlineLevel="0" collapsed="false">
      <c r="A2934" s="28" t="s">
        <v>382</v>
      </c>
      <c r="B2934" s="28" t="n">
        <v>188</v>
      </c>
      <c r="C2934" s="29" t="n">
        <v>46142</v>
      </c>
      <c r="D2934" s="28" t="s">
        <v>381</v>
      </c>
    </row>
    <row r="2935" customFormat="false" ht="15" hidden="false" customHeight="false" outlineLevel="0" collapsed="false">
      <c r="A2935" s="28" t="s">
        <v>382</v>
      </c>
      <c r="B2935" s="28" t="n">
        <v>188</v>
      </c>
      <c r="C2935" s="29" t="n">
        <v>46173</v>
      </c>
      <c r="D2935" s="28" t="s">
        <v>380</v>
      </c>
    </row>
    <row r="2936" customFormat="false" ht="15" hidden="false" customHeight="false" outlineLevel="0" collapsed="false">
      <c r="A2936" s="28" t="s">
        <v>382</v>
      </c>
      <c r="B2936" s="28" t="n">
        <v>188</v>
      </c>
      <c r="C2936" s="29" t="n">
        <v>46234</v>
      </c>
      <c r="D2936" s="28" t="s">
        <v>380</v>
      </c>
    </row>
    <row r="2937" customFormat="false" ht="15" hidden="false" customHeight="false" outlineLevel="0" collapsed="false">
      <c r="A2937" s="28" t="s">
        <v>382</v>
      </c>
      <c r="B2937" s="28" t="n">
        <v>190</v>
      </c>
      <c r="C2937" s="29" t="n">
        <v>44957</v>
      </c>
      <c r="D2937" s="28" t="s">
        <v>381</v>
      </c>
    </row>
    <row r="2938" customFormat="false" ht="15" hidden="false" customHeight="false" outlineLevel="0" collapsed="false">
      <c r="A2938" s="28" t="s">
        <v>382</v>
      </c>
      <c r="B2938" s="28" t="n">
        <v>190</v>
      </c>
      <c r="C2938" s="29" t="n">
        <v>45016</v>
      </c>
      <c r="D2938" s="28" t="s">
        <v>379</v>
      </c>
    </row>
    <row r="2939" customFormat="false" ht="15" hidden="false" customHeight="false" outlineLevel="0" collapsed="false">
      <c r="A2939" s="28" t="s">
        <v>382</v>
      </c>
      <c r="B2939" s="28" t="n">
        <v>190</v>
      </c>
      <c r="C2939" s="29" t="n">
        <v>45046</v>
      </c>
      <c r="D2939" s="28" t="s">
        <v>380</v>
      </c>
    </row>
    <row r="2940" customFormat="false" ht="15" hidden="false" customHeight="false" outlineLevel="0" collapsed="false">
      <c r="A2940" s="28" t="s">
        <v>382</v>
      </c>
      <c r="B2940" s="28" t="n">
        <v>190</v>
      </c>
      <c r="C2940" s="29" t="n">
        <v>45077</v>
      </c>
      <c r="D2940" s="28" t="s">
        <v>380</v>
      </c>
    </row>
    <row r="2941" customFormat="false" ht="15" hidden="false" customHeight="false" outlineLevel="0" collapsed="false">
      <c r="A2941" s="28" t="s">
        <v>382</v>
      </c>
      <c r="B2941" s="28" t="n">
        <v>190</v>
      </c>
      <c r="C2941" s="29" t="n">
        <v>45199</v>
      </c>
      <c r="D2941" s="28" t="s">
        <v>380</v>
      </c>
    </row>
    <row r="2942" customFormat="false" ht="15" hidden="false" customHeight="false" outlineLevel="0" collapsed="false">
      <c r="A2942" s="28" t="s">
        <v>382</v>
      </c>
      <c r="B2942" s="28" t="n">
        <v>190</v>
      </c>
      <c r="C2942" s="29" t="n">
        <v>45230</v>
      </c>
      <c r="D2942" s="28" t="s">
        <v>380</v>
      </c>
    </row>
    <row r="2943" customFormat="false" ht="15" hidden="false" customHeight="false" outlineLevel="0" collapsed="false">
      <c r="A2943" s="28" t="s">
        <v>382</v>
      </c>
      <c r="B2943" s="28" t="n">
        <v>190</v>
      </c>
      <c r="C2943" s="29" t="n">
        <v>45291</v>
      </c>
      <c r="D2943" s="28" t="s">
        <v>380</v>
      </c>
    </row>
    <row r="2944" customFormat="false" ht="15" hidden="false" customHeight="false" outlineLevel="0" collapsed="false">
      <c r="A2944" s="28" t="s">
        <v>382</v>
      </c>
      <c r="B2944" s="28" t="n">
        <v>190</v>
      </c>
      <c r="C2944" s="29" t="n">
        <v>45322</v>
      </c>
      <c r="D2944" s="28" t="s">
        <v>380</v>
      </c>
    </row>
    <row r="2945" customFormat="false" ht="15" hidden="false" customHeight="false" outlineLevel="0" collapsed="false">
      <c r="A2945" s="28" t="s">
        <v>382</v>
      </c>
      <c r="B2945" s="28" t="n">
        <v>190</v>
      </c>
      <c r="C2945" s="29" t="n">
        <v>45382</v>
      </c>
      <c r="D2945" s="28" t="s">
        <v>380</v>
      </c>
    </row>
    <row r="2946" customFormat="false" ht="15" hidden="false" customHeight="false" outlineLevel="0" collapsed="false">
      <c r="A2946" s="28" t="s">
        <v>382</v>
      </c>
      <c r="B2946" s="28" t="n">
        <v>190</v>
      </c>
      <c r="C2946" s="29" t="n">
        <v>45412</v>
      </c>
      <c r="D2946" s="28" t="s">
        <v>380</v>
      </c>
    </row>
    <row r="2947" customFormat="false" ht="15" hidden="false" customHeight="false" outlineLevel="0" collapsed="false">
      <c r="A2947" s="28" t="s">
        <v>382</v>
      </c>
      <c r="B2947" s="28" t="n">
        <v>190</v>
      </c>
      <c r="C2947" s="29" t="n">
        <v>45443</v>
      </c>
      <c r="D2947" s="28" t="s">
        <v>380</v>
      </c>
    </row>
    <row r="2948" customFormat="false" ht="15" hidden="false" customHeight="false" outlineLevel="0" collapsed="false">
      <c r="A2948" s="28" t="s">
        <v>382</v>
      </c>
      <c r="B2948" s="28" t="n">
        <v>190</v>
      </c>
      <c r="C2948" s="29" t="n">
        <v>45504</v>
      </c>
      <c r="D2948" s="28" t="s">
        <v>380</v>
      </c>
    </row>
    <row r="2949" customFormat="false" ht="15" hidden="false" customHeight="false" outlineLevel="0" collapsed="false">
      <c r="A2949" s="28" t="s">
        <v>382</v>
      </c>
      <c r="B2949" s="28" t="n">
        <v>190</v>
      </c>
      <c r="C2949" s="29" t="n">
        <v>45535</v>
      </c>
      <c r="D2949" s="28" t="s">
        <v>379</v>
      </c>
    </row>
    <row r="2950" customFormat="false" ht="15" hidden="false" customHeight="false" outlineLevel="0" collapsed="false">
      <c r="A2950" s="28" t="s">
        <v>382</v>
      </c>
      <c r="B2950" s="28" t="n">
        <v>190</v>
      </c>
      <c r="C2950" s="29" t="n">
        <v>45565</v>
      </c>
      <c r="D2950" s="28" t="s">
        <v>380</v>
      </c>
    </row>
    <row r="2951" customFormat="false" ht="15" hidden="false" customHeight="false" outlineLevel="0" collapsed="false">
      <c r="A2951" s="28" t="s">
        <v>382</v>
      </c>
      <c r="B2951" s="28" t="n">
        <v>190</v>
      </c>
      <c r="C2951" s="29" t="n">
        <v>45596</v>
      </c>
      <c r="D2951" s="28" t="s">
        <v>380</v>
      </c>
    </row>
    <row r="2952" customFormat="false" ht="15" hidden="false" customHeight="false" outlineLevel="0" collapsed="false">
      <c r="A2952" s="28" t="s">
        <v>382</v>
      </c>
      <c r="B2952" s="28" t="n">
        <v>190</v>
      </c>
      <c r="C2952" s="29" t="n">
        <v>45657</v>
      </c>
      <c r="D2952" s="28" t="s">
        <v>380</v>
      </c>
    </row>
    <row r="2953" customFormat="false" ht="15" hidden="false" customHeight="false" outlineLevel="0" collapsed="false">
      <c r="A2953" s="28" t="s">
        <v>382</v>
      </c>
      <c r="B2953" s="28" t="n">
        <v>190</v>
      </c>
      <c r="C2953" s="29" t="n">
        <v>45688</v>
      </c>
      <c r="D2953" s="28" t="s">
        <v>379</v>
      </c>
    </row>
    <row r="2954" customFormat="false" ht="15" hidden="false" customHeight="false" outlineLevel="0" collapsed="false">
      <c r="A2954" s="28" t="s">
        <v>382</v>
      </c>
      <c r="B2954" s="28" t="n">
        <v>190</v>
      </c>
      <c r="C2954" s="29" t="n">
        <v>45747</v>
      </c>
      <c r="D2954" s="28" t="s">
        <v>380</v>
      </c>
    </row>
    <row r="2955" customFormat="false" ht="15" hidden="false" customHeight="false" outlineLevel="0" collapsed="false">
      <c r="A2955" s="28" t="s">
        <v>382</v>
      </c>
      <c r="B2955" s="28" t="n">
        <v>190</v>
      </c>
      <c r="C2955" s="29" t="n">
        <v>45777</v>
      </c>
      <c r="D2955" s="28" t="s">
        <v>380</v>
      </c>
    </row>
    <row r="2956" customFormat="false" ht="15" hidden="false" customHeight="false" outlineLevel="0" collapsed="false">
      <c r="A2956" s="28" t="s">
        <v>382</v>
      </c>
      <c r="B2956" s="28" t="n">
        <v>190</v>
      </c>
      <c r="C2956" s="29" t="n">
        <v>45808</v>
      </c>
      <c r="D2956" s="28" t="s">
        <v>380</v>
      </c>
    </row>
    <row r="2957" customFormat="false" ht="15" hidden="false" customHeight="false" outlineLevel="0" collapsed="false">
      <c r="A2957" s="28" t="s">
        <v>382</v>
      </c>
      <c r="B2957" s="28" t="n">
        <v>190</v>
      </c>
      <c r="C2957" s="29" t="n">
        <v>45869</v>
      </c>
      <c r="D2957" s="28" t="s">
        <v>380</v>
      </c>
    </row>
    <row r="2958" customFormat="false" ht="15" hidden="false" customHeight="false" outlineLevel="0" collapsed="false">
      <c r="A2958" s="28" t="s">
        <v>382</v>
      </c>
      <c r="B2958" s="28" t="n">
        <v>190</v>
      </c>
      <c r="C2958" s="29" t="n">
        <v>45900</v>
      </c>
      <c r="D2958" s="28" t="s">
        <v>380</v>
      </c>
    </row>
    <row r="2959" customFormat="false" ht="15" hidden="false" customHeight="false" outlineLevel="0" collapsed="false">
      <c r="A2959" s="28" t="s">
        <v>382</v>
      </c>
      <c r="B2959" s="28" t="n">
        <v>190</v>
      </c>
      <c r="C2959" s="29" t="n">
        <v>45930</v>
      </c>
      <c r="D2959" s="28" t="s">
        <v>380</v>
      </c>
    </row>
    <row r="2960" customFormat="false" ht="15" hidden="false" customHeight="false" outlineLevel="0" collapsed="false">
      <c r="A2960" s="28" t="s">
        <v>382</v>
      </c>
      <c r="B2960" s="28" t="n">
        <v>190</v>
      </c>
      <c r="C2960" s="29" t="n">
        <v>45961</v>
      </c>
      <c r="D2960" s="28" t="s">
        <v>380</v>
      </c>
    </row>
    <row r="2961" customFormat="false" ht="15" hidden="false" customHeight="false" outlineLevel="0" collapsed="false">
      <c r="A2961" s="28" t="s">
        <v>382</v>
      </c>
      <c r="B2961" s="28" t="n">
        <v>190</v>
      </c>
      <c r="C2961" s="29" t="n">
        <v>46022</v>
      </c>
      <c r="D2961" s="28" t="s">
        <v>380</v>
      </c>
    </row>
    <row r="2962" customFormat="false" ht="15" hidden="false" customHeight="false" outlineLevel="0" collapsed="false">
      <c r="A2962" s="28" t="s">
        <v>382</v>
      </c>
      <c r="B2962" s="28" t="n">
        <v>190</v>
      </c>
      <c r="C2962" s="29" t="n">
        <v>46053</v>
      </c>
      <c r="D2962" s="28" t="s">
        <v>381</v>
      </c>
    </row>
    <row r="2963" customFormat="false" ht="15" hidden="false" customHeight="false" outlineLevel="0" collapsed="false">
      <c r="A2963" s="28" t="s">
        <v>382</v>
      </c>
      <c r="B2963" s="28" t="n">
        <v>190</v>
      </c>
      <c r="C2963" s="29" t="n">
        <v>46112</v>
      </c>
      <c r="D2963" s="28" t="s">
        <v>380</v>
      </c>
    </row>
    <row r="2964" customFormat="false" ht="15" hidden="false" customHeight="false" outlineLevel="0" collapsed="false">
      <c r="A2964" s="28" t="s">
        <v>382</v>
      </c>
      <c r="B2964" s="28" t="n">
        <v>190</v>
      </c>
      <c r="C2964" s="29" t="n">
        <v>46142</v>
      </c>
      <c r="D2964" s="28" t="s">
        <v>381</v>
      </c>
    </row>
    <row r="2965" customFormat="false" ht="15" hidden="false" customHeight="false" outlineLevel="0" collapsed="false">
      <c r="A2965" s="28" t="s">
        <v>382</v>
      </c>
      <c r="B2965" s="28" t="n">
        <v>190</v>
      </c>
      <c r="C2965" s="29" t="n">
        <v>46173</v>
      </c>
      <c r="D2965" s="28" t="s">
        <v>380</v>
      </c>
    </row>
    <row r="2966" customFormat="false" ht="15" hidden="false" customHeight="false" outlineLevel="0" collapsed="false">
      <c r="A2966" s="28" t="s">
        <v>382</v>
      </c>
      <c r="B2966" s="28" t="n">
        <v>190</v>
      </c>
      <c r="C2966" s="29" t="n">
        <v>46234</v>
      </c>
      <c r="D2966" s="28" t="s">
        <v>380</v>
      </c>
    </row>
    <row r="2967" customFormat="false" ht="15" hidden="false" customHeight="false" outlineLevel="0" collapsed="false">
      <c r="A2967" s="28" t="s">
        <v>382</v>
      </c>
      <c r="B2967" s="28" t="n">
        <v>191</v>
      </c>
      <c r="C2967" s="29" t="n">
        <v>45777</v>
      </c>
      <c r="D2967" s="28" t="s">
        <v>380</v>
      </c>
    </row>
    <row r="2968" customFormat="false" ht="15" hidden="false" customHeight="false" outlineLevel="0" collapsed="false">
      <c r="A2968" s="28" t="s">
        <v>382</v>
      </c>
      <c r="B2968" s="28" t="n">
        <v>191</v>
      </c>
      <c r="C2968" s="29" t="n">
        <v>45808</v>
      </c>
      <c r="D2968" s="28" t="s">
        <v>380</v>
      </c>
    </row>
    <row r="2969" customFormat="false" ht="15" hidden="false" customHeight="false" outlineLevel="0" collapsed="false">
      <c r="A2969" s="28" t="s">
        <v>382</v>
      </c>
      <c r="B2969" s="28" t="n">
        <v>191</v>
      </c>
      <c r="C2969" s="29" t="n">
        <v>45869</v>
      </c>
      <c r="D2969" s="28" t="s">
        <v>380</v>
      </c>
    </row>
    <row r="2970" customFormat="false" ht="15" hidden="false" customHeight="false" outlineLevel="0" collapsed="false">
      <c r="A2970" s="28" t="s">
        <v>382</v>
      </c>
      <c r="B2970" s="28" t="n">
        <v>191</v>
      </c>
      <c r="C2970" s="29" t="n">
        <v>45900</v>
      </c>
      <c r="D2970" s="28" t="s">
        <v>380</v>
      </c>
    </row>
    <row r="2971" customFormat="false" ht="15" hidden="false" customHeight="false" outlineLevel="0" collapsed="false">
      <c r="A2971" s="28" t="s">
        <v>382</v>
      </c>
      <c r="B2971" s="28" t="n">
        <v>191</v>
      </c>
      <c r="C2971" s="29" t="n">
        <v>45930</v>
      </c>
      <c r="D2971" s="28" t="s">
        <v>381</v>
      </c>
    </row>
    <row r="2972" customFormat="false" ht="15" hidden="false" customHeight="false" outlineLevel="0" collapsed="false">
      <c r="A2972" s="28" t="s">
        <v>382</v>
      </c>
      <c r="B2972" s="28" t="n">
        <v>191</v>
      </c>
      <c r="C2972" s="29" t="n">
        <v>45961</v>
      </c>
      <c r="D2972" s="28" t="s">
        <v>380</v>
      </c>
    </row>
    <row r="2973" customFormat="false" ht="15" hidden="false" customHeight="false" outlineLevel="0" collapsed="false">
      <c r="A2973" s="28" t="s">
        <v>382</v>
      </c>
      <c r="B2973" s="28" t="n">
        <v>191</v>
      </c>
      <c r="C2973" s="29" t="n">
        <v>46022</v>
      </c>
      <c r="D2973" s="28" t="s">
        <v>380</v>
      </c>
    </row>
    <row r="2974" customFormat="false" ht="15" hidden="false" customHeight="false" outlineLevel="0" collapsed="false">
      <c r="A2974" s="28" t="s">
        <v>382</v>
      </c>
      <c r="B2974" s="28" t="n">
        <v>191</v>
      </c>
      <c r="C2974" s="29" t="n">
        <v>46053</v>
      </c>
      <c r="D2974" s="28" t="s">
        <v>380</v>
      </c>
    </row>
    <row r="2975" customFormat="false" ht="15" hidden="false" customHeight="false" outlineLevel="0" collapsed="false">
      <c r="A2975" s="28" t="s">
        <v>382</v>
      </c>
      <c r="B2975" s="28" t="n">
        <v>191</v>
      </c>
      <c r="C2975" s="29" t="n">
        <v>46112</v>
      </c>
      <c r="D2975" s="28" t="s">
        <v>380</v>
      </c>
    </row>
    <row r="2976" customFormat="false" ht="15" hidden="false" customHeight="false" outlineLevel="0" collapsed="false">
      <c r="A2976" s="28" t="s">
        <v>382</v>
      </c>
      <c r="B2976" s="28" t="n">
        <v>191</v>
      </c>
      <c r="C2976" s="29" t="n">
        <v>46142</v>
      </c>
      <c r="D2976" s="28" t="s">
        <v>380</v>
      </c>
    </row>
    <row r="2977" customFormat="false" ht="15" hidden="false" customHeight="false" outlineLevel="0" collapsed="false">
      <c r="A2977" s="28" t="s">
        <v>382</v>
      </c>
      <c r="B2977" s="28" t="n">
        <v>191</v>
      </c>
      <c r="C2977" s="29" t="n">
        <v>46173</v>
      </c>
      <c r="D2977" s="28" t="s">
        <v>380</v>
      </c>
    </row>
    <row r="2978" customFormat="false" ht="15" hidden="false" customHeight="false" outlineLevel="0" collapsed="false">
      <c r="A2978" s="28" t="s">
        <v>382</v>
      </c>
      <c r="B2978" s="28" t="n">
        <v>191</v>
      </c>
      <c r="C2978" s="29" t="n">
        <v>46234</v>
      </c>
      <c r="D2978" s="28" t="s">
        <v>381</v>
      </c>
    </row>
    <row r="2979" customFormat="false" ht="15" hidden="false" customHeight="false" outlineLevel="0" collapsed="false">
      <c r="A2979" s="28" t="s">
        <v>382</v>
      </c>
      <c r="B2979" s="28" t="n">
        <v>192</v>
      </c>
      <c r="C2979" s="29" t="n">
        <v>44957</v>
      </c>
      <c r="D2979" s="28" t="s">
        <v>380</v>
      </c>
    </row>
    <row r="2980" customFormat="false" ht="15" hidden="false" customHeight="false" outlineLevel="0" collapsed="false">
      <c r="A2980" s="28" t="s">
        <v>382</v>
      </c>
      <c r="B2980" s="28" t="n">
        <v>192</v>
      </c>
      <c r="C2980" s="29" t="n">
        <v>45016</v>
      </c>
      <c r="D2980" s="28" t="s">
        <v>380</v>
      </c>
    </row>
    <row r="2981" customFormat="false" ht="15" hidden="false" customHeight="false" outlineLevel="0" collapsed="false">
      <c r="A2981" s="28" t="s">
        <v>382</v>
      </c>
      <c r="B2981" s="28" t="n">
        <v>192</v>
      </c>
      <c r="C2981" s="29" t="n">
        <v>45046</v>
      </c>
      <c r="D2981" s="28" t="s">
        <v>380</v>
      </c>
    </row>
    <row r="2982" customFormat="false" ht="15" hidden="false" customHeight="false" outlineLevel="0" collapsed="false">
      <c r="A2982" s="28" t="s">
        <v>382</v>
      </c>
      <c r="B2982" s="28" t="n">
        <v>192</v>
      </c>
      <c r="C2982" s="29" t="n">
        <v>45077</v>
      </c>
      <c r="D2982" s="28" t="s">
        <v>381</v>
      </c>
    </row>
    <row r="2983" customFormat="false" ht="15" hidden="false" customHeight="false" outlineLevel="0" collapsed="false">
      <c r="A2983" s="28" t="s">
        <v>382</v>
      </c>
      <c r="B2983" s="28" t="n">
        <v>192</v>
      </c>
      <c r="C2983" s="29" t="n">
        <v>45199</v>
      </c>
      <c r="D2983" s="28" t="s">
        <v>381</v>
      </c>
    </row>
    <row r="2984" customFormat="false" ht="15" hidden="false" customHeight="false" outlineLevel="0" collapsed="false">
      <c r="A2984" s="28" t="s">
        <v>382</v>
      </c>
      <c r="B2984" s="28" t="n">
        <v>192</v>
      </c>
      <c r="C2984" s="29" t="n">
        <v>45230</v>
      </c>
      <c r="D2984" s="28" t="s">
        <v>380</v>
      </c>
    </row>
    <row r="2985" customFormat="false" ht="15" hidden="false" customHeight="false" outlineLevel="0" collapsed="false">
      <c r="A2985" s="28" t="s">
        <v>382</v>
      </c>
      <c r="B2985" s="28" t="n">
        <v>192</v>
      </c>
      <c r="C2985" s="29" t="n">
        <v>45291</v>
      </c>
      <c r="D2985" s="28" t="s">
        <v>380</v>
      </c>
    </row>
    <row r="2986" customFormat="false" ht="15" hidden="false" customHeight="false" outlineLevel="0" collapsed="false">
      <c r="A2986" s="28" t="s">
        <v>382</v>
      </c>
      <c r="B2986" s="28" t="n">
        <v>192</v>
      </c>
      <c r="C2986" s="29" t="n">
        <v>45322</v>
      </c>
      <c r="D2986" s="28" t="s">
        <v>380</v>
      </c>
    </row>
    <row r="2987" customFormat="false" ht="15" hidden="false" customHeight="false" outlineLevel="0" collapsed="false">
      <c r="A2987" s="28" t="s">
        <v>382</v>
      </c>
      <c r="B2987" s="28" t="n">
        <v>192</v>
      </c>
      <c r="C2987" s="29" t="n">
        <v>45382</v>
      </c>
      <c r="D2987" s="28" t="s">
        <v>381</v>
      </c>
    </row>
    <row r="2988" customFormat="false" ht="15" hidden="false" customHeight="false" outlineLevel="0" collapsed="false">
      <c r="A2988" s="28" t="s">
        <v>382</v>
      </c>
      <c r="B2988" s="28" t="n">
        <v>192</v>
      </c>
      <c r="C2988" s="29" t="n">
        <v>45412</v>
      </c>
      <c r="D2988" s="28" t="s">
        <v>380</v>
      </c>
    </row>
    <row r="2989" customFormat="false" ht="15" hidden="false" customHeight="false" outlineLevel="0" collapsed="false">
      <c r="A2989" s="28" t="s">
        <v>382</v>
      </c>
      <c r="B2989" s="28" t="n">
        <v>192</v>
      </c>
      <c r="C2989" s="29" t="n">
        <v>45443</v>
      </c>
      <c r="D2989" s="28" t="s">
        <v>381</v>
      </c>
    </row>
    <row r="2990" customFormat="false" ht="15" hidden="false" customHeight="false" outlineLevel="0" collapsed="false">
      <c r="A2990" s="28" t="s">
        <v>382</v>
      </c>
      <c r="B2990" s="28" t="n">
        <v>192</v>
      </c>
      <c r="C2990" s="29" t="n">
        <v>45504</v>
      </c>
      <c r="D2990" s="28" t="s">
        <v>380</v>
      </c>
    </row>
    <row r="2991" customFormat="false" ht="15" hidden="false" customHeight="false" outlineLevel="0" collapsed="false">
      <c r="A2991" s="28" t="s">
        <v>382</v>
      </c>
      <c r="B2991" s="28" t="n">
        <v>192</v>
      </c>
      <c r="C2991" s="29" t="n">
        <v>45535</v>
      </c>
      <c r="D2991" s="28" t="s">
        <v>380</v>
      </c>
    </row>
    <row r="2992" customFormat="false" ht="15" hidden="false" customHeight="false" outlineLevel="0" collapsed="false">
      <c r="A2992" s="28" t="s">
        <v>382</v>
      </c>
      <c r="B2992" s="28" t="n">
        <v>192</v>
      </c>
      <c r="C2992" s="29" t="n">
        <v>45565</v>
      </c>
      <c r="D2992" s="28" t="s">
        <v>380</v>
      </c>
    </row>
    <row r="2993" customFormat="false" ht="15" hidden="false" customHeight="false" outlineLevel="0" collapsed="false">
      <c r="A2993" s="28" t="s">
        <v>382</v>
      </c>
      <c r="B2993" s="28" t="n">
        <v>192</v>
      </c>
      <c r="C2993" s="29" t="n">
        <v>45596</v>
      </c>
      <c r="D2993" s="28" t="s">
        <v>380</v>
      </c>
    </row>
    <row r="2994" customFormat="false" ht="15" hidden="false" customHeight="false" outlineLevel="0" collapsed="false">
      <c r="A2994" s="28" t="s">
        <v>382</v>
      </c>
      <c r="B2994" s="28" t="n">
        <v>192</v>
      </c>
      <c r="C2994" s="29" t="n">
        <v>45657</v>
      </c>
      <c r="D2994" s="28" t="s">
        <v>380</v>
      </c>
    </row>
    <row r="2995" customFormat="false" ht="15" hidden="false" customHeight="false" outlineLevel="0" collapsed="false">
      <c r="A2995" s="28" t="s">
        <v>382</v>
      </c>
      <c r="B2995" s="28" t="n">
        <v>192</v>
      </c>
      <c r="C2995" s="29" t="n">
        <v>45688</v>
      </c>
      <c r="D2995" s="28" t="s">
        <v>380</v>
      </c>
    </row>
    <row r="2996" customFormat="false" ht="15" hidden="false" customHeight="false" outlineLevel="0" collapsed="false">
      <c r="A2996" s="28" t="s">
        <v>382</v>
      </c>
      <c r="B2996" s="28" t="n">
        <v>192</v>
      </c>
      <c r="C2996" s="29" t="n">
        <v>45747</v>
      </c>
      <c r="D2996" s="28" t="s">
        <v>380</v>
      </c>
    </row>
    <row r="2997" customFormat="false" ht="15" hidden="false" customHeight="false" outlineLevel="0" collapsed="false">
      <c r="A2997" s="28" t="s">
        <v>382</v>
      </c>
      <c r="B2997" s="28" t="n">
        <v>192</v>
      </c>
      <c r="C2997" s="29" t="n">
        <v>45777</v>
      </c>
      <c r="D2997" s="28" t="s">
        <v>381</v>
      </c>
    </row>
    <row r="2998" customFormat="false" ht="15" hidden="false" customHeight="false" outlineLevel="0" collapsed="false">
      <c r="A2998" s="28" t="s">
        <v>382</v>
      </c>
      <c r="B2998" s="28" t="n">
        <v>192</v>
      </c>
      <c r="C2998" s="29" t="n">
        <v>45808</v>
      </c>
      <c r="D2998" s="28" t="s">
        <v>380</v>
      </c>
    </row>
    <row r="2999" customFormat="false" ht="15" hidden="false" customHeight="false" outlineLevel="0" collapsed="false">
      <c r="A2999" s="28" t="s">
        <v>382</v>
      </c>
      <c r="B2999" s="28" t="n">
        <v>192</v>
      </c>
      <c r="C2999" s="29" t="n">
        <v>45869</v>
      </c>
      <c r="D2999" s="28" t="s">
        <v>380</v>
      </c>
    </row>
    <row r="3000" customFormat="false" ht="15" hidden="false" customHeight="false" outlineLevel="0" collapsed="false">
      <c r="A3000" s="28" t="s">
        <v>382</v>
      </c>
      <c r="B3000" s="28" t="n">
        <v>192</v>
      </c>
      <c r="C3000" s="29" t="n">
        <v>45900</v>
      </c>
      <c r="D3000" s="28" t="s">
        <v>380</v>
      </c>
    </row>
    <row r="3001" customFormat="false" ht="15" hidden="false" customHeight="false" outlineLevel="0" collapsed="false">
      <c r="A3001" s="28" t="s">
        <v>382</v>
      </c>
      <c r="B3001" s="28" t="n">
        <v>192</v>
      </c>
      <c r="C3001" s="29" t="n">
        <v>45930</v>
      </c>
      <c r="D3001" s="28" t="s">
        <v>380</v>
      </c>
    </row>
    <row r="3002" customFormat="false" ht="15" hidden="false" customHeight="false" outlineLevel="0" collapsed="false">
      <c r="A3002" s="28" t="s">
        <v>382</v>
      </c>
      <c r="B3002" s="28" t="n">
        <v>192</v>
      </c>
      <c r="C3002" s="29" t="n">
        <v>45961</v>
      </c>
      <c r="D3002" s="28" t="s">
        <v>381</v>
      </c>
    </row>
    <row r="3003" customFormat="false" ht="15" hidden="false" customHeight="false" outlineLevel="0" collapsed="false">
      <c r="A3003" s="28" t="s">
        <v>382</v>
      </c>
      <c r="B3003" s="28" t="n">
        <v>192</v>
      </c>
      <c r="C3003" s="29" t="n">
        <v>46022</v>
      </c>
      <c r="D3003" s="28" t="s">
        <v>380</v>
      </c>
    </row>
    <row r="3004" customFormat="false" ht="15" hidden="false" customHeight="false" outlineLevel="0" collapsed="false">
      <c r="A3004" s="28" t="s">
        <v>382</v>
      </c>
      <c r="B3004" s="28" t="n">
        <v>192</v>
      </c>
      <c r="C3004" s="29" t="n">
        <v>46053</v>
      </c>
      <c r="D3004" s="28" t="s">
        <v>380</v>
      </c>
    </row>
    <row r="3005" customFormat="false" ht="15" hidden="false" customHeight="false" outlineLevel="0" collapsed="false">
      <c r="A3005" s="28" t="s">
        <v>382</v>
      </c>
      <c r="B3005" s="28" t="n">
        <v>192</v>
      </c>
      <c r="C3005" s="29" t="n">
        <v>46112</v>
      </c>
      <c r="D3005" s="28" t="s">
        <v>380</v>
      </c>
    </row>
    <row r="3006" customFormat="false" ht="15" hidden="false" customHeight="false" outlineLevel="0" collapsed="false">
      <c r="A3006" s="28" t="s">
        <v>382</v>
      </c>
      <c r="B3006" s="28" t="n">
        <v>192</v>
      </c>
      <c r="C3006" s="29" t="n">
        <v>46142</v>
      </c>
      <c r="D3006" s="28" t="s">
        <v>380</v>
      </c>
    </row>
    <row r="3007" customFormat="false" ht="15" hidden="false" customHeight="false" outlineLevel="0" collapsed="false">
      <c r="A3007" s="28" t="s">
        <v>382</v>
      </c>
      <c r="B3007" s="28" t="n">
        <v>192</v>
      </c>
      <c r="C3007" s="29" t="n">
        <v>46173</v>
      </c>
      <c r="D3007" s="28" t="s">
        <v>380</v>
      </c>
    </row>
    <row r="3008" customFormat="false" ht="15" hidden="false" customHeight="false" outlineLevel="0" collapsed="false">
      <c r="A3008" s="28" t="s">
        <v>382</v>
      </c>
      <c r="B3008" s="28" t="n">
        <v>192</v>
      </c>
      <c r="C3008" s="29" t="n">
        <v>46234</v>
      </c>
      <c r="D3008" s="28" t="s">
        <v>379</v>
      </c>
    </row>
    <row r="3009" customFormat="false" ht="15" hidden="false" customHeight="false" outlineLevel="0" collapsed="false">
      <c r="A3009" s="28" t="s">
        <v>382</v>
      </c>
      <c r="B3009" s="28" t="n">
        <v>193</v>
      </c>
      <c r="C3009" s="29" t="n">
        <v>44957</v>
      </c>
      <c r="D3009" s="28" t="s">
        <v>380</v>
      </c>
    </row>
    <row r="3010" customFormat="false" ht="15" hidden="false" customHeight="false" outlineLevel="0" collapsed="false">
      <c r="A3010" s="28" t="s">
        <v>382</v>
      </c>
      <c r="B3010" s="28" t="n">
        <v>193</v>
      </c>
      <c r="C3010" s="29" t="n">
        <v>45016</v>
      </c>
      <c r="D3010" s="28" t="s">
        <v>380</v>
      </c>
    </row>
    <row r="3011" customFormat="false" ht="15" hidden="false" customHeight="false" outlineLevel="0" collapsed="false">
      <c r="A3011" s="28" t="s">
        <v>382</v>
      </c>
      <c r="B3011" s="28" t="n">
        <v>193</v>
      </c>
      <c r="C3011" s="29" t="n">
        <v>45046</v>
      </c>
      <c r="D3011" s="28" t="s">
        <v>380</v>
      </c>
    </row>
    <row r="3012" customFormat="false" ht="15" hidden="false" customHeight="false" outlineLevel="0" collapsed="false">
      <c r="A3012" s="28" t="s">
        <v>382</v>
      </c>
      <c r="B3012" s="28" t="n">
        <v>193</v>
      </c>
      <c r="C3012" s="29" t="n">
        <v>45077</v>
      </c>
      <c r="D3012" s="28" t="s">
        <v>380</v>
      </c>
    </row>
    <row r="3013" customFormat="false" ht="15" hidden="false" customHeight="false" outlineLevel="0" collapsed="false">
      <c r="A3013" s="28" t="s">
        <v>382</v>
      </c>
      <c r="B3013" s="28" t="n">
        <v>193</v>
      </c>
      <c r="C3013" s="29" t="n">
        <v>45199</v>
      </c>
      <c r="D3013" s="28" t="s">
        <v>380</v>
      </c>
    </row>
    <row r="3014" customFormat="false" ht="15" hidden="false" customHeight="false" outlineLevel="0" collapsed="false">
      <c r="A3014" s="28" t="s">
        <v>382</v>
      </c>
      <c r="B3014" s="28" t="n">
        <v>193</v>
      </c>
      <c r="C3014" s="29" t="n">
        <v>45230</v>
      </c>
      <c r="D3014" s="28" t="s">
        <v>380</v>
      </c>
    </row>
    <row r="3015" customFormat="false" ht="15" hidden="false" customHeight="false" outlineLevel="0" collapsed="false">
      <c r="A3015" s="28" t="s">
        <v>382</v>
      </c>
      <c r="B3015" s="28" t="n">
        <v>193</v>
      </c>
      <c r="C3015" s="29" t="n">
        <v>45291</v>
      </c>
      <c r="D3015" s="28" t="s">
        <v>380</v>
      </c>
    </row>
    <row r="3016" customFormat="false" ht="15" hidden="false" customHeight="false" outlineLevel="0" collapsed="false">
      <c r="A3016" s="28" t="s">
        <v>382</v>
      </c>
      <c r="B3016" s="28" t="n">
        <v>193</v>
      </c>
      <c r="C3016" s="29" t="n">
        <v>45322</v>
      </c>
      <c r="D3016" s="28" t="s">
        <v>380</v>
      </c>
    </row>
    <row r="3017" customFormat="false" ht="15" hidden="false" customHeight="false" outlineLevel="0" collapsed="false">
      <c r="A3017" s="28" t="s">
        <v>382</v>
      </c>
      <c r="B3017" s="28" t="n">
        <v>193</v>
      </c>
      <c r="C3017" s="29" t="n">
        <v>45382</v>
      </c>
      <c r="D3017" s="28" t="s">
        <v>380</v>
      </c>
    </row>
    <row r="3018" customFormat="false" ht="15" hidden="false" customHeight="false" outlineLevel="0" collapsed="false">
      <c r="A3018" s="28" t="s">
        <v>382</v>
      </c>
      <c r="B3018" s="28" t="n">
        <v>193</v>
      </c>
      <c r="C3018" s="29" t="n">
        <v>45412</v>
      </c>
      <c r="D3018" s="28" t="s">
        <v>380</v>
      </c>
    </row>
    <row r="3019" customFormat="false" ht="15" hidden="false" customHeight="false" outlineLevel="0" collapsed="false">
      <c r="A3019" s="28" t="s">
        <v>382</v>
      </c>
      <c r="B3019" s="28" t="n">
        <v>193</v>
      </c>
      <c r="C3019" s="29" t="n">
        <v>45443</v>
      </c>
      <c r="D3019" s="28" t="s">
        <v>380</v>
      </c>
    </row>
    <row r="3020" customFormat="false" ht="15" hidden="false" customHeight="false" outlineLevel="0" collapsed="false">
      <c r="A3020" s="28" t="s">
        <v>382</v>
      </c>
      <c r="B3020" s="28" t="n">
        <v>193</v>
      </c>
      <c r="C3020" s="29" t="n">
        <v>45504</v>
      </c>
      <c r="D3020" s="28" t="s">
        <v>380</v>
      </c>
    </row>
    <row r="3021" customFormat="false" ht="15" hidden="false" customHeight="false" outlineLevel="0" collapsed="false">
      <c r="A3021" s="28" t="s">
        <v>382</v>
      </c>
      <c r="B3021" s="28" t="n">
        <v>193</v>
      </c>
      <c r="C3021" s="29" t="n">
        <v>45535</v>
      </c>
      <c r="D3021" s="28" t="s">
        <v>380</v>
      </c>
    </row>
    <row r="3022" customFormat="false" ht="15" hidden="false" customHeight="false" outlineLevel="0" collapsed="false">
      <c r="A3022" s="28" t="s">
        <v>382</v>
      </c>
      <c r="B3022" s="28" t="n">
        <v>193</v>
      </c>
      <c r="C3022" s="29" t="n">
        <v>45565</v>
      </c>
      <c r="D3022" s="28" t="s">
        <v>380</v>
      </c>
    </row>
    <row r="3023" customFormat="false" ht="15" hidden="false" customHeight="false" outlineLevel="0" collapsed="false">
      <c r="A3023" s="28" t="s">
        <v>382</v>
      </c>
      <c r="B3023" s="28" t="n">
        <v>193</v>
      </c>
      <c r="C3023" s="29" t="n">
        <v>45596</v>
      </c>
      <c r="D3023" s="28" t="s">
        <v>380</v>
      </c>
    </row>
    <row r="3024" customFormat="false" ht="15" hidden="false" customHeight="false" outlineLevel="0" collapsed="false">
      <c r="A3024" s="28" t="s">
        <v>382</v>
      </c>
      <c r="B3024" s="28" t="n">
        <v>193</v>
      </c>
      <c r="C3024" s="29" t="n">
        <v>45657</v>
      </c>
      <c r="D3024" s="28" t="s">
        <v>380</v>
      </c>
    </row>
    <row r="3025" customFormat="false" ht="15" hidden="false" customHeight="false" outlineLevel="0" collapsed="false">
      <c r="A3025" s="28" t="s">
        <v>382</v>
      </c>
      <c r="B3025" s="28" t="n">
        <v>193</v>
      </c>
      <c r="C3025" s="29" t="n">
        <v>45688</v>
      </c>
      <c r="D3025" s="28" t="s">
        <v>380</v>
      </c>
    </row>
    <row r="3026" customFormat="false" ht="15" hidden="false" customHeight="false" outlineLevel="0" collapsed="false">
      <c r="A3026" s="28" t="s">
        <v>382</v>
      </c>
      <c r="B3026" s="28" t="n">
        <v>193</v>
      </c>
      <c r="C3026" s="29" t="n">
        <v>45747</v>
      </c>
      <c r="D3026" s="28" t="s">
        <v>379</v>
      </c>
    </row>
    <row r="3027" customFormat="false" ht="15" hidden="false" customHeight="false" outlineLevel="0" collapsed="false">
      <c r="A3027" s="28" t="s">
        <v>382</v>
      </c>
      <c r="B3027" s="28" t="n">
        <v>193</v>
      </c>
      <c r="C3027" s="29" t="n">
        <v>45777</v>
      </c>
      <c r="D3027" s="28" t="s">
        <v>380</v>
      </c>
    </row>
    <row r="3028" customFormat="false" ht="15" hidden="false" customHeight="false" outlineLevel="0" collapsed="false">
      <c r="A3028" s="28" t="s">
        <v>382</v>
      </c>
      <c r="B3028" s="28" t="n">
        <v>193</v>
      </c>
      <c r="C3028" s="29" t="n">
        <v>45808</v>
      </c>
      <c r="D3028" s="28" t="s">
        <v>380</v>
      </c>
    </row>
    <row r="3029" customFormat="false" ht="15" hidden="false" customHeight="false" outlineLevel="0" collapsed="false">
      <c r="A3029" s="28" t="s">
        <v>382</v>
      </c>
      <c r="B3029" s="28" t="n">
        <v>193</v>
      </c>
      <c r="C3029" s="29" t="n">
        <v>45869</v>
      </c>
      <c r="D3029" s="28" t="s">
        <v>380</v>
      </c>
    </row>
    <row r="3030" customFormat="false" ht="15" hidden="false" customHeight="false" outlineLevel="0" collapsed="false">
      <c r="A3030" s="28" t="s">
        <v>382</v>
      </c>
      <c r="B3030" s="28" t="n">
        <v>193</v>
      </c>
      <c r="C3030" s="29" t="n">
        <v>45900</v>
      </c>
      <c r="D3030" s="28" t="s">
        <v>380</v>
      </c>
    </row>
    <row r="3031" customFormat="false" ht="15" hidden="false" customHeight="false" outlineLevel="0" collapsed="false">
      <c r="A3031" s="28" t="s">
        <v>382</v>
      </c>
      <c r="B3031" s="28" t="n">
        <v>193</v>
      </c>
      <c r="C3031" s="29" t="n">
        <v>45930</v>
      </c>
      <c r="D3031" s="28" t="s">
        <v>380</v>
      </c>
    </row>
    <row r="3032" customFormat="false" ht="15" hidden="false" customHeight="false" outlineLevel="0" collapsed="false">
      <c r="A3032" s="28" t="s">
        <v>382</v>
      </c>
      <c r="B3032" s="28" t="n">
        <v>193</v>
      </c>
      <c r="C3032" s="29" t="n">
        <v>45961</v>
      </c>
      <c r="D3032" s="28" t="s">
        <v>379</v>
      </c>
    </row>
    <row r="3033" customFormat="false" ht="15" hidden="false" customHeight="false" outlineLevel="0" collapsed="false">
      <c r="A3033" s="28" t="s">
        <v>382</v>
      </c>
      <c r="B3033" s="28" t="n">
        <v>193</v>
      </c>
      <c r="C3033" s="29" t="n">
        <v>46022</v>
      </c>
      <c r="D3033" s="28" t="s">
        <v>380</v>
      </c>
    </row>
    <row r="3034" customFormat="false" ht="15" hidden="false" customHeight="false" outlineLevel="0" collapsed="false">
      <c r="A3034" s="28" t="s">
        <v>382</v>
      </c>
      <c r="B3034" s="28" t="n">
        <v>193</v>
      </c>
      <c r="C3034" s="29" t="n">
        <v>46053</v>
      </c>
      <c r="D3034" s="28" t="s">
        <v>380</v>
      </c>
    </row>
    <row r="3035" customFormat="false" ht="15" hidden="false" customHeight="false" outlineLevel="0" collapsed="false">
      <c r="A3035" s="28" t="s">
        <v>382</v>
      </c>
      <c r="B3035" s="28" t="n">
        <v>193</v>
      </c>
      <c r="C3035" s="29" t="n">
        <v>46112</v>
      </c>
      <c r="D3035" s="28" t="s">
        <v>380</v>
      </c>
    </row>
    <row r="3036" customFormat="false" ht="15" hidden="false" customHeight="false" outlineLevel="0" collapsed="false">
      <c r="A3036" s="28" t="s">
        <v>382</v>
      </c>
      <c r="B3036" s="28" t="n">
        <v>193</v>
      </c>
      <c r="C3036" s="29" t="n">
        <v>46142</v>
      </c>
      <c r="D3036" s="28" t="s">
        <v>380</v>
      </c>
    </row>
    <row r="3037" customFormat="false" ht="15" hidden="false" customHeight="false" outlineLevel="0" collapsed="false">
      <c r="A3037" s="28" t="s">
        <v>382</v>
      </c>
      <c r="B3037" s="28" t="n">
        <v>193</v>
      </c>
      <c r="C3037" s="29" t="n">
        <v>46173</v>
      </c>
      <c r="D3037" s="28" t="s">
        <v>380</v>
      </c>
    </row>
    <row r="3038" customFormat="false" ht="15" hidden="false" customHeight="false" outlineLevel="0" collapsed="false">
      <c r="A3038" s="28" t="s">
        <v>382</v>
      </c>
      <c r="B3038" s="28" t="n">
        <v>193</v>
      </c>
      <c r="C3038" s="29" t="n">
        <v>46234</v>
      </c>
      <c r="D3038" s="28" t="s">
        <v>380</v>
      </c>
    </row>
    <row r="3039" customFormat="false" ht="15" hidden="false" customHeight="false" outlineLevel="0" collapsed="false">
      <c r="A3039" s="28" t="s">
        <v>382</v>
      </c>
      <c r="B3039" s="28" t="n">
        <v>194</v>
      </c>
      <c r="C3039" s="29" t="n">
        <v>44957</v>
      </c>
      <c r="D3039" s="28" t="s">
        <v>380</v>
      </c>
    </row>
    <row r="3040" customFormat="false" ht="15" hidden="false" customHeight="false" outlineLevel="0" collapsed="false">
      <c r="A3040" s="28" t="s">
        <v>382</v>
      </c>
      <c r="B3040" s="28" t="n">
        <v>194</v>
      </c>
      <c r="C3040" s="29" t="n">
        <v>45016</v>
      </c>
      <c r="D3040" s="28" t="s">
        <v>380</v>
      </c>
    </row>
    <row r="3041" customFormat="false" ht="15" hidden="false" customHeight="false" outlineLevel="0" collapsed="false">
      <c r="A3041" s="28" t="s">
        <v>382</v>
      </c>
      <c r="B3041" s="28" t="n">
        <v>194</v>
      </c>
      <c r="C3041" s="29" t="n">
        <v>45046</v>
      </c>
      <c r="D3041" s="28" t="s">
        <v>380</v>
      </c>
    </row>
    <row r="3042" customFormat="false" ht="15" hidden="false" customHeight="false" outlineLevel="0" collapsed="false">
      <c r="A3042" s="28" t="s">
        <v>382</v>
      </c>
      <c r="B3042" s="28" t="n">
        <v>194</v>
      </c>
      <c r="C3042" s="29" t="n">
        <v>45077</v>
      </c>
      <c r="D3042" s="28" t="s">
        <v>380</v>
      </c>
    </row>
    <row r="3043" customFormat="false" ht="15" hidden="false" customHeight="false" outlineLevel="0" collapsed="false">
      <c r="A3043" s="28" t="s">
        <v>382</v>
      </c>
      <c r="B3043" s="28" t="n">
        <v>194</v>
      </c>
      <c r="C3043" s="29" t="n">
        <v>45199</v>
      </c>
      <c r="D3043" s="28" t="s">
        <v>380</v>
      </c>
    </row>
    <row r="3044" customFormat="false" ht="15" hidden="false" customHeight="false" outlineLevel="0" collapsed="false">
      <c r="A3044" s="28" t="s">
        <v>382</v>
      </c>
      <c r="B3044" s="28" t="n">
        <v>194</v>
      </c>
      <c r="C3044" s="29" t="n">
        <v>45230</v>
      </c>
      <c r="D3044" s="28" t="s">
        <v>380</v>
      </c>
    </row>
    <row r="3045" customFormat="false" ht="15" hidden="false" customHeight="false" outlineLevel="0" collapsed="false">
      <c r="A3045" s="28" t="s">
        <v>382</v>
      </c>
      <c r="B3045" s="28" t="n">
        <v>194</v>
      </c>
      <c r="C3045" s="29" t="n">
        <v>45291</v>
      </c>
      <c r="D3045" s="28" t="s">
        <v>380</v>
      </c>
    </row>
    <row r="3046" customFormat="false" ht="15" hidden="false" customHeight="false" outlineLevel="0" collapsed="false">
      <c r="A3046" s="28" t="s">
        <v>382</v>
      </c>
      <c r="B3046" s="28" t="n">
        <v>194</v>
      </c>
      <c r="C3046" s="29" t="n">
        <v>45322</v>
      </c>
      <c r="D3046" s="28" t="s">
        <v>380</v>
      </c>
    </row>
    <row r="3047" customFormat="false" ht="15" hidden="false" customHeight="false" outlineLevel="0" collapsed="false">
      <c r="A3047" s="28" t="s">
        <v>382</v>
      </c>
      <c r="B3047" s="28" t="n">
        <v>194</v>
      </c>
      <c r="C3047" s="29" t="n">
        <v>45382</v>
      </c>
      <c r="D3047" s="28" t="s">
        <v>380</v>
      </c>
    </row>
    <row r="3048" customFormat="false" ht="15" hidden="false" customHeight="false" outlineLevel="0" collapsed="false">
      <c r="A3048" s="28" t="s">
        <v>382</v>
      </c>
      <c r="B3048" s="28" t="n">
        <v>194</v>
      </c>
      <c r="C3048" s="29" t="n">
        <v>45412</v>
      </c>
      <c r="D3048" s="28" t="s">
        <v>380</v>
      </c>
    </row>
    <row r="3049" customFormat="false" ht="15" hidden="false" customHeight="false" outlineLevel="0" collapsed="false">
      <c r="A3049" s="28" t="s">
        <v>382</v>
      </c>
      <c r="B3049" s="28" t="n">
        <v>194</v>
      </c>
      <c r="C3049" s="29" t="n">
        <v>45443</v>
      </c>
      <c r="D3049" s="28" t="s">
        <v>380</v>
      </c>
    </row>
    <row r="3050" customFormat="false" ht="15" hidden="false" customHeight="false" outlineLevel="0" collapsed="false">
      <c r="A3050" s="28" t="s">
        <v>382</v>
      </c>
      <c r="B3050" s="28" t="n">
        <v>194</v>
      </c>
      <c r="C3050" s="29" t="n">
        <v>45504</v>
      </c>
      <c r="D3050" s="28" t="s">
        <v>381</v>
      </c>
    </row>
    <row r="3051" customFormat="false" ht="15" hidden="false" customHeight="false" outlineLevel="0" collapsed="false">
      <c r="A3051" s="28" t="s">
        <v>382</v>
      </c>
      <c r="B3051" s="28" t="n">
        <v>194</v>
      </c>
      <c r="C3051" s="29" t="n">
        <v>45535</v>
      </c>
      <c r="D3051" s="28" t="s">
        <v>380</v>
      </c>
    </row>
    <row r="3052" customFormat="false" ht="15" hidden="false" customHeight="false" outlineLevel="0" collapsed="false">
      <c r="A3052" s="28" t="s">
        <v>382</v>
      </c>
      <c r="B3052" s="28" t="n">
        <v>194</v>
      </c>
      <c r="C3052" s="29" t="n">
        <v>45565</v>
      </c>
      <c r="D3052" s="28" t="s">
        <v>380</v>
      </c>
    </row>
    <row r="3053" customFormat="false" ht="15" hidden="false" customHeight="false" outlineLevel="0" collapsed="false">
      <c r="A3053" s="28" t="s">
        <v>382</v>
      </c>
      <c r="B3053" s="28" t="n">
        <v>194</v>
      </c>
      <c r="C3053" s="29" t="n">
        <v>45596</v>
      </c>
      <c r="D3053" s="28" t="s">
        <v>380</v>
      </c>
    </row>
    <row r="3054" customFormat="false" ht="15" hidden="false" customHeight="false" outlineLevel="0" collapsed="false">
      <c r="A3054" s="28" t="s">
        <v>382</v>
      </c>
      <c r="B3054" s="28" t="n">
        <v>194</v>
      </c>
      <c r="C3054" s="29" t="n">
        <v>45657</v>
      </c>
      <c r="D3054" s="28" t="s">
        <v>380</v>
      </c>
    </row>
    <row r="3055" customFormat="false" ht="15" hidden="false" customHeight="false" outlineLevel="0" collapsed="false">
      <c r="A3055" s="28" t="s">
        <v>382</v>
      </c>
      <c r="B3055" s="28" t="n">
        <v>194</v>
      </c>
      <c r="C3055" s="29" t="n">
        <v>45688</v>
      </c>
      <c r="D3055" s="28" t="s">
        <v>380</v>
      </c>
    </row>
    <row r="3056" customFormat="false" ht="15" hidden="false" customHeight="false" outlineLevel="0" collapsed="false">
      <c r="A3056" s="28" t="s">
        <v>382</v>
      </c>
      <c r="B3056" s="28" t="n">
        <v>194</v>
      </c>
      <c r="C3056" s="29" t="n">
        <v>45747</v>
      </c>
      <c r="D3056" s="28" t="s">
        <v>380</v>
      </c>
    </row>
    <row r="3057" customFormat="false" ht="15" hidden="false" customHeight="false" outlineLevel="0" collapsed="false">
      <c r="A3057" s="28" t="s">
        <v>382</v>
      </c>
      <c r="B3057" s="28" t="n">
        <v>194</v>
      </c>
      <c r="C3057" s="29" t="n">
        <v>45777</v>
      </c>
      <c r="D3057" s="28" t="s">
        <v>380</v>
      </c>
    </row>
    <row r="3058" customFormat="false" ht="15" hidden="false" customHeight="false" outlineLevel="0" collapsed="false">
      <c r="A3058" s="28" t="s">
        <v>382</v>
      </c>
      <c r="B3058" s="28" t="n">
        <v>194</v>
      </c>
      <c r="C3058" s="29" t="n">
        <v>45808</v>
      </c>
      <c r="D3058" s="28" t="s">
        <v>381</v>
      </c>
    </row>
    <row r="3059" customFormat="false" ht="15" hidden="false" customHeight="false" outlineLevel="0" collapsed="false">
      <c r="A3059" s="28" t="s">
        <v>382</v>
      </c>
      <c r="B3059" s="28" t="n">
        <v>194</v>
      </c>
      <c r="C3059" s="29" t="n">
        <v>45869</v>
      </c>
      <c r="D3059" s="28" t="s">
        <v>380</v>
      </c>
    </row>
    <row r="3060" customFormat="false" ht="15" hidden="false" customHeight="false" outlineLevel="0" collapsed="false">
      <c r="A3060" s="28" t="s">
        <v>382</v>
      </c>
      <c r="B3060" s="28" t="n">
        <v>194</v>
      </c>
      <c r="C3060" s="29" t="n">
        <v>45900</v>
      </c>
      <c r="D3060" s="28" t="s">
        <v>380</v>
      </c>
    </row>
    <row r="3061" customFormat="false" ht="15" hidden="false" customHeight="false" outlineLevel="0" collapsed="false">
      <c r="A3061" s="28" t="s">
        <v>382</v>
      </c>
      <c r="B3061" s="28" t="n">
        <v>194</v>
      </c>
      <c r="C3061" s="29" t="n">
        <v>45930</v>
      </c>
      <c r="D3061" s="28" t="s">
        <v>380</v>
      </c>
    </row>
    <row r="3062" customFormat="false" ht="15" hidden="false" customHeight="false" outlineLevel="0" collapsed="false">
      <c r="A3062" s="28" t="s">
        <v>382</v>
      </c>
      <c r="B3062" s="28" t="n">
        <v>194</v>
      </c>
      <c r="C3062" s="29" t="n">
        <v>45961</v>
      </c>
      <c r="D3062" s="28" t="s">
        <v>380</v>
      </c>
    </row>
    <row r="3063" customFormat="false" ht="15" hidden="false" customHeight="false" outlineLevel="0" collapsed="false">
      <c r="A3063" s="28" t="s">
        <v>382</v>
      </c>
      <c r="B3063" s="28" t="n">
        <v>194</v>
      </c>
      <c r="C3063" s="29" t="n">
        <v>46022</v>
      </c>
      <c r="D3063" s="28" t="s">
        <v>380</v>
      </c>
    </row>
    <row r="3064" customFormat="false" ht="15" hidden="false" customHeight="false" outlineLevel="0" collapsed="false">
      <c r="A3064" s="28" t="s">
        <v>382</v>
      </c>
      <c r="B3064" s="28" t="n">
        <v>194</v>
      </c>
      <c r="C3064" s="29" t="n">
        <v>46053</v>
      </c>
      <c r="D3064" s="28" t="s">
        <v>380</v>
      </c>
    </row>
    <row r="3065" customFormat="false" ht="15" hidden="false" customHeight="false" outlineLevel="0" collapsed="false">
      <c r="A3065" s="28" t="s">
        <v>382</v>
      </c>
      <c r="B3065" s="28" t="n">
        <v>194</v>
      </c>
      <c r="C3065" s="29" t="n">
        <v>46112</v>
      </c>
      <c r="D3065" s="28" t="s">
        <v>380</v>
      </c>
    </row>
    <row r="3066" customFormat="false" ht="15" hidden="false" customHeight="false" outlineLevel="0" collapsed="false">
      <c r="A3066" s="28" t="s">
        <v>382</v>
      </c>
      <c r="B3066" s="28" t="n">
        <v>194</v>
      </c>
      <c r="C3066" s="29" t="n">
        <v>46142</v>
      </c>
      <c r="D3066" s="28" t="s">
        <v>380</v>
      </c>
    </row>
    <row r="3067" customFormat="false" ht="15" hidden="false" customHeight="false" outlineLevel="0" collapsed="false">
      <c r="A3067" s="28" t="s">
        <v>382</v>
      </c>
      <c r="B3067" s="28" t="n">
        <v>194</v>
      </c>
      <c r="C3067" s="29" t="n">
        <v>46173</v>
      </c>
      <c r="D3067" s="28" t="s">
        <v>380</v>
      </c>
    </row>
    <row r="3068" customFormat="false" ht="15" hidden="false" customHeight="false" outlineLevel="0" collapsed="false">
      <c r="A3068" s="28" t="s">
        <v>382</v>
      </c>
      <c r="B3068" s="28" t="n">
        <v>194</v>
      </c>
      <c r="C3068" s="29" t="n">
        <v>46234</v>
      </c>
      <c r="D3068" s="28" t="s">
        <v>380</v>
      </c>
    </row>
    <row r="3069" customFormat="false" ht="15" hidden="false" customHeight="false" outlineLevel="0" collapsed="false">
      <c r="A3069" s="28" t="s">
        <v>382</v>
      </c>
      <c r="B3069" s="28" t="n">
        <v>196</v>
      </c>
      <c r="C3069" s="29" t="n">
        <v>44957</v>
      </c>
      <c r="D3069" s="28" t="s">
        <v>380</v>
      </c>
    </row>
    <row r="3070" customFormat="false" ht="15" hidden="false" customHeight="false" outlineLevel="0" collapsed="false">
      <c r="A3070" s="28" t="s">
        <v>382</v>
      </c>
      <c r="B3070" s="28" t="n">
        <v>196</v>
      </c>
      <c r="C3070" s="29" t="n">
        <v>45016</v>
      </c>
      <c r="D3070" s="28" t="s">
        <v>380</v>
      </c>
    </row>
    <row r="3071" customFormat="false" ht="15" hidden="false" customHeight="false" outlineLevel="0" collapsed="false">
      <c r="A3071" s="28" t="s">
        <v>382</v>
      </c>
      <c r="B3071" s="28" t="n">
        <v>196</v>
      </c>
      <c r="C3071" s="29" t="n">
        <v>45046</v>
      </c>
      <c r="D3071" s="28" t="s">
        <v>380</v>
      </c>
    </row>
    <row r="3072" customFormat="false" ht="15" hidden="false" customHeight="false" outlineLevel="0" collapsed="false">
      <c r="A3072" s="28" t="s">
        <v>382</v>
      </c>
      <c r="B3072" s="28" t="n">
        <v>196</v>
      </c>
      <c r="C3072" s="29" t="n">
        <v>45077</v>
      </c>
      <c r="D3072" s="28" t="s">
        <v>380</v>
      </c>
    </row>
    <row r="3073" customFormat="false" ht="15" hidden="false" customHeight="false" outlineLevel="0" collapsed="false">
      <c r="A3073" s="28" t="s">
        <v>382</v>
      </c>
      <c r="B3073" s="28" t="n">
        <v>196</v>
      </c>
      <c r="C3073" s="29" t="n">
        <v>45199</v>
      </c>
      <c r="D3073" s="28" t="s">
        <v>380</v>
      </c>
    </row>
    <row r="3074" customFormat="false" ht="15" hidden="false" customHeight="false" outlineLevel="0" collapsed="false">
      <c r="A3074" s="28" t="s">
        <v>382</v>
      </c>
      <c r="B3074" s="28" t="n">
        <v>196</v>
      </c>
      <c r="C3074" s="29" t="n">
        <v>45230</v>
      </c>
      <c r="D3074" s="28" t="s">
        <v>379</v>
      </c>
    </row>
    <row r="3075" customFormat="false" ht="15" hidden="false" customHeight="false" outlineLevel="0" collapsed="false">
      <c r="A3075" s="28" t="s">
        <v>382</v>
      </c>
      <c r="B3075" s="28" t="n">
        <v>196</v>
      </c>
      <c r="C3075" s="29" t="n">
        <v>45291</v>
      </c>
      <c r="D3075" s="28" t="s">
        <v>380</v>
      </c>
    </row>
    <row r="3076" customFormat="false" ht="15" hidden="false" customHeight="false" outlineLevel="0" collapsed="false">
      <c r="A3076" s="28" t="s">
        <v>382</v>
      </c>
      <c r="B3076" s="28" t="n">
        <v>196</v>
      </c>
      <c r="C3076" s="29" t="n">
        <v>45322</v>
      </c>
      <c r="D3076" s="28" t="s">
        <v>380</v>
      </c>
    </row>
    <row r="3077" customFormat="false" ht="15" hidden="false" customHeight="false" outlineLevel="0" collapsed="false">
      <c r="A3077" s="28" t="s">
        <v>382</v>
      </c>
      <c r="B3077" s="28" t="n">
        <v>196</v>
      </c>
      <c r="C3077" s="29" t="n">
        <v>45382</v>
      </c>
      <c r="D3077" s="28" t="s">
        <v>380</v>
      </c>
    </row>
    <row r="3078" customFormat="false" ht="15" hidden="false" customHeight="false" outlineLevel="0" collapsed="false">
      <c r="A3078" s="28" t="s">
        <v>382</v>
      </c>
      <c r="B3078" s="28" t="n">
        <v>196</v>
      </c>
      <c r="C3078" s="29" t="n">
        <v>45412</v>
      </c>
      <c r="D3078" s="28" t="s">
        <v>380</v>
      </c>
    </row>
    <row r="3079" customFormat="false" ht="15" hidden="false" customHeight="false" outlineLevel="0" collapsed="false">
      <c r="A3079" s="28" t="s">
        <v>382</v>
      </c>
      <c r="B3079" s="28" t="n">
        <v>196</v>
      </c>
      <c r="C3079" s="29" t="n">
        <v>45443</v>
      </c>
      <c r="D3079" s="28" t="s">
        <v>380</v>
      </c>
    </row>
    <row r="3080" customFormat="false" ht="15" hidden="false" customHeight="false" outlineLevel="0" collapsed="false">
      <c r="A3080" s="28" t="s">
        <v>382</v>
      </c>
      <c r="B3080" s="28" t="n">
        <v>196</v>
      </c>
      <c r="C3080" s="29" t="n">
        <v>45504</v>
      </c>
      <c r="D3080" s="28" t="s">
        <v>380</v>
      </c>
    </row>
    <row r="3081" customFormat="false" ht="15" hidden="false" customHeight="false" outlineLevel="0" collapsed="false">
      <c r="A3081" s="28" t="s">
        <v>382</v>
      </c>
      <c r="B3081" s="28" t="n">
        <v>196</v>
      </c>
      <c r="C3081" s="29" t="n">
        <v>45535</v>
      </c>
      <c r="D3081" s="28" t="s">
        <v>380</v>
      </c>
    </row>
    <row r="3082" customFormat="false" ht="15" hidden="false" customHeight="false" outlineLevel="0" collapsed="false">
      <c r="A3082" s="28" t="s">
        <v>382</v>
      </c>
      <c r="B3082" s="28" t="n">
        <v>196</v>
      </c>
      <c r="C3082" s="29" t="n">
        <v>45565</v>
      </c>
      <c r="D3082" s="28" t="s">
        <v>380</v>
      </c>
    </row>
    <row r="3083" customFormat="false" ht="15" hidden="false" customHeight="false" outlineLevel="0" collapsed="false">
      <c r="A3083" s="28" t="s">
        <v>382</v>
      </c>
      <c r="B3083" s="28" t="n">
        <v>196</v>
      </c>
      <c r="C3083" s="29" t="n">
        <v>45596</v>
      </c>
      <c r="D3083" s="28" t="s">
        <v>381</v>
      </c>
    </row>
    <row r="3084" customFormat="false" ht="15" hidden="false" customHeight="false" outlineLevel="0" collapsed="false">
      <c r="A3084" s="28" t="s">
        <v>382</v>
      </c>
      <c r="B3084" s="28" t="n">
        <v>196</v>
      </c>
      <c r="C3084" s="29" t="n">
        <v>45657</v>
      </c>
      <c r="D3084" s="28" t="s">
        <v>380</v>
      </c>
    </row>
    <row r="3085" customFormat="false" ht="15" hidden="false" customHeight="false" outlineLevel="0" collapsed="false">
      <c r="A3085" s="28" t="s">
        <v>382</v>
      </c>
      <c r="B3085" s="28" t="n">
        <v>196</v>
      </c>
      <c r="C3085" s="29" t="n">
        <v>45688</v>
      </c>
      <c r="D3085" s="28" t="s">
        <v>380</v>
      </c>
    </row>
    <row r="3086" customFormat="false" ht="15" hidden="false" customHeight="false" outlineLevel="0" collapsed="false">
      <c r="A3086" s="28" t="s">
        <v>382</v>
      </c>
      <c r="B3086" s="28" t="n">
        <v>196</v>
      </c>
      <c r="C3086" s="29" t="n">
        <v>45747</v>
      </c>
      <c r="D3086" s="28" t="s">
        <v>380</v>
      </c>
    </row>
    <row r="3087" customFormat="false" ht="15" hidden="false" customHeight="false" outlineLevel="0" collapsed="false">
      <c r="A3087" s="28" t="s">
        <v>382</v>
      </c>
      <c r="B3087" s="28" t="n">
        <v>196</v>
      </c>
      <c r="C3087" s="29" t="n">
        <v>45777</v>
      </c>
      <c r="D3087" s="28" t="s">
        <v>380</v>
      </c>
    </row>
    <row r="3088" customFormat="false" ht="15" hidden="false" customHeight="false" outlineLevel="0" collapsed="false">
      <c r="A3088" s="28" t="s">
        <v>382</v>
      </c>
      <c r="B3088" s="28" t="n">
        <v>196</v>
      </c>
      <c r="C3088" s="29" t="n">
        <v>45808</v>
      </c>
      <c r="D3088" s="28" t="s">
        <v>381</v>
      </c>
    </row>
    <row r="3089" customFormat="false" ht="15" hidden="false" customHeight="false" outlineLevel="0" collapsed="false">
      <c r="A3089" s="28" t="s">
        <v>382</v>
      </c>
      <c r="B3089" s="28" t="n">
        <v>196</v>
      </c>
      <c r="C3089" s="29" t="n">
        <v>45869</v>
      </c>
      <c r="D3089" s="28" t="s">
        <v>380</v>
      </c>
    </row>
    <row r="3090" customFormat="false" ht="15" hidden="false" customHeight="false" outlineLevel="0" collapsed="false">
      <c r="A3090" s="28" t="s">
        <v>382</v>
      </c>
      <c r="B3090" s="28" t="n">
        <v>196</v>
      </c>
      <c r="C3090" s="29" t="n">
        <v>45900</v>
      </c>
      <c r="D3090" s="28" t="s">
        <v>380</v>
      </c>
    </row>
    <row r="3091" customFormat="false" ht="15" hidden="false" customHeight="false" outlineLevel="0" collapsed="false">
      <c r="A3091" s="28" t="s">
        <v>382</v>
      </c>
      <c r="B3091" s="28" t="n">
        <v>196</v>
      </c>
      <c r="C3091" s="29" t="n">
        <v>45930</v>
      </c>
      <c r="D3091" s="28" t="s">
        <v>381</v>
      </c>
    </row>
    <row r="3092" customFormat="false" ht="15" hidden="false" customHeight="false" outlineLevel="0" collapsed="false">
      <c r="A3092" s="28" t="s">
        <v>382</v>
      </c>
      <c r="B3092" s="28" t="n">
        <v>196</v>
      </c>
      <c r="C3092" s="29" t="n">
        <v>45961</v>
      </c>
      <c r="D3092" s="28" t="s">
        <v>380</v>
      </c>
    </row>
    <row r="3093" customFormat="false" ht="15" hidden="false" customHeight="false" outlineLevel="0" collapsed="false">
      <c r="A3093" s="28" t="s">
        <v>382</v>
      </c>
      <c r="B3093" s="28" t="n">
        <v>196</v>
      </c>
      <c r="C3093" s="29" t="n">
        <v>46022</v>
      </c>
      <c r="D3093" s="28" t="s">
        <v>379</v>
      </c>
    </row>
    <row r="3094" customFormat="false" ht="15" hidden="false" customHeight="false" outlineLevel="0" collapsed="false">
      <c r="A3094" s="28" t="s">
        <v>382</v>
      </c>
      <c r="B3094" s="28" t="n">
        <v>196</v>
      </c>
      <c r="C3094" s="29" t="n">
        <v>46053</v>
      </c>
      <c r="D3094" s="28" t="s">
        <v>380</v>
      </c>
    </row>
    <row r="3095" customFormat="false" ht="15" hidden="false" customHeight="false" outlineLevel="0" collapsed="false">
      <c r="A3095" s="28" t="s">
        <v>382</v>
      </c>
      <c r="B3095" s="28" t="n">
        <v>196</v>
      </c>
      <c r="C3095" s="29" t="n">
        <v>46112</v>
      </c>
      <c r="D3095" s="28" t="s">
        <v>380</v>
      </c>
    </row>
    <row r="3096" customFormat="false" ht="15" hidden="false" customHeight="false" outlineLevel="0" collapsed="false">
      <c r="A3096" s="28" t="s">
        <v>382</v>
      </c>
      <c r="B3096" s="28" t="n">
        <v>196</v>
      </c>
      <c r="C3096" s="29" t="n">
        <v>46142</v>
      </c>
      <c r="D3096" s="28" t="s">
        <v>380</v>
      </c>
    </row>
    <row r="3097" customFormat="false" ht="15" hidden="false" customHeight="false" outlineLevel="0" collapsed="false">
      <c r="A3097" s="28" t="s">
        <v>382</v>
      </c>
      <c r="B3097" s="28" t="n">
        <v>196</v>
      </c>
      <c r="C3097" s="29" t="n">
        <v>46173</v>
      </c>
      <c r="D3097" s="28" t="s">
        <v>379</v>
      </c>
    </row>
    <row r="3098" customFormat="false" ht="15" hidden="false" customHeight="false" outlineLevel="0" collapsed="false">
      <c r="A3098" s="28" t="s">
        <v>382</v>
      </c>
      <c r="B3098" s="28" t="n">
        <v>196</v>
      </c>
      <c r="C3098" s="29" t="n">
        <v>46234</v>
      </c>
      <c r="D3098" s="28" t="s">
        <v>380</v>
      </c>
    </row>
    <row r="3099" customFormat="false" ht="15" hidden="false" customHeight="false" outlineLevel="0" collapsed="false">
      <c r="A3099" s="28" t="s">
        <v>382</v>
      </c>
      <c r="B3099" s="28" t="n">
        <v>197</v>
      </c>
      <c r="C3099" s="29" t="n">
        <v>44957</v>
      </c>
      <c r="D3099" s="28" t="s">
        <v>380</v>
      </c>
    </row>
    <row r="3100" customFormat="false" ht="15" hidden="false" customHeight="false" outlineLevel="0" collapsed="false">
      <c r="A3100" s="28" t="s">
        <v>382</v>
      </c>
      <c r="B3100" s="28" t="n">
        <v>197</v>
      </c>
      <c r="C3100" s="29" t="n">
        <v>45016</v>
      </c>
      <c r="D3100" s="28" t="s">
        <v>381</v>
      </c>
    </row>
    <row r="3101" customFormat="false" ht="15" hidden="false" customHeight="false" outlineLevel="0" collapsed="false">
      <c r="A3101" s="28" t="s">
        <v>382</v>
      </c>
      <c r="B3101" s="28" t="n">
        <v>197</v>
      </c>
      <c r="C3101" s="29" t="n">
        <v>45046</v>
      </c>
      <c r="D3101" s="28" t="s">
        <v>380</v>
      </c>
    </row>
    <row r="3102" customFormat="false" ht="15" hidden="false" customHeight="false" outlineLevel="0" collapsed="false">
      <c r="A3102" s="28" t="s">
        <v>382</v>
      </c>
      <c r="B3102" s="28" t="n">
        <v>197</v>
      </c>
      <c r="C3102" s="29" t="n">
        <v>45077</v>
      </c>
      <c r="D3102" s="28" t="s">
        <v>380</v>
      </c>
    </row>
    <row r="3103" customFormat="false" ht="15" hidden="false" customHeight="false" outlineLevel="0" collapsed="false">
      <c r="A3103" s="28" t="s">
        <v>382</v>
      </c>
      <c r="B3103" s="28" t="n">
        <v>197</v>
      </c>
      <c r="C3103" s="29" t="n">
        <v>45199</v>
      </c>
      <c r="D3103" s="28" t="s">
        <v>380</v>
      </c>
    </row>
    <row r="3104" customFormat="false" ht="15" hidden="false" customHeight="false" outlineLevel="0" collapsed="false">
      <c r="A3104" s="28" t="s">
        <v>382</v>
      </c>
      <c r="B3104" s="28" t="n">
        <v>197</v>
      </c>
      <c r="C3104" s="29" t="n">
        <v>45230</v>
      </c>
      <c r="D3104" s="28" t="s">
        <v>380</v>
      </c>
    </row>
    <row r="3105" customFormat="false" ht="15" hidden="false" customHeight="false" outlineLevel="0" collapsed="false">
      <c r="A3105" s="28" t="s">
        <v>382</v>
      </c>
      <c r="B3105" s="28" t="n">
        <v>197</v>
      </c>
      <c r="C3105" s="29" t="n">
        <v>45291</v>
      </c>
      <c r="D3105" s="28" t="s">
        <v>380</v>
      </c>
    </row>
    <row r="3106" customFormat="false" ht="15" hidden="false" customHeight="false" outlineLevel="0" collapsed="false">
      <c r="A3106" s="28" t="s">
        <v>382</v>
      </c>
      <c r="B3106" s="28" t="n">
        <v>197</v>
      </c>
      <c r="C3106" s="29" t="n">
        <v>45322</v>
      </c>
      <c r="D3106" s="28" t="s">
        <v>380</v>
      </c>
    </row>
    <row r="3107" customFormat="false" ht="15" hidden="false" customHeight="false" outlineLevel="0" collapsed="false">
      <c r="A3107" s="28" t="s">
        <v>382</v>
      </c>
      <c r="B3107" s="28" t="n">
        <v>197</v>
      </c>
      <c r="C3107" s="29" t="n">
        <v>45382</v>
      </c>
      <c r="D3107" s="28" t="s">
        <v>380</v>
      </c>
    </row>
    <row r="3108" customFormat="false" ht="15" hidden="false" customHeight="false" outlineLevel="0" collapsed="false">
      <c r="A3108" s="28" t="s">
        <v>382</v>
      </c>
      <c r="B3108" s="28" t="n">
        <v>197</v>
      </c>
      <c r="C3108" s="29" t="n">
        <v>45412</v>
      </c>
      <c r="D3108" s="28" t="s">
        <v>380</v>
      </c>
    </row>
    <row r="3109" customFormat="false" ht="15" hidden="false" customHeight="false" outlineLevel="0" collapsed="false">
      <c r="A3109" s="28" t="s">
        <v>382</v>
      </c>
      <c r="B3109" s="28" t="n">
        <v>197</v>
      </c>
      <c r="C3109" s="29" t="n">
        <v>45443</v>
      </c>
      <c r="D3109" s="28" t="s">
        <v>380</v>
      </c>
    </row>
    <row r="3110" customFormat="false" ht="15" hidden="false" customHeight="false" outlineLevel="0" collapsed="false">
      <c r="A3110" s="28" t="s">
        <v>382</v>
      </c>
      <c r="B3110" s="28" t="n">
        <v>197</v>
      </c>
      <c r="C3110" s="29" t="n">
        <v>45504</v>
      </c>
      <c r="D3110" s="28" t="s">
        <v>380</v>
      </c>
    </row>
    <row r="3111" customFormat="false" ht="15" hidden="false" customHeight="false" outlineLevel="0" collapsed="false">
      <c r="A3111" s="28" t="s">
        <v>382</v>
      </c>
      <c r="B3111" s="28" t="n">
        <v>197</v>
      </c>
      <c r="C3111" s="29" t="n">
        <v>45535</v>
      </c>
      <c r="D3111" s="28" t="s">
        <v>381</v>
      </c>
    </row>
    <row r="3112" customFormat="false" ht="15" hidden="false" customHeight="false" outlineLevel="0" collapsed="false">
      <c r="A3112" s="28" t="s">
        <v>382</v>
      </c>
      <c r="B3112" s="28" t="n">
        <v>197</v>
      </c>
      <c r="C3112" s="29" t="n">
        <v>45565</v>
      </c>
      <c r="D3112" s="28" t="s">
        <v>380</v>
      </c>
    </row>
    <row r="3113" customFormat="false" ht="15" hidden="false" customHeight="false" outlineLevel="0" collapsed="false">
      <c r="A3113" s="28" t="s">
        <v>382</v>
      </c>
      <c r="B3113" s="28" t="n">
        <v>197</v>
      </c>
      <c r="C3113" s="29" t="n">
        <v>45596</v>
      </c>
      <c r="D3113" s="28" t="s">
        <v>380</v>
      </c>
    </row>
    <row r="3114" customFormat="false" ht="15" hidden="false" customHeight="false" outlineLevel="0" collapsed="false">
      <c r="A3114" s="28" t="s">
        <v>382</v>
      </c>
      <c r="B3114" s="28" t="n">
        <v>197</v>
      </c>
      <c r="C3114" s="29" t="n">
        <v>45657</v>
      </c>
      <c r="D3114" s="28" t="s">
        <v>380</v>
      </c>
    </row>
    <row r="3115" customFormat="false" ht="15" hidden="false" customHeight="false" outlineLevel="0" collapsed="false">
      <c r="A3115" s="28" t="s">
        <v>382</v>
      </c>
      <c r="B3115" s="28" t="n">
        <v>197</v>
      </c>
      <c r="C3115" s="29" t="n">
        <v>45688</v>
      </c>
      <c r="D3115" s="28" t="s">
        <v>380</v>
      </c>
    </row>
    <row r="3116" customFormat="false" ht="15" hidden="false" customHeight="false" outlineLevel="0" collapsed="false">
      <c r="A3116" s="28" t="s">
        <v>382</v>
      </c>
      <c r="B3116" s="28" t="n">
        <v>197</v>
      </c>
      <c r="C3116" s="29" t="n">
        <v>45747</v>
      </c>
      <c r="D3116" s="28" t="s">
        <v>380</v>
      </c>
    </row>
    <row r="3117" customFormat="false" ht="15" hidden="false" customHeight="false" outlineLevel="0" collapsed="false">
      <c r="A3117" s="28" t="s">
        <v>382</v>
      </c>
      <c r="B3117" s="28" t="n">
        <v>197</v>
      </c>
      <c r="C3117" s="29" t="n">
        <v>45777</v>
      </c>
      <c r="D3117" s="28" t="s">
        <v>380</v>
      </c>
    </row>
    <row r="3118" customFormat="false" ht="15" hidden="false" customHeight="false" outlineLevel="0" collapsed="false">
      <c r="A3118" s="28" t="s">
        <v>382</v>
      </c>
      <c r="B3118" s="28" t="n">
        <v>197</v>
      </c>
      <c r="C3118" s="29" t="n">
        <v>45808</v>
      </c>
      <c r="D3118" s="28" t="s">
        <v>381</v>
      </c>
    </row>
    <row r="3119" customFormat="false" ht="15" hidden="false" customHeight="false" outlineLevel="0" collapsed="false">
      <c r="A3119" s="28" t="s">
        <v>382</v>
      </c>
      <c r="B3119" s="28" t="n">
        <v>197</v>
      </c>
      <c r="C3119" s="29" t="n">
        <v>45869</v>
      </c>
      <c r="D3119" s="28" t="s">
        <v>380</v>
      </c>
    </row>
    <row r="3120" customFormat="false" ht="15" hidden="false" customHeight="false" outlineLevel="0" collapsed="false">
      <c r="A3120" s="28" t="s">
        <v>382</v>
      </c>
      <c r="B3120" s="28" t="n">
        <v>197</v>
      </c>
      <c r="C3120" s="29" t="n">
        <v>45900</v>
      </c>
      <c r="D3120" s="28" t="s">
        <v>380</v>
      </c>
    </row>
    <row r="3121" customFormat="false" ht="15" hidden="false" customHeight="false" outlineLevel="0" collapsed="false">
      <c r="A3121" s="28" t="s">
        <v>382</v>
      </c>
      <c r="B3121" s="28" t="n">
        <v>197</v>
      </c>
      <c r="C3121" s="29" t="n">
        <v>45930</v>
      </c>
      <c r="D3121" s="28" t="s">
        <v>380</v>
      </c>
    </row>
    <row r="3122" customFormat="false" ht="15" hidden="false" customHeight="false" outlineLevel="0" collapsed="false">
      <c r="A3122" s="28" t="s">
        <v>382</v>
      </c>
      <c r="B3122" s="28" t="n">
        <v>197</v>
      </c>
      <c r="C3122" s="29" t="n">
        <v>45961</v>
      </c>
      <c r="D3122" s="28" t="s">
        <v>380</v>
      </c>
    </row>
    <row r="3123" customFormat="false" ht="15" hidden="false" customHeight="false" outlineLevel="0" collapsed="false">
      <c r="A3123" s="28" t="s">
        <v>382</v>
      </c>
      <c r="B3123" s="28" t="n">
        <v>197</v>
      </c>
      <c r="C3123" s="29" t="n">
        <v>46022</v>
      </c>
      <c r="D3123" s="28" t="s">
        <v>380</v>
      </c>
    </row>
    <row r="3124" customFormat="false" ht="15" hidden="false" customHeight="false" outlineLevel="0" collapsed="false">
      <c r="A3124" s="28" t="s">
        <v>382</v>
      </c>
      <c r="B3124" s="28" t="n">
        <v>197</v>
      </c>
      <c r="C3124" s="29" t="n">
        <v>46053</v>
      </c>
      <c r="D3124" s="28" t="s">
        <v>380</v>
      </c>
    </row>
    <row r="3125" customFormat="false" ht="15" hidden="false" customHeight="false" outlineLevel="0" collapsed="false">
      <c r="A3125" s="28" t="s">
        <v>382</v>
      </c>
      <c r="B3125" s="28" t="n">
        <v>197</v>
      </c>
      <c r="C3125" s="29" t="n">
        <v>46112</v>
      </c>
      <c r="D3125" s="28" t="s">
        <v>380</v>
      </c>
    </row>
    <row r="3126" customFormat="false" ht="15" hidden="false" customHeight="false" outlineLevel="0" collapsed="false">
      <c r="A3126" s="28" t="s">
        <v>382</v>
      </c>
      <c r="B3126" s="28" t="n">
        <v>197</v>
      </c>
      <c r="C3126" s="29" t="n">
        <v>46142</v>
      </c>
      <c r="D3126" s="28" t="s">
        <v>379</v>
      </c>
    </row>
    <row r="3127" customFormat="false" ht="15" hidden="false" customHeight="false" outlineLevel="0" collapsed="false">
      <c r="A3127" s="28" t="s">
        <v>382</v>
      </c>
      <c r="B3127" s="28" t="n">
        <v>197</v>
      </c>
      <c r="C3127" s="29" t="n">
        <v>46173</v>
      </c>
      <c r="D3127" s="28" t="s">
        <v>380</v>
      </c>
    </row>
    <row r="3128" customFormat="false" ht="15" hidden="false" customHeight="false" outlineLevel="0" collapsed="false">
      <c r="A3128" s="28" t="s">
        <v>382</v>
      </c>
      <c r="B3128" s="28" t="n">
        <v>197</v>
      </c>
      <c r="C3128" s="29" t="n">
        <v>46234</v>
      </c>
      <c r="D3128" s="28" t="s">
        <v>380</v>
      </c>
    </row>
    <row r="3129" customFormat="false" ht="15" hidden="false" customHeight="false" outlineLevel="0" collapsed="false">
      <c r="A3129" s="28" t="s">
        <v>382</v>
      </c>
      <c r="B3129" s="28" t="n">
        <v>198</v>
      </c>
      <c r="C3129" s="29" t="n">
        <v>44957</v>
      </c>
      <c r="D3129" s="28" t="s">
        <v>380</v>
      </c>
    </row>
    <row r="3130" customFormat="false" ht="15" hidden="false" customHeight="false" outlineLevel="0" collapsed="false">
      <c r="A3130" s="28" t="s">
        <v>382</v>
      </c>
      <c r="B3130" s="28" t="n">
        <v>198</v>
      </c>
      <c r="C3130" s="29" t="n">
        <v>45016</v>
      </c>
      <c r="D3130" s="28" t="s">
        <v>380</v>
      </c>
    </row>
    <row r="3131" customFormat="false" ht="15" hidden="false" customHeight="false" outlineLevel="0" collapsed="false">
      <c r="A3131" s="28" t="s">
        <v>382</v>
      </c>
      <c r="B3131" s="28" t="n">
        <v>198</v>
      </c>
      <c r="C3131" s="29" t="n">
        <v>45046</v>
      </c>
      <c r="D3131" s="28" t="s">
        <v>380</v>
      </c>
    </row>
    <row r="3132" customFormat="false" ht="15" hidden="false" customHeight="false" outlineLevel="0" collapsed="false">
      <c r="A3132" s="28" t="s">
        <v>382</v>
      </c>
      <c r="B3132" s="28" t="n">
        <v>198</v>
      </c>
      <c r="C3132" s="29" t="n">
        <v>45077</v>
      </c>
      <c r="D3132" s="28" t="s">
        <v>380</v>
      </c>
    </row>
    <row r="3133" customFormat="false" ht="15" hidden="false" customHeight="false" outlineLevel="0" collapsed="false">
      <c r="A3133" s="28" t="s">
        <v>382</v>
      </c>
      <c r="B3133" s="28" t="n">
        <v>198</v>
      </c>
      <c r="C3133" s="29" t="n">
        <v>45199</v>
      </c>
      <c r="D3133" s="28" t="s">
        <v>380</v>
      </c>
    </row>
    <row r="3134" customFormat="false" ht="15" hidden="false" customHeight="false" outlineLevel="0" collapsed="false">
      <c r="A3134" s="28" t="s">
        <v>382</v>
      </c>
      <c r="B3134" s="28" t="n">
        <v>198</v>
      </c>
      <c r="C3134" s="29" t="n">
        <v>45230</v>
      </c>
      <c r="D3134" s="28" t="s">
        <v>380</v>
      </c>
    </row>
    <row r="3135" customFormat="false" ht="15" hidden="false" customHeight="false" outlineLevel="0" collapsed="false">
      <c r="A3135" s="28" t="s">
        <v>382</v>
      </c>
      <c r="B3135" s="28" t="n">
        <v>198</v>
      </c>
      <c r="C3135" s="29" t="n">
        <v>45291</v>
      </c>
      <c r="D3135" s="28" t="s">
        <v>380</v>
      </c>
    </row>
    <row r="3136" customFormat="false" ht="15" hidden="false" customHeight="false" outlineLevel="0" collapsed="false">
      <c r="A3136" s="28" t="s">
        <v>382</v>
      </c>
      <c r="B3136" s="28" t="n">
        <v>198</v>
      </c>
      <c r="C3136" s="29" t="n">
        <v>45322</v>
      </c>
      <c r="D3136" s="28" t="s">
        <v>380</v>
      </c>
    </row>
    <row r="3137" customFormat="false" ht="15" hidden="false" customHeight="false" outlineLevel="0" collapsed="false">
      <c r="A3137" s="28" t="s">
        <v>382</v>
      </c>
      <c r="B3137" s="28" t="n">
        <v>198</v>
      </c>
      <c r="C3137" s="29" t="n">
        <v>45382</v>
      </c>
      <c r="D3137" s="28" t="s">
        <v>381</v>
      </c>
    </row>
    <row r="3138" customFormat="false" ht="15" hidden="false" customHeight="false" outlineLevel="0" collapsed="false">
      <c r="A3138" s="28" t="s">
        <v>382</v>
      </c>
      <c r="B3138" s="28" t="n">
        <v>198</v>
      </c>
      <c r="C3138" s="29" t="n">
        <v>45412</v>
      </c>
      <c r="D3138" s="28" t="s">
        <v>379</v>
      </c>
    </row>
    <row r="3139" customFormat="false" ht="15" hidden="false" customHeight="false" outlineLevel="0" collapsed="false">
      <c r="A3139" s="28" t="s">
        <v>382</v>
      </c>
      <c r="B3139" s="28" t="n">
        <v>198</v>
      </c>
      <c r="C3139" s="29" t="n">
        <v>45443</v>
      </c>
      <c r="D3139" s="28" t="s">
        <v>379</v>
      </c>
    </row>
    <row r="3140" customFormat="false" ht="15" hidden="false" customHeight="false" outlineLevel="0" collapsed="false">
      <c r="A3140" s="28" t="s">
        <v>382</v>
      </c>
      <c r="B3140" s="28" t="n">
        <v>198</v>
      </c>
      <c r="C3140" s="29" t="n">
        <v>45504</v>
      </c>
      <c r="D3140" s="28" t="s">
        <v>380</v>
      </c>
    </row>
    <row r="3141" customFormat="false" ht="15" hidden="false" customHeight="false" outlineLevel="0" collapsed="false">
      <c r="A3141" s="28" t="s">
        <v>382</v>
      </c>
      <c r="B3141" s="28" t="n">
        <v>198</v>
      </c>
      <c r="C3141" s="29" t="n">
        <v>45535</v>
      </c>
      <c r="D3141" s="28" t="s">
        <v>380</v>
      </c>
    </row>
    <row r="3142" customFormat="false" ht="15" hidden="false" customHeight="false" outlineLevel="0" collapsed="false">
      <c r="A3142" s="28" t="s">
        <v>382</v>
      </c>
      <c r="B3142" s="28" t="n">
        <v>198</v>
      </c>
      <c r="C3142" s="29" t="n">
        <v>45565</v>
      </c>
      <c r="D3142" s="28" t="s">
        <v>380</v>
      </c>
    </row>
    <row r="3143" customFormat="false" ht="15" hidden="false" customHeight="false" outlineLevel="0" collapsed="false">
      <c r="A3143" s="28" t="s">
        <v>382</v>
      </c>
      <c r="B3143" s="28" t="n">
        <v>198</v>
      </c>
      <c r="C3143" s="29" t="n">
        <v>45596</v>
      </c>
      <c r="D3143" s="28" t="s">
        <v>380</v>
      </c>
    </row>
    <row r="3144" customFormat="false" ht="15" hidden="false" customHeight="false" outlineLevel="0" collapsed="false">
      <c r="A3144" s="28" t="s">
        <v>382</v>
      </c>
      <c r="B3144" s="28" t="n">
        <v>198</v>
      </c>
      <c r="C3144" s="29" t="n">
        <v>45657</v>
      </c>
      <c r="D3144" s="28" t="s">
        <v>381</v>
      </c>
    </row>
    <row r="3145" customFormat="false" ht="15" hidden="false" customHeight="false" outlineLevel="0" collapsed="false">
      <c r="A3145" s="28" t="s">
        <v>382</v>
      </c>
      <c r="B3145" s="28" t="n">
        <v>198</v>
      </c>
      <c r="C3145" s="29" t="n">
        <v>45688</v>
      </c>
      <c r="D3145" s="28" t="s">
        <v>380</v>
      </c>
    </row>
    <row r="3146" customFormat="false" ht="15" hidden="false" customHeight="false" outlineLevel="0" collapsed="false">
      <c r="A3146" s="28" t="s">
        <v>382</v>
      </c>
      <c r="B3146" s="28" t="n">
        <v>198</v>
      </c>
      <c r="C3146" s="29" t="n">
        <v>45747</v>
      </c>
      <c r="D3146" s="28" t="s">
        <v>381</v>
      </c>
    </row>
    <row r="3147" customFormat="false" ht="15" hidden="false" customHeight="false" outlineLevel="0" collapsed="false">
      <c r="A3147" s="28" t="s">
        <v>382</v>
      </c>
      <c r="B3147" s="28" t="n">
        <v>198</v>
      </c>
      <c r="C3147" s="29" t="n">
        <v>45777</v>
      </c>
      <c r="D3147" s="28" t="s">
        <v>380</v>
      </c>
    </row>
    <row r="3148" customFormat="false" ht="15" hidden="false" customHeight="false" outlineLevel="0" collapsed="false">
      <c r="A3148" s="28" t="s">
        <v>382</v>
      </c>
      <c r="B3148" s="28" t="n">
        <v>198</v>
      </c>
      <c r="C3148" s="29" t="n">
        <v>45808</v>
      </c>
      <c r="D3148" s="28" t="s">
        <v>380</v>
      </c>
    </row>
    <row r="3149" customFormat="false" ht="15" hidden="false" customHeight="false" outlineLevel="0" collapsed="false">
      <c r="A3149" s="28" t="s">
        <v>382</v>
      </c>
      <c r="B3149" s="28" t="n">
        <v>198</v>
      </c>
      <c r="C3149" s="29" t="n">
        <v>45869</v>
      </c>
      <c r="D3149" s="28" t="s">
        <v>380</v>
      </c>
    </row>
    <row r="3150" customFormat="false" ht="15" hidden="false" customHeight="false" outlineLevel="0" collapsed="false">
      <c r="A3150" s="28" t="s">
        <v>382</v>
      </c>
      <c r="B3150" s="28" t="n">
        <v>198</v>
      </c>
      <c r="C3150" s="29" t="n">
        <v>45900</v>
      </c>
      <c r="D3150" s="28" t="s">
        <v>381</v>
      </c>
    </row>
    <row r="3151" customFormat="false" ht="15" hidden="false" customHeight="false" outlineLevel="0" collapsed="false">
      <c r="A3151" s="28" t="s">
        <v>382</v>
      </c>
      <c r="B3151" s="28" t="n">
        <v>198</v>
      </c>
      <c r="C3151" s="29" t="n">
        <v>45930</v>
      </c>
      <c r="D3151" s="28" t="s">
        <v>379</v>
      </c>
    </row>
    <row r="3152" customFormat="false" ht="15" hidden="false" customHeight="false" outlineLevel="0" collapsed="false">
      <c r="A3152" s="28" t="s">
        <v>382</v>
      </c>
      <c r="B3152" s="28" t="n">
        <v>198</v>
      </c>
      <c r="C3152" s="29" t="n">
        <v>45961</v>
      </c>
      <c r="D3152" s="28" t="s">
        <v>380</v>
      </c>
    </row>
    <row r="3153" customFormat="false" ht="15" hidden="false" customHeight="false" outlineLevel="0" collapsed="false">
      <c r="A3153" s="28" t="s">
        <v>382</v>
      </c>
      <c r="B3153" s="28" t="n">
        <v>198</v>
      </c>
      <c r="C3153" s="29" t="n">
        <v>46022</v>
      </c>
      <c r="D3153" s="28" t="s">
        <v>379</v>
      </c>
    </row>
    <row r="3154" customFormat="false" ht="15" hidden="false" customHeight="false" outlineLevel="0" collapsed="false">
      <c r="A3154" s="28" t="s">
        <v>382</v>
      </c>
      <c r="B3154" s="28" t="n">
        <v>198</v>
      </c>
      <c r="C3154" s="29" t="n">
        <v>46053</v>
      </c>
      <c r="D3154" s="28" t="s">
        <v>380</v>
      </c>
    </row>
    <row r="3155" customFormat="false" ht="15" hidden="false" customHeight="false" outlineLevel="0" collapsed="false">
      <c r="A3155" s="28" t="s">
        <v>382</v>
      </c>
      <c r="B3155" s="28" t="n">
        <v>198</v>
      </c>
      <c r="C3155" s="29" t="n">
        <v>46112</v>
      </c>
      <c r="D3155" s="28" t="s">
        <v>380</v>
      </c>
    </row>
    <row r="3156" customFormat="false" ht="15" hidden="false" customHeight="false" outlineLevel="0" collapsed="false">
      <c r="A3156" s="28" t="s">
        <v>382</v>
      </c>
      <c r="B3156" s="28" t="n">
        <v>198</v>
      </c>
      <c r="C3156" s="29" t="n">
        <v>46142</v>
      </c>
      <c r="D3156" s="28" t="s">
        <v>381</v>
      </c>
    </row>
    <row r="3157" customFormat="false" ht="15" hidden="false" customHeight="false" outlineLevel="0" collapsed="false">
      <c r="A3157" s="28" t="s">
        <v>382</v>
      </c>
      <c r="B3157" s="28" t="n">
        <v>198</v>
      </c>
      <c r="C3157" s="29" t="n">
        <v>46173</v>
      </c>
      <c r="D3157" s="28" t="s">
        <v>380</v>
      </c>
    </row>
    <row r="3158" customFormat="false" ht="15" hidden="false" customHeight="false" outlineLevel="0" collapsed="false">
      <c r="A3158" s="28" t="s">
        <v>382</v>
      </c>
      <c r="B3158" s="28" t="n">
        <v>198</v>
      </c>
      <c r="C3158" s="29" t="n">
        <v>46234</v>
      </c>
      <c r="D3158" s="28" t="s">
        <v>381</v>
      </c>
    </row>
    <row r="3159" customFormat="false" ht="15" hidden="false" customHeight="false" outlineLevel="0" collapsed="false">
      <c r="A3159" s="28" t="s">
        <v>382</v>
      </c>
      <c r="B3159" s="28" t="n">
        <v>199</v>
      </c>
      <c r="C3159" s="29" t="n">
        <v>44957</v>
      </c>
      <c r="D3159" s="28" t="s">
        <v>380</v>
      </c>
    </row>
    <row r="3160" customFormat="false" ht="15" hidden="false" customHeight="false" outlineLevel="0" collapsed="false">
      <c r="A3160" s="28" t="s">
        <v>382</v>
      </c>
      <c r="B3160" s="28" t="n">
        <v>199</v>
      </c>
      <c r="C3160" s="29" t="n">
        <v>45016</v>
      </c>
      <c r="D3160" s="28" t="s">
        <v>381</v>
      </c>
    </row>
    <row r="3161" customFormat="false" ht="15" hidden="false" customHeight="false" outlineLevel="0" collapsed="false">
      <c r="A3161" s="28" t="s">
        <v>382</v>
      </c>
      <c r="B3161" s="28" t="n">
        <v>199</v>
      </c>
      <c r="C3161" s="29" t="n">
        <v>45046</v>
      </c>
      <c r="D3161" s="28" t="s">
        <v>380</v>
      </c>
    </row>
    <row r="3162" customFormat="false" ht="15" hidden="false" customHeight="false" outlineLevel="0" collapsed="false">
      <c r="A3162" s="28" t="s">
        <v>382</v>
      </c>
      <c r="B3162" s="28" t="n">
        <v>199</v>
      </c>
      <c r="C3162" s="29" t="n">
        <v>45077</v>
      </c>
      <c r="D3162" s="28" t="s">
        <v>380</v>
      </c>
    </row>
    <row r="3163" customFormat="false" ht="15" hidden="false" customHeight="false" outlineLevel="0" collapsed="false">
      <c r="A3163" s="28" t="s">
        <v>382</v>
      </c>
      <c r="B3163" s="28" t="n">
        <v>199</v>
      </c>
      <c r="C3163" s="29" t="n">
        <v>45199</v>
      </c>
      <c r="D3163" s="28" t="s">
        <v>380</v>
      </c>
    </row>
    <row r="3164" customFormat="false" ht="15" hidden="false" customHeight="false" outlineLevel="0" collapsed="false">
      <c r="A3164" s="28" t="s">
        <v>382</v>
      </c>
      <c r="B3164" s="28" t="n">
        <v>199</v>
      </c>
      <c r="C3164" s="29" t="n">
        <v>45230</v>
      </c>
      <c r="D3164" s="28" t="s">
        <v>380</v>
      </c>
    </row>
    <row r="3165" customFormat="false" ht="15" hidden="false" customHeight="false" outlineLevel="0" collapsed="false">
      <c r="A3165" s="28" t="s">
        <v>382</v>
      </c>
      <c r="B3165" s="28" t="n">
        <v>199</v>
      </c>
      <c r="C3165" s="29" t="n">
        <v>45291</v>
      </c>
      <c r="D3165" s="28" t="s">
        <v>380</v>
      </c>
    </row>
    <row r="3166" customFormat="false" ht="15" hidden="false" customHeight="false" outlineLevel="0" collapsed="false">
      <c r="A3166" s="28" t="s">
        <v>382</v>
      </c>
      <c r="B3166" s="28" t="n">
        <v>199</v>
      </c>
      <c r="C3166" s="29" t="n">
        <v>45322</v>
      </c>
      <c r="D3166" s="28" t="s">
        <v>380</v>
      </c>
    </row>
    <row r="3167" customFormat="false" ht="15" hidden="false" customHeight="false" outlineLevel="0" collapsed="false">
      <c r="A3167" s="28" t="s">
        <v>382</v>
      </c>
      <c r="B3167" s="28" t="n">
        <v>199</v>
      </c>
      <c r="C3167" s="29" t="n">
        <v>45382</v>
      </c>
      <c r="D3167" s="28" t="s">
        <v>380</v>
      </c>
    </row>
    <row r="3168" customFormat="false" ht="15" hidden="false" customHeight="false" outlineLevel="0" collapsed="false">
      <c r="A3168" s="28" t="s">
        <v>382</v>
      </c>
      <c r="B3168" s="28" t="n">
        <v>199</v>
      </c>
      <c r="C3168" s="29" t="n">
        <v>45412</v>
      </c>
      <c r="D3168" s="28" t="s">
        <v>380</v>
      </c>
    </row>
    <row r="3169" customFormat="false" ht="15" hidden="false" customHeight="false" outlineLevel="0" collapsed="false">
      <c r="A3169" s="28" t="s">
        <v>382</v>
      </c>
      <c r="B3169" s="28" t="n">
        <v>199</v>
      </c>
      <c r="C3169" s="29" t="n">
        <v>45443</v>
      </c>
      <c r="D3169" s="28" t="s">
        <v>381</v>
      </c>
    </row>
    <row r="3170" customFormat="false" ht="15" hidden="false" customHeight="false" outlineLevel="0" collapsed="false">
      <c r="A3170" s="28" t="s">
        <v>382</v>
      </c>
      <c r="B3170" s="28" t="n">
        <v>199</v>
      </c>
      <c r="C3170" s="29" t="n">
        <v>45504</v>
      </c>
      <c r="D3170" s="28" t="s">
        <v>381</v>
      </c>
    </row>
    <row r="3171" customFormat="false" ht="15" hidden="false" customHeight="false" outlineLevel="0" collapsed="false">
      <c r="A3171" s="28" t="s">
        <v>382</v>
      </c>
      <c r="B3171" s="28" t="n">
        <v>199</v>
      </c>
      <c r="C3171" s="29" t="n">
        <v>45535</v>
      </c>
      <c r="D3171" s="28" t="s">
        <v>380</v>
      </c>
    </row>
    <row r="3172" customFormat="false" ht="15" hidden="false" customHeight="false" outlineLevel="0" collapsed="false">
      <c r="A3172" s="28" t="s">
        <v>382</v>
      </c>
      <c r="B3172" s="28" t="n">
        <v>199</v>
      </c>
      <c r="C3172" s="29" t="n">
        <v>45565</v>
      </c>
      <c r="D3172" s="28" t="s">
        <v>380</v>
      </c>
    </row>
    <row r="3173" customFormat="false" ht="15" hidden="false" customHeight="false" outlineLevel="0" collapsed="false">
      <c r="A3173" s="28" t="s">
        <v>382</v>
      </c>
      <c r="B3173" s="28" t="n">
        <v>199</v>
      </c>
      <c r="C3173" s="29" t="n">
        <v>45596</v>
      </c>
      <c r="D3173" s="28" t="s">
        <v>380</v>
      </c>
    </row>
    <row r="3174" customFormat="false" ht="15" hidden="false" customHeight="false" outlineLevel="0" collapsed="false">
      <c r="A3174" s="28" t="s">
        <v>382</v>
      </c>
      <c r="B3174" s="28" t="n">
        <v>199</v>
      </c>
      <c r="C3174" s="29" t="n">
        <v>45657</v>
      </c>
      <c r="D3174" s="28" t="s">
        <v>380</v>
      </c>
    </row>
    <row r="3175" customFormat="false" ht="15" hidden="false" customHeight="false" outlineLevel="0" collapsed="false">
      <c r="A3175" s="28" t="s">
        <v>382</v>
      </c>
      <c r="B3175" s="28" t="n">
        <v>199</v>
      </c>
      <c r="C3175" s="29" t="n">
        <v>45688</v>
      </c>
      <c r="D3175" s="28" t="s">
        <v>380</v>
      </c>
    </row>
    <row r="3176" customFormat="false" ht="15" hidden="false" customHeight="false" outlineLevel="0" collapsed="false">
      <c r="A3176" s="28" t="s">
        <v>382</v>
      </c>
      <c r="B3176" s="28" t="n">
        <v>199</v>
      </c>
      <c r="C3176" s="29" t="n">
        <v>45747</v>
      </c>
      <c r="D3176" s="28" t="s">
        <v>381</v>
      </c>
    </row>
    <row r="3177" customFormat="false" ht="15" hidden="false" customHeight="false" outlineLevel="0" collapsed="false">
      <c r="A3177" s="28" t="s">
        <v>382</v>
      </c>
      <c r="B3177" s="28" t="n">
        <v>199</v>
      </c>
      <c r="C3177" s="29" t="n">
        <v>45777</v>
      </c>
      <c r="D3177" s="28" t="s">
        <v>380</v>
      </c>
    </row>
    <row r="3178" customFormat="false" ht="15" hidden="false" customHeight="false" outlineLevel="0" collapsed="false">
      <c r="A3178" s="28" t="s">
        <v>382</v>
      </c>
      <c r="B3178" s="28" t="n">
        <v>199</v>
      </c>
      <c r="C3178" s="29" t="n">
        <v>45808</v>
      </c>
      <c r="D3178" s="28" t="s">
        <v>380</v>
      </c>
    </row>
    <row r="3179" customFormat="false" ht="15" hidden="false" customHeight="false" outlineLevel="0" collapsed="false">
      <c r="A3179" s="28" t="s">
        <v>382</v>
      </c>
      <c r="B3179" s="28" t="n">
        <v>199</v>
      </c>
      <c r="C3179" s="29" t="n">
        <v>45869</v>
      </c>
      <c r="D3179" s="28" t="s">
        <v>380</v>
      </c>
    </row>
    <row r="3180" customFormat="false" ht="15" hidden="false" customHeight="false" outlineLevel="0" collapsed="false">
      <c r="A3180" s="28" t="s">
        <v>382</v>
      </c>
      <c r="B3180" s="28" t="n">
        <v>199</v>
      </c>
      <c r="C3180" s="29" t="n">
        <v>45900</v>
      </c>
      <c r="D3180" s="28" t="s">
        <v>380</v>
      </c>
    </row>
    <row r="3181" customFormat="false" ht="15" hidden="false" customHeight="false" outlineLevel="0" collapsed="false">
      <c r="A3181" s="28" t="s">
        <v>382</v>
      </c>
      <c r="B3181" s="28" t="n">
        <v>199</v>
      </c>
      <c r="C3181" s="29" t="n">
        <v>45930</v>
      </c>
      <c r="D3181" s="28" t="s">
        <v>381</v>
      </c>
    </row>
    <row r="3182" customFormat="false" ht="15" hidden="false" customHeight="false" outlineLevel="0" collapsed="false">
      <c r="A3182" s="28" t="s">
        <v>382</v>
      </c>
      <c r="B3182" s="28" t="n">
        <v>199</v>
      </c>
      <c r="C3182" s="29" t="n">
        <v>45961</v>
      </c>
      <c r="D3182" s="28" t="s">
        <v>380</v>
      </c>
    </row>
    <row r="3183" customFormat="false" ht="15" hidden="false" customHeight="false" outlineLevel="0" collapsed="false">
      <c r="A3183" s="28" t="s">
        <v>382</v>
      </c>
      <c r="B3183" s="28" t="n">
        <v>199</v>
      </c>
      <c r="C3183" s="29" t="n">
        <v>46022</v>
      </c>
      <c r="D3183" s="28" t="s">
        <v>380</v>
      </c>
    </row>
    <row r="3184" customFormat="false" ht="15" hidden="false" customHeight="false" outlineLevel="0" collapsed="false">
      <c r="A3184" s="28" t="s">
        <v>382</v>
      </c>
      <c r="B3184" s="28" t="n">
        <v>199</v>
      </c>
      <c r="C3184" s="29" t="n">
        <v>46053</v>
      </c>
      <c r="D3184" s="28" t="s">
        <v>380</v>
      </c>
    </row>
    <row r="3185" customFormat="false" ht="15" hidden="false" customHeight="false" outlineLevel="0" collapsed="false">
      <c r="A3185" s="28" t="s">
        <v>382</v>
      </c>
      <c r="B3185" s="28" t="n">
        <v>199</v>
      </c>
      <c r="C3185" s="29" t="n">
        <v>46112</v>
      </c>
      <c r="D3185" s="28" t="s">
        <v>380</v>
      </c>
    </row>
    <row r="3186" customFormat="false" ht="15" hidden="false" customHeight="false" outlineLevel="0" collapsed="false">
      <c r="A3186" s="28" t="s">
        <v>382</v>
      </c>
      <c r="B3186" s="28" t="n">
        <v>199</v>
      </c>
      <c r="C3186" s="29" t="n">
        <v>46142</v>
      </c>
      <c r="D3186" s="28" t="s">
        <v>380</v>
      </c>
    </row>
    <row r="3187" customFormat="false" ht="15" hidden="false" customHeight="false" outlineLevel="0" collapsed="false">
      <c r="A3187" s="28" t="s">
        <v>382</v>
      </c>
      <c r="B3187" s="28" t="n">
        <v>199</v>
      </c>
      <c r="C3187" s="29" t="n">
        <v>46173</v>
      </c>
      <c r="D3187" s="28" t="s">
        <v>380</v>
      </c>
    </row>
    <row r="3188" customFormat="false" ht="15" hidden="false" customHeight="false" outlineLevel="0" collapsed="false">
      <c r="A3188" s="28" t="s">
        <v>382</v>
      </c>
      <c r="B3188" s="28" t="n">
        <v>199</v>
      </c>
      <c r="C3188" s="29" t="n">
        <v>46234</v>
      </c>
      <c r="D3188" s="28" t="s">
        <v>381</v>
      </c>
    </row>
    <row r="3189" customFormat="false" ht="15" hidden="false" customHeight="false" outlineLevel="0" collapsed="false">
      <c r="A3189" s="28" t="s">
        <v>382</v>
      </c>
      <c r="B3189" s="28" t="n">
        <v>200</v>
      </c>
      <c r="C3189" s="29" t="n">
        <v>44957</v>
      </c>
      <c r="D3189" s="28" t="s">
        <v>380</v>
      </c>
    </row>
    <row r="3190" customFormat="false" ht="15" hidden="false" customHeight="false" outlineLevel="0" collapsed="false">
      <c r="A3190" s="28" t="s">
        <v>382</v>
      </c>
      <c r="B3190" s="28" t="n">
        <v>200</v>
      </c>
      <c r="C3190" s="29" t="n">
        <v>45016</v>
      </c>
      <c r="D3190" s="28" t="s">
        <v>379</v>
      </c>
    </row>
    <row r="3191" customFormat="false" ht="15" hidden="false" customHeight="false" outlineLevel="0" collapsed="false">
      <c r="A3191" s="28" t="s">
        <v>382</v>
      </c>
      <c r="B3191" s="28" t="n">
        <v>200</v>
      </c>
      <c r="C3191" s="29" t="n">
        <v>45046</v>
      </c>
      <c r="D3191" s="28" t="s">
        <v>380</v>
      </c>
    </row>
    <row r="3192" customFormat="false" ht="15" hidden="false" customHeight="false" outlineLevel="0" collapsed="false">
      <c r="A3192" s="28" t="s">
        <v>382</v>
      </c>
      <c r="B3192" s="28" t="n">
        <v>200</v>
      </c>
      <c r="C3192" s="29" t="n">
        <v>45077</v>
      </c>
      <c r="D3192" s="28" t="s">
        <v>380</v>
      </c>
    </row>
    <row r="3193" customFormat="false" ht="15" hidden="false" customHeight="false" outlineLevel="0" collapsed="false">
      <c r="A3193" s="28" t="s">
        <v>382</v>
      </c>
      <c r="B3193" s="28" t="n">
        <v>200</v>
      </c>
      <c r="C3193" s="29" t="n">
        <v>45199</v>
      </c>
      <c r="D3193" s="28" t="s">
        <v>380</v>
      </c>
    </row>
    <row r="3194" customFormat="false" ht="15" hidden="false" customHeight="false" outlineLevel="0" collapsed="false">
      <c r="A3194" s="28" t="s">
        <v>382</v>
      </c>
      <c r="B3194" s="28" t="n">
        <v>200</v>
      </c>
      <c r="C3194" s="29" t="n">
        <v>45230</v>
      </c>
      <c r="D3194" s="28" t="s">
        <v>380</v>
      </c>
    </row>
    <row r="3195" customFormat="false" ht="15" hidden="false" customHeight="false" outlineLevel="0" collapsed="false">
      <c r="A3195" s="28" t="s">
        <v>382</v>
      </c>
      <c r="B3195" s="28" t="n">
        <v>200</v>
      </c>
      <c r="C3195" s="29" t="n">
        <v>45291</v>
      </c>
      <c r="D3195" s="28" t="s">
        <v>380</v>
      </c>
    </row>
    <row r="3196" customFormat="false" ht="15" hidden="false" customHeight="false" outlineLevel="0" collapsed="false">
      <c r="A3196" s="28" t="s">
        <v>382</v>
      </c>
      <c r="B3196" s="28" t="n">
        <v>200</v>
      </c>
      <c r="C3196" s="29" t="n">
        <v>45322</v>
      </c>
      <c r="D3196" s="28" t="s">
        <v>380</v>
      </c>
    </row>
    <row r="3197" customFormat="false" ht="15" hidden="false" customHeight="false" outlineLevel="0" collapsed="false">
      <c r="A3197" s="28" t="s">
        <v>382</v>
      </c>
      <c r="B3197" s="28" t="n">
        <v>200</v>
      </c>
      <c r="C3197" s="29" t="n">
        <v>45382</v>
      </c>
      <c r="D3197" s="28" t="s">
        <v>381</v>
      </c>
    </row>
    <row r="3198" customFormat="false" ht="15" hidden="false" customHeight="false" outlineLevel="0" collapsed="false">
      <c r="A3198" s="28" t="s">
        <v>382</v>
      </c>
      <c r="B3198" s="28" t="n">
        <v>200</v>
      </c>
      <c r="C3198" s="29" t="n">
        <v>45412</v>
      </c>
      <c r="D3198" s="28" t="s">
        <v>380</v>
      </c>
    </row>
    <row r="3199" customFormat="false" ht="15" hidden="false" customHeight="false" outlineLevel="0" collapsed="false">
      <c r="A3199" s="28" t="s">
        <v>382</v>
      </c>
      <c r="B3199" s="28" t="n">
        <v>200</v>
      </c>
      <c r="C3199" s="29" t="n">
        <v>45443</v>
      </c>
      <c r="D3199" s="28" t="s">
        <v>380</v>
      </c>
    </row>
    <row r="3200" customFormat="false" ht="15" hidden="false" customHeight="false" outlineLevel="0" collapsed="false">
      <c r="A3200" s="28" t="s">
        <v>382</v>
      </c>
      <c r="B3200" s="28" t="n">
        <v>200</v>
      </c>
      <c r="C3200" s="29" t="n">
        <v>45504</v>
      </c>
      <c r="D3200" s="28" t="s">
        <v>380</v>
      </c>
    </row>
    <row r="3201" customFormat="false" ht="15" hidden="false" customHeight="false" outlineLevel="0" collapsed="false">
      <c r="A3201" s="28" t="s">
        <v>382</v>
      </c>
      <c r="B3201" s="28" t="n">
        <v>200</v>
      </c>
      <c r="C3201" s="29" t="n">
        <v>45535</v>
      </c>
      <c r="D3201" s="28" t="s">
        <v>381</v>
      </c>
    </row>
    <row r="3202" customFormat="false" ht="15" hidden="false" customHeight="false" outlineLevel="0" collapsed="false">
      <c r="A3202" s="28" t="s">
        <v>382</v>
      </c>
      <c r="B3202" s="28" t="n">
        <v>200</v>
      </c>
      <c r="C3202" s="29" t="n">
        <v>45565</v>
      </c>
      <c r="D3202" s="28" t="s">
        <v>380</v>
      </c>
    </row>
    <row r="3203" customFormat="false" ht="15" hidden="false" customHeight="false" outlineLevel="0" collapsed="false">
      <c r="A3203" s="28" t="s">
        <v>382</v>
      </c>
      <c r="B3203" s="28" t="n">
        <v>200</v>
      </c>
      <c r="C3203" s="29" t="n">
        <v>45596</v>
      </c>
      <c r="D3203" s="28" t="s">
        <v>381</v>
      </c>
    </row>
    <row r="3204" customFormat="false" ht="15" hidden="false" customHeight="false" outlineLevel="0" collapsed="false">
      <c r="A3204" s="28" t="s">
        <v>382</v>
      </c>
      <c r="B3204" s="28" t="n">
        <v>200</v>
      </c>
      <c r="C3204" s="29" t="n">
        <v>45657</v>
      </c>
      <c r="D3204" s="28" t="s">
        <v>380</v>
      </c>
    </row>
    <row r="3205" customFormat="false" ht="15" hidden="false" customHeight="false" outlineLevel="0" collapsed="false">
      <c r="A3205" s="28" t="s">
        <v>382</v>
      </c>
      <c r="B3205" s="28" t="n">
        <v>200</v>
      </c>
      <c r="C3205" s="29" t="n">
        <v>45688</v>
      </c>
      <c r="D3205" s="28" t="s">
        <v>381</v>
      </c>
    </row>
    <row r="3206" customFormat="false" ht="15" hidden="false" customHeight="false" outlineLevel="0" collapsed="false">
      <c r="A3206" s="28" t="s">
        <v>382</v>
      </c>
      <c r="B3206" s="28" t="n">
        <v>200</v>
      </c>
      <c r="C3206" s="29" t="n">
        <v>45747</v>
      </c>
      <c r="D3206" s="28" t="s">
        <v>380</v>
      </c>
    </row>
    <row r="3207" customFormat="false" ht="15" hidden="false" customHeight="false" outlineLevel="0" collapsed="false">
      <c r="A3207" s="28" t="s">
        <v>382</v>
      </c>
      <c r="B3207" s="28" t="n">
        <v>200</v>
      </c>
      <c r="C3207" s="29" t="n">
        <v>45777</v>
      </c>
      <c r="D3207" s="28" t="s">
        <v>380</v>
      </c>
    </row>
    <row r="3208" customFormat="false" ht="15" hidden="false" customHeight="false" outlineLevel="0" collapsed="false">
      <c r="A3208" s="28" t="s">
        <v>382</v>
      </c>
      <c r="B3208" s="28" t="n">
        <v>200</v>
      </c>
      <c r="C3208" s="29" t="n">
        <v>45808</v>
      </c>
      <c r="D3208" s="28" t="s">
        <v>381</v>
      </c>
    </row>
    <row r="3209" customFormat="false" ht="15" hidden="false" customHeight="false" outlineLevel="0" collapsed="false">
      <c r="A3209" s="28" t="s">
        <v>382</v>
      </c>
      <c r="B3209" s="28" t="n">
        <v>200</v>
      </c>
      <c r="C3209" s="29" t="n">
        <v>45869</v>
      </c>
      <c r="D3209" s="28" t="s">
        <v>381</v>
      </c>
    </row>
    <row r="3210" customFormat="false" ht="15" hidden="false" customHeight="false" outlineLevel="0" collapsed="false">
      <c r="A3210" s="28" t="s">
        <v>382</v>
      </c>
      <c r="B3210" s="28" t="n">
        <v>200</v>
      </c>
      <c r="C3210" s="29" t="n">
        <v>45900</v>
      </c>
      <c r="D3210" s="28" t="s">
        <v>380</v>
      </c>
    </row>
    <row r="3211" customFormat="false" ht="15" hidden="false" customHeight="false" outlineLevel="0" collapsed="false">
      <c r="A3211" s="28" t="s">
        <v>382</v>
      </c>
      <c r="B3211" s="28" t="n">
        <v>200</v>
      </c>
      <c r="C3211" s="29" t="n">
        <v>45930</v>
      </c>
      <c r="D3211" s="28" t="s">
        <v>380</v>
      </c>
    </row>
    <row r="3212" customFormat="false" ht="15" hidden="false" customHeight="false" outlineLevel="0" collapsed="false">
      <c r="A3212" s="28" t="s">
        <v>382</v>
      </c>
      <c r="B3212" s="28" t="n">
        <v>200</v>
      </c>
      <c r="C3212" s="29" t="n">
        <v>45961</v>
      </c>
      <c r="D3212" s="28" t="s">
        <v>380</v>
      </c>
    </row>
    <row r="3213" customFormat="false" ht="15" hidden="false" customHeight="false" outlineLevel="0" collapsed="false">
      <c r="A3213" s="28" t="s">
        <v>382</v>
      </c>
      <c r="B3213" s="28" t="n">
        <v>200</v>
      </c>
      <c r="C3213" s="29" t="n">
        <v>46022</v>
      </c>
      <c r="D3213" s="28" t="s">
        <v>380</v>
      </c>
    </row>
    <row r="3214" customFormat="false" ht="15" hidden="false" customHeight="false" outlineLevel="0" collapsed="false">
      <c r="A3214" s="28" t="s">
        <v>382</v>
      </c>
      <c r="B3214" s="28" t="n">
        <v>200</v>
      </c>
      <c r="C3214" s="29" t="n">
        <v>46053</v>
      </c>
      <c r="D3214" s="28" t="s">
        <v>380</v>
      </c>
    </row>
    <row r="3215" customFormat="false" ht="15" hidden="false" customHeight="false" outlineLevel="0" collapsed="false">
      <c r="A3215" s="28" t="s">
        <v>382</v>
      </c>
      <c r="B3215" s="28" t="n">
        <v>200</v>
      </c>
      <c r="C3215" s="29" t="n">
        <v>46112</v>
      </c>
      <c r="D3215" s="28" t="s">
        <v>381</v>
      </c>
    </row>
    <row r="3216" customFormat="false" ht="15" hidden="false" customHeight="false" outlineLevel="0" collapsed="false">
      <c r="A3216" s="28" t="s">
        <v>382</v>
      </c>
      <c r="B3216" s="28" t="n">
        <v>200</v>
      </c>
      <c r="C3216" s="29" t="n">
        <v>46142</v>
      </c>
      <c r="D3216" s="28" t="s">
        <v>381</v>
      </c>
    </row>
    <row r="3217" customFormat="false" ht="15" hidden="false" customHeight="false" outlineLevel="0" collapsed="false">
      <c r="A3217" s="28" t="s">
        <v>382</v>
      </c>
      <c r="B3217" s="28" t="n">
        <v>200</v>
      </c>
      <c r="C3217" s="29" t="n">
        <v>46173</v>
      </c>
      <c r="D3217" s="28" t="s">
        <v>380</v>
      </c>
    </row>
    <row r="3218" customFormat="false" ht="15" hidden="false" customHeight="false" outlineLevel="0" collapsed="false">
      <c r="A3218" s="28" t="s">
        <v>382</v>
      </c>
      <c r="B3218" s="28" t="n">
        <v>200</v>
      </c>
      <c r="C3218" s="29" t="n">
        <v>46234</v>
      </c>
      <c r="D3218" s="28" t="s">
        <v>381</v>
      </c>
    </row>
    <row r="3219" customFormat="false" ht="15" hidden="false" customHeight="false" outlineLevel="0" collapsed="false">
      <c r="A3219" s="28" t="s">
        <v>382</v>
      </c>
      <c r="B3219" s="28" t="n">
        <v>201</v>
      </c>
      <c r="C3219" s="29" t="n">
        <v>44957</v>
      </c>
      <c r="D3219" s="28" t="s">
        <v>381</v>
      </c>
    </row>
    <row r="3220" customFormat="false" ht="15" hidden="false" customHeight="false" outlineLevel="0" collapsed="false">
      <c r="A3220" s="28" t="s">
        <v>382</v>
      </c>
      <c r="B3220" s="28" t="n">
        <v>201</v>
      </c>
      <c r="C3220" s="29" t="n">
        <v>45016</v>
      </c>
      <c r="D3220" s="28" t="s">
        <v>380</v>
      </c>
    </row>
    <row r="3221" customFormat="false" ht="15" hidden="false" customHeight="false" outlineLevel="0" collapsed="false">
      <c r="A3221" s="28" t="s">
        <v>382</v>
      </c>
      <c r="B3221" s="28" t="n">
        <v>201</v>
      </c>
      <c r="C3221" s="29" t="n">
        <v>45046</v>
      </c>
      <c r="D3221" s="28" t="s">
        <v>380</v>
      </c>
    </row>
    <row r="3222" customFormat="false" ht="15" hidden="false" customHeight="false" outlineLevel="0" collapsed="false">
      <c r="A3222" s="28" t="s">
        <v>382</v>
      </c>
      <c r="B3222" s="28" t="n">
        <v>201</v>
      </c>
      <c r="C3222" s="29" t="n">
        <v>45077</v>
      </c>
      <c r="D3222" s="28" t="s">
        <v>380</v>
      </c>
    </row>
    <row r="3223" customFormat="false" ht="15" hidden="false" customHeight="false" outlineLevel="0" collapsed="false">
      <c r="A3223" s="28" t="s">
        <v>382</v>
      </c>
      <c r="B3223" s="28" t="n">
        <v>201</v>
      </c>
      <c r="C3223" s="29" t="n">
        <v>45199</v>
      </c>
      <c r="D3223" s="28" t="s">
        <v>380</v>
      </c>
    </row>
    <row r="3224" customFormat="false" ht="15" hidden="false" customHeight="false" outlineLevel="0" collapsed="false">
      <c r="A3224" s="28" t="s">
        <v>382</v>
      </c>
      <c r="B3224" s="28" t="n">
        <v>201</v>
      </c>
      <c r="C3224" s="29" t="n">
        <v>45230</v>
      </c>
      <c r="D3224" s="28" t="s">
        <v>380</v>
      </c>
    </row>
    <row r="3225" customFormat="false" ht="15" hidden="false" customHeight="false" outlineLevel="0" collapsed="false">
      <c r="A3225" s="28" t="s">
        <v>382</v>
      </c>
      <c r="B3225" s="28" t="n">
        <v>201</v>
      </c>
      <c r="C3225" s="29" t="n">
        <v>45291</v>
      </c>
      <c r="D3225" s="28" t="s">
        <v>380</v>
      </c>
    </row>
    <row r="3226" customFormat="false" ht="15" hidden="false" customHeight="false" outlineLevel="0" collapsed="false">
      <c r="A3226" s="28" t="s">
        <v>382</v>
      </c>
      <c r="B3226" s="28" t="n">
        <v>201</v>
      </c>
      <c r="C3226" s="29" t="n">
        <v>45322</v>
      </c>
      <c r="D3226" s="28" t="s">
        <v>381</v>
      </c>
    </row>
    <row r="3227" customFormat="false" ht="15" hidden="false" customHeight="false" outlineLevel="0" collapsed="false">
      <c r="A3227" s="28" t="s">
        <v>382</v>
      </c>
      <c r="B3227" s="28" t="n">
        <v>201</v>
      </c>
      <c r="C3227" s="29" t="n">
        <v>45382</v>
      </c>
      <c r="D3227" s="28" t="s">
        <v>380</v>
      </c>
    </row>
    <row r="3228" customFormat="false" ht="15" hidden="false" customHeight="false" outlineLevel="0" collapsed="false">
      <c r="A3228" s="28" t="s">
        <v>382</v>
      </c>
      <c r="B3228" s="28" t="n">
        <v>201</v>
      </c>
      <c r="C3228" s="29" t="n">
        <v>45412</v>
      </c>
      <c r="D3228" s="28" t="s">
        <v>380</v>
      </c>
    </row>
    <row r="3229" customFormat="false" ht="15" hidden="false" customHeight="false" outlineLevel="0" collapsed="false">
      <c r="A3229" s="28" t="s">
        <v>382</v>
      </c>
      <c r="B3229" s="28" t="n">
        <v>201</v>
      </c>
      <c r="C3229" s="29" t="n">
        <v>45443</v>
      </c>
      <c r="D3229" s="28" t="s">
        <v>380</v>
      </c>
    </row>
    <row r="3230" customFormat="false" ht="15" hidden="false" customHeight="false" outlineLevel="0" collapsed="false">
      <c r="A3230" s="28" t="s">
        <v>382</v>
      </c>
      <c r="B3230" s="28" t="n">
        <v>201</v>
      </c>
      <c r="C3230" s="29" t="n">
        <v>45504</v>
      </c>
      <c r="D3230" s="28" t="s">
        <v>381</v>
      </c>
    </row>
    <row r="3231" customFormat="false" ht="15" hidden="false" customHeight="false" outlineLevel="0" collapsed="false">
      <c r="A3231" s="28" t="s">
        <v>382</v>
      </c>
      <c r="B3231" s="28" t="n">
        <v>201</v>
      </c>
      <c r="C3231" s="29" t="n">
        <v>45535</v>
      </c>
      <c r="D3231" s="28" t="s">
        <v>380</v>
      </c>
    </row>
    <row r="3232" customFormat="false" ht="15" hidden="false" customHeight="false" outlineLevel="0" collapsed="false">
      <c r="A3232" s="28" t="s">
        <v>382</v>
      </c>
      <c r="B3232" s="28" t="n">
        <v>201</v>
      </c>
      <c r="C3232" s="29" t="n">
        <v>45565</v>
      </c>
      <c r="D3232" s="28" t="s">
        <v>380</v>
      </c>
    </row>
    <row r="3233" customFormat="false" ht="15" hidden="false" customHeight="false" outlineLevel="0" collapsed="false">
      <c r="A3233" s="28" t="s">
        <v>382</v>
      </c>
      <c r="B3233" s="28" t="n">
        <v>201</v>
      </c>
      <c r="C3233" s="29" t="n">
        <v>45596</v>
      </c>
      <c r="D3233" s="28" t="s">
        <v>380</v>
      </c>
    </row>
    <row r="3234" customFormat="false" ht="15" hidden="false" customHeight="false" outlineLevel="0" collapsed="false">
      <c r="A3234" s="28" t="s">
        <v>382</v>
      </c>
      <c r="B3234" s="28" t="n">
        <v>201</v>
      </c>
      <c r="C3234" s="29" t="n">
        <v>45657</v>
      </c>
      <c r="D3234" s="28" t="s">
        <v>380</v>
      </c>
    </row>
    <row r="3235" customFormat="false" ht="15" hidden="false" customHeight="false" outlineLevel="0" collapsed="false">
      <c r="A3235" s="28" t="s">
        <v>382</v>
      </c>
      <c r="B3235" s="28" t="n">
        <v>201</v>
      </c>
      <c r="C3235" s="29" t="n">
        <v>45688</v>
      </c>
      <c r="D3235" s="28" t="s">
        <v>380</v>
      </c>
    </row>
    <row r="3236" customFormat="false" ht="15" hidden="false" customHeight="false" outlineLevel="0" collapsed="false">
      <c r="A3236" s="28" t="s">
        <v>382</v>
      </c>
      <c r="B3236" s="28" t="n">
        <v>201</v>
      </c>
      <c r="C3236" s="29" t="n">
        <v>45747</v>
      </c>
      <c r="D3236" s="28" t="s">
        <v>381</v>
      </c>
    </row>
    <row r="3237" customFormat="false" ht="15" hidden="false" customHeight="false" outlineLevel="0" collapsed="false">
      <c r="A3237" s="28" t="s">
        <v>382</v>
      </c>
      <c r="B3237" s="28" t="n">
        <v>201</v>
      </c>
      <c r="C3237" s="29" t="n">
        <v>45777</v>
      </c>
      <c r="D3237" s="28" t="s">
        <v>380</v>
      </c>
    </row>
    <row r="3238" customFormat="false" ht="15" hidden="false" customHeight="false" outlineLevel="0" collapsed="false">
      <c r="A3238" s="28" t="s">
        <v>382</v>
      </c>
      <c r="B3238" s="28" t="n">
        <v>201</v>
      </c>
      <c r="C3238" s="29" t="n">
        <v>45808</v>
      </c>
      <c r="D3238" s="28" t="s">
        <v>380</v>
      </c>
    </row>
    <row r="3239" customFormat="false" ht="15" hidden="false" customHeight="false" outlineLevel="0" collapsed="false">
      <c r="A3239" s="28" t="s">
        <v>382</v>
      </c>
      <c r="B3239" s="28" t="n">
        <v>201</v>
      </c>
      <c r="C3239" s="29" t="n">
        <v>45869</v>
      </c>
      <c r="D3239" s="28" t="s">
        <v>380</v>
      </c>
    </row>
    <row r="3240" customFormat="false" ht="15" hidden="false" customHeight="false" outlineLevel="0" collapsed="false">
      <c r="A3240" s="28" t="s">
        <v>382</v>
      </c>
      <c r="B3240" s="28" t="n">
        <v>201</v>
      </c>
      <c r="C3240" s="29" t="n">
        <v>45900</v>
      </c>
      <c r="D3240" s="28" t="s">
        <v>380</v>
      </c>
    </row>
    <row r="3241" customFormat="false" ht="15" hidden="false" customHeight="false" outlineLevel="0" collapsed="false">
      <c r="A3241" s="28" t="s">
        <v>382</v>
      </c>
      <c r="B3241" s="28" t="n">
        <v>201</v>
      </c>
      <c r="C3241" s="29" t="n">
        <v>45930</v>
      </c>
      <c r="D3241" s="28" t="s">
        <v>380</v>
      </c>
    </row>
    <row r="3242" customFormat="false" ht="15" hidden="false" customHeight="false" outlineLevel="0" collapsed="false">
      <c r="A3242" s="28" t="s">
        <v>382</v>
      </c>
      <c r="B3242" s="28" t="n">
        <v>201</v>
      </c>
      <c r="C3242" s="29" t="n">
        <v>45961</v>
      </c>
      <c r="D3242" s="28" t="s">
        <v>380</v>
      </c>
    </row>
    <row r="3243" customFormat="false" ht="15" hidden="false" customHeight="false" outlineLevel="0" collapsed="false">
      <c r="A3243" s="28" t="s">
        <v>382</v>
      </c>
      <c r="B3243" s="28" t="n">
        <v>201</v>
      </c>
      <c r="C3243" s="29" t="n">
        <v>46022</v>
      </c>
      <c r="D3243" s="28" t="s">
        <v>380</v>
      </c>
    </row>
    <row r="3244" customFormat="false" ht="15" hidden="false" customHeight="false" outlineLevel="0" collapsed="false">
      <c r="A3244" s="28" t="s">
        <v>382</v>
      </c>
      <c r="B3244" s="28" t="n">
        <v>201</v>
      </c>
      <c r="C3244" s="29" t="n">
        <v>46053</v>
      </c>
      <c r="D3244" s="28" t="s">
        <v>380</v>
      </c>
    </row>
    <row r="3245" customFormat="false" ht="15" hidden="false" customHeight="false" outlineLevel="0" collapsed="false">
      <c r="A3245" s="28" t="s">
        <v>382</v>
      </c>
      <c r="B3245" s="28" t="n">
        <v>201</v>
      </c>
      <c r="C3245" s="29" t="n">
        <v>46112</v>
      </c>
      <c r="D3245" s="28" t="s">
        <v>380</v>
      </c>
    </row>
    <row r="3246" customFormat="false" ht="15" hidden="false" customHeight="false" outlineLevel="0" collapsed="false">
      <c r="A3246" s="28" t="s">
        <v>382</v>
      </c>
      <c r="B3246" s="28" t="n">
        <v>201</v>
      </c>
      <c r="C3246" s="29" t="n">
        <v>46142</v>
      </c>
      <c r="D3246" s="28" t="s">
        <v>380</v>
      </c>
    </row>
    <row r="3247" customFormat="false" ht="15" hidden="false" customHeight="false" outlineLevel="0" collapsed="false">
      <c r="A3247" s="28" t="s">
        <v>382</v>
      </c>
      <c r="B3247" s="28" t="n">
        <v>201</v>
      </c>
      <c r="C3247" s="29" t="n">
        <v>46173</v>
      </c>
      <c r="D3247" s="28" t="s">
        <v>381</v>
      </c>
    </row>
    <row r="3248" customFormat="false" ht="15" hidden="false" customHeight="false" outlineLevel="0" collapsed="false">
      <c r="A3248" s="28" t="s">
        <v>382</v>
      </c>
      <c r="B3248" s="28" t="n">
        <v>201</v>
      </c>
      <c r="C3248" s="29" t="n">
        <v>46234</v>
      </c>
      <c r="D3248" s="28" t="s">
        <v>380</v>
      </c>
    </row>
    <row r="3249" customFormat="false" ht="15" hidden="false" customHeight="false" outlineLevel="0" collapsed="false">
      <c r="A3249" s="28" t="s">
        <v>382</v>
      </c>
      <c r="B3249" s="28" t="n">
        <v>202</v>
      </c>
      <c r="C3249" s="29" t="n">
        <v>44957</v>
      </c>
      <c r="D3249" s="28" t="s">
        <v>380</v>
      </c>
    </row>
    <row r="3250" customFormat="false" ht="15" hidden="false" customHeight="false" outlineLevel="0" collapsed="false">
      <c r="A3250" s="28" t="s">
        <v>382</v>
      </c>
      <c r="B3250" s="28" t="n">
        <v>202</v>
      </c>
      <c r="C3250" s="29" t="n">
        <v>45016</v>
      </c>
      <c r="D3250" s="28" t="s">
        <v>380</v>
      </c>
    </row>
    <row r="3251" customFormat="false" ht="15" hidden="false" customHeight="false" outlineLevel="0" collapsed="false">
      <c r="A3251" s="28" t="s">
        <v>382</v>
      </c>
      <c r="B3251" s="28" t="n">
        <v>202</v>
      </c>
      <c r="C3251" s="29" t="n">
        <v>45046</v>
      </c>
      <c r="D3251" s="28" t="s">
        <v>380</v>
      </c>
    </row>
    <row r="3252" customFormat="false" ht="15" hidden="false" customHeight="false" outlineLevel="0" collapsed="false">
      <c r="A3252" s="28" t="s">
        <v>382</v>
      </c>
      <c r="B3252" s="28" t="n">
        <v>202</v>
      </c>
      <c r="C3252" s="29" t="n">
        <v>45077</v>
      </c>
      <c r="D3252" s="28" t="s">
        <v>380</v>
      </c>
    </row>
    <row r="3253" customFormat="false" ht="15" hidden="false" customHeight="false" outlineLevel="0" collapsed="false">
      <c r="A3253" s="28" t="s">
        <v>382</v>
      </c>
      <c r="B3253" s="28" t="n">
        <v>202</v>
      </c>
      <c r="C3253" s="29" t="n">
        <v>45199</v>
      </c>
      <c r="D3253" s="28" t="s">
        <v>381</v>
      </c>
    </row>
    <row r="3254" customFormat="false" ht="15" hidden="false" customHeight="false" outlineLevel="0" collapsed="false">
      <c r="A3254" s="28" t="s">
        <v>382</v>
      </c>
      <c r="B3254" s="28" t="n">
        <v>202</v>
      </c>
      <c r="C3254" s="29" t="n">
        <v>45230</v>
      </c>
      <c r="D3254" s="28" t="s">
        <v>380</v>
      </c>
    </row>
    <row r="3255" customFormat="false" ht="15" hidden="false" customHeight="false" outlineLevel="0" collapsed="false">
      <c r="A3255" s="28" t="s">
        <v>382</v>
      </c>
      <c r="B3255" s="28" t="n">
        <v>202</v>
      </c>
      <c r="C3255" s="29" t="n">
        <v>45291</v>
      </c>
      <c r="D3255" s="28" t="s">
        <v>381</v>
      </c>
    </row>
    <row r="3256" customFormat="false" ht="15" hidden="false" customHeight="false" outlineLevel="0" collapsed="false">
      <c r="A3256" s="28" t="s">
        <v>382</v>
      </c>
      <c r="B3256" s="28" t="n">
        <v>202</v>
      </c>
      <c r="C3256" s="29" t="n">
        <v>45322</v>
      </c>
      <c r="D3256" s="28" t="s">
        <v>381</v>
      </c>
    </row>
    <row r="3257" customFormat="false" ht="15" hidden="false" customHeight="false" outlineLevel="0" collapsed="false">
      <c r="A3257" s="28" t="s">
        <v>382</v>
      </c>
      <c r="B3257" s="28" t="n">
        <v>202</v>
      </c>
      <c r="C3257" s="29" t="n">
        <v>45382</v>
      </c>
      <c r="D3257" s="28" t="s">
        <v>380</v>
      </c>
    </row>
    <row r="3258" customFormat="false" ht="15" hidden="false" customHeight="false" outlineLevel="0" collapsed="false">
      <c r="A3258" s="28" t="s">
        <v>382</v>
      </c>
      <c r="B3258" s="28" t="n">
        <v>202</v>
      </c>
      <c r="C3258" s="29" t="n">
        <v>45412</v>
      </c>
      <c r="D3258" s="28" t="s">
        <v>380</v>
      </c>
    </row>
    <row r="3259" customFormat="false" ht="15" hidden="false" customHeight="false" outlineLevel="0" collapsed="false">
      <c r="A3259" s="28" t="s">
        <v>382</v>
      </c>
      <c r="B3259" s="28" t="n">
        <v>202</v>
      </c>
      <c r="C3259" s="29" t="n">
        <v>45443</v>
      </c>
      <c r="D3259" s="28" t="s">
        <v>380</v>
      </c>
    </row>
    <row r="3260" customFormat="false" ht="15" hidden="false" customHeight="false" outlineLevel="0" collapsed="false">
      <c r="A3260" s="28" t="s">
        <v>382</v>
      </c>
      <c r="B3260" s="28" t="n">
        <v>202</v>
      </c>
      <c r="C3260" s="29" t="n">
        <v>45504</v>
      </c>
      <c r="D3260" s="28" t="s">
        <v>380</v>
      </c>
    </row>
    <row r="3261" customFormat="false" ht="15" hidden="false" customHeight="false" outlineLevel="0" collapsed="false">
      <c r="A3261" s="28" t="s">
        <v>382</v>
      </c>
      <c r="B3261" s="28" t="n">
        <v>202</v>
      </c>
      <c r="C3261" s="29" t="n">
        <v>45535</v>
      </c>
      <c r="D3261" s="28" t="s">
        <v>380</v>
      </c>
    </row>
    <row r="3262" customFormat="false" ht="15" hidden="false" customHeight="false" outlineLevel="0" collapsed="false">
      <c r="A3262" s="28" t="s">
        <v>382</v>
      </c>
      <c r="B3262" s="28" t="n">
        <v>202</v>
      </c>
      <c r="C3262" s="29" t="n">
        <v>45565</v>
      </c>
      <c r="D3262" s="28" t="s">
        <v>380</v>
      </c>
    </row>
    <row r="3263" customFormat="false" ht="15" hidden="false" customHeight="false" outlineLevel="0" collapsed="false">
      <c r="A3263" s="28" t="s">
        <v>382</v>
      </c>
      <c r="B3263" s="28" t="n">
        <v>202</v>
      </c>
      <c r="C3263" s="29" t="n">
        <v>45596</v>
      </c>
      <c r="D3263" s="28" t="s">
        <v>380</v>
      </c>
    </row>
    <row r="3264" customFormat="false" ht="15" hidden="false" customHeight="false" outlineLevel="0" collapsed="false">
      <c r="A3264" s="28" t="s">
        <v>382</v>
      </c>
      <c r="B3264" s="28" t="n">
        <v>202</v>
      </c>
      <c r="C3264" s="29" t="n">
        <v>45657</v>
      </c>
      <c r="D3264" s="28" t="s">
        <v>380</v>
      </c>
    </row>
    <row r="3265" customFormat="false" ht="15" hidden="false" customHeight="false" outlineLevel="0" collapsed="false">
      <c r="A3265" s="28" t="s">
        <v>382</v>
      </c>
      <c r="B3265" s="28" t="n">
        <v>202</v>
      </c>
      <c r="C3265" s="29" t="n">
        <v>45688</v>
      </c>
      <c r="D3265" s="28" t="s">
        <v>381</v>
      </c>
    </row>
    <row r="3266" customFormat="false" ht="15" hidden="false" customHeight="false" outlineLevel="0" collapsed="false">
      <c r="A3266" s="28" t="s">
        <v>382</v>
      </c>
      <c r="B3266" s="28" t="n">
        <v>202</v>
      </c>
      <c r="C3266" s="29" t="n">
        <v>45747</v>
      </c>
      <c r="D3266" s="28" t="s">
        <v>381</v>
      </c>
    </row>
    <row r="3267" customFormat="false" ht="15" hidden="false" customHeight="false" outlineLevel="0" collapsed="false">
      <c r="A3267" s="28" t="s">
        <v>382</v>
      </c>
      <c r="B3267" s="28" t="n">
        <v>202</v>
      </c>
      <c r="C3267" s="29" t="n">
        <v>45777</v>
      </c>
      <c r="D3267" s="28" t="s">
        <v>380</v>
      </c>
    </row>
    <row r="3268" customFormat="false" ht="15" hidden="false" customHeight="false" outlineLevel="0" collapsed="false">
      <c r="A3268" s="28" t="s">
        <v>382</v>
      </c>
      <c r="B3268" s="28" t="n">
        <v>202</v>
      </c>
      <c r="C3268" s="29" t="n">
        <v>45808</v>
      </c>
      <c r="D3268" s="28" t="s">
        <v>380</v>
      </c>
    </row>
    <row r="3269" customFormat="false" ht="15" hidden="false" customHeight="false" outlineLevel="0" collapsed="false">
      <c r="A3269" s="28" t="s">
        <v>382</v>
      </c>
      <c r="B3269" s="28" t="n">
        <v>202</v>
      </c>
      <c r="C3269" s="29" t="n">
        <v>45869</v>
      </c>
      <c r="D3269" s="28" t="s">
        <v>380</v>
      </c>
    </row>
    <row r="3270" customFormat="false" ht="15" hidden="false" customHeight="false" outlineLevel="0" collapsed="false">
      <c r="A3270" s="28" t="s">
        <v>382</v>
      </c>
      <c r="B3270" s="28" t="n">
        <v>202</v>
      </c>
      <c r="C3270" s="29" t="n">
        <v>45900</v>
      </c>
      <c r="D3270" s="28" t="s">
        <v>379</v>
      </c>
    </row>
    <row r="3271" customFormat="false" ht="15" hidden="false" customHeight="false" outlineLevel="0" collapsed="false">
      <c r="A3271" s="28" t="s">
        <v>382</v>
      </c>
      <c r="B3271" s="28" t="n">
        <v>202</v>
      </c>
      <c r="C3271" s="29" t="n">
        <v>45930</v>
      </c>
      <c r="D3271" s="28" t="s">
        <v>380</v>
      </c>
    </row>
    <row r="3272" customFormat="false" ht="15" hidden="false" customHeight="false" outlineLevel="0" collapsed="false">
      <c r="A3272" s="28" t="s">
        <v>382</v>
      </c>
      <c r="B3272" s="28" t="n">
        <v>202</v>
      </c>
      <c r="C3272" s="29" t="n">
        <v>45961</v>
      </c>
      <c r="D3272" s="28" t="s">
        <v>380</v>
      </c>
    </row>
    <row r="3273" customFormat="false" ht="15" hidden="false" customHeight="false" outlineLevel="0" collapsed="false">
      <c r="A3273" s="28" t="s">
        <v>382</v>
      </c>
      <c r="B3273" s="28" t="n">
        <v>202</v>
      </c>
      <c r="C3273" s="29" t="n">
        <v>46022</v>
      </c>
      <c r="D3273" s="28" t="s">
        <v>381</v>
      </c>
    </row>
    <row r="3274" customFormat="false" ht="15" hidden="false" customHeight="false" outlineLevel="0" collapsed="false">
      <c r="A3274" s="28" t="s">
        <v>382</v>
      </c>
      <c r="B3274" s="28" t="n">
        <v>202</v>
      </c>
      <c r="C3274" s="29" t="n">
        <v>46053</v>
      </c>
      <c r="D3274" s="28" t="s">
        <v>380</v>
      </c>
    </row>
    <row r="3275" customFormat="false" ht="15" hidden="false" customHeight="false" outlineLevel="0" collapsed="false">
      <c r="A3275" s="28" t="s">
        <v>382</v>
      </c>
      <c r="B3275" s="28" t="n">
        <v>202</v>
      </c>
      <c r="C3275" s="29" t="n">
        <v>46112</v>
      </c>
      <c r="D3275" s="28" t="s">
        <v>381</v>
      </c>
    </row>
    <row r="3276" customFormat="false" ht="15" hidden="false" customHeight="false" outlineLevel="0" collapsed="false">
      <c r="A3276" s="28" t="s">
        <v>382</v>
      </c>
      <c r="B3276" s="28" t="n">
        <v>202</v>
      </c>
      <c r="C3276" s="29" t="n">
        <v>46142</v>
      </c>
      <c r="D3276" s="28" t="s">
        <v>380</v>
      </c>
    </row>
    <row r="3277" customFormat="false" ht="15" hidden="false" customHeight="false" outlineLevel="0" collapsed="false">
      <c r="A3277" s="28" t="s">
        <v>382</v>
      </c>
      <c r="B3277" s="28" t="n">
        <v>202</v>
      </c>
      <c r="C3277" s="29" t="n">
        <v>46173</v>
      </c>
      <c r="D3277" s="28" t="s">
        <v>380</v>
      </c>
    </row>
    <row r="3278" customFormat="false" ht="15" hidden="false" customHeight="false" outlineLevel="0" collapsed="false">
      <c r="A3278" s="28" t="s">
        <v>382</v>
      </c>
      <c r="B3278" s="28" t="n">
        <v>202</v>
      </c>
      <c r="C3278" s="29" t="n">
        <v>46234</v>
      </c>
      <c r="D3278" s="28" t="s">
        <v>380</v>
      </c>
    </row>
    <row r="3279" customFormat="false" ht="15" hidden="false" customHeight="false" outlineLevel="0" collapsed="false">
      <c r="A3279" s="28" t="s">
        <v>382</v>
      </c>
      <c r="B3279" s="28" t="n">
        <v>204</v>
      </c>
      <c r="C3279" s="29" t="n">
        <v>44957</v>
      </c>
      <c r="D3279" s="28" t="s">
        <v>380</v>
      </c>
    </row>
    <row r="3280" customFormat="false" ht="15" hidden="false" customHeight="false" outlineLevel="0" collapsed="false">
      <c r="A3280" s="28" t="s">
        <v>382</v>
      </c>
      <c r="B3280" s="28" t="n">
        <v>204</v>
      </c>
      <c r="C3280" s="29" t="n">
        <v>45016</v>
      </c>
      <c r="D3280" s="28" t="s">
        <v>379</v>
      </c>
    </row>
    <row r="3281" customFormat="false" ht="15" hidden="false" customHeight="false" outlineLevel="0" collapsed="false">
      <c r="A3281" s="28" t="s">
        <v>382</v>
      </c>
      <c r="B3281" s="28" t="n">
        <v>204</v>
      </c>
      <c r="C3281" s="29" t="n">
        <v>45046</v>
      </c>
      <c r="D3281" s="28" t="s">
        <v>380</v>
      </c>
    </row>
    <row r="3282" customFormat="false" ht="15" hidden="false" customHeight="false" outlineLevel="0" collapsed="false">
      <c r="A3282" s="28" t="s">
        <v>382</v>
      </c>
      <c r="B3282" s="28" t="n">
        <v>204</v>
      </c>
      <c r="C3282" s="29" t="n">
        <v>45077</v>
      </c>
      <c r="D3282" s="28" t="s">
        <v>379</v>
      </c>
    </row>
    <row r="3283" customFormat="false" ht="15" hidden="false" customHeight="false" outlineLevel="0" collapsed="false">
      <c r="A3283" s="28" t="s">
        <v>382</v>
      </c>
      <c r="B3283" s="28" t="n">
        <v>204</v>
      </c>
      <c r="C3283" s="29" t="n">
        <v>45199</v>
      </c>
      <c r="D3283" s="28" t="s">
        <v>380</v>
      </c>
    </row>
    <row r="3284" customFormat="false" ht="15" hidden="false" customHeight="false" outlineLevel="0" collapsed="false">
      <c r="A3284" s="28" t="s">
        <v>382</v>
      </c>
      <c r="B3284" s="28" t="n">
        <v>204</v>
      </c>
      <c r="C3284" s="29" t="n">
        <v>45230</v>
      </c>
      <c r="D3284" s="28" t="s">
        <v>380</v>
      </c>
    </row>
    <row r="3285" customFormat="false" ht="15" hidden="false" customHeight="false" outlineLevel="0" collapsed="false">
      <c r="A3285" s="28" t="s">
        <v>382</v>
      </c>
      <c r="B3285" s="28" t="n">
        <v>204</v>
      </c>
      <c r="C3285" s="29" t="n">
        <v>45291</v>
      </c>
      <c r="D3285" s="28" t="s">
        <v>380</v>
      </c>
    </row>
    <row r="3286" customFormat="false" ht="15" hidden="false" customHeight="false" outlineLevel="0" collapsed="false">
      <c r="A3286" s="28" t="s">
        <v>382</v>
      </c>
      <c r="B3286" s="28" t="n">
        <v>204</v>
      </c>
      <c r="C3286" s="29" t="n">
        <v>45322</v>
      </c>
      <c r="D3286" s="28" t="s">
        <v>380</v>
      </c>
    </row>
    <row r="3287" customFormat="false" ht="15" hidden="false" customHeight="false" outlineLevel="0" collapsed="false">
      <c r="A3287" s="28" t="s">
        <v>382</v>
      </c>
      <c r="B3287" s="28" t="n">
        <v>204</v>
      </c>
      <c r="C3287" s="29" t="n">
        <v>45382</v>
      </c>
      <c r="D3287" s="28" t="s">
        <v>380</v>
      </c>
    </row>
    <row r="3288" customFormat="false" ht="15" hidden="false" customHeight="false" outlineLevel="0" collapsed="false">
      <c r="A3288" s="28" t="s">
        <v>382</v>
      </c>
      <c r="B3288" s="28" t="n">
        <v>204</v>
      </c>
      <c r="C3288" s="29" t="n">
        <v>45412</v>
      </c>
      <c r="D3288" s="28" t="s">
        <v>380</v>
      </c>
    </row>
    <row r="3289" customFormat="false" ht="15" hidden="false" customHeight="false" outlineLevel="0" collapsed="false">
      <c r="A3289" s="28" t="s">
        <v>382</v>
      </c>
      <c r="B3289" s="28" t="n">
        <v>204</v>
      </c>
      <c r="C3289" s="29" t="n">
        <v>45443</v>
      </c>
      <c r="D3289" s="28" t="s">
        <v>380</v>
      </c>
    </row>
    <row r="3290" customFormat="false" ht="15" hidden="false" customHeight="false" outlineLevel="0" collapsed="false">
      <c r="A3290" s="28" t="s">
        <v>382</v>
      </c>
      <c r="B3290" s="28" t="n">
        <v>204</v>
      </c>
      <c r="C3290" s="29" t="n">
        <v>45504</v>
      </c>
      <c r="D3290" s="28" t="s">
        <v>380</v>
      </c>
    </row>
    <row r="3291" customFormat="false" ht="15" hidden="false" customHeight="false" outlineLevel="0" collapsed="false">
      <c r="A3291" s="28" t="s">
        <v>382</v>
      </c>
      <c r="B3291" s="28" t="n">
        <v>204</v>
      </c>
      <c r="C3291" s="29" t="n">
        <v>45535</v>
      </c>
      <c r="D3291" s="28" t="s">
        <v>380</v>
      </c>
    </row>
    <row r="3292" customFormat="false" ht="15" hidden="false" customHeight="false" outlineLevel="0" collapsed="false">
      <c r="A3292" s="28" t="s">
        <v>382</v>
      </c>
      <c r="B3292" s="28" t="n">
        <v>204</v>
      </c>
      <c r="C3292" s="29" t="n">
        <v>45565</v>
      </c>
      <c r="D3292" s="28" t="s">
        <v>379</v>
      </c>
    </row>
    <row r="3293" customFormat="false" ht="15" hidden="false" customHeight="false" outlineLevel="0" collapsed="false">
      <c r="A3293" s="28" t="s">
        <v>382</v>
      </c>
      <c r="B3293" s="28" t="n">
        <v>204</v>
      </c>
      <c r="C3293" s="29" t="n">
        <v>45596</v>
      </c>
      <c r="D3293" s="28" t="s">
        <v>381</v>
      </c>
    </row>
    <row r="3294" customFormat="false" ht="15" hidden="false" customHeight="false" outlineLevel="0" collapsed="false">
      <c r="A3294" s="28" t="s">
        <v>382</v>
      </c>
      <c r="B3294" s="28" t="n">
        <v>204</v>
      </c>
      <c r="C3294" s="29" t="n">
        <v>45657</v>
      </c>
      <c r="D3294" s="28" t="s">
        <v>380</v>
      </c>
    </row>
    <row r="3295" customFormat="false" ht="15" hidden="false" customHeight="false" outlineLevel="0" collapsed="false">
      <c r="A3295" s="28" t="s">
        <v>382</v>
      </c>
      <c r="B3295" s="28" t="n">
        <v>204</v>
      </c>
      <c r="C3295" s="29" t="n">
        <v>45688</v>
      </c>
      <c r="D3295" s="28" t="s">
        <v>380</v>
      </c>
    </row>
    <row r="3296" customFormat="false" ht="15" hidden="false" customHeight="false" outlineLevel="0" collapsed="false">
      <c r="A3296" s="28" t="s">
        <v>382</v>
      </c>
      <c r="B3296" s="28" t="n">
        <v>204</v>
      </c>
      <c r="C3296" s="29" t="n">
        <v>45747</v>
      </c>
      <c r="D3296" s="28" t="s">
        <v>380</v>
      </c>
    </row>
    <row r="3297" customFormat="false" ht="15" hidden="false" customHeight="false" outlineLevel="0" collapsed="false">
      <c r="A3297" s="28" t="s">
        <v>382</v>
      </c>
      <c r="B3297" s="28" t="n">
        <v>204</v>
      </c>
      <c r="C3297" s="29" t="n">
        <v>45777</v>
      </c>
      <c r="D3297" s="28" t="s">
        <v>380</v>
      </c>
    </row>
    <row r="3298" customFormat="false" ht="15" hidden="false" customHeight="false" outlineLevel="0" collapsed="false">
      <c r="A3298" s="28" t="s">
        <v>382</v>
      </c>
      <c r="B3298" s="28" t="n">
        <v>204</v>
      </c>
      <c r="C3298" s="29" t="n">
        <v>45808</v>
      </c>
      <c r="D3298" s="28" t="s">
        <v>380</v>
      </c>
    </row>
    <row r="3299" customFormat="false" ht="15" hidden="false" customHeight="false" outlineLevel="0" collapsed="false">
      <c r="A3299" s="28" t="s">
        <v>382</v>
      </c>
      <c r="B3299" s="28" t="n">
        <v>204</v>
      </c>
      <c r="C3299" s="29" t="n">
        <v>45869</v>
      </c>
      <c r="D3299" s="28" t="s">
        <v>380</v>
      </c>
    </row>
    <row r="3300" customFormat="false" ht="15" hidden="false" customHeight="false" outlineLevel="0" collapsed="false">
      <c r="A3300" s="28" t="s">
        <v>382</v>
      </c>
      <c r="B3300" s="28" t="n">
        <v>204</v>
      </c>
      <c r="C3300" s="29" t="n">
        <v>45900</v>
      </c>
      <c r="D3300" s="28" t="s">
        <v>380</v>
      </c>
    </row>
    <row r="3301" customFormat="false" ht="15" hidden="false" customHeight="false" outlineLevel="0" collapsed="false">
      <c r="A3301" s="28" t="s">
        <v>382</v>
      </c>
      <c r="B3301" s="28" t="n">
        <v>204</v>
      </c>
      <c r="C3301" s="29" t="n">
        <v>45930</v>
      </c>
      <c r="D3301" s="28" t="s">
        <v>380</v>
      </c>
    </row>
    <row r="3302" customFormat="false" ht="15" hidden="false" customHeight="false" outlineLevel="0" collapsed="false">
      <c r="A3302" s="28" t="s">
        <v>382</v>
      </c>
      <c r="B3302" s="28" t="n">
        <v>204</v>
      </c>
      <c r="C3302" s="29" t="n">
        <v>45961</v>
      </c>
      <c r="D3302" s="28" t="s">
        <v>380</v>
      </c>
    </row>
    <row r="3303" customFormat="false" ht="15" hidden="false" customHeight="false" outlineLevel="0" collapsed="false">
      <c r="A3303" s="28" t="s">
        <v>382</v>
      </c>
      <c r="B3303" s="28" t="n">
        <v>204</v>
      </c>
      <c r="C3303" s="29" t="n">
        <v>46022</v>
      </c>
      <c r="D3303" s="28" t="s">
        <v>380</v>
      </c>
    </row>
    <row r="3304" customFormat="false" ht="15" hidden="false" customHeight="false" outlineLevel="0" collapsed="false">
      <c r="A3304" s="28" t="s">
        <v>382</v>
      </c>
      <c r="B3304" s="28" t="n">
        <v>204</v>
      </c>
      <c r="C3304" s="29" t="n">
        <v>46053</v>
      </c>
      <c r="D3304" s="28" t="s">
        <v>380</v>
      </c>
    </row>
    <row r="3305" customFormat="false" ht="15" hidden="false" customHeight="false" outlineLevel="0" collapsed="false">
      <c r="A3305" s="28" t="s">
        <v>382</v>
      </c>
      <c r="B3305" s="28" t="n">
        <v>204</v>
      </c>
      <c r="C3305" s="29" t="n">
        <v>46112</v>
      </c>
      <c r="D3305" s="28" t="s">
        <v>380</v>
      </c>
    </row>
    <row r="3306" customFormat="false" ht="15" hidden="false" customHeight="false" outlineLevel="0" collapsed="false">
      <c r="A3306" s="28" t="s">
        <v>382</v>
      </c>
      <c r="B3306" s="28" t="n">
        <v>204</v>
      </c>
      <c r="C3306" s="29" t="n">
        <v>46142</v>
      </c>
      <c r="D3306" s="28" t="s">
        <v>379</v>
      </c>
    </row>
    <row r="3307" customFormat="false" ht="15" hidden="false" customHeight="false" outlineLevel="0" collapsed="false">
      <c r="A3307" s="28" t="s">
        <v>382</v>
      </c>
      <c r="B3307" s="28" t="n">
        <v>204</v>
      </c>
      <c r="C3307" s="29" t="n">
        <v>46173</v>
      </c>
      <c r="D3307" s="28" t="s">
        <v>381</v>
      </c>
    </row>
    <row r="3308" customFormat="false" ht="15" hidden="false" customHeight="false" outlineLevel="0" collapsed="false">
      <c r="A3308" s="28" t="s">
        <v>382</v>
      </c>
      <c r="B3308" s="28" t="n">
        <v>204</v>
      </c>
      <c r="C3308" s="29" t="n">
        <v>46234</v>
      </c>
      <c r="D3308" s="28" t="s">
        <v>380</v>
      </c>
    </row>
    <row r="3309" customFormat="false" ht="15" hidden="false" customHeight="false" outlineLevel="0" collapsed="false">
      <c r="A3309" s="28" t="s">
        <v>382</v>
      </c>
      <c r="B3309" s="28" t="n">
        <v>206</v>
      </c>
      <c r="C3309" s="29" t="n">
        <v>45016</v>
      </c>
      <c r="D3309" s="28" t="s">
        <v>380</v>
      </c>
    </row>
    <row r="3310" customFormat="false" ht="15" hidden="false" customHeight="false" outlineLevel="0" collapsed="false">
      <c r="A3310" s="28" t="s">
        <v>382</v>
      </c>
      <c r="B3310" s="28" t="n">
        <v>206</v>
      </c>
      <c r="C3310" s="29" t="n">
        <v>45046</v>
      </c>
      <c r="D3310" s="28" t="s">
        <v>380</v>
      </c>
    </row>
    <row r="3311" customFormat="false" ht="15" hidden="false" customHeight="false" outlineLevel="0" collapsed="false">
      <c r="A3311" s="28" t="s">
        <v>382</v>
      </c>
      <c r="B3311" s="28" t="n">
        <v>206</v>
      </c>
      <c r="C3311" s="29" t="n">
        <v>45077</v>
      </c>
      <c r="D3311" s="28" t="s">
        <v>380</v>
      </c>
    </row>
    <row r="3312" customFormat="false" ht="15" hidden="false" customHeight="false" outlineLevel="0" collapsed="false">
      <c r="A3312" s="28" t="s">
        <v>382</v>
      </c>
      <c r="B3312" s="28" t="n">
        <v>206</v>
      </c>
      <c r="C3312" s="29" t="n">
        <v>45199</v>
      </c>
      <c r="D3312" s="28" t="s">
        <v>380</v>
      </c>
    </row>
    <row r="3313" customFormat="false" ht="15" hidden="false" customHeight="false" outlineLevel="0" collapsed="false">
      <c r="A3313" s="28" t="s">
        <v>382</v>
      </c>
      <c r="B3313" s="28" t="n">
        <v>206</v>
      </c>
      <c r="C3313" s="29" t="n">
        <v>45230</v>
      </c>
      <c r="D3313" s="28" t="s">
        <v>380</v>
      </c>
    </row>
    <row r="3314" customFormat="false" ht="15" hidden="false" customHeight="false" outlineLevel="0" collapsed="false">
      <c r="A3314" s="28" t="s">
        <v>382</v>
      </c>
      <c r="B3314" s="28" t="n">
        <v>206</v>
      </c>
      <c r="C3314" s="29" t="n">
        <v>45291</v>
      </c>
      <c r="D3314" s="28" t="s">
        <v>380</v>
      </c>
    </row>
    <row r="3315" customFormat="false" ht="15" hidden="false" customHeight="false" outlineLevel="0" collapsed="false">
      <c r="A3315" s="28" t="s">
        <v>382</v>
      </c>
      <c r="B3315" s="28" t="n">
        <v>206</v>
      </c>
      <c r="C3315" s="29" t="n">
        <v>45322</v>
      </c>
      <c r="D3315" s="28" t="s">
        <v>380</v>
      </c>
    </row>
    <row r="3316" customFormat="false" ht="15" hidden="false" customHeight="false" outlineLevel="0" collapsed="false">
      <c r="A3316" s="28" t="s">
        <v>382</v>
      </c>
      <c r="B3316" s="28" t="n">
        <v>206</v>
      </c>
      <c r="C3316" s="29" t="n">
        <v>45382</v>
      </c>
      <c r="D3316" s="28" t="s">
        <v>380</v>
      </c>
    </row>
    <row r="3317" customFormat="false" ht="15" hidden="false" customHeight="false" outlineLevel="0" collapsed="false">
      <c r="A3317" s="28" t="s">
        <v>382</v>
      </c>
      <c r="B3317" s="28" t="n">
        <v>206</v>
      </c>
      <c r="C3317" s="29" t="n">
        <v>45412</v>
      </c>
      <c r="D3317" s="28" t="s">
        <v>380</v>
      </c>
    </row>
    <row r="3318" customFormat="false" ht="15" hidden="false" customHeight="false" outlineLevel="0" collapsed="false">
      <c r="A3318" s="28" t="s">
        <v>382</v>
      </c>
      <c r="B3318" s="28" t="n">
        <v>206</v>
      </c>
      <c r="C3318" s="29" t="n">
        <v>45443</v>
      </c>
      <c r="D3318" s="28" t="s">
        <v>380</v>
      </c>
    </row>
    <row r="3319" customFormat="false" ht="15" hidden="false" customHeight="false" outlineLevel="0" collapsed="false">
      <c r="A3319" s="28" t="s">
        <v>382</v>
      </c>
      <c r="B3319" s="28" t="n">
        <v>206</v>
      </c>
      <c r="C3319" s="29" t="n">
        <v>45504</v>
      </c>
      <c r="D3319" s="28" t="s">
        <v>380</v>
      </c>
    </row>
    <row r="3320" customFormat="false" ht="15" hidden="false" customHeight="false" outlineLevel="0" collapsed="false">
      <c r="A3320" s="28" t="s">
        <v>382</v>
      </c>
      <c r="B3320" s="28" t="n">
        <v>206</v>
      </c>
      <c r="C3320" s="29" t="n">
        <v>45535</v>
      </c>
      <c r="D3320" s="28" t="s">
        <v>380</v>
      </c>
    </row>
    <row r="3321" customFormat="false" ht="15" hidden="false" customHeight="false" outlineLevel="0" collapsed="false">
      <c r="A3321" s="28" t="s">
        <v>382</v>
      </c>
      <c r="B3321" s="28" t="n">
        <v>206</v>
      </c>
      <c r="C3321" s="29" t="n">
        <v>45565</v>
      </c>
      <c r="D3321" s="28" t="s">
        <v>379</v>
      </c>
    </row>
    <row r="3322" customFormat="false" ht="15" hidden="false" customHeight="false" outlineLevel="0" collapsed="false">
      <c r="A3322" s="28" t="s">
        <v>382</v>
      </c>
      <c r="B3322" s="28" t="n">
        <v>206</v>
      </c>
      <c r="C3322" s="29" t="n">
        <v>45596</v>
      </c>
      <c r="D3322" s="28" t="s">
        <v>380</v>
      </c>
    </row>
    <row r="3323" customFormat="false" ht="15" hidden="false" customHeight="false" outlineLevel="0" collapsed="false">
      <c r="A3323" s="28" t="s">
        <v>382</v>
      </c>
      <c r="B3323" s="28" t="n">
        <v>206</v>
      </c>
      <c r="C3323" s="29" t="n">
        <v>45657</v>
      </c>
      <c r="D3323" s="28" t="s">
        <v>381</v>
      </c>
    </row>
    <row r="3324" customFormat="false" ht="15" hidden="false" customHeight="false" outlineLevel="0" collapsed="false">
      <c r="A3324" s="28" t="s">
        <v>382</v>
      </c>
      <c r="B3324" s="28" t="n">
        <v>206</v>
      </c>
      <c r="C3324" s="29" t="n">
        <v>45688</v>
      </c>
      <c r="D3324" s="28" t="s">
        <v>380</v>
      </c>
    </row>
    <row r="3325" customFormat="false" ht="15" hidden="false" customHeight="false" outlineLevel="0" collapsed="false">
      <c r="A3325" s="28" t="s">
        <v>382</v>
      </c>
      <c r="B3325" s="28" t="n">
        <v>206</v>
      </c>
      <c r="C3325" s="29" t="n">
        <v>45747</v>
      </c>
      <c r="D3325" s="28" t="s">
        <v>380</v>
      </c>
    </row>
    <row r="3326" customFormat="false" ht="15" hidden="false" customHeight="false" outlineLevel="0" collapsed="false">
      <c r="A3326" s="28" t="s">
        <v>382</v>
      </c>
      <c r="B3326" s="28" t="n">
        <v>206</v>
      </c>
      <c r="C3326" s="29" t="n">
        <v>45777</v>
      </c>
      <c r="D3326" s="28" t="s">
        <v>380</v>
      </c>
    </row>
    <row r="3327" customFormat="false" ht="15" hidden="false" customHeight="false" outlineLevel="0" collapsed="false">
      <c r="A3327" s="28" t="s">
        <v>382</v>
      </c>
      <c r="B3327" s="28" t="n">
        <v>206</v>
      </c>
      <c r="C3327" s="29" t="n">
        <v>45808</v>
      </c>
      <c r="D3327" s="28" t="s">
        <v>380</v>
      </c>
    </row>
    <row r="3328" customFormat="false" ht="15" hidden="false" customHeight="false" outlineLevel="0" collapsed="false">
      <c r="A3328" s="28" t="s">
        <v>382</v>
      </c>
      <c r="B3328" s="28" t="n">
        <v>206</v>
      </c>
      <c r="C3328" s="29" t="n">
        <v>45869</v>
      </c>
      <c r="D3328" s="28" t="s">
        <v>381</v>
      </c>
    </row>
    <row r="3329" customFormat="false" ht="15" hidden="false" customHeight="false" outlineLevel="0" collapsed="false">
      <c r="A3329" s="28" t="s">
        <v>382</v>
      </c>
      <c r="B3329" s="28" t="n">
        <v>206</v>
      </c>
      <c r="C3329" s="29" t="n">
        <v>45900</v>
      </c>
      <c r="D3329" s="28" t="s">
        <v>381</v>
      </c>
    </row>
    <row r="3330" customFormat="false" ht="15" hidden="false" customHeight="false" outlineLevel="0" collapsed="false">
      <c r="A3330" s="28" t="s">
        <v>382</v>
      </c>
      <c r="B3330" s="28" t="n">
        <v>206</v>
      </c>
      <c r="C3330" s="29" t="n">
        <v>45930</v>
      </c>
      <c r="D3330" s="28" t="s">
        <v>380</v>
      </c>
    </row>
    <row r="3331" customFormat="false" ht="15" hidden="false" customHeight="false" outlineLevel="0" collapsed="false">
      <c r="A3331" s="28" t="s">
        <v>382</v>
      </c>
      <c r="B3331" s="28" t="n">
        <v>206</v>
      </c>
      <c r="C3331" s="29" t="n">
        <v>45961</v>
      </c>
      <c r="D3331" s="28" t="s">
        <v>381</v>
      </c>
    </row>
    <row r="3332" customFormat="false" ht="15" hidden="false" customHeight="false" outlineLevel="0" collapsed="false">
      <c r="A3332" s="28" t="s">
        <v>382</v>
      </c>
      <c r="B3332" s="28" t="n">
        <v>206</v>
      </c>
      <c r="C3332" s="29" t="n">
        <v>46022</v>
      </c>
      <c r="D3332" s="28" t="s">
        <v>380</v>
      </c>
    </row>
    <row r="3333" customFormat="false" ht="15" hidden="false" customHeight="false" outlineLevel="0" collapsed="false">
      <c r="A3333" s="28" t="s">
        <v>382</v>
      </c>
      <c r="B3333" s="28" t="n">
        <v>206</v>
      </c>
      <c r="C3333" s="29" t="n">
        <v>46053</v>
      </c>
      <c r="D3333" s="28" t="s">
        <v>380</v>
      </c>
    </row>
    <row r="3334" customFormat="false" ht="15" hidden="false" customHeight="false" outlineLevel="0" collapsed="false">
      <c r="A3334" s="28" t="s">
        <v>382</v>
      </c>
      <c r="B3334" s="28" t="n">
        <v>206</v>
      </c>
      <c r="C3334" s="29" t="n">
        <v>46112</v>
      </c>
      <c r="D3334" s="28" t="s">
        <v>380</v>
      </c>
    </row>
    <row r="3335" customFormat="false" ht="15" hidden="false" customHeight="false" outlineLevel="0" collapsed="false">
      <c r="A3335" s="28" t="s">
        <v>382</v>
      </c>
      <c r="B3335" s="28" t="n">
        <v>206</v>
      </c>
      <c r="C3335" s="29" t="n">
        <v>46142</v>
      </c>
      <c r="D3335" s="28" t="s">
        <v>380</v>
      </c>
    </row>
    <row r="3336" customFormat="false" ht="15" hidden="false" customHeight="false" outlineLevel="0" collapsed="false">
      <c r="A3336" s="28" t="s">
        <v>382</v>
      </c>
      <c r="B3336" s="28" t="n">
        <v>206</v>
      </c>
      <c r="C3336" s="29" t="n">
        <v>46173</v>
      </c>
      <c r="D3336" s="28" t="s">
        <v>380</v>
      </c>
    </row>
    <row r="3337" customFormat="false" ht="15" hidden="false" customHeight="false" outlineLevel="0" collapsed="false">
      <c r="A3337" s="28" t="s">
        <v>382</v>
      </c>
      <c r="B3337" s="28" t="n">
        <v>206</v>
      </c>
      <c r="C3337" s="29" t="n">
        <v>46234</v>
      </c>
      <c r="D3337" s="28" t="s">
        <v>380</v>
      </c>
    </row>
    <row r="3338" customFormat="false" ht="15" hidden="false" customHeight="false" outlineLevel="0" collapsed="false">
      <c r="A3338" s="28" t="s">
        <v>382</v>
      </c>
      <c r="B3338" s="28" t="n">
        <v>209</v>
      </c>
      <c r="C3338" s="29" t="n">
        <v>44957</v>
      </c>
      <c r="D3338" s="28" t="s">
        <v>380</v>
      </c>
    </row>
    <row r="3339" customFormat="false" ht="15" hidden="false" customHeight="false" outlineLevel="0" collapsed="false">
      <c r="A3339" s="28" t="s">
        <v>382</v>
      </c>
      <c r="B3339" s="28" t="n">
        <v>209</v>
      </c>
      <c r="C3339" s="29" t="n">
        <v>45016</v>
      </c>
      <c r="D3339" s="28" t="s">
        <v>381</v>
      </c>
    </row>
    <row r="3340" customFormat="false" ht="15" hidden="false" customHeight="false" outlineLevel="0" collapsed="false">
      <c r="A3340" s="28" t="s">
        <v>382</v>
      </c>
      <c r="B3340" s="28" t="n">
        <v>209</v>
      </c>
      <c r="C3340" s="29" t="n">
        <v>45046</v>
      </c>
      <c r="D3340" s="28" t="s">
        <v>380</v>
      </c>
    </row>
    <row r="3341" customFormat="false" ht="15" hidden="false" customHeight="false" outlineLevel="0" collapsed="false">
      <c r="A3341" s="28" t="s">
        <v>382</v>
      </c>
      <c r="B3341" s="28" t="n">
        <v>209</v>
      </c>
      <c r="C3341" s="29" t="n">
        <v>45077</v>
      </c>
      <c r="D3341" s="28" t="s">
        <v>380</v>
      </c>
    </row>
    <row r="3342" customFormat="false" ht="15" hidden="false" customHeight="false" outlineLevel="0" collapsed="false">
      <c r="A3342" s="28" t="s">
        <v>382</v>
      </c>
      <c r="B3342" s="28" t="n">
        <v>209</v>
      </c>
      <c r="C3342" s="29" t="n">
        <v>45199</v>
      </c>
      <c r="D3342" s="28" t="s">
        <v>380</v>
      </c>
    </row>
    <row r="3343" customFormat="false" ht="15" hidden="false" customHeight="false" outlineLevel="0" collapsed="false">
      <c r="A3343" s="28" t="s">
        <v>382</v>
      </c>
      <c r="B3343" s="28" t="n">
        <v>209</v>
      </c>
      <c r="C3343" s="29" t="n">
        <v>45230</v>
      </c>
      <c r="D3343" s="28" t="s">
        <v>381</v>
      </c>
    </row>
    <row r="3344" customFormat="false" ht="15" hidden="false" customHeight="false" outlineLevel="0" collapsed="false">
      <c r="A3344" s="28" t="s">
        <v>382</v>
      </c>
      <c r="B3344" s="28" t="n">
        <v>209</v>
      </c>
      <c r="C3344" s="29" t="n">
        <v>45291</v>
      </c>
      <c r="D3344" s="28" t="s">
        <v>379</v>
      </c>
    </row>
    <row r="3345" customFormat="false" ht="15" hidden="false" customHeight="false" outlineLevel="0" collapsed="false">
      <c r="A3345" s="28" t="s">
        <v>382</v>
      </c>
      <c r="B3345" s="28" t="n">
        <v>209</v>
      </c>
      <c r="C3345" s="29" t="n">
        <v>45322</v>
      </c>
      <c r="D3345" s="28" t="s">
        <v>380</v>
      </c>
    </row>
    <row r="3346" customFormat="false" ht="15" hidden="false" customHeight="false" outlineLevel="0" collapsed="false">
      <c r="A3346" s="28" t="s">
        <v>382</v>
      </c>
      <c r="B3346" s="28" t="n">
        <v>209</v>
      </c>
      <c r="C3346" s="29" t="n">
        <v>45382</v>
      </c>
      <c r="D3346" s="28" t="s">
        <v>380</v>
      </c>
    </row>
    <row r="3347" customFormat="false" ht="15" hidden="false" customHeight="false" outlineLevel="0" collapsed="false">
      <c r="A3347" s="28" t="s">
        <v>382</v>
      </c>
      <c r="B3347" s="28" t="n">
        <v>209</v>
      </c>
      <c r="C3347" s="29" t="n">
        <v>45412</v>
      </c>
      <c r="D3347" s="28" t="s">
        <v>380</v>
      </c>
    </row>
    <row r="3348" customFormat="false" ht="15" hidden="false" customHeight="false" outlineLevel="0" collapsed="false">
      <c r="A3348" s="28" t="s">
        <v>382</v>
      </c>
      <c r="B3348" s="28" t="n">
        <v>209</v>
      </c>
      <c r="C3348" s="29" t="n">
        <v>45443</v>
      </c>
      <c r="D3348" s="28" t="s">
        <v>381</v>
      </c>
    </row>
    <row r="3349" customFormat="false" ht="15" hidden="false" customHeight="false" outlineLevel="0" collapsed="false">
      <c r="A3349" s="28" t="s">
        <v>382</v>
      </c>
      <c r="B3349" s="28" t="n">
        <v>209</v>
      </c>
      <c r="C3349" s="29" t="n">
        <v>45504</v>
      </c>
      <c r="D3349" s="28" t="s">
        <v>380</v>
      </c>
    </row>
    <row r="3350" customFormat="false" ht="15" hidden="false" customHeight="false" outlineLevel="0" collapsed="false">
      <c r="A3350" s="28" t="s">
        <v>382</v>
      </c>
      <c r="B3350" s="28" t="n">
        <v>209</v>
      </c>
      <c r="C3350" s="29" t="n">
        <v>45535</v>
      </c>
      <c r="D3350" s="28" t="s">
        <v>381</v>
      </c>
    </row>
    <row r="3351" customFormat="false" ht="15" hidden="false" customHeight="false" outlineLevel="0" collapsed="false">
      <c r="A3351" s="28" t="s">
        <v>382</v>
      </c>
      <c r="B3351" s="28" t="n">
        <v>209</v>
      </c>
      <c r="C3351" s="29" t="n">
        <v>45565</v>
      </c>
      <c r="D3351" s="28" t="s">
        <v>380</v>
      </c>
    </row>
    <row r="3352" customFormat="false" ht="15" hidden="false" customHeight="false" outlineLevel="0" collapsed="false">
      <c r="A3352" s="28" t="s">
        <v>382</v>
      </c>
      <c r="B3352" s="28" t="n">
        <v>209</v>
      </c>
      <c r="C3352" s="29" t="n">
        <v>45596</v>
      </c>
      <c r="D3352" s="28" t="s">
        <v>380</v>
      </c>
    </row>
    <row r="3353" customFormat="false" ht="15" hidden="false" customHeight="false" outlineLevel="0" collapsed="false">
      <c r="A3353" s="28" t="s">
        <v>382</v>
      </c>
      <c r="B3353" s="28" t="n">
        <v>209</v>
      </c>
      <c r="C3353" s="29" t="n">
        <v>45657</v>
      </c>
      <c r="D3353" s="28" t="s">
        <v>380</v>
      </c>
    </row>
    <row r="3354" customFormat="false" ht="15" hidden="false" customHeight="false" outlineLevel="0" collapsed="false">
      <c r="A3354" s="28" t="s">
        <v>382</v>
      </c>
      <c r="B3354" s="28" t="n">
        <v>209</v>
      </c>
      <c r="C3354" s="29" t="n">
        <v>45688</v>
      </c>
      <c r="D3354" s="28" t="s">
        <v>380</v>
      </c>
    </row>
    <row r="3355" customFormat="false" ht="15" hidden="false" customHeight="false" outlineLevel="0" collapsed="false">
      <c r="A3355" s="28" t="s">
        <v>382</v>
      </c>
      <c r="B3355" s="28" t="n">
        <v>209</v>
      </c>
      <c r="C3355" s="29" t="n">
        <v>45747</v>
      </c>
      <c r="D3355" s="28" t="s">
        <v>380</v>
      </c>
    </row>
    <row r="3356" customFormat="false" ht="15" hidden="false" customHeight="false" outlineLevel="0" collapsed="false">
      <c r="A3356" s="28" t="s">
        <v>382</v>
      </c>
      <c r="B3356" s="28" t="n">
        <v>209</v>
      </c>
      <c r="C3356" s="29" t="n">
        <v>45777</v>
      </c>
      <c r="D3356" s="28" t="s">
        <v>381</v>
      </c>
    </row>
    <row r="3357" customFormat="false" ht="15" hidden="false" customHeight="false" outlineLevel="0" collapsed="false">
      <c r="A3357" s="28" t="s">
        <v>382</v>
      </c>
      <c r="B3357" s="28" t="n">
        <v>209</v>
      </c>
      <c r="C3357" s="29" t="n">
        <v>45808</v>
      </c>
      <c r="D3357" s="28" t="s">
        <v>380</v>
      </c>
    </row>
    <row r="3358" customFormat="false" ht="15" hidden="false" customHeight="false" outlineLevel="0" collapsed="false">
      <c r="A3358" s="28" t="s">
        <v>382</v>
      </c>
      <c r="B3358" s="28" t="n">
        <v>209</v>
      </c>
      <c r="C3358" s="29" t="n">
        <v>45869</v>
      </c>
      <c r="D3358" s="28" t="s">
        <v>380</v>
      </c>
    </row>
    <row r="3359" customFormat="false" ht="15" hidden="false" customHeight="false" outlineLevel="0" collapsed="false">
      <c r="A3359" s="28" t="s">
        <v>382</v>
      </c>
      <c r="B3359" s="28" t="n">
        <v>209</v>
      </c>
      <c r="C3359" s="29" t="n">
        <v>45900</v>
      </c>
      <c r="D3359" s="28" t="s">
        <v>380</v>
      </c>
    </row>
    <row r="3360" customFormat="false" ht="15" hidden="false" customHeight="false" outlineLevel="0" collapsed="false">
      <c r="A3360" s="28" t="s">
        <v>382</v>
      </c>
      <c r="B3360" s="28" t="n">
        <v>209</v>
      </c>
      <c r="C3360" s="29" t="n">
        <v>45930</v>
      </c>
      <c r="D3360" s="28" t="s">
        <v>380</v>
      </c>
    </row>
    <row r="3361" customFormat="false" ht="15" hidden="false" customHeight="false" outlineLevel="0" collapsed="false">
      <c r="A3361" s="28" t="s">
        <v>382</v>
      </c>
      <c r="B3361" s="28" t="n">
        <v>209</v>
      </c>
      <c r="C3361" s="29" t="n">
        <v>45961</v>
      </c>
      <c r="D3361" s="28" t="s">
        <v>381</v>
      </c>
    </row>
    <row r="3362" customFormat="false" ht="15" hidden="false" customHeight="false" outlineLevel="0" collapsed="false">
      <c r="A3362" s="28" t="s">
        <v>382</v>
      </c>
      <c r="B3362" s="28" t="n">
        <v>209</v>
      </c>
      <c r="C3362" s="29" t="n">
        <v>46022</v>
      </c>
      <c r="D3362" s="28" t="s">
        <v>380</v>
      </c>
    </row>
    <row r="3363" customFormat="false" ht="15" hidden="false" customHeight="false" outlineLevel="0" collapsed="false">
      <c r="A3363" s="28" t="s">
        <v>382</v>
      </c>
      <c r="B3363" s="28" t="n">
        <v>209</v>
      </c>
      <c r="C3363" s="29" t="n">
        <v>46053</v>
      </c>
      <c r="D3363" s="28" t="s">
        <v>380</v>
      </c>
    </row>
    <row r="3364" customFormat="false" ht="15" hidden="false" customHeight="false" outlineLevel="0" collapsed="false">
      <c r="A3364" s="28" t="s">
        <v>382</v>
      </c>
      <c r="B3364" s="28" t="n">
        <v>209</v>
      </c>
      <c r="C3364" s="29" t="n">
        <v>46112</v>
      </c>
      <c r="D3364" s="28" t="s">
        <v>380</v>
      </c>
    </row>
    <row r="3365" customFormat="false" ht="15" hidden="false" customHeight="false" outlineLevel="0" collapsed="false">
      <c r="A3365" s="28" t="s">
        <v>382</v>
      </c>
      <c r="B3365" s="28" t="n">
        <v>209</v>
      </c>
      <c r="C3365" s="29" t="n">
        <v>46142</v>
      </c>
      <c r="D3365" s="28" t="s">
        <v>381</v>
      </c>
    </row>
    <row r="3366" customFormat="false" ht="15" hidden="false" customHeight="false" outlineLevel="0" collapsed="false">
      <c r="A3366" s="28" t="s">
        <v>382</v>
      </c>
      <c r="B3366" s="28" t="n">
        <v>209</v>
      </c>
      <c r="C3366" s="29" t="n">
        <v>46173</v>
      </c>
      <c r="D3366" s="28" t="s">
        <v>380</v>
      </c>
    </row>
    <row r="3367" customFormat="false" ht="15" hidden="false" customHeight="false" outlineLevel="0" collapsed="false">
      <c r="A3367" s="28" t="s">
        <v>382</v>
      </c>
      <c r="B3367" s="28" t="n">
        <v>209</v>
      </c>
      <c r="C3367" s="29" t="n">
        <v>46234</v>
      </c>
      <c r="D3367" s="28" t="s">
        <v>380</v>
      </c>
    </row>
    <row r="3368" customFormat="false" ht="15" hidden="false" customHeight="false" outlineLevel="0" collapsed="false">
      <c r="A3368" s="28" t="s">
        <v>382</v>
      </c>
      <c r="B3368" s="28" t="n">
        <v>210</v>
      </c>
      <c r="C3368" s="29" t="n">
        <v>45565</v>
      </c>
      <c r="D3368" s="28" t="s">
        <v>380</v>
      </c>
    </row>
    <row r="3369" customFormat="false" ht="15" hidden="false" customHeight="false" outlineLevel="0" collapsed="false">
      <c r="A3369" s="28" t="s">
        <v>382</v>
      </c>
      <c r="B3369" s="28" t="n">
        <v>210</v>
      </c>
      <c r="C3369" s="29" t="n">
        <v>45596</v>
      </c>
      <c r="D3369" s="28" t="s">
        <v>380</v>
      </c>
    </row>
    <row r="3370" customFormat="false" ht="15" hidden="false" customHeight="false" outlineLevel="0" collapsed="false">
      <c r="A3370" s="28" t="s">
        <v>382</v>
      </c>
      <c r="B3370" s="28" t="n">
        <v>210</v>
      </c>
      <c r="C3370" s="29" t="n">
        <v>45657</v>
      </c>
      <c r="D3370" s="28" t="s">
        <v>381</v>
      </c>
    </row>
    <row r="3371" customFormat="false" ht="15" hidden="false" customHeight="false" outlineLevel="0" collapsed="false">
      <c r="A3371" s="28" t="s">
        <v>382</v>
      </c>
      <c r="B3371" s="28" t="n">
        <v>210</v>
      </c>
      <c r="C3371" s="29" t="n">
        <v>45688</v>
      </c>
      <c r="D3371" s="28" t="s">
        <v>380</v>
      </c>
    </row>
    <row r="3372" customFormat="false" ht="15" hidden="false" customHeight="false" outlineLevel="0" collapsed="false">
      <c r="A3372" s="28" t="s">
        <v>382</v>
      </c>
      <c r="B3372" s="28" t="n">
        <v>210</v>
      </c>
      <c r="C3372" s="29" t="n">
        <v>45747</v>
      </c>
      <c r="D3372" s="28" t="s">
        <v>380</v>
      </c>
    </row>
    <row r="3373" customFormat="false" ht="15" hidden="false" customHeight="false" outlineLevel="0" collapsed="false">
      <c r="A3373" s="28" t="s">
        <v>382</v>
      </c>
      <c r="B3373" s="28" t="n">
        <v>210</v>
      </c>
      <c r="C3373" s="29" t="n">
        <v>45777</v>
      </c>
      <c r="D3373" s="28" t="s">
        <v>380</v>
      </c>
    </row>
    <row r="3374" customFormat="false" ht="15" hidden="false" customHeight="false" outlineLevel="0" collapsed="false">
      <c r="A3374" s="28" t="s">
        <v>382</v>
      </c>
      <c r="B3374" s="28" t="n">
        <v>210</v>
      </c>
      <c r="C3374" s="29" t="n">
        <v>45808</v>
      </c>
      <c r="D3374" s="28" t="s">
        <v>380</v>
      </c>
    </row>
    <row r="3375" customFormat="false" ht="15" hidden="false" customHeight="false" outlineLevel="0" collapsed="false">
      <c r="A3375" s="28" t="s">
        <v>382</v>
      </c>
      <c r="B3375" s="28" t="n">
        <v>210</v>
      </c>
      <c r="C3375" s="29" t="n">
        <v>45869</v>
      </c>
      <c r="D3375" s="28" t="s">
        <v>380</v>
      </c>
    </row>
    <row r="3376" customFormat="false" ht="15" hidden="false" customHeight="false" outlineLevel="0" collapsed="false">
      <c r="A3376" s="28" t="s">
        <v>382</v>
      </c>
      <c r="B3376" s="28" t="n">
        <v>210</v>
      </c>
      <c r="C3376" s="29" t="n">
        <v>45900</v>
      </c>
      <c r="D3376" s="28" t="s">
        <v>380</v>
      </c>
    </row>
    <row r="3377" customFormat="false" ht="15" hidden="false" customHeight="false" outlineLevel="0" collapsed="false">
      <c r="A3377" s="28" t="s">
        <v>382</v>
      </c>
      <c r="B3377" s="28" t="n">
        <v>210</v>
      </c>
      <c r="C3377" s="29" t="n">
        <v>45930</v>
      </c>
      <c r="D3377" s="28" t="s">
        <v>380</v>
      </c>
    </row>
    <row r="3378" customFormat="false" ht="15" hidden="false" customHeight="false" outlineLevel="0" collapsed="false">
      <c r="A3378" s="28" t="s">
        <v>382</v>
      </c>
      <c r="B3378" s="28" t="n">
        <v>210</v>
      </c>
      <c r="C3378" s="29" t="n">
        <v>45961</v>
      </c>
      <c r="D3378" s="28" t="s">
        <v>380</v>
      </c>
    </row>
    <row r="3379" customFormat="false" ht="15" hidden="false" customHeight="false" outlineLevel="0" collapsed="false">
      <c r="A3379" s="28" t="s">
        <v>382</v>
      </c>
      <c r="B3379" s="28" t="n">
        <v>210</v>
      </c>
      <c r="C3379" s="29" t="n">
        <v>46022</v>
      </c>
      <c r="D3379" s="28" t="s">
        <v>381</v>
      </c>
    </row>
    <row r="3380" customFormat="false" ht="15" hidden="false" customHeight="false" outlineLevel="0" collapsed="false">
      <c r="A3380" s="28" t="s">
        <v>382</v>
      </c>
      <c r="B3380" s="28" t="n">
        <v>210</v>
      </c>
      <c r="C3380" s="29" t="n">
        <v>46053</v>
      </c>
      <c r="D3380" s="28" t="s">
        <v>380</v>
      </c>
    </row>
    <row r="3381" customFormat="false" ht="15" hidden="false" customHeight="false" outlineLevel="0" collapsed="false">
      <c r="A3381" s="28" t="s">
        <v>382</v>
      </c>
      <c r="B3381" s="28" t="n">
        <v>210</v>
      </c>
      <c r="C3381" s="29" t="n">
        <v>46112</v>
      </c>
      <c r="D3381" s="28" t="s">
        <v>380</v>
      </c>
    </row>
    <row r="3382" customFormat="false" ht="15" hidden="false" customHeight="false" outlineLevel="0" collapsed="false">
      <c r="A3382" s="28" t="s">
        <v>382</v>
      </c>
      <c r="B3382" s="28" t="n">
        <v>210</v>
      </c>
      <c r="C3382" s="29" t="n">
        <v>46142</v>
      </c>
      <c r="D3382" s="28" t="s">
        <v>380</v>
      </c>
    </row>
    <row r="3383" customFormat="false" ht="15" hidden="false" customHeight="false" outlineLevel="0" collapsed="false">
      <c r="A3383" s="28" t="s">
        <v>382</v>
      </c>
      <c r="B3383" s="28" t="n">
        <v>210</v>
      </c>
      <c r="C3383" s="29" t="n">
        <v>46173</v>
      </c>
      <c r="D3383" s="28" t="s">
        <v>380</v>
      </c>
    </row>
    <row r="3384" customFormat="false" ht="15" hidden="false" customHeight="false" outlineLevel="0" collapsed="false">
      <c r="A3384" s="28" t="s">
        <v>382</v>
      </c>
      <c r="B3384" s="28" t="n">
        <v>210</v>
      </c>
      <c r="C3384" s="29" t="n">
        <v>46234</v>
      </c>
      <c r="D3384" s="28" t="s">
        <v>380</v>
      </c>
    </row>
    <row r="3385" customFormat="false" ht="15" hidden="false" customHeight="false" outlineLevel="0" collapsed="false">
      <c r="A3385" s="28" t="s">
        <v>382</v>
      </c>
      <c r="B3385" s="28" t="n">
        <v>211</v>
      </c>
      <c r="C3385" s="29" t="n">
        <v>44957</v>
      </c>
      <c r="D3385" s="28" t="s">
        <v>381</v>
      </c>
    </row>
    <row r="3386" customFormat="false" ht="15" hidden="false" customHeight="false" outlineLevel="0" collapsed="false">
      <c r="A3386" s="28" t="s">
        <v>382</v>
      </c>
      <c r="B3386" s="28" t="n">
        <v>211</v>
      </c>
      <c r="C3386" s="29" t="n">
        <v>45016</v>
      </c>
      <c r="D3386" s="28" t="s">
        <v>380</v>
      </c>
    </row>
    <row r="3387" customFormat="false" ht="15" hidden="false" customHeight="false" outlineLevel="0" collapsed="false">
      <c r="A3387" s="28" t="s">
        <v>382</v>
      </c>
      <c r="B3387" s="28" t="n">
        <v>211</v>
      </c>
      <c r="C3387" s="29" t="n">
        <v>45046</v>
      </c>
      <c r="D3387" s="28" t="s">
        <v>380</v>
      </c>
    </row>
    <row r="3388" customFormat="false" ht="15" hidden="false" customHeight="false" outlineLevel="0" collapsed="false">
      <c r="A3388" s="28" t="s">
        <v>382</v>
      </c>
      <c r="B3388" s="28" t="n">
        <v>211</v>
      </c>
      <c r="C3388" s="29" t="n">
        <v>45077</v>
      </c>
      <c r="D3388" s="28" t="s">
        <v>380</v>
      </c>
    </row>
    <row r="3389" customFormat="false" ht="15" hidden="false" customHeight="false" outlineLevel="0" collapsed="false">
      <c r="A3389" s="28" t="s">
        <v>382</v>
      </c>
      <c r="B3389" s="28" t="n">
        <v>211</v>
      </c>
      <c r="C3389" s="29" t="n">
        <v>45199</v>
      </c>
      <c r="D3389" s="28" t="s">
        <v>380</v>
      </c>
    </row>
    <row r="3390" customFormat="false" ht="15" hidden="false" customHeight="false" outlineLevel="0" collapsed="false">
      <c r="A3390" s="28" t="s">
        <v>382</v>
      </c>
      <c r="B3390" s="28" t="n">
        <v>211</v>
      </c>
      <c r="C3390" s="29" t="n">
        <v>45230</v>
      </c>
      <c r="D3390" s="28" t="s">
        <v>381</v>
      </c>
    </row>
    <row r="3391" customFormat="false" ht="15" hidden="false" customHeight="false" outlineLevel="0" collapsed="false">
      <c r="A3391" s="28" t="s">
        <v>382</v>
      </c>
      <c r="B3391" s="28" t="n">
        <v>211</v>
      </c>
      <c r="C3391" s="29" t="n">
        <v>45291</v>
      </c>
      <c r="D3391" s="28" t="s">
        <v>380</v>
      </c>
    </row>
    <row r="3392" customFormat="false" ht="15" hidden="false" customHeight="false" outlineLevel="0" collapsed="false">
      <c r="A3392" s="28" t="s">
        <v>382</v>
      </c>
      <c r="B3392" s="28" t="n">
        <v>211</v>
      </c>
      <c r="C3392" s="29" t="n">
        <v>45322</v>
      </c>
      <c r="D3392" s="28" t="s">
        <v>380</v>
      </c>
    </row>
    <row r="3393" customFormat="false" ht="15" hidden="false" customHeight="false" outlineLevel="0" collapsed="false">
      <c r="A3393" s="28" t="s">
        <v>382</v>
      </c>
      <c r="B3393" s="28" t="n">
        <v>211</v>
      </c>
      <c r="C3393" s="29" t="n">
        <v>45382</v>
      </c>
      <c r="D3393" s="28" t="s">
        <v>380</v>
      </c>
    </row>
    <row r="3394" customFormat="false" ht="15" hidden="false" customHeight="false" outlineLevel="0" collapsed="false">
      <c r="A3394" s="28" t="s">
        <v>382</v>
      </c>
      <c r="B3394" s="28" t="n">
        <v>211</v>
      </c>
      <c r="C3394" s="29" t="n">
        <v>45412</v>
      </c>
      <c r="D3394" s="28" t="s">
        <v>380</v>
      </c>
    </row>
    <row r="3395" customFormat="false" ht="15" hidden="false" customHeight="false" outlineLevel="0" collapsed="false">
      <c r="A3395" s="28" t="s">
        <v>382</v>
      </c>
      <c r="B3395" s="28" t="n">
        <v>211</v>
      </c>
      <c r="C3395" s="29" t="n">
        <v>45443</v>
      </c>
      <c r="D3395" s="28" t="s">
        <v>380</v>
      </c>
    </row>
    <row r="3396" customFormat="false" ht="15" hidden="false" customHeight="false" outlineLevel="0" collapsed="false">
      <c r="A3396" s="28" t="s">
        <v>382</v>
      </c>
      <c r="B3396" s="28" t="n">
        <v>211</v>
      </c>
      <c r="C3396" s="29" t="n">
        <v>45504</v>
      </c>
      <c r="D3396" s="28" t="s">
        <v>380</v>
      </c>
    </row>
    <row r="3397" customFormat="false" ht="15" hidden="false" customHeight="false" outlineLevel="0" collapsed="false">
      <c r="A3397" s="28" t="s">
        <v>382</v>
      </c>
      <c r="B3397" s="28" t="n">
        <v>211</v>
      </c>
      <c r="C3397" s="29" t="n">
        <v>45535</v>
      </c>
      <c r="D3397" s="28" t="s">
        <v>380</v>
      </c>
    </row>
    <row r="3398" customFormat="false" ht="15" hidden="false" customHeight="false" outlineLevel="0" collapsed="false">
      <c r="A3398" s="28" t="s">
        <v>382</v>
      </c>
      <c r="B3398" s="28" t="n">
        <v>211</v>
      </c>
      <c r="C3398" s="29" t="n">
        <v>45565</v>
      </c>
      <c r="D3398" s="28" t="s">
        <v>380</v>
      </c>
    </row>
    <row r="3399" customFormat="false" ht="15" hidden="false" customHeight="false" outlineLevel="0" collapsed="false">
      <c r="A3399" s="28" t="s">
        <v>382</v>
      </c>
      <c r="B3399" s="28" t="n">
        <v>211</v>
      </c>
      <c r="C3399" s="29" t="n">
        <v>45596</v>
      </c>
      <c r="D3399" s="28" t="s">
        <v>380</v>
      </c>
    </row>
    <row r="3400" customFormat="false" ht="15" hidden="false" customHeight="false" outlineLevel="0" collapsed="false">
      <c r="A3400" s="28" t="s">
        <v>382</v>
      </c>
      <c r="B3400" s="28" t="n">
        <v>211</v>
      </c>
      <c r="C3400" s="29" t="n">
        <v>45657</v>
      </c>
      <c r="D3400" s="28" t="s">
        <v>380</v>
      </c>
    </row>
    <row r="3401" customFormat="false" ht="15" hidden="false" customHeight="false" outlineLevel="0" collapsed="false">
      <c r="A3401" s="28" t="s">
        <v>382</v>
      </c>
      <c r="B3401" s="28" t="n">
        <v>211</v>
      </c>
      <c r="C3401" s="29" t="n">
        <v>45688</v>
      </c>
      <c r="D3401" s="28" t="s">
        <v>380</v>
      </c>
    </row>
    <row r="3402" customFormat="false" ht="15" hidden="false" customHeight="false" outlineLevel="0" collapsed="false">
      <c r="A3402" s="28" t="s">
        <v>382</v>
      </c>
      <c r="B3402" s="28" t="n">
        <v>211</v>
      </c>
      <c r="C3402" s="29" t="n">
        <v>45747</v>
      </c>
      <c r="D3402" s="28" t="s">
        <v>380</v>
      </c>
    </row>
    <row r="3403" customFormat="false" ht="15" hidden="false" customHeight="false" outlineLevel="0" collapsed="false">
      <c r="A3403" s="28" t="s">
        <v>382</v>
      </c>
      <c r="B3403" s="28" t="n">
        <v>211</v>
      </c>
      <c r="C3403" s="29" t="n">
        <v>45777</v>
      </c>
      <c r="D3403" s="28" t="s">
        <v>380</v>
      </c>
    </row>
    <row r="3404" customFormat="false" ht="15" hidden="false" customHeight="false" outlineLevel="0" collapsed="false">
      <c r="A3404" s="28" t="s">
        <v>382</v>
      </c>
      <c r="B3404" s="28" t="n">
        <v>211</v>
      </c>
      <c r="C3404" s="29" t="n">
        <v>45808</v>
      </c>
      <c r="D3404" s="28" t="s">
        <v>380</v>
      </c>
    </row>
    <row r="3405" customFormat="false" ht="15" hidden="false" customHeight="false" outlineLevel="0" collapsed="false">
      <c r="A3405" s="28" t="s">
        <v>382</v>
      </c>
      <c r="B3405" s="28" t="n">
        <v>211</v>
      </c>
      <c r="C3405" s="29" t="n">
        <v>45869</v>
      </c>
      <c r="D3405" s="28" t="s">
        <v>380</v>
      </c>
    </row>
    <row r="3406" customFormat="false" ht="15" hidden="false" customHeight="false" outlineLevel="0" collapsed="false">
      <c r="A3406" s="28" t="s">
        <v>382</v>
      </c>
      <c r="B3406" s="28" t="n">
        <v>211</v>
      </c>
      <c r="C3406" s="29" t="n">
        <v>45900</v>
      </c>
      <c r="D3406" s="28" t="s">
        <v>380</v>
      </c>
    </row>
    <row r="3407" customFormat="false" ht="15" hidden="false" customHeight="false" outlineLevel="0" collapsed="false">
      <c r="A3407" s="28" t="s">
        <v>382</v>
      </c>
      <c r="B3407" s="28" t="n">
        <v>211</v>
      </c>
      <c r="C3407" s="29" t="n">
        <v>45930</v>
      </c>
      <c r="D3407" s="28" t="s">
        <v>380</v>
      </c>
    </row>
    <row r="3408" customFormat="false" ht="15" hidden="false" customHeight="false" outlineLevel="0" collapsed="false">
      <c r="A3408" s="28" t="s">
        <v>382</v>
      </c>
      <c r="B3408" s="28" t="n">
        <v>211</v>
      </c>
      <c r="C3408" s="29" t="n">
        <v>45961</v>
      </c>
      <c r="D3408" s="28" t="s">
        <v>380</v>
      </c>
    </row>
    <row r="3409" customFormat="false" ht="15" hidden="false" customHeight="false" outlineLevel="0" collapsed="false">
      <c r="A3409" s="28" t="s">
        <v>382</v>
      </c>
      <c r="B3409" s="28" t="n">
        <v>211</v>
      </c>
      <c r="C3409" s="29" t="n">
        <v>46022</v>
      </c>
      <c r="D3409" s="28" t="s">
        <v>380</v>
      </c>
    </row>
    <row r="3410" customFormat="false" ht="15" hidden="false" customHeight="false" outlineLevel="0" collapsed="false">
      <c r="A3410" s="28" t="s">
        <v>382</v>
      </c>
      <c r="B3410" s="28" t="n">
        <v>211</v>
      </c>
      <c r="C3410" s="29" t="n">
        <v>46053</v>
      </c>
      <c r="D3410" s="28" t="s">
        <v>380</v>
      </c>
    </row>
    <row r="3411" customFormat="false" ht="15" hidden="false" customHeight="false" outlineLevel="0" collapsed="false">
      <c r="A3411" s="28" t="s">
        <v>382</v>
      </c>
      <c r="B3411" s="28" t="n">
        <v>211</v>
      </c>
      <c r="C3411" s="29" t="n">
        <v>46112</v>
      </c>
      <c r="D3411" s="28" t="s">
        <v>380</v>
      </c>
    </row>
    <row r="3412" customFormat="false" ht="15" hidden="false" customHeight="false" outlineLevel="0" collapsed="false">
      <c r="A3412" s="28" t="s">
        <v>382</v>
      </c>
      <c r="B3412" s="28" t="n">
        <v>211</v>
      </c>
      <c r="C3412" s="29" t="n">
        <v>46142</v>
      </c>
      <c r="D3412" s="28" t="s">
        <v>380</v>
      </c>
    </row>
    <row r="3413" customFormat="false" ht="15" hidden="false" customHeight="false" outlineLevel="0" collapsed="false">
      <c r="A3413" s="28" t="s">
        <v>382</v>
      </c>
      <c r="B3413" s="28" t="n">
        <v>211</v>
      </c>
      <c r="C3413" s="29" t="n">
        <v>46173</v>
      </c>
      <c r="D3413" s="28" t="s">
        <v>380</v>
      </c>
    </row>
    <row r="3414" customFormat="false" ht="15" hidden="false" customHeight="false" outlineLevel="0" collapsed="false">
      <c r="A3414" s="28" t="s">
        <v>382</v>
      </c>
      <c r="B3414" s="28" t="n">
        <v>211</v>
      </c>
      <c r="C3414" s="29" t="n">
        <v>46234</v>
      </c>
      <c r="D3414" s="28" t="s">
        <v>380</v>
      </c>
    </row>
    <row r="3415" customFormat="false" ht="15" hidden="false" customHeight="false" outlineLevel="0" collapsed="false">
      <c r="A3415" s="28" t="s">
        <v>382</v>
      </c>
      <c r="B3415" s="28" t="n">
        <v>217</v>
      </c>
      <c r="C3415" s="29" t="n">
        <v>45016</v>
      </c>
      <c r="D3415" s="28" t="s">
        <v>380</v>
      </c>
    </row>
    <row r="3416" customFormat="false" ht="15" hidden="false" customHeight="false" outlineLevel="0" collapsed="false">
      <c r="A3416" s="28" t="s">
        <v>382</v>
      </c>
      <c r="B3416" s="28" t="n">
        <v>217</v>
      </c>
      <c r="C3416" s="29" t="n">
        <v>45046</v>
      </c>
      <c r="D3416" s="28" t="s">
        <v>380</v>
      </c>
    </row>
    <row r="3417" customFormat="false" ht="15" hidden="false" customHeight="false" outlineLevel="0" collapsed="false">
      <c r="A3417" s="28" t="s">
        <v>382</v>
      </c>
      <c r="B3417" s="28" t="n">
        <v>217</v>
      </c>
      <c r="C3417" s="29" t="n">
        <v>45077</v>
      </c>
      <c r="D3417" s="28" t="s">
        <v>380</v>
      </c>
    </row>
    <row r="3418" customFormat="false" ht="15" hidden="false" customHeight="false" outlineLevel="0" collapsed="false">
      <c r="A3418" s="28" t="s">
        <v>382</v>
      </c>
      <c r="B3418" s="28" t="n">
        <v>217</v>
      </c>
      <c r="C3418" s="29" t="n">
        <v>45199</v>
      </c>
      <c r="D3418" s="28" t="s">
        <v>380</v>
      </c>
    </row>
    <row r="3419" customFormat="false" ht="15" hidden="false" customHeight="false" outlineLevel="0" collapsed="false">
      <c r="A3419" s="28" t="s">
        <v>382</v>
      </c>
      <c r="B3419" s="28" t="n">
        <v>217</v>
      </c>
      <c r="C3419" s="29" t="n">
        <v>45230</v>
      </c>
      <c r="D3419" s="28" t="s">
        <v>380</v>
      </c>
    </row>
    <row r="3420" customFormat="false" ht="15" hidden="false" customHeight="false" outlineLevel="0" collapsed="false">
      <c r="A3420" s="28" t="s">
        <v>382</v>
      </c>
      <c r="B3420" s="28" t="n">
        <v>217</v>
      </c>
      <c r="C3420" s="29" t="n">
        <v>45291</v>
      </c>
      <c r="D3420" s="28" t="s">
        <v>380</v>
      </c>
    </row>
    <row r="3421" customFormat="false" ht="15" hidden="false" customHeight="false" outlineLevel="0" collapsed="false">
      <c r="A3421" s="28" t="s">
        <v>382</v>
      </c>
      <c r="B3421" s="28" t="n">
        <v>217</v>
      </c>
      <c r="C3421" s="29" t="n">
        <v>45322</v>
      </c>
      <c r="D3421" s="28" t="s">
        <v>381</v>
      </c>
    </row>
    <row r="3422" customFormat="false" ht="15" hidden="false" customHeight="false" outlineLevel="0" collapsed="false">
      <c r="A3422" s="28" t="s">
        <v>382</v>
      </c>
      <c r="B3422" s="28" t="n">
        <v>217</v>
      </c>
      <c r="C3422" s="29" t="n">
        <v>45382</v>
      </c>
      <c r="D3422" s="28" t="s">
        <v>380</v>
      </c>
    </row>
    <row r="3423" customFormat="false" ht="15" hidden="false" customHeight="false" outlineLevel="0" collapsed="false">
      <c r="A3423" s="28" t="s">
        <v>382</v>
      </c>
      <c r="B3423" s="28" t="n">
        <v>217</v>
      </c>
      <c r="C3423" s="29" t="n">
        <v>45412</v>
      </c>
      <c r="D3423" s="28" t="s">
        <v>381</v>
      </c>
    </row>
    <row r="3424" customFormat="false" ht="15" hidden="false" customHeight="false" outlineLevel="0" collapsed="false">
      <c r="A3424" s="28" t="s">
        <v>382</v>
      </c>
      <c r="B3424" s="28" t="n">
        <v>217</v>
      </c>
      <c r="C3424" s="29" t="n">
        <v>45443</v>
      </c>
      <c r="D3424" s="28" t="s">
        <v>380</v>
      </c>
    </row>
    <row r="3425" customFormat="false" ht="15" hidden="false" customHeight="false" outlineLevel="0" collapsed="false">
      <c r="A3425" s="28" t="s">
        <v>382</v>
      </c>
      <c r="B3425" s="28" t="n">
        <v>217</v>
      </c>
      <c r="C3425" s="29" t="n">
        <v>45504</v>
      </c>
      <c r="D3425" s="28" t="s">
        <v>381</v>
      </c>
    </row>
    <row r="3426" customFormat="false" ht="15" hidden="false" customHeight="false" outlineLevel="0" collapsed="false">
      <c r="A3426" s="28" t="s">
        <v>382</v>
      </c>
      <c r="B3426" s="28" t="n">
        <v>217</v>
      </c>
      <c r="C3426" s="29" t="n">
        <v>45535</v>
      </c>
      <c r="D3426" s="28" t="s">
        <v>379</v>
      </c>
    </row>
    <row r="3427" customFormat="false" ht="15" hidden="false" customHeight="false" outlineLevel="0" collapsed="false">
      <c r="A3427" s="28" t="s">
        <v>382</v>
      </c>
      <c r="B3427" s="28" t="n">
        <v>217</v>
      </c>
      <c r="C3427" s="29" t="n">
        <v>45565</v>
      </c>
      <c r="D3427" s="28" t="s">
        <v>380</v>
      </c>
    </row>
    <row r="3428" customFormat="false" ht="15" hidden="false" customHeight="false" outlineLevel="0" collapsed="false">
      <c r="A3428" s="28" t="s">
        <v>382</v>
      </c>
      <c r="B3428" s="28" t="n">
        <v>217</v>
      </c>
      <c r="C3428" s="29" t="n">
        <v>45596</v>
      </c>
      <c r="D3428" s="28" t="s">
        <v>380</v>
      </c>
    </row>
    <row r="3429" customFormat="false" ht="15" hidden="false" customHeight="false" outlineLevel="0" collapsed="false">
      <c r="A3429" s="28" t="s">
        <v>382</v>
      </c>
      <c r="B3429" s="28" t="n">
        <v>217</v>
      </c>
      <c r="C3429" s="29" t="n">
        <v>45657</v>
      </c>
      <c r="D3429" s="28" t="s">
        <v>380</v>
      </c>
    </row>
    <row r="3430" customFormat="false" ht="15" hidden="false" customHeight="false" outlineLevel="0" collapsed="false">
      <c r="A3430" s="28" t="s">
        <v>382</v>
      </c>
      <c r="B3430" s="28" t="n">
        <v>217</v>
      </c>
      <c r="C3430" s="29" t="n">
        <v>45688</v>
      </c>
      <c r="D3430" s="28" t="s">
        <v>380</v>
      </c>
    </row>
    <row r="3431" customFormat="false" ht="15" hidden="false" customHeight="false" outlineLevel="0" collapsed="false">
      <c r="A3431" s="28" t="s">
        <v>382</v>
      </c>
      <c r="B3431" s="28" t="n">
        <v>217</v>
      </c>
      <c r="C3431" s="29" t="n">
        <v>45747</v>
      </c>
      <c r="D3431" s="28" t="s">
        <v>380</v>
      </c>
    </row>
    <row r="3432" customFormat="false" ht="15" hidden="false" customHeight="false" outlineLevel="0" collapsed="false">
      <c r="A3432" s="28" t="s">
        <v>382</v>
      </c>
      <c r="B3432" s="28" t="n">
        <v>217</v>
      </c>
      <c r="C3432" s="29" t="n">
        <v>45777</v>
      </c>
      <c r="D3432" s="28" t="s">
        <v>380</v>
      </c>
    </row>
    <row r="3433" customFormat="false" ht="15" hidden="false" customHeight="false" outlineLevel="0" collapsed="false">
      <c r="A3433" s="28" t="s">
        <v>382</v>
      </c>
      <c r="B3433" s="28" t="n">
        <v>217</v>
      </c>
      <c r="C3433" s="29" t="n">
        <v>45808</v>
      </c>
      <c r="D3433" s="28" t="s">
        <v>380</v>
      </c>
    </row>
    <row r="3434" customFormat="false" ht="15" hidden="false" customHeight="false" outlineLevel="0" collapsed="false">
      <c r="A3434" s="28" t="s">
        <v>382</v>
      </c>
      <c r="B3434" s="28" t="n">
        <v>217</v>
      </c>
      <c r="C3434" s="29" t="n">
        <v>45869</v>
      </c>
      <c r="D3434" s="28" t="s">
        <v>380</v>
      </c>
    </row>
    <row r="3435" customFormat="false" ht="15" hidden="false" customHeight="false" outlineLevel="0" collapsed="false">
      <c r="A3435" s="28" t="s">
        <v>382</v>
      </c>
      <c r="B3435" s="28" t="n">
        <v>217</v>
      </c>
      <c r="C3435" s="29" t="n">
        <v>45900</v>
      </c>
      <c r="D3435" s="28" t="s">
        <v>380</v>
      </c>
    </row>
    <row r="3436" customFormat="false" ht="15" hidden="false" customHeight="false" outlineLevel="0" collapsed="false">
      <c r="A3436" s="28" t="s">
        <v>382</v>
      </c>
      <c r="B3436" s="28" t="n">
        <v>217</v>
      </c>
      <c r="C3436" s="29" t="n">
        <v>45930</v>
      </c>
      <c r="D3436" s="28" t="s">
        <v>380</v>
      </c>
    </row>
    <row r="3437" customFormat="false" ht="15" hidden="false" customHeight="false" outlineLevel="0" collapsed="false">
      <c r="A3437" s="28" t="s">
        <v>382</v>
      </c>
      <c r="B3437" s="28" t="n">
        <v>217</v>
      </c>
      <c r="C3437" s="29" t="n">
        <v>45961</v>
      </c>
      <c r="D3437" s="28" t="s">
        <v>380</v>
      </c>
    </row>
    <row r="3438" customFormat="false" ht="15" hidden="false" customHeight="false" outlineLevel="0" collapsed="false">
      <c r="A3438" s="28" t="s">
        <v>382</v>
      </c>
      <c r="B3438" s="28" t="n">
        <v>217</v>
      </c>
      <c r="C3438" s="29" t="n">
        <v>46022</v>
      </c>
      <c r="D3438" s="28" t="s">
        <v>380</v>
      </c>
    </row>
    <row r="3439" customFormat="false" ht="15" hidden="false" customHeight="false" outlineLevel="0" collapsed="false">
      <c r="A3439" s="28" t="s">
        <v>382</v>
      </c>
      <c r="B3439" s="28" t="n">
        <v>217</v>
      </c>
      <c r="C3439" s="29" t="n">
        <v>46053</v>
      </c>
      <c r="D3439" s="28" t="s">
        <v>380</v>
      </c>
    </row>
    <row r="3440" customFormat="false" ht="15" hidden="false" customHeight="false" outlineLevel="0" collapsed="false">
      <c r="A3440" s="28" t="s">
        <v>382</v>
      </c>
      <c r="B3440" s="28" t="n">
        <v>217</v>
      </c>
      <c r="C3440" s="29" t="n">
        <v>46112</v>
      </c>
      <c r="D3440" s="28" t="s">
        <v>379</v>
      </c>
    </row>
    <row r="3441" customFormat="false" ht="15" hidden="false" customHeight="false" outlineLevel="0" collapsed="false">
      <c r="A3441" s="28" t="s">
        <v>382</v>
      </c>
      <c r="B3441" s="28" t="n">
        <v>217</v>
      </c>
      <c r="C3441" s="29" t="n">
        <v>46142</v>
      </c>
      <c r="D3441" s="28" t="s">
        <v>380</v>
      </c>
    </row>
    <row r="3442" customFormat="false" ht="15" hidden="false" customHeight="false" outlineLevel="0" collapsed="false">
      <c r="A3442" s="28" t="s">
        <v>382</v>
      </c>
      <c r="B3442" s="28" t="n">
        <v>217</v>
      </c>
      <c r="C3442" s="29" t="n">
        <v>46173</v>
      </c>
      <c r="D3442" s="28" t="s">
        <v>380</v>
      </c>
    </row>
    <row r="3443" customFormat="false" ht="15" hidden="false" customHeight="false" outlineLevel="0" collapsed="false">
      <c r="A3443" s="28" t="s">
        <v>382</v>
      </c>
      <c r="B3443" s="28" t="n">
        <v>217</v>
      </c>
      <c r="C3443" s="29" t="n">
        <v>46234</v>
      </c>
      <c r="D3443" s="28" t="s">
        <v>380</v>
      </c>
    </row>
    <row r="3444" customFormat="false" ht="15" hidden="false" customHeight="false" outlineLevel="0" collapsed="false">
      <c r="A3444" s="28" t="s">
        <v>382</v>
      </c>
      <c r="B3444" s="28" t="n">
        <v>218</v>
      </c>
      <c r="C3444" s="29" t="n">
        <v>44957</v>
      </c>
      <c r="D3444" s="28" t="s">
        <v>380</v>
      </c>
    </row>
    <row r="3445" customFormat="false" ht="15" hidden="false" customHeight="false" outlineLevel="0" collapsed="false">
      <c r="A3445" s="28" t="s">
        <v>382</v>
      </c>
      <c r="B3445" s="28" t="n">
        <v>218</v>
      </c>
      <c r="C3445" s="29" t="n">
        <v>45016</v>
      </c>
      <c r="D3445" s="28" t="s">
        <v>380</v>
      </c>
    </row>
    <row r="3446" customFormat="false" ht="15" hidden="false" customHeight="false" outlineLevel="0" collapsed="false">
      <c r="A3446" s="28" t="s">
        <v>382</v>
      </c>
      <c r="B3446" s="28" t="n">
        <v>218</v>
      </c>
      <c r="C3446" s="29" t="n">
        <v>45046</v>
      </c>
      <c r="D3446" s="28" t="s">
        <v>380</v>
      </c>
    </row>
    <row r="3447" customFormat="false" ht="15" hidden="false" customHeight="false" outlineLevel="0" collapsed="false">
      <c r="A3447" s="28" t="s">
        <v>382</v>
      </c>
      <c r="B3447" s="28" t="n">
        <v>218</v>
      </c>
      <c r="C3447" s="29" t="n">
        <v>45077</v>
      </c>
      <c r="D3447" s="28" t="s">
        <v>380</v>
      </c>
    </row>
    <row r="3448" customFormat="false" ht="15" hidden="false" customHeight="false" outlineLevel="0" collapsed="false">
      <c r="A3448" s="28" t="s">
        <v>382</v>
      </c>
      <c r="B3448" s="28" t="n">
        <v>218</v>
      </c>
      <c r="C3448" s="29" t="n">
        <v>45199</v>
      </c>
      <c r="D3448" s="28" t="s">
        <v>380</v>
      </c>
    </row>
    <row r="3449" customFormat="false" ht="15" hidden="false" customHeight="false" outlineLevel="0" collapsed="false">
      <c r="A3449" s="28" t="s">
        <v>382</v>
      </c>
      <c r="B3449" s="28" t="n">
        <v>218</v>
      </c>
      <c r="C3449" s="29" t="n">
        <v>45230</v>
      </c>
      <c r="D3449" s="28" t="s">
        <v>380</v>
      </c>
    </row>
    <row r="3450" customFormat="false" ht="15" hidden="false" customHeight="false" outlineLevel="0" collapsed="false">
      <c r="A3450" s="28" t="s">
        <v>382</v>
      </c>
      <c r="B3450" s="28" t="n">
        <v>218</v>
      </c>
      <c r="C3450" s="29" t="n">
        <v>45291</v>
      </c>
      <c r="D3450" s="28" t="s">
        <v>380</v>
      </c>
    </row>
    <row r="3451" customFormat="false" ht="15" hidden="false" customHeight="false" outlineLevel="0" collapsed="false">
      <c r="A3451" s="28" t="s">
        <v>382</v>
      </c>
      <c r="B3451" s="28" t="n">
        <v>218</v>
      </c>
      <c r="C3451" s="29" t="n">
        <v>45322</v>
      </c>
      <c r="D3451" s="28" t="s">
        <v>380</v>
      </c>
    </row>
    <row r="3452" customFormat="false" ht="15" hidden="false" customHeight="false" outlineLevel="0" collapsed="false">
      <c r="A3452" s="28" t="s">
        <v>382</v>
      </c>
      <c r="B3452" s="28" t="n">
        <v>218</v>
      </c>
      <c r="C3452" s="29" t="n">
        <v>45382</v>
      </c>
      <c r="D3452" s="28" t="s">
        <v>380</v>
      </c>
    </row>
    <row r="3453" customFormat="false" ht="15" hidden="false" customHeight="false" outlineLevel="0" collapsed="false">
      <c r="A3453" s="28" t="s">
        <v>382</v>
      </c>
      <c r="B3453" s="28" t="n">
        <v>218</v>
      </c>
      <c r="C3453" s="29" t="n">
        <v>45412</v>
      </c>
      <c r="D3453" s="28" t="s">
        <v>380</v>
      </c>
    </row>
    <row r="3454" customFormat="false" ht="15" hidden="false" customHeight="false" outlineLevel="0" collapsed="false">
      <c r="A3454" s="28" t="s">
        <v>382</v>
      </c>
      <c r="B3454" s="28" t="n">
        <v>218</v>
      </c>
      <c r="C3454" s="29" t="n">
        <v>45443</v>
      </c>
      <c r="D3454" s="28" t="s">
        <v>380</v>
      </c>
    </row>
    <row r="3455" customFormat="false" ht="15" hidden="false" customHeight="false" outlineLevel="0" collapsed="false">
      <c r="A3455" s="28" t="s">
        <v>382</v>
      </c>
      <c r="B3455" s="28" t="n">
        <v>218</v>
      </c>
      <c r="C3455" s="29" t="n">
        <v>45504</v>
      </c>
      <c r="D3455" s="28" t="s">
        <v>380</v>
      </c>
    </row>
    <row r="3456" customFormat="false" ht="15" hidden="false" customHeight="false" outlineLevel="0" collapsed="false">
      <c r="A3456" s="28" t="s">
        <v>382</v>
      </c>
      <c r="B3456" s="28" t="n">
        <v>218</v>
      </c>
      <c r="C3456" s="29" t="n">
        <v>45535</v>
      </c>
      <c r="D3456" s="28" t="s">
        <v>380</v>
      </c>
    </row>
    <row r="3457" customFormat="false" ht="15" hidden="false" customHeight="false" outlineLevel="0" collapsed="false">
      <c r="A3457" s="28" t="s">
        <v>382</v>
      </c>
      <c r="B3457" s="28" t="n">
        <v>218</v>
      </c>
      <c r="C3457" s="29" t="n">
        <v>45565</v>
      </c>
      <c r="D3457" s="28" t="s">
        <v>380</v>
      </c>
    </row>
    <row r="3458" customFormat="false" ht="15" hidden="false" customHeight="false" outlineLevel="0" collapsed="false">
      <c r="A3458" s="28" t="s">
        <v>382</v>
      </c>
      <c r="B3458" s="28" t="n">
        <v>218</v>
      </c>
      <c r="C3458" s="29" t="n">
        <v>45596</v>
      </c>
      <c r="D3458" s="28" t="s">
        <v>380</v>
      </c>
    </row>
    <row r="3459" customFormat="false" ht="15" hidden="false" customHeight="false" outlineLevel="0" collapsed="false">
      <c r="A3459" s="28" t="s">
        <v>382</v>
      </c>
      <c r="B3459" s="28" t="n">
        <v>218</v>
      </c>
      <c r="C3459" s="29" t="n">
        <v>45657</v>
      </c>
      <c r="D3459" s="28" t="s">
        <v>380</v>
      </c>
    </row>
    <row r="3460" customFormat="false" ht="15" hidden="false" customHeight="false" outlineLevel="0" collapsed="false">
      <c r="A3460" s="28" t="s">
        <v>382</v>
      </c>
      <c r="B3460" s="28" t="n">
        <v>218</v>
      </c>
      <c r="C3460" s="29" t="n">
        <v>45688</v>
      </c>
      <c r="D3460" s="28" t="s">
        <v>380</v>
      </c>
    </row>
    <row r="3461" customFormat="false" ht="15" hidden="false" customHeight="false" outlineLevel="0" collapsed="false">
      <c r="A3461" s="28" t="s">
        <v>382</v>
      </c>
      <c r="B3461" s="28" t="n">
        <v>218</v>
      </c>
      <c r="C3461" s="29" t="n">
        <v>45747</v>
      </c>
      <c r="D3461" s="28" t="s">
        <v>380</v>
      </c>
    </row>
    <row r="3462" customFormat="false" ht="15" hidden="false" customHeight="false" outlineLevel="0" collapsed="false">
      <c r="A3462" s="28" t="s">
        <v>382</v>
      </c>
      <c r="B3462" s="28" t="n">
        <v>218</v>
      </c>
      <c r="C3462" s="29" t="n">
        <v>45777</v>
      </c>
      <c r="D3462" s="28" t="s">
        <v>380</v>
      </c>
    </row>
    <row r="3463" customFormat="false" ht="15" hidden="false" customHeight="false" outlineLevel="0" collapsed="false">
      <c r="A3463" s="28" t="s">
        <v>382</v>
      </c>
      <c r="B3463" s="28" t="n">
        <v>218</v>
      </c>
      <c r="C3463" s="29" t="n">
        <v>45808</v>
      </c>
      <c r="D3463" s="28" t="s">
        <v>379</v>
      </c>
    </row>
    <row r="3464" customFormat="false" ht="15" hidden="false" customHeight="false" outlineLevel="0" collapsed="false">
      <c r="A3464" s="28" t="s">
        <v>382</v>
      </c>
      <c r="B3464" s="28" t="n">
        <v>218</v>
      </c>
      <c r="C3464" s="29" t="n">
        <v>45869</v>
      </c>
      <c r="D3464" s="28" t="s">
        <v>380</v>
      </c>
    </row>
    <row r="3465" customFormat="false" ht="15" hidden="false" customHeight="false" outlineLevel="0" collapsed="false">
      <c r="A3465" s="28" t="s">
        <v>382</v>
      </c>
      <c r="B3465" s="28" t="n">
        <v>218</v>
      </c>
      <c r="C3465" s="29" t="n">
        <v>45900</v>
      </c>
      <c r="D3465" s="28" t="s">
        <v>380</v>
      </c>
    </row>
    <row r="3466" customFormat="false" ht="15" hidden="false" customHeight="false" outlineLevel="0" collapsed="false">
      <c r="A3466" s="28" t="s">
        <v>382</v>
      </c>
      <c r="B3466" s="28" t="n">
        <v>218</v>
      </c>
      <c r="C3466" s="29" t="n">
        <v>45930</v>
      </c>
      <c r="D3466" s="28" t="s">
        <v>380</v>
      </c>
    </row>
    <row r="3467" customFormat="false" ht="15" hidden="false" customHeight="false" outlineLevel="0" collapsed="false">
      <c r="A3467" s="28" t="s">
        <v>382</v>
      </c>
      <c r="B3467" s="28" t="n">
        <v>218</v>
      </c>
      <c r="C3467" s="29" t="n">
        <v>45961</v>
      </c>
      <c r="D3467" s="28" t="s">
        <v>380</v>
      </c>
    </row>
    <row r="3468" customFormat="false" ht="15" hidden="false" customHeight="false" outlineLevel="0" collapsed="false">
      <c r="A3468" s="28" t="s">
        <v>382</v>
      </c>
      <c r="B3468" s="28" t="n">
        <v>218</v>
      </c>
      <c r="C3468" s="29" t="n">
        <v>46022</v>
      </c>
      <c r="D3468" s="28" t="s">
        <v>380</v>
      </c>
    </row>
    <row r="3469" customFormat="false" ht="15" hidden="false" customHeight="false" outlineLevel="0" collapsed="false">
      <c r="A3469" s="28" t="s">
        <v>382</v>
      </c>
      <c r="B3469" s="28" t="n">
        <v>218</v>
      </c>
      <c r="C3469" s="29" t="n">
        <v>46053</v>
      </c>
      <c r="D3469" s="28" t="s">
        <v>380</v>
      </c>
    </row>
    <row r="3470" customFormat="false" ht="15" hidden="false" customHeight="false" outlineLevel="0" collapsed="false">
      <c r="A3470" s="28" t="s">
        <v>382</v>
      </c>
      <c r="B3470" s="28" t="n">
        <v>218</v>
      </c>
      <c r="C3470" s="29" t="n">
        <v>46112</v>
      </c>
      <c r="D3470" s="28" t="s">
        <v>380</v>
      </c>
    </row>
    <row r="3471" customFormat="false" ht="15" hidden="false" customHeight="false" outlineLevel="0" collapsed="false">
      <c r="A3471" s="28" t="s">
        <v>382</v>
      </c>
      <c r="B3471" s="28" t="n">
        <v>218</v>
      </c>
      <c r="C3471" s="29" t="n">
        <v>46142</v>
      </c>
      <c r="D3471" s="28" t="s">
        <v>380</v>
      </c>
    </row>
    <row r="3472" customFormat="false" ht="15" hidden="false" customHeight="false" outlineLevel="0" collapsed="false">
      <c r="A3472" s="28" t="s">
        <v>382</v>
      </c>
      <c r="B3472" s="28" t="n">
        <v>218</v>
      </c>
      <c r="C3472" s="29" t="n">
        <v>46173</v>
      </c>
      <c r="D3472" s="28" t="s">
        <v>380</v>
      </c>
    </row>
    <row r="3473" customFormat="false" ht="15" hidden="false" customHeight="false" outlineLevel="0" collapsed="false">
      <c r="A3473" s="28" t="s">
        <v>382</v>
      </c>
      <c r="B3473" s="28" t="n">
        <v>218</v>
      </c>
      <c r="C3473" s="29" t="n">
        <v>46234</v>
      </c>
      <c r="D3473" s="28" t="s">
        <v>380</v>
      </c>
    </row>
    <row r="3474" customFormat="false" ht="15" hidden="false" customHeight="false" outlineLevel="0" collapsed="false">
      <c r="A3474" s="28" t="s">
        <v>382</v>
      </c>
      <c r="B3474" s="28" t="n">
        <v>219</v>
      </c>
      <c r="C3474" s="29" t="n">
        <v>44957</v>
      </c>
      <c r="D3474" s="28" t="s">
        <v>380</v>
      </c>
    </row>
    <row r="3475" customFormat="false" ht="15" hidden="false" customHeight="false" outlineLevel="0" collapsed="false">
      <c r="A3475" s="28" t="s">
        <v>382</v>
      </c>
      <c r="B3475" s="28" t="n">
        <v>219</v>
      </c>
      <c r="C3475" s="29" t="n">
        <v>45016</v>
      </c>
      <c r="D3475" s="28" t="s">
        <v>380</v>
      </c>
    </row>
    <row r="3476" customFormat="false" ht="15" hidden="false" customHeight="false" outlineLevel="0" collapsed="false">
      <c r="A3476" s="28" t="s">
        <v>382</v>
      </c>
      <c r="B3476" s="28" t="n">
        <v>219</v>
      </c>
      <c r="C3476" s="29" t="n">
        <v>45046</v>
      </c>
      <c r="D3476" s="28" t="s">
        <v>380</v>
      </c>
    </row>
    <row r="3477" customFormat="false" ht="15" hidden="false" customHeight="false" outlineLevel="0" collapsed="false">
      <c r="A3477" s="28" t="s">
        <v>382</v>
      </c>
      <c r="B3477" s="28" t="n">
        <v>219</v>
      </c>
      <c r="C3477" s="29" t="n">
        <v>45077</v>
      </c>
      <c r="D3477" s="28" t="s">
        <v>380</v>
      </c>
    </row>
    <row r="3478" customFormat="false" ht="15" hidden="false" customHeight="false" outlineLevel="0" collapsed="false">
      <c r="A3478" s="28" t="s">
        <v>382</v>
      </c>
      <c r="B3478" s="28" t="n">
        <v>219</v>
      </c>
      <c r="C3478" s="29" t="n">
        <v>45199</v>
      </c>
      <c r="D3478" s="28" t="s">
        <v>381</v>
      </c>
    </row>
    <row r="3479" customFormat="false" ht="15" hidden="false" customHeight="false" outlineLevel="0" collapsed="false">
      <c r="A3479" s="28" t="s">
        <v>382</v>
      </c>
      <c r="B3479" s="28" t="n">
        <v>219</v>
      </c>
      <c r="C3479" s="29" t="n">
        <v>45230</v>
      </c>
      <c r="D3479" s="28" t="s">
        <v>380</v>
      </c>
    </row>
    <row r="3480" customFormat="false" ht="15" hidden="false" customHeight="false" outlineLevel="0" collapsed="false">
      <c r="A3480" s="28" t="s">
        <v>382</v>
      </c>
      <c r="B3480" s="28" t="n">
        <v>219</v>
      </c>
      <c r="C3480" s="29" t="n">
        <v>45291</v>
      </c>
      <c r="D3480" s="28" t="s">
        <v>380</v>
      </c>
    </row>
    <row r="3481" customFormat="false" ht="15" hidden="false" customHeight="false" outlineLevel="0" collapsed="false">
      <c r="A3481" s="28" t="s">
        <v>382</v>
      </c>
      <c r="B3481" s="28" t="n">
        <v>219</v>
      </c>
      <c r="C3481" s="29" t="n">
        <v>45322</v>
      </c>
      <c r="D3481" s="28" t="s">
        <v>380</v>
      </c>
    </row>
    <row r="3482" customFormat="false" ht="15" hidden="false" customHeight="false" outlineLevel="0" collapsed="false">
      <c r="A3482" s="28" t="s">
        <v>382</v>
      </c>
      <c r="B3482" s="28" t="n">
        <v>219</v>
      </c>
      <c r="C3482" s="29" t="n">
        <v>45382</v>
      </c>
      <c r="D3482" s="28" t="s">
        <v>380</v>
      </c>
    </row>
    <row r="3483" customFormat="false" ht="15" hidden="false" customHeight="false" outlineLevel="0" collapsed="false">
      <c r="A3483" s="28" t="s">
        <v>382</v>
      </c>
      <c r="B3483" s="28" t="n">
        <v>219</v>
      </c>
      <c r="C3483" s="29" t="n">
        <v>45412</v>
      </c>
      <c r="D3483" s="28" t="s">
        <v>380</v>
      </c>
    </row>
    <row r="3484" customFormat="false" ht="15" hidden="false" customHeight="false" outlineLevel="0" collapsed="false">
      <c r="A3484" s="28" t="s">
        <v>382</v>
      </c>
      <c r="B3484" s="28" t="n">
        <v>219</v>
      </c>
      <c r="C3484" s="29" t="n">
        <v>45443</v>
      </c>
      <c r="D3484" s="28" t="s">
        <v>380</v>
      </c>
    </row>
    <row r="3485" customFormat="false" ht="15" hidden="false" customHeight="false" outlineLevel="0" collapsed="false">
      <c r="A3485" s="28" t="s">
        <v>382</v>
      </c>
      <c r="B3485" s="28" t="n">
        <v>219</v>
      </c>
      <c r="C3485" s="29" t="n">
        <v>45504</v>
      </c>
      <c r="D3485" s="28" t="s">
        <v>380</v>
      </c>
    </row>
    <row r="3486" customFormat="false" ht="15" hidden="false" customHeight="false" outlineLevel="0" collapsed="false">
      <c r="A3486" s="28" t="s">
        <v>382</v>
      </c>
      <c r="B3486" s="28" t="n">
        <v>219</v>
      </c>
      <c r="C3486" s="29" t="n">
        <v>45535</v>
      </c>
      <c r="D3486" s="28" t="s">
        <v>380</v>
      </c>
    </row>
    <row r="3487" customFormat="false" ht="15" hidden="false" customHeight="false" outlineLevel="0" collapsed="false">
      <c r="A3487" s="28" t="s">
        <v>382</v>
      </c>
      <c r="B3487" s="28" t="n">
        <v>219</v>
      </c>
      <c r="C3487" s="29" t="n">
        <v>45565</v>
      </c>
      <c r="D3487" s="28" t="s">
        <v>380</v>
      </c>
    </row>
    <row r="3488" customFormat="false" ht="15" hidden="false" customHeight="false" outlineLevel="0" collapsed="false">
      <c r="A3488" s="28" t="s">
        <v>382</v>
      </c>
      <c r="B3488" s="28" t="n">
        <v>219</v>
      </c>
      <c r="C3488" s="29" t="n">
        <v>45596</v>
      </c>
      <c r="D3488" s="28" t="s">
        <v>380</v>
      </c>
    </row>
    <row r="3489" customFormat="false" ht="15" hidden="false" customHeight="false" outlineLevel="0" collapsed="false">
      <c r="A3489" s="28" t="s">
        <v>382</v>
      </c>
      <c r="B3489" s="28" t="n">
        <v>219</v>
      </c>
      <c r="C3489" s="29" t="n">
        <v>45657</v>
      </c>
      <c r="D3489" s="28" t="s">
        <v>380</v>
      </c>
    </row>
    <row r="3490" customFormat="false" ht="15" hidden="false" customHeight="false" outlineLevel="0" collapsed="false">
      <c r="A3490" s="28" t="s">
        <v>382</v>
      </c>
      <c r="B3490" s="28" t="n">
        <v>219</v>
      </c>
      <c r="C3490" s="29" t="n">
        <v>45688</v>
      </c>
      <c r="D3490" s="28" t="s">
        <v>380</v>
      </c>
    </row>
    <row r="3491" customFormat="false" ht="15" hidden="false" customHeight="false" outlineLevel="0" collapsed="false">
      <c r="A3491" s="28" t="s">
        <v>382</v>
      </c>
      <c r="B3491" s="28" t="n">
        <v>219</v>
      </c>
      <c r="C3491" s="29" t="n">
        <v>45747</v>
      </c>
      <c r="D3491" s="28" t="s">
        <v>380</v>
      </c>
    </row>
    <row r="3492" customFormat="false" ht="15" hidden="false" customHeight="false" outlineLevel="0" collapsed="false">
      <c r="A3492" s="28" t="s">
        <v>382</v>
      </c>
      <c r="B3492" s="28" t="n">
        <v>219</v>
      </c>
      <c r="C3492" s="29" t="n">
        <v>45777</v>
      </c>
      <c r="D3492" s="28" t="s">
        <v>381</v>
      </c>
    </row>
    <row r="3493" customFormat="false" ht="15" hidden="false" customHeight="false" outlineLevel="0" collapsed="false">
      <c r="A3493" s="28" t="s">
        <v>382</v>
      </c>
      <c r="B3493" s="28" t="n">
        <v>219</v>
      </c>
      <c r="C3493" s="29" t="n">
        <v>45808</v>
      </c>
      <c r="D3493" s="28" t="s">
        <v>380</v>
      </c>
    </row>
    <row r="3494" customFormat="false" ht="15" hidden="false" customHeight="false" outlineLevel="0" collapsed="false">
      <c r="A3494" s="28" t="s">
        <v>382</v>
      </c>
      <c r="B3494" s="28" t="n">
        <v>219</v>
      </c>
      <c r="C3494" s="29" t="n">
        <v>45869</v>
      </c>
      <c r="D3494" s="28" t="s">
        <v>380</v>
      </c>
    </row>
    <row r="3495" customFormat="false" ht="15" hidden="false" customHeight="false" outlineLevel="0" collapsed="false">
      <c r="A3495" s="28" t="s">
        <v>382</v>
      </c>
      <c r="B3495" s="28" t="n">
        <v>219</v>
      </c>
      <c r="C3495" s="29" t="n">
        <v>45900</v>
      </c>
      <c r="D3495" s="28" t="s">
        <v>380</v>
      </c>
    </row>
    <row r="3496" customFormat="false" ht="15" hidden="false" customHeight="false" outlineLevel="0" collapsed="false">
      <c r="A3496" s="28" t="s">
        <v>382</v>
      </c>
      <c r="B3496" s="28" t="n">
        <v>219</v>
      </c>
      <c r="C3496" s="29" t="n">
        <v>45930</v>
      </c>
      <c r="D3496" s="28" t="s">
        <v>380</v>
      </c>
    </row>
    <row r="3497" customFormat="false" ht="15" hidden="false" customHeight="false" outlineLevel="0" collapsed="false">
      <c r="A3497" s="28" t="s">
        <v>382</v>
      </c>
      <c r="B3497" s="28" t="n">
        <v>219</v>
      </c>
      <c r="C3497" s="29" t="n">
        <v>45961</v>
      </c>
      <c r="D3497" s="28" t="s">
        <v>380</v>
      </c>
    </row>
    <row r="3498" customFormat="false" ht="15" hidden="false" customHeight="false" outlineLevel="0" collapsed="false">
      <c r="A3498" s="28" t="s">
        <v>382</v>
      </c>
      <c r="B3498" s="28" t="n">
        <v>219</v>
      </c>
      <c r="C3498" s="29" t="n">
        <v>46022</v>
      </c>
      <c r="D3498" s="28" t="s">
        <v>380</v>
      </c>
    </row>
    <row r="3499" customFormat="false" ht="15" hidden="false" customHeight="false" outlineLevel="0" collapsed="false">
      <c r="A3499" s="28" t="s">
        <v>382</v>
      </c>
      <c r="B3499" s="28" t="n">
        <v>219</v>
      </c>
      <c r="C3499" s="29" t="n">
        <v>46053</v>
      </c>
      <c r="D3499" s="28" t="s">
        <v>380</v>
      </c>
    </row>
    <row r="3500" customFormat="false" ht="15" hidden="false" customHeight="false" outlineLevel="0" collapsed="false">
      <c r="A3500" s="28" t="s">
        <v>382</v>
      </c>
      <c r="B3500" s="28" t="n">
        <v>219</v>
      </c>
      <c r="C3500" s="29" t="n">
        <v>46112</v>
      </c>
      <c r="D3500" s="28" t="s">
        <v>380</v>
      </c>
    </row>
    <row r="3501" customFormat="false" ht="15" hidden="false" customHeight="false" outlineLevel="0" collapsed="false">
      <c r="A3501" s="28" t="s">
        <v>382</v>
      </c>
      <c r="B3501" s="28" t="n">
        <v>219</v>
      </c>
      <c r="C3501" s="29" t="n">
        <v>46142</v>
      </c>
      <c r="D3501" s="28" t="s">
        <v>380</v>
      </c>
    </row>
    <row r="3502" customFormat="false" ht="15" hidden="false" customHeight="false" outlineLevel="0" collapsed="false">
      <c r="A3502" s="28" t="s">
        <v>382</v>
      </c>
      <c r="B3502" s="28" t="n">
        <v>219</v>
      </c>
      <c r="C3502" s="29" t="n">
        <v>46173</v>
      </c>
      <c r="D3502" s="28" t="s">
        <v>380</v>
      </c>
    </row>
    <row r="3503" customFormat="false" ht="15" hidden="false" customHeight="false" outlineLevel="0" collapsed="false">
      <c r="A3503" s="28" t="s">
        <v>382</v>
      </c>
      <c r="B3503" s="28" t="n">
        <v>219</v>
      </c>
      <c r="C3503" s="29" t="n">
        <v>46234</v>
      </c>
      <c r="D3503" s="28" t="s">
        <v>381</v>
      </c>
    </row>
    <row r="3504" customFormat="false" ht="15" hidden="false" customHeight="false" outlineLevel="0" collapsed="false">
      <c r="A3504" s="28" t="s">
        <v>382</v>
      </c>
      <c r="B3504" s="28" t="n">
        <v>220</v>
      </c>
      <c r="C3504" s="29" t="n">
        <v>44957</v>
      </c>
      <c r="D3504" s="28" t="s">
        <v>380</v>
      </c>
    </row>
    <row r="3505" customFormat="false" ht="15" hidden="false" customHeight="false" outlineLevel="0" collapsed="false">
      <c r="A3505" s="28" t="s">
        <v>382</v>
      </c>
      <c r="B3505" s="28" t="n">
        <v>220</v>
      </c>
      <c r="C3505" s="29" t="n">
        <v>45016</v>
      </c>
      <c r="D3505" s="28" t="s">
        <v>380</v>
      </c>
    </row>
    <row r="3506" customFormat="false" ht="15" hidden="false" customHeight="false" outlineLevel="0" collapsed="false">
      <c r="A3506" s="28" t="s">
        <v>382</v>
      </c>
      <c r="B3506" s="28" t="n">
        <v>220</v>
      </c>
      <c r="C3506" s="29" t="n">
        <v>45046</v>
      </c>
      <c r="D3506" s="28" t="s">
        <v>381</v>
      </c>
    </row>
    <row r="3507" customFormat="false" ht="15" hidden="false" customHeight="false" outlineLevel="0" collapsed="false">
      <c r="A3507" s="28" t="s">
        <v>382</v>
      </c>
      <c r="B3507" s="28" t="n">
        <v>220</v>
      </c>
      <c r="C3507" s="29" t="n">
        <v>45077</v>
      </c>
      <c r="D3507" s="28" t="s">
        <v>380</v>
      </c>
    </row>
    <row r="3508" customFormat="false" ht="15" hidden="false" customHeight="false" outlineLevel="0" collapsed="false">
      <c r="A3508" s="28" t="s">
        <v>382</v>
      </c>
      <c r="B3508" s="28" t="n">
        <v>220</v>
      </c>
      <c r="C3508" s="29" t="n">
        <v>45199</v>
      </c>
      <c r="D3508" s="28" t="s">
        <v>381</v>
      </c>
    </row>
    <row r="3509" customFormat="false" ht="15" hidden="false" customHeight="false" outlineLevel="0" collapsed="false">
      <c r="A3509" s="28" t="s">
        <v>382</v>
      </c>
      <c r="B3509" s="28" t="n">
        <v>220</v>
      </c>
      <c r="C3509" s="29" t="n">
        <v>45230</v>
      </c>
      <c r="D3509" s="28" t="s">
        <v>380</v>
      </c>
    </row>
    <row r="3510" customFormat="false" ht="15" hidden="false" customHeight="false" outlineLevel="0" collapsed="false">
      <c r="A3510" s="28" t="s">
        <v>382</v>
      </c>
      <c r="B3510" s="28" t="n">
        <v>220</v>
      </c>
      <c r="C3510" s="29" t="n">
        <v>45291</v>
      </c>
      <c r="D3510" s="28" t="s">
        <v>380</v>
      </c>
    </row>
    <row r="3511" customFormat="false" ht="15" hidden="false" customHeight="false" outlineLevel="0" collapsed="false">
      <c r="A3511" s="28" t="s">
        <v>382</v>
      </c>
      <c r="B3511" s="28" t="n">
        <v>220</v>
      </c>
      <c r="C3511" s="29" t="n">
        <v>45322</v>
      </c>
      <c r="D3511" s="28" t="s">
        <v>380</v>
      </c>
    </row>
    <row r="3512" customFormat="false" ht="15" hidden="false" customHeight="false" outlineLevel="0" collapsed="false">
      <c r="A3512" s="28" t="s">
        <v>382</v>
      </c>
      <c r="B3512" s="28" t="n">
        <v>220</v>
      </c>
      <c r="C3512" s="29" t="n">
        <v>45382</v>
      </c>
      <c r="D3512" s="28" t="s">
        <v>380</v>
      </c>
    </row>
    <row r="3513" customFormat="false" ht="15" hidden="false" customHeight="false" outlineLevel="0" collapsed="false">
      <c r="A3513" s="28" t="s">
        <v>382</v>
      </c>
      <c r="B3513" s="28" t="n">
        <v>220</v>
      </c>
      <c r="C3513" s="29" t="n">
        <v>45412</v>
      </c>
      <c r="D3513" s="28" t="s">
        <v>380</v>
      </c>
    </row>
    <row r="3514" customFormat="false" ht="15" hidden="false" customHeight="false" outlineLevel="0" collapsed="false">
      <c r="A3514" s="28" t="s">
        <v>382</v>
      </c>
      <c r="B3514" s="28" t="n">
        <v>220</v>
      </c>
      <c r="C3514" s="29" t="n">
        <v>45443</v>
      </c>
      <c r="D3514" s="28" t="s">
        <v>380</v>
      </c>
    </row>
    <row r="3515" customFormat="false" ht="15" hidden="false" customHeight="false" outlineLevel="0" collapsed="false">
      <c r="A3515" s="28" t="s">
        <v>382</v>
      </c>
      <c r="B3515" s="28" t="n">
        <v>220</v>
      </c>
      <c r="C3515" s="29" t="n">
        <v>45504</v>
      </c>
      <c r="D3515" s="28" t="s">
        <v>380</v>
      </c>
    </row>
    <row r="3516" customFormat="false" ht="15" hidden="false" customHeight="false" outlineLevel="0" collapsed="false">
      <c r="A3516" s="28" t="s">
        <v>382</v>
      </c>
      <c r="B3516" s="28" t="n">
        <v>220</v>
      </c>
      <c r="C3516" s="29" t="n">
        <v>45535</v>
      </c>
      <c r="D3516" s="28" t="s">
        <v>380</v>
      </c>
    </row>
    <row r="3517" customFormat="false" ht="15" hidden="false" customHeight="false" outlineLevel="0" collapsed="false">
      <c r="A3517" s="28" t="s">
        <v>382</v>
      </c>
      <c r="B3517" s="28" t="n">
        <v>220</v>
      </c>
      <c r="C3517" s="29" t="n">
        <v>45565</v>
      </c>
      <c r="D3517" s="28" t="s">
        <v>379</v>
      </c>
    </row>
    <row r="3518" customFormat="false" ht="15" hidden="false" customHeight="false" outlineLevel="0" collapsed="false">
      <c r="A3518" s="28" t="s">
        <v>382</v>
      </c>
      <c r="B3518" s="28" t="n">
        <v>220</v>
      </c>
      <c r="C3518" s="29" t="n">
        <v>45596</v>
      </c>
      <c r="D3518" s="28" t="s">
        <v>380</v>
      </c>
    </row>
    <row r="3519" customFormat="false" ht="15" hidden="false" customHeight="false" outlineLevel="0" collapsed="false">
      <c r="A3519" s="28" t="s">
        <v>382</v>
      </c>
      <c r="B3519" s="28" t="n">
        <v>220</v>
      </c>
      <c r="C3519" s="29" t="n">
        <v>45657</v>
      </c>
      <c r="D3519" s="28" t="s">
        <v>380</v>
      </c>
    </row>
    <row r="3520" customFormat="false" ht="15" hidden="false" customHeight="false" outlineLevel="0" collapsed="false">
      <c r="A3520" s="28" t="s">
        <v>382</v>
      </c>
      <c r="B3520" s="28" t="n">
        <v>220</v>
      </c>
      <c r="C3520" s="29" t="n">
        <v>45688</v>
      </c>
      <c r="D3520" s="28" t="s">
        <v>380</v>
      </c>
    </row>
    <row r="3521" customFormat="false" ht="15" hidden="false" customHeight="false" outlineLevel="0" collapsed="false">
      <c r="A3521" s="28" t="s">
        <v>382</v>
      </c>
      <c r="B3521" s="28" t="n">
        <v>220</v>
      </c>
      <c r="C3521" s="29" t="n">
        <v>45747</v>
      </c>
      <c r="D3521" s="28" t="s">
        <v>380</v>
      </c>
    </row>
    <row r="3522" customFormat="false" ht="15" hidden="false" customHeight="false" outlineLevel="0" collapsed="false">
      <c r="A3522" s="28" t="s">
        <v>382</v>
      </c>
      <c r="B3522" s="28" t="n">
        <v>220</v>
      </c>
      <c r="C3522" s="29" t="n">
        <v>45777</v>
      </c>
      <c r="D3522" s="28" t="s">
        <v>379</v>
      </c>
    </row>
    <row r="3523" customFormat="false" ht="15" hidden="false" customHeight="false" outlineLevel="0" collapsed="false">
      <c r="A3523" s="28" t="s">
        <v>382</v>
      </c>
      <c r="B3523" s="28" t="n">
        <v>220</v>
      </c>
      <c r="C3523" s="29" t="n">
        <v>45808</v>
      </c>
      <c r="D3523" s="28" t="s">
        <v>380</v>
      </c>
    </row>
    <row r="3524" customFormat="false" ht="15" hidden="false" customHeight="false" outlineLevel="0" collapsed="false">
      <c r="A3524" s="28" t="s">
        <v>382</v>
      </c>
      <c r="B3524" s="28" t="n">
        <v>220</v>
      </c>
      <c r="C3524" s="29" t="n">
        <v>45869</v>
      </c>
      <c r="D3524" s="28" t="s">
        <v>380</v>
      </c>
    </row>
    <row r="3525" customFormat="false" ht="15" hidden="false" customHeight="false" outlineLevel="0" collapsed="false">
      <c r="A3525" s="28" t="s">
        <v>382</v>
      </c>
      <c r="B3525" s="28" t="n">
        <v>220</v>
      </c>
      <c r="C3525" s="29" t="n">
        <v>45900</v>
      </c>
      <c r="D3525" s="28" t="s">
        <v>380</v>
      </c>
    </row>
    <row r="3526" customFormat="false" ht="15" hidden="false" customHeight="false" outlineLevel="0" collapsed="false">
      <c r="A3526" s="28" t="s">
        <v>382</v>
      </c>
      <c r="B3526" s="28" t="n">
        <v>220</v>
      </c>
      <c r="C3526" s="29" t="n">
        <v>45930</v>
      </c>
      <c r="D3526" s="28" t="s">
        <v>380</v>
      </c>
    </row>
    <row r="3527" customFormat="false" ht="15" hidden="false" customHeight="false" outlineLevel="0" collapsed="false">
      <c r="A3527" s="28" t="s">
        <v>382</v>
      </c>
      <c r="B3527" s="28" t="n">
        <v>220</v>
      </c>
      <c r="C3527" s="29" t="n">
        <v>45961</v>
      </c>
      <c r="D3527" s="28" t="s">
        <v>380</v>
      </c>
    </row>
    <row r="3528" customFormat="false" ht="15" hidden="false" customHeight="false" outlineLevel="0" collapsed="false">
      <c r="A3528" s="28" t="s">
        <v>382</v>
      </c>
      <c r="B3528" s="28" t="n">
        <v>220</v>
      </c>
      <c r="C3528" s="29" t="n">
        <v>46022</v>
      </c>
      <c r="D3528" s="28" t="s">
        <v>380</v>
      </c>
    </row>
    <row r="3529" customFormat="false" ht="15" hidden="false" customHeight="false" outlineLevel="0" collapsed="false">
      <c r="A3529" s="28" t="s">
        <v>382</v>
      </c>
      <c r="B3529" s="28" t="n">
        <v>220</v>
      </c>
      <c r="C3529" s="29" t="n">
        <v>46053</v>
      </c>
      <c r="D3529" s="28" t="s">
        <v>381</v>
      </c>
    </row>
    <row r="3530" customFormat="false" ht="15" hidden="false" customHeight="false" outlineLevel="0" collapsed="false">
      <c r="A3530" s="28" t="s">
        <v>382</v>
      </c>
      <c r="B3530" s="28" t="n">
        <v>220</v>
      </c>
      <c r="C3530" s="29" t="n">
        <v>46112</v>
      </c>
      <c r="D3530" s="28" t="s">
        <v>380</v>
      </c>
    </row>
    <row r="3531" customFormat="false" ht="15" hidden="false" customHeight="false" outlineLevel="0" collapsed="false">
      <c r="A3531" s="28" t="s">
        <v>382</v>
      </c>
      <c r="B3531" s="28" t="n">
        <v>220</v>
      </c>
      <c r="C3531" s="29" t="n">
        <v>46142</v>
      </c>
      <c r="D3531" s="28" t="s">
        <v>380</v>
      </c>
    </row>
    <row r="3532" customFormat="false" ht="15" hidden="false" customHeight="false" outlineLevel="0" collapsed="false">
      <c r="A3532" s="28" t="s">
        <v>382</v>
      </c>
      <c r="B3532" s="28" t="n">
        <v>220</v>
      </c>
      <c r="C3532" s="29" t="n">
        <v>46173</v>
      </c>
      <c r="D3532" s="28" t="s">
        <v>380</v>
      </c>
    </row>
    <row r="3533" customFormat="false" ht="15" hidden="false" customHeight="false" outlineLevel="0" collapsed="false">
      <c r="A3533" s="28" t="s">
        <v>382</v>
      </c>
      <c r="B3533" s="28" t="n">
        <v>220</v>
      </c>
      <c r="C3533" s="29" t="n">
        <v>46234</v>
      </c>
      <c r="D3533" s="28" t="s">
        <v>381</v>
      </c>
    </row>
    <row r="3534" customFormat="false" ht="15" hidden="false" customHeight="false" outlineLevel="0" collapsed="false">
      <c r="A3534" s="28" t="s">
        <v>382</v>
      </c>
      <c r="B3534" s="28" t="n">
        <v>222</v>
      </c>
      <c r="C3534" s="29" t="n">
        <v>44957</v>
      </c>
      <c r="D3534" s="28" t="s">
        <v>380</v>
      </c>
    </row>
    <row r="3535" customFormat="false" ht="15" hidden="false" customHeight="false" outlineLevel="0" collapsed="false">
      <c r="A3535" s="28" t="s">
        <v>382</v>
      </c>
      <c r="B3535" s="28" t="n">
        <v>222</v>
      </c>
      <c r="C3535" s="29" t="n">
        <v>45016</v>
      </c>
      <c r="D3535" s="28" t="s">
        <v>380</v>
      </c>
    </row>
    <row r="3536" customFormat="false" ht="15" hidden="false" customHeight="false" outlineLevel="0" collapsed="false">
      <c r="A3536" s="28" t="s">
        <v>382</v>
      </c>
      <c r="B3536" s="28" t="n">
        <v>222</v>
      </c>
      <c r="C3536" s="29" t="n">
        <v>45046</v>
      </c>
      <c r="D3536" s="28" t="s">
        <v>379</v>
      </c>
    </row>
    <row r="3537" customFormat="false" ht="15" hidden="false" customHeight="false" outlineLevel="0" collapsed="false">
      <c r="A3537" s="28" t="s">
        <v>382</v>
      </c>
      <c r="B3537" s="28" t="n">
        <v>222</v>
      </c>
      <c r="C3537" s="29" t="n">
        <v>45077</v>
      </c>
      <c r="D3537" s="28" t="s">
        <v>380</v>
      </c>
    </row>
    <row r="3538" customFormat="false" ht="15" hidden="false" customHeight="false" outlineLevel="0" collapsed="false">
      <c r="A3538" s="28" t="s">
        <v>382</v>
      </c>
      <c r="B3538" s="28" t="n">
        <v>222</v>
      </c>
      <c r="C3538" s="29" t="n">
        <v>45199</v>
      </c>
      <c r="D3538" s="28" t="s">
        <v>381</v>
      </c>
    </row>
    <row r="3539" customFormat="false" ht="15" hidden="false" customHeight="false" outlineLevel="0" collapsed="false">
      <c r="A3539" s="28" t="s">
        <v>382</v>
      </c>
      <c r="B3539" s="28" t="n">
        <v>222</v>
      </c>
      <c r="C3539" s="29" t="n">
        <v>45230</v>
      </c>
      <c r="D3539" s="28" t="s">
        <v>381</v>
      </c>
    </row>
    <row r="3540" customFormat="false" ht="15" hidden="false" customHeight="false" outlineLevel="0" collapsed="false">
      <c r="A3540" s="28" t="s">
        <v>382</v>
      </c>
      <c r="B3540" s="28" t="n">
        <v>222</v>
      </c>
      <c r="C3540" s="29" t="n">
        <v>45291</v>
      </c>
      <c r="D3540" s="28" t="s">
        <v>381</v>
      </c>
    </row>
    <row r="3541" customFormat="false" ht="15" hidden="false" customHeight="false" outlineLevel="0" collapsed="false">
      <c r="A3541" s="28" t="s">
        <v>382</v>
      </c>
      <c r="B3541" s="28" t="n">
        <v>222</v>
      </c>
      <c r="C3541" s="29" t="n">
        <v>45322</v>
      </c>
      <c r="D3541" s="28" t="s">
        <v>380</v>
      </c>
    </row>
    <row r="3542" customFormat="false" ht="15" hidden="false" customHeight="false" outlineLevel="0" collapsed="false">
      <c r="A3542" s="28" t="s">
        <v>382</v>
      </c>
      <c r="B3542" s="28" t="n">
        <v>222</v>
      </c>
      <c r="C3542" s="29" t="n">
        <v>45382</v>
      </c>
      <c r="D3542" s="28" t="s">
        <v>380</v>
      </c>
    </row>
    <row r="3543" customFormat="false" ht="15" hidden="false" customHeight="false" outlineLevel="0" collapsed="false">
      <c r="A3543" s="28" t="s">
        <v>382</v>
      </c>
      <c r="B3543" s="28" t="n">
        <v>222</v>
      </c>
      <c r="C3543" s="29" t="n">
        <v>45412</v>
      </c>
      <c r="D3543" s="28" t="s">
        <v>380</v>
      </c>
    </row>
    <row r="3544" customFormat="false" ht="15" hidden="false" customHeight="false" outlineLevel="0" collapsed="false">
      <c r="A3544" s="28" t="s">
        <v>382</v>
      </c>
      <c r="B3544" s="28" t="n">
        <v>222</v>
      </c>
      <c r="C3544" s="29" t="n">
        <v>45443</v>
      </c>
      <c r="D3544" s="28" t="s">
        <v>380</v>
      </c>
    </row>
    <row r="3545" customFormat="false" ht="15" hidden="false" customHeight="false" outlineLevel="0" collapsed="false">
      <c r="A3545" s="28" t="s">
        <v>382</v>
      </c>
      <c r="B3545" s="28" t="n">
        <v>222</v>
      </c>
      <c r="C3545" s="29" t="n">
        <v>45504</v>
      </c>
      <c r="D3545" s="28" t="s">
        <v>380</v>
      </c>
    </row>
    <row r="3546" customFormat="false" ht="15" hidden="false" customHeight="false" outlineLevel="0" collapsed="false">
      <c r="A3546" s="28" t="s">
        <v>382</v>
      </c>
      <c r="B3546" s="28" t="n">
        <v>222</v>
      </c>
      <c r="C3546" s="29" t="n">
        <v>45535</v>
      </c>
      <c r="D3546" s="28" t="s">
        <v>380</v>
      </c>
    </row>
    <row r="3547" customFormat="false" ht="15" hidden="false" customHeight="false" outlineLevel="0" collapsed="false">
      <c r="A3547" s="28" t="s">
        <v>382</v>
      </c>
      <c r="B3547" s="28" t="n">
        <v>222</v>
      </c>
      <c r="C3547" s="29" t="n">
        <v>45565</v>
      </c>
      <c r="D3547" s="28" t="s">
        <v>380</v>
      </c>
    </row>
    <row r="3548" customFormat="false" ht="15" hidden="false" customHeight="false" outlineLevel="0" collapsed="false">
      <c r="A3548" s="28" t="s">
        <v>382</v>
      </c>
      <c r="B3548" s="28" t="n">
        <v>222</v>
      </c>
      <c r="C3548" s="29" t="n">
        <v>45596</v>
      </c>
      <c r="D3548" s="28" t="s">
        <v>380</v>
      </c>
    </row>
    <row r="3549" customFormat="false" ht="15" hidden="false" customHeight="false" outlineLevel="0" collapsed="false">
      <c r="A3549" s="28" t="s">
        <v>382</v>
      </c>
      <c r="B3549" s="28" t="n">
        <v>222</v>
      </c>
      <c r="C3549" s="29" t="n">
        <v>45657</v>
      </c>
      <c r="D3549" s="28" t="s">
        <v>380</v>
      </c>
    </row>
    <row r="3550" customFormat="false" ht="15" hidden="false" customHeight="false" outlineLevel="0" collapsed="false">
      <c r="A3550" s="28" t="s">
        <v>382</v>
      </c>
      <c r="B3550" s="28" t="n">
        <v>222</v>
      </c>
      <c r="C3550" s="29" t="n">
        <v>45688</v>
      </c>
      <c r="D3550" s="28" t="s">
        <v>380</v>
      </c>
    </row>
    <row r="3551" customFormat="false" ht="15" hidden="false" customHeight="false" outlineLevel="0" collapsed="false">
      <c r="A3551" s="28" t="s">
        <v>382</v>
      </c>
      <c r="B3551" s="28" t="n">
        <v>222</v>
      </c>
      <c r="C3551" s="29" t="n">
        <v>45747</v>
      </c>
      <c r="D3551" s="28" t="s">
        <v>380</v>
      </c>
    </row>
    <row r="3552" customFormat="false" ht="15" hidden="false" customHeight="false" outlineLevel="0" collapsed="false">
      <c r="A3552" s="28" t="s">
        <v>382</v>
      </c>
      <c r="B3552" s="28" t="n">
        <v>222</v>
      </c>
      <c r="C3552" s="29" t="n">
        <v>45777</v>
      </c>
      <c r="D3552" s="28" t="s">
        <v>380</v>
      </c>
    </row>
    <row r="3553" customFormat="false" ht="15" hidden="false" customHeight="false" outlineLevel="0" collapsed="false">
      <c r="A3553" s="28" t="s">
        <v>382</v>
      </c>
      <c r="B3553" s="28" t="n">
        <v>222</v>
      </c>
      <c r="C3553" s="29" t="n">
        <v>45808</v>
      </c>
      <c r="D3553" s="28" t="s">
        <v>380</v>
      </c>
    </row>
    <row r="3554" customFormat="false" ht="15" hidden="false" customHeight="false" outlineLevel="0" collapsed="false">
      <c r="A3554" s="28" t="s">
        <v>382</v>
      </c>
      <c r="B3554" s="28" t="n">
        <v>222</v>
      </c>
      <c r="C3554" s="29" t="n">
        <v>45869</v>
      </c>
      <c r="D3554" s="28" t="s">
        <v>380</v>
      </c>
    </row>
    <row r="3555" customFormat="false" ht="15" hidden="false" customHeight="false" outlineLevel="0" collapsed="false">
      <c r="A3555" s="28" t="s">
        <v>382</v>
      </c>
      <c r="B3555" s="28" t="n">
        <v>222</v>
      </c>
      <c r="C3555" s="29" t="n">
        <v>45900</v>
      </c>
      <c r="D3555" s="28" t="s">
        <v>380</v>
      </c>
    </row>
    <row r="3556" customFormat="false" ht="15" hidden="false" customHeight="false" outlineLevel="0" collapsed="false">
      <c r="A3556" s="28" t="s">
        <v>382</v>
      </c>
      <c r="B3556" s="28" t="n">
        <v>222</v>
      </c>
      <c r="C3556" s="29" t="n">
        <v>45930</v>
      </c>
      <c r="D3556" s="28" t="s">
        <v>380</v>
      </c>
    </row>
    <row r="3557" customFormat="false" ht="15" hidden="false" customHeight="false" outlineLevel="0" collapsed="false">
      <c r="A3557" s="28" t="s">
        <v>382</v>
      </c>
      <c r="B3557" s="28" t="n">
        <v>222</v>
      </c>
      <c r="C3557" s="29" t="n">
        <v>45961</v>
      </c>
      <c r="D3557" s="28" t="s">
        <v>380</v>
      </c>
    </row>
    <row r="3558" customFormat="false" ht="15" hidden="false" customHeight="false" outlineLevel="0" collapsed="false">
      <c r="A3558" s="28" t="s">
        <v>382</v>
      </c>
      <c r="B3558" s="28" t="n">
        <v>222</v>
      </c>
      <c r="C3558" s="29" t="n">
        <v>46022</v>
      </c>
      <c r="D3558" s="28" t="s">
        <v>381</v>
      </c>
    </row>
    <row r="3559" customFormat="false" ht="15" hidden="false" customHeight="false" outlineLevel="0" collapsed="false">
      <c r="A3559" s="28" t="s">
        <v>382</v>
      </c>
      <c r="B3559" s="28" t="n">
        <v>222</v>
      </c>
      <c r="C3559" s="29" t="n">
        <v>46053</v>
      </c>
      <c r="D3559" s="28" t="s">
        <v>380</v>
      </c>
    </row>
    <row r="3560" customFormat="false" ht="15" hidden="false" customHeight="false" outlineLevel="0" collapsed="false">
      <c r="A3560" s="28" t="s">
        <v>382</v>
      </c>
      <c r="B3560" s="28" t="n">
        <v>222</v>
      </c>
      <c r="C3560" s="29" t="n">
        <v>46112</v>
      </c>
      <c r="D3560" s="28" t="s">
        <v>380</v>
      </c>
    </row>
    <row r="3561" customFormat="false" ht="15" hidden="false" customHeight="false" outlineLevel="0" collapsed="false">
      <c r="A3561" s="28" t="s">
        <v>382</v>
      </c>
      <c r="B3561" s="28" t="n">
        <v>222</v>
      </c>
      <c r="C3561" s="29" t="n">
        <v>46142</v>
      </c>
      <c r="D3561" s="28" t="s">
        <v>380</v>
      </c>
    </row>
    <row r="3562" customFormat="false" ht="15" hidden="false" customHeight="false" outlineLevel="0" collapsed="false">
      <c r="A3562" s="28" t="s">
        <v>382</v>
      </c>
      <c r="B3562" s="28" t="n">
        <v>222</v>
      </c>
      <c r="C3562" s="29" t="n">
        <v>46173</v>
      </c>
      <c r="D3562" s="28" t="s">
        <v>379</v>
      </c>
    </row>
    <row r="3563" customFormat="false" ht="15" hidden="false" customHeight="false" outlineLevel="0" collapsed="false">
      <c r="A3563" s="28" t="s">
        <v>382</v>
      </c>
      <c r="B3563" s="28" t="n">
        <v>222</v>
      </c>
      <c r="C3563" s="29" t="n">
        <v>46234</v>
      </c>
      <c r="D3563" s="28" t="s">
        <v>380</v>
      </c>
    </row>
    <row r="3564" customFormat="false" ht="15" hidden="false" customHeight="false" outlineLevel="0" collapsed="false">
      <c r="A3564" s="28" t="s">
        <v>382</v>
      </c>
      <c r="B3564" s="28" t="n">
        <v>223</v>
      </c>
      <c r="C3564" s="29" t="n">
        <v>44957</v>
      </c>
      <c r="D3564" s="28" t="s">
        <v>380</v>
      </c>
    </row>
    <row r="3565" customFormat="false" ht="15" hidden="false" customHeight="false" outlineLevel="0" collapsed="false">
      <c r="A3565" s="28" t="s">
        <v>382</v>
      </c>
      <c r="B3565" s="28" t="n">
        <v>223</v>
      </c>
      <c r="C3565" s="29" t="n">
        <v>45016</v>
      </c>
      <c r="D3565" s="28" t="s">
        <v>380</v>
      </c>
    </row>
    <row r="3566" customFormat="false" ht="15" hidden="false" customHeight="false" outlineLevel="0" collapsed="false">
      <c r="A3566" s="28" t="s">
        <v>382</v>
      </c>
      <c r="B3566" s="28" t="n">
        <v>223</v>
      </c>
      <c r="C3566" s="29" t="n">
        <v>45046</v>
      </c>
      <c r="D3566" s="28" t="s">
        <v>380</v>
      </c>
    </row>
    <row r="3567" customFormat="false" ht="15" hidden="false" customHeight="false" outlineLevel="0" collapsed="false">
      <c r="A3567" s="28" t="s">
        <v>382</v>
      </c>
      <c r="B3567" s="28" t="n">
        <v>223</v>
      </c>
      <c r="C3567" s="29" t="n">
        <v>45077</v>
      </c>
      <c r="D3567" s="28" t="s">
        <v>380</v>
      </c>
    </row>
    <row r="3568" customFormat="false" ht="15" hidden="false" customHeight="false" outlineLevel="0" collapsed="false">
      <c r="A3568" s="28" t="s">
        <v>382</v>
      </c>
      <c r="B3568" s="28" t="n">
        <v>223</v>
      </c>
      <c r="C3568" s="29" t="n">
        <v>45199</v>
      </c>
      <c r="D3568" s="28" t="s">
        <v>380</v>
      </c>
    </row>
    <row r="3569" customFormat="false" ht="15" hidden="false" customHeight="false" outlineLevel="0" collapsed="false">
      <c r="A3569" s="28" t="s">
        <v>382</v>
      </c>
      <c r="B3569" s="28" t="n">
        <v>223</v>
      </c>
      <c r="C3569" s="29" t="n">
        <v>45230</v>
      </c>
      <c r="D3569" s="28" t="s">
        <v>380</v>
      </c>
    </row>
    <row r="3570" customFormat="false" ht="15" hidden="false" customHeight="false" outlineLevel="0" collapsed="false">
      <c r="A3570" s="28" t="s">
        <v>382</v>
      </c>
      <c r="B3570" s="28" t="n">
        <v>223</v>
      </c>
      <c r="C3570" s="29" t="n">
        <v>45291</v>
      </c>
      <c r="D3570" s="28" t="s">
        <v>380</v>
      </c>
    </row>
    <row r="3571" customFormat="false" ht="15" hidden="false" customHeight="false" outlineLevel="0" collapsed="false">
      <c r="A3571" s="28" t="s">
        <v>382</v>
      </c>
      <c r="B3571" s="28" t="n">
        <v>223</v>
      </c>
      <c r="C3571" s="29" t="n">
        <v>45322</v>
      </c>
      <c r="D3571" s="28" t="s">
        <v>380</v>
      </c>
    </row>
    <row r="3572" customFormat="false" ht="15" hidden="false" customHeight="false" outlineLevel="0" collapsed="false">
      <c r="A3572" s="28" t="s">
        <v>382</v>
      </c>
      <c r="B3572" s="28" t="n">
        <v>223</v>
      </c>
      <c r="C3572" s="29" t="n">
        <v>45382</v>
      </c>
      <c r="D3572" s="28" t="s">
        <v>380</v>
      </c>
    </row>
    <row r="3573" customFormat="false" ht="15" hidden="false" customHeight="false" outlineLevel="0" collapsed="false">
      <c r="A3573" s="28" t="s">
        <v>382</v>
      </c>
      <c r="B3573" s="28" t="n">
        <v>223</v>
      </c>
      <c r="C3573" s="29" t="n">
        <v>45412</v>
      </c>
      <c r="D3573" s="28" t="s">
        <v>379</v>
      </c>
    </row>
    <row r="3574" customFormat="false" ht="15" hidden="false" customHeight="false" outlineLevel="0" collapsed="false">
      <c r="A3574" s="28" t="s">
        <v>382</v>
      </c>
      <c r="B3574" s="28" t="n">
        <v>223</v>
      </c>
      <c r="C3574" s="29" t="n">
        <v>45443</v>
      </c>
      <c r="D3574" s="28" t="s">
        <v>380</v>
      </c>
    </row>
    <row r="3575" customFormat="false" ht="15" hidden="false" customHeight="false" outlineLevel="0" collapsed="false">
      <c r="A3575" s="28" t="s">
        <v>382</v>
      </c>
      <c r="B3575" s="28" t="n">
        <v>223</v>
      </c>
      <c r="C3575" s="29" t="n">
        <v>45504</v>
      </c>
      <c r="D3575" s="28" t="s">
        <v>380</v>
      </c>
    </row>
    <row r="3576" customFormat="false" ht="15" hidden="false" customHeight="false" outlineLevel="0" collapsed="false">
      <c r="A3576" s="28" t="s">
        <v>382</v>
      </c>
      <c r="B3576" s="28" t="n">
        <v>223</v>
      </c>
      <c r="C3576" s="29" t="n">
        <v>45535</v>
      </c>
      <c r="D3576" s="28" t="s">
        <v>380</v>
      </c>
    </row>
    <row r="3577" customFormat="false" ht="15" hidden="false" customHeight="false" outlineLevel="0" collapsed="false">
      <c r="A3577" s="28" t="s">
        <v>382</v>
      </c>
      <c r="B3577" s="28" t="n">
        <v>223</v>
      </c>
      <c r="C3577" s="29" t="n">
        <v>45565</v>
      </c>
      <c r="D3577" s="28" t="s">
        <v>380</v>
      </c>
    </row>
    <row r="3578" customFormat="false" ht="15" hidden="false" customHeight="false" outlineLevel="0" collapsed="false">
      <c r="A3578" s="28" t="s">
        <v>382</v>
      </c>
      <c r="B3578" s="28" t="n">
        <v>223</v>
      </c>
      <c r="C3578" s="29" t="n">
        <v>45596</v>
      </c>
      <c r="D3578" s="28" t="s">
        <v>380</v>
      </c>
    </row>
    <row r="3579" customFormat="false" ht="15" hidden="false" customHeight="false" outlineLevel="0" collapsed="false">
      <c r="A3579" s="28" t="s">
        <v>382</v>
      </c>
      <c r="B3579" s="28" t="n">
        <v>223</v>
      </c>
      <c r="C3579" s="29" t="n">
        <v>45657</v>
      </c>
      <c r="D3579" s="28" t="s">
        <v>380</v>
      </c>
    </row>
    <row r="3580" customFormat="false" ht="15" hidden="false" customHeight="false" outlineLevel="0" collapsed="false">
      <c r="A3580" s="28" t="s">
        <v>382</v>
      </c>
      <c r="B3580" s="28" t="n">
        <v>223</v>
      </c>
      <c r="C3580" s="29" t="n">
        <v>45688</v>
      </c>
      <c r="D3580" s="28" t="s">
        <v>381</v>
      </c>
    </row>
    <row r="3581" customFormat="false" ht="15" hidden="false" customHeight="false" outlineLevel="0" collapsed="false">
      <c r="A3581" s="28" t="s">
        <v>382</v>
      </c>
      <c r="B3581" s="28" t="n">
        <v>223</v>
      </c>
      <c r="C3581" s="29" t="n">
        <v>45747</v>
      </c>
      <c r="D3581" s="28" t="s">
        <v>380</v>
      </c>
    </row>
    <row r="3582" customFormat="false" ht="15" hidden="false" customHeight="false" outlineLevel="0" collapsed="false">
      <c r="A3582" s="28" t="s">
        <v>382</v>
      </c>
      <c r="B3582" s="28" t="n">
        <v>223</v>
      </c>
      <c r="C3582" s="29" t="n">
        <v>45777</v>
      </c>
      <c r="D3582" s="28" t="s">
        <v>380</v>
      </c>
    </row>
    <row r="3583" customFormat="false" ht="15" hidden="false" customHeight="false" outlineLevel="0" collapsed="false">
      <c r="A3583" s="28" t="s">
        <v>382</v>
      </c>
      <c r="B3583" s="28" t="n">
        <v>223</v>
      </c>
      <c r="C3583" s="29" t="n">
        <v>45808</v>
      </c>
      <c r="D3583" s="28" t="s">
        <v>381</v>
      </c>
    </row>
    <row r="3584" customFormat="false" ht="15" hidden="false" customHeight="false" outlineLevel="0" collapsed="false">
      <c r="A3584" s="28" t="s">
        <v>382</v>
      </c>
      <c r="B3584" s="28" t="n">
        <v>223</v>
      </c>
      <c r="C3584" s="29" t="n">
        <v>45869</v>
      </c>
      <c r="D3584" s="28" t="s">
        <v>380</v>
      </c>
    </row>
    <row r="3585" customFormat="false" ht="15" hidden="false" customHeight="false" outlineLevel="0" collapsed="false">
      <c r="A3585" s="28" t="s">
        <v>382</v>
      </c>
      <c r="B3585" s="28" t="n">
        <v>223</v>
      </c>
      <c r="C3585" s="29" t="n">
        <v>45900</v>
      </c>
      <c r="D3585" s="28" t="s">
        <v>380</v>
      </c>
    </row>
    <row r="3586" customFormat="false" ht="15" hidden="false" customHeight="false" outlineLevel="0" collapsed="false">
      <c r="A3586" s="28" t="s">
        <v>382</v>
      </c>
      <c r="B3586" s="28" t="n">
        <v>223</v>
      </c>
      <c r="C3586" s="29" t="n">
        <v>45930</v>
      </c>
      <c r="D3586" s="28" t="s">
        <v>381</v>
      </c>
    </row>
    <row r="3587" customFormat="false" ht="15" hidden="false" customHeight="false" outlineLevel="0" collapsed="false">
      <c r="A3587" s="28" t="s">
        <v>382</v>
      </c>
      <c r="B3587" s="28" t="n">
        <v>223</v>
      </c>
      <c r="C3587" s="29" t="n">
        <v>45961</v>
      </c>
      <c r="D3587" s="28" t="s">
        <v>380</v>
      </c>
    </row>
    <row r="3588" customFormat="false" ht="15" hidden="false" customHeight="false" outlineLevel="0" collapsed="false">
      <c r="A3588" s="28" t="s">
        <v>382</v>
      </c>
      <c r="B3588" s="28" t="n">
        <v>223</v>
      </c>
      <c r="C3588" s="29" t="n">
        <v>46022</v>
      </c>
      <c r="D3588" s="28" t="s">
        <v>380</v>
      </c>
    </row>
    <row r="3589" customFormat="false" ht="15" hidden="false" customHeight="false" outlineLevel="0" collapsed="false">
      <c r="A3589" s="28" t="s">
        <v>382</v>
      </c>
      <c r="B3589" s="28" t="n">
        <v>223</v>
      </c>
      <c r="C3589" s="29" t="n">
        <v>46053</v>
      </c>
      <c r="D3589" s="28" t="s">
        <v>381</v>
      </c>
    </row>
    <row r="3590" customFormat="false" ht="15" hidden="false" customHeight="false" outlineLevel="0" collapsed="false">
      <c r="A3590" s="28" t="s">
        <v>382</v>
      </c>
      <c r="B3590" s="28" t="n">
        <v>223</v>
      </c>
      <c r="C3590" s="29" t="n">
        <v>46112</v>
      </c>
      <c r="D3590" s="28" t="s">
        <v>380</v>
      </c>
    </row>
    <row r="3591" customFormat="false" ht="15" hidden="false" customHeight="false" outlineLevel="0" collapsed="false">
      <c r="A3591" s="28" t="s">
        <v>382</v>
      </c>
      <c r="B3591" s="28" t="n">
        <v>223</v>
      </c>
      <c r="C3591" s="29" t="n">
        <v>46142</v>
      </c>
      <c r="D3591" s="28" t="s">
        <v>380</v>
      </c>
    </row>
    <row r="3592" customFormat="false" ht="15" hidden="false" customHeight="false" outlineLevel="0" collapsed="false">
      <c r="A3592" s="28" t="s">
        <v>382</v>
      </c>
      <c r="B3592" s="28" t="n">
        <v>223</v>
      </c>
      <c r="C3592" s="29" t="n">
        <v>46173</v>
      </c>
      <c r="D3592" s="28" t="s">
        <v>379</v>
      </c>
    </row>
    <row r="3593" customFormat="false" ht="15" hidden="false" customHeight="false" outlineLevel="0" collapsed="false">
      <c r="A3593" s="28" t="s">
        <v>382</v>
      </c>
      <c r="B3593" s="28" t="n">
        <v>223</v>
      </c>
      <c r="C3593" s="29" t="n">
        <v>46234</v>
      </c>
      <c r="D3593" s="28" t="s">
        <v>380</v>
      </c>
    </row>
    <row r="3594" customFormat="false" ht="15" hidden="false" customHeight="false" outlineLevel="0" collapsed="false">
      <c r="A3594" s="28" t="s">
        <v>382</v>
      </c>
      <c r="B3594" s="28" t="n">
        <v>224</v>
      </c>
      <c r="C3594" s="29" t="n">
        <v>44957</v>
      </c>
      <c r="D3594" s="28" t="s">
        <v>381</v>
      </c>
    </row>
    <row r="3595" customFormat="false" ht="15" hidden="false" customHeight="false" outlineLevel="0" collapsed="false">
      <c r="A3595" s="28" t="s">
        <v>382</v>
      </c>
      <c r="B3595" s="28" t="n">
        <v>224</v>
      </c>
      <c r="C3595" s="29" t="n">
        <v>45016</v>
      </c>
      <c r="D3595" s="28" t="s">
        <v>380</v>
      </c>
    </row>
    <row r="3596" customFormat="false" ht="15" hidden="false" customHeight="false" outlineLevel="0" collapsed="false">
      <c r="A3596" s="28" t="s">
        <v>382</v>
      </c>
      <c r="B3596" s="28" t="n">
        <v>224</v>
      </c>
      <c r="C3596" s="29" t="n">
        <v>45046</v>
      </c>
      <c r="D3596" s="28" t="s">
        <v>380</v>
      </c>
    </row>
    <row r="3597" customFormat="false" ht="15" hidden="false" customHeight="false" outlineLevel="0" collapsed="false">
      <c r="A3597" s="28" t="s">
        <v>382</v>
      </c>
      <c r="B3597" s="28" t="n">
        <v>224</v>
      </c>
      <c r="C3597" s="29" t="n">
        <v>45077</v>
      </c>
      <c r="D3597" s="28" t="s">
        <v>380</v>
      </c>
    </row>
    <row r="3598" customFormat="false" ht="15" hidden="false" customHeight="false" outlineLevel="0" collapsed="false">
      <c r="A3598" s="28" t="s">
        <v>382</v>
      </c>
      <c r="B3598" s="28" t="n">
        <v>224</v>
      </c>
      <c r="C3598" s="29" t="n">
        <v>45199</v>
      </c>
      <c r="D3598" s="28" t="s">
        <v>381</v>
      </c>
    </row>
    <row r="3599" customFormat="false" ht="15" hidden="false" customHeight="false" outlineLevel="0" collapsed="false">
      <c r="A3599" s="28" t="s">
        <v>382</v>
      </c>
      <c r="B3599" s="28" t="n">
        <v>224</v>
      </c>
      <c r="C3599" s="29" t="n">
        <v>45230</v>
      </c>
      <c r="D3599" s="28" t="s">
        <v>380</v>
      </c>
    </row>
    <row r="3600" customFormat="false" ht="15" hidden="false" customHeight="false" outlineLevel="0" collapsed="false">
      <c r="A3600" s="28" t="s">
        <v>382</v>
      </c>
      <c r="B3600" s="28" t="n">
        <v>224</v>
      </c>
      <c r="C3600" s="29" t="n">
        <v>45291</v>
      </c>
      <c r="D3600" s="28" t="s">
        <v>379</v>
      </c>
    </row>
    <row r="3601" customFormat="false" ht="15" hidden="false" customHeight="false" outlineLevel="0" collapsed="false">
      <c r="A3601" s="28" t="s">
        <v>382</v>
      </c>
      <c r="B3601" s="28" t="n">
        <v>224</v>
      </c>
      <c r="C3601" s="29" t="n">
        <v>45322</v>
      </c>
      <c r="D3601" s="28" t="s">
        <v>379</v>
      </c>
    </row>
    <row r="3602" customFormat="false" ht="15" hidden="false" customHeight="false" outlineLevel="0" collapsed="false">
      <c r="A3602" s="28" t="s">
        <v>382</v>
      </c>
      <c r="B3602" s="28" t="n">
        <v>224</v>
      </c>
      <c r="C3602" s="29" t="n">
        <v>45382</v>
      </c>
      <c r="D3602" s="28" t="s">
        <v>380</v>
      </c>
    </row>
    <row r="3603" customFormat="false" ht="15" hidden="false" customHeight="false" outlineLevel="0" collapsed="false">
      <c r="A3603" s="28" t="s">
        <v>382</v>
      </c>
      <c r="B3603" s="28" t="n">
        <v>224</v>
      </c>
      <c r="C3603" s="29" t="n">
        <v>45412</v>
      </c>
      <c r="D3603" s="28" t="s">
        <v>380</v>
      </c>
    </row>
    <row r="3604" customFormat="false" ht="15" hidden="false" customHeight="false" outlineLevel="0" collapsed="false">
      <c r="A3604" s="28" t="s">
        <v>382</v>
      </c>
      <c r="B3604" s="28" t="n">
        <v>224</v>
      </c>
      <c r="C3604" s="29" t="n">
        <v>45443</v>
      </c>
      <c r="D3604" s="28" t="s">
        <v>381</v>
      </c>
    </row>
    <row r="3605" customFormat="false" ht="15" hidden="false" customHeight="false" outlineLevel="0" collapsed="false">
      <c r="A3605" s="28" t="s">
        <v>382</v>
      </c>
      <c r="B3605" s="28" t="n">
        <v>224</v>
      </c>
      <c r="C3605" s="29" t="n">
        <v>45504</v>
      </c>
      <c r="D3605" s="28" t="s">
        <v>380</v>
      </c>
    </row>
    <row r="3606" customFormat="false" ht="15" hidden="false" customHeight="false" outlineLevel="0" collapsed="false">
      <c r="A3606" s="28" t="s">
        <v>382</v>
      </c>
      <c r="B3606" s="28" t="n">
        <v>224</v>
      </c>
      <c r="C3606" s="29" t="n">
        <v>45535</v>
      </c>
      <c r="D3606" s="28" t="s">
        <v>380</v>
      </c>
    </row>
    <row r="3607" customFormat="false" ht="15" hidden="false" customHeight="false" outlineLevel="0" collapsed="false">
      <c r="A3607" s="28" t="s">
        <v>382</v>
      </c>
      <c r="B3607" s="28" t="n">
        <v>224</v>
      </c>
      <c r="C3607" s="29" t="n">
        <v>45565</v>
      </c>
      <c r="D3607" s="28" t="s">
        <v>380</v>
      </c>
    </row>
    <row r="3608" customFormat="false" ht="15" hidden="false" customHeight="false" outlineLevel="0" collapsed="false">
      <c r="A3608" s="28" t="s">
        <v>382</v>
      </c>
      <c r="B3608" s="28" t="n">
        <v>224</v>
      </c>
      <c r="C3608" s="29" t="n">
        <v>45596</v>
      </c>
      <c r="D3608" s="28" t="s">
        <v>380</v>
      </c>
    </row>
    <row r="3609" customFormat="false" ht="15" hidden="false" customHeight="false" outlineLevel="0" collapsed="false">
      <c r="A3609" s="28" t="s">
        <v>382</v>
      </c>
      <c r="B3609" s="28" t="n">
        <v>224</v>
      </c>
      <c r="C3609" s="29" t="n">
        <v>45657</v>
      </c>
      <c r="D3609" s="28" t="s">
        <v>380</v>
      </c>
    </row>
    <row r="3610" customFormat="false" ht="15" hidden="false" customHeight="false" outlineLevel="0" collapsed="false">
      <c r="A3610" s="28" t="s">
        <v>382</v>
      </c>
      <c r="B3610" s="28" t="n">
        <v>224</v>
      </c>
      <c r="C3610" s="29" t="n">
        <v>45688</v>
      </c>
      <c r="D3610" s="28" t="s">
        <v>380</v>
      </c>
    </row>
    <row r="3611" customFormat="false" ht="15" hidden="false" customHeight="false" outlineLevel="0" collapsed="false">
      <c r="A3611" s="28" t="s">
        <v>382</v>
      </c>
      <c r="B3611" s="28" t="n">
        <v>224</v>
      </c>
      <c r="C3611" s="29" t="n">
        <v>45747</v>
      </c>
      <c r="D3611" s="28" t="s">
        <v>380</v>
      </c>
    </row>
    <row r="3612" customFormat="false" ht="15" hidden="false" customHeight="false" outlineLevel="0" collapsed="false">
      <c r="A3612" s="28" t="s">
        <v>382</v>
      </c>
      <c r="B3612" s="28" t="n">
        <v>224</v>
      </c>
      <c r="C3612" s="29" t="n">
        <v>45777</v>
      </c>
      <c r="D3612" s="28" t="s">
        <v>380</v>
      </c>
    </row>
    <row r="3613" customFormat="false" ht="15" hidden="false" customHeight="false" outlineLevel="0" collapsed="false">
      <c r="A3613" s="28" t="s">
        <v>382</v>
      </c>
      <c r="B3613" s="28" t="n">
        <v>224</v>
      </c>
      <c r="C3613" s="29" t="n">
        <v>45808</v>
      </c>
      <c r="D3613" s="28" t="s">
        <v>380</v>
      </c>
    </row>
    <row r="3614" customFormat="false" ht="15" hidden="false" customHeight="false" outlineLevel="0" collapsed="false">
      <c r="A3614" s="28" t="s">
        <v>382</v>
      </c>
      <c r="B3614" s="28" t="n">
        <v>224</v>
      </c>
      <c r="C3614" s="29" t="n">
        <v>45869</v>
      </c>
      <c r="D3614" s="28" t="s">
        <v>380</v>
      </c>
    </row>
    <row r="3615" customFormat="false" ht="15" hidden="false" customHeight="false" outlineLevel="0" collapsed="false">
      <c r="A3615" s="28" t="s">
        <v>382</v>
      </c>
      <c r="B3615" s="28" t="n">
        <v>224</v>
      </c>
      <c r="C3615" s="29" t="n">
        <v>45900</v>
      </c>
      <c r="D3615" s="28" t="s">
        <v>380</v>
      </c>
    </row>
    <row r="3616" customFormat="false" ht="15" hidden="false" customHeight="false" outlineLevel="0" collapsed="false">
      <c r="A3616" s="28" t="s">
        <v>382</v>
      </c>
      <c r="B3616" s="28" t="n">
        <v>224</v>
      </c>
      <c r="C3616" s="29" t="n">
        <v>45930</v>
      </c>
      <c r="D3616" s="28" t="s">
        <v>381</v>
      </c>
    </row>
    <row r="3617" customFormat="false" ht="15" hidden="false" customHeight="false" outlineLevel="0" collapsed="false">
      <c r="A3617" s="28" t="s">
        <v>382</v>
      </c>
      <c r="B3617" s="28" t="n">
        <v>224</v>
      </c>
      <c r="C3617" s="29" t="n">
        <v>45961</v>
      </c>
      <c r="D3617" s="28" t="s">
        <v>380</v>
      </c>
    </row>
    <row r="3618" customFormat="false" ht="15" hidden="false" customHeight="false" outlineLevel="0" collapsed="false">
      <c r="A3618" s="28" t="s">
        <v>382</v>
      </c>
      <c r="B3618" s="28" t="n">
        <v>224</v>
      </c>
      <c r="C3618" s="29" t="n">
        <v>46022</v>
      </c>
      <c r="D3618" s="28" t="s">
        <v>380</v>
      </c>
    </row>
    <row r="3619" customFormat="false" ht="15" hidden="false" customHeight="false" outlineLevel="0" collapsed="false">
      <c r="A3619" s="28" t="s">
        <v>382</v>
      </c>
      <c r="B3619" s="28" t="n">
        <v>224</v>
      </c>
      <c r="C3619" s="29" t="n">
        <v>46053</v>
      </c>
      <c r="D3619" s="28" t="s">
        <v>380</v>
      </c>
    </row>
    <row r="3620" customFormat="false" ht="15" hidden="false" customHeight="false" outlineLevel="0" collapsed="false">
      <c r="A3620" s="28" t="s">
        <v>382</v>
      </c>
      <c r="B3620" s="28" t="n">
        <v>224</v>
      </c>
      <c r="C3620" s="29" t="n">
        <v>46112</v>
      </c>
      <c r="D3620" s="28" t="s">
        <v>380</v>
      </c>
    </row>
    <row r="3621" customFormat="false" ht="15" hidden="false" customHeight="false" outlineLevel="0" collapsed="false">
      <c r="A3621" s="28" t="s">
        <v>382</v>
      </c>
      <c r="B3621" s="28" t="n">
        <v>224</v>
      </c>
      <c r="C3621" s="29" t="n">
        <v>46142</v>
      </c>
      <c r="D3621" s="28" t="s">
        <v>381</v>
      </c>
    </row>
    <row r="3622" customFormat="false" ht="15" hidden="false" customHeight="false" outlineLevel="0" collapsed="false">
      <c r="A3622" s="28" t="s">
        <v>382</v>
      </c>
      <c r="B3622" s="28" t="n">
        <v>224</v>
      </c>
      <c r="C3622" s="29" t="n">
        <v>46173</v>
      </c>
      <c r="D3622" s="28" t="s">
        <v>380</v>
      </c>
    </row>
    <row r="3623" customFormat="false" ht="15" hidden="false" customHeight="false" outlineLevel="0" collapsed="false">
      <c r="A3623" s="28" t="s">
        <v>382</v>
      </c>
      <c r="B3623" s="28" t="n">
        <v>224</v>
      </c>
      <c r="C3623" s="29" t="n">
        <v>46234</v>
      </c>
      <c r="D3623" s="28" t="s">
        <v>379</v>
      </c>
    </row>
    <row r="3624" customFormat="false" ht="15" hidden="false" customHeight="false" outlineLevel="0" collapsed="false">
      <c r="A3624" s="28" t="s">
        <v>382</v>
      </c>
      <c r="B3624" s="28" t="n">
        <v>225</v>
      </c>
      <c r="C3624" s="29" t="n">
        <v>44957</v>
      </c>
      <c r="D3624" s="28" t="s">
        <v>379</v>
      </c>
    </row>
    <row r="3625" customFormat="false" ht="15" hidden="false" customHeight="false" outlineLevel="0" collapsed="false">
      <c r="A3625" s="28" t="s">
        <v>382</v>
      </c>
      <c r="B3625" s="28" t="n">
        <v>225</v>
      </c>
      <c r="C3625" s="29" t="n">
        <v>45016</v>
      </c>
      <c r="D3625" s="28" t="s">
        <v>380</v>
      </c>
    </row>
    <row r="3626" customFormat="false" ht="15" hidden="false" customHeight="false" outlineLevel="0" collapsed="false">
      <c r="A3626" s="28" t="s">
        <v>382</v>
      </c>
      <c r="B3626" s="28" t="n">
        <v>225</v>
      </c>
      <c r="C3626" s="29" t="n">
        <v>45046</v>
      </c>
      <c r="D3626" s="28" t="s">
        <v>380</v>
      </c>
    </row>
    <row r="3627" customFormat="false" ht="15" hidden="false" customHeight="false" outlineLevel="0" collapsed="false">
      <c r="A3627" s="28" t="s">
        <v>382</v>
      </c>
      <c r="B3627" s="28" t="n">
        <v>225</v>
      </c>
      <c r="C3627" s="29" t="n">
        <v>45077</v>
      </c>
      <c r="D3627" s="28" t="s">
        <v>380</v>
      </c>
    </row>
    <row r="3628" customFormat="false" ht="15" hidden="false" customHeight="false" outlineLevel="0" collapsed="false">
      <c r="A3628" s="28" t="s">
        <v>382</v>
      </c>
      <c r="B3628" s="28" t="n">
        <v>225</v>
      </c>
      <c r="C3628" s="29" t="n">
        <v>45199</v>
      </c>
      <c r="D3628" s="28" t="s">
        <v>380</v>
      </c>
    </row>
    <row r="3629" customFormat="false" ht="15" hidden="false" customHeight="false" outlineLevel="0" collapsed="false">
      <c r="A3629" s="28" t="s">
        <v>382</v>
      </c>
      <c r="B3629" s="28" t="n">
        <v>225</v>
      </c>
      <c r="C3629" s="29" t="n">
        <v>45230</v>
      </c>
      <c r="D3629" s="28" t="s">
        <v>380</v>
      </c>
    </row>
    <row r="3630" customFormat="false" ht="15" hidden="false" customHeight="false" outlineLevel="0" collapsed="false">
      <c r="A3630" s="28" t="s">
        <v>382</v>
      </c>
      <c r="B3630" s="28" t="n">
        <v>225</v>
      </c>
      <c r="C3630" s="29" t="n">
        <v>45291</v>
      </c>
      <c r="D3630" s="28" t="s">
        <v>380</v>
      </c>
    </row>
    <row r="3631" customFormat="false" ht="15" hidden="false" customHeight="false" outlineLevel="0" collapsed="false">
      <c r="A3631" s="28" t="s">
        <v>382</v>
      </c>
      <c r="B3631" s="28" t="n">
        <v>225</v>
      </c>
      <c r="C3631" s="29" t="n">
        <v>45322</v>
      </c>
      <c r="D3631" s="28" t="s">
        <v>381</v>
      </c>
    </row>
    <row r="3632" customFormat="false" ht="15" hidden="false" customHeight="false" outlineLevel="0" collapsed="false">
      <c r="A3632" s="28" t="s">
        <v>382</v>
      </c>
      <c r="B3632" s="28" t="n">
        <v>225</v>
      </c>
      <c r="C3632" s="29" t="n">
        <v>45382</v>
      </c>
      <c r="D3632" s="28" t="s">
        <v>380</v>
      </c>
    </row>
    <row r="3633" customFormat="false" ht="15" hidden="false" customHeight="false" outlineLevel="0" collapsed="false">
      <c r="A3633" s="28" t="s">
        <v>382</v>
      </c>
      <c r="B3633" s="28" t="n">
        <v>225</v>
      </c>
      <c r="C3633" s="29" t="n">
        <v>45412</v>
      </c>
      <c r="D3633" s="28" t="s">
        <v>380</v>
      </c>
    </row>
    <row r="3634" customFormat="false" ht="15" hidden="false" customHeight="false" outlineLevel="0" collapsed="false">
      <c r="A3634" s="28" t="s">
        <v>382</v>
      </c>
      <c r="B3634" s="28" t="n">
        <v>225</v>
      </c>
      <c r="C3634" s="29" t="n">
        <v>45443</v>
      </c>
      <c r="D3634" s="28" t="s">
        <v>380</v>
      </c>
    </row>
    <row r="3635" customFormat="false" ht="15" hidden="false" customHeight="false" outlineLevel="0" collapsed="false">
      <c r="A3635" s="28" t="s">
        <v>382</v>
      </c>
      <c r="B3635" s="28" t="n">
        <v>225</v>
      </c>
      <c r="C3635" s="29" t="n">
        <v>45504</v>
      </c>
      <c r="D3635" s="28" t="s">
        <v>380</v>
      </c>
    </row>
    <row r="3636" customFormat="false" ht="15" hidden="false" customHeight="false" outlineLevel="0" collapsed="false">
      <c r="A3636" s="28" t="s">
        <v>382</v>
      </c>
      <c r="B3636" s="28" t="n">
        <v>225</v>
      </c>
      <c r="C3636" s="29" t="n">
        <v>45535</v>
      </c>
      <c r="D3636" s="28" t="s">
        <v>380</v>
      </c>
    </row>
    <row r="3637" customFormat="false" ht="15" hidden="false" customHeight="false" outlineLevel="0" collapsed="false">
      <c r="A3637" s="28" t="s">
        <v>382</v>
      </c>
      <c r="B3637" s="28" t="n">
        <v>225</v>
      </c>
      <c r="C3637" s="29" t="n">
        <v>45565</v>
      </c>
      <c r="D3637" s="28" t="s">
        <v>380</v>
      </c>
    </row>
    <row r="3638" customFormat="false" ht="15" hidden="false" customHeight="false" outlineLevel="0" collapsed="false">
      <c r="A3638" s="28" t="s">
        <v>382</v>
      </c>
      <c r="B3638" s="28" t="n">
        <v>225</v>
      </c>
      <c r="C3638" s="29" t="n">
        <v>45596</v>
      </c>
      <c r="D3638" s="28" t="s">
        <v>380</v>
      </c>
    </row>
    <row r="3639" customFormat="false" ht="15" hidden="false" customHeight="false" outlineLevel="0" collapsed="false">
      <c r="A3639" s="28" t="s">
        <v>382</v>
      </c>
      <c r="B3639" s="28" t="n">
        <v>225</v>
      </c>
      <c r="C3639" s="29" t="n">
        <v>45657</v>
      </c>
      <c r="D3639" s="28" t="s">
        <v>380</v>
      </c>
    </row>
    <row r="3640" customFormat="false" ht="15" hidden="false" customHeight="false" outlineLevel="0" collapsed="false">
      <c r="A3640" s="28" t="s">
        <v>382</v>
      </c>
      <c r="B3640" s="28" t="n">
        <v>225</v>
      </c>
      <c r="C3640" s="29" t="n">
        <v>45688</v>
      </c>
      <c r="D3640" s="28" t="s">
        <v>380</v>
      </c>
    </row>
    <row r="3641" customFormat="false" ht="15" hidden="false" customHeight="false" outlineLevel="0" collapsed="false">
      <c r="A3641" s="28" t="s">
        <v>382</v>
      </c>
      <c r="B3641" s="28" t="n">
        <v>225</v>
      </c>
      <c r="C3641" s="29" t="n">
        <v>45747</v>
      </c>
      <c r="D3641" s="28" t="s">
        <v>380</v>
      </c>
    </row>
    <row r="3642" customFormat="false" ht="15" hidden="false" customHeight="false" outlineLevel="0" collapsed="false">
      <c r="A3642" s="28" t="s">
        <v>382</v>
      </c>
      <c r="B3642" s="28" t="n">
        <v>225</v>
      </c>
      <c r="C3642" s="29" t="n">
        <v>45777</v>
      </c>
      <c r="D3642" s="28" t="s">
        <v>380</v>
      </c>
    </row>
    <row r="3643" customFormat="false" ht="15" hidden="false" customHeight="false" outlineLevel="0" collapsed="false">
      <c r="A3643" s="28" t="s">
        <v>382</v>
      </c>
      <c r="B3643" s="28" t="n">
        <v>225</v>
      </c>
      <c r="C3643" s="29" t="n">
        <v>45808</v>
      </c>
      <c r="D3643" s="28" t="s">
        <v>380</v>
      </c>
    </row>
    <row r="3644" customFormat="false" ht="15" hidden="false" customHeight="false" outlineLevel="0" collapsed="false">
      <c r="A3644" s="28" t="s">
        <v>382</v>
      </c>
      <c r="B3644" s="28" t="n">
        <v>225</v>
      </c>
      <c r="C3644" s="29" t="n">
        <v>45869</v>
      </c>
      <c r="D3644" s="28" t="s">
        <v>380</v>
      </c>
    </row>
    <row r="3645" customFormat="false" ht="15" hidden="false" customHeight="false" outlineLevel="0" collapsed="false">
      <c r="A3645" s="28" t="s">
        <v>382</v>
      </c>
      <c r="B3645" s="28" t="n">
        <v>225</v>
      </c>
      <c r="C3645" s="29" t="n">
        <v>45900</v>
      </c>
      <c r="D3645" s="28" t="s">
        <v>380</v>
      </c>
    </row>
    <row r="3646" customFormat="false" ht="15" hidden="false" customHeight="false" outlineLevel="0" collapsed="false">
      <c r="A3646" s="28" t="s">
        <v>382</v>
      </c>
      <c r="B3646" s="28" t="n">
        <v>225</v>
      </c>
      <c r="C3646" s="29" t="n">
        <v>45930</v>
      </c>
      <c r="D3646" s="28" t="s">
        <v>380</v>
      </c>
    </row>
    <row r="3647" customFormat="false" ht="15" hidden="false" customHeight="false" outlineLevel="0" collapsed="false">
      <c r="A3647" s="28" t="s">
        <v>382</v>
      </c>
      <c r="B3647" s="28" t="n">
        <v>225</v>
      </c>
      <c r="C3647" s="29" t="n">
        <v>45961</v>
      </c>
      <c r="D3647" s="28" t="s">
        <v>380</v>
      </c>
    </row>
    <row r="3648" customFormat="false" ht="15" hidden="false" customHeight="false" outlineLevel="0" collapsed="false">
      <c r="A3648" s="28" t="s">
        <v>382</v>
      </c>
      <c r="B3648" s="28" t="n">
        <v>225</v>
      </c>
      <c r="C3648" s="29" t="n">
        <v>46022</v>
      </c>
      <c r="D3648" s="28" t="s">
        <v>380</v>
      </c>
    </row>
    <row r="3649" customFormat="false" ht="15" hidden="false" customHeight="false" outlineLevel="0" collapsed="false">
      <c r="A3649" s="28" t="s">
        <v>382</v>
      </c>
      <c r="B3649" s="28" t="n">
        <v>225</v>
      </c>
      <c r="C3649" s="29" t="n">
        <v>46053</v>
      </c>
      <c r="D3649" s="28" t="s">
        <v>380</v>
      </c>
    </row>
    <row r="3650" customFormat="false" ht="15" hidden="false" customHeight="false" outlineLevel="0" collapsed="false">
      <c r="A3650" s="28" t="s">
        <v>382</v>
      </c>
      <c r="B3650" s="28" t="n">
        <v>225</v>
      </c>
      <c r="C3650" s="29" t="n">
        <v>46112</v>
      </c>
      <c r="D3650" s="28" t="s">
        <v>380</v>
      </c>
    </row>
    <row r="3651" customFormat="false" ht="15" hidden="false" customHeight="false" outlineLevel="0" collapsed="false">
      <c r="A3651" s="28" t="s">
        <v>382</v>
      </c>
      <c r="B3651" s="28" t="n">
        <v>225</v>
      </c>
      <c r="C3651" s="29" t="n">
        <v>46142</v>
      </c>
      <c r="D3651" s="28" t="s">
        <v>380</v>
      </c>
    </row>
    <row r="3652" customFormat="false" ht="15" hidden="false" customHeight="false" outlineLevel="0" collapsed="false">
      <c r="A3652" s="28" t="s">
        <v>382</v>
      </c>
      <c r="B3652" s="28" t="n">
        <v>225</v>
      </c>
      <c r="C3652" s="29" t="n">
        <v>46173</v>
      </c>
      <c r="D3652" s="28" t="s">
        <v>380</v>
      </c>
    </row>
    <row r="3653" customFormat="false" ht="15" hidden="false" customHeight="false" outlineLevel="0" collapsed="false">
      <c r="A3653" s="28" t="s">
        <v>382</v>
      </c>
      <c r="B3653" s="28" t="n">
        <v>225</v>
      </c>
      <c r="C3653" s="29" t="n">
        <v>46234</v>
      </c>
      <c r="D3653" s="28" t="s">
        <v>380</v>
      </c>
    </row>
    <row r="3654" customFormat="false" ht="15" hidden="false" customHeight="false" outlineLevel="0" collapsed="false">
      <c r="A3654" s="28" t="s">
        <v>382</v>
      </c>
      <c r="B3654" s="28" t="n">
        <v>226</v>
      </c>
      <c r="C3654" s="29" t="n">
        <v>44957</v>
      </c>
      <c r="D3654" s="28" t="s">
        <v>380</v>
      </c>
    </row>
    <row r="3655" customFormat="false" ht="15" hidden="false" customHeight="false" outlineLevel="0" collapsed="false">
      <c r="A3655" s="28" t="s">
        <v>382</v>
      </c>
      <c r="B3655" s="28" t="n">
        <v>226</v>
      </c>
      <c r="C3655" s="29" t="n">
        <v>45016</v>
      </c>
      <c r="D3655" s="28" t="s">
        <v>380</v>
      </c>
    </row>
    <row r="3656" customFormat="false" ht="15" hidden="false" customHeight="false" outlineLevel="0" collapsed="false">
      <c r="A3656" s="28" t="s">
        <v>382</v>
      </c>
      <c r="B3656" s="28" t="n">
        <v>226</v>
      </c>
      <c r="C3656" s="29" t="n">
        <v>45046</v>
      </c>
      <c r="D3656" s="28" t="s">
        <v>381</v>
      </c>
    </row>
    <row r="3657" customFormat="false" ht="15" hidden="false" customHeight="false" outlineLevel="0" collapsed="false">
      <c r="A3657" s="28" t="s">
        <v>382</v>
      </c>
      <c r="B3657" s="28" t="n">
        <v>226</v>
      </c>
      <c r="C3657" s="29" t="n">
        <v>45077</v>
      </c>
      <c r="D3657" s="28" t="s">
        <v>380</v>
      </c>
    </row>
    <row r="3658" customFormat="false" ht="15" hidden="false" customHeight="false" outlineLevel="0" collapsed="false">
      <c r="A3658" s="28" t="s">
        <v>382</v>
      </c>
      <c r="B3658" s="28" t="n">
        <v>226</v>
      </c>
      <c r="C3658" s="29" t="n">
        <v>45199</v>
      </c>
      <c r="D3658" s="28" t="s">
        <v>380</v>
      </c>
    </row>
    <row r="3659" customFormat="false" ht="15" hidden="false" customHeight="false" outlineLevel="0" collapsed="false">
      <c r="A3659" s="28" t="s">
        <v>382</v>
      </c>
      <c r="B3659" s="28" t="n">
        <v>226</v>
      </c>
      <c r="C3659" s="29" t="n">
        <v>45230</v>
      </c>
      <c r="D3659" s="28" t="s">
        <v>379</v>
      </c>
    </row>
    <row r="3660" customFormat="false" ht="15" hidden="false" customHeight="false" outlineLevel="0" collapsed="false">
      <c r="A3660" s="28" t="s">
        <v>382</v>
      </c>
      <c r="B3660" s="28" t="n">
        <v>226</v>
      </c>
      <c r="C3660" s="29" t="n">
        <v>45291</v>
      </c>
      <c r="D3660" s="28" t="s">
        <v>381</v>
      </c>
    </row>
    <row r="3661" customFormat="false" ht="15" hidden="false" customHeight="false" outlineLevel="0" collapsed="false">
      <c r="A3661" s="28" t="s">
        <v>382</v>
      </c>
      <c r="B3661" s="28" t="n">
        <v>226</v>
      </c>
      <c r="C3661" s="29" t="n">
        <v>45322</v>
      </c>
      <c r="D3661" s="28" t="s">
        <v>380</v>
      </c>
    </row>
    <row r="3662" customFormat="false" ht="15" hidden="false" customHeight="false" outlineLevel="0" collapsed="false">
      <c r="A3662" s="28" t="s">
        <v>382</v>
      </c>
      <c r="B3662" s="28" t="n">
        <v>226</v>
      </c>
      <c r="C3662" s="29" t="n">
        <v>45382</v>
      </c>
      <c r="D3662" s="28" t="s">
        <v>380</v>
      </c>
    </row>
    <row r="3663" customFormat="false" ht="15" hidden="false" customHeight="false" outlineLevel="0" collapsed="false">
      <c r="A3663" s="28" t="s">
        <v>382</v>
      </c>
      <c r="B3663" s="28" t="n">
        <v>226</v>
      </c>
      <c r="C3663" s="29" t="n">
        <v>45412</v>
      </c>
      <c r="D3663" s="28" t="s">
        <v>380</v>
      </c>
    </row>
    <row r="3664" customFormat="false" ht="15" hidden="false" customHeight="false" outlineLevel="0" collapsed="false">
      <c r="A3664" s="28" t="s">
        <v>382</v>
      </c>
      <c r="B3664" s="28" t="n">
        <v>226</v>
      </c>
      <c r="C3664" s="29" t="n">
        <v>45443</v>
      </c>
      <c r="D3664" s="28" t="s">
        <v>380</v>
      </c>
    </row>
    <row r="3665" customFormat="false" ht="15" hidden="false" customHeight="false" outlineLevel="0" collapsed="false">
      <c r="A3665" s="28" t="s">
        <v>382</v>
      </c>
      <c r="B3665" s="28" t="n">
        <v>226</v>
      </c>
      <c r="C3665" s="29" t="n">
        <v>45504</v>
      </c>
      <c r="D3665" s="28" t="s">
        <v>380</v>
      </c>
    </row>
    <row r="3666" customFormat="false" ht="15" hidden="false" customHeight="false" outlineLevel="0" collapsed="false">
      <c r="A3666" s="28" t="s">
        <v>382</v>
      </c>
      <c r="B3666" s="28" t="n">
        <v>226</v>
      </c>
      <c r="C3666" s="29" t="n">
        <v>45535</v>
      </c>
      <c r="D3666" s="28" t="s">
        <v>379</v>
      </c>
    </row>
    <row r="3667" customFormat="false" ht="15" hidden="false" customHeight="false" outlineLevel="0" collapsed="false">
      <c r="A3667" s="28" t="s">
        <v>382</v>
      </c>
      <c r="B3667" s="28" t="n">
        <v>226</v>
      </c>
      <c r="C3667" s="29" t="n">
        <v>45565</v>
      </c>
      <c r="D3667" s="28" t="s">
        <v>380</v>
      </c>
    </row>
    <row r="3668" customFormat="false" ht="15" hidden="false" customHeight="false" outlineLevel="0" collapsed="false">
      <c r="A3668" s="28" t="s">
        <v>382</v>
      </c>
      <c r="B3668" s="28" t="n">
        <v>226</v>
      </c>
      <c r="C3668" s="29" t="n">
        <v>45596</v>
      </c>
      <c r="D3668" s="28" t="s">
        <v>380</v>
      </c>
    </row>
    <row r="3669" customFormat="false" ht="15" hidden="false" customHeight="false" outlineLevel="0" collapsed="false">
      <c r="A3669" s="28" t="s">
        <v>382</v>
      </c>
      <c r="B3669" s="28" t="n">
        <v>226</v>
      </c>
      <c r="C3669" s="29" t="n">
        <v>45657</v>
      </c>
      <c r="D3669" s="28" t="s">
        <v>381</v>
      </c>
    </row>
    <row r="3670" customFormat="false" ht="15" hidden="false" customHeight="false" outlineLevel="0" collapsed="false">
      <c r="A3670" s="28" t="s">
        <v>382</v>
      </c>
      <c r="B3670" s="28" t="n">
        <v>226</v>
      </c>
      <c r="C3670" s="29" t="n">
        <v>45688</v>
      </c>
      <c r="D3670" s="28" t="s">
        <v>379</v>
      </c>
    </row>
    <row r="3671" customFormat="false" ht="15" hidden="false" customHeight="false" outlineLevel="0" collapsed="false">
      <c r="A3671" s="28" t="s">
        <v>382</v>
      </c>
      <c r="B3671" s="28" t="n">
        <v>226</v>
      </c>
      <c r="C3671" s="29" t="n">
        <v>45747</v>
      </c>
      <c r="D3671" s="28" t="s">
        <v>380</v>
      </c>
    </row>
    <row r="3672" customFormat="false" ht="15" hidden="false" customHeight="false" outlineLevel="0" collapsed="false">
      <c r="A3672" s="28" t="s">
        <v>382</v>
      </c>
      <c r="B3672" s="28" t="n">
        <v>226</v>
      </c>
      <c r="C3672" s="29" t="n">
        <v>45777</v>
      </c>
      <c r="D3672" s="28" t="s">
        <v>379</v>
      </c>
    </row>
    <row r="3673" customFormat="false" ht="15" hidden="false" customHeight="false" outlineLevel="0" collapsed="false">
      <c r="A3673" s="28" t="s">
        <v>382</v>
      </c>
      <c r="B3673" s="28" t="n">
        <v>226</v>
      </c>
      <c r="C3673" s="29" t="n">
        <v>45808</v>
      </c>
      <c r="D3673" s="28" t="s">
        <v>380</v>
      </c>
    </row>
    <row r="3674" customFormat="false" ht="15" hidden="false" customHeight="false" outlineLevel="0" collapsed="false">
      <c r="A3674" s="28" t="s">
        <v>382</v>
      </c>
      <c r="B3674" s="28" t="n">
        <v>226</v>
      </c>
      <c r="C3674" s="29" t="n">
        <v>45869</v>
      </c>
      <c r="D3674" s="28" t="s">
        <v>380</v>
      </c>
    </row>
    <row r="3675" customFormat="false" ht="15" hidden="false" customHeight="false" outlineLevel="0" collapsed="false">
      <c r="A3675" s="28" t="s">
        <v>382</v>
      </c>
      <c r="B3675" s="28" t="n">
        <v>226</v>
      </c>
      <c r="C3675" s="29" t="n">
        <v>45900</v>
      </c>
      <c r="D3675" s="28" t="s">
        <v>380</v>
      </c>
    </row>
    <row r="3676" customFormat="false" ht="15" hidden="false" customHeight="false" outlineLevel="0" collapsed="false">
      <c r="A3676" s="28" t="s">
        <v>382</v>
      </c>
      <c r="B3676" s="28" t="n">
        <v>226</v>
      </c>
      <c r="C3676" s="29" t="n">
        <v>45930</v>
      </c>
      <c r="D3676" s="28" t="s">
        <v>380</v>
      </c>
    </row>
    <row r="3677" customFormat="false" ht="15" hidden="false" customHeight="false" outlineLevel="0" collapsed="false">
      <c r="A3677" s="28" t="s">
        <v>382</v>
      </c>
      <c r="B3677" s="28" t="n">
        <v>226</v>
      </c>
      <c r="C3677" s="29" t="n">
        <v>45961</v>
      </c>
      <c r="D3677" s="28" t="s">
        <v>379</v>
      </c>
    </row>
    <row r="3678" customFormat="false" ht="15" hidden="false" customHeight="false" outlineLevel="0" collapsed="false">
      <c r="A3678" s="28" t="s">
        <v>382</v>
      </c>
      <c r="B3678" s="28" t="n">
        <v>226</v>
      </c>
      <c r="C3678" s="29" t="n">
        <v>46022</v>
      </c>
      <c r="D3678" s="28" t="s">
        <v>380</v>
      </c>
    </row>
    <row r="3679" customFormat="false" ht="15" hidden="false" customHeight="false" outlineLevel="0" collapsed="false">
      <c r="A3679" s="28" t="s">
        <v>382</v>
      </c>
      <c r="B3679" s="28" t="n">
        <v>226</v>
      </c>
      <c r="C3679" s="29" t="n">
        <v>46053</v>
      </c>
      <c r="D3679" s="28" t="s">
        <v>380</v>
      </c>
    </row>
    <row r="3680" customFormat="false" ht="15" hidden="false" customHeight="false" outlineLevel="0" collapsed="false">
      <c r="A3680" s="28" t="s">
        <v>382</v>
      </c>
      <c r="B3680" s="28" t="n">
        <v>226</v>
      </c>
      <c r="C3680" s="29" t="n">
        <v>46112</v>
      </c>
      <c r="D3680" s="28" t="s">
        <v>380</v>
      </c>
    </row>
    <row r="3681" customFormat="false" ht="15" hidden="false" customHeight="false" outlineLevel="0" collapsed="false">
      <c r="A3681" s="28" t="s">
        <v>382</v>
      </c>
      <c r="B3681" s="28" t="n">
        <v>226</v>
      </c>
      <c r="C3681" s="29" t="n">
        <v>46142</v>
      </c>
      <c r="D3681" s="28" t="s">
        <v>380</v>
      </c>
    </row>
    <row r="3682" customFormat="false" ht="15" hidden="false" customHeight="false" outlineLevel="0" collapsed="false">
      <c r="A3682" s="28" t="s">
        <v>382</v>
      </c>
      <c r="B3682" s="28" t="n">
        <v>226</v>
      </c>
      <c r="C3682" s="29" t="n">
        <v>46173</v>
      </c>
      <c r="D3682" s="28" t="s">
        <v>380</v>
      </c>
    </row>
    <row r="3683" customFormat="false" ht="15" hidden="false" customHeight="false" outlineLevel="0" collapsed="false">
      <c r="A3683" s="28" t="s">
        <v>382</v>
      </c>
      <c r="B3683" s="28" t="n">
        <v>226</v>
      </c>
      <c r="C3683" s="29" t="n">
        <v>46234</v>
      </c>
      <c r="D3683" s="28" t="s">
        <v>380</v>
      </c>
    </row>
    <row r="3684" customFormat="false" ht="15" hidden="false" customHeight="false" outlineLevel="0" collapsed="false">
      <c r="A3684" s="28" t="s">
        <v>382</v>
      </c>
      <c r="B3684" s="28" t="n">
        <v>230</v>
      </c>
      <c r="C3684" s="29" t="n">
        <v>44957</v>
      </c>
      <c r="D3684" s="28" t="s">
        <v>380</v>
      </c>
    </row>
    <row r="3685" customFormat="false" ht="15" hidden="false" customHeight="false" outlineLevel="0" collapsed="false">
      <c r="A3685" s="28" t="s">
        <v>382</v>
      </c>
      <c r="B3685" s="28" t="n">
        <v>230</v>
      </c>
      <c r="C3685" s="29" t="n">
        <v>45016</v>
      </c>
      <c r="D3685" s="28" t="s">
        <v>381</v>
      </c>
    </row>
    <row r="3686" customFormat="false" ht="15" hidden="false" customHeight="false" outlineLevel="0" collapsed="false">
      <c r="A3686" s="28" t="s">
        <v>382</v>
      </c>
      <c r="B3686" s="28" t="n">
        <v>230</v>
      </c>
      <c r="C3686" s="29" t="n">
        <v>45046</v>
      </c>
      <c r="D3686" s="28" t="s">
        <v>380</v>
      </c>
    </row>
    <row r="3687" customFormat="false" ht="15" hidden="false" customHeight="false" outlineLevel="0" collapsed="false">
      <c r="A3687" s="28" t="s">
        <v>382</v>
      </c>
      <c r="B3687" s="28" t="n">
        <v>230</v>
      </c>
      <c r="C3687" s="29" t="n">
        <v>45077</v>
      </c>
      <c r="D3687" s="28" t="s">
        <v>380</v>
      </c>
    </row>
    <row r="3688" customFormat="false" ht="15" hidden="false" customHeight="false" outlineLevel="0" collapsed="false">
      <c r="A3688" s="28" t="s">
        <v>382</v>
      </c>
      <c r="B3688" s="28" t="n">
        <v>230</v>
      </c>
      <c r="C3688" s="29" t="n">
        <v>45199</v>
      </c>
      <c r="D3688" s="28" t="s">
        <v>380</v>
      </c>
    </row>
    <row r="3689" customFormat="false" ht="15" hidden="false" customHeight="false" outlineLevel="0" collapsed="false">
      <c r="A3689" s="28" t="s">
        <v>382</v>
      </c>
      <c r="B3689" s="28" t="n">
        <v>230</v>
      </c>
      <c r="C3689" s="29" t="n">
        <v>45230</v>
      </c>
      <c r="D3689" s="28" t="s">
        <v>380</v>
      </c>
    </row>
    <row r="3690" customFormat="false" ht="15" hidden="false" customHeight="false" outlineLevel="0" collapsed="false">
      <c r="A3690" s="28" t="s">
        <v>382</v>
      </c>
      <c r="B3690" s="28" t="n">
        <v>230</v>
      </c>
      <c r="C3690" s="29" t="n">
        <v>45291</v>
      </c>
      <c r="D3690" s="28" t="s">
        <v>381</v>
      </c>
    </row>
    <row r="3691" customFormat="false" ht="15" hidden="false" customHeight="false" outlineLevel="0" collapsed="false">
      <c r="A3691" s="28" t="s">
        <v>382</v>
      </c>
      <c r="B3691" s="28" t="n">
        <v>230</v>
      </c>
      <c r="C3691" s="29" t="n">
        <v>45322</v>
      </c>
      <c r="D3691" s="28" t="s">
        <v>380</v>
      </c>
    </row>
    <row r="3692" customFormat="false" ht="15" hidden="false" customHeight="false" outlineLevel="0" collapsed="false">
      <c r="A3692" s="28" t="s">
        <v>382</v>
      </c>
      <c r="B3692" s="28" t="n">
        <v>230</v>
      </c>
      <c r="C3692" s="29" t="n">
        <v>45382</v>
      </c>
      <c r="D3692" s="28" t="s">
        <v>380</v>
      </c>
    </row>
    <row r="3693" customFormat="false" ht="15" hidden="false" customHeight="false" outlineLevel="0" collapsed="false">
      <c r="A3693" s="28" t="s">
        <v>382</v>
      </c>
      <c r="B3693" s="28" t="n">
        <v>230</v>
      </c>
      <c r="C3693" s="29" t="n">
        <v>45412</v>
      </c>
      <c r="D3693" s="28" t="s">
        <v>381</v>
      </c>
    </row>
    <row r="3694" customFormat="false" ht="15" hidden="false" customHeight="false" outlineLevel="0" collapsed="false">
      <c r="A3694" s="28" t="s">
        <v>382</v>
      </c>
      <c r="B3694" s="28" t="n">
        <v>230</v>
      </c>
      <c r="C3694" s="29" t="n">
        <v>45443</v>
      </c>
      <c r="D3694" s="28" t="s">
        <v>380</v>
      </c>
    </row>
    <row r="3695" customFormat="false" ht="15" hidden="false" customHeight="false" outlineLevel="0" collapsed="false">
      <c r="A3695" s="28" t="s">
        <v>382</v>
      </c>
      <c r="B3695" s="28" t="n">
        <v>230</v>
      </c>
      <c r="C3695" s="29" t="n">
        <v>45504</v>
      </c>
      <c r="D3695" s="28" t="s">
        <v>381</v>
      </c>
    </row>
    <row r="3696" customFormat="false" ht="15" hidden="false" customHeight="false" outlineLevel="0" collapsed="false">
      <c r="A3696" s="28" t="s">
        <v>382</v>
      </c>
      <c r="B3696" s="28" t="n">
        <v>230</v>
      </c>
      <c r="C3696" s="29" t="n">
        <v>45535</v>
      </c>
      <c r="D3696" s="28" t="s">
        <v>380</v>
      </c>
    </row>
    <row r="3697" customFormat="false" ht="15" hidden="false" customHeight="false" outlineLevel="0" collapsed="false">
      <c r="A3697" s="28" t="s">
        <v>382</v>
      </c>
      <c r="B3697" s="28" t="n">
        <v>230</v>
      </c>
      <c r="C3697" s="29" t="n">
        <v>45565</v>
      </c>
      <c r="D3697" s="28" t="s">
        <v>380</v>
      </c>
    </row>
    <row r="3698" customFormat="false" ht="15" hidden="false" customHeight="false" outlineLevel="0" collapsed="false">
      <c r="A3698" s="28" t="s">
        <v>382</v>
      </c>
      <c r="B3698" s="28" t="n">
        <v>230</v>
      </c>
      <c r="C3698" s="29" t="n">
        <v>45596</v>
      </c>
      <c r="D3698" s="28" t="s">
        <v>380</v>
      </c>
    </row>
    <row r="3699" customFormat="false" ht="15" hidden="false" customHeight="false" outlineLevel="0" collapsed="false">
      <c r="A3699" s="28" t="s">
        <v>382</v>
      </c>
      <c r="B3699" s="28" t="n">
        <v>230</v>
      </c>
      <c r="C3699" s="29" t="n">
        <v>45657</v>
      </c>
      <c r="D3699" s="28" t="s">
        <v>380</v>
      </c>
    </row>
    <row r="3700" customFormat="false" ht="15" hidden="false" customHeight="false" outlineLevel="0" collapsed="false">
      <c r="A3700" s="28" t="s">
        <v>382</v>
      </c>
      <c r="B3700" s="28" t="n">
        <v>230</v>
      </c>
      <c r="C3700" s="29" t="n">
        <v>45688</v>
      </c>
      <c r="D3700" s="28" t="s">
        <v>381</v>
      </c>
    </row>
    <row r="3701" customFormat="false" ht="15" hidden="false" customHeight="false" outlineLevel="0" collapsed="false">
      <c r="A3701" s="28" t="s">
        <v>382</v>
      </c>
      <c r="B3701" s="28" t="n">
        <v>230</v>
      </c>
      <c r="C3701" s="29" t="n">
        <v>45747</v>
      </c>
      <c r="D3701" s="28" t="s">
        <v>380</v>
      </c>
    </row>
    <row r="3702" customFormat="false" ht="15" hidden="false" customHeight="false" outlineLevel="0" collapsed="false">
      <c r="A3702" s="28" t="s">
        <v>382</v>
      </c>
      <c r="B3702" s="28" t="n">
        <v>230</v>
      </c>
      <c r="C3702" s="29" t="n">
        <v>45777</v>
      </c>
      <c r="D3702" s="28" t="s">
        <v>380</v>
      </c>
    </row>
    <row r="3703" customFormat="false" ht="15" hidden="false" customHeight="false" outlineLevel="0" collapsed="false">
      <c r="A3703" s="28" t="s">
        <v>382</v>
      </c>
      <c r="B3703" s="28" t="n">
        <v>230</v>
      </c>
      <c r="C3703" s="29" t="n">
        <v>45808</v>
      </c>
      <c r="D3703" s="28" t="s">
        <v>380</v>
      </c>
    </row>
    <row r="3704" customFormat="false" ht="15" hidden="false" customHeight="false" outlineLevel="0" collapsed="false">
      <c r="A3704" s="28" t="s">
        <v>382</v>
      </c>
      <c r="B3704" s="28" t="n">
        <v>230</v>
      </c>
      <c r="C3704" s="29" t="n">
        <v>45869</v>
      </c>
      <c r="D3704" s="28" t="s">
        <v>380</v>
      </c>
    </row>
    <row r="3705" customFormat="false" ht="15" hidden="false" customHeight="false" outlineLevel="0" collapsed="false">
      <c r="A3705" s="28" t="s">
        <v>382</v>
      </c>
      <c r="B3705" s="28" t="n">
        <v>230</v>
      </c>
      <c r="C3705" s="29" t="n">
        <v>45900</v>
      </c>
      <c r="D3705" s="28" t="s">
        <v>380</v>
      </c>
    </row>
    <row r="3706" customFormat="false" ht="15" hidden="false" customHeight="false" outlineLevel="0" collapsed="false">
      <c r="A3706" s="28" t="s">
        <v>382</v>
      </c>
      <c r="B3706" s="28" t="n">
        <v>230</v>
      </c>
      <c r="C3706" s="29" t="n">
        <v>45930</v>
      </c>
      <c r="D3706" s="28" t="s">
        <v>380</v>
      </c>
    </row>
    <row r="3707" customFormat="false" ht="15" hidden="false" customHeight="false" outlineLevel="0" collapsed="false">
      <c r="A3707" s="28" t="s">
        <v>382</v>
      </c>
      <c r="B3707" s="28" t="n">
        <v>230</v>
      </c>
      <c r="C3707" s="29" t="n">
        <v>45961</v>
      </c>
      <c r="D3707" s="28" t="s">
        <v>380</v>
      </c>
    </row>
    <row r="3708" customFormat="false" ht="15" hidden="false" customHeight="false" outlineLevel="0" collapsed="false">
      <c r="A3708" s="28" t="s">
        <v>382</v>
      </c>
      <c r="B3708" s="28" t="n">
        <v>230</v>
      </c>
      <c r="C3708" s="29" t="n">
        <v>46022</v>
      </c>
      <c r="D3708" s="28" t="s">
        <v>380</v>
      </c>
    </row>
    <row r="3709" customFormat="false" ht="15" hidden="false" customHeight="false" outlineLevel="0" collapsed="false">
      <c r="A3709" s="28" t="s">
        <v>382</v>
      </c>
      <c r="B3709" s="28" t="n">
        <v>230</v>
      </c>
      <c r="C3709" s="29" t="n">
        <v>46053</v>
      </c>
      <c r="D3709" s="28" t="s">
        <v>381</v>
      </c>
    </row>
    <row r="3710" customFormat="false" ht="15" hidden="false" customHeight="false" outlineLevel="0" collapsed="false">
      <c r="A3710" s="28" t="s">
        <v>382</v>
      </c>
      <c r="B3710" s="28" t="n">
        <v>230</v>
      </c>
      <c r="C3710" s="29" t="n">
        <v>46112</v>
      </c>
      <c r="D3710" s="28" t="s">
        <v>380</v>
      </c>
    </row>
    <row r="3711" customFormat="false" ht="15" hidden="false" customHeight="false" outlineLevel="0" collapsed="false">
      <c r="A3711" s="28" t="s">
        <v>382</v>
      </c>
      <c r="B3711" s="28" t="n">
        <v>230</v>
      </c>
      <c r="C3711" s="29" t="n">
        <v>46142</v>
      </c>
      <c r="D3711" s="28" t="s">
        <v>380</v>
      </c>
    </row>
    <row r="3712" customFormat="false" ht="15" hidden="false" customHeight="false" outlineLevel="0" collapsed="false">
      <c r="A3712" s="28" t="s">
        <v>382</v>
      </c>
      <c r="B3712" s="28" t="n">
        <v>230</v>
      </c>
      <c r="C3712" s="29" t="n">
        <v>46173</v>
      </c>
      <c r="D3712" s="28" t="s">
        <v>380</v>
      </c>
    </row>
    <row r="3713" customFormat="false" ht="15" hidden="false" customHeight="false" outlineLevel="0" collapsed="false">
      <c r="A3713" s="28" t="s">
        <v>382</v>
      </c>
      <c r="B3713" s="28" t="n">
        <v>230</v>
      </c>
      <c r="C3713" s="29" t="n">
        <v>46234</v>
      </c>
      <c r="D3713" s="28" t="s">
        <v>380</v>
      </c>
    </row>
    <row r="3714" customFormat="false" ht="15" hidden="false" customHeight="false" outlineLevel="0" collapsed="false">
      <c r="A3714" s="28" t="s">
        <v>382</v>
      </c>
      <c r="B3714" s="28" t="n">
        <v>231</v>
      </c>
      <c r="C3714" s="29" t="n">
        <v>44957</v>
      </c>
      <c r="D3714" s="28" t="s">
        <v>380</v>
      </c>
    </row>
    <row r="3715" customFormat="false" ht="15" hidden="false" customHeight="false" outlineLevel="0" collapsed="false">
      <c r="A3715" s="28" t="s">
        <v>382</v>
      </c>
      <c r="B3715" s="28" t="n">
        <v>231</v>
      </c>
      <c r="C3715" s="29" t="n">
        <v>45016</v>
      </c>
      <c r="D3715" s="28" t="s">
        <v>380</v>
      </c>
    </row>
    <row r="3716" customFormat="false" ht="15" hidden="false" customHeight="false" outlineLevel="0" collapsed="false">
      <c r="A3716" s="28" t="s">
        <v>382</v>
      </c>
      <c r="B3716" s="28" t="n">
        <v>231</v>
      </c>
      <c r="C3716" s="29" t="n">
        <v>45046</v>
      </c>
      <c r="D3716" s="28" t="s">
        <v>380</v>
      </c>
    </row>
    <row r="3717" customFormat="false" ht="15" hidden="false" customHeight="false" outlineLevel="0" collapsed="false">
      <c r="A3717" s="28" t="s">
        <v>382</v>
      </c>
      <c r="B3717" s="28" t="n">
        <v>231</v>
      </c>
      <c r="C3717" s="29" t="n">
        <v>45077</v>
      </c>
      <c r="D3717" s="28" t="s">
        <v>380</v>
      </c>
    </row>
    <row r="3718" customFormat="false" ht="15" hidden="false" customHeight="false" outlineLevel="0" collapsed="false">
      <c r="A3718" s="28" t="s">
        <v>382</v>
      </c>
      <c r="B3718" s="28" t="n">
        <v>231</v>
      </c>
      <c r="C3718" s="29" t="n">
        <v>45199</v>
      </c>
      <c r="D3718" s="28" t="s">
        <v>381</v>
      </c>
    </row>
    <row r="3719" customFormat="false" ht="15" hidden="false" customHeight="false" outlineLevel="0" collapsed="false">
      <c r="A3719" s="28" t="s">
        <v>382</v>
      </c>
      <c r="B3719" s="28" t="n">
        <v>231</v>
      </c>
      <c r="C3719" s="29" t="n">
        <v>45230</v>
      </c>
      <c r="D3719" s="28" t="s">
        <v>380</v>
      </c>
    </row>
    <row r="3720" customFormat="false" ht="15" hidden="false" customHeight="false" outlineLevel="0" collapsed="false">
      <c r="A3720" s="28" t="s">
        <v>382</v>
      </c>
      <c r="B3720" s="28" t="n">
        <v>231</v>
      </c>
      <c r="C3720" s="29" t="n">
        <v>45291</v>
      </c>
      <c r="D3720" s="28" t="s">
        <v>381</v>
      </c>
    </row>
    <row r="3721" customFormat="false" ht="15" hidden="false" customHeight="false" outlineLevel="0" collapsed="false">
      <c r="A3721" s="28" t="s">
        <v>382</v>
      </c>
      <c r="B3721" s="28" t="n">
        <v>231</v>
      </c>
      <c r="C3721" s="29" t="n">
        <v>45322</v>
      </c>
      <c r="D3721" s="28" t="s">
        <v>381</v>
      </c>
    </row>
    <row r="3722" customFormat="false" ht="15" hidden="false" customHeight="false" outlineLevel="0" collapsed="false">
      <c r="A3722" s="28" t="s">
        <v>382</v>
      </c>
      <c r="B3722" s="28" t="n">
        <v>231</v>
      </c>
      <c r="C3722" s="29" t="n">
        <v>45382</v>
      </c>
      <c r="D3722" s="28" t="s">
        <v>380</v>
      </c>
    </row>
    <row r="3723" customFormat="false" ht="15" hidden="false" customHeight="false" outlineLevel="0" collapsed="false">
      <c r="A3723" s="28" t="s">
        <v>382</v>
      </c>
      <c r="B3723" s="28" t="n">
        <v>231</v>
      </c>
      <c r="C3723" s="29" t="n">
        <v>45412</v>
      </c>
      <c r="D3723" s="28" t="s">
        <v>380</v>
      </c>
    </row>
    <row r="3724" customFormat="false" ht="15" hidden="false" customHeight="false" outlineLevel="0" collapsed="false">
      <c r="A3724" s="28" t="s">
        <v>382</v>
      </c>
      <c r="B3724" s="28" t="n">
        <v>231</v>
      </c>
      <c r="C3724" s="29" t="n">
        <v>45443</v>
      </c>
      <c r="D3724" s="28" t="s">
        <v>381</v>
      </c>
    </row>
    <row r="3725" customFormat="false" ht="15" hidden="false" customHeight="false" outlineLevel="0" collapsed="false">
      <c r="A3725" s="28" t="s">
        <v>382</v>
      </c>
      <c r="B3725" s="28" t="n">
        <v>231</v>
      </c>
      <c r="C3725" s="29" t="n">
        <v>45504</v>
      </c>
      <c r="D3725" s="28" t="s">
        <v>380</v>
      </c>
    </row>
    <row r="3726" customFormat="false" ht="15" hidden="false" customHeight="false" outlineLevel="0" collapsed="false">
      <c r="A3726" s="28" t="s">
        <v>382</v>
      </c>
      <c r="B3726" s="28" t="n">
        <v>231</v>
      </c>
      <c r="C3726" s="29" t="n">
        <v>45535</v>
      </c>
      <c r="D3726" s="28" t="s">
        <v>380</v>
      </c>
    </row>
    <row r="3727" customFormat="false" ht="15" hidden="false" customHeight="false" outlineLevel="0" collapsed="false">
      <c r="A3727" s="28" t="s">
        <v>382</v>
      </c>
      <c r="B3727" s="28" t="n">
        <v>231</v>
      </c>
      <c r="C3727" s="29" t="n">
        <v>45565</v>
      </c>
      <c r="D3727" s="28" t="s">
        <v>380</v>
      </c>
    </row>
    <row r="3728" customFormat="false" ht="15" hidden="false" customHeight="false" outlineLevel="0" collapsed="false">
      <c r="A3728" s="28" t="s">
        <v>382</v>
      </c>
      <c r="B3728" s="28" t="n">
        <v>231</v>
      </c>
      <c r="C3728" s="29" t="n">
        <v>45596</v>
      </c>
      <c r="D3728" s="28" t="s">
        <v>380</v>
      </c>
    </row>
    <row r="3729" customFormat="false" ht="15" hidden="false" customHeight="false" outlineLevel="0" collapsed="false">
      <c r="A3729" s="28" t="s">
        <v>382</v>
      </c>
      <c r="B3729" s="28" t="n">
        <v>231</v>
      </c>
      <c r="C3729" s="29" t="n">
        <v>45657</v>
      </c>
      <c r="D3729" s="28" t="s">
        <v>380</v>
      </c>
    </row>
    <row r="3730" customFormat="false" ht="15" hidden="false" customHeight="false" outlineLevel="0" collapsed="false">
      <c r="A3730" s="28" t="s">
        <v>382</v>
      </c>
      <c r="B3730" s="28" t="n">
        <v>231</v>
      </c>
      <c r="C3730" s="29" t="n">
        <v>45688</v>
      </c>
      <c r="D3730" s="28" t="s">
        <v>380</v>
      </c>
    </row>
    <row r="3731" customFormat="false" ht="15" hidden="false" customHeight="false" outlineLevel="0" collapsed="false">
      <c r="A3731" s="28" t="s">
        <v>382</v>
      </c>
      <c r="B3731" s="28" t="n">
        <v>231</v>
      </c>
      <c r="C3731" s="29" t="n">
        <v>45747</v>
      </c>
      <c r="D3731" s="28" t="s">
        <v>380</v>
      </c>
    </row>
    <row r="3732" customFormat="false" ht="15" hidden="false" customHeight="false" outlineLevel="0" collapsed="false">
      <c r="A3732" s="28" t="s">
        <v>382</v>
      </c>
      <c r="B3732" s="28" t="n">
        <v>231</v>
      </c>
      <c r="C3732" s="29" t="n">
        <v>45777</v>
      </c>
      <c r="D3732" s="28" t="s">
        <v>380</v>
      </c>
    </row>
    <row r="3733" customFormat="false" ht="15" hidden="false" customHeight="false" outlineLevel="0" collapsed="false">
      <c r="A3733" s="28" t="s">
        <v>382</v>
      </c>
      <c r="B3733" s="28" t="n">
        <v>231</v>
      </c>
      <c r="C3733" s="29" t="n">
        <v>45808</v>
      </c>
      <c r="D3733" s="28" t="s">
        <v>380</v>
      </c>
    </row>
    <row r="3734" customFormat="false" ht="15" hidden="false" customHeight="false" outlineLevel="0" collapsed="false">
      <c r="A3734" s="28" t="s">
        <v>382</v>
      </c>
      <c r="B3734" s="28" t="n">
        <v>231</v>
      </c>
      <c r="C3734" s="29" t="n">
        <v>45869</v>
      </c>
      <c r="D3734" s="28" t="s">
        <v>380</v>
      </c>
    </row>
    <row r="3735" customFormat="false" ht="15" hidden="false" customHeight="false" outlineLevel="0" collapsed="false">
      <c r="A3735" s="28" t="s">
        <v>382</v>
      </c>
      <c r="B3735" s="28" t="n">
        <v>231</v>
      </c>
      <c r="C3735" s="29" t="n">
        <v>45900</v>
      </c>
      <c r="D3735" s="28" t="s">
        <v>380</v>
      </c>
    </row>
    <row r="3736" customFormat="false" ht="15" hidden="false" customHeight="false" outlineLevel="0" collapsed="false">
      <c r="A3736" s="28" t="s">
        <v>382</v>
      </c>
      <c r="B3736" s="28" t="n">
        <v>231</v>
      </c>
      <c r="C3736" s="29" t="n">
        <v>45930</v>
      </c>
      <c r="D3736" s="28" t="s">
        <v>380</v>
      </c>
    </row>
    <row r="3737" customFormat="false" ht="15" hidden="false" customHeight="false" outlineLevel="0" collapsed="false">
      <c r="A3737" s="28" t="s">
        <v>382</v>
      </c>
      <c r="B3737" s="28" t="n">
        <v>231</v>
      </c>
      <c r="C3737" s="29" t="n">
        <v>45961</v>
      </c>
      <c r="D3737" s="28" t="s">
        <v>380</v>
      </c>
    </row>
    <row r="3738" customFormat="false" ht="15" hidden="false" customHeight="false" outlineLevel="0" collapsed="false">
      <c r="A3738" s="28" t="s">
        <v>382</v>
      </c>
      <c r="B3738" s="28" t="n">
        <v>231</v>
      </c>
      <c r="C3738" s="29" t="n">
        <v>46022</v>
      </c>
      <c r="D3738" s="28" t="s">
        <v>380</v>
      </c>
    </row>
    <row r="3739" customFormat="false" ht="15" hidden="false" customHeight="false" outlineLevel="0" collapsed="false">
      <c r="A3739" s="28" t="s">
        <v>382</v>
      </c>
      <c r="B3739" s="28" t="n">
        <v>231</v>
      </c>
      <c r="C3739" s="29" t="n">
        <v>46053</v>
      </c>
      <c r="D3739" s="28" t="s">
        <v>381</v>
      </c>
    </row>
    <row r="3740" customFormat="false" ht="15" hidden="false" customHeight="false" outlineLevel="0" collapsed="false">
      <c r="A3740" s="28" t="s">
        <v>382</v>
      </c>
      <c r="B3740" s="28" t="n">
        <v>231</v>
      </c>
      <c r="C3740" s="29" t="n">
        <v>46112</v>
      </c>
      <c r="D3740" s="28" t="s">
        <v>381</v>
      </c>
    </row>
    <row r="3741" customFormat="false" ht="15" hidden="false" customHeight="false" outlineLevel="0" collapsed="false">
      <c r="A3741" s="28" t="s">
        <v>382</v>
      </c>
      <c r="B3741" s="28" t="n">
        <v>231</v>
      </c>
      <c r="C3741" s="29" t="n">
        <v>46142</v>
      </c>
      <c r="D3741" s="28" t="s">
        <v>380</v>
      </c>
    </row>
    <row r="3742" customFormat="false" ht="15" hidden="false" customHeight="false" outlineLevel="0" collapsed="false">
      <c r="A3742" s="28" t="s">
        <v>382</v>
      </c>
      <c r="B3742" s="28" t="n">
        <v>231</v>
      </c>
      <c r="C3742" s="29" t="n">
        <v>46173</v>
      </c>
      <c r="D3742" s="28" t="s">
        <v>380</v>
      </c>
    </row>
    <row r="3743" customFormat="false" ht="15" hidden="false" customHeight="false" outlineLevel="0" collapsed="false">
      <c r="A3743" s="28" t="s">
        <v>382</v>
      </c>
      <c r="B3743" s="28" t="n">
        <v>231</v>
      </c>
      <c r="C3743" s="29" t="n">
        <v>46234</v>
      </c>
      <c r="D3743" s="28" t="s">
        <v>380</v>
      </c>
    </row>
    <row r="3744" customFormat="false" ht="15" hidden="false" customHeight="false" outlineLevel="0" collapsed="false">
      <c r="A3744" s="28" t="s">
        <v>382</v>
      </c>
      <c r="B3744" s="28" t="n">
        <v>232</v>
      </c>
      <c r="C3744" s="29" t="n">
        <v>44957</v>
      </c>
      <c r="D3744" s="28" t="s">
        <v>380</v>
      </c>
    </row>
    <row r="3745" customFormat="false" ht="15" hidden="false" customHeight="false" outlineLevel="0" collapsed="false">
      <c r="A3745" s="28" t="s">
        <v>382</v>
      </c>
      <c r="B3745" s="28" t="n">
        <v>232</v>
      </c>
      <c r="C3745" s="29" t="n">
        <v>45016</v>
      </c>
      <c r="D3745" s="28" t="s">
        <v>380</v>
      </c>
    </row>
    <row r="3746" customFormat="false" ht="15" hidden="false" customHeight="false" outlineLevel="0" collapsed="false">
      <c r="A3746" s="28" t="s">
        <v>382</v>
      </c>
      <c r="B3746" s="28" t="n">
        <v>232</v>
      </c>
      <c r="C3746" s="29" t="n">
        <v>45046</v>
      </c>
      <c r="D3746" s="28" t="s">
        <v>381</v>
      </c>
    </row>
    <row r="3747" customFormat="false" ht="15" hidden="false" customHeight="false" outlineLevel="0" collapsed="false">
      <c r="A3747" s="28" t="s">
        <v>382</v>
      </c>
      <c r="B3747" s="28" t="n">
        <v>232</v>
      </c>
      <c r="C3747" s="29" t="n">
        <v>45077</v>
      </c>
      <c r="D3747" s="28" t="s">
        <v>380</v>
      </c>
    </row>
    <row r="3748" customFormat="false" ht="15" hidden="false" customHeight="false" outlineLevel="0" collapsed="false">
      <c r="A3748" s="28" t="s">
        <v>382</v>
      </c>
      <c r="B3748" s="28" t="n">
        <v>232</v>
      </c>
      <c r="C3748" s="29" t="n">
        <v>45199</v>
      </c>
      <c r="D3748" s="28" t="s">
        <v>380</v>
      </c>
    </row>
    <row r="3749" customFormat="false" ht="15" hidden="false" customHeight="false" outlineLevel="0" collapsed="false">
      <c r="A3749" s="28" t="s">
        <v>382</v>
      </c>
      <c r="B3749" s="28" t="n">
        <v>232</v>
      </c>
      <c r="C3749" s="29" t="n">
        <v>45230</v>
      </c>
      <c r="D3749" s="28" t="s">
        <v>381</v>
      </c>
    </row>
    <row r="3750" customFormat="false" ht="15" hidden="false" customHeight="false" outlineLevel="0" collapsed="false">
      <c r="A3750" s="28" t="s">
        <v>382</v>
      </c>
      <c r="B3750" s="28" t="n">
        <v>232</v>
      </c>
      <c r="C3750" s="29" t="n">
        <v>45291</v>
      </c>
      <c r="D3750" s="28" t="s">
        <v>380</v>
      </c>
    </row>
    <row r="3751" customFormat="false" ht="15" hidden="false" customHeight="false" outlineLevel="0" collapsed="false">
      <c r="A3751" s="28" t="s">
        <v>382</v>
      </c>
      <c r="B3751" s="28" t="n">
        <v>232</v>
      </c>
      <c r="C3751" s="29" t="n">
        <v>45322</v>
      </c>
      <c r="D3751" s="28" t="s">
        <v>380</v>
      </c>
    </row>
    <row r="3752" customFormat="false" ht="15" hidden="false" customHeight="false" outlineLevel="0" collapsed="false">
      <c r="A3752" s="28" t="s">
        <v>382</v>
      </c>
      <c r="B3752" s="28" t="n">
        <v>232</v>
      </c>
      <c r="C3752" s="29" t="n">
        <v>45382</v>
      </c>
      <c r="D3752" s="28" t="s">
        <v>380</v>
      </c>
    </row>
    <row r="3753" customFormat="false" ht="15" hidden="false" customHeight="false" outlineLevel="0" collapsed="false">
      <c r="A3753" s="28" t="s">
        <v>382</v>
      </c>
      <c r="B3753" s="28" t="n">
        <v>232</v>
      </c>
      <c r="C3753" s="29" t="n">
        <v>45412</v>
      </c>
      <c r="D3753" s="28" t="s">
        <v>381</v>
      </c>
    </row>
    <row r="3754" customFormat="false" ht="15" hidden="false" customHeight="false" outlineLevel="0" collapsed="false">
      <c r="A3754" s="28" t="s">
        <v>382</v>
      </c>
      <c r="B3754" s="28" t="n">
        <v>232</v>
      </c>
      <c r="C3754" s="29" t="n">
        <v>45443</v>
      </c>
      <c r="D3754" s="28" t="s">
        <v>380</v>
      </c>
    </row>
    <row r="3755" customFormat="false" ht="15" hidden="false" customHeight="false" outlineLevel="0" collapsed="false">
      <c r="A3755" s="28" t="s">
        <v>382</v>
      </c>
      <c r="B3755" s="28" t="n">
        <v>232</v>
      </c>
      <c r="C3755" s="29" t="n">
        <v>45504</v>
      </c>
      <c r="D3755" s="28" t="s">
        <v>380</v>
      </c>
    </row>
    <row r="3756" customFormat="false" ht="15" hidden="false" customHeight="false" outlineLevel="0" collapsed="false">
      <c r="A3756" s="28" t="s">
        <v>382</v>
      </c>
      <c r="B3756" s="28" t="n">
        <v>232</v>
      </c>
      <c r="C3756" s="29" t="n">
        <v>45535</v>
      </c>
      <c r="D3756" s="28" t="s">
        <v>381</v>
      </c>
    </row>
    <row r="3757" customFormat="false" ht="15" hidden="false" customHeight="false" outlineLevel="0" collapsed="false">
      <c r="A3757" s="28" t="s">
        <v>382</v>
      </c>
      <c r="B3757" s="28" t="n">
        <v>232</v>
      </c>
      <c r="C3757" s="29" t="n">
        <v>45565</v>
      </c>
      <c r="D3757" s="28" t="s">
        <v>380</v>
      </c>
    </row>
    <row r="3758" customFormat="false" ht="15" hidden="false" customHeight="false" outlineLevel="0" collapsed="false">
      <c r="A3758" s="28" t="s">
        <v>382</v>
      </c>
      <c r="B3758" s="28" t="n">
        <v>232</v>
      </c>
      <c r="C3758" s="29" t="n">
        <v>45596</v>
      </c>
      <c r="D3758" s="28" t="s">
        <v>380</v>
      </c>
    </row>
    <row r="3759" customFormat="false" ht="15" hidden="false" customHeight="false" outlineLevel="0" collapsed="false">
      <c r="A3759" s="28" t="s">
        <v>382</v>
      </c>
      <c r="B3759" s="28" t="n">
        <v>232</v>
      </c>
      <c r="C3759" s="29" t="n">
        <v>45657</v>
      </c>
      <c r="D3759" s="28" t="s">
        <v>380</v>
      </c>
    </row>
    <row r="3760" customFormat="false" ht="15" hidden="false" customHeight="false" outlineLevel="0" collapsed="false">
      <c r="A3760" s="28" t="s">
        <v>382</v>
      </c>
      <c r="B3760" s="28" t="n">
        <v>232</v>
      </c>
      <c r="C3760" s="29" t="n">
        <v>45688</v>
      </c>
      <c r="D3760" s="28" t="s">
        <v>380</v>
      </c>
    </row>
    <row r="3761" customFormat="false" ht="15" hidden="false" customHeight="false" outlineLevel="0" collapsed="false">
      <c r="A3761" s="28" t="s">
        <v>382</v>
      </c>
      <c r="B3761" s="28" t="n">
        <v>232</v>
      </c>
      <c r="C3761" s="29" t="n">
        <v>45747</v>
      </c>
      <c r="D3761" s="28" t="s">
        <v>380</v>
      </c>
    </row>
    <row r="3762" customFormat="false" ht="15" hidden="false" customHeight="false" outlineLevel="0" collapsed="false">
      <c r="A3762" s="28" t="s">
        <v>382</v>
      </c>
      <c r="B3762" s="28" t="n">
        <v>232</v>
      </c>
      <c r="C3762" s="29" t="n">
        <v>45777</v>
      </c>
      <c r="D3762" s="28" t="s">
        <v>381</v>
      </c>
    </row>
    <row r="3763" customFormat="false" ht="15" hidden="false" customHeight="false" outlineLevel="0" collapsed="false">
      <c r="A3763" s="28" t="s">
        <v>382</v>
      </c>
      <c r="B3763" s="28" t="n">
        <v>232</v>
      </c>
      <c r="C3763" s="29" t="n">
        <v>45808</v>
      </c>
      <c r="D3763" s="28" t="s">
        <v>380</v>
      </c>
    </row>
    <row r="3764" customFormat="false" ht="15" hidden="false" customHeight="false" outlineLevel="0" collapsed="false">
      <c r="A3764" s="28" t="s">
        <v>382</v>
      </c>
      <c r="B3764" s="28" t="n">
        <v>232</v>
      </c>
      <c r="C3764" s="29" t="n">
        <v>45869</v>
      </c>
      <c r="D3764" s="28" t="s">
        <v>380</v>
      </c>
    </row>
    <row r="3765" customFormat="false" ht="15" hidden="false" customHeight="false" outlineLevel="0" collapsed="false">
      <c r="A3765" s="28" t="s">
        <v>382</v>
      </c>
      <c r="B3765" s="28" t="n">
        <v>232</v>
      </c>
      <c r="C3765" s="29" t="n">
        <v>45900</v>
      </c>
      <c r="D3765" s="28" t="s">
        <v>380</v>
      </c>
    </row>
    <row r="3766" customFormat="false" ht="15" hidden="false" customHeight="false" outlineLevel="0" collapsed="false">
      <c r="A3766" s="28" t="s">
        <v>382</v>
      </c>
      <c r="B3766" s="28" t="n">
        <v>232</v>
      </c>
      <c r="C3766" s="29" t="n">
        <v>45930</v>
      </c>
      <c r="D3766" s="28" t="s">
        <v>380</v>
      </c>
    </row>
    <row r="3767" customFormat="false" ht="15" hidden="false" customHeight="false" outlineLevel="0" collapsed="false">
      <c r="A3767" s="28" t="s">
        <v>382</v>
      </c>
      <c r="B3767" s="28" t="n">
        <v>232</v>
      </c>
      <c r="C3767" s="29" t="n">
        <v>45961</v>
      </c>
      <c r="D3767" s="28" t="s">
        <v>380</v>
      </c>
    </row>
    <row r="3768" customFormat="false" ht="15" hidden="false" customHeight="false" outlineLevel="0" collapsed="false">
      <c r="A3768" s="28" t="s">
        <v>382</v>
      </c>
      <c r="B3768" s="28" t="n">
        <v>232</v>
      </c>
      <c r="C3768" s="29" t="n">
        <v>46022</v>
      </c>
      <c r="D3768" s="28" t="s">
        <v>380</v>
      </c>
    </row>
    <row r="3769" customFormat="false" ht="15" hidden="false" customHeight="false" outlineLevel="0" collapsed="false">
      <c r="A3769" s="28" t="s">
        <v>382</v>
      </c>
      <c r="B3769" s="28" t="n">
        <v>232</v>
      </c>
      <c r="C3769" s="29" t="n">
        <v>46053</v>
      </c>
      <c r="D3769" s="28" t="s">
        <v>380</v>
      </c>
    </row>
    <row r="3770" customFormat="false" ht="15" hidden="false" customHeight="false" outlineLevel="0" collapsed="false">
      <c r="A3770" s="28" t="s">
        <v>382</v>
      </c>
      <c r="B3770" s="28" t="n">
        <v>232</v>
      </c>
      <c r="C3770" s="29" t="n">
        <v>46112</v>
      </c>
      <c r="D3770" s="28" t="s">
        <v>380</v>
      </c>
    </row>
    <row r="3771" customFormat="false" ht="15" hidden="false" customHeight="false" outlineLevel="0" collapsed="false">
      <c r="A3771" s="28" t="s">
        <v>382</v>
      </c>
      <c r="B3771" s="28" t="n">
        <v>232</v>
      </c>
      <c r="C3771" s="29" t="n">
        <v>46142</v>
      </c>
      <c r="D3771" s="28" t="s">
        <v>381</v>
      </c>
    </row>
    <row r="3772" customFormat="false" ht="15" hidden="false" customHeight="false" outlineLevel="0" collapsed="false">
      <c r="A3772" s="28" t="s">
        <v>382</v>
      </c>
      <c r="B3772" s="28" t="n">
        <v>232</v>
      </c>
      <c r="C3772" s="29" t="n">
        <v>46173</v>
      </c>
      <c r="D3772" s="28" t="s">
        <v>380</v>
      </c>
    </row>
    <row r="3773" customFormat="false" ht="15" hidden="false" customHeight="false" outlineLevel="0" collapsed="false">
      <c r="A3773" s="28" t="s">
        <v>382</v>
      </c>
      <c r="B3773" s="28" t="n">
        <v>232</v>
      </c>
      <c r="C3773" s="29" t="n">
        <v>46234</v>
      </c>
      <c r="D3773" s="28" t="s">
        <v>381</v>
      </c>
    </row>
    <row r="3774" customFormat="false" ht="15" hidden="false" customHeight="false" outlineLevel="0" collapsed="false">
      <c r="A3774" s="28" t="s">
        <v>382</v>
      </c>
      <c r="B3774" s="28" t="n">
        <v>233</v>
      </c>
      <c r="C3774" s="29" t="n">
        <v>44957</v>
      </c>
      <c r="D3774" s="28" t="s">
        <v>380</v>
      </c>
    </row>
    <row r="3775" customFormat="false" ht="15" hidden="false" customHeight="false" outlineLevel="0" collapsed="false">
      <c r="A3775" s="28" t="s">
        <v>382</v>
      </c>
      <c r="B3775" s="28" t="n">
        <v>233</v>
      </c>
      <c r="C3775" s="29" t="n">
        <v>45016</v>
      </c>
      <c r="D3775" s="28" t="s">
        <v>380</v>
      </c>
    </row>
    <row r="3776" customFormat="false" ht="15" hidden="false" customHeight="false" outlineLevel="0" collapsed="false">
      <c r="A3776" s="28" t="s">
        <v>382</v>
      </c>
      <c r="B3776" s="28" t="n">
        <v>233</v>
      </c>
      <c r="C3776" s="29" t="n">
        <v>45046</v>
      </c>
      <c r="D3776" s="28" t="s">
        <v>380</v>
      </c>
    </row>
    <row r="3777" customFormat="false" ht="15" hidden="false" customHeight="false" outlineLevel="0" collapsed="false">
      <c r="A3777" s="28" t="s">
        <v>382</v>
      </c>
      <c r="B3777" s="28" t="n">
        <v>233</v>
      </c>
      <c r="C3777" s="29" t="n">
        <v>45077</v>
      </c>
      <c r="D3777" s="28" t="s">
        <v>380</v>
      </c>
    </row>
    <row r="3778" customFormat="false" ht="15" hidden="false" customHeight="false" outlineLevel="0" collapsed="false">
      <c r="A3778" s="28" t="s">
        <v>382</v>
      </c>
      <c r="B3778" s="28" t="n">
        <v>233</v>
      </c>
      <c r="C3778" s="29" t="n">
        <v>45199</v>
      </c>
      <c r="D3778" s="28" t="s">
        <v>380</v>
      </c>
    </row>
    <row r="3779" customFormat="false" ht="15" hidden="false" customHeight="false" outlineLevel="0" collapsed="false">
      <c r="A3779" s="28" t="s">
        <v>382</v>
      </c>
      <c r="B3779" s="28" t="n">
        <v>233</v>
      </c>
      <c r="C3779" s="29" t="n">
        <v>45230</v>
      </c>
      <c r="D3779" s="28" t="s">
        <v>380</v>
      </c>
    </row>
    <row r="3780" customFormat="false" ht="15" hidden="false" customHeight="false" outlineLevel="0" collapsed="false">
      <c r="A3780" s="28" t="s">
        <v>382</v>
      </c>
      <c r="B3780" s="28" t="n">
        <v>233</v>
      </c>
      <c r="C3780" s="29" t="n">
        <v>45291</v>
      </c>
      <c r="D3780" s="28" t="s">
        <v>380</v>
      </c>
    </row>
    <row r="3781" customFormat="false" ht="15" hidden="false" customHeight="false" outlineLevel="0" collapsed="false">
      <c r="A3781" s="28" t="s">
        <v>382</v>
      </c>
      <c r="B3781" s="28" t="n">
        <v>233</v>
      </c>
      <c r="C3781" s="29" t="n">
        <v>45322</v>
      </c>
      <c r="D3781" s="28" t="s">
        <v>380</v>
      </c>
    </row>
    <row r="3782" customFormat="false" ht="15" hidden="false" customHeight="false" outlineLevel="0" collapsed="false">
      <c r="A3782" s="28" t="s">
        <v>382</v>
      </c>
      <c r="B3782" s="28" t="n">
        <v>233</v>
      </c>
      <c r="C3782" s="29" t="n">
        <v>45382</v>
      </c>
      <c r="D3782" s="28" t="s">
        <v>379</v>
      </c>
    </row>
    <row r="3783" customFormat="false" ht="15" hidden="false" customHeight="false" outlineLevel="0" collapsed="false">
      <c r="A3783" s="28" t="s">
        <v>382</v>
      </c>
      <c r="B3783" s="28" t="n">
        <v>233</v>
      </c>
      <c r="C3783" s="29" t="n">
        <v>45412</v>
      </c>
      <c r="D3783" s="28" t="s">
        <v>380</v>
      </c>
    </row>
    <row r="3784" customFormat="false" ht="15" hidden="false" customHeight="false" outlineLevel="0" collapsed="false">
      <c r="A3784" s="28" t="s">
        <v>382</v>
      </c>
      <c r="B3784" s="28" t="n">
        <v>233</v>
      </c>
      <c r="C3784" s="29" t="n">
        <v>45443</v>
      </c>
      <c r="D3784" s="28" t="s">
        <v>380</v>
      </c>
    </row>
    <row r="3785" customFormat="false" ht="15" hidden="false" customHeight="false" outlineLevel="0" collapsed="false">
      <c r="A3785" s="28" t="s">
        <v>382</v>
      </c>
      <c r="B3785" s="28" t="n">
        <v>233</v>
      </c>
      <c r="C3785" s="29" t="n">
        <v>45504</v>
      </c>
      <c r="D3785" s="28" t="s">
        <v>379</v>
      </c>
    </row>
    <row r="3786" customFormat="false" ht="15" hidden="false" customHeight="false" outlineLevel="0" collapsed="false">
      <c r="A3786" s="28" t="s">
        <v>382</v>
      </c>
      <c r="B3786" s="28" t="n">
        <v>233</v>
      </c>
      <c r="C3786" s="29" t="n">
        <v>45535</v>
      </c>
      <c r="D3786" s="28" t="s">
        <v>380</v>
      </c>
    </row>
    <row r="3787" customFormat="false" ht="15" hidden="false" customHeight="false" outlineLevel="0" collapsed="false">
      <c r="A3787" s="28" t="s">
        <v>382</v>
      </c>
      <c r="B3787" s="28" t="n">
        <v>233</v>
      </c>
      <c r="C3787" s="29" t="n">
        <v>45565</v>
      </c>
      <c r="D3787" s="28" t="s">
        <v>381</v>
      </c>
    </row>
    <row r="3788" customFormat="false" ht="15" hidden="false" customHeight="false" outlineLevel="0" collapsed="false">
      <c r="A3788" s="28" t="s">
        <v>382</v>
      </c>
      <c r="B3788" s="28" t="n">
        <v>233</v>
      </c>
      <c r="C3788" s="29" t="n">
        <v>45596</v>
      </c>
      <c r="D3788" s="28" t="s">
        <v>380</v>
      </c>
    </row>
    <row r="3789" customFormat="false" ht="15" hidden="false" customHeight="false" outlineLevel="0" collapsed="false">
      <c r="A3789" s="28" t="s">
        <v>382</v>
      </c>
      <c r="B3789" s="28" t="n">
        <v>233</v>
      </c>
      <c r="C3789" s="29" t="n">
        <v>45657</v>
      </c>
      <c r="D3789" s="28" t="s">
        <v>380</v>
      </c>
    </row>
    <row r="3790" customFormat="false" ht="15" hidden="false" customHeight="false" outlineLevel="0" collapsed="false">
      <c r="A3790" s="28" t="s">
        <v>382</v>
      </c>
      <c r="B3790" s="28" t="n">
        <v>233</v>
      </c>
      <c r="C3790" s="29" t="n">
        <v>45688</v>
      </c>
      <c r="D3790" s="28" t="s">
        <v>381</v>
      </c>
    </row>
    <row r="3791" customFormat="false" ht="15" hidden="false" customHeight="false" outlineLevel="0" collapsed="false">
      <c r="A3791" s="28" t="s">
        <v>382</v>
      </c>
      <c r="B3791" s="28" t="n">
        <v>233</v>
      </c>
      <c r="C3791" s="29" t="n">
        <v>45747</v>
      </c>
      <c r="D3791" s="28" t="s">
        <v>380</v>
      </c>
    </row>
    <row r="3792" customFormat="false" ht="15" hidden="false" customHeight="false" outlineLevel="0" collapsed="false">
      <c r="A3792" s="28" t="s">
        <v>382</v>
      </c>
      <c r="B3792" s="28" t="n">
        <v>233</v>
      </c>
      <c r="C3792" s="29" t="n">
        <v>45777</v>
      </c>
      <c r="D3792" s="28" t="s">
        <v>380</v>
      </c>
    </row>
    <row r="3793" customFormat="false" ht="15" hidden="false" customHeight="false" outlineLevel="0" collapsed="false">
      <c r="A3793" s="28" t="s">
        <v>382</v>
      </c>
      <c r="B3793" s="28" t="n">
        <v>233</v>
      </c>
      <c r="C3793" s="29" t="n">
        <v>45808</v>
      </c>
      <c r="D3793" s="28" t="s">
        <v>380</v>
      </c>
    </row>
    <row r="3794" customFormat="false" ht="15" hidden="false" customHeight="false" outlineLevel="0" collapsed="false">
      <c r="A3794" s="28" t="s">
        <v>382</v>
      </c>
      <c r="B3794" s="28" t="n">
        <v>233</v>
      </c>
      <c r="C3794" s="29" t="n">
        <v>45869</v>
      </c>
      <c r="D3794" s="28" t="s">
        <v>380</v>
      </c>
    </row>
    <row r="3795" customFormat="false" ht="15" hidden="false" customHeight="false" outlineLevel="0" collapsed="false">
      <c r="A3795" s="28" t="s">
        <v>382</v>
      </c>
      <c r="B3795" s="28" t="n">
        <v>233</v>
      </c>
      <c r="C3795" s="29" t="n">
        <v>45900</v>
      </c>
      <c r="D3795" s="28" t="s">
        <v>380</v>
      </c>
    </row>
    <row r="3796" customFormat="false" ht="15" hidden="false" customHeight="false" outlineLevel="0" collapsed="false">
      <c r="A3796" s="28" t="s">
        <v>382</v>
      </c>
      <c r="B3796" s="28" t="n">
        <v>233</v>
      </c>
      <c r="C3796" s="29" t="n">
        <v>45930</v>
      </c>
      <c r="D3796" s="28" t="s">
        <v>380</v>
      </c>
    </row>
    <row r="3797" customFormat="false" ht="15" hidden="false" customHeight="false" outlineLevel="0" collapsed="false">
      <c r="A3797" s="28" t="s">
        <v>382</v>
      </c>
      <c r="B3797" s="28" t="n">
        <v>233</v>
      </c>
      <c r="C3797" s="29" t="n">
        <v>45961</v>
      </c>
      <c r="D3797" s="28" t="s">
        <v>380</v>
      </c>
    </row>
    <row r="3798" customFormat="false" ht="15" hidden="false" customHeight="false" outlineLevel="0" collapsed="false">
      <c r="A3798" s="28" t="s">
        <v>382</v>
      </c>
      <c r="B3798" s="28" t="n">
        <v>233</v>
      </c>
      <c r="C3798" s="29" t="n">
        <v>46022</v>
      </c>
      <c r="D3798" s="28" t="s">
        <v>381</v>
      </c>
    </row>
    <row r="3799" customFormat="false" ht="15" hidden="false" customHeight="false" outlineLevel="0" collapsed="false">
      <c r="A3799" s="28" t="s">
        <v>382</v>
      </c>
      <c r="B3799" s="28" t="n">
        <v>233</v>
      </c>
      <c r="C3799" s="29" t="n">
        <v>46053</v>
      </c>
      <c r="D3799" s="28" t="s">
        <v>380</v>
      </c>
    </row>
    <row r="3800" customFormat="false" ht="15" hidden="false" customHeight="false" outlineLevel="0" collapsed="false">
      <c r="A3800" s="28" t="s">
        <v>382</v>
      </c>
      <c r="B3800" s="28" t="n">
        <v>233</v>
      </c>
      <c r="C3800" s="29" t="n">
        <v>46112</v>
      </c>
      <c r="D3800" s="28" t="s">
        <v>380</v>
      </c>
    </row>
    <row r="3801" customFormat="false" ht="15" hidden="false" customHeight="false" outlineLevel="0" collapsed="false">
      <c r="A3801" s="28" t="s">
        <v>382</v>
      </c>
      <c r="B3801" s="28" t="n">
        <v>233</v>
      </c>
      <c r="C3801" s="29" t="n">
        <v>46142</v>
      </c>
      <c r="D3801" s="28" t="s">
        <v>380</v>
      </c>
    </row>
    <row r="3802" customFormat="false" ht="15" hidden="false" customHeight="false" outlineLevel="0" collapsed="false">
      <c r="A3802" s="28" t="s">
        <v>382</v>
      </c>
      <c r="B3802" s="28" t="n">
        <v>233</v>
      </c>
      <c r="C3802" s="29" t="n">
        <v>46173</v>
      </c>
      <c r="D3802" s="28" t="s">
        <v>380</v>
      </c>
    </row>
    <row r="3803" customFormat="false" ht="15" hidden="false" customHeight="false" outlineLevel="0" collapsed="false">
      <c r="A3803" s="28" t="s">
        <v>382</v>
      </c>
      <c r="B3803" s="28" t="n">
        <v>233</v>
      </c>
      <c r="C3803" s="29" t="n">
        <v>46234</v>
      </c>
      <c r="D3803" s="28" t="s">
        <v>381</v>
      </c>
    </row>
    <row r="3804" customFormat="false" ht="15" hidden="false" customHeight="false" outlineLevel="0" collapsed="false">
      <c r="A3804" s="28" t="s">
        <v>382</v>
      </c>
      <c r="B3804" s="28" t="n">
        <v>235</v>
      </c>
      <c r="C3804" s="29" t="n">
        <v>44957</v>
      </c>
      <c r="D3804" s="28" t="s">
        <v>381</v>
      </c>
    </row>
    <row r="3805" customFormat="false" ht="15" hidden="false" customHeight="false" outlineLevel="0" collapsed="false">
      <c r="A3805" s="28" t="s">
        <v>382</v>
      </c>
      <c r="B3805" s="28" t="n">
        <v>235</v>
      </c>
      <c r="C3805" s="29" t="n">
        <v>45016</v>
      </c>
      <c r="D3805" s="28" t="s">
        <v>380</v>
      </c>
    </row>
    <row r="3806" customFormat="false" ht="15" hidden="false" customHeight="false" outlineLevel="0" collapsed="false">
      <c r="A3806" s="28" t="s">
        <v>382</v>
      </c>
      <c r="B3806" s="28" t="n">
        <v>235</v>
      </c>
      <c r="C3806" s="29" t="n">
        <v>45046</v>
      </c>
      <c r="D3806" s="28" t="s">
        <v>380</v>
      </c>
    </row>
    <row r="3807" customFormat="false" ht="15" hidden="false" customHeight="false" outlineLevel="0" collapsed="false">
      <c r="A3807" s="28" t="s">
        <v>382</v>
      </c>
      <c r="B3807" s="28" t="n">
        <v>235</v>
      </c>
      <c r="C3807" s="29" t="n">
        <v>45077</v>
      </c>
      <c r="D3807" s="28" t="s">
        <v>380</v>
      </c>
    </row>
    <row r="3808" customFormat="false" ht="15" hidden="false" customHeight="false" outlineLevel="0" collapsed="false">
      <c r="A3808" s="28" t="s">
        <v>382</v>
      </c>
      <c r="B3808" s="28" t="n">
        <v>235</v>
      </c>
      <c r="C3808" s="29" t="n">
        <v>45199</v>
      </c>
      <c r="D3808" s="28" t="s">
        <v>380</v>
      </c>
    </row>
    <row r="3809" customFormat="false" ht="15" hidden="false" customHeight="false" outlineLevel="0" collapsed="false">
      <c r="A3809" s="28" t="s">
        <v>382</v>
      </c>
      <c r="B3809" s="28" t="n">
        <v>235</v>
      </c>
      <c r="C3809" s="29" t="n">
        <v>45230</v>
      </c>
      <c r="D3809" s="28" t="s">
        <v>381</v>
      </c>
    </row>
    <row r="3810" customFormat="false" ht="15" hidden="false" customHeight="false" outlineLevel="0" collapsed="false">
      <c r="A3810" s="28" t="s">
        <v>382</v>
      </c>
      <c r="B3810" s="28" t="n">
        <v>235</v>
      </c>
      <c r="C3810" s="29" t="n">
        <v>45291</v>
      </c>
      <c r="D3810" s="28" t="s">
        <v>380</v>
      </c>
    </row>
    <row r="3811" customFormat="false" ht="15" hidden="false" customHeight="false" outlineLevel="0" collapsed="false">
      <c r="A3811" s="28" t="s">
        <v>382</v>
      </c>
      <c r="B3811" s="28" t="n">
        <v>235</v>
      </c>
      <c r="C3811" s="29" t="n">
        <v>45322</v>
      </c>
      <c r="D3811" s="28" t="s">
        <v>380</v>
      </c>
    </row>
    <row r="3812" customFormat="false" ht="15" hidden="false" customHeight="false" outlineLevel="0" collapsed="false">
      <c r="A3812" s="28" t="s">
        <v>382</v>
      </c>
      <c r="B3812" s="28" t="n">
        <v>235</v>
      </c>
      <c r="C3812" s="29" t="n">
        <v>45382</v>
      </c>
      <c r="D3812" s="28" t="s">
        <v>380</v>
      </c>
    </row>
    <row r="3813" customFormat="false" ht="15" hidden="false" customHeight="false" outlineLevel="0" collapsed="false">
      <c r="A3813" s="28" t="s">
        <v>382</v>
      </c>
      <c r="B3813" s="28" t="n">
        <v>235</v>
      </c>
      <c r="C3813" s="29" t="n">
        <v>45412</v>
      </c>
      <c r="D3813" s="28" t="s">
        <v>380</v>
      </c>
    </row>
    <row r="3814" customFormat="false" ht="15" hidden="false" customHeight="false" outlineLevel="0" collapsed="false">
      <c r="A3814" s="28" t="s">
        <v>382</v>
      </c>
      <c r="B3814" s="28" t="n">
        <v>235</v>
      </c>
      <c r="C3814" s="29" t="n">
        <v>45443</v>
      </c>
      <c r="D3814" s="28" t="s">
        <v>380</v>
      </c>
    </row>
    <row r="3815" customFormat="false" ht="15" hidden="false" customHeight="false" outlineLevel="0" collapsed="false">
      <c r="A3815" s="28" t="s">
        <v>382</v>
      </c>
      <c r="B3815" s="28" t="n">
        <v>235</v>
      </c>
      <c r="C3815" s="29" t="n">
        <v>45504</v>
      </c>
      <c r="D3815" s="28" t="s">
        <v>380</v>
      </c>
    </row>
    <row r="3816" customFormat="false" ht="15" hidden="false" customHeight="false" outlineLevel="0" collapsed="false">
      <c r="A3816" s="28" t="s">
        <v>382</v>
      </c>
      <c r="B3816" s="28" t="n">
        <v>235</v>
      </c>
      <c r="C3816" s="29" t="n">
        <v>45535</v>
      </c>
      <c r="D3816" s="28" t="s">
        <v>380</v>
      </c>
    </row>
    <row r="3817" customFormat="false" ht="15" hidden="false" customHeight="false" outlineLevel="0" collapsed="false">
      <c r="A3817" s="28" t="s">
        <v>382</v>
      </c>
      <c r="B3817" s="28" t="n">
        <v>235</v>
      </c>
      <c r="C3817" s="29" t="n">
        <v>45565</v>
      </c>
      <c r="D3817" s="28" t="s">
        <v>381</v>
      </c>
    </row>
    <row r="3818" customFormat="false" ht="15" hidden="false" customHeight="false" outlineLevel="0" collapsed="false">
      <c r="A3818" s="28" t="s">
        <v>382</v>
      </c>
      <c r="B3818" s="28" t="n">
        <v>235</v>
      </c>
      <c r="C3818" s="29" t="n">
        <v>45596</v>
      </c>
      <c r="D3818" s="28" t="s">
        <v>380</v>
      </c>
    </row>
    <row r="3819" customFormat="false" ht="15" hidden="false" customHeight="false" outlineLevel="0" collapsed="false">
      <c r="A3819" s="28" t="s">
        <v>382</v>
      </c>
      <c r="B3819" s="28" t="n">
        <v>235</v>
      </c>
      <c r="C3819" s="29" t="n">
        <v>45657</v>
      </c>
      <c r="D3819" s="28" t="s">
        <v>380</v>
      </c>
    </row>
    <row r="3820" customFormat="false" ht="15" hidden="false" customHeight="false" outlineLevel="0" collapsed="false">
      <c r="A3820" s="28" t="s">
        <v>382</v>
      </c>
      <c r="B3820" s="28" t="n">
        <v>235</v>
      </c>
      <c r="C3820" s="29" t="n">
        <v>45688</v>
      </c>
      <c r="D3820" s="28" t="s">
        <v>380</v>
      </c>
    </row>
    <row r="3821" customFormat="false" ht="15" hidden="false" customHeight="false" outlineLevel="0" collapsed="false">
      <c r="A3821" s="28" t="s">
        <v>382</v>
      </c>
      <c r="B3821" s="28" t="n">
        <v>235</v>
      </c>
      <c r="C3821" s="29" t="n">
        <v>45747</v>
      </c>
      <c r="D3821" s="28" t="s">
        <v>380</v>
      </c>
    </row>
    <row r="3822" customFormat="false" ht="15" hidden="false" customHeight="false" outlineLevel="0" collapsed="false">
      <c r="A3822" s="28" t="s">
        <v>382</v>
      </c>
      <c r="B3822" s="28" t="n">
        <v>235</v>
      </c>
      <c r="C3822" s="29" t="n">
        <v>45777</v>
      </c>
      <c r="D3822" s="28" t="s">
        <v>380</v>
      </c>
    </row>
    <row r="3823" customFormat="false" ht="15" hidden="false" customHeight="false" outlineLevel="0" collapsed="false">
      <c r="A3823" s="28" t="s">
        <v>382</v>
      </c>
      <c r="B3823" s="28" t="n">
        <v>235</v>
      </c>
      <c r="C3823" s="29" t="n">
        <v>45808</v>
      </c>
      <c r="D3823" s="28" t="s">
        <v>380</v>
      </c>
    </row>
    <row r="3824" customFormat="false" ht="15" hidden="false" customHeight="false" outlineLevel="0" collapsed="false">
      <c r="A3824" s="28" t="s">
        <v>382</v>
      </c>
      <c r="B3824" s="28" t="n">
        <v>235</v>
      </c>
      <c r="C3824" s="29" t="n">
        <v>45869</v>
      </c>
      <c r="D3824" s="28" t="s">
        <v>380</v>
      </c>
    </row>
    <row r="3825" customFormat="false" ht="15" hidden="false" customHeight="false" outlineLevel="0" collapsed="false">
      <c r="A3825" s="28" t="s">
        <v>382</v>
      </c>
      <c r="B3825" s="28" t="n">
        <v>235</v>
      </c>
      <c r="C3825" s="29" t="n">
        <v>45900</v>
      </c>
      <c r="D3825" s="28" t="s">
        <v>380</v>
      </c>
    </row>
    <row r="3826" customFormat="false" ht="15" hidden="false" customHeight="false" outlineLevel="0" collapsed="false">
      <c r="A3826" s="28" t="s">
        <v>382</v>
      </c>
      <c r="B3826" s="28" t="n">
        <v>235</v>
      </c>
      <c r="C3826" s="29" t="n">
        <v>45930</v>
      </c>
      <c r="D3826" s="28" t="s">
        <v>380</v>
      </c>
    </row>
    <row r="3827" customFormat="false" ht="15" hidden="false" customHeight="false" outlineLevel="0" collapsed="false">
      <c r="A3827" s="28" t="s">
        <v>382</v>
      </c>
      <c r="B3827" s="28" t="n">
        <v>235</v>
      </c>
      <c r="C3827" s="29" t="n">
        <v>45961</v>
      </c>
      <c r="D3827" s="28" t="s">
        <v>380</v>
      </c>
    </row>
    <row r="3828" customFormat="false" ht="15" hidden="false" customHeight="false" outlineLevel="0" collapsed="false">
      <c r="A3828" s="28" t="s">
        <v>382</v>
      </c>
      <c r="B3828" s="28" t="n">
        <v>235</v>
      </c>
      <c r="C3828" s="29" t="n">
        <v>46022</v>
      </c>
      <c r="D3828" s="28" t="s">
        <v>380</v>
      </c>
    </row>
    <row r="3829" customFormat="false" ht="15" hidden="false" customHeight="false" outlineLevel="0" collapsed="false">
      <c r="A3829" s="28" t="s">
        <v>382</v>
      </c>
      <c r="B3829" s="28" t="n">
        <v>235</v>
      </c>
      <c r="C3829" s="29" t="n">
        <v>46053</v>
      </c>
      <c r="D3829" s="28" t="s">
        <v>380</v>
      </c>
    </row>
    <row r="3830" customFormat="false" ht="15" hidden="false" customHeight="false" outlineLevel="0" collapsed="false">
      <c r="A3830" s="28" t="s">
        <v>382</v>
      </c>
      <c r="B3830" s="28" t="n">
        <v>235</v>
      </c>
      <c r="C3830" s="29" t="n">
        <v>46112</v>
      </c>
      <c r="D3830" s="28" t="s">
        <v>380</v>
      </c>
    </row>
    <row r="3831" customFormat="false" ht="15" hidden="false" customHeight="false" outlineLevel="0" collapsed="false">
      <c r="A3831" s="28" t="s">
        <v>382</v>
      </c>
      <c r="B3831" s="28" t="n">
        <v>235</v>
      </c>
      <c r="C3831" s="29" t="n">
        <v>46142</v>
      </c>
      <c r="D3831" s="28" t="s">
        <v>380</v>
      </c>
    </row>
    <row r="3832" customFormat="false" ht="15" hidden="false" customHeight="false" outlineLevel="0" collapsed="false">
      <c r="A3832" s="28" t="s">
        <v>382</v>
      </c>
      <c r="B3832" s="28" t="n">
        <v>235</v>
      </c>
      <c r="C3832" s="29" t="n">
        <v>46173</v>
      </c>
      <c r="D3832" s="28" t="s">
        <v>380</v>
      </c>
    </row>
    <row r="3833" customFormat="false" ht="15" hidden="false" customHeight="false" outlineLevel="0" collapsed="false">
      <c r="A3833" s="28" t="s">
        <v>382</v>
      </c>
      <c r="B3833" s="28" t="n">
        <v>235</v>
      </c>
      <c r="C3833" s="29" t="n">
        <v>46234</v>
      </c>
      <c r="D3833" s="28" t="s">
        <v>380</v>
      </c>
    </row>
    <row r="3834" customFormat="false" ht="15" hidden="false" customHeight="false" outlineLevel="0" collapsed="false">
      <c r="A3834" s="28" t="s">
        <v>382</v>
      </c>
      <c r="B3834" s="28" t="n">
        <v>237</v>
      </c>
      <c r="C3834" s="29" t="n">
        <v>44957</v>
      </c>
      <c r="D3834" s="28" t="s">
        <v>380</v>
      </c>
    </row>
    <row r="3835" customFormat="false" ht="15" hidden="false" customHeight="false" outlineLevel="0" collapsed="false">
      <c r="A3835" s="28" t="s">
        <v>382</v>
      </c>
      <c r="B3835" s="28" t="n">
        <v>237</v>
      </c>
      <c r="C3835" s="29" t="n">
        <v>45016</v>
      </c>
      <c r="D3835" s="28" t="s">
        <v>380</v>
      </c>
    </row>
    <row r="3836" customFormat="false" ht="15" hidden="false" customHeight="false" outlineLevel="0" collapsed="false">
      <c r="A3836" s="28" t="s">
        <v>382</v>
      </c>
      <c r="B3836" s="28" t="n">
        <v>237</v>
      </c>
      <c r="C3836" s="29" t="n">
        <v>45046</v>
      </c>
      <c r="D3836" s="28" t="s">
        <v>380</v>
      </c>
    </row>
    <row r="3837" customFormat="false" ht="15" hidden="false" customHeight="false" outlineLevel="0" collapsed="false">
      <c r="A3837" s="28" t="s">
        <v>382</v>
      </c>
      <c r="B3837" s="28" t="n">
        <v>237</v>
      </c>
      <c r="C3837" s="29" t="n">
        <v>45077</v>
      </c>
      <c r="D3837" s="28" t="s">
        <v>380</v>
      </c>
    </row>
    <row r="3838" customFormat="false" ht="15" hidden="false" customHeight="false" outlineLevel="0" collapsed="false">
      <c r="A3838" s="28" t="s">
        <v>382</v>
      </c>
      <c r="B3838" s="28" t="n">
        <v>237</v>
      </c>
      <c r="C3838" s="29" t="n">
        <v>45199</v>
      </c>
      <c r="D3838" s="28" t="s">
        <v>380</v>
      </c>
    </row>
    <row r="3839" customFormat="false" ht="15" hidden="false" customHeight="false" outlineLevel="0" collapsed="false">
      <c r="A3839" s="28" t="s">
        <v>382</v>
      </c>
      <c r="B3839" s="28" t="n">
        <v>237</v>
      </c>
      <c r="C3839" s="29" t="n">
        <v>45230</v>
      </c>
      <c r="D3839" s="28" t="s">
        <v>380</v>
      </c>
    </row>
    <row r="3840" customFormat="false" ht="15" hidden="false" customHeight="false" outlineLevel="0" collapsed="false">
      <c r="A3840" s="28" t="s">
        <v>382</v>
      </c>
      <c r="B3840" s="28" t="n">
        <v>237</v>
      </c>
      <c r="C3840" s="29" t="n">
        <v>45291</v>
      </c>
      <c r="D3840" s="28" t="s">
        <v>380</v>
      </c>
    </row>
    <row r="3841" customFormat="false" ht="15" hidden="false" customHeight="false" outlineLevel="0" collapsed="false">
      <c r="A3841" s="28" t="s">
        <v>382</v>
      </c>
      <c r="B3841" s="28" t="n">
        <v>237</v>
      </c>
      <c r="C3841" s="29" t="n">
        <v>45322</v>
      </c>
      <c r="D3841" s="28" t="s">
        <v>380</v>
      </c>
    </row>
    <row r="3842" customFormat="false" ht="15" hidden="false" customHeight="false" outlineLevel="0" collapsed="false">
      <c r="A3842" s="28" t="s">
        <v>382</v>
      </c>
      <c r="B3842" s="28" t="n">
        <v>237</v>
      </c>
      <c r="C3842" s="29" t="n">
        <v>45382</v>
      </c>
      <c r="D3842" s="28" t="s">
        <v>380</v>
      </c>
    </row>
    <row r="3843" customFormat="false" ht="15" hidden="false" customHeight="false" outlineLevel="0" collapsed="false">
      <c r="A3843" s="28" t="s">
        <v>382</v>
      </c>
      <c r="B3843" s="28" t="n">
        <v>237</v>
      </c>
      <c r="C3843" s="29" t="n">
        <v>45412</v>
      </c>
      <c r="D3843" s="28" t="s">
        <v>381</v>
      </c>
    </row>
    <row r="3844" customFormat="false" ht="15" hidden="false" customHeight="false" outlineLevel="0" collapsed="false">
      <c r="A3844" s="28" t="s">
        <v>382</v>
      </c>
      <c r="B3844" s="28" t="n">
        <v>237</v>
      </c>
      <c r="C3844" s="29" t="n">
        <v>45443</v>
      </c>
      <c r="D3844" s="28" t="s">
        <v>380</v>
      </c>
    </row>
    <row r="3845" customFormat="false" ht="15" hidden="false" customHeight="false" outlineLevel="0" collapsed="false">
      <c r="A3845" s="28" t="s">
        <v>382</v>
      </c>
      <c r="B3845" s="28" t="n">
        <v>237</v>
      </c>
      <c r="C3845" s="29" t="n">
        <v>45504</v>
      </c>
      <c r="D3845" s="28" t="s">
        <v>380</v>
      </c>
    </row>
    <row r="3846" customFormat="false" ht="15" hidden="false" customHeight="false" outlineLevel="0" collapsed="false">
      <c r="A3846" s="28" t="s">
        <v>382</v>
      </c>
      <c r="B3846" s="28" t="n">
        <v>237</v>
      </c>
      <c r="C3846" s="29" t="n">
        <v>45535</v>
      </c>
      <c r="D3846" s="28" t="s">
        <v>380</v>
      </c>
    </row>
    <row r="3847" customFormat="false" ht="15" hidden="false" customHeight="false" outlineLevel="0" collapsed="false">
      <c r="A3847" s="28" t="s">
        <v>382</v>
      </c>
      <c r="B3847" s="28" t="n">
        <v>237</v>
      </c>
      <c r="C3847" s="29" t="n">
        <v>45565</v>
      </c>
      <c r="D3847" s="28" t="s">
        <v>380</v>
      </c>
    </row>
    <row r="3848" customFormat="false" ht="15" hidden="false" customHeight="false" outlineLevel="0" collapsed="false">
      <c r="A3848" s="28" t="s">
        <v>382</v>
      </c>
      <c r="B3848" s="28" t="n">
        <v>237</v>
      </c>
      <c r="C3848" s="29" t="n">
        <v>45596</v>
      </c>
      <c r="D3848" s="28" t="s">
        <v>380</v>
      </c>
    </row>
    <row r="3849" customFormat="false" ht="15" hidden="false" customHeight="false" outlineLevel="0" collapsed="false">
      <c r="A3849" s="28" t="s">
        <v>382</v>
      </c>
      <c r="B3849" s="28" t="n">
        <v>237</v>
      </c>
      <c r="C3849" s="29" t="n">
        <v>45657</v>
      </c>
      <c r="D3849" s="28" t="s">
        <v>381</v>
      </c>
    </row>
    <row r="3850" customFormat="false" ht="15" hidden="false" customHeight="false" outlineLevel="0" collapsed="false">
      <c r="A3850" s="28" t="s">
        <v>382</v>
      </c>
      <c r="B3850" s="28" t="n">
        <v>237</v>
      </c>
      <c r="C3850" s="29" t="n">
        <v>45688</v>
      </c>
      <c r="D3850" s="28" t="s">
        <v>380</v>
      </c>
    </row>
    <row r="3851" customFormat="false" ht="15" hidden="false" customHeight="false" outlineLevel="0" collapsed="false">
      <c r="A3851" s="28" t="s">
        <v>382</v>
      </c>
      <c r="B3851" s="28" t="n">
        <v>237</v>
      </c>
      <c r="C3851" s="29" t="n">
        <v>45747</v>
      </c>
      <c r="D3851" s="28" t="s">
        <v>380</v>
      </c>
    </row>
    <row r="3852" customFormat="false" ht="15" hidden="false" customHeight="false" outlineLevel="0" collapsed="false">
      <c r="A3852" s="28" t="s">
        <v>382</v>
      </c>
      <c r="B3852" s="28" t="n">
        <v>237</v>
      </c>
      <c r="C3852" s="29" t="n">
        <v>45777</v>
      </c>
      <c r="D3852" s="28" t="s">
        <v>380</v>
      </c>
    </row>
    <row r="3853" customFormat="false" ht="15" hidden="false" customHeight="false" outlineLevel="0" collapsed="false">
      <c r="A3853" s="28" t="s">
        <v>382</v>
      </c>
      <c r="B3853" s="28" t="n">
        <v>237</v>
      </c>
      <c r="C3853" s="29" t="n">
        <v>45808</v>
      </c>
      <c r="D3853" s="28" t="s">
        <v>380</v>
      </c>
    </row>
    <row r="3854" customFormat="false" ht="15" hidden="false" customHeight="false" outlineLevel="0" collapsed="false">
      <c r="A3854" s="28" t="s">
        <v>382</v>
      </c>
      <c r="B3854" s="28" t="n">
        <v>237</v>
      </c>
      <c r="C3854" s="29" t="n">
        <v>45869</v>
      </c>
      <c r="D3854" s="28" t="s">
        <v>380</v>
      </c>
    </row>
    <row r="3855" customFormat="false" ht="15" hidden="false" customHeight="false" outlineLevel="0" collapsed="false">
      <c r="A3855" s="28" t="s">
        <v>382</v>
      </c>
      <c r="B3855" s="28" t="n">
        <v>237</v>
      </c>
      <c r="C3855" s="29" t="n">
        <v>45900</v>
      </c>
      <c r="D3855" s="28" t="s">
        <v>380</v>
      </c>
    </row>
    <row r="3856" customFormat="false" ht="15" hidden="false" customHeight="false" outlineLevel="0" collapsed="false">
      <c r="A3856" s="28" t="s">
        <v>382</v>
      </c>
      <c r="B3856" s="28" t="n">
        <v>237</v>
      </c>
      <c r="C3856" s="29" t="n">
        <v>45930</v>
      </c>
      <c r="D3856" s="28" t="s">
        <v>380</v>
      </c>
    </row>
    <row r="3857" customFormat="false" ht="15" hidden="false" customHeight="false" outlineLevel="0" collapsed="false">
      <c r="A3857" s="28" t="s">
        <v>382</v>
      </c>
      <c r="B3857" s="28" t="n">
        <v>237</v>
      </c>
      <c r="C3857" s="29" t="n">
        <v>45961</v>
      </c>
      <c r="D3857" s="28" t="s">
        <v>380</v>
      </c>
    </row>
    <row r="3858" customFormat="false" ht="15" hidden="false" customHeight="false" outlineLevel="0" collapsed="false">
      <c r="A3858" s="28" t="s">
        <v>382</v>
      </c>
      <c r="B3858" s="28" t="n">
        <v>237</v>
      </c>
      <c r="C3858" s="29" t="n">
        <v>46022</v>
      </c>
      <c r="D3858" s="28" t="s">
        <v>380</v>
      </c>
    </row>
    <row r="3859" customFormat="false" ht="15" hidden="false" customHeight="false" outlineLevel="0" collapsed="false">
      <c r="A3859" s="28" t="s">
        <v>382</v>
      </c>
      <c r="B3859" s="28" t="n">
        <v>237</v>
      </c>
      <c r="C3859" s="29" t="n">
        <v>46053</v>
      </c>
      <c r="D3859" s="28" t="s">
        <v>380</v>
      </c>
    </row>
    <row r="3860" customFormat="false" ht="15" hidden="false" customHeight="false" outlineLevel="0" collapsed="false">
      <c r="A3860" s="28" t="s">
        <v>382</v>
      </c>
      <c r="B3860" s="28" t="n">
        <v>237</v>
      </c>
      <c r="C3860" s="29" t="n">
        <v>46112</v>
      </c>
      <c r="D3860" s="28" t="s">
        <v>381</v>
      </c>
    </row>
    <row r="3861" customFormat="false" ht="15" hidden="false" customHeight="false" outlineLevel="0" collapsed="false">
      <c r="A3861" s="28" t="s">
        <v>382</v>
      </c>
      <c r="B3861" s="28" t="n">
        <v>237</v>
      </c>
      <c r="C3861" s="29" t="n">
        <v>46142</v>
      </c>
      <c r="D3861" s="28" t="s">
        <v>381</v>
      </c>
    </row>
    <row r="3862" customFormat="false" ht="15" hidden="false" customHeight="false" outlineLevel="0" collapsed="false">
      <c r="A3862" s="28" t="s">
        <v>382</v>
      </c>
      <c r="B3862" s="28" t="n">
        <v>237</v>
      </c>
      <c r="C3862" s="29" t="n">
        <v>46173</v>
      </c>
      <c r="D3862" s="28" t="s">
        <v>380</v>
      </c>
    </row>
    <row r="3863" customFormat="false" ht="15" hidden="false" customHeight="false" outlineLevel="0" collapsed="false">
      <c r="A3863" s="28" t="s">
        <v>382</v>
      </c>
      <c r="B3863" s="28" t="n">
        <v>237</v>
      </c>
      <c r="C3863" s="29" t="n">
        <v>46234</v>
      </c>
      <c r="D3863" s="28" t="s">
        <v>380</v>
      </c>
    </row>
    <row r="3864" customFormat="false" ht="15" hidden="false" customHeight="false" outlineLevel="0" collapsed="false">
      <c r="A3864" s="28" t="s">
        <v>382</v>
      </c>
      <c r="B3864" s="28" t="n">
        <v>238</v>
      </c>
      <c r="C3864" s="29" t="n">
        <v>44957</v>
      </c>
      <c r="D3864" s="28" t="s">
        <v>380</v>
      </c>
    </row>
    <row r="3865" customFormat="false" ht="15" hidden="false" customHeight="false" outlineLevel="0" collapsed="false">
      <c r="A3865" s="28" t="s">
        <v>382</v>
      </c>
      <c r="B3865" s="28" t="n">
        <v>238</v>
      </c>
      <c r="C3865" s="29" t="n">
        <v>45016</v>
      </c>
      <c r="D3865" s="28" t="s">
        <v>379</v>
      </c>
    </row>
    <row r="3866" customFormat="false" ht="15" hidden="false" customHeight="false" outlineLevel="0" collapsed="false">
      <c r="A3866" s="28" t="s">
        <v>382</v>
      </c>
      <c r="B3866" s="28" t="n">
        <v>238</v>
      </c>
      <c r="C3866" s="29" t="n">
        <v>45046</v>
      </c>
      <c r="D3866" s="28" t="s">
        <v>381</v>
      </c>
    </row>
    <row r="3867" customFormat="false" ht="15" hidden="false" customHeight="false" outlineLevel="0" collapsed="false">
      <c r="A3867" s="28" t="s">
        <v>382</v>
      </c>
      <c r="B3867" s="28" t="n">
        <v>238</v>
      </c>
      <c r="C3867" s="29" t="n">
        <v>45077</v>
      </c>
      <c r="D3867" s="28" t="s">
        <v>381</v>
      </c>
    </row>
    <row r="3868" customFormat="false" ht="15" hidden="false" customHeight="false" outlineLevel="0" collapsed="false">
      <c r="A3868" s="28" t="s">
        <v>382</v>
      </c>
      <c r="B3868" s="28" t="n">
        <v>238</v>
      </c>
      <c r="C3868" s="29" t="n">
        <v>45199</v>
      </c>
      <c r="D3868" s="28" t="s">
        <v>380</v>
      </c>
    </row>
    <row r="3869" customFormat="false" ht="15" hidden="false" customHeight="false" outlineLevel="0" collapsed="false">
      <c r="A3869" s="28" t="s">
        <v>382</v>
      </c>
      <c r="B3869" s="28" t="n">
        <v>238</v>
      </c>
      <c r="C3869" s="29" t="n">
        <v>45230</v>
      </c>
      <c r="D3869" s="28" t="s">
        <v>380</v>
      </c>
    </row>
    <row r="3870" customFormat="false" ht="15" hidden="false" customHeight="false" outlineLevel="0" collapsed="false">
      <c r="A3870" s="28" t="s">
        <v>382</v>
      </c>
      <c r="B3870" s="28" t="n">
        <v>238</v>
      </c>
      <c r="C3870" s="29" t="n">
        <v>45291</v>
      </c>
      <c r="D3870" s="28" t="s">
        <v>381</v>
      </c>
    </row>
    <row r="3871" customFormat="false" ht="15" hidden="false" customHeight="false" outlineLevel="0" collapsed="false">
      <c r="A3871" s="28" t="s">
        <v>382</v>
      </c>
      <c r="B3871" s="28" t="n">
        <v>238</v>
      </c>
      <c r="C3871" s="29" t="n">
        <v>45322</v>
      </c>
      <c r="D3871" s="28" t="s">
        <v>381</v>
      </c>
    </row>
    <row r="3872" customFormat="false" ht="15" hidden="false" customHeight="false" outlineLevel="0" collapsed="false">
      <c r="A3872" s="28" t="s">
        <v>382</v>
      </c>
      <c r="B3872" s="28" t="n">
        <v>238</v>
      </c>
      <c r="C3872" s="29" t="n">
        <v>45382</v>
      </c>
      <c r="D3872" s="28" t="s">
        <v>379</v>
      </c>
    </row>
    <row r="3873" customFormat="false" ht="15" hidden="false" customHeight="false" outlineLevel="0" collapsed="false">
      <c r="A3873" s="28" t="s">
        <v>382</v>
      </c>
      <c r="B3873" s="28" t="n">
        <v>238</v>
      </c>
      <c r="C3873" s="29" t="n">
        <v>45412</v>
      </c>
      <c r="D3873" s="28" t="s">
        <v>380</v>
      </c>
    </row>
    <row r="3874" customFormat="false" ht="15" hidden="false" customHeight="false" outlineLevel="0" collapsed="false">
      <c r="A3874" s="28" t="s">
        <v>382</v>
      </c>
      <c r="B3874" s="28" t="n">
        <v>238</v>
      </c>
      <c r="C3874" s="29" t="n">
        <v>45443</v>
      </c>
      <c r="D3874" s="28" t="s">
        <v>380</v>
      </c>
    </row>
    <row r="3875" customFormat="false" ht="15" hidden="false" customHeight="false" outlineLevel="0" collapsed="false">
      <c r="A3875" s="28" t="s">
        <v>382</v>
      </c>
      <c r="B3875" s="28" t="n">
        <v>238</v>
      </c>
      <c r="C3875" s="29" t="n">
        <v>45504</v>
      </c>
      <c r="D3875" s="28" t="s">
        <v>380</v>
      </c>
    </row>
    <row r="3876" customFormat="false" ht="15" hidden="false" customHeight="false" outlineLevel="0" collapsed="false">
      <c r="A3876" s="28" t="s">
        <v>382</v>
      </c>
      <c r="B3876" s="28" t="n">
        <v>238</v>
      </c>
      <c r="C3876" s="29" t="n">
        <v>45535</v>
      </c>
      <c r="D3876" s="28" t="s">
        <v>380</v>
      </c>
    </row>
    <row r="3877" customFormat="false" ht="15" hidden="false" customHeight="false" outlineLevel="0" collapsed="false">
      <c r="A3877" s="28" t="s">
        <v>382</v>
      </c>
      <c r="B3877" s="28" t="n">
        <v>238</v>
      </c>
      <c r="C3877" s="29" t="n">
        <v>45565</v>
      </c>
      <c r="D3877" s="28" t="s">
        <v>379</v>
      </c>
    </row>
    <row r="3878" customFormat="false" ht="15" hidden="false" customHeight="false" outlineLevel="0" collapsed="false">
      <c r="A3878" s="28" t="s">
        <v>382</v>
      </c>
      <c r="B3878" s="28" t="n">
        <v>238</v>
      </c>
      <c r="C3878" s="29" t="n">
        <v>45596</v>
      </c>
      <c r="D3878" s="28" t="s">
        <v>381</v>
      </c>
    </row>
    <row r="3879" customFormat="false" ht="15" hidden="false" customHeight="false" outlineLevel="0" collapsed="false">
      <c r="A3879" s="28" t="s">
        <v>382</v>
      </c>
      <c r="B3879" s="28" t="n">
        <v>238</v>
      </c>
      <c r="C3879" s="29" t="n">
        <v>45657</v>
      </c>
      <c r="D3879" s="28" t="s">
        <v>380</v>
      </c>
    </row>
    <row r="3880" customFormat="false" ht="15" hidden="false" customHeight="false" outlineLevel="0" collapsed="false">
      <c r="A3880" s="28" t="s">
        <v>382</v>
      </c>
      <c r="B3880" s="28" t="n">
        <v>238</v>
      </c>
      <c r="C3880" s="29" t="n">
        <v>45688</v>
      </c>
      <c r="D3880" s="28" t="s">
        <v>381</v>
      </c>
    </row>
    <row r="3881" customFormat="false" ht="15" hidden="false" customHeight="false" outlineLevel="0" collapsed="false">
      <c r="A3881" s="28" t="s">
        <v>382</v>
      </c>
      <c r="B3881" s="28" t="n">
        <v>238</v>
      </c>
      <c r="C3881" s="29" t="n">
        <v>45747</v>
      </c>
      <c r="D3881" s="28" t="s">
        <v>380</v>
      </c>
    </row>
    <row r="3882" customFormat="false" ht="15" hidden="false" customHeight="false" outlineLevel="0" collapsed="false">
      <c r="A3882" s="28" t="s">
        <v>382</v>
      </c>
      <c r="B3882" s="28" t="n">
        <v>238</v>
      </c>
      <c r="C3882" s="29" t="n">
        <v>45777</v>
      </c>
      <c r="D3882" s="28" t="s">
        <v>380</v>
      </c>
    </row>
    <row r="3883" customFormat="false" ht="15" hidden="false" customHeight="false" outlineLevel="0" collapsed="false">
      <c r="A3883" s="28" t="s">
        <v>382</v>
      </c>
      <c r="B3883" s="28" t="n">
        <v>238</v>
      </c>
      <c r="C3883" s="29" t="n">
        <v>45808</v>
      </c>
      <c r="D3883" s="28" t="s">
        <v>380</v>
      </c>
    </row>
    <row r="3884" customFormat="false" ht="15" hidden="false" customHeight="false" outlineLevel="0" collapsed="false">
      <c r="A3884" s="28" t="s">
        <v>382</v>
      </c>
      <c r="B3884" s="28" t="n">
        <v>238</v>
      </c>
      <c r="C3884" s="29" t="n">
        <v>45869</v>
      </c>
      <c r="D3884" s="28" t="s">
        <v>380</v>
      </c>
    </row>
    <row r="3885" customFormat="false" ht="15" hidden="false" customHeight="false" outlineLevel="0" collapsed="false">
      <c r="A3885" s="28" t="s">
        <v>382</v>
      </c>
      <c r="B3885" s="28" t="n">
        <v>238</v>
      </c>
      <c r="C3885" s="29" t="n">
        <v>45900</v>
      </c>
      <c r="D3885" s="28" t="s">
        <v>380</v>
      </c>
    </row>
    <row r="3886" customFormat="false" ht="15" hidden="false" customHeight="false" outlineLevel="0" collapsed="false">
      <c r="A3886" s="28" t="s">
        <v>382</v>
      </c>
      <c r="B3886" s="28" t="n">
        <v>238</v>
      </c>
      <c r="C3886" s="29" t="n">
        <v>45930</v>
      </c>
      <c r="D3886" s="28" t="s">
        <v>380</v>
      </c>
    </row>
    <row r="3887" customFormat="false" ht="15" hidden="false" customHeight="false" outlineLevel="0" collapsed="false">
      <c r="A3887" s="28" t="s">
        <v>382</v>
      </c>
      <c r="B3887" s="28" t="n">
        <v>238</v>
      </c>
      <c r="C3887" s="29" t="n">
        <v>45961</v>
      </c>
      <c r="D3887" s="28" t="s">
        <v>381</v>
      </c>
    </row>
    <row r="3888" customFormat="false" ht="15" hidden="false" customHeight="false" outlineLevel="0" collapsed="false">
      <c r="A3888" s="28" t="s">
        <v>382</v>
      </c>
      <c r="B3888" s="28" t="n">
        <v>238</v>
      </c>
      <c r="C3888" s="29" t="n">
        <v>46022</v>
      </c>
      <c r="D3888" s="28" t="s">
        <v>380</v>
      </c>
    </row>
    <row r="3889" customFormat="false" ht="15" hidden="false" customHeight="false" outlineLevel="0" collapsed="false">
      <c r="A3889" s="28" t="s">
        <v>382</v>
      </c>
      <c r="B3889" s="28" t="n">
        <v>238</v>
      </c>
      <c r="C3889" s="29" t="n">
        <v>46053</v>
      </c>
      <c r="D3889" s="28" t="s">
        <v>380</v>
      </c>
    </row>
    <row r="3890" customFormat="false" ht="15" hidden="false" customHeight="false" outlineLevel="0" collapsed="false">
      <c r="A3890" s="28" t="s">
        <v>382</v>
      </c>
      <c r="B3890" s="28" t="n">
        <v>238</v>
      </c>
      <c r="C3890" s="29" t="n">
        <v>46112</v>
      </c>
      <c r="D3890" s="28" t="s">
        <v>380</v>
      </c>
    </row>
    <row r="3891" customFormat="false" ht="15" hidden="false" customHeight="false" outlineLevel="0" collapsed="false">
      <c r="A3891" s="28" t="s">
        <v>382</v>
      </c>
      <c r="B3891" s="28" t="n">
        <v>238</v>
      </c>
      <c r="C3891" s="29" t="n">
        <v>46142</v>
      </c>
      <c r="D3891" s="28" t="s">
        <v>380</v>
      </c>
    </row>
    <row r="3892" customFormat="false" ht="15" hidden="false" customHeight="false" outlineLevel="0" collapsed="false">
      <c r="A3892" s="28" t="s">
        <v>382</v>
      </c>
      <c r="B3892" s="28" t="n">
        <v>238</v>
      </c>
      <c r="C3892" s="29" t="n">
        <v>46173</v>
      </c>
      <c r="D3892" s="28" t="s">
        <v>380</v>
      </c>
    </row>
    <row r="3893" customFormat="false" ht="15" hidden="false" customHeight="false" outlineLevel="0" collapsed="false">
      <c r="A3893" s="28" t="s">
        <v>382</v>
      </c>
      <c r="B3893" s="28" t="n">
        <v>238</v>
      </c>
      <c r="C3893" s="29" t="n">
        <v>46234</v>
      </c>
      <c r="D3893" s="28" t="s">
        <v>380</v>
      </c>
    </row>
    <row r="3894" customFormat="false" ht="15" hidden="false" customHeight="false" outlineLevel="0" collapsed="false">
      <c r="A3894" s="28" t="s">
        <v>382</v>
      </c>
      <c r="B3894" s="28" t="n">
        <v>239</v>
      </c>
      <c r="C3894" s="29" t="n">
        <v>44957</v>
      </c>
      <c r="D3894" s="28" t="s">
        <v>380</v>
      </c>
    </row>
    <row r="3895" customFormat="false" ht="15" hidden="false" customHeight="false" outlineLevel="0" collapsed="false">
      <c r="A3895" s="28" t="s">
        <v>382</v>
      </c>
      <c r="B3895" s="28" t="n">
        <v>239</v>
      </c>
      <c r="C3895" s="29" t="n">
        <v>45016</v>
      </c>
      <c r="D3895" s="28" t="s">
        <v>380</v>
      </c>
    </row>
    <row r="3896" customFormat="false" ht="15" hidden="false" customHeight="false" outlineLevel="0" collapsed="false">
      <c r="A3896" s="28" t="s">
        <v>382</v>
      </c>
      <c r="B3896" s="28" t="n">
        <v>239</v>
      </c>
      <c r="C3896" s="29" t="n">
        <v>45046</v>
      </c>
      <c r="D3896" s="28" t="s">
        <v>380</v>
      </c>
    </row>
    <row r="3897" customFormat="false" ht="15" hidden="false" customHeight="false" outlineLevel="0" collapsed="false">
      <c r="A3897" s="28" t="s">
        <v>382</v>
      </c>
      <c r="B3897" s="28" t="n">
        <v>239</v>
      </c>
      <c r="C3897" s="29" t="n">
        <v>45077</v>
      </c>
      <c r="D3897" s="28" t="s">
        <v>380</v>
      </c>
    </row>
    <row r="3898" customFormat="false" ht="15" hidden="false" customHeight="false" outlineLevel="0" collapsed="false">
      <c r="A3898" s="28" t="s">
        <v>382</v>
      </c>
      <c r="B3898" s="28" t="n">
        <v>239</v>
      </c>
      <c r="C3898" s="29" t="n">
        <v>45199</v>
      </c>
      <c r="D3898" s="28" t="s">
        <v>380</v>
      </c>
    </row>
    <row r="3899" customFormat="false" ht="15" hidden="false" customHeight="false" outlineLevel="0" collapsed="false">
      <c r="A3899" s="28" t="s">
        <v>382</v>
      </c>
      <c r="B3899" s="28" t="n">
        <v>239</v>
      </c>
      <c r="C3899" s="29" t="n">
        <v>45230</v>
      </c>
      <c r="D3899" s="28" t="s">
        <v>380</v>
      </c>
    </row>
    <row r="3900" customFormat="false" ht="15" hidden="false" customHeight="false" outlineLevel="0" collapsed="false">
      <c r="A3900" s="28" t="s">
        <v>382</v>
      </c>
      <c r="B3900" s="28" t="n">
        <v>239</v>
      </c>
      <c r="C3900" s="29" t="n">
        <v>45291</v>
      </c>
      <c r="D3900" s="28" t="s">
        <v>380</v>
      </c>
    </row>
    <row r="3901" customFormat="false" ht="15" hidden="false" customHeight="false" outlineLevel="0" collapsed="false">
      <c r="A3901" s="28" t="s">
        <v>382</v>
      </c>
      <c r="B3901" s="28" t="n">
        <v>239</v>
      </c>
      <c r="C3901" s="29" t="n">
        <v>45322</v>
      </c>
      <c r="D3901" s="28" t="s">
        <v>380</v>
      </c>
    </row>
    <row r="3902" customFormat="false" ht="15" hidden="false" customHeight="false" outlineLevel="0" collapsed="false">
      <c r="A3902" s="28" t="s">
        <v>382</v>
      </c>
      <c r="B3902" s="28" t="n">
        <v>239</v>
      </c>
      <c r="C3902" s="29" t="n">
        <v>45382</v>
      </c>
      <c r="D3902" s="28" t="s">
        <v>380</v>
      </c>
    </row>
    <row r="3903" customFormat="false" ht="15" hidden="false" customHeight="false" outlineLevel="0" collapsed="false">
      <c r="A3903" s="28" t="s">
        <v>382</v>
      </c>
      <c r="B3903" s="28" t="n">
        <v>239</v>
      </c>
      <c r="C3903" s="29" t="n">
        <v>45412</v>
      </c>
      <c r="D3903" s="28" t="s">
        <v>380</v>
      </c>
    </row>
    <row r="3904" customFormat="false" ht="15" hidden="false" customHeight="false" outlineLevel="0" collapsed="false">
      <c r="A3904" s="28" t="s">
        <v>382</v>
      </c>
      <c r="B3904" s="28" t="n">
        <v>239</v>
      </c>
      <c r="C3904" s="29" t="n">
        <v>45443</v>
      </c>
      <c r="D3904" s="28" t="s">
        <v>380</v>
      </c>
    </row>
    <row r="3905" customFormat="false" ht="15" hidden="false" customHeight="false" outlineLevel="0" collapsed="false">
      <c r="A3905" s="28" t="s">
        <v>382</v>
      </c>
      <c r="B3905" s="28" t="n">
        <v>239</v>
      </c>
      <c r="C3905" s="29" t="n">
        <v>45504</v>
      </c>
      <c r="D3905" s="28" t="s">
        <v>379</v>
      </c>
    </row>
    <row r="3906" customFormat="false" ht="15" hidden="false" customHeight="false" outlineLevel="0" collapsed="false">
      <c r="A3906" s="28" t="s">
        <v>382</v>
      </c>
      <c r="B3906" s="28" t="n">
        <v>239</v>
      </c>
      <c r="C3906" s="29" t="n">
        <v>45535</v>
      </c>
      <c r="D3906" s="28" t="s">
        <v>380</v>
      </c>
    </row>
    <row r="3907" customFormat="false" ht="15" hidden="false" customHeight="false" outlineLevel="0" collapsed="false">
      <c r="A3907" s="28" t="s">
        <v>382</v>
      </c>
      <c r="B3907" s="28" t="n">
        <v>239</v>
      </c>
      <c r="C3907" s="29" t="n">
        <v>45565</v>
      </c>
      <c r="D3907" s="28" t="s">
        <v>380</v>
      </c>
    </row>
    <row r="3908" customFormat="false" ht="15" hidden="false" customHeight="false" outlineLevel="0" collapsed="false">
      <c r="A3908" s="28" t="s">
        <v>382</v>
      </c>
      <c r="B3908" s="28" t="n">
        <v>239</v>
      </c>
      <c r="C3908" s="29" t="n">
        <v>45596</v>
      </c>
      <c r="D3908" s="28" t="s">
        <v>380</v>
      </c>
    </row>
    <row r="3909" customFormat="false" ht="15" hidden="false" customHeight="false" outlineLevel="0" collapsed="false">
      <c r="A3909" s="28" t="s">
        <v>382</v>
      </c>
      <c r="B3909" s="28" t="n">
        <v>239</v>
      </c>
      <c r="C3909" s="29" t="n">
        <v>45657</v>
      </c>
      <c r="D3909" s="28" t="s">
        <v>380</v>
      </c>
    </row>
    <row r="3910" customFormat="false" ht="15" hidden="false" customHeight="false" outlineLevel="0" collapsed="false">
      <c r="A3910" s="28" t="s">
        <v>382</v>
      </c>
      <c r="B3910" s="28" t="n">
        <v>239</v>
      </c>
      <c r="C3910" s="29" t="n">
        <v>45688</v>
      </c>
      <c r="D3910" s="28" t="s">
        <v>380</v>
      </c>
    </row>
    <row r="3911" customFormat="false" ht="15" hidden="false" customHeight="false" outlineLevel="0" collapsed="false">
      <c r="A3911" s="28" t="s">
        <v>382</v>
      </c>
      <c r="B3911" s="28" t="n">
        <v>239</v>
      </c>
      <c r="C3911" s="29" t="n">
        <v>45747</v>
      </c>
      <c r="D3911" s="28" t="s">
        <v>381</v>
      </c>
    </row>
    <row r="3912" customFormat="false" ht="15" hidden="false" customHeight="false" outlineLevel="0" collapsed="false">
      <c r="A3912" s="28" t="s">
        <v>382</v>
      </c>
      <c r="B3912" s="28" t="n">
        <v>239</v>
      </c>
      <c r="C3912" s="29" t="n">
        <v>45777</v>
      </c>
      <c r="D3912" s="28" t="s">
        <v>380</v>
      </c>
    </row>
    <row r="3913" customFormat="false" ht="15" hidden="false" customHeight="false" outlineLevel="0" collapsed="false">
      <c r="A3913" s="28" t="s">
        <v>382</v>
      </c>
      <c r="B3913" s="28" t="n">
        <v>239</v>
      </c>
      <c r="C3913" s="29" t="n">
        <v>45808</v>
      </c>
      <c r="D3913" s="28" t="s">
        <v>381</v>
      </c>
    </row>
    <row r="3914" customFormat="false" ht="15" hidden="false" customHeight="false" outlineLevel="0" collapsed="false">
      <c r="A3914" s="28" t="s">
        <v>382</v>
      </c>
      <c r="B3914" s="28" t="n">
        <v>239</v>
      </c>
      <c r="C3914" s="29" t="n">
        <v>45869</v>
      </c>
      <c r="D3914" s="28" t="s">
        <v>380</v>
      </c>
    </row>
    <row r="3915" customFormat="false" ht="15" hidden="false" customHeight="false" outlineLevel="0" collapsed="false">
      <c r="A3915" s="28" t="s">
        <v>382</v>
      </c>
      <c r="B3915" s="28" t="n">
        <v>239</v>
      </c>
      <c r="C3915" s="29" t="n">
        <v>45900</v>
      </c>
      <c r="D3915" s="28" t="s">
        <v>381</v>
      </c>
    </row>
    <row r="3916" customFormat="false" ht="15" hidden="false" customHeight="false" outlineLevel="0" collapsed="false">
      <c r="A3916" s="28" t="s">
        <v>382</v>
      </c>
      <c r="B3916" s="28" t="n">
        <v>239</v>
      </c>
      <c r="C3916" s="29" t="n">
        <v>45930</v>
      </c>
      <c r="D3916" s="28" t="s">
        <v>380</v>
      </c>
    </row>
    <row r="3917" customFormat="false" ht="15" hidden="false" customHeight="false" outlineLevel="0" collapsed="false">
      <c r="A3917" s="28" t="s">
        <v>382</v>
      </c>
      <c r="B3917" s="28" t="n">
        <v>239</v>
      </c>
      <c r="C3917" s="29" t="n">
        <v>45961</v>
      </c>
      <c r="D3917" s="28" t="s">
        <v>380</v>
      </c>
    </row>
    <row r="3918" customFormat="false" ht="15" hidden="false" customHeight="false" outlineLevel="0" collapsed="false">
      <c r="A3918" s="28" t="s">
        <v>382</v>
      </c>
      <c r="B3918" s="28" t="n">
        <v>239</v>
      </c>
      <c r="C3918" s="29" t="n">
        <v>46022</v>
      </c>
      <c r="D3918" s="28" t="s">
        <v>380</v>
      </c>
    </row>
    <row r="3919" customFormat="false" ht="15" hidden="false" customHeight="false" outlineLevel="0" collapsed="false">
      <c r="A3919" s="28" t="s">
        <v>382</v>
      </c>
      <c r="B3919" s="28" t="n">
        <v>239</v>
      </c>
      <c r="C3919" s="29" t="n">
        <v>46053</v>
      </c>
      <c r="D3919" s="28" t="s">
        <v>380</v>
      </c>
    </row>
    <row r="3920" customFormat="false" ht="15" hidden="false" customHeight="false" outlineLevel="0" collapsed="false">
      <c r="A3920" s="28" t="s">
        <v>382</v>
      </c>
      <c r="B3920" s="28" t="n">
        <v>239</v>
      </c>
      <c r="C3920" s="29" t="n">
        <v>46112</v>
      </c>
      <c r="D3920" s="28" t="s">
        <v>380</v>
      </c>
    </row>
    <row r="3921" customFormat="false" ht="15" hidden="false" customHeight="false" outlineLevel="0" collapsed="false">
      <c r="A3921" s="28" t="s">
        <v>382</v>
      </c>
      <c r="B3921" s="28" t="n">
        <v>239</v>
      </c>
      <c r="C3921" s="29" t="n">
        <v>46142</v>
      </c>
      <c r="D3921" s="28" t="s">
        <v>380</v>
      </c>
    </row>
    <row r="3922" customFormat="false" ht="15" hidden="false" customHeight="false" outlineLevel="0" collapsed="false">
      <c r="A3922" s="28" t="s">
        <v>382</v>
      </c>
      <c r="B3922" s="28" t="n">
        <v>239</v>
      </c>
      <c r="C3922" s="29" t="n">
        <v>46173</v>
      </c>
      <c r="D3922" s="28" t="s">
        <v>380</v>
      </c>
    </row>
    <row r="3923" customFormat="false" ht="15" hidden="false" customHeight="false" outlineLevel="0" collapsed="false">
      <c r="A3923" s="28" t="s">
        <v>382</v>
      </c>
      <c r="B3923" s="28" t="n">
        <v>239</v>
      </c>
      <c r="C3923" s="29" t="n">
        <v>46234</v>
      </c>
      <c r="D3923" s="28" t="s">
        <v>380</v>
      </c>
    </row>
    <row r="3924" customFormat="false" ht="15" hidden="false" customHeight="false" outlineLevel="0" collapsed="false">
      <c r="A3924" s="28" t="s">
        <v>382</v>
      </c>
      <c r="B3924" s="28" t="n">
        <v>240</v>
      </c>
      <c r="C3924" s="29" t="n">
        <v>44957</v>
      </c>
      <c r="D3924" s="28" t="s">
        <v>380</v>
      </c>
    </row>
    <row r="3925" customFormat="false" ht="15" hidden="false" customHeight="false" outlineLevel="0" collapsed="false">
      <c r="A3925" s="28" t="s">
        <v>382</v>
      </c>
      <c r="B3925" s="28" t="n">
        <v>240</v>
      </c>
      <c r="C3925" s="29" t="n">
        <v>45016</v>
      </c>
      <c r="D3925" s="28" t="s">
        <v>380</v>
      </c>
    </row>
    <row r="3926" customFormat="false" ht="15" hidden="false" customHeight="false" outlineLevel="0" collapsed="false">
      <c r="A3926" s="28" t="s">
        <v>382</v>
      </c>
      <c r="B3926" s="28" t="n">
        <v>240</v>
      </c>
      <c r="C3926" s="29" t="n">
        <v>45046</v>
      </c>
      <c r="D3926" s="28" t="s">
        <v>380</v>
      </c>
    </row>
    <row r="3927" customFormat="false" ht="15" hidden="false" customHeight="false" outlineLevel="0" collapsed="false">
      <c r="A3927" s="28" t="s">
        <v>382</v>
      </c>
      <c r="B3927" s="28" t="n">
        <v>240</v>
      </c>
      <c r="C3927" s="29" t="n">
        <v>45077</v>
      </c>
      <c r="D3927" s="28" t="s">
        <v>380</v>
      </c>
    </row>
    <row r="3928" customFormat="false" ht="15" hidden="false" customHeight="false" outlineLevel="0" collapsed="false">
      <c r="A3928" s="28" t="s">
        <v>382</v>
      </c>
      <c r="B3928" s="28" t="n">
        <v>240</v>
      </c>
      <c r="C3928" s="29" t="n">
        <v>45199</v>
      </c>
      <c r="D3928" s="28" t="s">
        <v>380</v>
      </c>
    </row>
    <row r="3929" customFormat="false" ht="15" hidden="false" customHeight="false" outlineLevel="0" collapsed="false">
      <c r="A3929" s="28" t="s">
        <v>382</v>
      </c>
      <c r="B3929" s="28" t="n">
        <v>240</v>
      </c>
      <c r="C3929" s="29" t="n">
        <v>45230</v>
      </c>
      <c r="D3929" s="28" t="s">
        <v>380</v>
      </c>
    </row>
    <row r="3930" customFormat="false" ht="15" hidden="false" customHeight="false" outlineLevel="0" collapsed="false">
      <c r="A3930" s="28" t="s">
        <v>382</v>
      </c>
      <c r="B3930" s="28" t="n">
        <v>240</v>
      </c>
      <c r="C3930" s="29" t="n">
        <v>45291</v>
      </c>
      <c r="D3930" s="28" t="s">
        <v>380</v>
      </c>
    </row>
    <row r="3931" customFormat="false" ht="15" hidden="false" customHeight="false" outlineLevel="0" collapsed="false">
      <c r="A3931" s="28" t="s">
        <v>382</v>
      </c>
      <c r="B3931" s="28" t="n">
        <v>240</v>
      </c>
      <c r="C3931" s="29" t="n">
        <v>45322</v>
      </c>
      <c r="D3931" s="28" t="s">
        <v>380</v>
      </c>
    </row>
    <row r="3932" customFormat="false" ht="15" hidden="false" customHeight="false" outlineLevel="0" collapsed="false">
      <c r="A3932" s="28" t="s">
        <v>382</v>
      </c>
      <c r="B3932" s="28" t="n">
        <v>240</v>
      </c>
      <c r="C3932" s="29" t="n">
        <v>45382</v>
      </c>
      <c r="D3932" s="28" t="s">
        <v>379</v>
      </c>
    </row>
    <row r="3933" customFormat="false" ht="15" hidden="false" customHeight="false" outlineLevel="0" collapsed="false">
      <c r="A3933" s="28" t="s">
        <v>382</v>
      </c>
      <c r="B3933" s="28" t="n">
        <v>240</v>
      </c>
      <c r="C3933" s="29" t="n">
        <v>45412</v>
      </c>
      <c r="D3933" s="28" t="s">
        <v>380</v>
      </c>
    </row>
    <row r="3934" customFormat="false" ht="15" hidden="false" customHeight="false" outlineLevel="0" collapsed="false">
      <c r="A3934" s="28" t="s">
        <v>382</v>
      </c>
      <c r="B3934" s="28" t="n">
        <v>240</v>
      </c>
      <c r="C3934" s="29" t="n">
        <v>45443</v>
      </c>
      <c r="D3934" s="28" t="s">
        <v>380</v>
      </c>
    </row>
    <row r="3935" customFormat="false" ht="15" hidden="false" customHeight="false" outlineLevel="0" collapsed="false">
      <c r="A3935" s="28" t="s">
        <v>382</v>
      </c>
      <c r="B3935" s="28" t="n">
        <v>240</v>
      </c>
      <c r="C3935" s="29" t="n">
        <v>45504</v>
      </c>
      <c r="D3935" s="28" t="s">
        <v>380</v>
      </c>
    </row>
    <row r="3936" customFormat="false" ht="15" hidden="false" customHeight="false" outlineLevel="0" collapsed="false">
      <c r="A3936" s="28" t="s">
        <v>382</v>
      </c>
      <c r="B3936" s="28" t="n">
        <v>240</v>
      </c>
      <c r="C3936" s="29" t="n">
        <v>45535</v>
      </c>
      <c r="D3936" s="28" t="s">
        <v>380</v>
      </c>
    </row>
    <row r="3937" customFormat="false" ht="15" hidden="false" customHeight="false" outlineLevel="0" collapsed="false">
      <c r="A3937" s="28" t="s">
        <v>382</v>
      </c>
      <c r="B3937" s="28" t="n">
        <v>240</v>
      </c>
      <c r="C3937" s="29" t="n">
        <v>45565</v>
      </c>
      <c r="D3937" s="28" t="s">
        <v>380</v>
      </c>
    </row>
    <row r="3938" customFormat="false" ht="15" hidden="false" customHeight="false" outlineLevel="0" collapsed="false">
      <c r="A3938" s="28" t="s">
        <v>382</v>
      </c>
      <c r="B3938" s="28" t="n">
        <v>240</v>
      </c>
      <c r="C3938" s="29" t="n">
        <v>45596</v>
      </c>
      <c r="D3938" s="28" t="s">
        <v>380</v>
      </c>
    </row>
    <row r="3939" customFormat="false" ht="15" hidden="false" customHeight="false" outlineLevel="0" collapsed="false">
      <c r="A3939" s="28" t="s">
        <v>382</v>
      </c>
      <c r="B3939" s="28" t="n">
        <v>240</v>
      </c>
      <c r="C3939" s="29" t="n">
        <v>45657</v>
      </c>
      <c r="D3939" s="28" t="s">
        <v>380</v>
      </c>
    </row>
    <row r="3940" customFormat="false" ht="15" hidden="false" customHeight="false" outlineLevel="0" collapsed="false">
      <c r="A3940" s="28" t="s">
        <v>382</v>
      </c>
      <c r="B3940" s="28" t="n">
        <v>240</v>
      </c>
      <c r="C3940" s="29" t="n">
        <v>45688</v>
      </c>
      <c r="D3940" s="28" t="s">
        <v>380</v>
      </c>
    </row>
    <row r="3941" customFormat="false" ht="15" hidden="false" customHeight="false" outlineLevel="0" collapsed="false">
      <c r="A3941" s="28" t="s">
        <v>382</v>
      </c>
      <c r="B3941" s="28" t="n">
        <v>240</v>
      </c>
      <c r="C3941" s="29" t="n">
        <v>45747</v>
      </c>
      <c r="D3941" s="28" t="s">
        <v>380</v>
      </c>
    </row>
    <row r="3942" customFormat="false" ht="15" hidden="false" customHeight="false" outlineLevel="0" collapsed="false">
      <c r="A3942" s="28" t="s">
        <v>382</v>
      </c>
      <c r="B3942" s="28" t="n">
        <v>240</v>
      </c>
      <c r="C3942" s="29" t="n">
        <v>45777</v>
      </c>
      <c r="D3942" s="28" t="s">
        <v>380</v>
      </c>
    </row>
    <row r="3943" customFormat="false" ht="15" hidden="false" customHeight="false" outlineLevel="0" collapsed="false">
      <c r="A3943" s="28" t="s">
        <v>382</v>
      </c>
      <c r="B3943" s="28" t="n">
        <v>240</v>
      </c>
      <c r="C3943" s="29" t="n">
        <v>45808</v>
      </c>
      <c r="D3943" s="28" t="s">
        <v>380</v>
      </c>
    </row>
    <row r="3944" customFormat="false" ht="15" hidden="false" customHeight="false" outlineLevel="0" collapsed="false">
      <c r="A3944" s="28" t="s">
        <v>382</v>
      </c>
      <c r="B3944" s="28" t="n">
        <v>240</v>
      </c>
      <c r="C3944" s="29" t="n">
        <v>45869</v>
      </c>
      <c r="D3944" s="28" t="s">
        <v>380</v>
      </c>
    </row>
    <row r="3945" customFormat="false" ht="15" hidden="false" customHeight="false" outlineLevel="0" collapsed="false">
      <c r="A3945" s="28" t="s">
        <v>382</v>
      </c>
      <c r="B3945" s="28" t="n">
        <v>240</v>
      </c>
      <c r="C3945" s="29" t="n">
        <v>45900</v>
      </c>
      <c r="D3945" s="28" t="s">
        <v>380</v>
      </c>
    </row>
    <row r="3946" customFormat="false" ht="15" hidden="false" customHeight="false" outlineLevel="0" collapsed="false">
      <c r="A3946" s="28" t="s">
        <v>382</v>
      </c>
      <c r="B3946" s="28" t="n">
        <v>240</v>
      </c>
      <c r="C3946" s="29" t="n">
        <v>45930</v>
      </c>
      <c r="D3946" s="28" t="s">
        <v>380</v>
      </c>
    </row>
    <row r="3947" customFormat="false" ht="15" hidden="false" customHeight="false" outlineLevel="0" collapsed="false">
      <c r="A3947" s="28" t="s">
        <v>382</v>
      </c>
      <c r="B3947" s="28" t="n">
        <v>240</v>
      </c>
      <c r="C3947" s="29" t="n">
        <v>45961</v>
      </c>
      <c r="D3947" s="28" t="s">
        <v>381</v>
      </c>
    </row>
    <row r="3948" customFormat="false" ht="15" hidden="false" customHeight="false" outlineLevel="0" collapsed="false">
      <c r="A3948" s="28" t="s">
        <v>382</v>
      </c>
      <c r="B3948" s="28" t="n">
        <v>240</v>
      </c>
      <c r="C3948" s="29" t="n">
        <v>46022</v>
      </c>
      <c r="D3948" s="28" t="s">
        <v>380</v>
      </c>
    </row>
    <row r="3949" customFormat="false" ht="15" hidden="false" customHeight="false" outlineLevel="0" collapsed="false">
      <c r="A3949" s="28" t="s">
        <v>382</v>
      </c>
      <c r="B3949" s="28" t="n">
        <v>240</v>
      </c>
      <c r="C3949" s="29" t="n">
        <v>46053</v>
      </c>
      <c r="D3949" s="28" t="s">
        <v>380</v>
      </c>
    </row>
    <row r="3950" customFormat="false" ht="15" hidden="false" customHeight="false" outlineLevel="0" collapsed="false">
      <c r="A3950" s="28" t="s">
        <v>382</v>
      </c>
      <c r="B3950" s="28" t="n">
        <v>240</v>
      </c>
      <c r="C3950" s="29" t="n">
        <v>46112</v>
      </c>
      <c r="D3950" s="28" t="s">
        <v>380</v>
      </c>
    </row>
    <row r="3951" customFormat="false" ht="15" hidden="false" customHeight="false" outlineLevel="0" collapsed="false">
      <c r="A3951" s="28" t="s">
        <v>382</v>
      </c>
      <c r="B3951" s="28" t="n">
        <v>240</v>
      </c>
      <c r="C3951" s="29" t="n">
        <v>46142</v>
      </c>
      <c r="D3951" s="28" t="s">
        <v>380</v>
      </c>
    </row>
    <row r="3952" customFormat="false" ht="15" hidden="false" customHeight="false" outlineLevel="0" collapsed="false">
      <c r="A3952" s="28" t="s">
        <v>382</v>
      </c>
      <c r="B3952" s="28" t="n">
        <v>240</v>
      </c>
      <c r="C3952" s="29" t="n">
        <v>46173</v>
      </c>
      <c r="D3952" s="28" t="s">
        <v>380</v>
      </c>
    </row>
    <row r="3953" customFormat="false" ht="15" hidden="false" customHeight="false" outlineLevel="0" collapsed="false">
      <c r="A3953" s="28" t="s">
        <v>382</v>
      </c>
      <c r="B3953" s="28" t="n">
        <v>240</v>
      </c>
      <c r="C3953" s="29" t="n">
        <v>46234</v>
      </c>
      <c r="D3953" s="28" t="s">
        <v>380</v>
      </c>
    </row>
    <row r="3954" customFormat="false" ht="15" hidden="false" customHeight="false" outlineLevel="0" collapsed="false">
      <c r="A3954" s="28" t="s">
        <v>382</v>
      </c>
      <c r="B3954" s="28" t="n">
        <v>241</v>
      </c>
      <c r="C3954" s="29" t="n">
        <v>44957</v>
      </c>
      <c r="D3954" s="28" t="s">
        <v>380</v>
      </c>
    </row>
    <row r="3955" customFormat="false" ht="15" hidden="false" customHeight="false" outlineLevel="0" collapsed="false">
      <c r="A3955" s="28" t="s">
        <v>382</v>
      </c>
      <c r="B3955" s="28" t="n">
        <v>241</v>
      </c>
      <c r="C3955" s="29" t="n">
        <v>45016</v>
      </c>
      <c r="D3955" s="28" t="s">
        <v>380</v>
      </c>
    </row>
    <row r="3956" customFormat="false" ht="15" hidden="false" customHeight="false" outlineLevel="0" collapsed="false">
      <c r="A3956" s="28" t="s">
        <v>382</v>
      </c>
      <c r="B3956" s="28" t="n">
        <v>241</v>
      </c>
      <c r="C3956" s="29" t="n">
        <v>45046</v>
      </c>
      <c r="D3956" s="28" t="s">
        <v>380</v>
      </c>
    </row>
    <row r="3957" customFormat="false" ht="15" hidden="false" customHeight="false" outlineLevel="0" collapsed="false">
      <c r="A3957" s="28" t="s">
        <v>382</v>
      </c>
      <c r="B3957" s="28" t="n">
        <v>241</v>
      </c>
      <c r="C3957" s="29" t="n">
        <v>45077</v>
      </c>
      <c r="D3957" s="28" t="s">
        <v>379</v>
      </c>
    </row>
    <row r="3958" customFormat="false" ht="15" hidden="false" customHeight="false" outlineLevel="0" collapsed="false">
      <c r="A3958" s="28" t="s">
        <v>382</v>
      </c>
      <c r="B3958" s="28" t="n">
        <v>241</v>
      </c>
      <c r="C3958" s="29" t="n">
        <v>45199</v>
      </c>
      <c r="D3958" s="28" t="s">
        <v>380</v>
      </c>
    </row>
    <row r="3959" customFormat="false" ht="15" hidden="false" customHeight="false" outlineLevel="0" collapsed="false">
      <c r="A3959" s="28" t="s">
        <v>382</v>
      </c>
      <c r="B3959" s="28" t="n">
        <v>241</v>
      </c>
      <c r="C3959" s="29" t="n">
        <v>45230</v>
      </c>
      <c r="D3959" s="28" t="s">
        <v>380</v>
      </c>
    </row>
    <row r="3960" customFormat="false" ht="15" hidden="false" customHeight="false" outlineLevel="0" collapsed="false">
      <c r="A3960" s="28" t="s">
        <v>382</v>
      </c>
      <c r="B3960" s="28" t="n">
        <v>241</v>
      </c>
      <c r="C3960" s="29" t="n">
        <v>45291</v>
      </c>
      <c r="D3960" s="28" t="s">
        <v>380</v>
      </c>
    </row>
    <row r="3961" customFormat="false" ht="15" hidden="false" customHeight="false" outlineLevel="0" collapsed="false">
      <c r="A3961" s="28" t="s">
        <v>382</v>
      </c>
      <c r="B3961" s="28" t="n">
        <v>241</v>
      </c>
      <c r="C3961" s="29" t="n">
        <v>45322</v>
      </c>
      <c r="D3961" s="28" t="s">
        <v>380</v>
      </c>
    </row>
    <row r="3962" customFormat="false" ht="15" hidden="false" customHeight="false" outlineLevel="0" collapsed="false">
      <c r="A3962" s="28" t="s">
        <v>382</v>
      </c>
      <c r="B3962" s="28" t="n">
        <v>241</v>
      </c>
      <c r="C3962" s="29" t="n">
        <v>45382</v>
      </c>
      <c r="D3962" s="28" t="s">
        <v>380</v>
      </c>
    </row>
    <row r="3963" customFormat="false" ht="15" hidden="false" customHeight="false" outlineLevel="0" collapsed="false">
      <c r="A3963" s="28" t="s">
        <v>382</v>
      </c>
      <c r="B3963" s="28" t="n">
        <v>241</v>
      </c>
      <c r="C3963" s="29" t="n">
        <v>45412</v>
      </c>
      <c r="D3963" s="28" t="s">
        <v>380</v>
      </c>
    </row>
    <row r="3964" customFormat="false" ht="15" hidden="false" customHeight="false" outlineLevel="0" collapsed="false">
      <c r="A3964" s="28" t="s">
        <v>382</v>
      </c>
      <c r="B3964" s="28" t="n">
        <v>241</v>
      </c>
      <c r="C3964" s="29" t="n">
        <v>45443</v>
      </c>
      <c r="D3964" s="28" t="s">
        <v>380</v>
      </c>
    </row>
    <row r="3965" customFormat="false" ht="15" hidden="false" customHeight="false" outlineLevel="0" collapsed="false">
      <c r="A3965" s="28" t="s">
        <v>382</v>
      </c>
      <c r="B3965" s="28" t="n">
        <v>241</v>
      </c>
      <c r="C3965" s="29" t="n">
        <v>45504</v>
      </c>
      <c r="D3965" s="28" t="s">
        <v>380</v>
      </c>
    </row>
    <row r="3966" customFormat="false" ht="15" hidden="false" customHeight="false" outlineLevel="0" collapsed="false">
      <c r="A3966" s="28" t="s">
        <v>382</v>
      </c>
      <c r="B3966" s="28" t="n">
        <v>241</v>
      </c>
      <c r="C3966" s="29" t="n">
        <v>45535</v>
      </c>
      <c r="D3966" s="28" t="s">
        <v>380</v>
      </c>
    </row>
    <row r="3967" customFormat="false" ht="15" hidden="false" customHeight="false" outlineLevel="0" collapsed="false">
      <c r="A3967" s="28" t="s">
        <v>382</v>
      </c>
      <c r="B3967" s="28" t="n">
        <v>241</v>
      </c>
      <c r="C3967" s="29" t="n">
        <v>45565</v>
      </c>
      <c r="D3967" s="28" t="s">
        <v>381</v>
      </c>
    </row>
    <row r="3968" customFormat="false" ht="15" hidden="false" customHeight="false" outlineLevel="0" collapsed="false">
      <c r="A3968" s="28" t="s">
        <v>382</v>
      </c>
      <c r="B3968" s="28" t="n">
        <v>241</v>
      </c>
      <c r="C3968" s="29" t="n">
        <v>45596</v>
      </c>
      <c r="D3968" s="28" t="s">
        <v>380</v>
      </c>
    </row>
    <row r="3969" customFormat="false" ht="15" hidden="false" customHeight="false" outlineLevel="0" collapsed="false">
      <c r="A3969" s="28" t="s">
        <v>382</v>
      </c>
      <c r="B3969" s="28" t="n">
        <v>241</v>
      </c>
      <c r="C3969" s="29" t="n">
        <v>45657</v>
      </c>
      <c r="D3969" s="28" t="s">
        <v>380</v>
      </c>
    </row>
    <row r="3970" customFormat="false" ht="15" hidden="false" customHeight="false" outlineLevel="0" collapsed="false">
      <c r="A3970" s="28" t="s">
        <v>382</v>
      </c>
      <c r="B3970" s="28" t="n">
        <v>241</v>
      </c>
      <c r="C3970" s="29" t="n">
        <v>45688</v>
      </c>
      <c r="D3970" s="28" t="s">
        <v>380</v>
      </c>
    </row>
    <row r="3971" customFormat="false" ht="15" hidden="false" customHeight="false" outlineLevel="0" collapsed="false">
      <c r="A3971" s="28" t="s">
        <v>382</v>
      </c>
      <c r="B3971" s="28" t="n">
        <v>241</v>
      </c>
      <c r="C3971" s="29" t="n">
        <v>45747</v>
      </c>
      <c r="D3971" s="28" t="s">
        <v>380</v>
      </c>
    </row>
    <row r="3972" customFormat="false" ht="15" hidden="false" customHeight="false" outlineLevel="0" collapsed="false">
      <c r="A3972" s="28" t="s">
        <v>382</v>
      </c>
      <c r="B3972" s="28" t="n">
        <v>241</v>
      </c>
      <c r="C3972" s="29" t="n">
        <v>45777</v>
      </c>
      <c r="D3972" s="28" t="s">
        <v>380</v>
      </c>
    </row>
    <row r="3973" customFormat="false" ht="15" hidden="false" customHeight="false" outlineLevel="0" collapsed="false">
      <c r="A3973" s="28" t="s">
        <v>382</v>
      </c>
      <c r="B3973" s="28" t="n">
        <v>241</v>
      </c>
      <c r="C3973" s="29" t="n">
        <v>45808</v>
      </c>
      <c r="D3973" s="28" t="s">
        <v>380</v>
      </c>
    </row>
    <row r="3974" customFormat="false" ht="15" hidden="false" customHeight="false" outlineLevel="0" collapsed="false">
      <c r="A3974" s="28" t="s">
        <v>382</v>
      </c>
      <c r="B3974" s="28" t="n">
        <v>241</v>
      </c>
      <c r="C3974" s="29" t="n">
        <v>45869</v>
      </c>
      <c r="D3974" s="28" t="s">
        <v>380</v>
      </c>
    </row>
    <row r="3975" customFormat="false" ht="15" hidden="false" customHeight="false" outlineLevel="0" collapsed="false">
      <c r="A3975" s="28" t="s">
        <v>382</v>
      </c>
      <c r="B3975" s="28" t="n">
        <v>241</v>
      </c>
      <c r="C3975" s="29" t="n">
        <v>45900</v>
      </c>
      <c r="D3975" s="28" t="s">
        <v>380</v>
      </c>
    </row>
    <row r="3976" customFormat="false" ht="15" hidden="false" customHeight="false" outlineLevel="0" collapsed="false">
      <c r="A3976" s="28" t="s">
        <v>382</v>
      </c>
      <c r="B3976" s="28" t="n">
        <v>241</v>
      </c>
      <c r="C3976" s="29" t="n">
        <v>45930</v>
      </c>
      <c r="D3976" s="28" t="s">
        <v>380</v>
      </c>
    </row>
    <row r="3977" customFormat="false" ht="15" hidden="false" customHeight="false" outlineLevel="0" collapsed="false">
      <c r="A3977" s="28" t="s">
        <v>382</v>
      </c>
      <c r="B3977" s="28" t="n">
        <v>241</v>
      </c>
      <c r="C3977" s="29" t="n">
        <v>45961</v>
      </c>
      <c r="D3977" s="28" t="s">
        <v>380</v>
      </c>
    </row>
    <row r="3978" customFormat="false" ht="15" hidden="false" customHeight="false" outlineLevel="0" collapsed="false">
      <c r="A3978" s="28" t="s">
        <v>382</v>
      </c>
      <c r="B3978" s="28" t="n">
        <v>241</v>
      </c>
      <c r="C3978" s="29" t="n">
        <v>46022</v>
      </c>
      <c r="D3978" s="28" t="s">
        <v>380</v>
      </c>
    </row>
    <row r="3979" customFormat="false" ht="15" hidden="false" customHeight="false" outlineLevel="0" collapsed="false">
      <c r="A3979" s="28" t="s">
        <v>382</v>
      </c>
      <c r="B3979" s="28" t="n">
        <v>241</v>
      </c>
      <c r="C3979" s="29" t="n">
        <v>46053</v>
      </c>
      <c r="D3979" s="28" t="s">
        <v>380</v>
      </c>
    </row>
    <row r="3980" customFormat="false" ht="15" hidden="false" customHeight="false" outlineLevel="0" collapsed="false">
      <c r="A3980" s="28" t="s">
        <v>382</v>
      </c>
      <c r="B3980" s="28" t="n">
        <v>241</v>
      </c>
      <c r="C3980" s="29" t="n">
        <v>46112</v>
      </c>
      <c r="D3980" s="28" t="s">
        <v>380</v>
      </c>
    </row>
    <row r="3981" customFormat="false" ht="15" hidden="false" customHeight="false" outlineLevel="0" collapsed="false">
      <c r="A3981" s="28" t="s">
        <v>382</v>
      </c>
      <c r="B3981" s="28" t="n">
        <v>241</v>
      </c>
      <c r="C3981" s="29" t="n">
        <v>46142</v>
      </c>
      <c r="D3981" s="28" t="s">
        <v>380</v>
      </c>
    </row>
    <row r="3982" customFormat="false" ht="15" hidden="false" customHeight="false" outlineLevel="0" collapsed="false">
      <c r="A3982" s="28" t="s">
        <v>382</v>
      </c>
      <c r="B3982" s="28" t="n">
        <v>241</v>
      </c>
      <c r="C3982" s="29" t="n">
        <v>46173</v>
      </c>
      <c r="D3982" s="28" t="s">
        <v>380</v>
      </c>
    </row>
    <row r="3983" customFormat="false" ht="15" hidden="false" customHeight="false" outlineLevel="0" collapsed="false">
      <c r="A3983" s="28" t="s">
        <v>382</v>
      </c>
      <c r="B3983" s="28" t="n">
        <v>241</v>
      </c>
      <c r="C3983" s="29" t="n">
        <v>46234</v>
      </c>
      <c r="D3983" s="28" t="s">
        <v>380</v>
      </c>
    </row>
    <row r="3984" customFormat="false" ht="15" hidden="false" customHeight="false" outlineLevel="0" collapsed="false">
      <c r="A3984" s="28" t="s">
        <v>382</v>
      </c>
      <c r="B3984" s="28" t="n">
        <v>242</v>
      </c>
      <c r="C3984" s="29" t="n">
        <v>44957</v>
      </c>
      <c r="D3984" s="28" t="s">
        <v>380</v>
      </c>
    </row>
    <row r="3985" customFormat="false" ht="15" hidden="false" customHeight="false" outlineLevel="0" collapsed="false">
      <c r="A3985" s="28" t="s">
        <v>382</v>
      </c>
      <c r="B3985" s="28" t="n">
        <v>242</v>
      </c>
      <c r="C3985" s="29" t="n">
        <v>45016</v>
      </c>
      <c r="D3985" s="28" t="s">
        <v>380</v>
      </c>
    </row>
    <row r="3986" customFormat="false" ht="15" hidden="false" customHeight="false" outlineLevel="0" collapsed="false">
      <c r="A3986" s="28" t="s">
        <v>382</v>
      </c>
      <c r="B3986" s="28" t="n">
        <v>242</v>
      </c>
      <c r="C3986" s="29" t="n">
        <v>45046</v>
      </c>
      <c r="D3986" s="28" t="s">
        <v>381</v>
      </c>
    </row>
    <row r="3987" customFormat="false" ht="15" hidden="false" customHeight="false" outlineLevel="0" collapsed="false">
      <c r="A3987" s="28" t="s">
        <v>382</v>
      </c>
      <c r="B3987" s="28" t="n">
        <v>242</v>
      </c>
      <c r="C3987" s="29" t="n">
        <v>45077</v>
      </c>
      <c r="D3987" s="28" t="s">
        <v>381</v>
      </c>
    </row>
    <row r="3988" customFormat="false" ht="15" hidden="false" customHeight="false" outlineLevel="0" collapsed="false">
      <c r="A3988" s="28" t="s">
        <v>382</v>
      </c>
      <c r="B3988" s="28" t="n">
        <v>242</v>
      </c>
      <c r="C3988" s="29" t="n">
        <v>45199</v>
      </c>
      <c r="D3988" s="28" t="s">
        <v>380</v>
      </c>
    </row>
    <row r="3989" customFormat="false" ht="15" hidden="false" customHeight="false" outlineLevel="0" collapsed="false">
      <c r="A3989" s="28" t="s">
        <v>382</v>
      </c>
      <c r="B3989" s="28" t="n">
        <v>242</v>
      </c>
      <c r="C3989" s="29" t="n">
        <v>45230</v>
      </c>
      <c r="D3989" s="28" t="s">
        <v>380</v>
      </c>
    </row>
    <row r="3990" customFormat="false" ht="15" hidden="false" customHeight="false" outlineLevel="0" collapsed="false">
      <c r="A3990" s="28" t="s">
        <v>382</v>
      </c>
      <c r="B3990" s="28" t="n">
        <v>242</v>
      </c>
      <c r="C3990" s="29" t="n">
        <v>45291</v>
      </c>
      <c r="D3990" s="28" t="s">
        <v>380</v>
      </c>
    </row>
    <row r="3991" customFormat="false" ht="15" hidden="false" customHeight="false" outlineLevel="0" collapsed="false">
      <c r="A3991" s="28" t="s">
        <v>382</v>
      </c>
      <c r="B3991" s="28" t="n">
        <v>242</v>
      </c>
      <c r="C3991" s="29" t="n">
        <v>45322</v>
      </c>
      <c r="D3991" s="28" t="s">
        <v>380</v>
      </c>
    </row>
    <row r="3992" customFormat="false" ht="15" hidden="false" customHeight="false" outlineLevel="0" collapsed="false">
      <c r="A3992" s="28" t="s">
        <v>382</v>
      </c>
      <c r="B3992" s="28" t="n">
        <v>242</v>
      </c>
      <c r="C3992" s="29" t="n">
        <v>45382</v>
      </c>
      <c r="D3992" s="28" t="s">
        <v>380</v>
      </c>
    </row>
    <row r="3993" customFormat="false" ht="15" hidden="false" customHeight="false" outlineLevel="0" collapsed="false">
      <c r="A3993" s="28" t="s">
        <v>382</v>
      </c>
      <c r="B3993" s="28" t="n">
        <v>242</v>
      </c>
      <c r="C3993" s="29" t="n">
        <v>45412</v>
      </c>
      <c r="D3993" s="28" t="s">
        <v>380</v>
      </c>
    </row>
    <row r="3994" customFormat="false" ht="15" hidden="false" customHeight="false" outlineLevel="0" collapsed="false">
      <c r="A3994" s="28" t="s">
        <v>382</v>
      </c>
      <c r="B3994" s="28" t="n">
        <v>242</v>
      </c>
      <c r="C3994" s="29" t="n">
        <v>45443</v>
      </c>
      <c r="D3994" s="28" t="s">
        <v>380</v>
      </c>
    </row>
    <row r="3995" customFormat="false" ht="15" hidden="false" customHeight="false" outlineLevel="0" collapsed="false">
      <c r="A3995" s="28" t="s">
        <v>382</v>
      </c>
      <c r="B3995" s="28" t="n">
        <v>242</v>
      </c>
      <c r="C3995" s="29" t="n">
        <v>45504</v>
      </c>
      <c r="D3995" s="28" t="s">
        <v>380</v>
      </c>
    </row>
    <row r="3996" customFormat="false" ht="15" hidden="false" customHeight="false" outlineLevel="0" collapsed="false">
      <c r="A3996" s="28" t="s">
        <v>382</v>
      </c>
      <c r="B3996" s="28" t="n">
        <v>242</v>
      </c>
      <c r="C3996" s="29" t="n">
        <v>45535</v>
      </c>
      <c r="D3996" s="28" t="s">
        <v>381</v>
      </c>
    </row>
    <row r="3997" customFormat="false" ht="15" hidden="false" customHeight="false" outlineLevel="0" collapsed="false">
      <c r="A3997" s="28" t="s">
        <v>382</v>
      </c>
      <c r="B3997" s="28" t="n">
        <v>242</v>
      </c>
      <c r="C3997" s="29" t="n">
        <v>45565</v>
      </c>
      <c r="D3997" s="28" t="s">
        <v>380</v>
      </c>
    </row>
    <row r="3998" customFormat="false" ht="15" hidden="false" customHeight="false" outlineLevel="0" collapsed="false">
      <c r="A3998" s="28" t="s">
        <v>382</v>
      </c>
      <c r="B3998" s="28" t="n">
        <v>242</v>
      </c>
      <c r="C3998" s="29" t="n">
        <v>45596</v>
      </c>
      <c r="D3998" s="28" t="s">
        <v>380</v>
      </c>
    </row>
    <row r="3999" customFormat="false" ht="15" hidden="false" customHeight="false" outlineLevel="0" collapsed="false">
      <c r="A3999" s="28" t="s">
        <v>382</v>
      </c>
      <c r="B3999" s="28" t="n">
        <v>242</v>
      </c>
      <c r="C3999" s="29" t="n">
        <v>45657</v>
      </c>
      <c r="D3999" s="28" t="s">
        <v>380</v>
      </c>
    </row>
    <row r="4000" customFormat="false" ht="15" hidden="false" customHeight="false" outlineLevel="0" collapsed="false">
      <c r="A4000" s="28" t="s">
        <v>382</v>
      </c>
      <c r="B4000" s="28" t="n">
        <v>242</v>
      </c>
      <c r="C4000" s="29" t="n">
        <v>45688</v>
      </c>
      <c r="D4000" s="28" t="s">
        <v>381</v>
      </c>
    </row>
    <row r="4001" customFormat="false" ht="15" hidden="false" customHeight="false" outlineLevel="0" collapsed="false">
      <c r="A4001" s="28" t="s">
        <v>382</v>
      </c>
      <c r="B4001" s="28" t="n">
        <v>242</v>
      </c>
      <c r="C4001" s="29" t="n">
        <v>45747</v>
      </c>
      <c r="D4001" s="28" t="s">
        <v>380</v>
      </c>
    </row>
    <row r="4002" customFormat="false" ht="15" hidden="false" customHeight="false" outlineLevel="0" collapsed="false">
      <c r="A4002" s="28" t="s">
        <v>382</v>
      </c>
      <c r="B4002" s="28" t="n">
        <v>242</v>
      </c>
      <c r="C4002" s="29" t="n">
        <v>45777</v>
      </c>
      <c r="D4002" s="28" t="s">
        <v>380</v>
      </c>
    </row>
    <row r="4003" customFormat="false" ht="15" hidden="false" customHeight="false" outlineLevel="0" collapsed="false">
      <c r="A4003" s="28" t="s">
        <v>382</v>
      </c>
      <c r="B4003" s="28" t="n">
        <v>242</v>
      </c>
      <c r="C4003" s="29" t="n">
        <v>45808</v>
      </c>
      <c r="D4003" s="28" t="s">
        <v>380</v>
      </c>
    </row>
    <row r="4004" customFormat="false" ht="15" hidden="false" customHeight="false" outlineLevel="0" collapsed="false">
      <c r="A4004" s="28" t="s">
        <v>382</v>
      </c>
      <c r="B4004" s="28" t="n">
        <v>242</v>
      </c>
      <c r="C4004" s="29" t="n">
        <v>45869</v>
      </c>
      <c r="D4004" s="28" t="s">
        <v>381</v>
      </c>
    </row>
    <row r="4005" customFormat="false" ht="15" hidden="false" customHeight="false" outlineLevel="0" collapsed="false">
      <c r="A4005" s="28" t="s">
        <v>382</v>
      </c>
      <c r="B4005" s="28" t="n">
        <v>242</v>
      </c>
      <c r="C4005" s="29" t="n">
        <v>45900</v>
      </c>
      <c r="D4005" s="28" t="s">
        <v>380</v>
      </c>
    </row>
    <row r="4006" customFormat="false" ht="15" hidden="false" customHeight="false" outlineLevel="0" collapsed="false">
      <c r="A4006" s="28" t="s">
        <v>382</v>
      </c>
      <c r="B4006" s="28" t="n">
        <v>242</v>
      </c>
      <c r="C4006" s="29" t="n">
        <v>45930</v>
      </c>
      <c r="D4006" s="28" t="s">
        <v>380</v>
      </c>
    </row>
    <row r="4007" customFormat="false" ht="15" hidden="false" customHeight="false" outlineLevel="0" collapsed="false">
      <c r="A4007" s="28" t="s">
        <v>382</v>
      </c>
      <c r="B4007" s="28" t="n">
        <v>242</v>
      </c>
      <c r="C4007" s="29" t="n">
        <v>45961</v>
      </c>
      <c r="D4007" s="28" t="s">
        <v>379</v>
      </c>
    </row>
    <row r="4008" customFormat="false" ht="15" hidden="false" customHeight="false" outlineLevel="0" collapsed="false">
      <c r="A4008" s="28" t="s">
        <v>382</v>
      </c>
      <c r="B4008" s="28" t="n">
        <v>242</v>
      </c>
      <c r="C4008" s="29" t="n">
        <v>46022</v>
      </c>
      <c r="D4008" s="28" t="s">
        <v>380</v>
      </c>
    </row>
    <row r="4009" customFormat="false" ht="15" hidden="false" customHeight="false" outlineLevel="0" collapsed="false">
      <c r="A4009" s="28" t="s">
        <v>382</v>
      </c>
      <c r="B4009" s="28" t="n">
        <v>242</v>
      </c>
      <c r="C4009" s="29" t="n">
        <v>46053</v>
      </c>
      <c r="D4009" s="28" t="s">
        <v>380</v>
      </c>
    </row>
    <row r="4010" customFormat="false" ht="15" hidden="false" customHeight="false" outlineLevel="0" collapsed="false">
      <c r="A4010" s="28" t="s">
        <v>382</v>
      </c>
      <c r="B4010" s="28" t="n">
        <v>242</v>
      </c>
      <c r="C4010" s="29" t="n">
        <v>46112</v>
      </c>
      <c r="D4010" s="28" t="s">
        <v>380</v>
      </c>
    </row>
    <row r="4011" customFormat="false" ht="15" hidden="false" customHeight="false" outlineLevel="0" collapsed="false">
      <c r="A4011" s="28" t="s">
        <v>382</v>
      </c>
      <c r="B4011" s="28" t="n">
        <v>242</v>
      </c>
      <c r="C4011" s="29" t="n">
        <v>46142</v>
      </c>
      <c r="D4011" s="28" t="s">
        <v>380</v>
      </c>
    </row>
    <row r="4012" customFormat="false" ht="15" hidden="false" customHeight="false" outlineLevel="0" collapsed="false">
      <c r="A4012" s="28" t="s">
        <v>382</v>
      </c>
      <c r="B4012" s="28" t="n">
        <v>242</v>
      </c>
      <c r="C4012" s="29" t="n">
        <v>46173</v>
      </c>
      <c r="D4012" s="28" t="s">
        <v>380</v>
      </c>
    </row>
    <row r="4013" customFormat="false" ht="15" hidden="false" customHeight="false" outlineLevel="0" collapsed="false">
      <c r="A4013" s="28" t="s">
        <v>382</v>
      </c>
      <c r="B4013" s="28" t="n">
        <v>242</v>
      </c>
      <c r="C4013" s="29" t="n">
        <v>46234</v>
      </c>
      <c r="D4013" s="28" t="s">
        <v>380</v>
      </c>
    </row>
    <row r="4014" customFormat="false" ht="15" hidden="false" customHeight="false" outlineLevel="0" collapsed="false">
      <c r="A4014" s="28" t="s">
        <v>382</v>
      </c>
      <c r="B4014" s="28" t="n">
        <v>243</v>
      </c>
      <c r="C4014" s="29" t="n">
        <v>44957</v>
      </c>
      <c r="D4014" s="28" t="s">
        <v>380</v>
      </c>
    </row>
    <row r="4015" customFormat="false" ht="15" hidden="false" customHeight="false" outlineLevel="0" collapsed="false">
      <c r="A4015" s="28" t="s">
        <v>382</v>
      </c>
      <c r="B4015" s="28" t="n">
        <v>243</v>
      </c>
      <c r="C4015" s="29" t="n">
        <v>45016</v>
      </c>
      <c r="D4015" s="28" t="s">
        <v>380</v>
      </c>
    </row>
    <row r="4016" customFormat="false" ht="15" hidden="false" customHeight="false" outlineLevel="0" collapsed="false">
      <c r="A4016" s="28" t="s">
        <v>382</v>
      </c>
      <c r="B4016" s="28" t="n">
        <v>243</v>
      </c>
      <c r="C4016" s="29" t="n">
        <v>45046</v>
      </c>
      <c r="D4016" s="28" t="s">
        <v>380</v>
      </c>
    </row>
    <row r="4017" customFormat="false" ht="15" hidden="false" customHeight="false" outlineLevel="0" collapsed="false">
      <c r="A4017" s="28" t="s">
        <v>382</v>
      </c>
      <c r="B4017" s="28" t="n">
        <v>243</v>
      </c>
      <c r="C4017" s="29" t="n">
        <v>45077</v>
      </c>
      <c r="D4017" s="28" t="s">
        <v>380</v>
      </c>
    </row>
    <row r="4018" customFormat="false" ht="15" hidden="false" customHeight="false" outlineLevel="0" collapsed="false">
      <c r="A4018" s="28" t="s">
        <v>382</v>
      </c>
      <c r="B4018" s="28" t="n">
        <v>243</v>
      </c>
      <c r="C4018" s="29" t="n">
        <v>45199</v>
      </c>
      <c r="D4018" s="28" t="s">
        <v>380</v>
      </c>
    </row>
    <row r="4019" customFormat="false" ht="15" hidden="false" customHeight="false" outlineLevel="0" collapsed="false">
      <c r="A4019" s="28" t="s">
        <v>382</v>
      </c>
      <c r="B4019" s="28" t="n">
        <v>243</v>
      </c>
      <c r="C4019" s="29" t="n">
        <v>45230</v>
      </c>
      <c r="D4019" s="28" t="s">
        <v>380</v>
      </c>
    </row>
    <row r="4020" customFormat="false" ht="15" hidden="false" customHeight="false" outlineLevel="0" collapsed="false">
      <c r="A4020" s="28" t="s">
        <v>382</v>
      </c>
      <c r="B4020" s="28" t="n">
        <v>243</v>
      </c>
      <c r="C4020" s="29" t="n">
        <v>45291</v>
      </c>
      <c r="D4020" s="28" t="s">
        <v>380</v>
      </c>
    </row>
    <row r="4021" customFormat="false" ht="15" hidden="false" customHeight="false" outlineLevel="0" collapsed="false">
      <c r="A4021" s="28" t="s">
        <v>382</v>
      </c>
      <c r="B4021" s="28" t="n">
        <v>243</v>
      </c>
      <c r="C4021" s="29" t="n">
        <v>45322</v>
      </c>
      <c r="D4021" s="28" t="s">
        <v>380</v>
      </c>
    </row>
    <row r="4022" customFormat="false" ht="15" hidden="false" customHeight="false" outlineLevel="0" collapsed="false">
      <c r="A4022" s="28" t="s">
        <v>382</v>
      </c>
      <c r="B4022" s="28" t="n">
        <v>243</v>
      </c>
      <c r="C4022" s="29" t="n">
        <v>45382</v>
      </c>
      <c r="D4022" s="28" t="s">
        <v>380</v>
      </c>
    </row>
    <row r="4023" customFormat="false" ht="15" hidden="false" customHeight="false" outlineLevel="0" collapsed="false">
      <c r="A4023" s="28" t="s">
        <v>382</v>
      </c>
      <c r="B4023" s="28" t="n">
        <v>243</v>
      </c>
      <c r="C4023" s="29" t="n">
        <v>45412</v>
      </c>
      <c r="D4023" s="28" t="s">
        <v>380</v>
      </c>
    </row>
    <row r="4024" customFormat="false" ht="15" hidden="false" customHeight="false" outlineLevel="0" collapsed="false">
      <c r="A4024" s="28" t="s">
        <v>382</v>
      </c>
      <c r="B4024" s="28" t="n">
        <v>243</v>
      </c>
      <c r="C4024" s="29" t="n">
        <v>45443</v>
      </c>
      <c r="D4024" s="28" t="s">
        <v>380</v>
      </c>
    </row>
    <row r="4025" customFormat="false" ht="15" hidden="false" customHeight="false" outlineLevel="0" collapsed="false">
      <c r="A4025" s="28" t="s">
        <v>382</v>
      </c>
      <c r="B4025" s="28" t="n">
        <v>243</v>
      </c>
      <c r="C4025" s="29" t="n">
        <v>45504</v>
      </c>
      <c r="D4025" s="28" t="s">
        <v>379</v>
      </c>
    </row>
    <row r="4026" customFormat="false" ht="15" hidden="false" customHeight="false" outlineLevel="0" collapsed="false">
      <c r="A4026" s="28" t="s">
        <v>382</v>
      </c>
      <c r="B4026" s="28" t="n">
        <v>243</v>
      </c>
      <c r="C4026" s="29" t="n">
        <v>45535</v>
      </c>
      <c r="D4026" s="28" t="s">
        <v>381</v>
      </c>
    </row>
    <row r="4027" customFormat="false" ht="15" hidden="false" customHeight="false" outlineLevel="0" collapsed="false">
      <c r="A4027" s="28" t="s">
        <v>382</v>
      </c>
      <c r="B4027" s="28" t="n">
        <v>243</v>
      </c>
      <c r="C4027" s="29" t="n">
        <v>45565</v>
      </c>
      <c r="D4027" s="28" t="s">
        <v>380</v>
      </c>
    </row>
    <row r="4028" customFormat="false" ht="15" hidden="false" customHeight="false" outlineLevel="0" collapsed="false">
      <c r="A4028" s="28" t="s">
        <v>382</v>
      </c>
      <c r="B4028" s="28" t="n">
        <v>243</v>
      </c>
      <c r="C4028" s="29" t="n">
        <v>45596</v>
      </c>
      <c r="D4028" s="28" t="s">
        <v>380</v>
      </c>
    </row>
    <row r="4029" customFormat="false" ht="15" hidden="false" customHeight="false" outlineLevel="0" collapsed="false">
      <c r="A4029" s="28" t="s">
        <v>382</v>
      </c>
      <c r="B4029" s="28" t="n">
        <v>243</v>
      </c>
      <c r="C4029" s="29" t="n">
        <v>45657</v>
      </c>
      <c r="D4029" s="28" t="s">
        <v>380</v>
      </c>
    </row>
    <row r="4030" customFormat="false" ht="15" hidden="false" customHeight="false" outlineLevel="0" collapsed="false">
      <c r="A4030" s="28" t="s">
        <v>382</v>
      </c>
      <c r="B4030" s="28" t="n">
        <v>243</v>
      </c>
      <c r="C4030" s="29" t="n">
        <v>45688</v>
      </c>
      <c r="D4030" s="28" t="s">
        <v>380</v>
      </c>
    </row>
    <row r="4031" customFormat="false" ht="15" hidden="false" customHeight="false" outlineLevel="0" collapsed="false">
      <c r="A4031" s="28" t="s">
        <v>382</v>
      </c>
      <c r="B4031" s="28" t="n">
        <v>243</v>
      </c>
      <c r="C4031" s="29" t="n">
        <v>45747</v>
      </c>
      <c r="D4031" s="28" t="s">
        <v>380</v>
      </c>
    </row>
    <row r="4032" customFormat="false" ht="15" hidden="false" customHeight="false" outlineLevel="0" collapsed="false">
      <c r="A4032" s="28" t="s">
        <v>382</v>
      </c>
      <c r="B4032" s="28" t="n">
        <v>243</v>
      </c>
      <c r="C4032" s="29" t="n">
        <v>45777</v>
      </c>
      <c r="D4032" s="28" t="s">
        <v>380</v>
      </c>
    </row>
    <row r="4033" customFormat="false" ht="15" hidden="false" customHeight="false" outlineLevel="0" collapsed="false">
      <c r="A4033" s="28" t="s">
        <v>382</v>
      </c>
      <c r="B4033" s="28" t="n">
        <v>243</v>
      </c>
      <c r="C4033" s="29" t="n">
        <v>45808</v>
      </c>
      <c r="D4033" s="28" t="s">
        <v>380</v>
      </c>
    </row>
    <row r="4034" customFormat="false" ht="15" hidden="false" customHeight="false" outlineLevel="0" collapsed="false">
      <c r="A4034" s="28" t="s">
        <v>382</v>
      </c>
      <c r="B4034" s="28" t="n">
        <v>243</v>
      </c>
      <c r="C4034" s="29" t="n">
        <v>45869</v>
      </c>
      <c r="D4034" s="28" t="s">
        <v>380</v>
      </c>
    </row>
    <row r="4035" customFormat="false" ht="15" hidden="false" customHeight="false" outlineLevel="0" collapsed="false">
      <c r="A4035" s="28" t="s">
        <v>382</v>
      </c>
      <c r="B4035" s="28" t="n">
        <v>243</v>
      </c>
      <c r="C4035" s="29" t="n">
        <v>45900</v>
      </c>
      <c r="D4035" s="28" t="s">
        <v>381</v>
      </c>
    </row>
    <row r="4036" customFormat="false" ht="15" hidden="false" customHeight="false" outlineLevel="0" collapsed="false">
      <c r="A4036" s="28" t="s">
        <v>382</v>
      </c>
      <c r="B4036" s="28" t="n">
        <v>243</v>
      </c>
      <c r="C4036" s="29" t="n">
        <v>45930</v>
      </c>
      <c r="D4036" s="28" t="s">
        <v>380</v>
      </c>
    </row>
    <row r="4037" customFormat="false" ht="15" hidden="false" customHeight="false" outlineLevel="0" collapsed="false">
      <c r="A4037" s="28" t="s">
        <v>382</v>
      </c>
      <c r="B4037" s="28" t="n">
        <v>243</v>
      </c>
      <c r="C4037" s="29" t="n">
        <v>45961</v>
      </c>
      <c r="D4037" s="28" t="s">
        <v>380</v>
      </c>
    </row>
    <row r="4038" customFormat="false" ht="15" hidden="false" customHeight="false" outlineLevel="0" collapsed="false">
      <c r="A4038" s="28" t="s">
        <v>382</v>
      </c>
      <c r="B4038" s="28" t="n">
        <v>243</v>
      </c>
      <c r="C4038" s="29" t="n">
        <v>46022</v>
      </c>
      <c r="D4038" s="28" t="s">
        <v>380</v>
      </c>
    </row>
    <row r="4039" customFormat="false" ht="15" hidden="false" customHeight="false" outlineLevel="0" collapsed="false">
      <c r="A4039" s="28" t="s">
        <v>382</v>
      </c>
      <c r="B4039" s="28" t="n">
        <v>243</v>
      </c>
      <c r="C4039" s="29" t="n">
        <v>46053</v>
      </c>
      <c r="D4039" s="28" t="s">
        <v>380</v>
      </c>
    </row>
    <row r="4040" customFormat="false" ht="15" hidden="false" customHeight="false" outlineLevel="0" collapsed="false">
      <c r="A4040" s="28" t="s">
        <v>382</v>
      </c>
      <c r="B4040" s="28" t="n">
        <v>243</v>
      </c>
      <c r="C4040" s="29" t="n">
        <v>46112</v>
      </c>
      <c r="D4040" s="28" t="s">
        <v>380</v>
      </c>
    </row>
    <row r="4041" customFormat="false" ht="15" hidden="false" customHeight="false" outlineLevel="0" collapsed="false">
      <c r="A4041" s="28" t="s">
        <v>382</v>
      </c>
      <c r="B4041" s="28" t="n">
        <v>243</v>
      </c>
      <c r="C4041" s="29" t="n">
        <v>46142</v>
      </c>
      <c r="D4041" s="28" t="s">
        <v>380</v>
      </c>
    </row>
    <row r="4042" customFormat="false" ht="15" hidden="false" customHeight="false" outlineLevel="0" collapsed="false">
      <c r="A4042" s="28" t="s">
        <v>382</v>
      </c>
      <c r="B4042" s="28" t="n">
        <v>243</v>
      </c>
      <c r="C4042" s="29" t="n">
        <v>46173</v>
      </c>
      <c r="D4042" s="28" t="s">
        <v>381</v>
      </c>
    </row>
    <row r="4043" customFormat="false" ht="15" hidden="false" customHeight="false" outlineLevel="0" collapsed="false">
      <c r="A4043" s="28" t="s">
        <v>382</v>
      </c>
      <c r="B4043" s="28" t="n">
        <v>243</v>
      </c>
      <c r="C4043" s="29" t="n">
        <v>46234</v>
      </c>
      <c r="D4043" s="28" t="s">
        <v>380</v>
      </c>
    </row>
    <row r="4044" customFormat="false" ht="15" hidden="false" customHeight="false" outlineLevel="0" collapsed="false">
      <c r="A4044" s="28" t="s">
        <v>382</v>
      </c>
      <c r="B4044" s="28" t="n">
        <v>244</v>
      </c>
      <c r="C4044" s="29" t="n">
        <v>45199</v>
      </c>
      <c r="D4044" s="28" t="s">
        <v>380</v>
      </c>
    </row>
    <row r="4045" customFormat="false" ht="15" hidden="false" customHeight="false" outlineLevel="0" collapsed="false">
      <c r="A4045" s="28" t="s">
        <v>382</v>
      </c>
      <c r="B4045" s="28" t="n">
        <v>244</v>
      </c>
      <c r="C4045" s="29" t="n">
        <v>45230</v>
      </c>
      <c r="D4045" s="28" t="s">
        <v>380</v>
      </c>
    </row>
    <row r="4046" customFormat="false" ht="15" hidden="false" customHeight="false" outlineLevel="0" collapsed="false">
      <c r="A4046" s="28" t="s">
        <v>382</v>
      </c>
      <c r="B4046" s="28" t="n">
        <v>244</v>
      </c>
      <c r="C4046" s="29" t="n">
        <v>45291</v>
      </c>
      <c r="D4046" s="28" t="s">
        <v>380</v>
      </c>
    </row>
    <row r="4047" customFormat="false" ht="15" hidden="false" customHeight="false" outlineLevel="0" collapsed="false">
      <c r="A4047" s="28" t="s">
        <v>382</v>
      </c>
      <c r="B4047" s="28" t="n">
        <v>244</v>
      </c>
      <c r="C4047" s="29" t="n">
        <v>45322</v>
      </c>
      <c r="D4047" s="28" t="s">
        <v>380</v>
      </c>
    </row>
    <row r="4048" customFormat="false" ht="15" hidden="false" customHeight="false" outlineLevel="0" collapsed="false">
      <c r="A4048" s="28" t="s">
        <v>382</v>
      </c>
      <c r="B4048" s="28" t="n">
        <v>244</v>
      </c>
      <c r="C4048" s="29" t="n">
        <v>45382</v>
      </c>
      <c r="D4048" s="28" t="s">
        <v>381</v>
      </c>
    </row>
    <row r="4049" customFormat="false" ht="15" hidden="false" customHeight="false" outlineLevel="0" collapsed="false">
      <c r="A4049" s="28" t="s">
        <v>382</v>
      </c>
      <c r="B4049" s="28" t="n">
        <v>244</v>
      </c>
      <c r="C4049" s="29" t="n">
        <v>45412</v>
      </c>
      <c r="D4049" s="28" t="s">
        <v>380</v>
      </c>
    </row>
    <row r="4050" customFormat="false" ht="15" hidden="false" customHeight="false" outlineLevel="0" collapsed="false">
      <c r="A4050" s="28" t="s">
        <v>382</v>
      </c>
      <c r="B4050" s="28" t="n">
        <v>244</v>
      </c>
      <c r="C4050" s="29" t="n">
        <v>45443</v>
      </c>
      <c r="D4050" s="28" t="s">
        <v>380</v>
      </c>
    </row>
    <row r="4051" customFormat="false" ht="15" hidden="false" customHeight="false" outlineLevel="0" collapsed="false">
      <c r="A4051" s="28" t="s">
        <v>382</v>
      </c>
      <c r="B4051" s="28" t="n">
        <v>244</v>
      </c>
      <c r="C4051" s="29" t="n">
        <v>45504</v>
      </c>
      <c r="D4051" s="28" t="s">
        <v>381</v>
      </c>
    </row>
    <row r="4052" customFormat="false" ht="15" hidden="false" customHeight="false" outlineLevel="0" collapsed="false">
      <c r="A4052" s="28" t="s">
        <v>382</v>
      </c>
      <c r="B4052" s="28" t="n">
        <v>244</v>
      </c>
      <c r="C4052" s="29" t="n">
        <v>45535</v>
      </c>
      <c r="D4052" s="28" t="s">
        <v>380</v>
      </c>
    </row>
    <row r="4053" customFormat="false" ht="15" hidden="false" customHeight="false" outlineLevel="0" collapsed="false">
      <c r="A4053" s="28" t="s">
        <v>382</v>
      </c>
      <c r="B4053" s="28" t="n">
        <v>244</v>
      </c>
      <c r="C4053" s="29" t="n">
        <v>45565</v>
      </c>
      <c r="D4053" s="28" t="s">
        <v>380</v>
      </c>
    </row>
    <row r="4054" customFormat="false" ht="15" hidden="false" customHeight="false" outlineLevel="0" collapsed="false">
      <c r="A4054" s="28" t="s">
        <v>382</v>
      </c>
      <c r="B4054" s="28" t="n">
        <v>244</v>
      </c>
      <c r="C4054" s="29" t="n">
        <v>45596</v>
      </c>
      <c r="D4054" s="28" t="s">
        <v>380</v>
      </c>
    </row>
    <row r="4055" customFormat="false" ht="15" hidden="false" customHeight="false" outlineLevel="0" collapsed="false">
      <c r="A4055" s="28" t="s">
        <v>382</v>
      </c>
      <c r="B4055" s="28" t="n">
        <v>244</v>
      </c>
      <c r="C4055" s="29" t="n">
        <v>45657</v>
      </c>
      <c r="D4055" s="28" t="s">
        <v>380</v>
      </c>
    </row>
    <row r="4056" customFormat="false" ht="15" hidden="false" customHeight="false" outlineLevel="0" collapsed="false">
      <c r="A4056" s="28" t="s">
        <v>382</v>
      </c>
      <c r="B4056" s="28" t="n">
        <v>244</v>
      </c>
      <c r="C4056" s="29" t="n">
        <v>45688</v>
      </c>
      <c r="D4056" s="28" t="s">
        <v>380</v>
      </c>
    </row>
    <row r="4057" customFormat="false" ht="15" hidden="false" customHeight="false" outlineLevel="0" collapsed="false">
      <c r="A4057" s="28" t="s">
        <v>382</v>
      </c>
      <c r="B4057" s="28" t="n">
        <v>244</v>
      </c>
      <c r="C4057" s="29" t="n">
        <v>45747</v>
      </c>
      <c r="D4057" s="28" t="s">
        <v>380</v>
      </c>
    </row>
    <row r="4058" customFormat="false" ht="15" hidden="false" customHeight="false" outlineLevel="0" collapsed="false">
      <c r="A4058" s="28" t="s">
        <v>382</v>
      </c>
      <c r="B4058" s="28" t="n">
        <v>244</v>
      </c>
      <c r="C4058" s="29" t="n">
        <v>45777</v>
      </c>
      <c r="D4058" s="28" t="s">
        <v>379</v>
      </c>
    </row>
    <row r="4059" customFormat="false" ht="15" hidden="false" customHeight="false" outlineLevel="0" collapsed="false">
      <c r="A4059" s="28" t="s">
        <v>382</v>
      </c>
      <c r="B4059" s="28" t="n">
        <v>244</v>
      </c>
      <c r="C4059" s="29" t="n">
        <v>45808</v>
      </c>
      <c r="D4059" s="28" t="s">
        <v>380</v>
      </c>
    </row>
    <row r="4060" customFormat="false" ht="15" hidden="false" customHeight="false" outlineLevel="0" collapsed="false">
      <c r="A4060" s="28" t="s">
        <v>382</v>
      </c>
      <c r="B4060" s="28" t="n">
        <v>244</v>
      </c>
      <c r="C4060" s="29" t="n">
        <v>45869</v>
      </c>
      <c r="D4060" s="28" t="s">
        <v>381</v>
      </c>
    </row>
    <row r="4061" customFormat="false" ht="15" hidden="false" customHeight="false" outlineLevel="0" collapsed="false">
      <c r="A4061" s="28" t="s">
        <v>382</v>
      </c>
      <c r="B4061" s="28" t="n">
        <v>244</v>
      </c>
      <c r="C4061" s="29" t="n">
        <v>45900</v>
      </c>
      <c r="D4061" s="28" t="s">
        <v>381</v>
      </c>
    </row>
    <row r="4062" customFormat="false" ht="15" hidden="false" customHeight="false" outlineLevel="0" collapsed="false">
      <c r="A4062" s="28" t="s">
        <v>382</v>
      </c>
      <c r="B4062" s="28" t="n">
        <v>244</v>
      </c>
      <c r="C4062" s="29" t="n">
        <v>45930</v>
      </c>
      <c r="D4062" s="28" t="s">
        <v>380</v>
      </c>
    </row>
    <row r="4063" customFormat="false" ht="15" hidden="false" customHeight="false" outlineLevel="0" collapsed="false">
      <c r="A4063" s="28" t="s">
        <v>382</v>
      </c>
      <c r="B4063" s="28" t="n">
        <v>244</v>
      </c>
      <c r="C4063" s="29" t="n">
        <v>45961</v>
      </c>
      <c r="D4063" s="28" t="s">
        <v>380</v>
      </c>
    </row>
    <row r="4064" customFormat="false" ht="15" hidden="false" customHeight="false" outlineLevel="0" collapsed="false">
      <c r="A4064" s="28" t="s">
        <v>382</v>
      </c>
      <c r="B4064" s="28" t="n">
        <v>244</v>
      </c>
      <c r="C4064" s="29" t="n">
        <v>46022</v>
      </c>
      <c r="D4064" s="28" t="s">
        <v>380</v>
      </c>
    </row>
    <row r="4065" customFormat="false" ht="15" hidden="false" customHeight="false" outlineLevel="0" collapsed="false">
      <c r="A4065" s="28" t="s">
        <v>382</v>
      </c>
      <c r="B4065" s="28" t="n">
        <v>244</v>
      </c>
      <c r="C4065" s="29" t="n">
        <v>46053</v>
      </c>
      <c r="D4065" s="28" t="s">
        <v>379</v>
      </c>
    </row>
    <row r="4066" customFormat="false" ht="15" hidden="false" customHeight="false" outlineLevel="0" collapsed="false">
      <c r="A4066" s="28" t="s">
        <v>382</v>
      </c>
      <c r="B4066" s="28" t="n">
        <v>244</v>
      </c>
      <c r="C4066" s="29" t="n">
        <v>46112</v>
      </c>
      <c r="D4066" s="28" t="s">
        <v>380</v>
      </c>
    </row>
    <row r="4067" customFormat="false" ht="15" hidden="false" customHeight="false" outlineLevel="0" collapsed="false">
      <c r="A4067" s="28" t="s">
        <v>382</v>
      </c>
      <c r="B4067" s="28" t="n">
        <v>244</v>
      </c>
      <c r="C4067" s="29" t="n">
        <v>46142</v>
      </c>
      <c r="D4067" s="28" t="s">
        <v>380</v>
      </c>
    </row>
    <row r="4068" customFormat="false" ht="15" hidden="false" customHeight="false" outlineLevel="0" collapsed="false">
      <c r="A4068" s="28" t="s">
        <v>382</v>
      </c>
      <c r="B4068" s="28" t="n">
        <v>244</v>
      </c>
      <c r="C4068" s="29" t="n">
        <v>46173</v>
      </c>
      <c r="D4068" s="28" t="s">
        <v>380</v>
      </c>
    </row>
    <row r="4069" customFormat="false" ht="15" hidden="false" customHeight="false" outlineLevel="0" collapsed="false">
      <c r="A4069" s="28" t="s">
        <v>382</v>
      </c>
      <c r="B4069" s="28" t="n">
        <v>244</v>
      </c>
      <c r="C4069" s="29" t="n">
        <v>46234</v>
      </c>
      <c r="D4069" s="28" t="s">
        <v>380</v>
      </c>
    </row>
    <row r="4070" customFormat="false" ht="15" hidden="false" customHeight="false" outlineLevel="0" collapsed="false">
      <c r="A4070" s="28" t="s">
        <v>382</v>
      </c>
      <c r="B4070" s="28" t="n">
        <v>245</v>
      </c>
      <c r="C4070" s="29" t="n">
        <v>44957</v>
      </c>
      <c r="D4070" s="28" t="s">
        <v>380</v>
      </c>
    </row>
    <row r="4071" customFormat="false" ht="15" hidden="false" customHeight="false" outlineLevel="0" collapsed="false">
      <c r="A4071" s="28" t="s">
        <v>382</v>
      </c>
      <c r="B4071" s="28" t="n">
        <v>245</v>
      </c>
      <c r="C4071" s="29" t="n">
        <v>45016</v>
      </c>
      <c r="D4071" s="28" t="s">
        <v>380</v>
      </c>
    </row>
    <row r="4072" customFormat="false" ht="15" hidden="false" customHeight="false" outlineLevel="0" collapsed="false">
      <c r="A4072" s="28" t="s">
        <v>382</v>
      </c>
      <c r="B4072" s="28" t="n">
        <v>245</v>
      </c>
      <c r="C4072" s="29" t="n">
        <v>45046</v>
      </c>
      <c r="D4072" s="28" t="s">
        <v>380</v>
      </c>
    </row>
    <row r="4073" customFormat="false" ht="15" hidden="false" customHeight="false" outlineLevel="0" collapsed="false">
      <c r="A4073" s="28" t="s">
        <v>382</v>
      </c>
      <c r="B4073" s="28" t="n">
        <v>245</v>
      </c>
      <c r="C4073" s="29" t="n">
        <v>45077</v>
      </c>
      <c r="D4073" s="28" t="s">
        <v>380</v>
      </c>
    </row>
    <row r="4074" customFormat="false" ht="15" hidden="false" customHeight="false" outlineLevel="0" collapsed="false">
      <c r="A4074" s="28" t="s">
        <v>382</v>
      </c>
      <c r="B4074" s="28" t="n">
        <v>245</v>
      </c>
      <c r="C4074" s="29" t="n">
        <v>45199</v>
      </c>
      <c r="D4074" s="28" t="s">
        <v>380</v>
      </c>
    </row>
    <row r="4075" customFormat="false" ht="15" hidden="false" customHeight="false" outlineLevel="0" collapsed="false">
      <c r="A4075" s="28" t="s">
        <v>382</v>
      </c>
      <c r="B4075" s="28" t="n">
        <v>245</v>
      </c>
      <c r="C4075" s="29" t="n">
        <v>45230</v>
      </c>
      <c r="D4075" s="28" t="s">
        <v>380</v>
      </c>
    </row>
    <row r="4076" customFormat="false" ht="15" hidden="false" customHeight="false" outlineLevel="0" collapsed="false">
      <c r="A4076" s="28" t="s">
        <v>382</v>
      </c>
      <c r="B4076" s="28" t="n">
        <v>245</v>
      </c>
      <c r="C4076" s="29" t="n">
        <v>45291</v>
      </c>
      <c r="D4076" s="28" t="s">
        <v>381</v>
      </c>
    </row>
    <row r="4077" customFormat="false" ht="15" hidden="false" customHeight="false" outlineLevel="0" collapsed="false">
      <c r="A4077" s="28" t="s">
        <v>382</v>
      </c>
      <c r="B4077" s="28" t="n">
        <v>245</v>
      </c>
      <c r="C4077" s="29" t="n">
        <v>45322</v>
      </c>
      <c r="D4077" s="28" t="s">
        <v>380</v>
      </c>
    </row>
    <row r="4078" customFormat="false" ht="15" hidden="false" customHeight="false" outlineLevel="0" collapsed="false">
      <c r="A4078" s="28" t="s">
        <v>382</v>
      </c>
      <c r="B4078" s="28" t="n">
        <v>245</v>
      </c>
      <c r="C4078" s="29" t="n">
        <v>45382</v>
      </c>
      <c r="D4078" s="28" t="s">
        <v>380</v>
      </c>
    </row>
    <row r="4079" customFormat="false" ht="15" hidden="false" customHeight="false" outlineLevel="0" collapsed="false">
      <c r="A4079" s="28" t="s">
        <v>382</v>
      </c>
      <c r="B4079" s="28" t="n">
        <v>245</v>
      </c>
      <c r="C4079" s="29" t="n">
        <v>45412</v>
      </c>
      <c r="D4079" s="28" t="s">
        <v>380</v>
      </c>
    </row>
    <row r="4080" customFormat="false" ht="15" hidden="false" customHeight="false" outlineLevel="0" collapsed="false">
      <c r="A4080" s="28" t="s">
        <v>382</v>
      </c>
      <c r="B4080" s="28" t="n">
        <v>245</v>
      </c>
      <c r="C4080" s="29" t="n">
        <v>45443</v>
      </c>
      <c r="D4080" s="28" t="s">
        <v>380</v>
      </c>
    </row>
    <row r="4081" customFormat="false" ht="15" hidden="false" customHeight="false" outlineLevel="0" collapsed="false">
      <c r="A4081" s="28" t="s">
        <v>382</v>
      </c>
      <c r="B4081" s="28" t="n">
        <v>245</v>
      </c>
      <c r="C4081" s="29" t="n">
        <v>45504</v>
      </c>
      <c r="D4081" s="28" t="s">
        <v>380</v>
      </c>
    </row>
    <row r="4082" customFormat="false" ht="15" hidden="false" customHeight="false" outlineLevel="0" collapsed="false">
      <c r="A4082" s="28" t="s">
        <v>382</v>
      </c>
      <c r="B4082" s="28" t="n">
        <v>245</v>
      </c>
      <c r="C4082" s="29" t="n">
        <v>45535</v>
      </c>
      <c r="D4082" s="28" t="s">
        <v>380</v>
      </c>
    </row>
    <row r="4083" customFormat="false" ht="15" hidden="false" customHeight="false" outlineLevel="0" collapsed="false">
      <c r="A4083" s="28" t="s">
        <v>382</v>
      </c>
      <c r="B4083" s="28" t="n">
        <v>245</v>
      </c>
      <c r="C4083" s="29" t="n">
        <v>45565</v>
      </c>
      <c r="D4083" s="28" t="s">
        <v>380</v>
      </c>
    </row>
    <row r="4084" customFormat="false" ht="15" hidden="false" customHeight="false" outlineLevel="0" collapsed="false">
      <c r="A4084" s="28" t="s">
        <v>382</v>
      </c>
      <c r="B4084" s="28" t="n">
        <v>245</v>
      </c>
      <c r="C4084" s="29" t="n">
        <v>45596</v>
      </c>
      <c r="D4084" s="28" t="s">
        <v>380</v>
      </c>
    </row>
    <row r="4085" customFormat="false" ht="15" hidden="false" customHeight="false" outlineLevel="0" collapsed="false">
      <c r="A4085" s="28" t="s">
        <v>382</v>
      </c>
      <c r="B4085" s="28" t="n">
        <v>245</v>
      </c>
      <c r="C4085" s="29" t="n">
        <v>45657</v>
      </c>
      <c r="D4085" s="28" t="s">
        <v>380</v>
      </c>
    </row>
    <row r="4086" customFormat="false" ht="15" hidden="false" customHeight="false" outlineLevel="0" collapsed="false">
      <c r="A4086" s="28" t="s">
        <v>382</v>
      </c>
      <c r="B4086" s="28" t="n">
        <v>245</v>
      </c>
      <c r="C4086" s="29" t="n">
        <v>45688</v>
      </c>
      <c r="D4086" s="28" t="s">
        <v>380</v>
      </c>
    </row>
    <row r="4087" customFormat="false" ht="15" hidden="false" customHeight="false" outlineLevel="0" collapsed="false">
      <c r="A4087" s="28" t="s">
        <v>382</v>
      </c>
      <c r="B4087" s="28" t="n">
        <v>245</v>
      </c>
      <c r="C4087" s="29" t="n">
        <v>45747</v>
      </c>
      <c r="D4087" s="28" t="s">
        <v>381</v>
      </c>
    </row>
    <row r="4088" customFormat="false" ht="15" hidden="false" customHeight="false" outlineLevel="0" collapsed="false">
      <c r="A4088" s="28" t="s">
        <v>382</v>
      </c>
      <c r="B4088" s="28" t="n">
        <v>245</v>
      </c>
      <c r="C4088" s="29" t="n">
        <v>45777</v>
      </c>
      <c r="D4088" s="28" t="s">
        <v>381</v>
      </c>
    </row>
    <row r="4089" customFormat="false" ht="15" hidden="false" customHeight="false" outlineLevel="0" collapsed="false">
      <c r="A4089" s="28" t="s">
        <v>382</v>
      </c>
      <c r="B4089" s="28" t="n">
        <v>245</v>
      </c>
      <c r="C4089" s="29" t="n">
        <v>45808</v>
      </c>
      <c r="D4089" s="28" t="s">
        <v>380</v>
      </c>
    </row>
    <row r="4090" customFormat="false" ht="15" hidden="false" customHeight="false" outlineLevel="0" collapsed="false">
      <c r="A4090" s="28" t="s">
        <v>382</v>
      </c>
      <c r="B4090" s="28" t="n">
        <v>245</v>
      </c>
      <c r="C4090" s="29" t="n">
        <v>45869</v>
      </c>
      <c r="D4090" s="28" t="s">
        <v>380</v>
      </c>
    </row>
    <row r="4091" customFormat="false" ht="15" hidden="false" customHeight="false" outlineLevel="0" collapsed="false">
      <c r="A4091" s="28" t="s">
        <v>382</v>
      </c>
      <c r="B4091" s="28" t="n">
        <v>245</v>
      </c>
      <c r="C4091" s="29" t="n">
        <v>45900</v>
      </c>
      <c r="D4091" s="28" t="s">
        <v>380</v>
      </c>
    </row>
    <row r="4092" customFormat="false" ht="15" hidden="false" customHeight="false" outlineLevel="0" collapsed="false">
      <c r="A4092" s="28" t="s">
        <v>382</v>
      </c>
      <c r="B4092" s="28" t="n">
        <v>245</v>
      </c>
      <c r="C4092" s="29" t="n">
        <v>45930</v>
      </c>
      <c r="D4092" s="28" t="s">
        <v>380</v>
      </c>
    </row>
    <row r="4093" customFormat="false" ht="15" hidden="false" customHeight="false" outlineLevel="0" collapsed="false">
      <c r="A4093" s="28" t="s">
        <v>382</v>
      </c>
      <c r="B4093" s="28" t="n">
        <v>245</v>
      </c>
      <c r="C4093" s="29" t="n">
        <v>45961</v>
      </c>
      <c r="D4093" s="28" t="s">
        <v>380</v>
      </c>
    </row>
    <row r="4094" customFormat="false" ht="15" hidden="false" customHeight="false" outlineLevel="0" collapsed="false">
      <c r="A4094" s="28" t="s">
        <v>382</v>
      </c>
      <c r="B4094" s="28" t="n">
        <v>245</v>
      </c>
      <c r="C4094" s="29" t="n">
        <v>46022</v>
      </c>
      <c r="D4094" s="28" t="s">
        <v>380</v>
      </c>
    </row>
    <row r="4095" customFormat="false" ht="15" hidden="false" customHeight="false" outlineLevel="0" collapsed="false">
      <c r="A4095" s="28" t="s">
        <v>382</v>
      </c>
      <c r="B4095" s="28" t="n">
        <v>245</v>
      </c>
      <c r="C4095" s="29" t="n">
        <v>46053</v>
      </c>
      <c r="D4095" s="28" t="s">
        <v>380</v>
      </c>
    </row>
    <row r="4096" customFormat="false" ht="15" hidden="false" customHeight="false" outlineLevel="0" collapsed="false">
      <c r="A4096" s="28" t="s">
        <v>382</v>
      </c>
      <c r="B4096" s="28" t="n">
        <v>245</v>
      </c>
      <c r="C4096" s="29" t="n">
        <v>46112</v>
      </c>
      <c r="D4096" s="28" t="s">
        <v>380</v>
      </c>
    </row>
    <row r="4097" customFormat="false" ht="15" hidden="false" customHeight="false" outlineLevel="0" collapsed="false">
      <c r="A4097" s="28" t="s">
        <v>382</v>
      </c>
      <c r="B4097" s="28" t="n">
        <v>245</v>
      </c>
      <c r="C4097" s="29" t="n">
        <v>46142</v>
      </c>
      <c r="D4097" s="28" t="s">
        <v>380</v>
      </c>
    </row>
    <row r="4098" customFormat="false" ht="15" hidden="false" customHeight="false" outlineLevel="0" collapsed="false">
      <c r="A4098" s="28" t="s">
        <v>382</v>
      </c>
      <c r="B4098" s="28" t="n">
        <v>245</v>
      </c>
      <c r="C4098" s="29" t="n">
        <v>46173</v>
      </c>
      <c r="D4098" s="28" t="s">
        <v>380</v>
      </c>
    </row>
    <row r="4099" customFormat="false" ht="15" hidden="false" customHeight="false" outlineLevel="0" collapsed="false">
      <c r="A4099" s="28" t="s">
        <v>382</v>
      </c>
      <c r="B4099" s="28" t="n">
        <v>245</v>
      </c>
      <c r="C4099" s="29" t="n">
        <v>46234</v>
      </c>
      <c r="D4099" s="28" t="s">
        <v>379</v>
      </c>
    </row>
    <row r="4100" customFormat="false" ht="15" hidden="false" customHeight="false" outlineLevel="0" collapsed="false">
      <c r="A4100" s="28" t="s">
        <v>382</v>
      </c>
      <c r="B4100" s="28" t="n">
        <v>246</v>
      </c>
      <c r="C4100" s="29" t="n">
        <v>44957</v>
      </c>
      <c r="D4100" s="28" t="s">
        <v>381</v>
      </c>
    </row>
    <row r="4101" customFormat="false" ht="15" hidden="false" customHeight="false" outlineLevel="0" collapsed="false">
      <c r="A4101" s="28" t="s">
        <v>382</v>
      </c>
      <c r="B4101" s="28" t="n">
        <v>246</v>
      </c>
      <c r="C4101" s="29" t="n">
        <v>45016</v>
      </c>
      <c r="D4101" s="28" t="s">
        <v>380</v>
      </c>
    </row>
    <row r="4102" customFormat="false" ht="15" hidden="false" customHeight="false" outlineLevel="0" collapsed="false">
      <c r="A4102" s="28" t="s">
        <v>382</v>
      </c>
      <c r="B4102" s="28" t="n">
        <v>246</v>
      </c>
      <c r="C4102" s="29" t="n">
        <v>45046</v>
      </c>
      <c r="D4102" s="28" t="s">
        <v>381</v>
      </c>
    </row>
    <row r="4103" customFormat="false" ht="15" hidden="false" customHeight="false" outlineLevel="0" collapsed="false">
      <c r="A4103" s="28" t="s">
        <v>382</v>
      </c>
      <c r="B4103" s="28" t="n">
        <v>246</v>
      </c>
      <c r="C4103" s="29" t="n">
        <v>45077</v>
      </c>
      <c r="D4103" s="28" t="s">
        <v>380</v>
      </c>
    </row>
    <row r="4104" customFormat="false" ht="15" hidden="false" customHeight="false" outlineLevel="0" collapsed="false">
      <c r="A4104" s="28" t="s">
        <v>382</v>
      </c>
      <c r="B4104" s="28" t="n">
        <v>246</v>
      </c>
      <c r="C4104" s="29" t="n">
        <v>45199</v>
      </c>
      <c r="D4104" s="28" t="s">
        <v>379</v>
      </c>
    </row>
    <row r="4105" customFormat="false" ht="15" hidden="false" customHeight="false" outlineLevel="0" collapsed="false">
      <c r="A4105" s="28" t="s">
        <v>382</v>
      </c>
      <c r="B4105" s="28" t="n">
        <v>246</v>
      </c>
      <c r="C4105" s="29" t="n">
        <v>45230</v>
      </c>
      <c r="D4105" s="28" t="s">
        <v>380</v>
      </c>
    </row>
    <row r="4106" customFormat="false" ht="15" hidden="false" customHeight="false" outlineLevel="0" collapsed="false">
      <c r="A4106" s="28" t="s">
        <v>382</v>
      </c>
      <c r="B4106" s="28" t="n">
        <v>246</v>
      </c>
      <c r="C4106" s="29" t="n">
        <v>45291</v>
      </c>
      <c r="D4106" s="28" t="s">
        <v>380</v>
      </c>
    </row>
    <row r="4107" customFormat="false" ht="15" hidden="false" customHeight="false" outlineLevel="0" collapsed="false">
      <c r="A4107" s="28" t="s">
        <v>382</v>
      </c>
      <c r="B4107" s="28" t="n">
        <v>246</v>
      </c>
      <c r="C4107" s="29" t="n">
        <v>45322</v>
      </c>
      <c r="D4107" s="28" t="s">
        <v>380</v>
      </c>
    </row>
    <row r="4108" customFormat="false" ht="15" hidden="false" customHeight="false" outlineLevel="0" collapsed="false">
      <c r="A4108" s="28" t="s">
        <v>382</v>
      </c>
      <c r="B4108" s="28" t="n">
        <v>246</v>
      </c>
      <c r="C4108" s="29" t="n">
        <v>45382</v>
      </c>
      <c r="D4108" s="28" t="s">
        <v>380</v>
      </c>
    </row>
    <row r="4109" customFormat="false" ht="15" hidden="false" customHeight="false" outlineLevel="0" collapsed="false">
      <c r="A4109" s="28" t="s">
        <v>382</v>
      </c>
      <c r="B4109" s="28" t="n">
        <v>246</v>
      </c>
      <c r="C4109" s="29" t="n">
        <v>45412</v>
      </c>
      <c r="D4109" s="28" t="s">
        <v>380</v>
      </c>
    </row>
    <row r="4110" customFormat="false" ht="15" hidden="false" customHeight="false" outlineLevel="0" collapsed="false">
      <c r="A4110" s="28" t="s">
        <v>382</v>
      </c>
      <c r="B4110" s="28" t="n">
        <v>246</v>
      </c>
      <c r="C4110" s="29" t="n">
        <v>45443</v>
      </c>
      <c r="D4110" s="28" t="s">
        <v>381</v>
      </c>
    </row>
    <row r="4111" customFormat="false" ht="15" hidden="false" customHeight="false" outlineLevel="0" collapsed="false">
      <c r="A4111" s="28" t="s">
        <v>382</v>
      </c>
      <c r="B4111" s="28" t="n">
        <v>246</v>
      </c>
      <c r="C4111" s="29" t="n">
        <v>45504</v>
      </c>
      <c r="D4111" s="28" t="s">
        <v>381</v>
      </c>
    </row>
    <row r="4112" customFormat="false" ht="15" hidden="false" customHeight="false" outlineLevel="0" collapsed="false">
      <c r="A4112" s="28" t="s">
        <v>382</v>
      </c>
      <c r="B4112" s="28" t="n">
        <v>246</v>
      </c>
      <c r="C4112" s="29" t="n">
        <v>45535</v>
      </c>
      <c r="D4112" s="28" t="s">
        <v>380</v>
      </c>
    </row>
    <row r="4113" customFormat="false" ht="15" hidden="false" customHeight="false" outlineLevel="0" collapsed="false">
      <c r="A4113" s="28" t="s">
        <v>382</v>
      </c>
      <c r="B4113" s="28" t="n">
        <v>246</v>
      </c>
      <c r="C4113" s="29" t="n">
        <v>45565</v>
      </c>
      <c r="D4113" s="28" t="s">
        <v>380</v>
      </c>
    </row>
    <row r="4114" customFormat="false" ht="15" hidden="false" customHeight="false" outlineLevel="0" collapsed="false">
      <c r="A4114" s="28" t="s">
        <v>382</v>
      </c>
      <c r="B4114" s="28" t="n">
        <v>246</v>
      </c>
      <c r="C4114" s="29" t="n">
        <v>45596</v>
      </c>
      <c r="D4114" s="28" t="s">
        <v>380</v>
      </c>
    </row>
    <row r="4115" customFormat="false" ht="15" hidden="false" customHeight="false" outlineLevel="0" collapsed="false">
      <c r="A4115" s="28" t="s">
        <v>382</v>
      </c>
      <c r="B4115" s="28" t="n">
        <v>246</v>
      </c>
      <c r="C4115" s="29" t="n">
        <v>45657</v>
      </c>
      <c r="D4115" s="28" t="s">
        <v>380</v>
      </c>
    </row>
    <row r="4116" customFormat="false" ht="15" hidden="false" customHeight="false" outlineLevel="0" collapsed="false">
      <c r="A4116" s="28" t="s">
        <v>382</v>
      </c>
      <c r="B4116" s="28" t="n">
        <v>246</v>
      </c>
      <c r="C4116" s="29" t="n">
        <v>45688</v>
      </c>
      <c r="D4116" s="28" t="s">
        <v>380</v>
      </c>
    </row>
    <row r="4117" customFormat="false" ht="15" hidden="false" customHeight="false" outlineLevel="0" collapsed="false">
      <c r="A4117" s="28" t="s">
        <v>382</v>
      </c>
      <c r="B4117" s="28" t="n">
        <v>246</v>
      </c>
      <c r="C4117" s="29" t="n">
        <v>45747</v>
      </c>
      <c r="D4117" s="28" t="s">
        <v>380</v>
      </c>
    </row>
    <row r="4118" customFormat="false" ht="15" hidden="false" customHeight="false" outlineLevel="0" collapsed="false">
      <c r="A4118" s="28" t="s">
        <v>382</v>
      </c>
      <c r="B4118" s="28" t="n">
        <v>246</v>
      </c>
      <c r="C4118" s="29" t="n">
        <v>45777</v>
      </c>
      <c r="D4118" s="28" t="s">
        <v>379</v>
      </c>
    </row>
    <row r="4119" customFormat="false" ht="15" hidden="false" customHeight="false" outlineLevel="0" collapsed="false">
      <c r="A4119" s="28" t="s">
        <v>382</v>
      </c>
      <c r="B4119" s="28" t="n">
        <v>246</v>
      </c>
      <c r="C4119" s="29" t="n">
        <v>45808</v>
      </c>
      <c r="D4119" s="28" t="s">
        <v>380</v>
      </c>
    </row>
    <row r="4120" customFormat="false" ht="15" hidden="false" customHeight="false" outlineLevel="0" collapsed="false">
      <c r="A4120" s="28" t="s">
        <v>382</v>
      </c>
      <c r="B4120" s="28" t="n">
        <v>246</v>
      </c>
      <c r="C4120" s="29" t="n">
        <v>45869</v>
      </c>
      <c r="D4120" s="28" t="s">
        <v>380</v>
      </c>
    </row>
    <row r="4121" customFormat="false" ht="15" hidden="false" customHeight="false" outlineLevel="0" collapsed="false">
      <c r="A4121" s="28" t="s">
        <v>382</v>
      </c>
      <c r="B4121" s="28" t="n">
        <v>246</v>
      </c>
      <c r="C4121" s="29" t="n">
        <v>45900</v>
      </c>
      <c r="D4121" s="28" t="s">
        <v>380</v>
      </c>
    </row>
    <row r="4122" customFormat="false" ht="15" hidden="false" customHeight="false" outlineLevel="0" collapsed="false">
      <c r="A4122" s="28" t="s">
        <v>382</v>
      </c>
      <c r="B4122" s="28" t="n">
        <v>246</v>
      </c>
      <c r="C4122" s="29" t="n">
        <v>45930</v>
      </c>
      <c r="D4122" s="28" t="s">
        <v>380</v>
      </c>
    </row>
    <row r="4123" customFormat="false" ht="15" hidden="false" customHeight="false" outlineLevel="0" collapsed="false">
      <c r="A4123" s="28" t="s">
        <v>382</v>
      </c>
      <c r="B4123" s="28" t="n">
        <v>246</v>
      </c>
      <c r="C4123" s="29" t="n">
        <v>45961</v>
      </c>
      <c r="D4123" s="28" t="s">
        <v>380</v>
      </c>
    </row>
    <row r="4124" customFormat="false" ht="15" hidden="false" customHeight="false" outlineLevel="0" collapsed="false">
      <c r="A4124" s="28" t="s">
        <v>382</v>
      </c>
      <c r="B4124" s="28" t="n">
        <v>246</v>
      </c>
      <c r="C4124" s="29" t="n">
        <v>46022</v>
      </c>
      <c r="D4124" s="28" t="s">
        <v>380</v>
      </c>
    </row>
    <row r="4125" customFormat="false" ht="15" hidden="false" customHeight="false" outlineLevel="0" collapsed="false">
      <c r="A4125" s="28" t="s">
        <v>382</v>
      </c>
      <c r="B4125" s="28" t="n">
        <v>246</v>
      </c>
      <c r="C4125" s="29" t="n">
        <v>46053</v>
      </c>
      <c r="D4125" s="28" t="s">
        <v>381</v>
      </c>
    </row>
    <row r="4126" customFormat="false" ht="15" hidden="false" customHeight="false" outlineLevel="0" collapsed="false">
      <c r="A4126" s="28" t="s">
        <v>382</v>
      </c>
      <c r="B4126" s="28" t="n">
        <v>246</v>
      </c>
      <c r="C4126" s="29" t="n">
        <v>46112</v>
      </c>
      <c r="D4126" s="28" t="s">
        <v>380</v>
      </c>
    </row>
    <row r="4127" customFormat="false" ht="15" hidden="false" customHeight="false" outlineLevel="0" collapsed="false">
      <c r="A4127" s="28" t="s">
        <v>382</v>
      </c>
      <c r="B4127" s="28" t="n">
        <v>246</v>
      </c>
      <c r="C4127" s="29" t="n">
        <v>46142</v>
      </c>
      <c r="D4127" s="28" t="s">
        <v>380</v>
      </c>
    </row>
    <row r="4128" customFormat="false" ht="15" hidden="false" customHeight="false" outlineLevel="0" collapsed="false">
      <c r="A4128" s="28" t="s">
        <v>382</v>
      </c>
      <c r="B4128" s="28" t="n">
        <v>246</v>
      </c>
      <c r="C4128" s="29" t="n">
        <v>46173</v>
      </c>
      <c r="D4128" s="28" t="s">
        <v>380</v>
      </c>
    </row>
    <row r="4129" customFormat="false" ht="15" hidden="false" customHeight="false" outlineLevel="0" collapsed="false">
      <c r="A4129" s="28" t="s">
        <v>382</v>
      </c>
      <c r="B4129" s="28" t="n">
        <v>246</v>
      </c>
      <c r="C4129" s="29" t="n">
        <v>46234</v>
      </c>
      <c r="D4129" s="28" t="s">
        <v>380</v>
      </c>
    </row>
    <row r="4130" customFormat="false" ht="15" hidden="false" customHeight="false" outlineLevel="0" collapsed="false">
      <c r="A4130" s="28" t="s">
        <v>382</v>
      </c>
      <c r="B4130" s="28" t="n">
        <v>247</v>
      </c>
      <c r="C4130" s="29" t="n">
        <v>44957</v>
      </c>
      <c r="D4130" s="28" t="s">
        <v>381</v>
      </c>
    </row>
    <row r="4131" customFormat="false" ht="15" hidden="false" customHeight="false" outlineLevel="0" collapsed="false">
      <c r="A4131" s="28" t="s">
        <v>382</v>
      </c>
      <c r="B4131" s="28" t="n">
        <v>247</v>
      </c>
      <c r="C4131" s="29" t="n">
        <v>45016</v>
      </c>
      <c r="D4131" s="28" t="s">
        <v>380</v>
      </c>
    </row>
    <row r="4132" customFormat="false" ht="15" hidden="false" customHeight="false" outlineLevel="0" collapsed="false">
      <c r="A4132" s="28" t="s">
        <v>382</v>
      </c>
      <c r="B4132" s="28" t="n">
        <v>247</v>
      </c>
      <c r="C4132" s="29" t="n">
        <v>45046</v>
      </c>
      <c r="D4132" s="28" t="s">
        <v>381</v>
      </c>
    </row>
    <row r="4133" customFormat="false" ht="15" hidden="false" customHeight="false" outlineLevel="0" collapsed="false">
      <c r="A4133" s="28" t="s">
        <v>382</v>
      </c>
      <c r="B4133" s="28" t="n">
        <v>247</v>
      </c>
      <c r="C4133" s="29" t="n">
        <v>45077</v>
      </c>
      <c r="D4133" s="28" t="s">
        <v>380</v>
      </c>
    </row>
    <row r="4134" customFormat="false" ht="15" hidden="false" customHeight="false" outlineLevel="0" collapsed="false">
      <c r="A4134" s="28" t="s">
        <v>382</v>
      </c>
      <c r="B4134" s="28" t="n">
        <v>247</v>
      </c>
      <c r="C4134" s="29" t="n">
        <v>45199</v>
      </c>
      <c r="D4134" s="28" t="s">
        <v>380</v>
      </c>
    </row>
    <row r="4135" customFormat="false" ht="15" hidden="false" customHeight="false" outlineLevel="0" collapsed="false">
      <c r="A4135" s="28" t="s">
        <v>382</v>
      </c>
      <c r="B4135" s="28" t="n">
        <v>247</v>
      </c>
      <c r="C4135" s="29" t="n">
        <v>45230</v>
      </c>
      <c r="D4135" s="28" t="s">
        <v>380</v>
      </c>
    </row>
    <row r="4136" customFormat="false" ht="15" hidden="false" customHeight="false" outlineLevel="0" collapsed="false">
      <c r="A4136" s="28" t="s">
        <v>382</v>
      </c>
      <c r="B4136" s="28" t="n">
        <v>247</v>
      </c>
      <c r="C4136" s="29" t="n">
        <v>45291</v>
      </c>
      <c r="D4136" s="28" t="s">
        <v>380</v>
      </c>
    </row>
    <row r="4137" customFormat="false" ht="15" hidden="false" customHeight="false" outlineLevel="0" collapsed="false">
      <c r="A4137" s="28" t="s">
        <v>382</v>
      </c>
      <c r="B4137" s="28" t="n">
        <v>247</v>
      </c>
      <c r="C4137" s="29" t="n">
        <v>45322</v>
      </c>
      <c r="D4137" s="28" t="s">
        <v>381</v>
      </c>
    </row>
    <row r="4138" customFormat="false" ht="15" hidden="false" customHeight="false" outlineLevel="0" collapsed="false">
      <c r="A4138" s="28" t="s">
        <v>382</v>
      </c>
      <c r="B4138" s="28" t="n">
        <v>247</v>
      </c>
      <c r="C4138" s="29" t="n">
        <v>45382</v>
      </c>
      <c r="D4138" s="28" t="s">
        <v>380</v>
      </c>
    </row>
    <row r="4139" customFormat="false" ht="15" hidden="false" customHeight="false" outlineLevel="0" collapsed="false">
      <c r="A4139" s="28" t="s">
        <v>382</v>
      </c>
      <c r="B4139" s="28" t="n">
        <v>247</v>
      </c>
      <c r="C4139" s="29" t="n">
        <v>45412</v>
      </c>
      <c r="D4139" s="28" t="s">
        <v>380</v>
      </c>
    </row>
    <row r="4140" customFormat="false" ht="15" hidden="false" customHeight="false" outlineLevel="0" collapsed="false">
      <c r="A4140" s="28" t="s">
        <v>382</v>
      </c>
      <c r="B4140" s="28" t="n">
        <v>247</v>
      </c>
      <c r="C4140" s="29" t="n">
        <v>45443</v>
      </c>
      <c r="D4140" s="28" t="s">
        <v>380</v>
      </c>
    </row>
    <row r="4141" customFormat="false" ht="15" hidden="false" customHeight="false" outlineLevel="0" collapsed="false">
      <c r="A4141" s="28" t="s">
        <v>382</v>
      </c>
      <c r="B4141" s="28" t="n">
        <v>247</v>
      </c>
      <c r="C4141" s="29" t="n">
        <v>45504</v>
      </c>
      <c r="D4141" s="28" t="s">
        <v>380</v>
      </c>
    </row>
    <row r="4142" customFormat="false" ht="15" hidden="false" customHeight="false" outlineLevel="0" collapsed="false">
      <c r="A4142" s="28" t="s">
        <v>382</v>
      </c>
      <c r="B4142" s="28" t="n">
        <v>247</v>
      </c>
      <c r="C4142" s="29" t="n">
        <v>45535</v>
      </c>
      <c r="D4142" s="28" t="s">
        <v>380</v>
      </c>
    </row>
    <row r="4143" customFormat="false" ht="15" hidden="false" customHeight="false" outlineLevel="0" collapsed="false">
      <c r="A4143" s="28" t="s">
        <v>382</v>
      </c>
      <c r="B4143" s="28" t="n">
        <v>247</v>
      </c>
      <c r="C4143" s="29" t="n">
        <v>45565</v>
      </c>
      <c r="D4143" s="28" t="s">
        <v>381</v>
      </c>
    </row>
    <row r="4144" customFormat="false" ht="15" hidden="false" customHeight="false" outlineLevel="0" collapsed="false">
      <c r="A4144" s="28" t="s">
        <v>382</v>
      </c>
      <c r="B4144" s="28" t="n">
        <v>247</v>
      </c>
      <c r="C4144" s="29" t="n">
        <v>45596</v>
      </c>
      <c r="D4144" s="28" t="s">
        <v>380</v>
      </c>
    </row>
    <row r="4145" customFormat="false" ht="15" hidden="false" customHeight="false" outlineLevel="0" collapsed="false">
      <c r="A4145" s="28" t="s">
        <v>382</v>
      </c>
      <c r="B4145" s="28" t="n">
        <v>247</v>
      </c>
      <c r="C4145" s="29" t="n">
        <v>45657</v>
      </c>
      <c r="D4145" s="28" t="s">
        <v>380</v>
      </c>
    </row>
    <row r="4146" customFormat="false" ht="15" hidden="false" customHeight="false" outlineLevel="0" collapsed="false">
      <c r="A4146" s="28" t="s">
        <v>382</v>
      </c>
      <c r="B4146" s="28" t="n">
        <v>247</v>
      </c>
      <c r="C4146" s="29" t="n">
        <v>45688</v>
      </c>
      <c r="D4146" s="28" t="s">
        <v>380</v>
      </c>
    </row>
    <row r="4147" customFormat="false" ht="15" hidden="false" customHeight="false" outlineLevel="0" collapsed="false">
      <c r="A4147" s="28" t="s">
        <v>382</v>
      </c>
      <c r="B4147" s="28" t="n">
        <v>247</v>
      </c>
      <c r="C4147" s="29" t="n">
        <v>45747</v>
      </c>
      <c r="D4147" s="28" t="s">
        <v>380</v>
      </c>
    </row>
    <row r="4148" customFormat="false" ht="15" hidden="false" customHeight="false" outlineLevel="0" collapsed="false">
      <c r="A4148" s="28" t="s">
        <v>382</v>
      </c>
      <c r="B4148" s="28" t="n">
        <v>247</v>
      </c>
      <c r="C4148" s="29" t="n">
        <v>45777</v>
      </c>
      <c r="D4148" s="28" t="s">
        <v>380</v>
      </c>
    </row>
    <row r="4149" customFormat="false" ht="15" hidden="false" customHeight="false" outlineLevel="0" collapsed="false">
      <c r="A4149" s="28" t="s">
        <v>382</v>
      </c>
      <c r="B4149" s="28" t="n">
        <v>247</v>
      </c>
      <c r="C4149" s="29" t="n">
        <v>45808</v>
      </c>
      <c r="D4149" s="28" t="s">
        <v>380</v>
      </c>
    </row>
    <row r="4150" customFormat="false" ht="15" hidden="false" customHeight="false" outlineLevel="0" collapsed="false">
      <c r="A4150" s="28" t="s">
        <v>382</v>
      </c>
      <c r="B4150" s="28" t="n">
        <v>247</v>
      </c>
      <c r="C4150" s="29" t="n">
        <v>45869</v>
      </c>
      <c r="D4150" s="28" t="s">
        <v>380</v>
      </c>
    </row>
    <row r="4151" customFormat="false" ht="15" hidden="false" customHeight="false" outlineLevel="0" collapsed="false">
      <c r="A4151" s="28" t="s">
        <v>382</v>
      </c>
      <c r="B4151" s="28" t="n">
        <v>247</v>
      </c>
      <c r="C4151" s="29" t="n">
        <v>45900</v>
      </c>
      <c r="D4151" s="28" t="s">
        <v>380</v>
      </c>
    </row>
    <row r="4152" customFormat="false" ht="15" hidden="false" customHeight="false" outlineLevel="0" collapsed="false">
      <c r="A4152" s="28" t="s">
        <v>382</v>
      </c>
      <c r="B4152" s="28" t="n">
        <v>247</v>
      </c>
      <c r="C4152" s="29" t="n">
        <v>45930</v>
      </c>
      <c r="D4152" s="28" t="s">
        <v>380</v>
      </c>
    </row>
    <row r="4153" customFormat="false" ht="15" hidden="false" customHeight="false" outlineLevel="0" collapsed="false">
      <c r="A4153" s="28" t="s">
        <v>382</v>
      </c>
      <c r="B4153" s="28" t="n">
        <v>247</v>
      </c>
      <c r="C4153" s="29" t="n">
        <v>45961</v>
      </c>
      <c r="D4153" s="28" t="s">
        <v>380</v>
      </c>
    </row>
    <row r="4154" customFormat="false" ht="15" hidden="false" customHeight="false" outlineLevel="0" collapsed="false">
      <c r="A4154" s="28" t="s">
        <v>382</v>
      </c>
      <c r="B4154" s="28" t="n">
        <v>247</v>
      </c>
      <c r="C4154" s="29" t="n">
        <v>46022</v>
      </c>
      <c r="D4154" s="28" t="s">
        <v>380</v>
      </c>
    </row>
    <row r="4155" customFormat="false" ht="15" hidden="false" customHeight="false" outlineLevel="0" collapsed="false">
      <c r="A4155" s="28" t="s">
        <v>382</v>
      </c>
      <c r="B4155" s="28" t="n">
        <v>247</v>
      </c>
      <c r="C4155" s="29" t="n">
        <v>46053</v>
      </c>
      <c r="D4155" s="28" t="s">
        <v>380</v>
      </c>
    </row>
    <row r="4156" customFormat="false" ht="15" hidden="false" customHeight="false" outlineLevel="0" collapsed="false">
      <c r="A4156" s="28" t="s">
        <v>382</v>
      </c>
      <c r="B4156" s="28" t="n">
        <v>247</v>
      </c>
      <c r="C4156" s="29" t="n">
        <v>46112</v>
      </c>
      <c r="D4156" s="28" t="s">
        <v>380</v>
      </c>
    </row>
    <row r="4157" customFormat="false" ht="15" hidden="false" customHeight="false" outlineLevel="0" collapsed="false">
      <c r="A4157" s="28" t="s">
        <v>382</v>
      </c>
      <c r="B4157" s="28" t="n">
        <v>247</v>
      </c>
      <c r="C4157" s="29" t="n">
        <v>46142</v>
      </c>
      <c r="D4157" s="28" t="s">
        <v>380</v>
      </c>
    </row>
    <row r="4158" customFormat="false" ht="15" hidden="false" customHeight="false" outlineLevel="0" collapsed="false">
      <c r="A4158" s="28" t="s">
        <v>382</v>
      </c>
      <c r="B4158" s="28" t="n">
        <v>247</v>
      </c>
      <c r="C4158" s="29" t="n">
        <v>46173</v>
      </c>
      <c r="D4158" s="28" t="s">
        <v>380</v>
      </c>
    </row>
    <row r="4159" customFormat="false" ht="15" hidden="false" customHeight="false" outlineLevel="0" collapsed="false">
      <c r="A4159" s="28" t="s">
        <v>382</v>
      </c>
      <c r="B4159" s="28" t="n">
        <v>247</v>
      </c>
      <c r="C4159" s="29" t="n">
        <v>46234</v>
      </c>
      <c r="D4159" s="28" t="s">
        <v>381</v>
      </c>
    </row>
    <row r="4160" customFormat="false" ht="15" hidden="false" customHeight="false" outlineLevel="0" collapsed="false">
      <c r="A4160" s="28" t="s">
        <v>382</v>
      </c>
      <c r="B4160" s="28" t="n">
        <v>248</v>
      </c>
      <c r="C4160" s="29" t="n">
        <v>44957</v>
      </c>
      <c r="D4160" s="28" t="s">
        <v>380</v>
      </c>
    </row>
    <row r="4161" customFormat="false" ht="15" hidden="false" customHeight="false" outlineLevel="0" collapsed="false">
      <c r="A4161" s="28" t="s">
        <v>382</v>
      </c>
      <c r="B4161" s="28" t="n">
        <v>248</v>
      </c>
      <c r="C4161" s="29" t="n">
        <v>45016</v>
      </c>
      <c r="D4161" s="28" t="s">
        <v>380</v>
      </c>
    </row>
    <row r="4162" customFormat="false" ht="15" hidden="false" customHeight="false" outlineLevel="0" collapsed="false">
      <c r="A4162" s="28" t="s">
        <v>382</v>
      </c>
      <c r="B4162" s="28" t="n">
        <v>248</v>
      </c>
      <c r="C4162" s="29" t="n">
        <v>45046</v>
      </c>
      <c r="D4162" s="28" t="s">
        <v>380</v>
      </c>
    </row>
    <row r="4163" customFormat="false" ht="15" hidden="false" customHeight="false" outlineLevel="0" collapsed="false">
      <c r="A4163" s="28" t="s">
        <v>382</v>
      </c>
      <c r="B4163" s="28" t="n">
        <v>248</v>
      </c>
      <c r="C4163" s="29" t="n">
        <v>45077</v>
      </c>
      <c r="D4163" s="28" t="s">
        <v>380</v>
      </c>
    </row>
    <row r="4164" customFormat="false" ht="15" hidden="false" customHeight="false" outlineLevel="0" collapsed="false">
      <c r="A4164" s="28" t="s">
        <v>382</v>
      </c>
      <c r="B4164" s="28" t="n">
        <v>248</v>
      </c>
      <c r="C4164" s="29" t="n">
        <v>45199</v>
      </c>
      <c r="D4164" s="28" t="s">
        <v>381</v>
      </c>
    </row>
    <row r="4165" customFormat="false" ht="15" hidden="false" customHeight="false" outlineLevel="0" collapsed="false">
      <c r="A4165" s="28" t="s">
        <v>382</v>
      </c>
      <c r="B4165" s="28" t="n">
        <v>248</v>
      </c>
      <c r="C4165" s="29" t="n">
        <v>45230</v>
      </c>
      <c r="D4165" s="28" t="s">
        <v>380</v>
      </c>
    </row>
    <row r="4166" customFormat="false" ht="15" hidden="false" customHeight="false" outlineLevel="0" collapsed="false">
      <c r="A4166" s="28" t="s">
        <v>382</v>
      </c>
      <c r="B4166" s="28" t="n">
        <v>248</v>
      </c>
      <c r="C4166" s="29" t="n">
        <v>45291</v>
      </c>
      <c r="D4166" s="28" t="s">
        <v>380</v>
      </c>
    </row>
    <row r="4167" customFormat="false" ht="15" hidden="false" customHeight="false" outlineLevel="0" collapsed="false">
      <c r="A4167" s="28" t="s">
        <v>382</v>
      </c>
      <c r="B4167" s="28" t="n">
        <v>248</v>
      </c>
      <c r="C4167" s="29" t="n">
        <v>45322</v>
      </c>
      <c r="D4167" s="28" t="s">
        <v>380</v>
      </c>
    </row>
    <row r="4168" customFormat="false" ht="15" hidden="false" customHeight="false" outlineLevel="0" collapsed="false">
      <c r="A4168" s="28" t="s">
        <v>382</v>
      </c>
      <c r="B4168" s="28" t="n">
        <v>248</v>
      </c>
      <c r="C4168" s="29" t="n">
        <v>45382</v>
      </c>
      <c r="D4168" s="28" t="s">
        <v>380</v>
      </c>
    </row>
    <row r="4169" customFormat="false" ht="15" hidden="false" customHeight="false" outlineLevel="0" collapsed="false">
      <c r="A4169" s="28" t="s">
        <v>382</v>
      </c>
      <c r="B4169" s="28" t="n">
        <v>248</v>
      </c>
      <c r="C4169" s="29" t="n">
        <v>45412</v>
      </c>
      <c r="D4169" s="28" t="s">
        <v>381</v>
      </c>
    </row>
    <row r="4170" customFormat="false" ht="15" hidden="false" customHeight="false" outlineLevel="0" collapsed="false">
      <c r="A4170" s="28" t="s">
        <v>382</v>
      </c>
      <c r="B4170" s="28" t="n">
        <v>248</v>
      </c>
      <c r="C4170" s="29" t="n">
        <v>45443</v>
      </c>
      <c r="D4170" s="28" t="s">
        <v>380</v>
      </c>
    </row>
    <row r="4171" customFormat="false" ht="15" hidden="false" customHeight="false" outlineLevel="0" collapsed="false">
      <c r="A4171" s="28" t="s">
        <v>382</v>
      </c>
      <c r="B4171" s="28" t="n">
        <v>248</v>
      </c>
      <c r="C4171" s="29" t="n">
        <v>45504</v>
      </c>
      <c r="D4171" s="28" t="s">
        <v>380</v>
      </c>
    </row>
    <row r="4172" customFormat="false" ht="15" hidden="false" customHeight="false" outlineLevel="0" collapsed="false">
      <c r="A4172" s="28" t="s">
        <v>382</v>
      </c>
      <c r="B4172" s="28" t="n">
        <v>248</v>
      </c>
      <c r="C4172" s="29" t="n">
        <v>45535</v>
      </c>
      <c r="D4172" s="28" t="s">
        <v>381</v>
      </c>
    </row>
    <row r="4173" customFormat="false" ht="15" hidden="false" customHeight="false" outlineLevel="0" collapsed="false">
      <c r="A4173" s="28" t="s">
        <v>382</v>
      </c>
      <c r="B4173" s="28" t="n">
        <v>248</v>
      </c>
      <c r="C4173" s="29" t="n">
        <v>45565</v>
      </c>
      <c r="D4173" s="28" t="s">
        <v>380</v>
      </c>
    </row>
    <row r="4174" customFormat="false" ht="15" hidden="false" customHeight="false" outlineLevel="0" collapsed="false">
      <c r="A4174" s="28" t="s">
        <v>382</v>
      </c>
      <c r="B4174" s="28" t="n">
        <v>248</v>
      </c>
      <c r="C4174" s="29" t="n">
        <v>45596</v>
      </c>
      <c r="D4174" s="28" t="s">
        <v>380</v>
      </c>
    </row>
    <row r="4175" customFormat="false" ht="15" hidden="false" customHeight="false" outlineLevel="0" collapsed="false">
      <c r="A4175" s="28" t="s">
        <v>382</v>
      </c>
      <c r="B4175" s="28" t="n">
        <v>248</v>
      </c>
      <c r="C4175" s="29" t="n">
        <v>45657</v>
      </c>
      <c r="D4175" s="28" t="s">
        <v>380</v>
      </c>
    </row>
    <row r="4176" customFormat="false" ht="15" hidden="false" customHeight="false" outlineLevel="0" collapsed="false">
      <c r="A4176" s="28" t="s">
        <v>382</v>
      </c>
      <c r="B4176" s="28" t="n">
        <v>248</v>
      </c>
      <c r="C4176" s="29" t="n">
        <v>45688</v>
      </c>
      <c r="D4176" s="28" t="s">
        <v>380</v>
      </c>
    </row>
    <row r="4177" customFormat="false" ht="15" hidden="false" customHeight="false" outlineLevel="0" collapsed="false">
      <c r="A4177" s="28" t="s">
        <v>382</v>
      </c>
      <c r="B4177" s="28" t="n">
        <v>248</v>
      </c>
      <c r="C4177" s="29" t="n">
        <v>45747</v>
      </c>
      <c r="D4177" s="28" t="s">
        <v>380</v>
      </c>
    </row>
    <row r="4178" customFormat="false" ht="15" hidden="false" customHeight="false" outlineLevel="0" collapsed="false">
      <c r="A4178" s="28" t="s">
        <v>382</v>
      </c>
      <c r="B4178" s="28" t="n">
        <v>248</v>
      </c>
      <c r="C4178" s="29" t="n">
        <v>45777</v>
      </c>
      <c r="D4178" s="28" t="s">
        <v>380</v>
      </c>
    </row>
    <row r="4179" customFormat="false" ht="15" hidden="false" customHeight="false" outlineLevel="0" collapsed="false">
      <c r="A4179" s="28" t="s">
        <v>382</v>
      </c>
      <c r="B4179" s="28" t="n">
        <v>248</v>
      </c>
      <c r="C4179" s="29" t="n">
        <v>45808</v>
      </c>
      <c r="D4179" s="28" t="s">
        <v>380</v>
      </c>
    </row>
    <row r="4180" customFormat="false" ht="15" hidden="false" customHeight="false" outlineLevel="0" collapsed="false">
      <c r="A4180" s="28" t="s">
        <v>382</v>
      </c>
      <c r="B4180" s="28" t="n">
        <v>248</v>
      </c>
      <c r="C4180" s="29" t="n">
        <v>45869</v>
      </c>
      <c r="D4180" s="28" t="s">
        <v>380</v>
      </c>
    </row>
    <row r="4181" customFormat="false" ht="15" hidden="false" customHeight="false" outlineLevel="0" collapsed="false">
      <c r="A4181" s="28" t="s">
        <v>382</v>
      </c>
      <c r="B4181" s="28" t="n">
        <v>248</v>
      </c>
      <c r="C4181" s="29" t="n">
        <v>45900</v>
      </c>
      <c r="D4181" s="28" t="s">
        <v>380</v>
      </c>
    </row>
    <row r="4182" customFormat="false" ht="15" hidden="false" customHeight="false" outlineLevel="0" collapsed="false">
      <c r="A4182" s="28" t="s">
        <v>382</v>
      </c>
      <c r="B4182" s="28" t="n">
        <v>248</v>
      </c>
      <c r="C4182" s="29" t="n">
        <v>45930</v>
      </c>
      <c r="D4182" s="28" t="s">
        <v>380</v>
      </c>
    </row>
    <row r="4183" customFormat="false" ht="15" hidden="false" customHeight="false" outlineLevel="0" collapsed="false">
      <c r="A4183" s="28" t="s">
        <v>382</v>
      </c>
      <c r="B4183" s="28" t="n">
        <v>248</v>
      </c>
      <c r="C4183" s="29" t="n">
        <v>45961</v>
      </c>
      <c r="D4183" s="28" t="s">
        <v>380</v>
      </c>
    </row>
    <row r="4184" customFormat="false" ht="15" hidden="false" customHeight="false" outlineLevel="0" collapsed="false">
      <c r="A4184" s="28" t="s">
        <v>382</v>
      </c>
      <c r="B4184" s="28" t="n">
        <v>248</v>
      </c>
      <c r="C4184" s="29" t="n">
        <v>46022</v>
      </c>
      <c r="D4184" s="28" t="s">
        <v>380</v>
      </c>
    </row>
    <row r="4185" customFormat="false" ht="15" hidden="false" customHeight="false" outlineLevel="0" collapsed="false">
      <c r="A4185" s="28" t="s">
        <v>382</v>
      </c>
      <c r="B4185" s="28" t="n">
        <v>248</v>
      </c>
      <c r="C4185" s="29" t="n">
        <v>46053</v>
      </c>
      <c r="D4185" s="28" t="s">
        <v>379</v>
      </c>
    </row>
    <row r="4186" customFormat="false" ht="15" hidden="false" customHeight="false" outlineLevel="0" collapsed="false">
      <c r="A4186" s="28" t="s">
        <v>382</v>
      </c>
      <c r="B4186" s="28" t="n">
        <v>248</v>
      </c>
      <c r="C4186" s="29" t="n">
        <v>46112</v>
      </c>
      <c r="D4186" s="28" t="s">
        <v>380</v>
      </c>
    </row>
    <row r="4187" customFormat="false" ht="15" hidden="false" customHeight="false" outlineLevel="0" collapsed="false">
      <c r="A4187" s="28" t="s">
        <v>382</v>
      </c>
      <c r="B4187" s="28" t="n">
        <v>248</v>
      </c>
      <c r="C4187" s="29" t="n">
        <v>46142</v>
      </c>
      <c r="D4187" s="28" t="s">
        <v>380</v>
      </c>
    </row>
    <row r="4188" customFormat="false" ht="15" hidden="false" customHeight="false" outlineLevel="0" collapsed="false">
      <c r="A4188" s="28" t="s">
        <v>382</v>
      </c>
      <c r="B4188" s="28" t="n">
        <v>248</v>
      </c>
      <c r="C4188" s="29" t="n">
        <v>46173</v>
      </c>
      <c r="D4188" s="28" t="s">
        <v>380</v>
      </c>
    </row>
    <row r="4189" customFormat="false" ht="15" hidden="false" customHeight="false" outlineLevel="0" collapsed="false">
      <c r="A4189" s="28" t="s">
        <v>382</v>
      </c>
      <c r="B4189" s="28" t="n">
        <v>248</v>
      </c>
      <c r="C4189" s="29" t="n">
        <v>46234</v>
      </c>
      <c r="D4189" s="28" t="s">
        <v>380</v>
      </c>
    </row>
    <row r="4190" customFormat="false" ht="15" hidden="false" customHeight="false" outlineLevel="0" collapsed="false">
      <c r="A4190" s="28" t="s">
        <v>382</v>
      </c>
      <c r="B4190" s="28" t="n">
        <v>249</v>
      </c>
      <c r="C4190" s="29" t="n">
        <v>44957</v>
      </c>
      <c r="D4190" s="28" t="s">
        <v>381</v>
      </c>
    </row>
    <row r="4191" customFormat="false" ht="15" hidden="false" customHeight="false" outlineLevel="0" collapsed="false">
      <c r="A4191" s="28" t="s">
        <v>382</v>
      </c>
      <c r="B4191" s="28" t="n">
        <v>249</v>
      </c>
      <c r="C4191" s="29" t="n">
        <v>45016</v>
      </c>
      <c r="D4191" s="28" t="s">
        <v>380</v>
      </c>
    </row>
    <row r="4192" customFormat="false" ht="15" hidden="false" customHeight="false" outlineLevel="0" collapsed="false">
      <c r="A4192" s="28" t="s">
        <v>382</v>
      </c>
      <c r="B4192" s="28" t="n">
        <v>249</v>
      </c>
      <c r="C4192" s="29" t="n">
        <v>45046</v>
      </c>
      <c r="D4192" s="28" t="s">
        <v>380</v>
      </c>
    </row>
    <row r="4193" customFormat="false" ht="15" hidden="false" customHeight="false" outlineLevel="0" collapsed="false">
      <c r="A4193" s="28" t="s">
        <v>382</v>
      </c>
      <c r="B4193" s="28" t="n">
        <v>249</v>
      </c>
      <c r="C4193" s="29" t="n">
        <v>45077</v>
      </c>
      <c r="D4193" s="28" t="s">
        <v>379</v>
      </c>
    </row>
    <row r="4194" customFormat="false" ht="15" hidden="false" customHeight="false" outlineLevel="0" collapsed="false">
      <c r="A4194" s="28" t="s">
        <v>382</v>
      </c>
      <c r="B4194" s="28" t="n">
        <v>249</v>
      </c>
      <c r="C4194" s="29" t="n">
        <v>45199</v>
      </c>
      <c r="D4194" s="28" t="s">
        <v>380</v>
      </c>
    </row>
    <row r="4195" customFormat="false" ht="15" hidden="false" customHeight="false" outlineLevel="0" collapsed="false">
      <c r="A4195" s="28" t="s">
        <v>382</v>
      </c>
      <c r="B4195" s="28" t="n">
        <v>249</v>
      </c>
      <c r="C4195" s="29" t="n">
        <v>45230</v>
      </c>
      <c r="D4195" s="28" t="s">
        <v>380</v>
      </c>
    </row>
    <row r="4196" customFormat="false" ht="15" hidden="false" customHeight="false" outlineLevel="0" collapsed="false">
      <c r="A4196" s="28" t="s">
        <v>382</v>
      </c>
      <c r="B4196" s="28" t="n">
        <v>249</v>
      </c>
      <c r="C4196" s="29" t="n">
        <v>45291</v>
      </c>
      <c r="D4196" s="28" t="s">
        <v>380</v>
      </c>
    </row>
    <row r="4197" customFormat="false" ht="15" hidden="false" customHeight="false" outlineLevel="0" collapsed="false">
      <c r="A4197" s="28" t="s">
        <v>382</v>
      </c>
      <c r="B4197" s="28" t="n">
        <v>249</v>
      </c>
      <c r="C4197" s="29" t="n">
        <v>45322</v>
      </c>
      <c r="D4197" s="28" t="s">
        <v>380</v>
      </c>
    </row>
    <row r="4198" customFormat="false" ht="15" hidden="false" customHeight="false" outlineLevel="0" collapsed="false">
      <c r="A4198" s="28" t="s">
        <v>382</v>
      </c>
      <c r="B4198" s="28" t="n">
        <v>249</v>
      </c>
      <c r="C4198" s="29" t="n">
        <v>45382</v>
      </c>
      <c r="D4198" s="28" t="s">
        <v>380</v>
      </c>
    </row>
    <row r="4199" customFormat="false" ht="15" hidden="false" customHeight="false" outlineLevel="0" collapsed="false">
      <c r="A4199" s="28" t="s">
        <v>382</v>
      </c>
      <c r="B4199" s="28" t="n">
        <v>249</v>
      </c>
      <c r="C4199" s="29" t="n">
        <v>45412</v>
      </c>
      <c r="D4199" s="28" t="s">
        <v>380</v>
      </c>
    </row>
    <row r="4200" customFormat="false" ht="15" hidden="false" customHeight="false" outlineLevel="0" collapsed="false">
      <c r="A4200" s="28" t="s">
        <v>382</v>
      </c>
      <c r="B4200" s="28" t="n">
        <v>249</v>
      </c>
      <c r="C4200" s="29" t="n">
        <v>45443</v>
      </c>
      <c r="D4200" s="28" t="s">
        <v>380</v>
      </c>
    </row>
    <row r="4201" customFormat="false" ht="15" hidden="false" customHeight="false" outlineLevel="0" collapsed="false">
      <c r="A4201" s="28" t="s">
        <v>382</v>
      </c>
      <c r="B4201" s="28" t="n">
        <v>249</v>
      </c>
      <c r="C4201" s="29" t="n">
        <v>45504</v>
      </c>
      <c r="D4201" s="28" t="s">
        <v>380</v>
      </c>
    </row>
    <row r="4202" customFormat="false" ht="15" hidden="false" customHeight="false" outlineLevel="0" collapsed="false">
      <c r="A4202" s="28" t="s">
        <v>382</v>
      </c>
      <c r="B4202" s="28" t="n">
        <v>249</v>
      </c>
      <c r="C4202" s="29" t="n">
        <v>45535</v>
      </c>
      <c r="D4202" s="28" t="s">
        <v>381</v>
      </c>
    </row>
    <row r="4203" customFormat="false" ht="15" hidden="false" customHeight="false" outlineLevel="0" collapsed="false">
      <c r="A4203" s="28" t="s">
        <v>382</v>
      </c>
      <c r="B4203" s="28" t="n">
        <v>249</v>
      </c>
      <c r="C4203" s="29" t="n">
        <v>45565</v>
      </c>
      <c r="D4203" s="28" t="s">
        <v>380</v>
      </c>
    </row>
    <row r="4204" customFormat="false" ht="15" hidden="false" customHeight="false" outlineLevel="0" collapsed="false">
      <c r="A4204" s="28" t="s">
        <v>382</v>
      </c>
      <c r="B4204" s="28" t="n">
        <v>249</v>
      </c>
      <c r="C4204" s="29" t="n">
        <v>45596</v>
      </c>
      <c r="D4204" s="28" t="s">
        <v>380</v>
      </c>
    </row>
    <row r="4205" customFormat="false" ht="15" hidden="false" customHeight="false" outlineLevel="0" collapsed="false">
      <c r="A4205" s="28" t="s">
        <v>382</v>
      </c>
      <c r="B4205" s="28" t="n">
        <v>249</v>
      </c>
      <c r="C4205" s="29" t="n">
        <v>45657</v>
      </c>
      <c r="D4205" s="28" t="s">
        <v>381</v>
      </c>
    </row>
    <row r="4206" customFormat="false" ht="15" hidden="false" customHeight="false" outlineLevel="0" collapsed="false">
      <c r="A4206" s="28" t="s">
        <v>382</v>
      </c>
      <c r="B4206" s="28" t="n">
        <v>249</v>
      </c>
      <c r="C4206" s="29" t="n">
        <v>45688</v>
      </c>
      <c r="D4206" s="28" t="s">
        <v>380</v>
      </c>
    </row>
    <row r="4207" customFormat="false" ht="15" hidden="false" customHeight="false" outlineLevel="0" collapsed="false">
      <c r="A4207" s="28" t="s">
        <v>382</v>
      </c>
      <c r="B4207" s="28" t="n">
        <v>249</v>
      </c>
      <c r="C4207" s="29" t="n">
        <v>45747</v>
      </c>
      <c r="D4207" s="28" t="s">
        <v>380</v>
      </c>
    </row>
    <row r="4208" customFormat="false" ht="15" hidden="false" customHeight="false" outlineLevel="0" collapsed="false">
      <c r="A4208" s="28" t="s">
        <v>382</v>
      </c>
      <c r="B4208" s="28" t="n">
        <v>249</v>
      </c>
      <c r="C4208" s="29" t="n">
        <v>45777</v>
      </c>
      <c r="D4208" s="28" t="s">
        <v>380</v>
      </c>
    </row>
    <row r="4209" customFormat="false" ht="15" hidden="false" customHeight="false" outlineLevel="0" collapsed="false">
      <c r="A4209" s="28" t="s">
        <v>382</v>
      </c>
      <c r="B4209" s="28" t="n">
        <v>249</v>
      </c>
      <c r="C4209" s="29" t="n">
        <v>45808</v>
      </c>
      <c r="D4209" s="28" t="s">
        <v>381</v>
      </c>
    </row>
    <row r="4210" customFormat="false" ht="15" hidden="false" customHeight="false" outlineLevel="0" collapsed="false">
      <c r="A4210" s="28" t="s">
        <v>382</v>
      </c>
      <c r="B4210" s="28" t="n">
        <v>249</v>
      </c>
      <c r="C4210" s="29" t="n">
        <v>45869</v>
      </c>
      <c r="D4210" s="28" t="s">
        <v>380</v>
      </c>
    </row>
    <row r="4211" customFormat="false" ht="15" hidden="false" customHeight="false" outlineLevel="0" collapsed="false">
      <c r="A4211" s="28" t="s">
        <v>382</v>
      </c>
      <c r="B4211" s="28" t="n">
        <v>249</v>
      </c>
      <c r="C4211" s="29" t="n">
        <v>45900</v>
      </c>
      <c r="D4211" s="28" t="s">
        <v>380</v>
      </c>
    </row>
    <row r="4212" customFormat="false" ht="15" hidden="false" customHeight="false" outlineLevel="0" collapsed="false">
      <c r="A4212" s="28" t="s">
        <v>382</v>
      </c>
      <c r="B4212" s="28" t="n">
        <v>249</v>
      </c>
      <c r="C4212" s="29" t="n">
        <v>45930</v>
      </c>
      <c r="D4212" s="28" t="s">
        <v>380</v>
      </c>
    </row>
    <row r="4213" customFormat="false" ht="15" hidden="false" customHeight="false" outlineLevel="0" collapsed="false">
      <c r="A4213" s="28" t="s">
        <v>382</v>
      </c>
      <c r="B4213" s="28" t="n">
        <v>249</v>
      </c>
      <c r="C4213" s="29" t="n">
        <v>45961</v>
      </c>
      <c r="D4213" s="28" t="s">
        <v>380</v>
      </c>
    </row>
    <row r="4214" customFormat="false" ht="15" hidden="false" customHeight="false" outlineLevel="0" collapsed="false">
      <c r="A4214" s="28" t="s">
        <v>382</v>
      </c>
      <c r="B4214" s="28" t="n">
        <v>249</v>
      </c>
      <c r="C4214" s="29" t="n">
        <v>46022</v>
      </c>
      <c r="D4214" s="28" t="s">
        <v>380</v>
      </c>
    </row>
    <row r="4215" customFormat="false" ht="15" hidden="false" customHeight="false" outlineLevel="0" collapsed="false">
      <c r="A4215" s="28" t="s">
        <v>382</v>
      </c>
      <c r="B4215" s="28" t="n">
        <v>249</v>
      </c>
      <c r="C4215" s="29" t="n">
        <v>46053</v>
      </c>
      <c r="D4215" s="28" t="s">
        <v>380</v>
      </c>
    </row>
    <row r="4216" customFormat="false" ht="15" hidden="false" customHeight="false" outlineLevel="0" collapsed="false">
      <c r="A4216" s="28" t="s">
        <v>382</v>
      </c>
      <c r="B4216" s="28" t="n">
        <v>249</v>
      </c>
      <c r="C4216" s="29" t="n">
        <v>46112</v>
      </c>
      <c r="D4216" s="28" t="s">
        <v>380</v>
      </c>
    </row>
    <row r="4217" customFormat="false" ht="15" hidden="false" customHeight="false" outlineLevel="0" collapsed="false">
      <c r="A4217" s="28" t="s">
        <v>382</v>
      </c>
      <c r="B4217" s="28" t="n">
        <v>249</v>
      </c>
      <c r="C4217" s="29" t="n">
        <v>46142</v>
      </c>
      <c r="D4217" s="28" t="s">
        <v>380</v>
      </c>
    </row>
    <row r="4218" customFormat="false" ht="15" hidden="false" customHeight="false" outlineLevel="0" collapsed="false">
      <c r="A4218" s="28" t="s">
        <v>382</v>
      </c>
      <c r="B4218" s="28" t="n">
        <v>249</v>
      </c>
      <c r="C4218" s="29" t="n">
        <v>46173</v>
      </c>
      <c r="D4218" s="28" t="s">
        <v>380</v>
      </c>
    </row>
    <row r="4219" customFormat="false" ht="15" hidden="false" customHeight="false" outlineLevel="0" collapsed="false">
      <c r="A4219" s="28" t="s">
        <v>382</v>
      </c>
      <c r="B4219" s="28" t="n">
        <v>249</v>
      </c>
      <c r="C4219" s="29" t="n">
        <v>46234</v>
      </c>
      <c r="D4219" s="28" t="s">
        <v>380</v>
      </c>
    </row>
    <row r="4220" customFormat="false" ht="15" hidden="false" customHeight="false" outlineLevel="0" collapsed="false">
      <c r="A4220" s="28" t="s">
        <v>382</v>
      </c>
      <c r="B4220" s="28" t="n">
        <v>250</v>
      </c>
      <c r="C4220" s="29" t="n">
        <v>44957</v>
      </c>
      <c r="D4220" s="28" t="s">
        <v>380</v>
      </c>
    </row>
    <row r="4221" customFormat="false" ht="15" hidden="false" customHeight="false" outlineLevel="0" collapsed="false">
      <c r="A4221" s="28" t="s">
        <v>382</v>
      </c>
      <c r="B4221" s="28" t="n">
        <v>250</v>
      </c>
      <c r="C4221" s="29" t="n">
        <v>45016</v>
      </c>
      <c r="D4221" s="28" t="s">
        <v>380</v>
      </c>
    </row>
    <row r="4222" customFormat="false" ht="15" hidden="false" customHeight="false" outlineLevel="0" collapsed="false">
      <c r="A4222" s="28" t="s">
        <v>382</v>
      </c>
      <c r="B4222" s="28" t="n">
        <v>250</v>
      </c>
      <c r="C4222" s="29" t="n">
        <v>45046</v>
      </c>
      <c r="D4222" s="28" t="s">
        <v>380</v>
      </c>
    </row>
    <row r="4223" customFormat="false" ht="15" hidden="false" customHeight="false" outlineLevel="0" collapsed="false">
      <c r="A4223" s="28" t="s">
        <v>382</v>
      </c>
      <c r="B4223" s="28" t="n">
        <v>250</v>
      </c>
      <c r="C4223" s="29" t="n">
        <v>45077</v>
      </c>
      <c r="D4223" s="28" t="s">
        <v>381</v>
      </c>
    </row>
    <row r="4224" customFormat="false" ht="15" hidden="false" customHeight="false" outlineLevel="0" collapsed="false">
      <c r="A4224" s="28" t="s">
        <v>382</v>
      </c>
      <c r="B4224" s="28" t="n">
        <v>250</v>
      </c>
      <c r="C4224" s="29" t="n">
        <v>45199</v>
      </c>
      <c r="D4224" s="28" t="s">
        <v>379</v>
      </c>
    </row>
    <row r="4225" customFormat="false" ht="15" hidden="false" customHeight="false" outlineLevel="0" collapsed="false">
      <c r="A4225" s="28" t="s">
        <v>382</v>
      </c>
      <c r="B4225" s="28" t="n">
        <v>250</v>
      </c>
      <c r="C4225" s="29" t="n">
        <v>45230</v>
      </c>
      <c r="D4225" s="28" t="s">
        <v>380</v>
      </c>
    </row>
    <row r="4226" customFormat="false" ht="15" hidden="false" customHeight="false" outlineLevel="0" collapsed="false">
      <c r="A4226" s="28" t="s">
        <v>382</v>
      </c>
      <c r="B4226" s="28" t="n">
        <v>250</v>
      </c>
      <c r="C4226" s="29" t="n">
        <v>45291</v>
      </c>
      <c r="D4226" s="28" t="s">
        <v>380</v>
      </c>
    </row>
    <row r="4227" customFormat="false" ht="15" hidden="false" customHeight="false" outlineLevel="0" collapsed="false">
      <c r="A4227" s="28" t="s">
        <v>382</v>
      </c>
      <c r="B4227" s="28" t="n">
        <v>250</v>
      </c>
      <c r="C4227" s="29" t="n">
        <v>45322</v>
      </c>
      <c r="D4227" s="28" t="s">
        <v>380</v>
      </c>
    </row>
    <row r="4228" customFormat="false" ht="15" hidden="false" customHeight="false" outlineLevel="0" collapsed="false">
      <c r="A4228" s="28" t="s">
        <v>382</v>
      </c>
      <c r="B4228" s="28" t="n">
        <v>250</v>
      </c>
      <c r="C4228" s="29" t="n">
        <v>45382</v>
      </c>
      <c r="D4228" s="28" t="s">
        <v>380</v>
      </c>
    </row>
    <row r="4229" customFormat="false" ht="15" hidden="false" customHeight="false" outlineLevel="0" collapsed="false">
      <c r="A4229" s="28" t="s">
        <v>382</v>
      </c>
      <c r="B4229" s="28" t="n">
        <v>250</v>
      </c>
      <c r="C4229" s="29" t="n">
        <v>45412</v>
      </c>
      <c r="D4229" s="28" t="s">
        <v>380</v>
      </c>
    </row>
    <row r="4230" customFormat="false" ht="15" hidden="false" customHeight="false" outlineLevel="0" collapsed="false">
      <c r="A4230" s="28" t="s">
        <v>382</v>
      </c>
      <c r="B4230" s="28" t="n">
        <v>250</v>
      </c>
      <c r="C4230" s="29" t="n">
        <v>45443</v>
      </c>
      <c r="D4230" s="28" t="s">
        <v>380</v>
      </c>
    </row>
    <row r="4231" customFormat="false" ht="15" hidden="false" customHeight="false" outlineLevel="0" collapsed="false">
      <c r="A4231" s="28" t="s">
        <v>382</v>
      </c>
      <c r="B4231" s="28" t="n">
        <v>250</v>
      </c>
      <c r="C4231" s="29" t="n">
        <v>45504</v>
      </c>
      <c r="D4231" s="28" t="s">
        <v>380</v>
      </c>
    </row>
    <row r="4232" customFormat="false" ht="15" hidden="false" customHeight="false" outlineLevel="0" collapsed="false">
      <c r="A4232" s="28" t="s">
        <v>382</v>
      </c>
      <c r="B4232" s="28" t="n">
        <v>250</v>
      </c>
      <c r="C4232" s="29" t="n">
        <v>45535</v>
      </c>
      <c r="D4232" s="28" t="s">
        <v>380</v>
      </c>
    </row>
    <row r="4233" customFormat="false" ht="15" hidden="false" customHeight="false" outlineLevel="0" collapsed="false">
      <c r="A4233" s="28" t="s">
        <v>382</v>
      </c>
      <c r="B4233" s="28" t="n">
        <v>250</v>
      </c>
      <c r="C4233" s="29" t="n">
        <v>45565</v>
      </c>
      <c r="D4233" s="28" t="s">
        <v>380</v>
      </c>
    </row>
    <row r="4234" customFormat="false" ht="15" hidden="false" customHeight="false" outlineLevel="0" collapsed="false">
      <c r="A4234" s="28" t="s">
        <v>382</v>
      </c>
      <c r="B4234" s="28" t="n">
        <v>250</v>
      </c>
      <c r="C4234" s="29" t="n">
        <v>45596</v>
      </c>
      <c r="D4234" s="28" t="s">
        <v>380</v>
      </c>
    </row>
    <row r="4235" customFormat="false" ht="15" hidden="false" customHeight="false" outlineLevel="0" collapsed="false">
      <c r="A4235" s="28" t="s">
        <v>382</v>
      </c>
      <c r="B4235" s="28" t="n">
        <v>250</v>
      </c>
      <c r="C4235" s="29" t="n">
        <v>45657</v>
      </c>
      <c r="D4235" s="28" t="s">
        <v>381</v>
      </c>
    </row>
    <row r="4236" customFormat="false" ht="15" hidden="false" customHeight="false" outlineLevel="0" collapsed="false">
      <c r="A4236" s="28" t="s">
        <v>382</v>
      </c>
      <c r="B4236" s="28" t="n">
        <v>250</v>
      </c>
      <c r="C4236" s="29" t="n">
        <v>45688</v>
      </c>
      <c r="D4236" s="28" t="s">
        <v>380</v>
      </c>
    </row>
    <row r="4237" customFormat="false" ht="15" hidden="false" customHeight="false" outlineLevel="0" collapsed="false">
      <c r="A4237" s="28" t="s">
        <v>382</v>
      </c>
      <c r="B4237" s="28" t="n">
        <v>250</v>
      </c>
      <c r="C4237" s="29" t="n">
        <v>45747</v>
      </c>
      <c r="D4237" s="28" t="s">
        <v>380</v>
      </c>
    </row>
    <row r="4238" customFormat="false" ht="15" hidden="false" customHeight="false" outlineLevel="0" collapsed="false">
      <c r="A4238" s="28" t="s">
        <v>382</v>
      </c>
      <c r="B4238" s="28" t="n">
        <v>250</v>
      </c>
      <c r="C4238" s="29" t="n">
        <v>45777</v>
      </c>
      <c r="D4238" s="28" t="s">
        <v>381</v>
      </c>
    </row>
    <row r="4239" customFormat="false" ht="15" hidden="false" customHeight="false" outlineLevel="0" collapsed="false">
      <c r="A4239" s="28" t="s">
        <v>382</v>
      </c>
      <c r="B4239" s="28" t="n">
        <v>250</v>
      </c>
      <c r="C4239" s="29" t="n">
        <v>45808</v>
      </c>
      <c r="D4239" s="28" t="s">
        <v>379</v>
      </c>
    </row>
    <row r="4240" customFormat="false" ht="15" hidden="false" customHeight="false" outlineLevel="0" collapsed="false">
      <c r="A4240" s="28" t="s">
        <v>382</v>
      </c>
      <c r="B4240" s="28" t="n">
        <v>250</v>
      </c>
      <c r="C4240" s="29" t="n">
        <v>45869</v>
      </c>
      <c r="D4240" s="28" t="s">
        <v>381</v>
      </c>
    </row>
    <row r="4241" customFormat="false" ht="15" hidden="false" customHeight="false" outlineLevel="0" collapsed="false">
      <c r="A4241" s="28" t="s">
        <v>382</v>
      </c>
      <c r="B4241" s="28" t="n">
        <v>250</v>
      </c>
      <c r="C4241" s="29" t="n">
        <v>45900</v>
      </c>
      <c r="D4241" s="28" t="s">
        <v>379</v>
      </c>
    </row>
    <row r="4242" customFormat="false" ht="15" hidden="false" customHeight="false" outlineLevel="0" collapsed="false">
      <c r="A4242" s="28" t="s">
        <v>382</v>
      </c>
      <c r="B4242" s="28" t="n">
        <v>250</v>
      </c>
      <c r="C4242" s="29" t="n">
        <v>45930</v>
      </c>
      <c r="D4242" s="28" t="s">
        <v>381</v>
      </c>
    </row>
    <row r="4243" customFormat="false" ht="15" hidden="false" customHeight="false" outlineLevel="0" collapsed="false">
      <c r="A4243" s="28" t="s">
        <v>382</v>
      </c>
      <c r="B4243" s="28" t="n">
        <v>250</v>
      </c>
      <c r="C4243" s="29" t="n">
        <v>45961</v>
      </c>
      <c r="D4243" s="28" t="s">
        <v>380</v>
      </c>
    </row>
    <row r="4244" customFormat="false" ht="15" hidden="false" customHeight="false" outlineLevel="0" collapsed="false">
      <c r="A4244" s="28" t="s">
        <v>382</v>
      </c>
      <c r="B4244" s="28" t="n">
        <v>250</v>
      </c>
      <c r="C4244" s="29" t="n">
        <v>46022</v>
      </c>
      <c r="D4244" s="28" t="s">
        <v>380</v>
      </c>
    </row>
    <row r="4245" customFormat="false" ht="15" hidden="false" customHeight="false" outlineLevel="0" collapsed="false">
      <c r="A4245" s="28" t="s">
        <v>382</v>
      </c>
      <c r="B4245" s="28" t="n">
        <v>250</v>
      </c>
      <c r="C4245" s="29" t="n">
        <v>46053</v>
      </c>
      <c r="D4245" s="28" t="s">
        <v>380</v>
      </c>
    </row>
    <row r="4246" customFormat="false" ht="15" hidden="false" customHeight="false" outlineLevel="0" collapsed="false">
      <c r="A4246" s="28" t="s">
        <v>382</v>
      </c>
      <c r="B4246" s="28" t="n">
        <v>250</v>
      </c>
      <c r="C4246" s="29" t="n">
        <v>46112</v>
      </c>
      <c r="D4246" s="28" t="s">
        <v>380</v>
      </c>
    </row>
    <row r="4247" customFormat="false" ht="15" hidden="false" customHeight="false" outlineLevel="0" collapsed="false">
      <c r="A4247" s="28" t="s">
        <v>382</v>
      </c>
      <c r="B4247" s="28" t="n">
        <v>250</v>
      </c>
      <c r="C4247" s="29" t="n">
        <v>46142</v>
      </c>
      <c r="D4247" s="28" t="s">
        <v>381</v>
      </c>
    </row>
    <row r="4248" customFormat="false" ht="15" hidden="false" customHeight="false" outlineLevel="0" collapsed="false">
      <c r="A4248" s="28" t="s">
        <v>382</v>
      </c>
      <c r="B4248" s="28" t="n">
        <v>250</v>
      </c>
      <c r="C4248" s="29" t="n">
        <v>46173</v>
      </c>
      <c r="D4248" s="28" t="s">
        <v>380</v>
      </c>
    </row>
    <row r="4249" customFormat="false" ht="15" hidden="false" customHeight="false" outlineLevel="0" collapsed="false">
      <c r="A4249" s="28" t="s">
        <v>382</v>
      </c>
      <c r="B4249" s="28" t="n">
        <v>250</v>
      </c>
      <c r="C4249" s="29" t="n">
        <v>46234</v>
      </c>
      <c r="D4249" s="28" t="s">
        <v>380</v>
      </c>
    </row>
    <row r="4250" customFormat="false" ht="15" hidden="false" customHeight="false" outlineLevel="0" collapsed="false">
      <c r="A4250" s="28" t="s">
        <v>382</v>
      </c>
      <c r="B4250" s="28" t="n">
        <v>251</v>
      </c>
      <c r="C4250" s="29" t="n">
        <v>46234</v>
      </c>
      <c r="D4250" s="28" t="s">
        <v>381</v>
      </c>
    </row>
    <row r="4251" customFormat="false" ht="15" hidden="false" customHeight="false" outlineLevel="0" collapsed="false">
      <c r="A4251" s="28" t="s">
        <v>382</v>
      </c>
      <c r="B4251" s="28" t="n">
        <v>252</v>
      </c>
      <c r="C4251" s="29" t="n">
        <v>45808</v>
      </c>
      <c r="D4251" s="28" t="s">
        <v>381</v>
      </c>
    </row>
    <row r="4252" customFormat="false" ht="15" hidden="false" customHeight="false" outlineLevel="0" collapsed="false">
      <c r="A4252" s="28" t="s">
        <v>382</v>
      </c>
      <c r="B4252" s="28" t="n">
        <v>252</v>
      </c>
      <c r="C4252" s="29" t="n">
        <v>45869</v>
      </c>
      <c r="D4252" s="28" t="s">
        <v>380</v>
      </c>
    </row>
    <row r="4253" customFormat="false" ht="15" hidden="false" customHeight="false" outlineLevel="0" collapsed="false">
      <c r="A4253" s="28" t="s">
        <v>382</v>
      </c>
      <c r="B4253" s="28" t="n">
        <v>252</v>
      </c>
      <c r="C4253" s="29" t="n">
        <v>45900</v>
      </c>
      <c r="D4253" s="28" t="s">
        <v>380</v>
      </c>
    </row>
    <row r="4254" customFormat="false" ht="15" hidden="false" customHeight="false" outlineLevel="0" collapsed="false">
      <c r="A4254" s="28" t="s">
        <v>382</v>
      </c>
      <c r="B4254" s="28" t="n">
        <v>252</v>
      </c>
      <c r="C4254" s="29" t="n">
        <v>45930</v>
      </c>
      <c r="D4254" s="28" t="s">
        <v>380</v>
      </c>
    </row>
    <row r="4255" customFormat="false" ht="15" hidden="false" customHeight="false" outlineLevel="0" collapsed="false">
      <c r="A4255" s="28" t="s">
        <v>382</v>
      </c>
      <c r="B4255" s="28" t="n">
        <v>252</v>
      </c>
      <c r="C4255" s="29" t="n">
        <v>45961</v>
      </c>
      <c r="D4255" s="28" t="s">
        <v>380</v>
      </c>
    </row>
    <row r="4256" customFormat="false" ht="15" hidden="false" customHeight="false" outlineLevel="0" collapsed="false">
      <c r="A4256" s="28" t="s">
        <v>382</v>
      </c>
      <c r="B4256" s="28" t="n">
        <v>252</v>
      </c>
      <c r="C4256" s="29" t="n">
        <v>46022</v>
      </c>
      <c r="D4256" s="28" t="s">
        <v>380</v>
      </c>
    </row>
    <row r="4257" customFormat="false" ht="15" hidden="false" customHeight="false" outlineLevel="0" collapsed="false">
      <c r="A4257" s="28" t="s">
        <v>382</v>
      </c>
      <c r="B4257" s="28" t="n">
        <v>252</v>
      </c>
      <c r="C4257" s="29" t="n">
        <v>46053</v>
      </c>
      <c r="D4257" s="28" t="s">
        <v>380</v>
      </c>
    </row>
    <row r="4258" customFormat="false" ht="15" hidden="false" customHeight="false" outlineLevel="0" collapsed="false">
      <c r="A4258" s="28" t="s">
        <v>382</v>
      </c>
      <c r="B4258" s="28" t="n">
        <v>252</v>
      </c>
      <c r="C4258" s="29" t="n">
        <v>46112</v>
      </c>
      <c r="D4258" s="28" t="s">
        <v>380</v>
      </c>
    </row>
    <row r="4259" customFormat="false" ht="15" hidden="false" customHeight="false" outlineLevel="0" collapsed="false">
      <c r="A4259" s="28" t="s">
        <v>382</v>
      </c>
      <c r="B4259" s="28" t="n">
        <v>252</v>
      </c>
      <c r="C4259" s="29" t="n">
        <v>46142</v>
      </c>
      <c r="D4259" s="28" t="s">
        <v>381</v>
      </c>
    </row>
    <row r="4260" customFormat="false" ht="15" hidden="false" customHeight="false" outlineLevel="0" collapsed="false">
      <c r="A4260" s="28" t="s">
        <v>382</v>
      </c>
      <c r="B4260" s="28" t="n">
        <v>252</v>
      </c>
      <c r="C4260" s="29" t="n">
        <v>46173</v>
      </c>
      <c r="D4260" s="28" t="s">
        <v>380</v>
      </c>
    </row>
    <row r="4261" customFormat="false" ht="15" hidden="false" customHeight="false" outlineLevel="0" collapsed="false">
      <c r="A4261" s="28" t="s">
        <v>382</v>
      </c>
      <c r="B4261" s="28" t="n">
        <v>252</v>
      </c>
      <c r="C4261" s="29" t="n">
        <v>46234</v>
      </c>
      <c r="D4261" s="28" t="s">
        <v>380</v>
      </c>
    </row>
    <row r="4262" customFormat="false" ht="15" hidden="false" customHeight="false" outlineLevel="0" collapsed="false">
      <c r="A4262" s="28" t="s">
        <v>382</v>
      </c>
      <c r="B4262" s="28" t="n">
        <v>254</v>
      </c>
      <c r="C4262" s="29" t="n">
        <v>44957</v>
      </c>
      <c r="D4262" s="28" t="s">
        <v>380</v>
      </c>
    </row>
    <row r="4263" customFormat="false" ht="15" hidden="false" customHeight="false" outlineLevel="0" collapsed="false">
      <c r="A4263" s="28" t="s">
        <v>382</v>
      </c>
      <c r="B4263" s="28" t="n">
        <v>254</v>
      </c>
      <c r="C4263" s="29" t="n">
        <v>45016</v>
      </c>
      <c r="D4263" s="28" t="s">
        <v>380</v>
      </c>
    </row>
    <row r="4264" customFormat="false" ht="15" hidden="false" customHeight="false" outlineLevel="0" collapsed="false">
      <c r="A4264" s="28" t="s">
        <v>382</v>
      </c>
      <c r="B4264" s="28" t="n">
        <v>254</v>
      </c>
      <c r="C4264" s="29" t="n">
        <v>45046</v>
      </c>
      <c r="D4264" s="28" t="s">
        <v>380</v>
      </c>
    </row>
    <row r="4265" customFormat="false" ht="15" hidden="false" customHeight="false" outlineLevel="0" collapsed="false">
      <c r="A4265" s="28" t="s">
        <v>382</v>
      </c>
      <c r="B4265" s="28" t="n">
        <v>254</v>
      </c>
      <c r="C4265" s="29" t="n">
        <v>45077</v>
      </c>
      <c r="D4265" s="28" t="s">
        <v>380</v>
      </c>
    </row>
    <row r="4266" customFormat="false" ht="15" hidden="false" customHeight="false" outlineLevel="0" collapsed="false">
      <c r="A4266" s="28" t="s">
        <v>382</v>
      </c>
      <c r="B4266" s="28" t="n">
        <v>254</v>
      </c>
      <c r="C4266" s="29" t="n">
        <v>45199</v>
      </c>
      <c r="D4266" s="28" t="s">
        <v>381</v>
      </c>
    </row>
    <row r="4267" customFormat="false" ht="15" hidden="false" customHeight="false" outlineLevel="0" collapsed="false">
      <c r="A4267" s="28" t="s">
        <v>382</v>
      </c>
      <c r="B4267" s="28" t="n">
        <v>254</v>
      </c>
      <c r="C4267" s="29" t="n">
        <v>45230</v>
      </c>
      <c r="D4267" s="28" t="s">
        <v>380</v>
      </c>
    </row>
    <row r="4268" customFormat="false" ht="15" hidden="false" customHeight="false" outlineLevel="0" collapsed="false">
      <c r="A4268" s="28" t="s">
        <v>382</v>
      </c>
      <c r="B4268" s="28" t="n">
        <v>254</v>
      </c>
      <c r="C4268" s="29" t="n">
        <v>45291</v>
      </c>
      <c r="D4268" s="28" t="s">
        <v>380</v>
      </c>
    </row>
    <row r="4269" customFormat="false" ht="15" hidden="false" customHeight="false" outlineLevel="0" collapsed="false">
      <c r="A4269" s="28" t="s">
        <v>382</v>
      </c>
      <c r="B4269" s="28" t="n">
        <v>254</v>
      </c>
      <c r="C4269" s="29" t="n">
        <v>45322</v>
      </c>
      <c r="D4269" s="28" t="s">
        <v>379</v>
      </c>
    </row>
    <row r="4270" customFormat="false" ht="15" hidden="false" customHeight="false" outlineLevel="0" collapsed="false">
      <c r="A4270" s="28" t="s">
        <v>382</v>
      </c>
      <c r="B4270" s="28" t="n">
        <v>254</v>
      </c>
      <c r="C4270" s="29" t="n">
        <v>45382</v>
      </c>
      <c r="D4270" s="28" t="s">
        <v>380</v>
      </c>
    </row>
    <row r="4271" customFormat="false" ht="15" hidden="false" customHeight="false" outlineLevel="0" collapsed="false">
      <c r="A4271" s="28" t="s">
        <v>382</v>
      </c>
      <c r="B4271" s="28" t="n">
        <v>254</v>
      </c>
      <c r="C4271" s="29" t="n">
        <v>45412</v>
      </c>
      <c r="D4271" s="28" t="s">
        <v>381</v>
      </c>
    </row>
    <row r="4272" customFormat="false" ht="15" hidden="false" customHeight="false" outlineLevel="0" collapsed="false">
      <c r="A4272" s="28" t="s">
        <v>382</v>
      </c>
      <c r="B4272" s="28" t="n">
        <v>254</v>
      </c>
      <c r="C4272" s="29" t="n">
        <v>45443</v>
      </c>
      <c r="D4272" s="28" t="s">
        <v>380</v>
      </c>
    </row>
    <row r="4273" customFormat="false" ht="15" hidden="false" customHeight="false" outlineLevel="0" collapsed="false">
      <c r="A4273" s="28" t="s">
        <v>382</v>
      </c>
      <c r="B4273" s="28" t="n">
        <v>254</v>
      </c>
      <c r="C4273" s="29" t="n">
        <v>45504</v>
      </c>
      <c r="D4273" s="28" t="s">
        <v>380</v>
      </c>
    </row>
    <row r="4274" customFormat="false" ht="15" hidden="false" customHeight="false" outlineLevel="0" collapsed="false">
      <c r="A4274" s="28" t="s">
        <v>382</v>
      </c>
      <c r="B4274" s="28" t="n">
        <v>254</v>
      </c>
      <c r="C4274" s="29" t="n">
        <v>45535</v>
      </c>
      <c r="D4274" s="28" t="s">
        <v>380</v>
      </c>
    </row>
    <row r="4275" customFormat="false" ht="15" hidden="false" customHeight="false" outlineLevel="0" collapsed="false">
      <c r="A4275" s="28" t="s">
        <v>382</v>
      </c>
      <c r="B4275" s="28" t="n">
        <v>254</v>
      </c>
      <c r="C4275" s="29" t="n">
        <v>45565</v>
      </c>
      <c r="D4275" s="28" t="s">
        <v>380</v>
      </c>
    </row>
    <row r="4276" customFormat="false" ht="15" hidden="false" customHeight="false" outlineLevel="0" collapsed="false">
      <c r="A4276" s="28" t="s">
        <v>382</v>
      </c>
      <c r="B4276" s="28" t="n">
        <v>254</v>
      </c>
      <c r="C4276" s="29" t="n">
        <v>45596</v>
      </c>
      <c r="D4276" s="28" t="s">
        <v>380</v>
      </c>
    </row>
    <row r="4277" customFormat="false" ht="15" hidden="false" customHeight="false" outlineLevel="0" collapsed="false">
      <c r="A4277" s="28" t="s">
        <v>382</v>
      </c>
      <c r="B4277" s="28" t="n">
        <v>254</v>
      </c>
      <c r="C4277" s="29" t="n">
        <v>45657</v>
      </c>
      <c r="D4277" s="28" t="s">
        <v>380</v>
      </c>
    </row>
    <row r="4278" customFormat="false" ht="15" hidden="false" customHeight="false" outlineLevel="0" collapsed="false">
      <c r="A4278" s="28" t="s">
        <v>382</v>
      </c>
      <c r="B4278" s="28" t="n">
        <v>254</v>
      </c>
      <c r="C4278" s="29" t="n">
        <v>45688</v>
      </c>
      <c r="D4278" s="28" t="s">
        <v>380</v>
      </c>
    </row>
    <row r="4279" customFormat="false" ht="15" hidden="false" customHeight="false" outlineLevel="0" collapsed="false">
      <c r="A4279" s="28" t="s">
        <v>382</v>
      </c>
      <c r="B4279" s="28" t="n">
        <v>254</v>
      </c>
      <c r="C4279" s="29" t="n">
        <v>45747</v>
      </c>
      <c r="D4279" s="28" t="s">
        <v>380</v>
      </c>
    </row>
    <row r="4280" customFormat="false" ht="15" hidden="false" customHeight="false" outlineLevel="0" collapsed="false">
      <c r="A4280" s="28" t="s">
        <v>382</v>
      </c>
      <c r="B4280" s="28" t="n">
        <v>254</v>
      </c>
      <c r="C4280" s="29" t="n">
        <v>45777</v>
      </c>
      <c r="D4280" s="28" t="s">
        <v>380</v>
      </c>
    </row>
    <row r="4281" customFormat="false" ht="15" hidden="false" customHeight="false" outlineLevel="0" collapsed="false">
      <c r="A4281" s="28" t="s">
        <v>382</v>
      </c>
      <c r="B4281" s="28" t="n">
        <v>254</v>
      </c>
      <c r="C4281" s="29" t="n">
        <v>45808</v>
      </c>
      <c r="D4281" s="28" t="s">
        <v>380</v>
      </c>
    </row>
    <row r="4282" customFormat="false" ht="15" hidden="false" customHeight="false" outlineLevel="0" collapsed="false">
      <c r="A4282" s="28" t="s">
        <v>382</v>
      </c>
      <c r="B4282" s="28" t="n">
        <v>254</v>
      </c>
      <c r="C4282" s="29" t="n">
        <v>45869</v>
      </c>
      <c r="D4282" s="28" t="s">
        <v>380</v>
      </c>
    </row>
    <row r="4283" customFormat="false" ht="15" hidden="false" customHeight="false" outlineLevel="0" collapsed="false">
      <c r="A4283" s="28" t="s">
        <v>382</v>
      </c>
      <c r="B4283" s="28" t="n">
        <v>254</v>
      </c>
      <c r="C4283" s="29" t="n">
        <v>45900</v>
      </c>
      <c r="D4283" s="28" t="s">
        <v>380</v>
      </c>
    </row>
    <row r="4284" customFormat="false" ht="15" hidden="false" customHeight="false" outlineLevel="0" collapsed="false">
      <c r="A4284" s="28" t="s">
        <v>382</v>
      </c>
      <c r="B4284" s="28" t="n">
        <v>254</v>
      </c>
      <c r="C4284" s="29" t="n">
        <v>45930</v>
      </c>
      <c r="D4284" s="28" t="s">
        <v>380</v>
      </c>
    </row>
    <row r="4285" customFormat="false" ht="15" hidden="false" customHeight="false" outlineLevel="0" collapsed="false">
      <c r="A4285" s="28" t="s">
        <v>382</v>
      </c>
      <c r="B4285" s="28" t="n">
        <v>254</v>
      </c>
      <c r="C4285" s="29" t="n">
        <v>45961</v>
      </c>
      <c r="D4285" s="28" t="s">
        <v>380</v>
      </c>
    </row>
    <row r="4286" customFormat="false" ht="15" hidden="false" customHeight="false" outlineLevel="0" collapsed="false">
      <c r="A4286" s="28" t="s">
        <v>382</v>
      </c>
      <c r="B4286" s="28" t="n">
        <v>254</v>
      </c>
      <c r="C4286" s="29" t="n">
        <v>46022</v>
      </c>
      <c r="D4286" s="28" t="s">
        <v>380</v>
      </c>
    </row>
    <row r="4287" customFormat="false" ht="15" hidden="false" customHeight="false" outlineLevel="0" collapsed="false">
      <c r="A4287" s="28" t="s">
        <v>382</v>
      </c>
      <c r="B4287" s="28" t="n">
        <v>254</v>
      </c>
      <c r="C4287" s="29" t="n">
        <v>46053</v>
      </c>
      <c r="D4287" s="28" t="s">
        <v>380</v>
      </c>
    </row>
    <row r="4288" customFormat="false" ht="15" hidden="false" customHeight="false" outlineLevel="0" collapsed="false">
      <c r="A4288" s="28" t="s">
        <v>382</v>
      </c>
      <c r="B4288" s="28" t="n">
        <v>254</v>
      </c>
      <c r="C4288" s="29" t="n">
        <v>46112</v>
      </c>
      <c r="D4288" s="28" t="s">
        <v>380</v>
      </c>
    </row>
    <row r="4289" customFormat="false" ht="15" hidden="false" customHeight="false" outlineLevel="0" collapsed="false">
      <c r="A4289" s="28" t="s">
        <v>382</v>
      </c>
      <c r="B4289" s="28" t="n">
        <v>254</v>
      </c>
      <c r="C4289" s="29" t="n">
        <v>46142</v>
      </c>
      <c r="D4289" s="28" t="s">
        <v>380</v>
      </c>
    </row>
    <row r="4290" customFormat="false" ht="15" hidden="false" customHeight="false" outlineLevel="0" collapsed="false">
      <c r="A4290" s="28" t="s">
        <v>382</v>
      </c>
      <c r="B4290" s="28" t="n">
        <v>254</v>
      </c>
      <c r="C4290" s="29" t="n">
        <v>46173</v>
      </c>
      <c r="D4290" s="28" t="s">
        <v>381</v>
      </c>
    </row>
    <row r="4291" customFormat="false" ht="15" hidden="false" customHeight="false" outlineLevel="0" collapsed="false">
      <c r="A4291" s="28" t="s">
        <v>382</v>
      </c>
      <c r="B4291" s="28" t="n">
        <v>254</v>
      </c>
      <c r="C4291" s="29" t="n">
        <v>46234</v>
      </c>
      <c r="D4291" s="28" t="s">
        <v>380</v>
      </c>
    </row>
    <row r="4292" customFormat="false" ht="15" hidden="false" customHeight="false" outlineLevel="0" collapsed="false">
      <c r="A4292" s="28" t="s">
        <v>382</v>
      </c>
      <c r="B4292" s="28" t="n">
        <v>255</v>
      </c>
      <c r="C4292" s="29" t="n">
        <v>44957</v>
      </c>
      <c r="D4292" s="28" t="s">
        <v>381</v>
      </c>
    </row>
    <row r="4293" customFormat="false" ht="15" hidden="false" customHeight="false" outlineLevel="0" collapsed="false">
      <c r="A4293" s="28" t="s">
        <v>382</v>
      </c>
      <c r="B4293" s="28" t="n">
        <v>255</v>
      </c>
      <c r="C4293" s="29" t="n">
        <v>45016</v>
      </c>
      <c r="D4293" s="28" t="s">
        <v>380</v>
      </c>
    </row>
    <row r="4294" customFormat="false" ht="15" hidden="false" customHeight="false" outlineLevel="0" collapsed="false">
      <c r="A4294" s="28" t="s">
        <v>382</v>
      </c>
      <c r="B4294" s="28" t="n">
        <v>255</v>
      </c>
      <c r="C4294" s="29" t="n">
        <v>45046</v>
      </c>
      <c r="D4294" s="28" t="s">
        <v>380</v>
      </c>
    </row>
    <row r="4295" customFormat="false" ht="15" hidden="false" customHeight="false" outlineLevel="0" collapsed="false">
      <c r="A4295" s="28" t="s">
        <v>382</v>
      </c>
      <c r="B4295" s="28" t="n">
        <v>255</v>
      </c>
      <c r="C4295" s="29" t="n">
        <v>45077</v>
      </c>
      <c r="D4295" s="28" t="s">
        <v>380</v>
      </c>
    </row>
    <row r="4296" customFormat="false" ht="15" hidden="false" customHeight="false" outlineLevel="0" collapsed="false">
      <c r="A4296" s="28" t="s">
        <v>382</v>
      </c>
      <c r="B4296" s="28" t="n">
        <v>255</v>
      </c>
      <c r="C4296" s="29" t="n">
        <v>45199</v>
      </c>
      <c r="D4296" s="28" t="s">
        <v>380</v>
      </c>
    </row>
    <row r="4297" customFormat="false" ht="15" hidden="false" customHeight="false" outlineLevel="0" collapsed="false">
      <c r="A4297" s="28" t="s">
        <v>382</v>
      </c>
      <c r="B4297" s="28" t="n">
        <v>255</v>
      </c>
      <c r="C4297" s="29" t="n">
        <v>45230</v>
      </c>
      <c r="D4297" s="28" t="s">
        <v>381</v>
      </c>
    </row>
    <row r="4298" customFormat="false" ht="15" hidden="false" customHeight="false" outlineLevel="0" collapsed="false">
      <c r="A4298" s="28" t="s">
        <v>382</v>
      </c>
      <c r="B4298" s="28" t="n">
        <v>255</v>
      </c>
      <c r="C4298" s="29" t="n">
        <v>45291</v>
      </c>
      <c r="D4298" s="28" t="s">
        <v>380</v>
      </c>
    </row>
    <row r="4299" customFormat="false" ht="15" hidden="false" customHeight="false" outlineLevel="0" collapsed="false">
      <c r="A4299" s="28" t="s">
        <v>382</v>
      </c>
      <c r="B4299" s="28" t="n">
        <v>255</v>
      </c>
      <c r="C4299" s="29" t="n">
        <v>45322</v>
      </c>
      <c r="D4299" s="28" t="s">
        <v>379</v>
      </c>
    </row>
    <row r="4300" customFormat="false" ht="15" hidden="false" customHeight="false" outlineLevel="0" collapsed="false">
      <c r="A4300" s="28" t="s">
        <v>382</v>
      </c>
      <c r="B4300" s="28" t="n">
        <v>255</v>
      </c>
      <c r="C4300" s="29" t="n">
        <v>45382</v>
      </c>
      <c r="D4300" s="28" t="s">
        <v>380</v>
      </c>
    </row>
    <row r="4301" customFormat="false" ht="15" hidden="false" customHeight="false" outlineLevel="0" collapsed="false">
      <c r="A4301" s="28" t="s">
        <v>382</v>
      </c>
      <c r="B4301" s="28" t="n">
        <v>255</v>
      </c>
      <c r="C4301" s="29" t="n">
        <v>45412</v>
      </c>
      <c r="D4301" s="28" t="s">
        <v>380</v>
      </c>
    </row>
    <row r="4302" customFormat="false" ht="15" hidden="false" customHeight="false" outlineLevel="0" collapsed="false">
      <c r="A4302" s="28" t="s">
        <v>382</v>
      </c>
      <c r="B4302" s="28" t="n">
        <v>255</v>
      </c>
      <c r="C4302" s="29" t="n">
        <v>45443</v>
      </c>
      <c r="D4302" s="28" t="s">
        <v>380</v>
      </c>
    </row>
    <row r="4303" customFormat="false" ht="15" hidden="false" customHeight="false" outlineLevel="0" collapsed="false">
      <c r="A4303" s="28" t="s">
        <v>382</v>
      </c>
      <c r="B4303" s="28" t="n">
        <v>255</v>
      </c>
      <c r="C4303" s="29" t="n">
        <v>45504</v>
      </c>
      <c r="D4303" s="28" t="s">
        <v>380</v>
      </c>
    </row>
    <row r="4304" customFormat="false" ht="15" hidden="false" customHeight="false" outlineLevel="0" collapsed="false">
      <c r="A4304" s="28" t="s">
        <v>382</v>
      </c>
      <c r="B4304" s="28" t="n">
        <v>255</v>
      </c>
      <c r="C4304" s="29" t="n">
        <v>45535</v>
      </c>
      <c r="D4304" s="28" t="s">
        <v>381</v>
      </c>
    </row>
    <row r="4305" customFormat="false" ht="15" hidden="false" customHeight="false" outlineLevel="0" collapsed="false">
      <c r="A4305" s="28" t="s">
        <v>382</v>
      </c>
      <c r="B4305" s="28" t="n">
        <v>255</v>
      </c>
      <c r="C4305" s="29" t="n">
        <v>45565</v>
      </c>
      <c r="D4305" s="28" t="s">
        <v>380</v>
      </c>
    </row>
    <row r="4306" customFormat="false" ht="15" hidden="false" customHeight="false" outlineLevel="0" collapsed="false">
      <c r="A4306" s="28" t="s">
        <v>382</v>
      </c>
      <c r="B4306" s="28" t="n">
        <v>255</v>
      </c>
      <c r="C4306" s="29" t="n">
        <v>45596</v>
      </c>
      <c r="D4306" s="28" t="s">
        <v>380</v>
      </c>
    </row>
    <row r="4307" customFormat="false" ht="15" hidden="false" customHeight="false" outlineLevel="0" collapsed="false">
      <c r="A4307" s="28" t="s">
        <v>382</v>
      </c>
      <c r="B4307" s="28" t="n">
        <v>255</v>
      </c>
      <c r="C4307" s="29" t="n">
        <v>45657</v>
      </c>
      <c r="D4307" s="28" t="s">
        <v>380</v>
      </c>
    </row>
    <row r="4308" customFormat="false" ht="15" hidden="false" customHeight="false" outlineLevel="0" collapsed="false">
      <c r="A4308" s="28" t="s">
        <v>382</v>
      </c>
      <c r="B4308" s="28" t="n">
        <v>255</v>
      </c>
      <c r="C4308" s="29" t="n">
        <v>45688</v>
      </c>
      <c r="D4308" s="28" t="s">
        <v>380</v>
      </c>
    </row>
    <row r="4309" customFormat="false" ht="15" hidden="false" customHeight="false" outlineLevel="0" collapsed="false">
      <c r="A4309" s="28" t="s">
        <v>382</v>
      </c>
      <c r="B4309" s="28" t="n">
        <v>255</v>
      </c>
      <c r="C4309" s="29" t="n">
        <v>45747</v>
      </c>
      <c r="D4309" s="28" t="s">
        <v>381</v>
      </c>
    </row>
    <row r="4310" customFormat="false" ht="15" hidden="false" customHeight="false" outlineLevel="0" collapsed="false">
      <c r="A4310" s="28" t="s">
        <v>382</v>
      </c>
      <c r="B4310" s="28" t="n">
        <v>255</v>
      </c>
      <c r="C4310" s="29" t="n">
        <v>45777</v>
      </c>
      <c r="D4310" s="28" t="s">
        <v>381</v>
      </c>
    </row>
    <row r="4311" customFormat="false" ht="15" hidden="false" customHeight="false" outlineLevel="0" collapsed="false">
      <c r="A4311" s="28" t="s">
        <v>382</v>
      </c>
      <c r="B4311" s="28" t="n">
        <v>255</v>
      </c>
      <c r="C4311" s="29" t="n">
        <v>45808</v>
      </c>
      <c r="D4311" s="28" t="s">
        <v>380</v>
      </c>
    </row>
    <row r="4312" customFormat="false" ht="15" hidden="false" customHeight="false" outlineLevel="0" collapsed="false">
      <c r="A4312" s="28" t="s">
        <v>382</v>
      </c>
      <c r="B4312" s="28" t="n">
        <v>255</v>
      </c>
      <c r="C4312" s="29" t="n">
        <v>45869</v>
      </c>
      <c r="D4312" s="28" t="s">
        <v>380</v>
      </c>
    </row>
    <row r="4313" customFormat="false" ht="15" hidden="false" customHeight="false" outlineLevel="0" collapsed="false">
      <c r="A4313" s="28" t="s">
        <v>382</v>
      </c>
      <c r="B4313" s="28" t="n">
        <v>255</v>
      </c>
      <c r="C4313" s="29" t="n">
        <v>45900</v>
      </c>
      <c r="D4313" s="28" t="s">
        <v>379</v>
      </c>
    </row>
    <row r="4314" customFormat="false" ht="15" hidden="false" customHeight="false" outlineLevel="0" collapsed="false">
      <c r="A4314" s="28" t="s">
        <v>382</v>
      </c>
      <c r="B4314" s="28" t="n">
        <v>255</v>
      </c>
      <c r="C4314" s="29" t="n">
        <v>45930</v>
      </c>
      <c r="D4314" s="28" t="s">
        <v>380</v>
      </c>
    </row>
    <row r="4315" customFormat="false" ht="15" hidden="false" customHeight="false" outlineLevel="0" collapsed="false">
      <c r="A4315" s="28" t="s">
        <v>382</v>
      </c>
      <c r="B4315" s="28" t="n">
        <v>255</v>
      </c>
      <c r="C4315" s="29" t="n">
        <v>45961</v>
      </c>
      <c r="D4315" s="28" t="s">
        <v>381</v>
      </c>
    </row>
    <row r="4316" customFormat="false" ht="15" hidden="false" customHeight="false" outlineLevel="0" collapsed="false">
      <c r="A4316" s="28" t="s">
        <v>382</v>
      </c>
      <c r="B4316" s="28" t="n">
        <v>255</v>
      </c>
      <c r="C4316" s="29" t="n">
        <v>46022</v>
      </c>
      <c r="D4316" s="28" t="s">
        <v>380</v>
      </c>
    </row>
    <row r="4317" customFormat="false" ht="15" hidden="false" customHeight="false" outlineLevel="0" collapsed="false">
      <c r="A4317" s="28" t="s">
        <v>382</v>
      </c>
      <c r="B4317" s="28" t="n">
        <v>255</v>
      </c>
      <c r="C4317" s="29" t="n">
        <v>46053</v>
      </c>
      <c r="D4317" s="28" t="s">
        <v>380</v>
      </c>
    </row>
    <row r="4318" customFormat="false" ht="15" hidden="false" customHeight="false" outlineLevel="0" collapsed="false">
      <c r="A4318" s="28" t="s">
        <v>382</v>
      </c>
      <c r="B4318" s="28" t="n">
        <v>255</v>
      </c>
      <c r="C4318" s="29" t="n">
        <v>46112</v>
      </c>
      <c r="D4318" s="28" t="s">
        <v>380</v>
      </c>
    </row>
    <row r="4319" customFormat="false" ht="15" hidden="false" customHeight="false" outlineLevel="0" collapsed="false">
      <c r="A4319" s="28" t="s">
        <v>382</v>
      </c>
      <c r="B4319" s="28" t="n">
        <v>255</v>
      </c>
      <c r="C4319" s="29" t="n">
        <v>46142</v>
      </c>
      <c r="D4319" s="28" t="s">
        <v>380</v>
      </c>
    </row>
    <row r="4320" customFormat="false" ht="15" hidden="false" customHeight="false" outlineLevel="0" collapsed="false">
      <c r="A4320" s="28" t="s">
        <v>382</v>
      </c>
      <c r="B4320" s="28" t="n">
        <v>255</v>
      </c>
      <c r="C4320" s="29" t="n">
        <v>46173</v>
      </c>
      <c r="D4320" s="28" t="s">
        <v>380</v>
      </c>
    </row>
    <row r="4321" customFormat="false" ht="15" hidden="false" customHeight="false" outlineLevel="0" collapsed="false">
      <c r="A4321" s="28" t="s">
        <v>382</v>
      </c>
      <c r="B4321" s="28" t="n">
        <v>255</v>
      </c>
      <c r="C4321" s="29" t="n">
        <v>46234</v>
      </c>
      <c r="D4321" s="28" t="s">
        <v>380</v>
      </c>
    </row>
    <row r="4322" customFormat="false" ht="15" hidden="false" customHeight="false" outlineLevel="0" collapsed="false">
      <c r="A4322" s="28" t="s">
        <v>382</v>
      </c>
      <c r="B4322" s="28" t="n">
        <v>256</v>
      </c>
      <c r="C4322" s="29" t="n">
        <v>44957</v>
      </c>
      <c r="D4322" s="28" t="s">
        <v>381</v>
      </c>
    </row>
    <row r="4323" customFormat="false" ht="15" hidden="false" customHeight="false" outlineLevel="0" collapsed="false">
      <c r="A4323" s="28" t="s">
        <v>382</v>
      </c>
      <c r="B4323" s="28" t="n">
        <v>256</v>
      </c>
      <c r="C4323" s="29" t="n">
        <v>45016</v>
      </c>
      <c r="D4323" s="28" t="s">
        <v>380</v>
      </c>
    </row>
    <row r="4324" customFormat="false" ht="15" hidden="false" customHeight="false" outlineLevel="0" collapsed="false">
      <c r="A4324" s="28" t="s">
        <v>382</v>
      </c>
      <c r="B4324" s="28" t="n">
        <v>256</v>
      </c>
      <c r="C4324" s="29" t="n">
        <v>45046</v>
      </c>
      <c r="D4324" s="28" t="s">
        <v>380</v>
      </c>
    </row>
    <row r="4325" customFormat="false" ht="15" hidden="false" customHeight="false" outlineLevel="0" collapsed="false">
      <c r="A4325" s="28" t="s">
        <v>382</v>
      </c>
      <c r="B4325" s="28" t="n">
        <v>256</v>
      </c>
      <c r="C4325" s="29" t="n">
        <v>45077</v>
      </c>
      <c r="D4325" s="28" t="s">
        <v>380</v>
      </c>
    </row>
    <row r="4326" customFormat="false" ht="15" hidden="false" customHeight="false" outlineLevel="0" collapsed="false">
      <c r="A4326" s="28" t="s">
        <v>382</v>
      </c>
      <c r="B4326" s="28" t="n">
        <v>256</v>
      </c>
      <c r="C4326" s="29" t="n">
        <v>45199</v>
      </c>
      <c r="D4326" s="28" t="s">
        <v>380</v>
      </c>
    </row>
    <row r="4327" customFormat="false" ht="15" hidden="false" customHeight="false" outlineLevel="0" collapsed="false">
      <c r="A4327" s="28" t="s">
        <v>382</v>
      </c>
      <c r="B4327" s="28" t="n">
        <v>256</v>
      </c>
      <c r="C4327" s="29" t="n">
        <v>45230</v>
      </c>
      <c r="D4327" s="28" t="s">
        <v>380</v>
      </c>
    </row>
    <row r="4328" customFormat="false" ht="15" hidden="false" customHeight="false" outlineLevel="0" collapsed="false">
      <c r="A4328" s="28" t="s">
        <v>382</v>
      </c>
      <c r="B4328" s="28" t="n">
        <v>256</v>
      </c>
      <c r="C4328" s="29" t="n">
        <v>45291</v>
      </c>
      <c r="D4328" s="28" t="s">
        <v>380</v>
      </c>
    </row>
    <row r="4329" customFormat="false" ht="15" hidden="false" customHeight="false" outlineLevel="0" collapsed="false">
      <c r="A4329" s="28" t="s">
        <v>382</v>
      </c>
      <c r="B4329" s="28" t="n">
        <v>256</v>
      </c>
      <c r="C4329" s="29" t="n">
        <v>45322</v>
      </c>
      <c r="D4329" s="28" t="s">
        <v>380</v>
      </c>
    </row>
    <row r="4330" customFormat="false" ht="15" hidden="false" customHeight="false" outlineLevel="0" collapsed="false">
      <c r="A4330" s="28" t="s">
        <v>382</v>
      </c>
      <c r="B4330" s="28" t="n">
        <v>256</v>
      </c>
      <c r="C4330" s="29" t="n">
        <v>45382</v>
      </c>
      <c r="D4330" s="28" t="s">
        <v>380</v>
      </c>
    </row>
    <row r="4331" customFormat="false" ht="15" hidden="false" customHeight="false" outlineLevel="0" collapsed="false">
      <c r="A4331" s="28" t="s">
        <v>382</v>
      </c>
      <c r="B4331" s="28" t="n">
        <v>256</v>
      </c>
      <c r="C4331" s="29" t="n">
        <v>45412</v>
      </c>
      <c r="D4331" s="28" t="s">
        <v>380</v>
      </c>
    </row>
    <row r="4332" customFormat="false" ht="15" hidden="false" customHeight="false" outlineLevel="0" collapsed="false">
      <c r="A4332" s="28" t="s">
        <v>382</v>
      </c>
      <c r="B4332" s="28" t="n">
        <v>256</v>
      </c>
      <c r="C4332" s="29" t="n">
        <v>45443</v>
      </c>
      <c r="D4332" s="28" t="s">
        <v>380</v>
      </c>
    </row>
    <row r="4333" customFormat="false" ht="15" hidden="false" customHeight="false" outlineLevel="0" collapsed="false">
      <c r="A4333" s="28" t="s">
        <v>382</v>
      </c>
      <c r="B4333" s="28" t="n">
        <v>256</v>
      </c>
      <c r="C4333" s="29" t="n">
        <v>45504</v>
      </c>
      <c r="D4333" s="28" t="s">
        <v>380</v>
      </c>
    </row>
    <row r="4334" customFormat="false" ht="15" hidden="false" customHeight="false" outlineLevel="0" collapsed="false">
      <c r="A4334" s="28" t="s">
        <v>382</v>
      </c>
      <c r="B4334" s="28" t="n">
        <v>256</v>
      </c>
      <c r="C4334" s="29" t="n">
        <v>45535</v>
      </c>
      <c r="D4334" s="28" t="s">
        <v>380</v>
      </c>
    </row>
    <row r="4335" customFormat="false" ht="15" hidden="false" customHeight="false" outlineLevel="0" collapsed="false">
      <c r="A4335" s="28" t="s">
        <v>382</v>
      </c>
      <c r="B4335" s="28" t="n">
        <v>256</v>
      </c>
      <c r="C4335" s="29" t="n">
        <v>45565</v>
      </c>
      <c r="D4335" s="28" t="s">
        <v>380</v>
      </c>
    </row>
    <row r="4336" customFormat="false" ht="15" hidden="false" customHeight="false" outlineLevel="0" collapsed="false">
      <c r="A4336" s="28" t="s">
        <v>382</v>
      </c>
      <c r="B4336" s="28" t="n">
        <v>256</v>
      </c>
      <c r="C4336" s="29" t="n">
        <v>45596</v>
      </c>
      <c r="D4336" s="28" t="s">
        <v>380</v>
      </c>
    </row>
    <row r="4337" customFormat="false" ht="15" hidden="false" customHeight="false" outlineLevel="0" collapsed="false">
      <c r="A4337" s="28" t="s">
        <v>382</v>
      </c>
      <c r="B4337" s="28" t="n">
        <v>256</v>
      </c>
      <c r="C4337" s="29" t="n">
        <v>45657</v>
      </c>
      <c r="D4337" s="28" t="s">
        <v>381</v>
      </c>
    </row>
    <row r="4338" customFormat="false" ht="15" hidden="false" customHeight="false" outlineLevel="0" collapsed="false">
      <c r="A4338" s="28" t="s">
        <v>382</v>
      </c>
      <c r="B4338" s="28" t="n">
        <v>256</v>
      </c>
      <c r="C4338" s="29" t="n">
        <v>45688</v>
      </c>
      <c r="D4338" s="28" t="s">
        <v>380</v>
      </c>
    </row>
    <row r="4339" customFormat="false" ht="15" hidden="false" customHeight="false" outlineLevel="0" collapsed="false">
      <c r="A4339" s="28" t="s">
        <v>382</v>
      </c>
      <c r="B4339" s="28" t="n">
        <v>256</v>
      </c>
      <c r="C4339" s="29" t="n">
        <v>45747</v>
      </c>
      <c r="D4339" s="28" t="s">
        <v>380</v>
      </c>
    </row>
    <row r="4340" customFormat="false" ht="15" hidden="false" customHeight="false" outlineLevel="0" collapsed="false">
      <c r="A4340" s="28" t="s">
        <v>382</v>
      </c>
      <c r="B4340" s="28" t="n">
        <v>256</v>
      </c>
      <c r="C4340" s="29" t="n">
        <v>45777</v>
      </c>
      <c r="D4340" s="28" t="s">
        <v>380</v>
      </c>
    </row>
    <row r="4341" customFormat="false" ht="15" hidden="false" customHeight="false" outlineLevel="0" collapsed="false">
      <c r="A4341" s="28" t="s">
        <v>382</v>
      </c>
      <c r="B4341" s="28" t="n">
        <v>256</v>
      </c>
      <c r="C4341" s="29" t="n">
        <v>45808</v>
      </c>
      <c r="D4341" s="28" t="s">
        <v>380</v>
      </c>
    </row>
    <row r="4342" customFormat="false" ht="15" hidden="false" customHeight="false" outlineLevel="0" collapsed="false">
      <c r="A4342" s="28" t="s">
        <v>382</v>
      </c>
      <c r="B4342" s="28" t="n">
        <v>256</v>
      </c>
      <c r="C4342" s="29" t="n">
        <v>45869</v>
      </c>
      <c r="D4342" s="28" t="s">
        <v>381</v>
      </c>
    </row>
    <row r="4343" customFormat="false" ht="15" hidden="false" customHeight="false" outlineLevel="0" collapsed="false">
      <c r="A4343" s="28" t="s">
        <v>382</v>
      </c>
      <c r="B4343" s="28" t="n">
        <v>256</v>
      </c>
      <c r="C4343" s="29" t="n">
        <v>45900</v>
      </c>
      <c r="D4343" s="28" t="s">
        <v>379</v>
      </c>
    </row>
    <row r="4344" customFormat="false" ht="15" hidden="false" customHeight="false" outlineLevel="0" collapsed="false">
      <c r="A4344" s="28" t="s">
        <v>382</v>
      </c>
      <c r="B4344" s="28" t="n">
        <v>256</v>
      </c>
      <c r="C4344" s="29" t="n">
        <v>45930</v>
      </c>
      <c r="D4344" s="28" t="s">
        <v>380</v>
      </c>
    </row>
    <row r="4345" customFormat="false" ht="15" hidden="false" customHeight="false" outlineLevel="0" collapsed="false">
      <c r="A4345" s="28" t="s">
        <v>382</v>
      </c>
      <c r="B4345" s="28" t="n">
        <v>256</v>
      </c>
      <c r="C4345" s="29" t="n">
        <v>45961</v>
      </c>
      <c r="D4345" s="28" t="s">
        <v>379</v>
      </c>
    </row>
    <row r="4346" customFormat="false" ht="15" hidden="false" customHeight="false" outlineLevel="0" collapsed="false">
      <c r="A4346" s="28" t="s">
        <v>382</v>
      </c>
      <c r="B4346" s="28" t="n">
        <v>256</v>
      </c>
      <c r="C4346" s="29" t="n">
        <v>46022</v>
      </c>
      <c r="D4346" s="28" t="s">
        <v>380</v>
      </c>
    </row>
    <row r="4347" customFormat="false" ht="15" hidden="false" customHeight="false" outlineLevel="0" collapsed="false">
      <c r="A4347" s="28" t="s">
        <v>382</v>
      </c>
      <c r="B4347" s="28" t="n">
        <v>256</v>
      </c>
      <c r="C4347" s="29" t="n">
        <v>46053</v>
      </c>
      <c r="D4347" s="28" t="s">
        <v>380</v>
      </c>
    </row>
    <row r="4348" customFormat="false" ht="15" hidden="false" customHeight="false" outlineLevel="0" collapsed="false">
      <c r="A4348" s="28" t="s">
        <v>382</v>
      </c>
      <c r="B4348" s="28" t="n">
        <v>256</v>
      </c>
      <c r="C4348" s="29" t="n">
        <v>46112</v>
      </c>
      <c r="D4348" s="28" t="s">
        <v>380</v>
      </c>
    </row>
    <row r="4349" customFormat="false" ht="15" hidden="false" customHeight="false" outlineLevel="0" collapsed="false">
      <c r="A4349" s="28" t="s">
        <v>382</v>
      </c>
      <c r="B4349" s="28" t="n">
        <v>256</v>
      </c>
      <c r="C4349" s="29" t="n">
        <v>46142</v>
      </c>
      <c r="D4349" s="28" t="s">
        <v>379</v>
      </c>
    </row>
    <row r="4350" customFormat="false" ht="15" hidden="false" customHeight="false" outlineLevel="0" collapsed="false">
      <c r="A4350" s="28" t="s">
        <v>382</v>
      </c>
      <c r="B4350" s="28" t="n">
        <v>256</v>
      </c>
      <c r="C4350" s="29" t="n">
        <v>46173</v>
      </c>
      <c r="D4350" s="28" t="s">
        <v>381</v>
      </c>
    </row>
    <row r="4351" customFormat="false" ht="15" hidden="false" customHeight="false" outlineLevel="0" collapsed="false">
      <c r="A4351" s="28" t="s">
        <v>382</v>
      </c>
      <c r="B4351" s="28" t="n">
        <v>256</v>
      </c>
      <c r="C4351" s="29" t="n">
        <v>46234</v>
      </c>
      <c r="D4351" s="28" t="s">
        <v>381</v>
      </c>
    </row>
    <row r="4352" customFormat="false" ht="15" hidden="false" customHeight="false" outlineLevel="0" collapsed="false">
      <c r="A4352" s="28" t="s">
        <v>382</v>
      </c>
      <c r="B4352" s="28" t="n">
        <v>257</v>
      </c>
      <c r="C4352" s="29" t="n">
        <v>44957</v>
      </c>
      <c r="D4352" s="28" t="s">
        <v>380</v>
      </c>
    </row>
    <row r="4353" customFormat="false" ht="15" hidden="false" customHeight="false" outlineLevel="0" collapsed="false">
      <c r="A4353" s="28" t="s">
        <v>382</v>
      </c>
      <c r="B4353" s="28" t="n">
        <v>257</v>
      </c>
      <c r="C4353" s="29" t="n">
        <v>45016</v>
      </c>
      <c r="D4353" s="28" t="s">
        <v>381</v>
      </c>
    </row>
    <row r="4354" customFormat="false" ht="15" hidden="false" customHeight="false" outlineLevel="0" collapsed="false">
      <c r="A4354" s="28" t="s">
        <v>382</v>
      </c>
      <c r="B4354" s="28" t="n">
        <v>257</v>
      </c>
      <c r="C4354" s="29" t="n">
        <v>45046</v>
      </c>
      <c r="D4354" s="28" t="s">
        <v>380</v>
      </c>
    </row>
    <row r="4355" customFormat="false" ht="15" hidden="false" customHeight="false" outlineLevel="0" collapsed="false">
      <c r="A4355" s="28" t="s">
        <v>382</v>
      </c>
      <c r="B4355" s="28" t="n">
        <v>257</v>
      </c>
      <c r="C4355" s="29" t="n">
        <v>45077</v>
      </c>
      <c r="D4355" s="28" t="s">
        <v>380</v>
      </c>
    </row>
    <row r="4356" customFormat="false" ht="15" hidden="false" customHeight="false" outlineLevel="0" collapsed="false">
      <c r="A4356" s="28" t="s">
        <v>382</v>
      </c>
      <c r="B4356" s="28" t="n">
        <v>257</v>
      </c>
      <c r="C4356" s="29" t="n">
        <v>45199</v>
      </c>
      <c r="D4356" s="28" t="s">
        <v>380</v>
      </c>
    </row>
    <row r="4357" customFormat="false" ht="15" hidden="false" customHeight="false" outlineLevel="0" collapsed="false">
      <c r="A4357" s="28" t="s">
        <v>382</v>
      </c>
      <c r="B4357" s="28" t="n">
        <v>257</v>
      </c>
      <c r="C4357" s="29" t="n">
        <v>45230</v>
      </c>
      <c r="D4357" s="28" t="s">
        <v>380</v>
      </c>
    </row>
    <row r="4358" customFormat="false" ht="15" hidden="false" customHeight="false" outlineLevel="0" collapsed="false">
      <c r="A4358" s="28" t="s">
        <v>382</v>
      </c>
      <c r="B4358" s="28" t="n">
        <v>257</v>
      </c>
      <c r="C4358" s="29" t="n">
        <v>45291</v>
      </c>
      <c r="D4358" s="28" t="s">
        <v>380</v>
      </c>
    </row>
    <row r="4359" customFormat="false" ht="15" hidden="false" customHeight="false" outlineLevel="0" collapsed="false">
      <c r="A4359" s="28" t="s">
        <v>382</v>
      </c>
      <c r="B4359" s="28" t="n">
        <v>257</v>
      </c>
      <c r="C4359" s="29" t="n">
        <v>45322</v>
      </c>
      <c r="D4359" s="28" t="s">
        <v>380</v>
      </c>
    </row>
    <row r="4360" customFormat="false" ht="15" hidden="false" customHeight="false" outlineLevel="0" collapsed="false">
      <c r="A4360" s="28" t="s">
        <v>382</v>
      </c>
      <c r="B4360" s="28" t="n">
        <v>257</v>
      </c>
      <c r="C4360" s="29" t="n">
        <v>45382</v>
      </c>
      <c r="D4360" s="28" t="s">
        <v>380</v>
      </c>
    </row>
    <row r="4361" customFormat="false" ht="15" hidden="false" customHeight="false" outlineLevel="0" collapsed="false">
      <c r="A4361" s="28" t="s">
        <v>382</v>
      </c>
      <c r="B4361" s="28" t="n">
        <v>257</v>
      </c>
      <c r="C4361" s="29" t="n">
        <v>45412</v>
      </c>
      <c r="D4361" s="28" t="s">
        <v>381</v>
      </c>
    </row>
    <row r="4362" customFormat="false" ht="15" hidden="false" customHeight="false" outlineLevel="0" collapsed="false">
      <c r="A4362" s="28" t="s">
        <v>382</v>
      </c>
      <c r="B4362" s="28" t="n">
        <v>257</v>
      </c>
      <c r="C4362" s="29" t="n">
        <v>45443</v>
      </c>
      <c r="D4362" s="28" t="s">
        <v>380</v>
      </c>
    </row>
    <row r="4363" customFormat="false" ht="15" hidden="false" customHeight="false" outlineLevel="0" collapsed="false">
      <c r="A4363" s="28" t="s">
        <v>382</v>
      </c>
      <c r="B4363" s="28" t="n">
        <v>257</v>
      </c>
      <c r="C4363" s="29" t="n">
        <v>45504</v>
      </c>
      <c r="D4363" s="28" t="s">
        <v>379</v>
      </c>
    </row>
    <row r="4364" customFormat="false" ht="15" hidden="false" customHeight="false" outlineLevel="0" collapsed="false">
      <c r="A4364" s="28" t="s">
        <v>382</v>
      </c>
      <c r="B4364" s="28" t="n">
        <v>257</v>
      </c>
      <c r="C4364" s="29" t="n">
        <v>45535</v>
      </c>
      <c r="D4364" s="28" t="s">
        <v>380</v>
      </c>
    </row>
    <row r="4365" customFormat="false" ht="15" hidden="false" customHeight="false" outlineLevel="0" collapsed="false">
      <c r="A4365" s="28" t="s">
        <v>382</v>
      </c>
      <c r="B4365" s="28" t="n">
        <v>257</v>
      </c>
      <c r="C4365" s="29" t="n">
        <v>45565</v>
      </c>
      <c r="D4365" s="28" t="s">
        <v>380</v>
      </c>
    </row>
    <row r="4366" customFormat="false" ht="15" hidden="false" customHeight="false" outlineLevel="0" collapsed="false">
      <c r="A4366" s="28" t="s">
        <v>382</v>
      </c>
      <c r="B4366" s="28" t="n">
        <v>257</v>
      </c>
      <c r="C4366" s="29" t="n">
        <v>45596</v>
      </c>
      <c r="D4366" s="28" t="s">
        <v>380</v>
      </c>
    </row>
    <row r="4367" customFormat="false" ht="15" hidden="false" customHeight="false" outlineLevel="0" collapsed="false">
      <c r="A4367" s="28" t="s">
        <v>382</v>
      </c>
      <c r="B4367" s="28" t="n">
        <v>257</v>
      </c>
      <c r="C4367" s="29" t="n">
        <v>45657</v>
      </c>
      <c r="D4367" s="28" t="s">
        <v>381</v>
      </c>
    </row>
    <row r="4368" customFormat="false" ht="15" hidden="false" customHeight="false" outlineLevel="0" collapsed="false">
      <c r="A4368" s="28" t="s">
        <v>382</v>
      </c>
      <c r="B4368" s="28" t="n">
        <v>257</v>
      </c>
      <c r="C4368" s="29" t="n">
        <v>45688</v>
      </c>
      <c r="D4368" s="28" t="s">
        <v>380</v>
      </c>
    </row>
    <row r="4369" customFormat="false" ht="15" hidden="false" customHeight="false" outlineLevel="0" collapsed="false">
      <c r="A4369" s="28" t="s">
        <v>382</v>
      </c>
      <c r="B4369" s="28" t="n">
        <v>257</v>
      </c>
      <c r="C4369" s="29" t="n">
        <v>45747</v>
      </c>
      <c r="D4369" s="28" t="s">
        <v>380</v>
      </c>
    </row>
    <row r="4370" customFormat="false" ht="15" hidden="false" customHeight="false" outlineLevel="0" collapsed="false">
      <c r="A4370" s="28" t="s">
        <v>382</v>
      </c>
      <c r="B4370" s="28" t="n">
        <v>257</v>
      </c>
      <c r="C4370" s="29" t="n">
        <v>45777</v>
      </c>
      <c r="D4370" s="28" t="s">
        <v>380</v>
      </c>
    </row>
    <row r="4371" customFormat="false" ht="15" hidden="false" customHeight="false" outlineLevel="0" collapsed="false">
      <c r="A4371" s="28" t="s">
        <v>382</v>
      </c>
      <c r="B4371" s="28" t="n">
        <v>257</v>
      </c>
      <c r="C4371" s="29" t="n">
        <v>45808</v>
      </c>
      <c r="D4371" s="28" t="s">
        <v>380</v>
      </c>
    </row>
    <row r="4372" customFormat="false" ht="15" hidden="false" customHeight="false" outlineLevel="0" collapsed="false">
      <c r="A4372" s="28" t="s">
        <v>382</v>
      </c>
      <c r="B4372" s="28" t="n">
        <v>257</v>
      </c>
      <c r="C4372" s="29" t="n">
        <v>45869</v>
      </c>
      <c r="D4372" s="28" t="s">
        <v>379</v>
      </c>
    </row>
    <row r="4373" customFormat="false" ht="15" hidden="false" customHeight="false" outlineLevel="0" collapsed="false">
      <c r="A4373" s="28" t="s">
        <v>382</v>
      </c>
      <c r="B4373" s="28" t="n">
        <v>257</v>
      </c>
      <c r="C4373" s="29" t="n">
        <v>45900</v>
      </c>
      <c r="D4373" s="28" t="s">
        <v>380</v>
      </c>
    </row>
    <row r="4374" customFormat="false" ht="15" hidden="false" customHeight="false" outlineLevel="0" collapsed="false">
      <c r="A4374" s="28" t="s">
        <v>382</v>
      </c>
      <c r="B4374" s="28" t="n">
        <v>257</v>
      </c>
      <c r="C4374" s="29" t="n">
        <v>45930</v>
      </c>
      <c r="D4374" s="28" t="s">
        <v>380</v>
      </c>
    </row>
    <row r="4375" customFormat="false" ht="15" hidden="false" customHeight="false" outlineLevel="0" collapsed="false">
      <c r="A4375" s="28" t="s">
        <v>382</v>
      </c>
      <c r="B4375" s="28" t="n">
        <v>257</v>
      </c>
      <c r="C4375" s="29" t="n">
        <v>45961</v>
      </c>
      <c r="D4375" s="28" t="s">
        <v>379</v>
      </c>
    </row>
    <row r="4376" customFormat="false" ht="15" hidden="false" customHeight="false" outlineLevel="0" collapsed="false">
      <c r="A4376" s="28" t="s">
        <v>382</v>
      </c>
      <c r="B4376" s="28" t="n">
        <v>257</v>
      </c>
      <c r="C4376" s="29" t="n">
        <v>46022</v>
      </c>
      <c r="D4376" s="28" t="s">
        <v>380</v>
      </c>
    </row>
    <row r="4377" customFormat="false" ht="15" hidden="false" customHeight="false" outlineLevel="0" collapsed="false">
      <c r="A4377" s="28" t="s">
        <v>382</v>
      </c>
      <c r="B4377" s="28" t="n">
        <v>257</v>
      </c>
      <c r="C4377" s="29" t="n">
        <v>46053</v>
      </c>
      <c r="D4377" s="28" t="s">
        <v>380</v>
      </c>
    </row>
    <row r="4378" customFormat="false" ht="15" hidden="false" customHeight="false" outlineLevel="0" collapsed="false">
      <c r="A4378" s="28" t="s">
        <v>382</v>
      </c>
      <c r="B4378" s="28" t="n">
        <v>257</v>
      </c>
      <c r="C4378" s="29" t="n">
        <v>46112</v>
      </c>
      <c r="D4378" s="28" t="s">
        <v>380</v>
      </c>
    </row>
    <row r="4379" customFormat="false" ht="15" hidden="false" customHeight="false" outlineLevel="0" collapsed="false">
      <c r="A4379" s="28" t="s">
        <v>382</v>
      </c>
      <c r="B4379" s="28" t="n">
        <v>257</v>
      </c>
      <c r="C4379" s="29" t="n">
        <v>46142</v>
      </c>
      <c r="D4379" s="28" t="s">
        <v>380</v>
      </c>
    </row>
    <row r="4380" customFormat="false" ht="15" hidden="false" customHeight="false" outlineLevel="0" collapsed="false">
      <c r="A4380" s="28" t="s">
        <v>382</v>
      </c>
      <c r="B4380" s="28" t="n">
        <v>257</v>
      </c>
      <c r="C4380" s="29" t="n">
        <v>46173</v>
      </c>
      <c r="D4380" s="28" t="s">
        <v>380</v>
      </c>
    </row>
    <row r="4381" customFormat="false" ht="15" hidden="false" customHeight="false" outlineLevel="0" collapsed="false">
      <c r="A4381" s="28" t="s">
        <v>382</v>
      </c>
      <c r="B4381" s="28" t="n">
        <v>257</v>
      </c>
      <c r="C4381" s="29" t="n">
        <v>46234</v>
      </c>
      <c r="D4381" s="28" t="s">
        <v>380</v>
      </c>
    </row>
    <row r="4382" customFormat="false" ht="15" hidden="false" customHeight="false" outlineLevel="0" collapsed="false">
      <c r="A4382" s="28" t="s">
        <v>382</v>
      </c>
      <c r="B4382" s="28" t="n">
        <v>261</v>
      </c>
      <c r="C4382" s="29" t="n">
        <v>45199</v>
      </c>
      <c r="D4382" s="28" t="s">
        <v>381</v>
      </c>
    </row>
    <row r="4383" customFormat="false" ht="15" hidden="false" customHeight="false" outlineLevel="0" collapsed="false">
      <c r="A4383" s="28" t="s">
        <v>382</v>
      </c>
      <c r="B4383" s="28" t="n">
        <v>261</v>
      </c>
      <c r="C4383" s="29" t="n">
        <v>45230</v>
      </c>
      <c r="D4383" s="28" t="s">
        <v>380</v>
      </c>
    </row>
    <row r="4384" customFormat="false" ht="15" hidden="false" customHeight="false" outlineLevel="0" collapsed="false">
      <c r="A4384" s="28" t="s">
        <v>382</v>
      </c>
      <c r="B4384" s="28" t="n">
        <v>261</v>
      </c>
      <c r="C4384" s="29" t="n">
        <v>45291</v>
      </c>
      <c r="D4384" s="28" t="s">
        <v>380</v>
      </c>
    </row>
    <row r="4385" customFormat="false" ht="15" hidden="false" customHeight="false" outlineLevel="0" collapsed="false">
      <c r="A4385" s="28" t="s">
        <v>382</v>
      </c>
      <c r="B4385" s="28" t="n">
        <v>261</v>
      </c>
      <c r="C4385" s="29" t="n">
        <v>45322</v>
      </c>
      <c r="D4385" s="28" t="s">
        <v>381</v>
      </c>
    </row>
    <row r="4386" customFormat="false" ht="15" hidden="false" customHeight="false" outlineLevel="0" collapsed="false">
      <c r="A4386" s="28" t="s">
        <v>382</v>
      </c>
      <c r="B4386" s="28" t="n">
        <v>261</v>
      </c>
      <c r="C4386" s="29" t="n">
        <v>45382</v>
      </c>
      <c r="D4386" s="28" t="s">
        <v>380</v>
      </c>
    </row>
    <row r="4387" customFormat="false" ht="15" hidden="false" customHeight="false" outlineLevel="0" collapsed="false">
      <c r="A4387" s="28" t="s">
        <v>382</v>
      </c>
      <c r="B4387" s="28" t="n">
        <v>261</v>
      </c>
      <c r="C4387" s="29" t="n">
        <v>45412</v>
      </c>
      <c r="D4387" s="28" t="s">
        <v>380</v>
      </c>
    </row>
    <row r="4388" customFormat="false" ht="15" hidden="false" customHeight="false" outlineLevel="0" collapsed="false">
      <c r="A4388" s="28" t="s">
        <v>382</v>
      </c>
      <c r="B4388" s="28" t="n">
        <v>261</v>
      </c>
      <c r="C4388" s="29" t="n">
        <v>45443</v>
      </c>
      <c r="D4388" s="28" t="s">
        <v>380</v>
      </c>
    </row>
    <row r="4389" customFormat="false" ht="15" hidden="false" customHeight="false" outlineLevel="0" collapsed="false">
      <c r="A4389" s="28" t="s">
        <v>382</v>
      </c>
      <c r="B4389" s="28" t="n">
        <v>261</v>
      </c>
      <c r="C4389" s="29" t="n">
        <v>45504</v>
      </c>
      <c r="D4389" s="28" t="s">
        <v>380</v>
      </c>
    </row>
    <row r="4390" customFormat="false" ht="15" hidden="false" customHeight="false" outlineLevel="0" collapsed="false">
      <c r="A4390" s="28" t="s">
        <v>382</v>
      </c>
      <c r="B4390" s="28" t="n">
        <v>261</v>
      </c>
      <c r="C4390" s="29" t="n">
        <v>45535</v>
      </c>
      <c r="D4390" s="28" t="s">
        <v>380</v>
      </c>
    </row>
    <row r="4391" customFormat="false" ht="15" hidden="false" customHeight="false" outlineLevel="0" collapsed="false">
      <c r="A4391" s="28" t="s">
        <v>382</v>
      </c>
      <c r="B4391" s="28" t="n">
        <v>261</v>
      </c>
      <c r="C4391" s="29" t="n">
        <v>45565</v>
      </c>
      <c r="D4391" s="28" t="s">
        <v>380</v>
      </c>
    </row>
    <row r="4392" customFormat="false" ht="15" hidden="false" customHeight="false" outlineLevel="0" collapsed="false">
      <c r="A4392" s="28" t="s">
        <v>382</v>
      </c>
      <c r="B4392" s="28" t="n">
        <v>261</v>
      </c>
      <c r="C4392" s="29" t="n">
        <v>45596</v>
      </c>
      <c r="D4392" s="28" t="s">
        <v>380</v>
      </c>
    </row>
    <row r="4393" customFormat="false" ht="15" hidden="false" customHeight="false" outlineLevel="0" collapsed="false">
      <c r="A4393" s="28" t="s">
        <v>382</v>
      </c>
      <c r="B4393" s="28" t="n">
        <v>261</v>
      </c>
      <c r="C4393" s="29" t="n">
        <v>45657</v>
      </c>
      <c r="D4393" s="28" t="s">
        <v>381</v>
      </c>
    </row>
    <row r="4394" customFormat="false" ht="15" hidden="false" customHeight="false" outlineLevel="0" collapsed="false">
      <c r="A4394" s="28" t="s">
        <v>382</v>
      </c>
      <c r="B4394" s="28" t="n">
        <v>261</v>
      </c>
      <c r="C4394" s="29" t="n">
        <v>45688</v>
      </c>
      <c r="D4394" s="28" t="s">
        <v>380</v>
      </c>
    </row>
    <row r="4395" customFormat="false" ht="15" hidden="false" customHeight="false" outlineLevel="0" collapsed="false">
      <c r="A4395" s="28" t="s">
        <v>382</v>
      </c>
      <c r="B4395" s="28" t="n">
        <v>261</v>
      </c>
      <c r="C4395" s="29" t="n">
        <v>45747</v>
      </c>
      <c r="D4395" s="28" t="s">
        <v>379</v>
      </c>
    </row>
    <row r="4396" customFormat="false" ht="15" hidden="false" customHeight="false" outlineLevel="0" collapsed="false">
      <c r="A4396" s="28" t="s">
        <v>382</v>
      </c>
      <c r="B4396" s="28" t="n">
        <v>261</v>
      </c>
      <c r="C4396" s="29" t="n">
        <v>45777</v>
      </c>
      <c r="D4396" s="28" t="s">
        <v>380</v>
      </c>
    </row>
    <row r="4397" customFormat="false" ht="15" hidden="false" customHeight="false" outlineLevel="0" collapsed="false">
      <c r="A4397" s="28" t="s">
        <v>382</v>
      </c>
      <c r="B4397" s="28" t="n">
        <v>261</v>
      </c>
      <c r="C4397" s="29" t="n">
        <v>45808</v>
      </c>
      <c r="D4397" s="28" t="s">
        <v>381</v>
      </c>
    </row>
    <row r="4398" customFormat="false" ht="15" hidden="false" customHeight="false" outlineLevel="0" collapsed="false">
      <c r="A4398" s="28" t="s">
        <v>382</v>
      </c>
      <c r="B4398" s="28" t="n">
        <v>261</v>
      </c>
      <c r="C4398" s="29" t="n">
        <v>45869</v>
      </c>
      <c r="D4398" s="28" t="s">
        <v>380</v>
      </c>
    </row>
    <row r="4399" customFormat="false" ht="15" hidden="false" customHeight="false" outlineLevel="0" collapsed="false">
      <c r="A4399" s="28" t="s">
        <v>382</v>
      </c>
      <c r="B4399" s="28" t="n">
        <v>261</v>
      </c>
      <c r="C4399" s="29" t="n">
        <v>45900</v>
      </c>
      <c r="D4399" s="28" t="s">
        <v>380</v>
      </c>
    </row>
    <row r="4400" customFormat="false" ht="15" hidden="false" customHeight="false" outlineLevel="0" collapsed="false">
      <c r="A4400" s="28" t="s">
        <v>382</v>
      </c>
      <c r="B4400" s="28" t="n">
        <v>261</v>
      </c>
      <c r="C4400" s="29" t="n">
        <v>45930</v>
      </c>
      <c r="D4400" s="28" t="s">
        <v>380</v>
      </c>
    </row>
    <row r="4401" customFormat="false" ht="15" hidden="false" customHeight="false" outlineLevel="0" collapsed="false">
      <c r="A4401" s="28" t="s">
        <v>382</v>
      </c>
      <c r="B4401" s="28" t="n">
        <v>261</v>
      </c>
      <c r="C4401" s="29" t="n">
        <v>45961</v>
      </c>
      <c r="D4401" s="28" t="s">
        <v>381</v>
      </c>
    </row>
    <row r="4402" customFormat="false" ht="15" hidden="false" customHeight="false" outlineLevel="0" collapsed="false">
      <c r="A4402" s="28" t="s">
        <v>382</v>
      </c>
      <c r="B4402" s="28" t="n">
        <v>261</v>
      </c>
      <c r="C4402" s="29" t="n">
        <v>46022</v>
      </c>
      <c r="D4402" s="28" t="s">
        <v>380</v>
      </c>
    </row>
    <row r="4403" customFormat="false" ht="15" hidden="false" customHeight="false" outlineLevel="0" collapsed="false">
      <c r="A4403" s="28" t="s">
        <v>382</v>
      </c>
      <c r="B4403" s="28" t="n">
        <v>261</v>
      </c>
      <c r="C4403" s="29" t="n">
        <v>46053</v>
      </c>
      <c r="D4403" s="28" t="s">
        <v>380</v>
      </c>
    </row>
    <row r="4404" customFormat="false" ht="15" hidden="false" customHeight="false" outlineLevel="0" collapsed="false">
      <c r="A4404" s="28" t="s">
        <v>382</v>
      </c>
      <c r="B4404" s="28" t="n">
        <v>261</v>
      </c>
      <c r="C4404" s="29" t="n">
        <v>46112</v>
      </c>
      <c r="D4404" s="28" t="s">
        <v>379</v>
      </c>
    </row>
    <row r="4405" customFormat="false" ht="15" hidden="false" customHeight="false" outlineLevel="0" collapsed="false">
      <c r="A4405" s="28" t="s">
        <v>382</v>
      </c>
      <c r="B4405" s="28" t="n">
        <v>261</v>
      </c>
      <c r="C4405" s="29" t="n">
        <v>46142</v>
      </c>
      <c r="D4405" s="28" t="s">
        <v>380</v>
      </c>
    </row>
    <row r="4406" customFormat="false" ht="15" hidden="false" customHeight="false" outlineLevel="0" collapsed="false">
      <c r="A4406" s="28" t="s">
        <v>382</v>
      </c>
      <c r="B4406" s="28" t="n">
        <v>261</v>
      </c>
      <c r="C4406" s="29" t="n">
        <v>46173</v>
      </c>
      <c r="D4406" s="28" t="s">
        <v>380</v>
      </c>
    </row>
    <row r="4407" customFormat="false" ht="15" hidden="false" customHeight="false" outlineLevel="0" collapsed="false">
      <c r="A4407" s="28" t="s">
        <v>382</v>
      </c>
      <c r="B4407" s="28" t="n">
        <v>261</v>
      </c>
      <c r="C4407" s="29" t="n">
        <v>46234</v>
      </c>
      <c r="D4407" s="28" t="s">
        <v>380</v>
      </c>
    </row>
    <row r="4408" customFormat="false" ht="15" hidden="false" customHeight="false" outlineLevel="0" collapsed="false">
      <c r="A4408" s="28" t="s">
        <v>382</v>
      </c>
      <c r="B4408" s="28" t="n">
        <v>263</v>
      </c>
      <c r="C4408" s="29" t="n">
        <v>44957</v>
      </c>
      <c r="D4408" s="28" t="s">
        <v>380</v>
      </c>
    </row>
    <row r="4409" customFormat="false" ht="15" hidden="false" customHeight="false" outlineLevel="0" collapsed="false">
      <c r="A4409" s="28" t="s">
        <v>382</v>
      </c>
      <c r="B4409" s="28" t="n">
        <v>263</v>
      </c>
      <c r="C4409" s="29" t="n">
        <v>45016</v>
      </c>
      <c r="D4409" s="28" t="s">
        <v>380</v>
      </c>
    </row>
    <row r="4410" customFormat="false" ht="15" hidden="false" customHeight="false" outlineLevel="0" collapsed="false">
      <c r="A4410" s="28" t="s">
        <v>382</v>
      </c>
      <c r="B4410" s="28" t="n">
        <v>263</v>
      </c>
      <c r="C4410" s="29" t="n">
        <v>45046</v>
      </c>
      <c r="D4410" s="28" t="s">
        <v>380</v>
      </c>
    </row>
    <row r="4411" customFormat="false" ht="15" hidden="false" customHeight="false" outlineLevel="0" collapsed="false">
      <c r="A4411" s="28" t="s">
        <v>382</v>
      </c>
      <c r="B4411" s="28" t="n">
        <v>263</v>
      </c>
      <c r="C4411" s="29" t="n">
        <v>45077</v>
      </c>
      <c r="D4411" s="28" t="s">
        <v>380</v>
      </c>
    </row>
    <row r="4412" customFormat="false" ht="15" hidden="false" customHeight="false" outlineLevel="0" collapsed="false">
      <c r="A4412" s="28" t="s">
        <v>382</v>
      </c>
      <c r="B4412" s="28" t="n">
        <v>263</v>
      </c>
      <c r="C4412" s="29" t="n">
        <v>45199</v>
      </c>
      <c r="D4412" s="28" t="s">
        <v>380</v>
      </c>
    </row>
    <row r="4413" customFormat="false" ht="15" hidden="false" customHeight="false" outlineLevel="0" collapsed="false">
      <c r="A4413" s="28" t="s">
        <v>382</v>
      </c>
      <c r="B4413" s="28" t="n">
        <v>263</v>
      </c>
      <c r="C4413" s="29" t="n">
        <v>45230</v>
      </c>
      <c r="D4413" s="28" t="s">
        <v>380</v>
      </c>
    </row>
    <row r="4414" customFormat="false" ht="15" hidden="false" customHeight="false" outlineLevel="0" collapsed="false">
      <c r="A4414" s="28" t="s">
        <v>382</v>
      </c>
      <c r="B4414" s="28" t="n">
        <v>263</v>
      </c>
      <c r="C4414" s="29" t="n">
        <v>45291</v>
      </c>
      <c r="D4414" s="28" t="s">
        <v>380</v>
      </c>
    </row>
    <row r="4415" customFormat="false" ht="15" hidden="false" customHeight="false" outlineLevel="0" collapsed="false">
      <c r="A4415" s="28" t="s">
        <v>382</v>
      </c>
      <c r="B4415" s="28" t="n">
        <v>263</v>
      </c>
      <c r="C4415" s="29" t="n">
        <v>45322</v>
      </c>
      <c r="D4415" s="28" t="s">
        <v>380</v>
      </c>
    </row>
    <row r="4416" customFormat="false" ht="15" hidden="false" customHeight="false" outlineLevel="0" collapsed="false">
      <c r="A4416" s="28" t="s">
        <v>382</v>
      </c>
      <c r="B4416" s="28" t="n">
        <v>263</v>
      </c>
      <c r="C4416" s="29" t="n">
        <v>45382</v>
      </c>
      <c r="D4416" s="28" t="s">
        <v>380</v>
      </c>
    </row>
    <row r="4417" customFormat="false" ht="15" hidden="false" customHeight="false" outlineLevel="0" collapsed="false">
      <c r="A4417" s="28" t="s">
        <v>382</v>
      </c>
      <c r="B4417" s="28" t="n">
        <v>263</v>
      </c>
      <c r="C4417" s="29" t="n">
        <v>45412</v>
      </c>
      <c r="D4417" s="28" t="s">
        <v>380</v>
      </c>
    </row>
    <row r="4418" customFormat="false" ht="15" hidden="false" customHeight="false" outlineLevel="0" collapsed="false">
      <c r="A4418" s="28" t="s">
        <v>382</v>
      </c>
      <c r="B4418" s="28" t="n">
        <v>263</v>
      </c>
      <c r="C4418" s="29" t="n">
        <v>45443</v>
      </c>
      <c r="D4418" s="28" t="s">
        <v>380</v>
      </c>
    </row>
    <row r="4419" customFormat="false" ht="15" hidden="false" customHeight="false" outlineLevel="0" collapsed="false">
      <c r="A4419" s="28" t="s">
        <v>382</v>
      </c>
      <c r="B4419" s="28" t="n">
        <v>263</v>
      </c>
      <c r="C4419" s="29" t="n">
        <v>45504</v>
      </c>
      <c r="D4419" s="28" t="s">
        <v>380</v>
      </c>
    </row>
    <row r="4420" customFormat="false" ht="15" hidden="false" customHeight="false" outlineLevel="0" collapsed="false">
      <c r="A4420" s="28" t="s">
        <v>382</v>
      </c>
      <c r="B4420" s="28" t="n">
        <v>263</v>
      </c>
      <c r="C4420" s="29" t="n">
        <v>45535</v>
      </c>
      <c r="D4420" s="28" t="s">
        <v>380</v>
      </c>
    </row>
    <row r="4421" customFormat="false" ht="15" hidden="false" customHeight="false" outlineLevel="0" collapsed="false">
      <c r="A4421" s="28" t="s">
        <v>382</v>
      </c>
      <c r="B4421" s="28" t="n">
        <v>263</v>
      </c>
      <c r="C4421" s="29" t="n">
        <v>45565</v>
      </c>
      <c r="D4421" s="28" t="s">
        <v>380</v>
      </c>
    </row>
    <row r="4422" customFormat="false" ht="15" hidden="false" customHeight="false" outlineLevel="0" collapsed="false">
      <c r="A4422" s="28" t="s">
        <v>382</v>
      </c>
      <c r="B4422" s="28" t="n">
        <v>263</v>
      </c>
      <c r="C4422" s="29" t="n">
        <v>45596</v>
      </c>
      <c r="D4422" s="28" t="s">
        <v>380</v>
      </c>
    </row>
    <row r="4423" customFormat="false" ht="15" hidden="false" customHeight="false" outlineLevel="0" collapsed="false">
      <c r="A4423" s="28" t="s">
        <v>382</v>
      </c>
      <c r="B4423" s="28" t="n">
        <v>263</v>
      </c>
      <c r="C4423" s="29" t="n">
        <v>45657</v>
      </c>
      <c r="D4423" s="28" t="s">
        <v>380</v>
      </c>
    </row>
    <row r="4424" customFormat="false" ht="15" hidden="false" customHeight="false" outlineLevel="0" collapsed="false">
      <c r="A4424" s="28" t="s">
        <v>382</v>
      </c>
      <c r="B4424" s="28" t="n">
        <v>263</v>
      </c>
      <c r="C4424" s="29" t="n">
        <v>45688</v>
      </c>
      <c r="D4424" s="28" t="s">
        <v>380</v>
      </c>
    </row>
    <row r="4425" customFormat="false" ht="15" hidden="false" customHeight="false" outlineLevel="0" collapsed="false">
      <c r="A4425" s="28" t="s">
        <v>382</v>
      </c>
      <c r="B4425" s="28" t="n">
        <v>263</v>
      </c>
      <c r="C4425" s="29" t="n">
        <v>45747</v>
      </c>
      <c r="D4425" s="28" t="s">
        <v>380</v>
      </c>
    </row>
    <row r="4426" customFormat="false" ht="15" hidden="false" customHeight="false" outlineLevel="0" collapsed="false">
      <c r="A4426" s="28" t="s">
        <v>382</v>
      </c>
      <c r="B4426" s="28" t="n">
        <v>263</v>
      </c>
      <c r="C4426" s="29" t="n">
        <v>45777</v>
      </c>
      <c r="D4426" s="28" t="s">
        <v>380</v>
      </c>
    </row>
    <row r="4427" customFormat="false" ht="15" hidden="false" customHeight="false" outlineLevel="0" collapsed="false">
      <c r="A4427" s="28" t="s">
        <v>382</v>
      </c>
      <c r="B4427" s="28" t="n">
        <v>263</v>
      </c>
      <c r="C4427" s="29" t="n">
        <v>45808</v>
      </c>
      <c r="D4427" s="28" t="s">
        <v>381</v>
      </c>
    </row>
    <row r="4428" customFormat="false" ht="15" hidden="false" customHeight="false" outlineLevel="0" collapsed="false">
      <c r="A4428" s="28" t="s">
        <v>382</v>
      </c>
      <c r="B4428" s="28" t="n">
        <v>263</v>
      </c>
      <c r="C4428" s="29" t="n">
        <v>45869</v>
      </c>
      <c r="D4428" s="28" t="s">
        <v>380</v>
      </c>
    </row>
    <row r="4429" customFormat="false" ht="15" hidden="false" customHeight="false" outlineLevel="0" collapsed="false">
      <c r="A4429" s="28" t="s">
        <v>382</v>
      </c>
      <c r="B4429" s="28" t="n">
        <v>263</v>
      </c>
      <c r="C4429" s="29" t="n">
        <v>45900</v>
      </c>
      <c r="D4429" s="28" t="s">
        <v>380</v>
      </c>
    </row>
    <row r="4430" customFormat="false" ht="15" hidden="false" customHeight="false" outlineLevel="0" collapsed="false">
      <c r="A4430" s="28" t="s">
        <v>382</v>
      </c>
      <c r="B4430" s="28" t="n">
        <v>263</v>
      </c>
      <c r="C4430" s="29" t="n">
        <v>45930</v>
      </c>
      <c r="D4430" s="28" t="s">
        <v>380</v>
      </c>
    </row>
    <row r="4431" customFormat="false" ht="15" hidden="false" customHeight="false" outlineLevel="0" collapsed="false">
      <c r="A4431" s="28" t="s">
        <v>382</v>
      </c>
      <c r="B4431" s="28" t="n">
        <v>263</v>
      </c>
      <c r="C4431" s="29" t="n">
        <v>45961</v>
      </c>
      <c r="D4431" s="28" t="s">
        <v>380</v>
      </c>
    </row>
    <row r="4432" customFormat="false" ht="15" hidden="false" customHeight="false" outlineLevel="0" collapsed="false">
      <c r="A4432" s="28" t="s">
        <v>382</v>
      </c>
      <c r="B4432" s="28" t="n">
        <v>263</v>
      </c>
      <c r="C4432" s="29" t="n">
        <v>46022</v>
      </c>
      <c r="D4432" s="28" t="s">
        <v>380</v>
      </c>
    </row>
    <row r="4433" customFormat="false" ht="15" hidden="false" customHeight="false" outlineLevel="0" collapsed="false">
      <c r="A4433" s="28" t="s">
        <v>382</v>
      </c>
      <c r="B4433" s="28" t="n">
        <v>263</v>
      </c>
      <c r="C4433" s="29" t="n">
        <v>46053</v>
      </c>
      <c r="D4433" s="28" t="s">
        <v>380</v>
      </c>
    </row>
    <row r="4434" customFormat="false" ht="15" hidden="false" customHeight="false" outlineLevel="0" collapsed="false">
      <c r="A4434" s="28" t="s">
        <v>382</v>
      </c>
      <c r="B4434" s="28" t="n">
        <v>263</v>
      </c>
      <c r="C4434" s="29" t="n">
        <v>46112</v>
      </c>
      <c r="D4434" s="28" t="s">
        <v>380</v>
      </c>
    </row>
    <row r="4435" customFormat="false" ht="15" hidden="false" customHeight="false" outlineLevel="0" collapsed="false">
      <c r="A4435" s="28" t="s">
        <v>382</v>
      </c>
      <c r="B4435" s="28" t="n">
        <v>263</v>
      </c>
      <c r="C4435" s="29" t="n">
        <v>46142</v>
      </c>
      <c r="D4435" s="28" t="s">
        <v>380</v>
      </c>
    </row>
    <row r="4436" customFormat="false" ht="15" hidden="false" customHeight="false" outlineLevel="0" collapsed="false">
      <c r="A4436" s="28" t="s">
        <v>382</v>
      </c>
      <c r="B4436" s="28" t="n">
        <v>263</v>
      </c>
      <c r="C4436" s="29" t="n">
        <v>46173</v>
      </c>
      <c r="D4436" s="28" t="s">
        <v>380</v>
      </c>
    </row>
    <row r="4437" customFormat="false" ht="15" hidden="false" customHeight="false" outlineLevel="0" collapsed="false">
      <c r="A4437" s="28" t="s">
        <v>382</v>
      </c>
      <c r="B4437" s="28" t="n">
        <v>263</v>
      </c>
      <c r="C4437" s="29" t="n">
        <v>46234</v>
      </c>
      <c r="D4437" s="28" t="s">
        <v>380</v>
      </c>
    </row>
    <row r="4438" customFormat="false" ht="15" hidden="false" customHeight="false" outlineLevel="0" collapsed="false">
      <c r="A4438" s="28" t="s">
        <v>382</v>
      </c>
      <c r="B4438" s="28" t="n">
        <v>264</v>
      </c>
      <c r="C4438" s="29" t="n">
        <v>44957</v>
      </c>
      <c r="D4438" s="28" t="s">
        <v>380</v>
      </c>
    </row>
    <row r="4439" customFormat="false" ht="15" hidden="false" customHeight="false" outlineLevel="0" collapsed="false">
      <c r="A4439" s="28" t="s">
        <v>382</v>
      </c>
      <c r="B4439" s="28" t="n">
        <v>264</v>
      </c>
      <c r="C4439" s="29" t="n">
        <v>45016</v>
      </c>
      <c r="D4439" s="28" t="s">
        <v>380</v>
      </c>
    </row>
    <row r="4440" customFormat="false" ht="15" hidden="false" customHeight="false" outlineLevel="0" collapsed="false">
      <c r="A4440" s="28" t="s">
        <v>382</v>
      </c>
      <c r="B4440" s="28" t="n">
        <v>264</v>
      </c>
      <c r="C4440" s="29" t="n">
        <v>45046</v>
      </c>
      <c r="D4440" s="28" t="s">
        <v>380</v>
      </c>
    </row>
    <row r="4441" customFormat="false" ht="15" hidden="false" customHeight="false" outlineLevel="0" collapsed="false">
      <c r="A4441" s="28" t="s">
        <v>382</v>
      </c>
      <c r="B4441" s="28" t="n">
        <v>264</v>
      </c>
      <c r="C4441" s="29" t="n">
        <v>45077</v>
      </c>
      <c r="D4441" s="28" t="s">
        <v>381</v>
      </c>
    </row>
    <row r="4442" customFormat="false" ht="15" hidden="false" customHeight="false" outlineLevel="0" collapsed="false">
      <c r="A4442" s="28" t="s">
        <v>382</v>
      </c>
      <c r="B4442" s="28" t="n">
        <v>264</v>
      </c>
      <c r="C4442" s="29" t="n">
        <v>45199</v>
      </c>
      <c r="D4442" s="28" t="s">
        <v>379</v>
      </c>
    </row>
    <row r="4443" customFormat="false" ht="15" hidden="false" customHeight="false" outlineLevel="0" collapsed="false">
      <c r="A4443" s="28" t="s">
        <v>382</v>
      </c>
      <c r="B4443" s="28" t="n">
        <v>264</v>
      </c>
      <c r="C4443" s="29" t="n">
        <v>45230</v>
      </c>
      <c r="D4443" s="28" t="s">
        <v>379</v>
      </c>
    </row>
    <row r="4444" customFormat="false" ht="15" hidden="false" customHeight="false" outlineLevel="0" collapsed="false">
      <c r="A4444" s="28" t="s">
        <v>382</v>
      </c>
      <c r="B4444" s="28" t="n">
        <v>264</v>
      </c>
      <c r="C4444" s="29" t="n">
        <v>45291</v>
      </c>
      <c r="D4444" s="28" t="s">
        <v>381</v>
      </c>
    </row>
    <row r="4445" customFormat="false" ht="15" hidden="false" customHeight="false" outlineLevel="0" collapsed="false">
      <c r="A4445" s="28" t="s">
        <v>382</v>
      </c>
      <c r="B4445" s="28" t="n">
        <v>264</v>
      </c>
      <c r="C4445" s="29" t="n">
        <v>45322</v>
      </c>
      <c r="D4445" s="28" t="s">
        <v>380</v>
      </c>
    </row>
    <row r="4446" customFormat="false" ht="15" hidden="false" customHeight="false" outlineLevel="0" collapsed="false">
      <c r="A4446" s="28" t="s">
        <v>382</v>
      </c>
      <c r="B4446" s="28" t="n">
        <v>264</v>
      </c>
      <c r="C4446" s="29" t="n">
        <v>45382</v>
      </c>
      <c r="D4446" s="28" t="s">
        <v>380</v>
      </c>
    </row>
    <row r="4447" customFormat="false" ht="15" hidden="false" customHeight="false" outlineLevel="0" collapsed="false">
      <c r="A4447" s="28" t="s">
        <v>382</v>
      </c>
      <c r="B4447" s="28" t="n">
        <v>264</v>
      </c>
      <c r="C4447" s="29" t="n">
        <v>45412</v>
      </c>
      <c r="D4447" s="28" t="s">
        <v>380</v>
      </c>
    </row>
    <row r="4448" customFormat="false" ht="15" hidden="false" customHeight="false" outlineLevel="0" collapsed="false">
      <c r="A4448" s="28" t="s">
        <v>382</v>
      </c>
      <c r="B4448" s="28" t="n">
        <v>264</v>
      </c>
      <c r="C4448" s="29" t="n">
        <v>45443</v>
      </c>
      <c r="D4448" s="28" t="s">
        <v>380</v>
      </c>
    </row>
    <row r="4449" customFormat="false" ht="15" hidden="false" customHeight="false" outlineLevel="0" collapsed="false">
      <c r="A4449" s="28" t="s">
        <v>382</v>
      </c>
      <c r="B4449" s="28" t="n">
        <v>264</v>
      </c>
      <c r="C4449" s="29" t="n">
        <v>45504</v>
      </c>
      <c r="D4449" s="28" t="s">
        <v>380</v>
      </c>
    </row>
    <row r="4450" customFormat="false" ht="15" hidden="false" customHeight="false" outlineLevel="0" collapsed="false">
      <c r="A4450" s="28" t="s">
        <v>382</v>
      </c>
      <c r="B4450" s="28" t="n">
        <v>264</v>
      </c>
      <c r="C4450" s="29" t="n">
        <v>45535</v>
      </c>
      <c r="D4450" s="28" t="s">
        <v>380</v>
      </c>
    </row>
    <row r="4451" customFormat="false" ht="15" hidden="false" customHeight="false" outlineLevel="0" collapsed="false">
      <c r="A4451" s="28" t="s">
        <v>382</v>
      </c>
      <c r="B4451" s="28" t="n">
        <v>264</v>
      </c>
      <c r="C4451" s="29" t="n">
        <v>45565</v>
      </c>
      <c r="D4451" s="28" t="s">
        <v>380</v>
      </c>
    </row>
    <row r="4452" customFormat="false" ht="15" hidden="false" customHeight="false" outlineLevel="0" collapsed="false">
      <c r="A4452" s="28" t="s">
        <v>382</v>
      </c>
      <c r="B4452" s="28" t="n">
        <v>264</v>
      </c>
      <c r="C4452" s="29" t="n">
        <v>45596</v>
      </c>
      <c r="D4452" s="28" t="s">
        <v>380</v>
      </c>
    </row>
    <row r="4453" customFormat="false" ht="15" hidden="false" customHeight="false" outlineLevel="0" collapsed="false">
      <c r="A4453" s="28" t="s">
        <v>382</v>
      </c>
      <c r="B4453" s="28" t="n">
        <v>264</v>
      </c>
      <c r="C4453" s="29" t="n">
        <v>45657</v>
      </c>
      <c r="D4453" s="28" t="s">
        <v>381</v>
      </c>
    </row>
    <row r="4454" customFormat="false" ht="15" hidden="false" customHeight="false" outlineLevel="0" collapsed="false">
      <c r="A4454" s="28" t="s">
        <v>382</v>
      </c>
      <c r="B4454" s="28" t="n">
        <v>264</v>
      </c>
      <c r="C4454" s="29" t="n">
        <v>45688</v>
      </c>
      <c r="D4454" s="28" t="s">
        <v>381</v>
      </c>
    </row>
    <row r="4455" customFormat="false" ht="15" hidden="false" customHeight="false" outlineLevel="0" collapsed="false">
      <c r="A4455" s="28" t="s">
        <v>382</v>
      </c>
      <c r="B4455" s="28" t="n">
        <v>264</v>
      </c>
      <c r="C4455" s="29" t="n">
        <v>45747</v>
      </c>
      <c r="D4455" s="28" t="s">
        <v>380</v>
      </c>
    </row>
    <row r="4456" customFormat="false" ht="15" hidden="false" customHeight="false" outlineLevel="0" collapsed="false">
      <c r="A4456" s="28" t="s">
        <v>382</v>
      </c>
      <c r="B4456" s="28" t="n">
        <v>264</v>
      </c>
      <c r="C4456" s="29" t="n">
        <v>45777</v>
      </c>
      <c r="D4456" s="28" t="s">
        <v>380</v>
      </c>
    </row>
    <row r="4457" customFormat="false" ht="15" hidden="false" customHeight="false" outlineLevel="0" collapsed="false">
      <c r="A4457" s="28" t="s">
        <v>382</v>
      </c>
      <c r="B4457" s="28" t="n">
        <v>264</v>
      </c>
      <c r="C4457" s="29" t="n">
        <v>45808</v>
      </c>
      <c r="D4457" s="28" t="s">
        <v>379</v>
      </c>
    </row>
    <row r="4458" customFormat="false" ht="15" hidden="false" customHeight="false" outlineLevel="0" collapsed="false">
      <c r="A4458" s="28" t="s">
        <v>382</v>
      </c>
      <c r="B4458" s="28" t="n">
        <v>264</v>
      </c>
      <c r="C4458" s="29" t="n">
        <v>45869</v>
      </c>
      <c r="D4458" s="28" t="s">
        <v>380</v>
      </c>
    </row>
    <row r="4459" customFormat="false" ht="15" hidden="false" customHeight="false" outlineLevel="0" collapsed="false">
      <c r="A4459" s="28" t="s">
        <v>382</v>
      </c>
      <c r="B4459" s="28" t="n">
        <v>264</v>
      </c>
      <c r="C4459" s="29" t="n">
        <v>45900</v>
      </c>
      <c r="D4459" s="28" t="s">
        <v>380</v>
      </c>
    </row>
    <row r="4460" customFormat="false" ht="15" hidden="false" customHeight="false" outlineLevel="0" collapsed="false">
      <c r="A4460" s="28" t="s">
        <v>382</v>
      </c>
      <c r="B4460" s="28" t="n">
        <v>264</v>
      </c>
      <c r="C4460" s="29" t="n">
        <v>45930</v>
      </c>
      <c r="D4460" s="28" t="s">
        <v>380</v>
      </c>
    </row>
    <row r="4461" customFormat="false" ht="15" hidden="false" customHeight="false" outlineLevel="0" collapsed="false">
      <c r="A4461" s="28" t="s">
        <v>382</v>
      </c>
      <c r="B4461" s="28" t="n">
        <v>264</v>
      </c>
      <c r="C4461" s="29" t="n">
        <v>45961</v>
      </c>
      <c r="D4461" s="28" t="s">
        <v>381</v>
      </c>
    </row>
    <row r="4462" customFormat="false" ht="15" hidden="false" customHeight="false" outlineLevel="0" collapsed="false">
      <c r="A4462" s="28" t="s">
        <v>382</v>
      </c>
      <c r="B4462" s="28" t="n">
        <v>264</v>
      </c>
      <c r="C4462" s="29" t="n">
        <v>46022</v>
      </c>
      <c r="D4462" s="28" t="s">
        <v>381</v>
      </c>
    </row>
    <row r="4463" customFormat="false" ht="15" hidden="false" customHeight="false" outlineLevel="0" collapsed="false">
      <c r="A4463" s="28" t="s">
        <v>382</v>
      </c>
      <c r="B4463" s="28" t="n">
        <v>264</v>
      </c>
      <c r="C4463" s="29" t="n">
        <v>46053</v>
      </c>
      <c r="D4463" s="28" t="s">
        <v>380</v>
      </c>
    </row>
    <row r="4464" customFormat="false" ht="15" hidden="false" customHeight="false" outlineLevel="0" collapsed="false">
      <c r="A4464" s="28" t="s">
        <v>382</v>
      </c>
      <c r="B4464" s="28" t="n">
        <v>264</v>
      </c>
      <c r="C4464" s="29" t="n">
        <v>46112</v>
      </c>
      <c r="D4464" s="28" t="s">
        <v>379</v>
      </c>
    </row>
    <row r="4465" customFormat="false" ht="15" hidden="false" customHeight="false" outlineLevel="0" collapsed="false">
      <c r="A4465" s="28" t="s">
        <v>382</v>
      </c>
      <c r="B4465" s="28" t="n">
        <v>264</v>
      </c>
      <c r="C4465" s="29" t="n">
        <v>46142</v>
      </c>
      <c r="D4465" s="28" t="s">
        <v>380</v>
      </c>
    </row>
    <row r="4466" customFormat="false" ht="15" hidden="false" customHeight="false" outlineLevel="0" collapsed="false">
      <c r="A4466" s="28" t="s">
        <v>382</v>
      </c>
      <c r="B4466" s="28" t="n">
        <v>264</v>
      </c>
      <c r="C4466" s="29" t="n">
        <v>46173</v>
      </c>
      <c r="D4466" s="28" t="s">
        <v>381</v>
      </c>
    </row>
    <row r="4467" customFormat="false" ht="15" hidden="false" customHeight="false" outlineLevel="0" collapsed="false">
      <c r="A4467" s="28" t="s">
        <v>382</v>
      </c>
      <c r="B4467" s="28" t="n">
        <v>264</v>
      </c>
      <c r="C4467" s="29" t="n">
        <v>46234</v>
      </c>
      <c r="D4467" s="28" t="s">
        <v>380</v>
      </c>
    </row>
    <row r="4468" customFormat="false" ht="15" hidden="false" customHeight="false" outlineLevel="0" collapsed="false">
      <c r="A4468" s="28" t="s">
        <v>382</v>
      </c>
      <c r="B4468" s="28" t="n">
        <v>265</v>
      </c>
      <c r="C4468" s="29" t="n">
        <v>45382</v>
      </c>
      <c r="D4468" s="28" t="s">
        <v>380</v>
      </c>
    </row>
    <row r="4469" customFormat="false" ht="15" hidden="false" customHeight="false" outlineLevel="0" collapsed="false">
      <c r="A4469" s="28" t="s">
        <v>382</v>
      </c>
      <c r="B4469" s="28" t="n">
        <v>265</v>
      </c>
      <c r="C4469" s="29" t="n">
        <v>45412</v>
      </c>
      <c r="D4469" s="28" t="s">
        <v>380</v>
      </c>
    </row>
    <row r="4470" customFormat="false" ht="15" hidden="false" customHeight="false" outlineLevel="0" collapsed="false">
      <c r="A4470" s="28" t="s">
        <v>382</v>
      </c>
      <c r="B4470" s="28" t="n">
        <v>265</v>
      </c>
      <c r="C4470" s="29" t="n">
        <v>45443</v>
      </c>
      <c r="D4470" s="28" t="s">
        <v>380</v>
      </c>
    </row>
    <row r="4471" customFormat="false" ht="15" hidden="false" customHeight="false" outlineLevel="0" collapsed="false">
      <c r="A4471" s="28" t="s">
        <v>382</v>
      </c>
      <c r="B4471" s="28" t="n">
        <v>265</v>
      </c>
      <c r="C4471" s="29" t="n">
        <v>45504</v>
      </c>
      <c r="D4471" s="28" t="s">
        <v>380</v>
      </c>
    </row>
    <row r="4472" customFormat="false" ht="15" hidden="false" customHeight="false" outlineLevel="0" collapsed="false">
      <c r="A4472" s="28" t="s">
        <v>382</v>
      </c>
      <c r="B4472" s="28" t="n">
        <v>265</v>
      </c>
      <c r="C4472" s="29" t="n">
        <v>45535</v>
      </c>
      <c r="D4472" s="28" t="s">
        <v>380</v>
      </c>
    </row>
    <row r="4473" customFormat="false" ht="15" hidden="false" customHeight="false" outlineLevel="0" collapsed="false">
      <c r="A4473" s="28" t="s">
        <v>382</v>
      </c>
      <c r="B4473" s="28" t="n">
        <v>265</v>
      </c>
      <c r="C4473" s="29" t="n">
        <v>45565</v>
      </c>
      <c r="D4473" s="28" t="s">
        <v>380</v>
      </c>
    </row>
    <row r="4474" customFormat="false" ht="15" hidden="false" customHeight="false" outlineLevel="0" collapsed="false">
      <c r="A4474" s="28" t="s">
        <v>382</v>
      </c>
      <c r="B4474" s="28" t="n">
        <v>265</v>
      </c>
      <c r="C4474" s="29" t="n">
        <v>45596</v>
      </c>
      <c r="D4474" s="28" t="s">
        <v>380</v>
      </c>
    </row>
    <row r="4475" customFormat="false" ht="15" hidden="false" customHeight="false" outlineLevel="0" collapsed="false">
      <c r="A4475" s="28" t="s">
        <v>382</v>
      </c>
      <c r="B4475" s="28" t="n">
        <v>265</v>
      </c>
      <c r="C4475" s="29" t="n">
        <v>45657</v>
      </c>
      <c r="D4475" s="28" t="s">
        <v>380</v>
      </c>
    </row>
    <row r="4476" customFormat="false" ht="15" hidden="false" customHeight="false" outlineLevel="0" collapsed="false">
      <c r="A4476" s="28" t="s">
        <v>382</v>
      </c>
      <c r="B4476" s="28" t="n">
        <v>265</v>
      </c>
      <c r="C4476" s="29" t="n">
        <v>45688</v>
      </c>
      <c r="D4476" s="28" t="s">
        <v>380</v>
      </c>
    </row>
    <row r="4477" customFormat="false" ht="15" hidden="false" customHeight="false" outlineLevel="0" collapsed="false">
      <c r="A4477" s="28" t="s">
        <v>382</v>
      </c>
      <c r="B4477" s="28" t="n">
        <v>265</v>
      </c>
      <c r="C4477" s="29" t="n">
        <v>45747</v>
      </c>
      <c r="D4477" s="28" t="s">
        <v>380</v>
      </c>
    </row>
    <row r="4478" customFormat="false" ht="15" hidden="false" customHeight="false" outlineLevel="0" collapsed="false">
      <c r="A4478" s="28" t="s">
        <v>382</v>
      </c>
      <c r="B4478" s="28" t="n">
        <v>265</v>
      </c>
      <c r="C4478" s="29" t="n">
        <v>45777</v>
      </c>
      <c r="D4478" s="28" t="s">
        <v>380</v>
      </c>
    </row>
    <row r="4479" customFormat="false" ht="15" hidden="false" customHeight="false" outlineLevel="0" collapsed="false">
      <c r="A4479" s="28" t="s">
        <v>382</v>
      </c>
      <c r="B4479" s="28" t="n">
        <v>265</v>
      </c>
      <c r="C4479" s="29" t="n">
        <v>45808</v>
      </c>
      <c r="D4479" s="28" t="s">
        <v>380</v>
      </c>
    </row>
    <row r="4480" customFormat="false" ht="15" hidden="false" customHeight="false" outlineLevel="0" collapsed="false">
      <c r="A4480" s="28" t="s">
        <v>382</v>
      </c>
      <c r="B4480" s="28" t="n">
        <v>265</v>
      </c>
      <c r="C4480" s="29" t="n">
        <v>45869</v>
      </c>
      <c r="D4480" s="28" t="s">
        <v>379</v>
      </c>
    </row>
    <row r="4481" customFormat="false" ht="15" hidden="false" customHeight="false" outlineLevel="0" collapsed="false">
      <c r="A4481" s="28" t="s">
        <v>382</v>
      </c>
      <c r="B4481" s="28" t="n">
        <v>265</v>
      </c>
      <c r="C4481" s="29" t="n">
        <v>45900</v>
      </c>
      <c r="D4481" s="28" t="s">
        <v>380</v>
      </c>
    </row>
    <row r="4482" customFormat="false" ht="15" hidden="false" customHeight="false" outlineLevel="0" collapsed="false">
      <c r="A4482" s="28" t="s">
        <v>382</v>
      </c>
      <c r="B4482" s="28" t="n">
        <v>265</v>
      </c>
      <c r="C4482" s="29" t="n">
        <v>45930</v>
      </c>
      <c r="D4482" s="28" t="s">
        <v>380</v>
      </c>
    </row>
    <row r="4483" customFormat="false" ht="15" hidden="false" customHeight="false" outlineLevel="0" collapsed="false">
      <c r="A4483" s="28" t="s">
        <v>382</v>
      </c>
      <c r="B4483" s="28" t="n">
        <v>265</v>
      </c>
      <c r="C4483" s="29" t="n">
        <v>45961</v>
      </c>
      <c r="D4483" s="28" t="s">
        <v>380</v>
      </c>
    </row>
    <row r="4484" customFormat="false" ht="15" hidden="false" customHeight="false" outlineLevel="0" collapsed="false">
      <c r="A4484" s="28" t="s">
        <v>382</v>
      </c>
      <c r="B4484" s="28" t="n">
        <v>265</v>
      </c>
      <c r="C4484" s="29" t="n">
        <v>46022</v>
      </c>
      <c r="D4484" s="28" t="s">
        <v>380</v>
      </c>
    </row>
    <row r="4485" customFormat="false" ht="15" hidden="false" customHeight="false" outlineLevel="0" collapsed="false">
      <c r="A4485" s="28" t="s">
        <v>382</v>
      </c>
      <c r="B4485" s="28" t="n">
        <v>265</v>
      </c>
      <c r="C4485" s="29" t="n">
        <v>46053</v>
      </c>
      <c r="D4485" s="28" t="s">
        <v>380</v>
      </c>
    </row>
    <row r="4486" customFormat="false" ht="15" hidden="false" customHeight="false" outlineLevel="0" collapsed="false">
      <c r="A4486" s="28" t="s">
        <v>382</v>
      </c>
      <c r="B4486" s="28" t="n">
        <v>265</v>
      </c>
      <c r="C4486" s="29" t="n">
        <v>46112</v>
      </c>
      <c r="D4486" s="28" t="s">
        <v>381</v>
      </c>
    </row>
    <row r="4487" customFormat="false" ht="15" hidden="false" customHeight="false" outlineLevel="0" collapsed="false">
      <c r="A4487" s="28" t="s">
        <v>382</v>
      </c>
      <c r="B4487" s="28" t="n">
        <v>265</v>
      </c>
      <c r="C4487" s="29" t="n">
        <v>46142</v>
      </c>
      <c r="D4487" s="28" t="s">
        <v>380</v>
      </c>
    </row>
    <row r="4488" customFormat="false" ht="15" hidden="false" customHeight="false" outlineLevel="0" collapsed="false">
      <c r="A4488" s="28" t="s">
        <v>382</v>
      </c>
      <c r="B4488" s="28" t="n">
        <v>265</v>
      </c>
      <c r="C4488" s="29" t="n">
        <v>46173</v>
      </c>
      <c r="D4488" s="28" t="s">
        <v>381</v>
      </c>
    </row>
    <row r="4489" customFormat="false" ht="15" hidden="false" customHeight="false" outlineLevel="0" collapsed="false">
      <c r="A4489" s="28" t="s">
        <v>382</v>
      </c>
      <c r="B4489" s="28" t="n">
        <v>265</v>
      </c>
      <c r="C4489" s="29" t="n">
        <v>46234</v>
      </c>
      <c r="D4489" s="28" t="s">
        <v>380</v>
      </c>
    </row>
    <row r="4490" customFormat="false" ht="15" hidden="false" customHeight="false" outlineLevel="0" collapsed="false">
      <c r="A4490" s="28" t="s">
        <v>382</v>
      </c>
      <c r="B4490" s="28" t="n">
        <v>267</v>
      </c>
      <c r="C4490" s="29" t="n">
        <v>45016</v>
      </c>
      <c r="D4490" s="28" t="s">
        <v>380</v>
      </c>
    </row>
    <row r="4491" customFormat="false" ht="15" hidden="false" customHeight="false" outlineLevel="0" collapsed="false">
      <c r="A4491" s="28" t="s">
        <v>382</v>
      </c>
      <c r="B4491" s="28" t="n">
        <v>267</v>
      </c>
      <c r="C4491" s="29" t="n">
        <v>45046</v>
      </c>
      <c r="D4491" s="28" t="s">
        <v>381</v>
      </c>
    </row>
    <row r="4492" customFormat="false" ht="15" hidden="false" customHeight="false" outlineLevel="0" collapsed="false">
      <c r="A4492" s="28" t="s">
        <v>382</v>
      </c>
      <c r="B4492" s="28" t="n">
        <v>267</v>
      </c>
      <c r="C4492" s="29" t="n">
        <v>45077</v>
      </c>
      <c r="D4492" s="28" t="s">
        <v>380</v>
      </c>
    </row>
    <row r="4493" customFormat="false" ht="15" hidden="false" customHeight="false" outlineLevel="0" collapsed="false">
      <c r="A4493" s="28" t="s">
        <v>382</v>
      </c>
      <c r="B4493" s="28" t="n">
        <v>267</v>
      </c>
      <c r="C4493" s="29" t="n">
        <v>45199</v>
      </c>
      <c r="D4493" s="28" t="s">
        <v>380</v>
      </c>
    </row>
    <row r="4494" customFormat="false" ht="15" hidden="false" customHeight="false" outlineLevel="0" collapsed="false">
      <c r="A4494" s="28" t="s">
        <v>382</v>
      </c>
      <c r="B4494" s="28" t="n">
        <v>267</v>
      </c>
      <c r="C4494" s="29" t="n">
        <v>45230</v>
      </c>
      <c r="D4494" s="28" t="s">
        <v>380</v>
      </c>
    </row>
    <row r="4495" customFormat="false" ht="15" hidden="false" customHeight="false" outlineLevel="0" collapsed="false">
      <c r="A4495" s="28" t="s">
        <v>382</v>
      </c>
      <c r="B4495" s="28" t="n">
        <v>267</v>
      </c>
      <c r="C4495" s="29" t="n">
        <v>45291</v>
      </c>
      <c r="D4495" s="28" t="s">
        <v>380</v>
      </c>
    </row>
    <row r="4496" customFormat="false" ht="15" hidden="false" customHeight="false" outlineLevel="0" collapsed="false">
      <c r="A4496" s="28" t="s">
        <v>382</v>
      </c>
      <c r="B4496" s="28" t="n">
        <v>267</v>
      </c>
      <c r="C4496" s="29" t="n">
        <v>45322</v>
      </c>
      <c r="D4496" s="28" t="s">
        <v>380</v>
      </c>
    </row>
    <row r="4497" customFormat="false" ht="15" hidden="false" customHeight="false" outlineLevel="0" collapsed="false">
      <c r="A4497" s="28" t="s">
        <v>382</v>
      </c>
      <c r="B4497" s="28" t="n">
        <v>267</v>
      </c>
      <c r="C4497" s="29" t="n">
        <v>45382</v>
      </c>
      <c r="D4497" s="28" t="s">
        <v>380</v>
      </c>
    </row>
    <row r="4498" customFormat="false" ht="15" hidden="false" customHeight="false" outlineLevel="0" collapsed="false">
      <c r="A4498" s="28" t="s">
        <v>382</v>
      </c>
      <c r="B4498" s="28" t="n">
        <v>267</v>
      </c>
      <c r="C4498" s="29" t="n">
        <v>45412</v>
      </c>
      <c r="D4498" s="28" t="s">
        <v>380</v>
      </c>
    </row>
    <row r="4499" customFormat="false" ht="15" hidden="false" customHeight="false" outlineLevel="0" collapsed="false">
      <c r="A4499" s="28" t="s">
        <v>382</v>
      </c>
      <c r="B4499" s="28" t="n">
        <v>267</v>
      </c>
      <c r="C4499" s="29" t="n">
        <v>45443</v>
      </c>
      <c r="D4499" s="28" t="s">
        <v>380</v>
      </c>
    </row>
    <row r="4500" customFormat="false" ht="15" hidden="false" customHeight="false" outlineLevel="0" collapsed="false">
      <c r="A4500" s="28" t="s">
        <v>382</v>
      </c>
      <c r="B4500" s="28" t="n">
        <v>267</v>
      </c>
      <c r="C4500" s="29" t="n">
        <v>45504</v>
      </c>
      <c r="D4500" s="28" t="s">
        <v>380</v>
      </c>
    </row>
    <row r="4501" customFormat="false" ht="15" hidden="false" customHeight="false" outlineLevel="0" collapsed="false">
      <c r="A4501" s="28" t="s">
        <v>382</v>
      </c>
      <c r="B4501" s="28" t="n">
        <v>267</v>
      </c>
      <c r="C4501" s="29" t="n">
        <v>45535</v>
      </c>
      <c r="D4501" s="28" t="s">
        <v>381</v>
      </c>
    </row>
    <row r="4502" customFormat="false" ht="15" hidden="false" customHeight="false" outlineLevel="0" collapsed="false">
      <c r="A4502" s="28" t="s">
        <v>382</v>
      </c>
      <c r="B4502" s="28" t="n">
        <v>267</v>
      </c>
      <c r="C4502" s="29" t="n">
        <v>45565</v>
      </c>
      <c r="D4502" s="28" t="s">
        <v>380</v>
      </c>
    </row>
    <row r="4503" customFormat="false" ht="15" hidden="false" customHeight="false" outlineLevel="0" collapsed="false">
      <c r="A4503" s="28" t="s">
        <v>382</v>
      </c>
      <c r="B4503" s="28" t="n">
        <v>267</v>
      </c>
      <c r="C4503" s="29" t="n">
        <v>45596</v>
      </c>
      <c r="D4503" s="28" t="s">
        <v>380</v>
      </c>
    </row>
    <row r="4504" customFormat="false" ht="15" hidden="false" customHeight="false" outlineLevel="0" collapsed="false">
      <c r="A4504" s="28" t="s">
        <v>382</v>
      </c>
      <c r="B4504" s="28" t="n">
        <v>267</v>
      </c>
      <c r="C4504" s="29" t="n">
        <v>45657</v>
      </c>
      <c r="D4504" s="28" t="s">
        <v>380</v>
      </c>
    </row>
    <row r="4505" customFormat="false" ht="15" hidden="false" customHeight="false" outlineLevel="0" collapsed="false">
      <c r="A4505" s="28" t="s">
        <v>382</v>
      </c>
      <c r="B4505" s="28" t="n">
        <v>267</v>
      </c>
      <c r="C4505" s="29" t="n">
        <v>45688</v>
      </c>
      <c r="D4505" s="28" t="s">
        <v>380</v>
      </c>
    </row>
    <row r="4506" customFormat="false" ht="15" hidden="false" customHeight="false" outlineLevel="0" collapsed="false">
      <c r="A4506" s="28" t="s">
        <v>382</v>
      </c>
      <c r="B4506" s="28" t="n">
        <v>267</v>
      </c>
      <c r="C4506" s="29" t="n">
        <v>45747</v>
      </c>
      <c r="D4506" s="28" t="s">
        <v>380</v>
      </c>
    </row>
    <row r="4507" customFormat="false" ht="15" hidden="false" customHeight="false" outlineLevel="0" collapsed="false">
      <c r="A4507" s="28" t="s">
        <v>382</v>
      </c>
      <c r="B4507" s="28" t="n">
        <v>267</v>
      </c>
      <c r="C4507" s="29" t="n">
        <v>45777</v>
      </c>
      <c r="D4507" s="28" t="s">
        <v>381</v>
      </c>
    </row>
    <row r="4508" customFormat="false" ht="15" hidden="false" customHeight="false" outlineLevel="0" collapsed="false">
      <c r="A4508" s="28" t="s">
        <v>382</v>
      </c>
      <c r="B4508" s="28" t="n">
        <v>267</v>
      </c>
      <c r="C4508" s="29" t="n">
        <v>45808</v>
      </c>
      <c r="D4508" s="28" t="s">
        <v>380</v>
      </c>
    </row>
    <row r="4509" customFormat="false" ht="15" hidden="false" customHeight="false" outlineLevel="0" collapsed="false">
      <c r="A4509" s="28" t="s">
        <v>382</v>
      </c>
      <c r="B4509" s="28" t="n">
        <v>267</v>
      </c>
      <c r="C4509" s="29" t="n">
        <v>45869</v>
      </c>
      <c r="D4509" s="28" t="s">
        <v>380</v>
      </c>
    </row>
    <row r="4510" customFormat="false" ht="15" hidden="false" customHeight="false" outlineLevel="0" collapsed="false">
      <c r="A4510" s="28" t="s">
        <v>382</v>
      </c>
      <c r="B4510" s="28" t="n">
        <v>267</v>
      </c>
      <c r="C4510" s="29" t="n">
        <v>45900</v>
      </c>
      <c r="D4510" s="28" t="s">
        <v>379</v>
      </c>
    </row>
    <row r="4511" customFormat="false" ht="15" hidden="false" customHeight="false" outlineLevel="0" collapsed="false">
      <c r="A4511" s="28" t="s">
        <v>382</v>
      </c>
      <c r="B4511" s="28" t="n">
        <v>267</v>
      </c>
      <c r="C4511" s="29" t="n">
        <v>45930</v>
      </c>
      <c r="D4511" s="28" t="s">
        <v>380</v>
      </c>
    </row>
    <row r="4512" customFormat="false" ht="15" hidden="false" customHeight="false" outlineLevel="0" collapsed="false">
      <c r="A4512" s="28" t="s">
        <v>382</v>
      </c>
      <c r="B4512" s="28" t="n">
        <v>267</v>
      </c>
      <c r="C4512" s="29" t="n">
        <v>45961</v>
      </c>
      <c r="D4512" s="28" t="s">
        <v>380</v>
      </c>
    </row>
    <row r="4513" customFormat="false" ht="15" hidden="false" customHeight="false" outlineLevel="0" collapsed="false">
      <c r="A4513" s="28" t="s">
        <v>382</v>
      </c>
      <c r="B4513" s="28" t="n">
        <v>267</v>
      </c>
      <c r="C4513" s="29" t="n">
        <v>46022</v>
      </c>
      <c r="D4513" s="28" t="s">
        <v>380</v>
      </c>
    </row>
    <row r="4514" customFormat="false" ht="15" hidden="false" customHeight="false" outlineLevel="0" collapsed="false">
      <c r="A4514" s="28" t="s">
        <v>382</v>
      </c>
      <c r="B4514" s="28" t="n">
        <v>267</v>
      </c>
      <c r="C4514" s="29" t="n">
        <v>46053</v>
      </c>
      <c r="D4514" s="28" t="s">
        <v>381</v>
      </c>
    </row>
    <row r="4515" customFormat="false" ht="15" hidden="false" customHeight="false" outlineLevel="0" collapsed="false">
      <c r="A4515" s="28" t="s">
        <v>382</v>
      </c>
      <c r="B4515" s="28" t="n">
        <v>267</v>
      </c>
      <c r="C4515" s="29" t="n">
        <v>46112</v>
      </c>
      <c r="D4515" s="28" t="s">
        <v>380</v>
      </c>
    </row>
    <row r="4516" customFormat="false" ht="15" hidden="false" customHeight="false" outlineLevel="0" collapsed="false">
      <c r="A4516" s="28" t="s">
        <v>382</v>
      </c>
      <c r="B4516" s="28" t="n">
        <v>267</v>
      </c>
      <c r="C4516" s="29" t="n">
        <v>46142</v>
      </c>
      <c r="D4516" s="28" t="s">
        <v>381</v>
      </c>
    </row>
    <row r="4517" customFormat="false" ht="15" hidden="false" customHeight="false" outlineLevel="0" collapsed="false">
      <c r="A4517" s="28" t="s">
        <v>382</v>
      </c>
      <c r="B4517" s="28" t="n">
        <v>267</v>
      </c>
      <c r="C4517" s="29" t="n">
        <v>46173</v>
      </c>
      <c r="D4517" s="28" t="s">
        <v>380</v>
      </c>
    </row>
    <row r="4518" customFormat="false" ht="15" hidden="false" customHeight="false" outlineLevel="0" collapsed="false">
      <c r="A4518" s="28" t="s">
        <v>382</v>
      </c>
      <c r="B4518" s="28" t="n">
        <v>267</v>
      </c>
      <c r="C4518" s="29" t="n">
        <v>46234</v>
      </c>
      <c r="D4518" s="28" t="s">
        <v>380</v>
      </c>
    </row>
    <row r="4519" customFormat="false" ht="15" hidden="false" customHeight="false" outlineLevel="0" collapsed="false">
      <c r="A4519" s="28" t="s">
        <v>382</v>
      </c>
      <c r="B4519" s="28" t="n">
        <v>268</v>
      </c>
      <c r="C4519" s="29" t="n">
        <v>45961</v>
      </c>
      <c r="D4519" s="28" t="s">
        <v>380</v>
      </c>
    </row>
    <row r="4520" customFormat="false" ht="15" hidden="false" customHeight="false" outlineLevel="0" collapsed="false">
      <c r="A4520" s="28" t="s">
        <v>382</v>
      </c>
      <c r="B4520" s="28" t="n">
        <v>268</v>
      </c>
      <c r="C4520" s="29" t="n">
        <v>46022</v>
      </c>
      <c r="D4520" s="28" t="s">
        <v>380</v>
      </c>
    </row>
    <row r="4521" customFormat="false" ht="15" hidden="false" customHeight="false" outlineLevel="0" collapsed="false">
      <c r="A4521" s="28" t="s">
        <v>382</v>
      </c>
      <c r="B4521" s="28" t="n">
        <v>268</v>
      </c>
      <c r="C4521" s="29" t="n">
        <v>46053</v>
      </c>
      <c r="D4521" s="28" t="s">
        <v>381</v>
      </c>
    </row>
    <row r="4522" customFormat="false" ht="15" hidden="false" customHeight="false" outlineLevel="0" collapsed="false">
      <c r="A4522" s="28" t="s">
        <v>382</v>
      </c>
      <c r="B4522" s="28" t="n">
        <v>268</v>
      </c>
      <c r="C4522" s="29" t="n">
        <v>46112</v>
      </c>
      <c r="D4522" s="28" t="s">
        <v>380</v>
      </c>
    </row>
    <row r="4523" customFormat="false" ht="15" hidden="false" customHeight="false" outlineLevel="0" collapsed="false">
      <c r="A4523" s="28" t="s">
        <v>382</v>
      </c>
      <c r="B4523" s="28" t="n">
        <v>268</v>
      </c>
      <c r="C4523" s="29" t="n">
        <v>46142</v>
      </c>
      <c r="D4523" s="28" t="s">
        <v>380</v>
      </c>
    </row>
    <row r="4524" customFormat="false" ht="15" hidden="false" customHeight="false" outlineLevel="0" collapsed="false">
      <c r="A4524" s="28" t="s">
        <v>382</v>
      </c>
      <c r="B4524" s="28" t="n">
        <v>268</v>
      </c>
      <c r="C4524" s="29" t="n">
        <v>46173</v>
      </c>
      <c r="D4524" s="28" t="s">
        <v>381</v>
      </c>
    </row>
    <row r="4525" customFormat="false" ht="15" hidden="false" customHeight="false" outlineLevel="0" collapsed="false">
      <c r="A4525" s="28" t="s">
        <v>382</v>
      </c>
      <c r="B4525" s="28" t="n">
        <v>268</v>
      </c>
      <c r="C4525" s="29" t="n">
        <v>46234</v>
      </c>
      <c r="D4525" s="28" t="s">
        <v>380</v>
      </c>
    </row>
    <row r="4526" customFormat="false" ht="15" hidden="false" customHeight="false" outlineLevel="0" collapsed="false">
      <c r="A4526" s="28" t="s">
        <v>382</v>
      </c>
      <c r="B4526" s="28" t="n">
        <v>269</v>
      </c>
      <c r="C4526" s="29" t="n">
        <v>45382</v>
      </c>
      <c r="D4526" s="28" t="s">
        <v>380</v>
      </c>
    </row>
    <row r="4527" customFormat="false" ht="15" hidden="false" customHeight="false" outlineLevel="0" collapsed="false">
      <c r="A4527" s="28" t="s">
        <v>382</v>
      </c>
      <c r="B4527" s="28" t="n">
        <v>269</v>
      </c>
      <c r="C4527" s="29" t="n">
        <v>45412</v>
      </c>
      <c r="D4527" s="28" t="s">
        <v>380</v>
      </c>
    </row>
    <row r="4528" customFormat="false" ht="15" hidden="false" customHeight="false" outlineLevel="0" collapsed="false">
      <c r="A4528" s="28" t="s">
        <v>382</v>
      </c>
      <c r="B4528" s="28" t="n">
        <v>269</v>
      </c>
      <c r="C4528" s="29" t="n">
        <v>45443</v>
      </c>
      <c r="D4528" s="28" t="s">
        <v>380</v>
      </c>
    </row>
    <row r="4529" customFormat="false" ht="15" hidden="false" customHeight="false" outlineLevel="0" collapsed="false">
      <c r="A4529" s="28" t="s">
        <v>382</v>
      </c>
      <c r="B4529" s="28" t="n">
        <v>269</v>
      </c>
      <c r="C4529" s="29" t="n">
        <v>45504</v>
      </c>
      <c r="D4529" s="28" t="s">
        <v>380</v>
      </c>
    </row>
    <row r="4530" customFormat="false" ht="15" hidden="false" customHeight="false" outlineLevel="0" collapsed="false">
      <c r="A4530" s="28" t="s">
        <v>382</v>
      </c>
      <c r="B4530" s="28" t="n">
        <v>269</v>
      </c>
      <c r="C4530" s="29" t="n">
        <v>45535</v>
      </c>
      <c r="D4530" s="28" t="s">
        <v>380</v>
      </c>
    </row>
    <row r="4531" customFormat="false" ht="15" hidden="false" customHeight="false" outlineLevel="0" collapsed="false">
      <c r="A4531" s="28" t="s">
        <v>382</v>
      </c>
      <c r="B4531" s="28" t="n">
        <v>269</v>
      </c>
      <c r="C4531" s="29" t="n">
        <v>45565</v>
      </c>
      <c r="D4531" s="28" t="s">
        <v>380</v>
      </c>
    </row>
    <row r="4532" customFormat="false" ht="15" hidden="false" customHeight="false" outlineLevel="0" collapsed="false">
      <c r="A4532" s="28" t="s">
        <v>382</v>
      </c>
      <c r="B4532" s="28" t="n">
        <v>269</v>
      </c>
      <c r="C4532" s="29" t="n">
        <v>45596</v>
      </c>
      <c r="D4532" s="28" t="s">
        <v>380</v>
      </c>
    </row>
    <row r="4533" customFormat="false" ht="15" hidden="false" customHeight="false" outlineLevel="0" collapsed="false">
      <c r="A4533" s="28" t="s">
        <v>382</v>
      </c>
      <c r="B4533" s="28" t="n">
        <v>269</v>
      </c>
      <c r="C4533" s="29" t="n">
        <v>45657</v>
      </c>
      <c r="D4533" s="28" t="s">
        <v>380</v>
      </c>
    </row>
    <row r="4534" customFormat="false" ht="15" hidden="false" customHeight="false" outlineLevel="0" collapsed="false">
      <c r="A4534" s="28" t="s">
        <v>382</v>
      </c>
      <c r="B4534" s="28" t="n">
        <v>269</v>
      </c>
      <c r="C4534" s="29" t="n">
        <v>45688</v>
      </c>
      <c r="D4534" s="28" t="s">
        <v>379</v>
      </c>
    </row>
    <row r="4535" customFormat="false" ht="15" hidden="false" customHeight="false" outlineLevel="0" collapsed="false">
      <c r="A4535" s="28" t="s">
        <v>382</v>
      </c>
      <c r="B4535" s="28" t="n">
        <v>269</v>
      </c>
      <c r="C4535" s="29" t="n">
        <v>45747</v>
      </c>
      <c r="D4535" s="28" t="s">
        <v>380</v>
      </c>
    </row>
    <row r="4536" customFormat="false" ht="15" hidden="false" customHeight="false" outlineLevel="0" collapsed="false">
      <c r="A4536" s="28" t="s">
        <v>382</v>
      </c>
      <c r="B4536" s="28" t="n">
        <v>269</v>
      </c>
      <c r="C4536" s="29" t="n">
        <v>45777</v>
      </c>
      <c r="D4536" s="28" t="s">
        <v>380</v>
      </c>
    </row>
    <row r="4537" customFormat="false" ht="15" hidden="false" customHeight="false" outlineLevel="0" collapsed="false">
      <c r="A4537" s="28" t="s">
        <v>382</v>
      </c>
      <c r="B4537" s="28" t="n">
        <v>269</v>
      </c>
      <c r="C4537" s="29" t="n">
        <v>45808</v>
      </c>
      <c r="D4537" s="28" t="s">
        <v>380</v>
      </c>
    </row>
    <row r="4538" customFormat="false" ht="15" hidden="false" customHeight="false" outlineLevel="0" collapsed="false">
      <c r="A4538" s="28" t="s">
        <v>382</v>
      </c>
      <c r="B4538" s="28" t="n">
        <v>269</v>
      </c>
      <c r="C4538" s="29" t="n">
        <v>45869</v>
      </c>
      <c r="D4538" s="28" t="s">
        <v>380</v>
      </c>
    </row>
    <row r="4539" customFormat="false" ht="15" hidden="false" customHeight="false" outlineLevel="0" collapsed="false">
      <c r="A4539" s="28" t="s">
        <v>382</v>
      </c>
      <c r="B4539" s="28" t="n">
        <v>269</v>
      </c>
      <c r="C4539" s="29" t="n">
        <v>45900</v>
      </c>
      <c r="D4539" s="28" t="s">
        <v>380</v>
      </c>
    </row>
    <row r="4540" customFormat="false" ht="15" hidden="false" customHeight="false" outlineLevel="0" collapsed="false">
      <c r="A4540" s="28" t="s">
        <v>382</v>
      </c>
      <c r="B4540" s="28" t="n">
        <v>269</v>
      </c>
      <c r="C4540" s="29" t="n">
        <v>45930</v>
      </c>
      <c r="D4540" s="28" t="s">
        <v>380</v>
      </c>
    </row>
    <row r="4541" customFormat="false" ht="15" hidden="false" customHeight="false" outlineLevel="0" collapsed="false">
      <c r="A4541" s="28" t="s">
        <v>382</v>
      </c>
      <c r="B4541" s="28" t="n">
        <v>269</v>
      </c>
      <c r="C4541" s="29" t="n">
        <v>45961</v>
      </c>
      <c r="D4541" s="28" t="s">
        <v>380</v>
      </c>
    </row>
    <row r="4542" customFormat="false" ht="15" hidden="false" customHeight="false" outlineLevel="0" collapsed="false">
      <c r="A4542" s="28" t="s">
        <v>382</v>
      </c>
      <c r="B4542" s="28" t="n">
        <v>269</v>
      </c>
      <c r="C4542" s="29" t="n">
        <v>46022</v>
      </c>
      <c r="D4542" s="28" t="s">
        <v>380</v>
      </c>
    </row>
    <row r="4543" customFormat="false" ht="15" hidden="false" customHeight="false" outlineLevel="0" collapsed="false">
      <c r="A4543" s="28" t="s">
        <v>382</v>
      </c>
      <c r="B4543" s="28" t="n">
        <v>269</v>
      </c>
      <c r="C4543" s="29" t="n">
        <v>46053</v>
      </c>
      <c r="D4543" s="28" t="s">
        <v>381</v>
      </c>
    </row>
    <row r="4544" customFormat="false" ht="15" hidden="false" customHeight="false" outlineLevel="0" collapsed="false">
      <c r="A4544" s="28" t="s">
        <v>382</v>
      </c>
      <c r="B4544" s="28" t="n">
        <v>269</v>
      </c>
      <c r="C4544" s="29" t="n">
        <v>46112</v>
      </c>
      <c r="D4544" s="28" t="s">
        <v>380</v>
      </c>
    </row>
    <row r="4545" customFormat="false" ht="15" hidden="false" customHeight="false" outlineLevel="0" collapsed="false">
      <c r="A4545" s="28" t="s">
        <v>382</v>
      </c>
      <c r="B4545" s="28" t="n">
        <v>269</v>
      </c>
      <c r="C4545" s="29" t="n">
        <v>46142</v>
      </c>
      <c r="D4545" s="28" t="s">
        <v>380</v>
      </c>
    </row>
    <row r="4546" customFormat="false" ht="15" hidden="false" customHeight="false" outlineLevel="0" collapsed="false">
      <c r="A4546" s="28" t="s">
        <v>382</v>
      </c>
      <c r="B4546" s="28" t="n">
        <v>269</v>
      </c>
      <c r="C4546" s="29" t="n">
        <v>46173</v>
      </c>
      <c r="D4546" s="28" t="s">
        <v>381</v>
      </c>
    </row>
    <row r="4547" customFormat="false" ht="15" hidden="false" customHeight="false" outlineLevel="0" collapsed="false">
      <c r="A4547" s="28" t="s">
        <v>382</v>
      </c>
      <c r="B4547" s="28" t="n">
        <v>269</v>
      </c>
      <c r="C4547" s="29" t="n">
        <v>46234</v>
      </c>
      <c r="D4547" s="28" t="s">
        <v>380</v>
      </c>
    </row>
    <row r="4548" customFormat="false" ht="15" hidden="false" customHeight="false" outlineLevel="0" collapsed="false">
      <c r="A4548" s="28" t="s">
        <v>382</v>
      </c>
      <c r="B4548" s="28" t="n">
        <v>270</v>
      </c>
      <c r="C4548" s="29" t="n">
        <v>44957</v>
      </c>
      <c r="D4548" s="28" t="s">
        <v>380</v>
      </c>
    </row>
    <row r="4549" customFormat="false" ht="15" hidden="false" customHeight="false" outlineLevel="0" collapsed="false">
      <c r="A4549" s="28" t="s">
        <v>382</v>
      </c>
      <c r="B4549" s="28" t="n">
        <v>270</v>
      </c>
      <c r="C4549" s="29" t="n">
        <v>45016</v>
      </c>
      <c r="D4549" s="28" t="s">
        <v>381</v>
      </c>
    </row>
    <row r="4550" customFormat="false" ht="15" hidden="false" customHeight="false" outlineLevel="0" collapsed="false">
      <c r="A4550" s="28" t="s">
        <v>382</v>
      </c>
      <c r="B4550" s="28" t="n">
        <v>270</v>
      </c>
      <c r="C4550" s="29" t="n">
        <v>45046</v>
      </c>
      <c r="D4550" s="28" t="s">
        <v>380</v>
      </c>
    </row>
    <row r="4551" customFormat="false" ht="15" hidden="false" customHeight="false" outlineLevel="0" collapsed="false">
      <c r="A4551" s="28" t="s">
        <v>382</v>
      </c>
      <c r="B4551" s="28" t="n">
        <v>270</v>
      </c>
      <c r="C4551" s="29" t="n">
        <v>45077</v>
      </c>
      <c r="D4551" s="28" t="s">
        <v>380</v>
      </c>
    </row>
    <row r="4552" customFormat="false" ht="15" hidden="false" customHeight="false" outlineLevel="0" collapsed="false">
      <c r="A4552" s="28" t="s">
        <v>382</v>
      </c>
      <c r="B4552" s="28" t="n">
        <v>270</v>
      </c>
      <c r="C4552" s="29" t="n">
        <v>45199</v>
      </c>
      <c r="D4552" s="28" t="s">
        <v>380</v>
      </c>
    </row>
    <row r="4553" customFormat="false" ht="15" hidden="false" customHeight="false" outlineLevel="0" collapsed="false">
      <c r="A4553" s="28" t="s">
        <v>382</v>
      </c>
      <c r="B4553" s="28" t="n">
        <v>270</v>
      </c>
      <c r="C4553" s="29" t="n">
        <v>45230</v>
      </c>
      <c r="D4553" s="28" t="s">
        <v>380</v>
      </c>
    </row>
    <row r="4554" customFormat="false" ht="15" hidden="false" customHeight="false" outlineLevel="0" collapsed="false">
      <c r="A4554" s="28" t="s">
        <v>382</v>
      </c>
      <c r="B4554" s="28" t="n">
        <v>270</v>
      </c>
      <c r="C4554" s="29" t="n">
        <v>45291</v>
      </c>
      <c r="D4554" s="28" t="s">
        <v>381</v>
      </c>
    </row>
    <row r="4555" customFormat="false" ht="15" hidden="false" customHeight="false" outlineLevel="0" collapsed="false">
      <c r="A4555" s="28" t="s">
        <v>382</v>
      </c>
      <c r="B4555" s="28" t="n">
        <v>270</v>
      </c>
      <c r="C4555" s="29" t="n">
        <v>45322</v>
      </c>
      <c r="D4555" s="28" t="s">
        <v>379</v>
      </c>
    </row>
    <row r="4556" customFormat="false" ht="15" hidden="false" customHeight="false" outlineLevel="0" collapsed="false">
      <c r="A4556" s="28" t="s">
        <v>382</v>
      </c>
      <c r="B4556" s="28" t="n">
        <v>270</v>
      </c>
      <c r="C4556" s="29" t="n">
        <v>45382</v>
      </c>
      <c r="D4556" s="28" t="s">
        <v>380</v>
      </c>
    </row>
    <row r="4557" customFormat="false" ht="15" hidden="false" customHeight="false" outlineLevel="0" collapsed="false">
      <c r="A4557" s="28" t="s">
        <v>382</v>
      </c>
      <c r="B4557" s="28" t="n">
        <v>270</v>
      </c>
      <c r="C4557" s="29" t="n">
        <v>45412</v>
      </c>
      <c r="D4557" s="28" t="s">
        <v>380</v>
      </c>
    </row>
    <row r="4558" customFormat="false" ht="15" hidden="false" customHeight="false" outlineLevel="0" collapsed="false">
      <c r="A4558" s="28" t="s">
        <v>382</v>
      </c>
      <c r="B4558" s="28" t="n">
        <v>270</v>
      </c>
      <c r="C4558" s="29" t="n">
        <v>45443</v>
      </c>
      <c r="D4558" s="28" t="s">
        <v>380</v>
      </c>
    </row>
    <row r="4559" customFormat="false" ht="15" hidden="false" customHeight="false" outlineLevel="0" collapsed="false">
      <c r="A4559" s="28" t="s">
        <v>382</v>
      </c>
      <c r="B4559" s="28" t="n">
        <v>270</v>
      </c>
      <c r="C4559" s="29" t="n">
        <v>45504</v>
      </c>
      <c r="D4559" s="28" t="s">
        <v>380</v>
      </c>
    </row>
    <row r="4560" customFormat="false" ht="15" hidden="false" customHeight="false" outlineLevel="0" collapsed="false">
      <c r="A4560" s="28" t="s">
        <v>382</v>
      </c>
      <c r="B4560" s="28" t="n">
        <v>270</v>
      </c>
      <c r="C4560" s="29" t="n">
        <v>45535</v>
      </c>
      <c r="D4560" s="28" t="s">
        <v>380</v>
      </c>
    </row>
    <row r="4561" customFormat="false" ht="15" hidden="false" customHeight="false" outlineLevel="0" collapsed="false">
      <c r="A4561" s="28" t="s">
        <v>382</v>
      </c>
      <c r="B4561" s="28" t="n">
        <v>270</v>
      </c>
      <c r="C4561" s="29" t="n">
        <v>45565</v>
      </c>
      <c r="D4561" s="28" t="s">
        <v>381</v>
      </c>
    </row>
    <row r="4562" customFormat="false" ht="15" hidden="false" customHeight="false" outlineLevel="0" collapsed="false">
      <c r="A4562" s="28" t="s">
        <v>382</v>
      </c>
      <c r="B4562" s="28" t="n">
        <v>270</v>
      </c>
      <c r="C4562" s="29" t="n">
        <v>45596</v>
      </c>
      <c r="D4562" s="28" t="s">
        <v>380</v>
      </c>
    </row>
    <row r="4563" customFormat="false" ht="15" hidden="false" customHeight="false" outlineLevel="0" collapsed="false">
      <c r="A4563" s="28" t="s">
        <v>382</v>
      </c>
      <c r="B4563" s="28" t="n">
        <v>270</v>
      </c>
      <c r="C4563" s="29" t="n">
        <v>45657</v>
      </c>
      <c r="D4563" s="28" t="s">
        <v>380</v>
      </c>
    </row>
    <row r="4564" customFormat="false" ht="15" hidden="false" customHeight="false" outlineLevel="0" collapsed="false">
      <c r="A4564" s="28" t="s">
        <v>382</v>
      </c>
      <c r="B4564" s="28" t="n">
        <v>270</v>
      </c>
      <c r="C4564" s="29" t="n">
        <v>45688</v>
      </c>
      <c r="D4564" s="28" t="s">
        <v>380</v>
      </c>
    </row>
    <row r="4565" customFormat="false" ht="15" hidden="false" customHeight="false" outlineLevel="0" collapsed="false">
      <c r="A4565" s="28" t="s">
        <v>382</v>
      </c>
      <c r="B4565" s="28" t="n">
        <v>270</v>
      </c>
      <c r="C4565" s="29" t="n">
        <v>45747</v>
      </c>
      <c r="D4565" s="28" t="s">
        <v>380</v>
      </c>
    </row>
    <row r="4566" customFormat="false" ht="15" hidden="false" customHeight="false" outlineLevel="0" collapsed="false">
      <c r="A4566" s="28" t="s">
        <v>382</v>
      </c>
      <c r="B4566" s="28" t="n">
        <v>270</v>
      </c>
      <c r="C4566" s="29" t="n">
        <v>45777</v>
      </c>
      <c r="D4566" s="28" t="s">
        <v>380</v>
      </c>
    </row>
    <row r="4567" customFormat="false" ht="15" hidden="false" customHeight="false" outlineLevel="0" collapsed="false">
      <c r="A4567" s="28" t="s">
        <v>382</v>
      </c>
      <c r="B4567" s="28" t="n">
        <v>270</v>
      </c>
      <c r="C4567" s="29" t="n">
        <v>45808</v>
      </c>
      <c r="D4567" s="28" t="s">
        <v>380</v>
      </c>
    </row>
    <row r="4568" customFormat="false" ht="15" hidden="false" customHeight="false" outlineLevel="0" collapsed="false">
      <c r="A4568" s="28" t="s">
        <v>382</v>
      </c>
      <c r="B4568" s="28" t="n">
        <v>270</v>
      </c>
      <c r="C4568" s="29" t="n">
        <v>45869</v>
      </c>
      <c r="D4568" s="28" t="s">
        <v>381</v>
      </c>
    </row>
    <row r="4569" customFormat="false" ht="15" hidden="false" customHeight="false" outlineLevel="0" collapsed="false">
      <c r="A4569" s="28" t="s">
        <v>382</v>
      </c>
      <c r="B4569" s="28" t="n">
        <v>270</v>
      </c>
      <c r="C4569" s="29" t="n">
        <v>45900</v>
      </c>
      <c r="D4569" s="28" t="s">
        <v>380</v>
      </c>
    </row>
    <row r="4570" customFormat="false" ht="15" hidden="false" customHeight="false" outlineLevel="0" collapsed="false">
      <c r="A4570" s="28" t="s">
        <v>382</v>
      </c>
      <c r="B4570" s="28" t="n">
        <v>270</v>
      </c>
      <c r="C4570" s="29" t="n">
        <v>45930</v>
      </c>
      <c r="D4570" s="28" t="s">
        <v>380</v>
      </c>
    </row>
    <row r="4571" customFormat="false" ht="15" hidden="false" customHeight="false" outlineLevel="0" collapsed="false">
      <c r="A4571" s="28" t="s">
        <v>382</v>
      </c>
      <c r="B4571" s="28" t="n">
        <v>270</v>
      </c>
      <c r="C4571" s="29" t="n">
        <v>45961</v>
      </c>
      <c r="D4571" s="28" t="s">
        <v>380</v>
      </c>
    </row>
    <row r="4572" customFormat="false" ht="15" hidden="false" customHeight="false" outlineLevel="0" collapsed="false">
      <c r="A4572" s="28" t="s">
        <v>382</v>
      </c>
      <c r="B4572" s="28" t="n">
        <v>270</v>
      </c>
      <c r="C4572" s="29" t="n">
        <v>46022</v>
      </c>
      <c r="D4572" s="28" t="s">
        <v>380</v>
      </c>
    </row>
    <row r="4573" customFormat="false" ht="15" hidden="false" customHeight="false" outlineLevel="0" collapsed="false">
      <c r="A4573" s="28" t="s">
        <v>382</v>
      </c>
      <c r="B4573" s="28" t="n">
        <v>270</v>
      </c>
      <c r="C4573" s="29" t="n">
        <v>46053</v>
      </c>
      <c r="D4573" s="28" t="s">
        <v>380</v>
      </c>
    </row>
    <row r="4574" customFormat="false" ht="15" hidden="false" customHeight="false" outlineLevel="0" collapsed="false">
      <c r="A4574" s="28" t="s">
        <v>382</v>
      </c>
      <c r="B4574" s="28" t="n">
        <v>270</v>
      </c>
      <c r="C4574" s="29" t="n">
        <v>46112</v>
      </c>
      <c r="D4574" s="28" t="s">
        <v>381</v>
      </c>
    </row>
    <row r="4575" customFormat="false" ht="15" hidden="false" customHeight="false" outlineLevel="0" collapsed="false">
      <c r="A4575" s="28" t="s">
        <v>382</v>
      </c>
      <c r="B4575" s="28" t="n">
        <v>270</v>
      </c>
      <c r="C4575" s="29" t="n">
        <v>46142</v>
      </c>
      <c r="D4575" s="28" t="s">
        <v>381</v>
      </c>
    </row>
    <row r="4576" customFormat="false" ht="15" hidden="false" customHeight="false" outlineLevel="0" collapsed="false">
      <c r="A4576" s="28" t="s">
        <v>382</v>
      </c>
      <c r="B4576" s="28" t="n">
        <v>270</v>
      </c>
      <c r="C4576" s="29" t="n">
        <v>46173</v>
      </c>
      <c r="D4576" s="28" t="s">
        <v>380</v>
      </c>
    </row>
    <row r="4577" customFormat="false" ht="15" hidden="false" customHeight="false" outlineLevel="0" collapsed="false">
      <c r="A4577" s="28" t="s">
        <v>382</v>
      </c>
      <c r="B4577" s="28" t="n">
        <v>270</v>
      </c>
      <c r="C4577" s="29" t="n">
        <v>46234</v>
      </c>
      <c r="D4577" s="28" t="s">
        <v>379</v>
      </c>
    </row>
    <row r="4578" customFormat="false" ht="15" hidden="false" customHeight="false" outlineLevel="0" collapsed="false">
      <c r="A4578" s="28" t="s">
        <v>382</v>
      </c>
      <c r="B4578" s="28" t="n">
        <v>271</v>
      </c>
      <c r="C4578" s="29" t="n">
        <v>45382</v>
      </c>
      <c r="D4578" s="28" t="s">
        <v>380</v>
      </c>
    </row>
    <row r="4579" customFormat="false" ht="15" hidden="false" customHeight="false" outlineLevel="0" collapsed="false">
      <c r="A4579" s="28" t="s">
        <v>382</v>
      </c>
      <c r="B4579" s="28" t="n">
        <v>271</v>
      </c>
      <c r="C4579" s="29" t="n">
        <v>45412</v>
      </c>
      <c r="D4579" s="28" t="s">
        <v>380</v>
      </c>
    </row>
    <row r="4580" customFormat="false" ht="15" hidden="false" customHeight="false" outlineLevel="0" collapsed="false">
      <c r="A4580" s="28" t="s">
        <v>382</v>
      </c>
      <c r="B4580" s="28" t="n">
        <v>271</v>
      </c>
      <c r="C4580" s="29" t="n">
        <v>45443</v>
      </c>
      <c r="D4580" s="28" t="s">
        <v>380</v>
      </c>
    </row>
    <row r="4581" customFormat="false" ht="15" hidden="false" customHeight="false" outlineLevel="0" collapsed="false">
      <c r="A4581" s="28" t="s">
        <v>382</v>
      </c>
      <c r="B4581" s="28" t="n">
        <v>271</v>
      </c>
      <c r="C4581" s="29" t="n">
        <v>45504</v>
      </c>
      <c r="D4581" s="28" t="s">
        <v>380</v>
      </c>
    </row>
    <row r="4582" customFormat="false" ht="15" hidden="false" customHeight="false" outlineLevel="0" collapsed="false">
      <c r="A4582" s="28" t="s">
        <v>382</v>
      </c>
      <c r="B4582" s="28" t="n">
        <v>271</v>
      </c>
      <c r="C4582" s="29" t="n">
        <v>45535</v>
      </c>
      <c r="D4582" s="28" t="s">
        <v>381</v>
      </c>
    </row>
    <row r="4583" customFormat="false" ht="15" hidden="false" customHeight="false" outlineLevel="0" collapsed="false">
      <c r="A4583" s="28" t="s">
        <v>382</v>
      </c>
      <c r="B4583" s="28" t="n">
        <v>271</v>
      </c>
      <c r="C4583" s="29" t="n">
        <v>45565</v>
      </c>
      <c r="D4583" s="28" t="s">
        <v>381</v>
      </c>
    </row>
    <row r="4584" customFormat="false" ht="15" hidden="false" customHeight="false" outlineLevel="0" collapsed="false">
      <c r="A4584" s="28" t="s">
        <v>382</v>
      </c>
      <c r="B4584" s="28" t="n">
        <v>271</v>
      </c>
      <c r="C4584" s="29" t="n">
        <v>45596</v>
      </c>
      <c r="D4584" s="28" t="s">
        <v>380</v>
      </c>
    </row>
    <row r="4585" customFormat="false" ht="15" hidden="false" customHeight="false" outlineLevel="0" collapsed="false">
      <c r="A4585" s="28" t="s">
        <v>382</v>
      </c>
      <c r="B4585" s="28" t="n">
        <v>271</v>
      </c>
      <c r="C4585" s="29" t="n">
        <v>45657</v>
      </c>
      <c r="D4585" s="28" t="s">
        <v>380</v>
      </c>
    </row>
    <row r="4586" customFormat="false" ht="15" hidden="false" customHeight="false" outlineLevel="0" collapsed="false">
      <c r="A4586" s="28" t="s">
        <v>382</v>
      </c>
      <c r="B4586" s="28" t="n">
        <v>271</v>
      </c>
      <c r="C4586" s="29" t="n">
        <v>45688</v>
      </c>
      <c r="D4586" s="28" t="s">
        <v>380</v>
      </c>
    </row>
    <row r="4587" customFormat="false" ht="15" hidden="false" customHeight="false" outlineLevel="0" collapsed="false">
      <c r="A4587" s="28" t="s">
        <v>382</v>
      </c>
      <c r="B4587" s="28" t="n">
        <v>271</v>
      </c>
      <c r="C4587" s="29" t="n">
        <v>45747</v>
      </c>
      <c r="D4587" s="28" t="s">
        <v>380</v>
      </c>
    </row>
    <row r="4588" customFormat="false" ht="15" hidden="false" customHeight="false" outlineLevel="0" collapsed="false">
      <c r="A4588" s="28" t="s">
        <v>382</v>
      </c>
      <c r="B4588" s="28" t="n">
        <v>271</v>
      </c>
      <c r="C4588" s="29" t="n">
        <v>45777</v>
      </c>
      <c r="D4588" s="28" t="s">
        <v>380</v>
      </c>
    </row>
    <row r="4589" customFormat="false" ht="15" hidden="false" customHeight="false" outlineLevel="0" collapsed="false">
      <c r="A4589" s="28" t="s">
        <v>382</v>
      </c>
      <c r="B4589" s="28" t="n">
        <v>271</v>
      </c>
      <c r="C4589" s="29" t="n">
        <v>45808</v>
      </c>
      <c r="D4589" s="28" t="s">
        <v>380</v>
      </c>
    </row>
    <row r="4590" customFormat="false" ht="15" hidden="false" customHeight="false" outlineLevel="0" collapsed="false">
      <c r="A4590" s="28" t="s">
        <v>382</v>
      </c>
      <c r="B4590" s="28" t="n">
        <v>271</v>
      </c>
      <c r="C4590" s="29" t="n">
        <v>45869</v>
      </c>
      <c r="D4590" s="28" t="s">
        <v>379</v>
      </c>
    </row>
    <row r="4591" customFormat="false" ht="15" hidden="false" customHeight="false" outlineLevel="0" collapsed="false">
      <c r="A4591" s="28" t="s">
        <v>382</v>
      </c>
      <c r="B4591" s="28" t="n">
        <v>271</v>
      </c>
      <c r="C4591" s="29" t="n">
        <v>45900</v>
      </c>
      <c r="D4591" s="28" t="s">
        <v>380</v>
      </c>
    </row>
    <row r="4592" customFormat="false" ht="15" hidden="false" customHeight="false" outlineLevel="0" collapsed="false">
      <c r="A4592" s="28" t="s">
        <v>382</v>
      </c>
      <c r="B4592" s="28" t="n">
        <v>271</v>
      </c>
      <c r="C4592" s="29" t="n">
        <v>45930</v>
      </c>
      <c r="D4592" s="28" t="s">
        <v>380</v>
      </c>
    </row>
    <row r="4593" customFormat="false" ht="15" hidden="false" customHeight="false" outlineLevel="0" collapsed="false">
      <c r="A4593" s="28" t="s">
        <v>382</v>
      </c>
      <c r="B4593" s="28" t="n">
        <v>271</v>
      </c>
      <c r="C4593" s="29" t="n">
        <v>45961</v>
      </c>
      <c r="D4593" s="28" t="s">
        <v>380</v>
      </c>
    </row>
    <row r="4594" customFormat="false" ht="15" hidden="false" customHeight="false" outlineLevel="0" collapsed="false">
      <c r="A4594" s="28" t="s">
        <v>382</v>
      </c>
      <c r="B4594" s="28" t="n">
        <v>271</v>
      </c>
      <c r="C4594" s="29" t="n">
        <v>46022</v>
      </c>
      <c r="D4594" s="28" t="s">
        <v>380</v>
      </c>
    </row>
    <row r="4595" customFormat="false" ht="15" hidden="false" customHeight="false" outlineLevel="0" collapsed="false">
      <c r="A4595" s="28" t="s">
        <v>382</v>
      </c>
      <c r="B4595" s="28" t="n">
        <v>271</v>
      </c>
      <c r="C4595" s="29" t="n">
        <v>46053</v>
      </c>
      <c r="D4595" s="28" t="s">
        <v>379</v>
      </c>
    </row>
    <row r="4596" customFormat="false" ht="15" hidden="false" customHeight="false" outlineLevel="0" collapsed="false">
      <c r="A4596" s="28" t="s">
        <v>382</v>
      </c>
      <c r="B4596" s="28" t="n">
        <v>271</v>
      </c>
      <c r="C4596" s="29" t="n">
        <v>46112</v>
      </c>
      <c r="D4596" s="28" t="s">
        <v>380</v>
      </c>
    </row>
    <row r="4597" customFormat="false" ht="15" hidden="false" customHeight="false" outlineLevel="0" collapsed="false">
      <c r="A4597" s="28" t="s">
        <v>382</v>
      </c>
      <c r="B4597" s="28" t="n">
        <v>271</v>
      </c>
      <c r="C4597" s="29" t="n">
        <v>46142</v>
      </c>
      <c r="D4597" s="28" t="s">
        <v>379</v>
      </c>
    </row>
    <row r="4598" customFormat="false" ht="15" hidden="false" customHeight="false" outlineLevel="0" collapsed="false">
      <c r="A4598" s="28" t="s">
        <v>382</v>
      </c>
      <c r="B4598" s="28" t="n">
        <v>271</v>
      </c>
      <c r="C4598" s="29" t="n">
        <v>46173</v>
      </c>
      <c r="D4598" s="28" t="s">
        <v>379</v>
      </c>
    </row>
    <row r="4599" customFormat="false" ht="15" hidden="false" customHeight="false" outlineLevel="0" collapsed="false">
      <c r="A4599" s="28" t="s">
        <v>382</v>
      </c>
      <c r="B4599" s="28" t="n">
        <v>271</v>
      </c>
      <c r="C4599" s="29" t="n">
        <v>46234</v>
      </c>
      <c r="D4599" s="28" t="s">
        <v>380</v>
      </c>
    </row>
    <row r="4600" customFormat="false" ht="15" hidden="false" customHeight="false" outlineLevel="0" collapsed="false">
      <c r="A4600" s="28" t="s">
        <v>382</v>
      </c>
      <c r="B4600" s="28" t="n">
        <v>272</v>
      </c>
      <c r="C4600" s="29" t="n">
        <v>44957</v>
      </c>
      <c r="D4600" s="28" t="s">
        <v>380</v>
      </c>
    </row>
    <row r="4601" customFormat="false" ht="15" hidden="false" customHeight="false" outlineLevel="0" collapsed="false">
      <c r="A4601" s="28" t="s">
        <v>382</v>
      </c>
      <c r="B4601" s="28" t="n">
        <v>272</v>
      </c>
      <c r="C4601" s="29" t="n">
        <v>45016</v>
      </c>
      <c r="D4601" s="28" t="s">
        <v>380</v>
      </c>
    </row>
    <row r="4602" customFormat="false" ht="15" hidden="false" customHeight="false" outlineLevel="0" collapsed="false">
      <c r="A4602" s="28" t="s">
        <v>382</v>
      </c>
      <c r="B4602" s="28" t="n">
        <v>272</v>
      </c>
      <c r="C4602" s="29" t="n">
        <v>45046</v>
      </c>
      <c r="D4602" s="28" t="s">
        <v>380</v>
      </c>
    </row>
    <row r="4603" customFormat="false" ht="15" hidden="false" customHeight="false" outlineLevel="0" collapsed="false">
      <c r="A4603" s="28" t="s">
        <v>382</v>
      </c>
      <c r="B4603" s="28" t="n">
        <v>272</v>
      </c>
      <c r="C4603" s="29" t="n">
        <v>45077</v>
      </c>
      <c r="D4603" s="28" t="s">
        <v>380</v>
      </c>
    </row>
    <row r="4604" customFormat="false" ht="15" hidden="false" customHeight="false" outlineLevel="0" collapsed="false">
      <c r="A4604" s="28" t="s">
        <v>382</v>
      </c>
      <c r="B4604" s="28" t="n">
        <v>272</v>
      </c>
      <c r="C4604" s="29" t="n">
        <v>45199</v>
      </c>
      <c r="D4604" s="28" t="s">
        <v>380</v>
      </c>
    </row>
    <row r="4605" customFormat="false" ht="15" hidden="false" customHeight="false" outlineLevel="0" collapsed="false">
      <c r="A4605" s="28" t="s">
        <v>382</v>
      </c>
      <c r="B4605" s="28" t="n">
        <v>272</v>
      </c>
      <c r="C4605" s="29" t="n">
        <v>45230</v>
      </c>
      <c r="D4605" s="28" t="s">
        <v>380</v>
      </c>
    </row>
    <row r="4606" customFormat="false" ht="15" hidden="false" customHeight="false" outlineLevel="0" collapsed="false">
      <c r="A4606" s="28" t="s">
        <v>382</v>
      </c>
      <c r="B4606" s="28" t="n">
        <v>272</v>
      </c>
      <c r="C4606" s="29" t="n">
        <v>45291</v>
      </c>
      <c r="D4606" s="28" t="s">
        <v>380</v>
      </c>
    </row>
    <row r="4607" customFormat="false" ht="15" hidden="false" customHeight="false" outlineLevel="0" collapsed="false">
      <c r="A4607" s="28" t="s">
        <v>382</v>
      </c>
      <c r="B4607" s="28" t="n">
        <v>272</v>
      </c>
      <c r="C4607" s="29" t="n">
        <v>45322</v>
      </c>
      <c r="D4607" s="28" t="s">
        <v>380</v>
      </c>
    </row>
    <row r="4608" customFormat="false" ht="15" hidden="false" customHeight="false" outlineLevel="0" collapsed="false">
      <c r="A4608" s="28" t="s">
        <v>382</v>
      </c>
      <c r="B4608" s="28" t="n">
        <v>272</v>
      </c>
      <c r="C4608" s="29" t="n">
        <v>45382</v>
      </c>
      <c r="D4608" s="28" t="s">
        <v>379</v>
      </c>
    </row>
    <row r="4609" customFormat="false" ht="15" hidden="false" customHeight="false" outlineLevel="0" collapsed="false">
      <c r="A4609" s="28" t="s">
        <v>382</v>
      </c>
      <c r="B4609" s="28" t="n">
        <v>272</v>
      </c>
      <c r="C4609" s="29" t="n">
        <v>45412</v>
      </c>
      <c r="D4609" s="28" t="s">
        <v>380</v>
      </c>
    </row>
    <row r="4610" customFormat="false" ht="15" hidden="false" customHeight="false" outlineLevel="0" collapsed="false">
      <c r="A4610" s="28" t="s">
        <v>382</v>
      </c>
      <c r="B4610" s="28" t="n">
        <v>272</v>
      </c>
      <c r="C4610" s="29" t="n">
        <v>45443</v>
      </c>
      <c r="D4610" s="28" t="s">
        <v>380</v>
      </c>
    </row>
    <row r="4611" customFormat="false" ht="15" hidden="false" customHeight="false" outlineLevel="0" collapsed="false">
      <c r="A4611" s="28" t="s">
        <v>382</v>
      </c>
      <c r="B4611" s="28" t="n">
        <v>272</v>
      </c>
      <c r="C4611" s="29" t="n">
        <v>45504</v>
      </c>
      <c r="D4611" s="28" t="s">
        <v>380</v>
      </c>
    </row>
    <row r="4612" customFormat="false" ht="15" hidden="false" customHeight="false" outlineLevel="0" collapsed="false">
      <c r="A4612" s="28" t="s">
        <v>382</v>
      </c>
      <c r="B4612" s="28" t="n">
        <v>272</v>
      </c>
      <c r="C4612" s="29" t="n">
        <v>45535</v>
      </c>
      <c r="D4612" s="28" t="s">
        <v>380</v>
      </c>
    </row>
    <row r="4613" customFormat="false" ht="15" hidden="false" customHeight="false" outlineLevel="0" collapsed="false">
      <c r="A4613" s="28" t="s">
        <v>382</v>
      </c>
      <c r="B4613" s="28" t="n">
        <v>272</v>
      </c>
      <c r="C4613" s="29" t="n">
        <v>45565</v>
      </c>
      <c r="D4613" s="28" t="s">
        <v>380</v>
      </c>
    </row>
    <row r="4614" customFormat="false" ht="15" hidden="false" customHeight="false" outlineLevel="0" collapsed="false">
      <c r="A4614" s="28" t="s">
        <v>382</v>
      </c>
      <c r="B4614" s="28" t="n">
        <v>272</v>
      </c>
      <c r="C4614" s="29" t="n">
        <v>45596</v>
      </c>
      <c r="D4614" s="28" t="s">
        <v>380</v>
      </c>
    </row>
    <row r="4615" customFormat="false" ht="15" hidden="false" customHeight="false" outlineLevel="0" collapsed="false">
      <c r="A4615" s="28" t="s">
        <v>382</v>
      </c>
      <c r="B4615" s="28" t="n">
        <v>272</v>
      </c>
      <c r="C4615" s="29" t="n">
        <v>45657</v>
      </c>
      <c r="D4615" s="28" t="s">
        <v>380</v>
      </c>
    </row>
    <row r="4616" customFormat="false" ht="15" hidden="false" customHeight="false" outlineLevel="0" collapsed="false">
      <c r="A4616" s="28" t="s">
        <v>382</v>
      </c>
      <c r="B4616" s="28" t="n">
        <v>272</v>
      </c>
      <c r="C4616" s="29" t="n">
        <v>45688</v>
      </c>
      <c r="D4616" s="28" t="s">
        <v>380</v>
      </c>
    </row>
    <row r="4617" customFormat="false" ht="15" hidden="false" customHeight="false" outlineLevel="0" collapsed="false">
      <c r="A4617" s="28" t="s">
        <v>382</v>
      </c>
      <c r="B4617" s="28" t="n">
        <v>272</v>
      </c>
      <c r="C4617" s="29" t="n">
        <v>45747</v>
      </c>
      <c r="D4617" s="28" t="s">
        <v>380</v>
      </c>
    </row>
    <row r="4618" customFormat="false" ht="15" hidden="false" customHeight="false" outlineLevel="0" collapsed="false">
      <c r="A4618" s="28" t="s">
        <v>382</v>
      </c>
      <c r="B4618" s="28" t="n">
        <v>272</v>
      </c>
      <c r="C4618" s="29" t="n">
        <v>45777</v>
      </c>
      <c r="D4618" s="28" t="s">
        <v>380</v>
      </c>
    </row>
    <row r="4619" customFormat="false" ht="15" hidden="false" customHeight="false" outlineLevel="0" collapsed="false">
      <c r="A4619" s="28" t="s">
        <v>382</v>
      </c>
      <c r="B4619" s="28" t="n">
        <v>272</v>
      </c>
      <c r="C4619" s="29" t="n">
        <v>45808</v>
      </c>
      <c r="D4619" s="28" t="s">
        <v>380</v>
      </c>
    </row>
    <row r="4620" customFormat="false" ht="15" hidden="false" customHeight="false" outlineLevel="0" collapsed="false">
      <c r="A4620" s="28" t="s">
        <v>382</v>
      </c>
      <c r="B4620" s="28" t="n">
        <v>272</v>
      </c>
      <c r="C4620" s="29" t="n">
        <v>45869</v>
      </c>
      <c r="D4620" s="28" t="s">
        <v>381</v>
      </c>
    </row>
    <row r="4621" customFormat="false" ht="15" hidden="false" customHeight="false" outlineLevel="0" collapsed="false">
      <c r="A4621" s="28" t="s">
        <v>382</v>
      </c>
      <c r="B4621" s="28" t="n">
        <v>272</v>
      </c>
      <c r="C4621" s="29" t="n">
        <v>45900</v>
      </c>
      <c r="D4621" s="28" t="s">
        <v>380</v>
      </c>
    </row>
    <row r="4622" customFormat="false" ht="15" hidden="false" customHeight="false" outlineLevel="0" collapsed="false">
      <c r="A4622" s="28" t="s">
        <v>382</v>
      </c>
      <c r="B4622" s="28" t="n">
        <v>272</v>
      </c>
      <c r="C4622" s="29" t="n">
        <v>45930</v>
      </c>
      <c r="D4622" s="28" t="s">
        <v>380</v>
      </c>
    </row>
    <row r="4623" customFormat="false" ht="15" hidden="false" customHeight="false" outlineLevel="0" collapsed="false">
      <c r="A4623" s="28" t="s">
        <v>382</v>
      </c>
      <c r="B4623" s="28" t="n">
        <v>272</v>
      </c>
      <c r="C4623" s="29" t="n">
        <v>45961</v>
      </c>
      <c r="D4623" s="28" t="s">
        <v>380</v>
      </c>
    </row>
    <row r="4624" customFormat="false" ht="15" hidden="false" customHeight="false" outlineLevel="0" collapsed="false">
      <c r="A4624" s="28" t="s">
        <v>382</v>
      </c>
      <c r="B4624" s="28" t="n">
        <v>272</v>
      </c>
      <c r="C4624" s="29" t="n">
        <v>46022</v>
      </c>
      <c r="D4624" s="28" t="s">
        <v>381</v>
      </c>
    </row>
    <row r="4625" customFormat="false" ht="15" hidden="false" customHeight="false" outlineLevel="0" collapsed="false">
      <c r="A4625" s="28" t="s">
        <v>382</v>
      </c>
      <c r="B4625" s="28" t="n">
        <v>272</v>
      </c>
      <c r="C4625" s="29" t="n">
        <v>46053</v>
      </c>
      <c r="D4625" s="28" t="s">
        <v>381</v>
      </c>
    </row>
    <row r="4626" customFormat="false" ht="15" hidden="false" customHeight="false" outlineLevel="0" collapsed="false">
      <c r="A4626" s="28" t="s">
        <v>382</v>
      </c>
      <c r="B4626" s="28" t="n">
        <v>272</v>
      </c>
      <c r="C4626" s="29" t="n">
        <v>46112</v>
      </c>
      <c r="D4626" s="28" t="s">
        <v>380</v>
      </c>
    </row>
    <row r="4627" customFormat="false" ht="15" hidden="false" customHeight="false" outlineLevel="0" collapsed="false">
      <c r="A4627" s="28" t="s">
        <v>382</v>
      </c>
      <c r="B4627" s="28" t="n">
        <v>272</v>
      </c>
      <c r="C4627" s="29" t="n">
        <v>46142</v>
      </c>
      <c r="D4627" s="28" t="s">
        <v>381</v>
      </c>
    </row>
    <row r="4628" customFormat="false" ht="15" hidden="false" customHeight="false" outlineLevel="0" collapsed="false">
      <c r="A4628" s="28" t="s">
        <v>382</v>
      </c>
      <c r="B4628" s="28" t="n">
        <v>272</v>
      </c>
      <c r="C4628" s="29" t="n">
        <v>46173</v>
      </c>
      <c r="D4628" s="28" t="s">
        <v>380</v>
      </c>
    </row>
    <row r="4629" customFormat="false" ht="15" hidden="false" customHeight="false" outlineLevel="0" collapsed="false">
      <c r="A4629" s="28" t="s">
        <v>382</v>
      </c>
      <c r="B4629" s="28" t="n">
        <v>272</v>
      </c>
      <c r="C4629" s="29" t="n">
        <v>46234</v>
      </c>
      <c r="D4629" s="28" t="s">
        <v>380</v>
      </c>
    </row>
    <row r="4630" customFormat="false" ht="15" hidden="false" customHeight="false" outlineLevel="0" collapsed="false">
      <c r="A4630" s="28" t="s">
        <v>382</v>
      </c>
      <c r="B4630" s="28" t="n">
        <v>273</v>
      </c>
      <c r="C4630" s="29" t="n">
        <v>44957</v>
      </c>
      <c r="D4630" s="28" t="s">
        <v>380</v>
      </c>
    </row>
    <row r="4631" customFormat="false" ht="15" hidden="false" customHeight="false" outlineLevel="0" collapsed="false">
      <c r="A4631" s="28" t="s">
        <v>382</v>
      </c>
      <c r="B4631" s="28" t="n">
        <v>273</v>
      </c>
      <c r="C4631" s="29" t="n">
        <v>45016</v>
      </c>
      <c r="D4631" s="28" t="s">
        <v>380</v>
      </c>
    </row>
    <row r="4632" customFormat="false" ht="15" hidden="false" customHeight="false" outlineLevel="0" collapsed="false">
      <c r="A4632" s="28" t="s">
        <v>382</v>
      </c>
      <c r="B4632" s="28" t="n">
        <v>273</v>
      </c>
      <c r="C4632" s="29" t="n">
        <v>45046</v>
      </c>
      <c r="D4632" s="28" t="s">
        <v>380</v>
      </c>
    </row>
    <row r="4633" customFormat="false" ht="15" hidden="false" customHeight="false" outlineLevel="0" collapsed="false">
      <c r="A4633" s="28" t="s">
        <v>382</v>
      </c>
      <c r="B4633" s="28" t="n">
        <v>273</v>
      </c>
      <c r="C4633" s="29" t="n">
        <v>45077</v>
      </c>
      <c r="D4633" s="28" t="s">
        <v>380</v>
      </c>
    </row>
    <row r="4634" customFormat="false" ht="15" hidden="false" customHeight="false" outlineLevel="0" collapsed="false">
      <c r="A4634" s="28" t="s">
        <v>382</v>
      </c>
      <c r="B4634" s="28" t="n">
        <v>273</v>
      </c>
      <c r="C4634" s="29" t="n">
        <v>45199</v>
      </c>
      <c r="D4634" s="28" t="s">
        <v>380</v>
      </c>
    </row>
    <row r="4635" customFormat="false" ht="15" hidden="false" customHeight="false" outlineLevel="0" collapsed="false">
      <c r="A4635" s="28" t="s">
        <v>382</v>
      </c>
      <c r="B4635" s="28" t="n">
        <v>273</v>
      </c>
      <c r="C4635" s="29" t="n">
        <v>45230</v>
      </c>
      <c r="D4635" s="28" t="s">
        <v>379</v>
      </c>
    </row>
    <row r="4636" customFormat="false" ht="15" hidden="false" customHeight="false" outlineLevel="0" collapsed="false">
      <c r="A4636" s="28" t="s">
        <v>382</v>
      </c>
      <c r="B4636" s="28" t="n">
        <v>273</v>
      </c>
      <c r="C4636" s="29" t="n">
        <v>45291</v>
      </c>
      <c r="D4636" s="28" t="s">
        <v>380</v>
      </c>
    </row>
    <row r="4637" customFormat="false" ht="15" hidden="false" customHeight="false" outlineLevel="0" collapsed="false">
      <c r="A4637" s="28" t="s">
        <v>382</v>
      </c>
      <c r="B4637" s="28" t="n">
        <v>273</v>
      </c>
      <c r="C4637" s="29" t="n">
        <v>45322</v>
      </c>
      <c r="D4637" s="28" t="s">
        <v>380</v>
      </c>
    </row>
    <row r="4638" customFormat="false" ht="15" hidden="false" customHeight="false" outlineLevel="0" collapsed="false">
      <c r="A4638" s="28" t="s">
        <v>382</v>
      </c>
      <c r="B4638" s="28" t="n">
        <v>273</v>
      </c>
      <c r="C4638" s="29" t="n">
        <v>45382</v>
      </c>
      <c r="D4638" s="28" t="s">
        <v>380</v>
      </c>
    </row>
    <row r="4639" customFormat="false" ht="15" hidden="false" customHeight="false" outlineLevel="0" collapsed="false">
      <c r="A4639" s="28" t="s">
        <v>382</v>
      </c>
      <c r="B4639" s="28" t="n">
        <v>273</v>
      </c>
      <c r="C4639" s="29" t="n">
        <v>45412</v>
      </c>
      <c r="D4639" s="28" t="s">
        <v>380</v>
      </c>
    </row>
    <row r="4640" customFormat="false" ht="15" hidden="false" customHeight="false" outlineLevel="0" collapsed="false">
      <c r="A4640" s="28" t="s">
        <v>382</v>
      </c>
      <c r="B4640" s="28" t="n">
        <v>273</v>
      </c>
      <c r="C4640" s="29" t="n">
        <v>45443</v>
      </c>
      <c r="D4640" s="28" t="s">
        <v>379</v>
      </c>
    </row>
    <row r="4641" customFormat="false" ht="15" hidden="false" customHeight="false" outlineLevel="0" collapsed="false">
      <c r="A4641" s="28" t="s">
        <v>382</v>
      </c>
      <c r="B4641" s="28" t="n">
        <v>273</v>
      </c>
      <c r="C4641" s="29" t="n">
        <v>45504</v>
      </c>
      <c r="D4641" s="28" t="s">
        <v>380</v>
      </c>
    </row>
    <row r="4642" customFormat="false" ht="15" hidden="false" customHeight="false" outlineLevel="0" collapsed="false">
      <c r="A4642" s="28" t="s">
        <v>382</v>
      </c>
      <c r="B4642" s="28" t="n">
        <v>273</v>
      </c>
      <c r="C4642" s="29" t="n">
        <v>45535</v>
      </c>
      <c r="D4642" s="28" t="s">
        <v>381</v>
      </c>
    </row>
    <row r="4643" customFormat="false" ht="15" hidden="false" customHeight="false" outlineLevel="0" collapsed="false">
      <c r="A4643" s="28" t="s">
        <v>382</v>
      </c>
      <c r="B4643" s="28" t="n">
        <v>273</v>
      </c>
      <c r="C4643" s="29" t="n">
        <v>45565</v>
      </c>
      <c r="D4643" s="28" t="s">
        <v>380</v>
      </c>
    </row>
    <row r="4644" customFormat="false" ht="15" hidden="false" customHeight="false" outlineLevel="0" collapsed="false">
      <c r="A4644" s="28" t="s">
        <v>382</v>
      </c>
      <c r="B4644" s="28" t="n">
        <v>273</v>
      </c>
      <c r="C4644" s="29" t="n">
        <v>45596</v>
      </c>
      <c r="D4644" s="28" t="s">
        <v>380</v>
      </c>
    </row>
    <row r="4645" customFormat="false" ht="15" hidden="false" customHeight="false" outlineLevel="0" collapsed="false">
      <c r="A4645" s="28" t="s">
        <v>382</v>
      </c>
      <c r="B4645" s="28" t="n">
        <v>273</v>
      </c>
      <c r="C4645" s="29" t="n">
        <v>45657</v>
      </c>
      <c r="D4645" s="28" t="s">
        <v>380</v>
      </c>
    </row>
    <row r="4646" customFormat="false" ht="15" hidden="false" customHeight="false" outlineLevel="0" collapsed="false">
      <c r="A4646" s="28" t="s">
        <v>382</v>
      </c>
      <c r="B4646" s="28" t="n">
        <v>273</v>
      </c>
      <c r="C4646" s="29" t="n">
        <v>45688</v>
      </c>
      <c r="D4646" s="28" t="s">
        <v>380</v>
      </c>
    </row>
    <row r="4647" customFormat="false" ht="15" hidden="false" customHeight="false" outlineLevel="0" collapsed="false">
      <c r="A4647" s="28" t="s">
        <v>382</v>
      </c>
      <c r="B4647" s="28" t="n">
        <v>273</v>
      </c>
      <c r="C4647" s="29" t="n">
        <v>45747</v>
      </c>
      <c r="D4647" s="28" t="s">
        <v>380</v>
      </c>
    </row>
    <row r="4648" customFormat="false" ht="15" hidden="false" customHeight="false" outlineLevel="0" collapsed="false">
      <c r="A4648" s="28" t="s">
        <v>382</v>
      </c>
      <c r="B4648" s="28" t="n">
        <v>273</v>
      </c>
      <c r="C4648" s="29" t="n">
        <v>45777</v>
      </c>
      <c r="D4648" s="28" t="s">
        <v>380</v>
      </c>
    </row>
    <row r="4649" customFormat="false" ht="15" hidden="false" customHeight="false" outlineLevel="0" collapsed="false">
      <c r="A4649" s="28" t="s">
        <v>382</v>
      </c>
      <c r="B4649" s="28" t="n">
        <v>273</v>
      </c>
      <c r="C4649" s="29" t="n">
        <v>45808</v>
      </c>
      <c r="D4649" s="28" t="s">
        <v>380</v>
      </c>
    </row>
    <row r="4650" customFormat="false" ht="15" hidden="false" customHeight="false" outlineLevel="0" collapsed="false">
      <c r="A4650" s="28" t="s">
        <v>382</v>
      </c>
      <c r="B4650" s="28" t="n">
        <v>273</v>
      </c>
      <c r="C4650" s="29" t="n">
        <v>45869</v>
      </c>
      <c r="D4650" s="28" t="s">
        <v>381</v>
      </c>
    </row>
    <row r="4651" customFormat="false" ht="15" hidden="false" customHeight="false" outlineLevel="0" collapsed="false">
      <c r="A4651" s="28" t="s">
        <v>382</v>
      </c>
      <c r="B4651" s="28" t="n">
        <v>273</v>
      </c>
      <c r="C4651" s="29" t="n">
        <v>45900</v>
      </c>
      <c r="D4651" s="28" t="s">
        <v>380</v>
      </c>
    </row>
    <row r="4652" customFormat="false" ht="15" hidden="false" customHeight="false" outlineLevel="0" collapsed="false">
      <c r="A4652" s="28" t="s">
        <v>382</v>
      </c>
      <c r="B4652" s="28" t="n">
        <v>273</v>
      </c>
      <c r="C4652" s="29" t="n">
        <v>45930</v>
      </c>
      <c r="D4652" s="28" t="s">
        <v>380</v>
      </c>
    </row>
    <row r="4653" customFormat="false" ht="15" hidden="false" customHeight="false" outlineLevel="0" collapsed="false">
      <c r="A4653" s="28" t="s">
        <v>382</v>
      </c>
      <c r="B4653" s="28" t="n">
        <v>273</v>
      </c>
      <c r="C4653" s="29" t="n">
        <v>45961</v>
      </c>
      <c r="D4653" s="28" t="s">
        <v>380</v>
      </c>
    </row>
    <row r="4654" customFormat="false" ht="15" hidden="false" customHeight="false" outlineLevel="0" collapsed="false">
      <c r="A4654" s="28" t="s">
        <v>382</v>
      </c>
      <c r="B4654" s="28" t="n">
        <v>273</v>
      </c>
      <c r="C4654" s="29" t="n">
        <v>46022</v>
      </c>
      <c r="D4654" s="28" t="s">
        <v>380</v>
      </c>
    </row>
    <row r="4655" customFormat="false" ht="15" hidden="false" customHeight="false" outlineLevel="0" collapsed="false">
      <c r="A4655" s="28" t="s">
        <v>382</v>
      </c>
      <c r="B4655" s="28" t="n">
        <v>273</v>
      </c>
      <c r="C4655" s="29" t="n">
        <v>46053</v>
      </c>
      <c r="D4655" s="28" t="s">
        <v>381</v>
      </c>
    </row>
    <row r="4656" customFormat="false" ht="15" hidden="false" customHeight="false" outlineLevel="0" collapsed="false">
      <c r="A4656" s="28" t="s">
        <v>382</v>
      </c>
      <c r="B4656" s="28" t="n">
        <v>273</v>
      </c>
      <c r="C4656" s="29" t="n">
        <v>46112</v>
      </c>
      <c r="D4656" s="28" t="s">
        <v>380</v>
      </c>
    </row>
    <row r="4657" customFormat="false" ht="15" hidden="false" customHeight="false" outlineLevel="0" collapsed="false">
      <c r="A4657" s="28" t="s">
        <v>382</v>
      </c>
      <c r="B4657" s="28" t="n">
        <v>273</v>
      </c>
      <c r="C4657" s="29" t="n">
        <v>46142</v>
      </c>
      <c r="D4657" s="28" t="s">
        <v>380</v>
      </c>
    </row>
    <row r="4658" customFormat="false" ht="15" hidden="false" customHeight="false" outlineLevel="0" collapsed="false">
      <c r="A4658" s="28" t="s">
        <v>382</v>
      </c>
      <c r="B4658" s="28" t="n">
        <v>273</v>
      </c>
      <c r="C4658" s="29" t="n">
        <v>46173</v>
      </c>
      <c r="D4658" s="28" t="s">
        <v>380</v>
      </c>
    </row>
    <row r="4659" customFormat="false" ht="15" hidden="false" customHeight="false" outlineLevel="0" collapsed="false">
      <c r="A4659" s="28" t="s">
        <v>382</v>
      </c>
      <c r="B4659" s="28" t="n">
        <v>273</v>
      </c>
      <c r="C4659" s="29" t="n">
        <v>46234</v>
      </c>
      <c r="D4659" s="28" t="s">
        <v>380</v>
      </c>
    </row>
    <row r="4660" customFormat="false" ht="15" hidden="false" customHeight="false" outlineLevel="0" collapsed="false">
      <c r="A4660" s="28" t="s">
        <v>382</v>
      </c>
      <c r="B4660" s="28" t="n">
        <v>275</v>
      </c>
      <c r="C4660" s="29" t="n">
        <v>44957</v>
      </c>
      <c r="D4660" s="28" t="s">
        <v>380</v>
      </c>
    </row>
    <row r="4661" customFormat="false" ht="15" hidden="false" customHeight="false" outlineLevel="0" collapsed="false">
      <c r="A4661" s="28" t="s">
        <v>382</v>
      </c>
      <c r="B4661" s="28" t="n">
        <v>275</v>
      </c>
      <c r="C4661" s="29" t="n">
        <v>45016</v>
      </c>
      <c r="D4661" s="28" t="s">
        <v>380</v>
      </c>
    </row>
    <row r="4662" customFormat="false" ht="15" hidden="false" customHeight="false" outlineLevel="0" collapsed="false">
      <c r="A4662" s="28" t="s">
        <v>382</v>
      </c>
      <c r="B4662" s="28" t="n">
        <v>275</v>
      </c>
      <c r="C4662" s="29" t="n">
        <v>45046</v>
      </c>
      <c r="D4662" s="28" t="s">
        <v>380</v>
      </c>
    </row>
    <row r="4663" customFormat="false" ht="15" hidden="false" customHeight="false" outlineLevel="0" collapsed="false">
      <c r="A4663" s="28" t="s">
        <v>382</v>
      </c>
      <c r="B4663" s="28" t="n">
        <v>275</v>
      </c>
      <c r="C4663" s="29" t="n">
        <v>45077</v>
      </c>
      <c r="D4663" s="28" t="s">
        <v>380</v>
      </c>
    </row>
    <row r="4664" customFormat="false" ht="15" hidden="false" customHeight="false" outlineLevel="0" collapsed="false">
      <c r="A4664" s="28" t="s">
        <v>382</v>
      </c>
      <c r="B4664" s="28" t="n">
        <v>275</v>
      </c>
      <c r="C4664" s="29" t="n">
        <v>45199</v>
      </c>
      <c r="D4664" s="28" t="s">
        <v>380</v>
      </c>
    </row>
    <row r="4665" customFormat="false" ht="15" hidden="false" customHeight="false" outlineLevel="0" collapsed="false">
      <c r="A4665" s="28" t="s">
        <v>382</v>
      </c>
      <c r="B4665" s="28" t="n">
        <v>275</v>
      </c>
      <c r="C4665" s="29" t="n">
        <v>45230</v>
      </c>
      <c r="D4665" s="28" t="s">
        <v>380</v>
      </c>
    </row>
    <row r="4666" customFormat="false" ht="15" hidden="false" customHeight="false" outlineLevel="0" collapsed="false">
      <c r="A4666" s="28" t="s">
        <v>382</v>
      </c>
      <c r="B4666" s="28" t="n">
        <v>275</v>
      </c>
      <c r="C4666" s="29" t="n">
        <v>45291</v>
      </c>
      <c r="D4666" s="28" t="s">
        <v>380</v>
      </c>
    </row>
    <row r="4667" customFormat="false" ht="15" hidden="false" customHeight="false" outlineLevel="0" collapsed="false">
      <c r="A4667" s="28" t="s">
        <v>382</v>
      </c>
      <c r="B4667" s="28" t="n">
        <v>275</v>
      </c>
      <c r="C4667" s="29" t="n">
        <v>45322</v>
      </c>
      <c r="D4667" s="28" t="s">
        <v>380</v>
      </c>
    </row>
    <row r="4668" customFormat="false" ht="15" hidden="false" customHeight="false" outlineLevel="0" collapsed="false">
      <c r="A4668" s="28" t="s">
        <v>382</v>
      </c>
      <c r="B4668" s="28" t="n">
        <v>275</v>
      </c>
      <c r="C4668" s="29" t="n">
        <v>45382</v>
      </c>
      <c r="D4668" s="28" t="s">
        <v>380</v>
      </c>
    </row>
    <row r="4669" customFormat="false" ht="15" hidden="false" customHeight="false" outlineLevel="0" collapsed="false">
      <c r="A4669" s="28" t="s">
        <v>382</v>
      </c>
      <c r="B4669" s="28" t="n">
        <v>275</v>
      </c>
      <c r="C4669" s="29" t="n">
        <v>45412</v>
      </c>
      <c r="D4669" s="28" t="s">
        <v>380</v>
      </c>
    </row>
    <row r="4670" customFormat="false" ht="15" hidden="false" customHeight="false" outlineLevel="0" collapsed="false">
      <c r="A4670" s="28" t="s">
        <v>382</v>
      </c>
      <c r="B4670" s="28" t="n">
        <v>275</v>
      </c>
      <c r="C4670" s="29" t="n">
        <v>45443</v>
      </c>
      <c r="D4670" s="28" t="s">
        <v>380</v>
      </c>
    </row>
    <row r="4671" customFormat="false" ht="15" hidden="false" customHeight="false" outlineLevel="0" collapsed="false">
      <c r="A4671" s="28" t="s">
        <v>382</v>
      </c>
      <c r="B4671" s="28" t="n">
        <v>275</v>
      </c>
      <c r="C4671" s="29" t="n">
        <v>45504</v>
      </c>
      <c r="D4671" s="28" t="s">
        <v>380</v>
      </c>
    </row>
    <row r="4672" customFormat="false" ht="15" hidden="false" customHeight="false" outlineLevel="0" collapsed="false">
      <c r="A4672" s="28" t="s">
        <v>382</v>
      </c>
      <c r="B4672" s="28" t="n">
        <v>275</v>
      </c>
      <c r="C4672" s="29" t="n">
        <v>45535</v>
      </c>
      <c r="D4672" s="28" t="s">
        <v>380</v>
      </c>
    </row>
    <row r="4673" customFormat="false" ht="15" hidden="false" customHeight="false" outlineLevel="0" collapsed="false">
      <c r="A4673" s="28" t="s">
        <v>382</v>
      </c>
      <c r="B4673" s="28" t="n">
        <v>275</v>
      </c>
      <c r="C4673" s="29" t="n">
        <v>45565</v>
      </c>
      <c r="D4673" s="28" t="s">
        <v>380</v>
      </c>
    </row>
    <row r="4674" customFormat="false" ht="15" hidden="false" customHeight="false" outlineLevel="0" collapsed="false">
      <c r="A4674" s="28" t="s">
        <v>382</v>
      </c>
      <c r="B4674" s="28" t="n">
        <v>275</v>
      </c>
      <c r="C4674" s="29" t="n">
        <v>45596</v>
      </c>
      <c r="D4674" s="28" t="s">
        <v>380</v>
      </c>
    </row>
    <row r="4675" customFormat="false" ht="15" hidden="false" customHeight="false" outlineLevel="0" collapsed="false">
      <c r="A4675" s="28" t="s">
        <v>382</v>
      </c>
      <c r="B4675" s="28" t="n">
        <v>275</v>
      </c>
      <c r="C4675" s="29" t="n">
        <v>45657</v>
      </c>
      <c r="D4675" s="28" t="s">
        <v>380</v>
      </c>
    </row>
    <row r="4676" customFormat="false" ht="15" hidden="false" customHeight="false" outlineLevel="0" collapsed="false">
      <c r="A4676" s="28" t="s">
        <v>382</v>
      </c>
      <c r="B4676" s="28" t="n">
        <v>275</v>
      </c>
      <c r="C4676" s="29" t="n">
        <v>45688</v>
      </c>
      <c r="D4676" s="28" t="s">
        <v>380</v>
      </c>
    </row>
    <row r="4677" customFormat="false" ht="15" hidden="false" customHeight="false" outlineLevel="0" collapsed="false">
      <c r="A4677" s="28" t="s">
        <v>382</v>
      </c>
      <c r="B4677" s="28" t="n">
        <v>275</v>
      </c>
      <c r="C4677" s="29" t="n">
        <v>45747</v>
      </c>
      <c r="D4677" s="28" t="s">
        <v>380</v>
      </c>
    </row>
    <row r="4678" customFormat="false" ht="15" hidden="false" customHeight="false" outlineLevel="0" collapsed="false">
      <c r="A4678" s="28" t="s">
        <v>382</v>
      </c>
      <c r="B4678" s="28" t="n">
        <v>275</v>
      </c>
      <c r="C4678" s="29" t="n">
        <v>45777</v>
      </c>
      <c r="D4678" s="28" t="s">
        <v>380</v>
      </c>
    </row>
    <row r="4679" customFormat="false" ht="15" hidden="false" customHeight="false" outlineLevel="0" collapsed="false">
      <c r="A4679" s="28" t="s">
        <v>382</v>
      </c>
      <c r="B4679" s="28" t="n">
        <v>275</v>
      </c>
      <c r="C4679" s="29" t="n">
        <v>45808</v>
      </c>
      <c r="D4679" s="28" t="s">
        <v>380</v>
      </c>
    </row>
    <row r="4680" customFormat="false" ht="15" hidden="false" customHeight="false" outlineLevel="0" collapsed="false">
      <c r="A4680" s="28" t="s">
        <v>382</v>
      </c>
      <c r="B4680" s="28" t="n">
        <v>275</v>
      </c>
      <c r="C4680" s="29" t="n">
        <v>45869</v>
      </c>
      <c r="D4680" s="28" t="s">
        <v>381</v>
      </c>
    </row>
    <row r="4681" customFormat="false" ht="15" hidden="false" customHeight="false" outlineLevel="0" collapsed="false">
      <c r="A4681" s="28" t="s">
        <v>382</v>
      </c>
      <c r="B4681" s="28" t="n">
        <v>275</v>
      </c>
      <c r="C4681" s="29" t="n">
        <v>45900</v>
      </c>
      <c r="D4681" s="28" t="s">
        <v>380</v>
      </c>
    </row>
    <row r="4682" customFormat="false" ht="15" hidden="false" customHeight="false" outlineLevel="0" collapsed="false">
      <c r="A4682" s="28" t="s">
        <v>382</v>
      </c>
      <c r="B4682" s="28" t="n">
        <v>275</v>
      </c>
      <c r="C4682" s="29" t="n">
        <v>45930</v>
      </c>
      <c r="D4682" s="28" t="s">
        <v>380</v>
      </c>
    </row>
    <row r="4683" customFormat="false" ht="15" hidden="false" customHeight="false" outlineLevel="0" collapsed="false">
      <c r="A4683" s="28" t="s">
        <v>382</v>
      </c>
      <c r="B4683" s="28" t="n">
        <v>275</v>
      </c>
      <c r="C4683" s="29" t="n">
        <v>45961</v>
      </c>
      <c r="D4683" s="28" t="s">
        <v>380</v>
      </c>
    </row>
    <row r="4684" customFormat="false" ht="15" hidden="false" customHeight="false" outlineLevel="0" collapsed="false">
      <c r="A4684" s="28" t="s">
        <v>382</v>
      </c>
      <c r="B4684" s="28" t="n">
        <v>275</v>
      </c>
      <c r="C4684" s="29" t="n">
        <v>46022</v>
      </c>
      <c r="D4684" s="28" t="s">
        <v>380</v>
      </c>
    </row>
    <row r="4685" customFormat="false" ht="15" hidden="false" customHeight="false" outlineLevel="0" collapsed="false">
      <c r="A4685" s="28" t="s">
        <v>382</v>
      </c>
      <c r="B4685" s="28" t="n">
        <v>275</v>
      </c>
      <c r="C4685" s="29" t="n">
        <v>46053</v>
      </c>
      <c r="D4685" s="28" t="s">
        <v>380</v>
      </c>
    </row>
    <row r="4686" customFormat="false" ht="15" hidden="false" customHeight="false" outlineLevel="0" collapsed="false">
      <c r="A4686" s="28" t="s">
        <v>382</v>
      </c>
      <c r="B4686" s="28" t="n">
        <v>275</v>
      </c>
      <c r="C4686" s="29" t="n">
        <v>46112</v>
      </c>
      <c r="D4686" s="28" t="s">
        <v>380</v>
      </c>
    </row>
    <row r="4687" customFormat="false" ht="15" hidden="false" customHeight="false" outlineLevel="0" collapsed="false">
      <c r="A4687" s="28" t="s">
        <v>382</v>
      </c>
      <c r="B4687" s="28" t="n">
        <v>275</v>
      </c>
      <c r="C4687" s="29" t="n">
        <v>46142</v>
      </c>
      <c r="D4687" s="28" t="s">
        <v>380</v>
      </c>
    </row>
    <row r="4688" customFormat="false" ht="15" hidden="false" customHeight="false" outlineLevel="0" collapsed="false">
      <c r="A4688" s="28" t="s">
        <v>382</v>
      </c>
      <c r="B4688" s="28" t="n">
        <v>275</v>
      </c>
      <c r="C4688" s="29" t="n">
        <v>46173</v>
      </c>
      <c r="D4688" s="28" t="s">
        <v>380</v>
      </c>
    </row>
    <row r="4689" customFormat="false" ht="15" hidden="false" customHeight="false" outlineLevel="0" collapsed="false">
      <c r="A4689" s="28" t="s">
        <v>382</v>
      </c>
      <c r="B4689" s="28" t="n">
        <v>275</v>
      </c>
      <c r="C4689" s="29" t="n">
        <v>46234</v>
      </c>
      <c r="D4689" s="28" t="s">
        <v>380</v>
      </c>
    </row>
    <row r="4690" customFormat="false" ht="15" hidden="false" customHeight="false" outlineLevel="0" collapsed="false">
      <c r="A4690" s="28" t="s">
        <v>382</v>
      </c>
      <c r="B4690" s="28" t="n">
        <v>277</v>
      </c>
      <c r="C4690" s="29" t="n">
        <v>44957</v>
      </c>
      <c r="D4690" s="28" t="s">
        <v>380</v>
      </c>
    </row>
    <row r="4691" customFormat="false" ht="15" hidden="false" customHeight="false" outlineLevel="0" collapsed="false">
      <c r="A4691" s="28" t="s">
        <v>382</v>
      </c>
      <c r="B4691" s="28" t="n">
        <v>277</v>
      </c>
      <c r="C4691" s="29" t="n">
        <v>45016</v>
      </c>
      <c r="D4691" s="28" t="s">
        <v>380</v>
      </c>
    </row>
    <row r="4692" customFormat="false" ht="15" hidden="false" customHeight="false" outlineLevel="0" collapsed="false">
      <c r="A4692" s="28" t="s">
        <v>382</v>
      </c>
      <c r="B4692" s="28" t="n">
        <v>277</v>
      </c>
      <c r="C4692" s="29" t="n">
        <v>45046</v>
      </c>
      <c r="D4692" s="28" t="s">
        <v>380</v>
      </c>
    </row>
    <row r="4693" customFormat="false" ht="15" hidden="false" customHeight="false" outlineLevel="0" collapsed="false">
      <c r="A4693" s="28" t="s">
        <v>382</v>
      </c>
      <c r="B4693" s="28" t="n">
        <v>277</v>
      </c>
      <c r="C4693" s="29" t="n">
        <v>45077</v>
      </c>
      <c r="D4693" s="28" t="s">
        <v>380</v>
      </c>
    </row>
    <row r="4694" customFormat="false" ht="15" hidden="false" customHeight="false" outlineLevel="0" collapsed="false">
      <c r="A4694" s="28" t="s">
        <v>382</v>
      </c>
      <c r="B4694" s="28" t="n">
        <v>277</v>
      </c>
      <c r="C4694" s="29" t="n">
        <v>45199</v>
      </c>
      <c r="D4694" s="28" t="s">
        <v>380</v>
      </c>
    </row>
    <row r="4695" customFormat="false" ht="15" hidden="false" customHeight="false" outlineLevel="0" collapsed="false">
      <c r="A4695" s="28" t="s">
        <v>382</v>
      </c>
      <c r="B4695" s="28" t="n">
        <v>277</v>
      </c>
      <c r="C4695" s="29" t="n">
        <v>45230</v>
      </c>
      <c r="D4695" s="28" t="s">
        <v>380</v>
      </c>
    </row>
    <row r="4696" customFormat="false" ht="15" hidden="false" customHeight="false" outlineLevel="0" collapsed="false">
      <c r="A4696" s="28" t="s">
        <v>382</v>
      </c>
      <c r="B4696" s="28" t="n">
        <v>277</v>
      </c>
      <c r="C4696" s="29" t="n">
        <v>45291</v>
      </c>
      <c r="D4696" s="28" t="s">
        <v>380</v>
      </c>
    </row>
    <row r="4697" customFormat="false" ht="15" hidden="false" customHeight="false" outlineLevel="0" collapsed="false">
      <c r="A4697" s="28" t="s">
        <v>382</v>
      </c>
      <c r="B4697" s="28" t="n">
        <v>277</v>
      </c>
      <c r="C4697" s="29" t="n">
        <v>45322</v>
      </c>
      <c r="D4697" s="28" t="s">
        <v>380</v>
      </c>
    </row>
    <row r="4698" customFormat="false" ht="15" hidden="false" customHeight="false" outlineLevel="0" collapsed="false">
      <c r="A4698" s="28" t="s">
        <v>382</v>
      </c>
      <c r="B4698" s="28" t="n">
        <v>277</v>
      </c>
      <c r="C4698" s="29" t="n">
        <v>45382</v>
      </c>
      <c r="D4698" s="28" t="s">
        <v>380</v>
      </c>
    </row>
    <row r="4699" customFormat="false" ht="15" hidden="false" customHeight="false" outlineLevel="0" collapsed="false">
      <c r="A4699" s="28" t="s">
        <v>382</v>
      </c>
      <c r="B4699" s="28" t="n">
        <v>277</v>
      </c>
      <c r="C4699" s="29" t="n">
        <v>45412</v>
      </c>
      <c r="D4699" s="28" t="s">
        <v>380</v>
      </c>
    </row>
    <row r="4700" customFormat="false" ht="15" hidden="false" customHeight="false" outlineLevel="0" collapsed="false">
      <c r="A4700" s="28" t="s">
        <v>382</v>
      </c>
      <c r="B4700" s="28" t="n">
        <v>277</v>
      </c>
      <c r="C4700" s="29" t="n">
        <v>45443</v>
      </c>
      <c r="D4700" s="28" t="s">
        <v>380</v>
      </c>
    </row>
    <row r="4701" customFormat="false" ht="15" hidden="false" customHeight="false" outlineLevel="0" collapsed="false">
      <c r="A4701" s="28" t="s">
        <v>382</v>
      </c>
      <c r="B4701" s="28" t="n">
        <v>277</v>
      </c>
      <c r="C4701" s="29" t="n">
        <v>45504</v>
      </c>
      <c r="D4701" s="28" t="s">
        <v>380</v>
      </c>
    </row>
    <row r="4702" customFormat="false" ht="15" hidden="false" customHeight="false" outlineLevel="0" collapsed="false">
      <c r="A4702" s="28" t="s">
        <v>382</v>
      </c>
      <c r="B4702" s="28" t="n">
        <v>277</v>
      </c>
      <c r="C4702" s="29" t="n">
        <v>45535</v>
      </c>
      <c r="D4702" s="28" t="s">
        <v>380</v>
      </c>
    </row>
    <row r="4703" customFormat="false" ht="15" hidden="false" customHeight="false" outlineLevel="0" collapsed="false">
      <c r="A4703" s="28" t="s">
        <v>382</v>
      </c>
      <c r="B4703" s="28" t="n">
        <v>277</v>
      </c>
      <c r="C4703" s="29" t="n">
        <v>45565</v>
      </c>
      <c r="D4703" s="28" t="s">
        <v>380</v>
      </c>
    </row>
    <row r="4704" customFormat="false" ht="15" hidden="false" customHeight="false" outlineLevel="0" collapsed="false">
      <c r="A4704" s="28" t="s">
        <v>382</v>
      </c>
      <c r="B4704" s="28" t="n">
        <v>277</v>
      </c>
      <c r="C4704" s="29" t="n">
        <v>45596</v>
      </c>
      <c r="D4704" s="28" t="s">
        <v>380</v>
      </c>
    </row>
    <row r="4705" customFormat="false" ht="15" hidden="false" customHeight="false" outlineLevel="0" collapsed="false">
      <c r="A4705" s="28" t="s">
        <v>382</v>
      </c>
      <c r="B4705" s="28" t="n">
        <v>277</v>
      </c>
      <c r="C4705" s="29" t="n">
        <v>45657</v>
      </c>
      <c r="D4705" s="28" t="s">
        <v>381</v>
      </c>
    </row>
    <row r="4706" customFormat="false" ht="15" hidden="false" customHeight="false" outlineLevel="0" collapsed="false">
      <c r="A4706" s="28" t="s">
        <v>382</v>
      </c>
      <c r="B4706" s="28" t="n">
        <v>277</v>
      </c>
      <c r="C4706" s="29" t="n">
        <v>45688</v>
      </c>
      <c r="D4706" s="28" t="s">
        <v>380</v>
      </c>
    </row>
    <row r="4707" customFormat="false" ht="15" hidden="false" customHeight="false" outlineLevel="0" collapsed="false">
      <c r="A4707" s="28" t="s">
        <v>382</v>
      </c>
      <c r="B4707" s="28" t="n">
        <v>277</v>
      </c>
      <c r="C4707" s="29" t="n">
        <v>45747</v>
      </c>
      <c r="D4707" s="28" t="s">
        <v>380</v>
      </c>
    </row>
    <row r="4708" customFormat="false" ht="15" hidden="false" customHeight="false" outlineLevel="0" collapsed="false">
      <c r="A4708" s="28" t="s">
        <v>382</v>
      </c>
      <c r="B4708" s="28" t="n">
        <v>277</v>
      </c>
      <c r="C4708" s="29" t="n">
        <v>45777</v>
      </c>
      <c r="D4708" s="28" t="s">
        <v>380</v>
      </c>
    </row>
    <row r="4709" customFormat="false" ht="15" hidden="false" customHeight="false" outlineLevel="0" collapsed="false">
      <c r="A4709" s="28" t="s">
        <v>382</v>
      </c>
      <c r="B4709" s="28" t="n">
        <v>277</v>
      </c>
      <c r="C4709" s="29" t="n">
        <v>45808</v>
      </c>
      <c r="D4709" s="28" t="s">
        <v>380</v>
      </c>
    </row>
    <row r="4710" customFormat="false" ht="15" hidden="false" customHeight="false" outlineLevel="0" collapsed="false">
      <c r="A4710" s="28" t="s">
        <v>382</v>
      </c>
      <c r="B4710" s="28" t="n">
        <v>277</v>
      </c>
      <c r="C4710" s="29" t="n">
        <v>45869</v>
      </c>
      <c r="D4710" s="28" t="s">
        <v>380</v>
      </c>
    </row>
    <row r="4711" customFormat="false" ht="15" hidden="false" customHeight="false" outlineLevel="0" collapsed="false">
      <c r="A4711" s="28" t="s">
        <v>382</v>
      </c>
      <c r="B4711" s="28" t="n">
        <v>277</v>
      </c>
      <c r="C4711" s="29" t="n">
        <v>45900</v>
      </c>
      <c r="D4711" s="28" t="s">
        <v>380</v>
      </c>
    </row>
    <row r="4712" customFormat="false" ht="15" hidden="false" customHeight="false" outlineLevel="0" collapsed="false">
      <c r="A4712" s="28" t="s">
        <v>382</v>
      </c>
      <c r="B4712" s="28" t="n">
        <v>277</v>
      </c>
      <c r="C4712" s="29" t="n">
        <v>45930</v>
      </c>
      <c r="D4712" s="28" t="s">
        <v>380</v>
      </c>
    </row>
    <row r="4713" customFormat="false" ht="15" hidden="false" customHeight="false" outlineLevel="0" collapsed="false">
      <c r="A4713" s="28" t="s">
        <v>382</v>
      </c>
      <c r="B4713" s="28" t="n">
        <v>277</v>
      </c>
      <c r="C4713" s="29" t="n">
        <v>45961</v>
      </c>
      <c r="D4713" s="28" t="s">
        <v>380</v>
      </c>
    </row>
    <row r="4714" customFormat="false" ht="15" hidden="false" customHeight="false" outlineLevel="0" collapsed="false">
      <c r="A4714" s="28" t="s">
        <v>382</v>
      </c>
      <c r="B4714" s="28" t="n">
        <v>277</v>
      </c>
      <c r="C4714" s="29" t="n">
        <v>46022</v>
      </c>
      <c r="D4714" s="28" t="s">
        <v>380</v>
      </c>
    </row>
    <row r="4715" customFormat="false" ht="15" hidden="false" customHeight="false" outlineLevel="0" collapsed="false">
      <c r="A4715" s="28" t="s">
        <v>382</v>
      </c>
      <c r="B4715" s="28" t="n">
        <v>277</v>
      </c>
      <c r="C4715" s="29" t="n">
        <v>46053</v>
      </c>
      <c r="D4715" s="28" t="s">
        <v>380</v>
      </c>
    </row>
    <row r="4716" customFormat="false" ht="15" hidden="false" customHeight="false" outlineLevel="0" collapsed="false">
      <c r="A4716" s="28" t="s">
        <v>382</v>
      </c>
      <c r="B4716" s="28" t="n">
        <v>277</v>
      </c>
      <c r="C4716" s="29" t="n">
        <v>46112</v>
      </c>
      <c r="D4716" s="28" t="s">
        <v>380</v>
      </c>
    </row>
    <row r="4717" customFormat="false" ht="15" hidden="false" customHeight="false" outlineLevel="0" collapsed="false">
      <c r="A4717" s="28" t="s">
        <v>382</v>
      </c>
      <c r="B4717" s="28" t="n">
        <v>277</v>
      </c>
      <c r="C4717" s="29" t="n">
        <v>46142</v>
      </c>
      <c r="D4717" s="28" t="s">
        <v>381</v>
      </c>
    </row>
    <row r="4718" customFormat="false" ht="15" hidden="false" customHeight="false" outlineLevel="0" collapsed="false">
      <c r="A4718" s="28" t="s">
        <v>382</v>
      </c>
      <c r="B4718" s="28" t="n">
        <v>277</v>
      </c>
      <c r="C4718" s="29" t="n">
        <v>46173</v>
      </c>
      <c r="D4718" s="28" t="s">
        <v>380</v>
      </c>
    </row>
    <row r="4719" customFormat="false" ht="15" hidden="false" customHeight="false" outlineLevel="0" collapsed="false">
      <c r="A4719" s="28" t="s">
        <v>382</v>
      </c>
      <c r="B4719" s="28" t="n">
        <v>277</v>
      </c>
      <c r="C4719" s="29" t="n">
        <v>46234</v>
      </c>
      <c r="D4719" s="28" t="s">
        <v>380</v>
      </c>
    </row>
    <row r="4720" customFormat="false" ht="15" hidden="false" customHeight="false" outlineLevel="0" collapsed="false">
      <c r="A4720" s="28" t="s">
        <v>382</v>
      </c>
      <c r="B4720" s="28" t="n">
        <v>280</v>
      </c>
      <c r="C4720" s="29" t="n">
        <v>44957</v>
      </c>
      <c r="D4720" s="28" t="s">
        <v>380</v>
      </c>
    </row>
    <row r="4721" customFormat="false" ht="15" hidden="false" customHeight="false" outlineLevel="0" collapsed="false">
      <c r="A4721" s="28" t="s">
        <v>382</v>
      </c>
      <c r="B4721" s="28" t="n">
        <v>280</v>
      </c>
      <c r="C4721" s="29" t="n">
        <v>45016</v>
      </c>
      <c r="D4721" s="28" t="s">
        <v>380</v>
      </c>
    </row>
    <row r="4722" customFormat="false" ht="15" hidden="false" customHeight="false" outlineLevel="0" collapsed="false">
      <c r="A4722" s="28" t="s">
        <v>382</v>
      </c>
      <c r="B4722" s="28" t="n">
        <v>280</v>
      </c>
      <c r="C4722" s="29" t="n">
        <v>45046</v>
      </c>
      <c r="D4722" s="28" t="s">
        <v>380</v>
      </c>
    </row>
    <row r="4723" customFormat="false" ht="15" hidden="false" customHeight="false" outlineLevel="0" collapsed="false">
      <c r="A4723" s="28" t="s">
        <v>382</v>
      </c>
      <c r="B4723" s="28" t="n">
        <v>280</v>
      </c>
      <c r="C4723" s="29" t="n">
        <v>45077</v>
      </c>
      <c r="D4723" s="28" t="s">
        <v>380</v>
      </c>
    </row>
    <row r="4724" customFormat="false" ht="15" hidden="false" customHeight="false" outlineLevel="0" collapsed="false">
      <c r="A4724" s="28" t="s">
        <v>382</v>
      </c>
      <c r="B4724" s="28" t="n">
        <v>280</v>
      </c>
      <c r="C4724" s="29" t="n">
        <v>45199</v>
      </c>
      <c r="D4724" s="28" t="s">
        <v>380</v>
      </c>
    </row>
    <row r="4725" customFormat="false" ht="15" hidden="false" customHeight="false" outlineLevel="0" collapsed="false">
      <c r="A4725" s="28" t="s">
        <v>382</v>
      </c>
      <c r="B4725" s="28" t="n">
        <v>280</v>
      </c>
      <c r="C4725" s="29" t="n">
        <v>45230</v>
      </c>
      <c r="D4725" s="28" t="s">
        <v>379</v>
      </c>
    </row>
    <row r="4726" customFormat="false" ht="15" hidden="false" customHeight="false" outlineLevel="0" collapsed="false">
      <c r="A4726" s="28" t="s">
        <v>382</v>
      </c>
      <c r="B4726" s="28" t="n">
        <v>280</v>
      </c>
      <c r="C4726" s="29" t="n">
        <v>45291</v>
      </c>
      <c r="D4726" s="28" t="s">
        <v>381</v>
      </c>
    </row>
    <row r="4727" customFormat="false" ht="15" hidden="false" customHeight="false" outlineLevel="0" collapsed="false">
      <c r="A4727" s="28" t="s">
        <v>382</v>
      </c>
      <c r="B4727" s="28" t="n">
        <v>280</v>
      </c>
      <c r="C4727" s="29" t="n">
        <v>45322</v>
      </c>
      <c r="D4727" s="28" t="s">
        <v>380</v>
      </c>
    </row>
    <row r="4728" customFormat="false" ht="15" hidden="false" customHeight="false" outlineLevel="0" collapsed="false">
      <c r="A4728" s="28" t="s">
        <v>382</v>
      </c>
      <c r="B4728" s="28" t="n">
        <v>280</v>
      </c>
      <c r="C4728" s="29" t="n">
        <v>45382</v>
      </c>
      <c r="D4728" s="28" t="s">
        <v>380</v>
      </c>
    </row>
    <row r="4729" customFormat="false" ht="15" hidden="false" customHeight="false" outlineLevel="0" collapsed="false">
      <c r="A4729" s="28" t="s">
        <v>382</v>
      </c>
      <c r="B4729" s="28" t="n">
        <v>280</v>
      </c>
      <c r="C4729" s="29" t="n">
        <v>45412</v>
      </c>
      <c r="D4729" s="28" t="s">
        <v>381</v>
      </c>
    </row>
    <row r="4730" customFormat="false" ht="15" hidden="false" customHeight="false" outlineLevel="0" collapsed="false">
      <c r="A4730" s="28" t="s">
        <v>382</v>
      </c>
      <c r="B4730" s="28" t="n">
        <v>280</v>
      </c>
      <c r="C4730" s="29" t="n">
        <v>45443</v>
      </c>
      <c r="D4730" s="28" t="s">
        <v>380</v>
      </c>
    </row>
    <row r="4731" customFormat="false" ht="15" hidden="false" customHeight="false" outlineLevel="0" collapsed="false">
      <c r="A4731" s="28" t="s">
        <v>382</v>
      </c>
      <c r="B4731" s="28" t="n">
        <v>280</v>
      </c>
      <c r="C4731" s="29" t="n">
        <v>45504</v>
      </c>
      <c r="D4731" s="28" t="s">
        <v>380</v>
      </c>
    </row>
    <row r="4732" customFormat="false" ht="15" hidden="false" customHeight="false" outlineLevel="0" collapsed="false">
      <c r="A4732" s="28" t="s">
        <v>382</v>
      </c>
      <c r="B4732" s="28" t="n">
        <v>280</v>
      </c>
      <c r="C4732" s="29" t="n">
        <v>45535</v>
      </c>
      <c r="D4732" s="28" t="s">
        <v>380</v>
      </c>
    </row>
    <row r="4733" customFormat="false" ht="15" hidden="false" customHeight="false" outlineLevel="0" collapsed="false">
      <c r="A4733" s="28" t="s">
        <v>382</v>
      </c>
      <c r="B4733" s="28" t="n">
        <v>280</v>
      </c>
      <c r="C4733" s="29" t="n">
        <v>45565</v>
      </c>
      <c r="D4733" s="28" t="s">
        <v>380</v>
      </c>
    </row>
    <row r="4734" customFormat="false" ht="15" hidden="false" customHeight="false" outlineLevel="0" collapsed="false">
      <c r="A4734" s="28" t="s">
        <v>382</v>
      </c>
      <c r="B4734" s="28" t="n">
        <v>280</v>
      </c>
      <c r="C4734" s="29" t="n">
        <v>45596</v>
      </c>
      <c r="D4734" s="28" t="s">
        <v>380</v>
      </c>
    </row>
    <row r="4735" customFormat="false" ht="15" hidden="false" customHeight="false" outlineLevel="0" collapsed="false">
      <c r="A4735" s="28" t="s">
        <v>382</v>
      </c>
      <c r="B4735" s="28" t="n">
        <v>280</v>
      </c>
      <c r="C4735" s="29" t="n">
        <v>45657</v>
      </c>
      <c r="D4735" s="28" t="s">
        <v>380</v>
      </c>
    </row>
    <row r="4736" customFormat="false" ht="15" hidden="false" customHeight="false" outlineLevel="0" collapsed="false">
      <c r="A4736" s="28" t="s">
        <v>382</v>
      </c>
      <c r="B4736" s="28" t="n">
        <v>280</v>
      </c>
      <c r="C4736" s="29" t="n">
        <v>45688</v>
      </c>
      <c r="D4736" s="28" t="s">
        <v>380</v>
      </c>
    </row>
    <row r="4737" customFormat="false" ht="15" hidden="false" customHeight="false" outlineLevel="0" collapsed="false">
      <c r="A4737" s="28" t="s">
        <v>382</v>
      </c>
      <c r="B4737" s="28" t="n">
        <v>280</v>
      </c>
      <c r="C4737" s="29" t="n">
        <v>45747</v>
      </c>
      <c r="D4737" s="28" t="s">
        <v>381</v>
      </c>
    </row>
    <row r="4738" customFormat="false" ht="15" hidden="false" customHeight="false" outlineLevel="0" collapsed="false">
      <c r="A4738" s="28" t="s">
        <v>382</v>
      </c>
      <c r="B4738" s="28" t="n">
        <v>280</v>
      </c>
      <c r="C4738" s="29" t="n">
        <v>45777</v>
      </c>
      <c r="D4738" s="28" t="s">
        <v>380</v>
      </c>
    </row>
    <row r="4739" customFormat="false" ht="15" hidden="false" customHeight="false" outlineLevel="0" collapsed="false">
      <c r="A4739" s="28" t="s">
        <v>382</v>
      </c>
      <c r="B4739" s="28" t="n">
        <v>280</v>
      </c>
      <c r="C4739" s="29" t="n">
        <v>45808</v>
      </c>
      <c r="D4739" s="28" t="s">
        <v>381</v>
      </c>
    </row>
    <row r="4740" customFormat="false" ht="15" hidden="false" customHeight="false" outlineLevel="0" collapsed="false">
      <c r="A4740" s="28" t="s">
        <v>382</v>
      </c>
      <c r="B4740" s="28" t="n">
        <v>280</v>
      </c>
      <c r="C4740" s="29" t="n">
        <v>45869</v>
      </c>
      <c r="D4740" s="28" t="s">
        <v>379</v>
      </c>
    </row>
    <row r="4741" customFormat="false" ht="15" hidden="false" customHeight="false" outlineLevel="0" collapsed="false">
      <c r="A4741" s="28" t="s">
        <v>382</v>
      </c>
      <c r="B4741" s="28" t="n">
        <v>280</v>
      </c>
      <c r="C4741" s="29" t="n">
        <v>45900</v>
      </c>
      <c r="D4741" s="28" t="s">
        <v>380</v>
      </c>
    </row>
    <row r="4742" customFormat="false" ht="15" hidden="false" customHeight="false" outlineLevel="0" collapsed="false">
      <c r="A4742" s="28" t="s">
        <v>382</v>
      </c>
      <c r="B4742" s="28" t="n">
        <v>280</v>
      </c>
      <c r="C4742" s="29" t="n">
        <v>45930</v>
      </c>
      <c r="D4742" s="28" t="s">
        <v>380</v>
      </c>
    </row>
    <row r="4743" customFormat="false" ht="15" hidden="false" customHeight="false" outlineLevel="0" collapsed="false">
      <c r="A4743" s="28" t="s">
        <v>382</v>
      </c>
      <c r="B4743" s="28" t="n">
        <v>280</v>
      </c>
      <c r="C4743" s="29" t="n">
        <v>45961</v>
      </c>
      <c r="D4743" s="28" t="s">
        <v>380</v>
      </c>
    </row>
    <row r="4744" customFormat="false" ht="15" hidden="false" customHeight="false" outlineLevel="0" collapsed="false">
      <c r="A4744" s="28" t="s">
        <v>382</v>
      </c>
      <c r="B4744" s="28" t="n">
        <v>280</v>
      </c>
      <c r="C4744" s="29" t="n">
        <v>46022</v>
      </c>
      <c r="D4744" s="28" t="s">
        <v>380</v>
      </c>
    </row>
    <row r="4745" customFormat="false" ht="15" hidden="false" customHeight="false" outlineLevel="0" collapsed="false">
      <c r="A4745" s="28" t="s">
        <v>382</v>
      </c>
      <c r="B4745" s="28" t="n">
        <v>280</v>
      </c>
      <c r="C4745" s="29" t="n">
        <v>46053</v>
      </c>
      <c r="D4745" s="28" t="s">
        <v>380</v>
      </c>
    </row>
    <row r="4746" customFormat="false" ht="15" hidden="false" customHeight="false" outlineLevel="0" collapsed="false">
      <c r="A4746" s="28" t="s">
        <v>382</v>
      </c>
      <c r="B4746" s="28" t="n">
        <v>280</v>
      </c>
      <c r="C4746" s="29" t="n">
        <v>46112</v>
      </c>
      <c r="D4746" s="28" t="s">
        <v>379</v>
      </c>
    </row>
    <row r="4747" customFormat="false" ht="15" hidden="false" customHeight="false" outlineLevel="0" collapsed="false">
      <c r="A4747" s="28" t="s">
        <v>382</v>
      </c>
      <c r="B4747" s="28" t="n">
        <v>280</v>
      </c>
      <c r="C4747" s="29" t="n">
        <v>46142</v>
      </c>
      <c r="D4747" s="28" t="s">
        <v>380</v>
      </c>
    </row>
    <row r="4748" customFormat="false" ht="15" hidden="false" customHeight="false" outlineLevel="0" collapsed="false">
      <c r="A4748" s="28" t="s">
        <v>382</v>
      </c>
      <c r="B4748" s="28" t="n">
        <v>280</v>
      </c>
      <c r="C4748" s="29" t="n">
        <v>46173</v>
      </c>
      <c r="D4748" s="28" t="s">
        <v>381</v>
      </c>
    </row>
    <row r="4749" customFormat="false" ht="15" hidden="false" customHeight="false" outlineLevel="0" collapsed="false">
      <c r="A4749" s="28" t="s">
        <v>382</v>
      </c>
      <c r="B4749" s="28" t="n">
        <v>280</v>
      </c>
      <c r="C4749" s="29" t="n">
        <v>46234</v>
      </c>
      <c r="D4749" s="28" t="s">
        <v>380</v>
      </c>
    </row>
    <row r="4750" customFormat="false" ht="15" hidden="false" customHeight="false" outlineLevel="0" collapsed="false">
      <c r="A4750" s="28" t="s">
        <v>382</v>
      </c>
      <c r="B4750" s="28" t="n">
        <v>281</v>
      </c>
      <c r="C4750" s="29" t="n">
        <v>46112</v>
      </c>
      <c r="D4750" s="28" t="s">
        <v>380</v>
      </c>
    </row>
    <row r="4751" customFormat="false" ht="15" hidden="false" customHeight="false" outlineLevel="0" collapsed="false">
      <c r="A4751" s="28" t="s">
        <v>382</v>
      </c>
      <c r="B4751" s="28" t="n">
        <v>281</v>
      </c>
      <c r="C4751" s="29" t="n">
        <v>46142</v>
      </c>
      <c r="D4751" s="28" t="s">
        <v>380</v>
      </c>
    </row>
    <row r="4752" customFormat="false" ht="15" hidden="false" customHeight="false" outlineLevel="0" collapsed="false">
      <c r="A4752" s="28" t="s">
        <v>382</v>
      </c>
      <c r="B4752" s="28" t="n">
        <v>281</v>
      </c>
      <c r="C4752" s="29" t="n">
        <v>46173</v>
      </c>
      <c r="D4752" s="28" t="s">
        <v>380</v>
      </c>
    </row>
    <row r="4753" customFormat="false" ht="15" hidden="false" customHeight="false" outlineLevel="0" collapsed="false">
      <c r="A4753" s="28" t="s">
        <v>382</v>
      </c>
      <c r="B4753" s="28" t="n">
        <v>281</v>
      </c>
      <c r="C4753" s="29" t="n">
        <v>46234</v>
      </c>
      <c r="D4753" s="28" t="s">
        <v>380</v>
      </c>
    </row>
    <row r="4754" customFormat="false" ht="15" hidden="false" customHeight="false" outlineLevel="0" collapsed="false">
      <c r="A4754" s="28" t="s">
        <v>382</v>
      </c>
      <c r="B4754" s="28" t="n">
        <v>283</v>
      </c>
      <c r="C4754" s="29" t="n">
        <v>44957</v>
      </c>
      <c r="D4754" s="28" t="s">
        <v>381</v>
      </c>
    </row>
    <row r="4755" customFormat="false" ht="15" hidden="false" customHeight="false" outlineLevel="0" collapsed="false">
      <c r="A4755" s="28" t="s">
        <v>382</v>
      </c>
      <c r="B4755" s="28" t="n">
        <v>283</v>
      </c>
      <c r="C4755" s="29" t="n">
        <v>45016</v>
      </c>
      <c r="D4755" s="28" t="s">
        <v>380</v>
      </c>
    </row>
    <row r="4756" customFormat="false" ht="15" hidden="false" customHeight="false" outlineLevel="0" collapsed="false">
      <c r="A4756" s="28" t="s">
        <v>382</v>
      </c>
      <c r="B4756" s="28" t="n">
        <v>283</v>
      </c>
      <c r="C4756" s="29" t="n">
        <v>45046</v>
      </c>
      <c r="D4756" s="28" t="s">
        <v>380</v>
      </c>
    </row>
    <row r="4757" customFormat="false" ht="15" hidden="false" customHeight="false" outlineLevel="0" collapsed="false">
      <c r="A4757" s="28" t="s">
        <v>382</v>
      </c>
      <c r="B4757" s="28" t="n">
        <v>283</v>
      </c>
      <c r="C4757" s="29" t="n">
        <v>45077</v>
      </c>
      <c r="D4757" s="28" t="s">
        <v>380</v>
      </c>
    </row>
    <row r="4758" customFormat="false" ht="15" hidden="false" customHeight="false" outlineLevel="0" collapsed="false">
      <c r="A4758" s="28" t="s">
        <v>382</v>
      </c>
      <c r="B4758" s="28" t="n">
        <v>283</v>
      </c>
      <c r="C4758" s="29" t="n">
        <v>45199</v>
      </c>
      <c r="D4758" s="28" t="s">
        <v>380</v>
      </c>
    </row>
    <row r="4759" customFormat="false" ht="15" hidden="false" customHeight="false" outlineLevel="0" collapsed="false">
      <c r="A4759" s="28" t="s">
        <v>382</v>
      </c>
      <c r="B4759" s="28" t="n">
        <v>283</v>
      </c>
      <c r="C4759" s="29" t="n">
        <v>45230</v>
      </c>
      <c r="D4759" s="28" t="s">
        <v>380</v>
      </c>
    </row>
    <row r="4760" customFormat="false" ht="15" hidden="false" customHeight="false" outlineLevel="0" collapsed="false">
      <c r="A4760" s="28" t="s">
        <v>382</v>
      </c>
      <c r="B4760" s="28" t="n">
        <v>283</v>
      </c>
      <c r="C4760" s="29" t="n">
        <v>45291</v>
      </c>
      <c r="D4760" s="28" t="s">
        <v>380</v>
      </c>
    </row>
    <row r="4761" customFormat="false" ht="15" hidden="false" customHeight="false" outlineLevel="0" collapsed="false">
      <c r="A4761" s="28" t="s">
        <v>382</v>
      </c>
      <c r="B4761" s="28" t="n">
        <v>283</v>
      </c>
      <c r="C4761" s="29" t="n">
        <v>45322</v>
      </c>
      <c r="D4761" s="28" t="s">
        <v>380</v>
      </c>
    </row>
    <row r="4762" customFormat="false" ht="15" hidden="false" customHeight="false" outlineLevel="0" collapsed="false">
      <c r="A4762" s="28" t="s">
        <v>382</v>
      </c>
      <c r="B4762" s="28" t="n">
        <v>283</v>
      </c>
      <c r="C4762" s="29" t="n">
        <v>45382</v>
      </c>
      <c r="D4762" s="28" t="s">
        <v>381</v>
      </c>
    </row>
    <row r="4763" customFormat="false" ht="15" hidden="false" customHeight="false" outlineLevel="0" collapsed="false">
      <c r="A4763" s="28" t="s">
        <v>382</v>
      </c>
      <c r="B4763" s="28" t="n">
        <v>283</v>
      </c>
      <c r="C4763" s="29" t="n">
        <v>45412</v>
      </c>
      <c r="D4763" s="28" t="s">
        <v>380</v>
      </c>
    </row>
    <row r="4764" customFormat="false" ht="15" hidden="false" customHeight="false" outlineLevel="0" collapsed="false">
      <c r="A4764" s="28" t="s">
        <v>382</v>
      </c>
      <c r="B4764" s="28" t="n">
        <v>283</v>
      </c>
      <c r="C4764" s="29" t="n">
        <v>45443</v>
      </c>
      <c r="D4764" s="28" t="s">
        <v>380</v>
      </c>
    </row>
    <row r="4765" customFormat="false" ht="15" hidden="false" customHeight="false" outlineLevel="0" collapsed="false">
      <c r="A4765" s="28" t="s">
        <v>382</v>
      </c>
      <c r="B4765" s="28" t="n">
        <v>283</v>
      </c>
      <c r="C4765" s="29" t="n">
        <v>45504</v>
      </c>
      <c r="D4765" s="28" t="s">
        <v>380</v>
      </c>
    </row>
    <row r="4766" customFormat="false" ht="15" hidden="false" customHeight="false" outlineLevel="0" collapsed="false">
      <c r="A4766" s="28" t="s">
        <v>382</v>
      </c>
      <c r="B4766" s="28" t="n">
        <v>283</v>
      </c>
      <c r="C4766" s="29" t="n">
        <v>45535</v>
      </c>
      <c r="D4766" s="28" t="s">
        <v>380</v>
      </c>
    </row>
    <row r="4767" customFormat="false" ht="15" hidden="false" customHeight="false" outlineLevel="0" collapsed="false">
      <c r="A4767" s="28" t="s">
        <v>382</v>
      </c>
      <c r="B4767" s="28" t="n">
        <v>283</v>
      </c>
      <c r="C4767" s="29" t="n">
        <v>45565</v>
      </c>
      <c r="D4767" s="28" t="s">
        <v>380</v>
      </c>
    </row>
    <row r="4768" customFormat="false" ht="15" hidden="false" customHeight="false" outlineLevel="0" collapsed="false">
      <c r="A4768" s="28" t="s">
        <v>382</v>
      </c>
      <c r="B4768" s="28" t="n">
        <v>283</v>
      </c>
      <c r="C4768" s="29" t="n">
        <v>45596</v>
      </c>
      <c r="D4768" s="28" t="s">
        <v>380</v>
      </c>
    </row>
    <row r="4769" customFormat="false" ht="15" hidden="false" customHeight="false" outlineLevel="0" collapsed="false">
      <c r="A4769" s="28" t="s">
        <v>382</v>
      </c>
      <c r="B4769" s="28" t="n">
        <v>283</v>
      </c>
      <c r="C4769" s="29" t="n">
        <v>45657</v>
      </c>
      <c r="D4769" s="28" t="s">
        <v>380</v>
      </c>
    </row>
    <row r="4770" customFormat="false" ht="15" hidden="false" customHeight="false" outlineLevel="0" collapsed="false">
      <c r="A4770" s="28" t="s">
        <v>382</v>
      </c>
      <c r="B4770" s="28" t="n">
        <v>283</v>
      </c>
      <c r="C4770" s="29" t="n">
        <v>45688</v>
      </c>
      <c r="D4770" s="28" t="s">
        <v>380</v>
      </c>
    </row>
    <row r="4771" customFormat="false" ht="15" hidden="false" customHeight="false" outlineLevel="0" collapsed="false">
      <c r="A4771" s="28" t="s">
        <v>382</v>
      </c>
      <c r="B4771" s="28" t="n">
        <v>283</v>
      </c>
      <c r="C4771" s="29" t="n">
        <v>45747</v>
      </c>
      <c r="D4771" s="28" t="s">
        <v>380</v>
      </c>
    </row>
    <row r="4772" customFormat="false" ht="15" hidden="false" customHeight="false" outlineLevel="0" collapsed="false">
      <c r="A4772" s="28" t="s">
        <v>382</v>
      </c>
      <c r="B4772" s="28" t="n">
        <v>283</v>
      </c>
      <c r="C4772" s="29" t="n">
        <v>45777</v>
      </c>
      <c r="D4772" s="28" t="s">
        <v>380</v>
      </c>
    </row>
    <row r="4773" customFormat="false" ht="15" hidden="false" customHeight="false" outlineLevel="0" collapsed="false">
      <c r="A4773" s="28" t="s">
        <v>382</v>
      </c>
      <c r="B4773" s="28" t="n">
        <v>283</v>
      </c>
      <c r="C4773" s="29" t="n">
        <v>45808</v>
      </c>
      <c r="D4773" s="28" t="s">
        <v>381</v>
      </c>
    </row>
    <row r="4774" customFormat="false" ht="15" hidden="false" customHeight="false" outlineLevel="0" collapsed="false">
      <c r="A4774" s="28" t="s">
        <v>382</v>
      </c>
      <c r="B4774" s="28" t="n">
        <v>283</v>
      </c>
      <c r="C4774" s="29" t="n">
        <v>45869</v>
      </c>
      <c r="D4774" s="28" t="s">
        <v>380</v>
      </c>
    </row>
    <row r="4775" customFormat="false" ht="15" hidden="false" customHeight="false" outlineLevel="0" collapsed="false">
      <c r="A4775" s="28" t="s">
        <v>382</v>
      </c>
      <c r="B4775" s="28" t="n">
        <v>283</v>
      </c>
      <c r="C4775" s="29" t="n">
        <v>45900</v>
      </c>
      <c r="D4775" s="28" t="s">
        <v>380</v>
      </c>
    </row>
    <row r="4776" customFormat="false" ht="15" hidden="false" customHeight="false" outlineLevel="0" collapsed="false">
      <c r="A4776" s="28" t="s">
        <v>382</v>
      </c>
      <c r="B4776" s="28" t="n">
        <v>283</v>
      </c>
      <c r="C4776" s="29" t="n">
        <v>45930</v>
      </c>
      <c r="D4776" s="28" t="s">
        <v>380</v>
      </c>
    </row>
    <row r="4777" customFormat="false" ht="15" hidden="false" customHeight="false" outlineLevel="0" collapsed="false">
      <c r="A4777" s="28" t="s">
        <v>382</v>
      </c>
      <c r="B4777" s="28" t="n">
        <v>283</v>
      </c>
      <c r="C4777" s="29" t="n">
        <v>45961</v>
      </c>
      <c r="D4777" s="28" t="s">
        <v>380</v>
      </c>
    </row>
    <row r="4778" customFormat="false" ht="15" hidden="false" customHeight="false" outlineLevel="0" collapsed="false">
      <c r="A4778" s="28" t="s">
        <v>382</v>
      </c>
      <c r="B4778" s="28" t="n">
        <v>283</v>
      </c>
      <c r="C4778" s="29" t="n">
        <v>46022</v>
      </c>
      <c r="D4778" s="28" t="s">
        <v>380</v>
      </c>
    </row>
    <row r="4779" customFormat="false" ht="15" hidden="false" customHeight="false" outlineLevel="0" collapsed="false">
      <c r="A4779" s="28" t="s">
        <v>382</v>
      </c>
      <c r="B4779" s="28" t="n">
        <v>283</v>
      </c>
      <c r="C4779" s="29" t="n">
        <v>46053</v>
      </c>
      <c r="D4779" s="28" t="s">
        <v>380</v>
      </c>
    </row>
    <row r="4780" customFormat="false" ht="15" hidden="false" customHeight="false" outlineLevel="0" collapsed="false">
      <c r="A4780" s="28" t="s">
        <v>382</v>
      </c>
      <c r="B4780" s="28" t="n">
        <v>283</v>
      </c>
      <c r="C4780" s="29" t="n">
        <v>46112</v>
      </c>
      <c r="D4780" s="28" t="s">
        <v>380</v>
      </c>
    </row>
    <row r="4781" customFormat="false" ht="15" hidden="false" customHeight="false" outlineLevel="0" collapsed="false">
      <c r="A4781" s="28" t="s">
        <v>382</v>
      </c>
      <c r="B4781" s="28" t="n">
        <v>283</v>
      </c>
      <c r="C4781" s="29" t="n">
        <v>46142</v>
      </c>
      <c r="D4781" s="28" t="s">
        <v>380</v>
      </c>
    </row>
    <row r="4782" customFormat="false" ht="15" hidden="false" customHeight="false" outlineLevel="0" collapsed="false">
      <c r="A4782" s="28" t="s">
        <v>382</v>
      </c>
      <c r="B4782" s="28" t="n">
        <v>283</v>
      </c>
      <c r="C4782" s="29" t="n">
        <v>46173</v>
      </c>
      <c r="D4782" s="28" t="s">
        <v>380</v>
      </c>
    </row>
    <row r="4783" customFormat="false" ht="15" hidden="false" customHeight="false" outlineLevel="0" collapsed="false">
      <c r="A4783" s="28" t="s">
        <v>382</v>
      </c>
      <c r="B4783" s="28" t="n">
        <v>283</v>
      </c>
      <c r="C4783" s="29" t="n">
        <v>46234</v>
      </c>
      <c r="D4783" s="28" t="s">
        <v>380</v>
      </c>
    </row>
    <row r="4784" customFormat="false" ht="15" hidden="false" customHeight="false" outlineLevel="0" collapsed="false">
      <c r="A4784" s="28" t="s">
        <v>382</v>
      </c>
      <c r="B4784" s="28" t="n">
        <v>285</v>
      </c>
      <c r="C4784" s="29" t="n">
        <v>44957</v>
      </c>
      <c r="D4784" s="28" t="s">
        <v>380</v>
      </c>
    </row>
    <row r="4785" customFormat="false" ht="15" hidden="false" customHeight="false" outlineLevel="0" collapsed="false">
      <c r="A4785" s="28" t="s">
        <v>382</v>
      </c>
      <c r="B4785" s="28" t="n">
        <v>285</v>
      </c>
      <c r="C4785" s="29" t="n">
        <v>45016</v>
      </c>
      <c r="D4785" s="28" t="s">
        <v>380</v>
      </c>
    </row>
    <row r="4786" customFormat="false" ht="15" hidden="false" customHeight="false" outlineLevel="0" collapsed="false">
      <c r="A4786" s="28" t="s">
        <v>382</v>
      </c>
      <c r="B4786" s="28" t="n">
        <v>285</v>
      </c>
      <c r="C4786" s="29" t="n">
        <v>45046</v>
      </c>
      <c r="D4786" s="28" t="s">
        <v>381</v>
      </c>
    </row>
    <row r="4787" customFormat="false" ht="15" hidden="false" customHeight="false" outlineLevel="0" collapsed="false">
      <c r="A4787" s="28" t="s">
        <v>382</v>
      </c>
      <c r="B4787" s="28" t="n">
        <v>285</v>
      </c>
      <c r="C4787" s="29" t="n">
        <v>45077</v>
      </c>
      <c r="D4787" s="28" t="s">
        <v>380</v>
      </c>
    </row>
    <row r="4788" customFormat="false" ht="15" hidden="false" customHeight="false" outlineLevel="0" collapsed="false">
      <c r="A4788" s="28" t="s">
        <v>382</v>
      </c>
      <c r="B4788" s="28" t="n">
        <v>285</v>
      </c>
      <c r="C4788" s="29" t="n">
        <v>45199</v>
      </c>
      <c r="D4788" s="28" t="s">
        <v>380</v>
      </c>
    </row>
    <row r="4789" customFormat="false" ht="15" hidden="false" customHeight="false" outlineLevel="0" collapsed="false">
      <c r="A4789" s="28" t="s">
        <v>382</v>
      </c>
      <c r="B4789" s="28" t="n">
        <v>285</v>
      </c>
      <c r="C4789" s="29" t="n">
        <v>45230</v>
      </c>
      <c r="D4789" s="28" t="s">
        <v>380</v>
      </c>
    </row>
    <row r="4790" customFormat="false" ht="15" hidden="false" customHeight="false" outlineLevel="0" collapsed="false">
      <c r="A4790" s="28" t="s">
        <v>382</v>
      </c>
      <c r="B4790" s="28" t="n">
        <v>285</v>
      </c>
      <c r="C4790" s="29" t="n">
        <v>45291</v>
      </c>
      <c r="D4790" s="28" t="s">
        <v>380</v>
      </c>
    </row>
    <row r="4791" customFormat="false" ht="15" hidden="false" customHeight="false" outlineLevel="0" collapsed="false">
      <c r="A4791" s="28" t="s">
        <v>382</v>
      </c>
      <c r="B4791" s="28" t="n">
        <v>285</v>
      </c>
      <c r="C4791" s="29" t="n">
        <v>45322</v>
      </c>
      <c r="D4791" s="28" t="s">
        <v>380</v>
      </c>
    </row>
    <row r="4792" customFormat="false" ht="15" hidden="false" customHeight="false" outlineLevel="0" collapsed="false">
      <c r="A4792" s="28" t="s">
        <v>382</v>
      </c>
      <c r="B4792" s="28" t="n">
        <v>285</v>
      </c>
      <c r="C4792" s="29" t="n">
        <v>45382</v>
      </c>
      <c r="D4792" s="28" t="s">
        <v>381</v>
      </c>
    </row>
    <row r="4793" customFormat="false" ht="15" hidden="false" customHeight="false" outlineLevel="0" collapsed="false">
      <c r="A4793" s="28" t="s">
        <v>382</v>
      </c>
      <c r="B4793" s="28" t="n">
        <v>285</v>
      </c>
      <c r="C4793" s="29" t="n">
        <v>45412</v>
      </c>
      <c r="D4793" s="28" t="s">
        <v>380</v>
      </c>
    </row>
    <row r="4794" customFormat="false" ht="15" hidden="false" customHeight="false" outlineLevel="0" collapsed="false">
      <c r="A4794" s="28" t="s">
        <v>382</v>
      </c>
      <c r="B4794" s="28" t="n">
        <v>285</v>
      </c>
      <c r="C4794" s="29" t="n">
        <v>45443</v>
      </c>
      <c r="D4794" s="28" t="s">
        <v>380</v>
      </c>
    </row>
    <row r="4795" customFormat="false" ht="15" hidden="false" customHeight="false" outlineLevel="0" collapsed="false">
      <c r="A4795" s="28" t="s">
        <v>382</v>
      </c>
      <c r="B4795" s="28" t="n">
        <v>285</v>
      </c>
      <c r="C4795" s="29" t="n">
        <v>45504</v>
      </c>
      <c r="D4795" s="28" t="s">
        <v>380</v>
      </c>
    </row>
    <row r="4796" customFormat="false" ht="15" hidden="false" customHeight="false" outlineLevel="0" collapsed="false">
      <c r="A4796" s="28" t="s">
        <v>382</v>
      </c>
      <c r="B4796" s="28" t="n">
        <v>285</v>
      </c>
      <c r="C4796" s="29" t="n">
        <v>45535</v>
      </c>
      <c r="D4796" s="28" t="s">
        <v>380</v>
      </c>
    </row>
    <row r="4797" customFormat="false" ht="15" hidden="false" customHeight="false" outlineLevel="0" collapsed="false">
      <c r="A4797" s="28" t="s">
        <v>382</v>
      </c>
      <c r="B4797" s="28" t="n">
        <v>285</v>
      </c>
      <c r="C4797" s="29" t="n">
        <v>45565</v>
      </c>
      <c r="D4797" s="28" t="s">
        <v>380</v>
      </c>
    </row>
    <row r="4798" customFormat="false" ht="15" hidden="false" customHeight="false" outlineLevel="0" collapsed="false">
      <c r="A4798" s="28" t="s">
        <v>382</v>
      </c>
      <c r="B4798" s="28" t="n">
        <v>285</v>
      </c>
      <c r="C4798" s="29" t="n">
        <v>45596</v>
      </c>
      <c r="D4798" s="28" t="s">
        <v>380</v>
      </c>
    </row>
    <row r="4799" customFormat="false" ht="15" hidden="false" customHeight="false" outlineLevel="0" collapsed="false">
      <c r="A4799" s="28" t="s">
        <v>382</v>
      </c>
      <c r="B4799" s="28" t="n">
        <v>285</v>
      </c>
      <c r="C4799" s="29" t="n">
        <v>45657</v>
      </c>
      <c r="D4799" s="28" t="s">
        <v>380</v>
      </c>
    </row>
    <row r="4800" customFormat="false" ht="15" hidden="false" customHeight="false" outlineLevel="0" collapsed="false">
      <c r="A4800" s="28" t="s">
        <v>382</v>
      </c>
      <c r="B4800" s="28" t="n">
        <v>285</v>
      </c>
      <c r="C4800" s="29" t="n">
        <v>45688</v>
      </c>
      <c r="D4800" s="28" t="s">
        <v>380</v>
      </c>
    </row>
    <row r="4801" customFormat="false" ht="15" hidden="false" customHeight="false" outlineLevel="0" collapsed="false">
      <c r="A4801" s="28" t="s">
        <v>382</v>
      </c>
      <c r="B4801" s="28" t="n">
        <v>285</v>
      </c>
      <c r="C4801" s="29" t="n">
        <v>45747</v>
      </c>
      <c r="D4801" s="28" t="s">
        <v>381</v>
      </c>
    </row>
    <row r="4802" customFormat="false" ht="15" hidden="false" customHeight="false" outlineLevel="0" collapsed="false">
      <c r="A4802" s="28" t="s">
        <v>382</v>
      </c>
      <c r="B4802" s="28" t="n">
        <v>285</v>
      </c>
      <c r="C4802" s="29" t="n">
        <v>45777</v>
      </c>
      <c r="D4802" s="28" t="s">
        <v>380</v>
      </c>
    </row>
    <row r="4803" customFormat="false" ht="15" hidden="false" customHeight="false" outlineLevel="0" collapsed="false">
      <c r="A4803" s="28" t="s">
        <v>382</v>
      </c>
      <c r="B4803" s="28" t="n">
        <v>285</v>
      </c>
      <c r="C4803" s="29" t="n">
        <v>45808</v>
      </c>
      <c r="D4803" s="28" t="s">
        <v>380</v>
      </c>
    </row>
    <row r="4804" customFormat="false" ht="15" hidden="false" customHeight="false" outlineLevel="0" collapsed="false">
      <c r="A4804" s="28" t="s">
        <v>382</v>
      </c>
      <c r="B4804" s="28" t="n">
        <v>285</v>
      </c>
      <c r="C4804" s="29" t="n">
        <v>45869</v>
      </c>
      <c r="D4804" s="28" t="s">
        <v>380</v>
      </c>
    </row>
    <row r="4805" customFormat="false" ht="15" hidden="false" customHeight="false" outlineLevel="0" collapsed="false">
      <c r="A4805" s="28" t="s">
        <v>382</v>
      </c>
      <c r="B4805" s="28" t="n">
        <v>285</v>
      </c>
      <c r="C4805" s="29" t="n">
        <v>45900</v>
      </c>
      <c r="D4805" s="28" t="s">
        <v>380</v>
      </c>
    </row>
    <row r="4806" customFormat="false" ht="15" hidden="false" customHeight="false" outlineLevel="0" collapsed="false">
      <c r="A4806" s="28" t="s">
        <v>382</v>
      </c>
      <c r="B4806" s="28" t="n">
        <v>285</v>
      </c>
      <c r="C4806" s="29" t="n">
        <v>45930</v>
      </c>
      <c r="D4806" s="28" t="s">
        <v>381</v>
      </c>
    </row>
    <row r="4807" customFormat="false" ht="15" hidden="false" customHeight="false" outlineLevel="0" collapsed="false">
      <c r="A4807" s="28" t="s">
        <v>382</v>
      </c>
      <c r="B4807" s="28" t="n">
        <v>285</v>
      </c>
      <c r="C4807" s="29" t="n">
        <v>45961</v>
      </c>
      <c r="D4807" s="28" t="s">
        <v>380</v>
      </c>
    </row>
    <row r="4808" customFormat="false" ht="15" hidden="false" customHeight="false" outlineLevel="0" collapsed="false">
      <c r="A4808" s="28" t="s">
        <v>382</v>
      </c>
      <c r="B4808" s="28" t="n">
        <v>285</v>
      </c>
      <c r="C4808" s="29" t="n">
        <v>46022</v>
      </c>
      <c r="D4808" s="28" t="s">
        <v>380</v>
      </c>
    </row>
    <row r="4809" customFormat="false" ht="15" hidden="false" customHeight="false" outlineLevel="0" collapsed="false">
      <c r="A4809" s="28" t="s">
        <v>382</v>
      </c>
      <c r="B4809" s="28" t="n">
        <v>285</v>
      </c>
      <c r="C4809" s="29" t="n">
        <v>46053</v>
      </c>
      <c r="D4809" s="28" t="s">
        <v>380</v>
      </c>
    </row>
    <row r="4810" customFormat="false" ht="15" hidden="false" customHeight="false" outlineLevel="0" collapsed="false">
      <c r="A4810" s="28" t="s">
        <v>382</v>
      </c>
      <c r="B4810" s="28" t="n">
        <v>285</v>
      </c>
      <c r="C4810" s="29" t="n">
        <v>46112</v>
      </c>
      <c r="D4810" s="28" t="s">
        <v>380</v>
      </c>
    </row>
    <row r="4811" customFormat="false" ht="15" hidden="false" customHeight="false" outlineLevel="0" collapsed="false">
      <c r="A4811" s="28" t="s">
        <v>382</v>
      </c>
      <c r="B4811" s="28" t="n">
        <v>285</v>
      </c>
      <c r="C4811" s="29" t="n">
        <v>46142</v>
      </c>
      <c r="D4811" s="28" t="s">
        <v>380</v>
      </c>
    </row>
    <row r="4812" customFormat="false" ht="15" hidden="false" customHeight="false" outlineLevel="0" collapsed="false">
      <c r="A4812" s="28" t="s">
        <v>382</v>
      </c>
      <c r="B4812" s="28" t="n">
        <v>285</v>
      </c>
      <c r="C4812" s="29" t="n">
        <v>46173</v>
      </c>
      <c r="D4812" s="28" t="s">
        <v>380</v>
      </c>
    </row>
    <row r="4813" customFormat="false" ht="15" hidden="false" customHeight="false" outlineLevel="0" collapsed="false">
      <c r="A4813" s="28" t="s">
        <v>382</v>
      </c>
      <c r="B4813" s="28" t="n">
        <v>285</v>
      </c>
      <c r="C4813" s="29" t="n">
        <v>46234</v>
      </c>
      <c r="D4813" s="28" t="s">
        <v>380</v>
      </c>
    </row>
    <row r="4814" customFormat="false" ht="15" hidden="false" customHeight="false" outlineLevel="0" collapsed="false">
      <c r="A4814" s="28" t="s">
        <v>382</v>
      </c>
      <c r="B4814" s="28" t="n">
        <v>287</v>
      </c>
      <c r="C4814" s="29" t="n">
        <v>45747</v>
      </c>
      <c r="D4814" s="28" t="s">
        <v>380</v>
      </c>
    </row>
    <row r="4815" customFormat="false" ht="15" hidden="false" customHeight="false" outlineLevel="0" collapsed="false">
      <c r="A4815" s="28" t="s">
        <v>382</v>
      </c>
      <c r="B4815" s="28" t="n">
        <v>287</v>
      </c>
      <c r="C4815" s="29" t="n">
        <v>45777</v>
      </c>
      <c r="D4815" s="28" t="s">
        <v>380</v>
      </c>
    </row>
    <row r="4816" customFormat="false" ht="15" hidden="false" customHeight="false" outlineLevel="0" collapsed="false">
      <c r="A4816" s="28" t="s">
        <v>382</v>
      </c>
      <c r="B4816" s="28" t="n">
        <v>287</v>
      </c>
      <c r="C4816" s="29" t="n">
        <v>45808</v>
      </c>
      <c r="D4816" s="28" t="s">
        <v>380</v>
      </c>
    </row>
    <row r="4817" customFormat="false" ht="15" hidden="false" customHeight="false" outlineLevel="0" collapsed="false">
      <c r="A4817" s="28" t="s">
        <v>382</v>
      </c>
      <c r="B4817" s="28" t="n">
        <v>287</v>
      </c>
      <c r="C4817" s="29" t="n">
        <v>45869</v>
      </c>
      <c r="D4817" s="28" t="s">
        <v>380</v>
      </c>
    </row>
    <row r="4818" customFormat="false" ht="15" hidden="false" customHeight="false" outlineLevel="0" collapsed="false">
      <c r="A4818" s="28" t="s">
        <v>382</v>
      </c>
      <c r="B4818" s="28" t="n">
        <v>287</v>
      </c>
      <c r="C4818" s="29" t="n">
        <v>45900</v>
      </c>
      <c r="D4818" s="28" t="s">
        <v>380</v>
      </c>
    </row>
    <row r="4819" customFormat="false" ht="15" hidden="false" customHeight="false" outlineLevel="0" collapsed="false">
      <c r="A4819" s="28" t="s">
        <v>382</v>
      </c>
      <c r="B4819" s="28" t="n">
        <v>287</v>
      </c>
      <c r="C4819" s="29" t="n">
        <v>45930</v>
      </c>
      <c r="D4819" s="28" t="s">
        <v>381</v>
      </c>
    </row>
    <row r="4820" customFormat="false" ht="15" hidden="false" customHeight="false" outlineLevel="0" collapsed="false">
      <c r="A4820" s="28" t="s">
        <v>382</v>
      </c>
      <c r="B4820" s="28" t="n">
        <v>287</v>
      </c>
      <c r="C4820" s="29" t="n">
        <v>45961</v>
      </c>
      <c r="D4820" s="28" t="s">
        <v>381</v>
      </c>
    </row>
    <row r="4821" customFormat="false" ht="15" hidden="false" customHeight="false" outlineLevel="0" collapsed="false">
      <c r="A4821" s="28" t="s">
        <v>382</v>
      </c>
      <c r="B4821" s="28" t="n">
        <v>287</v>
      </c>
      <c r="C4821" s="29" t="n">
        <v>46022</v>
      </c>
      <c r="D4821" s="28" t="s">
        <v>380</v>
      </c>
    </row>
    <row r="4822" customFormat="false" ht="15" hidden="false" customHeight="false" outlineLevel="0" collapsed="false">
      <c r="A4822" s="28" t="s">
        <v>382</v>
      </c>
      <c r="B4822" s="28" t="n">
        <v>287</v>
      </c>
      <c r="C4822" s="29" t="n">
        <v>46053</v>
      </c>
      <c r="D4822" s="28" t="s">
        <v>380</v>
      </c>
    </row>
    <row r="4823" customFormat="false" ht="15" hidden="false" customHeight="false" outlineLevel="0" collapsed="false">
      <c r="A4823" s="28" t="s">
        <v>382</v>
      </c>
      <c r="B4823" s="28" t="n">
        <v>287</v>
      </c>
      <c r="C4823" s="29" t="n">
        <v>46112</v>
      </c>
      <c r="D4823" s="28" t="s">
        <v>380</v>
      </c>
    </row>
    <row r="4824" customFormat="false" ht="15" hidden="false" customHeight="false" outlineLevel="0" collapsed="false">
      <c r="A4824" s="28" t="s">
        <v>382</v>
      </c>
      <c r="B4824" s="28" t="n">
        <v>287</v>
      </c>
      <c r="C4824" s="29" t="n">
        <v>46142</v>
      </c>
      <c r="D4824" s="28" t="s">
        <v>380</v>
      </c>
    </row>
    <row r="4825" customFormat="false" ht="15" hidden="false" customHeight="false" outlineLevel="0" collapsed="false">
      <c r="A4825" s="28" t="s">
        <v>382</v>
      </c>
      <c r="B4825" s="28" t="n">
        <v>287</v>
      </c>
      <c r="C4825" s="29" t="n">
        <v>46173</v>
      </c>
      <c r="D4825" s="28" t="s">
        <v>380</v>
      </c>
    </row>
    <row r="4826" customFormat="false" ht="15" hidden="false" customHeight="false" outlineLevel="0" collapsed="false">
      <c r="A4826" s="28" t="s">
        <v>382</v>
      </c>
      <c r="B4826" s="28" t="n">
        <v>287</v>
      </c>
      <c r="C4826" s="29" t="n">
        <v>46234</v>
      </c>
      <c r="D4826" s="28" t="s">
        <v>380</v>
      </c>
    </row>
    <row r="4827" customFormat="false" ht="15" hidden="false" customHeight="false" outlineLevel="0" collapsed="false">
      <c r="A4827" s="28" t="s">
        <v>382</v>
      </c>
      <c r="B4827" s="28" t="n">
        <v>288</v>
      </c>
      <c r="C4827" s="29" t="n">
        <v>44957</v>
      </c>
      <c r="D4827" s="28" t="s">
        <v>380</v>
      </c>
    </row>
    <row r="4828" customFormat="false" ht="15" hidden="false" customHeight="false" outlineLevel="0" collapsed="false">
      <c r="A4828" s="28" t="s">
        <v>382</v>
      </c>
      <c r="B4828" s="28" t="n">
        <v>288</v>
      </c>
      <c r="C4828" s="29" t="n">
        <v>45016</v>
      </c>
      <c r="D4828" s="28" t="s">
        <v>380</v>
      </c>
    </row>
    <row r="4829" customFormat="false" ht="15" hidden="false" customHeight="false" outlineLevel="0" collapsed="false">
      <c r="A4829" s="28" t="s">
        <v>382</v>
      </c>
      <c r="B4829" s="28" t="n">
        <v>288</v>
      </c>
      <c r="C4829" s="29" t="n">
        <v>45046</v>
      </c>
      <c r="D4829" s="28" t="s">
        <v>380</v>
      </c>
    </row>
    <row r="4830" customFormat="false" ht="15" hidden="false" customHeight="false" outlineLevel="0" collapsed="false">
      <c r="A4830" s="28" t="s">
        <v>382</v>
      </c>
      <c r="B4830" s="28" t="n">
        <v>288</v>
      </c>
      <c r="C4830" s="29" t="n">
        <v>45077</v>
      </c>
      <c r="D4830" s="28" t="s">
        <v>380</v>
      </c>
    </row>
    <row r="4831" customFormat="false" ht="15" hidden="false" customHeight="false" outlineLevel="0" collapsed="false">
      <c r="A4831" s="28" t="s">
        <v>382</v>
      </c>
      <c r="B4831" s="28" t="n">
        <v>288</v>
      </c>
      <c r="C4831" s="29" t="n">
        <v>45199</v>
      </c>
      <c r="D4831" s="28" t="s">
        <v>380</v>
      </c>
    </row>
    <row r="4832" customFormat="false" ht="15" hidden="false" customHeight="false" outlineLevel="0" collapsed="false">
      <c r="A4832" s="28" t="s">
        <v>382</v>
      </c>
      <c r="B4832" s="28" t="n">
        <v>288</v>
      </c>
      <c r="C4832" s="29" t="n">
        <v>45230</v>
      </c>
      <c r="D4832" s="28" t="s">
        <v>380</v>
      </c>
    </row>
    <row r="4833" customFormat="false" ht="15" hidden="false" customHeight="false" outlineLevel="0" collapsed="false">
      <c r="A4833" s="28" t="s">
        <v>382</v>
      </c>
      <c r="B4833" s="28" t="n">
        <v>288</v>
      </c>
      <c r="C4833" s="29" t="n">
        <v>45291</v>
      </c>
      <c r="D4833" s="28" t="s">
        <v>380</v>
      </c>
    </row>
    <row r="4834" customFormat="false" ht="15" hidden="false" customHeight="false" outlineLevel="0" collapsed="false">
      <c r="A4834" s="28" t="s">
        <v>382</v>
      </c>
      <c r="B4834" s="28" t="n">
        <v>288</v>
      </c>
      <c r="C4834" s="29" t="n">
        <v>45322</v>
      </c>
      <c r="D4834" s="28" t="s">
        <v>380</v>
      </c>
    </row>
    <row r="4835" customFormat="false" ht="15" hidden="false" customHeight="false" outlineLevel="0" collapsed="false">
      <c r="A4835" s="28" t="s">
        <v>382</v>
      </c>
      <c r="B4835" s="28" t="n">
        <v>288</v>
      </c>
      <c r="C4835" s="29" t="n">
        <v>45382</v>
      </c>
      <c r="D4835" s="28" t="s">
        <v>381</v>
      </c>
    </row>
    <row r="4836" customFormat="false" ht="15" hidden="false" customHeight="false" outlineLevel="0" collapsed="false">
      <c r="A4836" s="28" t="s">
        <v>382</v>
      </c>
      <c r="B4836" s="28" t="n">
        <v>288</v>
      </c>
      <c r="C4836" s="29" t="n">
        <v>45412</v>
      </c>
      <c r="D4836" s="28" t="s">
        <v>380</v>
      </c>
    </row>
    <row r="4837" customFormat="false" ht="15" hidden="false" customHeight="false" outlineLevel="0" collapsed="false">
      <c r="A4837" s="28" t="s">
        <v>382</v>
      </c>
      <c r="B4837" s="28" t="n">
        <v>288</v>
      </c>
      <c r="C4837" s="29" t="n">
        <v>45443</v>
      </c>
      <c r="D4837" s="28" t="s">
        <v>380</v>
      </c>
    </row>
    <row r="4838" customFormat="false" ht="15" hidden="false" customHeight="false" outlineLevel="0" collapsed="false">
      <c r="A4838" s="28" t="s">
        <v>382</v>
      </c>
      <c r="B4838" s="28" t="n">
        <v>288</v>
      </c>
      <c r="C4838" s="29" t="n">
        <v>45504</v>
      </c>
      <c r="D4838" s="28" t="s">
        <v>381</v>
      </c>
    </row>
    <row r="4839" customFormat="false" ht="15" hidden="false" customHeight="false" outlineLevel="0" collapsed="false">
      <c r="A4839" s="28" t="s">
        <v>382</v>
      </c>
      <c r="B4839" s="28" t="n">
        <v>288</v>
      </c>
      <c r="C4839" s="29" t="n">
        <v>45535</v>
      </c>
      <c r="D4839" s="28" t="s">
        <v>381</v>
      </c>
    </row>
    <row r="4840" customFormat="false" ht="15" hidden="false" customHeight="false" outlineLevel="0" collapsed="false">
      <c r="A4840" s="28" t="s">
        <v>382</v>
      </c>
      <c r="B4840" s="28" t="n">
        <v>288</v>
      </c>
      <c r="C4840" s="29" t="n">
        <v>45565</v>
      </c>
      <c r="D4840" s="28" t="s">
        <v>380</v>
      </c>
    </row>
    <row r="4841" customFormat="false" ht="15" hidden="false" customHeight="false" outlineLevel="0" collapsed="false">
      <c r="A4841" s="28" t="s">
        <v>382</v>
      </c>
      <c r="B4841" s="28" t="n">
        <v>288</v>
      </c>
      <c r="C4841" s="29" t="n">
        <v>45596</v>
      </c>
      <c r="D4841" s="28" t="s">
        <v>380</v>
      </c>
    </row>
    <row r="4842" customFormat="false" ht="15" hidden="false" customHeight="false" outlineLevel="0" collapsed="false">
      <c r="A4842" s="28" t="s">
        <v>382</v>
      </c>
      <c r="B4842" s="28" t="n">
        <v>288</v>
      </c>
      <c r="C4842" s="29" t="n">
        <v>45657</v>
      </c>
      <c r="D4842" s="28" t="s">
        <v>380</v>
      </c>
    </row>
    <row r="4843" customFormat="false" ht="15" hidden="false" customHeight="false" outlineLevel="0" collapsed="false">
      <c r="A4843" s="28" t="s">
        <v>382</v>
      </c>
      <c r="B4843" s="28" t="n">
        <v>288</v>
      </c>
      <c r="C4843" s="29" t="n">
        <v>45688</v>
      </c>
      <c r="D4843" s="28" t="s">
        <v>380</v>
      </c>
    </row>
    <row r="4844" customFormat="false" ht="15" hidden="false" customHeight="false" outlineLevel="0" collapsed="false">
      <c r="A4844" s="28" t="s">
        <v>382</v>
      </c>
      <c r="B4844" s="28" t="n">
        <v>288</v>
      </c>
      <c r="C4844" s="29" t="n">
        <v>45747</v>
      </c>
      <c r="D4844" s="28" t="s">
        <v>380</v>
      </c>
    </row>
    <row r="4845" customFormat="false" ht="15" hidden="false" customHeight="false" outlineLevel="0" collapsed="false">
      <c r="A4845" s="28" t="s">
        <v>382</v>
      </c>
      <c r="B4845" s="28" t="n">
        <v>288</v>
      </c>
      <c r="C4845" s="29" t="n">
        <v>45777</v>
      </c>
      <c r="D4845" s="28" t="s">
        <v>380</v>
      </c>
    </row>
    <row r="4846" customFormat="false" ht="15" hidden="false" customHeight="false" outlineLevel="0" collapsed="false">
      <c r="A4846" s="28" t="s">
        <v>382</v>
      </c>
      <c r="B4846" s="28" t="n">
        <v>288</v>
      </c>
      <c r="C4846" s="29" t="n">
        <v>45808</v>
      </c>
      <c r="D4846" s="28" t="s">
        <v>380</v>
      </c>
    </row>
    <row r="4847" customFormat="false" ht="15" hidden="false" customHeight="false" outlineLevel="0" collapsed="false">
      <c r="A4847" s="28" t="s">
        <v>382</v>
      </c>
      <c r="B4847" s="28" t="n">
        <v>288</v>
      </c>
      <c r="C4847" s="29" t="n">
        <v>45869</v>
      </c>
      <c r="D4847" s="28" t="s">
        <v>380</v>
      </c>
    </row>
    <row r="4848" customFormat="false" ht="15" hidden="false" customHeight="false" outlineLevel="0" collapsed="false">
      <c r="A4848" s="28" t="s">
        <v>382</v>
      </c>
      <c r="B4848" s="28" t="n">
        <v>288</v>
      </c>
      <c r="C4848" s="29" t="n">
        <v>45900</v>
      </c>
      <c r="D4848" s="28" t="s">
        <v>380</v>
      </c>
    </row>
    <row r="4849" customFormat="false" ht="15" hidden="false" customHeight="false" outlineLevel="0" collapsed="false">
      <c r="A4849" s="28" t="s">
        <v>382</v>
      </c>
      <c r="B4849" s="28" t="n">
        <v>288</v>
      </c>
      <c r="C4849" s="29" t="n">
        <v>45930</v>
      </c>
      <c r="D4849" s="28" t="s">
        <v>380</v>
      </c>
    </row>
    <row r="4850" customFormat="false" ht="15" hidden="false" customHeight="false" outlineLevel="0" collapsed="false">
      <c r="A4850" s="28" t="s">
        <v>382</v>
      </c>
      <c r="B4850" s="28" t="n">
        <v>288</v>
      </c>
      <c r="C4850" s="29" t="n">
        <v>45961</v>
      </c>
      <c r="D4850" s="28" t="s">
        <v>380</v>
      </c>
    </row>
    <row r="4851" customFormat="false" ht="15" hidden="false" customHeight="false" outlineLevel="0" collapsed="false">
      <c r="A4851" s="28" t="s">
        <v>382</v>
      </c>
      <c r="B4851" s="28" t="n">
        <v>288</v>
      </c>
      <c r="C4851" s="29" t="n">
        <v>46022</v>
      </c>
      <c r="D4851" s="28" t="s">
        <v>380</v>
      </c>
    </row>
    <row r="4852" customFormat="false" ht="15" hidden="false" customHeight="false" outlineLevel="0" collapsed="false">
      <c r="A4852" s="28" t="s">
        <v>382</v>
      </c>
      <c r="B4852" s="28" t="n">
        <v>288</v>
      </c>
      <c r="C4852" s="29" t="n">
        <v>46053</v>
      </c>
      <c r="D4852" s="28" t="s">
        <v>380</v>
      </c>
    </row>
    <row r="4853" customFormat="false" ht="15" hidden="false" customHeight="false" outlineLevel="0" collapsed="false">
      <c r="A4853" s="28" t="s">
        <v>382</v>
      </c>
      <c r="B4853" s="28" t="n">
        <v>288</v>
      </c>
      <c r="C4853" s="29" t="n">
        <v>46112</v>
      </c>
      <c r="D4853" s="28" t="s">
        <v>380</v>
      </c>
    </row>
    <row r="4854" customFormat="false" ht="15" hidden="false" customHeight="false" outlineLevel="0" collapsed="false">
      <c r="A4854" s="28" t="s">
        <v>382</v>
      </c>
      <c r="B4854" s="28" t="n">
        <v>288</v>
      </c>
      <c r="C4854" s="29" t="n">
        <v>46142</v>
      </c>
      <c r="D4854" s="28" t="s">
        <v>380</v>
      </c>
    </row>
    <row r="4855" customFormat="false" ht="15" hidden="false" customHeight="false" outlineLevel="0" collapsed="false">
      <c r="A4855" s="28" t="s">
        <v>382</v>
      </c>
      <c r="B4855" s="28" t="n">
        <v>288</v>
      </c>
      <c r="C4855" s="29" t="n">
        <v>46173</v>
      </c>
      <c r="D4855" s="28" t="s">
        <v>380</v>
      </c>
    </row>
    <row r="4856" customFormat="false" ht="15" hidden="false" customHeight="false" outlineLevel="0" collapsed="false">
      <c r="A4856" s="28" t="s">
        <v>382</v>
      </c>
      <c r="B4856" s="28" t="n">
        <v>288</v>
      </c>
      <c r="C4856" s="29" t="n">
        <v>46234</v>
      </c>
      <c r="D4856" s="28" t="s">
        <v>380</v>
      </c>
    </row>
    <row r="4857" customFormat="false" ht="15" hidden="false" customHeight="false" outlineLevel="0" collapsed="false">
      <c r="A4857" s="28" t="s">
        <v>382</v>
      </c>
      <c r="B4857" s="28" t="n">
        <v>290</v>
      </c>
      <c r="C4857" s="29" t="n">
        <v>44957</v>
      </c>
      <c r="D4857" s="28" t="s">
        <v>380</v>
      </c>
    </row>
    <row r="4858" customFormat="false" ht="15" hidden="false" customHeight="false" outlineLevel="0" collapsed="false">
      <c r="A4858" s="28" t="s">
        <v>382</v>
      </c>
      <c r="B4858" s="28" t="n">
        <v>290</v>
      </c>
      <c r="C4858" s="29" t="n">
        <v>45016</v>
      </c>
      <c r="D4858" s="28" t="s">
        <v>380</v>
      </c>
    </row>
    <row r="4859" customFormat="false" ht="15" hidden="false" customHeight="false" outlineLevel="0" collapsed="false">
      <c r="A4859" s="28" t="s">
        <v>382</v>
      </c>
      <c r="B4859" s="28" t="n">
        <v>290</v>
      </c>
      <c r="C4859" s="29" t="n">
        <v>45046</v>
      </c>
      <c r="D4859" s="28" t="s">
        <v>379</v>
      </c>
    </row>
    <row r="4860" customFormat="false" ht="15" hidden="false" customHeight="false" outlineLevel="0" collapsed="false">
      <c r="A4860" s="28" t="s">
        <v>382</v>
      </c>
      <c r="B4860" s="28" t="n">
        <v>290</v>
      </c>
      <c r="C4860" s="29" t="n">
        <v>45077</v>
      </c>
      <c r="D4860" s="28" t="s">
        <v>380</v>
      </c>
    </row>
    <row r="4861" customFormat="false" ht="15" hidden="false" customHeight="false" outlineLevel="0" collapsed="false">
      <c r="A4861" s="28" t="s">
        <v>382</v>
      </c>
      <c r="B4861" s="28" t="n">
        <v>290</v>
      </c>
      <c r="C4861" s="29" t="n">
        <v>45199</v>
      </c>
      <c r="D4861" s="28" t="s">
        <v>380</v>
      </c>
    </row>
    <row r="4862" customFormat="false" ht="15" hidden="false" customHeight="false" outlineLevel="0" collapsed="false">
      <c r="A4862" s="28" t="s">
        <v>382</v>
      </c>
      <c r="B4862" s="28" t="n">
        <v>290</v>
      </c>
      <c r="C4862" s="29" t="n">
        <v>45230</v>
      </c>
      <c r="D4862" s="28" t="s">
        <v>380</v>
      </c>
    </row>
    <row r="4863" customFormat="false" ht="15" hidden="false" customHeight="false" outlineLevel="0" collapsed="false">
      <c r="A4863" s="28" t="s">
        <v>382</v>
      </c>
      <c r="B4863" s="28" t="n">
        <v>290</v>
      </c>
      <c r="C4863" s="29" t="n">
        <v>45291</v>
      </c>
      <c r="D4863" s="28" t="s">
        <v>381</v>
      </c>
    </row>
    <row r="4864" customFormat="false" ht="15" hidden="false" customHeight="false" outlineLevel="0" collapsed="false">
      <c r="A4864" s="28" t="s">
        <v>382</v>
      </c>
      <c r="B4864" s="28" t="n">
        <v>290</v>
      </c>
      <c r="C4864" s="29" t="n">
        <v>45322</v>
      </c>
      <c r="D4864" s="28" t="s">
        <v>381</v>
      </c>
    </row>
    <row r="4865" customFormat="false" ht="15" hidden="false" customHeight="false" outlineLevel="0" collapsed="false">
      <c r="A4865" s="28" t="s">
        <v>382</v>
      </c>
      <c r="B4865" s="28" t="n">
        <v>290</v>
      </c>
      <c r="C4865" s="29" t="n">
        <v>45382</v>
      </c>
      <c r="D4865" s="28" t="s">
        <v>380</v>
      </c>
    </row>
    <row r="4866" customFormat="false" ht="15" hidden="false" customHeight="false" outlineLevel="0" collapsed="false">
      <c r="A4866" s="28" t="s">
        <v>382</v>
      </c>
      <c r="B4866" s="28" t="n">
        <v>290</v>
      </c>
      <c r="C4866" s="29" t="n">
        <v>45412</v>
      </c>
      <c r="D4866" s="28" t="s">
        <v>380</v>
      </c>
    </row>
    <row r="4867" customFormat="false" ht="15" hidden="false" customHeight="false" outlineLevel="0" collapsed="false">
      <c r="A4867" s="28" t="s">
        <v>382</v>
      </c>
      <c r="B4867" s="28" t="n">
        <v>290</v>
      </c>
      <c r="C4867" s="29" t="n">
        <v>45443</v>
      </c>
      <c r="D4867" s="28" t="s">
        <v>380</v>
      </c>
    </row>
    <row r="4868" customFormat="false" ht="15" hidden="false" customHeight="false" outlineLevel="0" collapsed="false">
      <c r="A4868" s="28" t="s">
        <v>382</v>
      </c>
      <c r="B4868" s="28" t="n">
        <v>290</v>
      </c>
      <c r="C4868" s="29" t="n">
        <v>45504</v>
      </c>
      <c r="D4868" s="28" t="s">
        <v>380</v>
      </c>
    </row>
    <row r="4869" customFormat="false" ht="15" hidden="false" customHeight="false" outlineLevel="0" collapsed="false">
      <c r="A4869" s="28" t="s">
        <v>382</v>
      </c>
      <c r="B4869" s="28" t="n">
        <v>290</v>
      </c>
      <c r="C4869" s="29" t="n">
        <v>45535</v>
      </c>
      <c r="D4869" s="28" t="s">
        <v>379</v>
      </c>
    </row>
    <row r="4870" customFormat="false" ht="15" hidden="false" customHeight="false" outlineLevel="0" collapsed="false">
      <c r="A4870" s="28" t="s">
        <v>382</v>
      </c>
      <c r="B4870" s="28" t="n">
        <v>290</v>
      </c>
      <c r="C4870" s="29" t="n">
        <v>45565</v>
      </c>
      <c r="D4870" s="28" t="s">
        <v>380</v>
      </c>
    </row>
    <row r="4871" customFormat="false" ht="15" hidden="false" customHeight="false" outlineLevel="0" collapsed="false">
      <c r="A4871" s="28" t="s">
        <v>382</v>
      </c>
      <c r="B4871" s="28" t="n">
        <v>290</v>
      </c>
      <c r="C4871" s="29" t="n">
        <v>45596</v>
      </c>
      <c r="D4871" s="28" t="s">
        <v>380</v>
      </c>
    </row>
    <row r="4872" customFormat="false" ht="15" hidden="false" customHeight="false" outlineLevel="0" collapsed="false">
      <c r="A4872" s="28" t="s">
        <v>382</v>
      </c>
      <c r="B4872" s="28" t="n">
        <v>290</v>
      </c>
      <c r="C4872" s="29" t="n">
        <v>45657</v>
      </c>
      <c r="D4872" s="28" t="s">
        <v>380</v>
      </c>
    </row>
    <row r="4873" customFormat="false" ht="15" hidden="false" customHeight="false" outlineLevel="0" collapsed="false">
      <c r="A4873" s="28" t="s">
        <v>382</v>
      </c>
      <c r="B4873" s="28" t="n">
        <v>290</v>
      </c>
      <c r="C4873" s="29" t="n">
        <v>45688</v>
      </c>
      <c r="D4873" s="28" t="s">
        <v>380</v>
      </c>
    </row>
    <row r="4874" customFormat="false" ht="15" hidden="false" customHeight="false" outlineLevel="0" collapsed="false">
      <c r="A4874" s="28" t="s">
        <v>382</v>
      </c>
      <c r="B4874" s="28" t="n">
        <v>290</v>
      </c>
      <c r="C4874" s="29" t="n">
        <v>45747</v>
      </c>
      <c r="D4874" s="28" t="s">
        <v>380</v>
      </c>
    </row>
    <row r="4875" customFormat="false" ht="15" hidden="false" customHeight="false" outlineLevel="0" collapsed="false">
      <c r="A4875" s="28" t="s">
        <v>382</v>
      </c>
      <c r="B4875" s="28" t="n">
        <v>290</v>
      </c>
      <c r="C4875" s="29" t="n">
        <v>45777</v>
      </c>
      <c r="D4875" s="28" t="s">
        <v>380</v>
      </c>
    </row>
    <row r="4876" customFormat="false" ht="15" hidden="false" customHeight="false" outlineLevel="0" collapsed="false">
      <c r="A4876" s="28" t="s">
        <v>382</v>
      </c>
      <c r="B4876" s="28" t="n">
        <v>290</v>
      </c>
      <c r="C4876" s="29" t="n">
        <v>45808</v>
      </c>
      <c r="D4876" s="28" t="s">
        <v>380</v>
      </c>
    </row>
    <row r="4877" customFormat="false" ht="15" hidden="false" customHeight="false" outlineLevel="0" collapsed="false">
      <c r="A4877" s="28" t="s">
        <v>382</v>
      </c>
      <c r="B4877" s="28" t="n">
        <v>290</v>
      </c>
      <c r="C4877" s="29" t="n">
        <v>45869</v>
      </c>
      <c r="D4877" s="28" t="s">
        <v>380</v>
      </c>
    </row>
    <row r="4878" customFormat="false" ht="15" hidden="false" customHeight="false" outlineLevel="0" collapsed="false">
      <c r="A4878" s="28" t="s">
        <v>382</v>
      </c>
      <c r="B4878" s="28" t="n">
        <v>290</v>
      </c>
      <c r="C4878" s="29" t="n">
        <v>45900</v>
      </c>
      <c r="D4878" s="28" t="s">
        <v>380</v>
      </c>
    </row>
    <row r="4879" customFormat="false" ht="15" hidden="false" customHeight="false" outlineLevel="0" collapsed="false">
      <c r="A4879" s="28" t="s">
        <v>382</v>
      </c>
      <c r="B4879" s="28" t="n">
        <v>290</v>
      </c>
      <c r="C4879" s="29" t="n">
        <v>45930</v>
      </c>
      <c r="D4879" s="28" t="s">
        <v>380</v>
      </c>
    </row>
    <row r="4880" customFormat="false" ht="15" hidden="false" customHeight="false" outlineLevel="0" collapsed="false">
      <c r="A4880" s="28" t="s">
        <v>382</v>
      </c>
      <c r="B4880" s="28" t="n">
        <v>290</v>
      </c>
      <c r="C4880" s="29" t="n">
        <v>45961</v>
      </c>
      <c r="D4880" s="28" t="s">
        <v>380</v>
      </c>
    </row>
    <row r="4881" customFormat="false" ht="15" hidden="false" customHeight="false" outlineLevel="0" collapsed="false">
      <c r="A4881" s="28" t="s">
        <v>382</v>
      </c>
      <c r="B4881" s="28" t="n">
        <v>290</v>
      </c>
      <c r="C4881" s="29" t="n">
        <v>46022</v>
      </c>
      <c r="D4881" s="28" t="s">
        <v>380</v>
      </c>
    </row>
    <row r="4882" customFormat="false" ht="15" hidden="false" customHeight="false" outlineLevel="0" collapsed="false">
      <c r="A4882" s="28" t="s">
        <v>382</v>
      </c>
      <c r="B4882" s="28" t="n">
        <v>290</v>
      </c>
      <c r="C4882" s="29" t="n">
        <v>46053</v>
      </c>
      <c r="D4882" s="28" t="s">
        <v>380</v>
      </c>
    </row>
    <row r="4883" customFormat="false" ht="15" hidden="false" customHeight="false" outlineLevel="0" collapsed="false">
      <c r="A4883" s="28" t="s">
        <v>382</v>
      </c>
      <c r="B4883" s="28" t="n">
        <v>290</v>
      </c>
      <c r="C4883" s="29" t="n">
        <v>46112</v>
      </c>
      <c r="D4883" s="28" t="s">
        <v>379</v>
      </c>
    </row>
    <row r="4884" customFormat="false" ht="15" hidden="false" customHeight="false" outlineLevel="0" collapsed="false">
      <c r="A4884" s="28" t="s">
        <v>382</v>
      </c>
      <c r="B4884" s="28" t="n">
        <v>290</v>
      </c>
      <c r="C4884" s="29" t="n">
        <v>46142</v>
      </c>
      <c r="D4884" s="28" t="s">
        <v>380</v>
      </c>
    </row>
    <row r="4885" customFormat="false" ht="15" hidden="false" customHeight="false" outlineLevel="0" collapsed="false">
      <c r="A4885" s="28" t="s">
        <v>382</v>
      </c>
      <c r="B4885" s="28" t="n">
        <v>290</v>
      </c>
      <c r="C4885" s="29" t="n">
        <v>46173</v>
      </c>
      <c r="D4885" s="28" t="s">
        <v>380</v>
      </c>
    </row>
    <row r="4886" customFormat="false" ht="15" hidden="false" customHeight="false" outlineLevel="0" collapsed="false">
      <c r="A4886" s="28" t="s">
        <v>382</v>
      </c>
      <c r="B4886" s="28" t="n">
        <v>290</v>
      </c>
      <c r="C4886" s="29" t="n">
        <v>46234</v>
      </c>
      <c r="D4886" s="28" t="s">
        <v>380</v>
      </c>
    </row>
    <row r="4887" customFormat="false" ht="15" hidden="false" customHeight="false" outlineLevel="0" collapsed="false">
      <c r="A4887" s="28" t="s">
        <v>382</v>
      </c>
      <c r="B4887" s="28" t="n">
        <v>292</v>
      </c>
      <c r="C4887" s="29" t="n">
        <v>45199</v>
      </c>
      <c r="D4887" s="28" t="s">
        <v>380</v>
      </c>
    </row>
    <row r="4888" customFormat="false" ht="15" hidden="false" customHeight="false" outlineLevel="0" collapsed="false">
      <c r="A4888" s="28" t="s">
        <v>382</v>
      </c>
      <c r="B4888" s="28" t="n">
        <v>292</v>
      </c>
      <c r="C4888" s="29" t="n">
        <v>45230</v>
      </c>
      <c r="D4888" s="28" t="s">
        <v>380</v>
      </c>
    </row>
    <row r="4889" customFormat="false" ht="15" hidden="false" customHeight="false" outlineLevel="0" collapsed="false">
      <c r="A4889" s="28" t="s">
        <v>382</v>
      </c>
      <c r="B4889" s="28" t="n">
        <v>292</v>
      </c>
      <c r="C4889" s="29" t="n">
        <v>45291</v>
      </c>
      <c r="D4889" s="28" t="s">
        <v>381</v>
      </c>
    </row>
    <row r="4890" customFormat="false" ht="15" hidden="false" customHeight="false" outlineLevel="0" collapsed="false">
      <c r="A4890" s="28" t="s">
        <v>382</v>
      </c>
      <c r="B4890" s="28" t="n">
        <v>292</v>
      </c>
      <c r="C4890" s="29" t="n">
        <v>45322</v>
      </c>
      <c r="D4890" s="28" t="s">
        <v>380</v>
      </c>
    </row>
    <row r="4891" customFormat="false" ht="15" hidden="false" customHeight="false" outlineLevel="0" collapsed="false">
      <c r="A4891" s="28" t="s">
        <v>382</v>
      </c>
      <c r="B4891" s="28" t="n">
        <v>292</v>
      </c>
      <c r="C4891" s="29" t="n">
        <v>45382</v>
      </c>
      <c r="D4891" s="28" t="s">
        <v>380</v>
      </c>
    </row>
    <row r="4892" customFormat="false" ht="15" hidden="false" customHeight="false" outlineLevel="0" collapsed="false">
      <c r="A4892" s="28" t="s">
        <v>382</v>
      </c>
      <c r="B4892" s="28" t="n">
        <v>292</v>
      </c>
      <c r="C4892" s="29" t="n">
        <v>45412</v>
      </c>
      <c r="D4892" s="28" t="s">
        <v>379</v>
      </c>
    </row>
    <row r="4893" customFormat="false" ht="15" hidden="false" customHeight="false" outlineLevel="0" collapsed="false">
      <c r="A4893" s="28" t="s">
        <v>382</v>
      </c>
      <c r="B4893" s="28" t="n">
        <v>292</v>
      </c>
      <c r="C4893" s="29" t="n">
        <v>45443</v>
      </c>
      <c r="D4893" s="28" t="s">
        <v>380</v>
      </c>
    </row>
    <row r="4894" customFormat="false" ht="15" hidden="false" customHeight="false" outlineLevel="0" collapsed="false">
      <c r="A4894" s="28" t="s">
        <v>382</v>
      </c>
      <c r="B4894" s="28" t="n">
        <v>292</v>
      </c>
      <c r="C4894" s="29" t="n">
        <v>45504</v>
      </c>
      <c r="D4894" s="28" t="s">
        <v>380</v>
      </c>
    </row>
    <row r="4895" customFormat="false" ht="15" hidden="false" customHeight="false" outlineLevel="0" collapsed="false">
      <c r="A4895" s="28" t="s">
        <v>382</v>
      </c>
      <c r="B4895" s="28" t="n">
        <v>292</v>
      </c>
      <c r="C4895" s="29" t="n">
        <v>45535</v>
      </c>
      <c r="D4895" s="28" t="s">
        <v>380</v>
      </c>
    </row>
    <row r="4896" customFormat="false" ht="15" hidden="false" customHeight="false" outlineLevel="0" collapsed="false">
      <c r="A4896" s="28" t="s">
        <v>382</v>
      </c>
      <c r="B4896" s="28" t="n">
        <v>292</v>
      </c>
      <c r="C4896" s="29" t="n">
        <v>45565</v>
      </c>
      <c r="D4896" s="28" t="s">
        <v>380</v>
      </c>
    </row>
    <row r="4897" customFormat="false" ht="15" hidden="false" customHeight="false" outlineLevel="0" collapsed="false">
      <c r="A4897" s="28" t="s">
        <v>382</v>
      </c>
      <c r="B4897" s="28" t="n">
        <v>292</v>
      </c>
      <c r="C4897" s="29" t="n">
        <v>45596</v>
      </c>
      <c r="D4897" s="28" t="s">
        <v>381</v>
      </c>
    </row>
    <row r="4898" customFormat="false" ht="15" hidden="false" customHeight="false" outlineLevel="0" collapsed="false">
      <c r="A4898" s="28" t="s">
        <v>382</v>
      </c>
      <c r="B4898" s="28" t="n">
        <v>292</v>
      </c>
      <c r="C4898" s="29" t="n">
        <v>45657</v>
      </c>
      <c r="D4898" s="28" t="s">
        <v>380</v>
      </c>
    </row>
    <row r="4899" customFormat="false" ht="15" hidden="false" customHeight="false" outlineLevel="0" collapsed="false">
      <c r="A4899" s="28" t="s">
        <v>382</v>
      </c>
      <c r="B4899" s="28" t="n">
        <v>292</v>
      </c>
      <c r="C4899" s="29" t="n">
        <v>45688</v>
      </c>
      <c r="D4899" s="28" t="s">
        <v>380</v>
      </c>
    </row>
    <row r="4900" customFormat="false" ht="15" hidden="false" customHeight="false" outlineLevel="0" collapsed="false">
      <c r="A4900" s="28" t="s">
        <v>382</v>
      </c>
      <c r="B4900" s="28" t="n">
        <v>292</v>
      </c>
      <c r="C4900" s="29" t="n">
        <v>45747</v>
      </c>
      <c r="D4900" s="28" t="s">
        <v>380</v>
      </c>
    </row>
    <row r="4901" customFormat="false" ht="15" hidden="false" customHeight="false" outlineLevel="0" collapsed="false">
      <c r="A4901" s="28" t="s">
        <v>382</v>
      </c>
      <c r="B4901" s="28" t="n">
        <v>292</v>
      </c>
      <c r="C4901" s="29" t="n">
        <v>45777</v>
      </c>
      <c r="D4901" s="28" t="s">
        <v>380</v>
      </c>
    </row>
    <row r="4902" customFormat="false" ht="15" hidden="false" customHeight="false" outlineLevel="0" collapsed="false">
      <c r="A4902" s="28" t="s">
        <v>382</v>
      </c>
      <c r="B4902" s="28" t="n">
        <v>292</v>
      </c>
      <c r="C4902" s="29" t="n">
        <v>45808</v>
      </c>
      <c r="D4902" s="28" t="s">
        <v>380</v>
      </c>
    </row>
    <row r="4903" customFormat="false" ht="15" hidden="false" customHeight="false" outlineLevel="0" collapsed="false">
      <c r="A4903" s="28" t="s">
        <v>382</v>
      </c>
      <c r="B4903" s="28" t="n">
        <v>292</v>
      </c>
      <c r="C4903" s="29" t="n">
        <v>45869</v>
      </c>
      <c r="D4903" s="28" t="s">
        <v>380</v>
      </c>
    </row>
    <row r="4904" customFormat="false" ht="15" hidden="false" customHeight="false" outlineLevel="0" collapsed="false">
      <c r="A4904" s="28" t="s">
        <v>382</v>
      </c>
      <c r="B4904" s="28" t="n">
        <v>292</v>
      </c>
      <c r="C4904" s="29" t="n">
        <v>45900</v>
      </c>
      <c r="D4904" s="28" t="s">
        <v>380</v>
      </c>
    </row>
    <row r="4905" customFormat="false" ht="15" hidden="false" customHeight="false" outlineLevel="0" collapsed="false">
      <c r="A4905" s="28" t="s">
        <v>382</v>
      </c>
      <c r="B4905" s="28" t="n">
        <v>292</v>
      </c>
      <c r="C4905" s="29" t="n">
        <v>45930</v>
      </c>
      <c r="D4905" s="28" t="s">
        <v>380</v>
      </c>
    </row>
    <row r="4906" customFormat="false" ht="15" hidden="false" customHeight="false" outlineLevel="0" collapsed="false">
      <c r="A4906" s="28" t="s">
        <v>382</v>
      </c>
      <c r="B4906" s="28" t="n">
        <v>292</v>
      </c>
      <c r="C4906" s="29" t="n">
        <v>45961</v>
      </c>
      <c r="D4906" s="28" t="s">
        <v>380</v>
      </c>
    </row>
    <row r="4907" customFormat="false" ht="15" hidden="false" customHeight="false" outlineLevel="0" collapsed="false">
      <c r="A4907" s="28" t="s">
        <v>382</v>
      </c>
      <c r="B4907" s="28" t="n">
        <v>292</v>
      </c>
      <c r="C4907" s="29" t="n">
        <v>46022</v>
      </c>
      <c r="D4907" s="28" t="s">
        <v>380</v>
      </c>
    </row>
    <row r="4908" customFormat="false" ht="15" hidden="false" customHeight="false" outlineLevel="0" collapsed="false">
      <c r="A4908" s="28" t="s">
        <v>382</v>
      </c>
      <c r="B4908" s="28" t="n">
        <v>292</v>
      </c>
      <c r="C4908" s="29" t="n">
        <v>46053</v>
      </c>
      <c r="D4908" s="28" t="s">
        <v>380</v>
      </c>
    </row>
    <row r="4909" customFormat="false" ht="15" hidden="false" customHeight="false" outlineLevel="0" collapsed="false">
      <c r="A4909" s="28" t="s">
        <v>382</v>
      </c>
      <c r="B4909" s="28" t="n">
        <v>292</v>
      </c>
      <c r="C4909" s="29" t="n">
        <v>46112</v>
      </c>
      <c r="D4909" s="28" t="s">
        <v>380</v>
      </c>
    </row>
    <row r="4910" customFormat="false" ht="15" hidden="false" customHeight="false" outlineLevel="0" collapsed="false">
      <c r="A4910" s="28" t="s">
        <v>382</v>
      </c>
      <c r="B4910" s="28" t="n">
        <v>292</v>
      </c>
      <c r="C4910" s="29" t="n">
        <v>46142</v>
      </c>
      <c r="D4910" s="28" t="s">
        <v>380</v>
      </c>
    </row>
    <row r="4911" customFormat="false" ht="15" hidden="false" customHeight="false" outlineLevel="0" collapsed="false">
      <c r="A4911" s="28" t="s">
        <v>382</v>
      </c>
      <c r="B4911" s="28" t="n">
        <v>292</v>
      </c>
      <c r="C4911" s="29" t="n">
        <v>46173</v>
      </c>
      <c r="D4911" s="28" t="s">
        <v>380</v>
      </c>
    </row>
    <row r="4912" customFormat="false" ht="15" hidden="false" customHeight="false" outlineLevel="0" collapsed="false">
      <c r="A4912" s="28" t="s">
        <v>382</v>
      </c>
      <c r="B4912" s="28" t="n">
        <v>292</v>
      </c>
      <c r="C4912" s="29" t="n">
        <v>46234</v>
      </c>
      <c r="D4912" s="28" t="s">
        <v>380</v>
      </c>
    </row>
    <row r="4913" customFormat="false" ht="15" hidden="false" customHeight="false" outlineLevel="0" collapsed="false">
      <c r="A4913" s="28" t="s">
        <v>382</v>
      </c>
      <c r="B4913" s="28" t="n">
        <v>293</v>
      </c>
      <c r="C4913" s="29" t="n">
        <v>44957</v>
      </c>
      <c r="D4913" s="28" t="s">
        <v>380</v>
      </c>
    </row>
    <row r="4914" customFormat="false" ht="15" hidden="false" customHeight="false" outlineLevel="0" collapsed="false">
      <c r="A4914" s="28" t="s">
        <v>382</v>
      </c>
      <c r="B4914" s="28" t="n">
        <v>293</v>
      </c>
      <c r="C4914" s="29" t="n">
        <v>45016</v>
      </c>
      <c r="D4914" s="28" t="s">
        <v>380</v>
      </c>
    </row>
    <row r="4915" customFormat="false" ht="15" hidden="false" customHeight="false" outlineLevel="0" collapsed="false">
      <c r="A4915" s="28" t="s">
        <v>382</v>
      </c>
      <c r="B4915" s="28" t="n">
        <v>293</v>
      </c>
      <c r="C4915" s="29" t="n">
        <v>45046</v>
      </c>
      <c r="D4915" s="28" t="s">
        <v>380</v>
      </c>
    </row>
    <row r="4916" customFormat="false" ht="15" hidden="false" customHeight="false" outlineLevel="0" collapsed="false">
      <c r="A4916" s="28" t="s">
        <v>382</v>
      </c>
      <c r="B4916" s="28" t="n">
        <v>293</v>
      </c>
      <c r="C4916" s="29" t="n">
        <v>45077</v>
      </c>
      <c r="D4916" s="28" t="s">
        <v>380</v>
      </c>
    </row>
    <row r="4917" customFormat="false" ht="15" hidden="false" customHeight="false" outlineLevel="0" collapsed="false">
      <c r="A4917" s="28" t="s">
        <v>382</v>
      </c>
      <c r="B4917" s="28" t="n">
        <v>293</v>
      </c>
      <c r="C4917" s="29" t="n">
        <v>45199</v>
      </c>
      <c r="D4917" s="28" t="s">
        <v>380</v>
      </c>
    </row>
    <row r="4918" customFormat="false" ht="15" hidden="false" customHeight="false" outlineLevel="0" collapsed="false">
      <c r="A4918" s="28" t="s">
        <v>382</v>
      </c>
      <c r="B4918" s="28" t="n">
        <v>293</v>
      </c>
      <c r="C4918" s="29" t="n">
        <v>45230</v>
      </c>
      <c r="D4918" s="28" t="s">
        <v>380</v>
      </c>
    </row>
    <row r="4919" customFormat="false" ht="15" hidden="false" customHeight="false" outlineLevel="0" collapsed="false">
      <c r="A4919" s="28" t="s">
        <v>382</v>
      </c>
      <c r="B4919" s="28" t="n">
        <v>293</v>
      </c>
      <c r="C4919" s="29" t="n">
        <v>45291</v>
      </c>
      <c r="D4919" s="28" t="s">
        <v>380</v>
      </c>
    </row>
    <row r="4920" customFormat="false" ht="15" hidden="false" customHeight="false" outlineLevel="0" collapsed="false">
      <c r="A4920" s="28" t="s">
        <v>382</v>
      </c>
      <c r="B4920" s="28" t="n">
        <v>293</v>
      </c>
      <c r="C4920" s="29" t="n">
        <v>45322</v>
      </c>
      <c r="D4920" s="28" t="s">
        <v>381</v>
      </c>
    </row>
    <row r="4921" customFormat="false" ht="15" hidden="false" customHeight="false" outlineLevel="0" collapsed="false">
      <c r="A4921" s="28" t="s">
        <v>382</v>
      </c>
      <c r="B4921" s="28" t="n">
        <v>293</v>
      </c>
      <c r="C4921" s="29" t="n">
        <v>45382</v>
      </c>
      <c r="D4921" s="28" t="s">
        <v>380</v>
      </c>
    </row>
    <row r="4922" customFormat="false" ht="15" hidden="false" customHeight="false" outlineLevel="0" collapsed="false">
      <c r="A4922" s="28" t="s">
        <v>382</v>
      </c>
      <c r="B4922" s="28" t="n">
        <v>293</v>
      </c>
      <c r="C4922" s="29" t="n">
        <v>45412</v>
      </c>
      <c r="D4922" s="28" t="s">
        <v>380</v>
      </c>
    </row>
    <row r="4923" customFormat="false" ht="15" hidden="false" customHeight="false" outlineLevel="0" collapsed="false">
      <c r="A4923" s="28" t="s">
        <v>382</v>
      </c>
      <c r="B4923" s="28" t="n">
        <v>293</v>
      </c>
      <c r="C4923" s="29" t="n">
        <v>45443</v>
      </c>
      <c r="D4923" s="28" t="s">
        <v>380</v>
      </c>
    </row>
    <row r="4924" customFormat="false" ht="15" hidden="false" customHeight="false" outlineLevel="0" collapsed="false">
      <c r="A4924" s="28" t="s">
        <v>382</v>
      </c>
      <c r="B4924" s="28" t="n">
        <v>293</v>
      </c>
      <c r="C4924" s="29" t="n">
        <v>45504</v>
      </c>
      <c r="D4924" s="28" t="s">
        <v>380</v>
      </c>
    </row>
    <row r="4925" customFormat="false" ht="15" hidden="false" customHeight="false" outlineLevel="0" collapsed="false">
      <c r="A4925" s="28" t="s">
        <v>382</v>
      </c>
      <c r="B4925" s="28" t="n">
        <v>293</v>
      </c>
      <c r="C4925" s="29" t="n">
        <v>45535</v>
      </c>
      <c r="D4925" s="28" t="s">
        <v>380</v>
      </c>
    </row>
    <row r="4926" customFormat="false" ht="15" hidden="false" customHeight="false" outlineLevel="0" collapsed="false">
      <c r="A4926" s="28" t="s">
        <v>382</v>
      </c>
      <c r="B4926" s="28" t="n">
        <v>293</v>
      </c>
      <c r="C4926" s="29" t="n">
        <v>45565</v>
      </c>
      <c r="D4926" s="28" t="s">
        <v>380</v>
      </c>
    </row>
    <row r="4927" customFormat="false" ht="15" hidden="false" customHeight="false" outlineLevel="0" collapsed="false">
      <c r="A4927" s="28" t="s">
        <v>382</v>
      </c>
      <c r="B4927" s="28" t="n">
        <v>293</v>
      </c>
      <c r="C4927" s="29" t="n">
        <v>45596</v>
      </c>
      <c r="D4927" s="28" t="s">
        <v>380</v>
      </c>
    </row>
    <row r="4928" customFormat="false" ht="15" hidden="false" customHeight="false" outlineLevel="0" collapsed="false">
      <c r="A4928" s="28" t="s">
        <v>382</v>
      </c>
      <c r="B4928" s="28" t="n">
        <v>293</v>
      </c>
      <c r="C4928" s="29" t="n">
        <v>45657</v>
      </c>
      <c r="D4928" s="28" t="s">
        <v>380</v>
      </c>
    </row>
    <row r="4929" customFormat="false" ht="15" hidden="false" customHeight="false" outlineLevel="0" collapsed="false">
      <c r="A4929" s="28" t="s">
        <v>382</v>
      </c>
      <c r="B4929" s="28" t="n">
        <v>293</v>
      </c>
      <c r="C4929" s="29" t="n">
        <v>45688</v>
      </c>
      <c r="D4929" s="28" t="s">
        <v>380</v>
      </c>
    </row>
    <row r="4930" customFormat="false" ht="15" hidden="false" customHeight="false" outlineLevel="0" collapsed="false">
      <c r="A4930" s="28" t="s">
        <v>382</v>
      </c>
      <c r="B4930" s="28" t="n">
        <v>293</v>
      </c>
      <c r="C4930" s="29" t="n">
        <v>45747</v>
      </c>
      <c r="D4930" s="28" t="s">
        <v>380</v>
      </c>
    </row>
    <row r="4931" customFormat="false" ht="15" hidden="false" customHeight="false" outlineLevel="0" collapsed="false">
      <c r="A4931" s="28" t="s">
        <v>382</v>
      </c>
      <c r="B4931" s="28" t="n">
        <v>293</v>
      </c>
      <c r="C4931" s="29" t="n">
        <v>45777</v>
      </c>
      <c r="D4931" s="28" t="s">
        <v>380</v>
      </c>
    </row>
    <row r="4932" customFormat="false" ht="15" hidden="false" customHeight="false" outlineLevel="0" collapsed="false">
      <c r="A4932" s="28" t="s">
        <v>382</v>
      </c>
      <c r="B4932" s="28" t="n">
        <v>293</v>
      </c>
      <c r="C4932" s="29" t="n">
        <v>45808</v>
      </c>
      <c r="D4932" s="28" t="s">
        <v>381</v>
      </c>
    </row>
    <row r="4933" customFormat="false" ht="15" hidden="false" customHeight="false" outlineLevel="0" collapsed="false">
      <c r="A4933" s="28" t="s">
        <v>382</v>
      </c>
      <c r="B4933" s="28" t="n">
        <v>293</v>
      </c>
      <c r="C4933" s="29" t="n">
        <v>45869</v>
      </c>
      <c r="D4933" s="28" t="s">
        <v>380</v>
      </c>
    </row>
    <row r="4934" customFormat="false" ht="15" hidden="false" customHeight="false" outlineLevel="0" collapsed="false">
      <c r="A4934" s="28" t="s">
        <v>382</v>
      </c>
      <c r="B4934" s="28" t="n">
        <v>293</v>
      </c>
      <c r="C4934" s="29" t="n">
        <v>45900</v>
      </c>
      <c r="D4934" s="28" t="s">
        <v>380</v>
      </c>
    </row>
    <row r="4935" customFormat="false" ht="15" hidden="false" customHeight="false" outlineLevel="0" collapsed="false">
      <c r="A4935" s="28" t="s">
        <v>382</v>
      </c>
      <c r="B4935" s="28" t="n">
        <v>293</v>
      </c>
      <c r="C4935" s="29" t="n">
        <v>45930</v>
      </c>
      <c r="D4935" s="28" t="s">
        <v>381</v>
      </c>
    </row>
    <row r="4936" customFormat="false" ht="15" hidden="false" customHeight="false" outlineLevel="0" collapsed="false">
      <c r="A4936" s="28" t="s">
        <v>382</v>
      </c>
      <c r="B4936" s="28" t="n">
        <v>293</v>
      </c>
      <c r="C4936" s="29" t="n">
        <v>45961</v>
      </c>
      <c r="D4936" s="28" t="s">
        <v>380</v>
      </c>
    </row>
    <row r="4937" customFormat="false" ht="15" hidden="false" customHeight="false" outlineLevel="0" collapsed="false">
      <c r="A4937" s="28" t="s">
        <v>382</v>
      </c>
      <c r="B4937" s="28" t="n">
        <v>293</v>
      </c>
      <c r="C4937" s="29" t="n">
        <v>46022</v>
      </c>
      <c r="D4937" s="28" t="s">
        <v>380</v>
      </c>
    </row>
    <row r="4938" customFormat="false" ht="15" hidden="false" customHeight="false" outlineLevel="0" collapsed="false">
      <c r="A4938" s="28" t="s">
        <v>382</v>
      </c>
      <c r="B4938" s="28" t="n">
        <v>293</v>
      </c>
      <c r="C4938" s="29" t="n">
        <v>46053</v>
      </c>
      <c r="D4938" s="28" t="s">
        <v>381</v>
      </c>
    </row>
    <row r="4939" customFormat="false" ht="15" hidden="false" customHeight="false" outlineLevel="0" collapsed="false">
      <c r="A4939" s="28" t="s">
        <v>382</v>
      </c>
      <c r="B4939" s="28" t="n">
        <v>293</v>
      </c>
      <c r="C4939" s="29" t="n">
        <v>46112</v>
      </c>
      <c r="D4939" s="28" t="s">
        <v>380</v>
      </c>
    </row>
    <row r="4940" customFormat="false" ht="15" hidden="false" customHeight="false" outlineLevel="0" collapsed="false">
      <c r="A4940" s="28" t="s">
        <v>382</v>
      </c>
      <c r="B4940" s="28" t="n">
        <v>293</v>
      </c>
      <c r="C4940" s="29" t="n">
        <v>46142</v>
      </c>
      <c r="D4940" s="28" t="s">
        <v>380</v>
      </c>
    </row>
    <row r="4941" customFormat="false" ht="15" hidden="false" customHeight="false" outlineLevel="0" collapsed="false">
      <c r="A4941" s="28" t="s">
        <v>382</v>
      </c>
      <c r="B4941" s="28" t="n">
        <v>293</v>
      </c>
      <c r="C4941" s="29" t="n">
        <v>46173</v>
      </c>
      <c r="D4941" s="28" t="s">
        <v>380</v>
      </c>
    </row>
    <row r="4942" customFormat="false" ht="15" hidden="false" customHeight="false" outlineLevel="0" collapsed="false">
      <c r="A4942" s="28" t="s">
        <v>382</v>
      </c>
      <c r="B4942" s="28" t="n">
        <v>293</v>
      </c>
      <c r="C4942" s="29" t="n">
        <v>46234</v>
      </c>
      <c r="D4942" s="28" t="s">
        <v>380</v>
      </c>
    </row>
    <row r="4943" customFormat="false" ht="15" hidden="false" customHeight="false" outlineLevel="0" collapsed="false">
      <c r="A4943" s="28" t="s">
        <v>382</v>
      </c>
      <c r="B4943" s="28" t="n">
        <v>296</v>
      </c>
      <c r="C4943" s="29" t="n">
        <v>45869</v>
      </c>
      <c r="D4943" s="28" t="s">
        <v>379</v>
      </c>
    </row>
    <row r="4944" customFormat="false" ht="15" hidden="false" customHeight="false" outlineLevel="0" collapsed="false">
      <c r="A4944" s="28" t="s">
        <v>382</v>
      </c>
      <c r="B4944" s="28" t="n">
        <v>296</v>
      </c>
      <c r="C4944" s="29" t="n">
        <v>45900</v>
      </c>
      <c r="D4944" s="28" t="s">
        <v>379</v>
      </c>
    </row>
    <row r="4945" customFormat="false" ht="15" hidden="false" customHeight="false" outlineLevel="0" collapsed="false">
      <c r="A4945" s="28" t="s">
        <v>382</v>
      </c>
      <c r="B4945" s="28" t="n">
        <v>296</v>
      </c>
      <c r="C4945" s="29" t="n">
        <v>45930</v>
      </c>
      <c r="D4945" s="28" t="s">
        <v>380</v>
      </c>
    </row>
    <row r="4946" customFormat="false" ht="15" hidden="false" customHeight="false" outlineLevel="0" collapsed="false">
      <c r="A4946" s="28" t="s">
        <v>382</v>
      </c>
      <c r="B4946" s="28" t="n">
        <v>296</v>
      </c>
      <c r="C4946" s="29" t="n">
        <v>45961</v>
      </c>
      <c r="D4946" s="28" t="s">
        <v>380</v>
      </c>
    </row>
    <row r="4947" customFormat="false" ht="15" hidden="false" customHeight="false" outlineLevel="0" collapsed="false">
      <c r="A4947" s="28" t="s">
        <v>382</v>
      </c>
      <c r="B4947" s="28" t="n">
        <v>296</v>
      </c>
      <c r="C4947" s="29" t="n">
        <v>46022</v>
      </c>
      <c r="D4947" s="28" t="s">
        <v>381</v>
      </c>
    </row>
    <row r="4948" customFormat="false" ht="15" hidden="false" customHeight="false" outlineLevel="0" collapsed="false">
      <c r="A4948" s="28" t="s">
        <v>382</v>
      </c>
      <c r="B4948" s="28" t="n">
        <v>296</v>
      </c>
      <c r="C4948" s="29" t="n">
        <v>46053</v>
      </c>
      <c r="D4948" s="28" t="s">
        <v>380</v>
      </c>
    </row>
    <row r="4949" customFormat="false" ht="15" hidden="false" customHeight="false" outlineLevel="0" collapsed="false">
      <c r="A4949" s="28" t="s">
        <v>382</v>
      </c>
      <c r="B4949" s="28" t="n">
        <v>296</v>
      </c>
      <c r="C4949" s="29" t="n">
        <v>46112</v>
      </c>
      <c r="D4949" s="28" t="s">
        <v>380</v>
      </c>
    </row>
    <row r="4950" customFormat="false" ht="15" hidden="false" customHeight="false" outlineLevel="0" collapsed="false">
      <c r="A4950" s="28" t="s">
        <v>382</v>
      </c>
      <c r="B4950" s="28" t="n">
        <v>296</v>
      </c>
      <c r="C4950" s="29" t="n">
        <v>46142</v>
      </c>
      <c r="D4950" s="28" t="s">
        <v>380</v>
      </c>
    </row>
    <row r="4951" customFormat="false" ht="15" hidden="false" customHeight="false" outlineLevel="0" collapsed="false">
      <c r="A4951" s="28" t="s">
        <v>382</v>
      </c>
      <c r="B4951" s="28" t="n">
        <v>296</v>
      </c>
      <c r="C4951" s="29" t="n">
        <v>46173</v>
      </c>
      <c r="D4951" s="28" t="s">
        <v>380</v>
      </c>
    </row>
    <row r="4952" customFormat="false" ht="15" hidden="false" customHeight="false" outlineLevel="0" collapsed="false">
      <c r="A4952" s="28" t="s">
        <v>382</v>
      </c>
      <c r="B4952" s="28" t="n">
        <v>296</v>
      </c>
      <c r="C4952" s="29" t="n">
        <v>46234</v>
      </c>
      <c r="D4952" s="28" t="s">
        <v>380</v>
      </c>
    </row>
    <row r="4953" customFormat="false" ht="15" hidden="false" customHeight="false" outlineLevel="0" collapsed="false">
      <c r="A4953" s="28" t="s">
        <v>382</v>
      </c>
      <c r="B4953" s="28" t="n">
        <v>298</v>
      </c>
      <c r="C4953" s="29" t="n">
        <v>45199</v>
      </c>
      <c r="D4953" s="28" t="s">
        <v>381</v>
      </c>
    </row>
    <row r="4954" customFormat="false" ht="15" hidden="false" customHeight="false" outlineLevel="0" collapsed="false">
      <c r="A4954" s="28" t="s">
        <v>382</v>
      </c>
      <c r="B4954" s="28" t="n">
        <v>298</v>
      </c>
      <c r="C4954" s="29" t="n">
        <v>45230</v>
      </c>
      <c r="D4954" s="28" t="s">
        <v>380</v>
      </c>
    </row>
    <row r="4955" customFormat="false" ht="15" hidden="false" customHeight="false" outlineLevel="0" collapsed="false">
      <c r="A4955" s="28" t="s">
        <v>382</v>
      </c>
      <c r="B4955" s="28" t="n">
        <v>298</v>
      </c>
      <c r="C4955" s="29" t="n">
        <v>45291</v>
      </c>
      <c r="D4955" s="28" t="s">
        <v>380</v>
      </c>
    </row>
    <row r="4956" customFormat="false" ht="15" hidden="false" customHeight="false" outlineLevel="0" collapsed="false">
      <c r="A4956" s="28" t="s">
        <v>382</v>
      </c>
      <c r="B4956" s="28" t="n">
        <v>298</v>
      </c>
      <c r="C4956" s="29" t="n">
        <v>45322</v>
      </c>
      <c r="D4956" s="28" t="s">
        <v>380</v>
      </c>
    </row>
    <row r="4957" customFormat="false" ht="15" hidden="false" customHeight="false" outlineLevel="0" collapsed="false">
      <c r="A4957" s="28" t="s">
        <v>382</v>
      </c>
      <c r="B4957" s="28" t="n">
        <v>298</v>
      </c>
      <c r="C4957" s="29" t="n">
        <v>45382</v>
      </c>
      <c r="D4957" s="28" t="s">
        <v>380</v>
      </c>
    </row>
    <row r="4958" customFormat="false" ht="15" hidden="false" customHeight="false" outlineLevel="0" collapsed="false">
      <c r="A4958" s="28" t="s">
        <v>382</v>
      </c>
      <c r="B4958" s="28" t="n">
        <v>298</v>
      </c>
      <c r="C4958" s="29" t="n">
        <v>45412</v>
      </c>
      <c r="D4958" s="28" t="s">
        <v>381</v>
      </c>
    </row>
    <row r="4959" customFormat="false" ht="15" hidden="false" customHeight="false" outlineLevel="0" collapsed="false">
      <c r="A4959" s="28" t="s">
        <v>382</v>
      </c>
      <c r="B4959" s="28" t="n">
        <v>298</v>
      </c>
      <c r="C4959" s="29" t="n">
        <v>45443</v>
      </c>
      <c r="D4959" s="28" t="s">
        <v>380</v>
      </c>
    </row>
    <row r="4960" customFormat="false" ht="15" hidden="false" customHeight="false" outlineLevel="0" collapsed="false">
      <c r="A4960" s="28" t="s">
        <v>382</v>
      </c>
      <c r="B4960" s="28" t="n">
        <v>298</v>
      </c>
      <c r="C4960" s="29" t="n">
        <v>45504</v>
      </c>
      <c r="D4960" s="28" t="s">
        <v>380</v>
      </c>
    </row>
    <row r="4961" customFormat="false" ht="15" hidden="false" customHeight="false" outlineLevel="0" collapsed="false">
      <c r="A4961" s="28" t="s">
        <v>382</v>
      </c>
      <c r="B4961" s="28" t="n">
        <v>298</v>
      </c>
      <c r="C4961" s="29" t="n">
        <v>45535</v>
      </c>
      <c r="D4961" s="28" t="s">
        <v>380</v>
      </c>
    </row>
    <row r="4962" customFormat="false" ht="15" hidden="false" customHeight="false" outlineLevel="0" collapsed="false">
      <c r="A4962" s="28" t="s">
        <v>382</v>
      </c>
      <c r="B4962" s="28" t="n">
        <v>298</v>
      </c>
      <c r="C4962" s="29" t="n">
        <v>45565</v>
      </c>
      <c r="D4962" s="28" t="s">
        <v>380</v>
      </c>
    </row>
    <row r="4963" customFormat="false" ht="15" hidden="false" customHeight="false" outlineLevel="0" collapsed="false">
      <c r="A4963" s="28" t="s">
        <v>382</v>
      </c>
      <c r="B4963" s="28" t="n">
        <v>298</v>
      </c>
      <c r="C4963" s="29" t="n">
        <v>45596</v>
      </c>
      <c r="D4963" s="28" t="s">
        <v>380</v>
      </c>
    </row>
    <row r="4964" customFormat="false" ht="15" hidden="false" customHeight="false" outlineLevel="0" collapsed="false">
      <c r="A4964" s="28" t="s">
        <v>382</v>
      </c>
      <c r="B4964" s="28" t="n">
        <v>298</v>
      </c>
      <c r="C4964" s="29" t="n">
        <v>45657</v>
      </c>
      <c r="D4964" s="28" t="s">
        <v>380</v>
      </c>
    </row>
    <row r="4965" customFormat="false" ht="15" hidden="false" customHeight="false" outlineLevel="0" collapsed="false">
      <c r="A4965" s="28" t="s">
        <v>382</v>
      </c>
      <c r="B4965" s="28" t="n">
        <v>298</v>
      </c>
      <c r="C4965" s="29" t="n">
        <v>45688</v>
      </c>
      <c r="D4965" s="28" t="s">
        <v>380</v>
      </c>
    </row>
    <row r="4966" customFormat="false" ht="15" hidden="false" customHeight="false" outlineLevel="0" collapsed="false">
      <c r="A4966" s="28" t="s">
        <v>382</v>
      </c>
      <c r="B4966" s="28" t="n">
        <v>298</v>
      </c>
      <c r="C4966" s="29" t="n">
        <v>45747</v>
      </c>
      <c r="D4966" s="28" t="s">
        <v>380</v>
      </c>
    </row>
    <row r="4967" customFormat="false" ht="15" hidden="false" customHeight="false" outlineLevel="0" collapsed="false">
      <c r="A4967" s="28" t="s">
        <v>382</v>
      </c>
      <c r="B4967" s="28" t="n">
        <v>298</v>
      </c>
      <c r="C4967" s="29" t="n">
        <v>45777</v>
      </c>
      <c r="D4967" s="28" t="s">
        <v>380</v>
      </c>
    </row>
    <row r="4968" customFormat="false" ht="15" hidden="false" customHeight="false" outlineLevel="0" collapsed="false">
      <c r="A4968" s="28" t="s">
        <v>382</v>
      </c>
      <c r="B4968" s="28" t="n">
        <v>298</v>
      </c>
      <c r="C4968" s="29" t="n">
        <v>45808</v>
      </c>
      <c r="D4968" s="28" t="s">
        <v>380</v>
      </c>
    </row>
    <row r="4969" customFormat="false" ht="15" hidden="false" customHeight="false" outlineLevel="0" collapsed="false">
      <c r="A4969" s="28" t="s">
        <v>382</v>
      </c>
      <c r="B4969" s="28" t="n">
        <v>298</v>
      </c>
      <c r="C4969" s="29" t="n">
        <v>45869</v>
      </c>
      <c r="D4969" s="28" t="s">
        <v>380</v>
      </c>
    </row>
    <row r="4970" customFormat="false" ht="15" hidden="false" customHeight="false" outlineLevel="0" collapsed="false">
      <c r="A4970" s="28" t="s">
        <v>382</v>
      </c>
      <c r="B4970" s="28" t="n">
        <v>298</v>
      </c>
      <c r="C4970" s="29" t="n">
        <v>45900</v>
      </c>
      <c r="D4970" s="28" t="s">
        <v>380</v>
      </c>
    </row>
    <row r="4971" customFormat="false" ht="15" hidden="false" customHeight="false" outlineLevel="0" collapsed="false">
      <c r="A4971" s="28" t="s">
        <v>382</v>
      </c>
      <c r="B4971" s="28" t="n">
        <v>298</v>
      </c>
      <c r="C4971" s="29" t="n">
        <v>45930</v>
      </c>
      <c r="D4971" s="28" t="s">
        <v>381</v>
      </c>
    </row>
    <row r="4972" customFormat="false" ht="15" hidden="false" customHeight="false" outlineLevel="0" collapsed="false">
      <c r="A4972" s="28" t="s">
        <v>382</v>
      </c>
      <c r="B4972" s="28" t="n">
        <v>298</v>
      </c>
      <c r="C4972" s="29" t="n">
        <v>45961</v>
      </c>
      <c r="D4972" s="28" t="s">
        <v>380</v>
      </c>
    </row>
    <row r="4973" customFormat="false" ht="15" hidden="false" customHeight="false" outlineLevel="0" collapsed="false">
      <c r="A4973" s="28" t="s">
        <v>382</v>
      </c>
      <c r="B4973" s="28" t="n">
        <v>298</v>
      </c>
      <c r="C4973" s="29" t="n">
        <v>46022</v>
      </c>
      <c r="D4973" s="28" t="s">
        <v>380</v>
      </c>
    </row>
    <row r="4974" customFormat="false" ht="15" hidden="false" customHeight="false" outlineLevel="0" collapsed="false">
      <c r="A4974" s="28" t="s">
        <v>382</v>
      </c>
      <c r="B4974" s="28" t="n">
        <v>298</v>
      </c>
      <c r="C4974" s="29" t="n">
        <v>46053</v>
      </c>
      <c r="D4974" s="28" t="s">
        <v>380</v>
      </c>
    </row>
    <row r="4975" customFormat="false" ht="15" hidden="false" customHeight="false" outlineLevel="0" collapsed="false">
      <c r="A4975" s="28" t="s">
        <v>382</v>
      </c>
      <c r="B4975" s="28" t="n">
        <v>298</v>
      </c>
      <c r="C4975" s="29" t="n">
        <v>46112</v>
      </c>
      <c r="D4975" s="28" t="s">
        <v>379</v>
      </c>
    </row>
    <row r="4976" customFormat="false" ht="15" hidden="false" customHeight="false" outlineLevel="0" collapsed="false">
      <c r="A4976" s="28" t="s">
        <v>382</v>
      </c>
      <c r="B4976" s="28" t="n">
        <v>298</v>
      </c>
      <c r="C4976" s="29" t="n">
        <v>46142</v>
      </c>
      <c r="D4976" s="28" t="s">
        <v>380</v>
      </c>
    </row>
    <row r="4977" customFormat="false" ht="15" hidden="false" customHeight="false" outlineLevel="0" collapsed="false">
      <c r="A4977" s="28" t="s">
        <v>382</v>
      </c>
      <c r="B4977" s="28" t="n">
        <v>298</v>
      </c>
      <c r="C4977" s="29" t="n">
        <v>46173</v>
      </c>
      <c r="D4977" s="28" t="s">
        <v>380</v>
      </c>
    </row>
    <row r="4978" customFormat="false" ht="15" hidden="false" customHeight="false" outlineLevel="0" collapsed="false">
      <c r="A4978" s="28" t="s">
        <v>382</v>
      </c>
      <c r="B4978" s="28" t="n">
        <v>298</v>
      </c>
      <c r="C4978" s="29" t="n">
        <v>46234</v>
      </c>
      <c r="D4978" s="28" t="s">
        <v>380</v>
      </c>
    </row>
    <row r="4979" customFormat="false" ht="15" hidden="false" customHeight="false" outlineLevel="0" collapsed="false">
      <c r="A4979" s="28" t="s">
        <v>382</v>
      </c>
      <c r="B4979" s="28" t="n">
        <v>299</v>
      </c>
      <c r="C4979" s="29" t="n">
        <v>44957</v>
      </c>
      <c r="D4979" s="28" t="s">
        <v>380</v>
      </c>
    </row>
    <row r="4980" customFormat="false" ht="15" hidden="false" customHeight="false" outlineLevel="0" collapsed="false">
      <c r="A4980" s="28" t="s">
        <v>382</v>
      </c>
      <c r="B4980" s="28" t="n">
        <v>299</v>
      </c>
      <c r="C4980" s="29" t="n">
        <v>45016</v>
      </c>
      <c r="D4980" s="28" t="s">
        <v>381</v>
      </c>
    </row>
    <row r="4981" customFormat="false" ht="15" hidden="false" customHeight="false" outlineLevel="0" collapsed="false">
      <c r="A4981" s="28" t="s">
        <v>382</v>
      </c>
      <c r="B4981" s="28" t="n">
        <v>299</v>
      </c>
      <c r="C4981" s="29" t="n">
        <v>45046</v>
      </c>
      <c r="D4981" s="28" t="s">
        <v>380</v>
      </c>
    </row>
    <row r="4982" customFormat="false" ht="15" hidden="false" customHeight="false" outlineLevel="0" collapsed="false">
      <c r="A4982" s="28" t="s">
        <v>382</v>
      </c>
      <c r="B4982" s="28" t="n">
        <v>299</v>
      </c>
      <c r="C4982" s="29" t="n">
        <v>45077</v>
      </c>
      <c r="D4982" s="28" t="s">
        <v>380</v>
      </c>
    </row>
    <row r="4983" customFormat="false" ht="15" hidden="false" customHeight="false" outlineLevel="0" collapsed="false">
      <c r="A4983" s="28" t="s">
        <v>382</v>
      </c>
      <c r="B4983" s="28" t="n">
        <v>299</v>
      </c>
      <c r="C4983" s="29" t="n">
        <v>45199</v>
      </c>
      <c r="D4983" s="28" t="s">
        <v>379</v>
      </c>
    </row>
    <row r="4984" customFormat="false" ht="15" hidden="false" customHeight="false" outlineLevel="0" collapsed="false">
      <c r="A4984" s="28" t="s">
        <v>382</v>
      </c>
      <c r="B4984" s="28" t="n">
        <v>299</v>
      </c>
      <c r="C4984" s="29" t="n">
        <v>45230</v>
      </c>
      <c r="D4984" s="28" t="s">
        <v>381</v>
      </c>
    </row>
    <row r="4985" customFormat="false" ht="15" hidden="false" customHeight="false" outlineLevel="0" collapsed="false">
      <c r="A4985" s="28" t="s">
        <v>382</v>
      </c>
      <c r="B4985" s="28" t="n">
        <v>299</v>
      </c>
      <c r="C4985" s="29" t="n">
        <v>45291</v>
      </c>
      <c r="D4985" s="28" t="s">
        <v>380</v>
      </c>
    </row>
    <row r="4986" customFormat="false" ht="15" hidden="false" customHeight="false" outlineLevel="0" collapsed="false">
      <c r="A4986" s="28" t="s">
        <v>382</v>
      </c>
      <c r="B4986" s="28" t="n">
        <v>299</v>
      </c>
      <c r="C4986" s="29" t="n">
        <v>45322</v>
      </c>
      <c r="D4986" s="28" t="s">
        <v>380</v>
      </c>
    </row>
    <row r="4987" customFormat="false" ht="15" hidden="false" customHeight="false" outlineLevel="0" collapsed="false">
      <c r="A4987" s="28" t="s">
        <v>382</v>
      </c>
      <c r="B4987" s="28" t="n">
        <v>299</v>
      </c>
      <c r="C4987" s="29" t="n">
        <v>45382</v>
      </c>
      <c r="D4987" s="28" t="s">
        <v>380</v>
      </c>
    </row>
    <row r="4988" customFormat="false" ht="15" hidden="false" customHeight="false" outlineLevel="0" collapsed="false">
      <c r="A4988" s="28" t="s">
        <v>382</v>
      </c>
      <c r="B4988" s="28" t="n">
        <v>299</v>
      </c>
      <c r="C4988" s="29" t="n">
        <v>45412</v>
      </c>
      <c r="D4988" s="28" t="s">
        <v>380</v>
      </c>
    </row>
    <row r="4989" customFormat="false" ht="15" hidden="false" customHeight="false" outlineLevel="0" collapsed="false">
      <c r="A4989" s="28" t="s">
        <v>382</v>
      </c>
      <c r="B4989" s="28" t="n">
        <v>299</v>
      </c>
      <c r="C4989" s="29" t="n">
        <v>45443</v>
      </c>
      <c r="D4989" s="28" t="s">
        <v>380</v>
      </c>
    </row>
    <row r="4990" customFormat="false" ht="15" hidden="false" customHeight="false" outlineLevel="0" collapsed="false">
      <c r="A4990" s="28" t="s">
        <v>382</v>
      </c>
      <c r="B4990" s="28" t="n">
        <v>299</v>
      </c>
      <c r="C4990" s="29" t="n">
        <v>45504</v>
      </c>
      <c r="D4990" s="28" t="s">
        <v>380</v>
      </c>
    </row>
    <row r="4991" customFormat="false" ht="15" hidden="false" customHeight="false" outlineLevel="0" collapsed="false">
      <c r="A4991" s="28" t="s">
        <v>382</v>
      </c>
      <c r="B4991" s="28" t="n">
        <v>299</v>
      </c>
      <c r="C4991" s="29" t="n">
        <v>45535</v>
      </c>
      <c r="D4991" s="28" t="s">
        <v>380</v>
      </c>
    </row>
    <row r="4992" customFormat="false" ht="15" hidden="false" customHeight="false" outlineLevel="0" collapsed="false">
      <c r="A4992" s="28" t="s">
        <v>382</v>
      </c>
      <c r="B4992" s="28" t="n">
        <v>299</v>
      </c>
      <c r="C4992" s="29" t="n">
        <v>45565</v>
      </c>
      <c r="D4992" s="28" t="s">
        <v>380</v>
      </c>
    </row>
    <row r="4993" customFormat="false" ht="15" hidden="false" customHeight="false" outlineLevel="0" collapsed="false">
      <c r="A4993" s="28" t="s">
        <v>382</v>
      </c>
      <c r="B4993" s="28" t="n">
        <v>299</v>
      </c>
      <c r="C4993" s="29" t="n">
        <v>45596</v>
      </c>
      <c r="D4993" s="28" t="s">
        <v>381</v>
      </c>
    </row>
    <row r="4994" customFormat="false" ht="15" hidden="false" customHeight="false" outlineLevel="0" collapsed="false">
      <c r="A4994" s="28" t="s">
        <v>382</v>
      </c>
      <c r="B4994" s="28" t="n">
        <v>299</v>
      </c>
      <c r="C4994" s="29" t="n">
        <v>45657</v>
      </c>
      <c r="D4994" s="28" t="s">
        <v>380</v>
      </c>
    </row>
    <row r="4995" customFormat="false" ht="15" hidden="false" customHeight="false" outlineLevel="0" collapsed="false">
      <c r="A4995" s="28" t="s">
        <v>382</v>
      </c>
      <c r="B4995" s="28" t="n">
        <v>299</v>
      </c>
      <c r="C4995" s="29" t="n">
        <v>45688</v>
      </c>
      <c r="D4995" s="28" t="s">
        <v>380</v>
      </c>
    </row>
    <row r="4996" customFormat="false" ht="15" hidden="false" customHeight="false" outlineLevel="0" collapsed="false">
      <c r="A4996" s="28" t="s">
        <v>382</v>
      </c>
      <c r="B4996" s="28" t="n">
        <v>299</v>
      </c>
      <c r="C4996" s="29" t="n">
        <v>45747</v>
      </c>
      <c r="D4996" s="28" t="s">
        <v>380</v>
      </c>
    </row>
    <row r="4997" customFormat="false" ht="15" hidden="false" customHeight="false" outlineLevel="0" collapsed="false">
      <c r="A4997" s="28" t="s">
        <v>382</v>
      </c>
      <c r="B4997" s="28" t="n">
        <v>299</v>
      </c>
      <c r="C4997" s="29" t="n">
        <v>45777</v>
      </c>
      <c r="D4997" s="28" t="s">
        <v>380</v>
      </c>
    </row>
    <row r="4998" customFormat="false" ht="15" hidden="false" customHeight="false" outlineLevel="0" collapsed="false">
      <c r="A4998" s="28" t="s">
        <v>382</v>
      </c>
      <c r="B4998" s="28" t="n">
        <v>299</v>
      </c>
      <c r="C4998" s="29" t="n">
        <v>45808</v>
      </c>
      <c r="D4998" s="28" t="s">
        <v>380</v>
      </c>
    </row>
    <row r="4999" customFormat="false" ht="15" hidden="false" customHeight="false" outlineLevel="0" collapsed="false">
      <c r="A4999" s="28" t="s">
        <v>382</v>
      </c>
      <c r="B4999" s="28" t="n">
        <v>299</v>
      </c>
      <c r="C4999" s="29" t="n">
        <v>45869</v>
      </c>
      <c r="D4999" s="28" t="s">
        <v>381</v>
      </c>
    </row>
    <row r="5000" customFormat="false" ht="15" hidden="false" customHeight="false" outlineLevel="0" collapsed="false">
      <c r="A5000" s="28" t="s">
        <v>382</v>
      </c>
      <c r="B5000" s="28" t="n">
        <v>299</v>
      </c>
      <c r="C5000" s="29" t="n">
        <v>45900</v>
      </c>
      <c r="D5000" s="28" t="s">
        <v>380</v>
      </c>
    </row>
    <row r="5001" customFormat="false" ht="15" hidden="false" customHeight="false" outlineLevel="0" collapsed="false">
      <c r="A5001" s="28" t="s">
        <v>382</v>
      </c>
      <c r="B5001" s="28" t="n">
        <v>299</v>
      </c>
      <c r="C5001" s="29" t="n">
        <v>45930</v>
      </c>
      <c r="D5001" s="28" t="s">
        <v>380</v>
      </c>
    </row>
    <row r="5002" customFormat="false" ht="15" hidden="false" customHeight="false" outlineLevel="0" collapsed="false">
      <c r="A5002" s="28" t="s">
        <v>382</v>
      </c>
      <c r="B5002" s="28" t="n">
        <v>299</v>
      </c>
      <c r="C5002" s="29" t="n">
        <v>45961</v>
      </c>
      <c r="D5002" s="28" t="s">
        <v>381</v>
      </c>
    </row>
    <row r="5003" customFormat="false" ht="15" hidden="false" customHeight="false" outlineLevel="0" collapsed="false">
      <c r="A5003" s="28" t="s">
        <v>382</v>
      </c>
      <c r="B5003" s="28" t="n">
        <v>299</v>
      </c>
      <c r="C5003" s="29" t="n">
        <v>46022</v>
      </c>
      <c r="D5003" s="28" t="s">
        <v>380</v>
      </c>
    </row>
    <row r="5004" customFormat="false" ht="15" hidden="false" customHeight="false" outlineLevel="0" collapsed="false">
      <c r="A5004" s="28" t="s">
        <v>382</v>
      </c>
      <c r="B5004" s="28" t="n">
        <v>299</v>
      </c>
      <c r="C5004" s="29" t="n">
        <v>46053</v>
      </c>
      <c r="D5004" s="28" t="s">
        <v>381</v>
      </c>
    </row>
    <row r="5005" customFormat="false" ht="15" hidden="false" customHeight="false" outlineLevel="0" collapsed="false">
      <c r="A5005" s="28" t="s">
        <v>382</v>
      </c>
      <c r="B5005" s="28" t="n">
        <v>299</v>
      </c>
      <c r="C5005" s="29" t="n">
        <v>46112</v>
      </c>
      <c r="D5005" s="28" t="s">
        <v>380</v>
      </c>
    </row>
    <row r="5006" customFormat="false" ht="15" hidden="false" customHeight="false" outlineLevel="0" collapsed="false">
      <c r="A5006" s="28" t="s">
        <v>382</v>
      </c>
      <c r="B5006" s="28" t="n">
        <v>299</v>
      </c>
      <c r="C5006" s="29" t="n">
        <v>46142</v>
      </c>
      <c r="D5006" s="28" t="s">
        <v>380</v>
      </c>
    </row>
    <row r="5007" customFormat="false" ht="15" hidden="false" customHeight="false" outlineLevel="0" collapsed="false">
      <c r="A5007" s="28" t="s">
        <v>382</v>
      </c>
      <c r="B5007" s="28" t="n">
        <v>299</v>
      </c>
      <c r="C5007" s="29" t="n">
        <v>46173</v>
      </c>
      <c r="D5007" s="28" t="s">
        <v>380</v>
      </c>
    </row>
    <row r="5008" customFormat="false" ht="15" hidden="false" customHeight="false" outlineLevel="0" collapsed="false">
      <c r="A5008" s="28" t="s">
        <v>382</v>
      </c>
      <c r="B5008" s="28" t="n">
        <v>299</v>
      </c>
      <c r="C5008" s="29" t="n">
        <v>46234</v>
      </c>
      <c r="D5008" s="28" t="s">
        <v>380</v>
      </c>
    </row>
    <row r="5009" customFormat="false" ht="15" hidden="false" customHeight="false" outlineLevel="0" collapsed="false">
      <c r="A5009" s="28" t="s">
        <v>382</v>
      </c>
      <c r="B5009" s="28" t="n">
        <v>300</v>
      </c>
      <c r="C5009" s="29" t="n">
        <v>44957</v>
      </c>
      <c r="D5009" s="28" t="s">
        <v>380</v>
      </c>
    </row>
    <row r="5010" customFormat="false" ht="15" hidden="false" customHeight="false" outlineLevel="0" collapsed="false">
      <c r="A5010" s="28" t="s">
        <v>382</v>
      </c>
      <c r="B5010" s="28" t="n">
        <v>300</v>
      </c>
      <c r="C5010" s="29" t="n">
        <v>45016</v>
      </c>
      <c r="D5010" s="28" t="s">
        <v>381</v>
      </c>
    </row>
    <row r="5011" customFormat="false" ht="15" hidden="false" customHeight="false" outlineLevel="0" collapsed="false">
      <c r="A5011" s="28" t="s">
        <v>382</v>
      </c>
      <c r="B5011" s="28" t="n">
        <v>300</v>
      </c>
      <c r="C5011" s="29" t="n">
        <v>45046</v>
      </c>
      <c r="D5011" s="28" t="s">
        <v>380</v>
      </c>
    </row>
    <row r="5012" customFormat="false" ht="15" hidden="false" customHeight="false" outlineLevel="0" collapsed="false">
      <c r="A5012" s="28" t="s">
        <v>382</v>
      </c>
      <c r="B5012" s="28" t="n">
        <v>300</v>
      </c>
      <c r="C5012" s="29" t="n">
        <v>45077</v>
      </c>
      <c r="D5012" s="28" t="s">
        <v>380</v>
      </c>
    </row>
    <row r="5013" customFormat="false" ht="15" hidden="false" customHeight="false" outlineLevel="0" collapsed="false">
      <c r="A5013" s="28" t="s">
        <v>382</v>
      </c>
      <c r="B5013" s="28" t="n">
        <v>300</v>
      </c>
      <c r="C5013" s="29" t="n">
        <v>45199</v>
      </c>
      <c r="D5013" s="28" t="s">
        <v>380</v>
      </c>
    </row>
    <row r="5014" customFormat="false" ht="15" hidden="false" customHeight="false" outlineLevel="0" collapsed="false">
      <c r="A5014" s="28" t="s">
        <v>382</v>
      </c>
      <c r="B5014" s="28" t="n">
        <v>300</v>
      </c>
      <c r="C5014" s="29" t="n">
        <v>45230</v>
      </c>
      <c r="D5014" s="28" t="s">
        <v>380</v>
      </c>
    </row>
    <row r="5015" customFormat="false" ht="15" hidden="false" customHeight="false" outlineLevel="0" collapsed="false">
      <c r="A5015" s="28" t="s">
        <v>382</v>
      </c>
      <c r="B5015" s="28" t="n">
        <v>300</v>
      </c>
      <c r="C5015" s="29" t="n">
        <v>45291</v>
      </c>
      <c r="D5015" s="28" t="s">
        <v>380</v>
      </c>
    </row>
    <row r="5016" customFormat="false" ht="15" hidden="false" customHeight="false" outlineLevel="0" collapsed="false">
      <c r="A5016" s="28" t="s">
        <v>382</v>
      </c>
      <c r="B5016" s="28" t="n">
        <v>300</v>
      </c>
      <c r="C5016" s="29" t="n">
        <v>45322</v>
      </c>
      <c r="D5016" s="28" t="s">
        <v>381</v>
      </c>
    </row>
    <row r="5017" customFormat="false" ht="15" hidden="false" customHeight="false" outlineLevel="0" collapsed="false">
      <c r="A5017" s="28" t="s">
        <v>382</v>
      </c>
      <c r="B5017" s="28" t="n">
        <v>300</v>
      </c>
      <c r="C5017" s="29" t="n">
        <v>45382</v>
      </c>
      <c r="D5017" s="28" t="s">
        <v>380</v>
      </c>
    </row>
    <row r="5018" customFormat="false" ht="15" hidden="false" customHeight="false" outlineLevel="0" collapsed="false">
      <c r="A5018" s="28" t="s">
        <v>382</v>
      </c>
      <c r="B5018" s="28" t="n">
        <v>300</v>
      </c>
      <c r="C5018" s="29" t="n">
        <v>45412</v>
      </c>
      <c r="D5018" s="28" t="s">
        <v>380</v>
      </c>
    </row>
    <row r="5019" customFormat="false" ht="15" hidden="false" customHeight="false" outlineLevel="0" collapsed="false">
      <c r="A5019" s="28" t="s">
        <v>382</v>
      </c>
      <c r="B5019" s="28" t="n">
        <v>300</v>
      </c>
      <c r="C5019" s="29" t="n">
        <v>45443</v>
      </c>
      <c r="D5019" s="28" t="s">
        <v>380</v>
      </c>
    </row>
    <row r="5020" customFormat="false" ht="15" hidden="false" customHeight="false" outlineLevel="0" collapsed="false">
      <c r="A5020" s="28" t="s">
        <v>382</v>
      </c>
      <c r="B5020" s="28" t="n">
        <v>300</v>
      </c>
      <c r="C5020" s="29" t="n">
        <v>45504</v>
      </c>
      <c r="D5020" s="28" t="s">
        <v>380</v>
      </c>
    </row>
    <row r="5021" customFormat="false" ht="15" hidden="false" customHeight="false" outlineLevel="0" collapsed="false">
      <c r="A5021" s="28" t="s">
        <v>382</v>
      </c>
      <c r="B5021" s="28" t="n">
        <v>300</v>
      </c>
      <c r="C5021" s="29" t="n">
        <v>45535</v>
      </c>
      <c r="D5021" s="28" t="s">
        <v>379</v>
      </c>
    </row>
    <row r="5022" customFormat="false" ht="15" hidden="false" customHeight="false" outlineLevel="0" collapsed="false">
      <c r="A5022" s="28" t="s">
        <v>382</v>
      </c>
      <c r="B5022" s="28" t="n">
        <v>300</v>
      </c>
      <c r="C5022" s="29" t="n">
        <v>45565</v>
      </c>
      <c r="D5022" s="28" t="s">
        <v>380</v>
      </c>
    </row>
    <row r="5023" customFormat="false" ht="15" hidden="false" customHeight="false" outlineLevel="0" collapsed="false">
      <c r="A5023" s="28" t="s">
        <v>382</v>
      </c>
      <c r="B5023" s="28" t="n">
        <v>300</v>
      </c>
      <c r="C5023" s="29" t="n">
        <v>45596</v>
      </c>
      <c r="D5023" s="28" t="s">
        <v>380</v>
      </c>
    </row>
    <row r="5024" customFormat="false" ht="15" hidden="false" customHeight="false" outlineLevel="0" collapsed="false">
      <c r="A5024" s="28" t="s">
        <v>382</v>
      </c>
      <c r="B5024" s="28" t="n">
        <v>300</v>
      </c>
      <c r="C5024" s="29" t="n">
        <v>45657</v>
      </c>
      <c r="D5024" s="28" t="s">
        <v>380</v>
      </c>
    </row>
    <row r="5025" customFormat="false" ht="15" hidden="false" customHeight="false" outlineLevel="0" collapsed="false">
      <c r="A5025" s="28" t="s">
        <v>382</v>
      </c>
      <c r="B5025" s="28" t="n">
        <v>300</v>
      </c>
      <c r="C5025" s="29" t="n">
        <v>45688</v>
      </c>
      <c r="D5025" s="28" t="s">
        <v>380</v>
      </c>
    </row>
    <row r="5026" customFormat="false" ht="15" hidden="false" customHeight="false" outlineLevel="0" collapsed="false">
      <c r="A5026" s="28" t="s">
        <v>382</v>
      </c>
      <c r="B5026" s="28" t="n">
        <v>300</v>
      </c>
      <c r="C5026" s="29" t="n">
        <v>45747</v>
      </c>
      <c r="D5026" s="28" t="s">
        <v>380</v>
      </c>
    </row>
    <row r="5027" customFormat="false" ht="15" hidden="false" customHeight="false" outlineLevel="0" collapsed="false">
      <c r="A5027" s="28" t="s">
        <v>382</v>
      </c>
      <c r="B5027" s="28" t="n">
        <v>300</v>
      </c>
      <c r="C5027" s="29" t="n">
        <v>45777</v>
      </c>
      <c r="D5027" s="28" t="s">
        <v>379</v>
      </c>
    </row>
    <row r="5028" customFormat="false" ht="15" hidden="false" customHeight="false" outlineLevel="0" collapsed="false">
      <c r="A5028" s="28" t="s">
        <v>382</v>
      </c>
      <c r="B5028" s="28" t="n">
        <v>300</v>
      </c>
      <c r="C5028" s="29" t="n">
        <v>45808</v>
      </c>
      <c r="D5028" s="28" t="s">
        <v>380</v>
      </c>
    </row>
    <row r="5029" customFormat="false" ht="15" hidden="false" customHeight="false" outlineLevel="0" collapsed="false">
      <c r="A5029" s="28" t="s">
        <v>382</v>
      </c>
      <c r="B5029" s="28" t="n">
        <v>300</v>
      </c>
      <c r="C5029" s="29" t="n">
        <v>45869</v>
      </c>
      <c r="D5029" s="28" t="s">
        <v>380</v>
      </c>
    </row>
    <row r="5030" customFormat="false" ht="15" hidden="false" customHeight="false" outlineLevel="0" collapsed="false">
      <c r="A5030" s="28" t="s">
        <v>382</v>
      </c>
      <c r="B5030" s="28" t="n">
        <v>300</v>
      </c>
      <c r="C5030" s="29" t="n">
        <v>45900</v>
      </c>
      <c r="D5030" s="28" t="s">
        <v>380</v>
      </c>
    </row>
    <row r="5031" customFormat="false" ht="15" hidden="false" customHeight="false" outlineLevel="0" collapsed="false">
      <c r="A5031" s="28" t="s">
        <v>382</v>
      </c>
      <c r="B5031" s="28" t="n">
        <v>300</v>
      </c>
      <c r="C5031" s="29" t="n">
        <v>45930</v>
      </c>
      <c r="D5031" s="28" t="s">
        <v>380</v>
      </c>
    </row>
    <row r="5032" customFormat="false" ht="15" hidden="false" customHeight="false" outlineLevel="0" collapsed="false">
      <c r="A5032" s="28" t="s">
        <v>382</v>
      </c>
      <c r="B5032" s="28" t="n">
        <v>300</v>
      </c>
      <c r="C5032" s="29" t="n">
        <v>45961</v>
      </c>
      <c r="D5032" s="28" t="s">
        <v>380</v>
      </c>
    </row>
    <row r="5033" customFormat="false" ht="15" hidden="false" customHeight="false" outlineLevel="0" collapsed="false">
      <c r="A5033" s="28" t="s">
        <v>382</v>
      </c>
      <c r="B5033" s="28" t="n">
        <v>300</v>
      </c>
      <c r="C5033" s="29" t="n">
        <v>46022</v>
      </c>
      <c r="D5033" s="28" t="s">
        <v>380</v>
      </c>
    </row>
    <row r="5034" customFormat="false" ht="15" hidden="false" customHeight="false" outlineLevel="0" collapsed="false">
      <c r="A5034" s="28" t="s">
        <v>382</v>
      </c>
      <c r="B5034" s="28" t="n">
        <v>300</v>
      </c>
      <c r="C5034" s="29" t="n">
        <v>46053</v>
      </c>
      <c r="D5034" s="28" t="s">
        <v>381</v>
      </c>
    </row>
    <row r="5035" customFormat="false" ht="15" hidden="false" customHeight="false" outlineLevel="0" collapsed="false">
      <c r="A5035" s="28" t="s">
        <v>382</v>
      </c>
      <c r="B5035" s="28" t="n">
        <v>300</v>
      </c>
      <c r="C5035" s="29" t="n">
        <v>46112</v>
      </c>
      <c r="D5035" s="28" t="s">
        <v>380</v>
      </c>
    </row>
    <row r="5036" customFormat="false" ht="15" hidden="false" customHeight="false" outlineLevel="0" collapsed="false">
      <c r="A5036" s="28" t="s">
        <v>382</v>
      </c>
      <c r="B5036" s="28" t="n">
        <v>300</v>
      </c>
      <c r="C5036" s="29" t="n">
        <v>46142</v>
      </c>
      <c r="D5036" s="28" t="s">
        <v>381</v>
      </c>
    </row>
    <row r="5037" customFormat="false" ht="15" hidden="false" customHeight="false" outlineLevel="0" collapsed="false">
      <c r="A5037" s="28" t="s">
        <v>382</v>
      </c>
      <c r="B5037" s="28" t="n">
        <v>300</v>
      </c>
      <c r="C5037" s="29" t="n">
        <v>46173</v>
      </c>
      <c r="D5037" s="28" t="s">
        <v>380</v>
      </c>
    </row>
    <row r="5038" customFormat="false" ht="15" hidden="false" customHeight="false" outlineLevel="0" collapsed="false">
      <c r="A5038" s="28" t="s">
        <v>382</v>
      </c>
      <c r="B5038" s="28" t="n">
        <v>300</v>
      </c>
      <c r="C5038" s="29" t="n">
        <v>46234</v>
      </c>
      <c r="D5038" s="28" t="s">
        <v>380</v>
      </c>
    </row>
    <row r="5039" customFormat="false" ht="15" hidden="false" customHeight="false" outlineLevel="0" collapsed="false">
      <c r="A5039" s="28" t="s">
        <v>382</v>
      </c>
      <c r="B5039" s="28" t="n">
        <v>303</v>
      </c>
      <c r="C5039" s="29" t="n">
        <v>45016</v>
      </c>
      <c r="D5039" s="28" t="s">
        <v>381</v>
      </c>
    </row>
    <row r="5040" customFormat="false" ht="15" hidden="false" customHeight="false" outlineLevel="0" collapsed="false">
      <c r="A5040" s="28" t="s">
        <v>382</v>
      </c>
      <c r="B5040" s="28" t="n">
        <v>303</v>
      </c>
      <c r="C5040" s="29" t="n">
        <v>45046</v>
      </c>
      <c r="D5040" s="28" t="s">
        <v>380</v>
      </c>
    </row>
    <row r="5041" customFormat="false" ht="15" hidden="false" customHeight="false" outlineLevel="0" collapsed="false">
      <c r="A5041" s="28" t="s">
        <v>382</v>
      </c>
      <c r="B5041" s="28" t="n">
        <v>303</v>
      </c>
      <c r="C5041" s="29" t="n">
        <v>45077</v>
      </c>
      <c r="D5041" s="28" t="s">
        <v>380</v>
      </c>
    </row>
    <row r="5042" customFormat="false" ht="15" hidden="false" customHeight="false" outlineLevel="0" collapsed="false">
      <c r="A5042" s="28" t="s">
        <v>382</v>
      </c>
      <c r="B5042" s="28" t="n">
        <v>303</v>
      </c>
      <c r="C5042" s="29" t="n">
        <v>45199</v>
      </c>
      <c r="D5042" s="28" t="s">
        <v>380</v>
      </c>
    </row>
    <row r="5043" customFormat="false" ht="15" hidden="false" customHeight="false" outlineLevel="0" collapsed="false">
      <c r="A5043" s="28" t="s">
        <v>382</v>
      </c>
      <c r="B5043" s="28" t="n">
        <v>303</v>
      </c>
      <c r="C5043" s="29" t="n">
        <v>45230</v>
      </c>
      <c r="D5043" s="28" t="s">
        <v>380</v>
      </c>
    </row>
    <row r="5044" customFormat="false" ht="15" hidden="false" customHeight="false" outlineLevel="0" collapsed="false">
      <c r="A5044" s="28" t="s">
        <v>382</v>
      </c>
      <c r="B5044" s="28" t="n">
        <v>303</v>
      </c>
      <c r="C5044" s="29" t="n">
        <v>45291</v>
      </c>
      <c r="D5044" s="28" t="s">
        <v>380</v>
      </c>
    </row>
    <row r="5045" customFormat="false" ht="15" hidden="false" customHeight="false" outlineLevel="0" collapsed="false">
      <c r="A5045" s="28" t="s">
        <v>382</v>
      </c>
      <c r="B5045" s="28" t="n">
        <v>303</v>
      </c>
      <c r="C5045" s="29" t="n">
        <v>45322</v>
      </c>
      <c r="D5045" s="28" t="s">
        <v>380</v>
      </c>
    </row>
    <row r="5046" customFormat="false" ht="15" hidden="false" customHeight="false" outlineLevel="0" collapsed="false">
      <c r="A5046" s="28" t="s">
        <v>382</v>
      </c>
      <c r="B5046" s="28" t="n">
        <v>303</v>
      </c>
      <c r="C5046" s="29" t="n">
        <v>45382</v>
      </c>
      <c r="D5046" s="28" t="s">
        <v>380</v>
      </c>
    </row>
    <row r="5047" customFormat="false" ht="15" hidden="false" customHeight="false" outlineLevel="0" collapsed="false">
      <c r="A5047" s="28" t="s">
        <v>382</v>
      </c>
      <c r="B5047" s="28" t="n">
        <v>303</v>
      </c>
      <c r="C5047" s="29" t="n">
        <v>45412</v>
      </c>
      <c r="D5047" s="28" t="s">
        <v>379</v>
      </c>
    </row>
    <row r="5048" customFormat="false" ht="15" hidden="false" customHeight="false" outlineLevel="0" collapsed="false">
      <c r="A5048" s="28" t="s">
        <v>382</v>
      </c>
      <c r="B5048" s="28" t="n">
        <v>303</v>
      </c>
      <c r="C5048" s="29" t="n">
        <v>45443</v>
      </c>
      <c r="D5048" s="28" t="s">
        <v>380</v>
      </c>
    </row>
    <row r="5049" customFormat="false" ht="15" hidden="false" customHeight="false" outlineLevel="0" collapsed="false">
      <c r="A5049" s="28" t="s">
        <v>382</v>
      </c>
      <c r="B5049" s="28" t="n">
        <v>303</v>
      </c>
      <c r="C5049" s="29" t="n">
        <v>45504</v>
      </c>
      <c r="D5049" s="28" t="s">
        <v>380</v>
      </c>
    </row>
    <row r="5050" customFormat="false" ht="15" hidden="false" customHeight="false" outlineLevel="0" collapsed="false">
      <c r="A5050" s="28" t="s">
        <v>382</v>
      </c>
      <c r="B5050" s="28" t="n">
        <v>303</v>
      </c>
      <c r="C5050" s="29" t="n">
        <v>45535</v>
      </c>
      <c r="D5050" s="28" t="s">
        <v>380</v>
      </c>
    </row>
    <row r="5051" customFormat="false" ht="15" hidden="false" customHeight="false" outlineLevel="0" collapsed="false">
      <c r="A5051" s="28" t="s">
        <v>382</v>
      </c>
      <c r="B5051" s="28" t="n">
        <v>303</v>
      </c>
      <c r="C5051" s="29" t="n">
        <v>45565</v>
      </c>
      <c r="D5051" s="28" t="s">
        <v>379</v>
      </c>
    </row>
    <row r="5052" customFormat="false" ht="15" hidden="false" customHeight="false" outlineLevel="0" collapsed="false">
      <c r="A5052" s="28" t="s">
        <v>382</v>
      </c>
      <c r="B5052" s="28" t="n">
        <v>303</v>
      </c>
      <c r="C5052" s="29" t="n">
        <v>45596</v>
      </c>
      <c r="D5052" s="28" t="s">
        <v>380</v>
      </c>
    </row>
    <row r="5053" customFormat="false" ht="15" hidden="false" customHeight="false" outlineLevel="0" collapsed="false">
      <c r="A5053" s="28" t="s">
        <v>382</v>
      </c>
      <c r="B5053" s="28" t="n">
        <v>303</v>
      </c>
      <c r="C5053" s="29" t="n">
        <v>45657</v>
      </c>
      <c r="D5053" s="28" t="s">
        <v>380</v>
      </c>
    </row>
    <row r="5054" customFormat="false" ht="15" hidden="false" customHeight="false" outlineLevel="0" collapsed="false">
      <c r="A5054" s="28" t="s">
        <v>382</v>
      </c>
      <c r="B5054" s="28" t="n">
        <v>303</v>
      </c>
      <c r="C5054" s="29" t="n">
        <v>45688</v>
      </c>
      <c r="D5054" s="28" t="s">
        <v>380</v>
      </c>
    </row>
    <row r="5055" customFormat="false" ht="15" hidden="false" customHeight="false" outlineLevel="0" collapsed="false">
      <c r="A5055" s="28" t="s">
        <v>382</v>
      </c>
      <c r="B5055" s="28" t="n">
        <v>303</v>
      </c>
      <c r="C5055" s="29" t="n">
        <v>45747</v>
      </c>
      <c r="D5055" s="28" t="s">
        <v>380</v>
      </c>
    </row>
    <row r="5056" customFormat="false" ht="15" hidden="false" customHeight="false" outlineLevel="0" collapsed="false">
      <c r="A5056" s="28" t="s">
        <v>382</v>
      </c>
      <c r="B5056" s="28" t="n">
        <v>303</v>
      </c>
      <c r="C5056" s="29" t="n">
        <v>45777</v>
      </c>
      <c r="D5056" s="28" t="s">
        <v>381</v>
      </c>
    </row>
    <row r="5057" customFormat="false" ht="15" hidden="false" customHeight="false" outlineLevel="0" collapsed="false">
      <c r="A5057" s="28" t="s">
        <v>382</v>
      </c>
      <c r="B5057" s="28" t="n">
        <v>303</v>
      </c>
      <c r="C5057" s="29" t="n">
        <v>45808</v>
      </c>
      <c r="D5057" s="28" t="s">
        <v>380</v>
      </c>
    </row>
    <row r="5058" customFormat="false" ht="15" hidden="false" customHeight="false" outlineLevel="0" collapsed="false">
      <c r="A5058" s="28" t="s">
        <v>382</v>
      </c>
      <c r="B5058" s="28" t="n">
        <v>303</v>
      </c>
      <c r="C5058" s="29" t="n">
        <v>45869</v>
      </c>
      <c r="D5058" s="28" t="s">
        <v>380</v>
      </c>
    </row>
    <row r="5059" customFormat="false" ht="15" hidden="false" customHeight="false" outlineLevel="0" collapsed="false">
      <c r="A5059" s="28" t="s">
        <v>382</v>
      </c>
      <c r="B5059" s="28" t="n">
        <v>303</v>
      </c>
      <c r="C5059" s="29" t="n">
        <v>45900</v>
      </c>
      <c r="D5059" s="28" t="s">
        <v>380</v>
      </c>
    </row>
    <row r="5060" customFormat="false" ht="15" hidden="false" customHeight="false" outlineLevel="0" collapsed="false">
      <c r="A5060" s="28" t="s">
        <v>382</v>
      </c>
      <c r="B5060" s="28" t="n">
        <v>303</v>
      </c>
      <c r="C5060" s="29" t="n">
        <v>45930</v>
      </c>
      <c r="D5060" s="28" t="s">
        <v>379</v>
      </c>
    </row>
    <row r="5061" customFormat="false" ht="15" hidden="false" customHeight="false" outlineLevel="0" collapsed="false">
      <c r="A5061" s="28" t="s">
        <v>382</v>
      </c>
      <c r="B5061" s="28" t="n">
        <v>303</v>
      </c>
      <c r="C5061" s="29" t="n">
        <v>45961</v>
      </c>
      <c r="D5061" s="28" t="s">
        <v>380</v>
      </c>
    </row>
    <row r="5062" customFormat="false" ht="15" hidden="false" customHeight="false" outlineLevel="0" collapsed="false">
      <c r="A5062" s="28" t="s">
        <v>382</v>
      </c>
      <c r="B5062" s="28" t="n">
        <v>303</v>
      </c>
      <c r="C5062" s="29" t="n">
        <v>46022</v>
      </c>
      <c r="D5062" s="28" t="s">
        <v>380</v>
      </c>
    </row>
    <row r="5063" customFormat="false" ht="15" hidden="false" customHeight="false" outlineLevel="0" collapsed="false">
      <c r="A5063" s="28" t="s">
        <v>382</v>
      </c>
      <c r="B5063" s="28" t="n">
        <v>303</v>
      </c>
      <c r="C5063" s="29" t="n">
        <v>46053</v>
      </c>
      <c r="D5063" s="28" t="s">
        <v>380</v>
      </c>
    </row>
    <row r="5064" customFormat="false" ht="15" hidden="false" customHeight="false" outlineLevel="0" collapsed="false">
      <c r="A5064" s="28" t="s">
        <v>382</v>
      </c>
      <c r="B5064" s="28" t="n">
        <v>303</v>
      </c>
      <c r="C5064" s="29" t="n">
        <v>46112</v>
      </c>
      <c r="D5064" s="28" t="s">
        <v>380</v>
      </c>
    </row>
    <row r="5065" customFormat="false" ht="15" hidden="false" customHeight="false" outlineLevel="0" collapsed="false">
      <c r="A5065" s="28" t="s">
        <v>382</v>
      </c>
      <c r="B5065" s="28" t="n">
        <v>303</v>
      </c>
      <c r="C5065" s="29" t="n">
        <v>46142</v>
      </c>
      <c r="D5065" s="28" t="s">
        <v>380</v>
      </c>
    </row>
    <row r="5066" customFormat="false" ht="15" hidden="false" customHeight="false" outlineLevel="0" collapsed="false">
      <c r="A5066" s="28" t="s">
        <v>382</v>
      </c>
      <c r="B5066" s="28" t="n">
        <v>303</v>
      </c>
      <c r="C5066" s="29" t="n">
        <v>46173</v>
      </c>
      <c r="D5066" s="28" t="s">
        <v>380</v>
      </c>
    </row>
    <row r="5067" customFormat="false" ht="15" hidden="false" customHeight="false" outlineLevel="0" collapsed="false">
      <c r="A5067" s="28" t="s">
        <v>382</v>
      </c>
      <c r="B5067" s="28" t="n">
        <v>303</v>
      </c>
      <c r="C5067" s="29" t="n">
        <v>46234</v>
      </c>
      <c r="D5067" s="28" t="s">
        <v>380</v>
      </c>
    </row>
    <row r="5068" customFormat="false" ht="15" hidden="false" customHeight="false" outlineLevel="0" collapsed="false">
      <c r="A5068" s="28" t="s">
        <v>382</v>
      </c>
      <c r="B5068" s="28" t="n">
        <v>307</v>
      </c>
      <c r="C5068" s="29" t="n">
        <v>44957</v>
      </c>
      <c r="D5068" s="28" t="s">
        <v>381</v>
      </c>
    </row>
    <row r="5069" customFormat="false" ht="15" hidden="false" customHeight="false" outlineLevel="0" collapsed="false">
      <c r="A5069" s="28" t="s">
        <v>382</v>
      </c>
      <c r="B5069" s="28" t="n">
        <v>307</v>
      </c>
      <c r="C5069" s="29" t="n">
        <v>45016</v>
      </c>
      <c r="D5069" s="28" t="s">
        <v>380</v>
      </c>
    </row>
    <row r="5070" customFormat="false" ht="15" hidden="false" customHeight="false" outlineLevel="0" collapsed="false">
      <c r="A5070" s="28" t="s">
        <v>382</v>
      </c>
      <c r="B5070" s="28" t="n">
        <v>307</v>
      </c>
      <c r="C5070" s="29" t="n">
        <v>45046</v>
      </c>
      <c r="D5070" s="28" t="s">
        <v>380</v>
      </c>
    </row>
    <row r="5071" customFormat="false" ht="15" hidden="false" customHeight="false" outlineLevel="0" collapsed="false">
      <c r="A5071" s="28" t="s">
        <v>382</v>
      </c>
      <c r="B5071" s="28" t="n">
        <v>307</v>
      </c>
      <c r="C5071" s="29" t="n">
        <v>45077</v>
      </c>
      <c r="D5071" s="28" t="s">
        <v>381</v>
      </c>
    </row>
    <row r="5072" customFormat="false" ht="15" hidden="false" customHeight="false" outlineLevel="0" collapsed="false">
      <c r="A5072" s="28" t="s">
        <v>382</v>
      </c>
      <c r="B5072" s="28" t="n">
        <v>307</v>
      </c>
      <c r="C5072" s="29" t="n">
        <v>45199</v>
      </c>
      <c r="D5072" s="28" t="s">
        <v>380</v>
      </c>
    </row>
    <row r="5073" customFormat="false" ht="15" hidden="false" customHeight="false" outlineLevel="0" collapsed="false">
      <c r="A5073" s="28" t="s">
        <v>382</v>
      </c>
      <c r="B5073" s="28" t="n">
        <v>307</v>
      </c>
      <c r="C5073" s="29" t="n">
        <v>45230</v>
      </c>
      <c r="D5073" s="28" t="s">
        <v>380</v>
      </c>
    </row>
    <row r="5074" customFormat="false" ht="15" hidden="false" customHeight="false" outlineLevel="0" collapsed="false">
      <c r="A5074" s="28" t="s">
        <v>382</v>
      </c>
      <c r="B5074" s="28" t="n">
        <v>307</v>
      </c>
      <c r="C5074" s="29" t="n">
        <v>45291</v>
      </c>
      <c r="D5074" s="28" t="s">
        <v>380</v>
      </c>
    </row>
    <row r="5075" customFormat="false" ht="15" hidden="false" customHeight="false" outlineLevel="0" collapsed="false">
      <c r="A5075" s="28" t="s">
        <v>382</v>
      </c>
      <c r="B5075" s="28" t="n">
        <v>307</v>
      </c>
      <c r="C5075" s="29" t="n">
        <v>45322</v>
      </c>
      <c r="D5075" s="28" t="s">
        <v>380</v>
      </c>
    </row>
    <row r="5076" customFormat="false" ht="15" hidden="false" customHeight="false" outlineLevel="0" collapsed="false">
      <c r="A5076" s="28" t="s">
        <v>382</v>
      </c>
      <c r="B5076" s="28" t="n">
        <v>307</v>
      </c>
      <c r="C5076" s="29" t="n">
        <v>45382</v>
      </c>
      <c r="D5076" s="28" t="s">
        <v>380</v>
      </c>
    </row>
    <row r="5077" customFormat="false" ht="15" hidden="false" customHeight="false" outlineLevel="0" collapsed="false">
      <c r="A5077" s="28" t="s">
        <v>382</v>
      </c>
      <c r="B5077" s="28" t="n">
        <v>307</v>
      </c>
      <c r="C5077" s="29" t="n">
        <v>45412</v>
      </c>
      <c r="D5077" s="28" t="s">
        <v>380</v>
      </c>
    </row>
    <row r="5078" customFormat="false" ht="15" hidden="false" customHeight="false" outlineLevel="0" collapsed="false">
      <c r="A5078" s="28" t="s">
        <v>382</v>
      </c>
      <c r="B5078" s="28" t="n">
        <v>307</v>
      </c>
      <c r="C5078" s="29" t="n">
        <v>45443</v>
      </c>
      <c r="D5078" s="28" t="s">
        <v>380</v>
      </c>
    </row>
    <row r="5079" customFormat="false" ht="15" hidden="false" customHeight="false" outlineLevel="0" collapsed="false">
      <c r="A5079" s="28" t="s">
        <v>382</v>
      </c>
      <c r="B5079" s="28" t="n">
        <v>307</v>
      </c>
      <c r="C5079" s="29" t="n">
        <v>45504</v>
      </c>
      <c r="D5079" s="28" t="s">
        <v>380</v>
      </c>
    </row>
    <row r="5080" customFormat="false" ht="15" hidden="false" customHeight="false" outlineLevel="0" collapsed="false">
      <c r="A5080" s="28" t="s">
        <v>382</v>
      </c>
      <c r="B5080" s="28" t="n">
        <v>307</v>
      </c>
      <c r="C5080" s="29" t="n">
        <v>45535</v>
      </c>
      <c r="D5080" s="28" t="s">
        <v>380</v>
      </c>
    </row>
    <row r="5081" customFormat="false" ht="15" hidden="false" customHeight="false" outlineLevel="0" collapsed="false">
      <c r="A5081" s="28" t="s">
        <v>382</v>
      </c>
      <c r="B5081" s="28" t="n">
        <v>307</v>
      </c>
      <c r="C5081" s="29" t="n">
        <v>45565</v>
      </c>
      <c r="D5081" s="28" t="s">
        <v>381</v>
      </c>
    </row>
    <row r="5082" customFormat="false" ht="15" hidden="false" customHeight="false" outlineLevel="0" collapsed="false">
      <c r="A5082" s="28" t="s">
        <v>382</v>
      </c>
      <c r="B5082" s="28" t="n">
        <v>307</v>
      </c>
      <c r="C5082" s="29" t="n">
        <v>45596</v>
      </c>
      <c r="D5082" s="28" t="s">
        <v>380</v>
      </c>
    </row>
    <row r="5083" customFormat="false" ht="15" hidden="false" customHeight="false" outlineLevel="0" collapsed="false">
      <c r="A5083" s="28" t="s">
        <v>382</v>
      </c>
      <c r="B5083" s="28" t="n">
        <v>307</v>
      </c>
      <c r="C5083" s="29" t="n">
        <v>45657</v>
      </c>
      <c r="D5083" s="28" t="s">
        <v>380</v>
      </c>
    </row>
    <row r="5084" customFormat="false" ht="15" hidden="false" customHeight="false" outlineLevel="0" collapsed="false">
      <c r="A5084" s="28" t="s">
        <v>382</v>
      </c>
      <c r="B5084" s="28" t="n">
        <v>307</v>
      </c>
      <c r="C5084" s="29" t="n">
        <v>45688</v>
      </c>
      <c r="D5084" s="28" t="s">
        <v>380</v>
      </c>
    </row>
    <row r="5085" customFormat="false" ht="15" hidden="false" customHeight="false" outlineLevel="0" collapsed="false">
      <c r="A5085" s="28" t="s">
        <v>382</v>
      </c>
      <c r="B5085" s="28" t="n">
        <v>307</v>
      </c>
      <c r="C5085" s="29" t="n">
        <v>45747</v>
      </c>
      <c r="D5085" s="28" t="s">
        <v>380</v>
      </c>
    </row>
    <row r="5086" customFormat="false" ht="15" hidden="false" customHeight="false" outlineLevel="0" collapsed="false">
      <c r="A5086" s="28" t="s">
        <v>382</v>
      </c>
      <c r="B5086" s="28" t="n">
        <v>307</v>
      </c>
      <c r="C5086" s="29" t="n">
        <v>45777</v>
      </c>
      <c r="D5086" s="28" t="s">
        <v>380</v>
      </c>
    </row>
    <row r="5087" customFormat="false" ht="15" hidden="false" customHeight="false" outlineLevel="0" collapsed="false">
      <c r="A5087" s="28" t="s">
        <v>382</v>
      </c>
      <c r="B5087" s="28" t="n">
        <v>307</v>
      </c>
      <c r="C5087" s="29" t="n">
        <v>45808</v>
      </c>
      <c r="D5087" s="28" t="s">
        <v>380</v>
      </c>
    </row>
    <row r="5088" customFormat="false" ht="15" hidden="false" customHeight="false" outlineLevel="0" collapsed="false">
      <c r="A5088" s="28" t="s">
        <v>382</v>
      </c>
      <c r="B5088" s="28" t="n">
        <v>307</v>
      </c>
      <c r="C5088" s="29" t="n">
        <v>45869</v>
      </c>
      <c r="D5088" s="28" t="s">
        <v>380</v>
      </c>
    </row>
    <row r="5089" customFormat="false" ht="15" hidden="false" customHeight="false" outlineLevel="0" collapsed="false">
      <c r="A5089" s="28" t="s">
        <v>382</v>
      </c>
      <c r="B5089" s="28" t="n">
        <v>307</v>
      </c>
      <c r="C5089" s="29" t="n">
        <v>45900</v>
      </c>
      <c r="D5089" s="28" t="s">
        <v>380</v>
      </c>
    </row>
    <row r="5090" customFormat="false" ht="15" hidden="false" customHeight="false" outlineLevel="0" collapsed="false">
      <c r="A5090" s="28" t="s">
        <v>382</v>
      </c>
      <c r="B5090" s="28" t="n">
        <v>307</v>
      </c>
      <c r="C5090" s="29" t="n">
        <v>45930</v>
      </c>
      <c r="D5090" s="28" t="s">
        <v>379</v>
      </c>
    </row>
    <row r="5091" customFormat="false" ht="15" hidden="false" customHeight="false" outlineLevel="0" collapsed="false">
      <c r="A5091" s="28" t="s">
        <v>382</v>
      </c>
      <c r="B5091" s="28" t="n">
        <v>307</v>
      </c>
      <c r="C5091" s="29" t="n">
        <v>45961</v>
      </c>
      <c r="D5091" s="28" t="s">
        <v>380</v>
      </c>
    </row>
    <row r="5092" customFormat="false" ht="15" hidden="false" customHeight="false" outlineLevel="0" collapsed="false">
      <c r="A5092" s="28" t="s">
        <v>382</v>
      </c>
      <c r="B5092" s="28" t="n">
        <v>307</v>
      </c>
      <c r="C5092" s="29" t="n">
        <v>46022</v>
      </c>
      <c r="D5092" s="28" t="s">
        <v>380</v>
      </c>
    </row>
    <row r="5093" customFormat="false" ht="15" hidden="false" customHeight="false" outlineLevel="0" collapsed="false">
      <c r="A5093" s="28" t="s">
        <v>382</v>
      </c>
      <c r="B5093" s="28" t="n">
        <v>307</v>
      </c>
      <c r="C5093" s="29" t="n">
        <v>46053</v>
      </c>
      <c r="D5093" s="28" t="s">
        <v>380</v>
      </c>
    </row>
    <row r="5094" customFormat="false" ht="15" hidden="false" customHeight="false" outlineLevel="0" collapsed="false">
      <c r="A5094" s="28" t="s">
        <v>382</v>
      </c>
      <c r="B5094" s="28" t="n">
        <v>307</v>
      </c>
      <c r="C5094" s="29" t="n">
        <v>46112</v>
      </c>
      <c r="D5094" s="28" t="s">
        <v>380</v>
      </c>
    </row>
    <row r="5095" customFormat="false" ht="15" hidden="false" customHeight="false" outlineLevel="0" collapsed="false">
      <c r="A5095" s="28" t="s">
        <v>382</v>
      </c>
      <c r="B5095" s="28" t="n">
        <v>307</v>
      </c>
      <c r="C5095" s="29" t="n">
        <v>46142</v>
      </c>
      <c r="D5095" s="28" t="s">
        <v>380</v>
      </c>
    </row>
    <row r="5096" customFormat="false" ht="15" hidden="false" customHeight="false" outlineLevel="0" collapsed="false">
      <c r="A5096" s="28" t="s">
        <v>382</v>
      </c>
      <c r="B5096" s="28" t="n">
        <v>307</v>
      </c>
      <c r="C5096" s="29" t="n">
        <v>46173</v>
      </c>
      <c r="D5096" s="28" t="s">
        <v>380</v>
      </c>
    </row>
    <row r="5097" customFormat="false" ht="15" hidden="false" customHeight="false" outlineLevel="0" collapsed="false">
      <c r="A5097" s="28" t="s">
        <v>382</v>
      </c>
      <c r="B5097" s="28" t="n">
        <v>307</v>
      </c>
      <c r="C5097" s="29" t="n">
        <v>46234</v>
      </c>
      <c r="D5097" s="28" t="s">
        <v>380</v>
      </c>
    </row>
    <row r="5098" customFormat="false" ht="15" hidden="false" customHeight="false" outlineLevel="0" collapsed="false">
      <c r="A5098" s="28" t="s">
        <v>382</v>
      </c>
      <c r="B5098" s="28" t="n">
        <v>308</v>
      </c>
      <c r="C5098" s="29" t="n">
        <v>45565</v>
      </c>
      <c r="D5098" s="28" t="s">
        <v>380</v>
      </c>
    </row>
    <row r="5099" customFormat="false" ht="15" hidden="false" customHeight="false" outlineLevel="0" collapsed="false">
      <c r="A5099" s="28" t="s">
        <v>382</v>
      </c>
      <c r="B5099" s="28" t="n">
        <v>308</v>
      </c>
      <c r="C5099" s="29" t="n">
        <v>45596</v>
      </c>
      <c r="D5099" s="28" t="s">
        <v>380</v>
      </c>
    </row>
    <row r="5100" customFormat="false" ht="15" hidden="false" customHeight="false" outlineLevel="0" collapsed="false">
      <c r="A5100" s="28" t="s">
        <v>382</v>
      </c>
      <c r="B5100" s="28" t="n">
        <v>308</v>
      </c>
      <c r="C5100" s="29" t="n">
        <v>45657</v>
      </c>
      <c r="D5100" s="28" t="s">
        <v>380</v>
      </c>
    </row>
    <row r="5101" customFormat="false" ht="15" hidden="false" customHeight="false" outlineLevel="0" collapsed="false">
      <c r="A5101" s="28" t="s">
        <v>382</v>
      </c>
      <c r="B5101" s="28" t="n">
        <v>308</v>
      </c>
      <c r="C5101" s="29" t="n">
        <v>45688</v>
      </c>
      <c r="D5101" s="28" t="s">
        <v>381</v>
      </c>
    </row>
    <row r="5102" customFormat="false" ht="15" hidden="false" customHeight="false" outlineLevel="0" collapsed="false">
      <c r="A5102" s="28" t="s">
        <v>382</v>
      </c>
      <c r="B5102" s="28" t="n">
        <v>308</v>
      </c>
      <c r="C5102" s="29" t="n">
        <v>45747</v>
      </c>
      <c r="D5102" s="28" t="s">
        <v>380</v>
      </c>
    </row>
    <row r="5103" customFormat="false" ht="15" hidden="false" customHeight="false" outlineLevel="0" collapsed="false">
      <c r="A5103" s="28" t="s">
        <v>382</v>
      </c>
      <c r="B5103" s="28" t="n">
        <v>308</v>
      </c>
      <c r="C5103" s="29" t="n">
        <v>45777</v>
      </c>
      <c r="D5103" s="28" t="s">
        <v>381</v>
      </c>
    </row>
    <row r="5104" customFormat="false" ht="15" hidden="false" customHeight="false" outlineLevel="0" collapsed="false">
      <c r="A5104" s="28" t="s">
        <v>382</v>
      </c>
      <c r="B5104" s="28" t="n">
        <v>308</v>
      </c>
      <c r="C5104" s="29" t="n">
        <v>45808</v>
      </c>
      <c r="D5104" s="28" t="s">
        <v>380</v>
      </c>
    </row>
    <row r="5105" customFormat="false" ht="15" hidden="false" customHeight="false" outlineLevel="0" collapsed="false">
      <c r="A5105" s="28" t="s">
        <v>382</v>
      </c>
      <c r="B5105" s="28" t="n">
        <v>308</v>
      </c>
      <c r="C5105" s="29" t="n">
        <v>45869</v>
      </c>
      <c r="D5105" s="28" t="s">
        <v>380</v>
      </c>
    </row>
    <row r="5106" customFormat="false" ht="15" hidden="false" customHeight="false" outlineLevel="0" collapsed="false">
      <c r="A5106" s="28" t="s">
        <v>382</v>
      </c>
      <c r="B5106" s="28" t="n">
        <v>308</v>
      </c>
      <c r="C5106" s="29" t="n">
        <v>45900</v>
      </c>
      <c r="D5106" s="28" t="s">
        <v>380</v>
      </c>
    </row>
    <row r="5107" customFormat="false" ht="15" hidden="false" customHeight="false" outlineLevel="0" collapsed="false">
      <c r="A5107" s="28" t="s">
        <v>382</v>
      </c>
      <c r="B5107" s="28" t="n">
        <v>308</v>
      </c>
      <c r="C5107" s="29" t="n">
        <v>45930</v>
      </c>
      <c r="D5107" s="28" t="s">
        <v>380</v>
      </c>
    </row>
    <row r="5108" customFormat="false" ht="15" hidden="false" customHeight="false" outlineLevel="0" collapsed="false">
      <c r="A5108" s="28" t="s">
        <v>382</v>
      </c>
      <c r="B5108" s="28" t="n">
        <v>308</v>
      </c>
      <c r="C5108" s="29" t="n">
        <v>45961</v>
      </c>
      <c r="D5108" s="28" t="s">
        <v>380</v>
      </c>
    </row>
    <row r="5109" customFormat="false" ht="15" hidden="false" customHeight="false" outlineLevel="0" collapsed="false">
      <c r="A5109" s="28" t="s">
        <v>382</v>
      </c>
      <c r="B5109" s="28" t="n">
        <v>308</v>
      </c>
      <c r="C5109" s="29" t="n">
        <v>46022</v>
      </c>
      <c r="D5109" s="28" t="s">
        <v>380</v>
      </c>
    </row>
    <row r="5110" customFormat="false" ht="15" hidden="false" customHeight="false" outlineLevel="0" collapsed="false">
      <c r="A5110" s="28" t="s">
        <v>382</v>
      </c>
      <c r="B5110" s="28" t="n">
        <v>308</v>
      </c>
      <c r="C5110" s="29" t="n">
        <v>46053</v>
      </c>
      <c r="D5110" s="28" t="s">
        <v>381</v>
      </c>
    </row>
    <row r="5111" customFormat="false" ht="15" hidden="false" customHeight="false" outlineLevel="0" collapsed="false">
      <c r="A5111" s="28" t="s">
        <v>382</v>
      </c>
      <c r="B5111" s="28" t="n">
        <v>308</v>
      </c>
      <c r="C5111" s="29" t="n">
        <v>46112</v>
      </c>
      <c r="D5111" s="28" t="s">
        <v>380</v>
      </c>
    </row>
    <row r="5112" customFormat="false" ht="15" hidden="false" customHeight="false" outlineLevel="0" collapsed="false">
      <c r="A5112" s="28" t="s">
        <v>382</v>
      </c>
      <c r="B5112" s="28" t="n">
        <v>308</v>
      </c>
      <c r="C5112" s="29" t="n">
        <v>46142</v>
      </c>
      <c r="D5112" s="28" t="s">
        <v>380</v>
      </c>
    </row>
    <row r="5113" customFormat="false" ht="15" hidden="false" customHeight="false" outlineLevel="0" collapsed="false">
      <c r="A5113" s="28" t="s">
        <v>382</v>
      </c>
      <c r="B5113" s="28" t="n">
        <v>308</v>
      </c>
      <c r="C5113" s="29" t="n">
        <v>46173</v>
      </c>
      <c r="D5113" s="28" t="s">
        <v>380</v>
      </c>
    </row>
    <row r="5114" customFormat="false" ht="15" hidden="false" customHeight="false" outlineLevel="0" collapsed="false">
      <c r="A5114" s="28" t="s">
        <v>382</v>
      </c>
      <c r="B5114" s="28" t="n">
        <v>308</v>
      </c>
      <c r="C5114" s="29" t="n">
        <v>46234</v>
      </c>
      <c r="D5114" s="28" t="s">
        <v>380</v>
      </c>
    </row>
    <row r="5115" customFormat="false" ht="15" hidden="false" customHeight="false" outlineLevel="0" collapsed="false">
      <c r="A5115" s="28" t="s">
        <v>382</v>
      </c>
      <c r="B5115" s="28" t="n">
        <v>309</v>
      </c>
      <c r="C5115" s="29" t="n">
        <v>44957</v>
      </c>
      <c r="D5115" s="28" t="s">
        <v>380</v>
      </c>
    </row>
    <row r="5116" customFormat="false" ht="15" hidden="false" customHeight="false" outlineLevel="0" collapsed="false">
      <c r="A5116" s="28" t="s">
        <v>382</v>
      </c>
      <c r="B5116" s="28" t="n">
        <v>309</v>
      </c>
      <c r="C5116" s="29" t="n">
        <v>45016</v>
      </c>
      <c r="D5116" s="28" t="s">
        <v>380</v>
      </c>
    </row>
    <row r="5117" customFormat="false" ht="15" hidden="false" customHeight="false" outlineLevel="0" collapsed="false">
      <c r="A5117" s="28" t="s">
        <v>382</v>
      </c>
      <c r="B5117" s="28" t="n">
        <v>309</v>
      </c>
      <c r="C5117" s="29" t="n">
        <v>45046</v>
      </c>
      <c r="D5117" s="28" t="s">
        <v>380</v>
      </c>
    </row>
    <row r="5118" customFormat="false" ht="15" hidden="false" customHeight="false" outlineLevel="0" collapsed="false">
      <c r="A5118" s="28" t="s">
        <v>382</v>
      </c>
      <c r="B5118" s="28" t="n">
        <v>309</v>
      </c>
      <c r="C5118" s="29" t="n">
        <v>45077</v>
      </c>
      <c r="D5118" s="28" t="s">
        <v>380</v>
      </c>
    </row>
    <row r="5119" customFormat="false" ht="15" hidden="false" customHeight="false" outlineLevel="0" collapsed="false">
      <c r="A5119" s="28" t="s">
        <v>382</v>
      </c>
      <c r="B5119" s="28" t="n">
        <v>309</v>
      </c>
      <c r="C5119" s="29" t="n">
        <v>45199</v>
      </c>
      <c r="D5119" s="28" t="s">
        <v>381</v>
      </c>
    </row>
    <row r="5120" customFormat="false" ht="15" hidden="false" customHeight="false" outlineLevel="0" collapsed="false">
      <c r="A5120" s="28" t="s">
        <v>382</v>
      </c>
      <c r="B5120" s="28" t="n">
        <v>309</v>
      </c>
      <c r="C5120" s="29" t="n">
        <v>45230</v>
      </c>
      <c r="D5120" s="28" t="s">
        <v>380</v>
      </c>
    </row>
    <row r="5121" customFormat="false" ht="15" hidden="false" customHeight="false" outlineLevel="0" collapsed="false">
      <c r="A5121" s="28" t="s">
        <v>382</v>
      </c>
      <c r="B5121" s="28" t="n">
        <v>309</v>
      </c>
      <c r="C5121" s="29" t="n">
        <v>45291</v>
      </c>
      <c r="D5121" s="28" t="s">
        <v>380</v>
      </c>
    </row>
    <row r="5122" customFormat="false" ht="15" hidden="false" customHeight="false" outlineLevel="0" collapsed="false">
      <c r="A5122" s="28" t="s">
        <v>382</v>
      </c>
      <c r="B5122" s="28" t="n">
        <v>309</v>
      </c>
      <c r="C5122" s="29" t="n">
        <v>45322</v>
      </c>
      <c r="D5122" s="28" t="s">
        <v>379</v>
      </c>
    </row>
    <row r="5123" customFormat="false" ht="15" hidden="false" customHeight="false" outlineLevel="0" collapsed="false">
      <c r="A5123" s="28" t="s">
        <v>382</v>
      </c>
      <c r="B5123" s="28" t="n">
        <v>309</v>
      </c>
      <c r="C5123" s="29" t="n">
        <v>45382</v>
      </c>
      <c r="D5123" s="28" t="s">
        <v>380</v>
      </c>
    </row>
    <row r="5124" customFormat="false" ht="15" hidden="false" customHeight="false" outlineLevel="0" collapsed="false">
      <c r="A5124" s="28" t="s">
        <v>382</v>
      </c>
      <c r="B5124" s="28" t="n">
        <v>309</v>
      </c>
      <c r="C5124" s="29" t="n">
        <v>45412</v>
      </c>
      <c r="D5124" s="28" t="s">
        <v>380</v>
      </c>
    </row>
    <row r="5125" customFormat="false" ht="15" hidden="false" customHeight="false" outlineLevel="0" collapsed="false">
      <c r="A5125" s="28" t="s">
        <v>382</v>
      </c>
      <c r="B5125" s="28" t="n">
        <v>309</v>
      </c>
      <c r="C5125" s="29" t="n">
        <v>45443</v>
      </c>
      <c r="D5125" s="28" t="s">
        <v>380</v>
      </c>
    </row>
    <row r="5126" customFormat="false" ht="15" hidden="false" customHeight="false" outlineLevel="0" collapsed="false">
      <c r="A5126" s="28" t="s">
        <v>382</v>
      </c>
      <c r="B5126" s="28" t="n">
        <v>309</v>
      </c>
      <c r="C5126" s="29" t="n">
        <v>45504</v>
      </c>
      <c r="D5126" s="28" t="s">
        <v>380</v>
      </c>
    </row>
    <row r="5127" customFormat="false" ht="15" hidden="false" customHeight="false" outlineLevel="0" collapsed="false">
      <c r="A5127" s="28" t="s">
        <v>382</v>
      </c>
      <c r="B5127" s="28" t="n">
        <v>309</v>
      </c>
      <c r="C5127" s="29" t="n">
        <v>45535</v>
      </c>
      <c r="D5127" s="28" t="s">
        <v>379</v>
      </c>
    </row>
    <row r="5128" customFormat="false" ht="15" hidden="false" customHeight="false" outlineLevel="0" collapsed="false">
      <c r="A5128" s="28" t="s">
        <v>382</v>
      </c>
      <c r="B5128" s="28" t="n">
        <v>309</v>
      </c>
      <c r="C5128" s="29" t="n">
        <v>45565</v>
      </c>
      <c r="D5128" s="28" t="s">
        <v>380</v>
      </c>
    </row>
    <row r="5129" customFormat="false" ht="15" hidden="false" customHeight="false" outlineLevel="0" collapsed="false">
      <c r="A5129" s="28" t="s">
        <v>382</v>
      </c>
      <c r="B5129" s="28" t="n">
        <v>309</v>
      </c>
      <c r="C5129" s="29" t="n">
        <v>45596</v>
      </c>
      <c r="D5129" s="28" t="s">
        <v>381</v>
      </c>
    </row>
    <row r="5130" customFormat="false" ht="15" hidden="false" customHeight="false" outlineLevel="0" collapsed="false">
      <c r="A5130" s="28" t="s">
        <v>382</v>
      </c>
      <c r="B5130" s="28" t="n">
        <v>309</v>
      </c>
      <c r="C5130" s="29" t="n">
        <v>45657</v>
      </c>
      <c r="D5130" s="28" t="s">
        <v>380</v>
      </c>
    </row>
    <row r="5131" customFormat="false" ht="15" hidden="false" customHeight="false" outlineLevel="0" collapsed="false">
      <c r="A5131" s="28" t="s">
        <v>382</v>
      </c>
      <c r="B5131" s="28" t="n">
        <v>309</v>
      </c>
      <c r="C5131" s="29" t="n">
        <v>45688</v>
      </c>
      <c r="D5131" s="28" t="s">
        <v>379</v>
      </c>
    </row>
    <row r="5132" customFormat="false" ht="15" hidden="false" customHeight="false" outlineLevel="0" collapsed="false">
      <c r="A5132" s="28" t="s">
        <v>382</v>
      </c>
      <c r="B5132" s="28" t="n">
        <v>309</v>
      </c>
      <c r="C5132" s="29" t="n">
        <v>45747</v>
      </c>
      <c r="D5132" s="28" t="s">
        <v>380</v>
      </c>
    </row>
    <row r="5133" customFormat="false" ht="15" hidden="false" customHeight="false" outlineLevel="0" collapsed="false">
      <c r="A5133" s="28" t="s">
        <v>382</v>
      </c>
      <c r="B5133" s="28" t="n">
        <v>309</v>
      </c>
      <c r="C5133" s="29" t="n">
        <v>45777</v>
      </c>
      <c r="D5133" s="28" t="s">
        <v>380</v>
      </c>
    </row>
    <row r="5134" customFormat="false" ht="15" hidden="false" customHeight="false" outlineLevel="0" collapsed="false">
      <c r="A5134" s="28" t="s">
        <v>382</v>
      </c>
      <c r="B5134" s="28" t="n">
        <v>309</v>
      </c>
      <c r="C5134" s="29" t="n">
        <v>45808</v>
      </c>
      <c r="D5134" s="28" t="s">
        <v>380</v>
      </c>
    </row>
    <row r="5135" customFormat="false" ht="15" hidden="false" customHeight="false" outlineLevel="0" collapsed="false">
      <c r="A5135" s="28" t="s">
        <v>382</v>
      </c>
      <c r="B5135" s="28" t="n">
        <v>309</v>
      </c>
      <c r="C5135" s="29" t="n">
        <v>45869</v>
      </c>
      <c r="D5135" s="28" t="s">
        <v>380</v>
      </c>
    </row>
    <row r="5136" customFormat="false" ht="15" hidden="false" customHeight="false" outlineLevel="0" collapsed="false">
      <c r="A5136" s="28" t="s">
        <v>382</v>
      </c>
      <c r="B5136" s="28" t="n">
        <v>309</v>
      </c>
      <c r="C5136" s="29" t="n">
        <v>45900</v>
      </c>
      <c r="D5136" s="28" t="s">
        <v>380</v>
      </c>
    </row>
    <row r="5137" customFormat="false" ht="15" hidden="false" customHeight="false" outlineLevel="0" collapsed="false">
      <c r="A5137" s="28" t="s">
        <v>382</v>
      </c>
      <c r="B5137" s="28" t="n">
        <v>309</v>
      </c>
      <c r="C5137" s="29" t="n">
        <v>45930</v>
      </c>
      <c r="D5137" s="28" t="s">
        <v>380</v>
      </c>
    </row>
    <row r="5138" customFormat="false" ht="15" hidden="false" customHeight="false" outlineLevel="0" collapsed="false">
      <c r="A5138" s="28" t="s">
        <v>382</v>
      </c>
      <c r="B5138" s="28" t="n">
        <v>309</v>
      </c>
      <c r="C5138" s="29" t="n">
        <v>45961</v>
      </c>
      <c r="D5138" s="28" t="s">
        <v>380</v>
      </c>
    </row>
    <row r="5139" customFormat="false" ht="15" hidden="false" customHeight="false" outlineLevel="0" collapsed="false">
      <c r="A5139" s="28" t="s">
        <v>382</v>
      </c>
      <c r="B5139" s="28" t="n">
        <v>309</v>
      </c>
      <c r="C5139" s="29" t="n">
        <v>46022</v>
      </c>
      <c r="D5139" s="28" t="s">
        <v>381</v>
      </c>
    </row>
    <row r="5140" customFormat="false" ht="15" hidden="false" customHeight="false" outlineLevel="0" collapsed="false">
      <c r="A5140" s="28" t="s">
        <v>382</v>
      </c>
      <c r="B5140" s="28" t="n">
        <v>309</v>
      </c>
      <c r="C5140" s="29" t="n">
        <v>46053</v>
      </c>
      <c r="D5140" s="28" t="s">
        <v>381</v>
      </c>
    </row>
    <row r="5141" customFormat="false" ht="15" hidden="false" customHeight="false" outlineLevel="0" collapsed="false">
      <c r="A5141" s="28" t="s">
        <v>382</v>
      </c>
      <c r="B5141" s="28" t="n">
        <v>309</v>
      </c>
      <c r="C5141" s="29" t="n">
        <v>46112</v>
      </c>
      <c r="D5141" s="28" t="s">
        <v>380</v>
      </c>
    </row>
    <row r="5142" customFormat="false" ht="15" hidden="false" customHeight="false" outlineLevel="0" collapsed="false">
      <c r="A5142" s="28" t="s">
        <v>382</v>
      </c>
      <c r="B5142" s="28" t="n">
        <v>309</v>
      </c>
      <c r="C5142" s="29" t="n">
        <v>46142</v>
      </c>
      <c r="D5142" s="28" t="s">
        <v>380</v>
      </c>
    </row>
    <row r="5143" customFormat="false" ht="15" hidden="false" customHeight="false" outlineLevel="0" collapsed="false">
      <c r="A5143" s="28" t="s">
        <v>382</v>
      </c>
      <c r="B5143" s="28" t="n">
        <v>309</v>
      </c>
      <c r="C5143" s="29" t="n">
        <v>46173</v>
      </c>
      <c r="D5143" s="28" t="s">
        <v>380</v>
      </c>
    </row>
    <row r="5144" customFormat="false" ht="15" hidden="false" customHeight="false" outlineLevel="0" collapsed="false">
      <c r="A5144" s="28" t="s">
        <v>382</v>
      </c>
      <c r="B5144" s="28" t="n">
        <v>309</v>
      </c>
      <c r="C5144" s="29" t="n">
        <v>46234</v>
      </c>
      <c r="D5144" s="28" t="s">
        <v>380</v>
      </c>
    </row>
    <row r="5145" customFormat="false" ht="15" hidden="false" customHeight="false" outlineLevel="0" collapsed="false">
      <c r="A5145" s="28" t="s">
        <v>382</v>
      </c>
      <c r="B5145" s="28" t="n">
        <v>312</v>
      </c>
      <c r="C5145" s="29" t="n">
        <v>44957</v>
      </c>
      <c r="D5145" s="28" t="s">
        <v>380</v>
      </c>
    </row>
    <row r="5146" customFormat="false" ht="15" hidden="false" customHeight="false" outlineLevel="0" collapsed="false">
      <c r="A5146" s="28" t="s">
        <v>382</v>
      </c>
      <c r="B5146" s="28" t="n">
        <v>312</v>
      </c>
      <c r="C5146" s="29" t="n">
        <v>45016</v>
      </c>
      <c r="D5146" s="28" t="s">
        <v>380</v>
      </c>
    </row>
    <row r="5147" customFormat="false" ht="15" hidden="false" customHeight="false" outlineLevel="0" collapsed="false">
      <c r="A5147" s="28" t="s">
        <v>382</v>
      </c>
      <c r="B5147" s="28" t="n">
        <v>312</v>
      </c>
      <c r="C5147" s="29" t="n">
        <v>45046</v>
      </c>
      <c r="D5147" s="28" t="s">
        <v>380</v>
      </c>
    </row>
    <row r="5148" customFormat="false" ht="15" hidden="false" customHeight="false" outlineLevel="0" collapsed="false">
      <c r="A5148" s="28" t="s">
        <v>382</v>
      </c>
      <c r="B5148" s="28" t="n">
        <v>312</v>
      </c>
      <c r="C5148" s="29" t="n">
        <v>45077</v>
      </c>
      <c r="D5148" s="28" t="s">
        <v>380</v>
      </c>
    </row>
    <row r="5149" customFormat="false" ht="15" hidden="false" customHeight="false" outlineLevel="0" collapsed="false">
      <c r="A5149" s="28" t="s">
        <v>382</v>
      </c>
      <c r="B5149" s="28" t="n">
        <v>312</v>
      </c>
      <c r="C5149" s="29" t="n">
        <v>45199</v>
      </c>
      <c r="D5149" s="28" t="s">
        <v>380</v>
      </c>
    </row>
    <row r="5150" customFormat="false" ht="15" hidden="false" customHeight="false" outlineLevel="0" collapsed="false">
      <c r="A5150" s="28" t="s">
        <v>382</v>
      </c>
      <c r="B5150" s="28" t="n">
        <v>312</v>
      </c>
      <c r="C5150" s="29" t="n">
        <v>45230</v>
      </c>
      <c r="D5150" s="28" t="s">
        <v>380</v>
      </c>
    </row>
    <row r="5151" customFormat="false" ht="15" hidden="false" customHeight="false" outlineLevel="0" collapsed="false">
      <c r="A5151" s="28" t="s">
        <v>382</v>
      </c>
      <c r="B5151" s="28" t="n">
        <v>312</v>
      </c>
      <c r="C5151" s="29" t="n">
        <v>45291</v>
      </c>
      <c r="D5151" s="28" t="s">
        <v>380</v>
      </c>
    </row>
    <row r="5152" customFormat="false" ht="15" hidden="false" customHeight="false" outlineLevel="0" collapsed="false">
      <c r="A5152" s="28" t="s">
        <v>382</v>
      </c>
      <c r="B5152" s="28" t="n">
        <v>312</v>
      </c>
      <c r="C5152" s="29" t="n">
        <v>45322</v>
      </c>
      <c r="D5152" s="28" t="s">
        <v>380</v>
      </c>
    </row>
    <row r="5153" customFormat="false" ht="15" hidden="false" customHeight="false" outlineLevel="0" collapsed="false">
      <c r="A5153" s="28" t="s">
        <v>382</v>
      </c>
      <c r="B5153" s="28" t="n">
        <v>312</v>
      </c>
      <c r="C5153" s="29" t="n">
        <v>45382</v>
      </c>
      <c r="D5153" s="28" t="s">
        <v>381</v>
      </c>
    </row>
    <row r="5154" customFormat="false" ht="15" hidden="false" customHeight="false" outlineLevel="0" collapsed="false">
      <c r="A5154" s="28" t="s">
        <v>382</v>
      </c>
      <c r="B5154" s="28" t="n">
        <v>312</v>
      </c>
      <c r="C5154" s="29" t="n">
        <v>45412</v>
      </c>
      <c r="D5154" s="28" t="s">
        <v>381</v>
      </c>
    </row>
    <row r="5155" customFormat="false" ht="15" hidden="false" customHeight="false" outlineLevel="0" collapsed="false">
      <c r="A5155" s="28" t="s">
        <v>382</v>
      </c>
      <c r="B5155" s="28" t="n">
        <v>312</v>
      </c>
      <c r="C5155" s="29" t="n">
        <v>45443</v>
      </c>
      <c r="D5155" s="28" t="s">
        <v>381</v>
      </c>
    </row>
    <row r="5156" customFormat="false" ht="15" hidden="false" customHeight="false" outlineLevel="0" collapsed="false">
      <c r="A5156" s="28" t="s">
        <v>382</v>
      </c>
      <c r="B5156" s="28" t="n">
        <v>312</v>
      </c>
      <c r="C5156" s="29" t="n">
        <v>45504</v>
      </c>
      <c r="D5156" s="28" t="s">
        <v>380</v>
      </c>
    </row>
    <row r="5157" customFormat="false" ht="15" hidden="false" customHeight="false" outlineLevel="0" collapsed="false">
      <c r="A5157" s="28" t="s">
        <v>382</v>
      </c>
      <c r="B5157" s="28" t="n">
        <v>312</v>
      </c>
      <c r="C5157" s="29" t="n">
        <v>45535</v>
      </c>
      <c r="D5157" s="28" t="s">
        <v>380</v>
      </c>
    </row>
    <row r="5158" customFormat="false" ht="15" hidden="false" customHeight="false" outlineLevel="0" collapsed="false">
      <c r="A5158" s="28" t="s">
        <v>382</v>
      </c>
      <c r="B5158" s="28" t="n">
        <v>312</v>
      </c>
      <c r="C5158" s="29" t="n">
        <v>45565</v>
      </c>
      <c r="D5158" s="28" t="s">
        <v>380</v>
      </c>
    </row>
    <row r="5159" customFormat="false" ht="15" hidden="false" customHeight="false" outlineLevel="0" collapsed="false">
      <c r="A5159" s="28" t="s">
        <v>382</v>
      </c>
      <c r="B5159" s="28" t="n">
        <v>312</v>
      </c>
      <c r="C5159" s="29" t="n">
        <v>45596</v>
      </c>
      <c r="D5159" s="28" t="s">
        <v>380</v>
      </c>
    </row>
    <row r="5160" customFormat="false" ht="15" hidden="false" customHeight="false" outlineLevel="0" collapsed="false">
      <c r="A5160" s="28" t="s">
        <v>382</v>
      </c>
      <c r="B5160" s="28" t="n">
        <v>312</v>
      </c>
      <c r="C5160" s="29" t="n">
        <v>45657</v>
      </c>
      <c r="D5160" s="28" t="s">
        <v>380</v>
      </c>
    </row>
    <row r="5161" customFormat="false" ht="15" hidden="false" customHeight="false" outlineLevel="0" collapsed="false">
      <c r="A5161" s="28" t="s">
        <v>382</v>
      </c>
      <c r="B5161" s="28" t="n">
        <v>312</v>
      </c>
      <c r="C5161" s="29" t="n">
        <v>45688</v>
      </c>
      <c r="D5161" s="28" t="s">
        <v>380</v>
      </c>
    </row>
    <row r="5162" customFormat="false" ht="15" hidden="false" customHeight="false" outlineLevel="0" collapsed="false">
      <c r="A5162" s="28" t="s">
        <v>382</v>
      </c>
      <c r="B5162" s="28" t="n">
        <v>312</v>
      </c>
      <c r="C5162" s="29" t="n">
        <v>45747</v>
      </c>
      <c r="D5162" s="28" t="s">
        <v>380</v>
      </c>
    </row>
    <row r="5163" customFormat="false" ht="15" hidden="false" customHeight="false" outlineLevel="0" collapsed="false">
      <c r="A5163" s="28" t="s">
        <v>382</v>
      </c>
      <c r="B5163" s="28" t="n">
        <v>312</v>
      </c>
      <c r="C5163" s="29" t="n">
        <v>45777</v>
      </c>
      <c r="D5163" s="28" t="s">
        <v>380</v>
      </c>
    </row>
    <row r="5164" customFormat="false" ht="15" hidden="false" customHeight="false" outlineLevel="0" collapsed="false">
      <c r="A5164" s="28" t="s">
        <v>382</v>
      </c>
      <c r="B5164" s="28" t="n">
        <v>312</v>
      </c>
      <c r="C5164" s="29" t="n">
        <v>45808</v>
      </c>
      <c r="D5164" s="28" t="s">
        <v>380</v>
      </c>
    </row>
    <row r="5165" customFormat="false" ht="15" hidden="false" customHeight="false" outlineLevel="0" collapsed="false">
      <c r="A5165" s="28" t="s">
        <v>382</v>
      </c>
      <c r="B5165" s="28" t="n">
        <v>312</v>
      </c>
      <c r="C5165" s="29" t="n">
        <v>45869</v>
      </c>
      <c r="D5165" s="28" t="s">
        <v>380</v>
      </c>
    </row>
    <row r="5166" customFormat="false" ht="15" hidden="false" customHeight="false" outlineLevel="0" collapsed="false">
      <c r="A5166" s="28" t="s">
        <v>382</v>
      </c>
      <c r="B5166" s="28" t="n">
        <v>312</v>
      </c>
      <c r="C5166" s="29" t="n">
        <v>45900</v>
      </c>
      <c r="D5166" s="28" t="s">
        <v>381</v>
      </c>
    </row>
    <row r="5167" customFormat="false" ht="15" hidden="false" customHeight="false" outlineLevel="0" collapsed="false">
      <c r="A5167" s="28" t="s">
        <v>382</v>
      </c>
      <c r="B5167" s="28" t="n">
        <v>312</v>
      </c>
      <c r="C5167" s="29" t="n">
        <v>45930</v>
      </c>
      <c r="D5167" s="28" t="s">
        <v>380</v>
      </c>
    </row>
    <row r="5168" customFormat="false" ht="15" hidden="false" customHeight="false" outlineLevel="0" collapsed="false">
      <c r="A5168" s="28" t="s">
        <v>382</v>
      </c>
      <c r="B5168" s="28" t="n">
        <v>312</v>
      </c>
      <c r="C5168" s="29" t="n">
        <v>45961</v>
      </c>
      <c r="D5168" s="28" t="s">
        <v>380</v>
      </c>
    </row>
    <row r="5169" customFormat="false" ht="15" hidden="false" customHeight="false" outlineLevel="0" collapsed="false">
      <c r="A5169" s="28" t="s">
        <v>382</v>
      </c>
      <c r="B5169" s="28" t="n">
        <v>312</v>
      </c>
      <c r="C5169" s="29" t="n">
        <v>46022</v>
      </c>
      <c r="D5169" s="28" t="s">
        <v>380</v>
      </c>
    </row>
    <row r="5170" customFormat="false" ht="15" hidden="false" customHeight="false" outlineLevel="0" collapsed="false">
      <c r="A5170" s="28" t="s">
        <v>382</v>
      </c>
      <c r="B5170" s="28" t="n">
        <v>312</v>
      </c>
      <c r="C5170" s="29" t="n">
        <v>46053</v>
      </c>
      <c r="D5170" s="28" t="s">
        <v>380</v>
      </c>
    </row>
    <row r="5171" customFormat="false" ht="15" hidden="false" customHeight="false" outlineLevel="0" collapsed="false">
      <c r="A5171" s="28" t="s">
        <v>382</v>
      </c>
      <c r="B5171" s="28" t="n">
        <v>312</v>
      </c>
      <c r="C5171" s="29" t="n">
        <v>46112</v>
      </c>
      <c r="D5171" s="28" t="s">
        <v>380</v>
      </c>
    </row>
    <row r="5172" customFormat="false" ht="15" hidden="false" customHeight="false" outlineLevel="0" collapsed="false">
      <c r="A5172" s="28" t="s">
        <v>382</v>
      </c>
      <c r="B5172" s="28" t="n">
        <v>312</v>
      </c>
      <c r="C5172" s="29" t="n">
        <v>46142</v>
      </c>
      <c r="D5172" s="28" t="s">
        <v>380</v>
      </c>
    </row>
    <row r="5173" customFormat="false" ht="15" hidden="false" customHeight="false" outlineLevel="0" collapsed="false">
      <c r="A5173" s="28" t="s">
        <v>382</v>
      </c>
      <c r="B5173" s="28" t="n">
        <v>312</v>
      </c>
      <c r="C5173" s="29" t="n">
        <v>46173</v>
      </c>
      <c r="D5173" s="28" t="s">
        <v>380</v>
      </c>
    </row>
    <row r="5174" customFormat="false" ht="15" hidden="false" customHeight="false" outlineLevel="0" collapsed="false">
      <c r="A5174" s="28" t="s">
        <v>382</v>
      </c>
      <c r="B5174" s="28" t="n">
        <v>312</v>
      </c>
      <c r="C5174" s="29" t="n">
        <v>46234</v>
      </c>
      <c r="D5174" s="28" t="s">
        <v>380</v>
      </c>
    </row>
    <row r="5175" customFormat="false" ht="15" hidden="false" customHeight="false" outlineLevel="0" collapsed="false">
      <c r="A5175" s="28" t="s">
        <v>382</v>
      </c>
      <c r="B5175" s="28" t="n">
        <v>320</v>
      </c>
      <c r="C5175" s="29" t="n">
        <v>44957</v>
      </c>
      <c r="D5175" s="28" t="s">
        <v>380</v>
      </c>
    </row>
    <row r="5176" customFormat="false" ht="15" hidden="false" customHeight="false" outlineLevel="0" collapsed="false">
      <c r="A5176" s="28" t="s">
        <v>382</v>
      </c>
      <c r="B5176" s="28" t="n">
        <v>320</v>
      </c>
      <c r="C5176" s="29" t="n">
        <v>45016</v>
      </c>
      <c r="D5176" s="28" t="s">
        <v>381</v>
      </c>
    </row>
    <row r="5177" customFormat="false" ht="15" hidden="false" customHeight="false" outlineLevel="0" collapsed="false">
      <c r="A5177" s="28" t="s">
        <v>382</v>
      </c>
      <c r="B5177" s="28" t="n">
        <v>320</v>
      </c>
      <c r="C5177" s="29" t="n">
        <v>45046</v>
      </c>
      <c r="D5177" s="28" t="s">
        <v>380</v>
      </c>
    </row>
    <row r="5178" customFormat="false" ht="15" hidden="false" customHeight="false" outlineLevel="0" collapsed="false">
      <c r="A5178" s="28" t="s">
        <v>382</v>
      </c>
      <c r="B5178" s="28" t="n">
        <v>320</v>
      </c>
      <c r="C5178" s="29" t="n">
        <v>45077</v>
      </c>
      <c r="D5178" s="28" t="s">
        <v>380</v>
      </c>
    </row>
    <row r="5179" customFormat="false" ht="15" hidden="false" customHeight="false" outlineLevel="0" collapsed="false">
      <c r="A5179" s="28" t="s">
        <v>382</v>
      </c>
      <c r="B5179" s="28" t="n">
        <v>320</v>
      </c>
      <c r="C5179" s="29" t="n">
        <v>45199</v>
      </c>
      <c r="D5179" s="28" t="s">
        <v>380</v>
      </c>
    </row>
    <row r="5180" customFormat="false" ht="15" hidden="false" customHeight="false" outlineLevel="0" collapsed="false">
      <c r="A5180" s="28" t="s">
        <v>382</v>
      </c>
      <c r="B5180" s="28" t="n">
        <v>320</v>
      </c>
      <c r="C5180" s="29" t="n">
        <v>45230</v>
      </c>
      <c r="D5180" s="28" t="s">
        <v>380</v>
      </c>
    </row>
    <row r="5181" customFormat="false" ht="15" hidden="false" customHeight="false" outlineLevel="0" collapsed="false">
      <c r="A5181" s="28" t="s">
        <v>382</v>
      </c>
      <c r="B5181" s="28" t="n">
        <v>320</v>
      </c>
      <c r="C5181" s="29" t="n">
        <v>45291</v>
      </c>
      <c r="D5181" s="28" t="s">
        <v>379</v>
      </c>
    </row>
    <row r="5182" customFormat="false" ht="15" hidden="false" customHeight="false" outlineLevel="0" collapsed="false">
      <c r="A5182" s="28" t="s">
        <v>382</v>
      </c>
      <c r="B5182" s="28" t="n">
        <v>320</v>
      </c>
      <c r="C5182" s="29" t="n">
        <v>45322</v>
      </c>
      <c r="D5182" s="28" t="s">
        <v>380</v>
      </c>
    </row>
    <row r="5183" customFormat="false" ht="15" hidden="false" customHeight="false" outlineLevel="0" collapsed="false">
      <c r="A5183" s="28" t="s">
        <v>382</v>
      </c>
      <c r="B5183" s="28" t="n">
        <v>320</v>
      </c>
      <c r="C5183" s="29" t="n">
        <v>45382</v>
      </c>
      <c r="D5183" s="28" t="s">
        <v>380</v>
      </c>
    </row>
    <row r="5184" customFormat="false" ht="15" hidden="false" customHeight="false" outlineLevel="0" collapsed="false">
      <c r="A5184" s="28" t="s">
        <v>382</v>
      </c>
      <c r="B5184" s="28" t="n">
        <v>320</v>
      </c>
      <c r="C5184" s="29" t="n">
        <v>45412</v>
      </c>
      <c r="D5184" s="28" t="s">
        <v>380</v>
      </c>
    </row>
    <row r="5185" customFormat="false" ht="15" hidden="false" customHeight="false" outlineLevel="0" collapsed="false">
      <c r="A5185" s="28" t="s">
        <v>382</v>
      </c>
      <c r="B5185" s="28" t="n">
        <v>320</v>
      </c>
      <c r="C5185" s="29" t="n">
        <v>45443</v>
      </c>
      <c r="D5185" s="28" t="s">
        <v>381</v>
      </c>
    </row>
    <row r="5186" customFormat="false" ht="15" hidden="false" customHeight="false" outlineLevel="0" collapsed="false">
      <c r="A5186" s="28" t="s">
        <v>382</v>
      </c>
      <c r="B5186" s="28" t="n">
        <v>320</v>
      </c>
      <c r="C5186" s="29" t="n">
        <v>45504</v>
      </c>
      <c r="D5186" s="28" t="s">
        <v>380</v>
      </c>
    </row>
    <row r="5187" customFormat="false" ht="15" hidden="false" customHeight="false" outlineLevel="0" collapsed="false">
      <c r="A5187" s="28" t="s">
        <v>382</v>
      </c>
      <c r="B5187" s="28" t="n">
        <v>320</v>
      </c>
      <c r="C5187" s="29" t="n">
        <v>45535</v>
      </c>
      <c r="D5187" s="28" t="s">
        <v>380</v>
      </c>
    </row>
    <row r="5188" customFormat="false" ht="15" hidden="false" customHeight="false" outlineLevel="0" collapsed="false">
      <c r="A5188" s="28" t="s">
        <v>382</v>
      </c>
      <c r="B5188" s="28" t="n">
        <v>320</v>
      </c>
      <c r="C5188" s="29" t="n">
        <v>45565</v>
      </c>
      <c r="D5188" s="28" t="s">
        <v>380</v>
      </c>
    </row>
    <row r="5189" customFormat="false" ht="15" hidden="false" customHeight="false" outlineLevel="0" collapsed="false">
      <c r="A5189" s="28" t="s">
        <v>382</v>
      </c>
      <c r="B5189" s="28" t="n">
        <v>320</v>
      </c>
      <c r="C5189" s="29" t="n">
        <v>45596</v>
      </c>
      <c r="D5189" s="28" t="s">
        <v>380</v>
      </c>
    </row>
    <row r="5190" customFormat="false" ht="15" hidden="false" customHeight="false" outlineLevel="0" collapsed="false">
      <c r="A5190" s="28" t="s">
        <v>382</v>
      </c>
      <c r="B5190" s="28" t="n">
        <v>320</v>
      </c>
      <c r="C5190" s="29" t="n">
        <v>45657</v>
      </c>
      <c r="D5190" s="28" t="s">
        <v>381</v>
      </c>
    </row>
    <row r="5191" customFormat="false" ht="15" hidden="false" customHeight="false" outlineLevel="0" collapsed="false">
      <c r="A5191" s="28" t="s">
        <v>382</v>
      </c>
      <c r="B5191" s="28" t="n">
        <v>320</v>
      </c>
      <c r="C5191" s="29" t="n">
        <v>45688</v>
      </c>
      <c r="D5191" s="28" t="s">
        <v>380</v>
      </c>
    </row>
    <row r="5192" customFormat="false" ht="15" hidden="false" customHeight="false" outlineLevel="0" collapsed="false">
      <c r="A5192" s="28" t="s">
        <v>382</v>
      </c>
      <c r="B5192" s="28" t="n">
        <v>320</v>
      </c>
      <c r="C5192" s="29" t="n">
        <v>45747</v>
      </c>
      <c r="D5192" s="28" t="s">
        <v>380</v>
      </c>
    </row>
    <row r="5193" customFormat="false" ht="15" hidden="false" customHeight="false" outlineLevel="0" collapsed="false">
      <c r="A5193" s="28" t="s">
        <v>382</v>
      </c>
      <c r="B5193" s="28" t="n">
        <v>320</v>
      </c>
      <c r="C5193" s="29" t="n">
        <v>45777</v>
      </c>
      <c r="D5193" s="28" t="s">
        <v>380</v>
      </c>
    </row>
    <row r="5194" customFormat="false" ht="15" hidden="false" customHeight="false" outlineLevel="0" collapsed="false">
      <c r="A5194" s="28" t="s">
        <v>382</v>
      </c>
      <c r="B5194" s="28" t="n">
        <v>320</v>
      </c>
      <c r="C5194" s="29" t="n">
        <v>45808</v>
      </c>
      <c r="D5194" s="28" t="s">
        <v>380</v>
      </c>
    </row>
    <row r="5195" customFormat="false" ht="15" hidden="false" customHeight="false" outlineLevel="0" collapsed="false">
      <c r="A5195" s="28" t="s">
        <v>382</v>
      </c>
      <c r="B5195" s="28" t="n">
        <v>320</v>
      </c>
      <c r="C5195" s="29" t="n">
        <v>45869</v>
      </c>
      <c r="D5195" s="28" t="s">
        <v>380</v>
      </c>
    </row>
    <row r="5196" customFormat="false" ht="15" hidden="false" customHeight="false" outlineLevel="0" collapsed="false">
      <c r="A5196" s="28" t="s">
        <v>382</v>
      </c>
      <c r="B5196" s="28" t="n">
        <v>320</v>
      </c>
      <c r="C5196" s="29" t="n">
        <v>45900</v>
      </c>
      <c r="D5196" s="28" t="s">
        <v>381</v>
      </c>
    </row>
    <row r="5197" customFormat="false" ht="15" hidden="false" customHeight="false" outlineLevel="0" collapsed="false">
      <c r="A5197" s="28" t="s">
        <v>382</v>
      </c>
      <c r="B5197" s="28" t="n">
        <v>320</v>
      </c>
      <c r="C5197" s="29" t="n">
        <v>45930</v>
      </c>
      <c r="D5197" s="28" t="s">
        <v>380</v>
      </c>
    </row>
    <row r="5198" customFormat="false" ht="15" hidden="false" customHeight="false" outlineLevel="0" collapsed="false">
      <c r="A5198" s="28" t="s">
        <v>382</v>
      </c>
      <c r="B5198" s="28" t="n">
        <v>320</v>
      </c>
      <c r="C5198" s="29" t="n">
        <v>45961</v>
      </c>
      <c r="D5198" s="28" t="s">
        <v>380</v>
      </c>
    </row>
    <row r="5199" customFormat="false" ht="15" hidden="false" customHeight="false" outlineLevel="0" collapsed="false">
      <c r="A5199" s="28" t="s">
        <v>382</v>
      </c>
      <c r="B5199" s="28" t="n">
        <v>320</v>
      </c>
      <c r="C5199" s="29" t="n">
        <v>46022</v>
      </c>
      <c r="D5199" s="28" t="s">
        <v>380</v>
      </c>
    </row>
    <row r="5200" customFormat="false" ht="15" hidden="false" customHeight="false" outlineLevel="0" collapsed="false">
      <c r="A5200" s="28" t="s">
        <v>382</v>
      </c>
      <c r="B5200" s="28" t="n">
        <v>320</v>
      </c>
      <c r="C5200" s="29" t="n">
        <v>46053</v>
      </c>
      <c r="D5200" s="28" t="s">
        <v>380</v>
      </c>
    </row>
    <row r="5201" customFormat="false" ht="15" hidden="false" customHeight="false" outlineLevel="0" collapsed="false">
      <c r="A5201" s="28" t="s">
        <v>382</v>
      </c>
      <c r="B5201" s="28" t="n">
        <v>320</v>
      </c>
      <c r="C5201" s="29" t="n">
        <v>46112</v>
      </c>
      <c r="D5201" s="28" t="s">
        <v>380</v>
      </c>
    </row>
    <row r="5202" customFormat="false" ht="15" hidden="false" customHeight="false" outlineLevel="0" collapsed="false">
      <c r="A5202" s="28" t="s">
        <v>382</v>
      </c>
      <c r="B5202" s="28" t="n">
        <v>320</v>
      </c>
      <c r="C5202" s="29" t="n">
        <v>46142</v>
      </c>
      <c r="D5202" s="28" t="s">
        <v>380</v>
      </c>
    </row>
    <row r="5203" customFormat="false" ht="15" hidden="false" customHeight="false" outlineLevel="0" collapsed="false">
      <c r="A5203" s="28" t="s">
        <v>382</v>
      </c>
      <c r="B5203" s="28" t="n">
        <v>320</v>
      </c>
      <c r="C5203" s="29" t="n">
        <v>46173</v>
      </c>
      <c r="D5203" s="28" t="s">
        <v>381</v>
      </c>
    </row>
    <row r="5204" customFormat="false" ht="15" hidden="false" customHeight="false" outlineLevel="0" collapsed="false">
      <c r="A5204" s="28" t="s">
        <v>382</v>
      </c>
      <c r="B5204" s="28" t="n">
        <v>320</v>
      </c>
      <c r="C5204" s="29" t="n">
        <v>46234</v>
      </c>
      <c r="D5204" s="28" t="s">
        <v>380</v>
      </c>
    </row>
    <row r="5205" customFormat="false" ht="15" hidden="false" customHeight="false" outlineLevel="0" collapsed="false">
      <c r="A5205" s="28" t="s">
        <v>382</v>
      </c>
      <c r="B5205" s="28" t="n">
        <v>321</v>
      </c>
      <c r="C5205" s="29" t="n">
        <v>44957</v>
      </c>
      <c r="D5205" s="28" t="s">
        <v>380</v>
      </c>
    </row>
    <row r="5206" customFormat="false" ht="15" hidden="false" customHeight="false" outlineLevel="0" collapsed="false">
      <c r="A5206" s="28" t="s">
        <v>382</v>
      </c>
      <c r="B5206" s="28" t="n">
        <v>321</v>
      </c>
      <c r="C5206" s="29" t="n">
        <v>45016</v>
      </c>
      <c r="D5206" s="28" t="s">
        <v>380</v>
      </c>
    </row>
    <row r="5207" customFormat="false" ht="15" hidden="false" customHeight="false" outlineLevel="0" collapsed="false">
      <c r="A5207" s="28" t="s">
        <v>382</v>
      </c>
      <c r="B5207" s="28" t="n">
        <v>321</v>
      </c>
      <c r="C5207" s="29" t="n">
        <v>45046</v>
      </c>
      <c r="D5207" s="28" t="s">
        <v>381</v>
      </c>
    </row>
    <row r="5208" customFormat="false" ht="15" hidden="false" customHeight="false" outlineLevel="0" collapsed="false">
      <c r="A5208" s="28" t="s">
        <v>382</v>
      </c>
      <c r="B5208" s="28" t="n">
        <v>321</v>
      </c>
      <c r="C5208" s="29" t="n">
        <v>45077</v>
      </c>
      <c r="D5208" s="28" t="s">
        <v>380</v>
      </c>
    </row>
    <row r="5209" customFormat="false" ht="15" hidden="false" customHeight="false" outlineLevel="0" collapsed="false">
      <c r="A5209" s="28" t="s">
        <v>382</v>
      </c>
      <c r="B5209" s="28" t="n">
        <v>321</v>
      </c>
      <c r="C5209" s="29" t="n">
        <v>45199</v>
      </c>
      <c r="D5209" s="28" t="s">
        <v>380</v>
      </c>
    </row>
    <row r="5210" customFormat="false" ht="15" hidden="false" customHeight="false" outlineLevel="0" collapsed="false">
      <c r="A5210" s="28" t="s">
        <v>382</v>
      </c>
      <c r="B5210" s="28" t="n">
        <v>321</v>
      </c>
      <c r="C5210" s="29" t="n">
        <v>45230</v>
      </c>
      <c r="D5210" s="28" t="s">
        <v>380</v>
      </c>
    </row>
    <row r="5211" customFormat="false" ht="15" hidden="false" customHeight="false" outlineLevel="0" collapsed="false">
      <c r="A5211" s="28" t="s">
        <v>382</v>
      </c>
      <c r="B5211" s="28" t="n">
        <v>321</v>
      </c>
      <c r="C5211" s="29" t="n">
        <v>45291</v>
      </c>
      <c r="D5211" s="28" t="s">
        <v>380</v>
      </c>
    </row>
    <row r="5212" customFormat="false" ht="15" hidden="false" customHeight="false" outlineLevel="0" collapsed="false">
      <c r="A5212" s="28" t="s">
        <v>382</v>
      </c>
      <c r="B5212" s="28" t="n">
        <v>321</v>
      </c>
      <c r="C5212" s="29" t="n">
        <v>45322</v>
      </c>
      <c r="D5212" s="28" t="s">
        <v>380</v>
      </c>
    </row>
    <row r="5213" customFormat="false" ht="15" hidden="false" customHeight="false" outlineLevel="0" collapsed="false">
      <c r="A5213" s="28" t="s">
        <v>382</v>
      </c>
      <c r="B5213" s="28" t="n">
        <v>321</v>
      </c>
      <c r="C5213" s="29" t="n">
        <v>45382</v>
      </c>
      <c r="D5213" s="28" t="s">
        <v>380</v>
      </c>
    </row>
    <row r="5214" customFormat="false" ht="15" hidden="false" customHeight="false" outlineLevel="0" collapsed="false">
      <c r="A5214" s="28" t="s">
        <v>382</v>
      </c>
      <c r="B5214" s="28" t="n">
        <v>321</v>
      </c>
      <c r="C5214" s="29" t="n">
        <v>45412</v>
      </c>
      <c r="D5214" s="28" t="s">
        <v>380</v>
      </c>
    </row>
    <row r="5215" customFormat="false" ht="15" hidden="false" customHeight="false" outlineLevel="0" collapsed="false">
      <c r="A5215" s="28" t="s">
        <v>382</v>
      </c>
      <c r="B5215" s="28" t="n">
        <v>321</v>
      </c>
      <c r="C5215" s="29" t="n">
        <v>45443</v>
      </c>
      <c r="D5215" s="28" t="s">
        <v>380</v>
      </c>
    </row>
    <row r="5216" customFormat="false" ht="15" hidden="false" customHeight="false" outlineLevel="0" collapsed="false">
      <c r="A5216" s="28" t="s">
        <v>382</v>
      </c>
      <c r="B5216" s="28" t="n">
        <v>321</v>
      </c>
      <c r="C5216" s="29" t="n">
        <v>45504</v>
      </c>
      <c r="D5216" s="28" t="s">
        <v>380</v>
      </c>
    </row>
    <row r="5217" customFormat="false" ht="15" hidden="false" customHeight="false" outlineLevel="0" collapsed="false">
      <c r="A5217" s="28" t="s">
        <v>382</v>
      </c>
      <c r="B5217" s="28" t="n">
        <v>321</v>
      </c>
      <c r="C5217" s="29" t="n">
        <v>45535</v>
      </c>
      <c r="D5217" s="28" t="s">
        <v>380</v>
      </c>
    </row>
    <row r="5218" customFormat="false" ht="15" hidden="false" customHeight="false" outlineLevel="0" collapsed="false">
      <c r="A5218" s="28" t="s">
        <v>382</v>
      </c>
      <c r="B5218" s="28" t="n">
        <v>321</v>
      </c>
      <c r="C5218" s="29" t="n">
        <v>45565</v>
      </c>
      <c r="D5218" s="28" t="s">
        <v>380</v>
      </c>
    </row>
    <row r="5219" customFormat="false" ht="15" hidden="false" customHeight="false" outlineLevel="0" collapsed="false">
      <c r="A5219" s="28" t="s">
        <v>382</v>
      </c>
      <c r="B5219" s="28" t="n">
        <v>321</v>
      </c>
      <c r="C5219" s="29" t="n">
        <v>45596</v>
      </c>
      <c r="D5219" s="28" t="s">
        <v>380</v>
      </c>
    </row>
    <row r="5220" customFormat="false" ht="15" hidden="false" customHeight="false" outlineLevel="0" collapsed="false">
      <c r="A5220" s="28" t="s">
        <v>382</v>
      </c>
      <c r="B5220" s="28" t="n">
        <v>321</v>
      </c>
      <c r="C5220" s="29" t="n">
        <v>45657</v>
      </c>
      <c r="D5220" s="28" t="s">
        <v>380</v>
      </c>
    </row>
    <row r="5221" customFormat="false" ht="15" hidden="false" customHeight="false" outlineLevel="0" collapsed="false">
      <c r="A5221" s="28" t="s">
        <v>382</v>
      </c>
      <c r="B5221" s="28" t="n">
        <v>321</v>
      </c>
      <c r="C5221" s="29" t="n">
        <v>45688</v>
      </c>
      <c r="D5221" s="28" t="s">
        <v>380</v>
      </c>
    </row>
    <row r="5222" customFormat="false" ht="15" hidden="false" customHeight="false" outlineLevel="0" collapsed="false">
      <c r="A5222" s="28" t="s">
        <v>382</v>
      </c>
      <c r="B5222" s="28" t="n">
        <v>321</v>
      </c>
      <c r="C5222" s="29" t="n">
        <v>45747</v>
      </c>
      <c r="D5222" s="28" t="s">
        <v>380</v>
      </c>
    </row>
    <row r="5223" customFormat="false" ht="15" hidden="false" customHeight="false" outlineLevel="0" collapsed="false">
      <c r="A5223" s="28" t="s">
        <v>382</v>
      </c>
      <c r="B5223" s="28" t="n">
        <v>321</v>
      </c>
      <c r="C5223" s="29" t="n">
        <v>45777</v>
      </c>
      <c r="D5223" s="28" t="s">
        <v>380</v>
      </c>
    </row>
    <row r="5224" customFormat="false" ht="15" hidden="false" customHeight="false" outlineLevel="0" collapsed="false">
      <c r="A5224" s="28" t="s">
        <v>382</v>
      </c>
      <c r="B5224" s="28" t="n">
        <v>321</v>
      </c>
      <c r="C5224" s="29" t="n">
        <v>45808</v>
      </c>
      <c r="D5224" s="28" t="s">
        <v>380</v>
      </c>
    </row>
    <row r="5225" customFormat="false" ht="15" hidden="false" customHeight="false" outlineLevel="0" collapsed="false">
      <c r="A5225" s="28" t="s">
        <v>382</v>
      </c>
      <c r="B5225" s="28" t="n">
        <v>321</v>
      </c>
      <c r="C5225" s="29" t="n">
        <v>45869</v>
      </c>
      <c r="D5225" s="28" t="s">
        <v>380</v>
      </c>
    </row>
    <row r="5226" customFormat="false" ht="15" hidden="false" customHeight="false" outlineLevel="0" collapsed="false">
      <c r="A5226" s="28" t="s">
        <v>382</v>
      </c>
      <c r="B5226" s="28" t="n">
        <v>321</v>
      </c>
      <c r="C5226" s="29" t="n">
        <v>45900</v>
      </c>
      <c r="D5226" s="28" t="s">
        <v>380</v>
      </c>
    </row>
    <row r="5227" customFormat="false" ht="15" hidden="false" customHeight="false" outlineLevel="0" collapsed="false">
      <c r="A5227" s="28" t="s">
        <v>382</v>
      </c>
      <c r="B5227" s="28" t="n">
        <v>321</v>
      </c>
      <c r="C5227" s="29" t="n">
        <v>45930</v>
      </c>
      <c r="D5227" s="28" t="s">
        <v>381</v>
      </c>
    </row>
    <row r="5228" customFormat="false" ht="15" hidden="false" customHeight="false" outlineLevel="0" collapsed="false">
      <c r="A5228" s="28" t="s">
        <v>382</v>
      </c>
      <c r="B5228" s="28" t="n">
        <v>321</v>
      </c>
      <c r="C5228" s="29" t="n">
        <v>45961</v>
      </c>
      <c r="D5228" s="28" t="s">
        <v>379</v>
      </c>
    </row>
    <row r="5229" customFormat="false" ht="15" hidden="false" customHeight="false" outlineLevel="0" collapsed="false">
      <c r="A5229" s="28" t="s">
        <v>382</v>
      </c>
      <c r="B5229" s="28" t="n">
        <v>321</v>
      </c>
      <c r="C5229" s="29" t="n">
        <v>46022</v>
      </c>
      <c r="D5229" s="28" t="s">
        <v>381</v>
      </c>
    </row>
    <row r="5230" customFormat="false" ht="15" hidden="false" customHeight="false" outlineLevel="0" collapsed="false">
      <c r="A5230" s="28" t="s">
        <v>382</v>
      </c>
      <c r="B5230" s="28" t="n">
        <v>321</v>
      </c>
      <c r="C5230" s="29" t="n">
        <v>46053</v>
      </c>
      <c r="D5230" s="28" t="s">
        <v>380</v>
      </c>
    </row>
    <row r="5231" customFormat="false" ht="15" hidden="false" customHeight="false" outlineLevel="0" collapsed="false">
      <c r="A5231" s="28" t="s">
        <v>382</v>
      </c>
      <c r="B5231" s="28" t="n">
        <v>321</v>
      </c>
      <c r="C5231" s="29" t="n">
        <v>46112</v>
      </c>
      <c r="D5231" s="28" t="s">
        <v>380</v>
      </c>
    </row>
    <row r="5232" customFormat="false" ht="15" hidden="false" customHeight="false" outlineLevel="0" collapsed="false">
      <c r="A5232" s="28" t="s">
        <v>382</v>
      </c>
      <c r="B5232" s="28" t="n">
        <v>321</v>
      </c>
      <c r="C5232" s="29" t="n">
        <v>46142</v>
      </c>
      <c r="D5232" s="28" t="s">
        <v>380</v>
      </c>
    </row>
    <row r="5233" customFormat="false" ht="15" hidden="false" customHeight="false" outlineLevel="0" collapsed="false">
      <c r="A5233" s="28" t="s">
        <v>382</v>
      </c>
      <c r="B5233" s="28" t="n">
        <v>321</v>
      </c>
      <c r="C5233" s="29" t="n">
        <v>46173</v>
      </c>
      <c r="D5233" s="28" t="s">
        <v>380</v>
      </c>
    </row>
    <row r="5234" customFormat="false" ht="15" hidden="false" customHeight="false" outlineLevel="0" collapsed="false">
      <c r="A5234" s="28" t="s">
        <v>382</v>
      </c>
      <c r="B5234" s="28" t="n">
        <v>321</v>
      </c>
      <c r="C5234" s="29" t="n">
        <v>46234</v>
      </c>
      <c r="D5234" s="28" t="s">
        <v>381</v>
      </c>
    </row>
    <row r="5235" customFormat="false" ht="15" hidden="false" customHeight="false" outlineLevel="0" collapsed="false">
      <c r="A5235" s="28" t="s">
        <v>382</v>
      </c>
      <c r="B5235" s="28" t="n">
        <v>322</v>
      </c>
      <c r="C5235" s="29" t="n">
        <v>44957</v>
      </c>
      <c r="D5235" s="28" t="s">
        <v>380</v>
      </c>
    </row>
    <row r="5236" customFormat="false" ht="15" hidden="false" customHeight="false" outlineLevel="0" collapsed="false">
      <c r="A5236" s="28" t="s">
        <v>382</v>
      </c>
      <c r="B5236" s="28" t="n">
        <v>322</v>
      </c>
      <c r="C5236" s="29" t="n">
        <v>45016</v>
      </c>
      <c r="D5236" s="28" t="s">
        <v>380</v>
      </c>
    </row>
    <row r="5237" customFormat="false" ht="15" hidden="false" customHeight="false" outlineLevel="0" collapsed="false">
      <c r="A5237" s="28" t="s">
        <v>382</v>
      </c>
      <c r="B5237" s="28" t="n">
        <v>322</v>
      </c>
      <c r="C5237" s="29" t="n">
        <v>45046</v>
      </c>
      <c r="D5237" s="28" t="s">
        <v>380</v>
      </c>
    </row>
    <row r="5238" customFormat="false" ht="15" hidden="false" customHeight="false" outlineLevel="0" collapsed="false">
      <c r="A5238" s="28" t="s">
        <v>382</v>
      </c>
      <c r="B5238" s="28" t="n">
        <v>322</v>
      </c>
      <c r="C5238" s="29" t="n">
        <v>45077</v>
      </c>
      <c r="D5238" s="28" t="s">
        <v>379</v>
      </c>
    </row>
    <row r="5239" customFormat="false" ht="15" hidden="false" customHeight="false" outlineLevel="0" collapsed="false">
      <c r="A5239" s="28" t="s">
        <v>382</v>
      </c>
      <c r="B5239" s="28" t="n">
        <v>322</v>
      </c>
      <c r="C5239" s="29" t="n">
        <v>45199</v>
      </c>
      <c r="D5239" s="28" t="s">
        <v>379</v>
      </c>
    </row>
    <row r="5240" customFormat="false" ht="15" hidden="false" customHeight="false" outlineLevel="0" collapsed="false">
      <c r="A5240" s="28" t="s">
        <v>382</v>
      </c>
      <c r="B5240" s="28" t="n">
        <v>322</v>
      </c>
      <c r="C5240" s="29" t="n">
        <v>45230</v>
      </c>
      <c r="D5240" s="28" t="s">
        <v>380</v>
      </c>
    </row>
    <row r="5241" customFormat="false" ht="15" hidden="false" customHeight="false" outlineLevel="0" collapsed="false">
      <c r="A5241" s="28" t="s">
        <v>382</v>
      </c>
      <c r="B5241" s="28" t="n">
        <v>322</v>
      </c>
      <c r="C5241" s="29" t="n">
        <v>45291</v>
      </c>
      <c r="D5241" s="28" t="s">
        <v>380</v>
      </c>
    </row>
    <row r="5242" customFormat="false" ht="15" hidden="false" customHeight="false" outlineLevel="0" collapsed="false">
      <c r="A5242" s="28" t="s">
        <v>382</v>
      </c>
      <c r="B5242" s="28" t="n">
        <v>322</v>
      </c>
      <c r="C5242" s="29" t="n">
        <v>45322</v>
      </c>
      <c r="D5242" s="28" t="s">
        <v>380</v>
      </c>
    </row>
    <row r="5243" customFormat="false" ht="15" hidden="false" customHeight="false" outlineLevel="0" collapsed="false">
      <c r="A5243" s="28" t="s">
        <v>382</v>
      </c>
      <c r="B5243" s="28" t="n">
        <v>322</v>
      </c>
      <c r="C5243" s="29" t="n">
        <v>45382</v>
      </c>
      <c r="D5243" s="28" t="s">
        <v>380</v>
      </c>
    </row>
    <row r="5244" customFormat="false" ht="15" hidden="false" customHeight="false" outlineLevel="0" collapsed="false">
      <c r="A5244" s="28" t="s">
        <v>382</v>
      </c>
      <c r="B5244" s="28" t="n">
        <v>322</v>
      </c>
      <c r="C5244" s="29" t="n">
        <v>45412</v>
      </c>
      <c r="D5244" s="28" t="s">
        <v>380</v>
      </c>
    </row>
    <row r="5245" customFormat="false" ht="15" hidden="false" customHeight="false" outlineLevel="0" collapsed="false">
      <c r="A5245" s="28" t="s">
        <v>382</v>
      </c>
      <c r="B5245" s="28" t="n">
        <v>322</v>
      </c>
      <c r="C5245" s="29" t="n">
        <v>45443</v>
      </c>
      <c r="D5245" s="28" t="s">
        <v>380</v>
      </c>
    </row>
    <row r="5246" customFormat="false" ht="15" hidden="false" customHeight="false" outlineLevel="0" collapsed="false">
      <c r="A5246" s="28" t="s">
        <v>382</v>
      </c>
      <c r="B5246" s="28" t="n">
        <v>322</v>
      </c>
      <c r="C5246" s="29" t="n">
        <v>45504</v>
      </c>
      <c r="D5246" s="28" t="s">
        <v>380</v>
      </c>
    </row>
    <row r="5247" customFormat="false" ht="15" hidden="false" customHeight="false" outlineLevel="0" collapsed="false">
      <c r="A5247" s="28" t="s">
        <v>382</v>
      </c>
      <c r="B5247" s="28" t="n">
        <v>322</v>
      </c>
      <c r="C5247" s="29" t="n">
        <v>45535</v>
      </c>
      <c r="D5247" s="28" t="s">
        <v>379</v>
      </c>
    </row>
    <row r="5248" customFormat="false" ht="15" hidden="false" customHeight="false" outlineLevel="0" collapsed="false">
      <c r="A5248" s="28" t="s">
        <v>382</v>
      </c>
      <c r="B5248" s="28" t="n">
        <v>322</v>
      </c>
      <c r="C5248" s="29" t="n">
        <v>45565</v>
      </c>
      <c r="D5248" s="28" t="s">
        <v>380</v>
      </c>
    </row>
    <row r="5249" customFormat="false" ht="15" hidden="false" customHeight="false" outlineLevel="0" collapsed="false">
      <c r="A5249" s="28" t="s">
        <v>382</v>
      </c>
      <c r="B5249" s="28" t="n">
        <v>322</v>
      </c>
      <c r="C5249" s="29" t="n">
        <v>45596</v>
      </c>
      <c r="D5249" s="28" t="s">
        <v>379</v>
      </c>
    </row>
    <row r="5250" customFormat="false" ht="15" hidden="false" customHeight="false" outlineLevel="0" collapsed="false">
      <c r="A5250" s="28" t="s">
        <v>382</v>
      </c>
      <c r="B5250" s="28" t="n">
        <v>322</v>
      </c>
      <c r="C5250" s="29" t="n">
        <v>45657</v>
      </c>
      <c r="D5250" s="28" t="s">
        <v>380</v>
      </c>
    </row>
    <row r="5251" customFormat="false" ht="15" hidden="false" customHeight="false" outlineLevel="0" collapsed="false">
      <c r="A5251" s="28" t="s">
        <v>382</v>
      </c>
      <c r="B5251" s="28" t="n">
        <v>322</v>
      </c>
      <c r="C5251" s="29" t="n">
        <v>45688</v>
      </c>
      <c r="D5251" s="28" t="s">
        <v>380</v>
      </c>
    </row>
    <row r="5252" customFormat="false" ht="15" hidden="false" customHeight="false" outlineLevel="0" collapsed="false">
      <c r="A5252" s="28" t="s">
        <v>382</v>
      </c>
      <c r="B5252" s="28" t="n">
        <v>322</v>
      </c>
      <c r="C5252" s="29" t="n">
        <v>45747</v>
      </c>
      <c r="D5252" s="28" t="s">
        <v>380</v>
      </c>
    </row>
    <row r="5253" customFormat="false" ht="15" hidden="false" customHeight="false" outlineLevel="0" collapsed="false">
      <c r="A5253" s="28" t="s">
        <v>382</v>
      </c>
      <c r="B5253" s="28" t="n">
        <v>322</v>
      </c>
      <c r="C5253" s="29" t="n">
        <v>45777</v>
      </c>
      <c r="D5253" s="28" t="s">
        <v>380</v>
      </c>
    </row>
    <row r="5254" customFormat="false" ht="15" hidden="false" customHeight="false" outlineLevel="0" collapsed="false">
      <c r="A5254" s="28" t="s">
        <v>382</v>
      </c>
      <c r="B5254" s="28" t="n">
        <v>322</v>
      </c>
      <c r="C5254" s="29" t="n">
        <v>45808</v>
      </c>
      <c r="D5254" s="28" t="s">
        <v>380</v>
      </c>
    </row>
    <row r="5255" customFormat="false" ht="15" hidden="false" customHeight="false" outlineLevel="0" collapsed="false">
      <c r="A5255" s="28" t="s">
        <v>382</v>
      </c>
      <c r="B5255" s="28" t="n">
        <v>322</v>
      </c>
      <c r="C5255" s="29" t="n">
        <v>45869</v>
      </c>
      <c r="D5255" s="28" t="s">
        <v>380</v>
      </c>
    </row>
    <row r="5256" customFormat="false" ht="15" hidden="false" customHeight="false" outlineLevel="0" collapsed="false">
      <c r="A5256" s="28" t="s">
        <v>382</v>
      </c>
      <c r="B5256" s="28" t="n">
        <v>322</v>
      </c>
      <c r="C5256" s="29" t="n">
        <v>45900</v>
      </c>
      <c r="D5256" s="28" t="s">
        <v>380</v>
      </c>
    </row>
    <row r="5257" customFormat="false" ht="15" hidden="false" customHeight="false" outlineLevel="0" collapsed="false">
      <c r="A5257" s="28" t="s">
        <v>382</v>
      </c>
      <c r="B5257" s="28" t="n">
        <v>322</v>
      </c>
      <c r="C5257" s="29" t="n">
        <v>45930</v>
      </c>
      <c r="D5257" s="28" t="s">
        <v>380</v>
      </c>
    </row>
    <row r="5258" customFormat="false" ht="15" hidden="false" customHeight="false" outlineLevel="0" collapsed="false">
      <c r="A5258" s="28" t="s">
        <v>382</v>
      </c>
      <c r="B5258" s="28" t="n">
        <v>322</v>
      </c>
      <c r="C5258" s="29" t="n">
        <v>45961</v>
      </c>
      <c r="D5258" s="28" t="s">
        <v>380</v>
      </c>
    </row>
    <row r="5259" customFormat="false" ht="15" hidden="false" customHeight="false" outlineLevel="0" collapsed="false">
      <c r="A5259" s="28" t="s">
        <v>382</v>
      </c>
      <c r="B5259" s="28" t="n">
        <v>322</v>
      </c>
      <c r="C5259" s="29" t="n">
        <v>46022</v>
      </c>
      <c r="D5259" s="28" t="s">
        <v>380</v>
      </c>
    </row>
    <row r="5260" customFormat="false" ht="15" hidden="false" customHeight="false" outlineLevel="0" collapsed="false">
      <c r="A5260" s="28" t="s">
        <v>382</v>
      </c>
      <c r="B5260" s="28" t="n">
        <v>322</v>
      </c>
      <c r="C5260" s="29" t="n">
        <v>46053</v>
      </c>
      <c r="D5260" s="28" t="s">
        <v>381</v>
      </c>
    </row>
    <row r="5261" customFormat="false" ht="15" hidden="false" customHeight="false" outlineLevel="0" collapsed="false">
      <c r="A5261" s="28" t="s">
        <v>382</v>
      </c>
      <c r="B5261" s="28" t="n">
        <v>322</v>
      </c>
      <c r="C5261" s="29" t="n">
        <v>46112</v>
      </c>
      <c r="D5261" s="28" t="s">
        <v>380</v>
      </c>
    </row>
    <row r="5262" customFormat="false" ht="15" hidden="false" customHeight="false" outlineLevel="0" collapsed="false">
      <c r="A5262" s="28" t="s">
        <v>382</v>
      </c>
      <c r="B5262" s="28" t="n">
        <v>322</v>
      </c>
      <c r="C5262" s="29" t="n">
        <v>46142</v>
      </c>
      <c r="D5262" s="28" t="s">
        <v>380</v>
      </c>
    </row>
    <row r="5263" customFormat="false" ht="15" hidden="false" customHeight="false" outlineLevel="0" collapsed="false">
      <c r="A5263" s="28" t="s">
        <v>382</v>
      </c>
      <c r="B5263" s="28" t="n">
        <v>322</v>
      </c>
      <c r="C5263" s="29" t="n">
        <v>46173</v>
      </c>
      <c r="D5263" s="28" t="s">
        <v>381</v>
      </c>
    </row>
    <row r="5264" customFormat="false" ht="15" hidden="false" customHeight="false" outlineLevel="0" collapsed="false">
      <c r="A5264" s="28" t="s">
        <v>382</v>
      </c>
      <c r="B5264" s="28" t="n">
        <v>322</v>
      </c>
      <c r="C5264" s="29" t="n">
        <v>46234</v>
      </c>
      <c r="D5264" s="28" t="s">
        <v>380</v>
      </c>
    </row>
    <row r="5265" customFormat="false" ht="15" hidden="false" customHeight="false" outlineLevel="0" collapsed="false">
      <c r="A5265" s="28" t="s">
        <v>382</v>
      </c>
      <c r="B5265" s="28" t="n">
        <v>323</v>
      </c>
      <c r="C5265" s="29" t="n">
        <v>46142</v>
      </c>
      <c r="D5265" s="28" t="s">
        <v>380</v>
      </c>
    </row>
    <row r="5266" customFormat="false" ht="15" hidden="false" customHeight="false" outlineLevel="0" collapsed="false">
      <c r="A5266" s="28" t="s">
        <v>382</v>
      </c>
      <c r="B5266" s="28" t="n">
        <v>323</v>
      </c>
      <c r="C5266" s="29" t="n">
        <v>46173</v>
      </c>
      <c r="D5266" s="28" t="s">
        <v>380</v>
      </c>
    </row>
    <row r="5267" customFormat="false" ht="15" hidden="false" customHeight="false" outlineLevel="0" collapsed="false">
      <c r="A5267" s="28" t="s">
        <v>382</v>
      </c>
      <c r="B5267" s="28" t="n">
        <v>323</v>
      </c>
      <c r="C5267" s="29" t="n">
        <v>46234</v>
      </c>
      <c r="D5267" s="28" t="s">
        <v>380</v>
      </c>
    </row>
    <row r="5268" customFormat="false" ht="15" hidden="false" customHeight="false" outlineLevel="0" collapsed="false">
      <c r="A5268" s="28" t="s">
        <v>382</v>
      </c>
      <c r="B5268" s="28" t="n">
        <v>325</v>
      </c>
      <c r="C5268" s="29" t="n">
        <v>45869</v>
      </c>
      <c r="D5268" s="28" t="s">
        <v>380</v>
      </c>
    </row>
    <row r="5269" customFormat="false" ht="15" hidden="false" customHeight="false" outlineLevel="0" collapsed="false">
      <c r="A5269" s="28" t="s">
        <v>382</v>
      </c>
      <c r="B5269" s="28" t="n">
        <v>325</v>
      </c>
      <c r="C5269" s="29" t="n">
        <v>45900</v>
      </c>
      <c r="D5269" s="28" t="s">
        <v>380</v>
      </c>
    </row>
    <row r="5270" customFormat="false" ht="15" hidden="false" customHeight="false" outlineLevel="0" collapsed="false">
      <c r="A5270" s="28" t="s">
        <v>382</v>
      </c>
      <c r="B5270" s="28" t="n">
        <v>325</v>
      </c>
      <c r="C5270" s="29" t="n">
        <v>45930</v>
      </c>
      <c r="D5270" s="28" t="s">
        <v>381</v>
      </c>
    </row>
    <row r="5271" customFormat="false" ht="15" hidden="false" customHeight="false" outlineLevel="0" collapsed="false">
      <c r="A5271" s="28" t="s">
        <v>382</v>
      </c>
      <c r="B5271" s="28" t="n">
        <v>325</v>
      </c>
      <c r="C5271" s="29" t="n">
        <v>45961</v>
      </c>
      <c r="D5271" s="28" t="s">
        <v>380</v>
      </c>
    </row>
    <row r="5272" customFormat="false" ht="15" hidden="false" customHeight="false" outlineLevel="0" collapsed="false">
      <c r="A5272" s="28" t="s">
        <v>382</v>
      </c>
      <c r="B5272" s="28" t="n">
        <v>325</v>
      </c>
      <c r="C5272" s="29" t="n">
        <v>46022</v>
      </c>
      <c r="D5272" s="28" t="s">
        <v>380</v>
      </c>
    </row>
    <row r="5273" customFormat="false" ht="15" hidden="false" customHeight="false" outlineLevel="0" collapsed="false">
      <c r="A5273" s="28" t="s">
        <v>382</v>
      </c>
      <c r="B5273" s="28" t="n">
        <v>325</v>
      </c>
      <c r="C5273" s="29" t="n">
        <v>46053</v>
      </c>
      <c r="D5273" s="28" t="s">
        <v>380</v>
      </c>
    </row>
    <row r="5274" customFormat="false" ht="15" hidden="false" customHeight="false" outlineLevel="0" collapsed="false">
      <c r="A5274" s="28" t="s">
        <v>382</v>
      </c>
      <c r="B5274" s="28" t="n">
        <v>325</v>
      </c>
      <c r="C5274" s="29" t="n">
        <v>46112</v>
      </c>
      <c r="D5274" s="28" t="s">
        <v>380</v>
      </c>
    </row>
    <row r="5275" customFormat="false" ht="15" hidden="false" customHeight="false" outlineLevel="0" collapsed="false">
      <c r="A5275" s="28" t="s">
        <v>382</v>
      </c>
      <c r="B5275" s="28" t="n">
        <v>325</v>
      </c>
      <c r="C5275" s="29" t="n">
        <v>46142</v>
      </c>
      <c r="D5275" s="28" t="s">
        <v>380</v>
      </c>
    </row>
    <row r="5276" customFormat="false" ht="15" hidden="false" customHeight="false" outlineLevel="0" collapsed="false">
      <c r="A5276" s="28" t="s">
        <v>382</v>
      </c>
      <c r="B5276" s="28" t="n">
        <v>325</v>
      </c>
      <c r="C5276" s="29" t="n">
        <v>46173</v>
      </c>
      <c r="D5276" s="28" t="s">
        <v>380</v>
      </c>
    </row>
    <row r="5277" customFormat="false" ht="15" hidden="false" customHeight="false" outlineLevel="0" collapsed="false">
      <c r="A5277" s="28" t="s">
        <v>382</v>
      </c>
      <c r="B5277" s="28" t="n">
        <v>325</v>
      </c>
      <c r="C5277" s="29" t="n">
        <v>46234</v>
      </c>
      <c r="D5277" s="28" t="s">
        <v>380</v>
      </c>
    </row>
    <row r="5278" customFormat="false" ht="15" hidden="false" customHeight="false" outlineLevel="0" collapsed="false">
      <c r="A5278" s="28" t="s">
        <v>382</v>
      </c>
      <c r="B5278" s="28" t="n">
        <v>326</v>
      </c>
      <c r="C5278" s="29" t="n">
        <v>44957</v>
      </c>
      <c r="D5278" s="28" t="s">
        <v>380</v>
      </c>
    </row>
    <row r="5279" customFormat="false" ht="15" hidden="false" customHeight="false" outlineLevel="0" collapsed="false">
      <c r="A5279" s="28" t="s">
        <v>382</v>
      </c>
      <c r="B5279" s="28" t="n">
        <v>326</v>
      </c>
      <c r="C5279" s="29" t="n">
        <v>45016</v>
      </c>
      <c r="D5279" s="28" t="s">
        <v>380</v>
      </c>
    </row>
    <row r="5280" customFormat="false" ht="15" hidden="false" customHeight="false" outlineLevel="0" collapsed="false">
      <c r="A5280" s="28" t="s">
        <v>382</v>
      </c>
      <c r="B5280" s="28" t="n">
        <v>326</v>
      </c>
      <c r="C5280" s="29" t="n">
        <v>45046</v>
      </c>
      <c r="D5280" s="28" t="s">
        <v>380</v>
      </c>
    </row>
    <row r="5281" customFormat="false" ht="15" hidden="false" customHeight="false" outlineLevel="0" collapsed="false">
      <c r="A5281" s="28" t="s">
        <v>382</v>
      </c>
      <c r="B5281" s="28" t="n">
        <v>326</v>
      </c>
      <c r="C5281" s="29" t="n">
        <v>45077</v>
      </c>
      <c r="D5281" s="28" t="s">
        <v>379</v>
      </c>
    </row>
    <row r="5282" customFormat="false" ht="15" hidden="false" customHeight="false" outlineLevel="0" collapsed="false">
      <c r="A5282" s="28" t="s">
        <v>382</v>
      </c>
      <c r="B5282" s="28" t="n">
        <v>326</v>
      </c>
      <c r="C5282" s="29" t="n">
        <v>45199</v>
      </c>
      <c r="D5282" s="28" t="s">
        <v>380</v>
      </c>
    </row>
    <row r="5283" customFormat="false" ht="15" hidden="false" customHeight="false" outlineLevel="0" collapsed="false">
      <c r="A5283" s="28" t="s">
        <v>382</v>
      </c>
      <c r="B5283" s="28" t="n">
        <v>326</v>
      </c>
      <c r="C5283" s="29" t="n">
        <v>45230</v>
      </c>
      <c r="D5283" s="28" t="s">
        <v>380</v>
      </c>
    </row>
    <row r="5284" customFormat="false" ht="15" hidden="false" customHeight="false" outlineLevel="0" collapsed="false">
      <c r="A5284" s="28" t="s">
        <v>382</v>
      </c>
      <c r="B5284" s="28" t="n">
        <v>326</v>
      </c>
      <c r="C5284" s="29" t="n">
        <v>45291</v>
      </c>
      <c r="D5284" s="28" t="s">
        <v>380</v>
      </c>
    </row>
    <row r="5285" customFormat="false" ht="15" hidden="false" customHeight="false" outlineLevel="0" collapsed="false">
      <c r="A5285" s="28" t="s">
        <v>382</v>
      </c>
      <c r="B5285" s="28" t="n">
        <v>326</v>
      </c>
      <c r="C5285" s="29" t="n">
        <v>45322</v>
      </c>
      <c r="D5285" s="28" t="s">
        <v>380</v>
      </c>
    </row>
    <row r="5286" customFormat="false" ht="15" hidden="false" customHeight="false" outlineLevel="0" collapsed="false">
      <c r="A5286" s="28" t="s">
        <v>382</v>
      </c>
      <c r="B5286" s="28" t="n">
        <v>326</v>
      </c>
      <c r="C5286" s="29" t="n">
        <v>45382</v>
      </c>
      <c r="D5286" s="28" t="s">
        <v>380</v>
      </c>
    </row>
    <row r="5287" customFormat="false" ht="15" hidden="false" customHeight="false" outlineLevel="0" collapsed="false">
      <c r="A5287" s="28" t="s">
        <v>382</v>
      </c>
      <c r="B5287" s="28" t="n">
        <v>326</v>
      </c>
      <c r="C5287" s="29" t="n">
        <v>45412</v>
      </c>
      <c r="D5287" s="28" t="s">
        <v>380</v>
      </c>
    </row>
    <row r="5288" customFormat="false" ht="15" hidden="false" customHeight="false" outlineLevel="0" collapsed="false">
      <c r="A5288" s="28" t="s">
        <v>382</v>
      </c>
      <c r="B5288" s="28" t="n">
        <v>326</v>
      </c>
      <c r="C5288" s="29" t="n">
        <v>45443</v>
      </c>
      <c r="D5288" s="28" t="s">
        <v>380</v>
      </c>
    </row>
    <row r="5289" customFormat="false" ht="15" hidden="false" customHeight="false" outlineLevel="0" collapsed="false">
      <c r="A5289" s="28" t="s">
        <v>382</v>
      </c>
      <c r="B5289" s="28" t="n">
        <v>326</v>
      </c>
      <c r="C5289" s="29" t="n">
        <v>45504</v>
      </c>
      <c r="D5289" s="28" t="s">
        <v>380</v>
      </c>
    </row>
    <row r="5290" customFormat="false" ht="15" hidden="false" customHeight="false" outlineLevel="0" collapsed="false">
      <c r="A5290" s="28" t="s">
        <v>382</v>
      </c>
      <c r="B5290" s="28" t="n">
        <v>326</v>
      </c>
      <c r="C5290" s="29" t="n">
        <v>45535</v>
      </c>
      <c r="D5290" s="28" t="s">
        <v>379</v>
      </c>
    </row>
    <row r="5291" customFormat="false" ht="15" hidden="false" customHeight="false" outlineLevel="0" collapsed="false">
      <c r="A5291" s="28" t="s">
        <v>382</v>
      </c>
      <c r="B5291" s="28" t="n">
        <v>326</v>
      </c>
      <c r="C5291" s="29" t="n">
        <v>45565</v>
      </c>
      <c r="D5291" s="28" t="s">
        <v>380</v>
      </c>
    </row>
    <row r="5292" customFormat="false" ht="15" hidden="false" customHeight="false" outlineLevel="0" collapsed="false">
      <c r="A5292" s="28" t="s">
        <v>382</v>
      </c>
      <c r="B5292" s="28" t="n">
        <v>326</v>
      </c>
      <c r="C5292" s="29" t="n">
        <v>45596</v>
      </c>
      <c r="D5292" s="28" t="s">
        <v>381</v>
      </c>
    </row>
    <row r="5293" customFormat="false" ht="15" hidden="false" customHeight="false" outlineLevel="0" collapsed="false">
      <c r="A5293" s="28" t="s">
        <v>382</v>
      </c>
      <c r="B5293" s="28" t="n">
        <v>326</v>
      </c>
      <c r="C5293" s="29" t="n">
        <v>45657</v>
      </c>
      <c r="D5293" s="28" t="s">
        <v>380</v>
      </c>
    </row>
    <row r="5294" customFormat="false" ht="15" hidden="false" customHeight="false" outlineLevel="0" collapsed="false">
      <c r="A5294" s="28" t="s">
        <v>382</v>
      </c>
      <c r="B5294" s="28" t="n">
        <v>326</v>
      </c>
      <c r="C5294" s="29" t="n">
        <v>45688</v>
      </c>
      <c r="D5294" s="28" t="s">
        <v>380</v>
      </c>
    </row>
    <row r="5295" customFormat="false" ht="15" hidden="false" customHeight="false" outlineLevel="0" collapsed="false">
      <c r="A5295" s="28" t="s">
        <v>382</v>
      </c>
      <c r="B5295" s="28" t="n">
        <v>326</v>
      </c>
      <c r="C5295" s="29" t="n">
        <v>45747</v>
      </c>
      <c r="D5295" s="28" t="s">
        <v>380</v>
      </c>
    </row>
    <row r="5296" customFormat="false" ht="15" hidden="false" customHeight="false" outlineLevel="0" collapsed="false">
      <c r="A5296" s="28" t="s">
        <v>382</v>
      </c>
      <c r="B5296" s="28" t="n">
        <v>326</v>
      </c>
      <c r="C5296" s="29" t="n">
        <v>45777</v>
      </c>
      <c r="D5296" s="28" t="s">
        <v>380</v>
      </c>
    </row>
    <row r="5297" customFormat="false" ht="15" hidden="false" customHeight="false" outlineLevel="0" collapsed="false">
      <c r="A5297" s="28" t="s">
        <v>382</v>
      </c>
      <c r="B5297" s="28" t="n">
        <v>326</v>
      </c>
      <c r="C5297" s="29" t="n">
        <v>45808</v>
      </c>
      <c r="D5297" s="28" t="s">
        <v>380</v>
      </c>
    </row>
    <row r="5298" customFormat="false" ht="15" hidden="false" customHeight="false" outlineLevel="0" collapsed="false">
      <c r="A5298" s="28" t="s">
        <v>382</v>
      </c>
      <c r="B5298" s="28" t="n">
        <v>326</v>
      </c>
      <c r="C5298" s="29" t="n">
        <v>45869</v>
      </c>
      <c r="D5298" s="28" t="s">
        <v>380</v>
      </c>
    </row>
    <row r="5299" customFormat="false" ht="15" hidden="false" customHeight="false" outlineLevel="0" collapsed="false">
      <c r="A5299" s="28" t="s">
        <v>382</v>
      </c>
      <c r="B5299" s="28" t="n">
        <v>326</v>
      </c>
      <c r="C5299" s="29" t="n">
        <v>45900</v>
      </c>
      <c r="D5299" s="28" t="s">
        <v>381</v>
      </c>
    </row>
    <row r="5300" customFormat="false" ht="15" hidden="false" customHeight="false" outlineLevel="0" collapsed="false">
      <c r="A5300" s="28" t="s">
        <v>382</v>
      </c>
      <c r="B5300" s="28" t="n">
        <v>326</v>
      </c>
      <c r="C5300" s="29" t="n">
        <v>45930</v>
      </c>
      <c r="D5300" s="28" t="s">
        <v>380</v>
      </c>
    </row>
    <row r="5301" customFormat="false" ht="15" hidden="false" customHeight="false" outlineLevel="0" collapsed="false">
      <c r="A5301" s="28" t="s">
        <v>382</v>
      </c>
      <c r="B5301" s="28" t="n">
        <v>326</v>
      </c>
      <c r="C5301" s="29" t="n">
        <v>45961</v>
      </c>
      <c r="D5301" s="28" t="s">
        <v>380</v>
      </c>
    </row>
    <row r="5302" customFormat="false" ht="15" hidden="false" customHeight="false" outlineLevel="0" collapsed="false">
      <c r="A5302" s="28" t="s">
        <v>382</v>
      </c>
      <c r="B5302" s="28" t="n">
        <v>326</v>
      </c>
      <c r="C5302" s="29" t="n">
        <v>46022</v>
      </c>
      <c r="D5302" s="28" t="s">
        <v>380</v>
      </c>
    </row>
    <row r="5303" customFormat="false" ht="15" hidden="false" customHeight="false" outlineLevel="0" collapsed="false">
      <c r="A5303" s="28" t="s">
        <v>382</v>
      </c>
      <c r="B5303" s="28" t="n">
        <v>326</v>
      </c>
      <c r="C5303" s="29" t="n">
        <v>46053</v>
      </c>
      <c r="D5303" s="28" t="s">
        <v>379</v>
      </c>
    </row>
    <row r="5304" customFormat="false" ht="15" hidden="false" customHeight="false" outlineLevel="0" collapsed="false">
      <c r="A5304" s="28" t="s">
        <v>382</v>
      </c>
      <c r="B5304" s="28" t="n">
        <v>326</v>
      </c>
      <c r="C5304" s="29" t="n">
        <v>46112</v>
      </c>
      <c r="D5304" s="28" t="s">
        <v>380</v>
      </c>
    </row>
    <row r="5305" customFormat="false" ht="15" hidden="false" customHeight="false" outlineLevel="0" collapsed="false">
      <c r="A5305" s="28" t="s">
        <v>382</v>
      </c>
      <c r="B5305" s="28" t="n">
        <v>326</v>
      </c>
      <c r="C5305" s="29" t="n">
        <v>46142</v>
      </c>
      <c r="D5305" s="28" t="s">
        <v>380</v>
      </c>
    </row>
    <row r="5306" customFormat="false" ht="15" hidden="false" customHeight="false" outlineLevel="0" collapsed="false">
      <c r="A5306" s="28" t="s">
        <v>382</v>
      </c>
      <c r="B5306" s="28" t="n">
        <v>326</v>
      </c>
      <c r="C5306" s="29" t="n">
        <v>46173</v>
      </c>
      <c r="D5306" s="28" t="s">
        <v>381</v>
      </c>
    </row>
    <row r="5307" customFormat="false" ht="15" hidden="false" customHeight="false" outlineLevel="0" collapsed="false">
      <c r="A5307" s="28" t="s">
        <v>382</v>
      </c>
      <c r="B5307" s="28" t="n">
        <v>326</v>
      </c>
      <c r="C5307" s="29" t="n">
        <v>46234</v>
      </c>
      <c r="D5307" s="28" t="s">
        <v>379</v>
      </c>
    </row>
    <row r="5308" customFormat="false" ht="15" hidden="false" customHeight="false" outlineLevel="0" collapsed="false">
      <c r="A5308" s="28" t="s">
        <v>382</v>
      </c>
      <c r="B5308" s="28" t="n">
        <v>328</v>
      </c>
      <c r="C5308" s="29" t="n">
        <v>45688</v>
      </c>
      <c r="D5308" s="28" t="s">
        <v>380</v>
      </c>
    </row>
    <row r="5309" customFormat="false" ht="15" hidden="false" customHeight="false" outlineLevel="0" collapsed="false">
      <c r="A5309" s="28" t="s">
        <v>382</v>
      </c>
      <c r="B5309" s="28" t="n">
        <v>328</v>
      </c>
      <c r="C5309" s="29" t="n">
        <v>45747</v>
      </c>
      <c r="D5309" s="28" t="s">
        <v>380</v>
      </c>
    </row>
    <row r="5310" customFormat="false" ht="15" hidden="false" customHeight="false" outlineLevel="0" collapsed="false">
      <c r="A5310" s="28" t="s">
        <v>382</v>
      </c>
      <c r="B5310" s="28" t="n">
        <v>328</v>
      </c>
      <c r="C5310" s="29" t="n">
        <v>45777</v>
      </c>
      <c r="D5310" s="28" t="s">
        <v>380</v>
      </c>
    </row>
    <row r="5311" customFormat="false" ht="15" hidden="false" customHeight="false" outlineLevel="0" collapsed="false">
      <c r="A5311" s="28" t="s">
        <v>382</v>
      </c>
      <c r="B5311" s="28" t="n">
        <v>328</v>
      </c>
      <c r="C5311" s="29" t="n">
        <v>45808</v>
      </c>
      <c r="D5311" s="28" t="s">
        <v>381</v>
      </c>
    </row>
    <row r="5312" customFormat="false" ht="15" hidden="false" customHeight="false" outlineLevel="0" collapsed="false">
      <c r="A5312" s="28" t="s">
        <v>382</v>
      </c>
      <c r="B5312" s="28" t="n">
        <v>328</v>
      </c>
      <c r="C5312" s="29" t="n">
        <v>45869</v>
      </c>
      <c r="D5312" s="28" t="s">
        <v>380</v>
      </c>
    </row>
    <row r="5313" customFormat="false" ht="15" hidden="false" customHeight="false" outlineLevel="0" collapsed="false">
      <c r="A5313" s="28" t="s">
        <v>382</v>
      </c>
      <c r="B5313" s="28" t="n">
        <v>328</v>
      </c>
      <c r="C5313" s="29" t="n">
        <v>45900</v>
      </c>
      <c r="D5313" s="28" t="s">
        <v>380</v>
      </c>
    </row>
    <row r="5314" customFormat="false" ht="15" hidden="false" customHeight="false" outlineLevel="0" collapsed="false">
      <c r="A5314" s="28" t="s">
        <v>382</v>
      </c>
      <c r="B5314" s="28" t="n">
        <v>328</v>
      </c>
      <c r="C5314" s="29" t="n">
        <v>45930</v>
      </c>
      <c r="D5314" s="28" t="s">
        <v>380</v>
      </c>
    </row>
    <row r="5315" customFormat="false" ht="15" hidden="false" customHeight="false" outlineLevel="0" collapsed="false">
      <c r="A5315" s="28" t="s">
        <v>382</v>
      </c>
      <c r="B5315" s="28" t="n">
        <v>328</v>
      </c>
      <c r="C5315" s="29" t="n">
        <v>45961</v>
      </c>
      <c r="D5315" s="28" t="s">
        <v>380</v>
      </c>
    </row>
    <row r="5316" customFormat="false" ht="15" hidden="false" customHeight="false" outlineLevel="0" collapsed="false">
      <c r="A5316" s="28" t="s">
        <v>382</v>
      </c>
      <c r="B5316" s="28" t="n">
        <v>328</v>
      </c>
      <c r="C5316" s="29" t="n">
        <v>46022</v>
      </c>
      <c r="D5316" s="28" t="s">
        <v>380</v>
      </c>
    </row>
    <row r="5317" customFormat="false" ht="15" hidden="false" customHeight="false" outlineLevel="0" collapsed="false">
      <c r="A5317" s="28" t="s">
        <v>382</v>
      </c>
      <c r="B5317" s="28" t="n">
        <v>328</v>
      </c>
      <c r="C5317" s="29" t="n">
        <v>46053</v>
      </c>
      <c r="D5317" s="28" t="s">
        <v>380</v>
      </c>
    </row>
    <row r="5318" customFormat="false" ht="15" hidden="false" customHeight="false" outlineLevel="0" collapsed="false">
      <c r="A5318" s="28" t="s">
        <v>382</v>
      </c>
      <c r="B5318" s="28" t="n">
        <v>328</v>
      </c>
      <c r="C5318" s="29" t="n">
        <v>46112</v>
      </c>
      <c r="D5318" s="28" t="s">
        <v>380</v>
      </c>
    </row>
    <row r="5319" customFormat="false" ht="15" hidden="false" customHeight="false" outlineLevel="0" collapsed="false">
      <c r="A5319" s="28" t="s">
        <v>382</v>
      </c>
      <c r="B5319" s="28" t="n">
        <v>328</v>
      </c>
      <c r="C5319" s="29" t="n">
        <v>46142</v>
      </c>
      <c r="D5319" s="28" t="s">
        <v>381</v>
      </c>
    </row>
    <row r="5320" customFormat="false" ht="15" hidden="false" customHeight="false" outlineLevel="0" collapsed="false">
      <c r="A5320" s="28" t="s">
        <v>382</v>
      </c>
      <c r="B5320" s="28" t="n">
        <v>328</v>
      </c>
      <c r="C5320" s="29" t="n">
        <v>46173</v>
      </c>
      <c r="D5320" s="28" t="s">
        <v>380</v>
      </c>
    </row>
    <row r="5321" customFormat="false" ht="15" hidden="false" customHeight="false" outlineLevel="0" collapsed="false">
      <c r="A5321" s="28" t="s">
        <v>382</v>
      </c>
      <c r="B5321" s="28" t="n">
        <v>328</v>
      </c>
      <c r="C5321" s="29" t="n">
        <v>46234</v>
      </c>
      <c r="D5321" s="28" t="s">
        <v>380</v>
      </c>
    </row>
    <row r="5322" customFormat="false" ht="15" hidden="false" customHeight="false" outlineLevel="0" collapsed="false">
      <c r="A5322" s="28" t="s">
        <v>382</v>
      </c>
      <c r="B5322" s="28" t="n">
        <v>329</v>
      </c>
      <c r="C5322" s="29" t="n">
        <v>44957</v>
      </c>
      <c r="D5322" s="28" t="s">
        <v>380</v>
      </c>
    </row>
    <row r="5323" customFormat="false" ht="15" hidden="false" customHeight="false" outlineLevel="0" collapsed="false">
      <c r="A5323" s="28" t="s">
        <v>382</v>
      </c>
      <c r="B5323" s="28" t="n">
        <v>329</v>
      </c>
      <c r="C5323" s="29" t="n">
        <v>45016</v>
      </c>
      <c r="D5323" s="28" t="s">
        <v>380</v>
      </c>
    </row>
    <row r="5324" customFormat="false" ht="15" hidden="false" customHeight="false" outlineLevel="0" collapsed="false">
      <c r="A5324" s="28" t="s">
        <v>382</v>
      </c>
      <c r="B5324" s="28" t="n">
        <v>329</v>
      </c>
      <c r="C5324" s="29" t="n">
        <v>45046</v>
      </c>
      <c r="D5324" s="28" t="s">
        <v>380</v>
      </c>
    </row>
    <row r="5325" customFormat="false" ht="15" hidden="false" customHeight="false" outlineLevel="0" collapsed="false">
      <c r="A5325" s="28" t="s">
        <v>382</v>
      </c>
      <c r="B5325" s="28" t="n">
        <v>329</v>
      </c>
      <c r="C5325" s="29" t="n">
        <v>45077</v>
      </c>
      <c r="D5325" s="28" t="s">
        <v>380</v>
      </c>
    </row>
    <row r="5326" customFormat="false" ht="15" hidden="false" customHeight="false" outlineLevel="0" collapsed="false">
      <c r="A5326" s="28" t="s">
        <v>382</v>
      </c>
      <c r="B5326" s="28" t="n">
        <v>329</v>
      </c>
      <c r="C5326" s="29" t="n">
        <v>45199</v>
      </c>
      <c r="D5326" s="28" t="s">
        <v>380</v>
      </c>
    </row>
    <row r="5327" customFormat="false" ht="15" hidden="false" customHeight="false" outlineLevel="0" collapsed="false">
      <c r="A5327" s="28" t="s">
        <v>382</v>
      </c>
      <c r="B5327" s="28" t="n">
        <v>329</v>
      </c>
      <c r="C5327" s="29" t="n">
        <v>45230</v>
      </c>
      <c r="D5327" s="28" t="s">
        <v>380</v>
      </c>
    </row>
    <row r="5328" customFormat="false" ht="15" hidden="false" customHeight="false" outlineLevel="0" collapsed="false">
      <c r="A5328" s="28" t="s">
        <v>382</v>
      </c>
      <c r="B5328" s="28" t="n">
        <v>329</v>
      </c>
      <c r="C5328" s="29" t="n">
        <v>45291</v>
      </c>
      <c r="D5328" s="28" t="s">
        <v>381</v>
      </c>
    </row>
    <row r="5329" customFormat="false" ht="15" hidden="false" customHeight="false" outlineLevel="0" collapsed="false">
      <c r="A5329" s="28" t="s">
        <v>382</v>
      </c>
      <c r="B5329" s="28" t="n">
        <v>329</v>
      </c>
      <c r="C5329" s="29" t="n">
        <v>45322</v>
      </c>
      <c r="D5329" s="28" t="s">
        <v>380</v>
      </c>
    </row>
    <row r="5330" customFormat="false" ht="15" hidden="false" customHeight="false" outlineLevel="0" collapsed="false">
      <c r="A5330" s="28" t="s">
        <v>382</v>
      </c>
      <c r="B5330" s="28" t="n">
        <v>329</v>
      </c>
      <c r="C5330" s="29" t="n">
        <v>45382</v>
      </c>
      <c r="D5330" s="28" t="s">
        <v>379</v>
      </c>
    </row>
    <row r="5331" customFormat="false" ht="15" hidden="false" customHeight="false" outlineLevel="0" collapsed="false">
      <c r="A5331" s="28" t="s">
        <v>382</v>
      </c>
      <c r="B5331" s="28" t="n">
        <v>329</v>
      </c>
      <c r="C5331" s="29" t="n">
        <v>45412</v>
      </c>
      <c r="D5331" s="28" t="s">
        <v>380</v>
      </c>
    </row>
    <row r="5332" customFormat="false" ht="15" hidden="false" customHeight="false" outlineLevel="0" collapsed="false">
      <c r="A5332" s="28" t="s">
        <v>382</v>
      </c>
      <c r="B5332" s="28" t="n">
        <v>329</v>
      </c>
      <c r="C5332" s="29" t="n">
        <v>45443</v>
      </c>
      <c r="D5332" s="28" t="s">
        <v>380</v>
      </c>
    </row>
    <row r="5333" customFormat="false" ht="15" hidden="false" customHeight="false" outlineLevel="0" collapsed="false">
      <c r="A5333" s="28" t="s">
        <v>382</v>
      </c>
      <c r="B5333" s="28" t="n">
        <v>329</v>
      </c>
      <c r="C5333" s="29" t="n">
        <v>45504</v>
      </c>
      <c r="D5333" s="28" t="s">
        <v>380</v>
      </c>
    </row>
    <row r="5334" customFormat="false" ht="15" hidden="false" customHeight="false" outlineLevel="0" collapsed="false">
      <c r="A5334" s="28" t="s">
        <v>382</v>
      </c>
      <c r="B5334" s="28" t="n">
        <v>329</v>
      </c>
      <c r="C5334" s="29" t="n">
        <v>45535</v>
      </c>
      <c r="D5334" s="28" t="s">
        <v>381</v>
      </c>
    </row>
    <row r="5335" customFormat="false" ht="15" hidden="false" customHeight="false" outlineLevel="0" collapsed="false">
      <c r="A5335" s="28" t="s">
        <v>382</v>
      </c>
      <c r="B5335" s="28" t="n">
        <v>329</v>
      </c>
      <c r="C5335" s="29" t="n">
        <v>45565</v>
      </c>
      <c r="D5335" s="28" t="s">
        <v>381</v>
      </c>
    </row>
    <row r="5336" customFormat="false" ht="15" hidden="false" customHeight="false" outlineLevel="0" collapsed="false">
      <c r="A5336" s="28" t="s">
        <v>382</v>
      </c>
      <c r="B5336" s="28" t="n">
        <v>329</v>
      </c>
      <c r="C5336" s="29" t="n">
        <v>45596</v>
      </c>
      <c r="D5336" s="28" t="s">
        <v>380</v>
      </c>
    </row>
    <row r="5337" customFormat="false" ht="15" hidden="false" customHeight="false" outlineLevel="0" collapsed="false">
      <c r="A5337" s="28" t="s">
        <v>382</v>
      </c>
      <c r="B5337" s="28" t="n">
        <v>329</v>
      </c>
      <c r="C5337" s="29" t="n">
        <v>45657</v>
      </c>
      <c r="D5337" s="28" t="s">
        <v>381</v>
      </c>
    </row>
    <row r="5338" customFormat="false" ht="15" hidden="false" customHeight="false" outlineLevel="0" collapsed="false">
      <c r="A5338" s="28" t="s">
        <v>382</v>
      </c>
      <c r="B5338" s="28" t="n">
        <v>329</v>
      </c>
      <c r="C5338" s="29" t="n">
        <v>45688</v>
      </c>
      <c r="D5338" s="28" t="s">
        <v>380</v>
      </c>
    </row>
    <row r="5339" customFormat="false" ht="15" hidden="false" customHeight="false" outlineLevel="0" collapsed="false">
      <c r="A5339" s="28" t="s">
        <v>382</v>
      </c>
      <c r="B5339" s="28" t="n">
        <v>329</v>
      </c>
      <c r="C5339" s="29" t="n">
        <v>45747</v>
      </c>
      <c r="D5339" s="28" t="s">
        <v>380</v>
      </c>
    </row>
    <row r="5340" customFormat="false" ht="15" hidden="false" customHeight="false" outlineLevel="0" collapsed="false">
      <c r="A5340" s="28" t="s">
        <v>382</v>
      </c>
      <c r="B5340" s="28" t="n">
        <v>329</v>
      </c>
      <c r="C5340" s="29" t="n">
        <v>45777</v>
      </c>
      <c r="D5340" s="28" t="s">
        <v>380</v>
      </c>
    </row>
    <row r="5341" customFormat="false" ht="15" hidden="false" customHeight="false" outlineLevel="0" collapsed="false">
      <c r="A5341" s="28" t="s">
        <v>382</v>
      </c>
      <c r="B5341" s="28" t="n">
        <v>329</v>
      </c>
      <c r="C5341" s="29" t="n">
        <v>45808</v>
      </c>
      <c r="D5341" s="28" t="s">
        <v>380</v>
      </c>
    </row>
    <row r="5342" customFormat="false" ht="15" hidden="false" customHeight="false" outlineLevel="0" collapsed="false">
      <c r="A5342" s="28" t="s">
        <v>382</v>
      </c>
      <c r="B5342" s="28" t="n">
        <v>329</v>
      </c>
      <c r="C5342" s="29" t="n">
        <v>45869</v>
      </c>
      <c r="D5342" s="28" t="s">
        <v>380</v>
      </c>
    </row>
    <row r="5343" customFormat="false" ht="15" hidden="false" customHeight="false" outlineLevel="0" collapsed="false">
      <c r="A5343" s="28" t="s">
        <v>382</v>
      </c>
      <c r="B5343" s="28" t="n">
        <v>329</v>
      </c>
      <c r="C5343" s="29" t="n">
        <v>45900</v>
      </c>
      <c r="D5343" s="28" t="s">
        <v>380</v>
      </c>
    </row>
    <row r="5344" customFormat="false" ht="15" hidden="false" customHeight="false" outlineLevel="0" collapsed="false">
      <c r="A5344" s="28" t="s">
        <v>382</v>
      </c>
      <c r="B5344" s="28" t="n">
        <v>329</v>
      </c>
      <c r="C5344" s="29" t="n">
        <v>45930</v>
      </c>
      <c r="D5344" s="28" t="s">
        <v>380</v>
      </c>
    </row>
    <row r="5345" customFormat="false" ht="15" hidden="false" customHeight="false" outlineLevel="0" collapsed="false">
      <c r="A5345" s="28" t="s">
        <v>382</v>
      </c>
      <c r="B5345" s="28" t="n">
        <v>329</v>
      </c>
      <c r="C5345" s="29" t="n">
        <v>45961</v>
      </c>
      <c r="D5345" s="28" t="s">
        <v>380</v>
      </c>
    </row>
    <row r="5346" customFormat="false" ht="15" hidden="false" customHeight="false" outlineLevel="0" collapsed="false">
      <c r="A5346" s="28" t="s">
        <v>382</v>
      </c>
      <c r="B5346" s="28" t="n">
        <v>329</v>
      </c>
      <c r="C5346" s="29" t="n">
        <v>46022</v>
      </c>
      <c r="D5346" s="28" t="s">
        <v>380</v>
      </c>
    </row>
    <row r="5347" customFormat="false" ht="15" hidden="false" customHeight="false" outlineLevel="0" collapsed="false">
      <c r="A5347" s="28" t="s">
        <v>382</v>
      </c>
      <c r="B5347" s="28" t="n">
        <v>329</v>
      </c>
      <c r="C5347" s="29" t="n">
        <v>46053</v>
      </c>
      <c r="D5347" s="28" t="s">
        <v>380</v>
      </c>
    </row>
    <row r="5348" customFormat="false" ht="15" hidden="false" customHeight="false" outlineLevel="0" collapsed="false">
      <c r="A5348" s="28" t="s">
        <v>382</v>
      </c>
      <c r="B5348" s="28" t="n">
        <v>329</v>
      </c>
      <c r="C5348" s="29" t="n">
        <v>46112</v>
      </c>
      <c r="D5348" s="28" t="s">
        <v>380</v>
      </c>
    </row>
    <row r="5349" customFormat="false" ht="15" hidden="false" customHeight="false" outlineLevel="0" collapsed="false">
      <c r="A5349" s="28" t="s">
        <v>382</v>
      </c>
      <c r="B5349" s="28" t="n">
        <v>329</v>
      </c>
      <c r="C5349" s="29" t="n">
        <v>46142</v>
      </c>
      <c r="D5349" s="28" t="s">
        <v>380</v>
      </c>
    </row>
    <row r="5350" customFormat="false" ht="15" hidden="false" customHeight="false" outlineLevel="0" collapsed="false">
      <c r="A5350" s="28" t="s">
        <v>382</v>
      </c>
      <c r="B5350" s="28" t="n">
        <v>329</v>
      </c>
      <c r="C5350" s="29" t="n">
        <v>46173</v>
      </c>
      <c r="D5350" s="28" t="s">
        <v>380</v>
      </c>
    </row>
    <row r="5351" customFormat="false" ht="15" hidden="false" customHeight="false" outlineLevel="0" collapsed="false">
      <c r="A5351" s="28" t="s">
        <v>382</v>
      </c>
      <c r="B5351" s="28" t="n">
        <v>329</v>
      </c>
      <c r="C5351" s="29" t="n">
        <v>46234</v>
      </c>
      <c r="D5351" s="28" t="s">
        <v>380</v>
      </c>
    </row>
    <row r="5352" customFormat="false" ht="15" hidden="false" customHeight="false" outlineLevel="0" collapsed="false">
      <c r="A5352" s="28" t="s">
        <v>382</v>
      </c>
      <c r="B5352" s="28" t="n">
        <v>330</v>
      </c>
      <c r="C5352" s="29" t="n">
        <v>44957</v>
      </c>
      <c r="D5352" s="28" t="s">
        <v>380</v>
      </c>
    </row>
    <row r="5353" customFormat="false" ht="15" hidden="false" customHeight="false" outlineLevel="0" collapsed="false">
      <c r="A5353" s="28" t="s">
        <v>382</v>
      </c>
      <c r="B5353" s="28" t="n">
        <v>330</v>
      </c>
      <c r="C5353" s="29" t="n">
        <v>45016</v>
      </c>
      <c r="D5353" s="28" t="s">
        <v>380</v>
      </c>
    </row>
    <row r="5354" customFormat="false" ht="15" hidden="false" customHeight="false" outlineLevel="0" collapsed="false">
      <c r="A5354" s="28" t="s">
        <v>382</v>
      </c>
      <c r="B5354" s="28" t="n">
        <v>330</v>
      </c>
      <c r="C5354" s="29" t="n">
        <v>45046</v>
      </c>
      <c r="D5354" s="28" t="s">
        <v>380</v>
      </c>
    </row>
    <row r="5355" customFormat="false" ht="15" hidden="false" customHeight="false" outlineLevel="0" collapsed="false">
      <c r="A5355" s="28" t="s">
        <v>382</v>
      </c>
      <c r="B5355" s="28" t="n">
        <v>330</v>
      </c>
      <c r="C5355" s="29" t="n">
        <v>45077</v>
      </c>
      <c r="D5355" s="28" t="s">
        <v>380</v>
      </c>
    </row>
    <row r="5356" customFormat="false" ht="15" hidden="false" customHeight="false" outlineLevel="0" collapsed="false">
      <c r="A5356" s="28" t="s">
        <v>382</v>
      </c>
      <c r="B5356" s="28" t="n">
        <v>330</v>
      </c>
      <c r="C5356" s="29" t="n">
        <v>45199</v>
      </c>
      <c r="D5356" s="28" t="s">
        <v>381</v>
      </c>
    </row>
    <row r="5357" customFormat="false" ht="15" hidden="false" customHeight="false" outlineLevel="0" collapsed="false">
      <c r="A5357" s="28" t="s">
        <v>382</v>
      </c>
      <c r="B5357" s="28" t="n">
        <v>330</v>
      </c>
      <c r="C5357" s="29" t="n">
        <v>45230</v>
      </c>
      <c r="D5357" s="28" t="s">
        <v>381</v>
      </c>
    </row>
    <row r="5358" customFormat="false" ht="15" hidden="false" customHeight="false" outlineLevel="0" collapsed="false">
      <c r="A5358" s="28" t="s">
        <v>382</v>
      </c>
      <c r="B5358" s="28" t="n">
        <v>330</v>
      </c>
      <c r="C5358" s="29" t="n">
        <v>45291</v>
      </c>
      <c r="D5358" s="28" t="s">
        <v>380</v>
      </c>
    </row>
    <row r="5359" customFormat="false" ht="15" hidden="false" customHeight="false" outlineLevel="0" collapsed="false">
      <c r="A5359" s="28" t="s">
        <v>382</v>
      </c>
      <c r="B5359" s="28" t="n">
        <v>330</v>
      </c>
      <c r="C5359" s="29" t="n">
        <v>45322</v>
      </c>
      <c r="D5359" s="28" t="s">
        <v>380</v>
      </c>
    </row>
    <row r="5360" customFormat="false" ht="15" hidden="false" customHeight="false" outlineLevel="0" collapsed="false">
      <c r="A5360" s="28" t="s">
        <v>382</v>
      </c>
      <c r="B5360" s="28" t="n">
        <v>330</v>
      </c>
      <c r="C5360" s="29" t="n">
        <v>45382</v>
      </c>
      <c r="D5360" s="28" t="s">
        <v>380</v>
      </c>
    </row>
    <row r="5361" customFormat="false" ht="15" hidden="false" customHeight="false" outlineLevel="0" collapsed="false">
      <c r="A5361" s="28" t="s">
        <v>382</v>
      </c>
      <c r="B5361" s="28" t="n">
        <v>330</v>
      </c>
      <c r="C5361" s="29" t="n">
        <v>45412</v>
      </c>
      <c r="D5361" s="28" t="s">
        <v>380</v>
      </c>
    </row>
    <row r="5362" customFormat="false" ht="15" hidden="false" customHeight="false" outlineLevel="0" collapsed="false">
      <c r="A5362" s="28" t="s">
        <v>382</v>
      </c>
      <c r="B5362" s="28" t="n">
        <v>330</v>
      </c>
      <c r="C5362" s="29" t="n">
        <v>45443</v>
      </c>
      <c r="D5362" s="28" t="s">
        <v>381</v>
      </c>
    </row>
    <row r="5363" customFormat="false" ht="15" hidden="false" customHeight="false" outlineLevel="0" collapsed="false">
      <c r="A5363" s="28" t="s">
        <v>382</v>
      </c>
      <c r="B5363" s="28" t="n">
        <v>330</v>
      </c>
      <c r="C5363" s="29" t="n">
        <v>45504</v>
      </c>
      <c r="D5363" s="28" t="s">
        <v>380</v>
      </c>
    </row>
    <row r="5364" customFormat="false" ht="15" hidden="false" customHeight="false" outlineLevel="0" collapsed="false">
      <c r="A5364" s="28" t="s">
        <v>382</v>
      </c>
      <c r="B5364" s="28" t="n">
        <v>330</v>
      </c>
      <c r="C5364" s="29" t="n">
        <v>45535</v>
      </c>
      <c r="D5364" s="28" t="s">
        <v>380</v>
      </c>
    </row>
    <row r="5365" customFormat="false" ht="15" hidden="false" customHeight="false" outlineLevel="0" collapsed="false">
      <c r="A5365" s="28" t="s">
        <v>382</v>
      </c>
      <c r="B5365" s="28" t="n">
        <v>330</v>
      </c>
      <c r="C5365" s="29" t="n">
        <v>45565</v>
      </c>
      <c r="D5365" s="28" t="s">
        <v>380</v>
      </c>
    </row>
    <row r="5366" customFormat="false" ht="15" hidden="false" customHeight="false" outlineLevel="0" collapsed="false">
      <c r="A5366" s="28" t="s">
        <v>382</v>
      </c>
      <c r="B5366" s="28" t="n">
        <v>330</v>
      </c>
      <c r="C5366" s="29" t="n">
        <v>45596</v>
      </c>
      <c r="D5366" s="28" t="s">
        <v>381</v>
      </c>
    </row>
    <row r="5367" customFormat="false" ht="15" hidden="false" customHeight="false" outlineLevel="0" collapsed="false">
      <c r="A5367" s="28" t="s">
        <v>382</v>
      </c>
      <c r="B5367" s="28" t="n">
        <v>330</v>
      </c>
      <c r="C5367" s="29" t="n">
        <v>45657</v>
      </c>
      <c r="D5367" s="28" t="s">
        <v>379</v>
      </c>
    </row>
    <row r="5368" customFormat="false" ht="15" hidden="false" customHeight="false" outlineLevel="0" collapsed="false">
      <c r="A5368" s="28" t="s">
        <v>382</v>
      </c>
      <c r="B5368" s="28" t="n">
        <v>330</v>
      </c>
      <c r="C5368" s="29" t="n">
        <v>45688</v>
      </c>
      <c r="D5368" s="28" t="s">
        <v>381</v>
      </c>
    </row>
    <row r="5369" customFormat="false" ht="15" hidden="false" customHeight="false" outlineLevel="0" collapsed="false">
      <c r="A5369" s="28" t="s">
        <v>382</v>
      </c>
      <c r="B5369" s="28" t="n">
        <v>330</v>
      </c>
      <c r="C5369" s="29" t="n">
        <v>45747</v>
      </c>
      <c r="D5369" s="28" t="s">
        <v>381</v>
      </c>
    </row>
    <row r="5370" customFormat="false" ht="15" hidden="false" customHeight="false" outlineLevel="0" collapsed="false">
      <c r="A5370" s="28" t="s">
        <v>382</v>
      </c>
      <c r="B5370" s="28" t="n">
        <v>330</v>
      </c>
      <c r="C5370" s="29" t="n">
        <v>45777</v>
      </c>
      <c r="D5370" s="28" t="s">
        <v>380</v>
      </c>
    </row>
    <row r="5371" customFormat="false" ht="15" hidden="false" customHeight="false" outlineLevel="0" collapsed="false">
      <c r="A5371" s="28" t="s">
        <v>382</v>
      </c>
      <c r="B5371" s="28" t="n">
        <v>330</v>
      </c>
      <c r="C5371" s="29" t="n">
        <v>45808</v>
      </c>
      <c r="D5371" s="28" t="s">
        <v>380</v>
      </c>
    </row>
    <row r="5372" customFormat="false" ht="15" hidden="false" customHeight="false" outlineLevel="0" collapsed="false">
      <c r="A5372" s="28" t="s">
        <v>382</v>
      </c>
      <c r="B5372" s="28" t="n">
        <v>330</v>
      </c>
      <c r="C5372" s="29" t="n">
        <v>45869</v>
      </c>
      <c r="D5372" s="28" t="s">
        <v>380</v>
      </c>
    </row>
    <row r="5373" customFormat="false" ht="15" hidden="false" customHeight="false" outlineLevel="0" collapsed="false">
      <c r="A5373" s="28" t="s">
        <v>382</v>
      </c>
      <c r="B5373" s="28" t="n">
        <v>330</v>
      </c>
      <c r="C5373" s="29" t="n">
        <v>45900</v>
      </c>
      <c r="D5373" s="28" t="s">
        <v>381</v>
      </c>
    </row>
    <row r="5374" customFormat="false" ht="15" hidden="false" customHeight="false" outlineLevel="0" collapsed="false">
      <c r="A5374" s="28" t="s">
        <v>382</v>
      </c>
      <c r="B5374" s="28" t="n">
        <v>330</v>
      </c>
      <c r="C5374" s="29" t="n">
        <v>45930</v>
      </c>
      <c r="D5374" s="28" t="s">
        <v>380</v>
      </c>
    </row>
    <row r="5375" customFormat="false" ht="15" hidden="false" customHeight="false" outlineLevel="0" collapsed="false">
      <c r="A5375" s="28" t="s">
        <v>382</v>
      </c>
      <c r="B5375" s="28" t="n">
        <v>330</v>
      </c>
      <c r="C5375" s="29" t="n">
        <v>45961</v>
      </c>
      <c r="D5375" s="28" t="s">
        <v>380</v>
      </c>
    </row>
    <row r="5376" customFormat="false" ht="15" hidden="false" customHeight="false" outlineLevel="0" collapsed="false">
      <c r="A5376" s="28" t="s">
        <v>382</v>
      </c>
      <c r="B5376" s="28" t="n">
        <v>330</v>
      </c>
      <c r="C5376" s="29" t="n">
        <v>46022</v>
      </c>
      <c r="D5376" s="28" t="s">
        <v>380</v>
      </c>
    </row>
    <row r="5377" customFormat="false" ht="15" hidden="false" customHeight="false" outlineLevel="0" collapsed="false">
      <c r="A5377" s="28" t="s">
        <v>382</v>
      </c>
      <c r="B5377" s="28" t="n">
        <v>330</v>
      </c>
      <c r="C5377" s="29" t="n">
        <v>46053</v>
      </c>
      <c r="D5377" s="28" t="s">
        <v>380</v>
      </c>
    </row>
    <row r="5378" customFormat="false" ht="15" hidden="false" customHeight="false" outlineLevel="0" collapsed="false">
      <c r="A5378" s="28" t="s">
        <v>382</v>
      </c>
      <c r="B5378" s="28" t="n">
        <v>330</v>
      </c>
      <c r="C5378" s="29" t="n">
        <v>46112</v>
      </c>
      <c r="D5378" s="28" t="s">
        <v>380</v>
      </c>
    </row>
    <row r="5379" customFormat="false" ht="15" hidden="false" customHeight="false" outlineLevel="0" collapsed="false">
      <c r="A5379" s="28" t="s">
        <v>382</v>
      </c>
      <c r="B5379" s="28" t="n">
        <v>330</v>
      </c>
      <c r="C5379" s="29" t="n">
        <v>46142</v>
      </c>
      <c r="D5379" s="28" t="s">
        <v>380</v>
      </c>
    </row>
    <row r="5380" customFormat="false" ht="15" hidden="false" customHeight="false" outlineLevel="0" collapsed="false">
      <c r="A5380" s="28" t="s">
        <v>382</v>
      </c>
      <c r="B5380" s="28" t="n">
        <v>330</v>
      </c>
      <c r="C5380" s="29" t="n">
        <v>46173</v>
      </c>
      <c r="D5380" s="28" t="s">
        <v>380</v>
      </c>
    </row>
    <row r="5381" customFormat="false" ht="15" hidden="false" customHeight="false" outlineLevel="0" collapsed="false">
      <c r="A5381" s="28" t="s">
        <v>382</v>
      </c>
      <c r="B5381" s="28" t="n">
        <v>330</v>
      </c>
      <c r="C5381" s="29" t="n">
        <v>46234</v>
      </c>
      <c r="D5381" s="28" t="s">
        <v>380</v>
      </c>
    </row>
    <row r="5382" customFormat="false" ht="15" hidden="false" customHeight="false" outlineLevel="0" collapsed="false">
      <c r="A5382" s="28" t="s">
        <v>382</v>
      </c>
      <c r="B5382" s="28" t="n">
        <v>331</v>
      </c>
      <c r="C5382" s="29" t="n">
        <v>44957</v>
      </c>
      <c r="D5382" s="28" t="s">
        <v>380</v>
      </c>
    </row>
    <row r="5383" customFormat="false" ht="15" hidden="false" customHeight="false" outlineLevel="0" collapsed="false">
      <c r="A5383" s="28" t="s">
        <v>382</v>
      </c>
      <c r="B5383" s="28" t="n">
        <v>331</v>
      </c>
      <c r="C5383" s="29" t="n">
        <v>45016</v>
      </c>
      <c r="D5383" s="28" t="s">
        <v>380</v>
      </c>
    </row>
    <row r="5384" customFormat="false" ht="15" hidden="false" customHeight="false" outlineLevel="0" collapsed="false">
      <c r="A5384" s="28" t="s">
        <v>382</v>
      </c>
      <c r="B5384" s="28" t="n">
        <v>331</v>
      </c>
      <c r="C5384" s="29" t="n">
        <v>45046</v>
      </c>
      <c r="D5384" s="28" t="s">
        <v>380</v>
      </c>
    </row>
    <row r="5385" customFormat="false" ht="15" hidden="false" customHeight="false" outlineLevel="0" collapsed="false">
      <c r="A5385" s="28" t="s">
        <v>382</v>
      </c>
      <c r="B5385" s="28" t="n">
        <v>331</v>
      </c>
      <c r="C5385" s="29" t="n">
        <v>45077</v>
      </c>
      <c r="D5385" s="28" t="s">
        <v>380</v>
      </c>
    </row>
    <row r="5386" customFormat="false" ht="15" hidden="false" customHeight="false" outlineLevel="0" collapsed="false">
      <c r="A5386" s="28" t="s">
        <v>382</v>
      </c>
      <c r="B5386" s="28" t="n">
        <v>331</v>
      </c>
      <c r="C5386" s="29" t="n">
        <v>45199</v>
      </c>
      <c r="D5386" s="28" t="s">
        <v>380</v>
      </c>
    </row>
    <row r="5387" customFormat="false" ht="15" hidden="false" customHeight="false" outlineLevel="0" collapsed="false">
      <c r="A5387" s="28" t="s">
        <v>382</v>
      </c>
      <c r="B5387" s="28" t="n">
        <v>331</v>
      </c>
      <c r="C5387" s="29" t="n">
        <v>45230</v>
      </c>
      <c r="D5387" s="28" t="s">
        <v>380</v>
      </c>
    </row>
    <row r="5388" customFormat="false" ht="15" hidden="false" customHeight="false" outlineLevel="0" collapsed="false">
      <c r="A5388" s="28" t="s">
        <v>382</v>
      </c>
      <c r="B5388" s="28" t="n">
        <v>331</v>
      </c>
      <c r="C5388" s="29" t="n">
        <v>45291</v>
      </c>
      <c r="D5388" s="28" t="s">
        <v>380</v>
      </c>
    </row>
    <row r="5389" customFormat="false" ht="15" hidden="false" customHeight="false" outlineLevel="0" collapsed="false">
      <c r="A5389" s="28" t="s">
        <v>382</v>
      </c>
      <c r="B5389" s="28" t="n">
        <v>331</v>
      </c>
      <c r="C5389" s="29" t="n">
        <v>45322</v>
      </c>
      <c r="D5389" s="28" t="s">
        <v>380</v>
      </c>
    </row>
    <row r="5390" customFormat="false" ht="15" hidden="false" customHeight="false" outlineLevel="0" collapsed="false">
      <c r="A5390" s="28" t="s">
        <v>382</v>
      </c>
      <c r="B5390" s="28" t="n">
        <v>331</v>
      </c>
      <c r="C5390" s="29" t="n">
        <v>45382</v>
      </c>
      <c r="D5390" s="28" t="s">
        <v>380</v>
      </c>
    </row>
    <row r="5391" customFormat="false" ht="15" hidden="false" customHeight="false" outlineLevel="0" collapsed="false">
      <c r="A5391" s="28" t="s">
        <v>382</v>
      </c>
      <c r="B5391" s="28" t="n">
        <v>331</v>
      </c>
      <c r="C5391" s="29" t="n">
        <v>45412</v>
      </c>
      <c r="D5391" s="28" t="s">
        <v>380</v>
      </c>
    </row>
    <row r="5392" customFormat="false" ht="15" hidden="false" customHeight="false" outlineLevel="0" collapsed="false">
      <c r="A5392" s="28" t="s">
        <v>382</v>
      </c>
      <c r="B5392" s="28" t="n">
        <v>331</v>
      </c>
      <c r="C5392" s="29" t="n">
        <v>45443</v>
      </c>
      <c r="D5392" s="28" t="s">
        <v>380</v>
      </c>
    </row>
    <row r="5393" customFormat="false" ht="15" hidden="false" customHeight="false" outlineLevel="0" collapsed="false">
      <c r="A5393" s="28" t="s">
        <v>382</v>
      </c>
      <c r="B5393" s="28" t="n">
        <v>331</v>
      </c>
      <c r="C5393" s="29" t="n">
        <v>45504</v>
      </c>
      <c r="D5393" s="28" t="s">
        <v>380</v>
      </c>
    </row>
    <row r="5394" customFormat="false" ht="15" hidden="false" customHeight="false" outlineLevel="0" collapsed="false">
      <c r="A5394" s="28" t="s">
        <v>382</v>
      </c>
      <c r="B5394" s="28" t="n">
        <v>331</v>
      </c>
      <c r="C5394" s="29" t="n">
        <v>45535</v>
      </c>
      <c r="D5394" s="28" t="s">
        <v>380</v>
      </c>
    </row>
    <row r="5395" customFormat="false" ht="15" hidden="false" customHeight="false" outlineLevel="0" collapsed="false">
      <c r="A5395" s="28" t="s">
        <v>382</v>
      </c>
      <c r="B5395" s="28" t="n">
        <v>331</v>
      </c>
      <c r="C5395" s="29" t="n">
        <v>45565</v>
      </c>
      <c r="D5395" s="28" t="s">
        <v>380</v>
      </c>
    </row>
    <row r="5396" customFormat="false" ht="15" hidden="false" customHeight="false" outlineLevel="0" collapsed="false">
      <c r="A5396" s="28" t="s">
        <v>382</v>
      </c>
      <c r="B5396" s="28" t="n">
        <v>331</v>
      </c>
      <c r="C5396" s="29" t="n">
        <v>45596</v>
      </c>
      <c r="D5396" s="28" t="s">
        <v>380</v>
      </c>
    </row>
    <row r="5397" customFormat="false" ht="15" hidden="false" customHeight="false" outlineLevel="0" collapsed="false">
      <c r="A5397" s="28" t="s">
        <v>382</v>
      </c>
      <c r="B5397" s="28" t="n">
        <v>331</v>
      </c>
      <c r="C5397" s="29" t="n">
        <v>45657</v>
      </c>
      <c r="D5397" s="28" t="s">
        <v>380</v>
      </c>
    </row>
    <row r="5398" customFormat="false" ht="15" hidden="false" customHeight="false" outlineLevel="0" collapsed="false">
      <c r="A5398" s="28" t="s">
        <v>382</v>
      </c>
      <c r="B5398" s="28" t="n">
        <v>331</v>
      </c>
      <c r="C5398" s="29" t="n">
        <v>45688</v>
      </c>
      <c r="D5398" s="28" t="s">
        <v>380</v>
      </c>
    </row>
    <row r="5399" customFormat="false" ht="15" hidden="false" customHeight="false" outlineLevel="0" collapsed="false">
      <c r="A5399" s="28" t="s">
        <v>382</v>
      </c>
      <c r="B5399" s="28" t="n">
        <v>331</v>
      </c>
      <c r="C5399" s="29" t="n">
        <v>45747</v>
      </c>
      <c r="D5399" s="28" t="s">
        <v>380</v>
      </c>
    </row>
    <row r="5400" customFormat="false" ht="15" hidden="false" customHeight="false" outlineLevel="0" collapsed="false">
      <c r="A5400" s="28" t="s">
        <v>382</v>
      </c>
      <c r="B5400" s="28" t="n">
        <v>331</v>
      </c>
      <c r="C5400" s="29" t="n">
        <v>45777</v>
      </c>
      <c r="D5400" s="28" t="s">
        <v>380</v>
      </c>
    </row>
    <row r="5401" customFormat="false" ht="15" hidden="false" customHeight="false" outlineLevel="0" collapsed="false">
      <c r="A5401" s="28" t="s">
        <v>382</v>
      </c>
      <c r="B5401" s="28" t="n">
        <v>331</v>
      </c>
      <c r="C5401" s="29" t="n">
        <v>45808</v>
      </c>
      <c r="D5401" s="28" t="s">
        <v>380</v>
      </c>
    </row>
    <row r="5402" customFormat="false" ht="15" hidden="false" customHeight="false" outlineLevel="0" collapsed="false">
      <c r="A5402" s="28" t="s">
        <v>382</v>
      </c>
      <c r="B5402" s="28" t="n">
        <v>331</v>
      </c>
      <c r="C5402" s="29" t="n">
        <v>45869</v>
      </c>
      <c r="D5402" s="28" t="s">
        <v>380</v>
      </c>
    </row>
    <row r="5403" customFormat="false" ht="15" hidden="false" customHeight="false" outlineLevel="0" collapsed="false">
      <c r="A5403" s="28" t="s">
        <v>382</v>
      </c>
      <c r="B5403" s="28" t="n">
        <v>331</v>
      </c>
      <c r="C5403" s="29" t="n">
        <v>45900</v>
      </c>
      <c r="D5403" s="28" t="s">
        <v>379</v>
      </c>
    </row>
    <row r="5404" customFormat="false" ht="15" hidden="false" customHeight="false" outlineLevel="0" collapsed="false">
      <c r="A5404" s="28" t="s">
        <v>382</v>
      </c>
      <c r="B5404" s="28" t="n">
        <v>331</v>
      </c>
      <c r="C5404" s="29" t="n">
        <v>45930</v>
      </c>
      <c r="D5404" s="28" t="s">
        <v>380</v>
      </c>
    </row>
    <row r="5405" customFormat="false" ht="15" hidden="false" customHeight="false" outlineLevel="0" collapsed="false">
      <c r="A5405" s="28" t="s">
        <v>382</v>
      </c>
      <c r="B5405" s="28" t="n">
        <v>331</v>
      </c>
      <c r="C5405" s="29" t="n">
        <v>45961</v>
      </c>
      <c r="D5405" s="28" t="s">
        <v>380</v>
      </c>
    </row>
    <row r="5406" customFormat="false" ht="15" hidden="false" customHeight="false" outlineLevel="0" collapsed="false">
      <c r="A5406" s="28" t="s">
        <v>382</v>
      </c>
      <c r="B5406" s="28" t="n">
        <v>331</v>
      </c>
      <c r="C5406" s="29" t="n">
        <v>46022</v>
      </c>
      <c r="D5406" s="28" t="s">
        <v>380</v>
      </c>
    </row>
    <row r="5407" customFormat="false" ht="15" hidden="false" customHeight="false" outlineLevel="0" collapsed="false">
      <c r="A5407" s="28" t="s">
        <v>382</v>
      </c>
      <c r="B5407" s="28" t="n">
        <v>331</v>
      </c>
      <c r="C5407" s="29" t="n">
        <v>46053</v>
      </c>
      <c r="D5407" s="28" t="s">
        <v>380</v>
      </c>
    </row>
    <row r="5408" customFormat="false" ht="15" hidden="false" customHeight="false" outlineLevel="0" collapsed="false">
      <c r="A5408" s="28" t="s">
        <v>382</v>
      </c>
      <c r="B5408" s="28" t="n">
        <v>331</v>
      </c>
      <c r="C5408" s="29" t="n">
        <v>46112</v>
      </c>
      <c r="D5408" s="28" t="s">
        <v>381</v>
      </c>
    </row>
    <row r="5409" customFormat="false" ht="15" hidden="false" customHeight="false" outlineLevel="0" collapsed="false">
      <c r="A5409" s="28" t="s">
        <v>382</v>
      </c>
      <c r="B5409" s="28" t="n">
        <v>331</v>
      </c>
      <c r="C5409" s="29" t="n">
        <v>46142</v>
      </c>
      <c r="D5409" s="28" t="s">
        <v>380</v>
      </c>
    </row>
    <row r="5410" customFormat="false" ht="15" hidden="false" customHeight="false" outlineLevel="0" collapsed="false">
      <c r="A5410" s="28" t="s">
        <v>382</v>
      </c>
      <c r="B5410" s="28" t="n">
        <v>331</v>
      </c>
      <c r="C5410" s="29" t="n">
        <v>46173</v>
      </c>
      <c r="D5410" s="28" t="s">
        <v>381</v>
      </c>
    </row>
    <row r="5411" customFormat="false" ht="15" hidden="false" customHeight="false" outlineLevel="0" collapsed="false">
      <c r="A5411" s="28" t="s">
        <v>382</v>
      </c>
      <c r="B5411" s="28" t="n">
        <v>331</v>
      </c>
      <c r="C5411" s="29" t="n">
        <v>46234</v>
      </c>
      <c r="D5411" s="28" t="s">
        <v>380</v>
      </c>
    </row>
    <row r="5412" customFormat="false" ht="15" hidden="false" customHeight="false" outlineLevel="0" collapsed="false">
      <c r="A5412" s="28" t="s">
        <v>382</v>
      </c>
      <c r="B5412" s="28" t="n">
        <v>332</v>
      </c>
      <c r="C5412" s="29" t="n">
        <v>44957</v>
      </c>
      <c r="D5412" s="28" t="s">
        <v>380</v>
      </c>
    </row>
    <row r="5413" customFormat="false" ht="15" hidden="false" customHeight="false" outlineLevel="0" collapsed="false">
      <c r="A5413" s="28" t="s">
        <v>382</v>
      </c>
      <c r="B5413" s="28" t="n">
        <v>332</v>
      </c>
      <c r="C5413" s="29" t="n">
        <v>45016</v>
      </c>
      <c r="D5413" s="28" t="s">
        <v>380</v>
      </c>
    </row>
    <row r="5414" customFormat="false" ht="15" hidden="false" customHeight="false" outlineLevel="0" collapsed="false">
      <c r="A5414" s="28" t="s">
        <v>382</v>
      </c>
      <c r="B5414" s="28" t="n">
        <v>332</v>
      </c>
      <c r="C5414" s="29" t="n">
        <v>45046</v>
      </c>
      <c r="D5414" s="28" t="s">
        <v>380</v>
      </c>
    </row>
    <row r="5415" customFormat="false" ht="15" hidden="false" customHeight="false" outlineLevel="0" collapsed="false">
      <c r="A5415" s="28" t="s">
        <v>382</v>
      </c>
      <c r="B5415" s="28" t="n">
        <v>332</v>
      </c>
      <c r="C5415" s="29" t="n">
        <v>45077</v>
      </c>
      <c r="D5415" s="28" t="s">
        <v>380</v>
      </c>
    </row>
    <row r="5416" customFormat="false" ht="15" hidden="false" customHeight="false" outlineLevel="0" collapsed="false">
      <c r="A5416" s="28" t="s">
        <v>382</v>
      </c>
      <c r="B5416" s="28" t="n">
        <v>332</v>
      </c>
      <c r="C5416" s="29" t="n">
        <v>45199</v>
      </c>
      <c r="D5416" s="28" t="s">
        <v>380</v>
      </c>
    </row>
    <row r="5417" customFormat="false" ht="15" hidden="false" customHeight="false" outlineLevel="0" collapsed="false">
      <c r="A5417" s="28" t="s">
        <v>382</v>
      </c>
      <c r="B5417" s="28" t="n">
        <v>332</v>
      </c>
      <c r="C5417" s="29" t="n">
        <v>45230</v>
      </c>
      <c r="D5417" s="28" t="s">
        <v>380</v>
      </c>
    </row>
    <row r="5418" customFormat="false" ht="15" hidden="false" customHeight="false" outlineLevel="0" collapsed="false">
      <c r="A5418" s="28" t="s">
        <v>382</v>
      </c>
      <c r="B5418" s="28" t="n">
        <v>332</v>
      </c>
      <c r="C5418" s="29" t="n">
        <v>45291</v>
      </c>
      <c r="D5418" s="28" t="s">
        <v>380</v>
      </c>
    </row>
    <row r="5419" customFormat="false" ht="15" hidden="false" customHeight="false" outlineLevel="0" collapsed="false">
      <c r="A5419" s="28" t="s">
        <v>382</v>
      </c>
      <c r="B5419" s="28" t="n">
        <v>332</v>
      </c>
      <c r="C5419" s="29" t="n">
        <v>45322</v>
      </c>
      <c r="D5419" s="28" t="s">
        <v>380</v>
      </c>
    </row>
    <row r="5420" customFormat="false" ht="15" hidden="false" customHeight="false" outlineLevel="0" collapsed="false">
      <c r="A5420" s="28" t="s">
        <v>382</v>
      </c>
      <c r="B5420" s="28" t="n">
        <v>332</v>
      </c>
      <c r="C5420" s="29" t="n">
        <v>45382</v>
      </c>
      <c r="D5420" s="28" t="s">
        <v>380</v>
      </c>
    </row>
    <row r="5421" customFormat="false" ht="15" hidden="false" customHeight="false" outlineLevel="0" collapsed="false">
      <c r="A5421" s="28" t="s">
        <v>382</v>
      </c>
      <c r="B5421" s="28" t="n">
        <v>332</v>
      </c>
      <c r="C5421" s="29" t="n">
        <v>45412</v>
      </c>
      <c r="D5421" s="28" t="s">
        <v>380</v>
      </c>
    </row>
    <row r="5422" customFormat="false" ht="15" hidden="false" customHeight="false" outlineLevel="0" collapsed="false">
      <c r="A5422" s="28" t="s">
        <v>382</v>
      </c>
      <c r="B5422" s="28" t="n">
        <v>332</v>
      </c>
      <c r="C5422" s="29" t="n">
        <v>45443</v>
      </c>
      <c r="D5422" s="28" t="s">
        <v>381</v>
      </c>
    </row>
    <row r="5423" customFormat="false" ht="15" hidden="false" customHeight="false" outlineLevel="0" collapsed="false">
      <c r="A5423" s="28" t="s">
        <v>382</v>
      </c>
      <c r="B5423" s="28" t="n">
        <v>332</v>
      </c>
      <c r="C5423" s="29" t="n">
        <v>45504</v>
      </c>
      <c r="D5423" s="28" t="s">
        <v>380</v>
      </c>
    </row>
    <row r="5424" customFormat="false" ht="15" hidden="false" customHeight="false" outlineLevel="0" collapsed="false">
      <c r="A5424" s="28" t="s">
        <v>382</v>
      </c>
      <c r="B5424" s="28" t="n">
        <v>332</v>
      </c>
      <c r="C5424" s="29" t="n">
        <v>45535</v>
      </c>
      <c r="D5424" s="28" t="s">
        <v>380</v>
      </c>
    </row>
    <row r="5425" customFormat="false" ht="15" hidden="false" customHeight="false" outlineLevel="0" collapsed="false">
      <c r="A5425" s="28" t="s">
        <v>382</v>
      </c>
      <c r="B5425" s="28" t="n">
        <v>332</v>
      </c>
      <c r="C5425" s="29" t="n">
        <v>45565</v>
      </c>
      <c r="D5425" s="28" t="s">
        <v>380</v>
      </c>
    </row>
    <row r="5426" customFormat="false" ht="15" hidden="false" customHeight="false" outlineLevel="0" collapsed="false">
      <c r="A5426" s="28" t="s">
        <v>382</v>
      </c>
      <c r="B5426" s="28" t="n">
        <v>332</v>
      </c>
      <c r="C5426" s="29" t="n">
        <v>45596</v>
      </c>
      <c r="D5426" s="28" t="s">
        <v>380</v>
      </c>
    </row>
    <row r="5427" customFormat="false" ht="15" hidden="false" customHeight="false" outlineLevel="0" collapsed="false">
      <c r="A5427" s="28" t="s">
        <v>382</v>
      </c>
      <c r="B5427" s="28" t="n">
        <v>332</v>
      </c>
      <c r="C5427" s="29" t="n">
        <v>45657</v>
      </c>
      <c r="D5427" s="28" t="s">
        <v>380</v>
      </c>
    </row>
    <row r="5428" customFormat="false" ht="15" hidden="false" customHeight="false" outlineLevel="0" collapsed="false">
      <c r="A5428" s="28" t="s">
        <v>382</v>
      </c>
      <c r="B5428" s="28" t="n">
        <v>332</v>
      </c>
      <c r="C5428" s="29" t="n">
        <v>45688</v>
      </c>
      <c r="D5428" s="28" t="s">
        <v>380</v>
      </c>
    </row>
    <row r="5429" customFormat="false" ht="15" hidden="false" customHeight="false" outlineLevel="0" collapsed="false">
      <c r="A5429" s="28" t="s">
        <v>382</v>
      </c>
      <c r="B5429" s="28" t="n">
        <v>332</v>
      </c>
      <c r="C5429" s="29" t="n">
        <v>45747</v>
      </c>
      <c r="D5429" s="28" t="s">
        <v>380</v>
      </c>
    </row>
    <row r="5430" customFormat="false" ht="15" hidden="false" customHeight="false" outlineLevel="0" collapsed="false">
      <c r="A5430" s="28" t="s">
        <v>382</v>
      </c>
      <c r="B5430" s="28" t="n">
        <v>332</v>
      </c>
      <c r="C5430" s="29" t="n">
        <v>45777</v>
      </c>
      <c r="D5430" s="28" t="s">
        <v>380</v>
      </c>
    </row>
    <row r="5431" customFormat="false" ht="15" hidden="false" customHeight="false" outlineLevel="0" collapsed="false">
      <c r="A5431" s="28" t="s">
        <v>382</v>
      </c>
      <c r="B5431" s="28" t="n">
        <v>332</v>
      </c>
      <c r="C5431" s="29" t="n">
        <v>45808</v>
      </c>
      <c r="D5431" s="28" t="s">
        <v>379</v>
      </c>
    </row>
    <row r="5432" customFormat="false" ht="15" hidden="false" customHeight="false" outlineLevel="0" collapsed="false">
      <c r="A5432" s="28" t="s">
        <v>382</v>
      </c>
      <c r="B5432" s="28" t="n">
        <v>332</v>
      </c>
      <c r="C5432" s="29" t="n">
        <v>45869</v>
      </c>
      <c r="D5432" s="28" t="s">
        <v>380</v>
      </c>
    </row>
    <row r="5433" customFormat="false" ht="15" hidden="false" customHeight="false" outlineLevel="0" collapsed="false">
      <c r="A5433" s="28" t="s">
        <v>382</v>
      </c>
      <c r="B5433" s="28" t="n">
        <v>332</v>
      </c>
      <c r="C5433" s="29" t="n">
        <v>45900</v>
      </c>
      <c r="D5433" s="28" t="s">
        <v>380</v>
      </c>
    </row>
    <row r="5434" customFormat="false" ht="15" hidden="false" customHeight="false" outlineLevel="0" collapsed="false">
      <c r="A5434" s="28" t="s">
        <v>382</v>
      </c>
      <c r="B5434" s="28" t="n">
        <v>332</v>
      </c>
      <c r="C5434" s="29" t="n">
        <v>45930</v>
      </c>
      <c r="D5434" s="28" t="s">
        <v>380</v>
      </c>
    </row>
    <row r="5435" customFormat="false" ht="15" hidden="false" customHeight="false" outlineLevel="0" collapsed="false">
      <c r="A5435" s="28" t="s">
        <v>382</v>
      </c>
      <c r="B5435" s="28" t="n">
        <v>332</v>
      </c>
      <c r="C5435" s="29" t="n">
        <v>45961</v>
      </c>
      <c r="D5435" s="28" t="s">
        <v>380</v>
      </c>
    </row>
    <row r="5436" customFormat="false" ht="15" hidden="false" customHeight="false" outlineLevel="0" collapsed="false">
      <c r="A5436" s="28" t="s">
        <v>382</v>
      </c>
      <c r="B5436" s="28" t="n">
        <v>332</v>
      </c>
      <c r="C5436" s="29" t="n">
        <v>46022</v>
      </c>
      <c r="D5436" s="28" t="s">
        <v>380</v>
      </c>
    </row>
    <row r="5437" customFormat="false" ht="15" hidden="false" customHeight="false" outlineLevel="0" collapsed="false">
      <c r="A5437" s="28" t="s">
        <v>382</v>
      </c>
      <c r="B5437" s="28" t="n">
        <v>332</v>
      </c>
      <c r="C5437" s="29" t="n">
        <v>46053</v>
      </c>
      <c r="D5437" s="28" t="s">
        <v>380</v>
      </c>
    </row>
    <row r="5438" customFormat="false" ht="15" hidden="false" customHeight="false" outlineLevel="0" collapsed="false">
      <c r="A5438" s="28" t="s">
        <v>382</v>
      </c>
      <c r="B5438" s="28" t="n">
        <v>332</v>
      </c>
      <c r="C5438" s="29" t="n">
        <v>46112</v>
      </c>
      <c r="D5438" s="28" t="s">
        <v>380</v>
      </c>
    </row>
    <row r="5439" customFormat="false" ht="15" hidden="false" customHeight="false" outlineLevel="0" collapsed="false">
      <c r="A5439" s="28" t="s">
        <v>382</v>
      </c>
      <c r="B5439" s="28" t="n">
        <v>332</v>
      </c>
      <c r="C5439" s="29" t="n">
        <v>46142</v>
      </c>
      <c r="D5439" s="28" t="s">
        <v>380</v>
      </c>
    </row>
    <row r="5440" customFormat="false" ht="15" hidden="false" customHeight="false" outlineLevel="0" collapsed="false">
      <c r="A5440" s="28" t="s">
        <v>382</v>
      </c>
      <c r="B5440" s="28" t="n">
        <v>332</v>
      </c>
      <c r="C5440" s="29" t="n">
        <v>46173</v>
      </c>
      <c r="D5440" s="28" t="s">
        <v>380</v>
      </c>
    </row>
    <row r="5441" customFormat="false" ht="15" hidden="false" customHeight="false" outlineLevel="0" collapsed="false">
      <c r="A5441" s="28" t="s">
        <v>382</v>
      </c>
      <c r="B5441" s="28" t="n">
        <v>332</v>
      </c>
      <c r="C5441" s="29" t="n">
        <v>46234</v>
      </c>
      <c r="D5441" s="28" t="s">
        <v>380</v>
      </c>
    </row>
    <row r="5442" customFormat="false" ht="15" hidden="false" customHeight="false" outlineLevel="0" collapsed="false">
      <c r="A5442" s="28" t="s">
        <v>382</v>
      </c>
      <c r="B5442" s="28" t="n">
        <v>333</v>
      </c>
      <c r="C5442" s="29" t="n">
        <v>44957</v>
      </c>
      <c r="D5442" s="28" t="s">
        <v>380</v>
      </c>
    </row>
    <row r="5443" customFormat="false" ht="15" hidden="false" customHeight="false" outlineLevel="0" collapsed="false">
      <c r="A5443" s="28" t="s">
        <v>382</v>
      </c>
      <c r="B5443" s="28" t="n">
        <v>333</v>
      </c>
      <c r="C5443" s="29" t="n">
        <v>45016</v>
      </c>
      <c r="D5443" s="28" t="s">
        <v>380</v>
      </c>
    </row>
    <row r="5444" customFormat="false" ht="15" hidden="false" customHeight="false" outlineLevel="0" collapsed="false">
      <c r="A5444" s="28" t="s">
        <v>382</v>
      </c>
      <c r="B5444" s="28" t="n">
        <v>333</v>
      </c>
      <c r="C5444" s="29" t="n">
        <v>45046</v>
      </c>
      <c r="D5444" s="28" t="s">
        <v>380</v>
      </c>
    </row>
    <row r="5445" customFormat="false" ht="15" hidden="false" customHeight="false" outlineLevel="0" collapsed="false">
      <c r="A5445" s="28" t="s">
        <v>382</v>
      </c>
      <c r="B5445" s="28" t="n">
        <v>333</v>
      </c>
      <c r="C5445" s="29" t="n">
        <v>45077</v>
      </c>
      <c r="D5445" s="28" t="s">
        <v>380</v>
      </c>
    </row>
    <row r="5446" customFormat="false" ht="15" hidden="false" customHeight="false" outlineLevel="0" collapsed="false">
      <c r="A5446" s="28" t="s">
        <v>382</v>
      </c>
      <c r="B5446" s="28" t="n">
        <v>333</v>
      </c>
      <c r="C5446" s="29" t="n">
        <v>45199</v>
      </c>
      <c r="D5446" s="28" t="s">
        <v>380</v>
      </c>
    </row>
    <row r="5447" customFormat="false" ht="15" hidden="false" customHeight="false" outlineLevel="0" collapsed="false">
      <c r="A5447" s="28" t="s">
        <v>382</v>
      </c>
      <c r="B5447" s="28" t="n">
        <v>333</v>
      </c>
      <c r="C5447" s="29" t="n">
        <v>45230</v>
      </c>
      <c r="D5447" s="28" t="s">
        <v>380</v>
      </c>
    </row>
    <row r="5448" customFormat="false" ht="15" hidden="false" customHeight="false" outlineLevel="0" collapsed="false">
      <c r="A5448" s="28" t="s">
        <v>382</v>
      </c>
      <c r="B5448" s="28" t="n">
        <v>333</v>
      </c>
      <c r="C5448" s="29" t="n">
        <v>45291</v>
      </c>
      <c r="D5448" s="28" t="s">
        <v>380</v>
      </c>
    </row>
    <row r="5449" customFormat="false" ht="15" hidden="false" customHeight="false" outlineLevel="0" collapsed="false">
      <c r="A5449" s="28" t="s">
        <v>382</v>
      </c>
      <c r="B5449" s="28" t="n">
        <v>333</v>
      </c>
      <c r="C5449" s="29" t="n">
        <v>45322</v>
      </c>
      <c r="D5449" s="28" t="s">
        <v>380</v>
      </c>
    </row>
    <row r="5450" customFormat="false" ht="15" hidden="false" customHeight="false" outlineLevel="0" collapsed="false">
      <c r="A5450" s="28" t="s">
        <v>382</v>
      </c>
      <c r="B5450" s="28" t="n">
        <v>333</v>
      </c>
      <c r="C5450" s="29" t="n">
        <v>45382</v>
      </c>
      <c r="D5450" s="28" t="s">
        <v>380</v>
      </c>
    </row>
    <row r="5451" customFormat="false" ht="15" hidden="false" customHeight="false" outlineLevel="0" collapsed="false">
      <c r="A5451" s="28" t="s">
        <v>382</v>
      </c>
      <c r="B5451" s="28" t="n">
        <v>333</v>
      </c>
      <c r="C5451" s="29" t="n">
        <v>45412</v>
      </c>
      <c r="D5451" s="28" t="s">
        <v>380</v>
      </c>
    </row>
    <row r="5452" customFormat="false" ht="15" hidden="false" customHeight="false" outlineLevel="0" collapsed="false">
      <c r="A5452" s="28" t="s">
        <v>382</v>
      </c>
      <c r="B5452" s="28" t="n">
        <v>333</v>
      </c>
      <c r="C5452" s="29" t="n">
        <v>45443</v>
      </c>
      <c r="D5452" s="28" t="s">
        <v>380</v>
      </c>
    </row>
    <row r="5453" customFormat="false" ht="15" hidden="false" customHeight="false" outlineLevel="0" collapsed="false">
      <c r="A5453" s="28" t="s">
        <v>382</v>
      </c>
      <c r="B5453" s="28" t="n">
        <v>333</v>
      </c>
      <c r="C5453" s="29" t="n">
        <v>45504</v>
      </c>
      <c r="D5453" s="28" t="s">
        <v>380</v>
      </c>
    </row>
    <row r="5454" customFormat="false" ht="15" hidden="false" customHeight="false" outlineLevel="0" collapsed="false">
      <c r="A5454" s="28" t="s">
        <v>382</v>
      </c>
      <c r="B5454" s="28" t="n">
        <v>333</v>
      </c>
      <c r="C5454" s="29" t="n">
        <v>45535</v>
      </c>
      <c r="D5454" s="28" t="s">
        <v>381</v>
      </c>
    </row>
    <row r="5455" customFormat="false" ht="15" hidden="false" customHeight="false" outlineLevel="0" collapsed="false">
      <c r="A5455" s="28" t="s">
        <v>382</v>
      </c>
      <c r="B5455" s="28" t="n">
        <v>333</v>
      </c>
      <c r="C5455" s="29" t="n">
        <v>45565</v>
      </c>
      <c r="D5455" s="28" t="s">
        <v>380</v>
      </c>
    </row>
    <row r="5456" customFormat="false" ht="15" hidden="false" customHeight="false" outlineLevel="0" collapsed="false">
      <c r="A5456" s="28" t="s">
        <v>382</v>
      </c>
      <c r="B5456" s="28" t="n">
        <v>333</v>
      </c>
      <c r="C5456" s="29" t="n">
        <v>45596</v>
      </c>
      <c r="D5456" s="28" t="s">
        <v>380</v>
      </c>
    </row>
    <row r="5457" customFormat="false" ht="15" hidden="false" customHeight="false" outlineLevel="0" collapsed="false">
      <c r="A5457" s="28" t="s">
        <v>382</v>
      </c>
      <c r="B5457" s="28" t="n">
        <v>333</v>
      </c>
      <c r="C5457" s="29" t="n">
        <v>45657</v>
      </c>
      <c r="D5457" s="28" t="s">
        <v>380</v>
      </c>
    </row>
    <row r="5458" customFormat="false" ht="15" hidden="false" customHeight="false" outlineLevel="0" collapsed="false">
      <c r="A5458" s="28" t="s">
        <v>382</v>
      </c>
      <c r="B5458" s="28" t="n">
        <v>333</v>
      </c>
      <c r="C5458" s="29" t="n">
        <v>45688</v>
      </c>
      <c r="D5458" s="28" t="s">
        <v>380</v>
      </c>
    </row>
    <row r="5459" customFormat="false" ht="15" hidden="false" customHeight="false" outlineLevel="0" collapsed="false">
      <c r="A5459" s="28" t="s">
        <v>382</v>
      </c>
      <c r="B5459" s="28" t="n">
        <v>333</v>
      </c>
      <c r="C5459" s="29" t="n">
        <v>45747</v>
      </c>
      <c r="D5459" s="28" t="s">
        <v>380</v>
      </c>
    </row>
    <row r="5460" customFormat="false" ht="15" hidden="false" customHeight="false" outlineLevel="0" collapsed="false">
      <c r="A5460" s="28" t="s">
        <v>382</v>
      </c>
      <c r="B5460" s="28" t="n">
        <v>333</v>
      </c>
      <c r="C5460" s="29" t="n">
        <v>45777</v>
      </c>
      <c r="D5460" s="28" t="s">
        <v>380</v>
      </c>
    </row>
    <row r="5461" customFormat="false" ht="15" hidden="false" customHeight="false" outlineLevel="0" collapsed="false">
      <c r="A5461" s="28" t="s">
        <v>382</v>
      </c>
      <c r="B5461" s="28" t="n">
        <v>333</v>
      </c>
      <c r="C5461" s="29" t="n">
        <v>45808</v>
      </c>
      <c r="D5461" s="28" t="s">
        <v>381</v>
      </c>
    </row>
    <row r="5462" customFormat="false" ht="15" hidden="false" customHeight="false" outlineLevel="0" collapsed="false">
      <c r="A5462" s="28" t="s">
        <v>382</v>
      </c>
      <c r="B5462" s="28" t="n">
        <v>333</v>
      </c>
      <c r="C5462" s="29" t="n">
        <v>45869</v>
      </c>
      <c r="D5462" s="28" t="s">
        <v>381</v>
      </c>
    </row>
    <row r="5463" customFormat="false" ht="15" hidden="false" customHeight="false" outlineLevel="0" collapsed="false">
      <c r="A5463" s="28" t="s">
        <v>382</v>
      </c>
      <c r="B5463" s="28" t="n">
        <v>333</v>
      </c>
      <c r="C5463" s="29" t="n">
        <v>45900</v>
      </c>
      <c r="D5463" s="28" t="s">
        <v>380</v>
      </c>
    </row>
    <row r="5464" customFormat="false" ht="15" hidden="false" customHeight="false" outlineLevel="0" collapsed="false">
      <c r="A5464" s="28" t="s">
        <v>382</v>
      </c>
      <c r="B5464" s="28" t="n">
        <v>333</v>
      </c>
      <c r="C5464" s="29" t="n">
        <v>45930</v>
      </c>
      <c r="D5464" s="28" t="s">
        <v>380</v>
      </c>
    </row>
    <row r="5465" customFormat="false" ht="15" hidden="false" customHeight="false" outlineLevel="0" collapsed="false">
      <c r="A5465" s="28" t="s">
        <v>382</v>
      </c>
      <c r="B5465" s="28" t="n">
        <v>333</v>
      </c>
      <c r="C5465" s="29" t="n">
        <v>45961</v>
      </c>
      <c r="D5465" s="28" t="s">
        <v>380</v>
      </c>
    </row>
    <row r="5466" customFormat="false" ht="15" hidden="false" customHeight="false" outlineLevel="0" collapsed="false">
      <c r="A5466" s="28" t="s">
        <v>382</v>
      </c>
      <c r="B5466" s="28" t="n">
        <v>333</v>
      </c>
      <c r="C5466" s="29" t="n">
        <v>46022</v>
      </c>
      <c r="D5466" s="28" t="s">
        <v>381</v>
      </c>
    </row>
    <row r="5467" customFormat="false" ht="15" hidden="false" customHeight="false" outlineLevel="0" collapsed="false">
      <c r="A5467" s="28" t="s">
        <v>382</v>
      </c>
      <c r="B5467" s="28" t="n">
        <v>333</v>
      </c>
      <c r="C5467" s="29" t="n">
        <v>46053</v>
      </c>
      <c r="D5467" s="28" t="s">
        <v>380</v>
      </c>
    </row>
    <row r="5468" customFormat="false" ht="15" hidden="false" customHeight="false" outlineLevel="0" collapsed="false">
      <c r="A5468" s="28" t="s">
        <v>382</v>
      </c>
      <c r="B5468" s="28" t="n">
        <v>333</v>
      </c>
      <c r="C5468" s="29" t="n">
        <v>46112</v>
      </c>
      <c r="D5468" s="28" t="s">
        <v>380</v>
      </c>
    </row>
    <row r="5469" customFormat="false" ht="15" hidden="false" customHeight="false" outlineLevel="0" collapsed="false">
      <c r="A5469" s="28" t="s">
        <v>382</v>
      </c>
      <c r="B5469" s="28" t="n">
        <v>333</v>
      </c>
      <c r="C5469" s="29" t="n">
        <v>46142</v>
      </c>
      <c r="D5469" s="28" t="s">
        <v>379</v>
      </c>
    </row>
    <row r="5470" customFormat="false" ht="15" hidden="false" customHeight="false" outlineLevel="0" collapsed="false">
      <c r="A5470" s="28" t="s">
        <v>382</v>
      </c>
      <c r="B5470" s="28" t="n">
        <v>333</v>
      </c>
      <c r="C5470" s="29" t="n">
        <v>46173</v>
      </c>
      <c r="D5470" s="28" t="s">
        <v>380</v>
      </c>
    </row>
    <row r="5471" customFormat="false" ht="15" hidden="false" customHeight="false" outlineLevel="0" collapsed="false">
      <c r="A5471" s="28" t="s">
        <v>382</v>
      </c>
      <c r="B5471" s="28" t="n">
        <v>333</v>
      </c>
      <c r="C5471" s="29" t="n">
        <v>46234</v>
      </c>
      <c r="D5471" s="28" t="s">
        <v>381</v>
      </c>
    </row>
    <row r="5472" customFormat="false" ht="15" hidden="false" customHeight="false" outlineLevel="0" collapsed="false">
      <c r="A5472" s="28" t="s">
        <v>382</v>
      </c>
      <c r="B5472" s="28" t="n">
        <v>337</v>
      </c>
      <c r="C5472" s="29" t="n">
        <v>44957</v>
      </c>
      <c r="D5472" s="28" t="s">
        <v>380</v>
      </c>
    </row>
    <row r="5473" customFormat="false" ht="15" hidden="false" customHeight="false" outlineLevel="0" collapsed="false">
      <c r="A5473" s="28" t="s">
        <v>382</v>
      </c>
      <c r="B5473" s="28" t="n">
        <v>337</v>
      </c>
      <c r="C5473" s="29" t="n">
        <v>45016</v>
      </c>
      <c r="D5473" s="28" t="s">
        <v>380</v>
      </c>
    </row>
    <row r="5474" customFormat="false" ht="15" hidden="false" customHeight="false" outlineLevel="0" collapsed="false">
      <c r="A5474" s="28" t="s">
        <v>382</v>
      </c>
      <c r="B5474" s="28" t="n">
        <v>337</v>
      </c>
      <c r="C5474" s="29" t="n">
        <v>45046</v>
      </c>
      <c r="D5474" s="28" t="s">
        <v>380</v>
      </c>
    </row>
    <row r="5475" customFormat="false" ht="15" hidden="false" customHeight="false" outlineLevel="0" collapsed="false">
      <c r="A5475" s="28" t="s">
        <v>382</v>
      </c>
      <c r="B5475" s="28" t="n">
        <v>337</v>
      </c>
      <c r="C5475" s="29" t="n">
        <v>45077</v>
      </c>
      <c r="D5475" s="28" t="s">
        <v>380</v>
      </c>
    </row>
    <row r="5476" customFormat="false" ht="15" hidden="false" customHeight="false" outlineLevel="0" collapsed="false">
      <c r="A5476" s="28" t="s">
        <v>382</v>
      </c>
      <c r="B5476" s="28" t="n">
        <v>337</v>
      </c>
      <c r="C5476" s="29" t="n">
        <v>45199</v>
      </c>
      <c r="D5476" s="28" t="s">
        <v>380</v>
      </c>
    </row>
    <row r="5477" customFormat="false" ht="15" hidden="false" customHeight="false" outlineLevel="0" collapsed="false">
      <c r="A5477" s="28" t="s">
        <v>382</v>
      </c>
      <c r="B5477" s="28" t="n">
        <v>337</v>
      </c>
      <c r="C5477" s="29" t="n">
        <v>45230</v>
      </c>
      <c r="D5477" s="28" t="s">
        <v>380</v>
      </c>
    </row>
    <row r="5478" customFormat="false" ht="15" hidden="false" customHeight="false" outlineLevel="0" collapsed="false">
      <c r="A5478" s="28" t="s">
        <v>382</v>
      </c>
      <c r="B5478" s="28" t="n">
        <v>337</v>
      </c>
      <c r="C5478" s="29" t="n">
        <v>45291</v>
      </c>
      <c r="D5478" s="28" t="s">
        <v>380</v>
      </c>
    </row>
    <row r="5479" customFormat="false" ht="15" hidden="false" customHeight="false" outlineLevel="0" collapsed="false">
      <c r="A5479" s="28" t="s">
        <v>382</v>
      </c>
      <c r="B5479" s="28" t="n">
        <v>337</v>
      </c>
      <c r="C5479" s="29" t="n">
        <v>45322</v>
      </c>
      <c r="D5479" s="28" t="s">
        <v>380</v>
      </c>
    </row>
    <row r="5480" customFormat="false" ht="15" hidden="false" customHeight="false" outlineLevel="0" collapsed="false">
      <c r="A5480" s="28" t="s">
        <v>382</v>
      </c>
      <c r="B5480" s="28" t="n">
        <v>337</v>
      </c>
      <c r="C5480" s="29" t="n">
        <v>45382</v>
      </c>
      <c r="D5480" s="28" t="s">
        <v>380</v>
      </c>
    </row>
    <row r="5481" customFormat="false" ht="15" hidden="false" customHeight="false" outlineLevel="0" collapsed="false">
      <c r="A5481" s="28" t="s">
        <v>382</v>
      </c>
      <c r="B5481" s="28" t="n">
        <v>337</v>
      </c>
      <c r="C5481" s="29" t="n">
        <v>45412</v>
      </c>
      <c r="D5481" s="28" t="s">
        <v>380</v>
      </c>
    </row>
    <row r="5482" customFormat="false" ht="15" hidden="false" customHeight="false" outlineLevel="0" collapsed="false">
      <c r="A5482" s="28" t="s">
        <v>382</v>
      </c>
      <c r="B5482" s="28" t="n">
        <v>337</v>
      </c>
      <c r="C5482" s="29" t="n">
        <v>45443</v>
      </c>
      <c r="D5482" s="28" t="s">
        <v>380</v>
      </c>
    </row>
    <row r="5483" customFormat="false" ht="15" hidden="false" customHeight="false" outlineLevel="0" collapsed="false">
      <c r="A5483" s="28" t="s">
        <v>382</v>
      </c>
      <c r="B5483" s="28" t="n">
        <v>337</v>
      </c>
      <c r="C5483" s="29" t="n">
        <v>45504</v>
      </c>
      <c r="D5483" s="28" t="s">
        <v>380</v>
      </c>
    </row>
    <row r="5484" customFormat="false" ht="15" hidden="false" customHeight="false" outlineLevel="0" collapsed="false">
      <c r="A5484" s="28" t="s">
        <v>382</v>
      </c>
      <c r="B5484" s="28" t="n">
        <v>337</v>
      </c>
      <c r="C5484" s="29" t="n">
        <v>45535</v>
      </c>
      <c r="D5484" s="28" t="s">
        <v>380</v>
      </c>
    </row>
    <row r="5485" customFormat="false" ht="15" hidden="false" customHeight="false" outlineLevel="0" collapsed="false">
      <c r="A5485" s="28" t="s">
        <v>382</v>
      </c>
      <c r="B5485" s="28" t="n">
        <v>337</v>
      </c>
      <c r="C5485" s="29" t="n">
        <v>45565</v>
      </c>
      <c r="D5485" s="28" t="s">
        <v>380</v>
      </c>
    </row>
    <row r="5486" customFormat="false" ht="15" hidden="false" customHeight="false" outlineLevel="0" collapsed="false">
      <c r="A5486" s="28" t="s">
        <v>382</v>
      </c>
      <c r="B5486" s="28" t="n">
        <v>337</v>
      </c>
      <c r="C5486" s="29" t="n">
        <v>45596</v>
      </c>
      <c r="D5486" s="28" t="s">
        <v>381</v>
      </c>
    </row>
    <row r="5487" customFormat="false" ht="15" hidden="false" customHeight="false" outlineLevel="0" collapsed="false">
      <c r="A5487" s="28" t="s">
        <v>382</v>
      </c>
      <c r="B5487" s="28" t="n">
        <v>337</v>
      </c>
      <c r="C5487" s="29" t="n">
        <v>45657</v>
      </c>
      <c r="D5487" s="28" t="s">
        <v>380</v>
      </c>
    </row>
    <row r="5488" customFormat="false" ht="15" hidden="false" customHeight="false" outlineLevel="0" collapsed="false">
      <c r="A5488" s="28" t="s">
        <v>382</v>
      </c>
      <c r="B5488" s="28" t="n">
        <v>337</v>
      </c>
      <c r="C5488" s="29" t="n">
        <v>45688</v>
      </c>
      <c r="D5488" s="28" t="s">
        <v>380</v>
      </c>
    </row>
    <row r="5489" customFormat="false" ht="15" hidden="false" customHeight="false" outlineLevel="0" collapsed="false">
      <c r="A5489" s="28" t="s">
        <v>382</v>
      </c>
      <c r="B5489" s="28" t="n">
        <v>337</v>
      </c>
      <c r="C5489" s="29" t="n">
        <v>45747</v>
      </c>
      <c r="D5489" s="28" t="s">
        <v>380</v>
      </c>
    </row>
    <row r="5490" customFormat="false" ht="15" hidden="false" customHeight="false" outlineLevel="0" collapsed="false">
      <c r="A5490" s="28" t="s">
        <v>382</v>
      </c>
      <c r="B5490" s="28" t="n">
        <v>337</v>
      </c>
      <c r="C5490" s="29" t="n">
        <v>45777</v>
      </c>
      <c r="D5490" s="28" t="s">
        <v>380</v>
      </c>
    </row>
    <row r="5491" customFormat="false" ht="15" hidden="false" customHeight="false" outlineLevel="0" collapsed="false">
      <c r="A5491" s="28" t="s">
        <v>382</v>
      </c>
      <c r="B5491" s="28" t="n">
        <v>337</v>
      </c>
      <c r="C5491" s="29" t="n">
        <v>45808</v>
      </c>
      <c r="D5491" s="28" t="s">
        <v>380</v>
      </c>
    </row>
    <row r="5492" customFormat="false" ht="15" hidden="false" customHeight="false" outlineLevel="0" collapsed="false">
      <c r="A5492" s="28" t="s">
        <v>382</v>
      </c>
      <c r="B5492" s="28" t="n">
        <v>337</v>
      </c>
      <c r="C5492" s="29" t="n">
        <v>45869</v>
      </c>
      <c r="D5492" s="28" t="s">
        <v>380</v>
      </c>
    </row>
    <row r="5493" customFormat="false" ht="15" hidden="false" customHeight="false" outlineLevel="0" collapsed="false">
      <c r="A5493" s="28" t="s">
        <v>382</v>
      </c>
      <c r="B5493" s="28" t="n">
        <v>337</v>
      </c>
      <c r="C5493" s="29" t="n">
        <v>45900</v>
      </c>
      <c r="D5493" s="28" t="s">
        <v>380</v>
      </c>
    </row>
    <row r="5494" customFormat="false" ht="15" hidden="false" customHeight="false" outlineLevel="0" collapsed="false">
      <c r="A5494" s="28" t="s">
        <v>382</v>
      </c>
      <c r="B5494" s="28" t="n">
        <v>337</v>
      </c>
      <c r="C5494" s="29" t="n">
        <v>45930</v>
      </c>
      <c r="D5494" s="28" t="s">
        <v>380</v>
      </c>
    </row>
    <row r="5495" customFormat="false" ht="15" hidden="false" customHeight="false" outlineLevel="0" collapsed="false">
      <c r="A5495" s="28" t="s">
        <v>382</v>
      </c>
      <c r="B5495" s="28" t="n">
        <v>337</v>
      </c>
      <c r="C5495" s="29" t="n">
        <v>45961</v>
      </c>
      <c r="D5495" s="28" t="s">
        <v>380</v>
      </c>
    </row>
    <row r="5496" customFormat="false" ht="15" hidden="false" customHeight="false" outlineLevel="0" collapsed="false">
      <c r="A5496" s="28" t="s">
        <v>382</v>
      </c>
      <c r="B5496" s="28" t="n">
        <v>337</v>
      </c>
      <c r="C5496" s="29" t="n">
        <v>46022</v>
      </c>
      <c r="D5496" s="28" t="s">
        <v>380</v>
      </c>
    </row>
    <row r="5497" customFormat="false" ht="15" hidden="false" customHeight="false" outlineLevel="0" collapsed="false">
      <c r="A5497" s="28" t="s">
        <v>382</v>
      </c>
      <c r="B5497" s="28" t="n">
        <v>337</v>
      </c>
      <c r="C5497" s="29" t="n">
        <v>46053</v>
      </c>
      <c r="D5497" s="28" t="s">
        <v>380</v>
      </c>
    </row>
    <row r="5498" customFormat="false" ht="15" hidden="false" customHeight="false" outlineLevel="0" collapsed="false">
      <c r="A5498" s="28" t="s">
        <v>382</v>
      </c>
      <c r="B5498" s="28" t="n">
        <v>337</v>
      </c>
      <c r="C5498" s="29" t="n">
        <v>46112</v>
      </c>
      <c r="D5498" s="28" t="s">
        <v>380</v>
      </c>
    </row>
    <row r="5499" customFormat="false" ht="15" hidden="false" customHeight="false" outlineLevel="0" collapsed="false">
      <c r="A5499" s="28" t="s">
        <v>382</v>
      </c>
      <c r="B5499" s="28" t="n">
        <v>337</v>
      </c>
      <c r="C5499" s="29" t="n">
        <v>46142</v>
      </c>
      <c r="D5499" s="28" t="s">
        <v>380</v>
      </c>
    </row>
    <row r="5500" customFormat="false" ht="15" hidden="false" customHeight="false" outlineLevel="0" collapsed="false">
      <c r="A5500" s="28" t="s">
        <v>382</v>
      </c>
      <c r="B5500" s="28" t="n">
        <v>337</v>
      </c>
      <c r="C5500" s="29" t="n">
        <v>46173</v>
      </c>
      <c r="D5500" s="28" t="s">
        <v>380</v>
      </c>
    </row>
    <row r="5501" customFormat="false" ht="15" hidden="false" customHeight="false" outlineLevel="0" collapsed="false">
      <c r="A5501" s="28" t="s">
        <v>382</v>
      </c>
      <c r="B5501" s="28" t="n">
        <v>337</v>
      </c>
      <c r="C5501" s="29" t="n">
        <v>46234</v>
      </c>
      <c r="D5501" s="28" t="s">
        <v>381</v>
      </c>
    </row>
    <row r="5502" customFormat="false" ht="15" hidden="false" customHeight="false" outlineLevel="0" collapsed="false">
      <c r="A5502" s="28" t="s">
        <v>382</v>
      </c>
      <c r="B5502" s="28" t="n">
        <v>340</v>
      </c>
      <c r="C5502" s="29" t="n">
        <v>45199</v>
      </c>
      <c r="D5502" s="28" t="s">
        <v>381</v>
      </c>
    </row>
    <row r="5503" customFormat="false" ht="15" hidden="false" customHeight="false" outlineLevel="0" collapsed="false">
      <c r="A5503" s="28" t="s">
        <v>382</v>
      </c>
      <c r="B5503" s="28" t="n">
        <v>340</v>
      </c>
      <c r="C5503" s="29" t="n">
        <v>45230</v>
      </c>
      <c r="D5503" s="28" t="s">
        <v>381</v>
      </c>
    </row>
    <row r="5504" customFormat="false" ht="15" hidden="false" customHeight="false" outlineLevel="0" collapsed="false">
      <c r="A5504" s="28" t="s">
        <v>382</v>
      </c>
      <c r="B5504" s="28" t="n">
        <v>340</v>
      </c>
      <c r="C5504" s="29" t="n">
        <v>45291</v>
      </c>
      <c r="D5504" s="28" t="s">
        <v>380</v>
      </c>
    </row>
    <row r="5505" customFormat="false" ht="15" hidden="false" customHeight="false" outlineLevel="0" collapsed="false">
      <c r="A5505" s="28" t="s">
        <v>382</v>
      </c>
      <c r="B5505" s="28" t="n">
        <v>340</v>
      </c>
      <c r="C5505" s="29" t="n">
        <v>45322</v>
      </c>
      <c r="D5505" s="28" t="s">
        <v>380</v>
      </c>
    </row>
    <row r="5506" customFormat="false" ht="15" hidden="false" customHeight="false" outlineLevel="0" collapsed="false">
      <c r="A5506" s="28" t="s">
        <v>382</v>
      </c>
      <c r="B5506" s="28" t="n">
        <v>340</v>
      </c>
      <c r="C5506" s="29" t="n">
        <v>45382</v>
      </c>
      <c r="D5506" s="28" t="s">
        <v>380</v>
      </c>
    </row>
    <row r="5507" customFormat="false" ht="15" hidden="false" customHeight="false" outlineLevel="0" collapsed="false">
      <c r="A5507" s="28" t="s">
        <v>382</v>
      </c>
      <c r="B5507" s="28" t="n">
        <v>340</v>
      </c>
      <c r="C5507" s="29" t="n">
        <v>45412</v>
      </c>
      <c r="D5507" s="28" t="s">
        <v>380</v>
      </c>
    </row>
    <row r="5508" customFormat="false" ht="15" hidden="false" customHeight="false" outlineLevel="0" collapsed="false">
      <c r="A5508" s="28" t="s">
        <v>382</v>
      </c>
      <c r="B5508" s="28" t="n">
        <v>340</v>
      </c>
      <c r="C5508" s="29" t="n">
        <v>45443</v>
      </c>
      <c r="D5508" s="28" t="s">
        <v>380</v>
      </c>
    </row>
    <row r="5509" customFormat="false" ht="15" hidden="false" customHeight="false" outlineLevel="0" collapsed="false">
      <c r="A5509" s="28" t="s">
        <v>382</v>
      </c>
      <c r="B5509" s="28" t="n">
        <v>340</v>
      </c>
      <c r="C5509" s="29" t="n">
        <v>45504</v>
      </c>
      <c r="D5509" s="28" t="s">
        <v>380</v>
      </c>
    </row>
    <row r="5510" customFormat="false" ht="15" hidden="false" customHeight="false" outlineLevel="0" collapsed="false">
      <c r="A5510" s="28" t="s">
        <v>382</v>
      </c>
      <c r="B5510" s="28" t="n">
        <v>340</v>
      </c>
      <c r="C5510" s="29" t="n">
        <v>45535</v>
      </c>
      <c r="D5510" s="28" t="s">
        <v>380</v>
      </c>
    </row>
    <row r="5511" customFormat="false" ht="15" hidden="false" customHeight="false" outlineLevel="0" collapsed="false">
      <c r="A5511" s="28" t="s">
        <v>382</v>
      </c>
      <c r="B5511" s="28" t="n">
        <v>340</v>
      </c>
      <c r="C5511" s="29" t="n">
        <v>45565</v>
      </c>
      <c r="D5511" s="28" t="s">
        <v>380</v>
      </c>
    </row>
    <row r="5512" customFormat="false" ht="15" hidden="false" customHeight="false" outlineLevel="0" collapsed="false">
      <c r="A5512" s="28" t="s">
        <v>382</v>
      </c>
      <c r="B5512" s="28" t="n">
        <v>340</v>
      </c>
      <c r="C5512" s="29" t="n">
        <v>45596</v>
      </c>
      <c r="D5512" s="28" t="s">
        <v>380</v>
      </c>
    </row>
    <row r="5513" customFormat="false" ht="15" hidden="false" customHeight="false" outlineLevel="0" collapsed="false">
      <c r="A5513" s="28" t="s">
        <v>382</v>
      </c>
      <c r="B5513" s="28" t="n">
        <v>340</v>
      </c>
      <c r="C5513" s="29" t="n">
        <v>45657</v>
      </c>
      <c r="D5513" s="28" t="s">
        <v>380</v>
      </c>
    </row>
    <row r="5514" customFormat="false" ht="15" hidden="false" customHeight="false" outlineLevel="0" collapsed="false">
      <c r="A5514" s="28" t="s">
        <v>382</v>
      </c>
      <c r="B5514" s="28" t="n">
        <v>340</v>
      </c>
      <c r="C5514" s="29" t="n">
        <v>45688</v>
      </c>
      <c r="D5514" s="28" t="s">
        <v>380</v>
      </c>
    </row>
    <row r="5515" customFormat="false" ht="15" hidden="false" customHeight="false" outlineLevel="0" collapsed="false">
      <c r="A5515" s="28" t="s">
        <v>382</v>
      </c>
      <c r="B5515" s="28" t="n">
        <v>340</v>
      </c>
      <c r="C5515" s="29" t="n">
        <v>45747</v>
      </c>
      <c r="D5515" s="28" t="s">
        <v>379</v>
      </c>
    </row>
    <row r="5516" customFormat="false" ht="15" hidden="false" customHeight="false" outlineLevel="0" collapsed="false">
      <c r="A5516" s="28" t="s">
        <v>382</v>
      </c>
      <c r="B5516" s="28" t="n">
        <v>340</v>
      </c>
      <c r="C5516" s="29" t="n">
        <v>45777</v>
      </c>
      <c r="D5516" s="28" t="s">
        <v>380</v>
      </c>
    </row>
    <row r="5517" customFormat="false" ht="15" hidden="false" customHeight="false" outlineLevel="0" collapsed="false">
      <c r="A5517" s="28" t="s">
        <v>382</v>
      </c>
      <c r="B5517" s="28" t="n">
        <v>340</v>
      </c>
      <c r="C5517" s="29" t="n">
        <v>45808</v>
      </c>
      <c r="D5517" s="28" t="s">
        <v>380</v>
      </c>
    </row>
    <row r="5518" customFormat="false" ht="15" hidden="false" customHeight="false" outlineLevel="0" collapsed="false">
      <c r="A5518" s="28" t="s">
        <v>382</v>
      </c>
      <c r="B5518" s="28" t="n">
        <v>340</v>
      </c>
      <c r="C5518" s="29" t="n">
        <v>45869</v>
      </c>
      <c r="D5518" s="28" t="s">
        <v>380</v>
      </c>
    </row>
    <row r="5519" customFormat="false" ht="15" hidden="false" customHeight="false" outlineLevel="0" collapsed="false">
      <c r="A5519" s="28" t="s">
        <v>382</v>
      </c>
      <c r="B5519" s="28" t="n">
        <v>340</v>
      </c>
      <c r="C5519" s="29" t="n">
        <v>45900</v>
      </c>
      <c r="D5519" s="28" t="s">
        <v>380</v>
      </c>
    </row>
    <row r="5520" customFormat="false" ht="15" hidden="false" customHeight="false" outlineLevel="0" collapsed="false">
      <c r="A5520" s="28" t="s">
        <v>382</v>
      </c>
      <c r="B5520" s="28" t="n">
        <v>340</v>
      </c>
      <c r="C5520" s="29" t="n">
        <v>45930</v>
      </c>
      <c r="D5520" s="28" t="s">
        <v>380</v>
      </c>
    </row>
    <row r="5521" customFormat="false" ht="15" hidden="false" customHeight="false" outlineLevel="0" collapsed="false">
      <c r="A5521" s="28" t="s">
        <v>382</v>
      </c>
      <c r="B5521" s="28" t="n">
        <v>340</v>
      </c>
      <c r="C5521" s="29" t="n">
        <v>45961</v>
      </c>
      <c r="D5521" s="28" t="s">
        <v>380</v>
      </c>
    </row>
    <row r="5522" customFormat="false" ht="15" hidden="false" customHeight="false" outlineLevel="0" collapsed="false">
      <c r="A5522" s="28" t="s">
        <v>382</v>
      </c>
      <c r="B5522" s="28" t="n">
        <v>340</v>
      </c>
      <c r="C5522" s="29" t="n">
        <v>46022</v>
      </c>
      <c r="D5522" s="28" t="s">
        <v>380</v>
      </c>
    </row>
    <row r="5523" customFormat="false" ht="15" hidden="false" customHeight="false" outlineLevel="0" collapsed="false">
      <c r="A5523" s="28" t="s">
        <v>382</v>
      </c>
      <c r="B5523" s="28" t="n">
        <v>340</v>
      </c>
      <c r="C5523" s="29" t="n">
        <v>46053</v>
      </c>
      <c r="D5523" s="28" t="s">
        <v>380</v>
      </c>
    </row>
    <row r="5524" customFormat="false" ht="15" hidden="false" customHeight="false" outlineLevel="0" collapsed="false">
      <c r="A5524" s="28" t="s">
        <v>382</v>
      </c>
      <c r="B5524" s="28" t="n">
        <v>340</v>
      </c>
      <c r="C5524" s="29" t="n">
        <v>46112</v>
      </c>
      <c r="D5524" s="28" t="s">
        <v>380</v>
      </c>
    </row>
    <row r="5525" customFormat="false" ht="15" hidden="false" customHeight="false" outlineLevel="0" collapsed="false">
      <c r="A5525" s="28" t="s">
        <v>382</v>
      </c>
      <c r="B5525" s="28" t="n">
        <v>340</v>
      </c>
      <c r="C5525" s="29" t="n">
        <v>46142</v>
      </c>
      <c r="D5525" s="28" t="s">
        <v>380</v>
      </c>
    </row>
    <row r="5526" customFormat="false" ht="15" hidden="false" customHeight="false" outlineLevel="0" collapsed="false">
      <c r="A5526" s="28" t="s">
        <v>382</v>
      </c>
      <c r="B5526" s="28" t="n">
        <v>340</v>
      </c>
      <c r="C5526" s="29" t="n">
        <v>46173</v>
      </c>
      <c r="D5526" s="28" t="s">
        <v>380</v>
      </c>
    </row>
    <row r="5527" customFormat="false" ht="15" hidden="false" customHeight="false" outlineLevel="0" collapsed="false">
      <c r="A5527" s="28" t="s">
        <v>382</v>
      </c>
      <c r="B5527" s="28" t="n">
        <v>340</v>
      </c>
      <c r="C5527" s="29" t="n">
        <v>46234</v>
      </c>
      <c r="D5527" s="28" t="s">
        <v>380</v>
      </c>
    </row>
    <row r="5528" customFormat="false" ht="15" hidden="false" customHeight="false" outlineLevel="0" collapsed="false">
      <c r="A5528" s="28" t="s">
        <v>382</v>
      </c>
      <c r="B5528" s="28" t="n">
        <v>342</v>
      </c>
      <c r="C5528" s="29" t="n">
        <v>44957</v>
      </c>
      <c r="D5528" s="28" t="s">
        <v>380</v>
      </c>
    </row>
    <row r="5529" customFormat="false" ht="15" hidden="false" customHeight="false" outlineLevel="0" collapsed="false">
      <c r="A5529" s="28" t="s">
        <v>382</v>
      </c>
      <c r="B5529" s="28" t="n">
        <v>342</v>
      </c>
      <c r="C5529" s="29" t="n">
        <v>45016</v>
      </c>
      <c r="D5529" s="28" t="s">
        <v>381</v>
      </c>
    </row>
    <row r="5530" customFormat="false" ht="15" hidden="false" customHeight="false" outlineLevel="0" collapsed="false">
      <c r="A5530" s="28" t="s">
        <v>382</v>
      </c>
      <c r="B5530" s="28" t="n">
        <v>342</v>
      </c>
      <c r="C5530" s="29" t="n">
        <v>45046</v>
      </c>
      <c r="D5530" s="28" t="s">
        <v>380</v>
      </c>
    </row>
    <row r="5531" customFormat="false" ht="15" hidden="false" customHeight="false" outlineLevel="0" collapsed="false">
      <c r="A5531" s="28" t="s">
        <v>382</v>
      </c>
      <c r="B5531" s="28" t="n">
        <v>342</v>
      </c>
      <c r="C5531" s="29" t="n">
        <v>45077</v>
      </c>
      <c r="D5531" s="28" t="s">
        <v>380</v>
      </c>
    </row>
    <row r="5532" customFormat="false" ht="15" hidden="false" customHeight="false" outlineLevel="0" collapsed="false">
      <c r="A5532" s="28" t="s">
        <v>382</v>
      </c>
      <c r="B5532" s="28" t="n">
        <v>342</v>
      </c>
      <c r="C5532" s="29" t="n">
        <v>45199</v>
      </c>
      <c r="D5532" s="28" t="s">
        <v>380</v>
      </c>
    </row>
    <row r="5533" customFormat="false" ht="15" hidden="false" customHeight="false" outlineLevel="0" collapsed="false">
      <c r="A5533" s="28" t="s">
        <v>382</v>
      </c>
      <c r="B5533" s="28" t="n">
        <v>342</v>
      </c>
      <c r="C5533" s="29" t="n">
        <v>45230</v>
      </c>
      <c r="D5533" s="28" t="s">
        <v>380</v>
      </c>
    </row>
    <row r="5534" customFormat="false" ht="15" hidden="false" customHeight="false" outlineLevel="0" collapsed="false">
      <c r="A5534" s="28" t="s">
        <v>382</v>
      </c>
      <c r="B5534" s="28" t="n">
        <v>342</v>
      </c>
      <c r="C5534" s="29" t="n">
        <v>45291</v>
      </c>
      <c r="D5534" s="28" t="s">
        <v>379</v>
      </c>
    </row>
    <row r="5535" customFormat="false" ht="15" hidden="false" customHeight="false" outlineLevel="0" collapsed="false">
      <c r="A5535" s="28" t="s">
        <v>382</v>
      </c>
      <c r="B5535" s="28" t="n">
        <v>342</v>
      </c>
      <c r="C5535" s="29" t="n">
        <v>45322</v>
      </c>
      <c r="D5535" s="28" t="s">
        <v>380</v>
      </c>
    </row>
    <row r="5536" customFormat="false" ht="15" hidden="false" customHeight="false" outlineLevel="0" collapsed="false">
      <c r="A5536" s="28" t="s">
        <v>382</v>
      </c>
      <c r="B5536" s="28" t="n">
        <v>342</v>
      </c>
      <c r="C5536" s="29" t="n">
        <v>45382</v>
      </c>
      <c r="D5536" s="28" t="s">
        <v>380</v>
      </c>
    </row>
    <row r="5537" customFormat="false" ht="15" hidden="false" customHeight="false" outlineLevel="0" collapsed="false">
      <c r="A5537" s="28" t="s">
        <v>382</v>
      </c>
      <c r="B5537" s="28" t="n">
        <v>342</v>
      </c>
      <c r="C5537" s="29" t="n">
        <v>45412</v>
      </c>
      <c r="D5537" s="28" t="s">
        <v>380</v>
      </c>
    </row>
    <row r="5538" customFormat="false" ht="15" hidden="false" customHeight="false" outlineLevel="0" collapsed="false">
      <c r="A5538" s="28" t="s">
        <v>382</v>
      </c>
      <c r="B5538" s="28" t="n">
        <v>342</v>
      </c>
      <c r="C5538" s="29" t="n">
        <v>45443</v>
      </c>
      <c r="D5538" s="28" t="s">
        <v>380</v>
      </c>
    </row>
    <row r="5539" customFormat="false" ht="15" hidden="false" customHeight="false" outlineLevel="0" collapsed="false">
      <c r="A5539" s="28" t="s">
        <v>382</v>
      </c>
      <c r="B5539" s="28" t="n">
        <v>342</v>
      </c>
      <c r="C5539" s="29" t="n">
        <v>45504</v>
      </c>
      <c r="D5539" s="28" t="s">
        <v>379</v>
      </c>
    </row>
    <row r="5540" customFormat="false" ht="15" hidden="false" customHeight="false" outlineLevel="0" collapsed="false">
      <c r="A5540" s="28" t="s">
        <v>382</v>
      </c>
      <c r="B5540" s="28" t="n">
        <v>342</v>
      </c>
      <c r="C5540" s="29" t="n">
        <v>45535</v>
      </c>
      <c r="D5540" s="28" t="s">
        <v>380</v>
      </c>
    </row>
    <row r="5541" customFormat="false" ht="15" hidden="false" customHeight="false" outlineLevel="0" collapsed="false">
      <c r="A5541" s="28" t="s">
        <v>382</v>
      </c>
      <c r="B5541" s="28" t="n">
        <v>342</v>
      </c>
      <c r="C5541" s="29" t="n">
        <v>45565</v>
      </c>
      <c r="D5541" s="28" t="s">
        <v>380</v>
      </c>
    </row>
    <row r="5542" customFormat="false" ht="15" hidden="false" customHeight="false" outlineLevel="0" collapsed="false">
      <c r="A5542" s="28" t="s">
        <v>382</v>
      </c>
      <c r="B5542" s="28" t="n">
        <v>342</v>
      </c>
      <c r="C5542" s="29" t="n">
        <v>45596</v>
      </c>
      <c r="D5542" s="28" t="s">
        <v>380</v>
      </c>
    </row>
    <row r="5543" customFormat="false" ht="15" hidden="false" customHeight="false" outlineLevel="0" collapsed="false">
      <c r="A5543" s="28" t="s">
        <v>382</v>
      </c>
      <c r="B5543" s="28" t="n">
        <v>342</v>
      </c>
      <c r="C5543" s="29" t="n">
        <v>45657</v>
      </c>
      <c r="D5543" s="28" t="s">
        <v>380</v>
      </c>
    </row>
    <row r="5544" customFormat="false" ht="15" hidden="false" customHeight="false" outlineLevel="0" collapsed="false">
      <c r="A5544" s="28" t="s">
        <v>382</v>
      </c>
      <c r="B5544" s="28" t="n">
        <v>342</v>
      </c>
      <c r="C5544" s="29" t="n">
        <v>45688</v>
      </c>
      <c r="D5544" s="28" t="s">
        <v>380</v>
      </c>
    </row>
    <row r="5545" customFormat="false" ht="15" hidden="false" customHeight="false" outlineLevel="0" collapsed="false">
      <c r="A5545" s="28" t="s">
        <v>382</v>
      </c>
      <c r="B5545" s="28" t="n">
        <v>342</v>
      </c>
      <c r="C5545" s="29" t="n">
        <v>45747</v>
      </c>
      <c r="D5545" s="28" t="s">
        <v>380</v>
      </c>
    </row>
    <row r="5546" customFormat="false" ht="15" hidden="false" customHeight="false" outlineLevel="0" collapsed="false">
      <c r="A5546" s="28" t="s">
        <v>382</v>
      </c>
      <c r="B5546" s="28" t="n">
        <v>342</v>
      </c>
      <c r="C5546" s="29" t="n">
        <v>45777</v>
      </c>
      <c r="D5546" s="28" t="s">
        <v>380</v>
      </c>
    </row>
    <row r="5547" customFormat="false" ht="15" hidden="false" customHeight="false" outlineLevel="0" collapsed="false">
      <c r="A5547" s="28" t="s">
        <v>382</v>
      </c>
      <c r="B5547" s="28" t="n">
        <v>342</v>
      </c>
      <c r="C5547" s="29" t="n">
        <v>45808</v>
      </c>
      <c r="D5547" s="28" t="s">
        <v>380</v>
      </c>
    </row>
    <row r="5548" customFormat="false" ht="15" hidden="false" customHeight="false" outlineLevel="0" collapsed="false">
      <c r="A5548" s="28" t="s">
        <v>382</v>
      </c>
      <c r="B5548" s="28" t="n">
        <v>342</v>
      </c>
      <c r="C5548" s="29" t="n">
        <v>45869</v>
      </c>
      <c r="D5548" s="28" t="s">
        <v>380</v>
      </c>
    </row>
    <row r="5549" customFormat="false" ht="15" hidden="false" customHeight="false" outlineLevel="0" collapsed="false">
      <c r="A5549" s="28" t="s">
        <v>382</v>
      </c>
      <c r="B5549" s="28" t="n">
        <v>342</v>
      </c>
      <c r="C5549" s="29" t="n">
        <v>45900</v>
      </c>
      <c r="D5549" s="28" t="s">
        <v>380</v>
      </c>
    </row>
    <row r="5550" customFormat="false" ht="15" hidden="false" customHeight="false" outlineLevel="0" collapsed="false">
      <c r="A5550" s="28" t="s">
        <v>382</v>
      </c>
      <c r="B5550" s="28" t="n">
        <v>342</v>
      </c>
      <c r="C5550" s="29" t="n">
        <v>45930</v>
      </c>
      <c r="D5550" s="28" t="s">
        <v>380</v>
      </c>
    </row>
    <row r="5551" customFormat="false" ht="15" hidden="false" customHeight="false" outlineLevel="0" collapsed="false">
      <c r="A5551" s="28" t="s">
        <v>382</v>
      </c>
      <c r="B5551" s="28" t="n">
        <v>342</v>
      </c>
      <c r="C5551" s="29" t="n">
        <v>45961</v>
      </c>
      <c r="D5551" s="28" t="s">
        <v>380</v>
      </c>
    </row>
    <row r="5552" customFormat="false" ht="15" hidden="false" customHeight="false" outlineLevel="0" collapsed="false">
      <c r="A5552" s="28" t="s">
        <v>382</v>
      </c>
      <c r="B5552" s="28" t="n">
        <v>342</v>
      </c>
      <c r="C5552" s="29" t="n">
        <v>46022</v>
      </c>
      <c r="D5552" s="28" t="s">
        <v>380</v>
      </c>
    </row>
    <row r="5553" customFormat="false" ht="15" hidden="false" customHeight="false" outlineLevel="0" collapsed="false">
      <c r="A5553" s="28" t="s">
        <v>382</v>
      </c>
      <c r="B5553" s="28" t="n">
        <v>342</v>
      </c>
      <c r="C5553" s="29" t="n">
        <v>46053</v>
      </c>
      <c r="D5553" s="28" t="s">
        <v>380</v>
      </c>
    </row>
    <row r="5554" customFormat="false" ht="15" hidden="false" customHeight="false" outlineLevel="0" collapsed="false">
      <c r="A5554" s="28" t="s">
        <v>382</v>
      </c>
      <c r="B5554" s="28" t="n">
        <v>342</v>
      </c>
      <c r="C5554" s="29" t="n">
        <v>46112</v>
      </c>
      <c r="D5554" s="28" t="s">
        <v>380</v>
      </c>
    </row>
    <row r="5555" customFormat="false" ht="15" hidden="false" customHeight="false" outlineLevel="0" collapsed="false">
      <c r="A5555" s="28" t="s">
        <v>382</v>
      </c>
      <c r="B5555" s="28" t="n">
        <v>342</v>
      </c>
      <c r="C5555" s="29" t="n">
        <v>46142</v>
      </c>
      <c r="D5555" s="28" t="s">
        <v>380</v>
      </c>
    </row>
    <row r="5556" customFormat="false" ht="15" hidden="false" customHeight="false" outlineLevel="0" collapsed="false">
      <c r="A5556" s="28" t="s">
        <v>382</v>
      </c>
      <c r="B5556" s="28" t="n">
        <v>342</v>
      </c>
      <c r="C5556" s="29" t="n">
        <v>46173</v>
      </c>
      <c r="D5556" s="28" t="s">
        <v>380</v>
      </c>
    </row>
    <row r="5557" customFormat="false" ht="15" hidden="false" customHeight="false" outlineLevel="0" collapsed="false">
      <c r="A5557" s="28" t="s">
        <v>382</v>
      </c>
      <c r="B5557" s="28" t="n">
        <v>342</v>
      </c>
      <c r="C5557" s="29" t="n">
        <v>46234</v>
      </c>
      <c r="D5557" s="28" t="s">
        <v>380</v>
      </c>
    </row>
    <row r="5558" customFormat="false" ht="15" hidden="false" customHeight="false" outlineLevel="0" collapsed="false">
      <c r="A5558" s="28" t="s">
        <v>382</v>
      </c>
      <c r="B5558" s="28" t="n">
        <v>343</v>
      </c>
      <c r="C5558" s="29" t="n">
        <v>46142</v>
      </c>
      <c r="D5558" s="28" t="s">
        <v>380</v>
      </c>
    </row>
    <row r="5559" customFormat="false" ht="15" hidden="false" customHeight="false" outlineLevel="0" collapsed="false">
      <c r="A5559" s="28" t="s">
        <v>382</v>
      </c>
      <c r="B5559" s="28" t="n">
        <v>343</v>
      </c>
      <c r="C5559" s="29" t="n">
        <v>46173</v>
      </c>
      <c r="D5559" s="28" t="s">
        <v>380</v>
      </c>
    </row>
    <row r="5560" customFormat="false" ht="15" hidden="false" customHeight="false" outlineLevel="0" collapsed="false">
      <c r="A5560" s="28" t="s">
        <v>382</v>
      </c>
      <c r="B5560" s="28" t="n">
        <v>343</v>
      </c>
      <c r="C5560" s="29" t="n">
        <v>46234</v>
      </c>
      <c r="D5560" s="28" t="s">
        <v>380</v>
      </c>
    </row>
    <row r="5561" customFormat="false" ht="15" hidden="false" customHeight="false" outlineLevel="0" collapsed="false">
      <c r="A5561" s="28" t="s">
        <v>382</v>
      </c>
      <c r="B5561" s="28" t="n">
        <v>344</v>
      </c>
      <c r="C5561" s="29" t="n">
        <v>45869</v>
      </c>
      <c r="D5561" s="28" t="s">
        <v>380</v>
      </c>
    </row>
    <row r="5562" customFormat="false" ht="15" hidden="false" customHeight="false" outlineLevel="0" collapsed="false">
      <c r="A5562" s="28" t="s">
        <v>382</v>
      </c>
      <c r="B5562" s="28" t="n">
        <v>344</v>
      </c>
      <c r="C5562" s="29" t="n">
        <v>45900</v>
      </c>
      <c r="D5562" s="28" t="s">
        <v>380</v>
      </c>
    </row>
    <row r="5563" customFormat="false" ht="15" hidden="false" customHeight="false" outlineLevel="0" collapsed="false">
      <c r="A5563" s="28" t="s">
        <v>382</v>
      </c>
      <c r="B5563" s="28" t="n">
        <v>344</v>
      </c>
      <c r="C5563" s="29" t="n">
        <v>45930</v>
      </c>
      <c r="D5563" s="28" t="s">
        <v>381</v>
      </c>
    </row>
    <row r="5564" customFormat="false" ht="15" hidden="false" customHeight="false" outlineLevel="0" collapsed="false">
      <c r="A5564" s="28" t="s">
        <v>382</v>
      </c>
      <c r="B5564" s="28" t="n">
        <v>344</v>
      </c>
      <c r="C5564" s="29" t="n">
        <v>45961</v>
      </c>
      <c r="D5564" s="28" t="s">
        <v>381</v>
      </c>
    </row>
    <row r="5565" customFormat="false" ht="15" hidden="false" customHeight="false" outlineLevel="0" collapsed="false">
      <c r="A5565" s="28" t="s">
        <v>382</v>
      </c>
      <c r="B5565" s="28" t="n">
        <v>344</v>
      </c>
      <c r="C5565" s="29" t="n">
        <v>46022</v>
      </c>
      <c r="D5565" s="28" t="s">
        <v>381</v>
      </c>
    </row>
    <row r="5566" customFormat="false" ht="15" hidden="false" customHeight="false" outlineLevel="0" collapsed="false">
      <c r="A5566" s="28" t="s">
        <v>382</v>
      </c>
      <c r="B5566" s="28" t="n">
        <v>344</v>
      </c>
      <c r="C5566" s="29" t="n">
        <v>46053</v>
      </c>
      <c r="D5566" s="28" t="s">
        <v>380</v>
      </c>
    </row>
    <row r="5567" customFormat="false" ht="15" hidden="false" customHeight="false" outlineLevel="0" collapsed="false">
      <c r="A5567" s="28" t="s">
        <v>382</v>
      </c>
      <c r="B5567" s="28" t="n">
        <v>344</v>
      </c>
      <c r="C5567" s="29" t="n">
        <v>46112</v>
      </c>
      <c r="D5567" s="28" t="s">
        <v>380</v>
      </c>
    </row>
    <row r="5568" customFormat="false" ht="15" hidden="false" customHeight="false" outlineLevel="0" collapsed="false">
      <c r="A5568" s="28" t="s">
        <v>382</v>
      </c>
      <c r="B5568" s="28" t="n">
        <v>344</v>
      </c>
      <c r="C5568" s="29" t="n">
        <v>46142</v>
      </c>
      <c r="D5568" s="28" t="s">
        <v>381</v>
      </c>
    </row>
    <row r="5569" customFormat="false" ht="15" hidden="false" customHeight="false" outlineLevel="0" collapsed="false">
      <c r="A5569" s="28" t="s">
        <v>382</v>
      </c>
      <c r="B5569" s="28" t="n">
        <v>344</v>
      </c>
      <c r="C5569" s="29" t="n">
        <v>46173</v>
      </c>
      <c r="D5569" s="28" t="s">
        <v>380</v>
      </c>
    </row>
    <row r="5570" customFormat="false" ht="15" hidden="false" customHeight="false" outlineLevel="0" collapsed="false">
      <c r="A5570" s="28" t="s">
        <v>382</v>
      </c>
      <c r="B5570" s="28" t="n">
        <v>344</v>
      </c>
      <c r="C5570" s="29" t="n">
        <v>46234</v>
      </c>
      <c r="D5570" s="28" t="s">
        <v>380</v>
      </c>
    </row>
    <row r="5571" customFormat="false" ht="15" hidden="false" customHeight="false" outlineLevel="0" collapsed="false">
      <c r="A5571" s="28" t="s">
        <v>382</v>
      </c>
      <c r="B5571" s="28" t="n">
        <v>345</v>
      </c>
      <c r="C5571" s="29" t="n">
        <v>45535</v>
      </c>
      <c r="D5571" s="28" t="s">
        <v>380</v>
      </c>
    </row>
    <row r="5572" customFormat="false" ht="15" hidden="false" customHeight="false" outlineLevel="0" collapsed="false">
      <c r="A5572" s="28" t="s">
        <v>382</v>
      </c>
      <c r="B5572" s="28" t="n">
        <v>345</v>
      </c>
      <c r="C5572" s="29" t="n">
        <v>45565</v>
      </c>
      <c r="D5572" s="28" t="s">
        <v>380</v>
      </c>
    </row>
    <row r="5573" customFormat="false" ht="15" hidden="false" customHeight="false" outlineLevel="0" collapsed="false">
      <c r="A5573" s="28" t="s">
        <v>382</v>
      </c>
      <c r="B5573" s="28" t="n">
        <v>345</v>
      </c>
      <c r="C5573" s="29" t="n">
        <v>45596</v>
      </c>
      <c r="D5573" s="28" t="s">
        <v>380</v>
      </c>
    </row>
    <row r="5574" customFormat="false" ht="15" hidden="false" customHeight="false" outlineLevel="0" collapsed="false">
      <c r="A5574" s="28" t="s">
        <v>382</v>
      </c>
      <c r="B5574" s="28" t="n">
        <v>345</v>
      </c>
      <c r="C5574" s="29" t="n">
        <v>45657</v>
      </c>
      <c r="D5574" s="28" t="s">
        <v>380</v>
      </c>
    </row>
    <row r="5575" customFormat="false" ht="15" hidden="false" customHeight="false" outlineLevel="0" collapsed="false">
      <c r="A5575" s="28" t="s">
        <v>382</v>
      </c>
      <c r="B5575" s="28" t="n">
        <v>345</v>
      </c>
      <c r="C5575" s="29" t="n">
        <v>45688</v>
      </c>
      <c r="D5575" s="28" t="s">
        <v>380</v>
      </c>
    </row>
    <row r="5576" customFormat="false" ht="15" hidden="false" customHeight="false" outlineLevel="0" collapsed="false">
      <c r="A5576" s="28" t="s">
        <v>382</v>
      </c>
      <c r="B5576" s="28" t="n">
        <v>345</v>
      </c>
      <c r="C5576" s="29" t="n">
        <v>45747</v>
      </c>
      <c r="D5576" s="28" t="s">
        <v>381</v>
      </c>
    </row>
    <row r="5577" customFormat="false" ht="15" hidden="false" customHeight="false" outlineLevel="0" collapsed="false">
      <c r="A5577" s="28" t="s">
        <v>382</v>
      </c>
      <c r="B5577" s="28" t="n">
        <v>345</v>
      </c>
      <c r="C5577" s="29" t="n">
        <v>45777</v>
      </c>
      <c r="D5577" s="28" t="s">
        <v>381</v>
      </c>
    </row>
    <row r="5578" customFormat="false" ht="15" hidden="false" customHeight="false" outlineLevel="0" collapsed="false">
      <c r="A5578" s="28" t="s">
        <v>382</v>
      </c>
      <c r="B5578" s="28" t="n">
        <v>345</v>
      </c>
      <c r="C5578" s="29" t="n">
        <v>45808</v>
      </c>
      <c r="D5578" s="28" t="s">
        <v>381</v>
      </c>
    </row>
    <row r="5579" customFormat="false" ht="15" hidden="false" customHeight="false" outlineLevel="0" collapsed="false">
      <c r="A5579" s="28" t="s">
        <v>382</v>
      </c>
      <c r="B5579" s="28" t="n">
        <v>345</v>
      </c>
      <c r="C5579" s="29" t="n">
        <v>45869</v>
      </c>
      <c r="D5579" s="28" t="s">
        <v>381</v>
      </c>
    </row>
    <row r="5580" customFormat="false" ht="15" hidden="false" customHeight="false" outlineLevel="0" collapsed="false">
      <c r="A5580" s="28" t="s">
        <v>382</v>
      </c>
      <c r="B5580" s="28" t="n">
        <v>345</v>
      </c>
      <c r="C5580" s="29" t="n">
        <v>45900</v>
      </c>
      <c r="D5580" s="28" t="s">
        <v>380</v>
      </c>
    </row>
    <row r="5581" customFormat="false" ht="15" hidden="false" customHeight="false" outlineLevel="0" collapsed="false">
      <c r="A5581" s="28" t="s">
        <v>382</v>
      </c>
      <c r="B5581" s="28" t="n">
        <v>345</v>
      </c>
      <c r="C5581" s="29" t="n">
        <v>45930</v>
      </c>
      <c r="D5581" s="28" t="s">
        <v>380</v>
      </c>
    </row>
    <row r="5582" customFormat="false" ht="15" hidden="false" customHeight="false" outlineLevel="0" collapsed="false">
      <c r="A5582" s="28" t="s">
        <v>382</v>
      </c>
      <c r="B5582" s="28" t="n">
        <v>345</v>
      </c>
      <c r="C5582" s="29" t="n">
        <v>45961</v>
      </c>
      <c r="D5582" s="28" t="s">
        <v>380</v>
      </c>
    </row>
    <row r="5583" customFormat="false" ht="15" hidden="false" customHeight="false" outlineLevel="0" collapsed="false">
      <c r="A5583" s="28" t="s">
        <v>382</v>
      </c>
      <c r="B5583" s="28" t="n">
        <v>345</v>
      </c>
      <c r="C5583" s="29" t="n">
        <v>46022</v>
      </c>
      <c r="D5583" s="28" t="s">
        <v>380</v>
      </c>
    </row>
    <row r="5584" customFormat="false" ht="15" hidden="false" customHeight="false" outlineLevel="0" collapsed="false">
      <c r="A5584" s="28" t="s">
        <v>382</v>
      </c>
      <c r="B5584" s="28" t="n">
        <v>345</v>
      </c>
      <c r="C5584" s="29" t="n">
        <v>46053</v>
      </c>
      <c r="D5584" s="28" t="s">
        <v>380</v>
      </c>
    </row>
    <row r="5585" customFormat="false" ht="15" hidden="false" customHeight="false" outlineLevel="0" collapsed="false">
      <c r="A5585" s="28" t="s">
        <v>382</v>
      </c>
      <c r="B5585" s="28" t="n">
        <v>345</v>
      </c>
      <c r="C5585" s="29" t="n">
        <v>46112</v>
      </c>
      <c r="D5585" s="28" t="s">
        <v>380</v>
      </c>
    </row>
    <row r="5586" customFormat="false" ht="15" hidden="false" customHeight="false" outlineLevel="0" collapsed="false">
      <c r="A5586" s="28" t="s">
        <v>382</v>
      </c>
      <c r="B5586" s="28" t="n">
        <v>345</v>
      </c>
      <c r="C5586" s="29" t="n">
        <v>46142</v>
      </c>
      <c r="D5586" s="28" t="s">
        <v>380</v>
      </c>
    </row>
    <row r="5587" customFormat="false" ht="15" hidden="false" customHeight="false" outlineLevel="0" collapsed="false">
      <c r="A5587" s="28" t="s">
        <v>382</v>
      </c>
      <c r="B5587" s="28" t="n">
        <v>345</v>
      </c>
      <c r="C5587" s="29" t="n">
        <v>46173</v>
      </c>
      <c r="D5587" s="28" t="s">
        <v>380</v>
      </c>
    </row>
    <row r="5588" customFormat="false" ht="15" hidden="false" customHeight="false" outlineLevel="0" collapsed="false">
      <c r="A5588" s="28" t="s">
        <v>382</v>
      </c>
      <c r="B5588" s="28" t="n">
        <v>345</v>
      </c>
      <c r="C5588" s="29" t="n">
        <v>46234</v>
      </c>
      <c r="D5588" s="28" t="s">
        <v>380</v>
      </c>
    </row>
    <row r="5589" customFormat="false" ht="15" hidden="false" customHeight="false" outlineLevel="0" collapsed="false">
      <c r="A5589" s="28" t="s">
        <v>382</v>
      </c>
      <c r="B5589" s="28" t="n">
        <v>346</v>
      </c>
      <c r="C5589" s="29" t="n">
        <v>44957</v>
      </c>
      <c r="D5589" s="28" t="s">
        <v>380</v>
      </c>
    </row>
    <row r="5590" customFormat="false" ht="15" hidden="false" customHeight="false" outlineLevel="0" collapsed="false">
      <c r="A5590" s="28" t="s">
        <v>382</v>
      </c>
      <c r="B5590" s="28" t="n">
        <v>346</v>
      </c>
      <c r="C5590" s="29" t="n">
        <v>45016</v>
      </c>
      <c r="D5590" s="28" t="s">
        <v>381</v>
      </c>
    </row>
    <row r="5591" customFormat="false" ht="15" hidden="false" customHeight="false" outlineLevel="0" collapsed="false">
      <c r="A5591" s="28" t="s">
        <v>382</v>
      </c>
      <c r="B5591" s="28" t="n">
        <v>346</v>
      </c>
      <c r="C5591" s="29" t="n">
        <v>45046</v>
      </c>
      <c r="D5591" s="28" t="s">
        <v>381</v>
      </c>
    </row>
    <row r="5592" customFormat="false" ht="15" hidden="false" customHeight="false" outlineLevel="0" collapsed="false">
      <c r="A5592" s="28" t="s">
        <v>382</v>
      </c>
      <c r="B5592" s="28" t="n">
        <v>346</v>
      </c>
      <c r="C5592" s="29" t="n">
        <v>45077</v>
      </c>
      <c r="D5592" s="28" t="s">
        <v>379</v>
      </c>
    </row>
    <row r="5593" customFormat="false" ht="15" hidden="false" customHeight="false" outlineLevel="0" collapsed="false">
      <c r="A5593" s="28" t="s">
        <v>382</v>
      </c>
      <c r="B5593" s="28" t="n">
        <v>346</v>
      </c>
      <c r="C5593" s="29" t="n">
        <v>45199</v>
      </c>
      <c r="D5593" s="28" t="s">
        <v>380</v>
      </c>
    </row>
    <row r="5594" customFormat="false" ht="15" hidden="false" customHeight="false" outlineLevel="0" collapsed="false">
      <c r="A5594" s="28" t="s">
        <v>382</v>
      </c>
      <c r="B5594" s="28" t="n">
        <v>346</v>
      </c>
      <c r="C5594" s="29" t="n">
        <v>45230</v>
      </c>
      <c r="D5594" s="28" t="s">
        <v>380</v>
      </c>
    </row>
    <row r="5595" customFormat="false" ht="15" hidden="false" customHeight="false" outlineLevel="0" collapsed="false">
      <c r="A5595" s="28" t="s">
        <v>382</v>
      </c>
      <c r="B5595" s="28" t="n">
        <v>346</v>
      </c>
      <c r="C5595" s="29" t="n">
        <v>45291</v>
      </c>
      <c r="D5595" s="28" t="s">
        <v>380</v>
      </c>
    </row>
    <row r="5596" customFormat="false" ht="15" hidden="false" customHeight="false" outlineLevel="0" collapsed="false">
      <c r="A5596" s="28" t="s">
        <v>382</v>
      </c>
      <c r="B5596" s="28" t="n">
        <v>346</v>
      </c>
      <c r="C5596" s="29" t="n">
        <v>45322</v>
      </c>
      <c r="D5596" s="28" t="s">
        <v>380</v>
      </c>
    </row>
    <row r="5597" customFormat="false" ht="15" hidden="false" customHeight="false" outlineLevel="0" collapsed="false">
      <c r="A5597" s="28" t="s">
        <v>382</v>
      </c>
      <c r="B5597" s="28" t="n">
        <v>346</v>
      </c>
      <c r="C5597" s="29" t="n">
        <v>45382</v>
      </c>
      <c r="D5597" s="28" t="s">
        <v>380</v>
      </c>
    </row>
    <row r="5598" customFormat="false" ht="15" hidden="false" customHeight="false" outlineLevel="0" collapsed="false">
      <c r="A5598" s="28" t="s">
        <v>382</v>
      </c>
      <c r="B5598" s="28" t="n">
        <v>346</v>
      </c>
      <c r="C5598" s="29" t="n">
        <v>45412</v>
      </c>
      <c r="D5598" s="28" t="s">
        <v>380</v>
      </c>
    </row>
    <row r="5599" customFormat="false" ht="15" hidden="false" customHeight="false" outlineLevel="0" collapsed="false">
      <c r="A5599" s="28" t="s">
        <v>382</v>
      </c>
      <c r="B5599" s="28" t="n">
        <v>346</v>
      </c>
      <c r="C5599" s="29" t="n">
        <v>45443</v>
      </c>
      <c r="D5599" s="28" t="s">
        <v>380</v>
      </c>
    </row>
    <row r="5600" customFormat="false" ht="15" hidden="false" customHeight="false" outlineLevel="0" collapsed="false">
      <c r="A5600" s="28" t="s">
        <v>382</v>
      </c>
      <c r="B5600" s="28" t="n">
        <v>346</v>
      </c>
      <c r="C5600" s="29" t="n">
        <v>45504</v>
      </c>
      <c r="D5600" s="28" t="s">
        <v>380</v>
      </c>
    </row>
    <row r="5601" customFormat="false" ht="15" hidden="false" customHeight="false" outlineLevel="0" collapsed="false">
      <c r="A5601" s="28" t="s">
        <v>382</v>
      </c>
      <c r="B5601" s="28" t="n">
        <v>346</v>
      </c>
      <c r="C5601" s="29" t="n">
        <v>45535</v>
      </c>
      <c r="D5601" s="28" t="s">
        <v>380</v>
      </c>
    </row>
    <row r="5602" customFormat="false" ht="15" hidden="false" customHeight="false" outlineLevel="0" collapsed="false">
      <c r="A5602" s="28" t="s">
        <v>382</v>
      </c>
      <c r="B5602" s="28" t="n">
        <v>346</v>
      </c>
      <c r="C5602" s="29" t="n">
        <v>45565</v>
      </c>
      <c r="D5602" s="28" t="s">
        <v>381</v>
      </c>
    </row>
    <row r="5603" customFormat="false" ht="15" hidden="false" customHeight="false" outlineLevel="0" collapsed="false">
      <c r="A5603" s="28" t="s">
        <v>382</v>
      </c>
      <c r="B5603" s="28" t="n">
        <v>346</v>
      </c>
      <c r="C5603" s="29" t="n">
        <v>45596</v>
      </c>
      <c r="D5603" s="28" t="s">
        <v>380</v>
      </c>
    </row>
    <row r="5604" customFormat="false" ht="15" hidden="false" customHeight="false" outlineLevel="0" collapsed="false">
      <c r="A5604" s="28" t="s">
        <v>382</v>
      </c>
      <c r="B5604" s="28" t="n">
        <v>346</v>
      </c>
      <c r="C5604" s="29" t="n">
        <v>45657</v>
      </c>
      <c r="D5604" s="28" t="s">
        <v>380</v>
      </c>
    </row>
    <row r="5605" customFormat="false" ht="15" hidden="false" customHeight="false" outlineLevel="0" collapsed="false">
      <c r="A5605" s="28" t="s">
        <v>382</v>
      </c>
      <c r="B5605" s="28" t="n">
        <v>346</v>
      </c>
      <c r="C5605" s="29" t="n">
        <v>45688</v>
      </c>
      <c r="D5605" s="28" t="s">
        <v>380</v>
      </c>
    </row>
    <row r="5606" customFormat="false" ht="15" hidden="false" customHeight="false" outlineLevel="0" collapsed="false">
      <c r="A5606" s="28" t="s">
        <v>382</v>
      </c>
      <c r="B5606" s="28" t="n">
        <v>346</v>
      </c>
      <c r="C5606" s="29" t="n">
        <v>45747</v>
      </c>
      <c r="D5606" s="28" t="s">
        <v>380</v>
      </c>
    </row>
    <row r="5607" customFormat="false" ht="15" hidden="false" customHeight="false" outlineLevel="0" collapsed="false">
      <c r="A5607" s="28" t="s">
        <v>382</v>
      </c>
      <c r="B5607" s="28" t="n">
        <v>346</v>
      </c>
      <c r="C5607" s="29" t="n">
        <v>45777</v>
      </c>
      <c r="D5607" s="28" t="s">
        <v>380</v>
      </c>
    </row>
    <row r="5608" customFormat="false" ht="15" hidden="false" customHeight="false" outlineLevel="0" collapsed="false">
      <c r="A5608" s="28" t="s">
        <v>382</v>
      </c>
      <c r="B5608" s="28" t="n">
        <v>346</v>
      </c>
      <c r="C5608" s="29" t="n">
        <v>45808</v>
      </c>
      <c r="D5608" s="28" t="s">
        <v>380</v>
      </c>
    </row>
    <row r="5609" customFormat="false" ht="15" hidden="false" customHeight="false" outlineLevel="0" collapsed="false">
      <c r="A5609" s="28" t="s">
        <v>382</v>
      </c>
      <c r="B5609" s="28" t="n">
        <v>346</v>
      </c>
      <c r="C5609" s="29" t="n">
        <v>45869</v>
      </c>
      <c r="D5609" s="28" t="s">
        <v>380</v>
      </c>
    </row>
    <row r="5610" customFormat="false" ht="15" hidden="false" customHeight="false" outlineLevel="0" collapsed="false">
      <c r="A5610" s="28" t="s">
        <v>382</v>
      </c>
      <c r="B5610" s="28" t="n">
        <v>346</v>
      </c>
      <c r="C5610" s="29" t="n">
        <v>45900</v>
      </c>
      <c r="D5610" s="28" t="s">
        <v>380</v>
      </c>
    </row>
    <row r="5611" customFormat="false" ht="15" hidden="false" customHeight="false" outlineLevel="0" collapsed="false">
      <c r="A5611" s="28" t="s">
        <v>382</v>
      </c>
      <c r="B5611" s="28" t="n">
        <v>346</v>
      </c>
      <c r="C5611" s="29" t="n">
        <v>45930</v>
      </c>
      <c r="D5611" s="28" t="s">
        <v>380</v>
      </c>
    </row>
    <row r="5612" customFormat="false" ht="15" hidden="false" customHeight="false" outlineLevel="0" collapsed="false">
      <c r="A5612" s="28" t="s">
        <v>382</v>
      </c>
      <c r="B5612" s="28" t="n">
        <v>346</v>
      </c>
      <c r="C5612" s="29" t="n">
        <v>45961</v>
      </c>
      <c r="D5612" s="28" t="s">
        <v>380</v>
      </c>
    </row>
    <row r="5613" customFormat="false" ht="15" hidden="false" customHeight="false" outlineLevel="0" collapsed="false">
      <c r="A5613" s="28" t="s">
        <v>382</v>
      </c>
      <c r="B5613" s="28" t="n">
        <v>346</v>
      </c>
      <c r="C5613" s="29" t="n">
        <v>46022</v>
      </c>
      <c r="D5613" s="28" t="s">
        <v>380</v>
      </c>
    </row>
    <row r="5614" customFormat="false" ht="15" hidden="false" customHeight="false" outlineLevel="0" collapsed="false">
      <c r="A5614" s="28" t="s">
        <v>382</v>
      </c>
      <c r="B5614" s="28" t="n">
        <v>346</v>
      </c>
      <c r="C5614" s="29" t="n">
        <v>46053</v>
      </c>
      <c r="D5614" s="28" t="s">
        <v>380</v>
      </c>
    </row>
    <row r="5615" customFormat="false" ht="15" hidden="false" customHeight="false" outlineLevel="0" collapsed="false">
      <c r="A5615" s="28" t="s">
        <v>382</v>
      </c>
      <c r="B5615" s="28" t="n">
        <v>346</v>
      </c>
      <c r="C5615" s="29" t="n">
        <v>46112</v>
      </c>
      <c r="D5615" s="28" t="s">
        <v>380</v>
      </c>
    </row>
    <row r="5616" customFormat="false" ht="15" hidden="false" customHeight="false" outlineLevel="0" collapsed="false">
      <c r="A5616" s="28" t="s">
        <v>382</v>
      </c>
      <c r="B5616" s="28" t="n">
        <v>346</v>
      </c>
      <c r="C5616" s="29" t="n">
        <v>46142</v>
      </c>
      <c r="D5616" s="28" t="s">
        <v>380</v>
      </c>
    </row>
    <row r="5617" customFormat="false" ht="15" hidden="false" customHeight="false" outlineLevel="0" collapsed="false">
      <c r="A5617" s="28" t="s">
        <v>382</v>
      </c>
      <c r="B5617" s="28" t="n">
        <v>346</v>
      </c>
      <c r="C5617" s="29" t="n">
        <v>46173</v>
      </c>
      <c r="D5617" s="28" t="s">
        <v>381</v>
      </c>
    </row>
    <row r="5618" customFormat="false" ht="15" hidden="false" customHeight="false" outlineLevel="0" collapsed="false">
      <c r="A5618" s="28" t="s">
        <v>382</v>
      </c>
      <c r="B5618" s="28" t="n">
        <v>346</v>
      </c>
      <c r="C5618" s="29" t="n">
        <v>46234</v>
      </c>
      <c r="D5618" s="28" t="s">
        <v>379</v>
      </c>
    </row>
    <row r="5619" customFormat="false" ht="15" hidden="false" customHeight="false" outlineLevel="0" collapsed="false">
      <c r="A5619" s="28" t="s">
        <v>382</v>
      </c>
      <c r="B5619" s="28" t="n">
        <v>348</v>
      </c>
      <c r="C5619" s="29" t="n">
        <v>44957</v>
      </c>
      <c r="D5619" s="28" t="s">
        <v>380</v>
      </c>
    </row>
    <row r="5620" customFormat="false" ht="15" hidden="false" customHeight="false" outlineLevel="0" collapsed="false">
      <c r="A5620" s="28" t="s">
        <v>382</v>
      </c>
      <c r="B5620" s="28" t="n">
        <v>348</v>
      </c>
      <c r="C5620" s="29" t="n">
        <v>45016</v>
      </c>
      <c r="D5620" s="28" t="s">
        <v>380</v>
      </c>
    </row>
    <row r="5621" customFormat="false" ht="15" hidden="false" customHeight="false" outlineLevel="0" collapsed="false">
      <c r="A5621" s="28" t="s">
        <v>382</v>
      </c>
      <c r="B5621" s="28" t="n">
        <v>348</v>
      </c>
      <c r="C5621" s="29" t="n">
        <v>45046</v>
      </c>
      <c r="D5621" s="28" t="s">
        <v>381</v>
      </c>
    </row>
    <row r="5622" customFormat="false" ht="15" hidden="false" customHeight="false" outlineLevel="0" collapsed="false">
      <c r="A5622" s="28" t="s">
        <v>382</v>
      </c>
      <c r="B5622" s="28" t="n">
        <v>348</v>
      </c>
      <c r="C5622" s="29" t="n">
        <v>45077</v>
      </c>
      <c r="D5622" s="28" t="s">
        <v>380</v>
      </c>
    </row>
    <row r="5623" customFormat="false" ht="15" hidden="false" customHeight="false" outlineLevel="0" collapsed="false">
      <c r="A5623" s="28" t="s">
        <v>382</v>
      </c>
      <c r="B5623" s="28" t="n">
        <v>348</v>
      </c>
      <c r="C5623" s="29" t="n">
        <v>45199</v>
      </c>
      <c r="D5623" s="28" t="s">
        <v>380</v>
      </c>
    </row>
    <row r="5624" customFormat="false" ht="15" hidden="false" customHeight="false" outlineLevel="0" collapsed="false">
      <c r="A5624" s="28" t="s">
        <v>382</v>
      </c>
      <c r="B5624" s="28" t="n">
        <v>348</v>
      </c>
      <c r="C5624" s="29" t="n">
        <v>45230</v>
      </c>
      <c r="D5624" s="28" t="s">
        <v>379</v>
      </c>
    </row>
    <row r="5625" customFormat="false" ht="15" hidden="false" customHeight="false" outlineLevel="0" collapsed="false">
      <c r="A5625" s="28" t="s">
        <v>382</v>
      </c>
      <c r="B5625" s="28" t="n">
        <v>348</v>
      </c>
      <c r="C5625" s="29" t="n">
        <v>45291</v>
      </c>
      <c r="D5625" s="28" t="s">
        <v>380</v>
      </c>
    </row>
    <row r="5626" customFormat="false" ht="15" hidden="false" customHeight="false" outlineLevel="0" collapsed="false">
      <c r="A5626" s="28" t="s">
        <v>382</v>
      </c>
      <c r="B5626" s="28" t="n">
        <v>348</v>
      </c>
      <c r="C5626" s="29" t="n">
        <v>45322</v>
      </c>
      <c r="D5626" s="28" t="s">
        <v>380</v>
      </c>
    </row>
    <row r="5627" customFormat="false" ht="15" hidden="false" customHeight="false" outlineLevel="0" collapsed="false">
      <c r="A5627" s="28" t="s">
        <v>382</v>
      </c>
      <c r="B5627" s="28" t="n">
        <v>348</v>
      </c>
      <c r="C5627" s="29" t="n">
        <v>45382</v>
      </c>
      <c r="D5627" s="28" t="s">
        <v>381</v>
      </c>
    </row>
    <row r="5628" customFormat="false" ht="15" hidden="false" customHeight="false" outlineLevel="0" collapsed="false">
      <c r="A5628" s="28" t="s">
        <v>382</v>
      </c>
      <c r="B5628" s="28" t="n">
        <v>348</v>
      </c>
      <c r="C5628" s="29" t="n">
        <v>45412</v>
      </c>
      <c r="D5628" s="28" t="s">
        <v>380</v>
      </c>
    </row>
    <row r="5629" customFormat="false" ht="15" hidden="false" customHeight="false" outlineLevel="0" collapsed="false">
      <c r="A5629" s="28" t="s">
        <v>382</v>
      </c>
      <c r="B5629" s="28" t="n">
        <v>348</v>
      </c>
      <c r="C5629" s="29" t="n">
        <v>45443</v>
      </c>
      <c r="D5629" s="28" t="s">
        <v>380</v>
      </c>
    </row>
    <row r="5630" customFormat="false" ht="15" hidden="false" customHeight="false" outlineLevel="0" collapsed="false">
      <c r="A5630" s="28" t="s">
        <v>382</v>
      </c>
      <c r="B5630" s="28" t="n">
        <v>348</v>
      </c>
      <c r="C5630" s="29" t="n">
        <v>45504</v>
      </c>
      <c r="D5630" s="28" t="s">
        <v>380</v>
      </c>
    </row>
    <row r="5631" customFormat="false" ht="15" hidden="false" customHeight="false" outlineLevel="0" collapsed="false">
      <c r="A5631" s="28" t="s">
        <v>382</v>
      </c>
      <c r="B5631" s="28" t="n">
        <v>348</v>
      </c>
      <c r="C5631" s="29" t="n">
        <v>45535</v>
      </c>
      <c r="D5631" s="28" t="s">
        <v>380</v>
      </c>
    </row>
    <row r="5632" customFormat="false" ht="15" hidden="false" customHeight="false" outlineLevel="0" collapsed="false">
      <c r="A5632" s="28" t="s">
        <v>382</v>
      </c>
      <c r="B5632" s="28" t="n">
        <v>348</v>
      </c>
      <c r="C5632" s="29" t="n">
        <v>45565</v>
      </c>
      <c r="D5632" s="28" t="s">
        <v>380</v>
      </c>
    </row>
    <row r="5633" customFormat="false" ht="15" hidden="false" customHeight="false" outlineLevel="0" collapsed="false">
      <c r="A5633" s="28" t="s">
        <v>382</v>
      </c>
      <c r="B5633" s="28" t="n">
        <v>348</v>
      </c>
      <c r="C5633" s="29" t="n">
        <v>45596</v>
      </c>
      <c r="D5633" s="28" t="s">
        <v>380</v>
      </c>
    </row>
    <row r="5634" customFormat="false" ht="15" hidden="false" customHeight="false" outlineLevel="0" collapsed="false">
      <c r="A5634" s="28" t="s">
        <v>382</v>
      </c>
      <c r="B5634" s="28" t="n">
        <v>348</v>
      </c>
      <c r="C5634" s="29" t="n">
        <v>45657</v>
      </c>
      <c r="D5634" s="28" t="s">
        <v>380</v>
      </c>
    </row>
    <row r="5635" customFormat="false" ht="15" hidden="false" customHeight="false" outlineLevel="0" collapsed="false">
      <c r="A5635" s="28" t="s">
        <v>382</v>
      </c>
      <c r="B5635" s="28" t="n">
        <v>348</v>
      </c>
      <c r="C5635" s="29" t="n">
        <v>45688</v>
      </c>
      <c r="D5635" s="28" t="s">
        <v>380</v>
      </c>
    </row>
    <row r="5636" customFormat="false" ht="15" hidden="false" customHeight="false" outlineLevel="0" collapsed="false">
      <c r="A5636" s="28" t="s">
        <v>382</v>
      </c>
      <c r="B5636" s="28" t="n">
        <v>348</v>
      </c>
      <c r="C5636" s="29" t="n">
        <v>45747</v>
      </c>
      <c r="D5636" s="28" t="s">
        <v>379</v>
      </c>
    </row>
    <row r="5637" customFormat="false" ht="15" hidden="false" customHeight="false" outlineLevel="0" collapsed="false">
      <c r="A5637" s="28" t="s">
        <v>382</v>
      </c>
      <c r="B5637" s="28" t="n">
        <v>348</v>
      </c>
      <c r="C5637" s="29" t="n">
        <v>45777</v>
      </c>
      <c r="D5637" s="28" t="s">
        <v>380</v>
      </c>
    </row>
    <row r="5638" customFormat="false" ht="15" hidden="false" customHeight="false" outlineLevel="0" collapsed="false">
      <c r="A5638" s="28" t="s">
        <v>382</v>
      </c>
      <c r="B5638" s="28" t="n">
        <v>348</v>
      </c>
      <c r="C5638" s="29" t="n">
        <v>45808</v>
      </c>
      <c r="D5638" s="28" t="s">
        <v>380</v>
      </c>
    </row>
    <row r="5639" customFormat="false" ht="15" hidden="false" customHeight="false" outlineLevel="0" collapsed="false">
      <c r="A5639" s="28" t="s">
        <v>382</v>
      </c>
      <c r="B5639" s="28" t="n">
        <v>348</v>
      </c>
      <c r="C5639" s="29" t="n">
        <v>45869</v>
      </c>
      <c r="D5639" s="28" t="s">
        <v>380</v>
      </c>
    </row>
    <row r="5640" customFormat="false" ht="15" hidden="false" customHeight="false" outlineLevel="0" collapsed="false">
      <c r="A5640" s="28" t="s">
        <v>382</v>
      </c>
      <c r="B5640" s="28" t="n">
        <v>348</v>
      </c>
      <c r="C5640" s="29" t="n">
        <v>45900</v>
      </c>
      <c r="D5640" s="28" t="s">
        <v>380</v>
      </c>
    </row>
    <row r="5641" customFormat="false" ht="15" hidden="false" customHeight="false" outlineLevel="0" collapsed="false">
      <c r="A5641" s="28" t="s">
        <v>382</v>
      </c>
      <c r="B5641" s="28" t="n">
        <v>348</v>
      </c>
      <c r="C5641" s="29" t="n">
        <v>45930</v>
      </c>
      <c r="D5641" s="28" t="s">
        <v>380</v>
      </c>
    </row>
    <row r="5642" customFormat="false" ht="15" hidden="false" customHeight="false" outlineLevel="0" collapsed="false">
      <c r="A5642" s="28" t="s">
        <v>382</v>
      </c>
      <c r="B5642" s="28" t="n">
        <v>348</v>
      </c>
      <c r="C5642" s="29" t="n">
        <v>45961</v>
      </c>
      <c r="D5642" s="28" t="s">
        <v>380</v>
      </c>
    </row>
    <row r="5643" customFormat="false" ht="15" hidden="false" customHeight="false" outlineLevel="0" collapsed="false">
      <c r="A5643" s="28" t="s">
        <v>382</v>
      </c>
      <c r="B5643" s="28" t="n">
        <v>348</v>
      </c>
      <c r="C5643" s="29" t="n">
        <v>46022</v>
      </c>
      <c r="D5643" s="28" t="s">
        <v>380</v>
      </c>
    </row>
    <row r="5644" customFormat="false" ht="15" hidden="false" customHeight="false" outlineLevel="0" collapsed="false">
      <c r="A5644" s="28" t="s">
        <v>382</v>
      </c>
      <c r="B5644" s="28" t="n">
        <v>348</v>
      </c>
      <c r="C5644" s="29" t="n">
        <v>46053</v>
      </c>
      <c r="D5644" s="28" t="s">
        <v>380</v>
      </c>
    </row>
    <row r="5645" customFormat="false" ht="15" hidden="false" customHeight="false" outlineLevel="0" collapsed="false">
      <c r="A5645" s="28" t="s">
        <v>382</v>
      </c>
      <c r="B5645" s="28" t="n">
        <v>348</v>
      </c>
      <c r="C5645" s="29" t="n">
        <v>46112</v>
      </c>
      <c r="D5645" s="28" t="s">
        <v>380</v>
      </c>
    </row>
    <row r="5646" customFormat="false" ht="15" hidden="false" customHeight="false" outlineLevel="0" collapsed="false">
      <c r="A5646" s="28" t="s">
        <v>382</v>
      </c>
      <c r="B5646" s="28" t="n">
        <v>348</v>
      </c>
      <c r="C5646" s="29" t="n">
        <v>46142</v>
      </c>
      <c r="D5646" s="28" t="s">
        <v>380</v>
      </c>
    </row>
    <row r="5647" customFormat="false" ht="15" hidden="false" customHeight="false" outlineLevel="0" collapsed="false">
      <c r="A5647" s="28" t="s">
        <v>382</v>
      </c>
      <c r="B5647" s="28" t="n">
        <v>348</v>
      </c>
      <c r="C5647" s="29" t="n">
        <v>46173</v>
      </c>
      <c r="D5647" s="28" t="s">
        <v>380</v>
      </c>
    </row>
    <row r="5648" customFormat="false" ht="15" hidden="false" customHeight="false" outlineLevel="0" collapsed="false">
      <c r="A5648" s="28" t="s">
        <v>382</v>
      </c>
      <c r="B5648" s="28" t="n">
        <v>348</v>
      </c>
      <c r="C5648" s="29" t="n">
        <v>46234</v>
      </c>
      <c r="D5648" s="28" t="s">
        <v>380</v>
      </c>
    </row>
    <row r="5649" customFormat="false" ht="15" hidden="false" customHeight="false" outlineLevel="0" collapsed="false">
      <c r="A5649" s="28" t="s">
        <v>382</v>
      </c>
      <c r="B5649" s="28" t="n">
        <v>349</v>
      </c>
      <c r="C5649" s="29" t="n">
        <v>44957</v>
      </c>
      <c r="D5649" s="28" t="s">
        <v>380</v>
      </c>
    </row>
    <row r="5650" customFormat="false" ht="15" hidden="false" customHeight="false" outlineLevel="0" collapsed="false">
      <c r="A5650" s="28" t="s">
        <v>382</v>
      </c>
      <c r="B5650" s="28" t="n">
        <v>349</v>
      </c>
      <c r="C5650" s="29" t="n">
        <v>45016</v>
      </c>
      <c r="D5650" s="28" t="s">
        <v>380</v>
      </c>
    </row>
    <row r="5651" customFormat="false" ht="15" hidden="false" customHeight="false" outlineLevel="0" collapsed="false">
      <c r="A5651" s="28" t="s">
        <v>382</v>
      </c>
      <c r="B5651" s="28" t="n">
        <v>349</v>
      </c>
      <c r="C5651" s="29" t="n">
        <v>45046</v>
      </c>
      <c r="D5651" s="28" t="s">
        <v>380</v>
      </c>
    </row>
    <row r="5652" customFormat="false" ht="15" hidden="false" customHeight="false" outlineLevel="0" collapsed="false">
      <c r="A5652" s="28" t="s">
        <v>382</v>
      </c>
      <c r="B5652" s="28" t="n">
        <v>349</v>
      </c>
      <c r="C5652" s="29" t="n">
        <v>45077</v>
      </c>
      <c r="D5652" s="28" t="s">
        <v>380</v>
      </c>
    </row>
    <row r="5653" customFormat="false" ht="15" hidden="false" customHeight="false" outlineLevel="0" collapsed="false">
      <c r="A5653" s="28" t="s">
        <v>382</v>
      </c>
      <c r="B5653" s="28" t="n">
        <v>349</v>
      </c>
      <c r="C5653" s="29" t="n">
        <v>45199</v>
      </c>
      <c r="D5653" s="28" t="s">
        <v>380</v>
      </c>
    </row>
    <row r="5654" customFormat="false" ht="15" hidden="false" customHeight="false" outlineLevel="0" collapsed="false">
      <c r="A5654" s="28" t="s">
        <v>382</v>
      </c>
      <c r="B5654" s="28" t="n">
        <v>349</v>
      </c>
      <c r="C5654" s="29" t="n">
        <v>45230</v>
      </c>
      <c r="D5654" s="28" t="s">
        <v>380</v>
      </c>
    </row>
    <row r="5655" customFormat="false" ht="15" hidden="false" customHeight="false" outlineLevel="0" collapsed="false">
      <c r="A5655" s="28" t="s">
        <v>382</v>
      </c>
      <c r="B5655" s="28" t="n">
        <v>349</v>
      </c>
      <c r="C5655" s="29" t="n">
        <v>45291</v>
      </c>
      <c r="D5655" s="28" t="s">
        <v>380</v>
      </c>
    </row>
    <row r="5656" customFormat="false" ht="15" hidden="false" customHeight="false" outlineLevel="0" collapsed="false">
      <c r="A5656" s="28" t="s">
        <v>382</v>
      </c>
      <c r="B5656" s="28" t="n">
        <v>349</v>
      </c>
      <c r="C5656" s="29" t="n">
        <v>45322</v>
      </c>
      <c r="D5656" s="28" t="s">
        <v>379</v>
      </c>
    </row>
    <row r="5657" customFormat="false" ht="15" hidden="false" customHeight="false" outlineLevel="0" collapsed="false">
      <c r="A5657" s="28" t="s">
        <v>382</v>
      </c>
      <c r="B5657" s="28" t="n">
        <v>349</v>
      </c>
      <c r="C5657" s="29" t="n">
        <v>45382</v>
      </c>
      <c r="D5657" s="28" t="s">
        <v>380</v>
      </c>
    </row>
    <row r="5658" customFormat="false" ht="15" hidden="false" customHeight="false" outlineLevel="0" collapsed="false">
      <c r="A5658" s="28" t="s">
        <v>382</v>
      </c>
      <c r="B5658" s="28" t="n">
        <v>349</v>
      </c>
      <c r="C5658" s="29" t="n">
        <v>45412</v>
      </c>
      <c r="D5658" s="28" t="s">
        <v>380</v>
      </c>
    </row>
    <row r="5659" customFormat="false" ht="15" hidden="false" customHeight="false" outlineLevel="0" collapsed="false">
      <c r="A5659" s="28" t="s">
        <v>382</v>
      </c>
      <c r="B5659" s="28" t="n">
        <v>349</v>
      </c>
      <c r="C5659" s="29" t="n">
        <v>45443</v>
      </c>
      <c r="D5659" s="28" t="s">
        <v>380</v>
      </c>
    </row>
    <row r="5660" customFormat="false" ht="15" hidden="false" customHeight="false" outlineLevel="0" collapsed="false">
      <c r="A5660" s="28" t="s">
        <v>382</v>
      </c>
      <c r="B5660" s="28" t="n">
        <v>349</v>
      </c>
      <c r="C5660" s="29" t="n">
        <v>45504</v>
      </c>
      <c r="D5660" s="28" t="s">
        <v>380</v>
      </c>
    </row>
    <row r="5661" customFormat="false" ht="15" hidden="false" customHeight="false" outlineLevel="0" collapsed="false">
      <c r="A5661" s="28" t="s">
        <v>382</v>
      </c>
      <c r="B5661" s="28" t="n">
        <v>349</v>
      </c>
      <c r="C5661" s="29" t="n">
        <v>45535</v>
      </c>
      <c r="D5661" s="28" t="s">
        <v>380</v>
      </c>
    </row>
    <row r="5662" customFormat="false" ht="15" hidden="false" customHeight="false" outlineLevel="0" collapsed="false">
      <c r="A5662" s="28" t="s">
        <v>382</v>
      </c>
      <c r="B5662" s="28" t="n">
        <v>349</v>
      </c>
      <c r="C5662" s="29" t="n">
        <v>45565</v>
      </c>
      <c r="D5662" s="28" t="s">
        <v>380</v>
      </c>
    </row>
    <row r="5663" customFormat="false" ht="15" hidden="false" customHeight="false" outlineLevel="0" collapsed="false">
      <c r="A5663" s="28" t="s">
        <v>382</v>
      </c>
      <c r="B5663" s="28" t="n">
        <v>349</v>
      </c>
      <c r="C5663" s="29" t="n">
        <v>45596</v>
      </c>
      <c r="D5663" s="28" t="s">
        <v>380</v>
      </c>
    </row>
    <row r="5664" customFormat="false" ht="15" hidden="false" customHeight="false" outlineLevel="0" collapsed="false">
      <c r="A5664" s="28" t="s">
        <v>382</v>
      </c>
      <c r="B5664" s="28" t="n">
        <v>349</v>
      </c>
      <c r="C5664" s="29" t="n">
        <v>45657</v>
      </c>
      <c r="D5664" s="28" t="s">
        <v>380</v>
      </c>
    </row>
    <row r="5665" customFormat="false" ht="15" hidden="false" customHeight="false" outlineLevel="0" collapsed="false">
      <c r="A5665" s="28" t="s">
        <v>382</v>
      </c>
      <c r="B5665" s="28" t="n">
        <v>349</v>
      </c>
      <c r="C5665" s="29" t="n">
        <v>45688</v>
      </c>
      <c r="D5665" s="28" t="s">
        <v>380</v>
      </c>
    </row>
    <row r="5666" customFormat="false" ht="15" hidden="false" customHeight="false" outlineLevel="0" collapsed="false">
      <c r="A5666" s="28" t="s">
        <v>382</v>
      </c>
      <c r="B5666" s="28" t="n">
        <v>349</v>
      </c>
      <c r="C5666" s="29" t="n">
        <v>45747</v>
      </c>
      <c r="D5666" s="28" t="s">
        <v>380</v>
      </c>
    </row>
    <row r="5667" customFormat="false" ht="15" hidden="false" customHeight="false" outlineLevel="0" collapsed="false">
      <c r="A5667" s="28" t="s">
        <v>382</v>
      </c>
      <c r="B5667" s="28" t="n">
        <v>349</v>
      </c>
      <c r="C5667" s="29" t="n">
        <v>45777</v>
      </c>
      <c r="D5667" s="28" t="s">
        <v>380</v>
      </c>
    </row>
    <row r="5668" customFormat="false" ht="15" hidden="false" customHeight="false" outlineLevel="0" collapsed="false">
      <c r="A5668" s="28" t="s">
        <v>382</v>
      </c>
      <c r="B5668" s="28" t="n">
        <v>349</v>
      </c>
      <c r="C5668" s="29" t="n">
        <v>45808</v>
      </c>
      <c r="D5668" s="28" t="s">
        <v>380</v>
      </c>
    </row>
    <row r="5669" customFormat="false" ht="15" hidden="false" customHeight="false" outlineLevel="0" collapsed="false">
      <c r="A5669" s="28" t="s">
        <v>382</v>
      </c>
      <c r="B5669" s="28" t="n">
        <v>349</v>
      </c>
      <c r="C5669" s="29" t="n">
        <v>45869</v>
      </c>
      <c r="D5669" s="28" t="s">
        <v>380</v>
      </c>
    </row>
    <row r="5670" customFormat="false" ht="15" hidden="false" customHeight="false" outlineLevel="0" collapsed="false">
      <c r="A5670" s="28" t="s">
        <v>382</v>
      </c>
      <c r="B5670" s="28" t="n">
        <v>349</v>
      </c>
      <c r="C5670" s="29" t="n">
        <v>45900</v>
      </c>
      <c r="D5670" s="28" t="s">
        <v>380</v>
      </c>
    </row>
    <row r="5671" customFormat="false" ht="15" hidden="false" customHeight="false" outlineLevel="0" collapsed="false">
      <c r="A5671" s="28" t="s">
        <v>382</v>
      </c>
      <c r="B5671" s="28" t="n">
        <v>349</v>
      </c>
      <c r="C5671" s="29" t="n">
        <v>45930</v>
      </c>
      <c r="D5671" s="28" t="s">
        <v>380</v>
      </c>
    </row>
    <row r="5672" customFormat="false" ht="15" hidden="false" customHeight="false" outlineLevel="0" collapsed="false">
      <c r="A5672" s="28" t="s">
        <v>382</v>
      </c>
      <c r="B5672" s="28" t="n">
        <v>349</v>
      </c>
      <c r="C5672" s="29" t="n">
        <v>45961</v>
      </c>
      <c r="D5672" s="28" t="s">
        <v>380</v>
      </c>
    </row>
    <row r="5673" customFormat="false" ht="15" hidden="false" customHeight="false" outlineLevel="0" collapsed="false">
      <c r="A5673" s="28" t="s">
        <v>382</v>
      </c>
      <c r="B5673" s="28" t="n">
        <v>349</v>
      </c>
      <c r="C5673" s="29" t="n">
        <v>46022</v>
      </c>
      <c r="D5673" s="28" t="s">
        <v>381</v>
      </c>
    </row>
    <row r="5674" customFormat="false" ht="15" hidden="false" customHeight="false" outlineLevel="0" collapsed="false">
      <c r="A5674" s="28" t="s">
        <v>382</v>
      </c>
      <c r="B5674" s="28" t="n">
        <v>349</v>
      </c>
      <c r="C5674" s="29" t="n">
        <v>46053</v>
      </c>
      <c r="D5674" s="28" t="s">
        <v>380</v>
      </c>
    </row>
    <row r="5675" customFormat="false" ht="15" hidden="false" customHeight="false" outlineLevel="0" collapsed="false">
      <c r="A5675" s="28" t="s">
        <v>382</v>
      </c>
      <c r="B5675" s="28" t="n">
        <v>349</v>
      </c>
      <c r="C5675" s="29" t="n">
        <v>46112</v>
      </c>
      <c r="D5675" s="28" t="s">
        <v>381</v>
      </c>
    </row>
    <row r="5676" customFormat="false" ht="15" hidden="false" customHeight="false" outlineLevel="0" collapsed="false">
      <c r="A5676" s="28" t="s">
        <v>382</v>
      </c>
      <c r="B5676" s="28" t="n">
        <v>349</v>
      </c>
      <c r="C5676" s="29" t="n">
        <v>46142</v>
      </c>
      <c r="D5676" s="28" t="s">
        <v>381</v>
      </c>
    </row>
    <row r="5677" customFormat="false" ht="15" hidden="false" customHeight="false" outlineLevel="0" collapsed="false">
      <c r="A5677" s="28" t="s">
        <v>382</v>
      </c>
      <c r="B5677" s="28" t="n">
        <v>349</v>
      </c>
      <c r="C5677" s="29" t="n">
        <v>46173</v>
      </c>
      <c r="D5677" s="28" t="s">
        <v>380</v>
      </c>
    </row>
    <row r="5678" customFormat="false" ht="15" hidden="false" customHeight="false" outlineLevel="0" collapsed="false">
      <c r="A5678" s="28" t="s">
        <v>382</v>
      </c>
      <c r="B5678" s="28" t="n">
        <v>349</v>
      </c>
      <c r="C5678" s="29" t="n">
        <v>46234</v>
      </c>
      <c r="D5678" s="28" t="s">
        <v>380</v>
      </c>
    </row>
    <row r="5679" customFormat="false" ht="15" hidden="false" customHeight="false" outlineLevel="0" collapsed="false">
      <c r="A5679" s="28" t="s">
        <v>382</v>
      </c>
      <c r="B5679" s="28" t="n">
        <v>350</v>
      </c>
      <c r="C5679" s="29" t="n">
        <v>44957</v>
      </c>
      <c r="D5679" s="28" t="s">
        <v>380</v>
      </c>
    </row>
    <row r="5680" customFormat="false" ht="15" hidden="false" customHeight="false" outlineLevel="0" collapsed="false">
      <c r="A5680" s="28" t="s">
        <v>382</v>
      </c>
      <c r="B5680" s="28" t="n">
        <v>350</v>
      </c>
      <c r="C5680" s="29" t="n">
        <v>45016</v>
      </c>
      <c r="D5680" s="28" t="s">
        <v>380</v>
      </c>
    </row>
    <row r="5681" customFormat="false" ht="15" hidden="false" customHeight="false" outlineLevel="0" collapsed="false">
      <c r="A5681" s="28" t="s">
        <v>382</v>
      </c>
      <c r="B5681" s="28" t="n">
        <v>350</v>
      </c>
      <c r="C5681" s="29" t="n">
        <v>45046</v>
      </c>
      <c r="D5681" s="28" t="s">
        <v>380</v>
      </c>
    </row>
    <row r="5682" customFormat="false" ht="15" hidden="false" customHeight="false" outlineLevel="0" collapsed="false">
      <c r="A5682" s="28" t="s">
        <v>382</v>
      </c>
      <c r="B5682" s="28" t="n">
        <v>350</v>
      </c>
      <c r="C5682" s="29" t="n">
        <v>45077</v>
      </c>
      <c r="D5682" s="28" t="s">
        <v>380</v>
      </c>
    </row>
    <row r="5683" customFormat="false" ht="15" hidden="false" customHeight="false" outlineLevel="0" collapsed="false">
      <c r="A5683" s="28" t="s">
        <v>382</v>
      </c>
      <c r="B5683" s="28" t="n">
        <v>350</v>
      </c>
      <c r="C5683" s="29" t="n">
        <v>45199</v>
      </c>
      <c r="D5683" s="28" t="s">
        <v>380</v>
      </c>
    </row>
    <row r="5684" customFormat="false" ht="15" hidden="false" customHeight="false" outlineLevel="0" collapsed="false">
      <c r="A5684" s="28" t="s">
        <v>382</v>
      </c>
      <c r="B5684" s="28" t="n">
        <v>350</v>
      </c>
      <c r="C5684" s="29" t="n">
        <v>45230</v>
      </c>
      <c r="D5684" s="28" t="s">
        <v>380</v>
      </c>
    </row>
    <row r="5685" customFormat="false" ht="15" hidden="false" customHeight="false" outlineLevel="0" collapsed="false">
      <c r="A5685" s="28" t="s">
        <v>382</v>
      </c>
      <c r="B5685" s="28" t="n">
        <v>350</v>
      </c>
      <c r="C5685" s="29" t="n">
        <v>45291</v>
      </c>
      <c r="D5685" s="28" t="s">
        <v>380</v>
      </c>
    </row>
    <row r="5686" customFormat="false" ht="15" hidden="false" customHeight="false" outlineLevel="0" collapsed="false">
      <c r="A5686" s="28" t="s">
        <v>382</v>
      </c>
      <c r="B5686" s="28" t="n">
        <v>350</v>
      </c>
      <c r="C5686" s="29" t="n">
        <v>45322</v>
      </c>
      <c r="D5686" s="28" t="s">
        <v>380</v>
      </c>
    </row>
    <row r="5687" customFormat="false" ht="15" hidden="false" customHeight="false" outlineLevel="0" collapsed="false">
      <c r="A5687" s="28" t="s">
        <v>382</v>
      </c>
      <c r="B5687" s="28" t="n">
        <v>350</v>
      </c>
      <c r="C5687" s="29" t="n">
        <v>45382</v>
      </c>
      <c r="D5687" s="28" t="s">
        <v>380</v>
      </c>
    </row>
    <row r="5688" customFormat="false" ht="15" hidden="false" customHeight="false" outlineLevel="0" collapsed="false">
      <c r="A5688" s="28" t="s">
        <v>382</v>
      </c>
      <c r="B5688" s="28" t="n">
        <v>350</v>
      </c>
      <c r="C5688" s="29" t="n">
        <v>45412</v>
      </c>
      <c r="D5688" s="28" t="s">
        <v>380</v>
      </c>
    </row>
    <row r="5689" customFormat="false" ht="15" hidden="false" customHeight="false" outlineLevel="0" collapsed="false">
      <c r="A5689" s="28" t="s">
        <v>382</v>
      </c>
      <c r="B5689" s="28" t="n">
        <v>350</v>
      </c>
      <c r="C5689" s="29" t="n">
        <v>45443</v>
      </c>
      <c r="D5689" s="28" t="s">
        <v>379</v>
      </c>
    </row>
    <row r="5690" customFormat="false" ht="15" hidden="false" customHeight="false" outlineLevel="0" collapsed="false">
      <c r="A5690" s="28" t="s">
        <v>382</v>
      </c>
      <c r="B5690" s="28" t="n">
        <v>350</v>
      </c>
      <c r="C5690" s="29" t="n">
        <v>45504</v>
      </c>
      <c r="D5690" s="28" t="s">
        <v>380</v>
      </c>
    </row>
    <row r="5691" customFormat="false" ht="15" hidden="false" customHeight="false" outlineLevel="0" collapsed="false">
      <c r="A5691" s="28" t="s">
        <v>382</v>
      </c>
      <c r="B5691" s="28" t="n">
        <v>350</v>
      </c>
      <c r="C5691" s="29" t="n">
        <v>45535</v>
      </c>
      <c r="D5691" s="28" t="s">
        <v>380</v>
      </c>
    </row>
    <row r="5692" customFormat="false" ht="15" hidden="false" customHeight="false" outlineLevel="0" collapsed="false">
      <c r="A5692" s="28" t="s">
        <v>382</v>
      </c>
      <c r="B5692" s="28" t="n">
        <v>350</v>
      </c>
      <c r="C5692" s="29" t="n">
        <v>45565</v>
      </c>
      <c r="D5692" s="28" t="s">
        <v>379</v>
      </c>
    </row>
    <row r="5693" customFormat="false" ht="15" hidden="false" customHeight="false" outlineLevel="0" collapsed="false">
      <c r="A5693" s="28" t="s">
        <v>382</v>
      </c>
      <c r="B5693" s="28" t="n">
        <v>350</v>
      </c>
      <c r="C5693" s="29" t="n">
        <v>45596</v>
      </c>
      <c r="D5693" s="28" t="s">
        <v>380</v>
      </c>
    </row>
    <row r="5694" customFormat="false" ht="15" hidden="false" customHeight="false" outlineLevel="0" collapsed="false">
      <c r="A5694" s="28" t="s">
        <v>382</v>
      </c>
      <c r="B5694" s="28" t="n">
        <v>350</v>
      </c>
      <c r="C5694" s="29" t="n">
        <v>45657</v>
      </c>
      <c r="D5694" s="28" t="s">
        <v>380</v>
      </c>
    </row>
    <row r="5695" customFormat="false" ht="15" hidden="false" customHeight="false" outlineLevel="0" collapsed="false">
      <c r="A5695" s="28" t="s">
        <v>382</v>
      </c>
      <c r="B5695" s="28" t="n">
        <v>350</v>
      </c>
      <c r="C5695" s="29" t="n">
        <v>45688</v>
      </c>
      <c r="D5695" s="28" t="s">
        <v>380</v>
      </c>
    </row>
    <row r="5696" customFormat="false" ht="15" hidden="false" customHeight="false" outlineLevel="0" collapsed="false">
      <c r="A5696" s="28" t="s">
        <v>382</v>
      </c>
      <c r="B5696" s="28" t="n">
        <v>350</v>
      </c>
      <c r="C5696" s="29" t="n">
        <v>45747</v>
      </c>
      <c r="D5696" s="28" t="s">
        <v>380</v>
      </c>
    </row>
    <row r="5697" customFormat="false" ht="15" hidden="false" customHeight="false" outlineLevel="0" collapsed="false">
      <c r="A5697" s="28" t="s">
        <v>382</v>
      </c>
      <c r="B5697" s="28" t="n">
        <v>350</v>
      </c>
      <c r="C5697" s="29" t="n">
        <v>45777</v>
      </c>
      <c r="D5697" s="28" t="s">
        <v>380</v>
      </c>
    </row>
    <row r="5698" customFormat="false" ht="15" hidden="false" customHeight="false" outlineLevel="0" collapsed="false">
      <c r="A5698" s="28" t="s">
        <v>382</v>
      </c>
      <c r="B5698" s="28" t="n">
        <v>350</v>
      </c>
      <c r="C5698" s="29" t="n">
        <v>45808</v>
      </c>
      <c r="D5698" s="28" t="s">
        <v>380</v>
      </c>
    </row>
    <row r="5699" customFormat="false" ht="15" hidden="false" customHeight="false" outlineLevel="0" collapsed="false">
      <c r="A5699" s="28" t="s">
        <v>382</v>
      </c>
      <c r="B5699" s="28" t="n">
        <v>350</v>
      </c>
      <c r="C5699" s="29" t="n">
        <v>45869</v>
      </c>
      <c r="D5699" s="28" t="s">
        <v>380</v>
      </c>
    </row>
    <row r="5700" customFormat="false" ht="15" hidden="false" customHeight="false" outlineLevel="0" collapsed="false">
      <c r="A5700" s="28" t="s">
        <v>382</v>
      </c>
      <c r="B5700" s="28" t="n">
        <v>350</v>
      </c>
      <c r="C5700" s="29" t="n">
        <v>45900</v>
      </c>
      <c r="D5700" s="28" t="s">
        <v>381</v>
      </c>
    </row>
    <row r="5701" customFormat="false" ht="15" hidden="false" customHeight="false" outlineLevel="0" collapsed="false">
      <c r="A5701" s="28" t="s">
        <v>382</v>
      </c>
      <c r="B5701" s="28" t="n">
        <v>350</v>
      </c>
      <c r="C5701" s="29" t="n">
        <v>45930</v>
      </c>
      <c r="D5701" s="28" t="s">
        <v>380</v>
      </c>
    </row>
    <row r="5702" customFormat="false" ht="15" hidden="false" customHeight="false" outlineLevel="0" collapsed="false">
      <c r="A5702" s="28" t="s">
        <v>382</v>
      </c>
      <c r="B5702" s="28" t="n">
        <v>350</v>
      </c>
      <c r="C5702" s="29" t="n">
        <v>45961</v>
      </c>
      <c r="D5702" s="28" t="s">
        <v>380</v>
      </c>
    </row>
    <row r="5703" customFormat="false" ht="15" hidden="false" customHeight="false" outlineLevel="0" collapsed="false">
      <c r="A5703" s="28" t="s">
        <v>382</v>
      </c>
      <c r="B5703" s="28" t="n">
        <v>350</v>
      </c>
      <c r="C5703" s="29" t="n">
        <v>46022</v>
      </c>
      <c r="D5703" s="28" t="s">
        <v>380</v>
      </c>
    </row>
    <row r="5704" customFormat="false" ht="15" hidden="false" customHeight="false" outlineLevel="0" collapsed="false">
      <c r="A5704" s="28" t="s">
        <v>382</v>
      </c>
      <c r="B5704" s="28" t="n">
        <v>350</v>
      </c>
      <c r="C5704" s="29" t="n">
        <v>46053</v>
      </c>
      <c r="D5704" s="28" t="s">
        <v>380</v>
      </c>
    </row>
    <row r="5705" customFormat="false" ht="15" hidden="false" customHeight="false" outlineLevel="0" collapsed="false">
      <c r="A5705" s="28" t="s">
        <v>382</v>
      </c>
      <c r="B5705" s="28" t="n">
        <v>350</v>
      </c>
      <c r="C5705" s="29" t="n">
        <v>46112</v>
      </c>
      <c r="D5705" s="28" t="s">
        <v>380</v>
      </c>
    </row>
    <row r="5706" customFormat="false" ht="15" hidden="false" customHeight="false" outlineLevel="0" collapsed="false">
      <c r="A5706" s="28" t="s">
        <v>382</v>
      </c>
      <c r="B5706" s="28" t="n">
        <v>350</v>
      </c>
      <c r="C5706" s="29" t="n">
        <v>46142</v>
      </c>
      <c r="D5706" s="28" t="s">
        <v>380</v>
      </c>
    </row>
    <row r="5707" customFormat="false" ht="15" hidden="false" customHeight="false" outlineLevel="0" collapsed="false">
      <c r="A5707" s="28" t="s">
        <v>382</v>
      </c>
      <c r="B5707" s="28" t="n">
        <v>350</v>
      </c>
      <c r="C5707" s="29" t="n">
        <v>46173</v>
      </c>
      <c r="D5707" s="28" t="s">
        <v>380</v>
      </c>
    </row>
    <row r="5708" customFormat="false" ht="15" hidden="false" customHeight="false" outlineLevel="0" collapsed="false">
      <c r="A5708" s="28" t="s">
        <v>382</v>
      </c>
      <c r="B5708" s="28" t="n">
        <v>350</v>
      </c>
      <c r="C5708" s="29" t="n">
        <v>46234</v>
      </c>
      <c r="D5708" s="28" t="s">
        <v>381</v>
      </c>
    </row>
    <row r="5709" customFormat="false" ht="15" hidden="false" customHeight="false" outlineLevel="0" collapsed="false">
      <c r="A5709" s="28" t="s">
        <v>382</v>
      </c>
      <c r="B5709" s="28" t="n">
        <v>351</v>
      </c>
      <c r="C5709" s="29" t="n">
        <v>44957</v>
      </c>
      <c r="D5709" s="28" t="s">
        <v>380</v>
      </c>
    </row>
    <row r="5710" customFormat="false" ht="15" hidden="false" customHeight="false" outlineLevel="0" collapsed="false">
      <c r="A5710" s="28" t="s">
        <v>382</v>
      </c>
      <c r="B5710" s="28" t="n">
        <v>351</v>
      </c>
      <c r="C5710" s="29" t="n">
        <v>45016</v>
      </c>
      <c r="D5710" s="28" t="s">
        <v>380</v>
      </c>
    </row>
    <row r="5711" customFormat="false" ht="15" hidden="false" customHeight="false" outlineLevel="0" collapsed="false">
      <c r="A5711" s="28" t="s">
        <v>382</v>
      </c>
      <c r="B5711" s="28" t="n">
        <v>351</v>
      </c>
      <c r="C5711" s="29" t="n">
        <v>45046</v>
      </c>
      <c r="D5711" s="28" t="s">
        <v>380</v>
      </c>
    </row>
    <row r="5712" customFormat="false" ht="15" hidden="false" customHeight="false" outlineLevel="0" collapsed="false">
      <c r="A5712" s="28" t="s">
        <v>382</v>
      </c>
      <c r="B5712" s="28" t="n">
        <v>351</v>
      </c>
      <c r="C5712" s="29" t="n">
        <v>45077</v>
      </c>
      <c r="D5712" s="28" t="s">
        <v>380</v>
      </c>
    </row>
    <row r="5713" customFormat="false" ht="15" hidden="false" customHeight="false" outlineLevel="0" collapsed="false">
      <c r="A5713" s="28" t="s">
        <v>382</v>
      </c>
      <c r="B5713" s="28" t="n">
        <v>351</v>
      </c>
      <c r="C5713" s="29" t="n">
        <v>45199</v>
      </c>
      <c r="D5713" s="28" t="s">
        <v>380</v>
      </c>
    </row>
    <row r="5714" customFormat="false" ht="15" hidden="false" customHeight="false" outlineLevel="0" collapsed="false">
      <c r="A5714" s="28" t="s">
        <v>382</v>
      </c>
      <c r="B5714" s="28" t="n">
        <v>351</v>
      </c>
      <c r="C5714" s="29" t="n">
        <v>45230</v>
      </c>
      <c r="D5714" s="28" t="s">
        <v>381</v>
      </c>
    </row>
    <row r="5715" customFormat="false" ht="15" hidden="false" customHeight="false" outlineLevel="0" collapsed="false">
      <c r="A5715" s="28" t="s">
        <v>382</v>
      </c>
      <c r="B5715" s="28" t="n">
        <v>351</v>
      </c>
      <c r="C5715" s="29" t="n">
        <v>45291</v>
      </c>
      <c r="D5715" s="28" t="s">
        <v>380</v>
      </c>
    </row>
    <row r="5716" customFormat="false" ht="15" hidden="false" customHeight="false" outlineLevel="0" collapsed="false">
      <c r="A5716" s="28" t="s">
        <v>382</v>
      </c>
      <c r="B5716" s="28" t="n">
        <v>351</v>
      </c>
      <c r="C5716" s="29" t="n">
        <v>45322</v>
      </c>
      <c r="D5716" s="28" t="s">
        <v>381</v>
      </c>
    </row>
    <row r="5717" customFormat="false" ht="15" hidden="false" customHeight="false" outlineLevel="0" collapsed="false">
      <c r="A5717" s="28" t="s">
        <v>382</v>
      </c>
      <c r="B5717" s="28" t="n">
        <v>351</v>
      </c>
      <c r="C5717" s="29" t="n">
        <v>45382</v>
      </c>
      <c r="D5717" s="28" t="s">
        <v>380</v>
      </c>
    </row>
    <row r="5718" customFormat="false" ht="15" hidden="false" customHeight="false" outlineLevel="0" collapsed="false">
      <c r="A5718" s="28" t="s">
        <v>382</v>
      </c>
      <c r="B5718" s="28" t="n">
        <v>351</v>
      </c>
      <c r="C5718" s="29" t="n">
        <v>45412</v>
      </c>
      <c r="D5718" s="28" t="s">
        <v>380</v>
      </c>
    </row>
    <row r="5719" customFormat="false" ht="15" hidden="false" customHeight="false" outlineLevel="0" collapsed="false">
      <c r="A5719" s="28" t="s">
        <v>382</v>
      </c>
      <c r="B5719" s="28" t="n">
        <v>351</v>
      </c>
      <c r="C5719" s="29" t="n">
        <v>45443</v>
      </c>
      <c r="D5719" s="28" t="s">
        <v>381</v>
      </c>
    </row>
    <row r="5720" customFormat="false" ht="15" hidden="false" customHeight="false" outlineLevel="0" collapsed="false">
      <c r="A5720" s="28" t="s">
        <v>382</v>
      </c>
      <c r="B5720" s="28" t="n">
        <v>351</v>
      </c>
      <c r="C5720" s="29" t="n">
        <v>45504</v>
      </c>
      <c r="D5720" s="28" t="s">
        <v>380</v>
      </c>
    </row>
    <row r="5721" customFormat="false" ht="15" hidden="false" customHeight="false" outlineLevel="0" collapsed="false">
      <c r="A5721" s="28" t="s">
        <v>382</v>
      </c>
      <c r="B5721" s="28" t="n">
        <v>351</v>
      </c>
      <c r="C5721" s="29" t="n">
        <v>45535</v>
      </c>
      <c r="D5721" s="28" t="s">
        <v>380</v>
      </c>
    </row>
    <row r="5722" customFormat="false" ht="15" hidden="false" customHeight="false" outlineLevel="0" collapsed="false">
      <c r="A5722" s="28" t="s">
        <v>382</v>
      </c>
      <c r="B5722" s="28" t="n">
        <v>351</v>
      </c>
      <c r="C5722" s="29" t="n">
        <v>45565</v>
      </c>
      <c r="D5722" s="28" t="s">
        <v>380</v>
      </c>
    </row>
    <row r="5723" customFormat="false" ht="15" hidden="false" customHeight="false" outlineLevel="0" collapsed="false">
      <c r="A5723" s="28" t="s">
        <v>382</v>
      </c>
      <c r="B5723" s="28" t="n">
        <v>351</v>
      </c>
      <c r="C5723" s="29" t="n">
        <v>45596</v>
      </c>
      <c r="D5723" s="28" t="s">
        <v>380</v>
      </c>
    </row>
    <row r="5724" customFormat="false" ht="15" hidden="false" customHeight="false" outlineLevel="0" collapsed="false">
      <c r="A5724" s="28" t="s">
        <v>382</v>
      </c>
      <c r="B5724" s="28" t="n">
        <v>351</v>
      </c>
      <c r="C5724" s="29" t="n">
        <v>45657</v>
      </c>
      <c r="D5724" s="28" t="s">
        <v>380</v>
      </c>
    </row>
    <row r="5725" customFormat="false" ht="15" hidden="false" customHeight="false" outlineLevel="0" collapsed="false">
      <c r="A5725" s="28" t="s">
        <v>382</v>
      </c>
      <c r="B5725" s="28" t="n">
        <v>351</v>
      </c>
      <c r="C5725" s="29" t="n">
        <v>45688</v>
      </c>
      <c r="D5725" s="28" t="s">
        <v>380</v>
      </c>
    </row>
    <row r="5726" customFormat="false" ht="15" hidden="false" customHeight="false" outlineLevel="0" collapsed="false">
      <c r="A5726" s="28" t="s">
        <v>382</v>
      </c>
      <c r="B5726" s="28" t="n">
        <v>351</v>
      </c>
      <c r="C5726" s="29" t="n">
        <v>45747</v>
      </c>
      <c r="D5726" s="28" t="s">
        <v>380</v>
      </c>
    </row>
    <row r="5727" customFormat="false" ht="15" hidden="false" customHeight="false" outlineLevel="0" collapsed="false">
      <c r="A5727" s="28" t="s">
        <v>382</v>
      </c>
      <c r="B5727" s="28" t="n">
        <v>351</v>
      </c>
      <c r="C5727" s="29" t="n">
        <v>45777</v>
      </c>
      <c r="D5727" s="28" t="s">
        <v>381</v>
      </c>
    </row>
    <row r="5728" customFormat="false" ht="15" hidden="false" customHeight="false" outlineLevel="0" collapsed="false">
      <c r="A5728" s="28" t="s">
        <v>382</v>
      </c>
      <c r="B5728" s="28" t="n">
        <v>351</v>
      </c>
      <c r="C5728" s="29" t="n">
        <v>45808</v>
      </c>
      <c r="D5728" s="28" t="s">
        <v>380</v>
      </c>
    </row>
    <row r="5729" customFormat="false" ht="15" hidden="false" customHeight="false" outlineLevel="0" collapsed="false">
      <c r="A5729" s="28" t="s">
        <v>382</v>
      </c>
      <c r="B5729" s="28" t="n">
        <v>351</v>
      </c>
      <c r="C5729" s="29" t="n">
        <v>45869</v>
      </c>
      <c r="D5729" s="28" t="s">
        <v>380</v>
      </c>
    </row>
    <row r="5730" customFormat="false" ht="15" hidden="false" customHeight="false" outlineLevel="0" collapsed="false">
      <c r="A5730" s="28" t="s">
        <v>382</v>
      </c>
      <c r="B5730" s="28" t="n">
        <v>351</v>
      </c>
      <c r="C5730" s="29" t="n">
        <v>45900</v>
      </c>
      <c r="D5730" s="28" t="s">
        <v>380</v>
      </c>
    </row>
    <row r="5731" customFormat="false" ht="15" hidden="false" customHeight="false" outlineLevel="0" collapsed="false">
      <c r="A5731" s="28" t="s">
        <v>382</v>
      </c>
      <c r="B5731" s="28" t="n">
        <v>351</v>
      </c>
      <c r="C5731" s="29" t="n">
        <v>45930</v>
      </c>
      <c r="D5731" s="28" t="s">
        <v>380</v>
      </c>
    </row>
    <row r="5732" customFormat="false" ht="15" hidden="false" customHeight="false" outlineLevel="0" collapsed="false">
      <c r="A5732" s="28" t="s">
        <v>382</v>
      </c>
      <c r="B5732" s="28" t="n">
        <v>351</v>
      </c>
      <c r="C5732" s="29" t="n">
        <v>45961</v>
      </c>
      <c r="D5732" s="28" t="s">
        <v>380</v>
      </c>
    </row>
    <row r="5733" customFormat="false" ht="15" hidden="false" customHeight="false" outlineLevel="0" collapsed="false">
      <c r="A5733" s="28" t="s">
        <v>382</v>
      </c>
      <c r="B5733" s="28" t="n">
        <v>351</v>
      </c>
      <c r="C5733" s="29" t="n">
        <v>46022</v>
      </c>
      <c r="D5733" s="28" t="s">
        <v>380</v>
      </c>
    </row>
    <row r="5734" customFormat="false" ht="15" hidden="false" customHeight="false" outlineLevel="0" collapsed="false">
      <c r="A5734" s="28" t="s">
        <v>382</v>
      </c>
      <c r="B5734" s="28" t="n">
        <v>351</v>
      </c>
      <c r="C5734" s="29" t="n">
        <v>46053</v>
      </c>
      <c r="D5734" s="28" t="s">
        <v>380</v>
      </c>
    </row>
    <row r="5735" customFormat="false" ht="15" hidden="false" customHeight="false" outlineLevel="0" collapsed="false">
      <c r="A5735" s="28" t="s">
        <v>382</v>
      </c>
      <c r="B5735" s="28" t="n">
        <v>351</v>
      </c>
      <c r="C5735" s="29" t="n">
        <v>46112</v>
      </c>
      <c r="D5735" s="28" t="s">
        <v>380</v>
      </c>
    </row>
    <row r="5736" customFormat="false" ht="15" hidden="false" customHeight="false" outlineLevel="0" collapsed="false">
      <c r="A5736" s="28" t="s">
        <v>382</v>
      </c>
      <c r="B5736" s="28" t="n">
        <v>351</v>
      </c>
      <c r="C5736" s="29" t="n">
        <v>46142</v>
      </c>
      <c r="D5736" s="28" t="s">
        <v>380</v>
      </c>
    </row>
    <row r="5737" customFormat="false" ht="15" hidden="false" customHeight="false" outlineLevel="0" collapsed="false">
      <c r="A5737" s="28" t="s">
        <v>382</v>
      </c>
      <c r="B5737" s="28" t="n">
        <v>351</v>
      </c>
      <c r="C5737" s="29" t="n">
        <v>46173</v>
      </c>
      <c r="D5737" s="28" t="s">
        <v>381</v>
      </c>
    </row>
    <row r="5738" customFormat="false" ht="15" hidden="false" customHeight="false" outlineLevel="0" collapsed="false">
      <c r="A5738" s="28" t="s">
        <v>382</v>
      </c>
      <c r="B5738" s="28" t="n">
        <v>351</v>
      </c>
      <c r="C5738" s="29" t="n">
        <v>46234</v>
      </c>
      <c r="D5738" s="28" t="s">
        <v>380</v>
      </c>
    </row>
    <row r="5739" customFormat="false" ht="15" hidden="false" customHeight="false" outlineLevel="0" collapsed="false">
      <c r="A5739" s="28" t="s">
        <v>382</v>
      </c>
      <c r="B5739" s="28" t="n">
        <v>352</v>
      </c>
      <c r="C5739" s="29" t="n">
        <v>46234</v>
      </c>
      <c r="D5739" s="28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13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23.85" hidden="false" customHeight="false" outlineLevel="0" collapsed="false">
      <c r="A1" s="27" t="s">
        <v>271</v>
      </c>
      <c r="B1" s="27" t="s">
        <v>371</v>
      </c>
      <c r="C1" s="27" t="s">
        <v>383</v>
      </c>
      <c r="D1" s="27" t="s">
        <v>384</v>
      </c>
      <c r="E1" s="27" t="s">
        <v>377</v>
      </c>
    </row>
    <row r="2" customFormat="false" ht="15" hidden="false" customHeight="false" outlineLevel="0" collapsed="false">
      <c r="A2" s="28" t="n">
        <v>1</v>
      </c>
      <c r="B2" s="29" t="n">
        <v>45412</v>
      </c>
      <c r="C2" s="28" t="n">
        <v>6563.35</v>
      </c>
      <c r="D2" s="28" t="n">
        <v>1700</v>
      </c>
      <c r="E2" s="28" t="s">
        <v>380</v>
      </c>
    </row>
    <row r="3" customFormat="false" ht="15" hidden="false" customHeight="false" outlineLevel="0" collapsed="false">
      <c r="A3" s="28" t="n">
        <v>1</v>
      </c>
      <c r="B3" s="29" t="n">
        <v>45443</v>
      </c>
      <c r="C3" s="28" t="n">
        <v>8072.59</v>
      </c>
      <c r="D3" s="28" t="n">
        <v>1700</v>
      </c>
      <c r="E3" s="28" t="s">
        <v>380</v>
      </c>
    </row>
    <row r="4" customFormat="false" ht="15" hidden="false" customHeight="false" outlineLevel="0" collapsed="false">
      <c r="A4" s="28" t="n">
        <v>1</v>
      </c>
      <c r="B4" s="29" t="n">
        <v>45473</v>
      </c>
      <c r="C4" s="28" t="n">
        <v>9308.8</v>
      </c>
      <c r="D4" s="28" t="n">
        <v>1700</v>
      </c>
      <c r="E4" s="28" t="s">
        <v>380</v>
      </c>
    </row>
    <row r="5" customFormat="false" ht="15" hidden="false" customHeight="false" outlineLevel="0" collapsed="false">
      <c r="A5" s="28" t="n">
        <v>1</v>
      </c>
      <c r="B5" s="29" t="n">
        <v>45504</v>
      </c>
      <c r="C5" s="28" t="n">
        <v>10350.25</v>
      </c>
      <c r="D5" s="28" t="n">
        <v>1081.3</v>
      </c>
      <c r="E5" s="28" t="s">
        <v>381</v>
      </c>
    </row>
    <row r="6" customFormat="false" ht="15" hidden="false" customHeight="false" outlineLevel="0" collapsed="false">
      <c r="A6" s="28" t="n">
        <v>1</v>
      </c>
      <c r="B6" s="29" t="n">
        <v>45535</v>
      </c>
      <c r="C6" s="28" t="n">
        <v>11631.49</v>
      </c>
      <c r="D6" s="28" t="n">
        <v>1700</v>
      </c>
      <c r="E6" s="28" t="s">
        <v>380</v>
      </c>
    </row>
    <row r="7" customFormat="false" ht="15" hidden="false" customHeight="false" outlineLevel="0" collapsed="false">
      <c r="A7" s="28" t="n">
        <v>1</v>
      </c>
      <c r="B7" s="29" t="n">
        <v>45565</v>
      </c>
      <c r="C7" s="28" t="n">
        <v>13310.82</v>
      </c>
      <c r="D7" s="28" t="n">
        <v>1700</v>
      </c>
      <c r="E7" s="28" t="s">
        <v>380</v>
      </c>
    </row>
    <row r="8" customFormat="false" ht="15" hidden="false" customHeight="false" outlineLevel="0" collapsed="false">
      <c r="A8" s="28" t="n">
        <v>1</v>
      </c>
      <c r="B8" s="29" t="n">
        <v>45596</v>
      </c>
      <c r="C8" s="28" t="n">
        <v>12878.76</v>
      </c>
      <c r="D8" s="28" t="n">
        <v>0</v>
      </c>
      <c r="E8" s="28" t="s">
        <v>379</v>
      </c>
    </row>
    <row r="9" customFormat="false" ht="15" hidden="false" customHeight="false" outlineLevel="0" collapsed="false">
      <c r="A9" s="28" t="n">
        <v>1</v>
      </c>
      <c r="B9" s="29" t="n">
        <v>45626</v>
      </c>
      <c r="C9" s="28" t="n">
        <v>14409.72</v>
      </c>
      <c r="D9" s="28" t="n">
        <v>1700</v>
      </c>
      <c r="E9" s="28" t="s">
        <v>380</v>
      </c>
    </row>
    <row r="10" customFormat="false" ht="15" hidden="false" customHeight="false" outlineLevel="0" collapsed="false">
      <c r="A10" s="28" t="n">
        <v>1</v>
      </c>
      <c r="B10" s="29" t="n">
        <v>45657</v>
      </c>
      <c r="C10" s="28" t="n">
        <v>15851.29</v>
      </c>
      <c r="D10" s="28" t="n">
        <v>1700</v>
      </c>
      <c r="E10" s="28" t="s">
        <v>380</v>
      </c>
    </row>
    <row r="11" customFormat="false" ht="15" hidden="false" customHeight="false" outlineLevel="0" collapsed="false">
      <c r="A11" s="28" t="n">
        <v>1</v>
      </c>
      <c r="B11" s="29" t="n">
        <v>45688</v>
      </c>
      <c r="C11" s="28" t="n">
        <v>17499.63</v>
      </c>
      <c r="D11" s="28" t="n">
        <v>1700</v>
      </c>
      <c r="E11" s="28" t="s">
        <v>380</v>
      </c>
    </row>
    <row r="12" customFormat="false" ht="15" hidden="false" customHeight="false" outlineLevel="0" collapsed="false">
      <c r="A12" s="28" t="n">
        <v>1</v>
      </c>
      <c r="B12" s="29" t="n">
        <v>45716</v>
      </c>
      <c r="C12" s="28" t="n">
        <v>18913.22</v>
      </c>
      <c r="D12" s="28" t="n">
        <v>1700</v>
      </c>
      <c r="E12" s="28" t="s">
        <v>380</v>
      </c>
    </row>
    <row r="13" customFormat="false" ht="15" hidden="false" customHeight="false" outlineLevel="0" collapsed="false">
      <c r="A13" s="28" t="n">
        <v>1</v>
      </c>
      <c r="B13" s="29" t="n">
        <v>45747</v>
      </c>
      <c r="C13" s="28" t="n">
        <v>20353.37</v>
      </c>
      <c r="D13" s="28" t="n">
        <v>1700</v>
      </c>
      <c r="E13" s="28" t="s">
        <v>380</v>
      </c>
    </row>
    <row r="14" customFormat="false" ht="15" hidden="false" customHeight="false" outlineLevel="0" collapsed="false">
      <c r="A14" s="28" t="n">
        <v>1</v>
      </c>
      <c r="B14" s="29" t="n">
        <v>45777</v>
      </c>
      <c r="C14" s="28" t="n">
        <v>21864.02</v>
      </c>
      <c r="D14" s="28" t="n">
        <v>1700</v>
      </c>
      <c r="E14" s="28" t="s">
        <v>380</v>
      </c>
    </row>
    <row r="15" customFormat="false" ht="15" hidden="false" customHeight="false" outlineLevel="0" collapsed="false">
      <c r="A15" s="28" t="n">
        <v>1</v>
      </c>
      <c r="B15" s="29" t="n">
        <v>45808</v>
      </c>
      <c r="C15" s="28" t="n">
        <v>23393.66</v>
      </c>
      <c r="D15" s="28" t="n">
        <v>1700</v>
      </c>
      <c r="E15" s="28" t="s">
        <v>380</v>
      </c>
    </row>
    <row r="16" customFormat="false" ht="15" hidden="false" customHeight="false" outlineLevel="0" collapsed="false">
      <c r="A16" s="28" t="n">
        <v>1</v>
      </c>
      <c r="B16" s="29" t="n">
        <v>45838</v>
      </c>
      <c r="C16" s="28" t="n">
        <v>24916.73</v>
      </c>
      <c r="D16" s="28" t="n">
        <v>1700</v>
      </c>
      <c r="E16" s="28" t="s">
        <v>380</v>
      </c>
    </row>
    <row r="17" customFormat="false" ht="15" hidden="false" customHeight="false" outlineLevel="0" collapsed="false">
      <c r="A17" s="28" t="n">
        <v>1</v>
      </c>
      <c r="B17" s="29" t="n">
        <v>45869</v>
      </c>
      <c r="C17" s="28" t="n">
        <v>26429.07</v>
      </c>
      <c r="D17" s="28" t="n">
        <v>1700</v>
      </c>
      <c r="E17" s="28" t="s">
        <v>380</v>
      </c>
    </row>
    <row r="18" customFormat="false" ht="15" hidden="false" customHeight="false" outlineLevel="0" collapsed="false">
      <c r="A18" s="28" t="n">
        <v>1</v>
      </c>
      <c r="B18" s="29" t="n">
        <v>45900</v>
      </c>
      <c r="C18" s="28" t="n">
        <v>27830.4</v>
      </c>
      <c r="D18" s="28" t="n">
        <v>1700</v>
      </c>
      <c r="E18" s="28" t="s">
        <v>380</v>
      </c>
    </row>
    <row r="19" customFormat="false" ht="15" hidden="false" customHeight="false" outlineLevel="0" collapsed="false">
      <c r="A19" s="28" t="n">
        <v>1</v>
      </c>
      <c r="B19" s="29" t="n">
        <v>45930</v>
      </c>
      <c r="C19" s="28" t="n">
        <v>28594.08</v>
      </c>
      <c r="D19" s="28" t="n">
        <v>984.72</v>
      </c>
      <c r="E19" s="28" t="s">
        <v>381</v>
      </c>
    </row>
    <row r="20" customFormat="false" ht="15" hidden="false" customHeight="false" outlineLevel="0" collapsed="false">
      <c r="A20" s="28" t="n">
        <v>1</v>
      </c>
      <c r="B20" s="29" t="n">
        <v>45961</v>
      </c>
      <c r="C20" s="28" t="n">
        <v>29954.26</v>
      </c>
      <c r="D20" s="28" t="n">
        <v>1700</v>
      </c>
      <c r="E20" s="28" t="s">
        <v>380</v>
      </c>
    </row>
    <row r="21" customFormat="false" ht="15" hidden="false" customHeight="false" outlineLevel="0" collapsed="false">
      <c r="A21" s="28" t="n">
        <v>1</v>
      </c>
      <c r="B21" s="29" t="n">
        <v>45991</v>
      </c>
      <c r="C21" s="28" t="n">
        <v>31272.3</v>
      </c>
      <c r="D21" s="28" t="n">
        <v>1700</v>
      </c>
      <c r="E21" s="28" t="s">
        <v>380</v>
      </c>
    </row>
    <row r="22" customFormat="false" ht="15" hidden="false" customHeight="false" outlineLevel="0" collapsed="false">
      <c r="A22" s="28" t="n">
        <v>1</v>
      </c>
      <c r="B22" s="29" t="n">
        <v>46022</v>
      </c>
      <c r="C22" s="28" t="n">
        <v>32462.99</v>
      </c>
      <c r="D22" s="28" t="n">
        <v>1700</v>
      </c>
      <c r="E22" s="28" t="s">
        <v>380</v>
      </c>
    </row>
    <row r="23" customFormat="false" ht="15" hidden="false" customHeight="false" outlineLevel="0" collapsed="false">
      <c r="A23" s="28" t="n">
        <v>1</v>
      </c>
      <c r="B23" s="29" t="n">
        <v>46053</v>
      </c>
      <c r="C23" s="28" t="n">
        <v>33742.39</v>
      </c>
      <c r="D23" s="28" t="n">
        <v>1700</v>
      </c>
      <c r="E23" s="28" t="s">
        <v>380</v>
      </c>
    </row>
    <row r="24" customFormat="false" ht="15" hidden="false" customHeight="false" outlineLevel="0" collapsed="false">
      <c r="A24" s="28" t="n">
        <v>1</v>
      </c>
      <c r="B24" s="29" t="n">
        <v>46081</v>
      </c>
      <c r="C24" s="28" t="n">
        <v>35078.11</v>
      </c>
      <c r="D24" s="28" t="n">
        <v>1700</v>
      </c>
      <c r="E24" s="28" t="s">
        <v>380</v>
      </c>
    </row>
    <row r="25" customFormat="false" ht="15" hidden="false" customHeight="false" outlineLevel="0" collapsed="false">
      <c r="A25" s="28" t="n">
        <v>1</v>
      </c>
      <c r="B25" s="29" t="n">
        <v>46112</v>
      </c>
      <c r="C25" s="28" t="n">
        <v>36454.16</v>
      </c>
      <c r="D25" s="28" t="n">
        <v>1700</v>
      </c>
      <c r="E25" s="28" t="s">
        <v>380</v>
      </c>
    </row>
    <row r="26" customFormat="false" ht="15" hidden="false" customHeight="false" outlineLevel="0" collapsed="false">
      <c r="A26" s="28" t="n">
        <v>1</v>
      </c>
      <c r="B26" s="29" t="n">
        <v>46142</v>
      </c>
      <c r="C26" s="28" t="n">
        <v>37765.48</v>
      </c>
      <c r="D26" s="28" t="n">
        <v>1700</v>
      </c>
      <c r="E26" s="28" t="s">
        <v>380</v>
      </c>
    </row>
    <row r="27" customFormat="false" ht="15" hidden="false" customHeight="false" outlineLevel="0" collapsed="false">
      <c r="A27" s="28" t="n">
        <v>1</v>
      </c>
      <c r="B27" s="29" t="n">
        <v>46173</v>
      </c>
      <c r="C27" s="28" t="n">
        <v>39150.87</v>
      </c>
      <c r="D27" s="28" t="n">
        <v>1700</v>
      </c>
      <c r="E27" s="28" t="s">
        <v>380</v>
      </c>
    </row>
    <row r="28" customFormat="false" ht="15" hidden="false" customHeight="false" outlineLevel="0" collapsed="false">
      <c r="A28" s="28" t="n">
        <v>1</v>
      </c>
      <c r="B28" s="29" t="n">
        <v>46203</v>
      </c>
      <c r="C28" s="28" t="n">
        <v>40738.55</v>
      </c>
      <c r="D28" s="28" t="n">
        <v>1700</v>
      </c>
      <c r="E28" s="28" t="s">
        <v>380</v>
      </c>
    </row>
    <row r="29" customFormat="false" ht="15" hidden="false" customHeight="false" outlineLevel="0" collapsed="false">
      <c r="A29" s="28" t="n">
        <v>1</v>
      </c>
      <c r="B29" s="29" t="n">
        <v>46234</v>
      </c>
      <c r="C29" s="28" t="n">
        <v>42432.37</v>
      </c>
      <c r="D29" s="28" t="n">
        <v>1700</v>
      </c>
      <c r="E29" s="28" t="s">
        <v>380</v>
      </c>
    </row>
    <row r="30" customFormat="false" ht="15" hidden="false" customHeight="false" outlineLevel="0" collapsed="false">
      <c r="A30" s="28" t="n">
        <v>1</v>
      </c>
      <c r="B30" s="29" t="n">
        <v>46265</v>
      </c>
      <c r="C30" s="28" t="n">
        <v>43919</v>
      </c>
      <c r="D30" s="28" t="n">
        <v>1700</v>
      </c>
      <c r="E30" s="28" t="s">
        <v>380</v>
      </c>
    </row>
    <row r="31" customFormat="false" ht="15" hidden="false" customHeight="false" outlineLevel="0" collapsed="false">
      <c r="A31" s="28" t="n">
        <v>2</v>
      </c>
      <c r="B31" s="29" t="n">
        <v>44957</v>
      </c>
      <c r="C31" s="28" t="n">
        <v>5693.72</v>
      </c>
      <c r="D31" s="28" t="n">
        <v>1600</v>
      </c>
      <c r="E31" s="28" t="s">
        <v>380</v>
      </c>
    </row>
    <row r="32" customFormat="false" ht="15" hidden="false" customHeight="false" outlineLevel="0" collapsed="false">
      <c r="A32" s="28" t="n">
        <v>2</v>
      </c>
      <c r="B32" s="29" t="n">
        <v>44985</v>
      </c>
      <c r="C32" s="28" t="n">
        <v>7020.99</v>
      </c>
      <c r="D32" s="28" t="n">
        <v>1600</v>
      </c>
      <c r="E32" s="28" t="s">
        <v>380</v>
      </c>
    </row>
    <row r="33" customFormat="false" ht="15" hidden="false" customHeight="false" outlineLevel="0" collapsed="false">
      <c r="A33" s="28" t="n">
        <v>2</v>
      </c>
      <c r="B33" s="29" t="n">
        <v>45016</v>
      </c>
      <c r="C33" s="28" t="n">
        <v>6919.89</v>
      </c>
      <c r="D33" s="28" t="n">
        <v>0</v>
      </c>
      <c r="E33" s="28" t="s">
        <v>379</v>
      </c>
    </row>
    <row r="34" customFormat="false" ht="15" hidden="false" customHeight="false" outlineLevel="0" collapsed="false">
      <c r="A34" s="28" t="n">
        <v>2</v>
      </c>
      <c r="B34" s="29" t="n">
        <v>45046</v>
      </c>
      <c r="C34" s="28" t="n">
        <v>6841.46</v>
      </c>
      <c r="D34" s="28" t="n">
        <v>0</v>
      </c>
      <c r="E34" s="28" t="s">
        <v>379</v>
      </c>
    </row>
    <row r="35" customFormat="false" ht="15" hidden="false" customHeight="false" outlineLevel="0" collapsed="false">
      <c r="A35" s="28" t="n">
        <v>2</v>
      </c>
      <c r="B35" s="29" t="n">
        <v>45077</v>
      </c>
      <c r="C35" s="28" t="n">
        <v>8092.39</v>
      </c>
      <c r="D35" s="28" t="n">
        <v>1600</v>
      </c>
      <c r="E35" s="28" t="s">
        <v>380</v>
      </c>
    </row>
    <row r="36" customFormat="false" ht="15" hidden="false" customHeight="false" outlineLevel="0" collapsed="false">
      <c r="A36" s="28" t="n">
        <v>2</v>
      </c>
      <c r="B36" s="29" t="n">
        <v>45107</v>
      </c>
      <c r="C36" s="28" t="n">
        <v>9587.22</v>
      </c>
      <c r="D36" s="28" t="n">
        <v>1600</v>
      </c>
      <c r="E36" s="28" t="s">
        <v>380</v>
      </c>
    </row>
    <row r="37" customFormat="false" ht="15" hidden="false" customHeight="false" outlineLevel="0" collapsed="false">
      <c r="A37" s="28" t="n">
        <v>2</v>
      </c>
      <c r="B37" s="29" t="n">
        <v>45138</v>
      </c>
      <c r="C37" s="28" t="n">
        <v>9716.85</v>
      </c>
      <c r="D37" s="28" t="n">
        <v>452.48</v>
      </c>
      <c r="E37" s="28" t="s">
        <v>381</v>
      </c>
    </row>
    <row r="38" customFormat="false" ht="15" hidden="false" customHeight="false" outlineLevel="0" collapsed="false">
      <c r="A38" s="28" t="n">
        <v>2</v>
      </c>
      <c r="B38" s="29" t="n">
        <v>45169</v>
      </c>
      <c r="C38" s="28" t="n">
        <v>10995.53</v>
      </c>
      <c r="D38" s="28" t="n">
        <v>1600</v>
      </c>
      <c r="E38" s="28" t="s">
        <v>380</v>
      </c>
    </row>
    <row r="39" customFormat="false" ht="15" hidden="false" customHeight="false" outlineLevel="0" collapsed="false">
      <c r="A39" s="28" t="n">
        <v>2</v>
      </c>
      <c r="B39" s="29" t="n">
        <v>45199</v>
      </c>
      <c r="C39" s="28" t="n">
        <v>12431.02</v>
      </c>
      <c r="D39" s="28" t="n">
        <v>1600</v>
      </c>
      <c r="E39" s="28" t="s">
        <v>380</v>
      </c>
    </row>
    <row r="40" customFormat="false" ht="15" hidden="false" customHeight="false" outlineLevel="0" collapsed="false">
      <c r="A40" s="28" t="n">
        <v>2</v>
      </c>
      <c r="B40" s="29" t="n">
        <v>45230</v>
      </c>
      <c r="C40" s="28" t="n">
        <v>13852.4</v>
      </c>
      <c r="D40" s="28" t="n">
        <v>1600</v>
      </c>
      <c r="E40" s="28" t="s">
        <v>380</v>
      </c>
    </row>
    <row r="41" customFormat="false" ht="15" hidden="false" customHeight="false" outlineLevel="0" collapsed="false">
      <c r="A41" s="28" t="n">
        <v>2</v>
      </c>
      <c r="B41" s="29" t="n">
        <v>45260</v>
      </c>
      <c r="C41" s="28" t="n">
        <v>14993.27</v>
      </c>
      <c r="D41" s="28" t="n">
        <v>1600</v>
      </c>
      <c r="E41" s="28" t="s">
        <v>380</v>
      </c>
    </row>
    <row r="42" customFormat="false" ht="15" hidden="false" customHeight="false" outlineLevel="0" collapsed="false">
      <c r="A42" s="28" t="n">
        <v>2</v>
      </c>
      <c r="B42" s="29" t="n">
        <v>45291</v>
      </c>
      <c r="C42" s="28" t="n">
        <v>16330.27</v>
      </c>
      <c r="D42" s="28" t="n">
        <v>1600</v>
      </c>
      <c r="E42" s="28" t="s">
        <v>380</v>
      </c>
    </row>
    <row r="43" customFormat="false" ht="15" hidden="false" customHeight="false" outlineLevel="0" collapsed="false">
      <c r="A43" s="28" t="n">
        <v>2</v>
      </c>
      <c r="B43" s="29" t="n">
        <v>45322</v>
      </c>
      <c r="C43" s="28" t="n">
        <v>16940.83</v>
      </c>
      <c r="D43" s="28" t="n">
        <v>913.69</v>
      </c>
      <c r="E43" s="28" t="s">
        <v>381</v>
      </c>
    </row>
    <row r="44" customFormat="false" ht="15" hidden="false" customHeight="false" outlineLevel="0" collapsed="false">
      <c r="A44" s="28" t="n">
        <v>2</v>
      </c>
      <c r="B44" s="29" t="n">
        <v>45351</v>
      </c>
      <c r="C44" s="28" t="n">
        <v>18466.14</v>
      </c>
      <c r="D44" s="28" t="n">
        <v>1600</v>
      </c>
      <c r="E44" s="28" t="s">
        <v>380</v>
      </c>
    </row>
    <row r="45" customFormat="false" ht="15" hidden="false" customHeight="false" outlineLevel="0" collapsed="false">
      <c r="A45" s="28" t="n">
        <v>2</v>
      </c>
      <c r="B45" s="29" t="n">
        <v>45382</v>
      </c>
      <c r="C45" s="28" t="n">
        <v>19722.19</v>
      </c>
      <c r="D45" s="28" t="n">
        <v>1600</v>
      </c>
      <c r="E45" s="28" t="s">
        <v>380</v>
      </c>
    </row>
    <row r="46" customFormat="false" ht="15" hidden="false" customHeight="false" outlineLevel="0" collapsed="false">
      <c r="A46" s="28" t="n">
        <v>2</v>
      </c>
      <c r="B46" s="29" t="n">
        <v>45412</v>
      </c>
      <c r="C46" s="28" t="n">
        <v>21188.29</v>
      </c>
      <c r="D46" s="28" t="n">
        <v>1600</v>
      </c>
      <c r="E46" s="28" t="s">
        <v>380</v>
      </c>
    </row>
    <row r="47" customFormat="false" ht="15" hidden="false" customHeight="false" outlineLevel="0" collapsed="false">
      <c r="A47" s="28" t="n">
        <v>2</v>
      </c>
      <c r="B47" s="29" t="n">
        <v>45443</v>
      </c>
      <c r="C47" s="28" t="n">
        <v>22357.93</v>
      </c>
      <c r="D47" s="28" t="n">
        <v>1600</v>
      </c>
      <c r="E47" s="28" t="s">
        <v>380</v>
      </c>
    </row>
    <row r="48" customFormat="false" ht="15" hidden="false" customHeight="false" outlineLevel="0" collapsed="false">
      <c r="A48" s="28" t="n">
        <v>2</v>
      </c>
      <c r="B48" s="29" t="n">
        <v>45473</v>
      </c>
      <c r="C48" s="28" t="n">
        <v>23947.26</v>
      </c>
      <c r="D48" s="28" t="n">
        <v>1600</v>
      </c>
      <c r="E48" s="28" t="s">
        <v>380</v>
      </c>
    </row>
    <row r="49" customFormat="false" ht="15" hidden="false" customHeight="false" outlineLevel="0" collapsed="false">
      <c r="A49" s="28" t="n">
        <v>2</v>
      </c>
      <c r="B49" s="29" t="n">
        <v>45504</v>
      </c>
      <c r="C49" s="28" t="n">
        <v>25389.75</v>
      </c>
      <c r="D49" s="28" t="n">
        <v>1600</v>
      </c>
      <c r="E49" s="28" t="s">
        <v>380</v>
      </c>
    </row>
    <row r="50" customFormat="false" ht="15" hidden="false" customHeight="false" outlineLevel="0" collapsed="false">
      <c r="A50" s="28" t="n">
        <v>2</v>
      </c>
      <c r="B50" s="29" t="n">
        <v>45535</v>
      </c>
      <c r="C50" s="28" t="n">
        <v>26750.29</v>
      </c>
      <c r="D50" s="28" t="n">
        <v>1600</v>
      </c>
      <c r="E50" s="28" t="s">
        <v>380</v>
      </c>
    </row>
    <row r="51" customFormat="false" ht="15" hidden="false" customHeight="false" outlineLevel="0" collapsed="false">
      <c r="A51" s="28" t="n">
        <v>2</v>
      </c>
      <c r="B51" s="29" t="n">
        <v>45565</v>
      </c>
      <c r="C51" s="28" t="n">
        <v>28156.03</v>
      </c>
      <c r="D51" s="28" t="n">
        <v>1600</v>
      </c>
      <c r="E51" s="28" t="s">
        <v>380</v>
      </c>
    </row>
    <row r="52" customFormat="false" ht="15" hidden="false" customHeight="false" outlineLevel="0" collapsed="false">
      <c r="A52" s="28" t="n">
        <v>2</v>
      </c>
      <c r="B52" s="29" t="n">
        <v>45596</v>
      </c>
      <c r="C52" s="28" t="n">
        <v>28011.87</v>
      </c>
      <c r="D52" s="28" t="n">
        <v>0</v>
      </c>
      <c r="E52" s="28" t="s">
        <v>379</v>
      </c>
    </row>
    <row r="53" customFormat="false" ht="15" hidden="false" customHeight="false" outlineLevel="0" collapsed="false">
      <c r="A53" s="28" t="n">
        <v>2</v>
      </c>
      <c r="B53" s="29" t="n">
        <v>45626</v>
      </c>
      <c r="C53" s="28" t="n">
        <v>28346.04</v>
      </c>
      <c r="D53" s="28" t="n">
        <v>405.2</v>
      </c>
      <c r="E53" s="28" t="s">
        <v>381</v>
      </c>
    </row>
    <row r="54" customFormat="false" ht="15" hidden="false" customHeight="false" outlineLevel="0" collapsed="false">
      <c r="A54" s="28" t="n">
        <v>2</v>
      </c>
      <c r="B54" s="29" t="n">
        <v>45657</v>
      </c>
      <c r="C54" s="28" t="n">
        <v>29569.97</v>
      </c>
      <c r="D54" s="28" t="n">
        <v>1600</v>
      </c>
      <c r="E54" s="28" t="s">
        <v>380</v>
      </c>
    </row>
    <row r="55" customFormat="false" ht="15" hidden="false" customHeight="false" outlineLevel="0" collapsed="false">
      <c r="A55" s="28" t="n">
        <v>2</v>
      </c>
      <c r="B55" s="29" t="n">
        <v>45688</v>
      </c>
      <c r="C55" s="28" t="n">
        <v>29654.48</v>
      </c>
      <c r="D55" s="28" t="n">
        <v>518.99</v>
      </c>
      <c r="E55" s="28" t="s">
        <v>381</v>
      </c>
    </row>
    <row r="56" customFormat="false" ht="15" hidden="false" customHeight="false" outlineLevel="0" collapsed="false">
      <c r="A56" s="28" t="n">
        <v>2</v>
      </c>
      <c r="B56" s="29" t="n">
        <v>45716</v>
      </c>
      <c r="C56" s="28" t="n">
        <v>30289.58</v>
      </c>
      <c r="D56" s="28" t="n">
        <v>877.91</v>
      </c>
      <c r="E56" s="28" t="s">
        <v>381</v>
      </c>
    </row>
    <row r="57" customFormat="false" ht="15" hidden="false" customHeight="false" outlineLevel="0" collapsed="false">
      <c r="A57" s="28" t="n">
        <v>2</v>
      </c>
      <c r="B57" s="29" t="n">
        <v>45747</v>
      </c>
      <c r="C57" s="28" t="n">
        <v>31697.65</v>
      </c>
      <c r="D57" s="28" t="n">
        <v>1600</v>
      </c>
      <c r="E57" s="28" t="s">
        <v>380</v>
      </c>
    </row>
    <row r="58" customFormat="false" ht="15" hidden="false" customHeight="false" outlineLevel="0" collapsed="false">
      <c r="A58" s="28" t="n">
        <v>2</v>
      </c>
      <c r="B58" s="29" t="n">
        <v>45777</v>
      </c>
      <c r="C58" s="28" t="n">
        <v>33154.09</v>
      </c>
      <c r="D58" s="28" t="n">
        <v>1600</v>
      </c>
      <c r="E58" s="28" t="s">
        <v>380</v>
      </c>
    </row>
    <row r="59" customFormat="false" ht="15" hidden="false" customHeight="false" outlineLevel="0" collapsed="false">
      <c r="A59" s="28" t="n">
        <v>2</v>
      </c>
      <c r="B59" s="29" t="n">
        <v>45808</v>
      </c>
      <c r="C59" s="28" t="n">
        <v>34455.02</v>
      </c>
      <c r="D59" s="28" t="n">
        <v>1600</v>
      </c>
      <c r="E59" s="28" t="s">
        <v>380</v>
      </c>
    </row>
    <row r="60" customFormat="false" ht="15" hidden="false" customHeight="false" outlineLevel="0" collapsed="false">
      <c r="A60" s="28" t="n">
        <v>2</v>
      </c>
      <c r="B60" s="29" t="n">
        <v>45838</v>
      </c>
      <c r="C60" s="28" t="n">
        <v>34933.34</v>
      </c>
      <c r="D60" s="28" t="n">
        <v>850.31</v>
      </c>
      <c r="E60" s="28" t="s">
        <v>381</v>
      </c>
    </row>
    <row r="61" customFormat="false" ht="15" hidden="false" customHeight="false" outlineLevel="0" collapsed="false">
      <c r="A61" s="28" t="n">
        <v>2</v>
      </c>
      <c r="B61" s="29" t="n">
        <v>45869</v>
      </c>
      <c r="C61" s="28" t="n">
        <v>35104.02</v>
      </c>
      <c r="D61" s="28" t="n">
        <v>365.52</v>
      </c>
      <c r="E61" s="28" t="s">
        <v>381</v>
      </c>
    </row>
    <row r="62" customFormat="false" ht="15" hidden="false" customHeight="false" outlineLevel="0" collapsed="false">
      <c r="A62" s="28" t="n">
        <v>2</v>
      </c>
      <c r="B62" s="29" t="n">
        <v>45900</v>
      </c>
      <c r="C62" s="28" t="n">
        <v>36505.19</v>
      </c>
      <c r="D62" s="28" t="n">
        <v>1600</v>
      </c>
      <c r="E62" s="28" t="s">
        <v>380</v>
      </c>
    </row>
    <row r="63" customFormat="false" ht="15" hidden="false" customHeight="false" outlineLevel="0" collapsed="false">
      <c r="A63" s="28" t="n">
        <v>2</v>
      </c>
      <c r="B63" s="29" t="n">
        <v>45930</v>
      </c>
      <c r="C63" s="28" t="n">
        <v>36344.97</v>
      </c>
      <c r="D63" s="28" t="n">
        <v>0</v>
      </c>
      <c r="E63" s="28" t="s">
        <v>379</v>
      </c>
    </row>
    <row r="64" customFormat="false" ht="15" hidden="false" customHeight="false" outlineLevel="0" collapsed="false">
      <c r="A64" s="28" t="n">
        <v>2</v>
      </c>
      <c r="B64" s="29" t="n">
        <v>45961</v>
      </c>
      <c r="C64" s="28" t="n">
        <v>37797.13</v>
      </c>
      <c r="D64" s="28" t="n">
        <v>1600</v>
      </c>
      <c r="E64" s="28" t="s">
        <v>380</v>
      </c>
    </row>
    <row r="65" customFormat="false" ht="15" hidden="false" customHeight="false" outlineLevel="0" collapsed="false">
      <c r="A65" s="28" t="n">
        <v>2</v>
      </c>
      <c r="B65" s="29" t="n">
        <v>45991</v>
      </c>
      <c r="C65" s="28" t="n">
        <v>38918.19</v>
      </c>
      <c r="D65" s="28" t="n">
        <v>1600</v>
      </c>
      <c r="E65" s="28" t="s">
        <v>380</v>
      </c>
    </row>
    <row r="66" customFormat="false" ht="15" hidden="false" customHeight="false" outlineLevel="0" collapsed="false">
      <c r="A66" s="28" t="n">
        <v>2</v>
      </c>
      <c r="B66" s="29" t="n">
        <v>46022</v>
      </c>
      <c r="C66" s="28" t="n">
        <v>39452.53</v>
      </c>
      <c r="D66" s="28" t="n">
        <v>637.08</v>
      </c>
      <c r="E66" s="28" t="s">
        <v>381</v>
      </c>
    </row>
    <row r="67" customFormat="false" ht="15" hidden="false" customHeight="false" outlineLevel="0" collapsed="false">
      <c r="A67" s="28" t="n">
        <v>2</v>
      </c>
      <c r="B67" s="29" t="n">
        <v>46053</v>
      </c>
      <c r="C67" s="28" t="n">
        <v>40939.68</v>
      </c>
      <c r="D67" s="28" t="n">
        <v>1600</v>
      </c>
      <c r="E67" s="28" t="s">
        <v>380</v>
      </c>
    </row>
    <row r="68" customFormat="false" ht="15" hidden="false" customHeight="false" outlineLevel="0" collapsed="false">
      <c r="A68" s="28" t="n">
        <v>2</v>
      </c>
      <c r="B68" s="29" t="n">
        <v>46081</v>
      </c>
      <c r="C68" s="28" t="n">
        <v>42153.51</v>
      </c>
      <c r="D68" s="28" t="n">
        <v>1600</v>
      </c>
      <c r="E68" s="28" t="s">
        <v>380</v>
      </c>
    </row>
    <row r="69" customFormat="false" ht="15" hidden="false" customHeight="false" outlineLevel="0" collapsed="false">
      <c r="A69" s="28" t="n">
        <v>2</v>
      </c>
      <c r="B69" s="29" t="n">
        <v>46112</v>
      </c>
      <c r="C69" s="28" t="n">
        <v>43466.48</v>
      </c>
      <c r="D69" s="28" t="n">
        <v>1600</v>
      </c>
      <c r="E69" s="28" t="s">
        <v>380</v>
      </c>
    </row>
    <row r="70" customFormat="false" ht="15" hidden="false" customHeight="false" outlineLevel="0" collapsed="false">
      <c r="A70" s="28" t="n">
        <v>2</v>
      </c>
      <c r="B70" s="29" t="n">
        <v>46142</v>
      </c>
      <c r="C70" s="28" t="n">
        <v>44656.94</v>
      </c>
      <c r="D70" s="28" t="n">
        <v>1600</v>
      </c>
      <c r="E70" s="28" t="s">
        <v>380</v>
      </c>
    </row>
    <row r="71" customFormat="false" ht="15" hidden="false" customHeight="false" outlineLevel="0" collapsed="false">
      <c r="A71" s="28" t="n">
        <v>2</v>
      </c>
      <c r="B71" s="29" t="n">
        <v>46173</v>
      </c>
      <c r="C71" s="28" t="n">
        <v>46217.43</v>
      </c>
      <c r="D71" s="28" t="n">
        <v>1600</v>
      </c>
      <c r="E71" s="28" t="s">
        <v>380</v>
      </c>
    </row>
    <row r="72" customFormat="false" ht="15" hidden="false" customHeight="false" outlineLevel="0" collapsed="false">
      <c r="A72" s="28" t="n">
        <v>2</v>
      </c>
      <c r="B72" s="29" t="n">
        <v>46203</v>
      </c>
      <c r="C72" s="28" t="n">
        <v>47745.41</v>
      </c>
      <c r="D72" s="28" t="n">
        <v>1600</v>
      </c>
      <c r="E72" s="28" t="s">
        <v>380</v>
      </c>
    </row>
    <row r="73" customFormat="false" ht="15" hidden="false" customHeight="false" outlineLevel="0" collapsed="false">
      <c r="A73" s="28" t="n">
        <v>2</v>
      </c>
      <c r="B73" s="29" t="n">
        <v>46234</v>
      </c>
      <c r="C73" s="28" t="n">
        <v>48915.05</v>
      </c>
      <c r="D73" s="28" t="n">
        <v>1600</v>
      </c>
      <c r="E73" s="28" t="s">
        <v>380</v>
      </c>
    </row>
    <row r="74" customFormat="false" ht="15" hidden="false" customHeight="false" outlineLevel="0" collapsed="false">
      <c r="A74" s="28" t="n">
        <v>2</v>
      </c>
      <c r="B74" s="29" t="n">
        <v>46265</v>
      </c>
      <c r="C74" s="28" t="n">
        <v>49535.18</v>
      </c>
      <c r="D74" s="28" t="n">
        <v>954.87</v>
      </c>
      <c r="E74" s="28" t="s">
        <v>381</v>
      </c>
    </row>
    <row r="75" customFormat="false" ht="15" hidden="false" customHeight="false" outlineLevel="0" collapsed="false">
      <c r="A75" s="28" t="n">
        <v>3</v>
      </c>
      <c r="B75" s="29" t="n">
        <v>45930</v>
      </c>
      <c r="C75" s="28" t="n">
        <v>5305.43</v>
      </c>
      <c r="D75" s="28" t="n">
        <v>1550</v>
      </c>
      <c r="E75" s="28" t="s">
        <v>380</v>
      </c>
    </row>
    <row r="76" customFormat="false" ht="15" hidden="false" customHeight="false" outlineLevel="0" collapsed="false">
      <c r="A76" s="28" t="n">
        <v>3</v>
      </c>
      <c r="B76" s="29" t="n">
        <v>45961</v>
      </c>
      <c r="C76" s="28" t="n">
        <v>6719.92</v>
      </c>
      <c r="D76" s="28" t="n">
        <v>1550</v>
      </c>
      <c r="E76" s="28" t="s">
        <v>380</v>
      </c>
    </row>
    <row r="77" customFormat="false" ht="15" hidden="false" customHeight="false" outlineLevel="0" collapsed="false">
      <c r="A77" s="28" t="n">
        <v>3</v>
      </c>
      <c r="B77" s="29" t="n">
        <v>45991</v>
      </c>
      <c r="C77" s="28" t="n">
        <v>7129.03</v>
      </c>
      <c r="D77" s="28" t="n">
        <v>836.02</v>
      </c>
      <c r="E77" s="28" t="s">
        <v>381</v>
      </c>
    </row>
    <row r="78" customFormat="false" ht="15" hidden="false" customHeight="false" outlineLevel="0" collapsed="false">
      <c r="A78" s="28" t="n">
        <v>3</v>
      </c>
      <c r="B78" s="29" t="n">
        <v>46022</v>
      </c>
      <c r="C78" s="28" t="n">
        <v>8369.31</v>
      </c>
      <c r="D78" s="28" t="n">
        <v>1550</v>
      </c>
      <c r="E78" s="28" t="s">
        <v>380</v>
      </c>
    </row>
    <row r="79" customFormat="false" ht="15" hidden="false" customHeight="false" outlineLevel="0" collapsed="false">
      <c r="A79" s="28" t="n">
        <v>3</v>
      </c>
      <c r="B79" s="29" t="n">
        <v>46053</v>
      </c>
      <c r="C79" s="28" t="n">
        <v>9842.48</v>
      </c>
      <c r="D79" s="28" t="n">
        <v>1550</v>
      </c>
      <c r="E79" s="28" t="s">
        <v>380</v>
      </c>
    </row>
    <row r="80" customFormat="false" ht="15" hidden="false" customHeight="false" outlineLevel="0" collapsed="false">
      <c r="A80" s="28" t="n">
        <v>3</v>
      </c>
      <c r="B80" s="29" t="n">
        <v>46081</v>
      </c>
      <c r="C80" s="28" t="n">
        <v>11345.99</v>
      </c>
      <c r="D80" s="28" t="n">
        <v>1550</v>
      </c>
      <c r="E80" s="28" t="s">
        <v>380</v>
      </c>
    </row>
    <row r="81" customFormat="false" ht="15" hidden="false" customHeight="false" outlineLevel="0" collapsed="false">
      <c r="A81" s="28" t="n">
        <v>3</v>
      </c>
      <c r="B81" s="29" t="n">
        <v>46112</v>
      </c>
      <c r="C81" s="28" t="n">
        <v>11307.7</v>
      </c>
      <c r="D81" s="28" t="n">
        <v>0</v>
      </c>
      <c r="E81" s="28" t="s">
        <v>379</v>
      </c>
    </row>
    <row r="82" customFormat="false" ht="15" hidden="false" customHeight="false" outlineLevel="0" collapsed="false">
      <c r="A82" s="28" t="n">
        <v>3</v>
      </c>
      <c r="B82" s="29" t="n">
        <v>46142</v>
      </c>
      <c r="C82" s="28" t="n">
        <v>12857.6</v>
      </c>
      <c r="D82" s="28" t="n">
        <v>1550</v>
      </c>
      <c r="E82" s="28" t="s">
        <v>380</v>
      </c>
    </row>
    <row r="83" customFormat="false" ht="15" hidden="false" customHeight="false" outlineLevel="0" collapsed="false">
      <c r="A83" s="28" t="n">
        <v>3</v>
      </c>
      <c r="B83" s="29" t="n">
        <v>46173</v>
      </c>
      <c r="C83" s="28" t="n">
        <v>13362.36</v>
      </c>
      <c r="D83" s="28" t="n">
        <v>921.9</v>
      </c>
      <c r="E83" s="28" t="s">
        <v>381</v>
      </c>
    </row>
    <row r="84" customFormat="false" ht="15" hidden="false" customHeight="false" outlineLevel="0" collapsed="false">
      <c r="A84" s="28" t="n">
        <v>3</v>
      </c>
      <c r="B84" s="29" t="n">
        <v>46203</v>
      </c>
      <c r="C84" s="28" t="n">
        <v>13928.08</v>
      </c>
      <c r="D84" s="28" t="n">
        <v>690.03</v>
      </c>
      <c r="E84" s="28" t="s">
        <v>381</v>
      </c>
    </row>
    <row r="85" customFormat="false" ht="15" hidden="false" customHeight="false" outlineLevel="0" collapsed="false">
      <c r="A85" s="28" t="n">
        <v>3</v>
      </c>
      <c r="B85" s="29" t="n">
        <v>46234</v>
      </c>
      <c r="C85" s="28" t="n">
        <v>15088.94</v>
      </c>
      <c r="D85" s="28" t="n">
        <v>1550</v>
      </c>
      <c r="E85" s="28" t="s">
        <v>380</v>
      </c>
    </row>
    <row r="86" customFormat="false" ht="15" hidden="false" customHeight="false" outlineLevel="0" collapsed="false">
      <c r="A86" s="28" t="n">
        <v>3</v>
      </c>
      <c r="B86" s="29" t="n">
        <v>46265</v>
      </c>
      <c r="C86" s="28" t="n">
        <v>16354.02</v>
      </c>
      <c r="D86" s="28" t="n">
        <v>1550</v>
      </c>
      <c r="E86" s="28" t="s">
        <v>380</v>
      </c>
    </row>
    <row r="87" customFormat="false" ht="15" hidden="false" customHeight="false" outlineLevel="0" collapsed="false">
      <c r="A87" s="28" t="n">
        <v>4</v>
      </c>
      <c r="B87" s="29" t="n">
        <v>44957</v>
      </c>
      <c r="C87" s="28" t="n">
        <v>5164.04</v>
      </c>
      <c r="D87" s="28" t="n">
        <v>1830</v>
      </c>
      <c r="E87" s="28" t="s">
        <v>380</v>
      </c>
    </row>
    <row r="88" customFormat="false" ht="15" hidden="false" customHeight="false" outlineLevel="0" collapsed="false">
      <c r="A88" s="28" t="n">
        <v>4</v>
      </c>
      <c r="B88" s="29" t="n">
        <v>44985</v>
      </c>
      <c r="C88" s="28" t="n">
        <v>6567.97</v>
      </c>
      <c r="D88" s="28" t="n">
        <v>1830</v>
      </c>
      <c r="E88" s="28" t="s">
        <v>380</v>
      </c>
    </row>
    <row r="89" customFormat="false" ht="15" hidden="false" customHeight="false" outlineLevel="0" collapsed="false">
      <c r="A89" s="28" t="n">
        <v>4</v>
      </c>
      <c r="B89" s="29" t="n">
        <v>45016</v>
      </c>
      <c r="C89" s="28" t="n">
        <v>8125.44</v>
      </c>
      <c r="D89" s="28" t="n">
        <v>1830</v>
      </c>
      <c r="E89" s="28" t="s">
        <v>380</v>
      </c>
    </row>
    <row r="90" customFormat="false" ht="15" hidden="false" customHeight="false" outlineLevel="0" collapsed="false">
      <c r="A90" s="28" t="n">
        <v>4</v>
      </c>
      <c r="B90" s="29" t="n">
        <v>45046</v>
      </c>
      <c r="C90" s="28" t="n">
        <v>9799.69</v>
      </c>
      <c r="D90" s="28" t="n">
        <v>1830</v>
      </c>
      <c r="E90" s="28" t="s">
        <v>380</v>
      </c>
    </row>
    <row r="91" customFormat="false" ht="15" hidden="false" customHeight="false" outlineLevel="0" collapsed="false">
      <c r="A91" s="28" t="n">
        <v>4</v>
      </c>
      <c r="B91" s="29" t="n">
        <v>45077</v>
      </c>
      <c r="C91" s="28" t="n">
        <v>11443.77</v>
      </c>
      <c r="D91" s="28" t="n">
        <v>1830</v>
      </c>
      <c r="E91" s="28" t="s">
        <v>380</v>
      </c>
    </row>
    <row r="92" customFormat="false" ht="15" hidden="false" customHeight="false" outlineLevel="0" collapsed="false">
      <c r="A92" s="28" t="n">
        <v>4</v>
      </c>
      <c r="B92" s="29" t="n">
        <v>45107</v>
      </c>
      <c r="C92" s="28" t="n">
        <v>13014.28</v>
      </c>
      <c r="D92" s="28" t="n">
        <v>1830</v>
      </c>
      <c r="E92" s="28" t="s">
        <v>380</v>
      </c>
    </row>
    <row r="93" customFormat="false" ht="15" hidden="false" customHeight="false" outlineLevel="0" collapsed="false">
      <c r="A93" s="28" t="n">
        <v>4</v>
      </c>
      <c r="B93" s="29" t="n">
        <v>45138</v>
      </c>
      <c r="C93" s="28" t="n">
        <v>14321.79</v>
      </c>
      <c r="D93" s="28" t="n">
        <v>1830</v>
      </c>
      <c r="E93" s="28" t="s">
        <v>380</v>
      </c>
    </row>
    <row r="94" customFormat="false" ht="15" hidden="false" customHeight="false" outlineLevel="0" collapsed="false">
      <c r="A94" s="28" t="n">
        <v>4</v>
      </c>
      <c r="B94" s="29" t="n">
        <v>45169</v>
      </c>
      <c r="C94" s="28" t="n">
        <v>15793.02</v>
      </c>
      <c r="D94" s="28" t="n">
        <v>1830</v>
      </c>
      <c r="E94" s="28" t="s">
        <v>380</v>
      </c>
    </row>
    <row r="95" customFormat="false" ht="15" hidden="false" customHeight="false" outlineLevel="0" collapsed="false">
      <c r="A95" s="28" t="n">
        <v>4</v>
      </c>
      <c r="B95" s="29" t="n">
        <v>45199</v>
      </c>
      <c r="C95" s="28" t="n">
        <v>17393.55</v>
      </c>
      <c r="D95" s="28" t="n">
        <v>1830</v>
      </c>
      <c r="E95" s="28" t="s">
        <v>380</v>
      </c>
    </row>
    <row r="96" customFormat="false" ht="15" hidden="false" customHeight="false" outlineLevel="0" collapsed="false">
      <c r="A96" s="28" t="n">
        <v>4</v>
      </c>
      <c r="B96" s="29" t="n">
        <v>45230</v>
      </c>
      <c r="C96" s="28" t="n">
        <v>18021.23</v>
      </c>
      <c r="D96" s="28" t="n">
        <v>1092.75</v>
      </c>
      <c r="E96" s="28" t="s">
        <v>381</v>
      </c>
    </row>
    <row r="97" customFormat="false" ht="15" hidden="false" customHeight="false" outlineLevel="0" collapsed="false">
      <c r="A97" s="28" t="n">
        <v>4</v>
      </c>
      <c r="B97" s="29" t="n">
        <v>45260</v>
      </c>
      <c r="C97" s="28" t="n">
        <v>19735.64</v>
      </c>
      <c r="D97" s="28" t="n">
        <v>1830</v>
      </c>
      <c r="E97" s="28" t="s">
        <v>380</v>
      </c>
    </row>
    <row r="98" customFormat="false" ht="15" hidden="false" customHeight="false" outlineLevel="0" collapsed="false">
      <c r="A98" s="28" t="n">
        <v>4</v>
      </c>
      <c r="B98" s="29" t="n">
        <v>45291</v>
      </c>
      <c r="C98" s="28" t="n">
        <v>21179.56</v>
      </c>
      <c r="D98" s="28" t="n">
        <v>1830</v>
      </c>
      <c r="E98" s="28" t="s">
        <v>380</v>
      </c>
    </row>
    <row r="99" customFormat="false" ht="15" hidden="false" customHeight="false" outlineLevel="0" collapsed="false">
      <c r="A99" s="28" t="n">
        <v>4</v>
      </c>
      <c r="B99" s="29" t="n">
        <v>45322</v>
      </c>
      <c r="C99" s="28" t="n">
        <v>22977.31</v>
      </c>
      <c r="D99" s="28" t="n">
        <v>1830</v>
      </c>
      <c r="E99" s="28" t="s">
        <v>380</v>
      </c>
    </row>
    <row r="100" customFormat="false" ht="15" hidden="false" customHeight="false" outlineLevel="0" collapsed="false">
      <c r="A100" s="28" t="n">
        <v>4</v>
      </c>
      <c r="B100" s="29" t="n">
        <v>45351</v>
      </c>
      <c r="C100" s="28" t="n">
        <v>22930.41</v>
      </c>
      <c r="D100" s="28" t="n">
        <v>501.13</v>
      </c>
      <c r="E100" s="28" t="s">
        <v>381</v>
      </c>
    </row>
    <row r="101" customFormat="false" ht="15" hidden="false" customHeight="false" outlineLevel="0" collapsed="false">
      <c r="A101" s="28" t="n">
        <v>4</v>
      </c>
      <c r="B101" s="29" t="n">
        <v>45382</v>
      </c>
      <c r="C101" s="28" t="n">
        <v>24363.61</v>
      </c>
      <c r="D101" s="28" t="n">
        <v>1830</v>
      </c>
      <c r="E101" s="28" t="s">
        <v>380</v>
      </c>
    </row>
    <row r="102" customFormat="false" ht="15" hidden="false" customHeight="false" outlineLevel="0" collapsed="false">
      <c r="A102" s="28" t="n">
        <v>4</v>
      </c>
      <c r="B102" s="29" t="n">
        <v>45412</v>
      </c>
      <c r="C102" s="28" t="n">
        <v>26010.94</v>
      </c>
      <c r="D102" s="28" t="n">
        <v>1830</v>
      </c>
      <c r="E102" s="28" t="s">
        <v>380</v>
      </c>
    </row>
    <row r="103" customFormat="false" ht="15" hidden="false" customHeight="false" outlineLevel="0" collapsed="false">
      <c r="A103" s="28" t="n">
        <v>4</v>
      </c>
      <c r="B103" s="29" t="n">
        <v>45443</v>
      </c>
      <c r="C103" s="28" t="n">
        <v>27709.59</v>
      </c>
      <c r="D103" s="28" t="n">
        <v>1830</v>
      </c>
      <c r="E103" s="28" t="s">
        <v>380</v>
      </c>
    </row>
    <row r="104" customFormat="false" ht="15" hidden="false" customHeight="false" outlineLevel="0" collapsed="false">
      <c r="A104" s="28" t="n">
        <v>4</v>
      </c>
      <c r="B104" s="29" t="n">
        <v>45473</v>
      </c>
      <c r="C104" s="28" t="n">
        <v>29314.57</v>
      </c>
      <c r="D104" s="28" t="n">
        <v>1830</v>
      </c>
      <c r="E104" s="28" t="s">
        <v>380</v>
      </c>
    </row>
    <row r="105" customFormat="false" ht="15" hidden="false" customHeight="false" outlineLevel="0" collapsed="false">
      <c r="A105" s="28" t="n">
        <v>4</v>
      </c>
      <c r="B105" s="29" t="n">
        <v>45504</v>
      </c>
      <c r="C105" s="28" t="n">
        <v>29923.31</v>
      </c>
      <c r="D105" s="28" t="n">
        <v>977.47</v>
      </c>
      <c r="E105" s="28" t="s">
        <v>381</v>
      </c>
    </row>
    <row r="106" customFormat="false" ht="15" hidden="false" customHeight="false" outlineLevel="0" collapsed="false">
      <c r="A106" s="28" t="n">
        <v>4</v>
      </c>
      <c r="B106" s="29" t="n">
        <v>45535</v>
      </c>
      <c r="C106" s="28" t="n">
        <v>31587.21</v>
      </c>
      <c r="D106" s="28" t="n">
        <v>1830</v>
      </c>
      <c r="E106" s="28" t="s">
        <v>380</v>
      </c>
    </row>
    <row r="107" customFormat="false" ht="15" hidden="false" customHeight="false" outlineLevel="0" collapsed="false">
      <c r="A107" s="28" t="n">
        <v>4</v>
      </c>
      <c r="B107" s="29" t="n">
        <v>45565</v>
      </c>
      <c r="C107" s="28" t="n">
        <v>32925.53</v>
      </c>
      <c r="D107" s="28" t="n">
        <v>1830</v>
      </c>
      <c r="E107" s="28" t="s">
        <v>380</v>
      </c>
    </row>
    <row r="108" customFormat="false" ht="15" hidden="false" customHeight="false" outlineLevel="0" collapsed="false">
      <c r="A108" s="28" t="n">
        <v>4</v>
      </c>
      <c r="B108" s="29" t="n">
        <v>45596</v>
      </c>
      <c r="C108" s="28" t="n">
        <v>34555.58</v>
      </c>
      <c r="D108" s="28" t="n">
        <v>1830</v>
      </c>
      <c r="E108" s="28" t="s">
        <v>380</v>
      </c>
    </row>
    <row r="109" customFormat="false" ht="15" hidden="false" customHeight="false" outlineLevel="0" collapsed="false">
      <c r="A109" s="28" t="n">
        <v>4</v>
      </c>
      <c r="B109" s="29" t="n">
        <v>45626</v>
      </c>
      <c r="C109" s="28" t="n">
        <v>36196.13</v>
      </c>
      <c r="D109" s="28" t="n">
        <v>1830</v>
      </c>
      <c r="E109" s="28" t="s">
        <v>380</v>
      </c>
    </row>
    <row r="110" customFormat="false" ht="15" hidden="false" customHeight="false" outlineLevel="0" collapsed="false">
      <c r="A110" s="28" t="n">
        <v>4</v>
      </c>
      <c r="B110" s="29" t="n">
        <v>45657</v>
      </c>
      <c r="C110" s="28" t="n">
        <v>37564.35</v>
      </c>
      <c r="D110" s="28" t="n">
        <v>1830</v>
      </c>
      <c r="E110" s="28" t="s">
        <v>380</v>
      </c>
    </row>
    <row r="111" customFormat="false" ht="15" hidden="false" customHeight="false" outlineLevel="0" collapsed="false">
      <c r="A111" s="28" t="n">
        <v>4</v>
      </c>
      <c r="B111" s="29" t="n">
        <v>45688</v>
      </c>
      <c r="C111" s="28" t="n">
        <v>39180.48</v>
      </c>
      <c r="D111" s="28" t="n">
        <v>1830</v>
      </c>
      <c r="E111" s="28" t="s">
        <v>380</v>
      </c>
    </row>
    <row r="112" customFormat="false" ht="15" hidden="false" customHeight="false" outlineLevel="0" collapsed="false">
      <c r="A112" s="28" t="n">
        <v>4</v>
      </c>
      <c r="B112" s="29" t="n">
        <v>45716</v>
      </c>
      <c r="C112" s="28" t="n">
        <v>40756.02</v>
      </c>
      <c r="D112" s="28" t="n">
        <v>1830</v>
      </c>
      <c r="E112" s="28" t="s">
        <v>380</v>
      </c>
    </row>
    <row r="113" customFormat="false" ht="15" hidden="false" customHeight="false" outlineLevel="0" collapsed="false">
      <c r="A113" s="28" t="n">
        <v>4</v>
      </c>
      <c r="B113" s="29" t="n">
        <v>45747</v>
      </c>
      <c r="C113" s="28" t="n">
        <v>40325.76</v>
      </c>
      <c r="D113" s="28" t="n">
        <v>0</v>
      </c>
      <c r="E113" s="28" t="s">
        <v>379</v>
      </c>
    </row>
    <row r="114" customFormat="false" ht="15" hidden="false" customHeight="false" outlineLevel="0" collapsed="false">
      <c r="A114" s="28" t="n">
        <v>4</v>
      </c>
      <c r="B114" s="29" t="n">
        <v>45777</v>
      </c>
      <c r="C114" s="28" t="n">
        <v>40655.29</v>
      </c>
      <c r="D114" s="28" t="n">
        <v>777.4</v>
      </c>
      <c r="E114" s="28" t="s">
        <v>381</v>
      </c>
    </row>
    <row r="115" customFormat="false" ht="15" hidden="false" customHeight="false" outlineLevel="0" collapsed="false">
      <c r="A115" s="28" t="n">
        <v>4</v>
      </c>
      <c r="B115" s="29" t="n">
        <v>45808</v>
      </c>
      <c r="C115" s="28" t="n">
        <v>42096.94</v>
      </c>
      <c r="D115" s="28" t="n">
        <v>1830</v>
      </c>
      <c r="E115" s="28" t="s">
        <v>380</v>
      </c>
    </row>
    <row r="116" customFormat="false" ht="15" hidden="false" customHeight="false" outlineLevel="0" collapsed="false">
      <c r="A116" s="28" t="n">
        <v>4</v>
      </c>
      <c r="B116" s="29" t="n">
        <v>45838</v>
      </c>
      <c r="C116" s="28" t="n">
        <v>43400.96</v>
      </c>
      <c r="D116" s="28" t="n">
        <v>1830</v>
      </c>
      <c r="E116" s="28" t="s">
        <v>380</v>
      </c>
    </row>
    <row r="117" customFormat="false" ht="15" hidden="false" customHeight="false" outlineLevel="0" collapsed="false">
      <c r="A117" s="28" t="n">
        <v>4</v>
      </c>
      <c r="B117" s="29" t="n">
        <v>45869</v>
      </c>
      <c r="C117" s="28" t="n">
        <v>44754.35</v>
      </c>
      <c r="D117" s="28" t="n">
        <v>1830</v>
      </c>
      <c r="E117" s="28" t="s">
        <v>380</v>
      </c>
    </row>
    <row r="118" customFormat="false" ht="15" hidden="false" customHeight="false" outlineLevel="0" collapsed="false">
      <c r="A118" s="28" t="n">
        <v>4</v>
      </c>
      <c r="B118" s="29" t="n">
        <v>45900</v>
      </c>
      <c r="C118" s="28" t="n">
        <v>46107.17</v>
      </c>
      <c r="D118" s="28" t="n">
        <v>1830</v>
      </c>
      <c r="E118" s="28" t="s">
        <v>380</v>
      </c>
    </row>
    <row r="119" customFormat="false" ht="15" hidden="false" customHeight="false" outlineLevel="0" collapsed="false">
      <c r="A119" s="28" t="n">
        <v>4</v>
      </c>
      <c r="B119" s="29" t="n">
        <v>45930</v>
      </c>
      <c r="C119" s="28" t="n">
        <v>47799.59</v>
      </c>
      <c r="D119" s="28" t="n">
        <v>1830</v>
      </c>
      <c r="E119" s="28" t="s">
        <v>380</v>
      </c>
    </row>
    <row r="120" customFormat="false" ht="15" hidden="false" customHeight="false" outlineLevel="0" collapsed="false">
      <c r="A120" s="28" t="n">
        <v>4</v>
      </c>
      <c r="B120" s="29" t="n">
        <v>45961</v>
      </c>
      <c r="C120" s="28" t="n">
        <v>49148.93</v>
      </c>
      <c r="D120" s="28" t="n">
        <v>1830</v>
      </c>
      <c r="E120" s="28" t="s">
        <v>380</v>
      </c>
    </row>
    <row r="121" customFormat="false" ht="15" hidden="false" customHeight="false" outlineLevel="0" collapsed="false">
      <c r="A121" s="28" t="n">
        <v>4</v>
      </c>
      <c r="B121" s="29" t="n">
        <v>45991</v>
      </c>
      <c r="C121" s="28" t="n">
        <v>50955.86</v>
      </c>
      <c r="D121" s="28" t="n">
        <v>1830</v>
      </c>
      <c r="E121" s="28" t="s">
        <v>380</v>
      </c>
    </row>
    <row r="122" customFormat="false" ht="15" hidden="false" customHeight="false" outlineLevel="0" collapsed="false">
      <c r="A122" s="28" t="n">
        <v>4</v>
      </c>
      <c r="B122" s="29" t="n">
        <v>46022</v>
      </c>
      <c r="C122" s="28" t="n">
        <v>52504.34</v>
      </c>
      <c r="D122" s="28" t="n">
        <v>1830</v>
      </c>
      <c r="E122" s="28" t="s">
        <v>380</v>
      </c>
    </row>
    <row r="123" customFormat="false" ht="15" hidden="false" customHeight="false" outlineLevel="0" collapsed="false">
      <c r="A123" s="28" t="n">
        <v>4</v>
      </c>
      <c r="B123" s="29" t="n">
        <v>46053</v>
      </c>
      <c r="C123" s="28" t="n">
        <v>54181.79</v>
      </c>
      <c r="D123" s="28" t="n">
        <v>1830</v>
      </c>
      <c r="E123" s="28" t="s">
        <v>380</v>
      </c>
    </row>
    <row r="124" customFormat="false" ht="15" hidden="false" customHeight="false" outlineLevel="0" collapsed="false">
      <c r="A124" s="28" t="n">
        <v>4</v>
      </c>
      <c r="B124" s="29" t="n">
        <v>46081</v>
      </c>
      <c r="C124" s="28" t="n">
        <v>55912.69</v>
      </c>
      <c r="D124" s="28" t="n">
        <v>1830</v>
      </c>
      <c r="E124" s="28" t="s">
        <v>380</v>
      </c>
    </row>
    <row r="125" customFormat="false" ht="15" hidden="false" customHeight="false" outlineLevel="0" collapsed="false">
      <c r="A125" s="28" t="n">
        <v>4</v>
      </c>
      <c r="B125" s="29" t="n">
        <v>46112</v>
      </c>
      <c r="C125" s="28" t="n">
        <v>57737.63</v>
      </c>
      <c r="D125" s="28" t="n">
        <v>1830</v>
      </c>
      <c r="E125" s="28" t="s">
        <v>380</v>
      </c>
    </row>
    <row r="126" customFormat="false" ht="15" hidden="false" customHeight="false" outlineLevel="0" collapsed="false">
      <c r="A126" s="28" t="n">
        <v>4</v>
      </c>
      <c r="B126" s="29" t="n">
        <v>46142</v>
      </c>
      <c r="C126" s="28" t="n">
        <v>59379.34</v>
      </c>
      <c r="D126" s="28" t="n">
        <v>1830</v>
      </c>
      <c r="E126" s="28" t="s">
        <v>380</v>
      </c>
    </row>
    <row r="127" customFormat="false" ht="15" hidden="false" customHeight="false" outlineLevel="0" collapsed="false">
      <c r="A127" s="28" t="n">
        <v>4</v>
      </c>
      <c r="B127" s="29" t="n">
        <v>46173</v>
      </c>
      <c r="C127" s="28" t="n">
        <v>61024.23</v>
      </c>
      <c r="D127" s="28" t="n">
        <v>1830</v>
      </c>
      <c r="E127" s="28" t="s">
        <v>380</v>
      </c>
    </row>
    <row r="128" customFormat="false" ht="15" hidden="false" customHeight="false" outlineLevel="0" collapsed="false">
      <c r="A128" s="28" t="n">
        <v>4</v>
      </c>
      <c r="B128" s="29" t="n">
        <v>46203</v>
      </c>
      <c r="C128" s="28" t="n">
        <v>62430.64</v>
      </c>
      <c r="D128" s="28" t="n">
        <v>1830</v>
      </c>
      <c r="E128" s="28" t="s">
        <v>380</v>
      </c>
    </row>
    <row r="129" customFormat="false" ht="15" hidden="false" customHeight="false" outlineLevel="0" collapsed="false">
      <c r="A129" s="28" t="n">
        <v>4</v>
      </c>
      <c r="B129" s="29" t="n">
        <v>46234</v>
      </c>
      <c r="C129" s="28" t="n">
        <v>62319.9</v>
      </c>
      <c r="D129" s="28" t="n">
        <v>0</v>
      </c>
      <c r="E129" s="28" t="s">
        <v>379</v>
      </c>
    </row>
    <row r="130" customFormat="false" ht="15" hidden="false" customHeight="false" outlineLevel="0" collapsed="false">
      <c r="A130" s="28" t="n">
        <v>4</v>
      </c>
      <c r="B130" s="29" t="n">
        <v>46265</v>
      </c>
      <c r="C130" s="28" t="n">
        <v>63776.38</v>
      </c>
      <c r="D130" s="28" t="n">
        <v>1830</v>
      </c>
      <c r="E130" s="28" t="s">
        <v>380</v>
      </c>
    </row>
    <row r="131" customFormat="false" ht="15" hidden="false" customHeight="false" outlineLevel="0" collapsed="false">
      <c r="A131" s="28" t="n">
        <v>5</v>
      </c>
      <c r="B131" s="29" t="n">
        <v>46173</v>
      </c>
      <c r="C131" s="28" t="n">
        <v>14729.96</v>
      </c>
      <c r="D131" s="28" t="n">
        <v>705.23</v>
      </c>
      <c r="E131" s="28" t="s">
        <v>379</v>
      </c>
    </row>
    <row r="132" customFormat="false" ht="15" hidden="false" customHeight="false" outlineLevel="0" collapsed="false">
      <c r="A132" s="28" t="n">
        <v>5</v>
      </c>
      <c r="B132" s="29" t="n">
        <v>46203</v>
      </c>
      <c r="C132" s="28" t="n">
        <v>16177.13</v>
      </c>
      <c r="D132" s="28" t="n">
        <v>172.2</v>
      </c>
      <c r="E132" s="28" t="s">
        <v>379</v>
      </c>
    </row>
    <row r="133" customFormat="false" ht="15" hidden="false" customHeight="false" outlineLevel="0" collapsed="false">
      <c r="A133" s="28" t="n">
        <v>5</v>
      </c>
      <c r="B133" s="29" t="n">
        <v>46234</v>
      </c>
      <c r="C133" s="28" t="n">
        <v>17419.02</v>
      </c>
      <c r="D133" s="28" t="n">
        <v>1720</v>
      </c>
      <c r="E133" s="28" t="s">
        <v>380</v>
      </c>
    </row>
    <row r="134" customFormat="false" ht="15" hidden="false" customHeight="false" outlineLevel="0" collapsed="false">
      <c r="A134" s="28" t="n">
        <v>5</v>
      </c>
      <c r="B134" s="29" t="n">
        <v>46265</v>
      </c>
      <c r="C134" s="28" t="n">
        <v>18741.85</v>
      </c>
      <c r="D134" s="28" t="n">
        <v>1720</v>
      </c>
      <c r="E134" s="28" t="s">
        <v>380</v>
      </c>
    </row>
    <row r="135" customFormat="false" ht="15" hidden="false" customHeight="false" outlineLevel="0" collapsed="false">
      <c r="A135" s="28" t="n">
        <v>6</v>
      </c>
      <c r="B135" s="29" t="n">
        <v>45260</v>
      </c>
      <c r="C135" s="28" t="n">
        <v>12885.39</v>
      </c>
      <c r="D135" s="28" t="n">
        <v>1940</v>
      </c>
      <c r="E135" s="28" t="s">
        <v>380</v>
      </c>
    </row>
    <row r="136" customFormat="false" ht="15" hidden="false" customHeight="false" outlineLevel="0" collapsed="false">
      <c r="A136" s="28" t="n">
        <v>6</v>
      </c>
      <c r="B136" s="29" t="n">
        <v>45291</v>
      </c>
      <c r="C136" s="28" t="n">
        <v>14656.5</v>
      </c>
      <c r="D136" s="28" t="n">
        <v>1940</v>
      </c>
      <c r="E136" s="28" t="s">
        <v>380</v>
      </c>
    </row>
    <row r="137" customFormat="false" ht="15" hidden="false" customHeight="false" outlineLevel="0" collapsed="false">
      <c r="A137" s="28" t="n">
        <v>6</v>
      </c>
      <c r="B137" s="29" t="n">
        <v>45322</v>
      </c>
      <c r="C137" s="28" t="n">
        <v>14390.85</v>
      </c>
      <c r="D137" s="28" t="n">
        <v>0</v>
      </c>
      <c r="E137" s="28" t="s">
        <v>379</v>
      </c>
    </row>
    <row r="138" customFormat="false" ht="15" hidden="false" customHeight="false" outlineLevel="0" collapsed="false">
      <c r="A138" s="28" t="n">
        <v>6</v>
      </c>
      <c r="B138" s="29" t="n">
        <v>45351</v>
      </c>
      <c r="C138" s="28" t="n">
        <v>16320.42</v>
      </c>
      <c r="D138" s="28" t="n">
        <v>1940</v>
      </c>
      <c r="E138" s="28" t="s">
        <v>380</v>
      </c>
    </row>
    <row r="139" customFormat="false" ht="15" hidden="false" customHeight="false" outlineLevel="0" collapsed="false">
      <c r="A139" s="28" t="n">
        <v>6</v>
      </c>
      <c r="B139" s="29" t="n">
        <v>45382</v>
      </c>
      <c r="C139" s="28" t="n">
        <v>17698.74</v>
      </c>
      <c r="D139" s="28" t="n">
        <v>1940</v>
      </c>
      <c r="E139" s="28" t="s">
        <v>380</v>
      </c>
    </row>
    <row r="140" customFormat="false" ht="15" hidden="false" customHeight="false" outlineLevel="0" collapsed="false">
      <c r="A140" s="28" t="n">
        <v>6</v>
      </c>
      <c r="B140" s="29" t="n">
        <v>45412</v>
      </c>
      <c r="C140" s="28" t="n">
        <v>19155.94</v>
      </c>
      <c r="D140" s="28" t="n">
        <v>1940</v>
      </c>
      <c r="E140" s="28" t="s">
        <v>380</v>
      </c>
    </row>
    <row r="141" customFormat="false" ht="15" hidden="false" customHeight="false" outlineLevel="0" collapsed="false">
      <c r="A141" s="28" t="n">
        <v>6</v>
      </c>
      <c r="B141" s="29" t="n">
        <v>45443</v>
      </c>
      <c r="C141" s="28" t="n">
        <v>20826.16</v>
      </c>
      <c r="D141" s="28" t="n">
        <v>1940</v>
      </c>
      <c r="E141" s="28" t="s">
        <v>380</v>
      </c>
    </row>
    <row r="142" customFormat="false" ht="15" hidden="false" customHeight="false" outlineLevel="0" collapsed="false">
      <c r="A142" s="28" t="n">
        <v>6</v>
      </c>
      <c r="B142" s="29" t="n">
        <v>45473</v>
      </c>
      <c r="C142" s="28" t="n">
        <v>21231.66</v>
      </c>
      <c r="D142" s="28" t="n">
        <v>942.74</v>
      </c>
      <c r="E142" s="28" t="s">
        <v>381</v>
      </c>
    </row>
    <row r="143" customFormat="false" ht="15" hidden="false" customHeight="false" outlineLevel="0" collapsed="false">
      <c r="A143" s="28" t="n">
        <v>6</v>
      </c>
      <c r="B143" s="29" t="n">
        <v>45504</v>
      </c>
      <c r="C143" s="28" t="n">
        <v>21681.82</v>
      </c>
      <c r="D143" s="28" t="n">
        <v>604.21</v>
      </c>
      <c r="E143" s="28" t="s">
        <v>381</v>
      </c>
    </row>
    <row r="144" customFormat="false" ht="15" hidden="false" customHeight="false" outlineLevel="0" collapsed="false">
      <c r="A144" s="28" t="n">
        <v>6</v>
      </c>
      <c r="B144" s="29" t="n">
        <v>45535</v>
      </c>
      <c r="C144" s="28" t="n">
        <v>22421.08</v>
      </c>
      <c r="D144" s="28" t="n">
        <v>1214.6</v>
      </c>
      <c r="E144" s="28" t="s">
        <v>381</v>
      </c>
    </row>
    <row r="145" customFormat="false" ht="15" hidden="false" customHeight="false" outlineLevel="0" collapsed="false">
      <c r="A145" s="28" t="n">
        <v>6</v>
      </c>
      <c r="B145" s="29" t="n">
        <v>45565</v>
      </c>
      <c r="C145" s="28" t="n">
        <v>24023.77</v>
      </c>
      <c r="D145" s="28" t="n">
        <v>1940</v>
      </c>
      <c r="E145" s="28" t="s">
        <v>380</v>
      </c>
    </row>
    <row r="146" customFormat="false" ht="15" hidden="false" customHeight="false" outlineLevel="0" collapsed="false">
      <c r="A146" s="28" t="n">
        <v>6</v>
      </c>
      <c r="B146" s="29" t="n">
        <v>45596</v>
      </c>
      <c r="C146" s="28" t="n">
        <v>25961.28</v>
      </c>
      <c r="D146" s="28" t="n">
        <v>1940</v>
      </c>
      <c r="E146" s="28" t="s">
        <v>380</v>
      </c>
    </row>
    <row r="147" customFormat="false" ht="15" hidden="false" customHeight="false" outlineLevel="0" collapsed="false">
      <c r="A147" s="28" t="n">
        <v>6</v>
      </c>
      <c r="B147" s="29" t="n">
        <v>45626</v>
      </c>
      <c r="C147" s="28" t="n">
        <v>27772.19</v>
      </c>
      <c r="D147" s="28" t="n">
        <v>1940</v>
      </c>
      <c r="E147" s="28" t="s">
        <v>380</v>
      </c>
    </row>
    <row r="148" customFormat="false" ht="15" hidden="false" customHeight="false" outlineLevel="0" collapsed="false">
      <c r="A148" s="28" t="n">
        <v>6</v>
      </c>
      <c r="B148" s="29" t="n">
        <v>45657</v>
      </c>
      <c r="C148" s="28" t="n">
        <v>28390.69</v>
      </c>
      <c r="D148" s="28" t="n">
        <v>619.81</v>
      </c>
      <c r="E148" s="28" t="s">
        <v>381</v>
      </c>
    </row>
    <row r="149" customFormat="false" ht="15" hidden="false" customHeight="false" outlineLevel="0" collapsed="false">
      <c r="A149" s="28" t="n">
        <v>6</v>
      </c>
      <c r="B149" s="29" t="n">
        <v>45688</v>
      </c>
      <c r="C149" s="28" t="n">
        <v>30286.4</v>
      </c>
      <c r="D149" s="28" t="n">
        <v>1940</v>
      </c>
      <c r="E149" s="28" t="s">
        <v>380</v>
      </c>
    </row>
    <row r="150" customFormat="false" ht="15" hidden="false" customHeight="false" outlineLevel="0" collapsed="false">
      <c r="A150" s="28" t="n">
        <v>6</v>
      </c>
      <c r="B150" s="29" t="n">
        <v>45716</v>
      </c>
      <c r="C150" s="28" t="n">
        <v>31914.88</v>
      </c>
      <c r="D150" s="28" t="n">
        <v>1940</v>
      </c>
      <c r="E150" s="28" t="s">
        <v>380</v>
      </c>
    </row>
    <row r="151" customFormat="false" ht="15" hidden="false" customHeight="false" outlineLevel="0" collapsed="false">
      <c r="A151" s="28" t="n">
        <v>6</v>
      </c>
      <c r="B151" s="29" t="n">
        <v>45747</v>
      </c>
      <c r="C151" s="28" t="n">
        <v>33205.09</v>
      </c>
      <c r="D151" s="28" t="n">
        <v>1299.72</v>
      </c>
      <c r="E151" s="28" t="s">
        <v>381</v>
      </c>
    </row>
    <row r="152" customFormat="false" ht="15" hidden="false" customHeight="false" outlineLevel="0" collapsed="false">
      <c r="A152" s="28" t="n">
        <v>6</v>
      </c>
      <c r="B152" s="29" t="n">
        <v>45777</v>
      </c>
      <c r="C152" s="28" t="n">
        <v>33857.59</v>
      </c>
      <c r="D152" s="28" t="n">
        <v>1098.77</v>
      </c>
      <c r="E152" s="28" t="s">
        <v>381</v>
      </c>
    </row>
    <row r="153" customFormat="false" ht="15" hidden="false" customHeight="false" outlineLevel="0" collapsed="false">
      <c r="A153" s="28" t="n">
        <v>6</v>
      </c>
      <c r="B153" s="29" t="n">
        <v>45808</v>
      </c>
      <c r="C153" s="28" t="n">
        <v>35350.09</v>
      </c>
      <c r="D153" s="28" t="n">
        <v>1940</v>
      </c>
      <c r="E153" s="28" t="s">
        <v>380</v>
      </c>
    </row>
    <row r="154" customFormat="false" ht="15" hidden="false" customHeight="false" outlineLevel="0" collapsed="false">
      <c r="A154" s="28" t="n">
        <v>6</v>
      </c>
      <c r="B154" s="29" t="n">
        <v>45838</v>
      </c>
      <c r="C154" s="28" t="n">
        <v>37001.05</v>
      </c>
      <c r="D154" s="28" t="n">
        <v>1940</v>
      </c>
      <c r="E154" s="28" t="s">
        <v>380</v>
      </c>
    </row>
    <row r="155" customFormat="false" ht="15" hidden="false" customHeight="false" outlineLevel="0" collapsed="false">
      <c r="A155" s="28" t="n">
        <v>6</v>
      </c>
      <c r="B155" s="29" t="n">
        <v>45869</v>
      </c>
      <c r="C155" s="28" t="n">
        <v>38630.21</v>
      </c>
      <c r="D155" s="28" t="n">
        <v>1940</v>
      </c>
      <c r="E155" s="28" t="s">
        <v>380</v>
      </c>
    </row>
    <row r="156" customFormat="false" ht="15" hidden="false" customHeight="false" outlineLevel="0" collapsed="false">
      <c r="A156" s="28" t="n">
        <v>6</v>
      </c>
      <c r="B156" s="29" t="n">
        <v>45900</v>
      </c>
      <c r="C156" s="28" t="n">
        <v>40116.44</v>
      </c>
      <c r="D156" s="28" t="n">
        <v>1940</v>
      </c>
      <c r="E156" s="28" t="s">
        <v>380</v>
      </c>
    </row>
    <row r="157" customFormat="false" ht="15" hidden="false" customHeight="false" outlineLevel="0" collapsed="false">
      <c r="A157" s="28" t="n">
        <v>6</v>
      </c>
      <c r="B157" s="29" t="n">
        <v>45930</v>
      </c>
      <c r="C157" s="28" t="n">
        <v>41175.89</v>
      </c>
      <c r="D157" s="28" t="n">
        <v>1285.86</v>
      </c>
      <c r="E157" s="28" t="s">
        <v>381</v>
      </c>
    </row>
    <row r="158" customFormat="false" ht="15" hidden="false" customHeight="false" outlineLevel="0" collapsed="false">
      <c r="A158" s="28" t="n">
        <v>6</v>
      </c>
      <c r="B158" s="29" t="n">
        <v>45961</v>
      </c>
      <c r="C158" s="28" t="n">
        <v>43012.74</v>
      </c>
      <c r="D158" s="28" t="n">
        <v>1940</v>
      </c>
      <c r="E158" s="28" t="s">
        <v>380</v>
      </c>
    </row>
    <row r="159" customFormat="false" ht="15" hidden="false" customHeight="false" outlineLevel="0" collapsed="false">
      <c r="A159" s="28" t="n">
        <v>6</v>
      </c>
      <c r="B159" s="29" t="n">
        <v>45991</v>
      </c>
      <c r="C159" s="28" t="n">
        <v>44944.47</v>
      </c>
      <c r="D159" s="28" t="n">
        <v>1940</v>
      </c>
      <c r="E159" s="28" t="s">
        <v>380</v>
      </c>
    </row>
    <row r="160" customFormat="false" ht="15" hidden="false" customHeight="false" outlineLevel="0" collapsed="false">
      <c r="A160" s="28" t="n">
        <v>6</v>
      </c>
      <c r="B160" s="29" t="n">
        <v>46022</v>
      </c>
      <c r="C160" s="28" t="n">
        <v>46693.12</v>
      </c>
      <c r="D160" s="28" t="n">
        <v>1940</v>
      </c>
      <c r="E160" s="28" t="s">
        <v>380</v>
      </c>
    </row>
    <row r="161" customFormat="false" ht="15" hidden="false" customHeight="false" outlineLevel="0" collapsed="false">
      <c r="A161" s="28" t="n">
        <v>6</v>
      </c>
      <c r="B161" s="29" t="n">
        <v>46053</v>
      </c>
      <c r="C161" s="28" t="n">
        <v>48353.84</v>
      </c>
      <c r="D161" s="28" t="n">
        <v>1940</v>
      </c>
      <c r="E161" s="28" t="s">
        <v>380</v>
      </c>
    </row>
    <row r="162" customFormat="false" ht="15" hidden="false" customHeight="false" outlineLevel="0" collapsed="false">
      <c r="A162" s="28" t="n">
        <v>6</v>
      </c>
      <c r="B162" s="29" t="n">
        <v>46081</v>
      </c>
      <c r="C162" s="28" t="n">
        <v>49751.95</v>
      </c>
      <c r="D162" s="28" t="n">
        <v>1940</v>
      </c>
      <c r="E162" s="28" t="s">
        <v>380</v>
      </c>
    </row>
    <row r="163" customFormat="false" ht="15" hidden="false" customHeight="false" outlineLevel="0" collapsed="false">
      <c r="A163" s="28" t="n">
        <v>6</v>
      </c>
      <c r="B163" s="29" t="n">
        <v>46112</v>
      </c>
      <c r="C163" s="28" t="n">
        <v>51593.58</v>
      </c>
      <c r="D163" s="28" t="n">
        <v>1940</v>
      </c>
      <c r="E163" s="28" t="s">
        <v>380</v>
      </c>
    </row>
    <row r="164" customFormat="false" ht="15" hidden="false" customHeight="false" outlineLevel="0" collapsed="false">
      <c r="A164" s="28" t="n">
        <v>6</v>
      </c>
      <c r="B164" s="29" t="n">
        <v>46142</v>
      </c>
      <c r="C164" s="28" t="n">
        <v>53383.95</v>
      </c>
      <c r="D164" s="28" t="n">
        <v>1940</v>
      </c>
      <c r="E164" s="28" t="s">
        <v>380</v>
      </c>
    </row>
    <row r="165" customFormat="false" ht="15" hidden="false" customHeight="false" outlineLevel="0" collapsed="false">
      <c r="A165" s="28" t="n">
        <v>6</v>
      </c>
      <c r="B165" s="29" t="n">
        <v>46173</v>
      </c>
      <c r="C165" s="28" t="n">
        <v>55075.76</v>
      </c>
      <c r="D165" s="28" t="n">
        <v>1940</v>
      </c>
      <c r="E165" s="28" t="s">
        <v>380</v>
      </c>
    </row>
    <row r="166" customFormat="false" ht="15" hidden="false" customHeight="false" outlineLevel="0" collapsed="false">
      <c r="A166" s="28" t="n">
        <v>6</v>
      </c>
      <c r="B166" s="29" t="n">
        <v>46203</v>
      </c>
      <c r="C166" s="28" t="n">
        <v>56805.41</v>
      </c>
      <c r="D166" s="28" t="n">
        <v>1940</v>
      </c>
      <c r="E166" s="28" t="s">
        <v>380</v>
      </c>
    </row>
    <row r="167" customFormat="false" ht="15" hidden="false" customHeight="false" outlineLevel="0" collapsed="false">
      <c r="A167" s="28" t="n">
        <v>6</v>
      </c>
      <c r="B167" s="29" t="n">
        <v>46234</v>
      </c>
      <c r="C167" s="28" t="n">
        <v>58577.34</v>
      </c>
      <c r="D167" s="28" t="n">
        <v>1940</v>
      </c>
      <c r="E167" s="28" t="s">
        <v>380</v>
      </c>
    </row>
    <row r="168" customFormat="false" ht="15" hidden="false" customHeight="false" outlineLevel="0" collapsed="false">
      <c r="A168" s="28" t="n">
        <v>6</v>
      </c>
      <c r="B168" s="29" t="n">
        <v>46265</v>
      </c>
      <c r="C168" s="28" t="n">
        <v>58174.85</v>
      </c>
      <c r="D168" s="28" t="n">
        <v>0</v>
      </c>
      <c r="E168" s="28" t="s">
        <v>379</v>
      </c>
    </row>
    <row r="169" customFormat="false" ht="15" hidden="false" customHeight="false" outlineLevel="0" collapsed="false">
      <c r="A169" s="28" t="n">
        <v>7</v>
      </c>
      <c r="B169" s="29" t="n">
        <v>44957</v>
      </c>
      <c r="C169" s="28" t="n">
        <v>11804.02</v>
      </c>
      <c r="D169" s="28" t="n">
        <v>1570</v>
      </c>
      <c r="E169" s="28" t="s">
        <v>380</v>
      </c>
    </row>
    <row r="170" customFormat="false" ht="15" hidden="false" customHeight="false" outlineLevel="0" collapsed="false">
      <c r="A170" s="28" t="n">
        <v>7</v>
      </c>
      <c r="B170" s="29" t="n">
        <v>44985</v>
      </c>
      <c r="C170" s="28" t="n">
        <v>12932.64</v>
      </c>
      <c r="D170" s="28" t="n">
        <v>1570</v>
      </c>
      <c r="E170" s="28" t="s">
        <v>380</v>
      </c>
    </row>
    <row r="171" customFormat="false" ht="15" hidden="false" customHeight="false" outlineLevel="0" collapsed="false">
      <c r="A171" s="28" t="n">
        <v>7</v>
      </c>
      <c r="B171" s="29" t="n">
        <v>45016</v>
      </c>
      <c r="C171" s="28" t="n">
        <v>12901.56</v>
      </c>
      <c r="D171" s="28" t="n">
        <v>0</v>
      </c>
      <c r="E171" s="28" t="s">
        <v>379</v>
      </c>
    </row>
    <row r="172" customFormat="false" ht="15" hidden="false" customHeight="false" outlineLevel="0" collapsed="false">
      <c r="A172" s="28" t="n">
        <v>7</v>
      </c>
      <c r="B172" s="29" t="n">
        <v>45046</v>
      </c>
      <c r="C172" s="28" t="n">
        <v>14114.33</v>
      </c>
      <c r="D172" s="28" t="n">
        <v>1570</v>
      </c>
      <c r="E172" s="28" t="s">
        <v>380</v>
      </c>
    </row>
    <row r="173" customFormat="false" ht="15" hidden="false" customHeight="false" outlineLevel="0" collapsed="false">
      <c r="A173" s="28" t="n">
        <v>7</v>
      </c>
      <c r="B173" s="29" t="n">
        <v>45077</v>
      </c>
      <c r="C173" s="28" t="n">
        <v>15600.03</v>
      </c>
      <c r="D173" s="28" t="n">
        <v>1570</v>
      </c>
      <c r="E173" s="28" t="s">
        <v>380</v>
      </c>
    </row>
    <row r="174" customFormat="false" ht="15" hidden="false" customHeight="false" outlineLevel="0" collapsed="false">
      <c r="A174" s="28" t="n">
        <v>7</v>
      </c>
      <c r="B174" s="29" t="n">
        <v>45107</v>
      </c>
      <c r="C174" s="28" t="n">
        <v>17011.05</v>
      </c>
      <c r="D174" s="28" t="n">
        <v>1570</v>
      </c>
      <c r="E174" s="28" t="s">
        <v>380</v>
      </c>
    </row>
    <row r="175" customFormat="false" ht="15" hidden="false" customHeight="false" outlineLevel="0" collapsed="false">
      <c r="A175" s="28" t="n">
        <v>7</v>
      </c>
      <c r="B175" s="29" t="n">
        <v>45138</v>
      </c>
      <c r="C175" s="28" t="n">
        <v>18187.67</v>
      </c>
      <c r="D175" s="28" t="n">
        <v>1570</v>
      </c>
      <c r="E175" s="28" t="s">
        <v>380</v>
      </c>
    </row>
    <row r="176" customFormat="false" ht="15" hidden="false" customHeight="false" outlineLevel="0" collapsed="false">
      <c r="A176" s="28" t="n">
        <v>7</v>
      </c>
      <c r="B176" s="29" t="n">
        <v>45169</v>
      </c>
      <c r="C176" s="28" t="n">
        <v>19517.09</v>
      </c>
      <c r="D176" s="28" t="n">
        <v>1570</v>
      </c>
      <c r="E176" s="28" t="s">
        <v>380</v>
      </c>
    </row>
    <row r="177" customFormat="false" ht="15" hidden="false" customHeight="false" outlineLevel="0" collapsed="false">
      <c r="A177" s="28" t="n">
        <v>7</v>
      </c>
      <c r="B177" s="29" t="n">
        <v>45199</v>
      </c>
      <c r="C177" s="28" t="n">
        <v>20797.72</v>
      </c>
      <c r="D177" s="28" t="n">
        <v>1570</v>
      </c>
      <c r="E177" s="28" t="s">
        <v>380</v>
      </c>
    </row>
    <row r="178" customFormat="false" ht="15" hidden="false" customHeight="false" outlineLevel="0" collapsed="false">
      <c r="A178" s="28" t="n">
        <v>7</v>
      </c>
      <c r="B178" s="29" t="n">
        <v>45230</v>
      </c>
      <c r="C178" s="28" t="n">
        <v>22199.92</v>
      </c>
      <c r="D178" s="28" t="n">
        <v>1570</v>
      </c>
      <c r="E178" s="28" t="s">
        <v>380</v>
      </c>
    </row>
    <row r="179" customFormat="false" ht="15" hidden="false" customHeight="false" outlineLevel="0" collapsed="false">
      <c r="A179" s="28" t="n">
        <v>7</v>
      </c>
      <c r="B179" s="29" t="n">
        <v>45260</v>
      </c>
      <c r="C179" s="28" t="n">
        <v>23686.84</v>
      </c>
      <c r="D179" s="28" t="n">
        <v>1570</v>
      </c>
      <c r="E179" s="28" t="s">
        <v>380</v>
      </c>
    </row>
    <row r="180" customFormat="false" ht="15" hidden="false" customHeight="false" outlineLevel="0" collapsed="false">
      <c r="A180" s="28" t="n">
        <v>7</v>
      </c>
      <c r="B180" s="29" t="n">
        <v>45291</v>
      </c>
      <c r="C180" s="28" t="n">
        <v>25000</v>
      </c>
      <c r="D180" s="28" t="n">
        <v>1570</v>
      </c>
      <c r="E180" s="28" t="s">
        <v>380</v>
      </c>
    </row>
    <row r="181" customFormat="false" ht="15" hidden="false" customHeight="false" outlineLevel="0" collapsed="false">
      <c r="A181" s="28" t="n">
        <v>7</v>
      </c>
      <c r="B181" s="29" t="n">
        <v>45322</v>
      </c>
      <c r="C181" s="28" t="n">
        <v>26561.41</v>
      </c>
      <c r="D181" s="28" t="n">
        <v>1570</v>
      </c>
      <c r="E181" s="28" t="s">
        <v>380</v>
      </c>
    </row>
    <row r="182" customFormat="false" ht="15" hidden="false" customHeight="false" outlineLevel="0" collapsed="false">
      <c r="A182" s="28" t="n">
        <v>7</v>
      </c>
      <c r="B182" s="29" t="n">
        <v>45351</v>
      </c>
      <c r="C182" s="28" t="n">
        <v>27133.2</v>
      </c>
      <c r="D182" s="28" t="n">
        <v>945.43</v>
      </c>
      <c r="E182" s="28" t="s">
        <v>381</v>
      </c>
    </row>
    <row r="183" customFormat="false" ht="15" hidden="false" customHeight="false" outlineLevel="0" collapsed="false">
      <c r="A183" s="28" t="n">
        <v>7</v>
      </c>
      <c r="B183" s="29" t="n">
        <v>45382</v>
      </c>
      <c r="C183" s="28" t="n">
        <v>28673.32</v>
      </c>
      <c r="D183" s="28" t="n">
        <v>1570</v>
      </c>
      <c r="E183" s="28" t="s">
        <v>380</v>
      </c>
    </row>
    <row r="184" customFormat="false" ht="15" hidden="false" customHeight="false" outlineLevel="0" collapsed="false">
      <c r="A184" s="28" t="n">
        <v>7</v>
      </c>
      <c r="B184" s="29" t="n">
        <v>45412</v>
      </c>
      <c r="C184" s="28" t="n">
        <v>30167.8</v>
      </c>
      <c r="D184" s="28" t="n">
        <v>1570</v>
      </c>
      <c r="E184" s="28" t="s">
        <v>380</v>
      </c>
    </row>
    <row r="185" customFormat="false" ht="15" hidden="false" customHeight="false" outlineLevel="0" collapsed="false">
      <c r="A185" s="28" t="n">
        <v>7</v>
      </c>
      <c r="B185" s="29" t="n">
        <v>45443</v>
      </c>
      <c r="C185" s="28" t="n">
        <v>31485.9</v>
      </c>
      <c r="D185" s="28" t="n">
        <v>1570</v>
      </c>
      <c r="E185" s="28" t="s">
        <v>380</v>
      </c>
    </row>
    <row r="186" customFormat="false" ht="15" hidden="false" customHeight="false" outlineLevel="0" collapsed="false">
      <c r="A186" s="28" t="n">
        <v>7</v>
      </c>
      <c r="B186" s="29" t="n">
        <v>45473</v>
      </c>
      <c r="C186" s="28" t="n">
        <v>32620.36</v>
      </c>
      <c r="D186" s="28" t="n">
        <v>1570</v>
      </c>
      <c r="E186" s="28" t="s">
        <v>380</v>
      </c>
    </row>
    <row r="187" customFormat="false" ht="15" hidden="false" customHeight="false" outlineLevel="0" collapsed="false">
      <c r="A187" s="28" t="n">
        <v>7</v>
      </c>
      <c r="B187" s="29" t="n">
        <v>45504</v>
      </c>
      <c r="C187" s="28" t="n">
        <v>34176.33</v>
      </c>
      <c r="D187" s="28" t="n">
        <v>1570</v>
      </c>
      <c r="E187" s="28" t="s">
        <v>380</v>
      </c>
    </row>
    <row r="188" customFormat="false" ht="15" hidden="false" customHeight="false" outlineLevel="0" collapsed="false">
      <c r="A188" s="28" t="n">
        <v>7</v>
      </c>
      <c r="B188" s="29" t="n">
        <v>45535</v>
      </c>
      <c r="C188" s="28" t="n">
        <v>34908.91</v>
      </c>
      <c r="D188" s="28" t="n">
        <v>936.24</v>
      </c>
      <c r="E188" s="28" t="s">
        <v>381</v>
      </c>
    </row>
    <row r="189" customFormat="false" ht="15" hidden="false" customHeight="false" outlineLevel="0" collapsed="false">
      <c r="A189" s="28" t="n">
        <v>7</v>
      </c>
      <c r="B189" s="29" t="n">
        <v>45565</v>
      </c>
      <c r="C189" s="28" t="n">
        <v>36113.48</v>
      </c>
      <c r="D189" s="28" t="n">
        <v>1570</v>
      </c>
      <c r="E189" s="28" t="s">
        <v>380</v>
      </c>
    </row>
    <row r="190" customFormat="false" ht="15" hidden="false" customHeight="false" outlineLevel="0" collapsed="false">
      <c r="A190" s="28" t="n">
        <v>7</v>
      </c>
      <c r="B190" s="29" t="n">
        <v>45596</v>
      </c>
      <c r="C190" s="28" t="n">
        <v>37604.58</v>
      </c>
      <c r="D190" s="28" t="n">
        <v>1570</v>
      </c>
      <c r="E190" s="28" t="s">
        <v>380</v>
      </c>
    </row>
    <row r="191" customFormat="false" ht="15" hidden="false" customHeight="false" outlineLevel="0" collapsed="false">
      <c r="A191" s="28" t="n">
        <v>7</v>
      </c>
      <c r="B191" s="29" t="n">
        <v>45626</v>
      </c>
      <c r="C191" s="28" t="n">
        <v>38946.89</v>
      </c>
      <c r="D191" s="28" t="n">
        <v>1570</v>
      </c>
      <c r="E191" s="28" t="s">
        <v>380</v>
      </c>
    </row>
    <row r="192" customFormat="false" ht="15" hidden="false" customHeight="false" outlineLevel="0" collapsed="false">
      <c r="A192" s="28" t="n">
        <v>7</v>
      </c>
      <c r="B192" s="29" t="n">
        <v>45657</v>
      </c>
      <c r="C192" s="28" t="n">
        <v>40188.44</v>
      </c>
      <c r="D192" s="28" t="n">
        <v>1570</v>
      </c>
      <c r="E192" s="28" t="s">
        <v>380</v>
      </c>
    </row>
    <row r="193" customFormat="false" ht="15" hidden="false" customHeight="false" outlineLevel="0" collapsed="false">
      <c r="A193" s="28" t="n">
        <v>7</v>
      </c>
      <c r="B193" s="29" t="n">
        <v>45688</v>
      </c>
      <c r="C193" s="28" t="n">
        <v>39837.71</v>
      </c>
      <c r="D193" s="28" t="n">
        <v>0</v>
      </c>
      <c r="E193" s="28" t="s">
        <v>379</v>
      </c>
    </row>
    <row r="194" customFormat="false" ht="15" hidden="false" customHeight="false" outlineLevel="0" collapsed="false">
      <c r="A194" s="28" t="n">
        <v>7</v>
      </c>
      <c r="B194" s="29" t="n">
        <v>45716</v>
      </c>
      <c r="C194" s="28" t="n">
        <v>40517</v>
      </c>
      <c r="D194" s="28" t="n">
        <v>1047.03</v>
      </c>
      <c r="E194" s="28" t="s">
        <v>381</v>
      </c>
    </row>
    <row r="195" customFormat="false" ht="15" hidden="false" customHeight="false" outlineLevel="0" collapsed="false">
      <c r="A195" s="28" t="n">
        <v>7</v>
      </c>
      <c r="B195" s="29" t="n">
        <v>45747</v>
      </c>
      <c r="C195" s="28" t="n">
        <v>41871.35</v>
      </c>
      <c r="D195" s="28" t="n">
        <v>1570</v>
      </c>
      <c r="E195" s="28" t="s">
        <v>380</v>
      </c>
    </row>
    <row r="196" customFormat="false" ht="15" hidden="false" customHeight="false" outlineLevel="0" collapsed="false">
      <c r="A196" s="28" t="n">
        <v>7</v>
      </c>
      <c r="B196" s="29" t="n">
        <v>45777</v>
      </c>
      <c r="C196" s="28" t="n">
        <v>43267.61</v>
      </c>
      <c r="D196" s="28" t="n">
        <v>1570</v>
      </c>
      <c r="E196" s="28" t="s">
        <v>380</v>
      </c>
    </row>
    <row r="197" customFormat="false" ht="15" hidden="false" customHeight="false" outlineLevel="0" collapsed="false">
      <c r="A197" s="28" t="n">
        <v>7</v>
      </c>
      <c r="B197" s="29" t="n">
        <v>45808</v>
      </c>
      <c r="C197" s="28" t="n">
        <v>43521.58</v>
      </c>
      <c r="D197" s="28" t="n">
        <v>342.56</v>
      </c>
      <c r="E197" s="28" t="s">
        <v>381</v>
      </c>
    </row>
    <row r="198" customFormat="false" ht="15" hidden="false" customHeight="false" outlineLevel="0" collapsed="false">
      <c r="A198" s="28" t="n">
        <v>7</v>
      </c>
      <c r="B198" s="29" t="n">
        <v>45838</v>
      </c>
      <c r="C198" s="28" t="n">
        <v>45083.52</v>
      </c>
      <c r="D198" s="28" t="n">
        <v>1570</v>
      </c>
      <c r="E198" s="28" t="s">
        <v>380</v>
      </c>
    </row>
    <row r="199" customFormat="false" ht="15" hidden="false" customHeight="false" outlineLevel="0" collapsed="false">
      <c r="A199" s="28" t="n">
        <v>7</v>
      </c>
      <c r="B199" s="29" t="n">
        <v>45869</v>
      </c>
      <c r="C199" s="28" t="n">
        <v>46478.05</v>
      </c>
      <c r="D199" s="28" t="n">
        <v>1570</v>
      </c>
      <c r="E199" s="28" t="s">
        <v>380</v>
      </c>
    </row>
    <row r="200" customFormat="false" ht="15" hidden="false" customHeight="false" outlineLevel="0" collapsed="false">
      <c r="A200" s="28" t="n">
        <v>7</v>
      </c>
      <c r="B200" s="29" t="n">
        <v>45900</v>
      </c>
      <c r="C200" s="28" t="n">
        <v>47694.93</v>
      </c>
      <c r="D200" s="28" t="n">
        <v>1570</v>
      </c>
      <c r="E200" s="28" t="s">
        <v>380</v>
      </c>
    </row>
    <row r="201" customFormat="false" ht="15" hidden="false" customHeight="false" outlineLevel="0" collapsed="false">
      <c r="A201" s="28" t="n">
        <v>7</v>
      </c>
      <c r="B201" s="29" t="n">
        <v>45930</v>
      </c>
      <c r="C201" s="28" t="n">
        <v>49116.48</v>
      </c>
      <c r="D201" s="28" t="n">
        <v>1570</v>
      </c>
      <c r="E201" s="28" t="s">
        <v>380</v>
      </c>
    </row>
    <row r="202" customFormat="false" ht="15" hidden="false" customHeight="false" outlineLevel="0" collapsed="false">
      <c r="A202" s="28" t="n">
        <v>7</v>
      </c>
      <c r="B202" s="29" t="n">
        <v>45961</v>
      </c>
      <c r="C202" s="28" t="n">
        <v>50623.33</v>
      </c>
      <c r="D202" s="28" t="n">
        <v>1570</v>
      </c>
      <c r="E202" s="28" t="s">
        <v>380</v>
      </c>
    </row>
    <row r="203" customFormat="false" ht="15" hidden="false" customHeight="false" outlineLevel="0" collapsed="false">
      <c r="A203" s="28" t="n">
        <v>7</v>
      </c>
      <c r="B203" s="29" t="n">
        <v>45991</v>
      </c>
      <c r="C203" s="28" t="n">
        <v>51948.17</v>
      </c>
      <c r="D203" s="28" t="n">
        <v>1570</v>
      </c>
      <c r="E203" s="28" t="s">
        <v>380</v>
      </c>
    </row>
    <row r="204" customFormat="false" ht="15" hidden="false" customHeight="false" outlineLevel="0" collapsed="false">
      <c r="A204" s="28" t="n">
        <v>7</v>
      </c>
      <c r="B204" s="29" t="n">
        <v>46022</v>
      </c>
      <c r="C204" s="28" t="n">
        <v>53238.92</v>
      </c>
      <c r="D204" s="28" t="n">
        <v>1570</v>
      </c>
      <c r="E204" s="28" t="s">
        <v>380</v>
      </c>
    </row>
    <row r="205" customFormat="false" ht="15" hidden="false" customHeight="false" outlineLevel="0" collapsed="false">
      <c r="A205" s="28" t="n">
        <v>7</v>
      </c>
      <c r="B205" s="29" t="n">
        <v>46053</v>
      </c>
      <c r="C205" s="28" t="n">
        <v>54548.18</v>
      </c>
      <c r="D205" s="28" t="n">
        <v>1570</v>
      </c>
      <c r="E205" s="28" t="s">
        <v>380</v>
      </c>
    </row>
    <row r="206" customFormat="false" ht="15" hidden="false" customHeight="false" outlineLevel="0" collapsed="false">
      <c r="A206" s="28" t="n">
        <v>7</v>
      </c>
      <c r="B206" s="29" t="n">
        <v>46081</v>
      </c>
      <c r="C206" s="28" t="n">
        <v>55759.47</v>
      </c>
      <c r="D206" s="28" t="n">
        <v>1570</v>
      </c>
      <c r="E206" s="28" t="s">
        <v>380</v>
      </c>
    </row>
    <row r="207" customFormat="false" ht="15" hidden="false" customHeight="false" outlineLevel="0" collapsed="false">
      <c r="A207" s="28" t="n">
        <v>7</v>
      </c>
      <c r="B207" s="29" t="n">
        <v>46112</v>
      </c>
      <c r="C207" s="28" t="n">
        <v>56947.57</v>
      </c>
      <c r="D207" s="28" t="n">
        <v>1570</v>
      </c>
      <c r="E207" s="28" t="s">
        <v>380</v>
      </c>
    </row>
    <row r="208" customFormat="false" ht="15" hidden="false" customHeight="false" outlineLevel="0" collapsed="false">
      <c r="A208" s="28" t="n">
        <v>7</v>
      </c>
      <c r="B208" s="29" t="n">
        <v>46142</v>
      </c>
      <c r="C208" s="28" t="n">
        <v>58217.03</v>
      </c>
      <c r="D208" s="28" t="n">
        <v>1570</v>
      </c>
      <c r="E208" s="28" t="s">
        <v>380</v>
      </c>
    </row>
    <row r="209" customFormat="false" ht="15" hidden="false" customHeight="false" outlineLevel="0" collapsed="false">
      <c r="A209" s="28" t="n">
        <v>7</v>
      </c>
      <c r="B209" s="29" t="n">
        <v>46173</v>
      </c>
      <c r="C209" s="28" t="n">
        <v>59534.06</v>
      </c>
      <c r="D209" s="28" t="n">
        <v>1570</v>
      </c>
      <c r="E209" s="28" t="s">
        <v>380</v>
      </c>
    </row>
    <row r="210" customFormat="false" ht="15" hidden="false" customHeight="false" outlineLevel="0" collapsed="false">
      <c r="A210" s="28" t="n">
        <v>7</v>
      </c>
      <c r="B210" s="29" t="n">
        <v>46203</v>
      </c>
      <c r="C210" s="28" t="n">
        <v>61085.72</v>
      </c>
      <c r="D210" s="28" t="n">
        <v>1570</v>
      </c>
      <c r="E210" s="28" t="s">
        <v>380</v>
      </c>
    </row>
    <row r="211" customFormat="false" ht="15" hidden="false" customHeight="false" outlineLevel="0" collapsed="false">
      <c r="A211" s="28" t="n">
        <v>7</v>
      </c>
      <c r="B211" s="29" t="n">
        <v>46234</v>
      </c>
      <c r="C211" s="28" t="n">
        <v>62213.43</v>
      </c>
      <c r="D211" s="28" t="n">
        <v>1570</v>
      </c>
      <c r="E211" s="28" t="s">
        <v>380</v>
      </c>
    </row>
    <row r="212" customFormat="false" ht="15" hidden="false" customHeight="false" outlineLevel="0" collapsed="false">
      <c r="A212" s="28" t="n">
        <v>7</v>
      </c>
      <c r="B212" s="29" t="n">
        <v>46265</v>
      </c>
      <c r="C212" s="28" t="n">
        <v>63313.18</v>
      </c>
      <c r="D212" s="28" t="n">
        <v>1570</v>
      </c>
      <c r="E212" s="28" t="s">
        <v>380</v>
      </c>
    </row>
    <row r="213" customFormat="false" ht="15" hidden="false" customHeight="false" outlineLevel="0" collapsed="false">
      <c r="A213" s="28" t="n">
        <v>8</v>
      </c>
      <c r="B213" s="29" t="n">
        <v>46234</v>
      </c>
      <c r="C213" s="28" t="n">
        <v>12188.14</v>
      </c>
      <c r="D213" s="28" t="n">
        <v>1630</v>
      </c>
      <c r="E213" s="28" t="s">
        <v>380</v>
      </c>
    </row>
    <row r="214" customFormat="false" ht="15" hidden="false" customHeight="false" outlineLevel="0" collapsed="false">
      <c r="A214" s="28" t="n">
        <v>8</v>
      </c>
      <c r="B214" s="29" t="n">
        <v>46265</v>
      </c>
      <c r="C214" s="28" t="n">
        <v>13402.62</v>
      </c>
      <c r="D214" s="28" t="n">
        <v>1630</v>
      </c>
      <c r="E214" s="28" t="s">
        <v>380</v>
      </c>
    </row>
    <row r="215" customFormat="false" ht="15" hidden="false" customHeight="false" outlineLevel="0" collapsed="false">
      <c r="A215" s="28" t="n">
        <v>9</v>
      </c>
      <c r="B215" s="29" t="n">
        <v>45199</v>
      </c>
      <c r="C215" s="28" t="n">
        <v>14558.4</v>
      </c>
      <c r="D215" s="28" t="n">
        <v>0</v>
      </c>
      <c r="E215" s="28" t="s">
        <v>379</v>
      </c>
    </row>
    <row r="216" customFormat="false" ht="15" hidden="false" customHeight="false" outlineLevel="0" collapsed="false">
      <c r="A216" s="28" t="n">
        <v>9</v>
      </c>
      <c r="B216" s="29" t="n">
        <v>45230</v>
      </c>
      <c r="C216" s="28" t="n">
        <v>15975.11</v>
      </c>
      <c r="D216" s="28" t="n">
        <v>1820</v>
      </c>
      <c r="E216" s="28" t="s">
        <v>380</v>
      </c>
    </row>
    <row r="217" customFormat="false" ht="15" hidden="false" customHeight="false" outlineLevel="0" collapsed="false">
      <c r="A217" s="28" t="n">
        <v>9</v>
      </c>
      <c r="B217" s="29" t="n">
        <v>45260</v>
      </c>
      <c r="C217" s="28" t="n">
        <v>17780.83</v>
      </c>
      <c r="D217" s="28" t="n">
        <v>1820</v>
      </c>
      <c r="E217" s="28" t="s">
        <v>380</v>
      </c>
    </row>
    <row r="218" customFormat="false" ht="15" hidden="false" customHeight="false" outlineLevel="0" collapsed="false">
      <c r="A218" s="28" t="n">
        <v>9</v>
      </c>
      <c r="B218" s="29" t="n">
        <v>45291</v>
      </c>
      <c r="C218" s="28" t="n">
        <v>19499.94</v>
      </c>
      <c r="D218" s="28" t="n">
        <v>1820</v>
      </c>
      <c r="E218" s="28" t="s">
        <v>380</v>
      </c>
    </row>
    <row r="219" customFormat="false" ht="15" hidden="false" customHeight="false" outlineLevel="0" collapsed="false">
      <c r="A219" s="28" t="n">
        <v>9</v>
      </c>
      <c r="B219" s="29" t="n">
        <v>45322</v>
      </c>
      <c r="C219" s="28" t="n">
        <v>21244.91</v>
      </c>
      <c r="D219" s="28" t="n">
        <v>1820</v>
      </c>
      <c r="E219" s="28" t="s">
        <v>380</v>
      </c>
    </row>
    <row r="220" customFormat="false" ht="15" hidden="false" customHeight="false" outlineLevel="0" collapsed="false">
      <c r="A220" s="28" t="n">
        <v>9</v>
      </c>
      <c r="B220" s="29" t="n">
        <v>45351</v>
      </c>
      <c r="C220" s="28" t="n">
        <v>22737.56</v>
      </c>
      <c r="D220" s="28" t="n">
        <v>1820</v>
      </c>
      <c r="E220" s="28" t="s">
        <v>380</v>
      </c>
    </row>
    <row r="221" customFormat="false" ht="15" hidden="false" customHeight="false" outlineLevel="0" collapsed="false">
      <c r="A221" s="28" t="n">
        <v>9</v>
      </c>
      <c r="B221" s="29" t="n">
        <v>45382</v>
      </c>
      <c r="C221" s="28" t="n">
        <v>24495.66</v>
      </c>
      <c r="D221" s="28" t="n">
        <v>1820</v>
      </c>
      <c r="E221" s="28" t="s">
        <v>380</v>
      </c>
    </row>
    <row r="222" customFormat="false" ht="15" hidden="false" customHeight="false" outlineLevel="0" collapsed="false">
      <c r="A222" s="28" t="n">
        <v>9</v>
      </c>
      <c r="B222" s="29" t="n">
        <v>45412</v>
      </c>
      <c r="C222" s="28" t="n">
        <v>24076.33</v>
      </c>
      <c r="D222" s="28" t="n">
        <v>0</v>
      </c>
      <c r="E222" s="28" t="s">
        <v>379</v>
      </c>
    </row>
    <row r="223" customFormat="false" ht="15" hidden="false" customHeight="false" outlineLevel="0" collapsed="false">
      <c r="A223" s="28" t="n">
        <v>9</v>
      </c>
      <c r="B223" s="29" t="n">
        <v>45443</v>
      </c>
      <c r="C223" s="28" t="n">
        <v>25828.78</v>
      </c>
      <c r="D223" s="28" t="n">
        <v>1820</v>
      </c>
      <c r="E223" s="28" t="s">
        <v>380</v>
      </c>
    </row>
    <row r="224" customFormat="false" ht="15" hidden="false" customHeight="false" outlineLevel="0" collapsed="false">
      <c r="A224" s="28" t="n">
        <v>9</v>
      </c>
      <c r="B224" s="29" t="n">
        <v>45473</v>
      </c>
      <c r="C224" s="28" t="n">
        <v>27330.88</v>
      </c>
      <c r="D224" s="28" t="n">
        <v>1820</v>
      </c>
      <c r="E224" s="28" t="s">
        <v>380</v>
      </c>
    </row>
    <row r="225" customFormat="false" ht="15" hidden="false" customHeight="false" outlineLevel="0" collapsed="false">
      <c r="A225" s="28" t="n">
        <v>9</v>
      </c>
      <c r="B225" s="29" t="n">
        <v>45504</v>
      </c>
      <c r="C225" s="28" t="n">
        <v>29124.08</v>
      </c>
      <c r="D225" s="28" t="n">
        <v>1820</v>
      </c>
      <c r="E225" s="28" t="s">
        <v>380</v>
      </c>
    </row>
    <row r="226" customFormat="false" ht="15" hidden="false" customHeight="false" outlineLevel="0" collapsed="false">
      <c r="A226" s="28" t="n">
        <v>9</v>
      </c>
      <c r="B226" s="29" t="n">
        <v>45535</v>
      </c>
      <c r="C226" s="28" t="n">
        <v>30528.77</v>
      </c>
      <c r="D226" s="28" t="n">
        <v>1820</v>
      </c>
      <c r="E226" s="28" t="s">
        <v>380</v>
      </c>
    </row>
    <row r="227" customFormat="false" ht="15" hidden="false" customHeight="false" outlineLevel="0" collapsed="false">
      <c r="A227" s="28" t="n">
        <v>9</v>
      </c>
      <c r="B227" s="29" t="n">
        <v>45565</v>
      </c>
      <c r="C227" s="28" t="n">
        <v>31850.29</v>
      </c>
      <c r="D227" s="28" t="n">
        <v>1820</v>
      </c>
      <c r="E227" s="28" t="s">
        <v>380</v>
      </c>
    </row>
    <row r="228" customFormat="false" ht="15" hidden="false" customHeight="false" outlineLevel="0" collapsed="false">
      <c r="A228" s="28" t="n">
        <v>9</v>
      </c>
      <c r="B228" s="29" t="n">
        <v>45596</v>
      </c>
      <c r="C228" s="28" t="n">
        <v>33281.09</v>
      </c>
      <c r="D228" s="28" t="n">
        <v>1820</v>
      </c>
      <c r="E228" s="28" t="s">
        <v>380</v>
      </c>
    </row>
    <row r="229" customFormat="false" ht="15" hidden="false" customHeight="false" outlineLevel="0" collapsed="false">
      <c r="A229" s="28" t="n">
        <v>9</v>
      </c>
      <c r="B229" s="29" t="n">
        <v>45626</v>
      </c>
      <c r="C229" s="28" t="n">
        <v>34138.91</v>
      </c>
      <c r="D229" s="28" t="n">
        <v>1155.97</v>
      </c>
      <c r="E229" s="28" t="s">
        <v>381</v>
      </c>
    </row>
    <row r="230" customFormat="false" ht="15" hidden="false" customHeight="false" outlineLevel="0" collapsed="false">
      <c r="A230" s="28" t="n">
        <v>9</v>
      </c>
      <c r="B230" s="29" t="n">
        <v>45657</v>
      </c>
      <c r="C230" s="28" t="n">
        <v>35046.76</v>
      </c>
      <c r="D230" s="28" t="n">
        <v>962.69</v>
      </c>
      <c r="E230" s="28" t="s">
        <v>381</v>
      </c>
    </row>
    <row r="231" customFormat="false" ht="15" hidden="false" customHeight="false" outlineLevel="0" collapsed="false">
      <c r="A231" s="28" t="n">
        <v>9</v>
      </c>
      <c r="B231" s="29" t="n">
        <v>45688</v>
      </c>
      <c r="C231" s="28" t="n">
        <v>36358.55</v>
      </c>
      <c r="D231" s="28" t="n">
        <v>1820</v>
      </c>
      <c r="E231" s="28" t="s">
        <v>380</v>
      </c>
    </row>
    <row r="232" customFormat="false" ht="15" hidden="false" customHeight="false" outlineLevel="0" collapsed="false">
      <c r="A232" s="28" t="n">
        <v>9</v>
      </c>
      <c r="B232" s="29" t="n">
        <v>45716</v>
      </c>
      <c r="C232" s="28" t="n">
        <v>37699.18</v>
      </c>
      <c r="D232" s="28" t="n">
        <v>1820</v>
      </c>
      <c r="E232" s="28" t="s">
        <v>380</v>
      </c>
    </row>
    <row r="233" customFormat="false" ht="15" hidden="false" customHeight="false" outlineLevel="0" collapsed="false">
      <c r="A233" s="28" t="n">
        <v>9</v>
      </c>
      <c r="B233" s="29" t="n">
        <v>45747</v>
      </c>
      <c r="C233" s="28" t="n">
        <v>39337.22</v>
      </c>
      <c r="D233" s="28" t="n">
        <v>1820</v>
      </c>
      <c r="E233" s="28" t="s">
        <v>380</v>
      </c>
    </row>
    <row r="234" customFormat="false" ht="15" hidden="false" customHeight="false" outlineLevel="0" collapsed="false">
      <c r="A234" s="28" t="n">
        <v>9</v>
      </c>
      <c r="B234" s="29" t="n">
        <v>45777</v>
      </c>
      <c r="C234" s="28" t="n">
        <v>41082.48</v>
      </c>
      <c r="D234" s="28" t="n">
        <v>1820</v>
      </c>
      <c r="E234" s="28" t="s">
        <v>380</v>
      </c>
    </row>
    <row r="235" customFormat="false" ht="15" hidden="false" customHeight="false" outlineLevel="0" collapsed="false">
      <c r="A235" s="28" t="n">
        <v>9</v>
      </c>
      <c r="B235" s="29" t="n">
        <v>45808</v>
      </c>
      <c r="C235" s="28" t="n">
        <v>42386.68</v>
      </c>
      <c r="D235" s="28" t="n">
        <v>1820</v>
      </c>
      <c r="E235" s="28" t="s">
        <v>380</v>
      </c>
    </row>
    <row r="236" customFormat="false" ht="15" hidden="false" customHeight="false" outlineLevel="0" collapsed="false">
      <c r="A236" s="28" t="n">
        <v>9</v>
      </c>
      <c r="B236" s="29" t="n">
        <v>45838</v>
      </c>
      <c r="C236" s="28" t="n">
        <v>43719.97</v>
      </c>
      <c r="D236" s="28" t="n">
        <v>1820</v>
      </c>
      <c r="E236" s="28" t="s">
        <v>380</v>
      </c>
    </row>
    <row r="237" customFormat="false" ht="15" hidden="false" customHeight="false" outlineLevel="0" collapsed="false">
      <c r="A237" s="28" t="n">
        <v>9</v>
      </c>
      <c r="B237" s="29" t="n">
        <v>45869</v>
      </c>
      <c r="C237" s="28" t="n">
        <v>45097.98</v>
      </c>
      <c r="D237" s="28" t="n">
        <v>1820</v>
      </c>
      <c r="E237" s="28" t="s">
        <v>380</v>
      </c>
    </row>
    <row r="238" customFormat="false" ht="15" hidden="false" customHeight="false" outlineLevel="0" collapsed="false">
      <c r="A238" s="28" t="n">
        <v>9</v>
      </c>
      <c r="B238" s="29" t="n">
        <v>45900</v>
      </c>
      <c r="C238" s="28" t="n">
        <v>46859.62</v>
      </c>
      <c r="D238" s="28" t="n">
        <v>1820</v>
      </c>
      <c r="E238" s="28" t="s">
        <v>380</v>
      </c>
    </row>
    <row r="239" customFormat="false" ht="15" hidden="false" customHeight="false" outlineLevel="0" collapsed="false">
      <c r="A239" s="28" t="n">
        <v>9</v>
      </c>
      <c r="B239" s="29" t="n">
        <v>45930</v>
      </c>
      <c r="C239" s="28" t="n">
        <v>48166.57</v>
      </c>
      <c r="D239" s="28" t="n">
        <v>1820</v>
      </c>
      <c r="E239" s="28" t="s">
        <v>380</v>
      </c>
    </row>
    <row r="240" customFormat="false" ht="15" hidden="false" customHeight="false" outlineLevel="0" collapsed="false">
      <c r="A240" s="28" t="n">
        <v>9</v>
      </c>
      <c r="B240" s="29" t="n">
        <v>45961</v>
      </c>
      <c r="C240" s="28" t="n">
        <v>48573.47</v>
      </c>
      <c r="D240" s="28" t="n">
        <v>589.29</v>
      </c>
      <c r="E240" s="28" t="s">
        <v>381</v>
      </c>
    </row>
    <row r="241" customFormat="false" ht="15" hidden="false" customHeight="false" outlineLevel="0" collapsed="false">
      <c r="A241" s="28" t="n">
        <v>9</v>
      </c>
      <c r="B241" s="29" t="n">
        <v>45991</v>
      </c>
      <c r="C241" s="28" t="n">
        <v>49892.15</v>
      </c>
      <c r="D241" s="28" t="n">
        <v>1820</v>
      </c>
      <c r="E241" s="28" t="s">
        <v>380</v>
      </c>
    </row>
    <row r="242" customFormat="false" ht="15" hidden="false" customHeight="false" outlineLevel="0" collapsed="false">
      <c r="A242" s="28" t="n">
        <v>9</v>
      </c>
      <c r="B242" s="29" t="n">
        <v>46022</v>
      </c>
      <c r="C242" s="28" t="n">
        <v>51655.43</v>
      </c>
      <c r="D242" s="28" t="n">
        <v>1820</v>
      </c>
      <c r="E242" s="28" t="s">
        <v>380</v>
      </c>
    </row>
    <row r="243" customFormat="false" ht="15" hidden="false" customHeight="false" outlineLevel="0" collapsed="false">
      <c r="A243" s="28" t="n">
        <v>9</v>
      </c>
      <c r="B243" s="29" t="n">
        <v>46053</v>
      </c>
      <c r="C243" s="28" t="n">
        <v>53218.64</v>
      </c>
      <c r="D243" s="28" t="n">
        <v>1820</v>
      </c>
      <c r="E243" s="28" t="s">
        <v>380</v>
      </c>
    </row>
    <row r="244" customFormat="false" ht="15" hidden="false" customHeight="false" outlineLevel="0" collapsed="false">
      <c r="A244" s="28" t="n">
        <v>9</v>
      </c>
      <c r="B244" s="29" t="n">
        <v>46081</v>
      </c>
      <c r="C244" s="28" t="n">
        <v>54969.48</v>
      </c>
      <c r="D244" s="28" t="n">
        <v>1820</v>
      </c>
      <c r="E244" s="28" t="s">
        <v>380</v>
      </c>
    </row>
    <row r="245" customFormat="false" ht="15" hidden="false" customHeight="false" outlineLevel="0" collapsed="false">
      <c r="A245" s="28" t="n">
        <v>9</v>
      </c>
      <c r="B245" s="29" t="n">
        <v>46112</v>
      </c>
      <c r="C245" s="28" t="n">
        <v>56340.57</v>
      </c>
      <c r="D245" s="28" t="n">
        <v>1820</v>
      </c>
      <c r="E245" s="28" t="s">
        <v>380</v>
      </c>
    </row>
    <row r="246" customFormat="false" ht="15" hidden="false" customHeight="false" outlineLevel="0" collapsed="false">
      <c r="A246" s="28" t="n">
        <v>9</v>
      </c>
      <c r="B246" s="29" t="n">
        <v>46142</v>
      </c>
      <c r="C246" s="28" t="n">
        <v>58030.3</v>
      </c>
      <c r="D246" s="28" t="n">
        <v>1820</v>
      </c>
      <c r="E246" s="28" t="s">
        <v>380</v>
      </c>
    </row>
    <row r="247" customFormat="false" ht="15" hidden="false" customHeight="false" outlineLevel="0" collapsed="false">
      <c r="A247" s="28" t="n">
        <v>9</v>
      </c>
      <c r="B247" s="29" t="n">
        <v>46173</v>
      </c>
      <c r="C247" s="28" t="n">
        <v>59478.25</v>
      </c>
      <c r="D247" s="28" t="n">
        <v>1820</v>
      </c>
      <c r="E247" s="28" t="s">
        <v>380</v>
      </c>
    </row>
    <row r="248" customFormat="false" ht="15" hidden="false" customHeight="false" outlineLevel="0" collapsed="false">
      <c r="A248" s="28" t="n">
        <v>9</v>
      </c>
      <c r="B248" s="29" t="n">
        <v>46203</v>
      </c>
      <c r="C248" s="28" t="n">
        <v>59968.54</v>
      </c>
      <c r="D248" s="28" t="n">
        <v>888.79</v>
      </c>
      <c r="E248" s="28" t="s">
        <v>381</v>
      </c>
    </row>
    <row r="249" customFormat="false" ht="15" hidden="false" customHeight="false" outlineLevel="0" collapsed="false">
      <c r="A249" s="28" t="n">
        <v>9</v>
      </c>
      <c r="B249" s="29" t="n">
        <v>46234</v>
      </c>
      <c r="C249" s="28" t="n">
        <v>60650.95</v>
      </c>
      <c r="D249" s="28" t="n">
        <v>812.31</v>
      </c>
      <c r="E249" s="28" t="s">
        <v>381</v>
      </c>
    </row>
    <row r="250" customFormat="false" ht="15" hidden="false" customHeight="false" outlineLevel="0" collapsed="false">
      <c r="A250" s="28" t="n">
        <v>9</v>
      </c>
      <c r="B250" s="29" t="n">
        <v>46265</v>
      </c>
      <c r="C250" s="28" t="n">
        <v>62136.11</v>
      </c>
      <c r="D250" s="28" t="n">
        <v>1820</v>
      </c>
      <c r="E250" s="28" t="s">
        <v>380</v>
      </c>
    </row>
    <row r="251" customFormat="false" ht="15" hidden="false" customHeight="false" outlineLevel="0" collapsed="false">
      <c r="A251" s="28" t="n">
        <v>10</v>
      </c>
      <c r="B251" s="29" t="n">
        <v>44957</v>
      </c>
      <c r="C251" s="28" t="n">
        <v>7581.28</v>
      </c>
      <c r="D251" s="28" t="n">
        <v>602.65</v>
      </c>
      <c r="E251" s="28" t="s">
        <v>381</v>
      </c>
    </row>
    <row r="252" customFormat="false" ht="15" hidden="false" customHeight="false" outlineLevel="0" collapsed="false">
      <c r="A252" s="28" t="n">
        <v>10</v>
      </c>
      <c r="B252" s="29" t="n">
        <v>44985</v>
      </c>
      <c r="C252" s="28" t="n">
        <v>7366.45</v>
      </c>
      <c r="D252" s="28" t="n">
        <v>0</v>
      </c>
      <c r="E252" s="28" t="s">
        <v>379</v>
      </c>
    </row>
    <row r="253" customFormat="false" ht="15" hidden="false" customHeight="false" outlineLevel="0" collapsed="false">
      <c r="A253" s="28" t="n">
        <v>10</v>
      </c>
      <c r="B253" s="29" t="n">
        <v>45016</v>
      </c>
      <c r="C253" s="28" t="n">
        <v>8965.84</v>
      </c>
      <c r="D253" s="28" t="n">
        <v>1740</v>
      </c>
      <c r="E253" s="28" t="s">
        <v>380</v>
      </c>
    </row>
    <row r="254" customFormat="false" ht="15" hidden="false" customHeight="false" outlineLevel="0" collapsed="false">
      <c r="A254" s="28" t="n">
        <v>10</v>
      </c>
      <c r="B254" s="29" t="n">
        <v>45046</v>
      </c>
      <c r="C254" s="28" t="n">
        <v>10241.49</v>
      </c>
      <c r="D254" s="28" t="n">
        <v>1740</v>
      </c>
      <c r="E254" s="28" t="s">
        <v>380</v>
      </c>
    </row>
    <row r="255" customFormat="false" ht="15" hidden="false" customHeight="false" outlineLevel="0" collapsed="false">
      <c r="A255" s="28" t="n">
        <v>10</v>
      </c>
      <c r="B255" s="29" t="n">
        <v>45077</v>
      </c>
      <c r="C255" s="28" t="n">
        <v>11848.38</v>
      </c>
      <c r="D255" s="28" t="n">
        <v>1740</v>
      </c>
      <c r="E255" s="28" t="s">
        <v>380</v>
      </c>
    </row>
    <row r="256" customFormat="false" ht="15" hidden="false" customHeight="false" outlineLevel="0" collapsed="false">
      <c r="A256" s="28" t="n">
        <v>10</v>
      </c>
      <c r="B256" s="29" t="n">
        <v>45107</v>
      </c>
      <c r="C256" s="28" t="n">
        <v>13587.62</v>
      </c>
      <c r="D256" s="28" t="n">
        <v>1740</v>
      </c>
      <c r="E256" s="28" t="s">
        <v>380</v>
      </c>
    </row>
    <row r="257" customFormat="false" ht="15" hidden="false" customHeight="false" outlineLevel="0" collapsed="false">
      <c r="A257" s="28" t="n">
        <v>10</v>
      </c>
      <c r="B257" s="29" t="n">
        <v>45138</v>
      </c>
      <c r="C257" s="28" t="n">
        <v>15019.26</v>
      </c>
      <c r="D257" s="28" t="n">
        <v>1740</v>
      </c>
      <c r="E257" s="28" t="s">
        <v>380</v>
      </c>
    </row>
    <row r="258" customFormat="false" ht="15" hidden="false" customHeight="false" outlineLevel="0" collapsed="false">
      <c r="A258" s="28" t="n">
        <v>10</v>
      </c>
      <c r="B258" s="29" t="n">
        <v>45169</v>
      </c>
      <c r="C258" s="28" t="n">
        <v>16398.4</v>
      </c>
      <c r="D258" s="28" t="n">
        <v>1740</v>
      </c>
      <c r="E258" s="28" t="s">
        <v>380</v>
      </c>
    </row>
    <row r="259" customFormat="false" ht="15" hidden="false" customHeight="false" outlineLevel="0" collapsed="false">
      <c r="A259" s="28" t="n">
        <v>10</v>
      </c>
      <c r="B259" s="29" t="n">
        <v>45199</v>
      </c>
      <c r="C259" s="28" t="n">
        <v>17713.26</v>
      </c>
      <c r="D259" s="28" t="n">
        <v>1740</v>
      </c>
      <c r="E259" s="28" t="s">
        <v>380</v>
      </c>
    </row>
    <row r="260" customFormat="false" ht="15" hidden="false" customHeight="false" outlineLevel="0" collapsed="false">
      <c r="A260" s="28" t="n">
        <v>10</v>
      </c>
      <c r="B260" s="29" t="n">
        <v>45230</v>
      </c>
      <c r="C260" s="28" t="n">
        <v>18948.39</v>
      </c>
      <c r="D260" s="28" t="n">
        <v>1740</v>
      </c>
      <c r="E260" s="28" t="s">
        <v>380</v>
      </c>
    </row>
    <row r="261" customFormat="false" ht="15" hidden="false" customHeight="false" outlineLevel="0" collapsed="false">
      <c r="A261" s="28" t="n">
        <v>10</v>
      </c>
      <c r="B261" s="29" t="n">
        <v>45260</v>
      </c>
      <c r="C261" s="28" t="n">
        <v>20317.21</v>
      </c>
      <c r="D261" s="28" t="n">
        <v>1740</v>
      </c>
      <c r="E261" s="28" t="s">
        <v>380</v>
      </c>
    </row>
    <row r="262" customFormat="false" ht="15" hidden="false" customHeight="false" outlineLevel="0" collapsed="false">
      <c r="A262" s="28" t="n">
        <v>10</v>
      </c>
      <c r="B262" s="29" t="n">
        <v>45291</v>
      </c>
      <c r="C262" s="28" t="n">
        <v>21926.71</v>
      </c>
      <c r="D262" s="28" t="n">
        <v>1740</v>
      </c>
      <c r="E262" s="28" t="s">
        <v>380</v>
      </c>
    </row>
    <row r="263" customFormat="false" ht="15" hidden="false" customHeight="false" outlineLevel="0" collapsed="false">
      <c r="A263" s="28" t="n">
        <v>10</v>
      </c>
      <c r="B263" s="29" t="n">
        <v>45322</v>
      </c>
      <c r="C263" s="28" t="n">
        <v>23629.02</v>
      </c>
      <c r="D263" s="28" t="n">
        <v>1740</v>
      </c>
      <c r="E263" s="28" t="s">
        <v>380</v>
      </c>
    </row>
    <row r="264" customFormat="false" ht="15" hidden="false" customHeight="false" outlineLevel="0" collapsed="false">
      <c r="A264" s="28" t="n">
        <v>10</v>
      </c>
      <c r="B264" s="29" t="n">
        <v>45351</v>
      </c>
      <c r="C264" s="28" t="n">
        <v>24865.18</v>
      </c>
      <c r="D264" s="28" t="n">
        <v>1740</v>
      </c>
      <c r="E264" s="28" t="s">
        <v>380</v>
      </c>
    </row>
    <row r="265" customFormat="false" ht="15" hidden="false" customHeight="false" outlineLevel="0" collapsed="false">
      <c r="A265" s="28" t="n">
        <v>10</v>
      </c>
      <c r="B265" s="29" t="n">
        <v>45382</v>
      </c>
      <c r="C265" s="28" t="n">
        <v>26546.4</v>
      </c>
      <c r="D265" s="28" t="n">
        <v>1740</v>
      </c>
      <c r="E265" s="28" t="s">
        <v>380</v>
      </c>
    </row>
    <row r="266" customFormat="false" ht="15" hidden="false" customHeight="false" outlineLevel="0" collapsed="false">
      <c r="A266" s="28" t="n">
        <v>10</v>
      </c>
      <c r="B266" s="29" t="n">
        <v>45412</v>
      </c>
      <c r="C266" s="28" t="n">
        <v>28176.67</v>
      </c>
      <c r="D266" s="28" t="n">
        <v>1740</v>
      </c>
      <c r="E266" s="28" t="s">
        <v>380</v>
      </c>
    </row>
    <row r="267" customFormat="false" ht="15" hidden="false" customHeight="false" outlineLevel="0" collapsed="false">
      <c r="A267" s="28" t="n">
        <v>10</v>
      </c>
      <c r="B267" s="29" t="n">
        <v>45443</v>
      </c>
      <c r="C267" s="28" t="n">
        <v>29553.24</v>
      </c>
      <c r="D267" s="28" t="n">
        <v>1740</v>
      </c>
      <c r="E267" s="28" t="s">
        <v>380</v>
      </c>
    </row>
    <row r="268" customFormat="false" ht="15" hidden="false" customHeight="false" outlineLevel="0" collapsed="false">
      <c r="A268" s="28" t="n">
        <v>10</v>
      </c>
      <c r="B268" s="29" t="n">
        <v>45473</v>
      </c>
      <c r="C268" s="28" t="n">
        <v>31115.05</v>
      </c>
      <c r="D268" s="28" t="n">
        <v>1740</v>
      </c>
      <c r="E268" s="28" t="s">
        <v>380</v>
      </c>
    </row>
    <row r="269" customFormat="false" ht="15" hidden="false" customHeight="false" outlineLevel="0" collapsed="false">
      <c r="A269" s="28" t="n">
        <v>10</v>
      </c>
      <c r="B269" s="29" t="n">
        <v>45504</v>
      </c>
      <c r="C269" s="28" t="n">
        <v>32778.32</v>
      </c>
      <c r="D269" s="28" t="n">
        <v>1740</v>
      </c>
      <c r="E269" s="28" t="s">
        <v>380</v>
      </c>
    </row>
    <row r="270" customFormat="false" ht="15" hidden="false" customHeight="false" outlineLevel="0" collapsed="false">
      <c r="A270" s="28" t="n">
        <v>10</v>
      </c>
      <c r="B270" s="29" t="n">
        <v>45535</v>
      </c>
      <c r="C270" s="28" t="n">
        <v>34453.99</v>
      </c>
      <c r="D270" s="28" t="n">
        <v>1740</v>
      </c>
      <c r="E270" s="28" t="s">
        <v>380</v>
      </c>
    </row>
    <row r="271" customFormat="false" ht="15" hidden="false" customHeight="false" outlineLevel="0" collapsed="false">
      <c r="A271" s="28" t="n">
        <v>10</v>
      </c>
      <c r="B271" s="29" t="n">
        <v>45565</v>
      </c>
      <c r="C271" s="28" t="n">
        <v>35683.87</v>
      </c>
      <c r="D271" s="28" t="n">
        <v>1740</v>
      </c>
      <c r="E271" s="28" t="s">
        <v>380</v>
      </c>
    </row>
    <row r="272" customFormat="false" ht="15" hidden="false" customHeight="false" outlineLevel="0" collapsed="false">
      <c r="A272" s="28" t="n">
        <v>10</v>
      </c>
      <c r="B272" s="29" t="n">
        <v>45596</v>
      </c>
      <c r="C272" s="28" t="n">
        <v>37153.02</v>
      </c>
      <c r="D272" s="28" t="n">
        <v>1740</v>
      </c>
      <c r="E272" s="28" t="s">
        <v>380</v>
      </c>
    </row>
    <row r="273" customFormat="false" ht="15" hidden="false" customHeight="false" outlineLevel="0" collapsed="false">
      <c r="A273" s="28" t="n">
        <v>10</v>
      </c>
      <c r="B273" s="29" t="n">
        <v>45626</v>
      </c>
      <c r="C273" s="28" t="n">
        <v>38546.87</v>
      </c>
      <c r="D273" s="28" t="n">
        <v>1740</v>
      </c>
      <c r="E273" s="28" t="s">
        <v>380</v>
      </c>
    </row>
    <row r="274" customFormat="false" ht="15" hidden="false" customHeight="false" outlineLevel="0" collapsed="false">
      <c r="A274" s="28" t="n">
        <v>10</v>
      </c>
      <c r="B274" s="29" t="n">
        <v>45657</v>
      </c>
      <c r="C274" s="28" t="n">
        <v>38818.65</v>
      </c>
      <c r="D274" s="28" t="n">
        <v>474.95</v>
      </c>
      <c r="E274" s="28" t="s">
        <v>381</v>
      </c>
    </row>
    <row r="275" customFormat="false" ht="15" hidden="false" customHeight="false" outlineLevel="0" collapsed="false">
      <c r="A275" s="28" t="n">
        <v>10</v>
      </c>
      <c r="B275" s="29" t="n">
        <v>45688</v>
      </c>
      <c r="C275" s="28" t="n">
        <v>40211.07</v>
      </c>
      <c r="D275" s="28" t="n">
        <v>1740</v>
      </c>
      <c r="E275" s="28" t="s">
        <v>380</v>
      </c>
    </row>
    <row r="276" customFormat="false" ht="15" hidden="false" customHeight="false" outlineLevel="0" collapsed="false">
      <c r="A276" s="28" t="n">
        <v>10</v>
      </c>
      <c r="B276" s="29" t="n">
        <v>45716</v>
      </c>
      <c r="C276" s="28" t="n">
        <v>40515.07</v>
      </c>
      <c r="D276" s="28" t="n">
        <v>559.21</v>
      </c>
      <c r="E276" s="28" t="s">
        <v>381</v>
      </c>
    </row>
    <row r="277" customFormat="false" ht="15" hidden="false" customHeight="false" outlineLevel="0" collapsed="false">
      <c r="A277" s="28" t="n">
        <v>10</v>
      </c>
      <c r="B277" s="29" t="n">
        <v>45747</v>
      </c>
      <c r="C277" s="28" t="n">
        <v>42229.53</v>
      </c>
      <c r="D277" s="28" t="n">
        <v>1740</v>
      </c>
      <c r="E277" s="28" t="s">
        <v>380</v>
      </c>
    </row>
    <row r="278" customFormat="false" ht="15" hidden="false" customHeight="false" outlineLevel="0" collapsed="false">
      <c r="A278" s="28" t="n">
        <v>10</v>
      </c>
      <c r="B278" s="29" t="n">
        <v>45777</v>
      </c>
      <c r="C278" s="28" t="n">
        <v>43727.54</v>
      </c>
      <c r="D278" s="28" t="n">
        <v>1740</v>
      </c>
      <c r="E278" s="28" t="s">
        <v>380</v>
      </c>
    </row>
    <row r="279" customFormat="false" ht="15" hidden="false" customHeight="false" outlineLevel="0" collapsed="false">
      <c r="A279" s="28" t="n">
        <v>10</v>
      </c>
      <c r="B279" s="29" t="n">
        <v>45808</v>
      </c>
      <c r="C279" s="28" t="n">
        <v>45003.52</v>
      </c>
      <c r="D279" s="28" t="n">
        <v>1740</v>
      </c>
      <c r="E279" s="28" t="s">
        <v>380</v>
      </c>
    </row>
    <row r="280" customFormat="false" ht="15" hidden="false" customHeight="false" outlineLevel="0" collapsed="false">
      <c r="A280" s="28" t="n">
        <v>10</v>
      </c>
      <c r="B280" s="29" t="n">
        <v>45838</v>
      </c>
      <c r="C280" s="28" t="n">
        <v>46504.05</v>
      </c>
      <c r="D280" s="28" t="n">
        <v>1740</v>
      </c>
      <c r="E280" s="28" t="s">
        <v>380</v>
      </c>
    </row>
    <row r="281" customFormat="false" ht="15" hidden="false" customHeight="false" outlineLevel="0" collapsed="false">
      <c r="A281" s="28" t="n">
        <v>10</v>
      </c>
      <c r="B281" s="29" t="n">
        <v>45869</v>
      </c>
      <c r="C281" s="28" t="n">
        <v>48028.25</v>
      </c>
      <c r="D281" s="28" t="n">
        <v>1740</v>
      </c>
      <c r="E281" s="28" t="s">
        <v>380</v>
      </c>
    </row>
    <row r="282" customFormat="false" ht="15" hidden="false" customHeight="false" outlineLevel="0" collapsed="false">
      <c r="A282" s="28" t="n">
        <v>10</v>
      </c>
      <c r="B282" s="29" t="n">
        <v>45900</v>
      </c>
      <c r="C282" s="28" t="n">
        <v>48352.85</v>
      </c>
      <c r="D282" s="28" t="n">
        <v>470.41</v>
      </c>
      <c r="E282" s="28" t="s">
        <v>381</v>
      </c>
    </row>
    <row r="283" customFormat="false" ht="15" hidden="false" customHeight="false" outlineLevel="0" collapsed="false">
      <c r="A283" s="28" t="n">
        <v>10</v>
      </c>
      <c r="B283" s="29" t="n">
        <v>45930</v>
      </c>
      <c r="C283" s="28" t="n">
        <v>50085.66</v>
      </c>
      <c r="D283" s="28" t="n">
        <v>1740</v>
      </c>
      <c r="E283" s="28" t="s">
        <v>380</v>
      </c>
    </row>
    <row r="284" customFormat="false" ht="15" hidden="false" customHeight="false" outlineLevel="0" collapsed="false">
      <c r="A284" s="28" t="n">
        <v>10</v>
      </c>
      <c r="B284" s="29" t="n">
        <v>45961</v>
      </c>
      <c r="C284" s="28" t="n">
        <v>51549.21</v>
      </c>
      <c r="D284" s="28" t="n">
        <v>1740</v>
      </c>
      <c r="E284" s="28" t="s">
        <v>380</v>
      </c>
    </row>
    <row r="285" customFormat="false" ht="15" hidden="false" customHeight="false" outlineLevel="0" collapsed="false">
      <c r="A285" s="28" t="n">
        <v>10</v>
      </c>
      <c r="B285" s="29" t="n">
        <v>45991</v>
      </c>
      <c r="C285" s="28" t="n">
        <v>53107.64</v>
      </c>
      <c r="D285" s="28" t="n">
        <v>1740</v>
      </c>
      <c r="E285" s="28" t="s">
        <v>380</v>
      </c>
    </row>
    <row r="286" customFormat="false" ht="15" hidden="false" customHeight="false" outlineLevel="0" collapsed="false">
      <c r="A286" s="28" t="n">
        <v>10</v>
      </c>
      <c r="B286" s="29" t="n">
        <v>46022</v>
      </c>
      <c r="C286" s="28" t="n">
        <v>54613.08</v>
      </c>
      <c r="D286" s="28" t="n">
        <v>1740</v>
      </c>
      <c r="E286" s="28" t="s">
        <v>380</v>
      </c>
    </row>
    <row r="287" customFormat="false" ht="15" hidden="false" customHeight="false" outlineLevel="0" collapsed="false">
      <c r="A287" s="28" t="n">
        <v>10</v>
      </c>
      <c r="B287" s="29" t="n">
        <v>46053</v>
      </c>
      <c r="C287" s="28" t="n">
        <v>56209.21</v>
      </c>
      <c r="D287" s="28" t="n">
        <v>1740</v>
      </c>
      <c r="E287" s="28" t="s">
        <v>380</v>
      </c>
    </row>
    <row r="288" customFormat="false" ht="15" hidden="false" customHeight="false" outlineLevel="0" collapsed="false">
      <c r="A288" s="28" t="n">
        <v>10</v>
      </c>
      <c r="B288" s="29" t="n">
        <v>46081</v>
      </c>
      <c r="C288" s="28" t="n">
        <v>57745.32</v>
      </c>
      <c r="D288" s="28" t="n">
        <v>1740</v>
      </c>
      <c r="E288" s="28" t="s">
        <v>380</v>
      </c>
    </row>
    <row r="289" customFormat="false" ht="15" hidden="false" customHeight="false" outlineLevel="0" collapsed="false">
      <c r="A289" s="28" t="n">
        <v>10</v>
      </c>
      <c r="B289" s="29" t="n">
        <v>46112</v>
      </c>
      <c r="C289" s="28" t="n">
        <v>59370.18</v>
      </c>
      <c r="D289" s="28" t="n">
        <v>1740</v>
      </c>
      <c r="E289" s="28" t="s">
        <v>380</v>
      </c>
    </row>
    <row r="290" customFormat="false" ht="15" hidden="false" customHeight="false" outlineLevel="0" collapsed="false">
      <c r="A290" s="28" t="n">
        <v>10</v>
      </c>
      <c r="B290" s="29" t="n">
        <v>46142</v>
      </c>
      <c r="C290" s="28" t="n">
        <v>59610.73</v>
      </c>
      <c r="D290" s="28" t="n">
        <v>362.92</v>
      </c>
      <c r="E290" s="28" t="s">
        <v>381</v>
      </c>
    </row>
    <row r="291" customFormat="false" ht="15" hidden="false" customHeight="false" outlineLevel="0" collapsed="false">
      <c r="A291" s="28" t="n">
        <v>10</v>
      </c>
      <c r="B291" s="29" t="n">
        <v>46173</v>
      </c>
      <c r="C291" s="28" t="n">
        <v>61236.48</v>
      </c>
      <c r="D291" s="28" t="n">
        <v>1740</v>
      </c>
      <c r="E291" s="28" t="s">
        <v>380</v>
      </c>
    </row>
    <row r="292" customFormat="false" ht="15" hidden="false" customHeight="false" outlineLevel="0" collapsed="false">
      <c r="A292" s="28" t="n">
        <v>10</v>
      </c>
      <c r="B292" s="29" t="n">
        <v>46203</v>
      </c>
      <c r="C292" s="28" t="n">
        <v>61540.38</v>
      </c>
      <c r="D292" s="28" t="n">
        <v>791.44</v>
      </c>
      <c r="E292" s="28" t="s">
        <v>381</v>
      </c>
    </row>
    <row r="293" customFormat="false" ht="15" hidden="false" customHeight="false" outlineLevel="0" collapsed="false">
      <c r="A293" s="28" t="n">
        <v>10</v>
      </c>
      <c r="B293" s="29" t="n">
        <v>46234</v>
      </c>
      <c r="C293" s="28" t="n">
        <v>62903.89</v>
      </c>
      <c r="D293" s="28" t="n">
        <v>1740</v>
      </c>
      <c r="E293" s="28" t="s">
        <v>380</v>
      </c>
    </row>
    <row r="294" customFormat="false" ht="15" hidden="false" customHeight="false" outlineLevel="0" collapsed="false">
      <c r="A294" s="28" t="n">
        <v>10</v>
      </c>
      <c r="B294" s="29" t="n">
        <v>46265</v>
      </c>
      <c r="C294" s="28" t="n">
        <v>64283.76</v>
      </c>
      <c r="D294" s="28" t="n">
        <v>1740</v>
      </c>
      <c r="E294" s="28" t="s">
        <v>380</v>
      </c>
    </row>
    <row r="295" customFormat="false" ht="15" hidden="false" customHeight="false" outlineLevel="0" collapsed="false">
      <c r="A295" s="28" t="n">
        <v>11</v>
      </c>
      <c r="B295" s="29" t="n">
        <v>44957</v>
      </c>
      <c r="C295" s="28" t="n">
        <v>6757.42</v>
      </c>
      <c r="D295" s="28" t="n">
        <v>1610</v>
      </c>
      <c r="E295" s="28" t="s">
        <v>380</v>
      </c>
    </row>
    <row r="296" customFormat="false" ht="15" hidden="false" customHeight="false" outlineLevel="0" collapsed="false">
      <c r="A296" s="28" t="n">
        <v>11</v>
      </c>
      <c r="B296" s="29" t="n">
        <v>44985</v>
      </c>
      <c r="C296" s="28" t="n">
        <v>8357.62</v>
      </c>
      <c r="D296" s="28" t="n">
        <v>1610</v>
      </c>
      <c r="E296" s="28" t="s">
        <v>380</v>
      </c>
    </row>
    <row r="297" customFormat="false" ht="15" hidden="false" customHeight="false" outlineLevel="0" collapsed="false">
      <c r="A297" s="28" t="n">
        <v>11</v>
      </c>
      <c r="B297" s="29" t="n">
        <v>45016</v>
      </c>
      <c r="C297" s="28" t="n">
        <v>9540.26</v>
      </c>
      <c r="D297" s="28" t="n">
        <v>1610</v>
      </c>
      <c r="E297" s="28" t="s">
        <v>380</v>
      </c>
    </row>
    <row r="298" customFormat="false" ht="15" hidden="false" customHeight="false" outlineLevel="0" collapsed="false">
      <c r="A298" s="28" t="n">
        <v>11</v>
      </c>
      <c r="B298" s="29" t="n">
        <v>45046</v>
      </c>
      <c r="C298" s="28" t="n">
        <v>11013.66</v>
      </c>
      <c r="D298" s="28" t="n">
        <v>1610</v>
      </c>
      <c r="E298" s="28" t="s">
        <v>380</v>
      </c>
    </row>
    <row r="299" customFormat="false" ht="15" hidden="false" customHeight="false" outlineLevel="0" collapsed="false">
      <c r="A299" s="28" t="n">
        <v>11</v>
      </c>
      <c r="B299" s="29" t="n">
        <v>45077</v>
      </c>
      <c r="C299" s="28" t="n">
        <v>12257.67</v>
      </c>
      <c r="D299" s="28" t="n">
        <v>1610</v>
      </c>
      <c r="E299" s="28" t="s">
        <v>380</v>
      </c>
    </row>
    <row r="300" customFormat="false" ht="15" hidden="false" customHeight="false" outlineLevel="0" collapsed="false">
      <c r="A300" s="28" t="n">
        <v>11</v>
      </c>
      <c r="B300" s="29" t="n">
        <v>45107</v>
      </c>
      <c r="C300" s="28" t="n">
        <v>13599.14</v>
      </c>
      <c r="D300" s="28" t="n">
        <v>1610</v>
      </c>
      <c r="E300" s="28" t="s">
        <v>380</v>
      </c>
    </row>
    <row r="301" customFormat="false" ht="15" hidden="false" customHeight="false" outlineLevel="0" collapsed="false">
      <c r="A301" s="28" t="n">
        <v>11</v>
      </c>
      <c r="B301" s="29" t="n">
        <v>45138</v>
      </c>
      <c r="C301" s="28" t="n">
        <v>14823.23</v>
      </c>
      <c r="D301" s="28" t="n">
        <v>1610</v>
      </c>
      <c r="E301" s="28" t="s">
        <v>380</v>
      </c>
    </row>
    <row r="302" customFormat="false" ht="15" hidden="false" customHeight="false" outlineLevel="0" collapsed="false">
      <c r="A302" s="28" t="n">
        <v>11</v>
      </c>
      <c r="B302" s="29" t="n">
        <v>45169</v>
      </c>
      <c r="C302" s="28" t="n">
        <v>16344.87</v>
      </c>
      <c r="D302" s="28" t="n">
        <v>70.95</v>
      </c>
      <c r="E302" s="28" t="s">
        <v>379</v>
      </c>
    </row>
    <row r="303" customFormat="false" ht="15" hidden="false" customHeight="false" outlineLevel="0" collapsed="false">
      <c r="A303" s="28" t="n">
        <v>11</v>
      </c>
      <c r="B303" s="29" t="n">
        <v>45199</v>
      </c>
      <c r="C303" s="28" t="n">
        <v>17699.69</v>
      </c>
      <c r="D303" s="28" t="n">
        <v>121.35</v>
      </c>
      <c r="E303" s="28" t="s">
        <v>381</v>
      </c>
    </row>
    <row r="304" customFormat="false" ht="15" hidden="false" customHeight="false" outlineLevel="0" collapsed="false">
      <c r="A304" s="28" t="n">
        <v>11</v>
      </c>
      <c r="B304" s="29" t="n">
        <v>45230</v>
      </c>
      <c r="C304" s="28" t="n">
        <v>19300.24</v>
      </c>
      <c r="D304" s="28" t="n">
        <v>1610</v>
      </c>
      <c r="E304" s="28" t="s">
        <v>380</v>
      </c>
    </row>
    <row r="305" customFormat="false" ht="15" hidden="false" customHeight="false" outlineLevel="0" collapsed="false">
      <c r="A305" s="28" t="n">
        <v>11</v>
      </c>
      <c r="B305" s="29" t="n">
        <v>45260</v>
      </c>
      <c r="C305" s="28" t="n">
        <v>20538.48</v>
      </c>
      <c r="D305" s="28" t="n">
        <v>1610</v>
      </c>
      <c r="E305" s="28" t="s">
        <v>380</v>
      </c>
    </row>
    <row r="306" customFormat="false" ht="15" hidden="false" customHeight="false" outlineLevel="0" collapsed="false">
      <c r="A306" s="28" t="n">
        <v>11</v>
      </c>
      <c r="B306" s="29" t="n">
        <v>45291</v>
      </c>
      <c r="C306" s="28" t="n">
        <v>21983.63</v>
      </c>
      <c r="D306" s="28" t="n">
        <v>1610</v>
      </c>
      <c r="E306" s="28" t="s">
        <v>380</v>
      </c>
    </row>
    <row r="307" customFormat="false" ht="15" hidden="false" customHeight="false" outlineLevel="0" collapsed="false">
      <c r="A307" s="28" t="n">
        <v>11</v>
      </c>
      <c r="B307" s="29" t="n">
        <v>45322</v>
      </c>
      <c r="C307" s="28" t="n">
        <v>23503.13</v>
      </c>
      <c r="D307" s="28" t="n">
        <v>1610</v>
      </c>
      <c r="E307" s="28" t="s">
        <v>380</v>
      </c>
    </row>
    <row r="308" customFormat="false" ht="15" hidden="false" customHeight="false" outlineLevel="0" collapsed="false">
      <c r="A308" s="28" t="n">
        <v>11</v>
      </c>
      <c r="B308" s="29" t="n">
        <v>45351</v>
      </c>
      <c r="C308" s="28" t="n">
        <v>24764.94</v>
      </c>
      <c r="D308" s="28" t="n">
        <v>1610</v>
      </c>
      <c r="E308" s="28" t="s">
        <v>380</v>
      </c>
    </row>
    <row r="309" customFormat="false" ht="15" hidden="false" customHeight="false" outlineLevel="0" collapsed="false">
      <c r="A309" s="28" t="n">
        <v>11</v>
      </c>
      <c r="B309" s="29" t="n">
        <v>45382</v>
      </c>
      <c r="C309" s="28" t="n">
        <v>26038.76</v>
      </c>
      <c r="D309" s="28" t="n">
        <v>1610</v>
      </c>
      <c r="E309" s="28" t="s">
        <v>380</v>
      </c>
    </row>
    <row r="310" customFormat="false" ht="15" hidden="false" customHeight="false" outlineLevel="0" collapsed="false">
      <c r="A310" s="28" t="n">
        <v>11</v>
      </c>
      <c r="B310" s="29" t="n">
        <v>45412</v>
      </c>
      <c r="C310" s="28" t="n">
        <v>27552.42</v>
      </c>
      <c r="D310" s="28" t="n">
        <v>1610</v>
      </c>
      <c r="E310" s="28" t="s">
        <v>380</v>
      </c>
    </row>
    <row r="311" customFormat="false" ht="15" hidden="false" customHeight="false" outlineLevel="0" collapsed="false">
      <c r="A311" s="28" t="n">
        <v>11</v>
      </c>
      <c r="B311" s="29" t="n">
        <v>45443</v>
      </c>
      <c r="C311" s="28" t="n">
        <v>28755.78</v>
      </c>
      <c r="D311" s="28" t="n">
        <v>1610</v>
      </c>
      <c r="E311" s="28" t="s">
        <v>380</v>
      </c>
    </row>
    <row r="312" customFormat="false" ht="15" hidden="false" customHeight="false" outlineLevel="0" collapsed="false">
      <c r="A312" s="28" t="n">
        <v>11</v>
      </c>
      <c r="B312" s="29" t="n">
        <v>45473</v>
      </c>
      <c r="C312" s="28" t="n">
        <v>30093.36</v>
      </c>
      <c r="D312" s="28" t="n">
        <v>1610</v>
      </c>
      <c r="E312" s="28" t="s">
        <v>380</v>
      </c>
    </row>
    <row r="313" customFormat="false" ht="15" hidden="false" customHeight="false" outlineLevel="0" collapsed="false">
      <c r="A313" s="28" t="n">
        <v>11</v>
      </c>
      <c r="B313" s="29" t="n">
        <v>45504</v>
      </c>
      <c r="C313" s="28" t="n">
        <v>31475.45</v>
      </c>
      <c r="D313" s="28" t="n">
        <v>1610</v>
      </c>
      <c r="E313" s="28" t="s">
        <v>380</v>
      </c>
    </row>
    <row r="314" customFormat="false" ht="15" hidden="false" customHeight="false" outlineLevel="0" collapsed="false">
      <c r="A314" s="28" t="n">
        <v>11</v>
      </c>
      <c r="B314" s="29" t="n">
        <v>45535</v>
      </c>
      <c r="C314" s="28" t="n">
        <v>32967.17</v>
      </c>
      <c r="D314" s="28" t="n">
        <v>1610</v>
      </c>
      <c r="E314" s="28" t="s">
        <v>380</v>
      </c>
    </row>
    <row r="315" customFormat="false" ht="15" hidden="false" customHeight="false" outlineLevel="0" collapsed="false">
      <c r="A315" s="28" t="n">
        <v>11</v>
      </c>
      <c r="B315" s="29" t="n">
        <v>45565</v>
      </c>
      <c r="C315" s="28" t="n">
        <v>34414.81</v>
      </c>
      <c r="D315" s="28" t="n">
        <v>1610</v>
      </c>
      <c r="E315" s="28" t="s">
        <v>380</v>
      </c>
    </row>
    <row r="316" customFormat="false" ht="15" hidden="false" customHeight="false" outlineLevel="0" collapsed="false">
      <c r="A316" s="28" t="n">
        <v>11</v>
      </c>
      <c r="B316" s="29" t="n">
        <v>45596</v>
      </c>
      <c r="C316" s="28" t="n">
        <v>35908.33</v>
      </c>
      <c r="D316" s="28" t="n">
        <v>1610</v>
      </c>
      <c r="E316" s="28" t="s">
        <v>380</v>
      </c>
    </row>
    <row r="317" customFormat="false" ht="15" hidden="false" customHeight="false" outlineLevel="0" collapsed="false">
      <c r="A317" s="28" t="n">
        <v>11</v>
      </c>
      <c r="B317" s="29" t="n">
        <v>45626</v>
      </c>
      <c r="C317" s="28" t="n">
        <v>37408.41</v>
      </c>
      <c r="D317" s="28" t="n">
        <v>1610</v>
      </c>
      <c r="E317" s="28" t="s">
        <v>380</v>
      </c>
    </row>
    <row r="318" customFormat="false" ht="15" hidden="false" customHeight="false" outlineLevel="0" collapsed="false">
      <c r="A318" s="28" t="n">
        <v>11</v>
      </c>
      <c r="B318" s="29" t="n">
        <v>45657</v>
      </c>
      <c r="C318" s="28" t="n">
        <v>37400.47</v>
      </c>
      <c r="D318" s="28" t="n">
        <v>0</v>
      </c>
      <c r="E318" s="28" t="s">
        <v>379</v>
      </c>
    </row>
    <row r="319" customFormat="false" ht="15" hidden="false" customHeight="false" outlineLevel="0" collapsed="false">
      <c r="A319" s="28" t="n">
        <v>11</v>
      </c>
      <c r="B319" s="29" t="n">
        <v>45688</v>
      </c>
      <c r="C319" s="28" t="n">
        <v>38737.5</v>
      </c>
      <c r="D319" s="28" t="n">
        <v>1610</v>
      </c>
      <c r="E319" s="28" t="s">
        <v>380</v>
      </c>
    </row>
    <row r="320" customFormat="false" ht="15" hidden="false" customHeight="false" outlineLevel="0" collapsed="false">
      <c r="A320" s="28" t="n">
        <v>11</v>
      </c>
      <c r="B320" s="29" t="n">
        <v>45716</v>
      </c>
      <c r="C320" s="28" t="n">
        <v>40149.11</v>
      </c>
      <c r="D320" s="28" t="n">
        <v>1610</v>
      </c>
      <c r="E320" s="28" t="s">
        <v>380</v>
      </c>
    </row>
    <row r="321" customFormat="false" ht="15" hidden="false" customHeight="false" outlineLevel="0" collapsed="false">
      <c r="A321" s="28" t="n">
        <v>11</v>
      </c>
      <c r="B321" s="29" t="n">
        <v>45747</v>
      </c>
      <c r="C321" s="28" t="n">
        <v>41533.51</v>
      </c>
      <c r="D321" s="28" t="n">
        <v>1610</v>
      </c>
      <c r="E321" s="28" t="s">
        <v>380</v>
      </c>
    </row>
    <row r="322" customFormat="false" ht="15" hidden="false" customHeight="false" outlineLevel="0" collapsed="false">
      <c r="A322" s="28" t="n">
        <v>11</v>
      </c>
      <c r="B322" s="29" t="n">
        <v>45777</v>
      </c>
      <c r="C322" s="28" t="n">
        <v>42786.76</v>
      </c>
      <c r="D322" s="28" t="n">
        <v>1610</v>
      </c>
      <c r="E322" s="28" t="s">
        <v>380</v>
      </c>
    </row>
    <row r="323" customFormat="false" ht="15" hidden="false" customHeight="false" outlineLevel="0" collapsed="false">
      <c r="A323" s="28" t="n">
        <v>11</v>
      </c>
      <c r="B323" s="29" t="n">
        <v>45808</v>
      </c>
      <c r="C323" s="28" t="n">
        <v>43918.7</v>
      </c>
      <c r="D323" s="28" t="n">
        <v>1610</v>
      </c>
      <c r="E323" s="28" t="s">
        <v>380</v>
      </c>
    </row>
    <row r="324" customFormat="false" ht="15" hidden="false" customHeight="false" outlineLevel="0" collapsed="false">
      <c r="A324" s="28" t="n">
        <v>11</v>
      </c>
      <c r="B324" s="29" t="n">
        <v>45838</v>
      </c>
      <c r="C324" s="28" t="n">
        <v>45181.7</v>
      </c>
      <c r="D324" s="28" t="n">
        <v>1610</v>
      </c>
      <c r="E324" s="28" t="s">
        <v>380</v>
      </c>
    </row>
    <row r="325" customFormat="false" ht="15" hidden="false" customHeight="false" outlineLevel="0" collapsed="false">
      <c r="A325" s="28" t="n">
        <v>11</v>
      </c>
      <c r="B325" s="29" t="n">
        <v>45869</v>
      </c>
      <c r="C325" s="28" t="n">
        <v>46688.08</v>
      </c>
      <c r="D325" s="28" t="n">
        <v>1610</v>
      </c>
      <c r="E325" s="28" t="s">
        <v>380</v>
      </c>
    </row>
    <row r="326" customFormat="false" ht="15" hidden="false" customHeight="false" outlineLevel="0" collapsed="false">
      <c r="A326" s="28" t="n">
        <v>11</v>
      </c>
      <c r="B326" s="29" t="n">
        <v>45900</v>
      </c>
      <c r="C326" s="28" t="n">
        <v>48280.39</v>
      </c>
      <c r="D326" s="28" t="n">
        <v>1610</v>
      </c>
      <c r="E326" s="28" t="s">
        <v>380</v>
      </c>
    </row>
    <row r="327" customFormat="false" ht="15" hidden="false" customHeight="false" outlineLevel="0" collapsed="false">
      <c r="A327" s="28" t="n">
        <v>11</v>
      </c>
      <c r="B327" s="29" t="n">
        <v>45930</v>
      </c>
      <c r="C327" s="28" t="n">
        <v>49606.63</v>
      </c>
      <c r="D327" s="28" t="n">
        <v>1610</v>
      </c>
      <c r="E327" s="28" t="s">
        <v>380</v>
      </c>
    </row>
    <row r="328" customFormat="false" ht="15" hidden="false" customHeight="false" outlineLevel="0" collapsed="false">
      <c r="A328" s="28" t="n">
        <v>11</v>
      </c>
      <c r="B328" s="29" t="n">
        <v>45961</v>
      </c>
      <c r="C328" s="28" t="n">
        <v>51081.19</v>
      </c>
      <c r="D328" s="28" t="n">
        <v>1610</v>
      </c>
      <c r="E328" s="28" t="s">
        <v>380</v>
      </c>
    </row>
    <row r="329" customFormat="false" ht="15" hidden="false" customHeight="false" outlineLevel="0" collapsed="false">
      <c r="A329" s="28" t="n">
        <v>11</v>
      </c>
      <c r="B329" s="29" t="n">
        <v>45991</v>
      </c>
      <c r="C329" s="28" t="n">
        <v>52473.92</v>
      </c>
      <c r="D329" s="28" t="n">
        <v>1610</v>
      </c>
      <c r="E329" s="28" t="s">
        <v>380</v>
      </c>
    </row>
    <row r="330" customFormat="false" ht="15" hidden="false" customHeight="false" outlineLevel="0" collapsed="false">
      <c r="A330" s="28" t="n">
        <v>11</v>
      </c>
      <c r="B330" s="29" t="n">
        <v>46022</v>
      </c>
      <c r="C330" s="28" t="n">
        <v>53919.31</v>
      </c>
      <c r="D330" s="28" t="n">
        <v>1610</v>
      </c>
      <c r="E330" s="28" t="s">
        <v>380</v>
      </c>
    </row>
    <row r="331" customFormat="false" ht="15" hidden="false" customHeight="false" outlineLevel="0" collapsed="false">
      <c r="A331" s="28" t="n">
        <v>11</v>
      </c>
      <c r="B331" s="29" t="n">
        <v>46053</v>
      </c>
      <c r="C331" s="28" t="n">
        <v>55471.94</v>
      </c>
      <c r="D331" s="28" t="n">
        <v>1610</v>
      </c>
      <c r="E331" s="28" t="s">
        <v>380</v>
      </c>
    </row>
    <row r="332" customFormat="false" ht="15" hidden="false" customHeight="false" outlineLevel="0" collapsed="false">
      <c r="A332" s="28" t="n">
        <v>11</v>
      </c>
      <c r="B332" s="29" t="n">
        <v>46081</v>
      </c>
      <c r="C332" s="28" t="n">
        <v>56699.84</v>
      </c>
      <c r="D332" s="28" t="n">
        <v>1610</v>
      </c>
      <c r="E332" s="28" t="s">
        <v>380</v>
      </c>
    </row>
    <row r="333" customFormat="false" ht="15" hidden="false" customHeight="false" outlineLevel="0" collapsed="false">
      <c r="A333" s="28" t="n">
        <v>11</v>
      </c>
      <c r="B333" s="29" t="n">
        <v>46112</v>
      </c>
      <c r="C333" s="28" t="n">
        <v>58005.98</v>
      </c>
      <c r="D333" s="28" t="n">
        <v>1610</v>
      </c>
      <c r="E333" s="28" t="s">
        <v>380</v>
      </c>
    </row>
    <row r="334" customFormat="false" ht="15" hidden="false" customHeight="false" outlineLevel="0" collapsed="false">
      <c r="A334" s="28" t="n">
        <v>11</v>
      </c>
      <c r="B334" s="29" t="n">
        <v>46142</v>
      </c>
      <c r="C334" s="28" t="n">
        <v>59594.65</v>
      </c>
      <c r="D334" s="28" t="n">
        <v>1610</v>
      </c>
      <c r="E334" s="28" t="s">
        <v>380</v>
      </c>
    </row>
    <row r="335" customFormat="false" ht="15" hidden="false" customHeight="false" outlineLevel="0" collapsed="false">
      <c r="A335" s="28" t="n">
        <v>11</v>
      </c>
      <c r="B335" s="29" t="n">
        <v>46173</v>
      </c>
      <c r="C335" s="28" t="n">
        <v>60943.31</v>
      </c>
      <c r="D335" s="28" t="n">
        <v>1610</v>
      </c>
      <c r="E335" s="28" t="s">
        <v>380</v>
      </c>
    </row>
    <row r="336" customFormat="false" ht="15" hidden="false" customHeight="false" outlineLevel="0" collapsed="false">
      <c r="A336" s="28" t="n">
        <v>11</v>
      </c>
      <c r="B336" s="29" t="n">
        <v>46203</v>
      </c>
      <c r="C336" s="28" t="n">
        <v>62217.21</v>
      </c>
      <c r="D336" s="28" t="n">
        <v>1610</v>
      </c>
      <c r="E336" s="28" t="s">
        <v>380</v>
      </c>
    </row>
    <row r="337" customFormat="false" ht="15" hidden="false" customHeight="false" outlineLevel="0" collapsed="false">
      <c r="A337" s="28" t="n">
        <v>11</v>
      </c>
      <c r="B337" s="29" t="n">
        <v>46234</v>
      </c>
      <c r="C337" s="28" t="n">
        <v>63420.5</v>
      </c>
      <c r="D337" s="28" t="n">
        <v>1610</v>
      </c>
      <c r="E337" s="28" t="s">
        <v>380</v>
      </c>
    </row>
    <row r="338" customFormat="false" ht="15" hidden="false" customHeight="false" outlineLevel="0" collapsed="false">
      <c r="A338" s="28" t="n">
        <v>11</v>
      </c>
      <c r="B338" s="29" t="n">
        <v>46265</v>
      </c>
      <c r="C338" s="28" t="n">
        <v>64926</v>
      </c>
      <c r="D338" s="28" t="n">
        <v>1610</v>
      </c>
      <c r="E338" s="28" t="s">
        <v>380</v>
      </c>
    </row>
    <row r="339" customFormat="false" ht="15" hidden="false" customHeight="false" outlineLevel="0" collapsed="false">
      <c r="A339" s="28" t="n">
        <v>12</v>
      </c>
      <c r="B339" s="29" t="n">
        <v>44957</v>
      </c>
      <c r="C339" s="28" t="n">
        <v>8764.93</v>
      </c>
      <c r="D339" s="28" t="n">
        <v>1450</v>
      </c>
      <c r="E339" s="28" t="s">
        <v>380</v>
      </c>
    </row>
    <row r="340" customFormat="false" ht="15" hidden="false" customHeight="false" outlineLevel="0" collapsed="false">
      <c r="A340" s="28" t="n">
        <v>12</v>
      </c>
      <c r="B340" s="29" t="n">
        <v>44985</v>
      </c>
      <c r="C340" s="28" t="n">
        <v>9812.64</v>
      </c>
      <c r="D340" s="28" t="n">
        <v>1450</v>
      </c>
      <c r="E340" s="28" t="s">
        <v>380</v>
      </c>
    </row>
    <row r="341" customFormat="false" ht="15" hidden="false" customHeight="false" outlineLevel="0" collapsed="false">
      <c r="A341" s="28" t="n">
        <v>12</v>
      </c>
      <c r="B341" s="29" t="n">
        <v>45016</v>
      </c>
      <c r="C341" s="28" t="n">
        <v>11076.85</v>
      </c>
      <c r="D341" s="28" t="n">
        <v>1450</v>
      </c>
      <c r="E341" s="28" t="s">
        <v>380</v>
      </c>
    </row>
    <row r="342" customFormat="false" ht="15" hidden="false" customHeight="false" outlineLevel="0" collapsed="false">
      <c r="A342" s="28" t="n">
        <v>12</v>
      </c>
      <c r="B342" s="29" t="n">
        <v>45046</v>
      </c>
      <c r="C342" s="28" t="n">
        <v>12371.6</v>
      </c>
      <c r="D342" s="28" t="n">
        <v>1450</v>
      </c>
      <c r="E342" s="28" t="s">
        <v>380</v>
      </c>
    </row>
    <row r="343" customFormat="false" ht="15" hidden="false" customHeight="false" outlineLevel="0" collapsed="false">
      <c r="A343" s="28" t="n">
        <v>12</v>
      </c>
      <c r="B343" s="29" t="n">
        <v>45077</v>
      </c>
      <c r="C343" s="28" t="n">
        <v>13518.87</v>
      </c>
      <c r="D343" s="28" t="n">
        <v>1450</v>
      </c>
      <c r="E343" s="28" t="s">
        <v>380</v>
      </c>
    </row>
    <row r="344" customFormat="false" ht="15" hidden="false" customHeight="false" outlineLevel="0" collapsed="false">
      <c r="A344" s="28" t="n">
        <v>12</v>
      </c>
      <c r="B344" s="29" t="n">
        <v>45107</v>
      </c>
      <c r="C344" s="28" t="n">
        <v>14926.45</v>
      </c>
      <c r="D344" s="28" t="n">
        <v>1450</v>
      </c>
      <c r="E344" s="28" t="s">
        <v>380</v>
      </c>
    </row>
    <row r="345" customFormat="false" ht="15" hidden="false" customHeight="false" outlineLevel="0" collapsed="false">
      <c r="A345" s="28" t="n">
        <v>12</v>
      </c>
      <c r="B345" s="29" t="n">
        <v>45138</v>
      </c>
      <c r="C345" s="28" t="n">
        <v>16367.16</v>
      </c>
      <c r="D345" s="28" t="n">
        <v>1450</v>
      </c>
      <c r="E345" s="28" t="s">
        <v>380</v>
      </c>
    </row>
    <row r="346" customFormat="false" ht="15" hidden="false" customHeight="false" outlineLevel="0" collapsed="false">
      <c r="A346" s="28" t="n">
        <v>12</v>
      </c>
      <c r="B346" s="29" t="n">
        <v>45169</v>
      </c>
      <c r="C346" s="28" t="n">
        <v>17742.31</v>
      </c>
      <c r="D346" s="28" t="n">
        <v>1450</v>
      </c>
      <c r="E346" s="28" t="s">
        <v>380</v>
      </c>
    </row>
    <row r="347" customFormat="false" ht="15" hidden="false" customHeight="false" outlineLevel="0" collapsed="false">
      <c r="A347" s="28" t="n">
        <v>12</v>
      </c>
      <c r="B347" s="29" t="n">
        <v>45199</v>
      </c>
      <c r="C347" s="28" t="n">
        <v>18871.51</v>
      </c>
      <c r="D347" s="28" t="n">
        <v>1450</v>
      </c>
      <c r="E347" s="28" t="s">
        <v>380</v>
      </c>
    </row>
    <row r="348" customFormat="false" ht="15" hidden="false" customHeight="false" outlineLevel="0" collapsed="false">
      <c r="A348" s="28" t="n">
        <v>12</v>
      </c>
      <c r="B348" s="29" t="n">
        <v>45230</v>
      </c>
      <c r="C348" s="28" t="n">
        <v>20236.31</v>
      </c>
      <c r="D348" s="28" t="n">
        <v>1450</v>
      </c>
      <c r="E348" s="28" t="s">
        <v>380</v>
      </c>
    </row>
    <row r="349" customFormat="false" ht="15" hidden="false" customHeight="false" outlineLevel="0" collapsed="false">
      <c r="A349" s="28" t="n">
        <v>12</v>
      </c>
      <c r="B349" s="29" t="n">
        <v>45260</v>
      </c>
      <c r="C349" s="28" t="n">
        <v>21628.62</v>
      </c>
      <c r="D349" s="28" t="n">
        <v>1450</v>
      </c>
      <c r="E349" s="28" t="s">
        <v>380</v>
      </c>
    </row>
    <row r="350" customFormat="false" ht="15" hidden="false" customHeight="false" outlineLevel="0" collapsed="false">
      <c r="A350" s="28" t="n">
        <v>12</v>
      </c>
      <c r="B350" s="29" t="n">
        <v>45291</v>
      </c>
      <c r="C350" s="28" t="n">
        <v>22790.8</v>
      </c>
      <c r="D350" s="28" t="n">
        <v>1450</v>
      </c>
      <c r="E350" s="28" t="s">
        <v>380</v>
      </c>
    </row>
    <row r="351" customFormat="false" ht="15" hidden="false" customHeight="false" outlineLevel="0" collapsed="false">
      <c r="A351" s="28" t="n">
        <v>12</v>
      </c>
      <c r="B351" s="29" t="n">
        <v>45322</v>
      </c>
      <c r="C351" s="28" t="n">
        <v>24182.29</v>
      </c>
      <c r="D351" s="28" t="n">
        <v>1450</v>
      </c>
      <c r="E351" s="28" t="s">
        <v>380</v>
      </c>
    </row>
    <row r="352" customFormat="false" ht="15" hidden="false" customHeight="false" outlineLevel="0" collapsed="false">
      <c r="A352" s="28" t="n">
        <v>12</v>
      </c>
      <c r="B352" s="29" t="n">
        <v>45351</v>
      </c>
      <c r="C352" s="28" t="n">
        <v>25235.47</v>
      </c>
      <c r="D352" s="28" t="n">
        <v>1450</v>
      </c>
      <c r="E352" s="28" t="s">
        <v>380</v>
      </c>
    </row>
    <row r="353" customFormat="false" ht="15" hidden="false" customHeight="false" outlineLevel="0" collapsed="false">
      <c r="A353" s="28" t="n">
        <v>12</v>
      </c>
      <c r="B353" s="29" t="n">
        <v>45382</v>
      </c>
      <c r="C353" s="28" t="n">
        <v>26412.67</v>
      </c>
      <c r="D353" s="28" t="n">
        <v>1450</v>
      </c>
      <c r="E353" s="28" t="s">
        <v>380</v>
      </c>
    </row>
    <row r="354" customFormat="false" ht="15" hidden="false" customHeight="false" outlineLevel="0" collapsed="false">
      <c r="A354" s="28" t="n">
        <v>12</v>
      </c>
      <c r="B354" s="29" t="n">
        <v>45412</v>
      </c>
      <c r="C354" s="28" t="n">
        <v>26621.13</v>
      </c>
      <c r="D354" s="28" t="n">
        <v>507.21</v>
      </c>
      <c r="E354" s="28" t="s">
        <v>381</v>
      </c>
    </row>
    <row r="355" customFormat="false" ht="15" hidden="false" customHeight="false" outlineLevel="0" collapsed="false">
      <c r="A355" s="28" t="n">
        <v>12</v>
      </c>
      <c r="B355" s="29" t="n">
        <v>45443</v>
      </c>
      <c r="C355" s="28" t="n">
        <v>28043.61</v>
      </c>
      <c r="D355" s="28" t="n">
        <v>1450</v>
      </c>
      <c r="E355" s="28" t="s">
        <v>380</v>
      </c>
    </row>
    <row r="356" customFormat="false" ht="15" hidden="false" customHeight="false" outlineLevel="0" collapsed="false">
      <c r="A356" s="28" t="n">
        <v>12</v>
      </c>
      <c r="B356" s="29" t="n">
        <v>45473</v>
      </c>
      <c r="C356" s="28" t="n">
        <v>28673.75</v>
      </c>
      <c r="D356" s="28" t="n">
        <v>633.45</v>
      </c>
      <c r="E356" s="28" t="s">
        <v>381</v>
      </c>
    </row>
    <row r="357" customFormat="false" ht="15" hidden="false" customHeight="false" outlineLevel="0" collapsed="false">
      <c r="A357" s="28" t="n">
        <v>12</v>
      </c>
      <c r="B357" s="29" t="n">
        <v>45504</v>
      </c>
      <c r="C357" s="28" t="n">
        <v>29891.88</v>
      </c>
      <c r="D357" s="28" t="n">
        <v>1450</v>
      </c>
      <c r="E357" s="28" t="s">
        <v>380</v>
      </c>
    </row>
    <row r="358" customFormat="false" ht="15" hidden="false" customHeight="false" outlineLevel="0" collapsed="false">
      <c r="A358" s="28" t="n">
        <v>12</v>
      </c>
      <c r="B358" s="29" t="n">
        <v>45535</v>
      </c>
      <c r="C358" s="28" t="n">
        <v>30953.47</v>
      </c>
      <c r="D358" s="28" t="n">
        <v>1450</v>
      </c>
      <c r="E358" s="28" t="s">
        <v>380</v>
      </c>
    </row>
    <row r="359" customFormat="false" ht="15" hidden="false" customHeight="false" outlineLevel="0" collapsed="false">
      <c r="A359" s="28" t="n">
        <v>12</v>
      </c>
      <c r="B359" s="29" t="n">
        <v>45565</v>
      </c>
      <c r="C359" s="28" t="n">
        <v>32070.95</v>
      </c>
      <c r="D359" s="28" t="n">
        <v>1450</v>
      </c>
      <c r="E359" s="28" t="s">
        <v>380</v>
      </c>
    </row>
    <row r="360" customFormat="false" ht="15" hidden="false" customHeight="false" outlineLevel="0" collapsed="false">
      <c r="A360" s="28" t="n">
        <v>12</v>
      </c>
      <c r="B360" s="29" t="n">
        <v>45596</v>
      </c>
      <c r="C360" s="28" t="n">
        <v>33454.07</v>
      </c>
      <c r="D360" s="28" t="n">
        <v>1450</v>
      </c>
      <c r="E360" s="28" t="s">
        <v>380</v>
      </c>
    </row>
    <row r="361" customFormat="false" ht="15" hidden="false" customHeight="false" outlineLevel="0" collapsed="false">
      <c r="A361" s="28" t="n">
        <v>12</v>
      </c>
      <c r="B361" s="29" t="n">
        <v>45626</v>
      </c>
      <c r="C361" s="28" t="n">
        <v>34804.34</v>
      </c>
      <c r="D361" s="28" t="n">
        <v>1450</v>
      </c>
      <c r="E361" s="28" t="s">
        <v>380</v>
      </c>
    </row>
    <row r="362" customFormat="false" ht="15" hidden="false" customHeight="false" outlineLevel="0" collapsed="false">
      <c r="A362" s="28" t="n">
        <v>12</v>
      </c>
      <c r="B362" s="29" t="n">
        <v>45657</v>
      </c>
      <c r="C362" s="28" t="n">
        <v>36138.57</v>
      </c>
      <c r="D362" s="28" t="n">
        <v>1450</v>
      </c>
      <c r="E362" s="28" t="s">
        <v>380</v>
      </c>
    </row>
    <row r="363" customFormat="false" ht="15" hidden="false" customHeight="false" outlineLevel="0" collapsed="false">
      <c r="A363" s="28" t="n">
        <v>12</v>
      </c>
      <c r="B363" s="29" t="n">
        <v>45688</v>
      </c>
      <c r="C363" s="28" t="n">
        <v>37347.15</v>
      </c>
      <c r="D363" s="28" t="n">
        <v>1450</v>
      </c>
      <c r="E363" s="28" t="s">
        <v>380</v>
      </c>
    </row>
    <row r="364" customFormat="false" ht="15" hidden="false" customHeight="false" outlineLevel="0" collapsed="false">
      <c r="A364" s="28" t="n">
        <v>12</v>
      </c>
      <c r="B364" s="29" t="n">
        <v>45716</v>
      </c>
      <c r="C364" s="28" t="n">
        <v>38383.91</v>
      </c>
      <c r="D364" s="28" t="n">
        <v>1450</v>
      </c>
      <c r="E364" s="28" t="s">
        <v>380</v>
      </c>
    </row>
    <row r="365" customFormat="false" ht="15" hidden="false" customHeight="false" outlineLevel="0" collapsed="false">
      <c r="A365" s="28" t="n">
        <v>12</v>
      </c>
      <c r="B365" s="29" t="n">
        <v>45747</v>
      </c>
      <c r="C365" s="28" t="n">
        <v>38926.71</v>
      </c>
      <c r="D365" s="28" t="n">
        <v>941.76</v>
      </c>
      <c r="E365" s="28" t="s">
        <v>381</v>
      </c>
    </row>
    <row r="366" customFormat="false" ht="15" hidden="false" customHeight="false" outlineLevel="0" collapsed="false">
      <c r="A366" s="28" t="n">
        <v>12</v>
      </c>
      <c r="B366" s="29" t="n">
        <v>45777</v>
      </c>
      <c r="C366" s="28" t="n">
        <v>38541.13</v>
      </c>
      <c r="D366" s="28" t="n">
        <v>0</v>
      </c>
      <c r="E366" s="28" t="s">
        <v>379</v>
      </c>
    </row>
    <row r="367" customFormat="false" ht="15" hidden="false" customHeight="false" outlineLevel="0" collapsed="false">
      <c r="A367" s="28" t="n">
        <v>12</v>
      </c>
      <c r="B367" s="29" t="n">
        <v>45808</v>
      </c>
      <c r="C367" s="28" t="n">
        <v>39557.34</v>
      </c>
      <c r="D367" s="28" t="n">
        <v>1450</v>
      </c>
      <c r="E367" s="28" t="s">
        <v>380</v>
      </c>
    </row>
    <row r="368" customFormat="false" ht="15" hidden="false" customHeight="false" outlineLevel="0" collapsed="false">
      <c r="A368" s="28" t="n">
        <v>12</v>
      </c>
      <c r="B368" s="29" t="n">
        <v>45838</v>
      </c>
      <c r="C368" s="28" t="n">
        <v>40760.57</v>
      </c>
      <c r="D368" s="28" t="n">
        <v>1450</v>
      </c>
      <c r="E368" s="28" t="s">
        <v>380</v>
      </c>
    </row>
    <row r="369" customFormat="false" ht="15" hidden="false" customHeight="false" outlineLevel="0" collapsed="false">
      <c r="A369" s="28" t="n">
        <v>12</v>
      </c>
      <c r="B369" s="29" t="n">
        <v>45869</v>
      </c>
      <c r="C369" s="28" t="n">
        <v>40575.74</v>
      </c>
      <c r="D369" s="28" t="n">
        <v>0</v>
      </c>
      <c r="E369" s="28" t="s">
        <v>379</v>
      </c>
    </row>
    <row r="370" customFormat="false" ht="15" hidden="false" customHeight="false" outlineLevel="0" collapsed="false">
      <c r="A370" s="28" t="n">
        <v>12</v>
      </c>
      <c r="B370" s="29" t="n">
        <v>45900</v>
      </c>
      <c r="C370" s="28" t="n">
        <v>41680.04</v>
      </c>
      <c r="D370" s="28" t="n">
        <v>1450</v>
      </c>
      <c r="E370" s="28" t="s">
        <v>380</v>
      </c>
    </row>
    <row r="371" customFormat="false" ht="15" hidden="false" customHeight="false" outlineLevel="0" collapsed="false">
      <c r="A371" s="28" t="n">
        <v>12</v>
      </c>
      <c r="B371" s="29" t="n">
        <v>45930</v>
      </c>
      <c r="C371" s="28" t="n">
        <v>43016.84</v>
      </c>
      <c r="D371" s="28" t="n">
        <v>1450</v>
      </c>
      <c r="E371" s="28" t="s">
        <v>380</v>
      </c>
    </row>
    <row r="372" customFormat="false" ht="15" hidden="false" customHeight="false" outlineLevel="0" collapsed="false">
      <c r="A372" s="28" t="n">
        <v>12</v>
      </c>
      <c r="B372" s="29" t="n">
        <v>45961</v>
      </c>
      <c r="C372" s="28" t="n">
        <v>44147.8</v>
      </c>
      <c r="D372" s="28" t="n">
        <v>1450</v>
      </c>
      <c r="E372" s="28" t="s">
        <v>380</v>
      </c>
    </row>
    <row r="373" customFormat="false" ht="15" hidden="false" customHeight="false" outlineLevel="0" collapsed="false">
      <c r="A373" s="28" t="n">
        <v>12</v>
      </c>
      <c r="B373" s="29" t="n">
        <v>45991</v>
      </c>
      <c r="C373" s="28" t="n">
        <v>45589.09</v>
      </c>
      <c r="D373" s="28" t="n">
        <v>1450</v>
      </c>
      <c r="E373" s="28" t="s">
        <v>380</v>
      </c>
    </row>
    <row r="374" customFormat="false" ht="15" hidden="false" customHeight="false" outlineLevel="0" collapsed="false">
      <c r="A374" s="28" t="n">
        <v>12</v>
      </c>
      <c r="B374" s="29" t="n">
        <v>46022</v>
      </c>
      <c r="C374" s="28" t="n">
        <v>46875.74</v>
      </c>
      <c r="D374" s="28" t="n">
        <v>1450</v>
      </c>
      <c r="E374" s="28" t="s">
        <v>380</v>
      </c>
    </row>
    <row r="375" customFormat="false" ht="15" hidden="false" customHeight="false" outlineLevel="0" collapsed="false">
      <c r="A375" s="28" t="n">
        <v>12</v>
      </c>
      <c r="B375" s="29" t="n">
        <v>46053</v>
      </c>
      <c r="C375" s="28" t="n">
        <v>47922.39</v>
      </c>
      <c r="D375" s="28" t="n">
        <v>1450</v>
      </c>
      <c r="E375" s="28" t="s">
        <v>380</v>
      </c>
    </row>
    <row r="376" customFormat="false" ht="15" hidden="false" customHeight="false" outlineLevel="0" collapsed="false">
      <c r="A376" s="28" t="n">
        <v>12</v>
      </c>
      <c r="B376" s="29" t="n">
        <v>46081</v>
      </c>
      <c r="C376" s="28" t="n">
        <v>47993.9</v>
      </c>
      <c r="D376" s="28" t="n">
        <v>373.63</v>
      </c>
      <c r="E376" s="28" t="s">
        <v>381</v>
      </c>
    </row>
    <row r="377" customFormat="false" ht="15" hidden="false" customHeight="false" outlineLevel="0" collapsed="false">
      <c r="A377" s="28" t="n">
        <v>12</v>
      </c>
      <c r="B377" s="29" t="n">
        <v>46112</v>
      </c>
      <c r="C377" s="28" t="n">
        <v>48145.84</v>
      </c>
      <c r="D377" s="28" t="n">
        <v>456.56</v>
      </c>
      <c r="E377" s="28" t="s">
        <v>381</v>
      </c>
    </row>
    <row r="378" customFormat="false" ht="15" hidden="false" customHeight="false" outlineLevel="0" collapsed="false">
      <c r="A378" s="28" t="n">
        <v>12</v>
      </c>
      <c r="B378" s="29" t="n">
        <v>46142</v>
      </c>
      <c r="C378" s="28" t="n">
        <v>48309.38</v>
      </c>
      <c r="D378" s="28" t="n">
        <v>372.04</v>
      </c>
      <c r="E378" s="28" t="s">
        <v>381</v>
      </c>
    </row>
    <row r="379" customFormat="false" ht="15" hidden="false" customHeight="false" outlineLevel="0" collapsed="false">
      <c r="A379" s="28" t="n">
        <v>12</v>
      </c>
      <c r="B379" s="29" t="n">
        <v>46173</v>
      </c>
      <c r="C379" s="28" t="n">
        <v>48699.5</v>
      </c>
      <c r="D379" s="28" t="n">
        <v>710.98</v>
      </c>
      <c r="E379" s="28" t="s">
        <v>381</v>
      </c>
    </row>
    <row r="380" customFormat="false" ht="15" hidden="false" customHeight="false" outlineLevel="0" collapsed="false">
      <c r="A380" s="28" t="n">
        <v>12</v>
      </c>
      <c r="B380" s="29" t="n">
        <v>46203</v>
      </c>
      <c r="C380" s="28" t="n">
        <v>49924.19</v>
      </c>
      <c r="D380" s="28" t="n">
        <v>1450</v>
      </c>
      <c r="E380" s="28" t="s">
        <v>380</v>
      </c>
    </row>
    <row r="381" customFormat="false" ht="15" hidden="false" customHeight="false" outlineLevel="0" collapsed="false">
      <c r="A381" s="28" t="n">
        <v>12</v>
      </c>
      <c r="B381" s="29" t="n">
        <v>46234</v>
      </c>
      <c r="C381" s="28" t="n">
        <v>51273.36</v>
      </c>
      <c r="D381" s="28" t="n">
        <v>1450</v>
      </c>
      <c r="E381" s="28" t="s">
        <v>380</v>
      </c>
    </row>
    <row r="382" customFormat="false" ht="15" hidden="false" customHeight="false" outlineLevel="0" collapsed="false">
      <c r="A382" s="28" t="n">
        <v>12</v>
      </c>
      <c r="B382" s="29" t="n">
        <v>46265</v>
      </c>
      <c r="C382" s="28" t="n">
        <v>52328.38</v>
      </c>
      <c r="D382" s="28" t="n">
        <v>1450</v>
      </c>
      <c r="E382" s="28" t="s">
        <v>380</v>
      </c>
    </row>
    <row r="383" customFormat="false" ht="15" hidden="false" customHeight="false" outlineLevel="0" collapsed="false">
      <c r="A383" s="28" t="n">
        <v>13</v>
      </c>
      <c r="B383" s="29" t="n">
        <v>44957</v>
      </c>
      <c r="C383" s="28" t="n">
        <v>10027.33</v>
      </c>
      <c r="D383" s="28" t="n">
        <v>1930</v>
      </c>
      <c r="E383" s="28" t="s">
        <v>380</v>
      </c>
    </row>
    <row r="384" customFormat="false" ht="15" hidden="false" customHeight="false" outlineLevel="0" collapsed="false">
      <c r="A384" s="28" t="n">
        <v>13</v>
      </c>
      <c r="B384" s="29" t="n">
        <v>44985</v>
      </c>
      <c r="C384" s="28" t="n">
        <v>11637.56</v>
      </c>
      <c r="D384" s="28" t="n">
        <v>1930</v>
      </c>
      <c r="E384" s="28" t="s">
        <v>380</v>
      </c>
    </row>
    <row r="385" customFormat="false" ht="15" hidden="false" customHeight="false" outlineLevel="0" collapsed="false">
      <c r="A385" s="28" t="n">
        <v>13</v>
      </c>
      <c r="B385" s="29" t="n">
        <v>45016</v>
      </c>
      <c r="C385" s="28" t="n">
        <v>13256.31</v>
      </c>
      <c r="D385" s="28" t="n">
        <v>1930</v>
      </c>
      <c r="E385" s="28" t="s">
        <v>380</v>
      </c>
    </row>
    <row r="386" customFormat="false" ht="15" hidden="false" customHeight="false" outlineLevel="0" collapsed="false">
      <c r="A386" s="28" t="n">
        <v>13</v>
      </c>
      <c r="B386" s="29" t="n">
        <v>45046</v>
      </c>
      <c r="C386" s="28" t="n">
        <v>14994.04</v>
      </c>
      <c r="D386" s="28" t="n">
        <v>1930</v>
      </c>
      <c r="E386" s="28" t="s">
        <v>380</v>
      </c>
    </row>
    <row r="387" customFormat="false" ht="15" hidden="false" customHeight="false" outlineLevel="0" collapsed="false">
      <c r="A387" s="28" t="n">
        <v>13</v>
      </c>
      <c r="B387" s="29" t="n">
        <v>45077</v>
      </c>
      <c r="C387" s="28" t="n">
        <v>16820.8</v>
      </c>
      <c r="D387" s="28" t="n">
        <v>1930</v>
      </c>
      <c r="E387" s="28" t="s">
        <v>380</v>
      </c>
    </row>
    <row r="388" customFormat="false" ht="15" hidden="false" customHeight="false" outlineLevel="0" collapsed="false">
      <c r="A388" s="28" t="n">
        <v>13</v>
      </c>
      <c r="B388" s="29" t="n">
        <v>45107</v>
      </c>
      <c r="C388" s="28" t="n">
        <v>18258.51</v>
      </c>
      <c r="D388" s="28" t="n">
        <v>1930</v>
      </c>
      <c r="E388" s="28" t="s">
        <v>380</v>
      </c>
    </row>
    <row r="389" customFormat="false" ht="15" hidden="false" customHeight="false" outlineLevel="0" collapsed="false">
      <c r="A389" s="28" t="n">
        <v>13</v>
      </c>
      <c r="B389" s="29" t="n">
        <v>45138</v>
      </c>
      <c r="C389" s="28" t="n">
        <v>19723.65</v>
      </c>
      <c r="D389" s="28" t="n">
        <v>1930</v>
      </c>
      <c r="E389" s="28" t="s">
        <v>380</v>
      </c>
    </row>
    <row r="390" customFormat="false" ht="15" hidden="false" customHeight="false" outlineLevel="0" collapsed="false">
      <c r="A390" s="28" t="n">
        <v>13</v>
      </c>
      <c r="B390" s="29" t="n">
        <v>45169</v>
      </c>
      <c r="C390" s="28" t="n">
        <v>21285.26</v>
      </c>
      <c r="D390" s="28" t="n">
        <v>1930</v>
      </c>
      <c r="E390" s="28" t="s">
        <v>380</v>
      </c>
    </row>
    <row r="391" customFormat="false" ht="15" hidden="false" customHeight="false" outlineLevel="0" collapsed="false">
      <c r="A391" s="28" t="n">
        <v>13</v>
      </c>
      <c r="B391" s="29" t="n">
        <v>45199</v>
      </c>
      <c r="C391" s="28" t="n">
        <v>22853.48</v>
      </c>
      <c r="D391" s="28" t="n">
        <v>1930</v>
      </c>
      <c r="E391" s="28" t="s">
        <v>380</v>
      </c>
    </row>
    <row r="392" customFormat="false" ht="15" hidden="false" customHeight="false" outlineLevel="0" collapsed="false">
      <c r="A392" s="28" t="n">
        <v>13</v>
      </c>
      <c r="B392" s="29" t="n">
        <v>45230</v>
      </c>
      <c r="C392" s="28" t="n">
        <v>24366.07</v>
      </c>
      <c r="D392" s="28" t="n">
        <v>1930</v>
      </c>
      <c r="E392" s="28" t="s">
        <v>380</v>
      </c>
    </row>
    <row r="393" customFormat="false" ht="15" hidden="false" customHeight="false" outlineLevel="0" collapsed="false">
      <c r="A393" s="28" t="n">
        <v>13</v>
      </c>
      <c r="B393" s="29" t="n">
        <v>45260</v>
      </c>
      <c r="C393" s="28" t="n">
        <v>25868.92</v>
      </c>
      <c r="D393" s="28" t="n">
        <v>1930</v>
      </c>
      <c r="E393" s="28" t="s">
        <v>380</v>
      </c>
    </row>
    <row r="394" customFormat="false" ht="15" hidden="false" customHeight="false" outlineLevel="0" collapsed="false">
      <c r="A394" s="28" t="n">
        <v>13</v>
      </c>
      <c r="B394" s="29" t="n">
        <v>45291</v>
      </c>
      <c r="C394" s="28" t="n">
        <v>27703.6</v>
      </c>
      <c r="D394" s="28" t="n">
        <v>1930</v>
      </c>
      <c r="E394" s="28" t="s">
        <v>380</v>
      </c>
    </row>
    <row r="395" customFormat="false" ht="15" hidden="false" customHeight="false" outlineLevel="0" collapsed="false">
      <c r="A395" s="28" t="n">
        <v>13</v>
      </c>
      <c r="B395" s="29" t="n">
        <v>45322</v>
      </c>
      <c r="C395" s="28" t="n">
        <v>29143.06</v>
      </c>
      <c r="D395" s="28" t="n">
        <v>1930</v>
      </c>
      <c r="E395" s="28" t="s">
        <v>380</v>
      </c>
    </row>
    <row r="396" customFormat="false" ht="15" hidden="false" customHeight="false" outlineLevel="0" collapsed="false">
      <c r="A396" s="28" t="n">
        <v>13</v>
      </c>
      <c r="B396" s="29" t="n">
        <v>45351</v>
      </c>
      <c r="C396" s="28" t="n">
        <v>30629.85</v>
      </c>
      <c r="D396" s="28" t="n">
        <v>1930</v>
      </c>
      <c r="E396" s="28" t="s">
        <v>380</v>
      </c>
    </row>
    <row r="397" customFormat="false" ht="15" hidden="false" customHeight="false" outlineLevel="0" collapsed="false">
      <c r="A397" s="28" t="n">
        <v>13</v>
      </c>
      <c r="B397" s="29" t="n">
        <v>45382</v>
      </c>
      <c r="C397" s="28" t="n">
        <v>32110.95</v>
      </c>
      <c r="D397" s="28" t="n">
        <v>1930</v>
      </c>
      <c r="E397" s="28" t="s">
        <v>380</v>
      </c>
    </row>
    <row r="398" customFormat="false" ht="15" hidden="false" customHeight="false" outlineLevel="0" collapsed="false">
      <c r="A398" s="28" t="n">
        <v>13</v>
      </c>
      <c r="B398" s="29" t="n">
        <v>45412</v>
      </c>
      <c r="C398" s="28" t="n">
        <v>33541.34</v>
      </c>
      <c r="D398" s="28" t="n">
        <v>1930</v>
      </c>
      <c r="E398" s="28" t="s">
        <v>380</v>
      </c>
    </row>
    <row r="399" customFormat="false" ht="15" hidden="false" customHeight="false" outlineLevel="0" collapsed="false">
      <c r="A399" s="28" t="n">
        <v>13</v>
      </c>
      <c r="B399" s="29" t="n">
        <v>45443</v>
      </c>
      <c r="C399" s="28" t="n">
        <v>35422.92</v>
      </c>
      <c r="D399" s="28" t="n">
        <v>1930</v>
      </c>
      <c r="E399" s="28" t="s">
        <v>380</v>
      </c>
    </row>
    <row r="400" customFormat="false" ht="15" hidden="false" customHeight="false" outlineLevel="0" collapsed="false">
      <c r="A400" s="28" t="n">
        <v>13</v>
      </c>
      <c r="B400" s="29" t="n">
        <v>45473</v>
      </c>
      <c r="C400" s="28" t="n">
        <v>36923.19</v>
      </c>
      <c r="D400" s="28" t="n">
        <v>1930</v>
      </c>
      <c r="E400" s="28" t="s">
        <v>380</v>
      </c>
    </row>
    <row r="401" customFormat="false" ht="15" hidden="false" customHeight="false" outlineLevel="0" collapsed="false">
      <c r="A401" s="28" t="n">
        <v>13</v>
      </c>
      <c r="B401" s="29" t="n">
        <v>45504</v>
      </c>
      <c r="C401" s="28" t="n">
        <v>38806.25</v>
      </c>
      <c r="D401" s="28" t="n">
        <v>1930</v>
      </c>
      <c r="E401" s="28" t="s">
        <v>380</v>
      </c>
    </row>
    <row r="402" customFormat="false" ht="15" hidden="false" customHeight="false" outlineLevel="0" collapsed="false">
      <c r="A402" s="28" t="n">
        <v>13</v>
      </c>
      <c r="B402" s="29" t="n">
        <v>45535</v>
      </c>
      <c r="C402" s="28" t="n">
        <v>40457.88</v>
      </c>
      <c r="D402" s="28" t="n">
        <v>1930</v>
      </c>
      <c r="E402" s="28" t="s">
        <v>380</v>
      </c>
    </row>
    <row r="403" customFormat="false" ht="15" hidden="false" customHeight="false" outlineLevel="0" collapsed="false">
      <c r="A403" s="28" t="n">
        <v>13</v>
      </c>
      <c r="B403" s="29" t="n">
        <v>45565</v>
      </c>
      <c r="C403" s="28" t="n">
        <v>42133.71</v>
      </c>
      <c r="D403" s="28" t="n">
        <v>1930</v>
      </c>
      <c r="E403" s="28" t="s">
        <v>380</v>
      </c>
    </row>
    <row r="404" customFormat="false" ht="15" hidden="false" customHeight="false" outlineLevel="0" collapsed="false">
      <c r="A404" s="28" t="n">
        <v>13</v>
      </c>
      <c r="B404" s="29" t="n">
        <v>45596</v>
      </c>
      <c r="C404" s="28" t="n">
        <v>43111.45</v>
      </c>
      <c r="D404" s="28" t="n">
        <v>1010.88</v>
      </c>
      <c r="E404" s="28" t="s">
        <v>381</v>
      </c>
    </row>
    <row r="405" customFormat="false" ht="15" hidden="false" customHeight="false" outlineLevel="0" collapsed="false">
      <c r="A405" s="28" t="n">
        <v>13</v>
      </c>
      <c r="B405" s="29" t="n">
        <v>45626</v>
      </c>
      <c r="C405" s="28" t="n">
        <v>44480.61</v>
      </c>
      <c r="D405" s="28" t="n">
        <v>1930</v>
      </c>
      <c r="E405" s="28" t="s">
        <v>380</v>
      </c>
    </row>
    <row r="406" customFormat="false" ht="15" hidden="false" customHeight="false" outlineLevel="0" collapsed="false">
      <c r="A406" s="28" t="n">
        <v>13</v>
      </c>
      <c r="B406" s="29" t="n">
        <v>45657</v>
      </c>
      <c r="C406" s="28" t="n">
        <v>46323.89</v>
      </c>
      <c r="D406" s="28" t="n">
        <v>1930</v>
      </c>
      <c r="E406" s="28" t="s">
        <v>380</v>
      </c>
    </row>
    <row r="407" customFormat="false" ht="15" hidden="false" customHeight="false" outlineLevel="0" collapsed="false">
      <c r="A407" s="28" t="n">
        <v>13</v>
      </c>
      <c r="B407" s="29" t="n">
        <v>45688</v>
      </c>
      <c r="C407" s="28" t="n">
        <v>48034.42</v>
      </c>
      <c r="D407" s="28" t="n">
        <v>1930</v>
      </c>
      <c r="E407" s="28" t="s">
        <v>380</v>
      </c>
    </row>
    <row r="408" customFormat="false" ht="15" hidden="false" customHeight="false" outlineLevel="0" collapsed="false">
      <c r="A408" s="28" t="n">
        <v>13</v>
      </c>
      <c r="B408" s="29" t="n">
        <v>45716</v>
      </c>
      <c r="C408" s="28" t="n">
        <v>49435.06</v>
      </c>
      <c r="D408" s="28" t="n">
        <v>1930</v>
      </c>
      <c r="E408" s="28" t="s">
        <v>380</v>
      </c>
    </row>
    <row r="409" customFormat="false" ht="15" hidden="false" customHeight="false" outlineLevel="0" collapsed="false">
      <c r="A409" s="28" t="n">
        <v>13</v>
      </c>
      <c r="B409" s="29" t="n">
        <v>45747</v>
      </c>
      <c r="C409" s="28" t="n">
        <v>50929.35</v>
      </c>
      <c r="D409" s="28" t="n">
        <v>1930</v>
      </c>
      <c r="E409" s="28" t="s">
        <v>380</v>
      </c>
    </row>
    <row r="410" customFormat="false" ht="15" hidden="false" customHeight="false" outlineLevel="0" collapsed="false">
      <c r="A410" s="28" t="n">
        <v>13</v>
      </c>
      <c r="B410" s="29" t="n">
        <v>45777</v>
      </c>
      <c r="C410" s="28" t="n">
        <v>52810.11</v>
      </c>
      <c r="D410" s="28" t="n">
        <v>1930</v>
      </c>
      <c r="E410" s="28" t="s">
        <v>380</v>
      </c>
    </row>
    <row r="411" customFormat="false" ht="15" hidden="false" customHeight="false" outlineLevel="0" collapsed="false">
      <c r="A411" s="28" t="n">
        <v>13</v>
      </c>
      <c r="B411" s="29" t="n">
        <v>45808</v>
      </c>
      <c r="C411" s="28" t="n">
        <v>54392.51</v>
      </c>
      <c r="D411" s="28" t="n">
        <v>1930</v>
      </c>
      <c r="E411" s="28" t="s">
        <v>380</v>
      </c>
    </row>
    <row r="412" customFormat="false" ht="15" hidden="false" customHeight="false" outlineLevel="0" collapsed="false">
      <c r="A412" s="28" t="n">
        <v>13</v>
      </c>
      <c r="B412" s="29" t="n">
        <v>45838</v>
      </c>
      <c r="C412" s="28" t="n">
        <v>56046.46</v>
      </c>
      <c r="D412" s="28" t="n">
        <v>1930</v>
      </c>
      <c r="E412" s="28" t="s">
        <v>380</v>
      </c>
    </row>
    <row r="413" customFormat="false" ht="15" hidden="false" customHeight="false" outlineLevel="0" collapsed="false">
      <c r="A413" s="28" t="n">
        <v>13</v>
      </c>
      <c r="B413" s="29" t="n">
        <v>45869</v>
      </c>
      <c r="C413" s="28" t="n">
        <v>57449.42</v>
      </c>
      <c r="D413" s="28" t="n">
        <v>1930</v>
      </c>
      <c r="E413" s="28" t="s">
        <v>380</v>
      </c>
    </row>
    <row r="414" customFormat="false" ht="15" hidden="false" customHeight="false" outlineLevel="0" collapsed="false">
      <c r="A414" s="28" t="n">
        <v>13</v>
      </c>
      <c r="B414" s="29" t="n">
        <v>45900</v>
      </c>
      <c r="C414" s="28" t="n">
        <v>59277.68</v>
      </c>
      <c r="D414" s="28" t="n">
        <v>1930</v>
      </c>
      <c r="E414" s="28" t="s">
        <v>380</v>
      </c>
    </row>
    <row r="415" customFormat="false" ht="15" hidden="false" customHeight="false" outlineLevel="0" collapsed="false">
      <c r="A415" s="28" t="n">
        <v>13</v>
      </c>
      <c r="B415" s="29" t="n">
        <v>45930</v>
      </c>
      <c r="C415" s="28" t="n">
        <v>60917.36</v>
      </c>
      <c r="D415" s="28" t="n">
        <v>1930</v>
      </c>
      <c r="E415" s="28" t="s">
        <v>380</v>
      </c>
    </row>
    <row r="416" customFormat="false" ht="15" hidden="false" customHeight="false" outlineLevel="0" collapsed="false">
      <c r="A416" s="28" t="n">
        <v>13</v>
      </c>
      <c r="B416" s="29" t="n">
        <v>45961</v>
      </c>
      <c r="C416" s="28" t="n">
        <v>62665.49</v>
      </c>
      <c r="D416" s="28" t="n">
        <v>1930</v>
      </c>
      <c r="E416" s="28" t="s">
        <v>380</v>
      </c>
    </row>
    <row r="417" customFormat="false" ht="15" hidden="false" customHeight="false" outlineLevel="0" collapsed="false">
      <c r="A417" s="28" t="n">
        <v>13</v>
      </c>
      <c r="B417" s="29" t="n">
        <v>45991</v>
      </c>
      <c r="C417" s="28" t="n">
        <v>64301.85</v>
      </c>
      <c r="D417" s="28" t="n">
        <v>1930</v>
      </c>
      <c r="E417" s="28" t="s">
        <v>380</v>
      </c>
    </row>
    <row r="418" customFormat="false" ht="15" hidden="false" customHeight="false" outlineLevel="0" collapsed="false">
      <c r="A418" s="28" t="n">
        <v>13</v>
      </c>
      <c r="B418" s="29" t="n">
        <v>46022</v>
      </c>
      <c r="C418" s="28" t="n">
        <v>66206.29</v>
      </c>
      <c r="D418" s="28" t="n">
        <v>1930</v>
      </c>
      <c r="E418" s="28" t="s">
        <v>380</v>
      </c>
    </row>
    <row r="419" customFormat="false" ht="15" hidden="false" customHeight="false" outlineLevel="0" collapsed="false">
      <c r="A419" s="28" t="n">
        <v>13</v>
      </c>
      <c r="B419" s="29" t="n">
        <v>46053</v>
      </c>
      <c r="C419" s="28" t="n">
        <v>67752.97</v>
      </c>
      <c r="D419" s="28" t="n">
        <v>1930</v>
      </c>
      <c r="E419" s="28" t="s">
        <v>380</v>
      </c>
    </row>
    <row r="420" customFormat="false" ht="15" hidden="false" customHeight="false" outlineLevel="0" collapsed="false">
      <c r="A420" s="28" t="n">
        <v>13</v>
      </c>
      <c r="B420" s="29" t="n">
        <v>46081</v>
      </c>
      <c r="C420" s="28" t="n">
        <v>68135.01</v>
      </c>
      <c r="D420" s="28" t="n">
        <v>750.67</v>
      </c>
      <c r="E420" s="28" t="s">
        <v>381</v>
      </c>
    </row>
    <row r="421" customFormat="false" ht="15" hidden="false" customHeight="false" outlineLevel="0" collapsed="false">
      <c r="A421" s="28" t="n">
        <v>13</v>
      </c>
      <c r="B421" s="29" t="n">
        <v>46112</v>
      </c>
      <c r="C421" s="28" t="n">
        <v>69645.87</v>
      </c>
      <c r="D421" s="28" t="n">
        <v>1930</v>
      </c>
      <c r="E421" s="28" t="s">
        <v>380</v>
      </c>
    </row>
    <row r="422" customFormat="false" ht="15" hidden="false" customHeight="false" outlineLevel="0" collapsed="false">
      <c r="A422" s="28" t="n">
        <v>13</v>
      </c>
      <c r="B422" s="29" t="n">
        <v>46142</v>
      </c>
      <c r="C422" s="28" t="n">
        <v>71489.04</v>
      </c>
      <c r="D422" s="28" t="n">
        <v>1930</v>
      </c>
      <c r="E422" s="28" t="s">
        <v>380</v>
      </c>
    </row>
    <row r="423" customFormat="false" ht="15" hidden="false" customHeight="false" outlineLevel="0" collapsed="false">
      <c r="A423" s="28" t="n">
        <v>13</v>
      </c>
      <c r="B423" s="29" t="n">
        <v>46173</v>
      </c>
      <c r="C423" s="28" t="n">
        <v>73347.86</v>
      </c>
      <c r="D423" s="28" t="n">
        <v>1930</v>
      </c>
      <c r="E423" s="28" t="s">
        <v>380</v>
      </c>
    </row>
    <row r="424" customFormat="false" ht="15" hidden="false" customHeight="false" outlineLevel="0" collapsed="false">
      <c r="A424" s="28" t="n">
        <v>13</v>
      </c>
      <c r="B424" s="29" t="n">
        <v>46203</v>
      </c>
      <c r="C424" s="28" t="n">
        <v>74815.99</v>
      </c>
      <c r="D424" s="28" t="n">
        <v>1930</v>
      </c>
      <c r="E424" s="28" t="s">
        <v>380</v>
      </c>
    </row>
    <row r="425" customFormat="false" ht="15" hidden="false" customHeight="false" outlineLevel="0" collapsed="false">
      <c r="A425" s="28" t="n">
        <v>13</v>
      </c>
      <c r="B425" s="29" t="n">
        <v>46234</v>
      </c>
      <c r="C425" s="28" t="n">
        <v>76172.39</v>
      </c>
      <c r="D425" s="28" t="n">
        <v>1930</v>
      </c>
      <c r="E425" s="28" t="s">
        <v>380</v>
      </c>
    </row>
    <row r="426" customFormat="false" ht="15" hidden="false" customHeight="false" outlineLevel="0" collapsed="false">
      <c r="A426" s="28" t="n">
        <v>13</v>
      </c>
      <c r="B426" s="29" t="n">
        <v>46265</v>
      </c>
      <c r="C426" s="28" t="n">
        <v>78074.02</v>
      </c>
      <c r="D426" s="28" t="n">
        <v>1930</v>
      </c>
      <c r="E426" s="28" t="s">
        <v>380</v>
      </c>
    </row>
    <row r="427" customFormat="false" ht="15" hidden="false" customHeight="false" outlineLevel="0" collapsed="false">
      <c r="A427" s="28" t="n">
        <v>14</v>
      </c>
      <c r="B427" s="29" t="n">
        <v>45322</v>
      </c>
      <c r="C427" s="28" t="n">
        <v>7528.42</v>
      </c>
      <c r="D427" s="28" t="n">
        <v>1810</v>
      </c>
      <c r="E427" s="28" t="s">
        <v>380</v>
      </c>
    </row>
    <row r="428" customFormat="false" ht="15" hidden="false" customHeight="false" outlineLevel="0" collapsed="false">
      <c r="A428" s="28" t="n">
        <v>14</v>
      </c>
      <c r="B428" s="29" t="n">
        <v>45351</v>
      </c>
      <c r="C428" s="28" t="n">
        <v>9038.39</v>
      </c>
      <c r="D428" s="28" t="n">
        <v>1810</v>
      </c>
      <c r="E428" s="28" t="s">
        <v>380</v>
      </c>
    </row>
    <row r="429" customFormat="false" ht="15" hidden="false" customHeight="false" outlineLevel="0" collapsed="false">
      <c r="A429" s="28" t="n">
        <v>14</v>
      </c>
      <c r="B429" s="29" t="n">
        <v>45382</v>
      </c>
      <c r="C429" s="28" t="n">
        <v>10593.31</v>
      </c>
      <c r="D429" s="28" t="n">
        <v>1810</v>
      </c>
      <c r="E429" s="28" t="s">
        <v>380</v>
      </c>
    </row>
    <row r="430" customFormat="false" ht="15" hidden="false" customHeight="false" outlineLevel="0" collapsed="false">
      <c r="A430" s="28" t="n">
        <v>14</v>
      </c>
      <c r="B430" s="29" t="n">
        <v>45412</v>
      </c>
      <c r="C430" s="28" t="n">
        <v>12272.78</v>
      </c>
      <c r="D430" s="28" t="n">
        <v>1810</v>
      </c>
      <c r="E430" s="28" t="s">
        <v>380</v>
      </c>
    </row>
    <row r="431" customFormat="false" ht="15" hidden="false" customHeight="false" outlineLevel="0" collapsed="false">
      <c r="A431" s="28" t="n">
        <v>14</v>
      </c>
      <c r="B431" s="29" t="n">
        <v>45443</v>
      </c>
      <c r="C431" s="28" t="n">
        <v>13749.26</v>
      </c>
      <c r="D431" s="28" t="n">
        <v>1810</v>
      </c>
      <c r="E431" s="28" t="s">
        <v>380</v>
      </c>
    </row>
    <row r="432" customFormat="false" ht="15" hidden="false" customHeight="false" outlineLevel="0" collapsed="false">
      <c r="A432" s="28" t="n">
        <v>14</v>
      </c>
      <c r="B432" s="29" t="n">
        <v>45473</v>
      </c>
      <c r="C432" s="28" t="n">
        <v>15366.45</v>
      </c>
      <c r="D432" s="28" t="n">
        <v>1810</v>
      </c>
      <c r="E432" s="28" t="s">
        <v>380</v>
      </c>
    </row>
    <row r="433" customFormat="false" ht="15" hidden="false" customHeight="false" outlineLevel="0" collapsed="false">
      <c r="A433" s="28" t="n">
        <v>14</v>
      </c>
      <c r="B433" s="29" t="n">
        <v>45504</v>
      </c>
      <c r="C433" s="28" t="n">
        <v>14947.06</v>
      </c>
      <c r="D433" s="28" t="n">
        <v>0</v>
      </c>
      <c r="E433" s="28" t="s">
        <v>379</v>
      </c>
    </row>
    <row r="434" customFormat="false" ht="15" hidden="false" customHeight="false" outlineLevel="0" collapsed="false">
      <c r="A434" s="28" t="n">
        <v>14</v>
      </c>
      <c r="B434" s="29" t="n">
        <v>45535</v>
      </c>
      <c r="C434" s="28" t="n">
        <v>16239.52</v>
      </c>
      <c r="D434" s="28" t="n">
        <v>1810</v>
      </c>
      <c r="E434" s="28" t="s">
        <v>380</v>
      </c>
    </row>
    <row r="435" customFormat="false" ht="15" hidden="false" customHeight="false" outlineLevel="0" collapsed="false">
      <c r="A435" s="28" t="n">
        <v>14</v>
      </c>
      <c r="B435" s="29" t="n">
        <v>45565</v>
      </c>
      <c r="C435" s="28" t="n">
        <v>17009.1</v>
      </c>
      <c r="D435" s="28" t="n">
        <v>837.87</v>
      </c>
      <c r="E435" s="28" t="s">
        <v>381</v>
      </c>
    </row>
    <row r="436" customFormat="false" ht="15" hidden="false" customHeight="false" outlineLevel="0" collapsed="false">
      <c r="A436" s="28" t="n">
        <v>14</v>
      </c>
      <c r="B436" s="29" t="n">
        <v>45596</v>
      </c>
      <c r="C436" s="28" t="n">
        <v>18383.62</v>
      </c>
      <c r="D436" s="28" t="n">
        <v>1810</v>
      </c>
      <c r="E436" s="28" t="s">
        <v>380</v>
      </c>
    </row>
    <row r="437" customFormat="false" ht="15" hidden="false" customHeight="false" outlineLevel="0" collapsed="false">
      <c r="A437" s="28" t="n">
        <v>14</v>
      </c>
      <c r="B437" s="29" t="n">
        <v>45626</v>
      </c>
      <c r="C437" s="28" t="n">
        <v>19391.39</v>
      </c>
      <c r="D437" s="28" t="n">
        <v>1145.05</v>
      </c>
      <c r="E437" s="28" t="s">
        <v>381</v>
      </c>
    </row>
    <row r="438" customFormat="false" ht="15" hidden="false" customHeight="false" outlineLevel="0" collapsed="false">
      <c r="A438" s="28" t="n">
        <v>14</v>
      </c>
      <c r="B438" s="29" t="n">
        <v>45657</v>
      </c>
      <c r="C438" s="28" t="n">
        <v>20718.01</v>
      </c>
      <c r="D438" s="28" t="n">
        <v>1810</v>
      </c>
      <c r="E438" s="28" t="s">
        <v>380</v>
      </c>
    </row>
    <row r="439" customFormat="false" ht="15" hidden="false" customHeight="false" outlineLevel="0" collapsed="false">
      <c r="A439" s="28" t="n">
        <v>14</v>
      </c>
      <c r="B439" s="29" t="n">
        <v>45688</v>
      </c>
      <c r="C439" s="28" t="n">
        <v>21606.31</v>
      </c>
      <c r="D439" s="28" t="n">
        <v>1030.35</v>
      </c>
      <c r="E439" s="28" t="s">
        <v>381</v>
      </c>
    </row>
    <row r="440" customFormat="false" ht="15" hidden="false" customHeight="false" outlineLevel="0" collapsed="false">
      <c r="A440" s="28" t="n">
        <v>14</v>
      </c>
      <c r="B440" s="29" t="n">
        <v>45716</v>
      </c>
      <c r="C440" s="28" t="n">
        <v>22893.86</v>
      </c>
      <c r="D440" s="28" t="n">
        <v>1810</v>
      </c>
      <c r="E440" s="28" t="s">
        <v>380</v>
      </c>
    </row>
    <row r="441" customFormat="false" ht="15" hidden="false" customHeight="false" outlineLevel="0" collapsed="false">
      <c r="A441" s="28" t="n">
        <v>14</v>
      </c>
      <c r="B441" s="29" t="n">
        <v>45747</v>
      </c>
      <c r="C441" s="28" t="n">
        <v>24406.58</v>
      </c>
      <c r="D441" s="28" t="n">
        <v>1810</v>
      </c>
      <c r="E441" s="28" t="s">
        <v>380</v>
      </c>
    </row>
    <row r="442" customFormat="false" ht="15" hidden="false" customHeight="false" outlineLevel="0" collapsed="false">
      <c r="A442" s="28" t="n">
        <v>14</v>
      </c>
      <c r="B442" s="29" t="n">
        <v>45777</v>
      </c>
      <c r="C442" s="28" t="n">
        <v>25738.49</v>
      </c>
      <c r="D442" s="28" t="n">
        <v>1810</v>
      </c>
      <c r="E442" s="28" t="s">
        <v>380</v>
      </c>
    </row>
    <row r="443" customFormat="false" ht="15" hidden="false" customHeight="false" outlineLevel="0" collapsed="false">
      <c r="A443" s="28" t="n">
        <v>14</v>
      </c>
      <c r="B443" s="29" t="n">
        <v>45808</v>
      </c>
      <c r="C443" s="28" t="n">
        <v>27443.23</v>
      </c>
      <c r="D443" s="28" t="n">
        <v>1810</v>
      </c>
      <c r="E443" s="28" t="s">
        <v>380</v>
      </c>
    </row>
    <row r="444" customFormat="false" ht="15" hidden="false" customHeight="false" outlineLevel="0" collapsed="false">
      <c r="A444" s="28" t="n">
        <v>14</v>
      </c>
      <c r="B444" s="29" t="n">
        <v>45838</v>
      </c>
      <c r="C444" s="28" t="n">
        <v>29151.32</v>
      </c>
      <c r="D444" s="28" t="n">
        <v>1810</v>
      </c>
      <c r="E444" s="28" t="s">
        <v>380</v>
      </c>
    </row>
    <row r="445" customFormat="false" ht="15" hidden="false" customHeight="false" outlineLevel="0" collapsed="false">
      <c r="A445" s="28" t="n">
        <v>14</v>
      </c>
      <c r="B445" s="29" t="n">
        <v>45869</v>
      </c>
      <c r="C445" s="28" t="n">
        <v>30744.28</v>
      </c>
      <c r="D445" s="28" t="n">
        <v>1810</v>
      </c>
      <c r="E445" s="28" t="s">
        <v>380</v>
      </c>
    </row>
    <row r="446" customFormat="false" ht="15" hidden="false" customHeight="false" outlineLevel="0" collapsed="false">
      <c r="A446" s="28" t="n">
        <v>14</v>
      </c>
      <c r="B446" s="29" t="n">
        <v>45900</v>
      </c>
      <c r="C446" s="28" t="n">
        <v>32188.84</v>
      </c>
      <c r="D446" s="28" t="n">
        <v>1810</v>
      </c>
      <c r="E446" s="28" t="s">
        <v>380</v>
      </c>
    </row>
    <row r="447" customFormat="false" ht="15" hidden="false" customHeight="false" outlineLevel="0" collapsed="false">
      <c r="A447" s="28" t="n">
        <v>14</v>
      </c>
      <c r="B447" s="29" t="n">
        <v>45930</v>
      </c>
      <c r="C447" s="28" t="n">
        <v>33781.6</v>
      </c>
      <c r="D447" s="28" t="n">
        <v>1810</v>
      </c>
      <c r="E447" s="28" t="s">
        <v>380</v>
      </c>
    </row>
    <row r="448" customFormat="false" ht="15" hidden="false" customHeight="false" outlineLevel="0" collapsed="false">
      <c r="A448" s="28" t="n">
        <v>14</v>
      </c>
      <c r="B448" s="29" t="n">
        <v>45961</v>
      </c>
      <c r="C448" s="28" t="n">
        <v>35197.39</v>
      </c>
      <c r="D448" s="28" t="n">
        <v>1810</v>
      </c>
      <c r="E448" s="28" t="s">
        <v>380</v>
      </c>
    </row>
    <row r="449" customFormat="false" ht="15" hidden="false" customHeight="false" outlineLevel="0" collapsed="false">
      <c r="A449" s="28" t="n">
        <v>14</v>
      </c>
      <c r="B449" s="29" t="n">
        <v>45991</v>
      </c>
      <c r="C449" s="28" t="n">
        <v>36657.05</v>
      </c>
      <c r="D449" s="28" t="n">
        <v>1810</v>
      </c>
      <c r="E449" s="28" t="s">
        <v>380</v>
      </c>
    </row>
    <row r="450" customFormat="false" ht="15" hidden="false" customHeight="false" outlineLevel="0" collapsed="false">
      <c r="A450" s="28" t="n">
        <v>14</v>
      </c>
      <c r="B450" s="29" t="n">
        <v>46022</v>
      </c>
      <c r="C450" s="28" t="n">
        <v>38300.08</v>
      </c>
      <c r="D450" s="28" t="n">
        <v>1810</v>
      </c>
      <c r="E450" s="28" t="s">
        <v>380</v>
      </c>
    </row>
    <row r="451" customFormat="false" ht="15" hidden="false" customHeight="false" outlineLevel="0" collapsed="false">
      <c r="A451" s="28" t="n">
        <v>14</v>
      </c>
      <c r="B451" s="29" t="n">
        <v>46053</v>
      </c>
      <c r="C451" s="28" t="n">
        <v>40098.83</v>
      </c>
      <c r="D451" s="28" t="n">
        <v>1810</v>
      </c>
      <c r="E451" s="28" t="s">
        <v>380</v>
      </c>
    </row>
    <row r="452" customFormat="false" ht="15" hidden="false" customHeight="false" outlineLevel="0" collapsed="false">
      <c r="A452" s="28" t="n">
        <v>14</v>
      </c>
      <c r="B452" s="29" t="n">
        <v>46081</v>
      </c>
      <c r="C452" s="28" t="n">
        <v>41074.58</v>
      </c>
      <c r="D452" s="28" t="n">
        <v>1046.61</v>
      </c>
      <c r="E452" s="28" t="s">
        <v>381</v>
      </c>
    </row>
    <row r="453" customFormat="false" ht="15" hidden="false" customHeight="false" outlineLevel="0" collapsed="false">
      <c r="A453" s="28" t="n">
        <v>14</v>
      </c>
      <c r="B453" s="29" t="n">
        <v>46112</v>
      </c>
      <c r="C453" s="28" t="n">
        <v>42425.72</v>
      </c>
      <c r="D453" s="28" t="n">
        <v>1810</v>
      </c>
      <c r="E453" s="28" t="s">
        <v>380</v>
      </c>
    </row>
    <row r="454" customFormat="false" ht="15" hidden="false" customHeight="false" outlineLevel="0" collapsed="false">
      <c r="A454" s="28" t="n">
        <v>14</v>
      </c>
      <c r="B454" s="29" t="n">
        <v>46142</v>
      </c>
      <c r="C454" s="28" t="n">
        <v>44179.2</v>
      </c>
      <c r="D454" s="28" t="n">
        <v>1810</v>
      </c>
      <c r="E454" s="28" t="s">
        <v>380</v>
      </c>
    </row>
    <row r="455" customFormat="false" ht="15" hidden="false" customHeight="false" outlineLevel="0" collapsed="false">
      <c r="A455" s="28" t="n">
        <v>14</v>
      </c>
      <c r="B455" s="29" t="n">
        <v>46173</v>
      </c>
      <c r="C455" s="28" t="n">
        <v>44042.45</v>
      </c>
      <c r="D455" s="28" t="n">
        <v>0</v>
      </c>
      <c r="E455" s="28" t="s">
        <v>379</v>
      </c>
    </row>
    <row r="456" customFormat="false" ht="15" hidden="false" customHeight="false" outlineLevel="0" collapsed="false">
      <c r="A456" s="28" t="n">
        <v>14</v>
      </c>
      <c r="B456" s="29" t="n">
        <v>46203</v>
      </c>
      <c r="C456" s="28" t="n">
        <v>45830.31</v>
      </c>
      <c r="D456" s="28" t="n">
        <v>1810</v>
      </c>
      <c r="E456" s="28" t="s">
        <v>380</v>
      </c>
    </row>
    <row r="457" customFormat="false" ht="15" hidden="false" customHeight="false" outlineLevel="0" collapsed="false">
      <c r="A457" s="28" t="n">
        <v>14</v>
      </c>
      <c r="B457" s="29" t="n">
        <v>46234</v>
      </c>
      <c r="C457" s="28" t="n">
        <v>47126.93</v>
      </c>
      <c r="D457" s="28" t="n">
        <v>1810</v>
      </c>
      <c r="E457" s="28" t="s">
        <v>380</v>
      </c>
    </row>
    <row r="458" customFormat="false" ht="15" hidden="false" customHeight="false" outlineLevel="0" collapsed="false">
      <c r="A458" s="28" t="n">
        <v>14</v>
      </c>
      <c r="B458" s="29" t="n">
        <v>46265</v>
      </c>
      <c r="C458" s="28" t="n">
        <v>48851.86</v>
      </c>
      <c r="D458" s="28" t="n">
        <v>1810</v>
      </c>
      <c r="E458" s="28" t="s">
        <v>380</v>
      </c>
    </row>
    <row r="459" customFormat="false" ht="15" hidden="false" customHeight="false" outlineLevel="0" collapsed="false">
      <c r="A459" s="28" t="n">
        <v>15</v>
      </c>
      <c r="B459" s="29" t="n">
        <v>44957</v>
      </c>
      <c r="C459" s="28" t="n">
        <v>15678.19</v>
      </c>
      <c r="D459" s="28" t="n">
        <v>1510</v>
      </c>
      <c r="E459" s="28" t="s">
        <v>380</v>
      </c>
    </row>
    <row r="460" customFormat="false" ht="15" hidden="false" customHeight="false" outlineLevel="0" collapsed="false">
      <c r="A460" s="28" t="n">
        <v>15</v>
      </c>
      <c r="B460" s="29" t="n">
        <v>44985</v>
      </c>
      <c r="C460" s="28" t="n">
        <v>15763.8</v>
      </c>
      <c r="D460" s="28" t="n">
        <v>442.87</v>
      </c>
      <c r="E460" s="28" t="s">
        <v>381</v>
      </c>
    </row>
    <row r="461" customFormat="false" ht="15" hidden="false" customHeight="false" outlineLevel="0" collapsed="false">
      <c r="A461" s="28" t="n">
        <v>15</v>
      </c>
      <c r="B461" s="29" t="n">
        <v>45016</v>
      </c>
      <c r="C461" s="28" t="n">
        <v>17106.62</v>
      </c>
      <c r="D461" s="28" t="n">
        <v>1510</v>
      </c>
      <c r="E461" s="28" t="s">
        <v>380</v>
      </c>
    </row>
    <row r="462" customFormat="false" ht="15" hidden="false" customHeight="false" outlineLevel="0" collapsed="false">
      <c r="A462" s="28" t="n">
        <v>15</v>
      </c>
      <c r="B462" s="29" t="n">
        <v>45046</v>
      </c>
      <c r="C462" s="28" t="n">
        <v>18531.93</v>
      </c>
      <c r="D462" s="28" t="n">
        <v>1510</v>
      </c>
      <c r="E462" s="28" t="s">
        <v>380</v>
      </c>
    </row>
    <row r="463" customFormat="false" ht="15" hidden="false" customHeight="false" outlineLevel="0" collapsed="false">
      <c r="A463" s="28" t="n">
        <v>15</v>
      </c>
      <c r="B463" s="29" t="n">
        <v>45077</v>
      </c>
      <c r="C463" s="28" t="n">
        <v>19649.87</v>
      </c>
      <c r="D463" s="28" t="n">
        <v>1510</v>
      </c>
      <c r="E463" s="28" t="s">
        <v>380</v>
      </c>
    </row>
    <row r="464" customFormat="false" ht="15" hidden="false" customHeight="false" outlineLevel="0" collapsed="false">
      <c r="A464" s="28" t="n">
        <v>15</v>
      </c>
      <c r="B464" s="29" t="n">
        <v>45107</v>
      </c>
      <c r="C464" s="28" t="n">
        <v>20856.97</v>
      </c>
      <c r="D464" s="28" t="n">
        <v>1510</v>
      </c>
      <c r="E464" s="28" t="s">
        <v>380</v>
      </c>
    </row>
    <row r="465" customFormat="false" ht="15" hidden="false" customHeight="false" outlineLevel="0" collapsed="false">
      <c r="A465" s="28" t="n">
        <v>15</v>
      </c>
      <c r="B465" s="29" t="n">
        <v>45138</v>
      </c>
      <c r="C465" s="28" t="n">
        <v>22227.57</v>
      </c>
      <c r="D465" s="28" t="n">
        <v>1510</v>
      </c>
      <c r="E465" s="28" t="s">
        <v>380</v>
      </c>
    </row>
    <row r="466" customFormat="false" ht="15" hidden="false" customHeight="false" outlineLevel="0" collapsed="false">
      <c r="A466" s="28" t="n">
        <v>15</v>
      </c>
      <c r="B466" s="29" t="n">
        <v>45169</v>
      </c>
      <c r="C466" s="28" t="n">
        <v>23346.59</v>
      </c>
      <c r="D466" s="28" t="n">
        <v>1510</v>
      </c>
      <c r="E466" s="28" t="s">
        <v>380</v>
      </c>
    </row>
    <row r="467" customFormat="false" ht="15" hidden="false" customHeight="false" outlineLevel="0" collapsed="false">
      <c r="A467" s="28" t="n">
        <v>15</v>
      </c>
      <c r="B467" s="29" t="n">
        <v>45199</v>
      </c>
      <c r="C467" s="28" t="n">
        <v>24421.72</v>
      </c>
      <c r="D467" s="28" t="n">
        <v>1510</v>
      </c>
      <c r="E467" s="28" t="s">
        <v>380</v>
      </c>
    </row>
    <row r="468" customFormat="false" ht="15" hidden="false" customHeight="false" outlineLevel="0" collapsed="false">
      <c r="A468" s="28" t="n">
        <v>15</v>
      </c>
      <c r="B468" s="29" t="n">
        <v>45230</v>
      </c>
      <c r="C468" s="28" t="n">
        <v>25516.65</v>
      </c>
      <c r="D468" s="28" t="n">
        <v>1510</v>
      </c>
      <c r="E468" s="28" t="s">
        <v>380</v>
      </c>
    </row>
    <row r="469" customFormat="false" ht="15" hidden="false" customHeight="false" outlineLevel="0" collapsed="false">
      <c r="A469" s="28" t="n">
        <v>15</v>
      </c>
      <c r="B469" s="29" t="n">
        <v>45260</v>
      </c>
      <c r="C469" s="28" t="n">
        <v>26924.33</v>
      </c>
      <c r="D469" s="28" t="n">
        <v>1510</v>
      </c>
      <c r="E469" s="28" t="s">
        <v>380</v>
      </c>
    </row>
    <row r="470" customFormat="false" ht="15" hidden="false" customHeight="false" outlineLevel="0" collapsed="false">
      <c r="A470" s="28" t="n">
        <v>15</v>
      </c>
      <c r="B470" s="29" t="n">
        <v>45291</v>
      </c>
      <c r="C470" s="28" t="n">
        <v>28324.96</v>
      </c>
      <c r="D470" s="28" t="n">
        <v>1510</v>
      </c>
      <c r="E470" s="28" t="s">
        <v>380</v>
      </c>
    </row>
    <row r="471" customFormat="false" ht="15" hidden="false" customHeight="false" outlineLevel="0" collapsed="false">
      <c r="A471" s="28" t="n">
        <v>15</v>
      </c>
      <c r="B471" s="29" t="n">
        <v>45322</v>
      </c>
      <c r="C471" s="28" t="n">
        <v>29599.97</v>
      </c>
      <c r="D471" s="28" t="n">
        <v>1510</v>
      </c>
      <c r="E471" s="28" t="s">
        <v>380</v>
      </c>
    </row>
    <row r="472" customFormat="false" ht="15" hidden="false" customHeight="false" outlineLevel="0" collapsed="false">
      <c r="A472" s="28" t="n">
        <v>15</v>
      </c>
      <c r="B472" s="29" t="n">
        <v>45351</v>
      </c>
      <c r="C472" s="28" t="n">
        <v>29781.27</v>
      </c>
      <c r="D472" s="28" t="n">
        <v>509.95</v>
      </c>
      <c r="E472" s="28" t="s">
        <v>381</v>
      </c>
    </row>
    <row r="473" customFormat="false" ht="15" hidden="false" customHeight="false" outlineLevel="0" collapsed="false">
      <c r="A473" s="28" t="n">
        <v>15</v>
      </c>
      <c r="B473" s="29" t="n">
        <v>45382</v>
      </c>
      <c r="C473" s="28" t="n">
        <v>31014.9</v>
      </c>
      <c r="D473" s="28" t="n">
        <v>1510</v>
      </c>
      <c r="E473" s="28" t="s">
        <v>380</v>
      </c>
    </row>
    <row r="474" customFormat="false" ht="15" hidden="false" customHeight="false" outlineLevel="0" collapsed="false">
      <c r="A474" s="28" t="n">
        <v>15</v>
      </c>
      <c r="B474" s="29" t="n">
        <v>45412</v>
      </c>
      <c r="C474" s="28" t="n">
        <v>32219.72</v>
      </c>
      <c r="D474" s="28" t="n">
        <v>1510</v>
      </c>
      <c r="E474" s="28" t="s">
        <v>380</v>
      </c>
    </row>
    <row r="475" customFormat="false" ht="15" hidden="false" customHeight="false" outlineLevel="0" collapsed="false">
      <c r="A475" s="28" t="n">
        <v>15</v>
      </c>
      <c r="B475" s="29" t="n">
        <v>45443</v>
      </c>
      <c r="C475" s="28" t="n">
        <v>33598.49</v>
      </c>
      <c r="D475" s="28" t="n">
        <v>1510</v>
      </c>
      <c r="E475" s="28" t="s">
        <v>380</v>
      </c>
    </row>
    <row r="476" customFormat="false" ht="15" hidden="false" customHeight="false" outlineLevel="0" collapsed="false">
      <c r="A476" s="28" t="n">
        <v>15</v>
      </c>
      <c r="B476" s="29" t="n">
        <v>45473</v>
      </c>
      <c r="C476" s="28" t="n">
        <v>34658.6</v>
      </c>
      <c r="D476" s="28" t="n">
        <v>1510</v>
      </c>
      <c r="E476" s="28" t="s">
        <v>380</v>
      </c>
    </row>
    <row r="477" customFormat="false" ht="15" hidden="false" customHeight="false" outlineLevel="0" collapsed="false">
      <c r="A477" s="28" t="n">
        <v>15</v>
      </c>
      <c r="B477" s="29" t="n">
        <v>45504</v>
      </c>
      <c r="C477" s="28" t="n">
        <v>36075.9</v>
      </c>
      <c r="D477" s="28" t="n">
        <v>1510</v>
      </c>
      <c r="E477" s="28" t="s">
        <v>380</v>
      </c>
    </row>
    <row r="478" customFormat="false" ht="15" hidden="false" customHeight="false" outlineLevel="0" collapsed="false">
      <c r="A478" s="28" t="n">
        <v>15</v>
      </c>
      <c r="B478" s="29" t="n">
        <v>45535</v>
      </c>
      <c r="C478" s="28" t="n">
        <v>37146.61</v>
      </c>
      <c r="D478" s="28" t="n">
        <v>1510</v>
      </c>
      <c r="E478" s="28" t="s">
        <v>380</v>
      </c>
    </row>
    <row r="479" customFormat="false" ht="15" hidden="false" customHeight="false" outlineLevel="0" collapsed="false">
      <c r="A479" s="28" t="n">
        <v>15</v>
      </c>
      <c r="B479" s="29" t="n">
        <v>45565</v>
      </c>
      <c r="C479" s="28" t="n">
        <v>37356.95</v>
      </c>
      <c r="D479" s="28" t="n">
        <v>448.72</v>
      </c>
      <c r="E479" s="28" t="s">
        <v>381</v>
      </c>
    </row>
    <row r="480" customFormat="false" ht="15" hidden="false" customHeight="false" outlineLevel="0" collapsed="false">
      <c r="A480" s="28" t="n">
        <v>15</v>
      </c>
      <c r="B480" s="29" t="n">
        <v>45596</v>
      </c>
      <c r="C480" s="28" t="n">
        <v>38466.73</v>
      </c>
      <c r="D480" s="28" t="n">
        <v>1510</v>
      </c>
      <c r="E480" s="28" t="s">
        <v>380</v>
      </c>
    </row>
    <row r="481" customFormat="false" ht="15" hidden="false" customHeight="false" outlineLevel="0" collapsed="false">
      <c r="A481" s="28" t="n">
        <v>15</v>
      </c>
      <c r="B481" s="29" t="n">
        <v>45626</v>
      </c>
      <c r="C481" s="28" t="n">
        <v>39646.74</v>
      </c>
      <c r="D481" s="28" t="n">
        <v>1510</v>
      </c>
      <c r="E481" s="28" t="s">
        <v>380</v>
      </c>
    </row>
    <row r="482" customFormat="false" ht="15" hidden="false" customHeight="false" outlineLevel="0" collapsed="false">
      <c r="A482" s="28" t="n">
        <v>15</v>
      </c>
      <c r="B482" s="29" t="n">
        <v>45657</v>
      </c>
      <c r="C482" s="28" t="n">
        <v>40791.65</v>
      </c>
      <c r="D482" s="28" t="n">
        <v>1510</v>
      </c>
      <c r="E482" s="28" t="s">
        <v>380</v>
      </c>
    </row>
    <row r="483" customFormat="false" ht="15" hidden="false" customHeight="false" outlineLevel="0" collapsed="false">
      <c r="A483" s="28" t="n">
        <v>15</v>
      </c>
      <c r="B483" s="29" t="n">
        <v>45688</v>
      </c>
      <c r="C483" s="28" t="n">
        <v>41979.43</v>
      </c>
      <c r="D483" s="28" t="n">
        <v>1510</v>
      </c>
      <c r="E483" s="28" t="s">
        <v>380</v>
      </c>
    </row>
    <row r="484" customFormat="false" ht="15" hidden="false" customHeight="false" outlineLevel="0" collapsed="false">
      <c r="A484" s="28" t="n">
        <v>15</v>
      </c>
      <c r="B484" s="29" t="n">
        <v>45716</v>
      </c>
      <c r="C484" s="28" t="n">
        <v>43278.13</v>
      </c>
      <c r="D484" s="28" t="n">
        <v>1510</v>
      </c>
      <c r="E484" s="28" t="s">
        <v>380</v>
      </c>
    </row>
    <row r="485" customFormat="false" ht="15" hidden="false" customHeight="false" outlineLevel="0" collapsed="false">
      <c r="A485" s="28" t="n">
        <v>15</v>
      </c>
      <c r="B485" s="29" t="n">
        <v>45747</v>
      </c>
      <c r="C485" s="28" t="n">
        <v>43651.69</v>
      </c>
      <c r="D485" s="28" t="n">
        <v>395.45</v>
      </c>
      <c r="E485" s="28" t="s">
        <v>381</v>
      </c>
    </row>
    <row r="486" customFormat="false" ht="15" hidden="false" customHeight="false" outlineLevel="0" collapsed="false">
      <c r="A486" s="28" t="n">
        <v>15</v>
      </c>
      <c r="B486" s="29" t="n">
        <v>45777</v>
      </c>
      <c r="C486" s="28" t="n">
        <v>43542.47</v>
      </c>
      <c r="D486" s="28" t="n">
        <v>0</v>
      </c>
      <c r="E486" s="28" t="s">
        <v>379</v>
      </c>
    </row>
    <row r="487" customFormat="false" ht="15" hidden="false" customHeight="false" outlineLevel="0" collapsed="false">
      <c r="A487" s="28" t="n">
        <v>15</v>
      </c>
      <c r="B487" s="29" t="n">
        <v>45808</v>
      </c>
      <c r="C487" s="28" t="n">
        <v>44744.98</v>
      </c>
      <c r="D487" s="28" t="n">
        <v>1510</v>
      </c>
      <c r="E487" s="28" t="s">
        <v>380</v>
      </c>
    </row>
    <row r="488" customFormat="false" ht="15" hidden="false" customHeight="false" outlineLevel="0" collapsed="false">
      <c r="A488" s="28" t="n">
        <v>15</v>
      </c>
      <c r="B488" s="29" t="n">
        <v>45838</v>
      </c>
      <c r="C488" s="28" t="n">
        <v>46193.96</v>
      </c>
      <c r="D488" s="28" t="n">
        <v>1510</v>
      </c>
      <c r="E488" s="28" t="s">
        <v>380</v>
      </c>
    </row>
    <row r="489" customFormat="false" ht="15" hidden="false" customHeight="false" outlineLevel="0" collapsed="false">
      <c r="A489" s="28" t="n">
        <v>15</v>
      </c>
      <c r="B489" s="29" t="n">
        <v>45869</v>
      </c>
      <c r="C489" s="28" t="n">
        <v>47251.21</v>
      </c>
      <c r="D489" s="28" t="n">
        <v>1510</v>
      </c>
      <c r="E489" s="28" t="s">
        <v>380</v>
      </c>
    </row>
    <row r="490" customFormat="false" ht="15" hidden="false" customHeight="false" outlineLevel="0" collapsed="false">
      <c r="A490" s="28" t="n">
        <v>15</v>
      </c>
      <c r="B490" s="29" t="n">
        <v>45900</v>
      </c>
      <c r="C490" s="28" t="n">
        <v>48577</v>
      </c>
      <c r="D490" s="28" t="n">
        <v>1510</v>
      </c>
      <c r="E490" s="28" t="s">
        <v>380</v>
      </c>
    </row>
    <row r="491" customFormat="false" ht="15" hidden="false" customHeight="false" outlineLevel="0" collapsed="false">
      <c r="A491" s="28" t="n">
        <v>15</v>
      </c>
      <c r="B491" s="29" t="n">
        <v>45930</v>
      </c>
      <c r="C491" s="28" t="n">
        <v>50052.19</v>
      </c>
      <c r="D491" s="28" t="n">
        <v>1510</v>
      </c>
      <c r="E491" s="28" t="s">
        <v>380</v>
      </c>
    </row>
    <row r="492" customFormat="false" ht="15" hidden="false" customHeight="false" outlineLevel="0" collapsed="false">
      <c r="A492" s="28" t="n">
        <v>15</v>
      </c>
      <c r="B492" s="29" t="n">
        <v>45961</v>
      </c>
      <c r="C492" s="28" t="n">
        <v>51222.42</v>
      </c>
      <c r="D492" s="28" t="n">
        <v>1510</v>
      </c>
      <c r="E492" s="28" t="s">
        <v>380</v>
      </c>
    </row>
    <row r="493" customFormat="false" ht="15" hidden="false" customHeight="false" outlineLevel="0" collapsed="false">
      <c r="A493" s="28" t="n">
        <v>15</v>
      </c>
      <c r="B493" s="29" t="n">
        <v>45991</v>
      </c>
      <c r="C493" s="28" t="n">
        <v>52507.43</v>
      </c>
      <c r="D493" s="28" t="n">
        <v>1510</v>
      </c>
      <c r="E493" s="28" t="s">
        <v>380</v>
      </c>
    </row>
    <row r="494" customFormat="false" ht="15" hidden="false" customHeight="false" outlineLevel="0" collapsed="false">
      <c r="A494" s="28" t="n">
        <v>15</v>
      </c>
      <c r="B494" s="29" t="n">
        <v>46022</v>
      </c>
      <c r="C494" s="28" t="n">
        <v>52058.32</v>
      </c>
      <c r="D494" s="28" t="n">
        <v>0</v>
      </c>
      <c r="E494" s="28" t="s">
        <v>379</v>
      </c>
    </row>
    <row r="495" customFormat="false" ht="15" hidden="false" customHeight="false" outlineLevel="0" collapsed="false">
      <c r="A495" s="28" t="n">
        <v>15</v>
      </c>
      <c r="B495" s="29" t="n">
        <v>46053</v>
      </c>
      <c r="C495" s="28" t="n">
        <v>53133.1</v>
      </c>
      <c r="D495" s="28" t="n">
        <v>1510</v>
      </c>
      <c r="E495" s="28" t="s">
        <v>380</v>
      </c>
    </row>
    <row r="496" customFormat="false" ht="15" hidden="false" customHeight="false" outlineLevel="0" collapsed="false">
      <c r="A496" s="28" t="n">
        <v>15</v>
      </c>
      <c r="B496" s="29" t="n">
        <v>46081</v>
      </c>
      <c r="C496" s="28" t="n">
        <v>53696.89</v>
      </c>
      <c r="D496" s="28" t="n">
        <v>890.08</v>
      </c>
      <c r="E496" s="28" t="s">
        <v>381</v>
      </c>
    </row>
    <row r="497" customFormat="false" ht="15" hidden="false" customHeight="false" outlineLevel="0" collapsed="false">
      <c r="A497" s="28" t="n">
        <v>15</v>
      </c>
      <c r="B497" s="29" t="n">
        <v>46112</v>
      </c>
      <c r="C497" s="28" t="n">
        <v>55203.09</v>
      </c>
      <c r="D497" s="28" t="n">
        <v>1510</v>
      </c>
      <c r="E497" s="28" t="s">
        <v>380</v>
      </c>
    </row>
    <row r="498" customFormat="false" ht="15" hidden="false" customHeight="false" outlineLevel="0" collapsed="false">
      <c r="A498" s="28" t="n">
        <v>15</v>
      </c>
      <c r="B498" s="29" t="n">
        <v>46142</v>
      </c>
      <c r="C498" s="28" t="n">
        <v>55650.63</v>
      </c>
      <c r="D498" s="28" t="n">
        <v>459.57</v>
      </c>
      <c r="E498" s="28" t="s">
        <v>381</v>
      </c>
    </row>
    <row r="499" customFormat="false" ht="15" hidden="false" customHeight="false" outlineLevel="0" collapsed="false">
      <c r="A499" s="28" t="n">
        <v>15</v>
      </c>
      <c r="B499" s="29" t="n">
        <v>46173</v>
      </c>
      <c r="C499" s="28" t="n">
        <v>56895.13</v>
      </c>
      <c r="D499" s="28" t="n">
        <v>1510</v>
      </c>
      <c r="E499" s="28" t="s">
        <v>380</v>
      </c>
    </row>
    <row r="500" customFormat="false" ht="15" hidden="false" customHeight="false" outlineLevel="0" collapsed="false">
      <c r="A500" s="28" t="n">
        <v>15</v>
      </c>
      <c r="B500" s="29" t="n">
        <v>46203</v>
      </c>
      <c r="C500" s="28" t="n">
        <v>58217.12</v>
      </c>
      <c r="D500" s="28" t="n">
        <v>1510</v>
      </c>
      <c r="E500" s="28" t="s">
        <v>380</v>
      </c>
    </row>
    <row r="501" customFormat="false" ht="15" hidden="false" customHeight="false" outlineLevel="0" collapsed="false">
      <c r="A501" s="28" t="n">
        <v>15</v>
      </c>
      <c r="B501" s="29" t="n">
        <v>46234</v>
      </c>
      <c r="C501" s="28" t="n">
        <v>59347.69</v>
      </c>
      <c r="D501" s="28" t="n">
        <v>1510</v>
      </c>
      <c r="E501" s="28" t="s">
        <v>380</v>
      </c>
    </row>
    <row r="502" customFormat="false" ht="15" hidden="false" customHeight="false" outlineLevel="0" collapsed="false">
      <c r="A502" s="28" t="n">
        <v>15</v>
      </c>
      <c r="B502" s="29" t="n">
        <v>46265</v>
      </c>
      <c r="C502" s="28" t="n">
        <v>60851.75</v>
      </c>
      <c r="D502" s="28" t="n">
        <v>1510</v>
      </c>
      <c r="E502" s="28" t="s">
        <v>380</v>
      </c>
    </row>
    <row r="503" customFormat="false" ht="15" hidden="false" customHeight="false" outlineLevel="0" collapsed="false">
      <c r="A503" s="28" t="n">
        <v>16</v>
      </c>
      <c r="B503" s="29" t="n">
        <v>46112</v>
      </c>
      <c r="C503" s="28" t="n">
        <v>12283.93</v>
      </c>
      <c r="D503" s="28" t="n">
        <v>1650</v>
      </c>
      <c r="E503" s="28" t="s">
        <v>380</v>
      </c>
    </row>
    <row r="504" customFormat="false" ht="15" hidden="false" customHeight="false" outlineLevel="0" collapsed="false">
      <c r="A504" s="28" t="n">
        <v>16</v>
      </c>
      <c r="B504" s="29" t="n">
        <v>46142</v>
      </c>
      <c r="C504" s="28" t="n">
        <v>13572.95</v>
      </c>
      <c r="D504" s="28" t="n">
        <v>1650</v>
      </c>
      <c r="E504" s="28" t="s">
        <v>380</v>
      </c>
    </row>
    <row r="505" customFormat="false" ht="15" hidden="false" customHeight="false" outlineLevel="0" collapsed="false">
      <c r="A505" s="28" t="n">
        <v>16</v>
      </c>
      <c r="B505" s="29" t="n">
        <v>46173</v>
      </c>
      <c r="C505" s="28" t="n">
        <v>13919.33</v>
      </c>
      <c r="D505" s="28" t="n">
        <v>821.76</v>
      </c>
      <c r="E505" s="28" t="s">
        <v>381</v>
      </c>
    </row>
    <row r="506" customFormat="false" ht="15" hidden="false" customHeight="false" outlineLevel="0" collapsed="false">
      <c r="A506" s="28" t="n">
        <v>16</v>
      </c>
      <c r="B506" s="29" t="n">
        <v>46203</v>
      </c>
      <c r="C506" s="28" t="n">
        <v>14568.86</v>
      </c>
      <c r="D506" s="28" t="n">
        <v>1086.25</v>
      </c>
      <c r="E506" s="28" t="s">
        <v>381</v>
      </c>
    </row>
    <row r="507" customFormat="false" ht="15" hidden="false" customHeight="false" outlineLevel="0" collapsed="false">
      <c r="A507" s="28" t="n">
        <v>16</v>
      </c>
      <c r="B507" s="29" t="n">
        <v>46234</v>
      </c>
      <c r="C507" s="28" t="n">
        <v>16024.94</v>
      </c>
      <c r="D507" s="28" t="n">
        <v>1650</v>
      </c>
      <c r="E507" s="28" t="s">
        <v>380</v>
      </c>
    </row>
    <row r="508" customFormat="false" ht="15" hidden="false" customHeight="false" outlineLevel="0" collapsed="false">
      <c r="A508" s="28" t="n">
        <v>16</v>
      </c>
      <c r="B508" s="29" t="n">
        <v>46265</v>
      </c>
      <c r="C508" s="28" t="n">
        <v>17503.77</v>
      </c>
      <c r="D508" s="28" t="n">
        <v>1650</v>
      </c>
      <c r="E508" s="28" t="s">
        <v>380</v>
      </c>
    </row>
    <row r="509" customFormat="false" ht="15" hidden="false" customHeight="false" outlineLevel="0" collapsed="false">
      <c r="A509" s="28" t="n">
        <v>17</v>
      </c>
      <c r="B509" s="29" t="n">
        <v>44957</v>
      </c>
      <c r="C509" s="28" t="n">
        <v>14621.99</v>
      </c>
      <c r="D509" s="28" t="n">
        <v>1350</v>
      </c>
      <c r="E509" s="28" t="s">
        <v>380</v>
      </c>
    </row>
    <row r="510" customFormat="false" ht="15" hidden="false" customHeight="false" outlineLevel="0" collapsed="false">
      <c r="A510" s="28" t="n">
        <v>17</v>
      </c>
      <c r="B510" s="29" t="n">
        <v>44985</v>
      </c>
      <c r="C510" s="28" t="n">
        <v>15619.3</v>
      </c>
      <c r="D510" s="28" t="n">
        <v>1350</v>
      </c>
      <c r="E510" s="28" t="s">
        <v>380</v>
      </c>
    </row>
    <row r="511" customFormat="false" ht="15" hidden="false" customHeight="false" outlineLevel="0" collapsed="false">
      <c r="A511" s="28" t="n">
        <v>17</v>
      </c>
      <c r="B511" s="29" t="n">
        <v>45016</v>
      </c>
      <c r="C511" s="28" t="n">
        <v>16736.41</v>
      </c>
      <c r="D511" s="28" t="n">
        <v>1350</v>
      </c>
      <c r="E511" s="28" t="s">
        <v>380</v>
      </c>
    </row>
    <row r="512" customFormat="false" ht="15" hidden="false" customHeight="false" outlineLevel="0" collapsed="false">
      <c r="A512" s="28" t="n">
        <v>17</v>
      </c>
      <c r="B512" s="29" t="n">
        <v>45046</v>
      </c>
      <c r="C512" s="28" t="n">
        <v>17968.05</v>
      </c>
      <c r="D512" s="28" t="n">
        <v>1350</v>
      </c>
      <c r="E512" s="28" t="s">
        <v>380</v>
      </c>
    </row>
    <row r="513" customFormat="false" ht="15" hidden="false" customHeight="false" outlineLevel="0" collapsed="false">
      <c r="A513" s="28" t="n">
        <v>17</v>
      </c>
      <c r="B513" s="29" t="n">
        <v>45077</v>
      </c>
      <c r="C513" s="28" t="n">
        <v>19103.45</v>
      </c>
      <c r="D513" s="28" t="n">
        <v>1350</v>
      </c>
      <c r="E513" s="28" t="s">
        <v>380</v>
      </c>
    </row>
    <row r="514" customFormat="false" ht="15" hidden="false" customHeight="false" outlineLevel="0" collapsed="false">
      <c r="A514" s="28" t="n">
        <v>17</v>
      </c>
      <c r="B514" s="29" t="n">
        <v>45107</v>
      </c>
      <c r="C514" s="28" t="n">
        <v>20442.77</v>
      </c>
      <c r="D514" s="28" t="n">
        <v>1350</v>
      </c>
      <c r="E514" s="28" t="s">
        <v>380</v>
      </c>
    </row>
    <row r="515" customFormat="false" ht="15" hidden="false" customHeight="false" outlineLevel="0" collapsed="false">
      <c r="A515" s="28" t="n">
        <v>17</v>
      </c>
      <c r="B515" s="29" t="n">
        <v>45138</v>
      </c>
      <c r="C515" s="28" t="n">
        <v>21389.01</v>
      </c>
      <c r="D515" s="28" t="n">
        <v>1350</v>
      </c>
      <c r="E515" s="28" t="s">
        <v>380</v>
      </c>
    </row>
    <row r="516" customFormat="false" ht="15" hidden="false" customHeight="false" outlineLevel="0" collapsed="false">
      <c r="A516" s="28" t="n">
        <v>17</v>
      </c>
      <c r="B516" s="29" t="n">
        <v>45169</v>
      </c>
      <c r="C516" s="28" t="n">
        <v>22408.96</v>
      </c>
      <c r="D516" s="28" t="n">
        <v>1350</v>
      </c>
      <c r="E516" s="28" t="s">
        <v>380</v>
      </c>
    </row>
    <row r="517" customFormat="false" ht="15" hidden="false" customHeight="false" outlineLevel="0" collapsed="false">
      <c r="A517" s="28" t="n">
        <v>17</v>
      </c>
      <c r="B517" s="29" t="n">
        <v>45199</v>
      </c>
      <c r="C517" s="28" t="n">
        <v>23671.65</v>
      </c>
      <c r="D517" s="28" t="n">
        <v>1350</v>
      </c>
      <c r="E517" s="28" t="s">
        <v>380</v>
      </c>
    </row>
    <row r="518" customFormat="false" ht="15" hidden="false" customHeight="false" outlineLevel="0" collapsed="false">
      <c r="A518" s="28" t="n">
        <v>17</v>
      </c>
      <c r="B518" s="29" t="n">
        <v>45230</v>
      </c>
      <c r="C518" s="28" t="n">
        <v>24961.76</v>
      </c>
      <c r="D518" s="28" t="n">
        <v>1350</v>
      </c>
      <c r="E518" s="28" t="s">
        <v>380</v>
      </c>
    </row>
    <row r="519" customFormat="false" ht="15" hidden="false" customHeight="false" outlineLevel="0" collapsed="false">
      <c r="A519" s="28" t="n">
        <v>17</v>
      </c>
      <c r="B519" s="29" t="n">
        <v>45260</v>
      </c>
      <c r="C519" s="28" t="n">
        <v>26200.38</v>
      </c>
      <c r="D519" s="28" t="n">
        <v>1350</v>
      </c>
      <c r="E519" s="28" t="s">
        <v>380</v>
      </c>
    </row>
    <row r="520" customFormat="false" ht="15" hidden="false" customHeight="false" outlineLevel="0" collapsed="false">
      <c r="A520" s="28" t="n">
        <v>17</v>
      </c>
      <c r="B520" s="29" t="n">
        <v>45291</v>
      </c>
      <c r="C520" s="28" t="n">
        <v>27519.3</v>
      </c>
      <c r="D520" s="28" t="n">
        <v>1350</v>
      </c>
      <c r="E520" s="28" t="s">
        <v>380</v>
      </c>
    </row>
    <row r="521" customFormat="false" ht="15" hidden="false" customHeight="false" outlineLevel="0" collapsed="false">
      <c r="A521" s="28" t="n">
        <v>17</v>
      </c>
      <c r="B521" s="29" t="n">
        <v>45322</v>
      </c>
      <c r="C521" s="28" t="n">
        <v>28854.52</v>
      </c>
      <c r="D521" s="28" t="n">
        <v>1350</v>
      </c>
      <c r="E521" s="28" t="s">
        <v>380</v>
      </c>
    </row>
    <row r="522" customFormat="false" ht="15" hidden="false" customHeight="false" outlineLevel="0" collapsed="false">
      <c r="A522" s="28" t="n">
        <v>17</v>
      </c>
      <c r="B522" s="29" t="n">
        <v>45351</v>
      </c>
      <c r="C522" s="28" t="n">
        <v>29908.58</v>
      </c>
      <c r="D522" s="28" t="n">
        <v>1350</v>
      </c>
      <c r="E522" s="28" t="s">
        <v>380</v>
      </c>
    </row>
    <row r="523" customFormat="false" ht="15" hidden="false" customHeight="false" outlineLevel="0" collapsed="false">
      <c r="A523" s="28" t="n">
        <v>17</v>
      </c>
      <c r="B523" s="29" t="n">
        <v>45382</v>
      </c>
      <c r="C523" s="28" t="n">
        <v>31041.46</v>
      </c>
      <c r="D523" s="28" t="n">
        <v>1350</v>
      </c>
      <c r="E523" s="28" t="s">
        <v>380</v>
      </c>
    </row>
    <row r="524" customFormat="false" ht="15" hidden="false" customHeight="false" outlineLevel="0" collapsed="false">
      <c r="A524" s="28" t="n">
        <v>17</v>
      </c>
      <c r="B524" s="29" t="n">
        <v>45412</v>
      </c>
      <c r="C524" s="28" t="n">
        <v>31191.82</v>
      </c>
      <c r="D524" s="28" t="n">
        <v>298.93</v>
      </c>
      <c r="E524" s="28" t="s">
        <v>381</v>
      </c>
    </row>
    <row r="525" customFormat="false" ht="15" hidden="false" customHeight="false" outlineLevel="0" collapsed="false">
      <c r="A525" s="28" t="n">
        <v>17</v>
      </c>
      <c r="B525" s="29" t="n">
        <v>45443</v>
      </c>
      <c r="C525" s="28" t="n">
        <v>32221.05</v>
      </c>
      <c r="D525" s="28" t="n">
        <v>1350</v>
      </c>
      <c r="E525" s="28" t="s">
        <v>380</v>
      </c>
    </row>
    <row r="526" customFormat="false" ht="15" hidden="false" customHeight="false" outlineLevel="0" collapsed="false">
      <c r="A526" s="28" t="n">
        <v>17</v>
      </c>
      <c r="B526" s="29" t="n">
        <v>45473</v>
      </c>
      <c r="C526" s="28" t="n">
        <v>33192.14</v>
      </c>
      <c r="D526" s="28" t="n">
        <v>1350</v>
      </c>
      <c r="E526" s="28" t="s">
        <v>380</v>
      </c>
    </row>
    <row r="527" customFormat="false" ht="15" hidden="false" customHeight="false" outlineLevel="0" collapsed="false">
      <c r="A527" s="28" t="n">
        <v>17</v>
      </c>
      <c r="B527" s="29" t="n">
        <v>45504</v>
      </c>
      <c r="C527" s="28" t="n">
        <v>34150.79</v>
      </c>
      <c r="D527" s="28" t="n">
        <v>1350</v>
      </c>
      <c r="E527" s="28" t="s">
        <v>380</v>
      </c>
    </row>
    <row r="528" customFormat="false" ht="15" hidden="false" customHeight="false" outlineLevel="0" collapsed="false">
      <c r="A528" s="28" t="n">
        <v>17</v>
      </c>
      <c r="B528" s="29" t="n">
        <v>45535</v>
      </c>
      <c r="C528" s="28" t="n">
        <v>35290.46</v>
      </c>
      <c r="D528" s="28" t="n">
        <v>1350</v>
      </c>
      <c r="E528" s="28" t="s">
        <v>380</v>
      </c>
    </row>
    <row r="529" customFormat="false" ht="15" hidden="false" customHeight="false" outlineLevel="0" collapsed="false">
      <c r="A529" s="28" t="n">
        <v>17</v>
      </c>
      <c r="B529" s="29" t="n">
        <v>45565</v>
      </c>
      <c r="C529" s="28" t="n">
        <v>36338.19</v>
      </c>
      <c r="D529" s="28" t="n">
        <v>1350</v>
      </c>
      <c r="E529" s="28" t="s">
        <v>380</v>
      </c>
    </row>
    <row r="530" customFormat="false" ht="15" hidden="false" customHeight="false" outlineLevel="0" collapsed="false">
      <c r="A530" s="28" t="n">
        <v>17</v>
      </c>
      <c r="B530" s="29" t="n">
        <v>45596</v>
      </c>
      <c r="C530" s="28" t="n">
        <v>37345.34</v>
      </c>
      <c r="D530" s="28" t="n">
        <v>1350</v>
      </c>
      <c r="E530" s="28" t="s">
        <v>380</v>
      </c>
    </row>
    <row r="531" customFormat="false" ht="15" hidden="false" customHeight="false" outlineLevel="0" collapsed="false">
      <c r="A531" s="28" t="n">
        <v>17</v>
      </c>
      <c r="B531" s="29" t="n">
        <v>45626</v>
      </c>
      <c r="C531" s="28" t="n">
        <v>37898.13</v>
      </c>
      <c r="D531" s="28" t="n">
        <v>907.1</v>
      </c>
      <c r="E531" s="28" t="s">
        <v>381</v>
      </c>
    </row>
    <row r="532" customFormat="false" ht="15" hidden="false" customHeight="false" outlineLevel="0" collapsed="false">
      <c r="A532" s="28" t="n">
        <v>17</v>
      </c>
      <c r="B532" s="29" t="n">
        <v>45657</v>
      </c>
      <c r="C532" s="28" t="n">
        <v>38889.73</v>
      </c>
      <c r="D532" s="28" t="n">
        <v>1350</v>
      </c>
      <c r="E532" s="28" t="s">
        <v>380</v>
      </c>
    </row>
    <row r="533" customFormat="false" ht="15" hidden="false" customHeight="false" outlineLevel="0" collapsed="false">
      <c r="A533" s="28" t="n">
        <v>17</v>
      </c>
      <c r="B533" s="29" t="n">
        <v>45688</v>
      </c>
      <c r="C533" s="28" t="n">
        <v>40078.61</v>
      </c>
      <c r="D533" s="28" t="n">
        <v>1350</v>
      </c>
      <c r="E533" s="28" t="s">
        <v>380</v>
      </c>
    </row>
    <row r="534" customFormat="false" ht="15" hidden="false" customHeight="false" outlineLevel="0" collapsed="false">
      <c r="A534" s="28" t="n">
        <v>17</v>
      </c>
      <c r="B534" s="29" t="n">
        <v>45716</v>
      </c>
      <c r="C534" s="28" t="n">
        <v>41097.25</v>
      </c>
      <c r="D534" s="28" t="n">
        <v>1350</v>
      </c>
      <c r="E534" s="28" t="s">
        <v>380</v>
      </c>
    </row>
    <row r="535" customFormat="false" ht="15" hidden="false" customHeight="false" outlineLevel="0" collapsed="false">
      <c r="A535" s="28" t="n">
        <v>17</v>
      </c>
      <c r="B535" s="29" t="n">
        <v>45747</v>
      </c>
      <c r="C535" s="28" t="n">
        <v>42290.8</v>
      </c>
      <c r="D535" s="28" t="n">
        <v>1350</v>
      </c>
      <c r="E535" s="28" t="s">
        <v>380</v>
      </c>
    </row>
    <row r="536" customFormat="false" ht="15" hidden="false" customHeight="false" outlineLevel="0" collapsed="false">
      <c r="A536" s="28" t="n">
        <v>17</v>
      </c>
      <c r="B536" s="29" t="n">
        <v>45777</v>
      </c>
      <c r="C536" s="28" t="n">
        <v>43611.36</v>
      </c>
      <c r="D536" s="28" t="n">
        <v>1350</v>
      </c>
      <c r="E536" s="28" t="s">
        <v>380</v>
      </c>
    </row>
    <row r="537" customFormat="false" ht="15" hidden="false" customHeight="false" outlineLevel="0" collapsed="false">
      <c r="A537" s="28" t="n">
        <v>17</v>
      </c>
      <c r="B537" s="29" t="n">
        <v>45808</v>
      </c>
      <c r="C537" s="28" t="n">
        <v>43639.16</v>
      </c>
      <c r="D537" s="28" t="n">
        <v>413.68</v>
      </c>
      <c r="E537" s="28" t="s">
        <v>381</v>
      </c>
    </row>
    <row r="538" customFormat="false" ht="15" hidden="false" customHeight="false" outlineLevel="0" collapsed="false">
      <c r="A538" s="28" t="n">
        <v>17</v>
      </c>
      <c r="B538" s="29" t="n">
        <v>45838</v>
      </c>
      <c r="C538" s="28" t="n">
        <v>44886.28</v>
      </c>
      <c r="D538" s="28" t="n">
        <v>1350</v>
      </c>
      <c r="E538" s="28" t="s">
        <v>380</v>
      </c>
    </row>
    <row r="539" customFormat="false" ht="15" hidden="false" customHeight="false" outlineLevel="0" collapsed="false">
      <c r="A539" s="28" t="n">
        <v>17</v>
      </c>
      <c r="B539" s="29" t="n">
        <v>45869</v>
      </c>
      <c r="C539" s="28" t="n">
        <v>46215.2</v>
      </c>
      <c r="D539" s="28" t="n">
        <v>1350</v>
      </c>
      <c r="E539" s="28" t="s">
        <v>380</v>
      </c>
    </row>
    <row r="540" customFormat="false" ht="15" hidden="false" customHeight="false" outlineLevel="0" collapsed="false">
      <c r="A540" s="28" t="n">
        <v>17</v>
      </c>
      <c r="B540" s="29" t="n">
        <v>45900</v>
      </c>
      <c r="C540" s="28" t="n">
        <v>47342.33</v>
      </c>
      <c r="D540" s="28" t="n">
        <v>1350</v>
      </c>
      <c r="E540" s="28" t="s">
        <v>380</v>
      </c>
    </row>
    <row r="541" customFormat="false" ht="15" hidden="false" customHeight="false" outlineLevel="0" collapsed="false">
      <c r="A541" s="28" t="n">
        <v>17</v>
      </c>
      <c r="B541" s="29" t="n">
        <v>45930</v>
      </c>
      <c r="C541" s="28" t="n">
        <v>48648.28</v>
      </c>
      <c r="D541" s="28" t="n">
        <v>1350</v>
      </c>
      <c r="E541" s="28" t="s">
        <v>380</v>
      </c>
    </row>
    <row r="542" customFormat="false" ht="15" hidden="false" customHeight="false" outlineLevel="0" collapsed="false">
      <c r="A542" s="28" t="n">
        <v>17</v>
      </c>
      <c r="B542" s="29" t="n">
        <v>45961</v>
      </c>
      <c r="C542" s="28" t="n">
        <v>49801.75</v>
      </c>
      <c r="D542" s="28" t="n">
        <v>1350</v>
      </c>
      <c r="E542" s="28" t="s">
        <v>380</v>
      </c>
    </row>
    <row r="543" customFormat="false" ht="15" hidden="false" customHeight="false" outlineLevel="0" collapsed="false">
      <c r="A543" s="28" t="n">
        <v>17</v>
      </c>
      <c r="B543" s="29" t="n">
        <v>45991</v>
      </c>
      <c r="C543" s="28" t="n">
        <v>50890.87</v>
      </c>
      <c r="D543" s="28" t="n">
        <v>1350</v>
      </c>
      <c r="E543" s="28" t="s">
        <v>380</v>
      </c>
    </row>
    <row r="544" customFormat="false" ht="15" hidden="false" customHeight="false" outlineLevel="0" collapsed="false">
      <c r="A544" s="28" t="n">
        <v>17</v>
      </c>
      <c r="B544" s="29" t="n">
        <v>46022</v>
      </c>
      <c r="C544" s="28" t="n">
        <v>52155.47</v>
      </c>
      <c r="D544" s="28" t="n">
        <v>1350</v>
      </c>
      <c r="E544" s="28" t="s">
        <v>380</v>
      </c>
    </row>
    <row r="545" customFormat="false" ht="15" hidden="false" customHeight="false" outlineLevel="0" collapsed="false">
      <c r="A545" s="28" t="n">
        <v>17</v>
      </c>
      <c r="B545" s="29" t="n">
        <v>46053</v>
      </c>
      <c r="C545" s="28" t="n">
        <v>53398.64</v>
      </c>
      <c r="D545" s="28" t="n">
        <v>1350</v>
      </c>
      <c r="E545" s="28" t="s">
        <v>380</v>
      </c>
    </row>
    <row r="546" customFormat="false" ht="15" hidden="false" customHeight="false" outlineLevel="0" collapsed="false">
      <c r="A546" s="28" t="n">
        <v>17</v>
      </c>
      <c r="B546" s="29" t="n">
        <v>46081</v>
      </c>
      <c r="C546" s="28" t="n">
        <v>54732.3</v>
      </c>
      <c r="D546" s="28" t="n">
        <v>1350</v>
      </c>
      <c r="E546" s="28" t="s">
        <v>380</v>
      </c>
    </row>
    <row r="547" customFormat="false" ht="15" hidden="false" customHeight="false" outlineLevel="0" collapsed="false">
      <c r="A547" s="28" t="n">
        <v>17</v>
      </c>
      <c r="B547" s="29" t="n">
        <v>46112</v>
      </c>
      <c r="C547" s="28" t="n">
        <v>55719.27</v>
      </c>
      <c r="D547" s="28" t="n">
        <v>1350</v>
      </c>
      <c r="E547" s="28" t="s">
        <v>380</v>
      </c>
    </row>
    <row r="548" customFormat="false" ht="15" hidden="false" customHeight="false" outlineLevel="0" collapsed="false">
      <c r="A548" s="28" t="n">
        <v>17</v>
      </c>
      <c r="B548" s="29" t="n">
        <v>46142</v>
      </c>
      <c r="C548" s="28" t="n">
        <v>56855.51</v>
      </c>
      <c r="D548" s="28" t="n">
        <v>1350</v>
      </c>
      <c r="E548" s="28" t="s">
        <v>380</v>
      </c>
    </row>
    <row r="549" customFormat="false" ht="15" hidden="false" customHeight="false" outlineLevel="0" collapsed="false">
      <c r="A549" s="28" t="n">
        <v>17</v>
      </c>
      <c r="B549" s="29" t="n">
        <v>46173</v>
      </c>
      <c r="C549" s="28" t="n">
        <v>58126.91</v>
      </c>
      <c r="D549" s="28" t="n">
        <v>1350</v>
      </c>
      <c r="E549" s="28" t="s">
        <v>380</v>
      </c>
    </row>
    <row r="550" customFormat="false" ht="15" hidden="false" customHeight="false" outlineLevel="0" collapsed="false">
      <c r="A550" s="28" t="n">
        <v>17</v>
      </c>
      <c r="B550" s="29" t="n">
        <v>46203</v>
      </c>
      <c r="C550" s="28" t="n">
        <v>59283.77</v>
      </c>
      <c r="D550" s="28" t="n">
        <v>1350</v>
      </c>
      <c r="E550" s="28" t="s">
        <v>380</v>
      </c>
    </row>
    <row r="551" customFormat="false" ht="15" hidden="false" customHeight="false" outlineLevel="0" collapsed="false">
      <c r="A551" s="28" t="n">
        <v>17</v>
      </c>
      <c r="B551" s="29" t="n">
        <v>46234</v>
      </c>
      <c r="C551" s="28" t="n">
        <v>60410.9</v>
      </c>
      <c r="D551" s="28" t="n">
        <v>1350</v>
      </c>
      <c r="E551" s="28" t="s">
        <v>380</v>
      </c>
    </row>
    <row r="552" customFormat="false" ht="15" hidden="false" customHeight="false" outlineLevel="0" collapsed="false">
      <c r="A552" s="28" t="n">
        <v>17</v>
      </c>
      <c r="B552" s="29" t="n">
        <v>46265</v>
      </c>
      <c r="C552" s="28" t="n">
        <v>60754.36</v>
      </c>
      <c r="D552" s="28" t="n">
        <v>362.13</v>
      </c>
      <c r="E552" s="28" t="s">
        <v>381</v>
      </c>
    </row>
    <row r="553" customFormat="false" ht="15" hidden="false" customHeight="false" outlineLevel="0" collapsed="false">
      <c r="A553" s="28" t="n">
        <v>18</v>
      </c>
      <c r="B553" s="29" t="n">
        <v>46203</v>
      </c>
      <c r="C553" s="28" t="n">
        <v>6205.16</v>
      </c>
      <c r="D553" s="28" t="n">
        <v>1490</v>
      </c>
      <c r="E553" s="28" t="s">
        <v>380</v>
      </c>
    </row>
    <row r="554" customFormat="false" ht="15" hidden="false" customHeight="false" outlineLevel="0" collapsed="false">
      <c r="A554" s="28" t="n">
        <v>18</v>
      </c>
      <c r="B554" s="29" t="n">
        <v>46234</v>
      </c>
      <c r="C554" s="28" t="n">
        <v>7397</v>
      </c>
      <c r="D554" s="28" t="n">
        <v>1490</v>
      </c>
      <c r="E554" s="28" t="s">
        <v>380</v>
      </c>
    </row>
    <row r="555" customFormat="false" ht="15" hidden="false" customHeight="false" outlineLevel="0" collapsed="false">
      <c r="A555" s="28" t="n">
        <v>18</v>
      </c>
      <c r="B555" s="29" t="n">
        <v>46265</v>
      </c>
      <c r="C555" s="28" t="n">
        <v>8576.8</v>
      </c>
      <c r="D555" s="28" t="n">
        <v>1490</v>
      </c>
      <c r="E555" s="28" t="s">
        <v>380</v>
      </c>
    </row>
    <row r="556" customFormat="false" ht="15" hidden="false" customHeight="false" outlineLevel="0" collapsed="false">
      <c r="A556" s="28" t="n">
        <v>19</v>
      </c>
      <c r="B556" s="29" t="n">
        <v>44957</v>
      </c>
      <c r="C556" s="28" t="n">
        <v>11145.89</v>
      </c>
      <c r="D556" s="28" t="n">
        <v>1430</v>
      </c>
      <c r="E556" s="28" t="s">
        <v>380</v>
      </c>
    </row>
    <row r="557" customFormat="false" ht="15" hidden="false" customHeight="false" outlineLevel="0" collapsed="false">
      <c r="A557" s="28" t="n">
        <v>19</v>
      </c>
      <c r="B557" s="29" t="n">
        <v>44985</v>
      </c>
      <c r="C557" s="28" t="n">
        <v>12272.35</v>
      </c>
      <c r="D557" s="28" t="n">
        <v>1430</v>
      </c>
      <c r="E557" s="28" t="s">
        <v>380</v>
      </c>
    </row>
    <row r="558" customFormat="false" ht="15" hidden="false" customHeight="false" outlineLevel="0" collapsed="false">
      <c r="A558" s="28" t="n">
        <v>19</v>
      </c>
      <c r="B558" s="29" t="n">
        <v>45016</v>
      </c>
      <c r="C558" s="28" t="n">
        <v>13579.76</v>
      </c>
      <c r="D558" s="28" t="n">
        <v>1430</v>
      </c>
      <c r="E558" s="28" t="s">
        <v>380</v>
      </c>
    </row>
    <row r="559" customFormat="false" ht="15" hidden="false" customHeight="false" outlineLevel="0" collapsed="false">
      <c r="A559" s="28" t="n">
        <v>19</v>
      </c>
      <c r="B559" s="29" t="n">
        <v>45046</v>
      </c>
      <c r="C559" s="28" t="n">
        <v>15002.99</v>
      </c>
      <c r="D559" s="28" t="n">
        <v>1430</v>
      </c>
      <c r="E559" s="28" t="s">
        <v>380</v>
      </c>
    </row>
    <row r="560" customFormat="false" ht="15" hidden="false" customHeight="false" outlineLevel="0" collapsed="false">
      <c r="A560" s="28" t="n">
        <v>19</v>
      </c>
      <c r="B560" s="29" t="n">
        <v>45077</v>
      </c>
      <c r="C560" s="28" t="n">
        <v>14577.47</v>
      </c>
      <c r="D560" s="28" t="n">
        <v>0</v>
      </c>
      <c r="E560" s="28" t="s">
        <v>379</v>
      </c>
    </row>
    <row r="561" customFormat="false" ht="15" hidden="false" customHeight="false" outlineLevel="0" collapsed="false">
      <c r="A561" s="28" t="n">
        <v>19</v>
      </c>
      <c r="B561" s="29" t="n">
        <v>45107</v>
      </c>
      <c r="C561" s="28" t="n">
        <v>15936.43</v>
      </c>
      <c r="D561" s="28" t="n">
        <v>1430</v>
      </c>
      <c r="E561" s="28" t="s">
        <v>380</v>
      </c>
    </row>
    <row r="562" customFormat="false" ht="15" hidden="false" customHeight="false" outlineLevel="0" collapsed="false">
      <c r="A562" s="28" t="n">
        <v>19</v>
      </c>
      <c r="B562" s="29" t="n">
        <v>45138</v>
      </c>
      <c r="C562" s="28" t="n">
        <v>17063.49</v>
      </c>
      <c r="D562" s="28" t="n">
        <v>1430</v>
      </c>
      <c r="E562" s="28" t="s">
        <v>380</v>
      </c>
    </row>
    <row r="563" customFormat="false" ht="15" hidden="false" customHeight="false" outlineLevel="0" collapsed="false">
      <c r="A563" s="28" t="n">
        <v>19</v>
      </c>
      <c r="B563" s="29" t="n">
        <v>45169</v>
      </c>
      <c r="C563" s="28" t="n">
        <v>18224.95</v>
      </c>
      <c r="D563" s="28" t="n">
        <v>1430</v>
      </c>
      <c r="E563" s="28" t="s">
        <v>380</v>
      </c>
    </row>
    <row r="564" customFormat="false" ht="15" hidden="false" customHeight="false" outlineLevel="0" collapsed="false">
      <c r="A564" s="28" t="n">
        <v>19</v>
      </c>
      <c r="B564" s="29" t="n">
        <v>45199</v>
      </c>
      <c r="C564" s="28" t="n">
        <v>19409.26</v>
      </c>
      <c r="D564" s="28" t="n">
        <v>1430</v>
      </c>
      <c r="E564" s="28" t="s">
        <v>380</v>
      </c>
    </row>
    <row r="565" customFormat="false" ht="15" hidden="false" customHeight="false" outlineLevel="0" collapsed="false">
      <c r="A565" s="28" t="n">
        <v>19</v>
      </c>
      <c r="B565" s="29" t="n">
        <v>45230</v>
      </c>
      <c r="C565" s="28" t="n">
        <v>20504.42</v>
      </c>
      <c r="D565" s="28" t="n">
        <v>1430</v>
      </c>
      <c r="E565" s="28" t="s">
        <v>380</v>
      </c>
    </row>
    <row r="566" customFormat="false" ht="15" hidden="false" customHeight="false" outlineLevel="0" collapsed="false">
      <c r="A566" s="28" t="n">
        <v>19</v>
      </c>
      <c r="B566" s="29" t="n">
        <v>45260</v>
      </c>
      <c r="C566" s="28" t="n">
        <v>21697.31</v>
      </c>
      <c r="D566" s="28" t="n">
        <v>1430</v>
      </c>
      <c r="E566" s="28" t="s">
        <v>380</v>
      </c>
    </row>
    <row r="567" customFormat="false" ht="15" hidden="false" customHeight="false" outlineLevel="0" collapsed="false">
      <c r="A567" s="28" t="n">
        <v>19</v>
      </c>
      <c r="B567" s="29" t="n">
        <v>45291</v>
      </c>
      <c r="C567" s="28" t="n">
        <v>22869.78</v>
      </c>
      <c r="D567" s="28" t="n">
        <v>1430</v>
      </c>
      <c r="E567" s="28" t="s">
        <v>380</v>
      </c>
    </row>
    <row r="568" customFormat="false" ht="15" hidden="false" customHeight="false" outlineLevel="0" collapsed="false">
      <c r="A568" s="28" t="n">
        <v>19</v>
      </c>
      <c r="B568" s="29" t="n">
        <v>45322</v>
      </c>
      <c r="C568" s="28" t="n">
        <v>24008.8</v>
      </c>
      <c r="D568" s="28" t="n">
        <v>1430</v>
      </c>
      <c r="E568" s="28" t="s">
        <v>380</v>
      </c>
    </row>
    <row r="569" customFormat="false" ht="15" hidden="false" customHeight="false" outlineLevel="0" collapsed="false">
      <c r="A569" s="28" t="n">
        <v>19</v>
      </c>
      <c r="B569" s="29" t="n">
        <v>45351</v>
      </c>
      <c r="C569" s="28" t="n">
        <v>23813.09</v>
      </c>
      <c r="D569" s="28" t="n">
        <v>0</v>
      </c>
      <c r="E569" s="28" t="s">
        <v>379</v>
      </c>
    </row>
    <row r="570" customFormat="false" ht="15" hidden="false" customHeight="false" outlineLevel="0" collapsed="false">
      <c r="A570" s="28" t="n">
        <v>19</v>
      </c>
      <c r="B570" s="29" t="n">
        <v>45382</v>
      </c>
      <c r="C570" s="28" t="n">
        <v>24080.78</v>
      </c>
      <c r="D570" s="28" t="n">
        <v>497.32</v>
      </c>
      <c r="E570" s="28" t="s">
        <v>381</v>
      </c>
    </row>
    <row r="571" customFormat="false" ht="15" hidden="false" customHeight="false" outlineLevel="0" collapsed="false">
      <c r="A571" s="28" t="n">
        <v>19</v>
      </c>
      <c r="B571" s="29" t="n">
        <v>45412</v>
      </c>
      <c r="C571" s="28" t="n">
        <v>25346</v>
      </c>
      <c r="D571" s="28" t="n">
        <v>1430</v>
      </c>
      <c r="E571" s="28" t="s">
        <v>380</v>
      </c>
    </row>
    <row r="572" customFormat="false" ht="15" hidden="false" customHeight="false" outlineLevel="0" collapsed="false">
      <c r="A572" s="28" t="n">
        <v>19</v>
      </c>
      <c r="B572" s="29" t="n">
        <v>45443</v>
      </c>
      <c r="C572" s="28" t="n">
        <v>25239.52</v>
      </c>
      <c r="D572" s="28" t="n">
        <v>0</v>
      </c>
      <c r="E572" s="28" t="s">
        <v>379</v>
      </c>
    </row>
    <row r="573" customFormat="false" ht="15" hidden="false" customHeight="false" outlineLevel="0" collapsed="false">
      <c r="A573" s="28" t="n">
        <v>19</v>
      </c>
      <c r="B573" s="29" t="n">
        <v>45473</v>
      </c>
      <c r="C573" s="28" t="n">
        <v>26625.36</v>
      </c>
      <c r="D573" s="28" t="n">
        <v>1430</v>
      </c>
      <c r="E573" s="28" t="s">
        <v>380</v>
      </c>
    </row>
    <row r="574" customFormat="false" ht="15" hidden="false" customHeight="false" outlineLevel="0" collapsed="false">
      <c r="A574" s="28" t="n">
        <v>19</v>
      </c>
      <c r="B574" s="29" t="n">
        <v>45504</v>
      </c>
      <c r="C574" s="28" t="n">
        <v>27840.67</v>
      </c>
      <c r="D574" s="28" t="n">
        <v>1430</v>
      </c>
      <c r="E574" s="28" t="s">
        <v>380</v>
      </c>
    </row>
    <row r="575" customFormat="false" ht="15" hidden="false" customHeight="false" outlineLevel="0" collapsed="false">
      <c r="A575" s="28" t="n">
        <v>19</v>
      </c>
      <c r="B575" s="29" t="n">
        <v>45535</v>
      </c>
      <c r="C575" s="28" t="n">
        <v>29005.21</v>
      </c>
      <c r="D575" s="28" t="n">
        <v>1430</v>
      </c>
      <c r="E575" s="28" t="s">
        <v>380</v>
      </c>
    </row>
    <row r="576" customFormat="false" ht="15" hidden="false" customHeight="false" outlineLevel="0" collapsed="false">
      <c r="A576" s="28" t="n">
        <v>19</v>
      </c>
      <c r="B576" s="29" t="n">
        <v>45565</v>
      </c>
      <c r="C576" s="28" t="n">
        <v>28921.79</v>
      </c>
      <c r="D576" s="28" t="n">
        <v>0</v>
      </c>
      <c r="E576" s="28" t="s">
        <v>379</v>
      </c>
    </row>
    <row r="577" customFormat="false" ht="15" hidden="false" customHeight="false" outlineLevel="0" collapsed="false">
      <c r="A577" s="28" t="n">
        <v>19</v>
      </c>
      <c r="B577" s="29" t="n">
        <v>45596</v>
      </c>
      <c r="C577" s="28" t="n">
        <v>30270.12</v>
      </c>
      <c r="D577" s="28" t="n">
        <v>1430</v>
      </c>
      <c r="E577" s="28" t="s">
        <v>380</v>
      </c>
    </row>
    <row r="578" customFormat="false" ht="15" hidden="false" customHeight="false" outlineLevel="0" collapsed="false">
      <c r="A578" s="28" t="n">
        <v>19</v>
      </c>
      <c r="B578" s="29" t="n">
        <v>45626</v>
      </c>
      <c r="C578" s="28" t="n">
        <v>31365.36</v>
      </c>
      <c r="D578" s="28" t="n">
        <v>1430</v>
      </c>
      <c r="E578" s="28" t="s">
        <v>380</v>
      </c>
    </row>
    <row r="579" customFormat="false" ht="15" hidden="false" customHeight="false" outlineLevel="0" collapsed="false">
      <c r="A579" s="28" t="n">
        <v>19</v>
      </c>
      <c r="B579" s="29" t="n">
        <v>45657</v>
      </c>
      <c r="C579" s="28" t="n">
        <v>32669.05</v>
      </c>
      <c r="D579" s="28" t="n">
        <v>1430</v>
      </c>
      <c r="E579" s="28" t="s">
        <v>380</v>
      </c>
    </row>
    <row r="580" customFormat="false" ht="15" hidden="false" customHeight="false" outlineLevel="0" collapsed="false">
      <c r="A580" s="28" t="n">
        <v>19</v>
      </c>
      <c r="B580" s="29" t="n">
        <v>45688</v>
      </c>
      <c r="C580" s="28" t="n">
        <v>33683.3</v>
      </c>
      <c r="D580" s="28" t="n">
        <v>1430</v>
      </c>
      <c r="E580" s="28" t="s">
        <v>380</v>
      </c>
    </row>
    <row r="581" customFormat="false" ht="15" hidden="false" customHeight="false" outlineLevel="0" collapsed="false">
      <c r="A581" s="28" t="n">
        <v>19</v>
      </c>
      <c r="B581" s="29" t="n">
        <v>45716</v>
      </c>
      <c r="C581" s="28" t="n">
        <v>34873.12</v>
      </c>
      <c r="D581" s="28" t="n">
        <v>1430</v>
      </c>
      <c r="E581" s="28" t="s">
        <v>380</v>
      </c>
    </row>
    <row r="582" customFormat="false" ht="15" hidden="false" customHeight="false" outlineLevel="0" collapsed="false">
      <c r="A582" s="28" t="n">
        <v>19</v>
      </c>
      <c r="B582" s="29" t="n">
        <v>45747</v>
      </c>
      <c r="C582" s="28" t="n">
        <v>35150.55</v>
      </c>
      <c r="D582" s="28" t="n">
        <v>577.59</v>
      </c>
      <c r="E582" s="28" t="s">
        <v>381</v>
      </c>
    </row>
    <row r="583" customFormat="false" ht="15" hidden="false" customHeight="false" outlineLevel="0" collapsed="false">
      <c r="A583" s="28" t="n">
        <v>19</v>
      </c>
      <c r="B583" s="29" t="n">
        <v>45777</v>
      </c>
      <c r="C583" s="28" t="n">
        <v>34947.64</v>
      </c>
      <c r="D583" s="28" t="n">
        <v>0</v>
      </c>
      <c r="E583" s="28" t="s">
        <v>379</v>
      </c>
    </row>
    <row r="584" customFormat="false" ht="15" hidden="false" customHeight="false" outlineLevel="0" collapsed="false">
      <c r="A584" s="28" t="n">
        <v>19</v>
      </c>
      <c r="B584" s="29" t="n">
        <v>45808</v>
      </c>
      <c r="C584" s="28" t="n">
        <v>36327.14</v>
      </c>
      <c r="D584" s="28" t="n">
        <v>1430</v>
      </c>
      <c r="E584" s="28" t="s">
        <v>380</v>
      </c>
    </row>
    <row r="585" customFormat="false" ht="15" hidden="false" customHeight="false" outlineLevel="0" collapsed="false">
      <c r="A585" s="28" t="n">
        <v>19</v>
      </c>
      <c r="B585" s="29" t="n">
        <v>45838</v>
      </c>
      <c r="C585" s="28" t="n">
        <v>37340.01</v>
      </c>
      <c r="D585" s="28" t="n">
        <v>1430</v>
      </c>
      <c r="E585" s="28" t="s">
        <v>380</v>
      </c>
    </row>
    <row r="586" customFormat="false" ht="15" hidden="false" customHeight="false" outlineLevel="0" collapsed="false">
      <c r="A586" s="28" t="n">
        <v>19</v>
      </c>
      <c r="B586" s="29" t="n">
        <v>45869</v>
      </c>
      <c r="C586" s="28" t="n">
        <v>38580.4</v>
      </c>
      <c r="D586" s="28" t="n">
        <v>1430</v>
      </c>
      <c r="E586" s="28" t="s">
        <v>380</v>
      </c>
    </row>
    <row r="587" customFormat="false" ht="15" hidden="false" customHeight="false" outlineLevel="0" collapsed="false">
      <c r="A587" s="28" t="n">
        <v>19</v>
      </c>
      <c r="B587" s="29" t="n">
        <v>45900</v>
      </c>
      <c r="C587" s="28" t="n">
        <v>39877.62</v>
      </c>
      <c r="D587" s="28" t="n">
        <v>1430</v>
      </c>
      <c r="E587" s="28" t="s">
        <v>380</v>
      </c>
    </row>
    <row r="588" customFormat="false" ht="15" hidden="false" customHeight="false" outlineLevel="0" collapsed="false">
      <c r="A588" s="28" t="n">
        <v>19</v>
      </c>
      <c r="B588" s="29" t="n">
        <v>45930</v>
      </c>
      <c r="C588" s="28" t="n">
        <v>40458.49</v>
      </c>
      <c r="D588" s="28" t="n">
        <v>803.95</v>
      </c>
      <c r="E588" s="28" t="s">
        <v>381</v>
      </c>
    </row>
    <row r="589" customFormat="false" ht="15" hidden="false" customHeight="false" outlineLevel="0" collapsed="false">
      <c r="A589" s="28" t="n">
        <v>19</v>
      </c>
      <c r="B589" s="29" t="n">
        <v>45961</v>
      </c>
      <c r="C589" s="28" t="n">
        <v>41601</v>
      </c>
      <c r="D589" s="28" t="n">
        <v>1430</v>
      </c>
      <c r="E589" s="28" t="s">
        <v>380</v>
      </c>
    </row>
    <row r="590" customFormat="false" ht="15" hidden="false" customHeight="false" outlineLevel="0" collapsed="false">
      <c r="A590" s="28" t="n">
        <v>19</v>
      </c>
      <c r="B590" s="29" t="n">
        <v>45991</v>
      </c>
      <c r="C590" s="28" t="n">
        <v>42875.79</v>
      </c>
      <c r="D590" s="28" t="n">
        <v>1430</v>
      </c>
      <c r="E590" s="28" t="s">
        <v>380</v>
      </c>
    </row>
    <row r="591" customFormat="false" ht="15" hidden="false" customHeight="false" outlineLevel="0" collapsed="false">
      <c r="A591" s="28" t="n">
        <v>19</v>
      </c>
      <c r="B591" s="29" t="n">
        <v>46022</v>
      </c>
      <c r="C591" s="28" t="n">
        <v>43898.21</v>
      </c>
      <c r="D591" s="28" t="n">
        <v>1430</v>
      </c>
      <c r="E591" s="28" t="s">
        <v>380</v>
      </c>
    </row>
    <row r="592" customFormat="false" ht="15" hidden="false" customHeight="false" outlineLevel="0" collapsed="false">
      <c r="A592" s="28" t="n">
        <v>19</v>
      </c>
      <c r="B592" s="29" t="n">
        <v>46053</v>
      </c>
      <c r="C592" s="28" t="n">
        <v>44943.37</v>
      </c>
      <c r="D592" s="28" t="n">
        <v>1430</v>
      </c>
      <c r="E592" s="28" t="s">
        <v>380</v>
      </c>
    </row>
    <row r="593" customFormat="false" ht="15" hidden="false" customHeight="false" outlineLevel="0" collapsed="false">
      <c r="A593" s="28" t="n">
        <v>19</v>
      </c>
      <c r="B593" s="29" t="n">
        <v>46081</v>
      </c>
      <c r="C593" s="28" t="n">
        <v>46014.74</v>
      </c>
      <c r="D593" s="28" t="n">
        <v>1430</v>
      </c>
      <c r="E593" s="28" t="s">
        <v>380</v>
      </c>
    </row>
    <row r="594" customFormat="false" ht="15" hidden="false" customHeight="false" outlineLevel="0" collapsed="false">
      <c r="A594" s="28" t="n">
        <v>19</v>
      </c>
      <c r="B594" s="29" t="n">
        <v>46112</v>
      </c>
      <c r="C594" s="28" t="n">
        <v>45659.52</v>
      </c>
      <c r="D594" s="28" t="n">
        <v>0</v>
      </c>
      <c r="E594" s="28" t="s">
        <v>379</v>
      </c>
    </row>
    <row r="595" customFormat="false" ht="15" hidden="false" customHeight="false" outlineLevel="0" collapsed="false">
      <c r="A595" s="28" t="n">
        <v>19</v>
      </c>
      <c r="B595" s="29" t="n">
        <v>46142</v>
      </c>
      <c r="C595" s="28" t="n">
        <v>46251.29</v>
      </c>
      <c r="D595" s="28" t="n">
        <v>972.41</v>
      </c>
      <c r="E595" s="28" t="s">
        <v>381</v>
      </c>
    </row>
    <row r="596" customFormat="false" ht="15" hidden="false" customHeight="false" outlineLevel="0" collapsed="false">
      <c r="A596" s="28" t="n">
        <v>19</v>
      </c>
      <c r="B596" s="29" t="n">
        <v>46173</v>
      </c>
      <c r="C596" s="28" t="n">
        <v>47620.18</v>
      </c>
      <c r="D596" s="28" t="n">
        <v>1430</v>
      </c>
      <c r="E596" s="28" t="s">
        <v>380</v>
      </c>
    </row>
    <row r="597" customFormat="false" ht="15" hidden="false" customHeight="false" outlineLevel="0" collapsed="false">
      <c r="A597" s="28" t="n">
        <v>19</v>
      </c>
      <c r="B597" s="29" t="n">
        <v>46203</v>
      </c>
      <c r="C597" s="28" t="n">
        <v>48788.49</v>
      </c>
      <c r="D597" s="28" t="n">
        <v>1430</v>
      </c>
      <c r="E597" s="28" t="s">
        <v>380</v>
      </c>
    </row>
    <row r="598" customFormat="false" ht="15" hidden="false" customHeight="false" outlineLevel="0" collapsed="false">
      <c r="A598" s="28" t="n">
        <v>19</v>
      </c>
      <c r="B598" s="29" t="n">
        <v>46234</v>
      </c>
      <c r="C598" s="28" t="n">
        <v>49982.86</v>
      </c>
      <c r="D598" s="28" t="n">
        <v>1430</v>
      </c>
      <c r="E598" s="28" t="s">
        <v>380</v>
      </c>
    </row>
    <row r="599" customFormat="false" ht="15" hidden="false" customHeight="false" outlineLevel="0" collapsed="false">
      <c r="A599" s="28" t="n">
        <v>19</v>
      </c>
      <c r="B599" s="29" t="n">
        <v>46265</v>
      </c>
      <c r="C599" s="28" t="n">
        <v>50120.81</v>
      </c>
      <c r="D599" s="28" t="n">
        <v>391.28</v>
      </c>
      <c r="E599" s="28" t="s">
        <v>381</v>
      </c>
    </row>
    <row r="600" customFormat="false" ht="15" hidden="false" customHeight="false" outlineLevel="0" collapsed="false">
      <c r="A600" s="28" t="n">
        <v>20</v>
      </c>
      <c r="B600" s="29" t="n">
        <v>44957</v>
      </c>
      <c r="C600" s="28" t="n">
        <v>7950.63</v>
      </c>
      <c r="D600" s="28" t="n">
        <v>1480</v>
      </c>
      <c r="E600" s="28" t="s">
        <v>380</v>
      </c>
    </row>
    <row r="601" customFormat="false" ht="15" hidden="false" customHeight="false" outlineLevel="0" collapsed="false">
      <c r="A601" s="28" t="n">
        <v>20</v>
      </c>
      <c r="B601" s="29" t="n">
        <v>44985</v>
      </c>
      <c r="C601" s="28" t="n">
        <v>9082.71</v>
      </c>
      <c r="D601" s="28" t="n">
        <v>1480</v>
      </c>
      <c r="E601" s="28" t="s">
        <v>380</v>
      </c>
    </row>
    <row r="602" customFormat="false" ht="15" hidden="false" customHeight="false" outlineLevel="0" collapsed="false">
      <c r="A602" s="28" t="n">
        <v>20</v>
      </c>
      <c r="B602" s="29" t="n">
        <v>45016</v>
      </c>
      <c r="C602" s="28" t="n">
        <v>10394.75</v>
      </c>
      <c r="D602" s="28" t="n">
        <v>1480</v>
      </c>
      <c r="E602" s="28" t="s">
        <v>380</v>
      </c>
    </row>
    <row r="603" customFormat="false" ht="15" hidden="false" customHeight="false" outlineLevel="0" collapsed="false">
      <c r="A603" s="28" t="n">
        <v>20</v>
      </c>
      <c r="B603" s="29" t="n">
        <v>45046</v>
      </c>
      <c r="C603" s="28" t="n">
        <v>11842.42</v>
      </c>
      <c r="D603" s="28" t="n">
        <v>1480</v>
      </c>
      <c r="E603" s="28" t="s">
        <v>380</v>
      </c>
    </row>
    <row r="604" customFormat="false" ht="15" hidden="false" customHeight="false" outlineLevel="0" collapsed="false">
      <c r="A604" s="28" t="n">
        <v>20</v>
      </c>
      <c r="B604" s="29" t="n">
        <v>45077</v>
      </c>
      <c r="C604" s="28" t="n">
        <v>11935.49</v>
      </c>
      <c r="D604" s="28" t="n">
        <v>307.05</v>
      </c>
      <c r="E604" s="28" t="s">
        <v>381</v>
      </c>
    </row>
    <row r="605" customFormat="false" ht="15" hidden="false" customHeight="false" outlineLevel="0" collapsed="false">
      <c r="A605" s="28" t="n">
        <v>20</v>
      </c>
      <c r="B605" s="29" t="n">
        <v>45107</v>
      </c>
      <c r="C605" s="28" t="n">
        <v>13117.12</v>
      </c>
      <c r="D605" s="28" t="n">
        <v>1480</v>
      </c>
      <c r="E605" s="28" t="s">
        <v>380</v>
      </c>
    </row>
    <row r="606" customFormat="false" ht="15" hidden="false" customHeight="false" outlineLevel="0" collapsed="false">
      <c r="A606" s="28" t="n">
        <v>20</v>
      </c>
      <c r="B606" s="29" t="n">
        <v>45138</v>
      </c>
      <c r="C606" s="28" t="n">
        <v>14532.42</v>
      </c>
      <c r="D606" s="28" t="n">
        <v>1480</v>
      </c>
      <c r="E606" s="28" t="s">
        <v>380</v>
      </c>
    </row>
    <row r="607" customFormat="false" ht="15" hidden="false" customHeight="false" outlineLevel="0" collapsed="false">
      <c r="A607" s="28" t="n">
        <v>20</v>
      </c>
      <c r="B607" s="29" t="n">
        <v>45169</v>
      </c>
      <c r="C607" s="28" t="n">
        <v>15777.76</v>
      </c>
      <c r="D607" s="28" t="n">
        <v>1480</v>
      </c>
      <c r="E607" s="28" t="s">
        <v>380</v>
      </c>
    </row>
    <row r="608" customFormat="false" ht="15" hidden="false" customHeight="false" outlineLevel="0" collapsed="false">
      <c r="A608" s="28" t="n">
        <v>20</v>
      </c>
      <c r="B608" s="29" t="n">
        <v>45199</v>
      </c>
      <c r="C608" s="28" t="n">
        <v>16822.43</v>
      </c>
      <c r="D608" s="28" t="n">
        <v>1480</v>
      </c>
      <c r="E608" s="28" t="s">
        <v>380</v>
      </c>
    </row>
    <row r="609" customFormat="false" ht="15" hidden="false" customHeight="false" outlineLevel="0" collapsed="false">
      <c r="A609" s="28" t="n">
        <v>20</v>
      </c>
      <c r="B609" s="29" t="n">
        <v>45230</v>
      </c>
      <c r="C609" s="28" t="n">
        <v>18190.57</v>
      </c>
      <c r="D609" s="28" t="n">
        <v>1480</v>
      </c>
      <c r="E609" s="28" t="s">
        <v>380</v>
      </c>
    </row>
    <row r="610" customFormat="false" ht="15" hidden="false" customHeight="false" outlineLevel="0" collapsed="false">
      <c r="A610" s="28" t="n">
        <v>20</v>
      </c>
      <c r="B610" s="29" t="n">
        <v>45260</v>
      </c>
      <c r="C610" s="28" t="n">
        <v>19552</v>
      </c>
      <c r="D610" s="28" t="n">
        <v>1480</v>
      </c>
      <c r="E610" s="28" t="s">
        <v>380</v>
      </c>
    </row>
    <row r="611" customFormat="false" ht="15" hidden="false" customHeight="false" outlineLevel="0" collapsed="false">
      <c r="A611" s="28" t="n">
        <v>20</v>
      </c>
      <c r="B611" s="29" t="n">
        <v>45291</v>
      </c>
      <c r="C611" s="28" t="n">
        <v>20925.17</v>
      </c>
      <c r="D611" s="28" t="n">
        <v>1480</v>
      </c>
      <c r="E611" s="28" t="s">
        <v>380</v>
      </c>
    </row>
    <row r="612" customFormat="false" ht="15" hidden="false" customHeight="false" outlineLevel="0" collapsed="false">
      <c r="A612" s="28" t="n">
        <v>20</v>
      </c>
      <c r="B612" s="29" t="n">
        <v>45322</v>
      </c>
      <c r="C612" s="28" t="n">
        <v>22267.2</v>
      </c>
      <c r="D612" s="28" t="n">
        <v>1480</v>
      </c>
      <c r="E612" s="28" t="s">
        <v>380</v>
      </c>
    </row>
    <row r="613" customFormat="false" ht="15" hidden="false" customHeight="false" outlineLevel="0" collapsed="false">
      <c r="A613" s="28" t="n">
        <v>20</v>
      </c>
      <c r="B613" s="29" t="n">
        <v>45351</v>
      </c>
      <c r="C613" s="28" t="n">
        <v>23469.24</v>
      </c>
      <c r="D613" s="28" t="n">
        <v>1480</v>
      </c>
      <c r="E613" s="28" t="s">
        <v>380</v>
      </c>
    </row>
    <row r="614" customFormat="false" ht="15" hidden="false" customHeight="false" outlineLevel="0" collapsed="false">
      <c r="A614" s="28" t="n">
        <v>20</v>
      </c>
      <c r="B614" s="29" t="n">
        <v>45382</v>
      </c>
      <c r="C614" s="28" t="n">
        <v>24936.16</v>
      </c>
      <c r="D614" s="28" t="n">
        <v>1480</v>
      </c>
      <c r="E614" s="28" t="s">
        <v>380</v>
      </c>
    </row>
    <row r="615" customFormat="false" ht="15" hidden="false" customHeight="false" outlineLevel="0" collapsed="false">
      <c r="A615" s="28" t="n">
        <v>20</v>
      </c>
      <c r="B615" s="29" t="n">
        <v>45412</v>
      </c>
      <c r="C615" s="28" t="n">
        <v>24723.74</v>
      </c>
      <c r="D615" s="28" t="n">
        <v>0</v>
      </c>
      <c r="E615" s="28" t="s">
        <v>379</v>
      </c>
    </row>
    <row r="616" customFormat="false" ht="15" hidden="false" customHeight="false" outlineLevel="0" collapsed="false">
      <c r="A616" s="28" t="n">
        <v>20</v>
      </c>
      <c r="B616" s="29" t="n">
        <v>45443</v>
      </c>
      <c r="C616" s="28" t="n">
        <v>26200.85</v>
      </c>
      <c r="D616" s="28" t="n">
        <v>1480</v>
      </c>
      <c r="E616" s="28" t="s">
        <v>380</v>
      </c>
    </row>
    <row r="617" customFormat="false" ht="15" hidden="false" customHeight="false" outlineLevel="0" collapsed="false">
      <c r="A617" s="28" t="n">
        <v>20</v>
      </c>
      <c r="B617" s="29" t="n">
        <v>45473</v>
      </c>
      <c r="C617" s="28" t="n">
        <v>26644.73</v>
      </c>
      <c r="D617" s="28" t="n">
        <v>617.34</v>
      </c>
      <c r="E617" s="28" t="s">
        <v>381</v>
      </c>
    </row>
    <row r="618" customFormat="false" ht="15" hidden="false" customHeight="false" outlineLevel="0" collapsed="false">
      <c r="A618" s="28" t="n">
        <v>20</v>
      </c>
      <c r="B618" s="29" t="n">
        <v>45504</v>
      </c>
      <c r="C618" s="28" t="n">
        <v>26962.57</v>
      </c>
      <c r="D618" s="28" t="n">
        <v>342.33</v>
      </c>
      <c r="E618" s="28" t="s">
        <v>381</v>
      </c>
    </row>
    <row r="619" customFormat="false" ht="15" hidden="false" customHeight="false" outlineLevel="0" collapsed="false">
      <c r="A619" s="28" t="n">
        <v>20</v>
      </c>
      <c r="B619" s="29" t="n">
        <v>45535</v>
      </c>
      <c r="C619" s="28" t="n">
        <v>27599.65</v>
      </c>
      <c r="D619" s="28" t="n">
        <v>860.81</v>
      </c>
      <c r="E619" s="28" t="s">
        <v>381</v>
      </c>
    </row>
    <row r="620" customFormat="false" ht="15" hidden="false" customHeight="false" outlineLevel="0" collapsed="false">
      <c r="A620" s="28" t="n">
        <v>20</v>
      </c>
      <c r="B620" s="29" t="n">
        <v>45565</v>
      </c>
      <c r="C620" s="28" t="n">
        <v>28782.92</v>
      </c>
      <c r="D620" s="28" t="n">
        <v>1480</v>
      </c>
      <c r="E620" s="28" t="s">
        <v>380</v>
      </c>
    </row>
    <row r="621" customFormat="false" ht="15" hidden="false" customHeight="false" outlineLevel="0" collapsed="false">
      <c r="A621" s="28" t="n">
        <v>20</v>
      </c>
      <c r="B621" s="29" t="n">
        <v>45596</v>
      </c>
      <c r="C621" s="28" t="n">
        <v>30114.25</v>
      </c>
      <c r="D621" s="28" t="n">
        <v>1480</v>
      </c>
      <c r="E621" s="28" t="s">
        <v>380</v>
      </c>
    </row>
    <row r="622" customFormat="false" ht="15" hidden="false" customHeight="false" outlineLevel="0" collapsed="false">
      <c r="A622" s="28" t="n">
        <v>20</v>
      </c>
      <c r="B622" s="29" t="n">
        <v>45626</v>
      </c>
      <c r="C622" s="28" t="n">
        <v>29734.87</v>
      </c>
      <c r="D622" s="28" t="n">
        <v>0</v>
      </c>
      <c r="E622" s="28" t="s">
        <v>379</v>
      </c>
    </row>
    <row r="623" customFormat="false" ht="15" hidden="false" customHeight="false" outlineLevel="0" collapsed="false">
      <c r="A623" s="28" t="n">
        <v>20</v>
      </c>
      <c r="B623" s="29" t="n">
        <v>45657</v>
      </c>
      <c r="C623" s="28" t="n">
        <v>31185.47</v>
      </c>
      <c r="D623" s="28" t="n">
        <v>1480</v>
      </c>
      <c r="E623" s="28" t="s">
        <v>380</v>
      </c>
    </row>
    <row r="624" customFormat="false" ht="15" hidden="false" customHeight="false" outlineLevel="0" collapsed="false">
      <c r="A624" s="28" t="n">
        <v>20</v>
      </c>
      <c r="B624" s="29" t="n">
        <v>45688</v>
      </c>
      <c r="C624" s="28" t="n">
        <v>32393.71</v>
      </c>
      <c r="D624" s="28" t="n">
        <v>1480</v>
      </c>
      <c r="E624" s="28" t="s">
        <v>380</v>
      </c>
    </row>
    <row r="625" customFormat="false" ht="15" hidden="false" customHeight="false" outlineLevel="0" collapsed="false">
      <c r="A625" s="28" t="n">
        <v>20</v>
      </c>
      <c r="B625" s="29" t="n">
        <v>45716</v>
      </c>
      <c r="C625" s="28" t="n">
        <v>33743.6</v>
      </c>
      <c r="D625" s="28" t="n">
        <v>1480</v>
      </c>
      <c r="E625" s="28" t="s">
        <v>380</v>
      </c>
    </row>
    <row r="626" customFormat="false" ht="15" hidden="false" customHeight="false" outlineLevel="0" collapsed="false">
      <c r="A626" s="28" t="n">
        <v>20</v>
      </c>
      <c r="B626" s="29" t="n">
        <v>45747</v>
      </c>
      <c r="C626" s="28" t="n">
        <v>34842.72</v>
      </c>
      <c r="D626" s="28" t="n">
        <v>1480</v>
      </c>
      <c r="E626" s="28" t="s">
        <v>380</v>
      </c>
    </row>
    <row r="627" customFormat="false" ht="15" hidden="false" customHeight="false" outlineLevel="0" collapsed="false">
      <c r="A627" s="28" t="n">
        <v>20</v>
      </c>
      <c r="B627" s="29" t="n">
        <v>45777</v>
      </c>
      <c r="C627" s="28" t="n">
        <v>36121.53</v>
      </c>
      <c r="D627" s="28" t="n">
        <v>1480</v>
      </c>
      <c r="E627" s="28" t="s">
        <v>380</v>
      </c>
    </row>
    <row r="628" customFormat="false" ht="15" hidden="false" customHeight="false" outlineLevel="0" collapsed="false">
      <c r="A628" s="28" t="n">
        <v>20</v>
      </c>
      <c r="B628" s="29" t="n">
        <v>45808</v>
      </c>
      <c r="C628" s="28" t="n">
        <v>37218.4</v>
      </c>
      <c r="D628" s="28" t="n">
        <v>1480</v>
      </c>
      <c r="E628" s="28" t="s">
        <v>380</v>
      </c>
    </row>
    <row r="629" customFormat="false" ht="15" hidden="false" customHeight="false" outlineLevel="0" collapsed="false">
      <c r="A629" s="28" t="n">
        <v>20</v>
      </c>
      <c r="B629" s="29" t="n">
        <v>45838</v>
      </c>
      <c r="C629" s="28" t="n">
        <v>38311.3</v>
      </c>
      <c r="D629" s="28" t="n">
        <v>1480</v>
      </c>
      <c r="E629" s="28" t="s">
        <v>380</v>
      </c>
    </row>
    <row r="630" customFormat="false" ht="15" hidden="false" customHeight="false" outlineLevel="0" collapsed="false">
      <c r="A630" s="28" t="n">
        <v>20</v>
      </c>
      <c r="B630" s="29" t="n">
        <v>45869</v>
      </c>
      <c r="C630" s="28" t="n">
        <v>38804.06</v>
      </c>
      <c r="D630" s="28" t="n">
        <v>771.13</v>
      </c>
      <c r="E630" s="28" t="s">
        <v>381</v>
      </c>
    </row>
    <row r="631" customFormat="false" ht="15" hidden="false" customHeight="false" outlineLevel="0" collapsed="false">
      <c r="A631" s="28" t="n">
        <v>20</v>
      </c>
      <c r="B631" s="29" t="n">
        <v>45900</v>
      </c>
      <c r="C631" s="28" t="n">
        <v>40120.51</v>
      </c>
      <c r="D631" s="28" t="n">
        <v>1480</v>
      </c>
      <c r="E631" s="28" t="s">
        <v>380</v>
      </c>
    </row>
    <row r="632" customFormat="false" ht="15" hidden="false" customHeight="false" outlineLevel="0" collapsed="false">
      <c r="A632" s="28" t="n">
        <v>20</v>
      </c>
      <c r="B632" s="29" t="n">
        <v>45930</v>
      </c>
      <c r="C632" s="28" t="n">
        <v>41480.58</v>
      </c>
      <c r="D632" s="28" t="n">
        <v>1480</v>
      </c>
      <c r="E632" s="28" t="s">
        <v>380</v>
      </c>
    </row>
    <row r="633" customFormat="false" ht="15" hidden="false" customHeight="false" outlineLevel="0" collapsed="false">
      <c r="A633" s="28" t="n">
        <v>20</v>
      </c>
      <c r="B633" s="29" t="n">
        <v>45961</v>
      </c>
      <c r="C633" s="28" t="n">
        <v>41836.78</v>
      </c>
      <c r="D633" s="28" t="n">
        <v>622.08</v>
      </c>
      <c r="E633" s="28" t="s">
        <v>381</v>
      </c>
    </row>
    <row r="634" customFormat="false" ht="15" hidden="false" customHeight="false" outlineLevel="0" collapsed="false">
      <c r="A634" s="28" t="n">
        <v>20</v>
      </c>
      <c r="B634" s="29" t="n">
        <v>45991</v>
      </c>
      <c r="C634" s="28" t="n">
        <v>43290.95</v>
      </c>
      <c r="D634" s="28" t="n">
        <v>1480</v>
      </c>
      <c r="E634" s="28" t="s">
        <v>380</v>
      </c>
    </row>
    <row r="635" customFormat="false" ht="15" hidden="false" customHeight="false" outlineLevel="0" collapsed="false">
      <c r="A635" s="28" t="n">
        <v>20</v>
      </c>
      <c r="B635" s="29" t="n">
        <v>46022</v>
      </c>
      <c r="C635" s="28" t="n">
        <v>43919.82</v>
      </c>
      <c r="D635" s="28" t="n">
        <v>951.22</v>
      </c>
      <c r="E635" s="28" t="s">
        <v>381</v>
      </c>
    </row>
    <row r="636" customFormat="false" ht="15" hidden="false" customHeight="false" outlineLevel="0" collapsed="false">
      <c r="A636" s="28" t="n">
        <v>20</v>
      </c>
      <c r="B636" s="29" t="n">
        <v>46053</v>
      </c>
      <c r="C636" s="28" t="n">
        <v>45217.05</v>
      </c>
      <c r="D636" s="28" t="n">
        <v>1480</v>
      </c>
      <c r="E636" s="28" t="s">
        <v>380</v>
      </c>
    </row>
    <row r="637" customFormat="false" ht="15" hidden="false" customHeight="false" outlineLevel="0" collapsed="false">
      <c r="A637" s="28" t="n">
        <v>20</v>
      </c>
      <c r="B637" s="29" t="n">
        <v>46081</v>
      </c>
      <c r="C637" s="28" t="n">
        <v>46636.14</v>
      </c>
      <c r="D637" s="28" t="n">
        <v>1480</v>
      </c>
      <c r="E637" s="28" t="s">
        <v>380</v>
      </c>
    </row>
    <row r="638" customFormat="false" ht="15" hidden="false" customHeight="false" outlineLevel="0" collapsed="false">
      <c r="A638" s="28" t="n">
        <v>20</v>
      </c>
      <c r="B638" s="29" t="n">
        <v>46112</v>
      </c>
      <c r="C638" s="28" t="n">
        <v>47761.53</v>
      </c>
      <c r="D638" s="28" t="n">
        <v>1480</v>
      </c>
      <c r="E638" s="28" t="s">
        <v>380</v>
      </c>
    </row>
    <row r="639" customFormat="false" ht="15" hidden="false" customHeight="false" outlineLevel="0" collapsed="false">
      <c r="A639" s="28" t="n">
        <v>20</v>
      </c>
      <c r="B639" s="29" t="n">
        <v>46142</v>
      </c>
      <c r="C639" s="28" t="n">
        <v>49023.04</v>
      </c>
      <c r="D639" s="28" t="n">
        <v>1480</v>
      </c>
      <c r="E639" s="28" t="s">
        <v>380</v>
      </c>
    </row>
    <row r="640" customFormat="false" ht="15" hidden="false" customHeight="false" outlineLevel="0" collapsed="false">
      <c r="A640" s="28" t="n">
        <v>20</v>
      </c>
      <c r="B640" s="29" t="n">
        <v>46173</v>
      </c>
      <c r="C640" s="28" t="n">
        <v>50292.52</v>
      </c>
      <c r="D640" s="28" t="n">
        <v>1480</v>
      </c>
      <c r="E640" s="28" t="s">
        <v>380</v>
      </c>
    </row>
    <row r="641" customFormat="false" ht="15" hidden="false" customHeight="false" outlineLevel="0" collapsed="false">
      <c r="A641" s="28" t="n">
        <v>20</v>
      </c>
      <c r="B641" s="29" t="n">
        <v>46203</v>
      </c>
      <c r="C641" s="28" t="n">
        <v>51751.34</v>
      </c>
      <c r="D641" s="28" t="n">
        <v>1480</v>
      </c>
      <c r="E641" s="28" t="s">
        <v>380</v>
      </c>
    </row>
    <row r="642" customFormat="false" ht="15" hidden="false" customHeight="false" outlineLevel="0" collapsed="false">
      <c r="A642" s="28" t="n">
        <v>20</v>
      </c>
      <c r="B642" s="29" t="n">
        <v>46234</v>
      </c>
      <c r="C642" s="28" t="n">
        <v>52920.86</v>
      </c>
      <c r="D642" s="28" t="n">
        <v>1480</v>
      </c>
      <c r="E642" s="28" t="s">
        <v>380</v>
      </c>
    </row>
    <row r="643" customFormat="false" ht="15" hidden="false" customHeight="false" outlineLevel="0" collapsed="false">
      <c r="A643" s="28" t="n">
        <v>20</v>
      </c>
      <c r="B643" s="29" t="n">
        <v>46265</v>
      </c>
      <c r="C643" s="28" t="n">
        <v>54059.37</v>
      </c>
      <c r="D643" s="28" t="n">
        <v>1480</v>
      </c>
      <c r="E643" s="28" t="s">
        <v>380</v>
      </c>
    </row>
    <row r="644" customFormat="false" ht="15" hidden="false" customHeight="false" outlineLevel="0" collapsed="false">
      <c r="A644" s="28" t="n">
        <v>21</v>
      </c>
      <c r="B644" s="29" t="n">
        <v>44957</v>
      </c>
      <c r="C644" s="28" t="n">
        <v>6622.88</v>
      </c>
      <c r="D644" s="28" t="n">
        <v>1420</v>
      </c>
      <c r="E644" s="28" t="s">
        <v>380</v>
      </c>
    </row>
    <row r="645" customFormat="false" ht="15" hidden="false" customHeight="false" outlineLevel="0" collapsed="false">
      <c r="A645" s="28" t="n">
        <v>21</v>
      </c>
      <c r="B645" s="29" t="n">
        <v>44985</v>
      </c>
      <c r="C645" s="28" t="n">
        <v>8014.27</v>
      </c>
      <c r="D645" s="28" t="n">
        <v>1420</v>
      </c>
      <c r="E645" s="28" t="s">
        <v>380</v>
      </c>
    </row>
    <row r="646" customFormat="false" ht="15" hidden="false" customHeight="false" outlineLevel="0" collapsed="false">
      <c r="A646" s="28" t="n">
        <v>21</v>
      </c>
      <c r="B646" s="29" t="n">
        <v>45016</v>
      </c>
      <c r="C646" s="28" t="n">
        <v>9347.93</v>
      </c>
      <c r="D646" s="28" t="n">
        <v>1420</v>
      </c>
      <c r="E646" s="28" t="s">
        <v>380</v>
      </c>
    </row>
    <row r="647" customFormat="false" ht="15" hidden="false" customHeight="false" outlineLevel="0" collapsed="false">
      <c r="A647" s="28" t="n">
        <v>21</v>
      </c>
      <c r="B647" s="29" t="n">
        <v>45046</v>
      </c>
      <c r="C647" s="28" t="n">
        <v>10368.67</v>
      </c>
      <c r="D647" s="28" t="n">
        <v>1420</v>
      </c>
      <c r="E647" s="28" t="s">
        <v>380</v>
      </c>
    </row>
    <row r="648" customFormat="false" ht="15" hidden="false" customHeight="false" outlineLevel="0" collapsed="false">
      <c r="A648" s="28" t="n">
        <v>21</v>
      </c>
      <c r="B648" s="29" t="n">
        <v>45077</v>
      </c>
      <c r="C648" s="28" t="n">
        <v>10234.82</v>
      </c>
      <c r="D648" s="28" t="n">
        <v>0</v>
      </c>
      <c r="E648" s="28" t="s">
        <v>379</v>
      </c>
    </row>
    <row r="649" customFormat="false" ht="15" hidden="false" customHeight="false" outlineLevel="0" collapsed="false">
      <c r="A649" s="28" t="n">
        <v>21</v>
      </c>
      <c r="B649" s="29" t="n">
        <v>45107</v>
      </c>
      <c r="C649" s="28" t="n">
        <v>11581.87</v>
      </c>
      <c r="D649" s="28" t="n">
        <v>1420</v>
      </c>
      <c r="E649" s="28" t="s">
        <v>380</v>
      </c>
    </row>
    <row r="650" customFormat="false" ht="15" hidden="false" customHeight="false" outlineLevel="0" collapsed="false">
      <c r="A650" s="28" t="n">
        <v>21</v>
      </c>
      <c r="B650" s="29" t="n">
        <v>45138</v>
      </c>
      <c r="C650" s="28" t="n">
        <v>12592.48</v>
      </c>
      <c r="D650" s="28" t="n">
        <v>1420</v>
      </c>
      <c r="E650" s="28" t="s">
        <v>380</v>
      </c>
    </row>
    <row r="651" customFormat="false" ht="15" hidden="false" customHeight="false" outlineLevel="0" collapsed="false">
      <c r="A651" s="28" t="n">
        <v>21</v>
      </c>
      <c r="B651" s="29" t="n">
        <v>45169</v>
      </c>
      <c r="C651" s="28" t="n">
        <v>13780.44</v>
      </c>
      <c r="D651" s="28" t="n">
        <v>1420</v>
      </c>
      <c r="E651" s="28" t="s">
        <v>380</v>
      </c>
    </row>
    <row r="652" customFormat="false" ht="15" hidden="false" customHeight="false" outlineLevel="0" collapsed="false">
      <c r="A652" s="28" t="n">
        <v>21</v>
      </c>
      <c r="B652" s="29" t="n">
        <v>45199</v>
      </c>
      <c r="C652" s="28" t="n">
        <v>15195.91</v>
      </c>
      <c r="D652" s="28" t="n">
        <v>1420</v>
      </c>
      <c r="E652" s="28" t="s">
        <v>380</v>
      </c>
    </row>
    <row r="653" customFormat="false" ht="15" hidden="false" customHeight="false" outlineLevel="0" collapsed="false">
      <c r="A653" s="28" t="n">
        <v>21</v>
      </c>
      <c r="B653" s="29" t="n">
        <v>45230</v>
      </c>
      <c r="C653" s="28" t="n">
        <v>16048.3</v>
      </c>
      <c r="D653" s="28" t="n">
        <v>922.37</v>
      </c>
      <c r="E653" s="28" t="s">
        <v>381</v>
      </c>
    </row>
    <row r="654" customFormat="false" ht="15" hidden="false" customHeight="false" outlineLevel="0" collapsed="false">
      <c r="A654" s="28" t="n">
        <v>21</v>
      </c>
      <c r="B654" s="29" t="n">
        <v>45260</v>
      </c>
      <c r="C654" s="28" t="n">
        <v>17211.45</v>
      </c>
      <c r="D654" s="28" t="n">
        <v>1420</v>
      </c>
      <c r="E654" s="28" t="s">
        <v>380</v>
      </c>
    </row>
    <row r="655" customFormat="false" ht="15" hidden="false" customHeight="false" outlineLevel="0" collapsed="false">
      <c r="A655" s="28" t="n">
        <v>21</v>
      </c>
      <c r="B655" s="29" t="n">
        <v>45291</v>
      </c>
      <c r="C655" s="28" t="n">
        <v>18583.47</v>
      </c>
      <c r="D655" s="28" t="n">
        <v>1420</v>
      </c>
      <c r="E655" s="28" t="s">
        <v>380</v>
      </c>
    </row>
    <row r="656" customFormat="false" ht="15" hidden="false" customHeight="false" outlineLevel="0" collapsed="false">
      <c r="A656" s="28" t="n">
        <v>21</v>
      </c>
      <c r="B656" s="29" t="n">
        <v>45322</v>
      </c>
      <c r="C656" s="28" t="n">
        <v>19902.09</v>
      </c>
      <c r="D656" s="28" t="n">
        <v>1420</v>
      </c>
      <c r="E656" s="28" t="s">
        <v>380</v>
      </c>
    </row>
    <row r="657" customFormat="false" ht="15" hidden="false" customHeight="false" outlineLevel="0" collapsed="false">
      <c r="A657" s="28" t="n">
        <v>21</v>
      </c>
      <c r="B657" s="29" t="n">
        <v>45351</v>
      </c>
      <c r="C657" s="28" t="n">
        <v>21036.83</v>
      </c>
      <c r="D657" s="28" t="n">
        <v>1420</v>
      </c>
      <c r="E657" s="28" t="s">
        <v>380</v>
      </c>
    </row>
    <row r="658" customFormat="false" ht="15" hidden="false" customHeight="false" outlineLevel="0" collapsed="false">
      <c r="A658" s="28" t="n">
        <v>21</v>
      </c>
      <c r="B658" s="29" t="n">
        <v>45382</v>
      </c>
      <c r="C658" s="28" t="n">
        <v>22245.64</v>
      </c>
      <c r="D658" s="28" t="n">
        <v>1420</v>
      </c>
      <c r="E658" s="28" t="s">
        <v>380</v>
      </c>
    </row>
    <row r="659" customFormat="false" ht="15" hidden="false" customHeight="false" outlineLevel="0" collapsed="false">
      <c r="A659" s="28" t="n">
        <v>21</v>
      </c>
      <c r="B659" s="29" t="n">
        <v>45412</v>
      </c>
      <c r="C659" s="28" t="n">
        <v>23518.68</v>
      </c>
      <c r="D659" s="28" t="n">
        <v>1420</v>
      </c>
      <c r="E659" s="28" t="s">
        <v>380</v>
      </c>
    </row>
    <row r="660" customFormat="false" ht="15" hidden="false" customHeight="false" outlineLevel="0" collapsed="false">
      <c r="A660" s="28" t="n">
        <v>21</v>
      </c>
      <c r="B660" s="29" t="n">
        <v>45443</v>
      </c>
      <c r="C660" s="28" t="n">
        <v>24845.7</v>
      </c>
      <c r="D660" s="28" t="n">
        <v>1420</v>
      </c>
      <c r="E660" s="28" t="s">
        <v>380</v>
      </c>
    </row>
    <row r="661" customFormat="false" ht="15" hidden="false" customHeight="false" outlineLevel="0" collapsed="false">
      <c r="A661" s="28" t="n">
        <v>21</v>
      </c>
      <c r="B661" s="29" t="n">
        <v>45473</v>
      </c>
      <c r="C661" s="28" t="n">
        <v>25981.18</v>
      </c>
      <c r="D661" s="28" t="n">
        <v>1420</v>
      </c>
      <c r="E661" s="28" t="s">
        <v>380</v>
      </c>
    </row>
    <row r="662" customFormat="false" ht="15" hidden="false" customHeight="false" outlineLevel="0" collapsed="false">
      <c r="A662" s="28" t="n">
        <v>21</v>
      </c>
      <c r="B662" s="29" t="n">
        <v>45504</v>
      </c>
      <c r="C662" s="28" t="n">
        <v>27288.46</v>
      </c>
      <c r="D662" s="28" t="n">
        <v>1420</v>
      </c>
      <c r="E662" s="28" t="s">
        <v>380</v>
      </c>
    </row>
    <row r="663" customFormat="false" ht="15" hidden="false" customHeight="false" outlineLevel="0" collapsed="false">
      <c r="A663" s="28" t="n">
        <v>21</v>
      </c>
      <c r="B663" s="29" t="n">
        <v>45535</v>
      </c>
      <c r="C663" s="28" t="n">
        <v>28298.97</v>
      </c>
      <c r="D663" s="28" t="n">
        <v>1420</v>
      </c>
      <c r="E663" s="28" t="s">
        <v>380</v>
      </c>
    </row>
    <row r="664" customFormat="false" ht="15" hidden="false" customHeight="false" outlineLevel="0" collapsed="false">
      <c r="A664" s="28" t="n">
        <v>21</v>
      </c>
      <c r="B664" s="29" t="n">
        <v>45565</v>
      </c>
      <c r="C664" s="28" t="n">
        <v>28752.31</v>
      </c>
      <c r="D664" s="28" t="n">
        <v>513.35</v>
      </c>
      <c r="E664" s="28" t="s">
        <v>381</v>
      </c>
    </row>
    <row r="665" customFormat="false" ht="15" hidden="false" customHeight="false" outlineLevel="0" collapsed="false">
      <c r="A665" s="28" t="n">
        <v>21</v>
      </c>
      <c r="B665" s="29" t="n">
        <v>45596</v>
      </c>
      <c r="C665" s="28" t="n">
        <v>29954.94</v>
      </c>
      <c r="D665" s="28" t="n">
        <v>1420</v>
      </c>
      <c r="E665" s="28" t="s">
        <v>380</v>
      </c>
    </row>
    <row r="666" customFormat="false" ht="15" hidden="false" customHeight="false" outlineLevel="0" collapsed="false">
      <c r="A666" s="28" t="n">
        <v>21</v>
      </c>
      <c r="B666" s="29" t="n">
        <v>45626</v>
      </c>
      <c r="C666" s="28" t="n">
        <v>29914.68</v>
      </c>
      <c r="D666" s="28" t="n">
        <v>0</v>
      </c>
      <c r="E666" s="28" t="s">
        <v>379</v>
      </c>
    </row>
    <row r="667" customFormat="false" ht="15" hidden="false" customHeight="false" outlineLevel="0" collapsed="false">
      <c r="A667" s="28" t="n">
        <v>21</v>
      </c>
      <c r="B667" s="29" t="n">
        <v>45657</v>
      </c>
      <c r="C667" s="28" t="n">
        <v>30910.84</v>
      </c>
      <c r="D667" s="28" t="n">
        <v>1420</v>
      </c>
      <c r="E667" s="28" t="s">
        <v>380</v>
      </c>
    </row>
    <row r="668" customFormat="false" ht="15" hidden="false" customHeight="false" outlineLevel="0" collapsed="false">
      <c r="A668" s="28" t="n">
        <v>21</v>
      </c>
      <c r="B668" s="29" t="n">
        <v>45688</v>
      </c>
      <c r="C668" s="28" t="n">
        <v>32243.56</v>
      </c>
      <c r="D668" s="28" t="n">
        <v>1420</v>
      </c>
      <c r="E668" s="28" t="s">
        <v>380</v>
      </c>
    </row>
    <row r="669" customFormat="false" ht="15" hidden="false" customHeight="false" outlineLevel="0" collapsed="false">
      <c r="A669" s="28" t="n">
        <v>21</v>
      </c>
      <c r="B669" s="29" t="n">
        <v>45716</v>
      </c>
      <c r="C669" s="28" t="n">
        <v>33620.27</v>
      </c>
      <c r="D669" s="28" t="n">
        <v>1420</v>
      </c>
      <c r="E669" s="28" t="s">
        <v>380</v>
      </c>
    </row>
    <row r="670" customFormat="false" ht="15" hidden="false" customHeight="false" outlineLevel="0" collapsed="false">
      <c r="A670" s="28" t="n">
        <v>21</v>
      </c>
      <c r="B670" s="29" t="n">
        <v>45747</v>
      </c>
      <c r="C670" s="28" t="n">
        <v>34994.14</v>
      </c>
      <c r="D670" s="28" t="n">
        <v>1420</v>
      </c>
      <c r="E670" s="28" t="s">
        <v>380</v>
      </c>
    </row>
    <row r="671" customFormat="false" ht="15" hidden="false" customHeight="false" outlineLevel="0" collapsed="false">
      <c r="A671" s="28" t="n">
        <v>21</v>
      </c>
      <c r="B671" s="29" t="n">
        <v>45777</v>
      </c>
      <c r="C671" s="28" t="n">
        <v>36216.81</v>
      </c>
      <c r="D671" s="28" t="n">
        <v>1420</v>
      </c>
      <c r="E671" s="28" t="s">
        <v>380</v>
      </c>
    </row>
    <row r="672" customFormat="false" ht="15" hidden="false" customHeight="false" outlineLevel="0" collapsed="false">
      <c r="A672" s="28" t="n">
        <v>21</v>
      </c>
      <c r="B672" s="29" t="n">
        <v>45808</v>
      </c>
      <c r="C672" s="28" t="n">
        <v>37352.55</v>
      </c>
      <c r="D672" s="28" t="n">
        <v>1420</v>
      </c>
      <c r="E672" s="28" t="s">
        <v>380</v>
      </c>
    </row>
    <row r="673" customFormat="false" ht="15" hidden="false" customHeight="false" outlineLevel="0" collapsed="false">
      <c r="A673" s="28" t="n">
        <v>21</v>
      </c>
      <c r="B673" s="29" t="n">
        <v>45838</v>
      </c>
      <c r="C673" s="28" t="n">
        <v>38693.04</v>
      </c>
      <c r="D673" s="28" t="n">
        <v>1420</v>
      </c>
      <c r="E673" s="28" t="s">
        <v>380</v>
      </c>
    </row>
    <row r="674" customFormat="false" ht="15" hidden="false" customHeight="false" outlineLevel="0" collapsed="false">
      <c r="A674" s="28" t="n">
        <v>21</v>
      </c>
      <c r="B674" s="29" t="n">
        <v>45869</v>
      </c>
      <c r="C674" s="28" t="n">
        <v>40044.25</v>
      </c>
      <c r="D674" s="28" t="n">
        <v>1420</v>
      </c>
      <c r="E674" s="28" t="s">
        <v>380</v>
      </c>
    </row>
    <row r="675" customFormat="false" ht="15" hidden="false" customHeight="false" outlineLevel="0" collapsed="false">
      <c r="A675" s="28" t="n">
        <v>21</v>
      </c>
      <c r="B675" s="29" t="n">
        <v>45900</v>
      </c>
      <c r="C675" s="28" t="n">
        <v>41254.84</v>
      </c>
      <c r="D675" s="28" t="n">
        <v>1420</v>
      </c>
      <c r="E675" s="28" t="s">
        <v>380</v>
      </c>
    </row>
    <row r="676" customFormat="false" ht="15" hidden="false" customHeight="false" outlineLevel="0" collapsed="false">
      <c r="A676" s="28" t="n">
        <v>21</v>
      </c>
      <c r="B676" s="29" t="n">
        <v>45930</v>
      </c>
      <c r="C676" s="28" t="n">
        <v>41841.87</v>
      </c>
      <c r="D676" s="28" t="n">
        <v>664.73</v>
      </c>
      <c r="E676" s="28" t="s">
        <v>381</v>
      </c>
    </row>
    <row r="677" customFormat="false" ht="15" hidden="false" customHeight="false" outlineLevel="0" collapsed="false">
      <c r="A677" s="28" t="n">
        <v>21</v>
      </c>
      <c r="B677" s="29" t="n">
        <v>45961</v>
      </c>
      <c r="C677" s="28" t="n">
        <v>43150.64</v>
      </c>
      <c r="D677" s="28" t="n">
        <v>1420</v>
      </c>
      <c r="E677" s="28" t="s">
        <v>380</v>
      </c>
    </row>
    <row r="678" customFormat="false" ht="15" hidden="false" customHeight="false" outlineLevel="0" collapsed="false">
      <c r="A678" s="28" t="n">
        <v>21</v>
      </c>
      <c r="B678" s="29" t="n">
        <v>45991</v>
      </c>
      <c r="C678" s="28" t="n">
        <v>43488.85</v>
      </c>
      <c r="D678" s="28" t="n">
        <v>582.11</v>
      </c>
      <c r="E678" s="28" t="s">
        <v>381</v>
      </c>
    </row>
    <row r="679" customFormat="false" ht="15" hidden="false" customHeight="false" outlineLevel="0" collapsed="false">
      <c r="A679" s="28" t="n">
        <v>21</v>
      </c>
      <c r="B679" s="29" t="n">
        <v>46022</v>
      </c>
      <c r="C679" s="28" t="n">
        <v>44555.38</v>
      </c>
      <c r="D679" s="28" t="n">
        <v>1420</v>
      </c>
      <c r="E679" s="28" t="s">
        <v>380</v>
      </c>
    </row>
    <row r="680" customFormat="false" ht="15" hidden="false" customHeight="false" outlineLevel="0" collapsed="false">
      <c r="A680" s="28" t="n">
        <v>21</v>
      </c>
      <c r="B680" s="29" t="n">
        <v>46053</v>
      </c>
      <c r="C680" s="28" t="n">
        <v>45682.81</v>
      </c>
      <c r="D680" s="28" t="n">
        <v>1420</v>
      </c>
      <c r="E680" s="28" t="s">
        <v>380</v>
      </c>
    </row>
    <row r="681" customFormat="false" ht="15" hidden="false" customHeight="false" outlineLevel="0" collapsed="false">
      <c r="A681" s="28" t="n">
        <v>21</v>
      </c>
      <c r="B681" s="29" t="n">
        <v>46081</v>
      </c>
      <c r="C681" s="28" t="n">
        <v>46779.95</v>
      </c>
      <c r="D681" s="28" t="n">
        <v>1420</v>
      </c>
      <c r="E681" s="28" t="s">
        <v>380</v>
      </c>
    </row>
    <row r="682" customFormat="false" ht="15" hidden="false" customHeight="false" outlineLevel="0" collapsed="false">
      <c r="A682" s="28" t="n">
        <v>21</v>
      </c>
      <c r="B682" s="29" t="n">
        <v>46112</v>
      </c>
      <c r="C682" s="28" t="n">
        <v>46878</v>
      </c>
      <c r="D682" s="28" t="n">
        <v>448.46</v>
      </c>
      <c r="E682" s="28" t="s">
        <v>381</v>
      </c>
    </row>
    <row r="683" customFormat="false" ht="15" hidden="false" customHeight="false" outlineLevel="0" collapsed="false">
      <c r="A683" s="28" t="n">
        <v>21</v>
      </c>
      <c r="B683" s="29" t="n">
        <v>46142</v>
      </c>
      <c r="C683" s="28" t="n">
        <v>48249.02</v>
      </c>
      <c r="D683" s="28" t="n">
        <v>1420</v>
      </c>
      <c r="E683" s="28" t="s">
        <v>380</v>
      </c>
    </row>
    <row r="684" customFormat="false" ht="15" hidden="false" customHeight="false" outlineLevel="0" collapsed="false">
      <c r="A684" s="28" t="n">
        <v>21</v>
      </c>
      <c r="B684" s="29" t="n">
        <v>46173</v>
      </c>
      <c r="C684" s="28" t="n">
        <v>49437.48</v>
      </c>
      <c r="D684" s="28" t="n">
        <v>1420</v>
      </c>
      <c r="E684" s="28" t="s">
        <v>380</v>
      </c>
    </row>
    <row r="685" customFormat="false" ht="15" hidden="false" customHeight="false" outlineLevel="0" collapsed="false">
      <c r="A685" s="28" t="n">
        <v>21</v>
      </c>
      <c r="B685" s="29" t="n">
        <v>46203</v>
      </c>
      <c r="C685" s="28" t="n">
        <v>49263.49</v>
      </c>
      <c r="D685" s="28" t="n">
        <v>0</v>
      </c>
      <c r="E685" s="28" t="s">
        <v>379</v>
      </c>
    </row>
    <row r="686" customFormat="false" ht="15" hidden="false" customHeight="false" outlineLevel="0" collapsed="false">
      <c r="A686" s="28" t="n">
        <v>21</v>
      </c>
      <c r="B686" s="29" t="n">
        <v>46234</v>
      </c>
      <c r="C686" s="28" t="n">
        <v>50439.64</v>
      </c>
      <c r="D686" s="28" t="n">
        <v>1420</v>
      </c>
      <c r="E686" s="28" t="s">
        <v>380</v>
      </c>
    </row>
    <row r="687" customFormat="false" ht="15" hidden="false" customHeight="false" outlineLevel="0" collapsed="false">
      <c r="A687" s="28" t="n">
        <v>21</v>
      </c>
      <c r="B687" s="29" t="n">
        <v>46265</v>
      </c>
      <c r="C687" s="28" t="n">
        <v>51544.92</v>
      </c>
      <c r="D687" s="28" t="n">
        <v>1420</v>
      </c>
      <c r="E687" s="28" t="s">
        <v>380</v>
      </c>
    </row>
    <row r="688" customFormat="false" ht="15" hidden="false" customHeight="false" outlineLevel="0" collapsed="false">
      <c r="A688" s="28" t="n">
        <v>22</v>
      </c>
      <c r="B688" s="29" t="n">
        <v>44957</v>
      </c>
      <c r="C688" s="28" t="n">
        <v>9887.56</v>
      </c>
      <c r="D688" s="28" t="n">
        <v>1770</v>
      </c>
      <c r="E688" s="28" t="s">
        <v>380</v>
      </c>
    </row>
    <row r="689" customFormat="false" ht="15" hidden="false" customHeight="false" outlineLevel="0" collapsed="false">
      <c r="A689" s="28" t="n">
        <v>22</v>
      </c>
      <c r="B689" s="29" t="n">
        <v>44985</v>
      </c>
      <c r="C689" s="28" t="n">
        <v>11443.68</v>
      </c>
      <c r="D689" s="28" t="n">
        <v>1770</v>
      </c>
      <c r="E689" s="28" t="s">
        <v>380</v>
      </c>
    </row>
    <row r="690" customFormat="false" ht="15" hidden="false" customHeight="false" outlineLevel="0" collapsed="false">
      <c r="A690" s="28" t="n">
        <v>22</v>
      </c>
      <c r="B690" s="29" t="n">
        <v>45016</v>
      </c>
      <c r="C690" s="28" t="n">
        <v>11649</v>
      </c>
      <c r="D690" s="28" t="n">
        <v>459.31</v>
      </c>
      <c r="E690" s="28" t="s">
        <v>381</v>
      </c>
    </row>
    <row r="691" customFormat="false" ht="15" hidden="false" customHeight="false" outlineLevel="0" collapsed="false">
      <c r="A691" s="28" t="n">
        <v>22</v>
      </c>
      <c r="B691" s="29" t="n">
        <v>45046</v>
      </c>
      <c r="C691" s="28" t="n">
        <v>12961.86</v>
      </c>
      <c r="D691" s="28" t="n">
        <v>1770</v>
      </c>
      <c r="E691" s="28" t="s">
        <v>380</v>
      </c>
    </row>
    <row r="692" customFormat="false" ht="15" hidden="false" customHeight="false" outlineLevel="0" collapsed="false">
      <c r="A692" s="28" t="n">
        <v>22</v>
      </c>
      <c r="B692" s="29" t="n">
        <v>45077</v>
      </c>
      <c r="C692" s="28" t="n">
        <v>14253.79</v>
      </c>
      <c r="D692" s="28" t="n">
        <v>1770</v>
      </c>
      <c r="E692" s="28" t="s">
        <v>380</v>
      </c>
    </row>
    <row r="693" customFormat="false" ht="15" hidden="false" customHeight="false" outlineLevel="0" collapsed="false">
      <c r="A693" s="28" t="n">
        <v>22</v>
      </c>
      <c r="B693" s="29" t="n">
        <v>45107</v>
      </c>
      <c r="C693" s="28" t="n">
        <v>15594.95</v>
      </c>
      <c r="D693" s="28" t="n">
        <v>1770</v>
      </c>
      <c r="E693" s="28" t="s">
        <v>380</v>
      </c>
    </row>
    <row r="694" customFormat="false" ht="15" hidden="false" customHeight="false" outlineLevel="0" collapsed="false">
      <c r="A694" s="28" t="n">
        <v>22</v>
      </c>
      <c r="B694" s="29" t="n">
        <v>45138</v>
      </c>
      <c r="C694" s="28" t="n">
        <v>15556.67</v>
      </c>
      <c r="D694" s="28" t="n">
        <v>367.68</v>
      </c>
      <c r="E694" s="28" t="s">
        <v>381</v>
      </c>
    </row>
    <row r="695" customFormat="false" ht="15" hidden="false" customHeight="false" outlineLevel="0" collapsed="false">
      <c r="A695" s="28" t="n">
        <v>22</v>
      </c>
      <c r="B695" s="29" t="n">
        <v>45169</v>
      </c>
      <c r="C695" s="28" t="n">
        <v>17250.4</v>
      </c>
      <c r="D695" s="28" t="n">
        <v>1770</v>
      </c>
      <c r="E695" s="28" t="s">
        <v>380</v>
      </c>
    </row>
    <row r="696" customFormat="false" ht="15" hidden="false" customHeight="false" outlineLevel="0" collapsed="false">
      <c r="A696" s="28" t="n">
        <v>22</v>
      </c>
      <c r="B696" s="29" t="n">
        <v>45199</v>
      </c>
      <c r="C696" s="28" t="n">
        <v>18929.63</v>
      </c>
      <c r="D696" s="28" t="n">
        <v>1770</v>
      </c>
      <c r="E696" s="28" t="s">
        <v>380</v>
      </c>
    </row>
    <row r="697" customFormat="false" ht="15" hidden="false" customHeight="false" outlineLevel="0" collapsed="false">
      <c r="A697" s="28" t="n">
        <v>22</v>
      </c>
      <c r="B697" s="29" t="n">
        <v>45230</v>
      </c>
      <c r="C697" s="28" t="n">
        <v>20514.15</v>
      </c>
      <c r="D697" s="28" t="n">
        <v>1770</v>
      </c>
      <c r="E697" s="28" t="s">
        <v>380</v>
      </c>
    </row>
    <row r="698" customFormat="false" ht="15" hidden="false" customHeight="false" outlineLevel="0" collapsed="false">
      <c r="A698" s="28" t="n">
        <v>22</v>
      </c>
      <c r="B698" s="29" t="n">
        <v>45260</v>
      </c>
      <c r="C698" s="28" t="n">
        <v>22238.38</v>
      </c>
      <c r="D698" s="28" t="n">
        <v>1770</v>
      </c>
      <c r="E698" s="28" t="s">
        <v>380</v>
      </c>
    </row>
    <row r="699" customFormat="false" ht="15" hidden="false" customHeight="false" outlineLevel="0" collapsed="false">
      <c r="A699" s="28" t="n">
        <v>22</v>
      </c>
      <c r="B699" s="29" t="n">
        <v>45291</v>
      </c>
      <c r="C699" s="28" t="n">
        <v>23544.58</v>
      </c>
      <c r="D699" s="28" t="n">
        <v>1770</v>
      </c>
      <c r="E699" s="28" t="s">
        <v>380</v>
      </c>
    </row>
    <row r="700" customFormat="false" ht="15" hidden="false" customHeight="false" outlineLevel="0" collapsed="false">
      <c r="A700" s="28" t="n">
        <v>22</v>
      </c>
      <c r="B700" s="29" t="n">
        <v>45322</v>
      </c>
      <c r="C700" s="28" t="n">
        <v>24901.84</v>
      </c>
      <c r="D700" s="28" t="n">
        <v>1770</v>
      </c>
      <c r="E700" s="28" t="s">
        <v>380</v>
      </c>
    </row>
    <row r="701" customFormat="false" ht="15" hidden="false" customHeight="false" outlineLevel="0" collapsed="false">
      <c r="A701" s="28" t="n">
        <v>22</v>
      </c>
      <c r="B701" s="29" t="n">
        <v>45351</v>
      </c>
      <c r="C701" s="28" t="n">
        <v>26434.33</v>
      </c>
      <c r="D701" s="28" t="n">
        <v>1770</v>
      </c>
      <c r="E701" s="28" t="s">
        <v>380</v>
      </c>
    </row>
    <row r="702" customFormat="false" ht="15" hidden="false" customHeight="false" outlineLevel="0" collapsed="false">
      <c r="A702" s="28" t="n">
        <v>22</v>
      </c>
      <c r="B702" s="29" t="n">
        <v>45382</v>
      </c>
      <c r="C702" s="28" t="n">
        <v>28063.66</v>
      </c>
      <c r="D702" s="28" t="n">
        <v>1770</v>
      </c>
      <c r="E702" s="28" t="s">
        <v>380</v>
      </c>
    </row>
    <row r="703" customFormat="false" ht="15" hidden="false" customHeight="false" outlineLevel="0" collapsed="false">
      <c r="A703" s="28" t="n">
        <v>22</v>
      </c>
      <c r="B703" s="29" t="n">
        <v>45412</v>
      </c>
      <c r="C703" s="28" t="n">
        <v>29444.71</v>
      </c>
      <c r="D703" s="28" t="n">
        <v>1770</v>
      </c>
      <c r="E703" s="28" t="s">
        <v>380</v>
      </c>
    </row>
    <row r="704" customFormat="false" ht="15" hidden="false" customHeight="false" outlineLevel="0" collapsed="false">
      <c r="A704" s="28" t="n">
        <v>22</v>
      </c>
      <c r="B704" s="29" t="n">
        <v>45443</v>
      </c>
      <c r="C704" s="28" t="n">
        <v>30805.79</v>
      </c>
      <c r="D704" s="28" t="n">
        <v>1770</v>
      </c>
      <c r="E704" s="28" t="s">
        <v>380</v>
      </c>
    </row>
    <row r="705" customFormat="false" ht="15" hidden="false" customHeight="false" outlineLevel="0" collapsed="false">
      <c r="A705" s="28" t="n">
        <v>22</v>
      </c>
      <c r="B705" s="29" t="n">
        <v>45473</v>
      </c>
      <c r="C705" s="28" t="n">
        <v>32054.51</v>
      </c>
      <c r="D705" s="28" t="n">
        <v>1770</v>
      </c>
      <c r="E705" s="28" t="s">
        <v>380</v>
      </c>
    </row>
    <row r="706" customFormat="false" ht="15" hidden="false" customHeight="false" outlineLevel="0" collapsed="false">
      <c r="A706" s="28" t="n">
        <v>22</v>
      </c>
      <c r="B706" s="29" t="n">
        <v>45504</v>
      </c>
      <c r="C706" s="28" t="n">
        <v>33522.97</v>
      </c>
      <c r="D706" s="28" t="n">
        <v>1770</v>
      </c>
      <c r="E706" s="28" t="s">
        <v>380</v>
      </c>
    </row>
    <row r="707" customFormat="false" ht="15" hidden="false" customHeight="false" outlineLevel="0" collapsed="false">
      <c r="A707" s="28" t="n">
        <v>22</v>
      </c>
      <c r="B707" s="29" t="n">
        <v>45535</v>
      </c>
      <c r="C707" s="28" t="n">
        <v>33122.08</v>
      </c>
      <c r="D707" s="28" t="n">
        <v>0</v>
      </c>
      <c r="E707" s="28" t="s">
        <v>379</v>
      </c>
    </row>
    <row r="708" customFormat="false" ht="15" hidden="false" customHeight="false" outlineLevel="0" collapsed="false">
      <c r="A708" s="28" t="n">
        <v>22</v>
      </c>
      <c r="B708" s="29" t="n">
        <v>45565</v>
      </c>
      <c r="C708" s="28" t="n">
        <v>32826.03</v>
      </c>
      <c r="D708" s="28" t="n">
        <v>0</v>
      </c>
      <c r="E708" s="28" t="s">
        <v>379</v>
      </c>
    </row>
    <row r="709" customFormat="false" ht="15" hidden="false" customHeight="false" outlineLevel="0" collapsed="false">
      <c r="A709" s="28" t="n">
        <v>22</v>
      </c>
      <c r="B709" s="29" t="n">
        <v>45596</v>
      </c>
      <c r="C709" s="28" t="n">
        <v>34233.96</v>
      </c>
      <c r="D709" s="28" t="n">
        <v>1770</v>
      </c>
      <c r="E709" s="28" t="s">
        <v>380</v>
      </c>
    </row>
    <row r="710" customFormat="false" ht="15" hidden="false" customHeight="false" outlineLevel="0" collapsed="false">
      <c r="A710" s="28" t="n">
        <v>22</v>
      </c>
      <c r="B710" s="29" t="n">
        <v>45626</v>
      </c>
      <c r="C710" s="28" t="n">
        <v>35672.91</v>
      </c>
      <c r="D710" s="28" t="n">
        <v>1770</v>
      </c>
      <c r="E710" s="28" t="s">
        <v>380</v>
      </c>
    </row>
    <row r="711" customFormat="false" ht="15" hidden="false" customHeight="false" outlineLevel="0" collapsed="false">
      <c r="A711" s="28" t="n">
        <v>22</v>
      </c>
      <c r="B711" s="29" t="n">
        <v>45657</v>
      </c>
      <c r="C711" s="28" t="n">
        <v>37026.95</v>
      </c>
      <c r="D711" s="28" t="n">
        <v>1770</v>
      </c>
      <c r="E711" s="28" t="s">
        <v>380</v>
      </c>
    </row>
    <row r="712" customFormat="false" ht="15" hidden="false" customHeight="false" outlineLevel="0" collapsed="false">
      <c r="A712" s="28" t="n">
        <v>22</v>
      </c>
      <c r="B712" s="29" t="n">
        <v>45688</v>
      </c>
      <c r="C712" s="28" t="n">
        <v>38157.06</v>
      </c>
      <c r="D712" s="28" t="n">
        <v>1197.48</v>
      </c>
      <c r="E712" s="28" t="s">
        <v>381</v>
      </c>
    </row>
    <row r="713" customFormat="false" ht="15" hidden="false" customHeight="false" outlineLevel="0" collapsed="false">
      <c r="A713" s="28" t="n">
        <v>22</v>
      </c>
      <c r="B713" s="29" t="n">
        <v>45716</v>
      </c>
      <c r="C713" s="28" t="n">
        <v>38840.14</v>
      </c>
      <c r="D713" s="28" t="n">
        <v>1107.02</v>
      </c>
      <c r="E713" s="28" t="s">
        <v>381</v>
      </c>
    </row>
    <row r="714" customFormat="false" ht="15" hidden="false" customHeight="false" outlineLevel="0" collapsed="false">
      <c r="A714" s="28" t="n">
        <v>22</v>
      </c>
      <c r="B714" s="29" t="n">
        <v>45747</v>
      </c>
      <c r="C714" s="28" t="n">
        <v>38472.8</v>
      </c>
      <c r="D714" s="28" t="n">
        <v>0</v>
      </c>
      <c r="E714" s="28" t="s">
        <v>379</v>
      </c>
    </row>
    <row r="715" customFormat="false" ht="15" hidden="false" customHeight="false" outlineLevel="0" collapsed="false">
      <c r="A715" s="28" t="n">
        <v>22</v>
      </c>
      <c r="B715" s="29" t="n">
        <v>45777</v>
      </c>
      <c r="C715" s="28" t="n">
        <v>39795.82</v>
      </c>
      <c r="D715" s="28" t="n">
        <v>1770</v>
      </c>
      <c r="E715" s="28" t="s">
        <v>380</v>
      </c>
    </row>
    <row r="716" customFormat="false" ht="15" hidden="false" customHeight="false" outlineLevel="0" collapsed="false">
      <c r="A716" s="28" t="n">
        <v>22</v>
      </c>
      <c r="B716" s="29" t="n">
        <v>45808</v>
      </c>
      <c r="C716" s="28" t="n">
        <v>41183.93</v>
      </c>
      <c r="D716" s="28" t="n">
        <v>1770</v>
      </c>
      <c r="E716" s="28" t="s">
        <v>380</v>
      </c>
    </row>
    <row r="717" customFormat="false" ht="15" hidden="false" customHeight="false" outlineLevel="0" collapsed="false">
      <c r="A717" s="28" t="n">
        <v>22</v>
      </c>
      <c r="B717" s="29" t="n">
        <v>45838</v>
      </c>
      <c r="C717" s="28" t="n">
        <v>42820.77</v>
      </c>
      <c r="D717" s="28" t="n">
        <v>1770</v>
      </c>
      <c r="E717" s="28" t="s">
        <v>380</v>
      </c>
    </row>
    <row r="718" customFormat="false" ht="15" hidden="false" customHeight="false" outlineLevel="0" collapsed="false">
      <c r="A718" s="28" t="n">
        <v>22</v>
      </c>
      <c r="B718" s="29" t="n">
        <v>45869</v>
      </c>
      <c r="C718" s="28" t="n">
        <v>42476.49</v>
      </c>
      <c r="D718" s="28" t="n">
        <v>0</v>
      </c>
      <c r="E718" s="28" t="s">
        <v>379</v>
      </c>
    </row>
    <row r="719" customFormat="false" ht="15" hidden="false" customHeight="false" outlineLevel="0" collapsed="false">
      <c r="A719" s="28" t="n">
        <v>22</v>
      </c>
      <c r="B719" s="29" t="n">
        <v>45900</v>
      </c>
      <c r="C719" s="28" t="n">
        <v>43924.92</v>
      </c>
      <c r="D719" s="28" t="n">
        <v>1770</v>
      </c>
      <c r="E719" s="28" t="s">
        <v>380</v>
      </c>
    </row>
    <row r="720" customFormat="false" ht="15" hidden="false" customHeight="false" outlineLevel="0" collapsed="false">
      <c r="A720" s="28" t="n">
        <v>22</v>
      </c>
      <c r="B720" s="29" t="n">
        <v>45930</v>
      </c>
      <c r="C720" s="28" t="n">
        <v>44524.6</v>
      </c>
      <c r="D720" s="28" t="n">
        <v>893.61</v>
      </c>
      <c r="E720" s="28" t="s">
        <v>381</v>
      </c>
    </row>
    <row r="721" customFormat="false" ht="15" hidden="false" customHeight="false" outlineLevel="0" collapsed="false">
      <c r="A721" s="28" t="n">
        <v>22</v>
      </c>
      <c r="B721" s="29" t="n">
        <v>45961</v>
      </c>
      <c r="C721" s="28" t="n">
        <v>46249.99</v>
      </c>
      <c r="D721" s="28" t="n">
        <v>1770</v>
      </c>
      <c r="E721" s="28" t="s">
        <v>380</v>
      </c>
    </row>
    <row r="722" customFormat="false" ht="15" hidden="false" customHeight="false" outlineLevel="0" collapsed="false">
      <c r="A722" s="28" t="n">
        <v>22</v>
      </c>
      <c r="B722" s="29" t="n">
        <v>45991</v>
      </c>
      <c r="C722" s="28" t="n">
        <v>47687.55</v>
      </c>
      <c r="D722" s="28" t="n">
        <v>1770</v>
      </c>
      <c r="E722" s="28" t="s">
        <v>380</v>
      </c>
    </row>
    <row r="723" customFormat="false" ht="15" hidden="false" customHeight="false" outlineLevel="0" collapsed="false">
      <c r="A723" s="28" t="n">
        <v>22</v>
      </c>
      <c r="B723" s="29" t="n">
        <v>46022</v>
      </c>
      <c r="C723" s="28" t="n">
        <v>48946.5</v>
      </c>
      <c r="D723" s="28" t="n">
        <v>1770</v>
      </c>
      <c r="E723" s="28" t="s">
        <v>380</v>
      </c>
    </row>
    <row r="724" customFormat="false" ht="15" hidden="false" customHeight="false" outlineLevel="0" collapsed="false">
      <c r="A724" s="28" t="n">
        <v>22</v>
      </c>
      <c r="B724" s="29" t="n">
        <v>46053</v>
      </c>
      <c r="C724" s="28" t="n">
        <v>50697.49</v>
      </c>
      <c r="D724" s="28" t="n">
        <v>1770</v>
      </c>
      <c r="E724" s="28" t="s">
        <v>380</v>
      </c>
    </row>
    <row r="725" customFormat="false" ht="15" hidden="false" customHeight="false" outlineLevel="0" collapsed="false">
      <c r="A725" s="28" t="n">
        <v>22</v>
      </c>
      <c r="B725" s="29" t="n">
        <v>46081</v>
      </c>
      <c r="C725" s="28" t="n">
        <v>52418.82</v>
      </c>
      <c r="D725" s="28" t="n">
        <v>1770</v>
      </c>
      <c r="E725" s="28" t="s">
        <v>380</v>
      </c>
    </row>
    <row r="726" customFormat="false" ht="15" hidden="false" customHeight="false" outlineLevel="0" collapsed="false">
      <c r="A726" s="28" t="n">
        <v>22</v>
      </c>
      <c r="B726" s="29" t="n">
        <v>46112</v>
      </c>
      <c r="C726" s="28" t="n">
        <v>52692.2</v>
      </c>
      <c r="D726" s="28" t="n">
        <v>562.22</v>
      </c>
      <c r="E726" s="28" t="s">
        <v>381</v>
      </c>
    </row>
    <row r="727" customFormat="false" ht="15" hidden="false" customHeight="false" outlineLevel="0" collapsed="false">
      <c r="A727" s="28" t="n">
        <v>22</v>
      </c>
      <c r="B727" s="29" t="n">
        <v>46142</v>
      </c>
      <c r="C727" s="28" t="n">
        <v>54208.59</v>
      </c>
      <c r="D727" s="28" t="n">
        <v>1770</v>
      </c>
      <c r="E727" s="28" t="s">
        <v>380</v>
      </c>
    </row>
    <row r="728" customFormat="false" ht="15" hidden="false" customHeight="false" outlineLevel="0" collapsed="false">
      <c r="A728" s="28" t="n">
        <v>22</v>
      </c>
      <c r="B728" s="29" t="n">
        <v>46173</v>
      </c>
      <c r="C728" s="28" t="n">
        <v>55462.4</v>
      </c>
      <c r="D728" s="28" t="n">
        <v>1770</v>
      </c>
      <c r="E728" s="28" t="s">
        <v>380</v>
      </c>
    </row>
    <row r="729" customFormat="false" ht="15" hidden="false" customHeight="false" outlineLevel="0" collapsed="false">
      <c r="A729" s="28" t="n">
        <v>22</v>
      </c>
      <c r="B729" s="29" t="n">
        <v>46203</v>
      </c>
      <c r="C729" s="28" t="n">
        <v>56736.5</v>
      </c>
      <c r="D729" s="28" t="n">
        <v>1770</v>
      </c>
      <c r="E729" s="28" t="s">
        <v>380</v>
      </c>
    </row>
    <row r="730" customFormat="false" ht="15" hidden="false" customHeight="false" outlineLevel="0" collapsed="false">
      <c r="A730" s="28" t="n">
        <v>22</v>
      </c>
      <c r="B730" s="29" t="n">
        <v>46234</v>
      </c>
      <c r="C730" s="28" t="n">
        <v>58304.48</v>
      </c>
      <c r="D730" s="28" t="n">
        <v>1770</v>
      </c>
      <c r="E730" s="28" t="s">
        <v>380</v>
      </c>
    </row>
    <row r="731" customFormat="false" ht="15" hidden="false" customHeight="false" outlineLevel="0" collapsed="false">
      <c r="A731" s="28" t="n">
        <v>22</v>
      </c>
      <c r="B731" s="29" t="n">
        <v>46265</v>
      </c>
      <c r="C731" s="28" t="n">
        <v>59748.43</v>
      </c>
      <c r="D731" s="28" t="n">
        <v>1770</v>
      </c>
      <c r="E731" s="28" t="s">
        <v>380</v>
      </c>
    </row>
    <row r="732" customFormat="false" ht="15" hidden="false" customHeight="false" outlineLevel="0" collapsed="false">
      <c r="A732" s="28" t="n">
        <v>23</v>
      </c>
      <c r="B732" s="29" t="n">
        <v>44957</v>
      </c>
      <c r="C732" s="28" t="n">
        <v>12791.15</v>
      </c>
      <c r="D732" s="28" t="n">
        <v>1670</v>
      </c>
      <c r="E732" s="28" t="s">
        <v>380</v>
      </c>
    </row>
    <row r="733" customFormat="false" ht="15" hidden="false" customHeight="false" outlineLevel="0" collapsed="false">
      <c r="A733" s="28" t="n">
        <v>23</v>
      </c>
      <c r="B733" s="29" t="n">
        <v>44985</v>
      </c>
      <c r="C733" s="28" t="n">
        <v>14214.42</v>
      </c>
      <c r="D733" s="28" t="n">
        <v>1670</v>
      </c>
      <c r="E733" s="28" t="s">
        <v>380</v>
      </c>
    </row>
    <row r="734" customFormat="false" ht="15" hidden="false" customHeight="false" outlineLevel="0" collapsed="false">
      <c r="A734" s="28" t="n">
        <v>23</v>
      </c>
      <c r="B734" s="29" t="n">
        <v>45016</v>
      </c>
      <c r="C734" s="28" t="n">
        <v>15455.05</v>
      </c>
      <c r="D734" s="28" t="n">
        <v>1670</v>
      </c>
      <c r="E734" s="28" t="s">
        <v>380</v>
      </c>
    </row>
    <row r="735" customFormat="false" ht="15" hidden="false" customHeight="false" outlineLevel="0" collapsed="false">
      <c r="A735" s="28" t="n">
        <v>23</v>
      </c>
      <c r="B735" s="29" t="n">
        <v>45046</v>
      </c>
      <c r="C735" s="28" t="n">
        <v>16906.38</v>
      </c>
      <c r="D735" s="28" t="n">
        <v>1670</v>
      </c>
      <c r="E735" s="28" t="s">
        <v>380</v>
      </c>
    </row>
    <row r="736" customFormat="false" ht="15" hidden="false" customHeight="false" outlineLevel="0" collapsed="false">
      <c r="A736" s="28" t="n">
        <v>23</v>
      </c>
      <c r="B736" s="29" t="n">
        <v>45077</v>
      </c>
      <c r="C736" s="28" t="n">
        <v>18152.78</v>
      </c>
      <c r="D736" s="28" t="n">
        <v>1670</v>
      </c>
      <c r="E736" s="28" t="s">
        <v>380</v>
      </c>
    </row>
    <row r="737" customFormat="false" ht="15" hidden="false" customHeight="false" outlineLevel="0" collapsed="false">
      <c r="A737" s="28" t="n">
        <v>23</v>
      </c>
      <c r="B737" s="29" t="n">
        <v>45107</v>
      </c>
      <c r="C737" s="28" t="n">
        <v>18336.33</v>
      </c>
      <c r="D737" s="28" t="n">
        <v>442.12</v>
      </c>
      <c r="E737" s="28" t="s">
        <v>381</v>
      </c>
    </row>
    <row r="738" customFormat="false" ht="15" hidden="false" customHeight="false" outlineLevel="0" collapsed="false">
      <c r="A738" s="28" t="n">
        <v>23</v>
      </c>
      <c r="B738" s="29" t="n">
        <v>45138</v>
      </c>
      <c r="C738" s="28" t="n">
        <v>19508.24</v>
      </c>
      <c r="D738" s="28" t="n">
        <v>1670</v>
      </c>
      <c r="E738" s="28" t="s">
        <v>380</v>
      </c>
    </row>
    <row r="739" customFormat="false" ht="15" hidden="false" customHeight="false" outlineLevel="0" collapsed="false">
      <c r="A739" s="28" t="n">
        <v>23</v>
      </c>
      <c r="B739" s="29" t="n">
        <v>45169</v>
      </c>
      <c r="C739" s="28" t="n">
        <v>20855.94</v>
      </c>
      <c r="D739" s="28" t="n">
        <v>1670</v>
      </c>
      <c r="E739" s="28" t="s">
        <v>380</v>
      </c>
    </row>
    <row r="740" customFormat="false" ht="15" hidden="false" customHeight="false" outlineLevel="0" collapsed="false">
      <c r="A740" s="28" t="n">
        <v>23</v>
      </c>
      <c r="B740" s="29" t="n">
        <v>45199</v>
      </c>
      <c r="C740" s="28" t="n">
        <v>22263.22</v>
      </c>
      <c r="D740" s="28" t="n">
        <v>1670</v>
      </c>
      <c r="E740" s="28" t="s">
        <v>380</v>
      </c>
    </row>
    <row r="741" customFormat="false" ht="15" hidden="false" customHeight="false" outlineLevel="0" collapsed="false">
      <c r="A741" s="28" t="n">
        <v>23</v>
      </c>
      <c r="B741" s="29" t="n">
        <v>45230</v>
      </c>
      <c r="C741" s="28" t="n">
        <v>23839.92</v>
      </c>
      <c r="D741" s="28" t="n">
        <v>1670</v>
      </c>
      <c r="E741" s="28" t="s">
        <v>380</v>
      </c>
    </row>
    <row r="742" customFormat="false" ht="15" hidden="false" customHeight="false" outlineLevel="0" collapsed="false">
      <c r="A742" s="28" t="n">
        <v>23</v>
      </c>
      <c r="B742" s="29" t="n">
        <v>45260</v>
      </c>
      <c r="C742" s="28" t="n">
        <v>25390.94</v>
      </c>
      <c r="D742" s="28" t="n">
        <v>1670</v>
      </c>
      <c r="E742" s="28" t="s">
        <v>380</v>
      </c>
    </row>
    <row r="743" customFormat="false" ht="15" hidden="false" customHeight="false" outlineLevel="0" collapsed="false">
      <c r="A743" s="28" t="n">
        <v>23</v>
      </c>
      <c r="B743" s="29" t="n">
        <v>45291</v>
      </c>
      <c r="C743" s="28" t="n">
        <v>26926.01</v>
      </c>
      <c r="D743" s="28" t="n">
        <v>1670</v>
      </c>
      <c r="E743" s="28" t="s">
        <v>380</v>
      </c>
    </row>
    <row r="744" customFormat="false" ht="15" hidden="false" customHeight="false" outlineLevel="0" collapsed="false">
      <c r="A744" s="28" t="n">
        <v>23</v>
      </c>
      <c r="B744" s="29" t="n">
        <v>45322</v>
      </c>
      <c r="C744" s="28" t="n">
        <v>28147.76</v>
      </c>
      <c r="D744" s="28" t="n">
        <v>1670</v>
      </c>
      <c r="E744" s="28" t="s">
        <v>380</v>
      </c>
    </row>
    <row r="745" customFormat="false" ht="15" hidden="false" customHeight="false" outlineLevel="0" collapsed="false">
      <c r="A745" s="28" t="n">
        <v>23</v>
      </c>
      <c r="B745" s="29" t="n">
        <v>45351</v>
      </c>
      <c r="C745" s="28" t="n">
        <v>29319.53</v>
      </c>
      <c r="D745" s="28" t="n">
        <v>1670</v>
      </c>
      <c r="E745" s="28" t="s">
        <v>380</v>
      </c>
    </row>
    <row r="746" customFormat="false" ht="15" hidden="false" customHeight="false" outlineLevel="0" collapsed="false">
      <c r="A746" s="28" t="n">
        <v>23</v>
      </c>
      <c r="B746" s="29" t="n">
        <v>45382</v>
      </c>
      <c r="C746" s="28" t="n">
        <v>30679.14</v>
      </c>
      <c r="D746" s="28" t="n">
        <v>1670</v>
      </c>
      <c r="E746" s="28" t="s">
        <v>380</v>
      </c>
    </row>
    <row r="747" customFormat="false" ht="15" hidden="false" customHeight="false" outlineLevel="0" collapsed="false">
      <c r="A747" s="28" t="n">
        <v>23</v>
      </c>
      <c r="B747" s="29" t="n">
        <v>45412</v>
      </c>
      <c r="C747" s="28" t="n">
        <v>32063.97</v>
      </c>
      <c r="D747" s="28" t="n">
        <v>1670</v>
      </c>
      <c r="E747" s="28" t="s">
        <v>380</v>
      </c>
    </row>
    <row r="748" customFormat="false" ht="15" hidden="false" customHeight="false" outlineLevel="0" collapsed="false">
      <c r="A748" s="28" t="n">
        <v>23</v>
      </c>
      <c r="B748" s="29" t="n">
        <v>45443</v>
      </c>
      <c r="C748" s="28" t="n">
        <v>33671.43</v>
      </c>
      <c r="D748" s="28" t="n">
        <v>1670</v>
      </c>
      <c r="E748" s="28" t="s">
        <v>380</v>
      </c>
    </row>
    <row r="749" customFormat="false" ht="15" hidden="false" customHeight="false" outlineLevel="0" collapsed="false">
      <c r="A749" s="28" t="n">
        <v>23</v>
      </c>
      <c r="B749" s="29" t="n">
        <v>45473</v>
      </c>
      <c r="C749" s="28" t="n">
        <v>35070</v>
      </c>
      <c r="D749" s="28" t="n">
        <v>1670</v>
      </c>
      <c r="E749" s="28" t="s">
        <v>380</v>
      </c>
    </row>
    <row r="750" customFormat="false" ht="15" hidden="false" customHeight="false" outlineLevel="0" collapsed="false">
      <c r="A750" s="28" t="n">
        <v>23</v>
      </c>
      <c r="B750" s="29" t="n">
        <v>45504</v>
      </c>
      <c r="C750" s="28" t="n">
        <v>36568.34</v>
      </c>
      <c r="D750" s="28" t="n">
        <v>1670</v>
      </c>
      <c r="E750" s="28" t="s">
        <v>380</v>
      </c>
    </row>
    <row r="751" customFormat="false" ht="15" hidden="false" customHeight="false" outlineLevel="0" collapsed="false">
      <c r="A751" s="28" t="n">
        <v>23</v>
      </c>
      <c r="B751" s="29" t="n">
        <v>45535</v>
      </c>
      <c r="C751" s="28" t="n">
        <v>38112.49</v>
      </c>
      <c r="D751" s="28" t="n">
        <v>1670</v>
      </c>
      <c r="E751" s="28" t="s">
        <v>380</v>
      </c>
    </row>
    <row r="752" customFormat="false" ht="15" hidden="false" customHeight="false" outlineLevel="0" collapsed="false">
      <c r="A752" s="28" t="n">
        <v>23</v>
      </c>
      <c r="B752" s="29" t="n">
        <v>45565</v>
      </c>
      <c r="C752" s="28" t="n">
        <v>38477.4</v>
      </c>
      <c r="D752" s="28" t="n">
        <v>662.3</v>
      </c>
      <c r="E752" s="28" t="s">
        <v>381</v>
      </c>
    </row>
    <row r="753" customFormat="false" ht="15" hidden="false" customHeight="false" outlineLevel="0" collapsed="false">
      <c r="A753" s="28" t="n">
        <v>23</v>
      </c>
      <c r="B753" s="29" t="n">
        <v>45596</v>
      </c>
      <c r="C753" s="28" t="n">
        <v>39970.54</v>
      </c>
      <c r="D753" s="28" t="n">
        <v>1670</v>
      </c>
      <c r="E753" s="28" t="s">
        <v>380</v>
      </c>
    </row>
    <row r="754" customFormat="false" ht="15" hidden="false" customHeight="false" outlineLevel="0" collapsed="false">
      <c r="A754" s="28" t="n">
        <v>23</v>
      </c>
      <c r="B754" s="29" t="n">
        <v>45626</v>
      </c>
      <c r="C754" s="28" t="n">
        <v>41493.16</v>
      </c>
      <c r="D754" s="28" t="n">
        <v>1670</v>
      </c>
      <c r="E754" s="28" t="s">
        <v>380</v>
      </c>
    </row>
    <row r="755" customFormat="false" ht="15" hidden="false" customHeight="false" outlineLevel="0" collapsed="false">
      <c r="A755" s="28" t="n">
        <v>23</v>
      </c>
      <c r="B755" s="29" t="n">
        <v>45657</v>
      </c>
      <c r="C755" s="28" t="n">
        <v>42845.55</v>
      </c>
      <c r="D755" s="28" t="n">
        <v>1670</v>
      </c>
      <c r="E755" s="28" t="s">
        <v>380</v>
      </c>
    </row>
    <row r="756" customFormat="false" ht="15" hidden="false" customHeight="false" outlineLevel="0" collapsed="false">
      <c r="A756" s="28" t="n">
        <v>23</v>
      </c>
      <c r="B756" s="29" t="n">
        <v>45688</v>
      </c>
      <c r="C756" s="28" t="n">
        <v>44248.67</v>
      </c>
      <c r="D756" s="28" t="n">
        <v>1670</v>
      </c>
      <c r="E756" s="28" t="s">
        <v>380</v>
      </c>
    </row>
    <row r="757" customFormat="false" ht="15" hidden="false" customHeight="false" outlineLevel="0" collapsed="false">
      <c r="A757" s="28" t="n">
        <v>23</v>
      </c>
      <c r="B757" s="29" t="n">
        <v>45716</v>
      </c>
      <c r="C757" s="28" t="n">
        <v>45783.77</v>
      </c>
      <c r="D757" s="28" t="n">
        <v>1670</v>
      </c>
      <c r="E757" s="28" t="s">
        <v>380</v>
      </c>
    </row>
    <row r="758" customFormat="false" ht="15" hidden="false" customHeight="false" outlineLevel="0" collapsed="false">
      <c r="A758" s="28" t="n">
        <v>23</v>
      </c>
      <c r="B758" s="29" t="n">
        <v>45747</v>
      </c>
      <c r="C758" s="28" t="n">
        <v>47019.72</v>
      </c>
      <c r="D758" s="28" t="n">
        <v>1670</v>
      </c>
      <c r="E758" s="28" t="s">
        <v>380</v>
      </c>
    </row>
    <row r="759" customFormat="false" ht="15" hidden="false" customHeight="false" outlineLevel="0" collapsed="false">
      <c r="A759" s="28" t="n">
        <v>23</v>
      </c>
      <c r="B759" s="29" t="n">
        <v>45777</v>
      </c>
      <c r="C759" s="28" t="n">
        <v>47034.99</v>
      </c>
      <c r="D759" s="28" t="n">
        <v>496.46</v>
      </c>
      <c r="E759" s="28" t="s">
        <v>381</v>
      </c>
    </row>
    <row r="760" customFormat="false" ht="15" hidden="false" customHeight="false" outlineLevel="0" collapsed="false">
      <c r="A760" s="28" t="n">
        <v>23</v>
      </c>
      <c r="B760" s="29" t="n">
        <v>45808</v>
      </c>
      <c r="C760" s="28" t="n">
        <v>47978.89</v>
      </c>
      <c r="D760" s="28" t="n">
        <v>1114.34</v>
      </c>
      <c r="E760" s="28" t="s">
        <v>381</v>
      </c>
    </row>
    <row r="761" customFormat="false" ht="15" hidden="false" customHeight="false" outlineLevel="0" collapsed="false">
      <c r="A761" s="28" t="n">
        <v>23</v>
      </c>
      <c r="B761" s="29" t="n">
        <v>45838</v>
      </c>
      <c r="C761" s="28" t="n">
        <v>49609.01</v>
      </c>
      <c r="D761" s="28" t="n">
        <v>1670</v>
      </c>
      <c r="E761" s="28" t="s">
        <v>380</v>
      </c>
    </row>
    <row r="762" customFormat="false" ht="15" hidden="false" customHeight="false" outlineLevel="0" collapsed="false">
      <c r="A762" s="28" t="n">
        <v>23</v>
      </c>
      <c r="B762" s="29" t="n">
        <v>45869</v>
      </c>
      <c r="C762" s="28" t="n">
        <v>51114.74</v>
      </c>
      <c r="D762" s="28" t="n">
        <v>1670</v>
      </c>
      <c r="E762" s="28" t="s">
        <v>380</v>
      </c>
    </row>
    <row r="763" customFormat="false" ht="15" hidden="false" customHeight="false" outlineLevel="0" collapsed="false">
      <c r="A763" s="28" t="n">
        <v>23</v>
      </c>
      <c r="B763" s="29" t="n">
        <v>45900</v>
      </c>
      <c r="C763" s="28" t="n">
        <v>52615.46</v>
      </c>
      <c r="D763" s="28" t="n">
        <v>1670</v>
      </c>
      <c r="E763" s="28" t="s">
        <v>380</v>
      </c>
    </row>
    <row r="764" customFormat="false" ht="15" hidden="false" customHeight="false" outlineLevel="0" collapsed="false">
      <c r="A764" s="28" t="n">
        <v>23</v>
      </c>
      <c r="B764" s="29" t="n">
        <v>45930</v>
      </c>
      <c r="C764" s="28" t="n">
        <v>52373.33</v>
      </c>
      <c r="D764" s="28" t="n">
        <v>0</v>
      </c>
      <c r="E764" s="28" t="s">
        <v>379</v>
      </c>
    </row>
    <row r="765" customFormat="false" ht="15" hidden="false" customHeight="false" outlineLevel="0" collapsed="false">
      <c r="A765" s="28" t="n">
        <v>23</v>
      </c>
      <c r="B765" s="29" t="n">
        <v>45961</v>
      </c>
      <c r="C765" s="28" t="n">
        <v>52910.02</v>
      </c>
      <c r="D765" s="28" t="n">
        <v>620.7</v>
      </c>
      <c r="E765" s="28" t="s">
        <v>381</v>
      </c>
    </row>
    <row r="766" customFormat="false" ht="15" hidden="false" customHeight="false" outlineLevel="0" collapsed="false">
      <c r="A766" s="28" t="n">
        <v>23</v>
      </c>
      <c r="B766" s="29" t="n">
        <v>45991</v>
      </c>
      <c r="C766" s="28" t="n">
        <v>54377.79</v>
      </c>
      <c r="D766" s="28" t="n">
        <v>1670</v>
      </c>
      <c r="E766" s="28" t="s">
        <v>380</v>
      </c>
    </row>
    <row r="767" customFormat="false" ht="15" hidden="false" customHeight="false" outlineLevel="0" collapsed="false">
      <c r="A767" s="28" t="n">
        <v>23</v>
      </c>
      <c r="B767" s="29" t="n">
        <v>46022</v>
      </c>
      <c r="C767" s="28" t="n">
        <v>55612.75</v>
      </c>
      <c r="D767" s="28" t="n">
        <v>1670</v>
      </c>
      <c r="E767" s="28" t="s">
        <v>380</v>
      </c>
    </row>
    <row r="768" customFormat="false" ht="15" hidden="false" customHeight="false" outlineLevel="0" collapsed="false">
      <c r="A768" s="28" t="n">
        <v>23</v>
      </c>
      <c r="B768" s="29" t="n">
        <v>46053</v>
      </c>
      <c r="C768" s="28" t="n">
        <v>57017.35</v>
      </c>
      <c r="D768" s="28" t="n">
        <v>1670</v>
      </c>
      <c r="E768" s="28" t="s">
        <v>380</v>
      </c>
    </row>
    <row r="769" customFormat="false" ht="15" hidden="false" customHeight="false" outlineLevel="0" collapsed="false">
      <c r="A769" s="28" t="n">
        <v>23</v>
      </c>
      <c r="B769" s="29" t="n">
        <v>46081</v>
      </c>
      <c r="C769" s="28" t="n">
        <v>58501.95</v>
      </c>
      <c r="D769" s="28" t="n">
        <v>1670</v>
      </c>
      <c r="E769" s="28" t="s">
        <v>380</v>
      </c>
    </row>
    <row r="770" customFormat="false" ht="15" hidden="false" customHeight="false" outlineLevel="0" collapsed="false">
      <c r="A770" s="28" t="n">
        <v>23</v>
      </c>
      <c r="B770" s="29" t="n">
        <v>46112</v>
      </c>
      <c r="C770" s="28" t="n">
        <v>59675.24</v>
      </c>
      <c r="D770" s="28" t="n">
        <v>1670</v>
      </c>
      <c r="E770" s="28" t="s">
        <v>380</v>
      </c>
    </row>
    <row r="771" customFormat="false" ht="15" hidden="false" customHeight="false" outlineLevel="0" collapsed="false">
      <c r="A771" s="28" t="n">
        <v>23</v>
      </c>
      <c r="B771" s="29" t="n">
        <v>46142</v>
      </c>
      <c r="C771" s="28" t="n">
        <v>61064.71</v>
      </c>
      <c r="D771" s="28" t="n">
        <v>1670</v>
      </c>
      <c r="E771" s="28" t="s">
        <v>380</v>
      </c>
    </row>
    <row r="772" customFormat="false" ht="15" hidden="false" customHeight="false" outlineLevel="0" collapsed="false">
      <c r="A772" s="28" t="n">
        <v>23</v>
      </c>
      <c r="B772" s="29" t="n">
        <v>46173</v>
      </c>
      <c r="C772" s="28" t="n">
        <v>62551.44</v>
      </c>
      <c r="D772" s="28" t="n">
        <v>1670</v>
      </c>
      <c r="E772" s="28" t="s">
        <v>380</v>
      </c>
    </row>
    <row r="773" customFormat="false" ht="15" hidden="false" customHeight="false" outlineLevel="0" collapsed="false">
      <c r="A773" s="28" t="n">
        <v>23</v>
      </c>
      <c r="B773" s="29" t="n">
        <v>46203</v>
      </c>
      <c r="C773" s="28" t="n">
        <v>62306.13</v>
      </c>
      <c r="D773" s="28" t="n">
        <v>0</v>
      </c>
      <c r="E773" s="28" t="s">
        <v>379</v>
      </c>
    </row>
    <row r="774" customFormat="false" ht="15" hidden="false" customHeight="false" outlineLevel="0" collapsed="false">
      <c r="A774" s="28" t="n">
        <v>23</v>
      </c>
      <c r="B774" s="29" t="n">
        <v>46234</v>
      </c>
      <c r="C774" s="28" t="n">
        <v>63782.6</v>
      </c>
      <c r="D774" s="28" t="n">
        <v>1670</v>
      </c>
      <c r="E774" s="28" t="s">
        <v>380</v>
      </c>
    </row>
    <row r="775" customFormat="false" ht="15" hidden="false" customHeight="false" outlineLevel="0" collapsed="false">
      <c r="A775" s="28" t="n">
        <v>23</v>
      </c>
      <c r="B775" s="29" t="n">
        <v>46265</v>
      </c>
      <c r="C775" s="28" t="n">
        <v>64081.9</v>
      </c>
      <c r="D775" s="28" t="n">
        <v>604.85</v>
      </c>
      <c r="E775" s="28" t="s">
        <v>381</v>
      </c>
    </row>
    <row r="776" customFormat="false" ht="15" hidden="false" customHeight="false" outlineLevel="0" collapsed="false">
      <c r="A776" s="28" t="n">
        <v>24</v>
      </c>
      <c r="B776" s="29" t="n">
        <v>44957</v>
      </c>
      <c r="C776" s="28" t="n">
        <v>13162</v>
      </c>
      <c r="D776" s="28" t="n">
        <v>1460</v>
      </c>
      <c r="E776" s="28" t="s">
        <v>380</v>
      </c>
    </row>
    <row r="777" customFormat="false" ht="15" hidden="false" customHeight="false" outlineLevel="0" collapsed="false">
      <c r="A777" s="28" t="n">
        <v>24</v>
      </c>
      <c r="B777" s="29" t="n">
        <v>44985</v>
      </c>
      <c r="C777" s="28" t="n">
        <v>14618.67</v>
      </c>
      <c r="D777" s="28" t="n">
        <v>1460</v>
      </c>
      <c r="E777" s="28" t="s">
        <v>380</v>
      </c>
    </row>
    <row r="778" customFormat="false" ht="15" hidden="false" customHeight="false" outlineLevel="0" collapsed="false">
      <c r="A778" s="28" t="n">
        <v>24</v>
      </c>
      <c r="B778" s="29" t="n">
        <v>45016</v>
      </c>
      <c r="C778" s="28" t="n">
        <v>15805.72</v>
      </c>
      <c r="D778" s="28" t="n">
        <v>1460</v>
      </c>
      <c r="E778" s="28" t="s">
        <v>380</v>
      </c>
    </row>
    <row r="779" customFormat="false" ht="15" hidden="false" customHeight="false" outlineLevel="0" collapsed="false">
      <c r="A779" s="28" t="n">
        <v>24</v>
      </c>
      <c r="B779" s="29" t="n">
        <v>45046</v>
      </c>
      <c r="C779" s="28" t="n">
        <v>16389.19</v>
      </c>
      <c r="D779" s="28" t="n">
        <v>944.52</v>
      </c>
      <c r="E779" s="28" t="s">
        <v>381</v>
      </c>
    </row>
    <row r="780" customFormat="false" ht="15" hidden="false" customHeight="false" outlineLevel="0" collapsed="false">
      <c r="A780" s="28" t="n">
        <v>24</v>
      </c>
      <c r="B780" s="29" t="n">
        <v>45077</v>
      </c>
      <c r="C780" s="28" t="n">
        <v>17484.6</v>
      </c>
      <c r="D780" s="28" t="n">
        <v>1460</v>
      </c>
      <c r="E780" s="28" t="s">
        <v>380</v>
      </c>
    </row>
    <row r="781" customFormat="false" ht="15" hidden="false" customHeight="false" outlineLevel="0" collapsed="false">
      <c r="A781" s="28" t="n">
        <v>24</v>
      </c>
      <c r="B781" s="29" t="n">
        <v>45107</v>
      </c>
      <c r="C781" s="28" t="n">
        <v>18141.68</v>
      </c>
      <c r="D781" s="28" t="n">
        <v>729.27</v>
      </c>
      <c r="E781" s="28" t="s">
        <v>381</v>
      </c>
    </row>
    <row r="782" customFormat="false" ht="15" hidden="false" customHeight="false" outlineLevel="0" collapsed="false">
      <c r="A782" s="28" t="n">
        <v>24</v>
      </c>
      <c r="B782" s="29" t="n">
        <v>45138</v>
      </c>
      <c r="C782" s="28" t="n">
        <v>19236.82</v>
      </c>
      <c r="D782" s="28" t="n">
        <v>1460</v>
      </c>
      <c r="E782" s="28" t="s">
        <v>380</v>
      </c>
    </row>
    <row r="783" customFormat="false" ht="15" hidden="false" customHeight="false" outlineLevel="0" collapsed="false">
      <c r="A783" s="28" t="n">
        <v>24</v>
      </c>
      <c r="B783" s="29" t="n">
        <v>45169</v>
      </c>
      <c r="C783" s="28" t="n">
        <v>20593.44</v>
      </c>
      <c r="D783" s="28" t="n">
        <v>1460</v>
      </c>
      <c r="E783" s="28" t="s">
        <v>380</v>
      </c>
    </row>
    <row r="784" customFormat="false" ht="15" hidden="false" customHeight="false" outlineLevel="0" collapsed="false">
      <c r="A784" s="28" t="n">
        <v>24</v>
      </c>
      <c r="B784" s="29" t="n">
        <v>45199</v>
      </c>
      <c r="C784" s="28" t="n">
        <v>22015.77</v>
      </c>
      <c r="D784" s="28" t="n">
        <v>1460</v>
      </c>
      <c r="E784" s="28" t="s">
        <v>380</v>
      </c>
    </row>
    <row r="785" customFormat="false" ht="15" hidden="false" customHeight="false" outlineLevel="0" collapsed="false">
      <c r="A785" s="28" t="n">
        <v>24</v>
      </c>
      <c r="B785" s="29" t="n">
        <v>45230</v>
      </c>
      <c r="C785" s="28" t="n">
        <v>23302.97</v>
      </c>
      <c r="D785" s="28" t="n">
        <v>1460</v>
      </c>
      <c r="E785" s="28" t="s">
        <v>380</v>
      </c>
    </row>
    <row r="786" customFormat="false" ht="15" hidden="false" customHeight="false" outlineLevel="0" collapsed="false">
      <c r="A786" s="28" t="n">
        <v>24</v>
      </c>
      <c r="B786" s="29" t="n">
        <v>45260</v>
      </c>
      <c r="C786" s="28" t="n">
        <v>24634.35</v>
      </c>
      <c r="D786" s="28" t="n">
        <v>1460</v>
      </c>
      <c r="E786" s="28" t="s">
        <v>380</v>
      </c>
    </row>
    <row r="787" customFormat="false" ht="15" hidden="false" customHeight="false" outlineLevel="0" collapsed="false">
      <c r="A787" s="28" t="n">
        <v>24</v>
      </c>
      <c r="B787" s="29" t="n">
        <v>45291</v>
      </c>
      <c r="C787" s="28" t="n">
        <v>25731.86</v>
      </c>
      <c r="D787" s="28" t="n">
        <v>1460</v>
      </c>
      <c r="E787" s="28" t="s">
        <v>380</v>
      </c>
    </row>
    <row r="788" customFormat="false" ht="15" hidden="false" customHeight="false" outlineLevel="0" collapsed="false">
      <c r="A788" s="28" t="n">
        <v>24</v>
      </c>
      <c r="B788" s="29" t="n">
        <v>45322</v>
      </c>
      <c r="C788" s="28" t="n">
        <v>27096.99</v>
      </c>
      <c r="D788" s="28" t="n">
        <v>1460</v>
      </c>
      <c r="E788" s="28" t="s">
        <v>380</v>
      </c>
    </row>
    <row r="789" customFormat="false" ht="15" hidden="false" customHeight="false" outlineLevel="0" collapsed="false">
      <c r="A789" s="28" t="n">
        <v>24</v>
      </c>
      <c r="B789" s="29" t="n">
        <v>45351</v>
      </c>
      <c r="C789" s="28" t="n">
        <v>28285.7</v>
      </c>
      <c r="D789" s="28" t="n">
        <v>1460</v>
      </c>
      <c r="E789" s="28" t="s">
        <v>380</v>
      </c>
    </row>
    <row r="790" customFormat="false" ht="15" hidden="false" customHeight="false" outlineLevel="0" collapsed="false">
      <c r="A790" s="28" t="n">
        <v>24</v>
      </c>
      <c r="B790" s="29" t="n">
        <v>45382</v>
      </c>
      <c r="C790" s="28" t="n">
        <v>29561.97</v>
      </c>
      <c r="D790" s="28" t="n">
        <v>1460</v>
      </c>
      <c r="E790" s="28" t="s">
        <v>380</v>
      </c>
    </row>
    <row r="791" customFormat="false" ht="15" hidden="false" customHeight="false" outlineLevel="0" collapsed="false">
      <c r="A791" s="28" t="n">
        <v>24</v>
      </c>
      <c r="B791" s="29" t="n">
        <v>45412</v>
      </c>
      <c r="C791" s="28" t="n">
        <v>30605.6</v>
      </c>
      <c r="D791" s="28" t="n">
        <v>1460</v>
      </c>
      <c r="E791" s="28" t="s">
        <v>380</v>
      </c>
    </row>
    <row r="792" customFormat="false" ht="15" hidden="false" customHeight="false" outlineLevel="0" collapsed="false">
      <c r="A792" s="28" t="n">
        <v>24</v>
      </c>
      <c r="B792" s="29" t="n">
        <v>45443</v>
      </c>
      <c r="C792" s="28" t="n">
        <v>31715.72</v>
      </c>
      <c r="D792" s="28" t="n">
        <v>1460</v>
      </c>
      <c r="E792" s="28" t="s">
        <v>380</v>
      </c>
    </row>
    <row r="793" customFormat="false" ht="15" hidden="false" customHeight="false" outlineLevel="0" collapsed="false">
      <c r="A793" s="28" t="n">
        <v>24</v>
      </c>
      <c r="B793" s="29" t="n">
        <v>45473</v>
      </c>
      <c r="C793" s="28" t="n">
        <v>33036.73</v>
      </c>
      <c r="D793" s="28" t="n">
        <v>1460</v>
      </c>
      <c r="E793" s="28" t="s">
        <v>380</v>
      </c>
    </row>
    <row r="794" customFormat="false" ht="15" hidden="false" customHeight="false" outlineLevel="0" collapsed="false">
      <c r="A794" s="28" t="n">
        <v>24</v>
      </c>
      <c r="B794" s="29" t="n">
        <v>45504</v>
      </c>
      <c r="C794" s="28" t="n">
        <v>34224.83</v>
      </c>
      <c r="D794" s="28" t="n">
        <v>1460</v>
      </c>
      <c r="E794" s="28" t="s">
        <v>380</v>
      </c>
    </row>
    <row r="795" customFormat="false" ht="15" hidden="false" customHeight="false" outlineLevel="0" collapsed="false">
      <c r="A795" s="28" t="n">
        <v>24</v>
      </c>
      <c r="B795" s="29" t="n">
        <v>45535</v>
      </c>
      <c r="C795" s="28" t="n">
        <v>34159.27</v>
      </c>
      <c r="D795" s="28" t="n">
        <v>0</v>
      </c>
      <c r="E795" s="28" t="s">
        <v>379</v>
      </c>
    </row>
    <row r="796" customFormat="false" ht="15" hidden="false" customHeight="false" outlineLevel="0" collapsed="false">
      <c r="A796" s="28" t="n">
        <v>24</v>
      </c>
      <c r="B796" s="29" t="n">
        <v>45565</v>
      </c>
      <c r="C796" s="28" t="n">
        <v>34912.85</v>
      </c>
      <c r="D796" s="28" t="n">
        <v>518.56</v>
      </c>
      <c r="E796" s="28" t="s">
        <v>381</v>
      </c>
    </row>
    <row r="797" customFormat="false" ht="15" hidden="false" customHeight="false" outlineLevel="0" collapsed="false">
      <c r="A797" s="28" t="n">
        <v>24</v>
      </c>
      <c r="B797" s="29" t="n">
        <v>45596</v>
      </c>
      <c r="C797" s="28" t="n">
        <v>36334.68</v>
      </c>
      <c r="D797" s="28" t="n">
        <v>179.32</v>
      </c>
      <c r="E797" s="28" t="s">
        <v>379</v>
      </c>
    </row>
    <row r="798" customFormat="false" ht="15" hidden="false" customHeight="false" outlineLevel="0" collapsed="false">
      <c r="A798" s="28" t="n">
        <v>24</v>
      </c>
      <c r="B798" s="29" t="n">
        <v>45626</v>
      </c>
      <c r="C798" s="28" t="n">
        <v>37717.01</v>
      </c>
      <c r="D798" s="28" t="n">
        <v>1460</v>
      </c>
      <c r="E798" s="28" t="s">
        <v>380</v>
      </c>
    </row>
    <row r="799" customFormat="false" ht="15" hidden="false" customHeight="false" outlineLevel="0" collapsed="false">
      <c r="A799" s="28" t="n">
        <v>24</v>
      </c>
      <c r="B799" s="29" t="n">
        <v>45657</v>
      </c>
      <c r="C799" s="28" t="n">
        <v>38945.22</v>
      </c>
      <c r="D799" s="28" t="n">
        <v>1460</v>
      </c>
      <c r="E799" s="28" t="s">
        <v>380</v>
      </c>
    </row>
    <row r="800" customFormat="false" ht="15" hidden="false" customHeight="false" outlineLevel="0" collapsed="false">
      <c r="A800" s="28" t="n">
        <v>24</v>
      </c>
      <c r="B800" s="29" t="n">
        <v>45688</v>
      </c>
      <c r="C800" s="28" t="n">
        <v>38640.34</v>
      </c>
      <c r="D800" s="28" t="n">
        <v>0</v>
      </c>
      <c r="E800" s="28" t="s">
        <v>379</v>
      </c>
    </row>
    <row r="801" customFormat="false" ht="15" hidden="false" customHeight="false" outlineLevel="0" collapsed="false">
      <c r="A801" s="28" t="n">
        <v>24</v>
      </c>
      <c r="B801" s="29" t="n">
        <v>45716</v>
      </c>
      <c r="C801" s="28" t="n">
        <v>39854.41</v>
      </c>
      <c r="D801" s="28" t="n">
        <v>1460</v>
      </c>
      <c r="E801" s="28" t="s">
        <v>380</v>
      </c>
    </row>
    <row r="802" customFormat="false" ht="15" hidden="false" customHeight="false" outlineLevel="0" collapsed="false">
      <c r="A802" s="28" t="n">
        <v>24</v>
      </c>
      <c r="B802" s="29" t="n">
        <v>45747</v>
      </c>
      <c r="C802" s="28" t="n">
        <v>40948.72</v>
      </c>
      <c r="D802" s="28" t="n">
        <v>1460</v>
      </c>
      <c r="E802" s="28" t="s">
        <v>380</v>
      </c>
    </row>
    <row r="803" customFormat="false" ht="15" hidden="false" customHeight="false" outlineLevel="0" collapsed="false">
      <c r="A803" s="28" t="n">
        <v>24</v>
      </c>
      <c r="B803" s="29" t="n">
        <v>45777</v>
      </c>
      <c r="C803" s="28" t="n">
        <v>42405.77</v>
      </c>
      <c r="D803" s="28" t="n">
        <v>1460</v>
      </c>
      <c r="E803" s="28" t="s">
        <v>380</v>
      </c>
    </row>
    <row r="804" customFormat="false" ht="15" hidden="false" customHeight="false" outlineLevel="0" collapsed="false">
      <c r="A804" s="28" t="n">
        <v>24</v>
      </c>
      <c r="B804" s="29" t="n">
        <v>45808</v>
      </c>
      <c r="C804" s="28" t="n">
        <v>43762.84</v>
      </c>
      <c r="D804" s="28" t="n">
        <v>1460</v>
      </c>
      <c r="E804" s="28" t="s">
        <v>380</v>
      </c>
    </row>
    <row r="805" customFormat="false" ht="15" hidden="false" customHeight="false" outlineLevel="0" collapsed="false">
      <c r="A805" s="28" t="n">
        <v>24</v>
      </c>
      <c r="B805" s="29" t="n">
        <v>45838</v>
      </c>
      <c r="C805" s="28" t="n">
        <v>44978.52</v>
      </c>
      <c r="D805" s="28" t="n">
        <v>1460</v>
      </c>
      <c r="E805" s="28" t="s">
        <v>380</v>
      </c>
    </row>
    <row r="806" customFormat="false" ht="15" hidden="false" customHeight="false" outlineLevel="0" collapsed="false">
      <c r="A806" s="28" t="n">
        <v>24</v>
      </c>
      <c r="B806" s="29" t="n">
        <v>45869</v>
      </c>
      <c r="C806" s="28" t="n">
        <v>46262.36</v>
      </c>
      <c r="D806" s="28" t="n">
        <v>1460</v>
      </c>
      <c r="E806" s="28" t="s">
        <v>380</v>
      </c>
    </row>
    <row r="807" customFormat="false" ht="15" hidden="false" customHeight="false" outlineLevel="0" collapsed="false">
      <c r="A807" s="28" t="n">
        <v>24</v>
      </c>
      <c r="B807" s="29" t="n">
        <v>45900</v>
      </c>
      <c r="C807" s="28" t="n">
        <v>46992.89</v>
      </c>
      <c r="D807" s="28" t="n">
        <v>974.68</v>
      </c>
      <c r="E807" s="28" t="s">
        <v>381</v>
      </c>
    </row>
    <row r="808" customFormat="false" ht="15" hidden="false" customHeight="false" outlineLevel="0" collapsed="false">
      <c r="A808" s="28" t="n">
        <v>24</v>
      </c>
      <c r="B808" s="29" t="n">
        <v>45930</v>
      </c>
      <c r="C808" s="28" t="n">
        <v>47669.02</v>
      </c>
      <c r="D808" s="28" t="n">
        <v>858.38</v>
      </c>
      <c r="E808" s="28" t="s">
        <v>381</v>
      </c>
    </row>
    <row r="809" customFormat="false" ht="15" hidden="false" customHeight="false" outlineLevel="0" collapsed="false">
      <c r="A809" s="28" t="n">
        <v>24</v>
      </c>
      <c r="B809" s="29" t="n">
        <v>45961</v>
      </c>
      <c r="C809" s="28" t="n">
        <v>47290.57</v>
      </c>
      <c r="D809" s="28" t="n">
        <v>0</v>
      </c>
      <c r="E809" s="28" t="s">
        <v>379</v>
      </c>
    </row>
    <row r="810" customFormat="false" ht="15" hidden="false" customHeight="false" outlineLevel="0" collapsed="false">
      <c r="A810" s="28" t="n">
        <v>24</v>
      </c>
      <c r="B810" s="29" t="n">
        <v>45991</v>
      </c>
      <c r="C810" s="28" t="n">
        <v>48568.58</v>
      </c>
      <c r="D810" s="28" t="n">
        <v>1460</v>
      </c>
      <c r="E810" s="28" t="s">
        <v>380</v>
      </c>
    </row>
    <row r="811" customFormat="false" ht="15" hidden="false" customHeight="false" outlineLevel="0" collapsed="false">
      <c r="A811" s="28" t="n">
        <v>24</v>
      </c>
      <c r="B811" s="29" t="n">
        <v>46022</v>
      </c>
      <c r="C811" s="28" t="n">
        <v>49792.54</v>
      </c>
      <c r="D811" s="28" t="n">
        <v>1460</v>
      </c>
      <c r="E811" s="28" t="s">
        <v>380</v>
      </c>
    </row>
    <row r="812" customFormat="false" ht="15" hidden="false" customHeight="false" outlineLevel="0" collapsed="false">
      <c r="A812" s="28" t="n">
        <v>24</v>
      </c>
      <c r="B812" s="29" t="n">
        <v>46053</v>
      </c>
      <c r="C812" s="28" t="n">
        <v>50874.72</v>
      </c>
      <c r="D812" s="28" t="n">
        <v>1460</v>
      </c>
      <c r="E812" s="28" t="s">
        <v>380</v>
      </c>
    </row>
    <row r="813" customFormat="false" ht="15" hidden="false" customHeight="false" outlineLevel="0" collapsed="false">
      <c r="A813" s="28" t="n">
        <v>24</v>
      </c>
      <c r="B813" s="29" t="n">
        <v>46081</v>
      </c>
      <c r="C813" s="28" t="n">
        <v>52025.45</v>
      </c>
      <c r="D813" s="28" t="n">
        <v>1460</v>
      </c>
      <c r="E813" s="28" t="s">
        <v>380</v>
      </c>
    </row>
    <row r="814" customFormat="false" ht="15" hidden="false" customHeight="false" outlineLevel="0" collapsed="false">
      <c r="A814" s="28" t="n">
        <v>24</v>
      </c>
      <c r="B814" s="29" t="n">
        <v>46112</v>
      </c>
      <c r="C814" s="28" t="n">
        <v>53054.83</v>
      </c>
      <c r="D814" s="28" t="n">
        <v>1460</v>
      </c>
      <c r="E814" s="28" t="s">
        <v>380</v>
      </c>
    </row>
    <row r="815" customFormat="false" ht="15" hidden="false" customHeight="false" outlineLevel="0" collapsed="false">
      <c r="A815" s="28" t="n">
        <v>24</v>
      </c>
      <c r="B815" s="29" t="n">
        <v>46142</v>
      </c>
      <c r="C815" s="28" t="n">
        <v>53274.06</v>
      </c>
      <c r="D815" s="28" t="n">
        <v>496.12</v>
      </c>
      <c r="E815" s="28" t="s">
        <v>381</v>
      </c>
    </row>
    <row r="816" customFormat="false" ht="15" hidden="false" customHeight="false" outlineLevel="0" collapsed="false">
      <c r="A816" s="28" t="n">
        <v>24</v>
      </c>
      <c r="B816" s="29" t="n">
        <v>46173</v>
      </c>
      <c r="C816" s="28" t="n">
        <v>54549.24</v>
      </c>
      <c r="D816" s="28" t="n">
        <v>1460</v>
      </c>
      <c r="E816" s="28" t="s">
        <v>380</v>
      </c>
    </row>
    <row r="817" customFormat="false" ht="15" hidden="false" customHeight="false" outlineLevel="0" collapsed="false">
      <c r="A817" s="28" t="n">
        <v>24</v>
      </c>
      <c r="B817" s="29" t="n">
        <v>46203</v>
      </c>
      <c r="C817" s="28" t="n">
        <v>55629.58</v>
      </c>
      <c r="D817" s="28" t="n">
        <v>1460</v>
      </c>
      <c r="E817" s="28" t="s">
        <v>380</v>
      </c>
    </row>
    <row r="818" customFormat="false" ht="15" hidden="false" customHeight="false" outlineLevel="0" collapsed="false">
      <c r="A818" s="28" t="n">
        <v>24</v>
      </c>
      <c r="B818" s="29" t="n">
        <v>46234</v>
      </c>
      <c r="C818" s="28" t="n">
        <v>56720.97</v>
      </c>
      <c r="D818" s="28" t="n">
        <v>1460</v>
      </c>
      <c r="E818" s="28" t="s">
        <v>380</v>
      </c>
    </row>
    <row r="819" customFormat="false" ht="15" hidden="false" customHeight="false" outlineLevel="0" collapsed="false">
      <c r="A819" s="28" t="n">
        <v>24</v>
      </c>
      <c r="B819" s="29" t="n">
        <v>46265</v>
      </c>
      <c r="C819" s="28" t="n">
        <v>57961.08</v>
      </c>
      <c r="D819" s="28" t="n">
        <v>1460</v>
      </c>
      <c r="E819" s="28" t="s">
        <v>380</v>
      </c>
    </row>
    <row r="820" customFormat="false" ht="15" hidden="false" customHeight="false" outlineLevel="0" collapsed="false">
      <c r="A820" s="28" t="n">
        <v>25</v>
      </c>
      <c r="B820" s="29" t="n">
        <v>44957</v>
      </c>
      <c r="C820" s="28" t="n">
        <v>7637.1</v>
      </c>
      <c r="D820" s="28" t="n">
        <v>1740</v>
      </c>
      <c r="E820" s="28" t="s">
        <v>380</v>
      </c>
    </row>
    <row r="821" customFormat="false" ht="15" hidden="false" customHeight="false" outlineLevel="0" collapsed="false">
      <c r="A821" s="28" t="n">
        <v>25</v>
      </c>
      <c r="B821" s="29" t="n">
        <v>44985</v>
      </c>
      <c r="C821" s="28" t="n">
        <v>9015.26</v>
      </c>
      <c r="D821" s="28" t="n">
        <v>1740</v>
      </c>
      <c r="E821" s="28" t="s">
        <v>380</v>
      </c>
    </row>
    <row r="822" customFormat="false" ht="15" hidden="false" customHeight="false" outlineLevel="0" collapsed="false">
      <c r="A822" s="28" t="n">
        <v>25</v>
      </c>
      <c r="B822" s="29" t="n">
        <v>45016</v>
      </c>
      <c r="C822" s="28" t="n">
        <v>9002</v>
      </c>
      <c r="D822" s="28" t="n">
        <v>0</v>
      </c>
      <c r="E822" s="28" t="s">
        <v>379</v>
      </c>
    </row>
    <row r="823" customFormat="false" ht="15" hidden="false" customHeight="false" outlineLevel="0" collapsed="false">
      <c r="A823" s="28" t="n">
        <v>25</v>
      </c>
      <c r="B823" s="29" t="n">
        <v>45046</v>
      </c>
      <c r="C823" s="28" t="n">
        <v>9334.88</v>
      </c>
      <c r="D823" s="28" t="n">
        <v>353.44</v>
      </c>
      <c r="E823" s="28" t="s">
        <v>381</v>
      </c>
    </row>
    <row r="824" customFormat="false" ht="15" hidden="false" customHeight="false" outlineLevel="0" collapsed="false">
      <c r="A824" s="28" t="n">
        <v>25</v>
      </c>
      <c r="B824" s="29" t="n">
        <v>45077</v>
      </c>
      <c r="C824" s="28" t="n">
        <v>10914.71</v>
      </c>
      <c r="D824" s="28" t="n">
        <v>1740</v>
      </c>
      <c r="E824" s="28" t="s">
        <v>380</v>
      </c>
    </row>
    <row r="825" customFormat="false" ht="15" hidden="false" customHeight="false" outlineLevel="0" collapsed="false">
      <c r="A825" s="28" t="n">
        <v>25</v>
      </c>
      <c r="B825" s="29" t="n">
        <v>45107</v>
      </c>
      <c r="C825" s="28" t="n">
        <v>12348.65</v>
      </c>
      <c r="D825" s="28" t="n">
        <v>1740</v>
      </c>
      <c r="E825" s="28" t="s">
        <v>380</v>
      </c>
    </row>
    <row r="826" customFormat="false" ht="15" hidden="false" customHeight="false" outlineLevel="0" collapsed="false">
      <c r="A826" s="28" t="n">
        <v>25</v>
      </c>
      <c r="B826" s="29" t="n">
        <v>45138</v>
      </c>
      <c r="C826" s="28" t="n">
        <v>12636.53</v>
      </c>
      <c r="D826" s="28" t="n">
        <v>411.29</v>
      </c>
      <c r="E826" s="28" t="s">
        <v>381</v>
      </c>
    </row>
    <row r="827" customFormat="false" ht="15" hidden="false" customHeight="false" outlineLevel="0" collapsed="false">
      <c r="A827" s="28" t="n">
        <v>25</v>
      </c>
      <c r="B827" s="29" t="n">
        <v>45169</v>
      </c>
      <c r="C827" s="28" t="n">
        <v>13945.45</v>
      </c>
      <c r="D827" s="28" t="n">
        <v>1740</v>
      </c>
      <c r="E827" s="28" t="s">
        <v>380</v>
      </c>
    </row>
    <row r="828" customFormat="false" ht="15" hidden="false" customHeight="false" outlineLevel="0" collapsed="false">
      <c r="A828" s="28" t="n">
        <v>25</v>
      </c>
      <c r="B828" s="29" t="n">
        <v>45199</v>
      </c>
      <c r="C828" s="28" t="n">
        <v>13885.04</v>
      </c>
      <c r="D828" s="28" t="n">
        <v>0</v>
      </c>
      <c r="E828" s="28" t="s">
        <v>379</v>
      </c>
    </row>
    <row r="829" customFormat="false" ht="15" hidden="false" customHeight="false" outlineLevel="0" collapsed="false">
      <c r="A829" s="28" t="n">
        <v>25</v>
      </c>
      <c r="B829" s="29" t="n">
        <v>45230</v>
      </c>
      <c r="C829" s="28" t="n">
        <v>15459.37</v>
      </c>
      <c r="D829" s="28" t="n">
        <v>1740</v>
      </c>
      <c r="E829" s="28" t="s">
        <v>380</v>
      </c>
    </row>
    <row r="830" customFormat="false" ht="15" hidden="false" customHeight="false" outlineLevel="0" collapsed="false">
      <c r="A830" s="28" t="n">
        <v>25</v>
      </c>
      <c r="B830" s="29" t="n">
        <v>45260</v>
      </c>
      <c r="C830" s="28" t="n">
        <v>17030.25</v>
      </c>
      <c r="D830" s="28" t="n">
        <v>1740</v>
      </c>
      <c r="E830" s="28" t="s">
        <v>380</v>
      </c>
    </row>
    <row r="831" customFormat="false" ht="15" hidden="false" customHeight="false" outlineLevel="0" collapsed="false">
      <c r="A831" s="28" t="n">
        <v>25</v>
      </c>
      <c r="B831" s="29" t="n">
        <v>45291</v>
      </c>
      <c r="C831" s="28" t="n">
        <v>18497.88</v>
      </c>
      <c r="D831" s="28" t="n">
        <v>1740</v>
      </c>
      <c r="E831" s="28" t="s">
        <v>380</v>
      </c>
    </row>
    <row r="832" customFormat="false" ht="15" hidden="false" customHeight="false" outlineLevel="0" collapsed="false">
      <c r="A832" s="28" t="n">
        <v>25</v>
      </c>
      <c r="B832" s="29" t="n">
        <v>45322</v>
      </c>
      <c r="C832" s="28" t="n">
        <v>20015.67</v>
      </c>
      <c r="D832" s="28" t="n">
        <v>1740</v>
      </c>
      <c r="E832" s="28" t="s">
        <v>380</v>
      </c>
    </row>
    <row r="833" customFormat="false" ht="15" hidden="false" customHeight="false" outlineLevel="0" collapsed="false">
      <c r="A833" s="28" t="n">
        <v>25</v>
      </c>
      <c r="B833" s="29" t="n">
        <v>45351</v>
      </c>
      <c r="C833" s="28" t="n">
        <v>21399.67</v>
      </c>
      <c r="D833" s="28" t="n">
        <v>1740</v>
      </c>
      <c r="E833" s="28" t="s">
        <v>380</v>
      </c>
    </row>
    <row r="834" customFormat="false" ht="15" hidden="false" customHeight="false" outlineLevel="0" collapsed="false">
      <c r="A834" s="28" t="n">
        <v>25</v>
      </c>
      <c r="B834" s="29" t="n">
        <v>45382</v>
      </c>
      <c r="C834" s="28" t="n">
        <v>22991.23</v>
      </c>
      <c r="D834" s="28" t="n">
        <v>1740</v>
      </c>
      <c r="E834" s="28" t="s">
        <v>380</v>
      </c>
    </row>
    <row r="835" customFormat="false" ht="15" hidden="false" customHeight="false" outlineLevel="0" collapsed="false">
      <c r="A835" s="28" t="n">
        <v>25</v>
      </c>
      <c r="B835" s="29" t="n">
        <v>45412</v>
      </c>
      <c r="C835" s="28" t="n">
        <v>24409.2</v>
      </c>
      <c r="D835" s="28" t="n">
        <v>1740</v>
      </c>
      <c r="E835" s="28" t="s">
        <v>380</v>
      </c>
    </row>
    <row r="836" customFormat="false" ht="15" hidden="false" customHeight="false" outlineLevel="0" collapsed="false">
      <c r="A836" s="28" t="n">
        <v>25</v>
      </c>
      <c r="B836" s="29" t="n">
        <v>45443</v>
      </c>
      <c r="C836" s="28" t="n">
        <v>25825.58</v>
      </c>
      <c r="D836" s="28" t="n">
        <v>1740</v>
      </c>
      <c r="E836" s="28" t="s">
        <v>380</v>
      </c>
    </row>
    <row r="837" customFormat="false" ht="15" hidden="false" customHeight="false" outlineLevel="0" collapsed="false">
      <c r="A837" s="28" t="n">
        <v>25</v>
      </c>
      <c r="B837" s="29" t="n">
        <v>45473</v>
      </c>
      <c r="C837" s="28" t="n">
        <v>27490.37</v>
      </c>
      <c r="D837" s="28" t="n">
        <v>1740</v>
      </c>
      <c r="E837" s="28" t="s">
        <v>380</v>
      </c>
    </row>
    <row r="838" customFormat="false" ht="15" hidden="false" customHeight="false" outlineLevel="0" collapsed="false">
      <c r="A838" s="28" t="n">
        <v>25</v>
      </c>
      <c r="B838" s="29" t="n">
        <v>45504</v>
      </c>
      <c r="C838" s="28" t="n">
        <v>27130</v>
      </c>
      <c r="D838" s="28" t="n">
        <v>0</v>
      </c>
      <c r="E838" s="28" t="s">
        <v>379</v>
      </c>
    </row>
    <row r="839" customFormat="false" ht="15" hidden="false" customHeight="false" outlineLevel="0" collapsed="false">
      <c r="A839" s="28" t="n">
        <v>25</v>
      </c>
      <c r="B839" s="29" t="n">
        <v>45535</v>
      </c>
      <c r="C839" s="28" t="n">
        <v>27376.86</v>
      </c>
      <c r="D839" s="28" t="n">
        <v>716.07</v>
      </c>
      <c r="E839" s="28" t="s">
        <v>381</v>
      </c>
    </row>
    <row r="840" customFormat="false" ht="15" hidden="false" customHeight="false" outlineLevel="0" collapsed="false">
      <c r="A840" s="28" t="n">
        <v>25</v>
      </c>
      <c r="B840" s="29" t="n">
        <v>45565</v>
      </c>
      <c r="C840" s="28" t="n">
        <v>28741.35</v>
      </c>
      <c r="D840" s="28" t="n">
        <v>1740</v>
      </c>
      <c r="E840" s="28" t="s">
        <v>380</v>
      </c>
    </row>
    <row r="841" customFormat="false" ht="15" hidden="false" customHeight="false" outlineLevel="0" collapsed="false">
      <c r="A841" s="28" t="n">
        <v>25</v>
      </c>
      <c r="B841" s="29" t="n">
        <v>45596</v>
      </c>
      <c r="C841" s="28" t="n">
        <v>30265.62</v>
      </c>
      <c r="D841" s="28" t="n">
        <v>1740</v>
      </c>
      <c r="E841" s="28" t="s">
        <v>380</v>
      </c>
    </row>
    <row r="842" customFormat="false" ht="15" hidden="false" customHeight="false" outlineLevel="0" collapsed="false">
      <c r="A842" s="28" t="n">
        <v>25</v>
      </c>
      <c r="B842" s="29" t="n">
        <v>45626</v>
      </c>
      <c r="C842" s="28" t="n">
        <v>31937.9</v>
      </c>
      <c r="D842" s="28" t="n">
        <v>1740</v>
      </c>
      <c r="E842" s="28" t="s">
        <v>380</v>
      </c>
    </row>
    <row r="843" customFormat="false" ht="15" hidden="false" customHeight="false" outlineLevel="0" collapsed="false">
      <c r="A843" s="28" t="n">
        <v>25</v>
      </c>
      <c r="B843" s="29" t="n">
        <v>45657</v>
      </c>
      <c r="C843" s="28" t="n">
        <v>32775.34</v>
      </c>
      <c r="D843" s="28" t="n">
        <v>1204.77</v>
      </c>
      <c r="E843" s="28" t="s">
        <v>381</v>
      </c>
    </row>
    <row r="844" customFormat="false" ht="15" hidden="false" customHeight="false" outlineLevel="0" collapsed="false">
      <c r="A844" s="28" t="n">
        <v>25</v>
      </c>
      <c r="B844" s="29" t="n">
        <v>45688</v>
      </c>
      <c r="C844" s="28" t="n">
        <v>32878.08</v>
      </c>
      <c r="D844" s="28" t="n">
        <v>598.48</v>
      </c>
      <c r="E844" s="28" t="s">
        <v>381</v>
      </c>
    </row>
    <row r="845" customFormat="false" ht="15" hidden="false" customHeight="false" outlineLevel="0" collapsed="false">
      <c r="A845" s="28" t="n">
        <v>25</v>
      </c>
      <c r="B845" s="29" t="n">
        <v>45716</v>
      </c>
      <c r="C845" s="28" t="n">
        <v>34504.06</v>
      </c>
      <c r="D845" s="28" t="n">
        <v>1740</v>
      </c>
      <c r="E845" s="28" t="s">
        <v>380</v>
      </c>
    </row>
    <row r="846" customFormat="false" ht="15" hidden="false" customHeight="false" outlineLevel="0" collapsed="false">
      <c r="A846" s="28" t="n">
        <v>25</v>
      </c>
      <c r="B846" s="29" t="n">
        <v>45747</v>
      </c>
      <c r="C846" s="28" t="n">
        <v>35874.71</v>
      </c>
      <c r="D846" s="28" t="n">
        <v>1740</v>
      </c>
      <c r="E846" s="28" t="s">
        <v>380</v>
      </c>
    </row>
    <row r="847" customFormat="false" ht="15" hidden="false" customHeight="false" outlineLevel="0" collapsed="false">
      <c r="A847" s="28" t="n">
        <v>25</v>
      </c>
      <c r="B847" s="29" t="n">
        <v>45777</v>
      </c>
      <c r="C847" s="28" t="n">
        <v>37559.45</v>
      </c>
      <c r="D847" s="28" t="n">
        <v>1740</v>
      </c>
      <c r="E847" s="28" t="s">
        <v>380</v>
      </c>
    </row>
    <row r="848" customFormat="false" ht="15" hidden="false" customHeight="false" outlineLevel="0" collapsed="false">
      <c r="A848" s="28" t="n">
        <v>25</v>
      </c>
      <c r="B848" s="29" t="n">
        <v>45808</v>
      </c>
      <c r="C848" s="28" t="n">
        <v>38862.88</v>
      </c>
      <c r="D848" s="28" t="n">
        <v>1740</v>
      </c>
      <c r="E848" s="28" t="s">
        <v>380</v>
      </c>
    </row>
    <row r="849" customFormat="false" ht="15" hidden="false" customHeight="false" outlineLevel="0" collapsed="false">
      <c r="A849" s="28" t="n">
        <v>25</v>
      </c>
      <c r="B849" s="29" t="n">
        <v>45838</v>
      </c>
      <c r="C849" s="28" t="n">
        <v>40286.25</v>
      </c>
      <c r="D849" s="28" t="n">
        <v>1740</v>
      </c>
      <c r="E849" s="28" t="s">
        <v>380</v>
      </c>
    </row>
    <row r="850" customFormat="false" ht="15" hidden="false" customHeight="false" outlineLevel="0" collapsed="false">
      <c r="A850" s="28" t="n">
        <v>25</v>
      </c>
      <c r="B850" s="29" t="n">
        <v>45869</v>
      </c>
      <c r="C850" s="28" t="n">
        <v>40868.28</v>
      </c>
      <c r="D850" s="28" t="n">
        <v>909.28</v>
      </c>
      <c r="E850" s="28" t="s">
        <v>381</v>
      </c>
    </row>
    <row r="851" customFormat="false" ht="15" hidden="false" customHeight="false" outlineLevel="0" collapsed="false">
      <c r="A851" s="28" t="n">
        <v>25</v>
      </c>
      <c r="B851" s="29" t="n">
        <v>45900</v>
      </c>
      <c r="C851" s="28" t="n">
        <v>42577.49</v>
      </c>
      <c r="D851" s="28" t="n">
        <v>1740</v>
      </c>
      <c r="E851" s="28" t="s">
        <v>380</v>
      </c>
    </row>
    <row r="852" customFormat="false" ht="15" hidden="false" customHeight="false" outlineLevel="0" collapsed="false">
      <c r="A852" s="28" t="n">
        <v>25</v>
      </c>
      <c r="B852" s="29" t="n">
        <v>45930</v>
      </c>
      <c r="C852" s="28" t="n">
        <v>43855.27</v>
      </c>
      <c r="D852" s="28" t="n">
        <v>1740</v>
      </c>
      <c r="E852" s="28" t="s">
        <v>380</v>
      </c>
    </row>
    <row r="853" customFormat="false" ht="15" hidden="false" customHeight="false" outlineLevel="0" collapsed="false">
      <c r="A853" s="28" t="n">
        <v>25</v>
      </c>
      <c r="B853" s="29" t="n">
        <v>45961</v>
      </c>
      <c r="C853" s="28" t="n">
        <v>45378.45</v>
      </c>
      <c r="D853" s="28" t="n">
        <v>1740</v>
      </c>
      <c r="E853" s="28" t="s">
        <v>380</v>
      </c>
    </row>
    <row r="854" customFormat="false" ht="15" hidden="false" customHeight="false" outlineLevel="0" collapsed="false">
      <c r="A854" s="28" t="n">
        <v>25</v>
      </c>
      <c r="B854" s="29" t="n">
        <v>45991</v>
      </c>
      <c r="C854" s="28" t="n">
        <v>47011.98</v>
      </c>
      <c r="D854" s="28" t="n">
        <v>1740</v>
      </c>
      <c r="E854" s="28" t="s">
        <v>380</v>
      </c>
    </row>
    <row r="855" customFormat="false" ht="15" hidden="false" customHeight="false" outlineLevel="0" collapsed="false">
      <c r="A855" s="28" t="n">
        <v>25</v>
      </c>
      <c r="B855" s="29" t="n">
        <v>46022</v>
      </c>
      <c r="C855" s="28" t="n">
        <v>48571.89</v>
      </c>
      <c r="D855" s="28" t="n">
        <v>1740</v>
      </c>
      <c r="E855" s="28" t="s">
        <v>380</v>
      </c>
    </row>
    <row r="856" customFormat="false" ht="15" hidden="false" customHeight="false" outlineLevel="0" collapsed="false">
      <c r="A856" s="28" t="n">
        <v>25</v>
      </c>
      <c r="B856" s="29" t="n">
        <v>46053</v>
      </c>
      <c r="C856" s="28" t="n">
        <v>49911.55</v>
      </c>
      <c r="D856" s="28" t="n">
        <v>1740</v>
      </c>
      <c r="E856" s="28" t="s">
        <v>380</v>
      </c>
    </row>
    <row r="857" customFormat="false" ht="15" hidden="false" customHeight="false" outlineLevel="0" collapsed="false">
      <c r="A857" s="28" t="n">
        <v>25</v>
      </c>
      <c r="B857" s="29" t="n">
        <v>46081</v>
      </c>
      <c r="C857" s="28" t="n">
        <v>51282.93</v>
      </c>
      <c r="D857" s="28" t="n">
        <v>1740</v>
      </c>
      <c r="E857" s="28" t="s">
        <v>380</v>
      </c>
    </row>
    <row r="858" customFormat="false" ht="15" hidden="false" customHeight="false" outlineLevel="0" collapsed="false">
      <c r="A858" s="28" t="n">
        <v>25</v>
      </c>
      <c r="B858" s="29" t="n">
        <v>46112</v>
      </c>
      <c r="C858" s="28" t="n">
        <v>52930.57</v>
      </c>
      <c r="D858" s="28" t="n">
        <v>1740</v>
      </c>
      <c r="E858" s="28" t="s">
        <v>380</v>
      </c>
    </row>
    <row r="859" customFormat="false" ht="15" hidden="false" customHeight="false" outlineLevel="0" collapsed="false">
      <c r="A859" s="28" t="n">
        <v>25</v>
      </c>
      <c r="B859" s="29" t="n">
        <v>46142</v>
      </c>
      <c r="C859" s="28" t="n">
        <v>54487.82</v>
      </c>
      <c r="D859" s="28" t="n">
        <v>1740</v>
      </c>
      <c r="E859" s="28" t="s">
        <v>380</v>
      </c>
    </row>
    <row r="860" customFormat="false" ht="15" hidden="false" customHeight="false" outlineLevel="0" collapsed="false">
      <c r="A860" s="28" t="n">
        <v>25</v>
      </c>
      <c r="B860" s="29" t="n">
        <v>46173</v>
      </c>
      <c r="C860" s="28" t="n">
        <v>56091.92</v>
      </c>
      <c r="D860" s="28" t="n">
        <v>1740</v>
      </c>
      <c r="E860" s="28" t="s">
        <v>380</v>
      </c>
    </row>
    <row r="861" customFormat="false" ht="15" hidden="false" customHeight="false" outlineLevel="0" collapsed="false">
      <c r="A861" s="28" t="n">
        <v>25</v>
      </c>
      <c r="B861" s="29" t="n">
        <v>46203</v>
      </c>
      <c r="C861" s="28" t="n">
        <v>55798.53</v>
      </c>
      <c r="D861" s="28" t="n">
        <v>0</v>
      </c>
      <c r="E861" s="28" t="s">
        <v>379</v>
      </c>
    </row>
    <row r="862" customFormat="false" ht="15" hidden="false" customHeight="false" outlineLevel="0" collapsed="false">
      <c r="A862" s="28" t="n">
        <v>25</v>
      </c>
      <c r="B862" s="29" t="n">
        <v>46234</v>
      </c>
      <c r="C862" s="28" t="n">
        <v>57467.71</v>
      </c>
      <c r="D862" s="28" t="n">
        <v>1740</v>
      </c>
      <c r="E862" s="28" t="s">
        <v>380</v>
      </c>
    </row>
    <row r="863" customFormat="false" ht="15" hidden="false" customHeight="false" outlineLevel="0" collapsed="false">
      <c r="A863" s="28" t="n">
        <v>25</v>
      </c>
      <c r="B863" s="29" t="n">
        <v>46265</v>
      </c>
      <c r="C863" s="28" t="n">
        <v>58909.53</v>
      </c>
      <c r="D863" s="28" t="n">
        <v>1740</v>
      </c>
      <c r="E863" s="28" t="s">
        <v>380</v>
      </c>
    </row>
    <row r="864" customFormat="false" ht="15" hidden="false" customHeight="false" outlineLevel="0" collapsed="false">
      <c r="A864" s="28" t="n">
        <v>26</v>
      </c>
      <c r="B864" s="29" t="n">
        <v>45382</v>
      </c>
      <c r="C864" s="28" t="n">
        <v>3845.5</v>
      </c>
      <c r="D864" s="28" t="n">
        <v>1460</v>
      </c>
      <c r="E864" s="28" t="s">
        <v>380</v>
      </c>
    </row>
    <row r="865" customFormat="false" ht="15" hidden="false" customHeight="false" outlineLevel="0" collapsed="false">
      <c r="A865" s="28" t="n">
        <v>26</v>
      </c>
      <c r="B865" s="29" t="n">
        <v>45412</v>
      </c>
      <c r="C865" s="28" t="n">
        <v>4931.06</v>
      </c>
      <c r="D865" s="28" t="n">
        <v>1460</v>
      </c>
      <c r="E865" s="28" t="s">
        <v>380</v>
      </c>
    </row>
    <row r="866" customFormat="false" ht="15" hidden="false" customHeight="false" outlineLevel="0" collapsed="false">
      <c r="A866" s="28" t="n">
        <v>26</v>
      </c>
      <c r="B866" s="29" t="n">
        <v>45443</v>
      </c>
      <c r="C866" s="28" t="n">
        <v>6223.56</v>
      </c>
      <c r="D866" s="28" t="n">
        <v>1460</v>
      </c>
      <c r="E866" s="28" t="s">
        <v>380</v>
      </c>
    </row>
    <row r="867" customFormat="false" ht="15" hidden="false" customHeight="false" outlineLevel="0" collapsed="false">
      <c r="A867" s="28" t="n">
        <v>26</v>
      </c>
      <c r="B867" s="29" t="n">
        <v>45473</v>
      </c>
      <c r="C867" s="28" t="n">
        <v>7577.96</v>
      </c>
      <c r="D867" s="28" t="n">
        <v>1460</v>
      </c>
      <c r="E867" s="28" t="s">
        <v>380</v>
      </c>
    </row>
    <row r="868" customFormat="false" ht="15" hidden="false" customHeight="false" outlineLevel="0" collapsed="false">
      <c r="A868" s="28" t="n">
        <v>26</v>
      </c>
      <c r="B868" s="29" t="n">
        <v>45504</v>
      </c>
      <c r="C868" s="28" t="n">
        <v>9014.7</v>
      </c>
      <c r="D868" s="28" t="n">
        <v>1460</v>
      </c>
      <c r="E868" s="28" t="s">
        <v>380</v>
      </c>
    </row>
    <row r="869" customFormat="false" ht="15" hidden="false" customHeight="false" outlineLevel="0" collapsed="false">
      <c r="A869" s="28" t="n">
        <v>26</v>
      </c>
      <c r="B869" s="29" t="n">
        <v>45535</v>
      </c>
      <c r="C869" s="28" t="n">
        <v>9410.42</v>
      </c>
      <c r="D869" s="28" t="n">
        <v>816.35</v>
      </c>
      <c r="E869" s="28" t="s">
        <v>381</v>
      </c>
    </row>
    <row r="870" customFormat="false" ht="15" hidden="false" customHeight="false" outlineLevel="0" collapsed="false">
      <c r="A870" s="28" t="n">
        <v>26</v>
      </c>
      <c r="B870" s="29" t="n">
        <v>45565</v>
      </c>
      <c r="C870" s="28" t="n">
        <v>10793.53</v>
      </c>
      <c r="D870" s="28" t="n">
        <v>1460</v>
      </c>
      <c r="E870" s="28" t="s">
        <v>380</v>
      </c>
    </row>
    <row r="871" customFormat="false" ht="15" hidden="false" customHeight="false" outlineLevel="0" collapsed="false">
      <c r="A871" s="28" t="n">
        <v>26</v>
      </c>
      <c r="B871" s="29" t="n">
        <v>45596</v>
      </c>
      <c r="C871" s="28" t="n">
        <v>12159.33</v>
      </c>
      <c r="D871" s="28" t="n">
        <v>1460</v>
      </c>
      <c r="E871" s="28" t="s">
        <v>380</v>
      </c>
    </row>
    <row r="872" customFormat="false" ht="15" hidden="false" customHeight="false" outlineLevel="0" collapsed="false">
      <c r="A872" s="28" t="n">
        <v>26</v>
      </c>
      <c r="B872" s="29" t="n">
        <v>45626</v>
      </c>
      <c r="C872" s="28" t="n">
        <v>13305.2</v>
      </c>
      <c r="D872" s="28" t="n">
        <v>1460</v>
      </c>
      <c r="E872" s="28" t="s">
        <v>380</v>
      </c>
    </row>
    <row r="873" customFormat="false" ht="15" hidden="false" customHeight="false" outlineLevel="0" collapsed="false">
      <c r="A873" s="28" t="n">
        <v>26</v>
      </c>
      <c r="B873" s="29" t="n">
        <v>45657</v>
      </c>
      <c r="C873" s="28" t="n">
        <v>14517.96</v>
      </c>
      <c r="D873" s="28" t="n">
        <v>1460</v>
      </c>
      <c r="E873" s="28" t="s">
        <v>380</v>
      </c>
    </row>
    <row r="874" customFormat="false" ht="15" hidden="false" customHeight="false" outlineLevel="0" collapsed="false">
      <c r="A874" s="28" t="n">
        <v>26</v>
      </c>
      <c r="B874" s="29" t="n">
        <v>45688</v>
      </c>
      <c r="C874" s="28" t="n">
        <v>15896.43</v>
      </c>
      <c r="D874" s="28" t="n">
        <v>1460</v>
      </c>
      <c r="E874" s="28" t="s">
        <v>380</v>
      </c>
    </row>
    <row r="875" customFormat="false" ht="15" hidden="false" customHeight="false" outlineLevel="0" collapsed="false">
      <c r="A875" s="28" t="n">
        <v>26</v>
      </c>
      <c r="B875" s="29" t="n">
        <v>45716</v>
      </c>
      <c r="C875" s="28" t="n">
        <v>16130.17</v>
      </c>
      <c r="D875" s="28" t="n">
        <v>313.36</v>
      </c>
      <c r="E875" s="28" t="s">
        <v>381</v>
      </c>
    </row>
    <row r="876" customFormat="false" ht="15" hidden="false" customHeight="false" outlineLevel="0" collapsed="false">
      <c r="A876" s="28" t="n">
        <v>26</v>
      </c>
      <c r="B876" s="29" t="n">
        <v>45747</v>
      </c>
      <c r="C876" s="28" t="n">
        <v>17171.8</v>
      </c>
      <c r="D876" s="28" t="n">
        <v>1460</v>
      </c>
      <c r="E876" s="28" t="s">
        <v>380</v>
      </c>
    </row>
    <row r="877" customFormat="false" ht="15" hidden="false" customHeight="false" outlineLevel="0" collapsed="false">
      <c r="A877" s="28" t="n">
        <v>26</v>
      </c>
      <c r="B877" s="29" t="n">
        <v>45777</v>
      </c>
      <c r="C877" s="28" t="n">
        <v>17439.66</v>
      </c>
      <c r="D877" s="28" t="n">
        <v>448.29</v>
      </c>
      <c r="E877" s="28" t="s">
        <v>381</v>
      </c>
    </row>
    <row r="878" customFormat="false" ht="15" hidden="false" customHeight="false" outlineLevel="0" collapsed="false">
      <c r="A878" s="28" t="n">
        <v>26</v>
      </c>
      <c r="B878" s="29" t="n">
        <v>45808</v>
      </c>
      <c r="C878" s="28" t="n">
        <v>18855.51</v>
      </c>
      <c r="D878" s="28" t="n">
        <v>1460</v>
      </c>
      <c r="E878" s="28" t="s">
        <v>380</v>
      </c>
    </row>
    <row r="879" customFormat="false" ht="15" hidden="false" customHeight="false" outlineLevel="0" collapsed="false">
      <c r="A879" s="28" t="n">
        <v>26</v>
      </c>
      <c r="B879" s="29" t="n">
        <v>45838</v>
      </c>
      <c r="C879" s="28" t="n">
        <v>20172.3</v>
      </c>
      <c r="D879" s="28" t="n">
        <v>1460</v>
      </c>
      <c r="E879" s="28" t="s">
        <v>380</v>
      </c>
    </row>
    <row r="880" customFormat="false" ht="15" hidden="false" customHeight="false" outlineLevel="0" collapsed="false">
      <c r="A880" s="28" t="n">
        <v>26</v>
      </c>
      <c r="B880" s="29" t="n">
        <v>45869</v>
      </c>
      <c r="C880" s="28" t="n">
        <v>20386.51</v>
      </c>
      <c r="D880" s="28" t="n">
        <v>347.01</v>
      </c>
      <c r="E880" s="28" t="s">
        <v>381</v>
      </c>
    </row>
    <row r="881" customFormat="false" ht="15" hidden="false" customHeight="false" outlineLevel="0" collapsed="false">
      <c r="A881" s="28" t="n">
        <v>26</v>
      </c>
      <c r="B881" s="29" t="n">
        <v>45900</v>
      </c>
      <c r="C881" s="28" t="n">
        <v>21783.49</v>
      </c>
      <c r="D881" s="28" t="n">
        <v>1460</v>
      </c>
      <c r="E881" s="28" t="s">
        <v>380</v>
      </c>
    </row>
    <row r="882" customFormat="false" ht="15" hidden="false" customHeight="false" outlineLevel="0" collapsed="false">
      <c r="A882" s="28" t="n">
        <v>26</v>
      </c>
      <c r="B882" s="29" t="n">
        <v>45930</v>
      </c>
      <c r="C882" s="28" t="n">
        <v>22153.52</v>
      </c>
      <c r="D882" s="28" t="n">
        <v>529.32</v>
      </c>
      <c r="E882" s="28" t="s">
        <v>381</v>
      </c>
    </row>
    <row r="883" customFormat="false" ht="15" hidden="false" customHeight="false" outlineLevel="0" collapsed="false">
      <c r="A883" s="28" t="n">
        <v>26</v>
      </c>
      <c r="B883" s="29" t="n">
        <v>45961</v>
      </c>
      <c r="C883" s="28" t="n">
        <v>21807.78</v>
      </c>
      <c r="D883" s="28" t="n">
        <v>0</v>
      </c>
      <c r="E883" s="28" t="s">
        <v>379</v>
      </c>
    </row>
    <row r="884" customFormat="false" ht="15" hidden="false" customHeight="false" outlineLevel="0" collapsed="false">
      <c r="A884" s="28" t="n">
        <v>26</v>
      </c>
      <c r="B884" s="29" t="n">
        <v>45991</v>
      </c>
      <c r="C884" s="28" t="n">
        <v>22353.85</v>
      </c>
      <c r="D884" s="28" t="n">
        <v>686.32</v>
      </c>
      <c r="E884" s="28" t="s">
        <v>381</v>
      </c>
    </row>
    <row r="885" customFormat="false" ht="15" hidden="false" customHeight="false" outlineLevel="0" collapsed="false">
      <c r="A885" s="28" t="n">
        <v>26</v>
      </c>
      <c r="B885" s="29" t="n">
        <v>46022</v>
      </c>
      <c r="C885" s="28" t="n">
        <v>22787.09</v>
      </c>
      <c r="D885" s="28" t="n">
        <v>486.75</v>
      </c>
      <c r="E885" s="28" t="s">
        <v>381</v>
      </c>
    </row>
    <row r="886" customFormat="false" ht="15" hidden="false" customHeight="false" outlineLevel="0" collapsed="false">
      <c r="A886" s="28" t="n">
        <v>26</v>
      </c>
      <c r="B886" s="29" t="n">
        <v>46053</v>
      </c>
      <c r="C886" s="28" t="n">
        <v>24044.28</v>
      </c>
      <c r="D886" s="28" t="n">
        <v>1460</v>
      </c>
      <c r="E886" s="28" t="s">
        <v>380</v>
      </c>
    </row>
    <row r="887" customFormat="false" ht="15" hidden="false" customHeight="false" outlineLevel="0" collapsed="false">
      <c r="A887" s="28" t="n">
        <v>26</v>
      </c>
      <c r="B887" s="29" t="n">
        <v>46081</v>
      </c>
      <c r="C887" s="28" t="n">
        <v>25288.3</v>
      </c>
      <c r="D887" s="28" t="n">
        <v>54.22</v>
      </c>
      <c r="E887" s="28" t="s">
        <v>381</v>
      </c>
    </row>
    <row r="888" customFormat="false" ht="15" hidden="false" customHeight="false" outlineLevel="0" collapsed="false">
      <c r="A888" s="28" t="n">
        <v>26</v>
      </c>
      <c r="B888" s="29" t="n">
        <v>46112</v>
      </c>
      <c r="C888" s="28" t="n">
        <v>26576.13</v>
      </c>
      <c r="D888" s="28" t="n">
        <v>659.03</v>
      </c>
      <c r="E888" s="28" t="s">
        <v>381</v>
      </c>
    </row>
    <row r="889" customFormat="false" ht="15" hidden="false" customHeight="false" outlineLevel="0" collapsed="false">
      <c r="A889" s="28" t="n">
        <v>26</v>
      </c>
      <c r="B889" s="29" t="n">
        <v>46142</v>
      </c>
      <c r="C889" s="28" t="n">
        <v>28027.56</v>
      </c>
      <c r="D889" s="28" t="n">
        <v>1460</v>
      </c>
      <c r="E889" s="28" t="s">
        <v>380</v>
      </c>
    </row>
    <row r="890" customFormat="false" ht="15" hidden="false" customHeight="false" outlineLevel="0" collapsed="false">
      <c r="A890" s="28" t="n">
        <v>26</v>
      </c>
      <c r="B890" s="29" t="n">
        <v>46173</v>
      </c>
      <c r="C890" s="28" t="n">
        <v>29108.5</v>
      </c>
      <c r="D890" s="28" t="n">
        <v>1460</v>
      </c>
      <c r="E890" s="28" t="s">
        <v>380</v>
      </c>
    </row>
    <row r="891" customFormat="false" ht="15" hidden="false" customHeight="false" outlineLevel="0" collapsed="false">
      <c r="A891" s="28" t="n">
        <v>26</v>
      </c>
      <c r="B891" s="29" t="n">
        <v>46203</v>
      </c>
      <c r="C891" s="28" t="n">
        <v>30151.05</v>
      </c>
      <c r="D891" s="28" t="n">
        <v>1460</v>
      </c>
      <c r="E891" s="28" t="s">
        <v>380</v>
      </c>
    </row>
    <row r="892" customFormat="false" ht="15" hidden="false" customHeight="false" outlineLevel="0" collapsed="false">
      <c r="A892" s="28" t="n">
        <v>26</v>
      </c>
      <c r="B892" s="29" t="n">
        <v>46234</v>
      </c>
      <c r="C892" s="28" t="n">
        <v>31297.66</v>
      </c>
      <c r="D892" s="28" t="n">
        <v>1460</v>
      </c>
      <c r="E892" s="28" t="s">
        <v>380</v>
      </c>
    </row>
    <row r="893" customFormat="false" ht="15" hidden="false" customHeight="false" outlineLevel="0" collapsed="false">
      <c r="A893" s="28" t="n">
        <v>26</v>
      </c>
      <c r="B893" s="29" t="n">
        <v>46265</v>
      </c>
      <c r="C893" s="28" t="n">
        <v>32366.41</v>
      </c>
      <c r="D893" s="28" t="n">
        <v>1460</v>
      </c>
      <c r="E893" s="28" t="s">
        <v>380</v>
      </c>
    </row>
    <row r="894" customFormat="false" ht="15" hidden="false" customHeight="false" outlineLevel="0" collapsed="false">
      <c r="A894" s="28" t="n">
        <v>27</v>
      </c>
      <c r="B894" s="29" t="n">
        <v>44957</v>
      </c>
      <c r="C894" s="28" t="n">
        <v>10744.2</v>
      </c>
      <c r="D894" s="28" t="n">
        <v>898.77</v>
      </c>
      <c r="E894" s="28" t="s">
        <v>381</v>
      </c>
    </row>
    <row r="895" customFormat="false" ht="15" hidden="false" customHeight="false" outlineLevel="0" collapsed="false">
      <c r="A895" s="28" t="n">
        <v>27</v>
      </c>
      <c r="B895" s="29" t="n">
        <v>44985</v>
      </c>
      <c r="C895" s="28" t="n">
        <v>12332.56</v>
      </c>
      <c r="D895" s="28" t="n">
        <v>1830</v>
      </c>
      <c r="E895" s="28" t="s">
        <v>380</v>
      </c>
    </row>
    <row r="896" customFormat="false" ht="15" hidden="false" customHeight="false" outlineLevel="0" collapsed="false">
      <c r="A896" s="28" t="n">
        <v>27</v>
      </c>
      <c r="B896" s="29" t="n">
        <v>45016</v>
      </c>
      <c r="C896" s="28" t="n">
        <v>13980.78</v>
      </c>
      <c r="D896" s="28" t="n">
        <v>1830</v>
      </c>
      <c r="E896" s="28" t="s">
        <v>380</v>
      </c>
    </row>
    <row r="897" customFormat="false" ht="15" hidden="false" customHeight="false" outlineLevel="0" collapsed="false">
      <c r="A897" s="28" t="n">
        <v>27</v>
      </c>
      <c r="B897" s="29" t="n">
        <v>45046</v>
      </c>
      <c r="C897" s="28" t="n">
        <v>15483.63</v>
      </c>
      <c r="D897" s="28" t="n">
        <v>1830</v>
      </c>
      <c r="E897" s="28" t="s">
        <v>380</v>
      </c>
    </row>
    <row r="898" customFormat="false" ht="15" hidden="false" customHeight="false" outlineLevel="0" collapsed="false">
      <c r="A898" s="28" t="n">
        <v>27</v>
      </c>
      <c r="B898" s="29" t="n">
        <v>45077</v>
      </c>
      <c r="C898" s="28" t="n">
        <v>16813.68</v>
      </c>
      <c r="D898" s="28" t="n">
        <v>1830</v>
      </c>
      <c r="E898" s="28" t="s">
        <v>380</v>
      </c>
    </row>
    <row r="899" customFormat="false" ht="15" hidden="false" customHeight="false" outlineLevel="0" collapsed="false">
      <c r="A899" s="28" t="n">
        <v>27</v>
      </c>
      <c r="B899" s="29" t="n">
        <v>45107</v>
      </c>
      <c r="C899" s="28" t="n">
        <v>18526.06</v>
      </c>
      <c r="D899" s="28" t="n">
        <v>1830</v>
      </c>
      <c r="E899" s="28" t="s">
        <v>380</v>
      </c>
    </row>
    <row r="900" customFormat="false" ht="15" hidden="false" customHeight="false" outlineLevel="0" collapsed="false">
      <c r="A900" s="28" t="n">
        <v>27</v>
      </c>
      <c r="B900" s="29" t="n">
        <v>45138</v>
      </c>
      <c r="C900" s="28" t="n">
        <v>19907.25</v>
      </c>
      <c r="D900" s="28" t="n">
        <v>1830</v>
      </c>
      <c r="E900" s="28" t="s">
        <v>380</v>
      </c>
    </row>
    <row r="901" customFormat="false" ht="15" hidden="false" customHeight="false" outlineLevel="0" collapsed="false">
      <c r="A901" s="28" t="n">
        <v>27</v>
      </c>
      <c r="B901" s="29" t="n">
        <v>45169</v>
      </c>
      <c r="C901" s="28" t="n">
        <v>21215.02</v>
      </c>
      <c r="D901" s="28" t="n">
        <v>1830</v>
      </c>
      <c r="E901" s="28" t="s">
        <v>380</v>
      </c>
    </row>
    <row r="902" customFormat="false" ht="15" hidden="false" customHeight="false" outlineLevel="0" collapsed="false">
      <c r="A902" s="28" t="n">
        <v>27</v>
      </c>
      <c r="B902" s="29" t="n">
        <v>45199</v>
      </c>
      <c r="C902" s="28" t="n">
        <v>21984.12</v>
      </c>
      <c r="D902" s="28" t="n">
        <v>840.83</v>
      </c>
      <c r="E902" s="28" t="s">
        <v>381</v>
      </c>
    </row>
    <row r="903" customFormat="false" ht="15" hidden="false" customHeight="false" outlineLevel="0" collapsed="false">
      <c r="A903" s="28" t="n">
        <v>27</v>
      </c>
      <c r="B903" s="29" t="n">
        <v>45230</v>
      </c>
      <c r="C903" s="28" t="n">
        <v>23443.42</v>
      </c>
      <c r="D903" s="28" t="n">
        <v>1830</v>
      </c>
      <c r="E903" s="28" t="s">
        <v>380</v>
      </c>
    </row>
    <row r="904" customFormat="false" ht="15" hidden="false" customHeight="false" outlineLevel="0" collapsed="false">
      <c r="A904" s="28" t="n">
        <v>27</v>
      </c>
      <c r="B904" s="29" t="n">
        <v>45260</v>
      </c>
      <c r="C904" s="28" t="n">
        <v>23369.46</v>
      </c>
      <c r="D904" s="28" t="n">
        <v>0</v>
      </c>
      <c r="E904" s="28" t="s">
        <v>379</v>
      </c>
    </row>
    <row r="905" customFormat="false" ht="15" hidden="false" customHeight="false" outlineLevel="0" collapsed="false">
      <c r="A905" s="28" t="n">
        <v>27</v>
      </c>
      <c r="B905" s="29" t="n">
        <v>45291</v>
      </c>
      <c r="C905" s="28" t="n">
        <v>24799.13</v>
      </c>
      <c r="D905" s="28" t="n">
        <v>1830</v>
      </c>
      <c r="E905" s="28" t="s">
        <v>380</v>
      </c>
    </row>
    <row r="906" customFormat="false" ht="15" hidden="false" customHeight="false" outlineLevel="0" collapsed="false">
      <c r="A906" s="28" t="n">
        <v>27</v>
      </c>
      <c r="B906" s="29" t="n">
        <v>45322</v>
      </c>
      <c r="C906" s="28" t="n">
        <v>26599.32</v>
      </c>
      <c r="D906" s="28" t="n">
        <v>1830</v>
      </c>
      <c r="E906" s="28" t="s">
        <v>380</v>
      </c>
    </row>
    <row r="907" customFormat="false" ht="15" hidden="false" customHeight="false" outlineLevel="0" collapsed="false">
      <c r="A907" s="28" t="n">
        <v>27</v>
      </c>
      <c r="B907" s="29" t="n">
        <v>45351</v>
      </c>
      <c r="C907" s="28" t="n">
        <v>28408.65</v>
      </c>
      <c r="D907" s="28" t="n">
        <v>1830</v>
      </c>
      <c r="E907" s="28" t="s">
        <v>380</v>
      </c>
    </row>
    <row r="908" customFormat="false" ht="15" hidden="false" customHeight="false" outlineLevel="0" collapsed="false">
      <c r="A908" s="28" t="n">
        <v>27</v>
      </c>
      <c r="B908" s="29" t="n">
        <v>45382</v>
      </c>
      <c r="C908" s="28" t="n">
        <v>29820.86</v>
      </c>
      <c r="D908" s="28" t="n">
        <v>1830</v>
      </c>
      <c r="E908" s="28" t="s">
        <v>380</v>
      </c>
    </row>
    <row r="909" customFormat="false" ht="15" hidden="false" customHeight="false" outlineLevel="0" collapsed="false">
      <c r="A909" s="28" t="n">
        <v>27</v>
      </c>
      <c r="B909" s="29" t="n">
        <v>45412</v>
      </c>
      <c r="C909" s="28" t="n">
        <v>31205.71</v>
      </c>
      <c r="D909" s="28" t="n">
        <v>1830</v>
      </c>
      <c r="E909" s="28" t="s">
        <v>380</v>
      </c>
    </row>
    <row r="910" customFormat="false" ht="15" hidden="false" customHeight="false" outlineLevel="0" collapsed="false">
      <c r="A910" s="28" t="n">
        <v>27</v>
      </c>
      <c r="B910" s="29" t="n">
        <v>45443</v>
      </c>
      <c r="C910" s="28" t="n">
        <v>32780.09</v>
      </c>
      <c r="D910" s="28" t="n">
        <v>1830</v>
      </c>
      <c r="E910" s="28" t="s">
        <v>380</v>
      </c>
    </row>
    <row r="911" customFormat="false" ht="15" hidden="false" customHeight="false" outlineLevel="0" collapsed="false">
      <c r="A911" s="28" t="n">
        <v>27</v>
      </c>
      <c r="B911" s="29" t="n">
        <v>45473</v>
      </c>
      <c r="C911" s="28" t="n">
        <v>34135.96</v>
      </c>
      <c r="D911" s="28" t="n">
        <v>1830</v>
      </c>
      <c r="E911" s="28" t="s">
        <v>380</v>
      </c>
    </row>
    <row r="912" customFormat="false" ht="15" hidden="false" customHeight="false" outlineLevel="0" collapsed="false">
      <c r="A912" s="28" t="n">
        <v>27</v>
      </c>
      <c r="B912" s="29" t="n">
        <v>45504</v>
      </c>
      <c r="C912" s="28" t="n">
        <v>35590.67</v>
      </c>
      <c r="D912" s="28" t="n">
        <v>1830</v>
      </c>
      <c r="E912" s="28" t="s">
        <v>380</v>
      </c>
    </row>
    <row r="913" customFormat="false" ht="15" hidden="false" customHeight="false" outlineLevel="0" collapsed="false">
      <c r="A913" s="28" t="n">
        <v>27</v>
      </c>
      <c r="B913" s="29" t="n">
        <v>45535</v>
      </c>
      <c r="C913" s="28" t="n">
        <v>37024.27</v>
      </c>
      <c r="D913" s="28" t="n">
        <v>1830</v>
      </c>
      <c r="E913" s="28" t="s">
        <v>380</v>
      </c>
    </row>
    <row r="914" customFormat="false" ht="15" hidden="false" customHeight="false" outlineLevel="0" collapsed="false">
      <c r="A914" s="28" t="n">
        <v>27</v>
      </c>
      <c r="B914" s="29" t="n">
        <v>45565</v>
      </c>
      <c r="C914" s="28" t="n">
        <v>37804.7</v>
      </c>
      <c r="D914" s="28" t="n">
        <v>976.62</v>
      </c>
      <c r="E914" s="28" t="s">
        <v>381</v>
      </c>
    </row>
    <row r="915" customFormat="false" ht="15" hidden="false" customHeight="false" outlineLevel="0" collapsed="false">
      <c r="A915" s="28" t="n">
        <v>27</v>
      </c>
      <c r="B915" s="29" t="n">
        <v>45596</v>
      </c>
      <c r="C915" s="28" t="n">
        <v>39340.99</v>
      </c>
      <c r="D915" s="28" t="n">
        <v>1830</v>
      </c>
      <c r="E915" s="28" t="s">
        <v>380</v>
      </c>
    </row>
    <row r="916" customFormat="false" ht="15" hidden="false" customHeight="false" outlineLevel="0" collapsed="false">
      <c r="A916" s="28" t="n">
        <v>27</v>
      </c>
      <c r="B916" s="29" t="n">
        <v>45626</v>
      </c>
      <c r="C916" s="28" t="n">
        <v>39931.31</v>
      </c>
      <c r="D916" s="28" t="n">
        <v>1096.8</v>
      </c>
      <c r="E916" s="28" t="s">
        <v>381</v>
      </c>
    </row>
    <row r="917" customFormat="false" ht="15" hidden="false" customHeight="false" outlineLevel="0" collapsed="false">
      <c r="A917" s="28" t="n">
        <v>27</v>
      </c>
      <c r="B917" s="29" t="n">
        <v>45657</v>
      </c>
      <c r="C917" s="28" t="n">
        <v>41314.64</v>
      </c>
      <c r="D917" s="28" t="n">
        <v>1830</v>
      </c>
      <c r="E917" s="28" t="s">
        <v>380</v>
      </c>
    </row>
    <row r="918" customFormat="false" ht="15" hidden="false" customHeight="false" outlineLevel="0" collapsed="false">
      <c r="A918" s="28" t="n">
        <v>27</v>
      </c>
      <c r="B918" s="29" t="n">
        <v>45688</v>
      </c>
      <c r="C918" s="28" t="n">
        <v>43135.12</v>
      </c>
      <c r="D918" s="28" t="n">
        <v>1830</v>
      </c>
      <c r="E918" s="28" t="s">
        <v>380</v>
      </c>
    </row>
    <row r="919" customFormat="false" ht="15" hidden="false" customHeight="false" outlineLevel="0" collapsed="false">
      <c r="A919" s="28" t="n">
        <v>27</v>
      </c>
      <c r="B919" s="29" t="n">
        <v>45716</v>
      </c>
      <c r="C919" s="28" t="n">
        <v>43005.4</v>
      </c>
      <c r="D919" s="28" t="n">
        <v>0</v>
      </c>
      <c r="E919" s="28" t="s">
        <v>379</v>
      </c>
    </row>
    <row r="920" customFormat="false" ht="15" hidden="false" customHeight="false" outlineLevel="0" collapsed="false">
      <c r="A920" s="28" t="n">
        <v>27</v>
      </c>
      <c r="B920" s="29" t="n">
        <v>45747</v>
      </c>
      <c r="C920" s="28" t="n">
        <v>44790.38</v>
      </c>
      <c r="D920" s="28" t="n">
        <v>1830</v>
      </c>
      <c r="E920" s="28" t="s">
        <v>380</v>
      </c>
    </row>
    <row r="921" customFormat="false" ht="15" hidden="false" customHeight="false" outlineLevel="0" collapsed="false">
      <c r="A921" s="28" t="n">
        <v>27</v>
      </c>
      <c r="B921" s="29" t="n">
        <v>45777</v>
      </c>
      <c r="C921" s="28" t="n">
        <v>46184.34</v>
      </c>
      <c r="D921" s="28" t="n">
        <v>1830</v>
      </c>
      <c r="E921" s="28" t="s">
        <v>380</v>
      </c>
    </row>
    <row r="922" customFormat="false" ht="15" hidden="false" customHeight="false" outlineLevel="0" collapsed="false">
      <c r="A922" s="28" t="n">
        <v>27</v>
      </c>
      <c r="B922" s="29" t="n">
        <v>45808</v>
      </c>
      <c r="C922" s="28" t="n">
        <v>47761.68</v>
      </c>
      <c r="D922" s="28" t="n">
        <v>1830</v>
      </c>
      <c r="E922" s="28" t="s">
        <v>380</v>
      </c>
    </row>
    <row r="923" customFormat="false" ht="15" hidden="false" customHeight="false" outlineLevel="0" collapsed="false">
      <c r="A923" s="28" t="n">
        <v>27</v>
      </c>
      <c r="B923" s="29" t="n">
        <v>45838</v>
      </c>
      <c r="C923" s="28" t="n">
        <v>49113.05</v>
      </c>
      <c r="D923" s="28" t="n">
        <v>1830</v>
      </c>
      <c r="E923" s="28" t="s">
        <v>380</v>
      </c>
    </row>
    <row r="924" customFormat="false" ht="15" hidden="false" customHeight="false" outlineLevel="0" collapsed="false">
      <c r="A924" s="28" t="n">
        <v>27</v>
      </c>
      <c r="B924" s="29" t="n">
        <v>45869</v>
      </c>
      <c r="C924" s="28" t="n">
        <v>48634.32</v>
      </c>
      <c r="D924" s="28" t="n">
        <v>0</v>
      </c>
      <c r="E924" s="28" t="s">
        <v>379</v>
      </c>
    </row>
    <row r="925" customFormat="false" ht="15" hidden="false" customHeight="false" outlineLevel="0" collapsed="false">
      <c r="A925" s="28" t="n">
        <v>27</v>
      </c>
      <c r="B925" s="29" t="n">
        <v>45900</v>
      </c>
      <c r="C925" s="28" t="n">
        <v>49954.55</v>
      </c>
      <c r="D925" s="28" t="n">
        <v>1830</v>
      </c>
      <c r="E925" s="28" t="s">
        <v>380</v>
      </c>
    </row>
    <row r="926" customFormat="false" ht="15" hidden="false" customHeight="false" outlineLevel="0" collapsed="false">
      <c r="A926" s="28" t="n">
        <v>27</v>
      </c>
      <c r="B926" s="29" t="n">
        <v>45930</v>
      </c>
      <c r="C926" s="28" t="n">
        <v>51356.91</v>
      </c>
      <c r="D926" s="28" t="n">
        <v>1830</v>
      </c>
      <c r="E926" s="28" t="s">
        <v>380</v>
      </c>
    </row>
    <row r="927" customFormat="false" ht="15" hidden="false" customHeight="false" outlineLevel="0" collapsed="false">
      <c r="A927" s="28" t="n">
        <v>27</v>
      </c>
      <c r="B927" s="29" t="n">
        <v>45961</v>
      </c>
      <c r="C927" s="28" t="n">
        <v>53094.96</v>
      </c>
      <c r="D927" s="28" t="n">
        <v>1830</v>
      </c>
      <c r="E927" s="28" t="s">
        <v>380</v>
      </c>
    </row>
    <row r="928" customFormat="false" ht="15" hidden="false" customHeight="false" outlineLevel="0" collapsed="false">
      <c r="A928" s="28" t="n">
        <v>27</v>
      </c>
      <c r="B928" s="29" t="n">
        <v>45991</v>
      </c>
      <c r="C928" s="28" t="n">
        <v>53911.38</v>
      </c>
      <c r="D928" s="28" t="n">
        <v>1227.77</v>
      </c>
      <c r="E928" s="28" t="s">
        <v>381</v>
      </c>
    </row>
    <row r="929" customFormat="false" ht="15" hidden="false" customHeight="false" outlineLevel="0" collapsed="false">
      <c r="A929" s="28" t="n">
        <v>27</v>
      </c>
      <c r="B929" s="29" t="n">
        <v>46022</v>
      </c>
      <c r="C929" s="28" t="n">
        <v>55690.61</v>
      </c>
      <c r="D929" s="28" t="n">
        <v>1830</v>
      </c>
      <c r="E929" s="28" t="s">
        <v>380</v>
      </c>
    </row>
    <row r="930" customFormat="false" ht="15" hidden="false" customHeight="false" outlineLevel="0" collapsed="false">
      <c r="A930" s="28" t="n">
        <v>27</v>
      </c>
      <c r="B930" s="29" t="n">
        <v>46053</v>
      </c>
      <c r="C930" s="28" t="n">
        <v>57368.44</v>
      </c>
      <c r="D930" s="28" t="n">
        <v>1830</v>
      </c>
      <c r="E930" s="28" t="s">
        <v>380</v>
      </c>
    </row>
    <row r="931" customFormat="false" ht="15" hidden="false" customHeight="false" outlineLevel="0" collapsed="false">
      <c r="A931" s="28" t="n">
        <v>27</v>
      </c>
      <c r="B931" s="29" t="n">
        <v>46081</v>
      </c>
      <c r="C931" s="28" t="n">
        <v>58171.23</v>
      </c>
      <c r="D931" s="28" t="n">
        <v>833.91</v>
      </c>
      <c r="E931" s="28" t="s">
        <v>381</v>
      </c>
    </row>
    <row r="932" customFormat="false" ht="15" hidden="false" customHeight="false" outlineLevel="0" collapsed="false">
      <c r="A932" s="28" t="n">
        <v>27</v>
      </c>
      <c r="B932" s="29" t="n">
        <v>46112</v>
      </c>
      <c r="C932" s="28" t="n">
        <v>59054.87</v>
      </c>
      <c r="D932" s="28" t="n">
        <v>1200.16</v>
      </c>
      <c r="E932" s="28" t="s">
        <v>381</v>
      </c>
    </row>
    <row r="933" customFormat="false" ht="15" hidden="false" customHeight="false" outlineLevel="0" collapsed="false">
      <c r="A933" s="28" t="n">
        <v>27</v>
      </c>
      <c r="B933" s="29" t="n">
        <v>46142</v>
      </c>
      <c r="C933" s="28" t="n">
        <v>59009.5</v>
      </c>
      <c r="D933" s="28" t="n">
        <v>0</v>
      </c>
      <c r="E933" s="28" t="s">
        <v>379</v>
      </c>
    </row>
    <row r="934" customFormat="false" ht="15" hidden="false" customHeight="false" outlineLevel="0" collapsed="false">
      <c r="A934" s="28" t="n">
        <v>27</v>
      </c>
      <c r="B934" s="29" t="n">
        <v>46173</v>
      </c>
      <c r="C934" s="28" t="n">
        <v>60565.07</v>
      </c>
      <c r="D934" s="28" t="n">
        <v>1830</v>
      </c>
      <c r="E934" s="28" t="s">
        <v>380</v>
      </c>
    </row>
    <row r="935" customFormat="false" ht="15" hidden="false" customHeight="false" outlineLevel="0" collapsed="false">
      <c r="A935" s="28" t="n">
        <v>27</v>
      </c>
      <c r="B935" s="29" t="n">
        <v>46203</v>
      </c>
      <c r="C935" s="28" t="n">
        <v>62331.84</v>
      </c>
      <c r="D935" s="28" t="n">
        <v>1830</v>
      </c>
      <c r="E935" s="28" t="s">
        <v>380</v>
      </c>
    </row>
    <row r="936" customFormat="false" ht="15" hidden="false" customHeight="false" outlineLevel="0" collapsed="false">
      <c r="A936" s="28" t="n">
        <v>27</v>
      </c>
      <c r="B936" s="29" t="n">
        <v>46234</v>
      </c>
      <c r="C936" s="28" t="n">
        <v>63814.16</v>
      </c>
      <c r="D936" s="28" t="n">
        <v>1830</v>
      </c>
      <c r="E936" s="28" t="s">
        <v>380</v>
      </c>
    </row>
    <row r="937" customFormat="false" ht="15" hidden="false" customHeight="false" outlineLevel="0" collapsed="false">
      <c r="A937" s="28" t="n">
        <v>27</v>
      </c>
      <c r="B937" s="29" t="n">
        <v>46265</v>
      </c>
      <c r="C937" s="28" t="n">
        <v>65580.72</v>
      </c>
      <c r="D937" s="28" t="n">
        <v>1830</v>
      </c>
      <c r="E937" s="28" t="s">
        <v>380</v>
      </c>
    </row>
    <row r="938" customFormat="false" ht="15" hidden="false" customHeight="false" outlineLevel="0" collapsed="false">
      <c r="A938" s="28" t="n">
        <v>28</v>
      </c>
      <c r="B938" s="29" t="n">
        <v>45046</v>
      </c>
      <c r="C938" s="28" t="n">
        <v>4760.52</v>
      </c>
      <c r="D938" s="28" t="n">
        <v>1264.41</v>
      </c>
      <c r="E938" s="28" t="s">
        <v>381</v>
      </c>
    </row>
    <row r="939" customFormat="false" ht="15" hidden="false" customHeight="false" outlineLevel="0" collapsed="false">
      <c r="A939" s="28" t="n">
        <v>28</v>
      </c>
      <c r="B939" s="29" t="n">
        <v>45077</v>
      </c>
      <c r="C939" s="28" t="n">
        <v>6239.25</v>
      </c>
      <c r="D939" s="28" t="n">
        <v>1910</v>
      </c>
      <c r="E939" s="28" t="s">
        <v>380</v>
      </c>
    </row>
    <row r="940" customFormat="false" ht="15" hidden="false" customHeight="false" outlineLevel="0" collapsed="false">
      <c r="A940" s="28" t="n">
        <v>28</v>
      </c>
      <c r="B940" s="29" t="n">
        <v>45107</v>
      </c>
      <c r="C940" s="28" t="n">
        <v>8083.26</v>
      </c>
      <c r="D940" s="28" t="n">
        <v>1910</v>
      </c>
      <c r="E940" s="28" t="s">
        <v>380</v>
      </c>
    </row>
    <row r="941" customFormat="false" ht="15" hidden="false" customHeight="false" outlineLevel="0" collapsed="false">
      <c r="A941" s="28" t="n">
        <v>28</v>
      </c>
      <c r="B941" s="29" t="n">
        <v>45138</v>
      </c>
      <c r="C941" s="28" t="n">
        <v>9607.38</v>
      </c>
      <c r="D941" s="28" t="n">
        <v>1910</v>
      </c>
      <c r="E941" s="28" t="s">
        <v>380</v>
      </c>
    </row>
    <row r="942" customFormat="false" ht="15" hidden="false" customHeight="false" outlineLevel="0" collapsed="false">
      <c r="A942" s="28" t="n">
        <v>28</v>
      </c>
      <c r="B942" s="29" t="n">
        <v>45169</v>
      </c>
      <c r="C942" s="28" t="n">
        <v>11298.16</v>
      </c>
      <c r="D942" s="28" t="n">
        <v>1910</v>
      </c>
      <c r="E942" s="28" t="s">
        <v>380</v>
      </c>
    </row>
    <row r="943" customFormat="false" ht="15" hidden="false" customHeight="false" outlineLevel="0" collapsed="false">
      <c r="A943" s="28" t="n">
        <v>28</v>
      </c>
      <c r="B943" s="29" t="n">
        <v>45199</v>
      </c>
      <c r="C943" s="28" t="n">
        <v>12684.85</v>
      </c>
      <c r="D943" s="28" t="n">
        <v>1910</v>
      </c>
      <c r="E943" s="28" t="s">
        <v>380</v>
      </c>
    </row>
    <row r="944" customFormat="false" ht="15" hidden="false" customHeight="false" outlineLevel="0" collapsed="false">
      <c r="A944" s="28" t="n">
        <v>28</v>
      </c>
      <c r="B944" s="29" t="n">
        <v>45230</v>
      </c>
      <c r="C944" s="28" t="n">
        <v>14241.02</v>
      </c>
      <c r="D944" s="28" t="n">
        <v>1910</v>
      </c>
      <c r="E944" s="28" t="s">
        <v>380</v>
      </c>
    </row>
    <row r="945" customFormat="false" ht="15" hidden="false" customHeight="false" outlineLevel="0" collapsed="false">
      <c r="A945" s="28" t="n">
        <v>28</v>
      </c>
      <c r="B945" s="29" t="n">
        <v>45260</v>
      </c>
      <c r="C945" s="28" t="n">
        <v>16073.1</v>
      </c>
      <c r="D945" s="28" t="n">
        <v>1910</v>
      </c>
      <c r="E945" s="28" t="s">
        <v>380</v>
      </c>
    </row>
    <row r="946" customFormat="false" ht="15" hidden="false" customHeight="false" outlineLevel="0" collapsed="false">
      <c r="A946" s="28" t="n">
        <v>28</v>
      </c>
      <c r="B946" s="29" t="n">
        <v>45291</v>
      </c>
      <c r="C946" s="28" t="n">
        <v>17557.6</v>
      </c>
      <c r="D946" s="28" t="n">
        <v>1910</v>
      </c>
      <c r="E946" s="28" t="s">
        <v>380</v>
      </c>
    </row>
    <row r="947" customFormat="false" ht="15" hidden="false" customHeight="false" outlineLevel="0" collapsed="false">
      <c r="A947" s="28" t="n">
        <v>28</v>
      </c>
      <c r="B947" s="29" t="n">
        <v>45322</v>
      </c>
      <c r="C947" s="28" t="n">
        <v>19216.83</v>
      </c>
      <c r="D947" s="28" t="n">
        <v>1910</v>
      </c>
      <c r="E947" s="28" t="s">
        <v>380</v>
      </c>
    </row>
    <row r="948" customFormat="false" ht="15" hidden="false" customHeight="false" outlineLevel="0" collapsed="false">
      <c r="A948" s="28" t="n">
        <v>28</v>
      </c>
      <c r="B948" s="29" t="n">
        <v>45351</v>
      </c>
      <c r="C948" s="28" t="n">
        <v>20596.53</v>
      </c>
      <c r="D948" s="28" t="n">
        <v>1910</v>
      </c>
      <c r="E948" s="28" t="s">
        <v>380</v>
      </c>
    </row>
    <row r="949" customFormat="false" ht="15" hidden="false" customHeight="false" outlineLevel="0" collapsed="false">
      <c r="A949" s="28" t="n">
        <v>28</v>
      </c>
      <c r="B949" s="29" t="n">
        <v>45382</v>
      </c>
      <c r="C949" s="28" t="n">
        <v>22383.86</v>
      </c>
      <c r="D949" s="28" t="n">
        <v>1910</v>
      </c>
      <c r="E949" s="28" t="s">
        <v>380</v>
      </c>
    </row>
    <row r="950" customFormat="false" ht="15" hidden="false" customHeight="false" outlineLevel="0" collapsed="false">
      <c r="A950" s="28" t="n">
        <v>28</v>
      </c>
      <c r="B950" s="29" t="n">
        <v>45412</v>
      </c>
      <c r="C950" s="28" t="n">
        <v>24183.59</v>
      </c>
      <c r="D950" s="28" t="n">
        <v>1910</v>
      </c>
      <c r="E950" s="28" t="s">
        <v>380</v>
      </c>
    </row>
    <row r="951" customFormat="false" ht="15" hidden="false" customHeight="false" outlineLevel="0" collapsed="false">
      <c r="A951" s="28" t="n">
        <v>28</v>
      </c>
      <c r="B951" s="29" t="n">
        <v>45443</v>
      </c>
      <c r="C951" s="28" t="n">
        <v>25974.18</v>
      </c>
      <c r="D951" s="28" t="n">
        <v>1910</v>
      </c>
      <c r="E951" s="28" t="s">
        <v>380</v>
      </c>
    </row>
    <row r="952" customFormat="false" ht="15" hidden="false" customHeight="false" outlineLevel="0" collapsed="false">
      <c r="A952" s="28" t="n">
        <v>28</v>
      </c>
      <c r="B952" s="29" t="n">
        <v>45473</v>
      </c>
      <c r="C952" s="28" t="n">
        <v>27781.71</v>
      </c>
      <c r="D952" s="28" t="n">
        <v>1910</v>
      </c>
      <c r="E952" s="28" t="s">
        <v>380</v>
      </c>
    </row>
    <row r="953" customFormat="false" ht="15" hidden="false" customHeight="false" outlineLevel="0" collapsed="false">
      <c r="A953" s="28" t="n">
        <v>28</v>
      </c>
      <c r="B953" s="29" t="n">
        <v>45504</v>
      </c>
      <c r="C953" s="28" t="n">
        <v>29310.58</v>
      </c>
      <c r="D953" s="28" t="n">
        <v>1910</v>
      </c>
      <c r="E953" s="28" t="s">
        <v>380</v>
      </c>
    </row>
    <row r="954" customFormat="false" ht="15" hidden="false" customHeight="false" outlineLevel="0" collapsed="false">
      <c r="A954" s="28" t="n">
        <v>28</v>
      </c>
      <c r="B954" s="29" t="n">
        <v>45535</v>
      </c>
      <c r="C954" s="28" t="n">
        <v>30922.05</v>
      </c>
      <c r="D954" s="28" t="n">
        <v>1910</v>
      </c>
      <c r="E954" s="28" t="s">
        <v>380</v>
      </c>
    </row>
    <row r="955" customFormat="false" ht="15" hidden="false" customHeight="false" outlineLevel="0" collapsed="false">
      <c r="A955" s="28" t="n">
        <v>28</v>
      </c>
      <c r="B955" s="29" t="n">
        <v>45565</v>
      </c>
      <c r="C955" s="28" t="n">
        <v>32382.24</v>
      </c>
      <c r="D955" s="28" t="n">
        <v>1910</v>
      </c>
      <c r="E955" s="28" t="s">
        <v>380</v>
      </c>
    </row>
    <row r="956" customFormat="false" ht="15" hidden="false" customHeight="false" outlineLevel="0" collapsed="false">
      <c r="A956" s="28" t="n">
        <v>28</v>
      </c>
      <c r="B956" s="29" t="n">
        <v>45596</v>
      </c>
      <c r="C956" s="28" t="n">
        <v>34240.61</v>
      </c>
      <c r="D956" s="28" t="n">
        <v>1910</v>
      </c>
      <c r="E956" s="28" t="s">
        <v>380</v>
      </c>
    </row>
    <row r="957" customFormat="false" ht="15" hidden="false" customHeight="false" outlineLevel="0" collapsed="false">
      <c r="A957" s="28" t="n">
        <v>28</v>
      </c>
      <c r="B957" s="29" t="n">
        <v>45626</v>
      </c>
      <c r="C957" s="28" t="n">
        <v>35830.65</v>
      </c>
      <c r="D957" s="28" t="n">
        <v>1910</v>
      </c>
      <c r="E957" s="28" t="s">
        <v>380</v>
      </c>
    </row>
    <row r="958" customFormat="false" ht="15" hidden="false" customHeight="false" outlineLevel="0" collapsed="false">
      <c r="A958" s="28" t="n">
        <v>28</v>
      </c>
      <c r="B958" s="29" t="n">
        <v>45657</v>
      </c>
      <c r="C958" s="28" t="n">
        <v>37439.93</v>
      </c>
      <c r="D958" s="28" t="n">
        <v>1910</v>
      </c>
      <c r="E958" s="28" t="s">
        <v>380</v>
      </c>
    </row>
    <row r="959" customFormat="false" ht="15" hidden="false" customHeight="false" outlineLevel="0" collapsed="false">
      <c r="A959" s="28" t="n">
        <v>28</v>
      </c>
      <c r="B959" s="29" t="n">
        <v>45688</v>
      </c>
      <c r="C959" s="28" t="n">
        <v>38312.79</v>
      </c>
      <c r="D959" s="28" t="n">
        <v>1203.15</v>
      </c>
      <c r="E959" s="28" t="s">
        <v>381</v>
      </c>
    </row>
    <row r="960" customFormat="false" ht="15" hidden="false" customHeight="false" outlineLevel="0" collapsed="false">
      <c r="A960" s="28" t="n">
        <v>28</v>
      </c>
      <c r="B960" s="29" t="n">
        <v>45716</v>
      </c>
      <c r="C960" s="28" t="n">
        <v>40145.64</v>
      </c>
      <c r="D960" s="28" t="n">
        <v>1910</v>
      </c>
      <c r="E960" s="28" t="s">
        <v>380</v>
      </c>
    </row>
    <row r="961" customFormat="false" ht="15" hidden="false" customHeight="false" outlineLevel="0" collapsed="false">
      <c r="A961" s="28" t="n">
        <v>28</v>
      </c>
      <c r="B961" s="29" t="n">
        <v>45747</v>
      </c>
      <c r="C961" s="28" t="n">
        <v>41840.43</v>
      </c>
      <c r="D961" s="28" t="n">
        <v>1910</v>
      </c>
      <c r="E961" s="28" t="s">
        <v>380</v>
      </c>
    </row>
    <row r="962" customFormat="false" ht="15" hidden="false" customHeight="false" outlineLevel="0" collapsed="false">
      <c r="A962" s="28" t="n">
        <v>28</v>
      </c>
      <c r="B962" s="29" t="n">
        <v>45777</v>
      </c>
      <c r="C962" s="28" t="n">
        <v>43278.71</v>
      </c>
      <c r="D962" s="28" t="n">
        <v>1910</v>
      </c>
      <c r="E962" s="28" t="s">
        <v>380</v>
      </c>
    </row>
    <row r="963" customFormat="false" ht="15" hidden="false" customHeight="false" outlineLevel="0" collapsed="false">
      <c r="A963" s="28" t="n">
        <v>28</v>
      </c>
      <c r="B963" s="29" t="n">
        <v>45808</v>
      </c>
      <c r="C963" s="28" t="n">
        <v>44703.45</v>
      </c>
      <c r="D963" s="28" t="n">
        <v>1910</v>
      </c>
      <c r="E963" s="28" t="s">
        <v>380</v>
      </c>
    </row>
    <row r="964" customFormat="false" ht="15" hidden="false" customHeight="false" outlineLevel="0" collapsed="false">
      <c r="A964" s="28" t="n">
        <v>28</v>
      </c>
      <c r="B964" s="29" t="n">
        <v>45838</v>
      </c>
      <c r="C964" s="28" t="n">
        <v>44502.91</v>
      </c>
      <c r="D964" s="28" t="n">
        <v>0</v>
      </c>
      <c r="E964" s="28" t="s">
        <v>379</v>
      </c>
    </row>
    <row r="965" customFormat="false" ht="15" hidden="false" customHeight="false" outlineLevel="0" collapsed="false">
      <c r="A965" s="28" t="n">
        <v>28</v>
      </c>
      <c r="B965" s="29" t="n">
        <v>45869</v>
      </c>
      <c r="C965" s="28" t="n">
        <v>45959.68</v>
      </c>
      <c r="D965" s="28" t="n">
        <v>1910</v>
      </c>
      <c r="E965" s="28" t="s">
        <v>380</v>
      </c>
    </row>
    <row r="966" customFormat="false" ht="15" hidden="false" customHeight="false" outlineLevel="0" collapsed="false">
      <c r="A966" s="28" t="n">
        <v>28</v>
      </c>
      <c r="B966" s="29" t="n">
        <v>45900</v>
      </c>
      <c r="C966" s="28" t="n">
        <v>47447.96</v>
      </c>
      <c r="D966" s="28" t="n">
        <v>1910</v>
      </c>
      <c r="E966" s="28" t="s">
        <v>380</v>
      </c>
    </row>
    <row r="967" customFormat="false" ht="15" hidden="false" customHeight="false" outlineLevel="0" collapsed="false">
      <c r="A967" s="28" t="n">
        <v>28</v>
      </c>
      <c r="B967" s="29" t="n">
        <v>45930</v>
      </c>
      <c r="C967" s="28" t="n">
        <v>48824.67</v>
      </c>
      <c r="D967" s="28" t="n">
        <v>1910</v>
      </c>
      <c r="E967" s="28" t="s">
        <v>380</v>
      </c>
    </row>
    <row r="968" customFormat="false" ht="15" hidden="false" customHeight="false" outlineLevel="0" collapsed="false">
      <c r="A968" s="28" t="n">
        <v>28</v>
      </c>
      <c r="B968" s="29" t="n">
        <v>45961</v>
      </c>
      <c r="C968" s="28" t="n">
        <v>50408.71</v>
      </c>
      <c r="D968" s="28" t="n">
        <v>1910</v>
      </c>
      <c r="E968" s="28" t="s">
        <v>380</v>
      </c>
    </row>
    <row r="969" customFormat="false" ht="15" hidden="false" customHeight="false" outlineLevel="0" collapsed="false">
      <c r="A969" s="28" t="n">
        <v>28</v>
      </c>
      <c r="B969" s="29" t="n">
        <v>45991</v>
      </c>
      <c r="C969" s="28" t="n">
        <v>51872.22</v>
      </c>
      <c r="D969" s="28" t="n">
        <v>1910</v>
      </c>
      <c r="E969" s="28" t="s">
        <v>380</v>
      </c>
    </row>
    <row r="970" customFormat="false" ht="15" hidden="false" customHeight="false" outlineLevel="0" collapsed="false">
      <c r="A970" s="28" t="n">
        <v>28</v>
      </c>
      <c r="B970" s="29" t="n">
        <v>46022</v>
      </c>
      <c r="C970" s="28" t="n">
        <v>53310.36</v>
      </c>
      <c r="D970" s="28" t="n">
        <v>1910</v>
      </c>
      <c r="E970" s="28" t="s">
        <v>380</v>
      </c>
    </row>
    <row r="971" customFormat="false" ht="15" hidden="false" customHeight="false" outlineLevel="0" collapsed="false">
      <c r="A971" s="28" t="n">
        <v>28</v>
      </c>
      <c r="B971" s="29" t="n">
        <v>46053</v>
      </c>
      <c r="C971" s="28" t="n">
        <v>55089.22</v>
      </c>
      <c r="D971" s="28" t="n">
        <v>1910</v>
      </c>
      <c r="E971" s="28" t="s">
        <v>380</v>
      </c>
    </row>
    <row r="972" customFormat="false" ht="15" hidden="false" customHeight="false" outlineLevel="0" collapsed="false">
      <c r="A972" s="28" t="n">
        <v>28</v>
      </c>
      <c r="B972" s="29" t="n">
        <v>46081</v>
      </c>
      <c r="C972" s="28" t="n">
        <v>56917.92</v>
      </c>
      <c r="D972" s="28" t="n">
        <v>1910</v>
      </c>
      <c r="E972" s="28" t="s">
        <v>380</v>
      </c>
    </row>
    <row r="973" customFormat="false" ht="15" hidden="false" customHeight="false" outlineLevel="0" collapsed="false">
      <c r="A973" s="28" t="n">
        <v>28</v>
      </c>
      <c r="B973" s="29" t="n">
        <v>46112</v>
      </c>
      <c r="C973" s="28" t="n">
        <v>58292.07</v>
      </c>
      <c r="D973" s="28" t="n">
        <v>1910</v>
      </c>
      <c r="E973" s="28" t="s">
        <v>380</v>
      </c>
    </row>
    <row r="974" customFormat="false" ht="15" hidden="false" customHeight="false" outlineLevel="0" collapsed="false">
      <c r="A974" s="28" t="n">
        <v>28</v>
      </c>
      <c r="B974" s="29" t="n">
        <v>46142</v>
      </c>
      <c r="C974" s="28" t="n">
        <v>59892.86</v>
      </c>
      <c r="D974" s="28" t="n">
        <v>1910</v>
      </c>
      <c r="E974" s="28" t="s">
        <v>380</v>
      </c>
    </row>
    <row r="975" customFormat="false" ht="15" hidden="false" customHeight="false" outlineLevel="0" collapsed="false">
      <c r="A975" s="28" t="n">
        <v>28</v>
      </c>
      <c r="B975" s="29" t="n">
        <v>46173</v>
      </c>
      <c r="C975" s="28" t="n">
        <v>61365.91</v>
      </c>
      <c r="D975" s="28" t="n">
        <v>1910</v>
      </c>
      <c r="E975" s="28" t="s">
        <v>380</v>
      </c>
    </row>
    <row r="976" customFormat="false" ht="15" hidden="false" customHeight="false" outlineLevel="0" collapsed="false">
      <c r="A976" s="28" t="n">
        <v>28</v>
      </c>
      <c r="B976" s="29" t="n">
        <v>46203</v>
      </c>
      <c r="C976" s="28" t="n">
        <v>62790.96</v>
      </c>
      <c r="D976" s="28" t="n">
        <v>1910</v>
      </c>
      <c r="E976" s="28" t="s">
        <v>380</v>
      </c>
    </row>
    <row r="977" customFormat="false" ht="15" hidden="false" customHeight="false" outlineLevel="0" collapsed="false">
      <c r="A977" s="28" t="n">
        <v>28</v>
      </c>
      <c r="B977" s="29" t="n">
        <v>46234</v>
      </c>
      <c r="C977" s="28" t="n">
        <v>64658.01</v>
      </c>
      <c r="D977" s="28" t="n">
        <v>1910</v>
      </c>
      <c r="E977" s="28" t="s">
        <v>380</v>
      </c>
    </row>
    <row r="978" customFormat="false" ht="15" hidden="false" customHeight="false" outlineLevel="0" collapsed="false">
      <c r="A978" s="28" t="n">
        <v>28</v>
      </c>
      <c r="B978" s="29" t="n">
        <v>46265</v>
      </c>
      <c r="C978" s="28" t="n">
        <v>66478.52</v>
      </c>
      <c r="D978" s="28" t="n">
        <v>1910</v>
      </c>
      <c r="E978" s="28" t="s">
        <v>380</v>
      </c>
    </row>
    <row r="979" customFormat="false" ht="15" hidden="false" customHeight="false" outlineLevel="0" collapsed="false">
      <c r="A979" s="28" t="n">
        <v>29</v>
      </c>
      <c r="B979" s="29" t="n">
        <v>44957</v>
      </c>
      <c r="C979" s="28" t="n">
        <v>5257.59</v>
      </c>
      <c r="D979" s="28" t="n">
        <v>1450</v>
      </c>
      <c r="E979" s="28" t="s">
        <v>380</v>
      </c>
    </row>
    <row r="980" customFormat="false" ht="15" hidden="false" customHeight="false" outlineLevel="0" collapsed="false">
      <c r="A980" s="28" t="n">
        <v>29</v>
      </c>
      <c r="B980" s="29" t="n">
        <v>44985</v>
      </c>
      <c r="C980" s="28" t="n">
        <v>6440.39</v>
      </c>
      <c r="D980" s="28" t="n">
        <v>1450</v>
      </c>
      <c r="E980" s="28" t="s">
        <v>380</v>
      </c>
    </row>
    <row r="981" customFormat="false" ht="15" hidden="false" customHeight="false" outlineLevel="0" collapsed="false">
      <c r="A981" s="28" t="n">
        <v>29</v>
      </c>
      <c r="B981" s="29" t="n">
        <v>45016</v>
      </c>
      <c r="C981" s="28" t="n">
        <v>7647.87</v>
      </c>
      <c r="D981" s="28" t="n">
        <v>1450</v>
      </c>
      <c r="E981" s="28" t="s">
        <v>380</v>
      </c>
    </row>
    <row r="982" customFormat="false" ht="15" hidden="false" customHeight="false" outlineLevel="0" collapsed="false">
      <c r="A982" s="28" t="n">
        <v>29</v>
      </c>
      <c r="B982" s="29" t="n">
        <v>45046</v>
      </c>
      <c r="C982" s="28" t="n">
        <v>9025.51</v>
      </c>
      <c r="D982" s="28" t="n">
        <v>1450</v>
      </c>
      <c r="E982" s="28" t="s">
        <v>380</v>
      </c>
    </row>
    <row r="983" customFormat="false" ht="15" hidden="false" customHeight="false" outlineLevel="0" collapsed="false">
      <c r="A983" s="28" t="n">
        <v>29</v>
      </c>
      <c r="B983" s="29" t="n">
        <v>45077</v>
      </c>
      <c r="C983" s="28" t="n">
        <v>10282.76</v>
      </c>
      <c r="D983" s="28" t="n">
        <v>1450</v>
      </c>
      <c r="E983" s="28" t="s">
        <v>380</v>
      </c>
    </row>
    <row r="984" customFormat="false" ht="15" hidden="false" customHeight="false" outlineLevel="0" collapsed="false">
      <c r="A984" s="28" t="n">
        <v>29</v>
      </c>
      <c r="B984" s="29" t="n">
        <v>45107</v>
      </c>
      <c r="C984" s="28" t="n">
        <v>11695.62</v>
      </c>
      <c r="D984" s="28" t="n">
        <v>1450</v>
      </c>
      <c r="E984" s="28" t="s">
        <v>380</v>
      </c>
    </row>
    <row r="985" customFormat="false" ht="15" hidden="false" customHeight="false" outlineLevel="0" collapsed="false">
      <c r="A985" s="28" t="n">
        <v>29</v>
      </c>
      <c r="B985" s="29" t="n">
        <v>45138</v>
      </c>
      <c r="C985" s="28" t="n">
        <v>12888.62</v>
      </c>
      <c r="D985" s="28" t="n">
        <v>1450</v>
      </c>
      <c r="E985" s="28" t="s">
        <v>380</v>
      </c>
    </row>
    <row r="986" customFormat="false" ht="15" hidden="false" customHeight="false" outlineLevel="0" collapsed="false">
      <c r="A986" s="28" t="n">
        <v>29</v>
      </c>
      <c r="B986" s="29" t="n">
        <v>45169</v>
      </c>
      <c r="C986" s="28" t="n">
        <v>14282.08</v>
      </c>
      <c r="D986" s="28" t="n">
        <v>1450</v>
      </c>
      <c r="E986" s="28" t="s">
        <v>380</v>
      </c>
    </row>
    <row r="987" customFormat="false" ht="15" hidden="false" customHeight="false" outlineLevel="0" collapsed="false">
      <c r="A987" s="28" t="n">
        <v>29</v>
      </c>
      <c r="B987" s="29" t="n">
        <v>45199</v>
      </c>
      <c r="C987" s="28" t="n">
        <v>14545.95</v>
      </c>
      <c r="D987" s="28" t="n">
        <v>675.01</v>
      </c>
      <c r="E987" s="28" t="s">
        <v>381</v>
      </c>
    </row>
    <row r="988" customFormat="false" ht="15" hidden="false" customHeight="false" outlineLevel="0" collapsed="false">
      <c r="A988" s="28" t="n">
        <v>29</v>
      </c>
      <c r="B988" s="29" t="n">
        <v>45230</v>
      </c>
      <c r="C988" s="28" t="n">
        <v>15857</v>
      </c>
      <c r="D988" s="28" t="n">
        <v>1450</v>
      </c>
      <c r="E988" s="28" t="s">
        <v>380</v>
      </c>
    </row>
    <row r="989" customFormat="false" ht="15" hidden="false" customHeight="false" outlineLevel="0" collapsed="false">
      <c r="A989" s="28" t="n">
        <v>29</v>
      </c>
      <c r="B989" s="29" t="n">
        <v>45260</v>
      </c>
      <c r="C989" s="28" t="n">
        <v>15788.01</v>
      </c>
      <c r="D989" s="28" t="n">
        <v>0</v>
      </c>
      <c r="E989" s="28" t="s">
        <v>379</v>
      </c>
    </row>
    <row r="990" customFormat="false" ht="15" hidden="false" customHeight="false" outlineLevel="0" collapsed="false">
      <c r="A990" s="28" t="n">
        <v>29</v>
      </c>
      <c r="B990" s="29" t="n">
        <v>45291</v>
      </c>
      <c r="C990" s="28" t="n">
        <v>16532.72</v>
      </c>
      <c r="D990" s="28" t="n">
        <v>748.01</v>
      </c>
      <c r="E990" s="28" t="s">
        <v>381</v>
      </c>
    </row>
    <row r="991" customFormat="false" ht="15" hidden="false" customHeight="false" outlineLevel="0" collapsed="false">
      <c r="A991" s="28" t="n">
        <v>29</v>
      </c>
      <c r="B991" s="29" t="n">
        <v>45322</v>
      </c>
      <c r="C991" s="28" t="n">
        <v>17605.81</v>
      </c>
      <c r="D991" s="28" t="n">
        <v>1450</v>
      </c>
      <c r="E991" s="28" t="s">
        <v>380</v>
      </c>
    </row>
    <row r="992" customFormat="false" ht="15" hidden="false" customHeight="false" outlineLevel="0" collapsed="false">
      <c r="A992" s="28" t="n">
        <v>29</v>
      </c>
      <c r="B992" s="29" t="n">
        <v>45351</v>
      </c>
      <c r="C992" s="28" t="n">
        <v>19030.3</v>
      </c>
      <c r="D992" s="28" t="n">
        <v>1450</v>
      </c>
      <c r="E992" s="28" t="s">
        <v>380</v>
      </c>
    </row>
    <row r="993" customFormat="false" ht="15" hidden="false" customHeight="false" outlineLevel="0" collapsed="false">
      <c r="A993" s="28" t="n">
        <v>29</v>
      </c>
      <c r="B993" s="29" t="n">
        <v>45382</v>
      </c>
      <c r="C993" s="28" t="n">
        <v>20322.31</v>
      </c>
      <c r="D993" s="28" t="n">
        <v>1450</v>
      </c>
      <c r="E993" s="28" t="s">
        <v>380</v>
      </c>
    </row>
    <row r="994" customFormat="false" ht="15" hidden="false" customHeight="false" outlineLevel="0" collapsed="false">
      <c r="A994" s="28" t="n">
        <v>29</v>
      </c>
      <c r="B994" s="29" t="n">
        <v>45412</v>
      </c>
      <c r="C994" s="28" t="n">
        <v>21060.31</v>
      </c>
      <c r="D994" s="28" t="n">
        <v>983.53</v>
      </c>
      <c r="E994" s="28" t="s">
        <v>381</v>
      </c>
    </row>
    <row r="995" customFormat="false" ht="15" hidden="false" customHeight="false" outlineLevel="0" collapsed="false">
      <c r="A995" s="28" t="n">
        <v>29</v>
      </c>
      <c r="B995" s="29" t="n">
        <v>45443</v>
      </c>
      <c r="C995" s="28" t="n">
        <v>22313.92</v>
      </c>
      <c r="D995" s="28" t="n">
        <v>1450</v>
      </c>
      <c r="E995" s="28" t="s">
        <v>380</v>
      </c>
    </row>
    <row r="996" customFormat="false" ht="15" hidden="false" customHeight="false" outlineLevel="0" collapsed="false">
      <c r="A996" s="28" t="n">
        <v>29</v>
      </c>
      <c r="B996" s="29" t="n">
        <v>45473</v>
      </c>
      <c r="C996" s="28" t="n">
        <v>23421.64</v>
      </c>
      <c r="D996" s="28" t="n">
        <v>1450</v>
      </c>
      <c r="E996" s="28" t="s">
        <v>380</v>
      </c>
    </row>
    <row r="997" customFormat="false" ht="15" hidden="false" customHeight="false" outlineLevel="0" collapsed="false">
      <c r="A997" s="28" t="n">
        <v>29</v>
      </c>
      <c r="B997" s="29" t="n">
        <v>45504</v>
      </c>
      <c r="C997" s="28" t="n">
        <v>24710.3</v>
      </c>
      <c r="D997" s="28" t="n">
        <v>1450</v>
      </c>
      <c r="E997" s="28" t="s">
        <v>380</v>
      </c>
    </row>
    <row r="998" customFormat="false" ht="15" hidden="false" customHeight="false" outlineLevel="0" collapsed="false">
      <c r="A998" s="28" t="n">
        <v>29</v>
      </c>
      <c r="B998" s="29" t="n">
        <v>45535</v>
      </c>
      <c r="C998" s="28" t="n">
        <v>25821.7</v>
      </c>
      <c r="D998" s="28" t="n">
        <v>1450</v>
      </c>
      <c r="E998" s="28" t="s">
        <v>380</v>
      </c>
    </row>
    <row r="999" customFormat="false" ht="15" hidden="false" customHeight="false" outlineLevel="0" collapsed="false">
      <c r="A999" s="28" t="n">
        <v>29</v>
      </c>
      <c r="B999" s="29" t="n">
        <v>45565</v>
      </c>
      <c r="C999" s="28" t="n">
        <v>27147.71</v>
      </c>
      <c r="D999" s="28" t="n">
        <v>1450</v>
      </c>
      <c r="E999" s="28" t="s">
        <v>380</v>
      </c>
    </row>
    <row r="1000" customFormat="false" ht="15" hidden="false" customHeight="false" outlineLevel="0" collapsed="false">
      <c r="A1000" s="28" t="n">
        <v>29</v>
      </c>
      <c r="B1000" s="29" t="n">
        <v>45596</v>
      </c>
      <c r="C1000" s="28" t="n">
        <v>28014.09</v>
      </c>
      <c r="D1000" s="28" t="n">
        <v>975.68</v>
      </c>
      <c r="E1000" s="28" t="s">
        <v>381</v>
      </c>
    </row>
    <row r="1001" customFormat="false" ht="15" hidden="false" customHeight="false" outlineLevel="0" collapsed="false">
      <c r="A1001" s="28" t="n">
        <v>29</v>
      </c>
      <c r="B1001" s="29" t="n">
        <v>45626</v>
      </c>
      <c r="C1001" s="28" t="n">
        <v>28050.92</v>
      </c>
      <c r="D1001" s="28" t="n">
        <v>389.22</v>
      </c>
      <c r="E1001" s="28" t="s">
        <v>381</v>
      </c>
    </row>
    <row r="1002" customFormat="false" ht="15" hidden="false" customHeight="false" outlineLevel="0" collapsed="false">
      <c r="A1002" s="28" t="n">
        <v>29</v>
      </c>
      <c r="B1002" s="29" t="n">
        <v>45657</v>
      </c>
      <c r="C1002" s="28" t="n">
        <v>29499.73</v>
      </c>
      <c r="D1002" s="28" t="n">
        <v>1450</v>
      </c>
      <c r="E1002" s="28" t="s">
        <v>380</v>
      </c>
    </row>
    <row r="1003" customFormat="false" ht="15" hidden="false" customHeight="false" outlineLevel="0" collapsed="false">
      <c r="A1003" s="28" t="n">
        <v>29</v>
      </c>
      <c r="B1003" s="29" t="n">
        <v>45688</v>
      </c>
      <c r="C1003" s="28" t="n">
        <v>30923.89</v>
      </c>
      <c r="D1003" s="28" t="n">
        <v>1450</v>
      </c>
      <c r="E1003" s="28" t="s">
        <v>380</v>
      </c>
    </row>
    <row r="1004" customFormat="false" ht="15" hidden="false" customHeight="false" outlineLevel="0" collapsed="false">
      <c r="A1004" s="28" t="n">
        <v>29</v>
      </c>
      <c r="B1004" s="29" t="n">
        <v>45716</v>
      </c>
      <c r="C1004" s="28" t="n">
        <v>32033.02</v>
      </c>
      <c r="D1004" s="28" t="n">
        <v>1450</v>
      </c>
      <c r="E1004" s="28" t="s">
        <v>380</v>
      </c>
    </row>
    <row r="1005" customFormat="false" ht="15" hidden="false" customHeight="false" outlineLevel="0" collapsed="false">
      <c r="A1005" s="28" t="n">
        <v>29</v>
      </c>
      <c r="B1005" s="29" t="n">
        <v>45747</v>
      </c>
      <c r="C1005" s="28" t="n">
        <v>33392.88</v>
      </c>
      <c r="D1005" s="28" t="n">
        <v>1450</v>
      </c>
      <c r="E1005" s="28" t="s">
        <v>380</v>
      </c>
    </row>
    <row r="1006" customFormat="false" ht="15" hidden="false" customHeight="false" outlineLevel="0" collapsed="false">
      <c r="A1006" s="28" t="n">
        <v>29</v>
      </c>
      <c r="B1006" s="29" t="n">
        <v>45777</v>
      </c>
      <c r="C1006" s="28" t="n">
        <v>34522.42</v>
      </c>
      <c r="D1006" s="28" t="n">
        <v>1450</v>
      </c>
      <c r="E1006" s="28" t="s">
        <v>380</v>
      </c>
    </row>
    <row r="1007" customFormat="false" ht="15" hidden="false" customHeight="false" outlineLevel="0" collapsed="false">
      <c r="A1007" s="28" t="n">
        <v>29</v>
      </c>
      <c r="B1007" s="29" t="n">
        <v>45808</v>
      </c>
      <c r="C1007" s="28" t="n">
        <v>35872.43</v>
      </c>
      <c r="D1007" s="28" t="n">
        <v>1450</v>
      </c>
      <c r="E1007" s="28" t="s">
        <v>380</v>
      </c>
    </row>
    <row r="1008" customFormat="false" ht="15" hidden="false" customHeight="false" outlineLevel="0" collapsed="false">
      <c r="A1008" s="28" t="n">
        <v>29</v>
      </c>
      <c r="B1008" s="29" t="n">
        <v>45838</v>
      </c>
      <c r="C1008" s="28" t="n">
        <v>37202.3</v>
      </c>
      <c r="D1008" s="28" t="n">
        <v>1450</v>
      </c>
      <c r="E1008" s="28" t="s">
        <v>380</v>
      </c>
    </row>
    <row r="1009" customFormat="false" ht="15" hidden="false" customHeight="false" outlineLevel="0" collapsed="false">
      <c r="A1009" s="28" t="n">
        <v>29</v>
      </c>
      <c r="B1009" s="29" t="n">
        <v>45869</v>
      </c>
      <c r="C1009" s="28" t="n">
        <v>37662.46</v>
      </c>
      <c r="D1009" s="28" t="n">
        <v>644.51</v>
      </c>
      <c r="E1009" s="28" t="s">
        <v>381</v>
      </c>
    </row>
    <row r="1010" customFormat="false" ht="15" hidden="false" customHeight="false" outlineLevel="0" collapsed="false">
      <c r="A1010" s="28" t="n">
        <v>29</v>
      </c>
      <c r="B1010" s="29" t="n">
        <v>45900</v>
      </c>
      <c r="C1010" s="28" t="n">
        <v>39106.75</v>
      </c>
      <c r="D1010" s="28" t="n">
        <v>1450</v>
      </c>
      <c r="E1010" s="28" t="s">
        <v>380</v>
      </c>
    </row>
    <row r="1011" customFormat="false" ht="15" hidden="false" customHeight="false" outlineLevel="0" collapsed="false">
      <c r="A1011" s="28" t="n">
        <v>29</v>
      </c>
      <c r="B1011" s="29" t="n">
        <v>45930</v>
      </c>
      <c r="C1011" s="28" t="n">
        <v>40240.61</v>
      </c>
      <c r="D1011" s="28" t="n">
        <v>1450</v>
      </c>
      <c r="E1011" s="28" t="s">
        <v>380</v>
      </c>
    </row>
    <row r="1012" customFormat="false" ht="15" hidden="false" customHeight="false" outlineLevel="0" collapsed="false">
      <c r="A1012" s="28" t="n">
        <v>29</v>
      </c>
      <c r="B1012" s="29" t="n">
        <v>45961</v>
      </c>
      <c r="C1012" s="28" t="n">
        <v>41643.89</v>
      </c>
      <c r="D1012" s="28" t="n">
        <v>1450</v>
      </c>
      <c r="E1012" s="28" t="s">
        <v>380</v>
      </c>
    </row>
    <row r="1013" customFormat="false" ht="15" hidden="false" customHeight="false" outlineLevel="0" collapsed="false">
      <c r="A1013" s="28" t="n">
        <v>29</v>
      </c>
      <c r="B1013" s="29" t="n">
        <v>45991</v>
      </c>
      <c r="C1013" s="28" t="n">
        <v>42716.12</v>
      </c>
      <c r="D1013" s="28" t="n">
        <v>1450</v>
      </c>
      <c r="E1013" s="28" t="s">
        <v>380</v>
      </c>
    </row>
    <row r="1014" customFormat="false" ht="15" hidden="false" customHeight="false" outlineLevel="0" collapsed="false">
      <c r="A1014" s="28" t="n">
        <v>29</v>
      </c>
      <c r="B1014" s="29" t="n">
        <v>46022</v>
      </c>
      <c r="C1014" s="28" t="n">
        <v>44017.04</v>
      </c>
      <c r="D1014" s="28" t="n">
        <v>1450</v>
      </c>
      <c r="E1014" s="28" t="s">
        <v>380</v>
      </c>
    </row>
    <row r="1015" customFormat="false" ht="15" hidden="false" customHeight="false" outlineLevel="0" collapsed="false">
      <c r="A1015" s="28" t="n">
        <v>29</v>
      </c>
      <c r="B1015" s="29" t="n">
        <v>46053</v>
      </c>
      <c r="C1015" s="28" t="n">
        <v>45430.31</v>
      </c>
      <c r="D1015" s="28" t="n">
        <v>1450</v>
      </c>
      <c r="E1015" s="28" t="s">
        <v>380</v>
      </c>
    </row>
    <row r="1016" customFormat="false" ht="15" hidden="false" customHeight="false" outlineLevel="0" collapsed="false">
      <c r="A1016" s="28" t="n">
        <v>29</v>
      </c>
      <c r="B1016" s="29" t="n">
        <v>46081</v>
      </c>
      <c r="C1016" s="28" t="n">
        <v>46702.57</v>
      </c>
      <c r="D1016" s="28" t="n">
        <v>1450</v>
      </c>
      <c r="E1016" s="28" t="s">
        <v>380</v>
      </c>
    </row>
    <row r="1017" customFormat="false" ht="15" hidden="false" customHeight="false" outlineLevel="0" collapsed="false">
      <c r="A1017" s="28" t="n">
        <v>29</v>
      </c>
      <c r="B1017" s="29" t="n">
        <v>46112</v>
      </c>
      <c r="C1017" s="28" t="n">
        <v>48129.13</v>
      </c>
      <c r="D1017" s="28" t="n">
        <v>1450</v>
      </c>
      <c r="E1017" s="28" t="s">
        <v>380</v>
      </c>
    </row>
    <row r="1018" customFormat="false" ht="15" hidden="false" customHeight="false" outlineLevel="0" collapsed="false">
      <c r="A1018" s="28" t="n">
        <v>29</v>
      </c>
      <c r="B1018" s="29" t="n">
        <v>46142</v>
      </c>
      <c r="C1018" s="28" t="n">
        <v>49434.65</v>
      </c>
      <c r="D1018" s="28" t="n">
        <v>1450</v>
      </c>
      <c r="E1018" s="28" t="s">
        <v>380</v>
      </c>
    </row>
    <row r="1019" customFormat="false" ht="15" hidden="false" customHeight="false" outlineLevel="0" collapsed="false">
      <c r="A1019" s="28" t="n">
        <v>29</v>
      </c>
      <c r="B1019" s="29" t="n">
        <v>46173</v>
      </c>
      <c r="C1019" s="28" t="n">
        <v>49081</v>
      </c>
      <c r="D1019" s="28" t="n">
        <v>0</v>
      </c>
      <c r="E1019" s="28" t="s">
        <v>379</v>
      </c>
    </row>
    <row r="1020" customFormat="false" ht="15" hidden="false" customHeight="false" outlineLevel="0" collapsed="false">
      <c r="A1020" s="28" t="n">
        <v>29</v>
      </c>
      <c r="B1020" s="29" t="n">
        <v>46203</v>
      </c>
      <c r="C1020" s="28" t="n">
        <v>50109.06</v>
      </c>
      <c r="D1020" s="28" t="n">
        <v>1450</v>
      </c>
      <c r="E1020" s="28" t="s">
        <v>380</v>
      </c>
    </row>
    <row r="1021" customFormat="false" ht="15" hidden="false" customHeight="false" outlineLevel="0" collapsed="false">
      <c r="A1021" s="28" t="n">
        <v>29</v>
      </c>
      <c r="B1021" s="29" t="n">
        <v>46234</v>
      </c>
      <c r="C1021" s="28" t="n">
        <v>49895.03</v>
      </c>
      <c r="D1021" s="28" t="n">
        <v>0</v>
      </c>
      <c r="E1021" s="28" t="s">
        <v>379</v>
      </c>
    </row>
    <row r="1022" customFormat="false" ht="15" hidden="false" customHeight="false" outlineLevel="0" collapsed="false">
      <c r="A1022" s="28" t="n">
        <v>29</v>
      </c>
      <c r="B1022" s="29" t="n">
        <v>46265</v>
      </c>
      <c r="C1022" s="28" t="n">
        <v>51170.76</v>
      </c>
      <c r="D1022" s="28" t="n">
        <v>1450</v>
      </c>
      <c r="E1022" s="28" t="s">
        <v>380</v>
      </c>
    </row>
    <row r="1023" customFormat="false" ht="15" hidden="false" customHeight="false" outlineLevel="0" collapsed="false">
      <c r="A1023" s="28" t="n">
        <v>30</v>
      </c>
      <c r="B1023" s="29" t="n">
        <v>46173</v>
      </c>
      <c r="C1023" s="28" t="n">
        <v>5295.16</v>
      </c>
      <c r="D1023" s="28" t="n">
        <v>1820</v>
      </c>
      <c r="E1023" s="28" t="s">
        <v>380</v>
      </c>
    </row>
    <row r="1024" customFormat="false" ht="15" hidden="false" customHeight="false" outlineLevel="0" collapsed="false">
      <c r="A1024" s="28" t="n">
        <v>30</v>
      </c>
      <c r="B1024" s="29" t="n">
        <v>46203</v>
      </c>
      <c r="C1024" s="28" t="n">
        <v>6924.64</v>
      </c>
      <c r="D1024" s="28" t="n">
        <v>1820</v>
      </c>
      <c r="E1024" s="28" t="s">
        <v>380</v>
      </c>
    </row>
    <row r="1025" customFormat="false" ht="15" hidden="false" customHeight="false" outlineLevel="0" collapsed="false">
      <c r="A1025" s="28" t="n">
        <v>30</v>
      </c>
      <c r="B1025" s="29" t="n">
        <v>46234</v>
      </c>
      <c r="C1025" s="28" t="n">
        <v>7660.17</v>
      </c>
      <c r="D1025" s="28" t="n">
        <v>979.49</v>
      </c>
      <c r="E1025" s="28" t="s">
        <v>381</v>
      </c>
    </row>
    <row r="1026" customFormat="false" ht="15" hidden="false" customHeight="false" outlineLevel="0" collapsed="false">
      <c r="A1026" s="28" t="n">
        <v>30</v>
      </c>
      <c r="B1026" s="29" t="n">
        <v>46265</v>
      </c>
      <c r="C1026" s="28" t="n">
        <v>9154.67</v>
      </c>
      <c r="D1026" s="28" t="n">
        <v>1820</v>
      </c>
      <c r="E1026" s="28" t="s">
        <v>380</v>
      </c>
    </row>
    <row r="1027" customFormat="false" ht="15" hidden="false" customHeight="false" outlineLevel="0" collapsed="false">
      <c r="A1027" s="28" t="n">
        <v>31</v>
      </c>
      <c r="B1027" s="29" t="n">
        <v>44957</v>
      </c>
      <c r="C1027" s="28" t="n">
        <v>9847.39</v>
      </c>
      <c r="D1027" s="28" t="n">
        <v>1680</v>
      </c>
      <c r="E1027" s="28" t="s">
        <v>380</v>
      </c>
    </row>
    <row r="1028" customFormat="false" ht="15" hidden="false" customHeight="false" outlineLevel="0" collapsed="false">
      <c r="A1028" s="28" t="n">
        <v>31</v>
      </c>
      <c r="B1028" s="29" t="n">
        <v>44985</v>
      </c>
      <c r="C1028" s="28" t="n">
        <v>11023.51</v>
      </c>
      <c r="D1028" s="28" t="n">
        <v>1680</v>
      </c>
      <c r="E1028" s="28" t="s">
        <v>380</v>
      </c>
    </row>
    <row r="1029" customFormat="false" ht="15" hidden="false" customHeight="false" outlineLevel="0" collapsed="false">
      <c r="A1029" s="28" t="n">
        <v>31</v>
      </c>
      <c r="B1029" s="29" t="n">
        <v>45016</v>
      </c>
      <c r="C1029" s="28" t="n">
        <v>12311.9</v>
      </c>
      <c r="D1029" s="28" t="n">
        <v>1680</v>
      </c>
      <c r="E1029" s="28" t="s">
        <v>380</v>
      </c>
    </row>
    <row r="1030" customFormat="false" ht="15" hidden="false" customHeight="false" outlineLevel="0" collapsed="false">
      <c r="A1030" s="28" t="n">
        <v>31</v>
      </c>
      <c r="B1030" s="29" t="n">
        <v>45046</v>
      </c>
      <c r="C1030" s="28" t="n">
        <v>13912.98</v>
      </c>
      <c r="D1030" s="28" t="n">
        <v>1680</v>
      </c>
      <c r="E1030" s="28" t="s">
        <v>380</v>
      </c>
    </row>
    <row r="1031" customFormat="false" ht="15" hidden="false" customHeight="false" outlineLevel="0" collapsed="false">
      <c r="A1031" s="28" t="n">
        <v>31</v>
      </c>
      <c r="B1031" s="29" t="n">
        <v>45077</v>
      </c>
      <c r="C1031" s="28" t="n">
        <v>15119.85</v>
      </c>
      <c r="D1031" s="28" t="n">
        <v>1680</v>
      </c>
      <c r="E1031" s="28" t="s">
        <v>380</v>
      </c>
    </row>
    <row r="1032" customFormat="false" ht="15" hidden="false" customHeight="false" outlineLevel="0" collapsed="false">
      <c r="A1032" s="28" t="n">
        <v>31</v>
      </c>
      <c r="B1032" s="29" t="n">
        <v>45107</v>
      </c>
      <c r="C1032" s="28" t="n">
        <v>15711.67</v>
      </c>
      <c r="D1032" s="28" t="n">
        <v>1040.2</v>
      </c>
      <c r="E1032" s="28" t="s">
        <v>381</v>
      </c>
    </row>
    <row r="1033" customFormat="false" ht="15" hidden="false" customHeight="false" outlineLevel="0" collapsed="false">
      <c r="A1033" s="28" t="n">
        <v>31</v>
      </c>
      <c r="B1033" s="29" t="n">
        <v>45138</v>
      </c>
      <c r="C1033" s="28" t="n">
        <v>17316.62</v>
      </c>
      <c r="D1033" s="28" t="n">
        <v>1680</v>
      </c>
      <c r="E1033" s="28" t="s">
        <v>380</v>
      </c>
    </row>
    <row r="1034" customFormat="false" ht="15" hidden="false" customHeight="false" outlineLevel="0" collapsed="false">
      <c r="A1034" s="28" t="n">
        <v>31</v>
      </c>
      <c r="B1034" s="29" t="n">
        <v>45169</v>
      </c>
      <c r="C1034" s="28" t="n">
        <v>18964.33</v>
      </c>
      <c r="D1034" s="28" t="n">
        <v>1680</v>
      </c>
      <c r="E1034" s="28" t="s">
        <v>380</v>
      </c>
    </row>
    <row r="1035" customFormat="false" ht="15" hidden="false" customHeight="false" outlineLevel="0" collapsed="false">
      <c r="A1035" s="28" t="n">
        <v>31</v>
      </c>
      <c r="B1035" s="29" t="n">
        <v>45199</v>
      </c>
      <c r="C1035" s="28" t="n">
        <v>20574.67</v>
      </c>
      <c r="D1035" s="28" t="n">
        <v>1680</v>
      </c>
      <c r="E1035" s="28" t="s">
        <v>380</v>
      </c>
    </row>
    <row r="1036" customFormat="false" ht="15" hidden="false" customHeight="false" outlineLevel="0" collapsed="false">
      <c r="A1036" s="28" t="n">
        <v>31</v>
      </c>
      <c r="B1036" s="29" t="n">
        <v>45230</v>
      </c>
      <c r="C1036" s="28" t="n">
        <v>20897.59</v>
      </c>
      <c r="D1036" s="28" t="n">
        <v>351.94</v>
      </c>
      <c r="E1036" s="28" t="s">
        <v>381</v>
      </c>
    </row>
    <row r="1037" customFormat="false" ht="15" hidden="false" customHeight="false" outlineLevel="0" collapsed="false">
      <c r="A1037" s="28" t="n">
        <v>31</v>
      </c>
      <c r="B1037" s="29" t="n">
        <v>45260</v>
      </c>
      <c r="C1037" s="28" t="n">
        <v>22368.53</v>
      </c>
      <c r="D1037" s="28" t="n">
        <v>1680</v>
      </c>
      <c r="E1037" s="28" t="s">
        <v>380</v>
      </c>
    </row>
    <row r="1038" customFormat="false" ht="15" hidden="false" customHeight="false" outlineLevel="0" collapsed="false">
      <c r="A1038" s="28" t="n">
        <v>31</v>
      </c>
      <c r="B1038" s="29" t="n">
        <v>45291</v>
      </c>
      <c r="C1038" s="28" t="n">
        <v>23562.13</v>
      </c>
      <c r="D1038" s="28" t="n">
        <v>1680</v>
      </c>
      <c r="E1038" s="28" t="s">
        <v>380</v>
      </c>
    </row>
    <row r="1039" customFormat="false" ht="15" hidden="false" customHeight="false" outlineLevel="0" collapsed="false">
      <c r="A1039" s="28" t="n">
        <v>31</v>
      </c>
      <c r="B1039" s="29" t="n">
        <v>45322</v>
      </c>
      <c r="C1039" s="28" t="n">
        <v>25229.56</v>
      </c>
      <c r="D1039" s="28" t="n">
        <v>1680</v>
      </c>
      <c r="E1039" s="28" t="s">
        <v>380</v>
      </c>
    </row>
    <row r="1040" customFormat="false" ht="15" hidden="false" customHeight="false" outlineLevel="0" collapsed="false">
      <c r="A1040" s="28" t="n">
        <v>31</v>
      </c>
      <c r="B1040" s="29" t="n">
        <v>45351</v>
      </c>
      <c r="C1040" s="28" t="n">
        <v>26850.85</v>
      </c>
      <c r="D1040" s="28" t="n">
        <v>1680</v>
      </c>
      <c r="E1040" s="28" t="s">
        <v>380</v>
      </c>
    </row>
    <row r="1041" customFormat="false" ht="15" hidden="false" customHeight="false" outlineLevel="0" collapsed="false">
      <c r="A1041" s="28" t="n">
        <v>31</v>
      </c>
      <c r="B1041" s="29" t="n">
        <v>45382</v>
      </c>
      <c r="C1041" s="28" t="n">
        <v>28286.08</v>
      </c>
      <c r="D1041" s="28" t="n">
        <v>1680</v>
      </c>
      <c r="E1041" s="28" t="s">
        <v>380</v>
      </c>
    </row>
    <row r="1042" customFormat="false" ht="15" hidden="false" customHeight="false" outlineLevel="0" collapsed="false">
      <c r="A1042" s="28" t="n">
        <v>31</v>
      </c>
      <c r="B1042" s="29" t="n">
        <v>45412</v>
      </c>
      <c r="C1042" s="28" t="n">
        <v>29505.46</v>
      </c>
      <c r="D1042" s="28" t="n">
        <v>1680</v>
      </c>
      <c r="E1042" s="28" t="s">
        <v>380</v>
      </c>
    </row>
    <row r="1043" customFormat="false" ht="15" hidden="false" customHeight="false" outlineLevel="0" collapsed="false">
      <c r="A1043" s="28" t="n">
        <v>31</v>
      </c>
      <c r="B1043" s="29" t="n">
        <v>45443</v>
      </c>
      <c r="C1043" s="28" t="n">
        <v>30807.95</v>
      </c>
      <c r="D1043" s="28" t="n">
        <v>1680</v>
      </c>
      <c r="E1043" s="28" t="s">
        <v>380</v>
      </c>
    </row>
    <row r="1044" customFormat="false" ht="15" hidden="false" customHeight="false" outlineLevel="0" collapsed="false">
      <c r="A1044" s="28" t="n">
        <v>31</v>
      </c>
      <c r="B1044" s="29" t="n">
        <v>45473</v>
      </c>
      <c r="C1044" s="28" t="n">
        <v>32369.03</v>
      </c>
      <c r="D1044" s="28" t="n">
        <v>1680</v>
      </c>
      <c r="E1044" s="28" t="s">
        <v>380</v>
      </c>
    </row>
    <row r="1045" customFormat="false" ht="15" hidden="false" customHeight="false" outlineLevel="0" collapsed="false">
      <c r="A1045" s="28" t="n">
        <v>31</v>
      </c>
      <c r="B1045" s="29" t="n">
        <v>45504</v>
      </c>
      <c r="C1045" s="28" t="n">
        <v>33770.8</v>
      </c>
      <c r="D1045" s="28" t="n">
        <v>1680</v>
      </c>
      <c r="E1045" s="28" t="s">
        <v>380</v>
      </c>
    </row>
    <row r="1046" customFormat="false" ht="15" hidden="false" customHeight="false" outlineLevel="0" collapsed="false">
      <c r="A1046" s="28" t="n">
        <v>31</v>
      </c>
      <c r="B1046" s="29" t="n">
        <v>45535</v>
      </c>
      <c r="C1046" s="28" t="n">
        <v>34226.89</v>
      </c>
      <c r="D1046" s="28" t="n">
        <v>808.85</v>
      </c>
      <c r="E1046" s="28" t="s">
        <v>381</v>
      </c>
    </row>
    <row r="1047" customFormat="false" ht="15" hidden="false" customHeight="false" outlineLevel="0" collapsed="false">
      <c r="A1047" s="28" t="n">
        <v>31</v>
      </c>
      <c r="B1047" s="29" t="n">
        <v>45565</v>
      </c>
      <c r="C1047" s="28" t="n">
        <v>35555.89</v>
      </c>
      <c r="D1047" s="28" t="n">
        <v>1680</v>
      </c>
      <c r="E1047" s="28" t="s">
        <v>380</v>
      </c>
    </row>
    <row r="1048" customFormat="false" ht="15" hidden="false" customHeight="false" outlineLevel="0" collapsed="false">
      <c r="A1048" s="28" t="n">
        <v>31</v>
      </c>
      <c r="B1048" s="29" t="n">
        <v>45596</v>
      </c>
      <c r="C1048" s="28" t="n">
        <v>37077.11</v>
      </c>
      <c r="D1048" s="28" t="n">
        <v>1680</v>
      </c>
      <c r="E1048" s="28" t="s">
        <v>380</v>
      </c>
    </row>
    <row r="1049" customFormat="false" ht="15" hidden="false" customHeight="false" outlineLevel="0" collapsed="false">
      <c r="A1049" s="28" t="n">
        <v>31</v>
      </c>
      <c r="B1049" s="29" t="n">
        <v>45626</v>
      </c>
      <c r="C1049" s="28" t="n">
        <v>38400.41</v>
      </c>
      <c r="D1049" s="28" t="n">
        <v>1680</v>
      </c>
      <c r="E1049" s="28" t="s">
        <v>380</v>
      </c>
    </row>
    <row r="1050" customFormat="false" ht="15" hidden="false" customHeight="false" outlineLevel="0" collapsed="false">
      <c r="A1050" s="28" t="n">
        <v>31</v>
      </c>
      <c r="B1050" s="29" t="n">
        <v>45657</v>
      </c>
      <c r="C1050" s="28" t="n">
        <v>39993.66</v>
      </c>
      <c r="D1050" s="28" t="n">
        <v>1680</v>
      </c>
      <c r="E1050" s="28" t="s">
        <v>380</v>
      </c>
    </row>
    <row r="1051" customFormat="false" ht="15" hidden="false" customHeight="false" outlineLevel="0" collapsed="false">
      <c r="A1051" s="28" t="n">
        <v>31</v>
      </c>
      <c r="B1051" s="29" t="n">
        <v>45688</v>
      </c>
      <c r="C1051" s="28" t="n">
        <v>41366.8</v>
      </c>
      <c r="D1051" s="28" t="n">
        <v>1680</v>
      </c>
      <c r="E1051" s="28" t="s">
        <v>380</v>
      </c>
    </row>
    <row r="1052" customFormat="false" ht="15" hidden="false" customHeight="false" outlineLevel="0" collapsed="false">
      <c r="A1052" s="28" t="n">
        <v>31</v>
      </c>
      <c r="B1052" s="29" t="n">
        <v>45716</v>
      </c>
      <c r="C1052" s="28" t="n">
        <v>42749.62</v>
      </c>
      <c r="D1052" s="28" t="n">
        <v>1680</v>
      </c>
      <c r="E1052" s="28" t="s">
        <v>380</v>
      </c>
    </row>
    <row r="1053" customFormat="false" ht="15" hidden="false" customHeight="false" outlineLevel="0" collapsed="false">
      <c r="A1053" s="28" t="n">
        <v>31</v>
      </c>
      <c r="B1053" s="29" t="n">
        <v>45747</v>
      </c>
      <c r="C1053" s="28" t="n">
        <v>44128.26</v>
      </c>
      <c r="D1053" s="28" t="n">
        <v>1680</v>
      </c>
      <c r="E1053" s="28" t="s">
        <v>380</v>
      </c>
    </row>
    <row r="1054" customFormat="false" ht="15" hidden="false" customHeight="false" outlineLevel="0" collapsed="false">
      <c r="A1054" s="28" t="n">
        <v>31</v>
      </c>
      <c r="B1054" s="29" t="n">
        <v>45777</v>
      </c>
      <c r="C1054" s="28" t="n">
        <v>45348.32</v>
      </c>
      <c r="D1054" s="28" t="n">
        <v>1680</v>
      </c>
      <c r="E1054" s="28" t="s">
        <v>380</v>
      </c>
    </row>
    <row r="1055" customFormat="false" ht="15" hidden="false" customHeight="false" outlineLevel="0" collapsed="false">
      <c r="A1055" s="28" t="n">
        <v>31</v>
      </c>
      <c r="B1055" s="29" t="n">
        <v>45808</v>
      </c>
      <c r="C1055" s="28" t="n">
        <v>46761.61</v>
      </c>
      <c r="D1055" s="28" t="n">
        <v>1680</v>
      </c>
      <c r="E1055" s="28" t="s">
        <v>380</v>
      </c>
    </row>
    <row r="1056" customFormat="false" ht="15" hidden="false" customHeight="false" outlineLevel="0" collapsed="false">
      <c r="A1056" s="28" t="n">
        <v>31</v>
      </c>
      <c r="B1056" s="29" t="n">
        <v>45838</v>
      </c>
      <c r="C1056" s="28" t="n">
        <v>48328.87</v>
      </c>
      <c r="D1056" s="28" t="n">
        <v>1680</v>
      </c>
      <c r="E1056" s="28" t="s">
        <v>380</v>
      </c>
    </row>
    <row r="1057" customFormat="false" ht="15" hidden="false" customHeight="false" outlineLevel="0" collapsed="false">
      <c r="A1057" s="28" t="n">
        <v>31</v>
      </c>
      <c r="B1057" s="29" t="n">
        <v>45869</v>
      </c>
      <c r="C1057" s="28" t="n">
        <v>49775.39</v>
      </c>
      <c r="D1057" s="28" t="n">
        <v>1680</v>
      </c>
      <c r="E1057" s="28" t="s">
        <v>380</v>
      </c>
    </row>
    <row r="1058" customFormat="false" ht="15" hidden="false" customHeight="false" outlineLevel="0" collapsed="false">
      <c r="A1058" s="28" t="n">
        <v>31</v>
      </c>
      <c r="B1058" s="29" t="n">
        <v>45900</v>
      </c>
      <c r="C1058" s="28" t="n">
        <v>51394.77</v>
      </c>
      <c r="D1058" s="28" t="n">
        <v>1680</v>
      </c>
      <c r="E1058" s="28" t="s">
        <v>380</v>
      </c>
    </row>
    <row r="1059" customFormat="false" ht="15" hidden="false" customHeight="false" outlineLevel="0" collapsed="false">
      <c r="A1059" s="28" t="n">
        <v>31</v>
      </c>
      <c r="B1059" s="29" t="n">
        <v>45930</v>
      </c>
      <c r="C1059" s="28" t="n">
        <v>52770.86</v>
      </c>
      <c r="D1059" s="28" t="n">
        <v>1680</v>
      </c>
      <c r="E1059" s="28" t="s">
        <v>380</v>
      </c>
    </row>
    <row r="1060" customFormat="false" ht="15" hidden="false" customHeight="false" outlineLevel="0" collapsed="false">
      <c r="A1060" s="28" t="n">
        <v>31</v>
      </c>
      <c r="B1060" s="29" t="n">
        <v>45961</v>
      </c>
      <c r="C1060" s="28" t="n">
        <v>54399.42</v>
      </c>
      <c r="D1060" s="28" t="n">
        <v>1680</v>
      </c>
      <c r="E1060" s="28" t="s">
        <v>380</v>
      </c>
    </row>
    <row r="1061" customFormat="false" ht="15" hidden="false" customHeight="false" outlineLevel="0" collapsed="false">
      <c r="A1061" s="28" t="n">
        <v>31</v>
      </c>
      <c r="B1061" s="29" t="n">
        <v>45991</v>
      </c>
      <c r="C1061" s="28" t="n">
        <v>55463.19</v>
      </c>
      <c r="D1061" s="28" t="n">
        <v>1138.58</v>
      </c>
      <c r="E1061" s="28" t="s">
        <v>381</v>
      </c>
    </row>
    <row r="1062" customFormat="false" ht="15" hidden="false" customHeight="false" outlineLevel="0" collapsed="false">
      <c r="A1062" s="28" t="n">
        <v>31</v>
      </c>
      <c r="B1062" s="29" t="n">
        <v>46022</v>
      </c>
      <c r="C1062" s="28" t="n">
        <v>56663.11</v>
      </c>
      <c r="D1062" s="28" t="n">
        <v>1680</v>
      </c>
      <c r="E1062" s="28" t="s">
        <v>380</v>
      </c>
    </row>
    <row r="1063" customFormat="false" ht="15" hidden="false" customHeight="false" outlineLevel="0" collapsed="false">
      <c r="A1063" s="28" t="n">
        <v>31</v>
      </c>
      <c r="B1063" s="29" t="n">
        <v>46053</v>
      </c>
      <c r="C1063" s="28" t="n">
        <v>58055.32</v>
      </c>
      <c r="D1063" s="28" t="n">
        <v>1680</v>
      </c>
      <c r="E1063" s="28" t="s">
        <v>380</v>
      </c>
    </row>
    <row r="1064" customFormat="false" ht="15" hidden="false" customHeight="false" outlineLevel="0" collapsed="false">
      <c r="A1064" s="28" t="n">
        <v>31</v>
      </c>
      <c r="B1064" s="29" t="n">
        <v>46081</v>
      </c>
      <c r="C1064" s="28" t="n">
        <v>59316.54</v>
      </c>
      <c r="D1064" s="28" t="n">
        <v>1680</v>
      </c>
      <c r="E1064" s="28" t="s">
        <v>380</v>
      </c>
    </row>
    <row r="1065" customFormat="false" ht="15" hidden="false" customHeight="false" outlineLevel="0" collapsed="false">
      <c r="A1065" s="28" t="n">
        <v>31</v>
      </c>
      <c r="B1065" s="29" t="n">
        <v>46112</v>
      </c>
      <c r="C1065" s="28" t="n">
        <v>60776.35</v>
      </c>
      <c r="D1065" s="28" t="n">
        <v>1680</v>
      </c>
      <c r="E1065" s="28" t="s">
        <v>380</v>
      </c>
    </row>
    <row r="1066" customFormat="false" ht="15" hidden="false" customHeight="false" outlineLevel="0" collapsed="false">
      <c r="A1066" s="28" t="n">
        <v>31</v>
      </c>
      <c r="B1066" s="29" t="n">
        <v>46142</v>
      </c>
      <c r="C1066" s="28" t="n">
        <v>62109.15</v>
      </c>
      <c r="D1066" s="28" t="n">
        <v>1680</v>
      </c>
      <c r="E1066" s="28" t="s">
        <v>380</v>
      </c>
    </row>
    <row r="1067" customFormat="false" ht="15" hidden="false" customHeight="false" outlineLevel="0" collapsed="false">
      <c r="A1067" s="28" t="n">
        <v>31</v>
      </c>
      <c r="B1067" s="29" t="n">
        <v>46173</v>
      </c>
      <c r="C1067" s="28" t="n">
        <v>63491.3</v>
      </c>
      <c r="D1067" s="28" t="n">
        <v>1680</v>
      </c>
      <c r="E1067" s="28" t="s">
        <v>380</v>
      </c>
    </row>
    <row r="1068" customFormat="false" ht="15" hidden="false" customHeight="false" outlineLevel="0" collapsed="false">
      <c r="A1068" s="28" t="n">
        <v>31</v>
      </c>
      <c r="B1068" s="29" t="n">
        <v>46203</v>
      </c>
      <c r="C1068" s="28" t="n">
        <v>64884.79</v>
      </c>
      <c r="D1068" s="28" t="n">
        <v>1680</v>
      </c>
      <c r="E1068" s="28" t="s">
        <v>380</v>
      </c>
    </row>
    <row r="1069" customFormat="false" ht="15" hidden="false" customHeight="false" outlineLevel="0" collapsed="false">
      <c r="A1069" s="28" t="n">
        <v>31</v>
      </c>
      <c r="B1069" s="29" t="n">
        <v>46234</v>
      </c>
      <c r="C1069" s="28" t="n">
        <v>66257.07</v>
      </c>
      <c r="D1069" s="28" t="n">
        <v>1680</v>
      </c>
      <c r="E1069" s="28" t="s">
        <v>380</v>
      </c>
    </row>
    <row r="1070" customFormat="false" ht="15" hidden="false" customHeight="false" outlineLevel="0" collapsed="false">
      <c r="A1070" s="28" t="n">
        <v>31</v>
      </c>
      <c r="B1070" s="29" t="n">
        <v>46265</v>
      </c>
      <c r="C1070" s="28" t="n">
        <v>67903.3</v>
      </c>
      <c r="D1070" s="28" t="n">
        <v>1680</v>
      </c>
      <c r="E1070" s="28" t="s">
        <v>380</v>
      </c>
    </row>
    <row r="1071" customFormat="false" ht="15" hidden="false" customHeight="false" outlineLevel="0" collapsed="false">
      <c r="A1071" s="28" t="n">
        <v>32</v>
      </c>
      <c r="B1071" s="29" t="n">
        <v>44957</v>
      </c>
      <c r="C1071" s="28" t="n">
        <v>13707.36</v>
      </c>
      <c r="D1071" s="28" t="n">
        <v>1380</v>
      </c>
      <c r="E1071" s="28" t="s">
        <v>380</v>
      </c>
    </row>
    <row r="1072" customFormat="false" ht="15" hidden="false" customHeight="false" outlineLevel="0" collapsed="false">
      <c r="A1072" s="28" t="n">
        <v>32</v>
      </c>
      <c r="B1072" s="29" t="n">
        <v>44985</v>
      </c>
      <c r="C1072" s="28" t="n">
        <v>14585.05</v>
      </c>
      <c r="D1072" s="28" t="n">
        <v>935.47</v>
      </c>
      <c r="E1072" s="28" t="s">
        <v>381</v>
      </c>
    </row>
    <row r="1073" customFormat="false" ht="15" hidden="false" customHeight="false" outlineLevel="0" collapsed="false">
      <c r="A1073" s="28" t="n">
        <v>32</v>
      </c>
      <c r="B1073" s="29" t="n">
        <v>45016</v>
      </c>
      <c r="C1073" s="28" t="n">
        <v>15943.94</v>
      </c>
      <c r="D1073" s="28" t="n">
        <v>1380</v>
      </c>
      <c r="E1073" s="28" t="s">
        <v>380</v>
      </c>
    </row>
    <row r="1074" customFormat="false" ht="15" hidden="false" customHeight="false" outlineLevel="0" collapsed="false">
      <c r="A1074" s="28" t="n">
        <v>32</v>
      </c>
      <c r="B1074" s="29" t="n">
        <v>45046</v>
      </c>
      <c r="C1074" s="28" t="n">
        <v>16949.65</v>
      </c>
      <c r="D1074" s="28" t="n">
        <v>1380</v>
      </c>
      <c r="E1074" s="28" t="s">
        <v>380</v>
      </c>
    </row>
    <row r="1075" customFormat="false" ht="15" hidden="false" customHeight="false" outlineLevel="0" collapsed="false">
      <c r="A1075" s="28" t="n">
        <v>32</v>
      </c>
      <c r="B1075" s="29" t="n">
        <v>45077</v>
      </c>
      <c r="C1075" s="28" t="n">
        <v>17128.53</v>
      </c>
      <c r="D1075" s="28" t="n">
        <v>348.93</v>
      </c>
      <c r="E1075" s="28" t="s">
        <v>381</v>
      </c>
    </row>
    <row r="1076" customFormat="false" ht="15" hidden="false" customHeight="false" outlineLevel="0" collapsed="false">
      <c r="A1076" s="28" t="n">
        <v>32</v>
      </c>
      <c r="B1076" s="29" t="n">
        <v>45107</v>
      </c>
      <c r="C1076" s="28" t="n">
        <v>17587.52</v>
      </c>
      <c r="D1076" s="28" t="n">
        <v>731.92</v>
      </c>
      <c r="E1076" s="28" t="s">
        <v>381</v>
      </c>
    </row>
    <row r="1077" customFormat="false" ht="15" hidden="false" customHeight="false" outlineLevel="0" collapsed="false">
      <c r="A1077" s="28" t="n">
        <v>32</v>
      </c>
      <c r="B1077" s="29" t="n">
        <v>45138</v>
      </c>
      <c r="C1077" s="28" t="n">
        <v>18694.1</v>
      </c>
      <c r="D1077" s="28" t="n">
        <v>1380</v>
      </c>
      <c r="E1077" s="28" t="s">
        <v>380</v>
      </c>
    </row>
    <row r="1078" customFormat="false" ht="15" hidden="false" customHeight="false" outlineLevel="0" collapsed="false">
      <c r="A1078" s="28" t="n">
        <v>32</v>
      </c>
      <c r="B1078" s="29" t="n">
        <v>45169</v>
      </c>
      <c r="C1078" s="28" t="n">
        <v>19722.36</v>
      </c>
      <c r="D1078" s="28" t="n">
        <v>1380</v>
      </c>
      <c r="E1078" s="28" t="s">
        <v>380</v>
      </c>
    </row>
    <row r="1079" customFormat="false" ht="15" hidden="false" customHeight="false" outlineLevel="0" collapsed="false">
      <c r="A1079" s="28" t="n">
        <v>32</v>
      </c>
      <c r="B1079" s="29" t="n">
        <v>45199</v>
      </c>
      <c r="C1079" s="28" t="n">
        <v>19972</v>
      </c>
      <c r="D1079" s="28" t="n">
        <v>652.57</v>
      </c>
      <c r="E1079" s="28" t="s">
        <v>381</v>
      </c>
    </row>
    <row r="1080" customFormat="false" ht="15" hidden="false" customHeight="false" outlineLevel="0" collapsed="false">
      <c r="A1080" s="28" t="n">
        <v>32</v>
      </c>
      <c r="B1080" s="29" t="n">
        <v>45230</v>
      </c>
      <c r="C1080" s="28" t="n">
        <v>21199.08</v>
      </c>
      <c r="D1080" s="28" t="n">
        <v>1380</v>
      </c>
      <c r="E1080" s="28" t="s">
        <v>380</v>
      </c>
    </row>
    <row r="1081" customFormat="false" ht="15" hidden="false" customHeight="false" outlineLevel="0" collapsed="false">
      <c r="A1081" s="28" t="n">
        <v>32</v>
      </c>
      <c r="B1081" s="29" t="n">
        <v>45260</v>
      </c>
      <c r="C1081" s="28" t="n">
        <v>22324.38</v>
      </c>
      <c r="D1081" s="28" t="n">
        <v>1380</v>
      </c>
      <c r="E1081" s="28" t="s">
        <v>380</v>
      </c>
    </row>
    <row r="1082" customFormat="false" ht="15" hidden="false" customHeight="false" outlineLevel="0" collapsed="false">
      <c r="A1082" s="28" t="n">
        <v>32</v>
      </c>
      <c r="B1082" s="29" t="n">
        <v>45291</v>
      </c>
      <c r="C1082" s="28" t="n">
        <v>23495.53</v>
      </c>
      <c r="D1082" s="28" t="n">
        <v>1380</v>
      </c>
      <c r="E1082" s="28" t="s">
        <v>380</v>
      </c>
    </row>
    <row r="1083" customFormat="false" ht="15" hidden="false" customHeight="false" outlineLevel="0" collapsed="false">
      <c r="A1083" s="28" t="n">
        <v>32</v>
      </c>
      <c r="B1083" s="29" t="n">
        <v>45322</v>
      </c>
      <c r="C1083" s="28" t="n">
        <v>23253.46</v>
      </c>
      <c r="D1083" s="28" t="n">
        <v>0</v>
      </c>
      <c r="E1083" s="28" t="s">
        <v>379</v>
      </c>
    </row>
    <row r="1084" customFormat="false" ht="15" hidden="false" customHeight="false" outlineLevel="0" collapsed="false">
      <c r="A1084" s="28" t="n">
        <v>32</v>
      </c>
      <c r="B1084" s="29" t="n">
        <v>45351</v>
      </c>
      <c r="C1084" s="28" t="n">
        <v>24114.13</v>
      </c>
      <c r="D1084" s="28" t="n">
        <v>895.24</v>
      </c>
      <c r="E1084" s="28" t="s">
        <v>381</v>
      </c>
    </row>
    <row r="1085" customFormat="false" ht="15" hidden="false" customHeight="false" outlineLevel="0" collapsed="false">
      <c r="A1085" s="28" t="n">
        <v>32</v>
      </c>
      <c r="B1085" s="29" t="n">
        <v>45382</v>
      </c>
      <c r="C1085" s="28" t="n">
        <v>25484.85</v>
      </c>
      <c r="D1085" s="28" t="n">
        <v>1380</v>
      </c>
      <c r="E1085" s="28" t="s">
        <v>380</v>
      </c>
    </row>
    <row r="1086" customFormat="false" ht="15" hidden="false" customHeight="false" outlineLevel="0" collapsed="false">
      <c r="A1086" s="28" t="n">
        <v>32</v>
      </c>
      <c r="B1086" s="29" t="n">
        <v>45412</v>
      </c>
      <c r="C1086" s="28" t="n">
        <v>25865.08</v>
      </c>
      <c r="D1086" s="28" t="n">
        <v>623.52</v>
      </c>
      <c r="E1086" s="28" t="s">
        <v>381</v>
      </c>
    </row>
    <row r="1087" customFormat="false" ht="15" hidden="false" customHeight="false" outlineLevel="0" collapsed="false">
      <c r="A1087" s="28" t="n">
        <v>32</v>
      </c>
      <c r="B1087" s="29" t="n">
        <v>45443</v>
      </c>
      <c r="C1087" s="28" t="n">
        <v>26971.22</v>
      </c>
      <c r="D1087" s="28" t="n">
        <v>1380</v>
      </c>
      <c r="E1087" s="28" t="s">
        <v>380</v>
      </c>
    </row>
    <row r="1088" customFormat="false" ht="15" hidden="false" customHeight="false" outlineLevel="0" collapsed="false">
      <c r="A1088" s="28" t="n">
        <v>32</v>
      </c>
      <c r="B1088" s="29" t="n">
        <v>45473</v>
      </c>
      <c r="C1088" s="28" t="n">
        <v>28011.6</v>
      </c>
      <c r="D1088" s="28" t="n">
        <v>1380</v>
      </c>
      <c r="E1088" s="28" t="s">
        <v>380</v>
      </c>
    </row>
    <row r="1089" customFormat="false" ht="15" hidden="false" customHeight="false" outlineLevel="0" collapsed="false">
      <c r="A1089" s="28" t="n">
        <v>32</v>
      </c>
      <c r="B1089" s="29" t="n">
        <v>45504</v>
      </c>
      <c r="C1089" s="28" t="n">
        <v>29165.3</v>
      </c>
      <c r="D1089" s="28" t="n">
        <v>1380</v>
      </c>
      <c r="E1089" s="28" t="s">
        <v>380</v>
      </c>
    </row>
    <row r="1090" customFormat="false" ht="15" hidden="false" customHeight="false" outlineLevel="0" collapsed="false">
      <c r="A1090" s="28" t="n">
        <v>32</v>
      </c>
      <c r="B1090" s="29" t="n">
        <v>45535</v>
      </c>
      <c r="C1090" s="28" t="n">
        <v>30437.65</v>
      </c>
      <c r="D1090" s="28" t="n">
        <v>1380</v>
      </c>
      <c r="E1090" s="28" t="s">
        <v>380</v>
      </c>
    </row>
    <row r="1091" customFormat="false" ht="15" hidden="false" customHeight="false" outlineLevel="0" collapsed="false">
      <c r="A1091" s="28" t="n">
        <v>32</v>
      </c>
      <c r="B1091" s="29" t="n">
        <v>45565</v>
      </c>
      <c r="C1091" s="28" t="n">
        <v>31751.11</v>
      </c>
      <c r="D1091" s="28" t="n">
        <v>1380</v>
      </c>
      <c r="E1091" s="28" t="s">
        <v>380</v>
      </c>
    </row>
    <row r="1092" customFormat="false" ht="15" hidden="false" customHeight="false" outlineLevel="0" collapsed="false">
      <c r="A1092" s="28" t="n">
        <v>32</v>
      </c>
      <c r="B1092" s="29" t="n">
        <v>45596</v>
      </c>
      <c r="C1092" s="28" t="n">
        <v>32739.13</v>
      </c>
      <c r="D1092" s="28" t="n">
        <v>1380</v>
      </c>
      <c r="E1092" s="28" t="s">
        <v>380</v>
      </c>
    </row>
    <row r="1093" customFormat="false" ht="15" hidden="false" customHeight="false" outlineLevel="0" collapsed="false">
      <c r="A1093" s="28" t="n">
        <v>32</v>
      </c>
      <c r="B1093" s="29" t="n">
        <v>45626</v>
      </c>
      <c r="C1093" s="28" t="n">
        <v>33069.97</v>
      </c>
      <c r="D1093" s="28" t="n">
        <v>636.14</v>
      </c>
      <c r="E1093" s="28" t="s">
        <v>381</v>
      </c>
    </row>
    <row r="1094" customFormat="false" ht="15" hidden="false" customHeight="false" outlineLevel="0" collapsed="false">
      <c r="A1094" s="28" t="n">
        <v>32</v>
      </c>
      <c r="B1094" s="29" t="n">
        <v>45657</v>
      </c>
      <c r="C1094" s="28" t="n">
        <v>34043.07</v>
      </c>
      <c r="D1094" s="28" t="n">
        <v>1380</v>
      </c>
      <c r="E1094" s="28" t="s">
        <v>380</v>
      </c>
    </row>
    <row r="1095" customFormat="false" ht="15" hidden="false" customHeight="false" outlineLevel="0" collapsed="false">
      <c r="A1095" s="28" t="n">
        <v>32</v>
      </c>
      <c r="B1095" s="29" t="n">
        <v>45688</v>
      </c>
      <c r="C1095" s="28" t="n">
        <v>33888.32</v>
      </c>
      <c r="D1095" s="28" t="n">
        <v>0</v>
      </c>
      <c r="E1095" s="28" t="s">
        <v>379</v>
      </c>
    </row>
    <row r="1096" customFormat="false" ht="15" hidden="false" customHeight="false" outlineLevel="0" collapsed="false">
      <c r="A1096" s="28" t="n">
        <v>32</v>
      </c>
      <c r="B1096" s="29" t="n">
        <v>45716</v>
      </c>
      <c r="C1096" s="28" t="n">
        <v>34510.75</v>
      </c>
      <c r="D1096" s="28" t="n">
        <v>647.98</v>
      </c>
      <c r="E1096" s="28" t="s">
        <v>381</v>
      </c>
    </row>
    <row r="1097" customFormat="false" ht="15" hidden="false" customHeight="false" outlineLevel="0" collapsed="false">
      <c r="A1097" s="28" t="n">
        <v>32</v>
      </c>
      <c r="B1097" s="29" t="n">
        <v>45747</v>
      </c>
      <c r="C1097" s="28" t="n">
        <v>35667.15</v>
      </c>
      <c r="D1097" s="28" t="n">
        <v>1380</v>
      </c>
      <c r="E1097" s="28" t="s">
        <v>380</v>
      </c>
    </row>
    <row r="1098" customFormat="false" ht="15" hidden="false" customHeight="false" outlineLevel="0" collapsed="false">
      <c r="A1098" s="28" t="n">
        <v>32</v>
      </c>
      <c r="B1098" s="29" t="n">
        <v>45777</v>
      </c>
      <c r="C1098" s="28" t="n">
        <v>36914.59</v>
      </c>
      <c r="D1098" s="28" t="n">
        <v>1380</v>
      </c>
      <c r="E1098" s="28" t="s">
        <v>380</v>
      </c>
    </row>
    <row r="1099" customFormat="false" ht="15" hidden="false" customHeight="false" outlineLevel="0" collapsed="false">
      <c r="A1099" s="28" t="n">
        <v>32</v>
      </c>
      <c r="B1099" s="29" t="n">
        <v>45808</v>
      </c>
      <c r="C1099" s="28" t="n">
        <v>37951.46</v>
      </c>
      <c r="D1099" s="28" t="n">
        <v>1380</v>
      </c>
      <c r="E1099" s="28" t="s">
        <v>380</v>
      </c>
    </row>
    <row r="1100" customFormat="false" ht="15" hidden="false" customHeight="false" outlineLevel="0" collapsed="false">
      <c r="A1100" s="28" t="n">
        <v>32</v>
      </c>
      <c r="B1100" s="29" t="n">
        <v>45838</v>
      </c>
      <c r="C1100" s="28" t="n">
        <v>39253.25</v>
      </c>
      <c r="D1100" s="28" t="n">
        <v>1380</v>
      </c>
      <c r="E1100" s="28" t="s">
        <v>380</v>
      </c>
    </row>
    <row r="1101" customFormat="false" ht="15" hidden="false" customHeight="false" outlineLevel="0" collapsed="false">
      <c r="A1101" s="28" t="n">
        <v>32</v>
      </c>
      <c r="B1101" s="29" t="n">
        <v>45869</v>
      </c>
      <c r="C1101" s="28" t="n">
        <v>40509.23</v>
      </c>
      <c r="D1101" s="28" t="n">
        <v>1380</v>
      </c>
      <c r="E1101" s="28" t="s">
        <v>380</v>
      </c>
    </row>
    <row r="1102" customFormat="false" ht="15" hidden="false" customHeight="false" outlineLevel="0" collapsed="false">
      <c r="A1102" s="28" t="n">
        <v>32</v>
      </c>
      <c r="B1102" s="29" t="n">
        <v>45900</v>
      </c>
      <c r="C1102" s="28" t="n">
        <v>41572.68</v>
      </c>
      <c r="D1102" s="28" t="n">
        <v>1380</v>
      </c>
      <c r="E1102" s="28" t="s">
        <v>380</v>
      </c>
    </row>
    <row r="1103" customFormat="false" ht="15" hidden="false" customHeight="false" outlineLevel="0" collapsed="false">
      <c r="A1103" s="28" t="n">
        <v>32</v>
      </c>
      <c r="B1103" s="29" t="n">
        <v>45930</v>
      </c>
      <c r="C1103" s="28" t="n">
        <v>42565.94</v>
      </c>
      <c r="D1103" s="28" t="n">
        <v>1380</v>
      </c>
      <c r="E1103" s="28" t="s">
        <v>380</v>
      </c>
    </row>
    <row r="1104" customFormat="false" ht="15" hidden="false" customHeight="false" outlineLevel="0" collapsed="false">
      <c r="A1104" s="28" t="n">
        <v>32</v>
      </c>
      <c r="B1104" s="29" t="n">
        <v>45961</v>
      </c>
      <c r="C1104" s="28" t="n">
        <v>43739.07</v>
      </c>
      <c r="D1104" s="28" t="n">
        <v>1380</v>
      </c>
      <c r="E1104" s="28" t="s">
        <v>380</v>
      </c>
    </row>
    <row r="1105" customFormat="false" ht="15" hidden="false" customHeight="false" outlineLevel="0" collapsed="false">
      <c r="A1105" s="28" t="n">
        <v>32</v>
      </c>
      <c r="B1105" s="29" t="n">
        <v>45991</v>
      </c>
      <c r="C1105" s="28" t="n">
        <v>45007.12</v>
      </c>
      <c r="D1105" s="28" t="n">
        <v>1380</v>
      </c>
      <c r="E1105" s="28" t="s">
        <v>380</v>
      </c>
    </row>
    <row r="1106" customFormat="false" ht="15" hidden="false" customHeight="false" outlineLevel="0" collapsed="false">
      <c r="A1106" s="28" t="n">
        <v>32</v>
      </c>
      <c r="B1106" s="29" t="n">
        <v>46022</v>
      </c>
      <c r="C1106" s="28" t="n">
        <v>46109.57</v>
      </c>
      <c r="D1106" s="28" t="n">
        <v>1380</v>
      </c>
      <c r="E1106" s="28" t="s">
        <v>380</v>
      </c>
    </row>
    <row r="1107" customFormat="false" ht="15" hidden="false" customHeight="false" outlineLevel="0" collapsed="false">
      <c r="A1107" s="28" t="n">
        <v>32</v>
      </c>
      <c r="B1107" s="29" t="n">
        <v>46053</v>
      </c>
      <c r="C1107" s="28" t="n">
        <v>47280.63</v>
      </c>
      <c r="D1107" s="28" t="n">
        <v>1380</v>
      </c>
      <c r="E1107" s="28" t="s">
        <v>380</v>
      </c>
    </row>
    <row r="1108" customFormat="false" ht="15" hidden="false" customHeight="false" outlineLevel="0" collapsed="false">
      <c r="A1108" s="28" t="n">
        <v>32</v>
      </c>
      <c r="B1108" s="29" t="n">
        <v>46081</v>
      </c>
      <c r="C1108" s="28" t="n">
        <v>48349.24</v>
      </c>
      <c r="D1108" s="28" t="n">
        <v>1380</v>
      </c>
      <c r="E1108" s="28" t="s">
        <v>380</v>
      </c>
    </row>
    <row r="1109" customFormat="false" ht="15" hidden="false" customHeight="false" outlineLevel="0" collapsed="false">
      <c r="A1109" s="28" t="n">
        <v>32</v>
      </c>
      <c r="B1109" s="29" t="n">
        <v>46112</v>
      </c>
      <c r="C1109" s="28" t="n">
        <v>49315.63</v>
      </c>
      <c r="D1109" s="28" t="n">
        <v>1380</v>
      </c>
      <c r="E1109" s="28" t="s">
        <v>380</v>
      </c>
    </row>
    <row r="1110" customFormat="false" ht="15" hidden="false" customHeight="false" outlineLevel="0" collapsed="false">
      <c r="A1110" s="28" t="n">
        <v>32</v>
      </c>
      <c r="B1110" s="29" t="n">
        <v>46142</v>
      </c>
      <c r="C1110" s="28" t="n">
        <v>49657.8</v>
      </c>
      <c r="D1110" s="28" t="n">
        <v>605.22</v>
      </c>
      <c r="E1110" s="28" t="s">
        <v>381</v>
      </c>
    </row>
    <row r="1111" customFormat="false" ht="15" hidden="false" customHeight="false" outlineLevel="0" collapsed="false">
      <c r="A1111" s="28" t="n">
        <v>32</v>
      </c>
      <c r="B1111" s="29" t="n">
        <v>46173</v>
      </c>
      <c r="C1111" s="28" t="n">
        <v>50794.02</v>
      </c>
      <c r="D1111" s="28" t="n">
        <v>1380</v>
      </c>
      <c r="E1111" s="28" t="s">
        <v>380</v>
      </c>
    </row>
    <row r="1112" customFormat="false" ht="15" hidden="false" customHeight="false" outlineLevel="0" collapsed="false">
      <c r="A1112" s="28" t="n">
        <v>32</v>
      </c>
      <c r="B1112" s="29" t="n">
        <v>46203</v>
      </c>
      <c r="C1112" s="28" t="n">
        <v>52125.2</v>
      </c>
      <c r="D1112" s="28" t="n">
        <v>1380</v>
      </c>
      <c r="E1112" s="28" t="s">
        <v>380</v>
      </c>
    </row>
    <row r="1113" customFormat="false" ht="15" hidden="false" customHeight="false" outlineLevel="0" collapsed="false">
      <c r="A1113" s="28" t="n">
        <v>32</v>
      </c>
      <c r="B1113" s="29" t="n">
        <v>46234</v>
      </c>
      <c r="C1113" s="28" t="n">
        <v>52221.7</v>
      </c>
      <c r="D1113" s="28" t="n">
        <v>337.02</v>
      </c>
      <c r="E1113" s="28" t="s">
        <v>381</v>
      </c>
    </row>
    <row r="1114" customFormat="false" ht="15" hidden="false" customHeight="false" outlineLevel="0" collapsed="false">
      <c r="A1114" s="28" t="n">
        <v>32</v>
      </c>
      <c r="B1114" s="29" t="n">
        <v>46265</v>
      </c>
      <c r="C1114" s="28" t="n">
        <v>53424.86</v>
      </c>
      <c r="D1114" s="28" t="n">
        <v>1380</v>
      </c>
      <c r="E1114" s="28" t="s">
        <v>380</v>
      </c>
    </row>
    <row r="1115" customFormat="false" ht="15" hidden="false" customHeight="false" outlineLevel="0" collapsed="false">
      <c r="A1115" s="28" t="n">
        <v>33</v>
      </c>
      <c r="B1115" s="29" t="n">
        <v>44957</v>
      </c>
      <c r="C1115" s="28" t="n">
        <v>9740.92</v>
      </c>
      <c r="D1115" s="28" t="n">
        <v>1420</v>
      </c>
      <c r="E1115" s="28" t="s">
        <v>380</v>
      </c>
    </row>
    <row r="1116" customFormat="false" ht="15" hidden="false" customHeight="false" outlineLevel="0" collapsed="false">
      <c r="A1116" s="28" t="n">
        <v>33</v>
      </c>
      <c r="B1116" s="29" t="n">
        <v>44985</v>
      </c>
      <c r="C1116" s="28" t="n">
        <v>10873.71</v>
      </c>
      <c r="D1116" s="28" t="n">
        <v>1420</v>
      </c>
      <c r="E1116" s="28" t="s">
        <v>380</v>
      </c>
    </row>
    <row r="1117" customFormat="false" ht="15" hidden="false" customHeight="false" outlineLevel="0" collapsed="false">
      <c r="A1117" s="28" t="n">
        <v>33</v>
      </c>
      <c r="B1117" s="29" t="n">
        <v>45016</v>
      </c>
      <c r="C1117" s="28" t="n">
        <v>12058.04</v>
      </c>
      <c r="D1117" s="28" t="n">
        <v>1420</v>
      </c>
      <c r="E1117" s="28" t="s">
        <v>380</v>
      </c>
    </row>
    <row r="1118" customFormat="false" ht="15" hidden="false" customHeight="false" outlineLevel="0" collapsed="false">
      <c r="A1118" s="28" t="n">
        <v>33</v>
      </c>
      <c r="B1118" s="29" t="n">
        <v>45046</v>
      </c>
      <c r="C1118" s="28" t="n">
        <v>13170.1</v>
      </c>
      <c r="D1118" s="28" t="n">
        <v>1420</v>
      </c>
      <c r="E1118" s="28" t="s">
        <v>380</v>
      </c>
    </row>
    <row r="1119" customFormat="false" ht="15" hidden="false" customHeight="false" outlineLevel="0" collapsed="false">
      <c r="A1119" s="28" t="n">
        <v>33</v>
      </c>
      <c r="B1119" s="29" t="n">
        <v>45077</v>
      </c>
      <c r="C1119" s="28" t="n">
        <v>14258.23</v>
      </c>
      <c r="D1119" s="28" t="n">
        <v>1420</v>
      </c>
      <c r="E1119" s="28" t="s">
        <v>380</v>
      </c>
    </row>
    <row r="1120" customFormat="false" ht="15" hidden="false" customHeight="false" outlineLevel="0" collapsed="false">
      <c r="A1120" s="28" t="n">
        <v>33</v>
      </c>
      <c r="B1120" s="29" t="n">
        <v>45107</v>
      </c>
      <c r="C1120" s="28" t="n">
        <v>15338.34</v>
      </c>
      <c r="D1120" s="28" t="n">
        <v>1420</v>
      </c>
      <c r="E1120" s="28" t="s">
        <v>380</v>
      </c>
    </row>
    <row r="1121" customFormat="false" ht="15" hidden="false" customHeight="false" outlineLevel="0" collapsed="false">
      <c r="A1121" s="28" t="n">
        <v>33</v>
      </c>
      <c r="B1121" s="29" t="n">
        <v>45138</v>
      </c>
      <c r="C1121" s="28" t="n">
        <v>16472.91</v>
      </c>
      <c r="D1121" s="28" t="n">
        <v>1420</v>
      </c>
      <c r="E1121" s="28" t="s">
        <v>380</v>
      </c>
    </row>
    <row r="1122" customFormat="false" ht="15" hidden="false" customHeight="false" outlineLevel="0" collapsed="false">
      <c r="A1122" s="28" t="n">
        <v>33</v>
      </c>
      <c r="B1122" s="29" t="n">
        <v>45169</v>
      </c>
      <c r="C1122" s="28" t="n">
        <v>17768.16</v>
      </c>
      <c r="D1122" s="28" t="n">
        <v>1420</v>
      </c>
      <c r="E1122" s="28" t="s">
        <v>380</v>
      </c>
    </row>
    <row r="1123" customFormat="false" ht="15" hidden="false" customHeight="false" outlineLevel="0" collapsed="false">
      <c r="A1123" s="28" t="n">
        <v>33</v>
      </c>
      <c r="B1123" s="29" t="n">
        <v>45199</v>
      </c>
      <c r="C1123" s="28" t="n">
        <v>18930.54</v>
      </c>
      <c r="D1123" s="28" t="n">
        <v>1420</v>
      </c>
      <c r="E1123" s="28" t="s">
        <v>380</v>
      </c>
    </row>
    <row r="1124" customFormat="false" ht="15" hidden="false" customHeight="false" outlineLevel="0" collapsed="false">
      <c r="A1124" s="28" t="n">
        <v>33</v>
      </c>
      <c r="B1124" s="29" t="n">
        <v>45230</v>
      </c>
      <c r="C1124" s="28" t="n">
        <v>20078.05</v>
      </c>
      <c r="D1124" s="28" t="n">
        <v>1420</v>
      </c>
      <c r="E1124" s="28" t="s">
        <v>380</v>
      </c>
    </row>
    <row r="1125" customFormat="false" ht="15" hidden="false" customHeight="false" outlineLevel="0" collapsed="false">
      <c r="A1125" s="28" t="n">
        <v>33</v>
      </c>
      <c r="B1125" s="29" t="n">
        <v>45260</v>
      </c>
      <c r="C1125" s="28" t="n">
        <v>20396.3</v>
      </c>
      <c r="D1125" s="28" t="n">
        <v>551.18</v>
      </c>
      <c r="E1125" s="28" t="s">
        <v>381</v>
      </c>
    </row>
    <row r="1126" customFormat="false" ht="15" hidden="false" customHeight="false" outlineLevel="0" collapsed="false">
      <c r="A1126" s="28" t="n">
        <v>33</v>
      </c>
      <c r="B1126" s="29" t="n">
        <v>45291</v>
      </c>
      <c r="C1126" s="28" t="n">
        <v>21417.75</v>
      </c>
      <c r="D1126" s="28" t="n">
        <v>1420</v>
      </c>
      <c r="E1126" s="28" t="s">
        <v>380</v>
      </c>
    </row>
    <row r="1127" customFormat="false" ht="15" hidden="false" customHeight="false" outlineLevel="0" collapsed="false">
      <c r="A1127" s="28" t="n">
        <v>33</v>
      </c>
      <c r="B1127" s="29" t="n">
        <v>45322</v>
      </c>
      <c r="C1127" s="28" t="n">
        <v>22724.59</v>
      </c>
      <c r="D1127" s="28" t="n">
        <v>1420</v>
      </c>
      <c r="E1127" s="28" t="s">
        <v>380</v>
      </c>
    </row>
    <row r="1128" customFormat="false" ht="15" hidden="false" customHeight="false" outlineLevel="0" collapsed="false">
      <c r="A1128" s="28" t="n">
        <v>33</v>
      </c>
      <c r="B1128" s="29" t="n">
        <v>45351</v>
      </c>
      <c r="C1128" s="28" t="n">
        <v>24079.97</v>
      </c>
      <c r="D1128" s="28" t="n">
        <v>1420</v>
      </c>
      <c r="E1128" s="28" t="s">
        <v>380</v>
      </c>
    </row>
    <row r="1129" customFormat="false" ht="15" hidden="false" customHeight="false" outlineLevel="0" collapsed="false">
      <c r="A1129" s="28" t="n">
        <v>33</v>
      </c>
      <c r="B1129" s="29" t="n">
        <v>45382</v>
      </c>
      <c r="C1129" s="28" t="n">
        <v>25434.81</v>
      </c>
      <c r="D1129" s="28" t="n">
        <v>1420</v>
      </c>
      <c r="E1129" s="28" t="s">
        <v>380</v>
      </c>
    </row>
    <row r="1130" customFormat="false" ht="15" hidden="false" customHeight="false" outlineLevel="0" collapsed="false">
      <c r="A1130" s="28" t="n">
        <v>33</v>
      </c>
      <c r="B1130" s="29" t="n">
        <v>45412</v>
      </c>
      <c r="C1130" s="28" t="n">
        <v>26690.4</v>
      </c>
      <c r="D1130" s="28" t="n">
        <v>1420</v>
      </c>
      <c r="E1130" s="28" t="s">
        <v>380</v>
      </c>
    </row>
    <row r="1131" customFormat="false" ht="15" hidden="false" customHeight="false" outlineLevel="0" collapsed="false">
      <c r="A1131" s="28" t="n">
        <v>33</v>
      </c>
      <c r="B1131" s="29" t="n">
        <v>45443</v>
      </c>
      <c r="C1131" s="28" t="n">
        <v>27712.76</v>
      </c>
      <c r="D1131" s="28" t="n">
        <v>1420</v>
      </c>
      <c r="E1131" s="28" t="s">
        <v>380</v>
      </c>
    </row>
    <row r="1132" customFormat="false" ht="15" hidden="false" customHeight="false" outlineLevel="0" collapsed="false">
      <c r="A1132" s="28" t="n">
        <v>33</v>
      </c>
      <c r="B1132" s="29" t="n">
        <v>45473</v>
      </c>
      <c r="C1132" s="28" t="n">
        <v>29029.17</v>
      </c>
      <c r="D1132" s="28" t="n">
        <v>218.25</v>
      </c>
      <c r="E1132" s="28" t="s">
        <v>381</v>
      </c>
    </row>
    <row r="1133" customFormat="false" ht="15" hidden="false" customHeight="false" outlineLevel="0" collapsed="false">
      <c r="A1133" s="28" t="n">
        <v>33</v>
      </c>
      <c r="B1133" s="29" t="n">
        <v>45504</v>
      </c>
      <c r="C1133" s="28" t="n">
        <v>30331.93</v>
      </c>
      <c r="D1133" s="28" t="n">
        <v>1420</v>
      </c>
      <c r="E1133" s="28" t="s">
        <v>380</v>
      </c>
    </row>
    <row r="1134" customFormat="false" ht="15" hidden="false" customHeight="false" outlineLevel="0" collapsed="false">
      <c r="A1134" s="28" t="n">
        <v>33</v>
      </c>
      <c r="B1134" s="29" t="n">
        <v>45535</v>
      </c>
      <c r="C1134" s="28" t="n">
        <v>31751.78</v>
      </c>
      <c r="D1134" s="28" t="n">
        <v>1420</v>
      </c>
      <c r="E1134" s="28" t="s">
        <v>380</v>
      </c>
    </row>
    <row r="1135" customFormat="false" ht="15" hidden="false" customHeight="false" outlineLevel="0" collapsed="false">
      <c r="A1135" s="28" t="n">
        <v>33</v>
      </c>
      <c r="B1135" s="29" t="n">
        <v>45565</v>
      </c>
      <c r="C1135" s="28" t="n">
        <v>31342.75</v>
      </c>
      <c r="D1135" s="28" t="n">
        <v>0</v>
      </c>
      <c r="E1135" s="28" t="s">
        <v>379</v>
      </c>
    </row>
    <row r="1136" customFormat="false" ht="15" hidden="false" customHeight="false" outlineLevel="0" collapsed="false">
      <c r="A1136" s="28" t="n">
        <v>33</v>
      </c>
      <c r="B1136" s="29" t="n">
        <v>45596</v>
      </c>
      <c r="C1136" s="28" t="n">
        <v>32649.47</v>
      </c>
      <c r="D1136" s="28" t="n">
        <v>1420</v>
      </c>
      <c r="E1136" s="28" t="s">
        <v>380</v>
      </c>
    </row>
    <row r="1137" customFormat="false" ht="15" hidden="false" customHeight="false" outlineLevel="0" collapsed="false">
      <c r="A1137" s="28" t="n">
        <v>33</v>
      </c>
      <c r="B1137" s="29" t="n">
        <v>45626</v>
      </c>
      <c r="C1137" s="28" t="n">
        <v>33772.68</v>
      </c>
      <c r="D1137" s="28" t="n">
        <v>1420</v>
      </c>
      <c r="E1137" s="28" t="s">
        <v>380</v>
      </c>
    </row>
    <row r="1138" customFormat="false" ht="15" hidden="false" customHeight="false" outlineLevel="0" collapsed="false">
      <c r="A1138" s="28" t="n">
        <v>33</v>
      </c>
      <c r="B1138" s="29" t="n">
        <v>45657</v>
      </c>
      <c r="C1138" s="28" t="n">
        <v>35175.18</v>
      </c>
      <c r="D1138" s="28" t="n">
        <v>1420</v>
      </c>
      <c r="E1138" s="28" t="s">
        <v>380</v>
      </c>
    </row>
    <row r="1139" customFormat="false" ht="15" hidden="false" customHeight="false" outlineLevel="0" collapsed="false">
      <c r="A1139" s="28" t="n">
        <v>33</v>
      </c>
      <c r="B1139" s="29" t="n">
        <v>45688</v>
      </c>
      <c r="C1139" s="28" t="n">
        <v>36175.56</v>
      </c>
      <c r="D1139" s="28" t="n">
        <v>1420</v>
      </c>
      <c r="E1139" s="28" t="s">
        <v>380</v>
      </c>
    </row>
    <row r="1140" customFormat="false" ht="15" hidden="false" customHeight="false" outlineLevel="0" collapsed="false">
      <c r="A1140" s="28" t="n">
        <v>33</v>
      </c>
      <c r="B1140" s="29" t="n">
        <v>45716</v>
      </c>
      <c r="C1140" s="28" t="n">
        <v>37531.09</v>
      </c>
      <c r="D1140" s="28" t="n">
        <v>1420</v>
      </c>
      <c r="E1140" s="28" t="s">
        <v>380</v>
      </c>
    </row>
    <row r="1141" customFormat="false" ht="15" hidden="false" customHeight="false" outlineLevel="0" collapsed="false">
      <c r="A1141" s="28" t="n">
        <v>33</v>
      </c>
      <c r="B1141" s="29" t="n">
        <v>45747</v>
      </c>
      <c r="C1141" s="28" t="n">
        <v>37306.5</v>
      </c>
      <c r="D1141" s="28" t="n">
        <v>0</v>
      </c>
      <c r="E1141" s="28" t="s">
        <v>379</v>
      </c>
    </row>
    <row r="1142" customFormat="false" ht="15" hidden="false" customHeight="false" outlineLevel="0" collapsed="false">
      <c r="A1142" s="28" t="n">
        <v>33</v>
      </c>
      <c r="B1142" s="29" t="n">
        <v>45777</v>
      </c>
      <c r="C1142" s="28" t="n">
        <v>38697.47</v>
      </c>
      <c r="D1142" s="28" t="n">
        <v>1420</v>
      </c>
      <c r="E1142" s="28" t="s">
        <v>380</v>
      </c>
    </row>
    <row r="1143" customFormat="false" ht="15" hidden="false" customHeight="false" outlineLevel="0" collapsed="false">
      <c r="A1143" s="28" t="n">
        <v>33</v>
      </c>
      <c r="B1143" s="29" t="n">
        <v>45808</v>
      </c>
      <c r="C1143" s="28" t="n">
        <v>39762.6</v>
      </c>
      <c r="D1143" s="28" t="n">
        <v>1420</v>
      </c>
      <c r="E1143" s="28" t="s">
        <v>380</v>
      </c>
    </row>
    <row r="1144" customFormat="false" ht="15" hidden="false" customHeight="false" outlineLevel="0" collapsed="false">
      <c r="A1144" s="28" t="n">
        <v>33</v>
      </c>
      <c r="B1144" s="29" t="n">
        <v>45838</v>
      </c>
      <c r="C1144" s="28" t="n">
        <v>41151.14</v>
      </c>
      <c r="D1144" s="28" t="n">
        <v>1420</v>
      </c>
      <c r="E1144" s="28" t="s">
        <v>380</v>
      </c>
    </row>
    <row r="1145" customFormat="false" ht="15" hidden="false" customHeight="false" outlineLevel="0" collapsed="false">
      <c r="A1145" s="28" t="n">
        <v>33</v>
      </c>
      <c r="B1145" s="29" t="n">
        <v>45869</v>
      </c>
      <c r="C1145" s="28" t="n">
        <v>41103.02</v>
      </c>
      <c r="D1145" s="28" t="n">
        <v>0</v>
      </c>
      <c r="E1145" s="28" t="s">
        <v>379</v>
      </c>
    </row>
    <row r="1146" customFormat="false" ht="15" hidden="false" customHeight="false" outlineLevel="0" collapsed="false">
      <c r="A1146" s="28" t="n">
        <v>33</v>
      </c>
      <c r="B1146" s="29" t="n">
        <v>45900</v>
      </c>
      <c r="C1146" s="28" t="n">
        <v>41987.15</v>
      </c>
      <c r="D1146" s="28" t="n">
        <v>989.9</v>
      </c>
      <c r="E1146" s="28" t="s">
        <v>381</v>
      </c>
    </row>
    <row r="1147" customFormat="false" ht="15" hidden="false" customHeight="false" outlineLevel="0" collapsed="false">
      <c r="A1147" s="28" t="n">
        <v>33</v>
      </c>
      <c r="B1147" s="29" t="n">
        <v>45930</v>
      </c>
      <c r="C1147" s="28" t="n">
        <v>42986.63</v>
      </c>
      <c r="D1147" s="28" t="n">
        <v>1420</v>
      </c>
      <c r="E1147" s="28" t="s">
        <v>380</v>
      </c>
    </row>
    <row r="1148" customFormat="false" ht="15" hidden="false" customHeight="false" outlineLevel="0" collapsed="false">
      <c r="A1148" s="28" t="n">
        <v>33</v>
      </c>
      <c r="B1148" s="29" t="n">
        <v>45961</v>
      </c>
      <c r="C1148" s="28" t="n">
        <v>44337.09</v>
      </c>
      <c r="D1148" s="28" t="n">
        <v>1420</v>
      </c>
      <c r="E1148" s="28" t="s">
        <v>380</v>
      </c>
    </row>
    <row r="1149" customFormat="false" ht="15" hidden="false" customHeight="false" outlineLevel="0" collapsed="false">
      <c r="A1149" s="28" t="n">
        <v>33</v>
      </c>
      <c r="B1149" s="29" t="n">
        <v>45991</v>
      </c>
      <c r="C1149" s="28" t="n">
        <v>44592.79</v>
      </c>
      <c r="D1149" s="28" t="n">
        <v>429.25</v>
      </c>
      <c r="E1149" s="28" t="s">
        <v>381</v>
      </c>
    </row>
    <row r="1150" customFormat="false" ht="15" hidden="false" customHeight="false" outlineLevel="0" collapsed="false">
      <c r="A1150" s="28" t="n">
        <v>33</v>
      </c>
      <c r="B1150" s="29" t="n">
        <v>46022</v>
      </c>
      <c r="C1150" s="28" t="n">
        <v>45810.39</v>
      </c>
      <c r="D1150" s="28" t="n">
        <v>1420</v>
      </c>
      <c r="E1150" s="28" t="s">
        <v>380</v>
      </c>
    </row>
    <row r="1151" customFormat="false" ht="15" hidden="false" customHeight="false" outlineLevel="0" collapsed="false">
      <c r="A1151" s="28" t="n">
        <v>33</v>
      </c>
      <c r="B1151" s="29" t="n">
        <v>46053</v>
      </c>
      <c r="C1151" s="28" t="n">
        <v>47230.21</v>
      </c>
      <c r="D1151" s="28" t="n">
        <v>1420</v>
      </c>
      <c r="E1151" s="28" t="s">
        <v>380</v>
      </c>
    </row>
    <row r="1152" customFormat="false" ht="15" hidden="false" customHeight="false" outlineLevel="0" collapsed="false">
      <c r="A1152" s="28" t="n">
        <v>33</v>
      </c>
      <c r="B1152" s="29" t="n">
        <v>46081</v>
      </c>
      <c r="C1152" s="28" t="n">
        <v>48544.3</v>
      </c>
      <c r="D1152" s="28" t="n">
        <v>648.05</v>
      </c>
      <c r="E1152" s="28" t="s">
        <v>379</v>
      </c>
    </row>
    <row r="1153" customFormat="false" ht="15" hidden="false" customHeight="false" outlineLevel="0" collapsed="false">
      <c r="A1153" s="28" t="n">
        <v>33</v>
      </c>
      <c r="B1153" s="29" t="n">
        <v>46112</v>
      </c>
      <c r="C1153" s="28" t="n">
        <v>48838.66</v>
      </c>
      <c r="D1153" s="28" t="n">
        <v>12.07</v>
      </c>
      <c r="E1153" s="28" t="s">
        <v>381</v>
      </c>
    </row>
    <row r="1154" customFormat="false" ht="15" hidden="false" customHeight="false" outlineLevel="0" collapsed="false">
      <c r="A1154" s="28" t="n">
        <v>33</v>
      </c>
      <c r="B1154" s="29" t="n">
        <v>46142</v>
      </c>
      <c r="C1154" s="28" t="n">
        <v>49926.48</v>
      </c>
      <c r="D1154" s="28" t="n">
        <v>1420</v>
      </c>
      <c r="E1154" s="28" t="s">
        <v>380</v>
      </c>
    </row>
    <row r="1155" customFormat="false" ht="15" hidden="false" customHeight="false" outlineLevel="0" collapsed="false">
      <c r="A1155" s="28" t="n">
        <v>33</v>
      </c>
      <c r="B1155" s="29" t="n">
        <v>46173</v>
      </c>
      <c r="C1155" s="28" t="n">
        <v>50958.82</v>
      </c>
      <c r="D1155" s="28" t="n">
        <v>1420</v>
      </c>
      <c r="E1155" s="28" t="s">
        <v>380</v>
      </c>
    </row>
    <row r="1156" customFormat="false" ht="15" hidden="false" customHeight="false" outlineLevel="0" collapsed="false">
      <c r="A1156" s="28" t="n">
        <v>33</v>
      </c>
      <c r="B1156" s="29" t="n">
        <v>46203</v>
      </c>
      <c r="C1156" s="28" t="n">
        <v>51971.5</v>
      </c>
      <c r="D1156" s="28" t="n">
        <v>1420</v>
      </c>
      <c r="E1156" s="28" t="s">
        <v>380</v>
      </c>
    </row>
    <row r="1157" customFormat="false" ht="15" hidden="false" customHeight="false" outlineLevel="0" collapsed="false">
      <c r="A1157" s="28" t="n">
        <v>33</v>
      </c>
      <c r="B1157" s="29" t="n">
        <v>46234</v>
      </c>
      <c r="C1157" s="28" t="n">
        <v>53180.38</v>
      </c>
      <c r="D1157" s="28" t="n">
        <v>1420</v>
      </c>
      <c r="E1157" s="28" t="s">
        <v>380</v>
      </c>
    </row>
    <row r="1158" customFormat="false" ht="15" hidden="false" customHeight="false" outlineLevel="0" collapsed="false">
      <c r="A1158" s="28" t="n">
        <v>33</v>
      </c>
      <c r="B1158" s="29" t="n">
        <v>46265</v>
      </c>
      <c r="C1158" s="28" t="n">
        <v>54337.84</v>
      </c>
      <c r="D1158" s="28" t="n">
        <v>1420</v>
      </c>
      <c r="E1158" s="28" t="s">
        <v>380</v>
      </c>
    </row>
    <row r="1159" customFormat="false" ht="15" hidden="false" customHeight="false" outlineLevel="0" collapsed="false">
      <c r="A1159" s="28" t="n">
        <v>34</v>
      </c>
      <c r="B1159" s="29" t="n">
        <v>44957</v>
      </c>
      <c r="C1159" s="28" t="n">
        <v>8690.44</v>
      </c>
      <c r="D1159" s="28" t="n">
        <v>1510</v>
      </c>
      <c r="E1159" s="28" t="s">
        <v>380</v>
      </c>
    </row>
    <row r="1160" customFormat="false" ht="15" hidden="false" customHeight="false" outlineLevel="0" collapsed="false">
      <c r="A1160" s="28" t="n">
        <v>34</v>
      </c>
      <c r="B1160" s="29" t="n">
        <v>44985</v>
      </c>
      <c r="C1160" s="28" t="n">
        <v>10076.5</v>
      </c>
      <c r="D1160" s="28" t="n">
        <v>1510</v>
      </c>
      <c r="E1160" s="28" t="s">
        <v>380</v>
      </c>
    </row>
    <row r="1161" customFormat="false" ht="15" hidden="false" customHeight="false" outlineLevel="0" collapsed="false">
      <c r="A1161" s="28" t="n">
        <v>34</v>
      </c>
      <c r="B1161" s="29" t="n">
        <v>45016</v>
      </c>
      <c r="C1161" s="28" t="n">
        <v>11397.87</v>
      </c>
      <c r="D1161" s="28" t="n">
        <v>1510</v>
      </c>
      <c r="E1161" s="28" t="s">
        <v>380</v>
      </c>
    </row>
    <row r="1162" customFormat="false" ht="15" hidden="false" customHeight="false" outlineLevel="0" collapsed="false">
      <c r="A1162" s="28" t="n">
        <v>34</v>
      </c>
      <c r="B1162" s="29" t="n">
        <v>45046</v>
      </c>
      <c r="C1162" s="28" t="n">
        <v>11719.38</v>
      </c>
      <c r="D1162" s="28" t="n">
        <v>656.88</v>
      </c>
      <c r="E1162" s="28" t="s">
        <v>381</v>
      </c>
    </row>
    <row r="1163" customFormat="false" ht="15" hidden="false" customHeight="false" outlineLevel="0" collapsed="false">
      <c r="A1163" s="28" t="n">
        <v>34</v>
      </c>
      <c r="B1163" s="29" t="n">
        <v>45077</v>
      </c>
      <c r="C1163" s="28" t="n">
        <v>12694.96</v>
      </c>
      <c r="D1163" s="28" t="n">
        <v>1005.18</v>
      </c>
      <c r="E1163" s="28" t="s">
        <v>381</v>
      </c>
    </row>
    <row r="1164" customFormat="false" ht="15" hidden="false" customHeight="false" outlineLevel="0" collapsed="false">
      <c r="A1164" s="28" t="n">
        <v>34</v>
      </c>
      <c r="B1164" s="29" t="n">
        <v>45107</v>
      </c>
      <c r="C1164" s="28" t="n">
        <v>13887.77</v>
      </c>
      <c r="D1164" s="28" t="n">
        <v>1510</v>
      </c>
      <c r="E1164" s="28" t="s">
        <v>380</v>
      </c>
    </row>
    <row r="1165" customFormat="false" ht="15" hidden="false" customHeight="false" outlineLevel="0" collapsed="false">
      <c r="A1165" s="28" t="n">
        <v>34</v>
      </c>
      <c r="B1165" s="29" t="n">
        <v>45138</v>
      </c>
      <c r="C1165" s="28" t="n">
        <v>15138.09</v>
      </c>
      <c r="D1165" s="28" t="n">
        <v>1510</v>
      </c>
      <c r="E1165" s="28" t="s">
        <v>380</v>
      </c>
    </row>
    <row r="1166" customFormat="false" ht="15" hidden="false" customHeight="false" outlineLevel="0" collapsed="false">
      <c r="A1166" s="28" t="n">
        <v>34</v>
      </c>
      <c r="B1166" s="29" t="n">
        <v>45169</v>
      </c>
      <c r="C1166" s="28" t="n">
        <v>16629.14</v>
      </c>
      <c r="D1166" s="28" t="n">
        <v>1510</v>
      </c>
      <c r="E1166" s="28" t="s">
        <v>380</v>
      </c>
    </row>
    <row r="1167" customFormat="false" ht="15" hidden="false" customHeight="false" outlineLevel="0" collapsed="false">
      <c r="A1167" s="28" t="n">
        <v>34</v>
      </c>
      <c r="B1167" s="29" t="n">
        <v>45199</v>
      </c>
      <c r="C1167" s="28" t="n">
        <v>17728.02</v>
      </c>
      <c r="D1167" s="28" t="n">
        <v>1510</v>
      </c>
      <c r="E1167" s="28" t="s">
        <v>380</v>
      </c>
    </row>
    <row r="1168" customFormat="false" ht="15" hidden="false" customHeight="false" outlineLevel="0" collapsed="false">
      <c r="A1168" s="28" t="n">
        <v>34</v>
      </c>
      <c r="B1168" s="29" t="n">
        <v>45230</v>
      </c>
      <c r="C1168" s="28" t="n">
        <v>19056.5</v>
      </c>
      <c r="D1168" s="28" t="n">
        <v>1510</v>
      </c>
      <c r="E1168" s="28" t="s">
        <v>380</v>
      </c>
    </row>
    <row r="1169" customFormat="false" ht="15" hidden="false" customHeight="false" outlineLevel="0" collapsed="false">
      <c r="A1169" s="28" t="n">
        <v>34</v>
      </c>
      <c r="B1169" s="29" t="n">
        <v>45260</v>
      </c>
      <c r="C1169" s="28" t="n">
        <v>19345.33</v>
      </c>
      <c r="D1169" s="28" t="n">
        <v>411.82</v>
      </c>
      <c r="E1169" s="28" t="s">
        <v>381</v>
      </c>
    </row>
    <row r="1170" customFormat="false" ht="15" hidden="false" customHeight="false" outlineLevel="0" collapsed="false">
      <c r="A1170" s="28" t="n">
        <v>34</v>
      </c>
      <c r="B1170" s="29" t="n">
        <v>45291</v>
      </c>
      <c r="C1170" s="28" t="n">
        <v>20667.92</v>
      </c>
      <c r="D1170" s="28" t="n">
        <v>1510</v>
      </c>
      <c r="E1170" s="28" t="s">
        <v>380</v>
      </c>
    </row>
    <row r="1171" customFormat="false" ht="15" hidden="false" customHeight="false" outlineLevel="0" collapsed="false">
      <c r="A1171" s="28" t="n">
        <v>34</v>
      </c>
      <c r="B1171" s="29" t="n">
        <v>45322</v>
      </c>
      <c r="C1171" s="28" t="n">
        <v>20946.29</v>
      </c>
      <c r="D1171" s="28" t="n">
        <v>380.96</v>
      </c>
      <c r="E1171" s="28" t="s">
        <v>381</v>
      </c>
    </row>
    <row r="1172" customFormat="false" ht="15" hidden="false" customHeight="false" outlineLevel="0" collapsed="false">
      <c r="A1172" s="28" t="n">
        <v>34</v>
      </c>
      <c r="B1172" s="29" t="n">
        <v>45351</v>
      </c>
      <c r="C1172" s="28" t="n">
        <v>22372.62</v>
      </c>
      <c r="D1172" s="28" t="n">
        <v>1510</v>
      </c>
      <c r="E1172" s="28" t="s">
        <v>380</v>
      </c>
    </row>
    <row r="1173" customFormat="false" ht="15" hidden="false" customHeight="false" outlineLevel="0" collapsed="false">
      <c r="A1173" s="28" t="n">
        <v>34</v>
      </c>
      <c r="B1173" s="29" t="n">
        <v>45382</v>
      </c>
      <c r="C1173" s="28" t="n">
        <v>23712.05</v>
      </c>
      <c r="D1173" s="28" t="n">
        <v>1510</v>
      </c>
      <c r="E1173" s="28" t="s">
        <v>380</v>
      </c>
    </row>
    <row r="1174" customFormat="false" ht="15" hidden="false" customHeight="false" outlineLevel="0" collapsed="false">
      <c r="A1174" s="28" t="n">
        <v>34</v>
      </c>
      <c r="B1174" s="29" t="n">
        <v>45412</v>
      </c>
      <c r="C1174" s="28" t="n">
        <v>25030.8</v>
      </c>
      <c r="D1174" s="28" t="n">
        <v>1510</v>
      </c>
      <c r="E1174" s="28" t="s">
        <v>380</v>
      </c>
    </row>
    <row r="1175" customFormat="false" ht="15" hidden="false" customHeight="false" outlineLevel="0" collapsed="false">
      <c r="A1175" s="28" t="n">
        <v>34</v>
      </c>
      <c r="B1175" s="29" t="n">
        <v>45443</v>
      </c>
      <c r="C1175" s="28" t="n">
        <v>26261.11</v>
      </c>
      <c r="D1175" s="28" t="n">
        <v>1510</v>
      </c>
      <c r="E1175" s="28" t="s">
        <v>380</v>
      </c>
    </row>
    <row r="1176" customFormat="false" ht="15" hidden="false" customHeight="false" outlineLevel="0" collapsed="false">
      <c r="A1176" s="28" t="n">
        <v>34</v>
      </c>
      <c r="B1176" s="29" t="n">
        <v>45473</v>
      </c>
      <c r="C1176" s="28" t="n">
        <v>26827.22</v>
      </c>
      <c r="D1176" s="28" t="n">
        <v>829.65</v>
      </c>
      <c r="E1176" s="28" t="s">
        <v>381</v>
      </c>
    </row>
    <row r="1177" customFormat="false" ht="15" hidden="false" customHeight="false" outlineLevel="0" collapsed="false">
      <c r="A1177" s="28" t="n">
        <v>34</v>
      </c>
      <c r="B1177" s="29" t="n">
        <v>45504</v>
      </c>
      <c r="C1177" s="28" t="n">
        <v>28088.27</v>
      </c>
      <c r="D1177" s="28" t="n">
        <v>1510</v>
      </c>
      <c r="E1177" s="28" t="s">
        <v>380</v>
      </c>
    </row>
    <row r="1178" customFormat="false" ht="15" hidden="false" customHeight="false" outlineLevel="0" collapsed="false">
      <c r="A1178" s="28" t="n">
        <v>34</v>
      </c>
      <c r="B1178" s="29" t="n">
        <v>45535</v>
      </c>
      <c r="C1178" s="28" t="n">
        <v>29368.72</v>
      </c>
      <c r="D1178" s="28" t="n">
        <v>1510</v>
      </c>
      <c r="E1178" s="28" t="s">
        <v>380</v>
      </c>
    </row>
    <row r="1179" customFormat="false" ht="15" hidden="false" customHeight="false" outlineLevel="0" collapsed="false">
      <c r="A1179" s="28" t="n">
        <v>34</v>
      </c>
      <c r="B1179" s="29" t="n">
        <v>45565</v>
      </c>
      <c r="C1179" s="28" t="n">
        <v>30566.74</v>
      </c>
      <c r="D1179" s="28" t="n">
        <v>1510</v>
      </c>
      <c r="E1179" s="28" t="s">
        <v>380</v>
      </c>
    </row>
    <row r="1180" customFormat="false" ht="15" hidden="false" customHeight="false" outlineLevel="0" collapsed="false">
      <c r="A1180" s="28" t="n">
        <v>34</v>
      </c>
      <c r="B1180" s="29" t="n">
        <v>45596</v>
      </c>
      <c r="C1180" s="28" t="n">
        <v>30849.35</v>
      </c>
      <c r="D1180" s="28" t="n">
        <v>549.13</v>
      </c>
      <c r="E1180" s="28" t="s">
        <v>381</v>
      </c>
    </row>
    <row r="1181" customFormat="false" ht="15" hidden="false" customHeight="false" outlineLevel="0" collapsed="false">
      <c r="A1181" s="28" t="n">
        <v>34</v>
      </c>
      <c r="B1181" s="29" t="n">
        <v>45626</v>
      </c>
      <c r="C1181" s="28" t="n">
        <v>30485.33</v>
      </c>
      <c r="D1181" s="28" t="n">
        <v>0</v>
      </c>
      <c r="E1181" s="28" t="s">
        <v>379</v>
      </c>
    </row>
    <row r="1182" customFormat="false" ht="15" hidden="false" customHeight="false" outlineLevel="0" collapsed="false">
      <c r="A1182" s="28" t="n">
        <v>34</v>
      </c>
      <c r="B1182" s="29" t="n">
        <v>45657</v>
      </c>
      <c r="C1182" s="28" t="n">
        <v>31939.11</v>
      </c>
      <c r="D1182" s="28" t="n">
        <v>1510</v>
      </c>
      <c r="E1182" s="28" t="s">
        <v>380</v>
      </c>
    </row>
    <row r="1183" customFormat="false" ht="15" hidden="false" customHeight="false" outlineLevel="0" collapsed="false">
      <c r="A1183" s="28" t="n">
        <v>34</v>
      </c>
      <c r="B1183" s="29" t="n">
        <v>45688</v>
      </c>
      <c r="C1183" s="28" t="n">
        <v>33177.71</v>
      </c>
      <c r="D1183" s="28" t="n">
        <v>1510</v>
      </c>
      <c r="E1183" s="28" t="s">
        <v>380</v>
      </c>
    </row>
    <row r="1184" customFormat="false" ht="15" hidden="false" customHeight="false" outlineLevel="0" collapsed="false">
      <c r="A1184" s="28" t="n">
        <v>34</v>
      </c>
      <c r="B1184" s="29" t="n">
        <v>45716</v>
      </c>
      <c r="C1184" s="28" t="n">
        <v>34305.01</v>
      </c>
      <c r="D1184" s="28" t="n">
        <v>1510</v>
      </c>
      <c r="E1184" s="28" t="s">
        <v>380</v>
      </c>
    </row>
    <row r="1185" customFormat="false" ht="15" hidden="false" customHeight="false" outlineLevel="0" collapsed="false">
      <c r="A1185" s="28" t="n">
        <v>34</v>
      </c>
      <c r="B1185" s="29" t="n">
        <v>45747</v>
      </c>
      <c r="C1185" s="28" t="n">
        <v>35364.42</v>
      </c>
      <c r="D1185" s="28" t="n">
        <v>1510</v>
      </c>
      <c r="E1185" s="28" t="s">
        <v>380</v>
      </c>
    </row>
    <row r="1186" customFormat="false" ht="15" hidden="false" customHeight="false" outlineLevel="0" collapsed="false">
      <c r="A1186" s="28" t="n">
        <v>34</v>
      </c>
      <c r="B1186" s="29" t="n">
        <v>45777</v>
      </c>
      <c r="C1186" s="28" t="n">
        <v>36453.7</v>
      </c>
      <c r="D1186" s="28" t="n">
        <v>1510</v>
      </c>
      <c r="E1186" s="28" t="s">
        <v>380</v>
      </c>
    </row>
    <row r="1187" customFormat="false" ht="15" hidden="false" customHeight="false" outlineLevel="0" collapsed="false">
      <c r="A1187" s="28" t="n">
        <v>34</v>
      </c>
      <c r="B1187" s="29" t="n">
        <v>45808</v>
      </c>
      <c r="C1187" s="28" t="n">
        <v>36737.92</v>
      </c>
      <c r="D1187" s="28" t="n">
        <v>335.59</v>
      </c>
      <c r="E1187" s="28" t="s">
        <v>381</v>
      </c>
    </row>
    <row r="1188" customFormat="false" ht="15" hidden="false" customHeight="false" outlineLevel="0" collapsed="false">
      <c r="A1188" s="28" t="n">
        <v>34</v>
      </c>
      <c r="B1188" s="29" t="n">
        <v>45838</v>
      </c>
      <c r="C1188" s="28" t="n">
        <v>38056.54</v>
      </c>
      <c r="D1188" s="28" t="n">
        <v>1510</v>
      </c>
      <c r="E1188" s="28" t="s">
        <v>380</v>
      </c>
    </row>
    <row r="1189" customFormat="false" ht="15" hidden="false" customHeight="false" outlineLevel="0" collapsed="false">
      <c r="A1189" s="28" t="n">
        <v>34</v>
      </c>
      <c r="B1189" s="29" t="n">
        <v>45869</v>
      </c>
      <c r="C1189" s="28" t="n">
        <v>39463.68</v>
      </c>
      <c r="D1189" s="28" t="n">
        <v>1510</v>
      </c>
      <c r="E1189" s="28" t="s">
        <v>380</v>
      </c>
    </row>
    <row r="1190" customFormat="false" ht="15" hidden="false" customHeight="false" outlineLevel="0" collapsed="false">
      <c r="A1190" s="28" t="n">
        <v>34</v>
      </c>
      <c r="B1190" s="29" t="n">
        <v>45900</v>
      </c>
      <c r="C1190" s="28" t="n">
        <v>40632.7</v>
      </c>
      <c r="D1190" s="28" t="n">
        <v>1510</v>
      </c>
      <c r="E1190" s="28" t="s">
        <v>380</v>
      </c>
    </row>
    <row r="1191" customFormat="false" ht="15" hidden="false" customHeight="false" outlineLevel="0" collapsed="false">
      <c r="A1191" s="28" t="n">
        <v>34</v>
      </c>
      <c r="B1191" s="29" t="n">
        <v>45930</v>
      </c>
      <c r="C1191" s="28" t="n">
        <v>41963.82</v>
      </c>
      <c r="D1191" s="28" t="n">
        <v>1510</v>
      </c>
      <c r="E1191" s="28" t="s">
        <v>380</v>
      </c>
    </row>
    <row r="1192" customFormat="false" ht="15" hidden="false" customHeight="false" outlineLevel="0" collapsed="false">
      <c r="A1192" s="28" t="n">
        <v>34</v>
      </c>
      <c r="B1192" s="29" t="n">
        <v>45961</v>
      </c>
      <c r="C1192" s="28" t="n">
        <v>43361.23</v>
      </c>
      <c r="D1192" s="28" t="n">
        <v>1510</v>
      </c>
      <c r="E1192" s="28" t="s">
        <v>380</v>
      </c>
    </row>
    <row r="1193" customFormat="false" ht="15" hidden="false" customHeight="false" outlineLevel="0" collapsed="false">
      <c r="A1193" s="28" t="n">
        <v>34</v>
      </c>
      <c r="B1193" s="29" t="n">
        <v>45991</v>
      </c>
      <c r="C1193" s="28" t="n">
        <v>43067.86</v>
      </c>
      <c r="D1193" s="28" t="n">
        <v>0</v>
      </c>
      <c r="E1193" s="28" t="s">
        <v>379</v>
      </c>
    </row>
    <row r="1194" customFormat="false" ht="15" hidden="false" customHeight="false" outlineLevel="0" collapsed="false">
      <c r="A1194" s="28" t="n">
        <v>34</v>
      </c>
      <c r="B1194" s="29" t="n">
        <v>46022</v>
      </c>
      <c r="C1194" s="28" t="n">
        <v>44315.45</v>
      </c>
      <c r="D1194" s="28" t="n">
        <v>1510</v>
      </c>
      <c r="E1194" s="28" t="s">
        <v>380</v>
      </c>
    </row>
    <row r="1195" customFormat="false" ht="15" hidden="false" customHeight="false" outlineLevel="0" collapsed="false">
      <c r="A1195" s="28" t="n">
        <v>34</v>
      </c>
      <c r="B1195" s="29" t="n">
        <v>46053</v>
      </c>
      <c r="C1195" s="28" t="n">
        <v>45553.88</v>
      </c>
      <c r="D1195" s="28" t="n">
        <v>1510</v>
      </c>
      <c r="E1195" s="28" t="s">
        <v>380</v>
      </c>
    </row>
    <row r="1196" customFormat="false" ht="15" hidden="false" customHeight="false" outlineLevel="0" collapsed="false">
      <c r="A1196" s="28" t="n">
        <v>34</v>
      </c>
      <c r="B1196" s="29" t="n">
        <v>46081</v>
      </c>
      <c r="C1196" s="28" t="n">
        <v>47060.4</v>
      </c>
      <c r="D1196" s="28" t="n">
        <v>1510</v>
      </c>
      <c r="E1196" s="28" t="s">
        <v>380</v>
      </c>
    </row>
    <row r="1197" customFormat="false" ht="15" hidden="false" customHeight="false" outlineLevel="0" collapsed="false">
      <c r="A1197" s="28" t="n">
        <v>34</v>
      </c>
      <c r="B1197" s="29" t="n">
        <v>46112</v>
      </c>
      <c r="C1197" s="28" t="n">
        <v>48273.2</v>
      </c>
      <c r="D1197" s="28" t="n">
        <v>1510</v>
      </c>
      <c r="E1197" s="28" t="s">
        <v>380</v>
      </c>
    </row>
    <row r="1198" customFormat="false" ht="15" hidden="false" customHeight="false" outlineLevel="0" collapsed="false">
      <c r="A1198" s="28" t="n">
        <v>34</v>
      </c>
      <c r="B1198" s="29" t="n">
        <v>46142</v>
      </c>
      <c r="C1198" s="28" t="n">
        <v>49417.63</v>
      </c>
      <c r="D1198" s="28" t="n">
        <v>1510</v>
      </c>
      <c r="E1198" s="28" t="s">
        <v>380</v>
      </c>
    </row>
    <row r="1199" customFormat="false" ht="15" hidden="false" customHeight="false" outlineLevel="0" collapsed="false">
      <c r="A1199" s="28" t="n">
        <v>34</v>
      </c>
      <c r="B1199" s="29" t="n">
        <v>46173</v>
      </c>
      <c r="C1199" s="28" t="n">
        <v>50487.64</v>
      </c>
      <c r="D1199" s="28" t="n">
        <v>1510</v>
      </c>
      <c r="E1199" s="28" t="s">
        <v>380</v>
      </c>
    </row>
    <row r="1200" customFormat="false" ht="15" hidden="false" customHeight="false" outlineLevel="0" collapsed="false">
      <c r="A1200" s="28" t="n">
        <v>34</v>
      </c>
      <c r="B1200" s="29" t="n">
        <v>46203</v>
      </c>
      <c r="C1200" s="28" t="n">
        <v>51976.37</v>
      </c>
      <c r="D1200" s="28" t="n">
        <v>1510</v>
      </c>
      <c r="E1200" s="28" t="s">
        <v>380</v>
      </c>
    </row>
    <row r="1201" customFormat="false" ht="15" hidden="false" customHeight="false" outlineLevel="0" collapsed="false">
      <c r="A1201" s="28" t="n">
        <v>34</v>
      </c>
      <c r="B1201" s="29" t="n">
        <v>46234</v>
      </c>
      <c r="C1201" s="28" t="n">
        <v>52723.21</v>
      </c>
      <c r="D1201" s="28" t="n">
        <v>1055.97</v>
      </c>
      <c r="E1201" s="28" t="s">
        <v>381</v>
      </c>
    </row>
    <row r="1202" customFormat="false" ht="15" hidden="false" customHeight="false" outlineLevel="0" collapsed="false">
      <c r="A1202" s="28" t="n">
        <v>34</v>
      </c>
      <c r="B1202" s="29" t="n">
        <v>46265</v>
      </c>
      <c r="C1202" s="28" t="n">
        <v>53824.14</v>
      </c>
      <c r="D1202" s="28" t="n">
        <v>1510</v>
      </c>
      <c r="E1202" s="28" t="s">
        <v>380</v>
      </c>
    </row>
    <row r="1203" customFormat="false" ht="15" hidden="false" customHeight="false" outlineLevel="0" collapsed="false">
      <c r="A1203" s="28" t="n">
        <v>35</v>
      </c>
      <c r="B1203" s="29" t="n">
        <v>44957</v>
      </c>
      <c r="C1203" s="28" t="n">
        <v>14541.06</v>
      </c>
      <c r="D1203" s="28" t="n">
        <v>1540</v>
      </c>
      <c r="E1203" s="28" t="s">
        <v>380</v>
      </c>
    </row>
    <row r="1204" customFormat="false" ht="15" hidden="false" customHeight="false" outlineLevel="0" collapsed="false">
      <c r="A1204" s="28" t="n">
        <v>35</v>
      </c>
      <c r="B1204" s="29" t="n">
        <v>44985</v>
      </c>
      <c r="C1204" s="28" t="n">
        <v>15930.04</v>
      </c>
      <c r="D1204" s="28" t="n">
        <v>1540</v>
      </c>
      <c r="E1204" s="28" t="s">
        <v>380</v>
      </c>
    </row>
    <row r="1205" customFormat="false" ht="15" hidden="false" customHeight="false" outlineLevel="0" collapsed="false">
      <c r="A1205" s="28" t="n">
        <v>35</v>
      </c>
      <c r="B1205" s="29" t="n">
        <v>45016</v>
      </c>
      <c r="C1205" s="28" t="n">
        <v>17395.27</v>
      </c>
      <c r="D1205" s="28" t="n">
        <v>1540</v>
      </c>
      <c r="E1205" s="28" t="s">
        <v>380</v>
      </c>
    </row>
    <row r="1206" customFormat="false" ht="15" hidden="false" customHeight="false" outlineLevel="0" collapsed="false">
      <c r="A1206" s="28" t="n">
        <v>35</v>
      </c>
      <c r="B1206" s="29" t="n">
        <v>45046</v>
      </c>
      <c r="C1206" s="28" t="n">
        <v>18275.03</v>
      </c>
      <c r="D1206" s="28" t="n">
        <v>1025.17</v>
      </c>
      <c r="E1206" s="28" t="s">
        <v>381</v>
      </c>
    </row>
    <row r="1207" customFormat="false" ht="15" hidden="false" customHeight="false" outlineLevel="0" collapsed="false">
      <c r="A1207" s="28" t="n">
        <v>35</v>
      </c>
      <c r="B1207" s="29" t="n">
        <v>45077</v>
      </c>
      <c r="C1207" s="28" t="n">
        <v>18755.64</v>
      </c>
      <c r="D1207" s="28" t="n">
        <v>685.32</v>
      </c>
      <c r="E1207" s="28" t="s">
        <v>381</v>
      </c>
    </row>
    <row r="1208" customFormat="false" ht="15" hidden="false" customHeight="false" outlineLevel="0" collapsed="false">
      <c r="A1208" s="28" t="n">
        <v>35</v>
      </c>
      <c r="B1208" s="29" t="n">
        <v>45107</v>
      </c>
      <c r="C1208" s="28" t="n">
        <v>20282.16</v>
      </c>
      <c r="D1208" s="28" t="n">
        <v>1540</v>
      </c>
      <c r="E1208" s="28" t="s">
        <v>380</v>
      </c>
    </row>
    <row r="1209" customFormat="false" ht="15" hidden="false" customHeight="false" outlineLevel="0" collapsed="false">
      <c r="A1209" s="28" t="n">
        <v>35</v>
      </c>
      <c r="B1209" s="29" t="n">
        <v>45138</v>
      </c>
      <c r="C1209" s="28" t="n">
        <v>21381.88</v>
      </c>
      <c r="D1209" s="28" t="n">
        <v>1540</v>
      </c>
      <c r="E1209" s="28" t="s">
        <v>380</v>
      </c>
    </row>
    <row r="1210" customFormat="false" ht="15" hidden="false" customHeight="false" outlineLevel="0" collapsed="false">
      <c r="A1210" s="28" t="n">
        <v>35</v>
      </c>
      <c r="B1210" s="29" t="n">
        <v>45169</v>
      </c>
      <c r="C1210" s="28" t="n">
        <v>22476.16</v>
      </c>
      <c r="D1210" s="28" t="n">
        <v>1540</v>
      </c>
      <c r="E1210" s="28" t="s">
        <v>380</v>
      </c>
    </row>
    <row r="1211" customFormat="false" ht="15" hidden="false" customHeight="false" outlineLevel="0" collapsed="false">
      <c r="A1211" s="28" t="n">
        <v>35</v>
      </c>
      <c r="B1211" s="29" t="n">
        <v>45199</v>
      </c>
      <c r="C1211" s="28" t="n">
        <v>23782.19</v>
      </c>
      <c r="D1211" s="28" t="n">
        <v>1540</v>
      </c>
      <c r="E1211" s="28" t="s">
        <v>380</v>
      </c>
    </row>
    <row r="1212" customFormat="false" ht="15" hidden="false" customHeight="false" outlineLevel="0" collapsed="false">
      <c r="A1212" s="28" t="n">
        <v>35</v>
      </c>
      <c r="B1212" s="29" t="n">
        <v>45230</v>
      </c>
      <c r="C1212" s="28" t="n">
        <v>25125.77</v>
      </c>
      <c r="D1212" s="28" t="n">
        <v>1540</v>
      </c>
      <c r="E1212" s="28" t="s">
        <v>380</v>
      </c>
    </row>
    <row r="1213" customFormat="false" ht="15" hidden="false" customHeight="false" outlineLevel="0" collapsed="false">
      <c r="A1213" s="28" t="n">
        <v>35</v>
      </c>
      <c r="B1213" s="29" t="n">
        <v>45260</v>
      </c>
      <c r="C1213" s="28" t="n">
        <v>26304.38</v>
      </c>
      <c r="D1213" s="28" t="n">
        <v>1540</v>
      </c>
      <c r="E1213" s="28" t="s">
        <v>380</v>
      </c>
    </row>
    <row r="1214" customFormat="false" ht="15" hidden="false" customHeight="false" outlineLevel="0" collapsed="false">
      <c r="A1214" s="28" t="n">
        <v>35</v>
      </c>
      <c r="B1214" s="29" t="n">
        <v>45291</v>
      </c>
      <c r="C1214" s="28" t="n">
        <v>27657.53</v>
      </c>
      <c r="D1214" s="28" t="n">
        <v>1540</v>
      </c>
      <c r="E1214" s="28" t="s">
        <v>380</v>
      </c>
    </row>
    <row r="1215" customFormat="false" ht="15" hidden="false" customHeight="false" outlineLevel="0" collapsed="false">
      <c r="A1215" s="28" t="n">
        <v>35</v>
      </c>
      <c r="B1215" s="29" t="n">
        <v>45322</v>
      </c>
      <c r="C1215" s="28" t="n">
        <v>29137.1</v>
      </c>
      <c r="D1215" s="28" t="n">
        <v>1540</v>
      </c>
      <c r="E1215" s="28" t="s">
        <v>380</v>
      </c>
    </row>
    <row r="1216" customFormat="false" ht="15" hidden="false" customHeight="false" outlineLevel="0" collapsed="false">
      <c r="A1216" s="28" t="n">
        <v>35</v>
      </c>
      <c r="B1216" s="29" t="n">
        <v>45351</v>
      </c>
      <c r="C1216" s="28" t="n">
        <v>30321.16</v>
      </c>
      <c r="D1216" s="28" t="n">
        <v>1540</v>
      </c>
      <c r="E1216" s="28" t="s">
        <v>380</v>
      </c>
    </row>
    <row r="1217" customFormat="false" ht="15" hidden="false" customHeight="false" outlineLevel="0" collapsed="false">
      <c r="A1217" s="28" t="n">
        <v>35</v>
      </c>
      <c r="B1217" s="29" t="n">
        <v>45382</v>
      </c>
      <c r="C1217" s="28" t="n">
        <v>31727.55</v>
      </c>
      <c r="D1217" s="28" t="n">
        <v>1540</v>
      </c>
      <c r="E1217" s="28" t="s">
        <v>380</v>
      </c>
    </row>
    <row r="1218" customFormat="false" ht="15" hidden="false" customHeight="false" outlineLevel="0" collapsed="false">
      <c r="A1218" s="28" t="n">
        <v>35</v>
      </c>
      <c r="B1218" s="29" t="n">
        <v>45412</v>
      </c>
      <c r="C1218" s="28" t="n">
        <v>32975.28</v>
      </c>
      <c r="D1218" s="28" t="n">
        <v>1540</v>
      </c>
      <c r="E1218" s="28" t="s">
        <v>380</v>
      </c>
    </row>
    <row r="1219" customFormat="false" ht="15" hidden="false" customHeight="false" outlineLevel="0" collapsed="false">
      <c r="A1219" s="28" t="n">
        <v>35</v>
      </c>
      <c r="B1219" s="29" t="n">
        <v>45443</v>
      </c>
      <c r="C1219" s="28" t="n">
        <v>34354.96</v>
      </c>
      <c r="D1219" s="28" t="n">
        <v>1540</v>
      </c>
      <c r="E1219" s="28" t="s">
        <v>380</v>
      </c>
    </row>
    <row r="1220" customFormat="false" ht="15" hidden="false" customHeight="false" outlineLevel="0" collapsed="false">
      <c r="A1220" s="28" t="n">
        <v>35</v>
      </c>
      <c r="B1220" s="29" t="n">
        <v>45473</v>
      </c>
      <c r="C1220" s="28" t="n">
        <v>34239.47</v>
      </c>
      <c r="D1220" s="28" t="n">
        <v>315.05</v>
      </c>
      <c r="E1220" s="28" t="s">
        <v>381</v>
      </c>
    </row>
    <row r="1221" customFormat="false" ht="15" hidden="false" customHeight="false" outlineLevel="0" collapsed="false">
      <c r="A1221" s="28" t="n">
        <v>35</v>
      </c>
      <c r="B1221" s="29" t="n">
        <v>45504</v>
      </c>
      <c r="C1221" s="28" t="n">
        <v>35384.19</v>
      </c>
      <c r="D1221" s="28" t="n">
        <v>1540</v>
      </c>
      <c r="E1221" s="28" t="s">
        <v>380</v>
      </c>
    </row>
    <row r="1222" customFormat="false" ht="15" hidden="false" customHeight="false" outlineLevel="0" collapsed="false">
      <c r="A1222" s="28" t="n">
        <v>35</v>
      </c>
      <c r="B1222" s="29" t="n">
        <v>45535</v>
      </c>
      <c r="C1222" s="28" t="n">
        <v>36853.89</v>
      </c>
      <c r="D1222" s="28" t="n">
        <v>1540</v>
      </c>
      <c r="E1222" s="28" t="s">
        <v>380</v>
      </c>
    </row>
    <row r="1223" customFormat="false" ht="15" hidden="false" customHeight="false" outlineLevel="0" collapsed="false">
      <c r="A1223" s="28" t="n">
        <v>35</v>
      </c>
      <c r="B1223" s="29" t="n">
        <v>45565</v>
      </c>
      <c r="C1223" s="28" t="n">
        <v>38041.83</v>
      </c>
      <c r="D1223" s="28" t="n">
        <v>1540</v>
      </c>
      <c r="E1223" s="28" t="s">
        <v>380</v>
      </c>
    </row>
    <row r="1224" customFormat="false" ht="15" hidden="false" customHeight="false" outlineLevel="0" collapsed="false">
      <c r="A1224" s="28" t="n">
        <v>35</v>
      </c>
      <c r="B1224" s="29" t="n">
        <v>45596</v>
      </c>
      <c r="C1224" s="28" t="n">
        <v>39136.31</v>
      </c>
      <c r="D1224" s="28" t="n">
        <v>1540</v>
      </c>
      <c r="E1224" s="28" t="s">
        <v>380</v>
      </c>
    </row>
    <row r="1225" customFormat="false" ht="15" hidden="false" customHeight="false" outlineLevel="0" collapsed="false">
      <c r="A1225" s="28" t="n">
        <v>35</v>
      </c>
      <c r="B1225" s="29" t="n">
        <v>45626</v>
      </c>
      <c r="C1225" s="28" t="n">
        <v>40372.94</v>
      </c>
      <c r="D1225" s="28" t="n">
        <v>1540</v>
      </c>
      <c r="E1225" s="28" t="s">
        <v>380</v>
      </c>
    </row>
    <row r="1226" customFormat="false" ht="15" hidden="false" customHeight="false" outlineLevel="0" collapsed="false">
      <c r="A1226" s="28" t="n">
        <v>35</v>
      </c>
      <c r="B1226" s="29" t="n">
        <v>45657</v>
      </c>
      <c r="C1226" s="28" t="n">
        <v>41850.88</v>
      </c>
      <c r="D1226" s="28" t="n">
        <v>1540</v>
      </c>
      <c r="E1226" s="28" t="s">
        <v>380</v>
      </c>
    </row>
    <row r="1227" customFormat="false" ht="15" hidden="false" customHeight="false" outlineLevel="0" collapsed="false">
      <c r="A1227" s="28" t="n">
        <v>35</v>
      </c>
      <c r="B1227" s="29" t="n">
        <v>45688</v>
      </c>
      <c r="C1227" s="28" t="n">
        <v>43359.77</v>
      </c>
      <c r="D1227" s="28" t="n">
        <v>1540</v>
      </c>
      <c r="E1227" s="28" t="s">
        <v>380</v>
      </c>
    </row>
    <row r="1228" customFormat="false" ht="15" hidden="false" customHeight="false" outlineLevel="0" collapsed="false">
      <c r="A1228" s="28" t="n">
        <v>35</v>
      </c>
      <c r="B1228" s="29" t="n">
        <v>45716</v>
      </c>
      <c r="C1228" s="28" t="n">
        <v>44863.24</v>
      </c>
      <c r="D1228" s="28" t="n">
        <v>1540</v>
      </c>
      <c r="E1228" s="28" t="s">
        <v>380</v>
      </c>
    </row>
    <row r="1229" customFormat="false" ht="15" hidden="false" customHeight="false" outlineLevel="0" collapsed="false">
      <c r="A1229" s="28" t="n">
        <v>35</v>
      </c>
      <c r="B1229" s="29" t="n">
        <v>45747</v>
      </c>
      <c r="C1229" s="28" t="n">
        <v>45948.87</v>
      </c>
      <c r="D1229" s="28" t="n">
        <v>1540</v>
      </c>
      <c r="E1229" s="28" t="s">
        <v>380</v>
      </c>
    </row>
    <row r="1230" customFormat="false" ht="15" hidden="false" customHeight="false" outlineLevel="0" collapsed="false">
      <c r="A1230" s="28" t="n">
        <v>35</v>
      </c>
      <c r="B1230" s="29" t="n">
        <v>45777</v>
      </c>
      <c r="C1230" s="28" t="n">
        <v>47068.12</v>
      </c>
      <c r="D1230" s="28" t="n">
        <v>1540</v>
      </c>
      <c r="E1230" s="28" t="s">
        <v>380</v>
      </c>
    </row>
    <row r="1231" customFormat="false" ht="15" hidden="false" customHeight="false" outlineLevel="0" collapsed="false">
      <c r="A1231" s="28" t="n">
        <v>35</v>
      </c>
      <c r="B1231" s="29" t="n">
        <v>45808</v>
      </c>
      <c r="C1231" s="28" t="n">
        <v>47887.83</v>
      </c>
      <c r="D1231" s="28" t="n">
        <v>935.77</v>
      </c>
      <c r="E1231" s="28" t="s">
        <v>381</v>
      </c>
    </row>
    <row r="1232" customFormat="false" ht="15" hidden="false" customHeight="false" outlineLevel="0" collapsed="false">
      <c r="A1232" s="28" t="n">
        <v>35</v>
      </c>
      <c r="B1232" s="29" t="n">
        <v>45838</v>
      </c>
      <c r="C1232" s="28" t="n">
        <v>49132.42</v>
      </c>
      <c r="D1232" s="28" t="n">
        <v>1540</v>
      </c>
      <c r="E1232" s="28" t="s">
        <v>380</v>
      </c>
    </row>
    <row r="1233" customFormat="false" ht="15" hidden="false" customHeight="false" outlineLevel="0" collapsed="false">
      <c r="A1233" s="28" t="n">
        <v>35</v>
      </c>
      <c r="B1233" s="29" t="n">
        <v>45869</v>
      </c>
      <c r="C1233" s="28" t="n">
        <v>49129.59</v>
      </c>
      <c r="D1233" s="28" t="n">
        <v>0</v>
      </c>
      <c r="E1233" s="28" t="s">
        <v>379</v>
      </c>
    </row>
    <row r="1234" customFormat="false" ht="15" hidden="false" customHeight="false" outlineLevel="0" collapsed="false">
      <c r="A1234" s="28" t="n">
        <v>35</v>
      </c>
      <c r="B1234" s="29" t="n">
        <v>45900</v>
      </c>
      <c r="C1234" s="28" t="n">
        <v>49800.91</v>
      </c>
      <c r="D1234" s="28" t="n">
        <v>721.37</v>
      </c>
      <c r="E1234" s="28" t="s">
        <v>381</v>
      </c>
    </row>
    <row r="1235" customFormat="false" ht="15" hidden="false" customHeight="false" outlineLevel="0" collapsed="false">
      <c r="A1235" s="28" t="n">
        <v>35</v>
      </c>
      <c r="B1235" s="29" t="n">
        <v>45930</v>
      </c>
      <c r="C1235" s="28" t="n">
        <v>50887.24</v>
      </c>
      <c r="D1235" s="28" t="n">
        <v>1540</v>
      </c>
      <c r="E1235" s="28" t="s">
        <v>380</v>
      </c>
    </row>
    <row r="1236" customFormat="false" ht="15" hidden="false" customHeight="false" outlineLevel="0" collapsed="false">
      <c r="A1236" s="28" t="n">
        <v>35</v>
      </c>
      <c r="B1236" s="29" t="n">
        <v>45961</v>
      </c>
      <c r="C1236" s="28" t="n">
        <v>52198.77</v>
      </c>
      <c r="D1236" s="28" t="n">
        <v>1540</v>
      </c>
      <c r="E1236" s="28" t="s">
        <v>380</v>
      </c>
    </row>
    <row r="1237" customFormat="false" ht="15" hidden="false" customHeight="false" outlineLevel="0" collapsed="false">
      <c r="A1237" s="28" t="n">
        <v>35</v>
      </c>
      <c r="B1237" s="29" t="n">
        <v>45991</v>
      </c>
      <c r="C1237" s="28" t="n">
        <v>53648.27</v>
      </c>
      <c r="D1237" s="28" t="n">
        <v>1540</v>
      </c>
      <c r="E1237" s="28" t="s">
        <v>380</v>
      </c>
    </row>
    <row r="1238" customFormat="false" ht="15" hidden="false" customHeight="false" outlineLevel="0" collapsed="false">
      <c r="A1238" s="28" t="n">
        <v>35</v>
      </c>
      <c r="B1238" s="29" t="n">
        <v>46022</v>
      </c>
      <c r="C1238" s="28" t="n">
        <v>54921.31</v>
      </c>
      <c r="D1238" s="28" t="n">
        <v>1540</v>
      </c>
      <c r="E1238" s="28" t="s">
        <v>380</v>
      </c>
    </row>
    <row r="1239" customFormat="false" ht="15" hidden="false" customHeight="false" outlineLevel="0" collapsed="false">
      <c r="A1239" s="28" t="n">
        <v>35</v>
      </c>
      <c r="B1239" s="29" t="n">
        <v>46053</v>
      </c>
      <c r="C1239" s="28" t="n">
        <v>55075.26</v>
      </c>
      <c r="D1239" s="28" t="n">
        <v>583.94</v>
      </c>
      <c r="E1239" s="28" t="s">
        <v>381</v>
      </c>
    </row>
    <row r="1240" customFormat="false" ht="15" hidden="false" customHeight="false" outlineLevel="0" collapsed="false">
      <c r="A1240" s="28" t="n">
        <v>35</v>
      </c>
      <c r="B1240" s="29" t="n">
        <v>46081</v>
      </c>
      <c r="C1240" s="28" t="n">
        <v>55973.9</v>
      </c>
      <c r="D1240" s="28" t="n">
        <v>1024.86</v>
      </c>
      <c r="E1240" s="28" t="s">
        <v>381</v>
      </c>
    </row>
    <row r="1241" customFormat="false" ht="15" hidden="false" customHeight="false" outlineLevel="0" collapsed="false">
      <c r="A1241" s="28" t="n">
        <v>35</v>
      </c>
      <c r="B1241" s="29" t="n">
        <v>46112</v>
      </c>
      <c r="C1241" s="28" t="n">
        <v>57182.06</v>
      </c>
      <c r="D1241" s="28" t="n">
        <v>1540</v>
      </c>
      <c r="E1241" s="28" t="s">
        <v>380</v>
      </c>
    </row>
    <row r="1242" customFormat="false" ht="15" hidden="false" customHeight="false" outlineLevel="0" collapsed="false">
      <c r="A1242" s="28" t="n">
        <v>35</v>
      </c>
      <c r="B1242" s="29" t="n">
        <v>46142</v>
      </c>
      <c r="C1242" s="28" t="n">
        <v>58328.09</v>
      </c>
      <c r="D1242" s="28" t="n">
        <v>1540</v>
      </c>
      <c r="E1242" s="28" t="s">
        <v>380</v>
      </c>
    </row>
    <row r="1243" customFormat="false" ht="15" hidden="false" customHeight="false" outlineLevel="0" collapsed="false">
      <c r="A1243" s="28" t="n">
        <v>35</v>
      </c>
      <c r="B1243" s="29" t="n">
        <v>46173</v>
      </c>
      <c r="C1243" s="28" t="n">
        <v>59671.75</v>
      </c>
      <c r="D1243" s="28" t="n">
        <v>1540</v>
      </c>
      <c r="E1243" s="28" t="s">
        <v>380</v>
      </c>
    </row>
    <row r="1244" customFormat="false" ht="15" hidden="false" customHeight="false" outlineLevel="0" collapsed="false">
      <c r="A1244" s="28" t="n">
        <v>35</v>
      </c>
      <c r="B1244" s="29" t="n">
        <v>46203</v>
      </c>
      <c r="C1244" s="28" t="n">
        <v>61160.51</v>
      </c>
      <c r="D1244" s="28" t="n">
        <v>1540</v>
      </c>
      <c r="E1244" s="28" t="s">
        <v>380</v>
      </c>
    </row>
    <row r="1245" customFormat="false" ht="15" hidden="false" customHeight="false" outlineLevel="0" collapsed="false">
      <c r="A1245" s="28" t="n">
        <v>35</v>
      </c>
      <c r="B1245" s="29" t="n">
        <v>46234</v>
      </c>
      <c r="C1245" s="28" t="n">
        <v>62606.31</v>
      </c>
      <c r="D1245" s="28" t="n">
        <v>1540</v>
      </c>
      <c r="E1245" s="28" t="s">
        <v>380</v>
      </c>
    </row>
    <row r="1246" customFormat="false" ht="15" hidden="false" customHeight="false" outlineLevel="0" collapsed="false">
      <c r="A1246" s="28" t="n">
        <v>35</v>
      </c>
      <c r="B1246" s="29" t="n">
        <v>46265</v>
      </c>
      <c r="C1246" s="28" t="n">
        <v>63806.55</v>
      </c>
      <c r="D1246" s="28" t="n">
        <v>1540</v>
      </c>
      <c r="E1246" s="28" t="s">
        <v>380</v>
      </c>
    </row>
    <row r="1247" customFormat="false" ht="15" hidden="false" customHeight="false" outlineLevel="0" collapsed="false">
      <c r="A1247" s="28" t="n">
        <v>36</v>
      </c>
      <c r="B1247" s="29" t="n">
        <v>44957</v>
      </c>
      <c r="C1247" s="28" t="n">
        <v>14953</v>
      </c>
      <c r="D1247" s="28" t="n">
        <v>1670</v>
      </c>
      <c r="E1247" s="28" t="s">
        <v>380</v>
      </c>
    </row>
    <row r="1248" customFormat="false" ht="15" hidden="false" customHeight="false" outlineLevel="0" collapsed="false">
      <c r="A1248" s="28" t="n">
        <v>36</v>
      </c>
      <c r="B1248" s="29" t="n">
        <v>44985</v>
      </c>
      <c r="C1248" s="28" t="n">
        <v>16257.52</v>
      </c>
      <c r="D1248" s="28" t="n">
        <v>1670</v>
      </c>
      <c r="E1248" s="28" t="s">
        <v>380</v>
      </c>
    </row>
    <row r="1249" customFormat="false" ht="15" hidden="false" customHeight="false" outlineLevel="0" collapsed="false">
      <c r="A1249" s="28" t="n">
        <v>36</v>
      </c>
      <c r="B1249" s="29" t="n">
        <v>45016</v>
      </c>
      <c r="C1249" s="28" t="n">
        <v>16804.92</v>
      </c>
      <c r="D1249" s="28" t="n">
        <v>778.46</v>
      </c>
      <c r="E1249" s="28" t="s">
        <v>381</v>
      </c>
    </row>
    <row r="1250" customFormat="false" ht="15" hidden="false" customHeight="false" outlineLevel="0" collapsed="false">
      <c r="A1250" s="28" t="n">
        <v>36</v>
      </c>
      <c r="B1250" s="29" t="n">
        <v>45046</v>
      </c>
      <c r="C1250" s="28" t="n">
        <v>18064.6</v>
      </c>
      <c r="D1250" s="28" t="n">
        <v>1670</v>
      </c>
      <c r="E1250" s="28" t="s">
        <v>380</v>
      </c>
    </row>
    <row r="1251" customFormat="false" ht="15" hidden="false" customHeight="false" outlineLevel="0" collapsed="false">
      <c r="A1251" s="28" t="n">
        <v>36</v>
      </c>
      <c r="B1251" s="29" t="n">
        <v>45077</v>
      </c>
      <c r="C1251" s="28" t="n">
        <v>19241.92</v>
      </c>
      <c r="D1251" s="28" t="n">
        <v>1670</v>
      </c>
      <c r="E1251" s="28" t="s">
        <v>380</v>
      </c>
    </row>
    <row r="1252" customFormat="false" ht="15" hidden="false" customHeight="false" outlineLevel="0" collapsed="false">
      <c r="A1252" s="28" t="n">
        <v>36</v>
      </c>
      <c r="B1252" s="29" t="n">
        <v>45107</v>
      </c>
      <c r="C1252" s="28" t="n">
        <v>19657.82</v>
      </c>
      <c r="D1252" s="28" t="n">
        <v>479.98</v>
      </c>
      <c r="E1252" s="28" t="s">
        <v>381</v>
      </c>
    </row>
    <row r="1253" customFormat="false" ht="15" hidden="false" customHeight="false" outlineLevel="0" collapsed="false">
      <c r="A1253" s="28" t="n">
        <v>36</v>
      </c>
      <c r="B1253" s="29" t="n">
        <v>45138</v>
      </c>
      <c r="C1253" s="28" t="n">
        <v>20979.77</v>
      </c>
      <c r="D1253" s="28" t="n">
        <v>1670</v>
      </c>
      <c r="E1253" s="28" t="s">
        <v>380</v>
      </c>
    </row>
    <row r="1254" customFormat="false" ht="15" hidden="false" customHeight="false" outlineLevel="0" collapsed="false">
      <c r="A1254" s="28" t="n">
        <v>36</v>
      </c>
      <c r="B1254" s="29" t="n">
        <v>45169</v>
      </c>
      <c r="C1254" s="28" t="n">
        <v>22487.3</v>
      </c>
      <c r="D1254" s="28" t="n">
        <v>1670</v>
      </c>
      <c r="E1254" s="28" t="s">
        <v>380</v>
      </c>
    </row>
    <row r="1255" customFormat="false" ht="15" hidden="false" customHeight="false" outlineLevel="0" collapsed="false">
      <c r="A1255" s="28" t="n">
        <v>36</v>
      </c>
      <c r="B1255" s="29" t="n">
        <v>45199</v>
      </c>
      <c r="C1255" s="28" t="n">
        <v>23758.05</v>
      </c>
      <c r="D1255" s="28" t="n">
        <v>1670</v>
      </c>
      <c r="E1255" s="28" t="s">
        <v>380</v>
      </c>
    </row>
    <row r="1256" customFormat="false" ht="15" hidden="false" customHeight="false" outlineLevel="0" collapsed="false">
      <c r="A1256" s="28" t="n">
        <v>36</v>
      </c>
      <c r="B1256" s="29" t="n">
        <v>45230</v>
      </c>
      <c r="C1256" s="28" t="n">
        <v>23623.6</v>
      </c>
      <c r="D1256" s="28" t="n">
        <v>0</v>
      </c>
      <c r="E1256" s="28" t="s">
        <v>379</v>
      </c>
    </row>
    <row r="1257" customFormat="false" ht="15" hidden="false" customHeight="false" outlineLevel="0" collapsed="false">
      <c r="A1257" s="28" t="n">
        <v>36</v>
      </c>
      <c r="B1257" s="29" t="n">
        <v>45260</v>
      </c>
      <c r="C1257" s="28" t="n">
        <v>24820.37</v>
      </c>
      <c r="D1257" s="28" t="n">
        <v>1670</v>
      </c>
      <c r="E1257" s="28" t="s">
        <v>380</v>
      </c>
    </row>
    <row r="1258" customFormat="false" ht="15" hidden="false" customHeight="false" outlineLevel="0" collapsed="false">
      <c r="A1258" s="28" t="n">
        <v>36</v>
      </c>
      <c r="B1258" s="29" t="n">
        <v>45291</v>
      </c>
      <c r="C1258" s="28" t="n">
        <v>26163.31</v>
      </c>
      <c r="D1258" s="28" t="n">
        <v>1670</v>
      </c>
      <c r="E1258" s="28" t="s">
        <v>380</v>
      </c>
    </row>
    <row r="1259" customFormat="false" ht="15" hidden="false" customHeight="false" outlineLevel="0" collapsed="false">
      <c r="A1259" s="28" t="n">
        <v>36</v>
      </c>
      <c r="B1259" s="29" t="n">
        <v>45322</v>
      </c>
      <c r="C1259" s="28" t="n">
        <v>27599.23</v>
      </c>
      <c r="D1259" s="28" t="n">
        <v>1670</v>
      </c>
      <c r="E1259" s="28" t="s">
        <v>380</v>
      </c>
    </row>
    <row r="1260" customFormat="false" ht="15" hidden="false" customHeight="false" outlineLevel="0" collapsed="false">
      <c r="A1260" s="28" t="n">
        <v>36</v>
      </c>
      <c r="B1260" s="29" t="n">
        <v>45351</v>
      </c>
      <c r="C1260" s="28" t="n">
        <v>28833.42</v>
      </c>
      <c r="D1260" s="28" t="n">
        <v>1670</v>
      </c>
      <c r="E1260" s="28" t="s">
        <v>380</v>
      </c>
    </row>
    <row r="1261" customFormat="false" ht="15" hidden="false" customHeight="false" outlineLevel="0" collapsed="false">
      <c r="A1261" s="28" t="n">
        <v>36</v>
      </c>
      <c r="B1261" s="29" t="n">
        <v>45382</v>
      </c>
      <c r="C1261" s="28" t="n">
        <v>29161.36</v>
      </c>
      <c r="D1261" s="28" t="n">
        <v>398.05</v>
      </c>
      <c r="E1261" s="28" t="s">
        <v>381</v>
      </c>
    </row>
    <row r="1262" customFormat="false" ht="15" hidden="false" customHeight="false" outlineLevel="0" collapsed="false">
      <c r="A1262" s="28" t="n">
        <v>36</v>
      </c>
      <c r="B1262" s="29" t="n">
        <v>45412</v>
      </c>
      <c r="C1262" s="28" t="n">
        <v>30363.1</v>
      </c>
      <c r="D1262" s="28" t="n">
        <v>1670</v>
      </c>
      <c r="E1262" s="28" t="s">
        <v>380</v>
      </c>
    </row>
    <row r="1263" customFormat="false" ht="15" hidden="false" customHeight="false" outlineLevel="0" collapsed="false">
      <c r="A1263" s="28" t="n">
        <v>36</v>
      </c>
      <c r="B1263" s="29" t="n">
        <v>45443</v>
      </c>
      <c r="C1263" s="28" t="n">
        <v>30220.08</v>
      </c>
      <c r="D1263" s="28" t="n">
        <v>0</v>
      </c>
      <c r="E1263" s="28" t="s">
        <v>379</v>
      </c>
    </row>
    <row r="1264" customFormat="false" ht="15" hidden="false" customHeight="false" outlineLevel="0" collapsed="false">
      <c r="A1264" s="28" t="n">
        <v>36</v>
      </c>
      <c r="B1264" s="29" t="n">
        <v>45473</v>
      </c>
      <c r="C1264" s="28" t="n">
        <v>31506.64</v>
      </c>
      <c r="D1264" s="28" t="n">
        <v>1670</v>
      </c>
      <c r="E1264" s="28" t="s">
        <v>380</v>
      </c>
    </row>
    <row r="1265" customFormat="false" ht="15" hidden="false" customHeight="false" outlineLevel="0" collapsed="false">
      <c r="A1265" s="28" t="n">
        <v>36</v>
      </c>
      <c r="B1265" s="29" t="n">
        <v>45504</v>
      </c>
      <c r="C1265" s="28" t="n">
        <v>32930.52</v>
      </c>
      <c r="D1265" s="28" t="n">
        <v>1670</v>
      </c>
      <c r="E1265" s="28" t="s">
        <v>380</v>
      </c>
    </row>
    <row r="1266" customFormat="false" ht="15" hidden="false" customHeight="false" outlineLevel="0" collapsed="false">
      <c r="A1266" s="28" t="n">
        <v>36</v>
      </c>
      <c r="B1266" s="29" t="n">
        <v>45535</v>
      </c>
      <c r="C1266" s="28" t="n">
        <v>33384.31</v>
      </c>
      <c r="D1266" s="28" t="n">
        <v>946.42</v>
      </c>
      <c r="E1266" s="28" t="s">
        <v>381</v>
      </c>
    </row>
    <row r="1267" customFormat="false" ht="15" hidden="false" customHeight="false" outlineLevel="0" collapsed="false">
      <c r="A1267" s="28" t="n">
        <v>36</v>
      </c>
      <c r="B1267" s="29" t="n">
        <v>45565</v>
      </c>
      <c r="C1267" s="28" t="n">
        <v>34602.82</v>
      </c>
      <c r="D1267" s="28" t="n">
        <v>1670</v>
      </c>
      <c r="E1267" s="28" t="s">
        <v>380</v>
      </c>
    </row>
    <row r="1268" customFormat="false" ht="15" hidden="false" customHeight="false" outlineLevel="0" collapsed="false">
      <c r="A1268" s="28" t="n">
        <v>36</v>
      </c>
      <c r="B1268" s="29" t="n">
        <v>45596</v>
      </c>
      <c r="C1268" s="28" t="n">
        <v>36169.47</v>
      </c>
      <c r="D1268" s="28" t="n">
        <v>1670</v>
      </c>
      <c r="E1268" s="28" t="s">
        <v>380</v>
      </c>
    </row>
    <row r="1269" customFormat="false" ht="15" hidden="false" customHeight="false" outlineLevel="0" collapsed="false">
      <c r="A1269" s="28" t="n">
        <v>36</v>
      </c>
      <c r="B1269" s="29" t="n">
        <v>45626</v>
      </c>
      <c r="C1269" s="28" t="n">
        <v>37516.29</v>
      </c>
      <c r="D1269" s="28" t="n">
        <v>1670</v>
      </c>
      <c r="E1269" s="28" t="s">
        <v>380</v>
      </c>
    </row>
    <row r="1270" customFormat="false" ht="15" hidden="false" customHeight="false" outlineLevel="0" collapsed="false">
      <c r="A1270" s="28" t="n">
        <v>36</v>
      </c>
      <c r="B1270" s="29" t="n">
        <v>45657</v>
      </c>
      <c r="C1270" s="28" t="n">
        <v>39102.94</v>
      </c>
      <c r="D1270" s="28" t="n">
        <v>1670</v>
      </c>
      <c r="E1270" s="28" t="s">
        <v>380</v>
      </c>
    </row>
    <row r="1271" customFormat="false" ht="15" hidden="false" customHeight="false" outlineLevel="0" collapsed="false">
      <c r="A1271" s="28" t="n">
        <v>36</v>
      </c>
      <c r="B1271" s="29" t="n">
        <v>45688</v>
      </c>
      <c r="C1271" s="28" t="n">
        <v>40676.93</v>
      </c>
      <c r="D1271" s="28" t="n">
        <v>1670</v>
      </c>
      <c r="E1271" s="28" t="s">
        <v>380</v>
      </c>
    </row>
    <row r="1272" customFormat="false" ht="15" hidden="false" customHeight="false" outlineLevel="0" collapsed="false">
      <c r="A1272" s="28" t="n">
        <v>36</v>
      </c>
      <c r="B1272" s="29" t="n">
        <v>45716</v>
      </c>
      <c r="C1272" s="28" t="n">
        <v>41117.68</v>
      </c>
      <c r="D1272" s="28" t="n">
        <v>783.98</v>
      </c>
      <c r="E1272" s="28" t="s">
        <v>381</v>
      </c>
    </row>
    <row r="1273" customFormat="false" ht="15" hidden="false" customHeight="false" outlineLevel="0" collapsed="false">
      <c r="A1273" s="28" t="n">
        <v>36</v>
      </c>
      <c r="B1273" s="29" t="n">
        <v>45747</v>
      </c>
      <c r="C1273" s="28" t="n">
        <v>42337.91</v>
      </c>
      <c r="D1273" s="28" t="n">
        <v>1670</v>
      </c>
      <c r="E1273" s="28" t="s">
        <v>380</v>
      </c>
    </row>
    <row r="1274" customFormat="false" ht="15" hidden="false" customHeight="false" outlineLevel="0" collapsed="false">
      <c r="A1274" s="28" t="n">
        <v>36</v>
      </c>
      <c r="B1274" s="29" t="n">
        <v>45777</v>
      </c>
      <c r="C1274" s="28" t="n">
        <v>44001.59</v>
      </c>
      <c r="D1274" s="28" t="n">
        <v>1670</v>
      </c>
      <c r="E1274" s="28" t="s">
        <v>380</v>
      </c>
    </row>
    <row r="1275" customFormat="false" ht="15" hidden="false" customHeight="false" outlineLevel="0" collapsed="false">
      <c r="A1275" s="28" t="n">
        <v>36</v>
      </c>
      <c r="B1275" s="29" t="n">
        <v>45808</v>
      </c>
      <c r="C1275" s="28" t="n">
        <v>45270.19</v>
      </c>
      <c r="D1275" s="28" t="n">
        <v>1670</v>
      </c>
      <c r="E1275" s="28" t="s">
        <v>380</v>
      </c>
    </row>
    <row r="1276" customFormat="false" ht="15" hidden="false" customHeight="false" outlineLevel="0" collapsed="false">
      <c r="A1276" s="28" t="n">
        <v>36</v>
      </c>
      <c r="B1276" s="29" t="n">
        <v>45838</v>
      </c>
      <c r="C1276" s="28" t="n">
        <v>46547.39</v>
      </c>
      <c r="D1276" s="28" t="n">
        <v>1670</v>
      </c>
      <c r="E1276" s="28" t="s">
        <v>380</v>
      </c>
    </row>
    <row r="1277" customFormat="false" ht="15" hidden="false" customHeight="false" outlineLevel="0" collapsed="false">
      <c r="A1277" s="28" t="n">
        <v>36</v>
      </c>
      <c r="B1277" s="29" t="n">
        <v>45869</v>
      </c>
      <c r="C1277" s="28" t="n">
        <v>46133.21</v>
      </c>
      <c r="D1277" s="28" t="n">
        <v>0</v>
      </c>
      <c r="E1277" s="28" t="s">
        <v>379</v>
      </c>
    </row>
    <row r="1278" customFormat="false" ht="15" hidden="false" customHeight="false" outlineLevel="0" collapsed="false">
      <c r="A1278" s="28" t="n">
        <v>36</v>
      </c>
      <c r="B1278" s="29" t="n">
        <v>45900</v>
      </c>
      <c r="C1278" s="28" t="n">
        <v>47445.12</v>
      </c>
      <c r="D1278" s="28" t="n">
        <v>1670</v>
      </c>
      <c r="E1278" s="28" t="s">
        <v>380</v>
      </c>
    </row>
    <row r="1279" customFormat="false" ht="15" hidden="false" customHeight="false" outlineLevel="0" collapsed="false">
      <c r="A1279" s="28" t="n">
        <v>36</v>
      </c>
      <c r="B1279" s="29" t="n">
        <v>45930</v>
      </c>
      <c r="C1279" s="28" t="n">
        <v>48921.43</v>
      </c>
      <c r="D1279" s="28" t="n">
        <v>1670</v>
      </c>
      <c r="E1279" s="28" t="s">
        <v>380</v>
      </c>
    </row>
    <row r="1280" customFormat="false" ht="15" hidden="false" customHeight="false" outlineLevel="0" collapsed="false">
      <c r="A1280" s="28" t="n">
        <v>36</v>
      </c>
      <c r="B1280" s="29" t="n">
        <v>45961</v>
      </c>
      <c r="C1280" s="28" t="n">
        <v>48431.02</v>
      </c>
      <c r="D1280" s="28" t="n">
        <v>0</v>
      </c>
      <c r="E1280" s="28" t="s">
        <v>379</v>
      </c>
    </row>
    <row r="1281" customFormat="false" ht="15" hidden="false" customHeight="false" outlineLevel="0" collapsed="false">
      <c r="A1281" s="28" t="n">
        <v>36</v>
      </c>
      <c r="B1281" s="29" t="n">
        <v>45991</v>
      </c>
      <c r="C1281" s="28" t="n">
        <v>49827.82</v>
      </c>
      <c r="D1281" s="28" t="n">
        <v>1670</v>
      </c>
      <c r="E1281" s="28" t="s">
        <v>380</v>
      </c>
    </row>
    <row r="1282" customFormat="false" ht="15" hidden="false" customHeight="false" outlineLevel="0" collapsed="false">
      <c r="A1282" s="28" t="n">
        <v>36</v>
      </c>
      <c r="B1282" s="29" t="n">
        <v>46022</v>
      </c>
      <c r="C1282" s="28" t="n">
        <v>49936.78</v>
      </c>
      <c r="D1282" s="28" t="n">
        <v>556.75</v>
      </c>
      <c r="E1282" s="28" t="s">
        <v>381</v>
      </c>
    </row>
    <row r="1283" customFormat="false" ht="15" hidden="false" customHeight="false" outlineLevel="0" collapsed="false">
      <c r="A1283" s="28" t="n">
        <v>36</v>
      </c>
      <c r="B1283" s="29" t="n">
        <v>46053</v>
      </c>
      <c r="C1283" s="28" t="n">
        <v>51491.79</v>
      </c>
      <c r="D1283" s="28" t="n">
        <v>1670</v>
      </c>
      <c r="E1283" s="28" t="s">
        <v>380</v>
      </c>
    </row>
    <row r="1284" customFormat="false" ht="15" hidden="false" customHeight="false" outlineLevel="0" collapsed="false">
      <c r="A1284" s="28" t="n">
        <v>36</v>
      </c>
      <c r="B1284" s="29" t="n">
        <v>46081</v>
      </c>
      <c r="C1284" s="28" t="n">
        <v>53143.87</v>
      </c>
      <c r="D1284" s="28" t="n">
        <v>1670</v>
      </c>
      <c r="E1284" s="28" t="s">
        <v>380</v>
      </c>
    </row>
    <row r="1285" customFormat="false" ht="15" hidden="false" customHeight="false" outlineLevel="0" collapsed="false">
      <c r="A1285" s="28" t="n">
        <v>36</v>
      </c>
      <c r="B1285" s="29" t="n">
        <v>46112</v>
      </c>
      <c r="C1285" s="28" t="n">
        <v>53744.55</v>
      </c>
      <c r="D1285" s="28" t="n">
        <v>918.5</v>
      </c>
      <c r="E1285" s="28" t="s">
        <v>381</v>
      </c>
    </row>
    <row r="1286" customFormat="false" ht="15" hidden="false" customHeight="false" outlineLevel="0" collapsed="false">
      <c r="A1286" s="28" t="n">
        <v>36</v>
      </c>
      <c r="B1286" s="29" t="n">
        <v>46142</v>
      </c>
      <c r="C1286" s="28" t="n">
        <v>55379.92</v>
      </c>
      <c r="D1286" s="28" t="n">
        <v>1670</v>
      </c>
      <c r="E1286" s="28" t="s">
        <v>380</v>
      </c>
    </row>
    <row r="1287" customFormat="false" ht="15" hidden="false" customHeight="false" outlineLevel="0" collapsed="false">
      <c r="A1287" s="28" t="n">
        <v>36</v>
      </c>
      <c r="B1287" s="29" t="n">
        <v>46173</v>
      </c>
      <c r="C1287" s="28" t="n">
        <v>55828.69</v>
      </c>
      <c r="D1287" s="28" t="n">
        <v>701.85</v>
      </c>
      <c r="E1287" s="28" t="s">
        <v>381</v>
      </c>
    </row>
    <row r="1288" customFormat="false" ht="15" hidden="false" customHeight="false" outlineLevel="0" collapsed="false">
      <c r="A1288" s="28" t="n">
        <v>36</v>
      </c>
      <c r="B1288" s="29" t="n">
        <v>46203</v>
      </c>
      <c r="C1288" s="28" t="n">
        <v>57465.14</v>
      </c>
      <c r="D1288" s="28" t="n">
        <v>1670</v>
      </c>
      <c r="E1288" s="28" t="s">
        <v>380</v>
      </c>
    </row>
    <row r="1289" customFormat="false" ht="15" hidden="false" customHeight="false" outlineLevel="0" collapsed="false">
      <c r="A1289" s="28" t="n">
        <v>36</v>
      </c>
      <c r="B1289" s="29" t="n">
        <v>46234</v>
      </c>
      <c r="C1289" s="28" t="n">
        <v>58639.7</v>
      </c>
      <c r="D1289" s="28" t="n">
        <v>1670</v>
      </c>
      <c r="E1289" s="28" t="s">
        <v>380</v>
      </c>
    </row>
    <row r="1290" customFormat="false" ht="15" hidden="false" customHeight="false" outlineLevel="0" collapsed="false">
      <c r="A1290" s="28" t="n">
        <v>36</v>
      </c>
      <c r="B1290" s="29" t="n">
        <v>46265</v>
      </c>
      <c r="C1290" s="28" t="n">
        <v>60182.25</v>
      </c>
      <c r="D1290" s="28" t="n">
        <v>1670</v>
      </c>
      <c r="E1290" s="28" t="s">
        <v>380</v>
      </c>
    </row>
    <row r="1291" customFormat="false" ht="15" hidden="false" customHeight="false" outlineLevel="0" collapsed="false">
      <c r="A1291" s="28" t="n">
        <v>37</v>
      </c>
      <c r="B1291" s="29" t="n">
        <v>44957</v>
      </c>
      <c r="C1291" s="28" t="n">
        <v>12037.2</v>
      </c>
      <c r="D1291" s="28" t="n">
        <v>1440</v>
      </c>
      <c r="E1291" s="28" t="s">
        <v>380</v>
      </c>
    </row>
    <row r="1292" customFormat="false" ht="15" hidden="false" customHeight="false" outlineLevel="0" collapsed="false">
      <c r="A1292" s="28" t="n">
        <v>37</v>
      </c>
      <c r="B1292" s="29" t="n">
        <v>44985</v>
      </c>
      <c r="C1292" s="28" t="n">
        <v>13247.49</v>
      </c>
      <c r="D1292" s="28" t="n">
        <v>1440</v>
      </c>
      <c r="E1292" s="28" t="s">
        <v>380</v>
      </c>
    </row>
    <row r="1293" customFormat="false" ht="15" hidden="false" customHeight="false" outlineLevel="0" collapsed="false">
      <c r="A1293" s="28" t="n">
        <v>37</v>
      </c>
      <c r="B1293" s="29" t="n">
        <v>45016</v>
      </c>
      <c r="C1293" s="28" t="n">
        <v>14307.76</v>
      </c>
      <c r="D1293" s="28" t="n">
        <v>1440</v>
      </c>
      <c r="E1293" s="28" t="s">
        <v>380</v>
      </c>
    </row>
    <row r="1294" customFormat="false" ht="15" hidden="false" customHeight="false" outlineLevel="0" collapsed="false">
      <c r="A1294" s="28" t="n">
        <v>37</v>
      </c>
      <c r="B1294" s="29" t="n">
        <v>45046</v>
      </c>
      <c r="C1294" s="28" t="n">
        <v>15542.51</v>
      </c>
      <c r="D1294" s="28" t="n">
        <v>1440</v>
      </c>
      <c r="E1294" s="28" t="s">
        <v>380</v>
      </c>
    </row>
    <row r="1295" customFormat="false" ht="15" hidden="false" customHeight="false" outlineLevel="0" collapsed="false">
      <c r="A1295" s="28" t="n">
        <v>37</v>
      </c>
      <c r="B1295" s="29" t="n">
        <v>45077</v>
      </c>
      <c r="C1295" s="28" t="n">
        <v>16787.96</v>
      </c>
      <c r="D1295" s="28" t="n">
        <v>1440</v>
      </c>
      <c r="E1295" s="28" t="s">
        <v>380</v>
      </c>
    </row>
    <row r="1296" customFormat="false" ht="15" hidden="false" customHeight="false" outlineLevel="0" collapsed="false">
      <c r="A1296" s="28" t="n">
        <v>37</v>
      </c>
      <c r="B1296" s="29" t="n">
        <v>45107</v>
      </c>
      <c r="C1296" s="28" t="n">
        <v>18181.67</v>
      </c>
      <c r="D1296" s="28" t="n">
        <v>1440</v>
      </c>
      <c r="E1296" s="28" t="s">
        <v>380</v>
      </c>
    </row>
    <row r="1297" customFormat="false" ht="15" hidden="false" customHeight="false" outlineLevel="0" collapsed="false">
      <c r="A1297" s="28" t="n">
        <v>37</v>
      </c>
      <c r="B1297" s="29" t="n">
        <v>45138</v>
      </c>
      <c r="C1297" s="28" t="n">
        <v>19340.48</v>
      </c>
      <c r="D1297" s="28" t="n">
        <v>1440</v>
      </c>
      <c r="E1297" s="28" t="s">
        <v>380</v>
      </c>
    </row>
    <row r="1298" customFormat="false" ht="15" hidden="false" customHeight="false" outlineLevel="0" collapsed="false">
      <c r="A1298" s="28" t="n">
        <v>37</v>
      </c>
      <c r="B1298" s="29" t="n">
        <v>45169</v>
      </c>
      <c r="C1298" s="28" t="n">
        <v>20012.76</v>
      </c>
      <c r="D1298" s="28" t="n">
        <v>810.74</v>
      </c>
      <c r="E1298" s="28" t="s">
        <v>381</v>
      </c>
    </row>
    <row r="1299" customFormat="false" ht="15" hidden="false" customHeight="false" outlineLevel="0" collapsed="false">
      <c r="A1299" s="28" t="n">
        <v>37</v>
      </c>
      <c r="B1299" s="29" t="n">
        <v>45199</v>
      </c>
      <c r="C1299" s="28" t="n">
        <v>21399.48</v>
      </c>
      <c r="D1299" s="28" t="n">
        <v>1440</v>
      </c>
      <c r="E1299" s="28" t="s">
        <v>380</v>
      </c>
    </row>
    <row r="1300" customFormat="false" ht="15" hidden="false" customHeight="false" outlineLevel="0" collapsed="false">
      <c r="A1300" s="28" t="n">
        <v>37</v>
      </c>
      <c r="B1300" s="29" t="n">
        <v>45230</v>
      </c>
      <c r="C1300" s="28" t="n">
        <v>22424.61</v>
      </c>
      <c r="D1300" s="28" t="n">
        <v>1440</v>
      </c>
      <c r="E1300" s="28" t="s">
        <v>380</v>
      </c>
    </row>
    <row r="1301" customFormat="false" ht="15" hidden="false" customHeight="false" outlineLevel="0" collapsed="false">
      <c r="A1301" s="28" t="n">
        <v>37</v>
      </c>
      <c r="B1301" s="29" t="n">
        <v>45260</v>
      </c>
      <c r="C1301" s="28" t="n">
        <v>23754.25</v>
      </c>
      <c r="D1301" s="28" t="n">
        <v>282.01</v>
      </c>
      <c r="E1301" s="28" t="s">
        <v>379</v>
      </c>
    </row>
    <row r="1302" customFormat="false" ht="15" hidden="false" customHeight="false" outlineLevel="0" collapsed="false">
      <c r="A1302" s="28" t="n">
        <v>37</v>
      </c>
      <c r="B1302" s="29" t="n">
        <v>45291</v>
      </c>
      <c r="C1302" s="28" t="n">
        <v>25027.5</v>
      </c>
      <c r="D1302" s="28" t="n">
        <v>226.54</v>
      </c>
      <c r="E1302" s="28" t="s">
        <v>381</v>
      </c>
    </row>
    <row r="1303" customFormat="false" ht="15" hidden="false" customHeight="false" outlineLevel="0" collapsed="false">
      <c r="A1303" s="28" t="n">
        <v>37</v>
      </c>
      <c r="B1303" s="29" t="n">
        <v>45322</v>
      </c>
      <c r="C1303" s="28" t="n">
        <v>26217.25</v>
      </c>
      <c r="D1303" s="28" t="n">
        <v>1440</v>
      </c>
      <c r="E1303" s="28" t="s">
        <v>380</v>
      </c>
    </row>
    <row r="1304" customFormat="false" ht="15" hidden="false" customHeight="false" outlineLevel="0" collapsed="false">
      <c r="A1304" s="28" t="n">
        <v>37</v>
      </c>
      <c r="B1304" s="29" t="n">
        <v>45351</v>
      </c>
      <c r="C1304" s="28" t="n">
        <v>25989.29</v>
      </c>
      <c r="D1304" s="28" t="n">
        <v>0</v>
      </c>
      <c r="E1304" s="28" t="s">
        <v>379</v>
      </c>
    </row>
    <row r="1305" customFormat="false" ht="15" hidden="false" customHeight="false" outlineLevel="0" collapsed="false">
      <c r="A1305" s="28" t="n">
        <v>37</v>
      </c>
      <c r="B1305" s="29" t="n">
        <v>45382</v>
      </c>
      <c r="C1305" s="28" t="n">
        <v>27047.06</v>
      </c>
      <c r="D1305" s="28" t="n">
        <v>1440</v>
      </c>
      <c r="E1305" s="28" t="s">
        <v>380</v>
      </c>
    </row>
    <row r="1306" customFormat="false" ht="15" hidden="false" customHeight="false" outlineLevel="0" collapsed="false">
      <c r="A1306" s="28" t="n">
        <v>37</v>
      </c>
      <c r="B1306" s="29" t="n">
        <v>45412</v>
      </c>
      <c r="C1306" s="28" t="n">
        <v>28228.36</v>
      </c>
      <c r="D1306" s="28" t="n">
        <v>1440</v>
      </c>
      <c r="E1306" s="28" t="s">
        <v>380</v>
      </c>
    </row>
    <row r="1307" customFormat="false" ht="15" hidden="false" customHeight="false" outlineLevel="0" collapsed="false">
      <c r="A1307" s="28" t="n">
        <v>37</v>
      </c>
      <c r="B1307" s="29" t="n">
        <v>45443</v>
      </c>
      <c r="C1307" s="28" t="n">
        <v>29242.72</v>
      </c>
      <c r="D1307" s="28" t="n">
        <v>1440</v>
      </c>
      <c r="E1307" s="28" t="s">
        <v>380</v>
      </c>
    </row>
    <row r="1308" customFormat="false" ht="15" hidden="false" customHeight="false" outlineLevel="0" collapsed="false">
      <c r="A1308" s="28" t="n">
        <v>37</v>
      </c>
      <c r="B1308" s="29" t="n">
        <v>45473</v>
      </c>
      <c r="C1308" s="28" t="n">
        <v>30378.99</v>
      </c>
      <c r="D1308" s="28" t="n">
        <v>1440</v>
      </c>
      <c r="E1308" s="28" t="s">
        <v>380</v>
      </c>
    </row>
    <row r="1309" customFormat="false" ht="15" hidden="false" customHeight="false" outlineLevel="0" collapsed="false">
      <c r="A1309" s="28" t="n">
        <v>37</v>
      </c>
      <c r="B1309" s="29" t="n">
        <v>45504</v>
      </c>
      <c r="C1309" s="28" t="n">
        <v>30379.57</v>
      </c>
      <c r="D1309" s="28" t="n">
        <v>363.35</v>
      </c>
      <c r="E1309" s="28" t="s">
        <v>381</v>
      </c>
    </row>
    <row r="1310" customFormat="false" ht="15" hidden="false" customHeight="false" outlineLevel="0" collapsed="false">
      <c r="A1310" s="28" t="n">
        <v>37</v>
      </c>
      <c r="B1310" s="29" t="n">
        <v>45535</v>
      </c>
      <c r="C1310" s="28" t="n">
        <v>31709.93</v>
      </c>
      <c r="D1310" s="28" t="n">
        <v>1440</v>
      </c>
      <c r="E1310" s="28" t="s">
        <v>380</v>
      </c>
    </row>
    <row r="1311" customFormat="false" ht="15" hidden="false" customHeight="false" outlineLevel="0" collapsed="false">
      <c r="A1311" s="28" t="n">
        <v>37</v>
      </c>
      <c r="B1311" s="29" t="n">
        <v>45565</v>
      </c>
      <c r="C1311" s="28" t="n">
        <v>32799.91</v>
      </c>
      <c r="D1311" s="28" t="n">
        <v>1440</v>
      </c>
      <c r="E1311" s="28" t="s">
        <v>380</v>
      </c>
    </row>
    <row r="1312" customFormat="false" ht="15" hidden="false" customHeight="false" outlineLevel="0" collapsed="false">
      <c r="A1312" s="28" t="n">
        <v>37</v>
      </c>
      <c r="B1312" s="29" t="n">
        <v>45596</v>
      </c>
      <c r="C1312" s="28" t="n">
        <v>33564.71</v>
      </c>
      <c r="D1312" s="28" t="n">
        <v>998.28</v>
      </c>
      <c r="E1312" s="28" t="s">
        <v>381</v>
      </c>
    </row>
    <row r="1313" customFormat="false" ht="15" hidden="false" customHeight="false" outlineLevel="0" collapsed="false">
      <c r="A1313" s="28" t="n">
        <v>37</v>
      </c>
      <c r="B1313" s="29" t="n">
        <v>45626</v>
      </c>
      <c r="C1313" s="28" t="n">
        <v>33257.79</v>
      </c>
      <c r="D1313" s="28" t="n">
        <v>0</v>
      </c>
      <c r="E1313" s="28" t="s">
        <v>379</v>
      </c>
    </row>
    <row r="1314" customFormat="false" ht="15" hidden="false" customHeight="false" outlineLevel="0" collapsed="false">
      <c r="A1314" s="28" t="n">
        <v>37</v>
      </c>
      <c r="B1314" s="29" t="n">
        <v>45657</v>
      </c>
      <c r="C1314" s="28" t="n">
        <v>34640.68</v>
      </c>
      <c r="D1314" s="28" t="n">
        <v>1440</v>
      </c>
      <c r="E1314" s="28" t="s">
        <v>380</v>
      </c>
    </row>
    <row r="1315" customFormat="false" ht="15" hidden="false" customHeight="false" outlineLevel="0" collapsed="false">
      <c r="A1315" s="28" t="n">
        <v>37</v>
      </c>
      <c r="B1315" s="29" t="n">
        <v>45688</v>
      </c>
      <c r="C1315" s="28" t="n">
        <v>35840.17</v>
      </c>
      <c r="D1315" s="28" t="n">
        <v>1440</v>
      </c>
      <c r="E1315" s="28" t="s">
        <v>380</v>
      </c>
    </row>
    <row r="1316" customFormat="false" ht="15" hidden="false" customHeight="false" outlineLevel="0" collapsed="false">
      <c r="A1316" s="28" t="n">
        <v>37</v>
      </c>
      <c r="B1316" s="29" t="n">
        <v>45716</v>
      </c>
      <c r="C1316" s="28" t="n">
        <v>37085.97</v>
      </c>
      <c r="D1316" s="28" t="n">
        <v>1440</v>
      </c>
      <c r="E1316" s="28" t="s">
        <v>380</v>
      </c>
    </row>
    <row r="1317" customFormat="false" ht="15" hidden="false" customHeight="false" outlineLevel="0" collapsed="false">
      <c r="A1317" s="28" t="n">
        <v>37</v>
      </c>
      <c r="B1317" s="29" t="n">
        <v>45747</v>
      </c>
      <c r="C1317" s="28" t="n">
        <v>38423.04</v>
      </c>
      <c r="D1317" s="28" t="n">
        <v>1440</v>
      </c>
      <c r="E1317" s="28" t="s">
        <v>380</v>
      </c>
    </row>
    <row r="1318" customFormat="false" ht="15" hidden="false" customHeight="false" outlineLevel="0" collapsed="false">
      <c r="A1318" s="28" t="n">
        <v>37</v>
      </c>
      <c r="B1318" s="29" t="n">
        <v>45777</v>
      </c>
      <c r="C1318" s="28" t="n">
        <v>39797.83</v>
      </c>
      <c r="D1318" s="28" t="n">
        <v>1440</v>
      </c>
      <c r="E1318" s="28" t="s">
        <v>380</v>
      </c>
    </row>
    <row r="1319" customFormat="false" ht="15" hidden="false" customHeight="false" outlineLevel="0" collapsed="false">
      <c r="A1319" s="28" t="n">
        <v>37</v>
      </c>
      <c r="B1319" s="29" t="n">
        <v>45808</v>
      </c>
      <c r="C1319" s="28" t="n">
        <v>40958.73</v>
      </c>
      <c r="D1319" s="28" t="n">
        <v>1440</v>
      </c>
      <c r="E1319" s="28" t="s">
        <v>380</v>
      </c>
    </row>
    <row r="1320" customFormat="false" ht="15" hidden="false" customHeight="false" outlineLevel="0" collapsed="false">
      <c r="A1320" s="28" t="n">
        <v>37</v>
      </c>
      <c r="B1320" s="29" t="n">
        <v>45838</v>
      </c>
      <c r="C1320" s="28" t="n">
        <v>42385.73</v>
      </c>
      <c r="D1320" s="28" t="n">
        <v>1440</v>
      </c>
      <c r="E1320" s="28" t="s">
        <v>380</v>
      </c>
    </row>
    <row r="1321" customFormat="false" ht="15" hidden="false" customHeight="false" outlineLevel="0" collapsed="false">
      <c r="A1321" s="28" t="n">
        <v>37</v>
      </c>
      <c r="B1321" s="29" t="n">
        <v>45869</v>
      </c>
      <c r="C1321" s="28" t="n">
        <v>42406.02</v>
      </c>
      <c r="D1321" s="28" t="n">
        <v>401.12</v>
      </c>
      <c r="E1321" s="28" t="s">
        <v>381</v>
      </c>
    </row>
    <row r="1322" customFormat="false" ht="15" hidden="false" customHeight="false" outlineLevel="0" collapsed="false">
      <c r="A1322" s="28" t="n">
        <v>37</v>
      </c>
      <c r="B1322" s="29" t="n">
        <v>45900</v>
      </c>
      <c r="C1322" s="28" t="n">
        <v>43771.54</v>
      </c>
      <c r="D1322" s="28" t="n">
        <v>1440</v>
      </c>
      <c r="E1322" s="28" t="s">
        <v>380</v>
      </c>
    </row>
    <row r="1323" customFormat="false" ht="15" hidden="false" customHeight="false" outlineLevel="0" collapsed="false">
      <c r="A1323" s="28" t="n">
        <v>37</v>
      </c>
      <c r="B1323" s="29" t="n">
        <v>45930</v>
      </c>
      <c r="C1323" s="28" t="n">
        <v>44417.48</v>
      </c>
      <c r="D1323" s="28" t="n">
        <v>953.39</v>
      </c>
      <c r="E1323" s="28" t="s">
        <v>381</v>
      </c>
    </row>
    <row r="1324" customFormat="false" ht="15" hidden="false" customHeight="false" outlineLevel="0" collapsed="false">
      <c r="A1324" s="28" t="n">
        <v>37</v>
      </c>
      <c r="B1324" s="29" t="n">
        <v>45961</v>
      </c>
      <c r="C1324" s="28" t="n">
        <v>45765.86</v>
      </c>
      <c r="D1324" s="28" t="n">
        <v>1440</v>
      </c>
      <c r="E1324" s="28" t="s">
        <v>380</v>
      </c>
    </row>
    <row r="1325" customFormat="false" ht="15" hidden="false" customHeight="false" outlineLevel="0" collapsed="false">
      <c r="A1325" s="28" t="n">
        <v>37</v>
      </c>
      <c r="B1325" s="29" t="n">
        <v>45991</v>
      </c>
      <c r="C1325" s="28" t="n">
        <v>47186.51</v>
      </c>
      <c r="D1325" s="28" t="n">
        <v>1440</v>
      </c>
      <c r="E1325" s="28" t="s">
        <v>380</v>
      </c>
    </row>
    <row r="1326" customFormat="false" ht="15" hidden="false" customHeight="false" outlineLevel="0" collapsed="false">
      <c r="A1326" s="28" t="n">
        <v>37</v>
      </c>
      <c r="B1326" s="29" t="n">
        <v>46022</v>
      </c>
      <c r="C1326" s="28" t="n">
        <v>48546.54</v>
      </c>
      <c r="D1326" s="28" t="n">
        <v>1440</v>
      </c>
      <c r="E1326" s="28" t="s">
        <v>380</v>
      </c>
    </row>
    <row r="1327" customFormat="false" ht="15" hidden="false" customHeight="false" outlineLevel="0" collapsed="false">
      <c r="A1327" s="28" t="n">
        <v>37</v>
      </c>
      <c r="B1327" s="29" t="n">
        <v>46053</v>
      </c>
      <c r="C1327" s="28" t="n">
        <v>49985.63</v>
      </c>
      <c r="D1327" s="28" t="n">
        <v>1440</v>
      </c>
      <c r="E1327" s="28" t="s">
        <v>380</v>
      </c>
    </row>
    <row r="1328" customFormat="false" ht="15" hidden="false" customHeight="false" outlineLevel="0" collapsed="false">
      <c r="A1328" s="28" t="n">
        <v>37</v>
      </c>
      <c r="B1328" s="29" t="n">
        <v>46081</v>
      </c>
      <c r="C1328" s="28" t="n">
        <v>51200.12</v>
      </c>
      <c r="D1328" s="28" t="n">
        <v>1440</v>
      </c>
      <c r="E1328" s="28" t="s">
        <v>380</v>
      </c>
    </row>
    <row r="1329" customFormat="false" ht="15" hidden="false" customHeight="false" outlineLevel="0" collapsed="false">
      <c r="A1329" s="28" t="n">
        <v>37</v>
      </c>
      <c r="B1329" s="29" t="n">
        <v>46112</v>
      </c>
      <c r="C1329" s="28" t="n">
        <v>52476.22</v>
      </c>
      <c r="D1329" s="28" t="n">
        <v>1440</v>
      </c>
      <c r="E1329" s="28" t="s">
        <v>380</v>
      </c>
    </row>
    <row r="1330" customFormat="false" ht="15" hidden="false" customHeight="false" outlineLevel="0" collapsed="false">
      <c r="A1330" s="28" t="n">
        <v>37</v>
      </c>
      <c r="B1330" s="29" t="n">
        <v>46142</v>
      </c>
      <c r="C1330" s="28" t="n">
        <v>53903.35</v>
      </c>
      <c r="D1330" s="28" t="n">
        <v>1440</v>
      </c>
      <c r="E1330" s="28" t="s">
        <v>380</v>
      </c>
    </row>
    <row r="1331" customFormat="false" ht="15" hidden="false" customHeight="false" outlineLevel="0" collapsed="false">
      <c r="A1331" s="28" t="n">
        <v>37</v>
      </c>
      <c r="B1331" s="29" t="n">
        <v>46173</v>
      </c>
      <c r="C1331" s="28" t="n">
        <v>54246.19</v>
      </c>
      <c r="D1331" s="28" t="n">
        <v>717.74</v>
      </c>
      <c r="E1331" s="28" t="s">
        <v>381</v>
      </c>
    </row>
    <row r="1332" customFormat="false" ht="15" hidden="false" customHeight="false" outlineLevel="0" collapsed="false">
      <c r="A1332" s="28" t="n">
        <v>37</v>
      </c>
      <c r="B1332" s="29" t="n">
        <v>46203</v>
      </c>
      <c r="C1332" s="28" t="n">
        <v>54712.62</v>
      </c>
      <c r="D1332" s="28" t="n">
        <v>775.25</v>
      </c>
      <c r="E1332" s="28" t="s">
        <v>381</v>
      </c>
    </row>
    <row r="1333" customFormat="false" ht="15" hidden="false" customHeight="false" outlineLevel="0" collapsed="false">
      <c r="A1333" s="28" t="n">
        <v>37</v>
      </c>
      <c r="B1333" s="29" t="n">
        <v>46234</v>
      </c>
      <c r="C1333" s="28" t="n">
        <v>55916</v>
      </c>
      <c r="D1333" s="28" t="n">
        <v>1440</v>
      </c>
      <c r="E1333" s="28" t="s">
        <v>380</v>
      </c>
    </row>
    <row r="1334" customFormat="false" ht="15" hidden="false" customHeight="false" outlineLevel="0" collapsed="false">
      <c r="A1334" s="28" t="n">
        <v>37</v>
      </c>
      <c r="B1334" s="29" t="n">
        <v>46265</v>
      </c>
      <c r="C1334" s="28" t="n">
        <v>57274.2</v>
      </c>
      <c r="D1334" s="28" t="n">
        <v>1440</v>
      </c>
      <c r="E1334" s="28" t="s">
        <v>380</v>
      </c>
    </row>
    <row r="1335" customFormat="false" ht="15" hidden="false" customHeight="false" outlineLevel="0" collapsed="false">
      <c r="A1335" s="28" t="n">
        <v>38</v>
      </c>
      <c r="B1335" s="29" t="n">
        <v>44957</v>
      </c>
      <c r="C1335" s="28" t="n">
        <v>8705.91</v>
      </c>
      <c r="D1335" s="28" t="n">
        <v>1750</v>
      </c>
      <c r="E1335" s="28" t="s">
        <v>380</v>
      </c>
    </row>
    <row r="1336" customFormat="false" ht="15" hidden="false" customHeight="false" outlineLevel="0" collapsed="false">
      <c r="A1336" s="28" t="n">
        <v>38</v>
      </c>
      <c r="B1336" s="29" t="n">
        <v>44985</v>
      </c>
      <c r="C1336" s="28" t="n">
        <v>9984.6</v>
      </c>
      <c r="D1336" s="28" t="n">
        <v>1750</v>
      </c>
      <c r="E1336" s="28" t="s">
        <v>380</v>
      </c>
    </row>
    <row r="1337" customFormat="false" ht="15" hidden="false" customHeight="false" outlineLevel="0" collapsed="false">
      <c r="A1337" s="28" t="n">
        <v>38</v>
      </c>
      <c r="B1337" s="29" t="n">
        <v>45016</v>
      </c>
      <c r="C1337" s="28" t="n">
        <v>11566.95</v>
      </c>
      <c r="D1337" s="28" t="n">
        <v>1750</v>
      </c>
      <c r="E1337" s="28" t="s">
        <v>380</v>
      </c>
    </row>
    <row r="1338" customFormat="false" ht="15" hidden="false" customHeight="false" outlineLevel="0" collapsed="false">
      <c r="A1338" s="28" t="n">
        <v>38</v>
      </c>
      <c r="B1338" s="29" t="n">
        <v>45046</v>
      </c>
      <c r="C1338" s="28" t="n">
        <v>12821.66</v>
      </c>
      <c r="D1338" s="28" t="n">
        <v>1750</v>
      </c>
      <c r="E1338" s="28" t="s">
        <v>380</v>
      </c>
    </row>
    <row r="1339" customFormat="false" ht="15" hidden="false" customHeight="false" outlineLevel="0" collapsed="false">
      <c r="A1339" s="28" t="n">
        <v>38</v>
      </c>
      <c r="B1339" s="29" t="n">
        <v>45077</v>
      </c>
      <c r="C1339" s="28" t="n">
        <v>14175.22</v>
      </c>
      <c r="D1339" s="28" t="n">
        <v>1750</v>
      </c>
      <c r="E1339" s="28" t="s">
        <v>380</v>
      </c>
    </row>
    <row r="1340" customFormat="false" ht="15" hidden="false" customHeight="false" outlineLevel="0" collapsed="false">
      <c r="A1340" s="28" t="n">
        <v>38</v>
      </c>
      <c r="B1340" s="29" t="n">
        <v>45107</v>
      </c>
      <c r="C1340" s="28" t="n">
        <v>15780.13</v>
      </c>
      <c r="D1340" s="28" t="n">
        <v>1750</v>
      </c>
      <c r="E1340" s="28" t="s">
        <v>380</v>
      </c>
    </row>
    <row r="1341" customFormat="false" ht="15" hidden="false" customHeight="false" outlineLevel="0" collapsed="false">
      <c r="A1341" s="28" t="n">
        <v>38</v>
      </c>
      <c r="B1341" s="29" t="n">
        <v>45138</v>
      </c>
      <c r="C1341" s="28" t="n">
        <v>17127.75</v>
      </c>
      <c r="D1341" s="28" t="n">
        <v>1750</v>
      </c>
      <c r="E1341" s="28" t="s">
        <v>380</v>
      </c>
    </row>
    <row r="1342" customFormat="false" ht="15" hidden="false" customHeight="false" outlineLevel="0" collapsed="false">
      <c r="A1342" s="28" t="n">
        <v>38</v>
      </c>
      <c r="B1342" s="29" t="n">
        <v>45169</v>
      </c>
      <c r="C1342" s="28" t="n">
        <v>18805.17</v>
      </c>
      <c r="D1342" s="28" t="n">
        <v>1750</v>
      </c>
      <c r="E1342" s="28" t="s">
        <v>380</v>
      </c>
    </row>
    <row r="1343" customFormat="false" ht="15" hidden="false" customHeight="false" outlineLevel="0" collapsed="false">
      <c r="A1343" s="28" t="n">
        <v>38</v>
      </c>
      <c r="B1343" s="29" t="n">
        <v>45199</v>
      </c>
      <c r="C1343" s="28" t="n">
        <v>20340.62</v>
      </c>
      <c r="D1343" s="28" t="n">
        <v>1750</v>
      </c>
      <c r="E1343" s="28" t="s">
        <v>380</v>
      </c>
    </row>
    <row r="1344" customFormat="false" ht="15" hidden="false" customHeight="false" outlineLevel="0" collapsed="false">
      <c r="A1344" s="28" t="n">
        <v>38</v>
      </c>
      <c r="B1344" s="29" t="n">
        <v>45230</v>
      </c>
      <c r="C1344" s="28" t="n">
        <v>20174.51</v>
      </c>
      <c r="D1344" s="28" t="n">
        <v>0</v>
      </c>
      <c r="E1344" s="28" t="s">
        <v>379</v>
      </c>
    </row>
    <row r="1345" customFormat="false" ht="15" hidden="false" customHeight="false" outlineLevel="0" collapsed="false">
      <c r="A1345" s="28" t="n">
        <v>38</v>
      </c>
      <c r="B1345" s="29" t="n">
        <v>45260</v>
      </c>
      <c r="C1345" s="28" t="n">
        <v>21873.24</v>
      </c>
      <c r="D1345" s="28" t="n">
        <v>1750</v>
      </c>
      <c r="E1345" s="28" t="s">
        <v>380</v>
      </c>
    </row>
    <row r="1346" customFormat="false" ht="15" hidden="false" customHeight="false" outlineLevel="0" collapsed="false">
      <c r="A1346" s="28" t="n">
        <v>38</v>
      </c>
      <c r="B1346" s="29" t="n">
        <v>45291</v>
      </c>
      <c r="C1346" s="28" t="n">
        <v>23238.24</v>
      </c>
      <c r="D1346" s="28" t="n">
        <v>1750</v>
      </c>
      <c r="E1346" s="28" t="s">
        <v>380</v>
      </c>
    </row>
    <row r="1347" customFormat="false" ht="15" hidden="false" customHeight="false" outlineLevel="0" collapsed="false">
      <c r="A1347" s="28" t="n">
        <v>38</v>
      </c>
      <c r="B1347" s="29" t="n">
        <v>45322</v>
      </c>
      <c r="C1347" s="28" t="n">
        <v>22998.29</v>
      </c>
      <c r="D1347" s="28" t="n">
        <v>0</v>
      </c>
      <c r="E1347" s="28" t="s">
        <v>379</v>
      </c>
    </row>
    <row r="1348" customFormat="false" ht="15" hidden="false" customHeight="false" outlineLevel="0" collapsed="false">
      <c r="A1348" s="28" t="n">
        <v>38</v>
      </c>
      <c r="B1348" s="29" t="n">
        <v>45351</v>
      </c>
      <c r="C1348" s="28" t="n">
        <v>24267.39</v>
      </c>
      <c r="D1348" s="28" t="n">
        <v>1750</v>
      </c>
      <c r="E1348" s="28" t="s">
        <v>380</v>
      </c>
    </row>
    <row r="1349" customFormat="false" ht="15" hidden="false" customHeight="false" outlineLevel="0" collapsed="false">
      <c r="A1349" s="28" t="n">
        <v>38</v>
      </c>
      <c r="B1349" s="29" t="n">
        <v>45382</v>
      </c>
      <c r="C1349" s="28" t="n">
        <v>25588.27</v>
      </c>
      <c r="D1349" s="28" t="n">
        <v>1750</v>
      </c>
      <c r="E1349" s="28" t="s">
        <v>380</v>
      </c>
    </row>
    <row r="1350" customFormat="false" ht="15" hidden="false" customHeight="false" outlineLevel="0" collapsed="false">
      <c r="A1350" s="28" t="n">
        <v>38</v>
      </c>
      <c r="B1350" s="29" t="n">
        <v>45412</v>
      </c>
      <c r="C1350" s="28" t="n">
        <v>27165.32</v>
      </c>
      <c r="D1350" s="28" t="n">
        <v>1750</v>
      </c>
      <c r="E1350" s="28" t="s">
        <v>380</v>
      </c>
    </row>
    <row r="1351" customFormat="false" ht="15" hidden="false" customHeight="false" outlineLevel="0" collapsed="false">
      <c r="A1351" s="28" t="n">
        <v>38</v>
      </c>
      <c r="B1351" s="29" t="n">
        <v>45443</v>
      </c>
      <c r="C1351" s="28" t="n">
        <v>28716.25</v>
      </c>
      <c r="D1351" s="28" t="n">
        <v>1750</v>
      </c>
      <c r="E1351" s="28" t="s">
        <v>380</v>
      </c>
    </row>
    <row r="1352" customFormat="false" ht="15" hidden="false" customHeight="false" outlineLevel="0" collapsed="false">
      <c r="A1352" s="28" t="n">
        <v>38</v>
      </c>
      <c r="B1352" s="29" t="n">
        <v>45473</v>
      </c>
      <c r="C1352" s="28" t="n">
        <v>28882.19</v>
      </c>
      <c r="D1352" s="28" t="n">
        <v>639.98</v>
      </c>
      <c r="E1352" s="28" t="s">
        <v>381</v>
      </c>
    </row>
    <row r="1353" customFormat="false" ht="15" hidden="false" customHeight="false" outlineLevel="0" collapsed="false">
      <c r="A1353" s="28" t="n">
        <v>38</v>
      </c>
      <c r="B1353" s="29" t="n">
        <v>45504</v>
      </c>
      <c r="C1353" s="28" t="n">
        <v>30404.94</v>
      </c>
      <c r="D1353" s="28" t="n">
        <v>1750</v>
      </c>
      <c r="E1353" s="28" t="s">
        <v>380</v>
      </c>
    </row>
    <row r="1354" customFormat="false" ht="15" hidden="false" customHeight="false" outlineLevel="0" collapsed="false">
      <c r="A1354" s="28" t="n">
        <v>38</v>
      </c>
      <c r="B1354" s="29" t="n">
        <v>45535</v>
      </c>
      <c r="C1354" s="28" t="n">
        <v>30955.08</v>
      </c>
      <c r="D1354" s="28" t="n">
        <v>691.19</v>
      </c>
      <c r="E1354" s="28" t="s">
        <v>381</v>
      </c>
    </row>
    <row r="1355" customFormat="false" ht="15" hidden="false" customHeight="false" outlineLevel="0" collapsed="false">
      <c r="A1355" s="28" t="n">
        <v>38</v>
      </c>
      <c r="B1355" s="29" t="n">
        <v>45565</v>
      </c>
      <c r="C1355" s="28" t="n">
        <v>32229.96</v>
      </c>
      <c r="D1355" s="28" t="n">
        <v>1750</v>
      </c>
      <c r="E1355" s="28" t="s">
        <v>380</v>
      </c>
    </row>
    <row r="1356" customFormat="false" ht="15" hidden="false" customHeight="false" outlineLevel="0" collapsed="false">
      <c r="A1356" s="28" t="n">
        <v>38</v>
      </c>
      <c r="B1356" s="29" t="n">
        <v>45596</v>
      </c>
      <c r="C1356" s="28" t="n">
        <v>33785.2</v>
      </c>
      <c r="D1356" s="28" t="n">
        <v>1750</v>
      </c>
      <c r="E1356" s="28" t="s">
        <v>380</v>
      </c>
    </row>
    <row r="1357" customFormat="false" ht="15" hidden="false" customHeight="false" outlineLevel="0" collapsed="false">
      <c r="A1357" s="28" t="n">
        <v>38</v>
      </c>
      <c r="B1357" s="29" t="n">
        <v>45626</v>
      </c>
      <c r="C1357" s="28" t="n">
        <v>34385.9</v>
      </c>
      <c r="D1357" s="28" t="n">
        <v>970.34</v>
      </c>
      <c r="E1357" s="28" t="s">
        <v>381</v>
      </c>
    </row>
    <row r="1358" customFormat="false" ht="15" hidden="false" customHeight="false" outlineLevel="0" collapsed="false">
      <c r="A1358" s="28" t="n">
        <v>38</v>
      </c>
      <c r="B1358" s="29" t="n">
        <v>45657</v>
      </c>
      <c r="C1358" s="28" t="n">
        <v>35042.61</v>
      </c>
      <c r="D1358" s="28" t="n">
        <v>792.04</v>
      </c>
      <c r="E1358" s="28" t="s">
        <v>379</v>
      </c>
    </row>
    <row r="1359" customFormat="false" ht="15" hidden="false" customHeight="false" outlineLevel="0" collapsed="false">
      <c r="A1359" s="28" t="n">
        <v>38</v>
      </c>
      <c r="B1359" s="29" t="n">
        <v>45688</v>
      </c>
      <c r="C1359" s="28" t="n">
        <v>36557.92</v>
      </c>
      <c r="D1359" s="28" t="n">
        <v>362.48</v>
      </c>
      <c r="E1359" s="28" t="s">
        <v>379</v>
      </c>
    </row>
    <row r="1360" customFormat="false" ht="15" hidden="false" customHeight="false" outlineLevel="0" collapsed="false">
      <c r="A1360" s="28" t="n">
        <v>38</v>
      </c>
      <c r="B1360" s="29" t="n">
        <v>45716</v>
      </c>
      <c r="C1360" s="28" t="n">
        <v>38098.54</v>
      </c>
      <c r="D1360" s="28" t="n">
        <v>1750</v>
      </c>
      <c r="E1360" s="28" t="s">
        <v>380</v>
      </c>
    </row>
    <row r="1361" customFormat="false" ht="15" hidden="false" customHeight="false" outlineLevel="0" collapsed="false">
      <c r="A1361" s="28" t="n">
        <v>38</v>
      </c>
      <c r="B1361" s="29" t="n">
        <v>45747</v>
      </c>
      <c r="C1361" s="28" t="n">
        <v>39367.48</v>
      </c>
      <c r="D1361" s="28" t="n">
        <v>1750</v>
      </c>
      <c r="E1361" s="28" t="s">
        <v>380</v>
      </c>
    </row>
    <row r="1362" customFormat="false" ht="15" hidden="false" customHeight="false" outlineLevel="0" collapsed="false">
      <c r="A1362" s="28" t="n">
        <v>38</v>
      </c>
      <c r="B1362" s="29" t="n">
        <v>45777</v>
      </c>
      <c r="C1362" s="28" t="n">
        <v>40792.71</v>
      </c>
      <c r="D1362" s="28" t="n">
        <v>1750</v>
      </c>
      <c r="E1362" s="28" t="s">
        <v>380</v>
      </c>
    </row>
    <row r="1363" customFormat="false" ht="15" hidden="false" customHeight="false" outlineLevel="0" collapsed="false">
      <c r="A1363" s="28" t="n">
        <v>38</v>
      </c>
      <c r="B1363" s="29" t="n">
        <v>45808</v>
      </c>
      <c r="C1363" s="28" t="n">
        <v>42219.74</v>
      </c>
      <c r="D1363" s="28" t="n">
        <v>1750</v>
      </c>
      <c r="E1363" s="28" t="s">
        <v>380</v>
      </c>
    </row>
    <row r="1364" customFormat="false" ht="15" hidden="false" customHeight="false" outlineLevel="0" collapsed="false">
      <c r="A1364" s="28" t="n">
        <v>38</v>
      </c>
      <c r="B1364" s="29" t="n">
        <v>45838</v>
      </c>
      <c r="C1364" s="28" t="n">
        <v>43674.85</v>
      </c>
      <c r="D1364" s="28" t="n">
        <v>1750</v>
      </c>
      <c r="E1364" s="28" t="s">
        <v>380</v>
      </c>
    </row>
    <row r="1365" customFormat="false" ht="15" hidden="false" customHeight="false" outlineLevel="0" collapsed="false">
      <c r="A1365" s="28" t="n">
        <v>38</v>
      </c>
      <c r="B1365" s="29" t="n">
        <v>45869</v>
      </c>
      <c r="C1365" s="28" t="n">
        <v>45204.51</v>
      </c>
      <c r="D1365" s="28" t="n">
        <v>1750</v>
      </c>
      <c r="E1365" s="28" t="s">
        <v>380</v>
      </c>
    </row>
    <row r="1366" customFormat="false" ht="15" hidden="false" customHeight="false" outlineLevel="0" collapsed="false">
      <c r="A1366" s="28" t="n">
        <v>38</v>
      </c>
      <c r="B1366" s="29" t="n">
        <v>45900</v>
      </c>
      <c r="C1366" s="28" t="n">
        <v>46663.68</v>
      </c>
      <c r="D1366" s="28" t="n">
        <v>1750</v>
      </c>
      <c r="E1366" s="28" t="s">
        <v>380</v>
      </c>
    </row>
    <row r="1367" customFormat="false" ht="15" hidden="false" customHeight="false" outlineLevel="0" collapsed="false">
      <c r="A1367" s="28" t="n">
        <v>38</v>
      </c>
      <c r="B1367" s="29" t="n">
        <v>45930</v>
      </c>
      <c r="C1367" s="28" t="n">
        <v>48032.73</v>
      </c>
      <c r="D1367" s="28" t="n">
        <v>1750</v>
      </c>
      <c r="E1367" s="28" t="s">
        <v>380</v>
      </c>
    </row>
    <row r="1368" customFormat="false" ht="15" hidden="false" customHeight="false" outlineLevel="0" collapsed="false">
      <c r="A1368" s="28" t="n">
        <v>38</v>
      </c>
      <c r="B1368" s="29" t="n">
        <v>45961</v>
      </c>
      <c r="C1368" s="28" t="n">
        <v>49569.97</v>
      </c>
      <c r="D1368" s="28" t="n">
        <v>1750</v>
      </c>
      <c r="E1368" s="28" t="s">
        <v>380</v>
      </c>
    </row>
    <row r="1369" customFormat="false" ht="15" hidden="false" customHeight="false" outlineLevel="0" collapsed="false">
      <c r="A1369" s="28" t="n">
        <v>38</v>
      </c>
      <c r="B1369" s="29" t="n">
        <v>45991</v>
      </c>
      <c r="C1369" s="28" t="n">
        <v>51078.94</v>
      </c>
      <c r="D1369" s="28" t="n">
        <v>1750</v>
      </c>
      <c r="E1369" s="28" t="s">
        <v>380</v>
      </c>
    </row>
    <row r="1370" customFormat="false" ht="15" hidden="false" customHeight="false" outlineLevel="0" collapsed="false">
      <c r="A1370" s="28" t="n">
        <v>38</v>
      </c>
      <c r="B1370" s="29" t="n">
        <v>46022</v>
      </c>
      <c r="C1370" s="28" t="n">
        <v>52706.05</v>
      </c>
      <c r="D1370" s="28" t="n">
        <v>1750</v>
      </c>
      <c r="E1370" s="28" t="s">
        <v>380</v>
      </c>
    </row>
    <row r="1371" customFormat="false" ht="15" hidden="false" customHeight="false" outlineLevel="0" collapsed="false">
      <c r="A1371" s="28" t="n">
        <v>38</v>
      </c>
      <c r="B1371" s="29" t="n">
        <v>46053</v>
      </c>
      <c r="C1371" s="28" t="n">
        <v>54164.45</v>
      </c>
      <c r="D1371" s="28" t="n">
        <v>1750</v>
      </c>
      <c r="E1371" s="28" t="s">
        <v>380</v>
      </c>
    </row>
    <row r="1372" customFormat="false" ht="15" hidden="false" customHeight="false" outlineLevel="0" collapsed="false">
      <c r="A1372" s="28" t="n">
        <v>38</v>
      </c>
      <c r="B1372" s="29" t="n">
        <v>46081</v>
      </c>
      <c r="C1372" s="28" t="n">
        <v>54761.43</v>
      </c>
      <c r="D1372" s="28" t="n">
        <v>845.03</v>
      </c>
      <c r="E1372" s="28" t="s">
        <v>381</v>
      </c>
    </row>
    <row r="1373" customFormat="false" ht="15" hidden="false" customHeight="false" outlineLevel="0" collapsed="false">
      <c r="A1373" s="28" t="n">
        <v>38</v>
      </c>
      <c r="B1373" s="29" t="n">
        <v>46112</v>
      </c>
      <c r="C1373" s="28" t="n">
        <v>54414.71</v>
      </c>
      <c r="D1373" s="28" t="n">
        <v>0</v>
      </c>
      <c r="E1373" s="28" t="s">
        <v>379</v>
      </c>
    </row>
    <row r="1374" customFormat="false" ht="15" hidden="false" customHeight="false" outlineLevel="0" collapsed="false">
      <c r="A1374" s="28" t="n">
        <v>38</v>
      </c>
      <c r="B1374" s="29" t="n">
        <v>46142</v>
      </c>
      <c r="C1374" s="28" t="n">
        <v>55842.17</v>
      </c>
      <c r="D1374" s="28" t="n">
        <v>1750</v>
      </c>
      <c r="E1374" s="28" t="s">
        <v>380</v>
      </c>
    </row>
    <row r="1375" customFormat="false" ht="15" hidden="false" customHeight="false" outlineLevel="0" collapsed="false">
      <c r="A1375" s="28" t="n">
        <v>38</v>
      </c>
      <c r="B1375" s="29" t="n">
        <v>46173</v>
      </c>
      <c r="C1375" s="28" t="n">
        <v>57397.4</v>
      </c>
      <c r="D1375" s="28" t="n">
        <v>1750</v>
      </c>
      <c r="E1375" s="28" t="s">
        <v>380</v>
      </c>
    </row>
    <row r="1376" customFormat="false" ht="15" hidden="false" customHeight="false" outlineLevel="0" collapsed="false">
      <c r="A1376" s="28" t="n">
        <v>38</v>
      </c>
      <c r="B1376" s="29" t="n">
        <v>46203</v>
      </c>
      <c r="C1376" s="28" t="n">
        <v>59052.58</v>
      </c>
      <c r="D1376" s="28" t="n">
        <v>1750</v>
      </c>
      <c r="E1376" s="28" t="s">
        <v>380</v>
      </c>
    </row>
    <row r="1377" customFormat="false" ht="15" hidden="false" customHeight="false" outlineLevel="0" collapsed="false">
      <c r="A1377" s="28" t="n">
        <v>38</v>
      </c>
      <c r="B1377" s="29" t="n">
        <v>46234</v>
      </c>
      <c r="C1377" s="28" t="n">
        <v>60761.87</v>
      </c>
      <c r="D1377" s="28" t="n">
        <v>1750</v>
      </c>
      <c r="E1377" s="28" t="s">
        <v>380</v>
      </c>
    </row>
    <row r="1378" customFormat="false" ht="15" hidden="false" customHeight="false" outlineLevel="0" collapsed="false">
      <c r="A1378" s="28" t="n">
        <v>38</v>
      </c>
      <c r="B1378" s="29" t="n">
        <v>46265</v>
      </c>
      <c r="C1378" s="28" t="n">
        <v>62313.92</v>
      </c>
      <c r="D1378" s="28" t="n">
        <v>1750</v>
      </c>
      <c r="E1378" s="28" t="s">
        <v>380</v>
      </c>
    </row>
    <row r="1379" customFormat="false" ht="15" hidden="false" customHeight="false" outlineLevel="0" collapsed="false">
      <c r="A1379" s="28" t="n">
        <v>39</v>
      </c>
      <c r="B1379" s="29" t="n">
        <v>44957</v>
      </c>
      <c r="C1379" s="28" t="n">
        <v>12442.15</v>
      </c>
      <c r="D1379" s="28" t="n">
        <v>1440</v>
      </c>
      <c r="E1379" s="28" t="s">
        <v>380</v>
      </c>
    </row>
    <row r="1380" customFormat="false" ht="15" hidden="false" customHeight="false" outlineLevel="0" collapsed="false">
      <c r="A1380" s="28" t="n">
        <v>39</v>
      </c>
      <c r="B1380" s="29" t="n">
        <v>44985</v>
      </c>
      <c r="C1380" s="28" t="n">
        <v>13695.69</v>
      </c>
      <c r="D1380" s="28" t="n">
        <v>1440</v>
      </c>
      <c r="E1380" s="28" t="s">
        <v>380</v>
      </c>
    </row>
    <row r="1381" customFormat="false" ht="15" hidden="false" customHeight="false" outlineLevel="0" collapsed="false">
      <c r="A1381" s="28" t="n">
        <v>39</v>
      </c>
      <c r="B1381" s="29" t="n">
        <v>45016</v>
      </c>
      <c r="C1381" s="28" t="n">
        <v>14708.77</v>
      </c>
      <c r="D1381" s="28" t="n">
        <v>1440</v>
      </c>
      <c r="E1381" s="28" t="s">
        <v>380</v>
      </c>
    </row>
    <row r="1382" customFormat="false" ht="15" hidden="false" customHeight="false" outlineLevel="0" collapsed="false">
      <c r="A1382" s="28" t="n">
        <v>39</v>
      </c>
      <c r="B1382" s="29" t="n">
        <v>45046</v>
      </c>
      <c r="C1382" s="28" t="n">
        <v>15732.58</v>
      </c>
      <c r="D1382" s="28" t="n">
        <v>1440</v>
      </c>
      <c r="E1382" s="28" t="s">
        <v>380</v>
      </c>
    </row>
    <row r="1383" customFormat="false" ht="15" hidden="false" customHeight="false" outlineLevel="0" collapsed="false">
      <c r="A1383" s="28" t="n">
        <v>39</v>
      </c>
      <c r="B1383" s="29" t="n">
        <v>45077</v>
      </c>
      <c r="C1383" s="28" t="n">
        <v>16931.06</v>
      </c>
      <c r="D1383" s="28" t="n">
        <v>1440</v>
      </c>
      <c r="E1383" s="28" t="s">
        <v>380</v>
      </c>
    </row>
    <row r="1384" customFormat="false" ht="15" hidden="false" customHeight="false" outlineLevel="0" collapsed="false">
      <c r="A1384" s="28" t="n">
        <v>39</v>
      </c>
      <c r="B1384" s="29" t="n">
        <v>45107</v>
      </c>
      <c r="C1384" s="28" t="n">
        <v>17361.98</v>
      </c>
      <c r="D1384" s="28" t="n">
        <v>561.7</v>
      </c>
      <c r="E1384" s="28" t="s">
        <v>381</v>
      </c>
    </row>
    <row r="1385" customFormat="false" ht="15" hidden="false" customHeight="false" outlineLevel="0" collapsed="false">
      <c r="A1385" s="28" t="n">
        <v>39</v>
      </c>
      <c r="B1385" s="29" t="n">
        <v>45138</v>
      </c>
      <c r="C1385" s="28" t="n">
        <v>18432.71</v>
      </c>
      <c r="D1385" s="28" t="n">
        <v>1440</v>
      </c>
      <c r="E1385" s="28" t="s">
        <v>380</v>
      </c>
    </row>
    <row r="1386" customFormat="false" ht="15" hidden="false" customHeight="false" outlineLevel="0" collapsed="false">
      <c r="A1386" s="28" t="n">
        <v>39</v>
      </c>
      <c r="B1386" s="29" t="n">
        <v>45169</v>
      </c>
      <c r="C1386" s="28" t="n">
        <v>19449.18</v>
      </c>
      <c r="D1386" s="28" t="n">
        <v>1440</v>
      </c>
      <c r="E1386" s="28" t="s">
        <v>380</v>
      </c>
    </row>
    <row r="1387" customFormat="false" ht="15" hidden="false" customHeight="false" outlineLevel="0" collapsed="false">
      <c r="A1387" s="28" t="n">
        <v>39</v>
      </c>
      <c r="B1387" s="29" t="n">
        <v>45199</v>
      </c>
      <c r="C1387" s="28" t="n">
        <v>20485.47</v>
      </c>
      <c r="D1387" s="28" t="n">
        <v>1440</v>
      </c>
      <c r="E1387" s="28" t="s">
        <v>380</v>
      </c>
    </row>
    <row r="1388" customFormat="false" ht="15" hidden="false" customHeight="false" outlineLevel="0" collapsed="false">
      <c r="A1388" s="28" t="n">
        <v>39</v>
      </c>
      <c r="B1388" s="29" t="n">
        <v>45230</v>
      </c>
      <c r="C1388" s="28" t="n">
        <v>21181.88</v>
      </c>
      <c r="D1388" s="28" t="n">
        <v>852.45</v>
      </c>
      <c r="E1388" s="28" t="s">
        <v>381</v>
      </c>
    </row>
    <row r="1389" customFormat="false" ht="15" hidden="false" customHeight="false" outlineLevel="0" collapsed="false">
      <c r="A1389" s="28" t="n">
        <v>39</v>
      </c>
      <c r="B1389" s="29" t="n">
        <v>45260</v>
      </c>
      <c r="C1389" s="28" t="n">
        <v>22202.19</v>
      </c>
      <c r="D1389" s="28" t="n">
        <v>1440</v>
      </c>
      <c r="E1389" s="28" t="s">
        <v>380</v>
      </c>
    </row>
    <row r="1390" customFormat="false" ht="15" hidden="false" customHeight="false" outlineLevel="0" collapsed="false">
      <c r="A1390" s="28" t="n">
        <v>39</v>
      </c>
      <c r="B1390" s="29" t="n">
        <v>45291</v>
      </c>
      <c r="C1390" s="28" t="n">
        <v>23431.95</v>
      </c>
      <c r="D1390" s="28" t="n">
        <v>1440</v>
      </c>
      <c r="E1390" s="28" t="s">
        <v>380</v>
      </c>
    </row>
    <row r="1391" customFormat="false" ht="15" hidden="false" customHeight="false" outlineLevel="0" collapsed="false">
      <c r="A1391" s="28" t="n">
        <v>39</v>
      </c>
      <c r="B1391" s="29" t="n">
        <v>45322</v>
      </c>
      <c r="C1391" s="28" t="n">
        <v>24832.98</v>
      </c>
      <c r="D1391" s="28" t="n">
        <v>1440</v>
      </c>
      <c r="E1391" s="28" t="s">
        <v>380</v>
      </c>
    </row>
    <row r="1392" customFormat="false" ht="15" hidden="false" customHeight="false" outlineLevel="0" collapsed="false">
      <c r="A1392" s="28" t="n">
        <v>39</v>
      </c>
      <c r="B1392" s="29" t="n">
        <v>45351</v>
      </c>
      <c r="C1392" s="28" t="n">
        <v>26062.04</v>
      </c>
      <c r="D1392" s="28" t="n">
        <v>1440</v>
      </c>
      <c r="E1392" s="28" t="s">
        <v>380</v>
      </c>
    </row>
    <row r="1393" customFormat="false" ht="15" hidden="false" customHeight="false" outlineLevel="0" collapsed="false">
      <c r="A1393" s="28" t="n">
        <v>39</v>
      </c>
      <c r="B1393" s="29" t="n">
        <v>45382</v>
      </c>
      <c r="C1393" s="28" t="n">
        <v>27422.17</v>
      </c>
      <c r="D1393" s="28" t="n">
        <v>1440</v>
      </c>
      <c r="E1393" s="28" t="s">
        <v>380</v>
      </c>
    </row>
    <row r="1394" customFormat="false" ht="15" hidden="false" customHeight="false" outlineLevel="0" collapsed="false">
      <c r="A1394" s="28" t="n">
        <v>39</v>
      </c>
      <c r="B1394" s="29" t="n">
        <v>45412</v>
      </c>
      <c r="C1394" s="28" t="n">
        <v>28628.11</v>
      </c>
      <c r="D1394" s="28" t="n">
        <v>1440</v>
      </c>
      <c r="E1394" s="28" t="s">
        <v>380</v>
      </c>
    </row>
    <row r="1395" customFormat="false" ht="15" hidden="false" customHeight="false" outlineLevel="0" collapsed="false">
      <c r="A1395" s="28" t="n">
        <v>39</v>
      </c>
      <c r="B1395" s="29" t="n">
        <v>45443</v>
      </c>
      <c r="C1395" s="28" t="n">
        <v>29789.48</v>
      </c>
      <c r="D1395" s="28" t="n">
        <v>1440</v>
      </c>
      <c r="E1395" s="28" t="s">
        <v>380</v>
      </c>
    </row>
    <row r="1396" customFormat="false" ht="15" hidden="false" customHeight="false" outlineLevel="0" collapsed="false">
      <c r="A1396" s="28" t="n">
        <v>39</v>
      </c>
      <c r="B1396" s="29" t="n">
        <v>45473</v>
      </c>
      <c r="C1396" s="28" t="n">
        <v>31189.78</v>
      </c>
      <c r="D1396" s="28" t="n">
        <v>1440</v>
      </c>
      <c r="E1396" s="28" t="s">
        <v>380</v>
      </c>
    </row>
    <row r="1397" customFormat="false" ht="15" hidden="false" customHeight="false" outlineLevel="0" collapsed="false">
      <c r="A1397" s="28" t="n">
        <v>39</v>
      </c>
      <c r="B1397" s="29" t="n">
        <v>45504</v>
      </c>
      <c r="C1397" s="28" t="n">
        <v>32455.76</v>
      </c>
      <c r="D1397" s="28" t="n">
        <v>1440</v>
      </c>
      <c r="E1397" s="28" t="s">
        <v>380</v>
      </c>
    </row>
    <row r="1398" customFormat="false" ht="15" hidden="false" customHeight="false" outlineLevel="0" collapsed="false">
      <c r="A1398" s="28" t="n">
        <v>39</v>
      </c>
      <c r="B1398" s="29" t="n">
        <v>45535</v>
      </c>
      <c r="C1398" s="28" t="n">
        <v>33780.73</v>
      </c>
      <c r="D1398" s="28" t="n">
        <v>1440</v>
      </c>
      <c r="E1398" s="28" t="s">
        <v>380</v>
      </c>
    </row>
    <row r="1399" customFormat="false" ht="15" hidden="false" customHeight="false" outlineLevel="0" collapsed="false">
      <c r="A1399" s="28" t="n">
        <v>39</v>
      </c>
      <c r="B1399" s="29" t="n">
        <v>45565</v>
      </c>
      <c r="C1399" s="28" t="n">
        <v>34960.17</v>
      </c>
      <c r="D1399" s="28" t="n">
        <v>1440</v>
      </c>
      <c r="E1399" s="28" t="s">
        <v>380</v>
      </c>
    </row>
    <row r="1400" customFormat="false" ht="15" hidden="false" customHeight="false" outlineLevel="0" collapsed="false">
      <c r="A1400" s="28" t="n">
        <v>39</v>
      </c>
      <c r="B1400" s="29" t="n">
        <v>45596</v>
      </c>
      <c r="C1400" s="28" t="n">
        <v>36178.89</v>
      </c>
      <c r="D1400" s="28" t="n">
        <v>1440</v>
      </c>
      <c r="E1400" s="28" t="s">
        <v>380</v>
      </c>
    </row>
    <row r="1401" customFormat="false" ht="15" hidden="false" customHeight="false" outlineLevel="0" collapsed="false">
      <c r="A1401" s="28" t="n">
        <v>39</v>
      </c>
      <c r="B1401" s="29" t="n">
        <v>45626</v>
      </c>
      <c r="C1401" s="28" t="n">
        <v>37595.82</v>
      </c>
      <c r="D1401" s="28" t="n">
        <v>1440</v>
      </c>
      <c r="E1401" s="28" t="s">
        <v>380</v>
      </c>
    </row>
    <row r="1402" customFormat="false" ht="15" hidden="false" customHeight="false" outlineLevel="0" collapsed="false">
      <c r="A1402" s="28" t="n">
        <v>39</v>
      </c>
      <c r="B1402" s="29" t="n">
        <v>45657</v>
      </c>
      <c r="C1402" s="28" t="n">
        <v>38605.68</v>
      </c>
      <c r="D1402" s="28" t="n">
        <v>1440</v>
      </c>
      <c r="E1402" s="28" t="s">
        <v>380</v>
      </c>
    </row>
    <row r="1403" customFormat="false" ht="15" hidden="false" customHeight="false" outlineLevel="0" collapsed="false">
      <c r="A1403" s="28" t="n">
        <v>39</v>
      </c>
      <c r="B1403" s="29" t="n">
        <v>45688</v>
      </c>
      <c r="C1403" s="28" t="n">
        <v>39254.5</v>
      </c>
      <c r="D1403" s="28" t="n">
        <v>807.12</v>
      </c>
      <c r="E1403" s="28" t="s">
        <v>381</v>
      </c>
    </row>
    <row r="1404" customFormat="false" ht="15" hidden="false" customHeight="false" outlineLevel="0" collapsed="false">
      <c r="A1404" s="28" t="n">
        <v>39</v>
      </c>
      <c r="B1404" s="29" t="n">
        <v>45716</v>
      </c>
      <c r="C1404" s="28" t="n">
        <v>39379.14</v>
      </c>
      <c r="D1404" s="28" t="n">
        <v>363.77</v>
      </c>
      <c r="E1404" s="28" t="s">
        <v>381</v>
      </c>
    </row>
    <row r="1405" customFormat="false" ht="15" hidden="false" customHeight="false" outlineLevel="0" collapsed="false">
      <c r="A1405" s="28" t="n">
        <v>39</v>
      </c>
      <c r="B1405" s="29" t="n">
        <v>45747</v>
      </c>
      <c r="C1405" s="28" t="n">
        <v>40658.07</v>
      </c>
      <c r="D1405" s="28" t="n">
        <v>1440</v>
      </c>
      <c r="E1405" s="28" t="s">
        <v>380</v>
      </c>
    </row>
    <row r="1406" customFormat="false" ht="15" hidden="false" customHeight="false" outlineLevel="0" collapsed="false">
      <c r="A1406" s="28" t="n">
        <v>39</v>
      </c>
      <c r="B1406" s="29" t="n">
        <v>45777</v>
      </c>
      <c r="C1406" s="28" t="n">
        <v>40790.77</v>
      </c>
      <c r="D1406" s="28" t="n">
        <v>320.67</v>
      </c>
      <c r="E1406" s="28" t="s">
        <v>381</v>
      </c>
    </row>
    <row r="1407" customFormat="false" ht="15" hidden="false" customHeight="false" outlineLevel="0" collapsed="false">
      <c r="A1407" s="28" t="n">
        <v>39</v>
      </c>
      <c r="B1407" s="29" t="n">
        <v>45808</v>
      </c>
      <c r="C1407" s="28" t="n">
        <v>42229.52</v>
      </c>
      <c r="D1407" s="28" t="n">
        <v>1440</v>
      </c>
      <c r="E1407" s="28" t="s">
        <v>380</v>
      </c>
    </row>
    <row r="1408" customFormat="false" ht="15" hidden="false" customHeight="false" outlineLevel="0" collapsed="false">
      <c r="A1408" s="28" t="n">
        <v>39</v>
      </c>
      <c r="B1408" s="29" t="n">
        <v>45838</v>
      </c>
      <c r="C1408" s="28" t="n">
        <v>43614.95</v>
      </c>
      <c r="D1408" s="28" t="n">
        <v>1440</v>
      </c>
      <c r="E1408" s="28" t="s">
        <v>380</v>
      </c>
    </row>
    <row r="1409" customFormat="false" ht="15" hidden="false" customHeight="false" outlineLevel="0" collapsed="false">
      <c r="A1409" s="28" t="n">
        <v>39</v>
      </c>
      <c r="B1409" s="29" t="n">
        <v>45869</v>
      </c>
      <c r="C1409" s="28" t="n">
        <v>44260.72</v>
      </c>
      <c r="D1409" s="28" t="n">
        <v>645.8</v>
      </c>
      <c r="E1409" s="28" t="s">
        <v>381</v>
      </c>
    </row>
    <row r="1410" customFormat="false" ht="15" hidden="false" customHeight="false" outlineLevel="0" collapsed="false">
      <c r="A1410" s="28" t="n">
        <v>39</v>
      </c>
      <c r="B1410" s="29" t="n">
        <v>45900</v>
      </c>
      <c r="C1410" s="28" t="n">
        <v>45295.46</v>
      </c>
      <c r="D1410" s="28" t="n">
        <v>1440</v>
      </c>
      <c r="E1410" s="28" t="s">
        <v>380</v>
      </c>
    </row>
    <row r="1411" customFormat="false" ht="15" hidden="false" customHeight="false" outlineLevel="0" collapsed="false">
      <c r="A1411" s="28" t="n">
        <v>39</v>
      </c>
      <c r="B1411" s="29" t="n">
        <v>45930</v>
      </c>
      <c r="C1411" s="28" t="n">
        <v>46462.38</v>
      </c>
      <c r="D1411" s="28" t="n">
        <v>1440</v>
      </c>
      <c r="E1411" s="28" t="s">
        <v>380</v>
      </c>
    </row>
    <row r="1412" customFormat="false" ht="15" hidden="false" customHeight="false" outlineLevel="0" collapsed="false">
      <c r="A1412" s="28" t="n">
        <v>39</v>
      </c>
      <c r="B1412" s="29" t="n">
        <v>45961</v>
      </c>
      <c r="C1412" s="28" t="n">
        <v>47598.2</v>
      </c>
      <c r="D1412" s="28" t="n">
        <v>1440</v>
      </c>
      <c r="E1412" s="28" t="s">
        <v>380</v>
      </c>
    </row>
    <row r="1413" customFormat="false" ht="15" hidden="false" customHeight="false" outlineLevel="0" collapsed="false">
      <c r="A1413" s="28" t="n">
        <v>39</v>
      </c>
      <c r="B1413" s="29" t="n">
        <v>45991</v>
      </c>
      <c r="C1413" s="28" t="n">
        <v>48919.35</v>
      </c>
      <c r="D1413" s="28" t="n">
        <v>1440</v>
      </c>
      <c r="E1413" s="28" t="s">
        <v>380</v>
      </c>
    </row>
    <row r="1414" customFormat="false" ht="15" hidden="false" customHeight="false" outlineLevel="0" collapsed="false">
      <c r="A1414" s="28" t="n">
        <v>39</v>
      </c>
      <c r="B1414" s="29" t="n">
        <v>46022</v>
      </c>
      <c r="C1414" s="28" t="n">
        <v>50285.19</v>
      </c>
      <c r="D1414" s="28" t="n">
        <v>1440</v>
      </c>
      <c r="E1414" s="28" t="s">
        <v>380</v>
      </c>
    </row>
    <row r="1415" customFormat="false" ht="15" hidden="false" customHeight="false" outlineLevel="0" collapsed="false">
      <c r="A1415" s="28" t="n">
        <v>39</v>
      </c>
      <c r="B1415" s="29" t="n">
        <v>46053</v>
      </c>
      <c r="C1415" s="28" t="n">
        <v>50400.2</v>
      </c>
      <c r="D1415" s="28" t="n">
        <v>488.48</v>
      </c>
      <c r="E1415" s="28" t="s">
        <v>381</v>
      </c>
    </row>
    <row r="1416" customFormat="false" ht="15" hidden="false" customHeight="false" outlineLevel="0" collapsed="false">
      <c r="A1416" s="28" t="n">
        <v>39</v>
      </c>
      <c r="B1416" s="29" t="n">
        <v>46081</v>
      </c>
      <c r="C1416" s="28" t="n">
        <v>50182.86</v>
      </c>
      <c r="D1416" s="28" t="n">
        <v>0</v>
      </c>
      <c r="E1416" s="28" t="s">
        <v>379</v>
      </c>
    </row>
    <row r="1417" customFormat="false" ht="15" hidden="false" customHeight="false" outlineLevel="0" collapsed="false">
      <c r="A1417" s="28" t="n">
        <v>39</v>
      </c>
      <c r="B1417" s="29" t="n">
        <v>46112</v>
      </c>
      <c r="C1417" s="28" t="n">
        <v>50527.43</v>
      </c>
      <c r="D1417" s="28" t="n">
        <v>727.94</v>
      </c>
      <c r="E1417" s="28" t="s">
        <v>381</v>
      </c>
    </row>
    <row r="1418" customFormat="false" ht="15" hidden="false" customHeight="false" outlineLevel="0" collapsed="false">
      <c r="A1418" s="28" t="n">
        <v>39</v>
      </c>
      <c r="B1418" s="29" t="n">
        <v>46142</v>
      </c>
      <c r="C1418" s="28" t="n">
        <v>50991.8</v>
      </c>
      <c r="D1418" s="28" t="n">
        <v>489.6</v>
      </c>
      <c r="E1418" s="28" t="s">
        <v>381</v>
      </c>
    </row>
    <row r="1419" customFormat="false" ht="15" hidden="false" customHeight="false" outlineLevel="0" collapsed="false">
      <c r="A1419" s="28" t="n">
        <v>39</v>
      </c>
      <c r="B1419" s="29" t="n">
        <v>46173</v>
      </c>
      <c r="C1419" s="28" t="n">
        <v>52150.16</v>
      </c>
      <c r="D1419" s="28" t="n">
        <v>1440</v>
      </c>
      <c r="E1419" s="28" t="s">
        <v>380</v>
      </c>
    </row>
    <row r="1420" customFormat="false" ht="15" hidden="false" customHeight="false" outlineLevel="0" collapsed="false">
      <c r="A1420" s="28" t="n">
        <v>39</v>
      </c>
      <c r="B1420" s="29" t="n">
        <v>46203</v>
      </c>
      <c r="C1420" s="28" t="n">
        <v>52740.67</v>
      </c>
      <c r="D1420" s="28" t="n">
        <v>660.03</v>
      </c>
      <c r="E1420" s="28" t="s">
        <v>381</v>
      </c>
    </row>
    <row r="1421" customFormat="false" ht="15" hidden="false" customHeight="false" outlineLevel="0" collapsed="false">
      <c r="A1421" s="28" t="n">
        <v>39</v>
      </c>
      <c r="B1421" s="29" t="n">
        <v>46234</v>
      </c>
      <c r="C1421" s="28" t="n">
        <v>53985.14</v>
      </c>
      <c r="D1421" s="28" t="n">
        <v>1440</v>
      </c>
      <c r="E1421" s="28" t="s">
        <v>380</v>
      </c>
    </row>
    <row r="1422" customFormat="false" ht="15" hidden="false" customHeight="false" outlineLevel="0" collapsed="false">
      <c r="A1422" s="28" t="n">
        <v>39</v>
      </c>
      <c r="B1422" s="29" t="n">
        <v>46265</v>
      </c>
      <c r="C1422" s="28" t="n">
        <v>54995.87</v>
      </c>
      <c r="D1422" s="28" t="n">
        <v>1440</v>
      </c>
      <c r="E1422" s="28" t="s">
        <v>380</v>
      </c>
    </row>
    <row r="1423" customFormat="false" ht="15" hidden="false" customHeight="false" outlineLevel="0" collapsed="false">
      <c r="A1423" s="28" t="n">
        <v>40</v>
      </c>
      <c r="B1423" s="29" t="n">
        <v>44957</v>
      </c>
      <c r="C1423" s="28" t="n">
        <v>3256.81</v>
      </c>
      <c r="D1423" s="28" t="n">
        <v>772.64</v>
      </c>
      <c r="E1423" s="28" t="s">
        <v>381</v>
      </c>
    </row>
    <row r="1424" customFormat="false" ht="15" hidden="false" customHeight="false" outlineLevel="0" collapsed="false">
      <c r="A1424" s="28" t="n">
        <v>40</v>
      </c>
      <c r="B1424" s="29" t="n">
        <v>44985</v>
      </c>
      <c r="C1424" s="28" t="n">
        <v>4893.74</v>
      </c>
      <c r="D1424" s="28" t="n">
        <v>1640</v>
      </c>
      <c r="E1424" s="28" t="s">
        <v>380</v>
      </c>
    </row>
    <row r="1425" customFormat="false" ht="15" hidden="false" customHeight="false" outlineLevel="0" collapsed="false">
      <c r="A1425" s="28" t="n">
        <v>40</v>
      </c>
      <c r="B1425" s="29" t="n">
        <v>45016</v>
      </c>
      <c r="C1425" s="28" t="n">
        <v>6146.88</v>
      </c>
      <c r="D1425" s="28" t="n">
        <v>1640</v>
      </c>
      <c r="E1425" s="28" t="s">
        <v>380</v>
      </c>
    </row>
    <row r="1426" customFormat="false" ht="15" hidden="false" customHeight="false" outlineLevel="0" collapsed="false">
      <c r="A1426" s="28" t="n">
        <v>40</v>
      </c>
      <c r="B1426" s="29" t="n">
        <v>45046</v>
      </c>
      <c r="C1426" s="28" t="n">
        <v>6630.39</v>
      </c>
      <c r="D1426" s="28" t="n">
        <v>854.01</v>
      </c>
      <c r="E1426" s="28" t="s">
        <v>381</v>
      </c>
    </row>
    <row r="1427" customFormat="false" ht="15" hidden="false" customHeight="false" outlineLevel="0" collapsed="false">
      <c r="A1427" s="28" t="n">
        <v>40</v>
      </c>
      <c r="B1427" s="29" t="n">
        <v>45077</v>
      </c>
      <c r="C1427" s="28" t="n">
        <v>8213.24</v>
      </c>
      <c r="D1427" s="28" t="n">
        <v>1640</v>
      </c>
      <c r="E1427" s="28" t="s">
        <v>380</v>
      </c>
    </row>
    <row r="1428" customFormat="false" ht="15" hidden="false" customHeight="false" outlineLevel="0" collapsed="false">
      <c r="A1428" s="28" t="n">
        <v>40</v>
      </c>
      <c r="B1428" s="29" t="n">
        <v>45107</v>
      </c>
      <c r="C1428" s="28" t="n">
        <v>9852.74</v>
      </c>
      <c r="D1428" s="28" t="n">
        <v>1640</v>
      </c>
      <c r="E1428" s="28" t="s">
        <v>380</v>
      </c>
    </row>
    <row r="1429" customFormat="false" ht="15" hidden="false" customHeight="false" outlineLevel="0" collapsed="false">
      <c r="A1429" s="28" t="n">
        <v>40</v>
      </c>
      <c r="B1429" s="29" t="n">
        <v>45138</v>
      </c>
      <c r="C1429" s="28" t="n">
        <v>11264.54</v>
      </c>
      <c r="D1429" s="28" t="n">
        <v>1640</v>
      </c>
      <c r="E1429" s="28" t="s">
        <v>380</v>
      </c>
    </row>
    <row r="1430" customFormat="false" ht="15" hidden="false" customHeight="false" outlineLevel="0" collapsed="false">
      <c r="A1430" s="28" t="n">
        <v>40</v>
      </c>
      <c r="B1430" s="29" t="n">
        <v>45169</v>
      </c>
      <c r="C1430" s="28" t="n">
        <v>12421.86</v>
      </c>
      <c r="D1430" s="28" t="n">
        <v>1640</v>
      </c>
      <c r="E1430" s="28" t="s">
        <v>380</v>
      </c>
    </row>
    <row r="1431" customFormat="false" ht="15" hidden="false" customHeight="false" outlineLevel="0" collapsed="false">
      <c r="A1431" s="28" t="n">
        <v>40</v>
      </c>
      <c r="B1431" s="29" t="n">
        <v>45199</v>
      </c>
      <c r="C1431" s="28" t="n">
        <v>13906.89</v>
      </c>
      <c r="D1431" s="28" t="n">
        <v>1640</v>
      </c>
      <c r="E1431" s="28" t="s">
        <v>380</v>
      </c>
    </row>
    <row r="1432" customFormat="false" ht="15" hidden="false" customHeight="false" outlineLevel="0" collapsed="false">
      <c r="A1432" s="28" t="n">
        <v>40</v>
      </c>
      <c r="B1432" s="29" t="n">
        <v>45230</v>
      </c>
      <c r="C1432" s="28" t="n">
        <v>15179.1</v>
      </c>
      <c r="D1432" s="28" t="n">
        <v>1640</v>
      </c>
      <c r="E1432" s="28" t="s">
        <v>380</v>
      </c>
    </row>
    <row r="1433" customFormat="false" ht="15" hidden="false" customHeight="false" outlineLevel="0" collapsed="false">
      <c r="A1433" s="28" t="n">
        <v>40</v>
      </c>
      <c r="B1433" s="29" t="n">
        <v>45260</v>
      </c>
      <c r="C1433" s="28" t="n">
        <v>16640.64</v>
      </c>
      <c r="D1433" s="28" t="n">
        <v>1640</v>
      </c>
      <c r="E1433" s="28" t="s">
        <v>380</v>
      </c>
    </row>
    <row r="1434" customFormat="false" ht="15" hidden="false" customHeight="false" outlineLevel="0" collapsed="false">
      <c r="A1434" s="28" t="n">
        <v>40</v>
      </c>
      <c r="B1434" s="29" t="n">
        <v>45291</v>
      </c>
      <c r="C1434" s="28" t="n">
        <v>17458.87</v>
      </c>
      <c r="D1434" s="28" t="n">
        <v>1035</v>
      </c>
      <c r="E1434" s="28" t="s">
        <v>381</v>
      </c>
    </row>
    <row r="1435" customFormat="false" ht="15" hidden="false" customHeight="false" outlineLevel="0" collapsed="false">
      <c r="A1435" s="28" t="n">
        <v>40</v>
      </c>
      <c r="B1435" s="29" t="n">
        <v>45322</v>
      </c>
      <c r="C1435" s="28" t="n">
        <v>17876.95</v>
      </c>
      <c r="D1435" s="28" t="n">
        <v>439.65</v>
      </c>
      <c r="E1435" s="28" t="s">
        <v>381</v>
      </c>
    </row>
    <row r="1436" customFormat="false" ht="15" hidden="false" customHeight="false" outlineLevel="0" collapsed="false">
      <c r="A1436" s="28" t="n">
        <v>40</v>
      </c>
      <c r="B1436" s="29" t="n">
        <v>45351</v>
      </c>
      <c r="C1436" s="28" t="n">
        <v>19118.6</v>
      </c>
      <c r="D1436" s="28" t="n">
        <v>1640</v>
      </c>
      <c r="E1436" s="28" t="s">
        <v>380</v>
      </c>
    </row>
    <row r="1437" customFormat="false" ht="15" hidden="false" customHeight="false" outlineLevel="0" collapsed="false">
      <c r="A1437" s="28" t="n">
        <v>40</v>
      </c>
      <c r="B1437" s="29" t="n">
        <v>45382</v>
      </c>
      <c r="C1437" s="28" t="n">
        <v>20423.8</v>
      </c>
      <c r="D1437" s="28" t="n">
        <v>1640</v>
      </c>
      <c r="E1437" s="28" t="s">
        <v>380</v>
      </c>
    </row>
    <row r="1438" customFormat="false" ht="15" hidden="false" customHeight="false" outlineLevel="0" collapsed="false">
      <c r="A1438" s="28" t="n">
        <v>40</v>
      </c>
      <c r="B1438" s="29" t="n">
        <v>45412</v>
      </c>
      <c r="C1438" s="28" t="n">
        <v>21825.74</v>
      </c>
      <c r="D1438" s="28" t="n">
        <v>1640</v>
      </c>
      <c r="E1438" s="28" t="s">
        <v>380</v>
      </c>
    </row>
    <row r="1439" customFormat="false" ht="15" hidden="false" customHeight="false" outlineLevel="0" collapsed="false">
      <c r="A1439" s="28" t="n">
        <v>40</v>
      </c>
      <c r="B1439" s="29" t="n">
        <v>45443</v>
      </c>
      <c r="C1439" s="28" t="n">
        <v>22512.73</v>
      </c>
      <c r="D1439" s="28" t="n">
        <v>1008.58</v>
      </c>
      <c r="E1439" s="28" t="s">
        <v>381</v>
      </c>
    </row>
    <row r="1440" customFormat="false" ht="15" hidden="false" customHeight="false" outlineLevel="0" collapsed="false">
      <c r="A1440" s="28" t="n">
        <v>40</v>
      </c>
      <c r="B1440" s="29" t="n">
        <v>45473</v>
      </c>
      <c r="C1440" s="28" t="n">
        <v>23157.78</v>
      </c>
      <c r="D1440" s="28" t="n">
        <v>798.68</v>
      </c>
      <c r="E1440" s="28" t="s">
        <v>381</v>
      </c>
    </row>
    <row r="1441" customFormat="false" ht="15" hidden="false" customHeight="false" outlineLevel="0" collapsed="false">
      <c r="A1441" s="28" t="n">
        <v>40</v>
      </c>
      <c r="B1441" s="29" t="n">
        <v>45504</v>
      </c>
      <c r="C1441" s="28" t="n">
        <v>24453.81</v>
      </c>
      <c r="D1441" s="28" t="n">
        <v>1640</v>
      </c>
      <c r="E1441" s="28" t="s">
        <v>380</v>
      </c>
    </row>
    <row r="1442" customFormat="false" ht="15" hidden="false" customHeight="false" outlineLevel="0" collapsed="false">
      <c r="A1442" s="28" t="n">
        <v>40</v>
      </c>
      <c r="B1442" s="29" t="n">
        <v>45535</v>
      </c>
      <c r="C1442" s="28" t="n">
        <v>25776.05</v>
      </c>
      <c r="D1442" s="28" t="n">
        <v>1640</v>
      </c>
      <c r="E1442" s="28" t="s">
        <v>380</v>
      </c>
    </row>
    <row r="1443" customFormat="false" ht="15" hidden="false" customHeight="false" outlineLevel="0" collapsed="false">
      <c r="A1443" s="28" t="n">
        <v>40</v>
      </c>
      <c r="B1443" s="29" t="n">
        <v>45565</v>
      </c>
      <c r="C1443" s="28" t="n">
        <v>27159.27</v>
      </c>
      <c r="D1443" s="28" t="n">
        <v>1640</v>
      </c>
      <c r="E1443" s="28" t="s">
        <v>380</v>
      </c>
    </row>
    <row r="1444" customFormat="false" ht="15" hidden="false" customHeight="false" outlineLevel="0" collapsed="false">
      <c r="A1444" s="28" t="n">
        <v>40</v>
      </c>
      <c r="B1444" s="29" t="n">
        <v>45596</v>
      </c>
      <c r="C1444" s="28" t="n">
        <v>28526.05</v>
      </c>
      <c r="D1444" s="28" t="n">
        <v>1640</v>
      </c>
      <c r="E1444" s="28" t="s">
        <v>380</v>
      </c>
    </row>
    <row r="1445" customFormat="false" ht="15" hidden="false" customHeight="false" outlineLevel="0" collapsed="false">
      <c r="A1445" s="28" t="n">
        <v>40</v>
      </c>
      <c r="B1445" s="29" t="n">
        <v>45626</v>
      </c>
      <c r="C1445" s="28" t="n">
        <v>29744.18</v>
      </c>
      <c r="D1445" s="28" t="n">
        <v>1640</v>
      </c>
      <c r="E1445" s="28" t="s">
        <v>380</v>
      </c>
    </row>
    <row r="1446" customFormat="false" ht="15" hidden="false" customHeight="false" outlineLevel="0" collapsed="false">
      <c r="A1446" s="28" t="n">
        <v>40</v>
      </c>
      <c r="B1446" s="29" t="n">
        <v>45657</v>
      </c>
      <c r="C1446" s="28" t="n">
        <v>31091.35</v>
      </c>
      <c r="D1446" s="28" t="n">
        <v>1640</v>
      </c>
      <c r="E1446" s="28" t="s">
        <v>380</v>
      </c>
    </row>
    <row r="1447" customFormat="false" ht="15" hidden="false" customHeight="false" outlineLevel="0" collapsed="false">
      <c r="A1447" s="28" t="n">
        <v>40</v>
      </c>
      <c r="B1447" s="29" t="n">
        <v>45688</v>
      </c>
      <c r="C1447" s="28" t="n">
        <v>32499.02</v>
      </c>
      <c r="D1447" s="28" t="n">
        <v>1640</v>
      </c>
      <c r="E1447" s="28" t="s">
        <v>380</v>
      </c>
    </row>
    <row r="1448" customFormat="false" ht="15" hidden="false" customHeight="false" outlineLevel="0" collapsed="false">
      <c r="A1448" s="28" t="n">
        <v>40</v>
      </c>
      <c r="B1448" s="29" t="n">
        <v>45716</v>
      </c>
      <c r="C1448" s="28" t="n">
        <v>33727.54</v>
      </c>
      <c r="D1448" s="28" t="n">
        <v>1640</v>
      </c>
      <c r="E1448" s="28" t="s">
        <v>380</v>
      </c>
    </row>
    <row r="1449" customFormat="false" ht="15" hidden="false" customHeight="false" outlineLevel="0" collapsed="false">
      <c r="A1449" s="28" t="n">
        <v>40</v>
      </c>
      <c r="B1449" s="29" t="n">
        <v>45747</v>
      </c>
      <c r="C1449" s="28" t="n">
        <v>35060.33</v>
      </c>
      <c r="D1449" s="28" t="n">
        <v>1640</v>
      </c>
      <c r="E1449" s="28" t="s">
        <v>380</v>
      </c>
    </row>
    <row r="1450" customFormat="false" ht="15" hidden="false" customHeight="false" outlineLevel="0" collapsed="false">
      <c r="A1450" s="28" t="n">
        <v>40</v>
      </c>
      <c r="B1450" s="29" t="n">
        <v>45777</v>
      </c>
      <c r="C1450" s="28" t="n">
        <v>36244.89</v>
      </c>
      <c r="D1450" s="28" t="n">
        <v>1640</v>
      </c>
      <c r="E1450" s="28" t="s">
        <v>380</v>
      </c>
    </row>
    <row r="1451" customFormat="false" ht="15" hidden="false" customHeight="false" outlineLevel="0" collapsed="false">
      <c r="A1451" s="28" t="n">
        <v>40</v>
      </c>
      <c r="B1451" s="29" t="n">
        <v>45808</v>
      </c>
      <c r="C1451" s="28" t="n">
        <v>36145.42</v>
      </c>
      <c r="D1451" s="28" t="n">
        <v>0</v>
      </c>
      <c r="E1451" s="28" t="s">
        <v>379</v>
      </c>
    </row>
    <row r="1452" customFormat="false" ht="15" hidden="false" customHeight="false" outlineLevel="0" collapsed="false">
      <c r="A1452" s="28" t="n">
        <v>40</v>
      </c>
      <c r="B1452" s="29" t="n">
        <v>45838</v>
      </c>
      <c r="C1452" s="28" t="n">
        <v>37520.52</v>
      </c>
      <c r="D1452" s="28" t="n">
        <v>1640</v>
      </c>
      <c r="E1452" s="28" t="s">
        <v>380</v>
      </c>
    </row>
    <row r="1453" customFormat="false" ht="15" hidden="false" customHeight="false" outlineLevel="0" collapsed="false">
      <c r="A1453" s="28" t="n">
        <v>40</v>
      </c>
      <c r="B1453" s="29" t="n">
        <v>45869</v>
      </c>
      <c r="C1453" s="28" t="n">
        <v>38781.43</v>
      </c>
      <c r="D1453" s="28" t="n">
        <v>1640</v>
      </c>
      <c r="E1453" s="28" t="s">
        <v>380</v>
      </c>
    </row>
    <row r="1454" customFormat="false" ht="15" hidden="false" customHeight="false" outlineLevel="0" collapsed="false">
      <c r="A1454" s="28" t="n">
        <v>40</v>
      </c>
      <c r="B1454" s="29" t="n">
        <v>45900</v>
      </c>
      <c r="C1454" s="28" t="n">
        <v>40403.95</v>
      </c>
      <c r="D1454" s="28" t="n">
        <v>1640</v>
      </c>
      <c r="E1454" s="28" t="s">
        <v>380</v>
      </c>
    </row>
    <row r="1455" customFormat="false" ht="15" hidden="false" customHeight="false" outlineLevel="0" collapsed="false">
      <c r="A1455" s="28" t="n">
        <v>40</v>
      </c>
      <c r="B1455" s="29" t="n">
        <v>45930</v>
      </c>
      <c r="C1455" s="28" t="n">
        <v>41968.32</v>
      </c>
      <c r="D1455" s="28" t="n">
        <v>1640</v>
      </c>
      <c r="E1455" s="28" t="s">
        <v>380</v>
      </c>
    </row>
    <row r="1456" customFormat="false" ht="15" hidden="false" customHeight="false" outlineLevel="0" collapsed="false">
      <c r="A1456" s="28" t="n">
        <v>40</v>
      </c>
      <c r="B1456" s="29" t="n">
        <v>45961</v>
      </c>
      <c r="C1456" s="28" t="n">
        <v>43281.64</v>
      </c>
      <c r="D1456" s="28" t="n">
        <v>1640</v>
      </c>
      <c r="E1456" s="28" t="s">
        <v>380</v>
      </c>
    </row>
    <row r="1457" customFormat="false" ht="15" hidden="false" customHeight="false" outlineLevel="0" collapsed="false">
      <c r="A1457" s="28" t="n">
        <v>40</v>
      </c>
      <c r="B1457" s="29" t="n">
        <v>45991</v>
      </c>
      <c r="C1457" s="28" t="n">
        <v>44584.82</v>
      </c>
      <c r="D1457" s="28" t="n">
        <v>1640</v>
      </c>
      <c r="E1457" s="28" t="s">
        <v>380</v>
      </c>
    </row>
    <row r="1458" customFormat="false" ht="15" hidden="false" customHeight="false" outlineLevel="0" collapsed="false">
      <c r="A1458" s="28" t="n">
        <v>40</v>
      </c>
      <c r="B1458" s="29" t="n">
        <v>46022</v>
      </c>
      <c r="C1458" s="28" t="n">
        <v>45785.76</v>
      </c>
      <c r="D1458" s="28" t="n">
        <v>1640</v>
      </c>
      <c r="E1458" s="28" t="s">
        <v>380</v>
      </c>
    </row>
    <row r="1459" customFormat="false" ht="15" hidden="false" customHeight="false" outlineLevel="0" collapsed="false">
      <c r="A1459" s="28" t="n">
        <v>40</v>
      </c>
      <c r="B1459" s="29" t="n">
        <v>46053</v>
      </c>
      <c r="C1459" s="28" t="n">
        <v>46991.99</v>
      </c>
      <c r="D1459" s="28" t="n">
        <v>1640</v>
      </c>
      <c r="E1459" s="28" t="s">
        <v>380</v>
      </c>
    </row>
    <row r="1460" customFormat="false" ht="15" hidden="false" customHeight="false" outlineLevel="0" collapsed="false">
      <c r="A1460" s="28" t="n">
        <v>40</v>
      </c>
      <c r="B1460" s="29" t="n">
        <v>46081</v>
      </c>
      <c r="C1460" s="28" t="n">
        <v>48454.9</v>
      </c>
      <c r="D1460" s="28" t="n">
        <v>1640</v>
      </c>
      <c r="E1460" s="28" t="s">
        <v>380</v>
      </c>
    </row>
    <row r="1461" customFormat="false" ht="15" hidden="false" customHeight="false" outlineLevel="0" collapsed="false">
      <c r="A1461" s="28" t="n">
        <v>40</v>
      </c>
      <c r="B1461" s="29" t="n">
        <v>46112</v>
      </c>
      <c r="C1461" s="28" t="n">
        <v>49719.04</v>
      </c>
      <c r="D1461" s="28" t="n">
        <v>1640</v>
      </c>
      <c r="E1461" s="28" t="s">
        <v>380</v>
      </c>
    </row>
    <row r="1462" customFormat="false" ht="15" hidden="false" customHeight="false" outlineLevel="0" collapsed="false">
      <c r="A1462" s="28" t="n">
        <v>40</v>
      </c>
      <c r="B1462" s="29" t="n">
        <v>46142</v>
      </c>
      <c r="C1462" s="28" t="n">
        <v>49871.85</v>
      </c>
      <c r="D1462" s="28" t="n">
        <v>604.66</v>
      </c>
      <c r="E1462" s="28" t="s">
        <v>381</v>
      </c>
    </row>
    <row r="1463" customFormat="false" ht="15" hidden="false" customHeight="false" outlineLevel="0" collapsed="false">
      <c r="A1463" s="28" t="n">
        <v>40</v>
      </c>
      <c r="B1463" s="29" t="n">
        <v>46173</v>
      </c>
      <c r="C1463" s="28" t="n">
        <v>51482.1</v>
      </c>
      <c r="D1463" s="28" t="n">
        <v>1640</v>
      </c>
      <c r="E1463" s="28" t="s">
        <v>380</v>
      </c>
    </row>
    <row r="1464" customFormat="false" ht="15" hidden="false" customHeight="false" outlineLevel="0" collapsed="false">
      <c r="A1464" s="28" t="n">
        <v>40</v>
      </c>
      <c r="B1464" s="29" t="n">
        <v>46203</v>
      </c>
      <c r="C1464" s="28" t="n">
        <v>52398.66</v>
      </c>
      <c r="D1464" s="28" t="n">
        <v>1130.79</v>
      </c>
      <c r="E1464" s="28" t="s">
        <v>381</v>
      </c>
    </row>
    <row r="1465" customFormat="false" ht="15" hidden="false" customHeight="false" outlineLevel="0" collapsed="false">
      <c r="A1465" s="28" t="n">
        <v>40</v>
      </c>
      <c r="B1465" s="29" t="n">
        <v>46234</v>
      </c>
      <c r="C1465" s="28" t="n">
        <v>53818.34</v>
      </c>
      <c r="D1465" s="28" t="n">
        <v>1640</v>
      </c>
      <c r="E1465" s="28" t="s">
        <v>380</v>
      </c>
    </row>
    <row r="1466" customFormat="false" ht="15" hidden="false" customHeight="false" outlineLevel="0" collapsed="false">
      <c r="A1466" s="28" t="n">
        <v>40</v>
      </c>
      <c r="B1466" s="29" t="n">
        <v>46265</v>
      </c>
      <c r="C1466" s="28" t="n">
        <v>55350.58</v>
      </c>
      <c r="D1466" s="28" t="n">
        <v>1640</v>
      </c>
      <c r="E1466" s="28" t="s">
        <v>380</v>
      </c>
    </row>
    <row r="1467" customFormat="false" ht="15" hidden="false" customHeight="false" outlineLevel="0" collapsed="false">
      <c r="A1467" s="28" t="n">
        <v>41</v>
      </c>
      <c r="B1467" s="29" t="n">
        <v>44957</v>
      </c>
      <c r="C1467" s="28" t="n">
        <v>12741.42</v>
      </c>
      <c r="D1467" s="28" t="n">
        <v>1550</v>
      </c>
      <c r="E1467" s="28" t="s">
        <v>380</v>
      </c>
    </row>
    <row r="1468" customFormat="false" ht="15" hidden="false" customHeight="false" outlineLevel="0" collapsed="false">
      <c r="A1468" s="28" t="n">
        <v>41</v>
      </c>
      <c r="B1468" s="29" t="n">
        <v>44985</v>
      </c>
      <c r="C1468" s="28" t="n">
        <v>14200.64</v>
      </c>
      <c r="D1468" s="28" t="n">
        <v>1550</v>
      </c>
      <c r="E1468" s="28" t="s">
        <v>380</v>
      </c>
    </row>
    <row r="1469" customFormat="false" ht="15" hidden="false" customHeight="false" outlineLevel="0" collapsed="false">
      <c r="A1469" s="28" t="n">
        <v>41</v>
      </c>
      <c r="B1469" s="29" t="n">
        <v>45016</v>
      </c>
      <c r="C1469" s="28" t="n">
        <v>15668.39</v>
      </c>
      <c r="D1469" s="28" t="n">
        <v>1550</v>
      </c>
      <c r="E1469" s="28" t="s">
        <v>380</v>
      </c>
    </row>
    <row r="1470" customFormat="false" ht="15" hidden="false" customHeight="false" outlineLevel="0" collapsed="false">
      <c r="A1470" s="28" t="n">
        <v>41</v>
      </c>
      <c r="B1470" s="29" t="n">
        <v>45046</v>
      </c>
      <c r="C1470" s="28" t="n">
        <v>17040.47</v>
      </c>
      <c r="D1470" s="28" t="n">
        <v>1550</v>
      </c>
      <c r="E1470" s="28" t="s">
        <v>380</v>
      </c>
    </row>
    <row r="1471" customFormat="false" ht="15" hidden="false" customHeight="false" outlineLevel="0" collapsed="false">
      <c r="A1471" s="28" t="n">
        <v>41</v>
      </c>
      <c r="B1471" s="29" t="n">
        <v>45077</v>
      </c>
      <c r="C1471" s="28" t="n">
        <v>16618.36</v>
      </c>
      <c r="D1471" s="28" t="n">
        <v>0</v>
      </c>
      <c r="E1471" s="28" t="s">
        <v>379</v>
      </c>
    </row>
    <row r="1472" customFormat="false" ht="15" hidden="false" customHeight="false" outlineLevel="0" collapsed="false">
      <c r="A1472" s="28" t="n">
        <v>41</v>
      </c>
      <c r="B1472" s="29" t="n">
        <v>45107</v>
      </c>
      <c r="C1472" s="28" t="n">
        <v>16479.83</v>
      </c>
      <c r="D1472" s="28" t="n">
        <v>0</v>
      </c>
      <c r="E1472" s="28" t="s">
        <v>379</v>
      </c>
    </row>
    <row r="1473" customFormat="false" ht="15" hidden="false" customHeight="false" outlineLevel="0" collapsed="false">
      <c r="A1473" s="28" t="n">
        <v>41</v>
      </c>
      <c r="B1473" s="29" t="n">
        <v>45138</v>
      </c>
      <c r="C1473" s="28" t="n">
        <v>17054.63</v>
      </c>
      <c r="D1473" s="28" t="n">
        <v>728.65</v>
      </c>
      <c r="E1473" s="28" t="s">
        <v>381</v>
      </c>
    </row>
    <row r="1474" customFormat="false" ht="15" hidden="false" customHeight="false" outlineLevel="0" collapsed="false">
      <c r="A1474" s="28" t="n">
        <v>41</v>
      </c>
      <c r="B1474" s="29" t="n">
        <v>45169</v>
      </c>
      <c r="C1474" s="28" t="n">
        <v>18225.05</v>
      </c>
      <c r="D1474" s="28" t="n">
        <v>1550</v>
      </c>
      <c r="E1474" s="28" t="s">
        <v>380</v>
      </c>
    </row>
    <row r="1475" customFormat="false" ht="15" hidden="false" customHeight="false" outlineLevel="0" collapsed="false">
      <c r="A1475" s="28" t="n">
        <v>41</v>
      </c>
      <c r="B1475" s="29" t="n">
        <v>45199</v>
      </c>
      <c r="C1475" s="28" t="n">
        <v>18898.22</v>
      </c>
      <c r="D1475" s="28" t="n">
        <v>485.41</v>
      </c>
      <c r="E1475" s="28" t="s">
        <v>381</v>
      </c>
    </row>
    <row r="1476" customFormat="false" ht="15" hidden="false" customHeight="false" outlineLevel="0" collapsed="false">
      <c r="A1476" s="28" t="n">
        <v>41</v>
      </c>
      <c r="B1476" s="29" t="n">
        <v>45230</v>
      </c>
      <c r="C1476" s="28" t="n">
        <v>20292.18</v>
      </c>
      <c r="D1476" s="28" t="n">
        <v>435.88</v>
      </c>
      <c r="E1476" s="28" t="s">
        <v>379</v>
      </c>
    </row>
    <row r="1477" customFormat="false" ht="15" hidden="false" customHeight="false" outlineLevel="0" collapsed="false">
      <c r="A1477" s="28" t="n">
        <v>41</v>
      </c>
      <c r="B1477" s="29" t="n">
        <v>45260</v>
      </c>
      <c r="C1477" s="28" t="n">
        <v>21395.35</v>
      </c>
      <c r="D1477" s="28" t="n">
        <v>1550</v>
      </c>
      <c r="E1477" s="28" t="s">
        <v>380</v>
      </c>
    </row>
    <row r="1478" customFormat="false" ht="15" hidden="false" customHeight="false" outlineLevel="0" collapsed="false">
      <c r="A1478" s="28" t="n">
        <v>41</v>
      </c>
      <c r="B1478" s="29" t="n">
        <v>45291</v>
      </c>
      <c r="C1478" s="28" t="n">
        <v>22682.82</v>
      </c>
      <c r="D1478" s="28" t="n">
        <v>1550</v>
      </c>
      <c r="E1478" s="28" t="s">
        <v>380</v>
      </c>
    </row>
    <row r="1479" customFormat="false" ht="15" hidden="false" customHeight="false" outlineLevel="0" collapsed="false">
      <c r="A1479" s="28" t="n">
        <v>41</v>
      </c>
      <c r="B1479" s="29" t="n">
        <v>45322</v>
      </c>
      <c r="C1479" s="28" t="n">
        <v>24228.29</v>
      </c>
      <c r="D1479" s="28" t="n">
        <v>1550</v>
      </c>
      <c r="E1479" s="28" t="s">
        <v>380</v>
      </c>
    </row>
    <row r="1480" customFormat="false" ht="15" hidden="false" customHeight="false" outlineLevel="0" collapsed="false">
      <c r="A1480" s="28" t="n">
        <v>41</v>
      </c>
      <c r="B1480" s="29" t="n">
        <v>45351</v>
      </c>
      <c r="C1480" s="28" t="n">
        <v>25342.62</v>
      </c>
      <c r="D1480" s="28" t="n">
        <v>1550</v>
      </c>
      <c r="E1480" s="28" t="s">
        <v>380</v>
      </c>
    </row>
    <row r="1481" customFormat="false" ht="15" hidden="false" customHeight="false" outlineLevel="0" collapsed="false">
      <c r="A1481" s="28" t="n">
        <v>41</v>
      </c>
      <c r="B1481" s="29" t="n">
        <v>45382</v>
      </c>
      <c r="C1481" s="28" t="n">
        <v>25884.38</v>
      </c>
      <c r="D1481" s="28" t="n">
        <v>561.53</v>
      </c>
      <c r="E1481" s="28" t="s">
        <v>381</v>
      </c>
    </row>
    <row r="1482" customFormat="false" ht="15" hidden="false" customHeight="false" outlineLevel="0" collapsed="false">
      <c r="A1482" s="28" t="n">
        <v>41</v>
      </c>
      <c r="B1482" s="29" t="n">
        <v>45412</v>
      </c>
      <c r="C1482" s="28" t="n">
        <v>27290.47</v>
      </c>
      <c r="D1482" s="28" t="n">
        <v>1550</v>
      </c>
      <c r="E1482" s="28" t="s">
        <v>380</v>
      </c>
    </row>
    <row r="1483" customFormat="false" ht="15" hidden="false" customHeight="false" outlineLevel="0" collapsed="false">
      <c r="A1483" s="28" t="n">
        <v>41</v>
      </c>
      <c r="B1483" s="29" t="n">
        <v>45443</v>
      </c>
      <c r="C1483" s="28" t="n">
        <v>28380.07</v>
      </c>
      <c r="D1483" s="28" t="n">
        <v>1550</v>
      </c>
      <c r="E1483" s="28" t="s">
        <v>380</v>
      </c>
    </row>
    <row r="1484" customFormat="false" ht="15" hidden="false" customHeight="false" outlineLevel="0" collapsed="false">
      <c r="A1484" s="28" t="n">
        <v>41</v>
      </c>
      <c r="B1484" s="29" t="n">
        <v>45473</v>
      </c>
      <c r="C1484" s="28" t="n">
        <v>29821.46</v>
      </c>
      <c r="D1484" s="28" t="n">
        <v>1550</v>
      </c>
      <c r="E1484" s="28" t="s">
        <v>380</v>
      </c>
    </row>
    <row r="1485" customFormat="false" ht="15" hidden="false" customHeight="false" outlineLevel="0" collapsed="false">
      <c r="A1485" s="28" t="n">
        <v>41</v>
      </c>
      <c r="B1485" s="29" t="n">
        <v>45504</v>
      </c>
      <c r="C1485" s="28" t="n">
        <v>29357.96</v>
      </c>
      <c r="D1485" s="28" t="n">
        <v>0</v>
      </c>
      <c r="E1485" s="28" t="s">
        <v>379</v>
      </c>
    </row>
    <row r="1486" customFormat="false" ht="15" hidden="false" customHeight="false" outlineLevel="0" collapsed="false">
      <c r="A1486" s="28" t="n">
        <v>41</v>
      </c>
      <c r="B1486" s="29" t="n">
        <v>45535</v>
      </c>
      <c r="C1486" s="28" t="n">
        <v>30671.97</v>
      </c>
      <c r="D1486" s="28" t="n">
        <v>1550</v>
      </c>
      <c r="E1486" s="28" t="s">
        <v>380</v>
      </c>
    </row>
    <row r="1487" customFormat="false" ht="15" hidden="false" customHeight="false" outlineLevel="0" collapsed="false">
      <c r="A1487" s="28" t="n">
        <v>41</v>
      </c>
      <c r="B1487" s="29" t="n">
        <v>45565</v>
      </c>
      <c r="C1487" s="28" t="n">
        <v>31942.49</v>
      </c>
      <c r="D1487" s="28" t="n">
        <v>1550</v>
      </c>
      <c r="E1487" s="28" t="s">
        <v>380</v>
      </c>
    </row>
    <row r="1488" customFormat="false" ht="15" hidden="false" customHeight="false" outlineLevel="0" collapsed="false">
      <c r="A1488" s="28" t="n">
        <v>41</v>
      </c>
      <c r="B1488" s="29" t="n">
        <v>45596</v>
      </c>
      <c r="C1488" s="28" t="n">
        <v>33426.31</v>
      </c>
      <c r="D1488" s="28" t="n">
        <v>1550</v>
      </c>
      <c r="E1488" s="28" t="s">
        <v>380</v>
      </c>
    </row>
    <row r="1489" customFormat="false" ht="15" hidden="false" customHeight="false" outlineLevel="0" collapsed="false">
      <c r="A1489" s="28" t="n">
        <v>41</v>
      </c>
      <c r="B1489" s="29" t="n">
        <v>45626</v>
      </c>
      <c r="C1489" s="28" t="n">
        <v>34648.88</v>
      </c>
      <c r="D1489" s="28" t="n">
        <v>1550</v>
      </c>
      <c r="E1489" s="28" t="s">
        <v>380</v>
      </c>
    </row>
    <row r="1490" customFormat="false" ht="15" hidden="false" customHeight="false" outlineLevel="0" collapsed="false">
      <c r="A1490" s="28" t="n">
        <v>41</v>
      </c>
      <c r="B1490" s="29" t="n">
        <v>45657</v>
      </c>
      <c r="C1490" s="28" t="n">
        <v>36017.96</v>
      </c>
      <c r="D1490" s="28" t="n">
        <v>1550</v>
      </c>
      <c r="E1490" s="28" t="s">
        <v>380</v>
      </c>
    </row>
    <row r="1491" customFormat="false" ht="15" hidden="false" customHeight="false" outlineLevel="0" collapsed="false">
      <c r="A1491" s="28" t="n">
        <v>41</v>
      </c>
      <c r="B1491" s="29" t="n">
        <v>45688</v>
      </c>
      <c r="C1491" s="28" t="n">
        <v>37485.59</v>
      </c>
      <c r="D1491" s="28" t="n">
        <v>1550</v>
      </c>
      <c r="E1491" s="28" t="s">
        <v>380</v>
      </c>
    </row>
    <row r="1492" customFormat="false" ht="15" hidden="false" customHeight="false" outlineLevel="0" collapsed="false">
      <c r="A1492" s="28" t="n">
        <v>41</v>
      </c>
      <c r="B1492" s="29" t="n">
        <v>45716</v>
      </c>
      <c r="C1492" s="28" t="n">
        <v>38846.74</v>
      </c>
      <c r="D1492" s="28" t="n">
        <v>1550</v>
      </c>
      <c r="E1492" s="28" t="s">
        <v>380</v>
      </c>
    </row>
    <row r="1493" customFormat="false" ht="15" hidden="false" customHeight="false" outlineLevel="0" collapsed="false">
      <c r="A1493" s="28" t="n">
        <v>41</v>
      </c>
      <c r="B1493" s="29" t="n">
        <v>45747</v>
      </c>
      <c r="C1493" s="28" t="n">
        <v>39969.23</v>
      </c>
      <c r="D1493" s="28" t="n">
        <v>1550</v>
      </c>
      <c r="E1493" s="28" t="s">
        <v>380</v>
      </c>
    </row>
    <row r="1494" customFormat="false" ht="15" hidden="false" customHeight="false" outlineLevel="0" collapsed="false">
      <c r="A1494" s="28" t="n">
        <v>41</v>
      </c>
      <c r="B1494" s="29" t="n">
        <v>45777</v>
      </c>
      <c r="C1494" s="28" t="n">
        <v>41091.47</v>
      </c>
      <c r="D1494" s="28" t="n">
        <v>1550</v>
      </c>
      <c r="E1494" s="28" t="s">
        <v>380</v>
      </c>
    </row>
    <row r="1495" customFormat="false" ht="15" hidden="false" customHeight="false" outlineLevel="0" collapsed="false">
      <c r="A1495" s="28" t="n">
        <v>41</v>
      </c>
      <c r="B1495" s="29" t="n">
        <v>45808</v>
      </c>
      <c r="C1495" s="28" t="n">
        <v>42204.14</v>
      </c>
      <c r="D1495" s="28" t="n">
        <v>1550</v>
      </c>
      <c r="E1495" s="28" t="s">
        <v>380</v>
      </c>
    </row>
    <row r="1496" customFormat="false" ht="15" hidden="false" customHeight="false" outlineLevel="0" collapsed="false">
      <c r="A1496" s="28" t="n">
        <v>41</v>
      </c>
      <c r="B1496" s="29" t="n">
        <v>45838</v>
      </c>
      <c r="C1496" s="28" t="n">
        <v>43289.97</v>
      </c>
      <c r="D1496" s="28" t="n">
        <v>1550</v>
      </c>
      <c r="E1496" s="28" t="s">
        <v>380</v>
      </c>
    </row>
    <row r="1497" customFormat="false" ht="15" hidden="false" customHeight="false" outlineLevel="0" collapsed="false">
      <c r="A1497" s="28" t="n">
        <v>41</v>
      </c>
      <c r="B1497" s="29" t="n">
        <v>45869</v>
      </c>
      <c r="C1497" s="28" t="n">
        <v>44032.05</v>
      </c>
      <c r="D1497" s="28" t="n">
        <v>826.82</v>
      </c>
      <c r="E1497" s="28" t="s">
        <v>381</v>
      </c>
    </row>
    <row r="1498" customFormat="false" ht="15" hidden="false" customHeight="false" outlineLevel="0" collapsed="false">
      <c r="A1498" s="28" t="n">
        <v>41</v>
      </c>
      <c r="B1498" s="29" t="n">
        <v>45900</v>
      </c>
      <c r="C1498" s="28" t="n">
        <v>44531.83</v>
      </c>
      <c r="D1498" s="28" t="n">
        <v>918.32</v>
      </c>
      <c r="E1498" s="28" t="s">
        <v>381</v>
      </c>
    </row>
    <row r="1499" customFormat="false" ht="15" hidden="false" customHeight="false" outlineLevel="0" collapsed="false">
      <c r="A1499" s="28" t="n">
        <v>41</v>
      </c>
      <c r="B1499" s="29" t="n">
        <v>45930</v>
      </c>
      <c r="C1499" s="28" t="n">
        <v>45634.51</v>
      </c>
      <c r="D1499" s="28" t="n">
        <v>1550</v>
      </c>
      <c r="E1499" s="28" t="s">
        <v>380</v>
      </c>
    </row>
    <row r="1500" customFormat="false" ht="15" hidden="false" customHeight="false" outlineLevel="0" collapsed="false">
      <c r="A1500" s="28" t="n">
        <v>41</v>
      </c>
      <c r="B1500" s="29" t="n">
        <v>45961</v>
      </c>
      <c r="C1500" s="28" t="n">
        <v>46784.64</v>
      </c>
      <c r="D1500" s="28" t="n">
        <v>1550</v>
      </c>
      <c r="E1500" s="28" t="s">
        <v>380</v>
      </c>
    </row>
    <row r="1501" customFormat="false" ht="15" hidden="false" customHeight="false" outlineLevel="0" collapsed="false">
      <c r="A1501" s="28" t="n">
        <v>41</v>
      </c>
      <c r="B1501" s="29" t="n">
        <v>45991</v>
      </c>
      <c r="C1501" s="28" t="n">
        <v>48009.31</v>
      </c>
      <c r="D1501" s="28" t="n">
        <v>1550</v>
      </c>
      <c r="E1501" s="28" t="s">
        <v>380</v>
      </c>
    </row>
    <row r="1502" customFormat="false" ht="15" hidden="false" customHeight="false" outlineLevel="0" collapsed="false">
      <c r="A1502" s="28" t="n">
        <v>41</v>
      </c>
      <c r="B1502" s="29" t="n">
        <v>46022</v>
      </c>
      <c r="C1502" s="28" t="n">
        <v>49410.74</v>
      </c>
      <c r="D1502" s="28" t="n">
        <v>1550</v>
      </c>
      <c r="E1502" s="28" t="s">
        <v>380</v>
      </c>
    </row>
    <row r="1503" customFormat="false" ht="15" hidden="false" customHeight="false" outlineLevel="0" collapsed="false">
      <c r="A1503" s="28" t="n">
        <v>41</v>
      </c>
      <c r="B1503" s="29" t="n">
        <v>46053</v>
      </c>
      <c r="C1503" s="28" t="n">
        <v>50559.53</v>
      </c>
      <c r="D1503" s="28" t="n">
        <v>1550</v>
      </c>
      <c r="E1503" s="28" t="s">
        <v>380</v>
      </c>
    </row>
    <row r="1504" customFormat="false" ht="15" hidden="false" customHeight="false" outlineLevel="0" collapsed="false">
      <c r="A1504" s="28" t="n">
        <v>41</v>
      </c>
      <c r="B1504" s="29" t="n">
        <v>46081</v>
      </c>
      <c r="C1504" s="28" t="n">
        <v>51410.71</v>
      </c>
      <c r="D1504" s="28" t="n">
        <v>1012.54</v>
      </c>
      <c r="E1504" s="28" t="s">
        <v>381</v>
      </c>
    </row>
    <row r="1505" customFormat="false" ht="15" hidden="false" customHeight="false" outlineLevel="0" collapsed="false">
      <c r="A1505" s="28" t="n">
        <v>41</v>
      </c>
      <c r="B1505" s="29" t="n">
        <v>46112</v>
      </c>
      <c r="C1505" s="28" t="n">
        <v>52641.54</v>
      </c>
      <c r="D1505" s="28" t="n">
        <v>1550</v>
      </c>
      <c r="E1505" s="28" t="s">
        <v>380</v>
      </c>
    </row>
    <row r="1506" customFormat="false" ht="15" hidden="false" customHeight="false" outlineLevel="0" collapsed="false">
      <c r="A1506" s="28" t="n">
        <v>41</v>
      </c>
      <c r="B1506" s="29" t="n">
        <v>46142</v>
      </c>
      <c r="C1506" s="28" t="n">
        <v>53986.87</v>
      </c>
      <c r="D1506" s="28" t="n">
        <v>1550</v>
      </c>
      <c r="E1506" s="28" t="s">
        <v>380</v>
      </c>
    </row>
    <row r="1507" customFormat="false" ht="15" hidden="false" customHeight="false" outlineLevel="0" collapsed="false">
      <c r="A1507" s="28" t="n">
        <v>41</v>
      </c>
      <c r="B1507" s="29" t="n">
        <v>46173</v>
      </c>
      <c r="C1507" s="28" t="n">
        <v>54356.5</v>
      </c>
      <c r="D1507" s="28" t="n">
        <v>573.33</v>
      </c>
      <c r="E1507" s="28" t="s">
        <v>381</v>
      </c>
    </row>
    <row r="1508" customFormat="false" ht="15" hidden="false" customHeight="false" outlineLevel="0" collapsed="false">
      <c r="A1508" s="28" t="n">
        <v>41</v>
      </c>
      <c r="B1508" s="29" t="n">
        <v>46203</v>
      </c>
      <c r="C1508" s="28" t="n">
        <v>55518.34</v>
      </c>
      <c r="D1508" s="28" t="n">
        <v>1550</v>
      </c>
      <c r="E1508" s="28" t="s">
        <v>380</v>
      </c>
    </row>
    <row r="1509" customFormat="false" ht="15" hidden="false" customHeight="false" outlineLevel="0" collapsed="false">
      <c r="A1509" s="28" t="n">
        <v>41</v>
      </c>
      <c r="B1509" s="29" t="n">
        <v>46234</v>
      </c>
      <c r="C1509" s="28" t="n">
        <v>56862.37</v>
      </c>
      <c r="D1509" s="28" t="n">
        <v>1550</v>
      </c>
      <c r="E1509" s="28" t="s">
        <v>380</v>
      </c>
    </row>
    <row r="1510" customFormat="false" ht="15" hidden="false" customHeight="false" outlineLevel="0" collapsed="false">
      <c r="A1510" s="28" t="n">
        <v>41</v>
      </c>
      <c r="B1510" s="29" t="n">
        <v>46265</v>
      </c>
      <c r="C1510" s="28" t="n">
        <v>58352.32</v>
      </c>
      <c r="D1510" s="28" t="n">
        <v>1550</v>
      </c>
      <c r="E1510" s="28" t="s">
        <v>380</v>
      </c>
    </row>
    <row r="1511" customFormat="false" ht="15" hidden="false" customHeight="false" outlineLevel="0" collapsed="false">
      <c r="A1511" s="28" t="n">
        <v>42</v>
      </c>
      <c r="B1511" s="29" t="n">
        <v>44957</v>
      </c>
      <c r="C1511" s="28" t="n">
        <v>10950.11</v>
      </c>
      <c r="D1511" s="28" t="n">
        <v>1360</v>
      </c>
      <c r="E1511" s="28" t="s">
        <v>380</v>
      </c>
    </row>
    <row r="1512" customFormat="false" ht="15" hidden="false" customHeight="false" outlineLevel="0" collapsed="false">
      <c r="A1512" s="28" t="n">
        <v>42</v>
      </c>
      <c r="B1512" s="29" t="n">
        <v>44985</v>
      </c>
      <c r="C1512" s="28" t="n">
        <v>12035.09</v>
      </c>
      <c r="D1512" s="28" t="n">
        <v>1360</v>
      </c>
      <c r="E1512" s="28" t="s">
        <v>380</v>
      </c>
    </row>
    <row r="1513" customFormat="false" ht="15" hidden="false" customHeight="false" outlineLevel="0" collapsed="false">
      <c r="A1513" s="28" t="n">
        <v>42</v>
      </c>
      <c r="B1513" s="29" t="n">
        <v>45016</v>
      </c>
      <c r="C1513" s="28" t="n">
        <v>13022.4</v>
      </c>
      <c r="D1513" s="28" t="n">
        <v>1360</v>
      </c>
      <c r="E1513" s="28" t="s">
        <v>380</v>
      </c>
    </row>
    <row r="1514" customFormat="false" ht="15" hidden="false" customHeight="false" outlineLevel="0" collapsed="false">
      <c r="A1514" s="28" t="n">
        <v>42</v>
      </c>
      <c r="B1514" s="29" t="n">
        <v>45046</v>
      </c>
      <c r="C1514" s="28" t="n">
        <v>14044.07</v>
      </c>
      <c r="D1514" s="28" t="n">
        <v>1360</v>
      </c>
      <c r="E1514" s="28" t="s">
        <v>380</v>
      </c>
    </row>
    <row r="1515" customFormat="false" ht="15" hidden="false" customHeight="false" outlineLevel="0" collapsed="false">
      <c r="A1515" s="28" t="n">
        <v>42</v>
      </c>
      <c r="B1515" s="29" t="n">
        <v>45077</v>
      </c>
      <c r="C1515" s="28" t="n">
        <v>15003.18</v>
      </c>
      <c r="D1515" s="28" t="n">
        <v>1360</v>
      </c>
      <c r="E1515" s="28" t="s">
        <v>380</v>
      </c>
    </row>
    <row r="1516" customFormat="false" ht="15" hidden="false" customHeight="false" outlineLevel="0" collapsed="false">
      <c r="A1516" s="28" t="n">
        <v>42</v>
      </c>
      <c r="B1516" s="29" t="n">
        <v>45107</v>
      </c>
      <c r="C1516" s="28" t="n">
        <v>16086.74</v>
      </c>
      <c r="D1516" s="28" t="n">
        <v>1360</v>
      </c>
      <c r="E1516" s="28" t="s">
        <v>380</v>
      </c>
    </row>
    <row r="1517" customFormat="false" ht="15" hidden="false" customHeight="false" outlineLevel="0" collapsed="false">
      <c r="A1517" s="28" t="n">
        <v>42</v>
      </c>
      <c r="B1517" s="29" t="n">
        <v>45138</v>
      </c>
      <c r="C1517" s="28" t="n">
        <v>17322.68</v>
      </c>
      <c r="D1517" s="28" t="n">
        <v>1360</v>
      </c>
      <c r="E1517" s="28" t="s">
        <v>380</v>
      </c>
    </row>
    <row r="1518" customFormat="false" ht="15" hidden="false" customHeight="false" outlineLevel="0" collapsed="false">
      <c r="A1518" s="28" t="n">
        <v>42</v>
      </c>
      <c r="B1518" s="29" t="n">
        <v>45169</v>
      </c>
      <c r="C1518" s="28" t="n">
        <v>18599.75</v>
      </c>
      <c r="D1518" s="28" t="n">
        <v>1360</v>
      </c>
      <c r="E1518" s="28" t="s">
        <v>380</v>
      </c>
    </row>
    <row r="1519" customFormat="false" ht="15" hidden="false" customHeight="false" outlineLevel="0" collapsed="false">
      <c r="A1519" s="28" t="n">
        <v>42</v>
      </c>
      <c r="B1519" s="29" t="n">
        <v>45199</v>
      </c>
      <c r="C1519" s="28" t="n">
        <v>18839.15</v>
      </c>
      <c r="D1519" s="28" t="n">
        <v>352.59</v>
      </c>
      <c r="E1519" s="28" t="s">
        <v>381</v>
      </c>
    </row>
    <row r="1520" customFormat="false" ht="15" hidden="false" customHeight="false" outlineLevel="0" collapsed="false">
      <c r="A1520" s="28" t="n">
        <v>42</v>
      </c>
      <c r="B1520" s="29" t="n">
        <v>45230</v>
      </c>
      <c r="C1520" s="28" t="n">
        <v>20186.33</v>
      </c>
      <c r="D1520" s="28" t="n">
        <v>1360</v>
      </c>
      <c r="E1520" s="28" t="s">
        <v>380</v>
      </c>
    </row>
    <row r="1521" customFormat="false" ht="15" hidden="false" customHeight="false" outlineLevel="0" collapsed="false">
      <c r="A1521" s="28" t="n">
        <v>42</v>
      </c>
      <c r="B1521" s="29" t="n">
        <v>45260</v>
      </c>
      <c r="C1521" s="28" t="n">
        <v>21527.72</v>
      </c>
      <c r="D1521" s="28" t="n">
        <v>1360</v>
      </c>
      <c r="E1521" s="28" t="s">
        <v>380</v>
      </c>
    </row>
    <row r="1522" customFormat="false" ht="15" hidden="false" customHeight="false" outlineLevel="0" collapsed="false">
      <c r="A1522" s="28" t="n">
        <v>42</v>
      </c>
      <c r="B1522" s="29" t="n">
        <v>45291</v>
      </c>
      <c r="C1522" s="28" t="n">
        <v>22491.02</v>
      </c>
      <c r="D1522" s="28" t="n">
        <v>1360</v>
      </c>
      <c r="E1522" s="28" t="s">
        <v>380</v>
      </c>
    </row>
    <row r="1523" customFormat="false" ht="15" hidden="false" customHeight="false" outlineLevel="0" collapsed="false">
      <c r="A1523" s="28" t="n">
        <v>42</v>
      </c>
      <c r="B1523" s="29" t="n">
        <v>45322</v>
      </c>
      <c r="C1523" s="28" t="n">
        <v>23821.64</v>
      </c>
      <c r="D1523" s="28" t="n">
        <v>1360</v>
      </c>
      <c r="E1523" s="28" t="s">
        <v>380</v>
      </c>
    </row>
    <row r="1524" customFormat="false" ht="15" hidden="false" customHeight="false" outlineLevel="0" collapsed="false">
      <c r="A1524" s="28" t="n">
        <v>42</v>
      </c>
      <c r="B1524" s="29" t="n">
        <v>45351</v>
      </c>
      <c r="C1524" s="28" t="n">
        <v>24931.36</v>
      </c>
      <c r="D1524" s="28" t="n">
        <v>1360</v>
      </c>
      <c r="E1524" s="28" t="s">
        <v>380</v>
      </c>
    </row>
    <row r="1525" customFormat="false" ht="15" hidden="false" customHeight="false" outlineLevel="0" collapsed="false">
      <c r="A1525" s="28" t="n">
        <v>42</v>
      </c>
      <c r="B1525" s="29" t="n">
        <v>45382</v>
      </c>
      <c r="C1525" s="28" t="n">
        <v>26201.04</v>
      </c>
      <c r="D1525" s="28" t="n">
        <v>1360</v>
      </c>
      <c r="E1525" s="28" t="s">
        <v>380</v>
      </c>
    </row>
    <row r="1526" customFormat="false" ht="15" hidden="false" customHeight="false" outlineLevel="0" collapsed="false">
      <c r="A1526" s="28" t="n">
        <v>42</v>
      </c>
      <c r="B1526" s="29" t="n">
        <v>45412</v>
      </c>
      <c r="C1526" s="28" t="n">
        <v>27201.8</v>
      </c>
      <c r="D1526" s="28" t="n">
        <v>1360</v>
      </c>
      <c r="E1526" s="28" t="s">
        <v>380</v>
      </c>
    </row>
    <row r="1527" customFormat="false" ht="15" hidden="false" customHeight="false" outlineLevel="0" collapsed="false">
      <c r="A1527" s="28" t="n">
        <v>42</v>
      </c>
      <c r="B1527" s="29" t="n">
        <v>45443</v>
      </c>
      <c r="C1527" s="28" t="n">
        <v>28490.7</v>
      </c>
      <c r="D1527" s="28" t="n">
        <v>1360</v>
      </c>
      <c r="E1527" s="28" t="s">
        <v>380</v>
      </c>
    </row>
    <row r="1528" customFormat="false" ht="15" hidden="false" customHeight="false" outlineLevel="0" collapsed="false">
      <c r="A1528" s="28" t="n">
        <v>42</v>
      </c>
      <c r="B1528" s="29" t="n">
        <v>45473</v>
      </c>
      <c r="C1528" s="28" t="n">
        <v>29709.49</v>
      </c>
      <c r="D1528" s="28" t="n">
        <v>1360</v>
      </c>
      <c r="E1528" s="28" t="s">
        <v>380</v>
      </c>
    </row>
    <row r="1529" customFormat="false" ht="15" hidden="false" customHeight="false" outlineLevel="0" collapsed="false">
      <c r="A1529" s="28" t="n">
        <v>42</v>
      </c>
      <c r="B1529" s="29" t="n">
        <v>45504</v>
      </c>
      <c r="C1529" s="28" t="n">
        <v>30698.49</v>
      </c>
      <c r="D1529" s="28" t="n">
        <v>1360</v>
      </c>
      <c r="E1529" s="28" t="s">
        <v>380</v>
      </c>
    </row>
    <row r="1530" customFormat="false" ht="15" hidden="false" customHeight="false" outlineLevel="0" collapsed="false">
      <c r="A1530" s="28" t="n">
        <v>42</v>
      </c>
      <c r="B1530" s="29" t="n">
        <v>45535</v>
      </c>
      <c r="C1530" s="28" t="n">
        <v>31919.58</v>
      </c>
      <c r="D1530" s="28" t="n">
        <v>1360</v>
      </c>
      <c r="E1530" s="28" t="s">
        <v>380</v>
      </c>
    </row>
    <row r="1531" customFormat="false" ht="15" hidden="false" customHeight="false" outlineLevel="0" collapsed="false">
      <c r="A1531" s="28" t="n">
        <v>42</v>
      </c>
      <c r="B1531" s="29" t="n">
        <v>45565</v>
      </c>
      <c r="C1531" s="28" t="n">
        <v>33121.31</v>
      </c>
      <c r="D1531" s="28" t="n">
        <v>1360</v>
      </c>
      <c r="E1531" s="28" t="s">
        <v>380</v>
      </c>
    </row>
    <row r="1532" customFormat="false" ht="15" hidden="false" customHeight="false" outlineLevel="0" collapsed="false">
      <c r="A1532" s="28" t="n">
        <v>42</v>
      </c>
      <c r="B1532" s="29" t="n">
        <v>45596</v>
      </c>
      <c r="C1532" s="28" t="n">
        <v>34315.03</v>
      </c>
      <c r="D1532" s="28" t="n">
        <v>1360</v>
      </c>
      <c r="E1532" s="28" t="s">
        <v>380</v>
      </c>
    </row>
    <row r="1533" customFormat="false" ht="15" hidden="false" customHeight="false" outlineLevel="0" collapsed="false">
      <c r="A1533" s="28" t="n">
        <v>42</v>
      </c>
      <c r="B1533" s="29" t="n">
        <v>45626</v>
      </c>
      <c r="C1533" s="28" t="n">
        <v>35291.28</v>
      </c>
      <c r="D1533" s="28" t="n">
        <v>1360</v>
      </c>
      <c r="E1533" s="28" t="s">
        <v>380</v>
      </c>
    </row>
    <row r="1534" customFormat="false" ht="15" hidden="false" customHeight="false" outlineLevel="0" collapsed="false">
      <c r="A1534" s="28" t="n">
        <v>42</v>
      </c>
      <c r="B1534" s="29" t="n">
        <v>45657</v>
      </c>
      <c r="C1534" s="28" t="n">
        <v>36643.44</v>
      </c>
      <c r="D1534" s="28" t="n">
        <v>1360</v>
      </c>
      <c r="E1534" s="28" t="s">
        <v>380</v>
      </c>
    </row>
    <row r="1535" customFormat="false" ht="15" hidden="false" customHeight="false" outlineLevel="0" collapsed="false">
      <c r="A1535" s="28" t="n">
        <v>42</v>
      </c>
      <c r="B1535" s="29" t="n">
        <v>45688</v>
      </c>
      <c r="C1535" s="28" t="n">
        <v>37618.73</v>
      </c>
      <c r="D1535" s="28" t="n">
        <v>1360</v>
      </c>
      <c r="E1535" s="28" t="s">
        <v>380</v>
      </c>
    </row>
    <row r="1536" customFormat="false" ht="15" hidden="false" customHeight="false" outlineLevel="0" collapsed="false">
      <c r="A1536" s="28" t="n">
        <v>42</v>
      </c>
      <c r="B1536" s="29" t="n">
        <v>45716</v>
      </c>
      <c r="C1536" s="28" t="n">
        <v>38232.96</v>
      </c>
      <c r="D1536" s="28" t="n">
        <v>644.3</v>
      </c>
      <c r="E1536" s="28" t="s">
        <v>381</v>
      </c>
    </row>
    <row r="1537" customFormat="false" ht="15" hidden="false" customHeight="false" outlineLevel="0" collapsed="false">
      <c r="A1537" s="28" t="n">
        <v>42</v>
      </c>
      <c r="B1537" s="29" t="n">
        <v>45747</v>
      </c>
      <c r="C1537" s="28" t="n">
        <v>39413.75</v>
      </c>
      <c r="D1537" s="28" t="n">
        <v>1360</v>
      </c>
      <c r="E1537" s="28" t="s">
        <v>380</v>
      </c>
    </row>
    <row r="1538" customFormat="false" ht="15" hidden="false" customHeight="false" outlineLevel="0" collapsed="false">
      <c r="A1538" s="28" t="n">
        <v>42</v>
      </c>
      <c r="B1538" s="29" t="n">
        <v>45777</v>
      </c>
      <c r="C1538" s="28" t="n">
        <v>40456.21</v>
      </c>
      <c r="D1538" s="28" t="n">
        <v>1360</v>
      </c>
      <c r="E1538" s="28" t="s">
        <v>380</v>
      </c>
    </row>
    <row r="1539" customFormat="false" ht="15" hidden="false" customHeight="false" outlineLevel="0" collapsed="false">
      <c r="A1539" s="28" t="n">
        <v>42</v>
      </c>
      <c r="B1539" s="29" t="n">
        <v>45808</v>
      </c>
      <c r="C1539" s="28" t="n">
        <v>41201.18</v>
      </c>
      <c r="D1539" s="28" t="n">
        <v>949.36</v>
      </c>
      <c r="E1539" s="28" t="s">
        <v>381</v>
      </c>
    </row>
    <row r="1540" customFormat="false" ht="15" hidden="false" customHeight="false" outlineLevel="0" collapsed="false">
      <c r="A1540" s="28" t="n">
        <v>42</v>
      </c>
      <c r="B1540" s="29" t="n">
        <v>45838</v>
      </c>
      <c r="C1540" s="28" t="n">
        <v>42510.05</v>
      </c>
      <c r="D1540" s="28" t="n">
        <v>1360</v>
      </c>
      <c r="E1540" s="28" t="s">
        <v>380</v>
      </c>
    </row>
    <row r="1541" customFormat="false" ht="15" hidden="false" customHeight="false" outlineLevel="0" collapsed="false">
      <c r="A1541" s="28" t="n">
        <v>42</v>
      </c>
      <c r="B1541" s="29" t="n">
        <v>45869</v>
      </c>
      <c r="C1541" s="28" t="n">
        <v>42851.07</v>
      </c>
      <c r="D1541" s="28" t="n">
        <v>420.11</v>
      </c>
      <c r="E1541" s="28" t="s">
        <v>381</v>
      </c>
    </row>
    <row r="1542" customFormat="false" ht="15" hidden="false" customHeight="false" outlineLevel="0" collapsed="false">
      <c r="A1542" s="28" t="n">
        <v>42</v>
      </c>
      <c r="B1542" s="29" t="n">
        <v>45900</v>
      </c>
      <c r="C1542" s="28" t="n">
        <v>43046.52</v>
      </c>
      <c r="D1542" s="28" t="n">
        <v>480.59</v>
      </c>
      <c r="E1542" s="28" t="s">
        <v>381</v>
      </c>
    </row>
    <row r="1543" customFormat="false" ht="15" hidden="false" customHeight="false" outlineLevel="0" collapsed="false">
      <c r="A1543" s="28" t="n">
        <v>42</v>
      </c>
      <c r="B1543" s="29" t="n">
        <v>45930</v>
      </c>
      <c r="C1543" s="28" t="n">
        <v>42694.87</v>
      </c>
      <c r="D1543" s="28" t="n">
        <v>0</v>
      </c>
      <c r="E1543" s="28" t="s">
        <v>379</v>
      </c>
    </row>
    <row r="1544" customFormat="false" ht="15" hidden="false" customHeight="false" outlineLevel="0" collapsed="false">
      <c r="A1544" s="28" t="n">
        <v>42</v>
      </c>
      <c r="B1544" s="29" t="n">
        <v>45961</v>
      </c>
      <c r="C1544" s="28" t="n">
        <v>43894.68</v>
      </c>
      <c r="D1544" s="28" t="n">
        <v>351.11</v>
      </c>
      <c r="E1544" s="28" t="s">
        <v>381</v>
      </c>
    </row>
    <row r="1545" customFormat="false" ht="15" hidden="false" customHeight="false" outlineLevel="0" collapsed="false">
      <c r="A1545" s="28" t="n">
        <v>42</v>
      </c>
      <c r="B1545" s="29" t="n">
        <v>45991</v>
      </c>
      <c r="C1545" s="28" t="n">
        <v>44945.1</v>
      </c>
      <c r="D1545" s="28" t="n">
        <v>1360</v>
      </c>
      <c r="E1545" s="28" t="s">
        <v>380</v>
      </c>
    </row>
    <row r="1546" customFormat="false" ht="15" hidden="false" customHeight="false" outlineLevel="0" collapsed="false">
      <c r="A1546" s="28" t="n">
        <v>42</v>
      </c>
      <c r="B1546" s="29" t="n">
        <v>46022</v>
      </c>
      <c r="C1546" s="28" t="n">
        <v>45441.05</v>
      </c>
      <c r="D1546" s="28" t="n">
        <v>499.24</v>
      </c>
      <c r="E1546" s="28" t="s">
        <v>381</v>
      </c>
    </row>
    <row r="1547" customFormat="false" ht="15" hidden="false" customHeight="false" outlineLevel="0" collapsed="false">
      <c r="A1547" s="28" t="n">
        <v>42</v>
      </c>
      <c r="B1547" s="29" t="n">
        <v>46053</v>
      </c>
      <c r="C1547" s="28" t="n">
        <v>46659.09</v>
      </c>
      <c r="D1547" s="28" t="n">
        <v>1360</v>
      </c>
      <c r="E1547" s="28" t="s">
        <v>380</v>
      </c>
    </row>
    <row r="1548" customFormat="false" ht="15" hidden="false" customHeight="false" outlineLevel="0" collapsed="false">
      <c r="A1548" s="28" t="n">
        <v>42</v>
      </c>
      <c r="B1548" s="29" t="n">
        <v>46081</v>
      </c>
      <c r="C1548" s="28" t="n">
        <v>47817.85</v>
      </c>
      <c r="D1548" s="28" t="n">
        <v>1360</v>
      </c>
      <c r="E1548" s="28" t="s">
        <v>380</v>
      </c>
    </row>
    <row r="1549" customFormat="false" ht="15" hidden="false" customHeight="false" outlineLevel="0" collapsed="false">
      <c r="A1549" s="28" t="n">
        <v>42</v>
      </c>
      <c r="B1549" s="29" t="n">
        <v>46112</v>
      </c>
      <c r="C1549" s="28" t="n">
        <v>47690.1</v>
      </c>
      <c r="D1549" s="28" t="n">
        <v>0</v>
      </c>
      <c r="E1549" s="28" t="s">
        <v>379</v>
      </c>
    </row>
    <row r="1550" customFormat="false" ht="15" hidden="false" customHeight="false" outlineLevel="0" collapsed="false">
      <c r="A1550" s="28" t="n">
        <v>42</v>
      </c>
      <c r="B1550" s="29" t="n">
        <v>46142</v>
      </c>
      <c r="C1550" s="28" t="n">
        <v>48890.51</v>
      </c>
      <c r="D1550" s="28" t="n">
        <v>1360</v>
      </c>
      <c r="E1550" s="28" t="s">
        <v>380</v>
      </c>
    </row>
    <row r="1551" customFormat="false" ht="15" hidden="false" customHeight="false" outlineLevel="0" collapsed="false">
      <c r="A1551" s="28" t="n">
        <v>42</v>
      </c>
      <c r="B1551" s="29" t="n">
        <v>46173</v>
      </c>
      <c r="C1551" s="28" t="n">
        <v>50063.08</v>
      </c>
      <c r="D1551" s="28" t="n">
        <v>1360</v>
      </c>
      <c r="E1551" s="28" t="s">
        <v>380</v>
      </c>
    </row>
    <row r="1552" customFormat="false" ht="15" hidden="false" customHeight="false" outlineLevel="0" collapsed="false">
      <c r="A1552" s="28" t="n">
        <v>42</v>
      </c>
      <c r="B1552" s="29" t="n">
        <v>46203</v>
      </c>
      <c r="C1552" s="28" t="n">
        <v>51185.58</v>
      </c>
      <c r="D1552" s="28" t="n">
        <v>1360</v>
      </c>
      <c r="E1552" s="28" t="s">
        <v>380</v>
      </c>
    </row>
    <row r="1553" customFormat="false" ht="15" hidden="false" customHeight="false" outlineLevel="0" collapsed="false">
      <c r="A1553" s="28" t="n">
        <v>42</v>
      </c>
      <c r="B1553" s="29" t="n">
        <v>46234</v>
      </c>
      <c r="C1553" s="28" t="n">
        <v>52275.69</v>
      </c>
      <c r="D1553" s="28" t="n">
        <v>1360</v>
      </c>
      <c r="E1553" s="28" t="s">
        <v>380</v>
      </c>
    </row>
    <row r="1554" customFormat="false" ht="15" hidden="false" customHeight="false" outlineLevel="0" collapsed="false">
      <c r="A1554" s="28" t="n">
        <v>42</v>
      </c>
      <c r="B1554" s="29" t="n">
        <v>46265</v>
      </c>
      <c r="C1554" s="28" t="n">
        <v>53317.82</v>
      </c>
      <c r="D1554" s="28" t="n">
        <v>1360</v>
      </c>
      <c r="E1554" s="28" t="s">
        <v>380</v>
      </c>
    </row>
    <row r="1555" customFormat="false" ht="15" hidden="false" customHeight="false" outlineLevel="0" collapsed="false">
      <c r="A1555" s="28" t="n">
        <v>43</v>
      </c>
      <c r="B1555" s="29" t="n">
        <v>46081</v>
      </c>
      <c r="C1555" s="28" t="n">
        <v>6132.85</v>
      </c>
      <c r="D1555" s="28" t="n">
        <v>1430</v>
      </c>
      <c r="E1555" s="28" t="s">
        <v>380</v>
      </c>
    </row>
    <row r="1556" customFormat="false" ht="15" hidden="false" customHeight="false" outlineLevel="0" collapsed="false">
      <c r="A1556" s="28" t="n">
        <v>43</v>
      </c>
      <c r="B1556" s="29" t="n">
        <v>46112</v>
      </c>
      <c r="C1556" s="28" t="n">
        <v>7556.31</v>
      </c>
      <c r="D1556" s="28" t="n">
        <v>1430</v>
      </c>
      <c r="E1556" s="28" t="s">
        <v>380</v>
      </c>
    </row>
    <row r="1557" customFormat="false" ht="15" hidden="false" customHeight="false" outlineLevel="0" collapsed="false">
      <c r="A1557" s="28" t="n">
        <v>43</v>
      </c>
      <c r="B1557" s="29" t="n">
        <v>46142</v>
      </c>
      <c r="C1557" s="28" t="n">
        <v>8741.21</v>
      </c>
      <c r="D1557" s="28" t="n">
        <v>1430</v>
      </c>
      <c r="E1557" s="28" t="s">
        <v>380</v>
      </c>
    </row>
    <row r="1558" customFormat="false" ht="15" hidden="false" customHeight="false" outlineLevel="0" collapsed="false">
      <c r="A1558" s="28" t="n">
        <v>43</v>
      </c>
      <c r="B1558" s="29" t="n">
        <v>46173</v>
      </c>
      <c r="C1558" s="28" t="n">
        <v>9788.39</v>
      </c>
      <c r="D1558" s="28" t="n">
        <v>1430</v>
      </c>
      <c r="E1558" s="28" t="s">
        <v>380</v>
      </c>
    </row>
    <row r="1559" customFormat="false" ht="15" hidden="false" customHeight="false" outlineLevel="0" collapsed="false">
      <c r="A1559" s="28" t="n">
        <v>43</v>
      </c>
      <c r="B1559" s="29" t="n">
        <v>46203</v>
      </c>
      <c r="C1559" s="28" t="n">
        <v>10002.76</v>
      </c>
      <c r="D1559" s="28" t="n">
        <v>319.17</v>
      </c>
      <c r="E1559" s="28" t="s">
        <v>381</v>
      </c>
    </row>
    <row r="1560" customFormat="false" ht="15" hidden="false" customHeight="false" outlineLevel="0" collapsed="false">
      <c r="A1560" s="28" t="n">
        <v>43</v>
      </c>
      <c r="B1560" s="29" t="n">
        <v>46234</v>
      </c>
      <c r="C1560" s="28" t="n">
        <v>11021.32</v>
      </c>
      <c r="D1560" s="28" t="n">
        <v>1430</v>
      </c>
      <c r="E1560" s="28" t="s">
        <v>380</v>
      </c>
    </row>
    <row r="1561" customFormat="false" ht="15" hidden="false" customHeight="false" outlineLevel="0" collapsed="false">
      <c r="A1561" s="28" t="n">
        <v>43</v>
      </c>
      <c r="B1561" s="29" t="n">
        <v>46265</v>
      </c>
      <c r="C1561" s="28" t="n">
        <v>12273.71</v>
      </c>
      <c r="D1561" s="28" t="n">
        <v>1430</v>
      </c>
      <c r="E1561" s="28" t="s">
        <v>380</v>
      </c>
    </row>
    <row r="1562" customFormat="false" ht="15" hidden="false" customHeight="false" outlineLevel="0" collapsed="false">
      <c r="A1562" s="28" t="n">
        <v>44</v>
      </c>
      <c r="B1562" s="29" t="n">
        <v>45657</v>
      </c>
      <c r="C1562" s="28" t="n">
        <v>6327.65</v>
      </c>
      <c r="D1562" s="28" t="n">
        <v>1410</v>
      </c>
      <c r="E1562" s="28" t="s">
        <v>380</v>
      </c>
    </row>
    <row r="1563" customFormat="false" ht="15" hidden="false" customHeight="false" outlineLevel="0" collapsed="false">
      <c r="A1563" s="28" t="n">
        <v>44</v>
      </c>
      <c r="B1563" s="29" t="n">
        <v>45688</v>
      </c>
      <c r="C1563" s="28" t="n">
        <v>7575.21</v>
      </c>
      <c r="D1563" s="28" t="n">
        <v>1410</v>
      </c>
      <c r="E1563" s="28" t="s">
        <v>380</v>
      </c>
    </row>
    <row r="1564" customFormat="false" ht="15" hidden="false" customHeight="false" outlineLevel="0" collapsed="false">
      <c r="A1564" s="28" t="n">
        <v>44</v>
      </c>
      <c r="B1564" s="29" t="n">
        <v>45716</v>
      </c>
      <c r="C1564" s="28" t="n">
        <v>8649.1</v>
      </c>
      <c r="D1564" s="28" t="n">
        <v>1410</v>
      </c>
      <c r="E1564" s="28" t="s">
        <v>380</v>
      </c>
    </row>
    <row r="1565" customFormat="false" ht="15" hidden="false" customHeight="false" outlineLevel="0" collapsed="false">
      <c r="A1565" s="28" t="n">
        <v>44</v>
      </c>
      <c r="B1565" s="29" t="n">
        <v>45747</v>
      </c>
      <c r="C1565" s="28" t="n">
        <v>10056.35</v>
      </c>
      <c r="D1565" s="28" t="n">
        <v>1410</v>
      </c>
      <c r="E1565" s="28" t="s">
        <v>380</v>
      </c>
    </row>
    <row r="1566" customFormat="false" ht="15" hidden="false" customHeight="false" outlineLevel="0" collapsed="false">
      <c r="A1566" s="28" t="n">
        <v>44</v>
      </c>
      <c r="B1566" s="29" t="n">
        <v>45777</v>
      </c>
      <c r="C1566" s="28" t="n">
        <v>10161.64</v>
      </c>
      <c r="D1566" s="28" t="n">
        <v>517.83</v>
      </c>
      <c r="E1566" s="28" t="s">
        <v>381</v>
      </c>
    </row>
    <row r="1567" customFormat="false" ht="15" hidden="false" customHeight="false" outlineLevel="0" collapsed="false">
      <c r="A1567" s="28" t="n">
        <v>44</v>
      </c>
      <c r="B1567" s="29" t="n">
        <v>45808</v>
      </c>
      <c r="C1567" s="28" t="n">
        <v>10308.43</v>
      </c>
      <c r="D1567" s="28" t="n">
        <v>517.53</v>
      </c>
      <c r="E1567" s="28" t="s">
        <v>381</v>
      </c>
    </row>
    <row r="1568" customFormat="false" ht="15" hidden="false" customHeight="false" outlineLevel="0" collapsed="false">
      <c r="A1568" s="28" t="n">
        <v>44</v>
      </c>
      <c r="B1568" s="29" t="n">
        <v>45838</v>
      </c>
      <c r="C1568" s="28" t="n">
        <v>11384.28</v>
      </c>
      <c r="D1568" s="28" t="n">
        <v>1410</v>
      </c>
      <c r="E1568" s="28" t="s">
        <v>380</v>
      </c>
    </row>
    <row r="1569" customFormat="false" ht="15" hidden="false" customHeight="false" outlineLevel="0" collapsed="false">
      <c r="A1569" s="28" t="n">
        <v>44</v>
      </c>
      <c r="B1569" s="29" t="n">
        <v>45869</v>
      </c>
      <c r="C1569" s="28" t="n">
        <v>12657.53</v>
      </c>
      <c r="D1569" s="28" t="n">
        <v>1410</v>
      </c>
      <c r="E1569" s="28" t="s">
        <v>380</v>
      </c>
    </row>
    <row r="1570" customFormat="false" ht="15" hidden="false" customHeight="false" outlineLevel="0" collapsed="false">
      <c r="A1570" s="28" t="n">
        <v>44</v>
      </c>
      <c r="B1570" s="29" t="n">
        <v>45900</v>
      </c>
      <c r="C1570" s="28" t="n">
        <v>13988.82</v>
      </c>
      <c r="D1570" s="28" t="n">
        <v>1410</v>
      </c>
      <c r="E1570" s="28" t="s">
        <v>380</v>
      </c>
    </row>
    <row r="1571" customFormat="false" ht="15" hidden="false" customHeight="false" outlineLevel="0" collapsed="false">
      <c r="A1571" s="28" t="n">
        <v>44</v>
      </c>
      <c r="B1571" s="29" t="n">
        <v>45930</v>
      </c>
      <c r="C1571" s="28" t="n">
        <v>15087.09</v>
      </c>
      <c r="D1571" s="28" t="n">
        <v>1410</v>
      </c>
      <c r="E1571" s="28" t="s">
        <v>380</v>
      </c>
    </row>
    <row r="1572" customFormat="false" ht="15" hidden="false" customHeight="false" outlineLevel="0" collapsed="false">
      <c r="A1572" s="28" t="n">
        <v>44</v>
      </c>
      <c r="B1572" s="29" t="n">
        <v>45961</v>
      </c>
      <c r="C1572" s="28" t="n">
        <v>16365.25</v>
      </c>
      <c r="D1572" s="28" t="n">
        <v>1410</v>
      </c>
      <c r="E1572" s="28" t="s">
        <v>380</v>
      </c>
    </row>
    <row r="1573" customFormat="false" ht="15" hidden="false" customHeight="false" outlineLevel="0" collapsed="false">
      <c r="A1573" s="28" t="n">
        <v>44</v>
      </c>
      <c r="B1573" s="29" t="n">
        <v>45991</v>
      </c>
      <c r="C1573" s="28" t="n">
        <v>17677.56</v>
      </c>
      <c r="D1573" s="28" t="n">
        <v>1410</v>
      </c>
      <c r="E1573" s="28" t="s">
        <v>380</v>
      </c>
    </row>
    <row r="1574" customFormat="false" ht="15" hidden="false" customHeight="false" outlineLevel="0" collapsed="false">
      <c r="A1574" s="28" t="n">
        <v>44</v>
      </c>
      <c r="B1574" s="29" t="n">
        <v>46022</v>
      </c>
      <c r="C1574" s="28" t="n">
        <v>17914.87</v>
      </c>
      <c r="D1574" s="28" t="n">
        <v>577.45</v>
      </c>
      <c r="E1574" s="28" t="s">
        <v>381</v>
      </c>
    </row>
    <row r="1575" customFormat="false" ht="15" hidden="false" customHeight="false" outlineLevel="0" collapsed="false">
      <c r="A1575" s="28" t="n">
        <v>44</v>
      </c>
      <c r="B1575" s="29" t="n">
        <v>46053</v>
      </c>
      <c r="C1575" s="28" t="n">
        <v>19321.29</v>
      </c>
      <c r="D1575" s="28" t="n">
        <v>1410</v>
      </c>
      <c r="E1575" s="28" t="s">
        <v>380</v>
      </c>
    </row>
    <row r="1576" customFormat="false" ht="15" hidden="false" customHeight="false" outlineLevel="0" collapsed="false">
      <c r="A1576" s="28" t="n">
        <v>44</v>
      </c>
      <c r="B1576" s="29" t="n">
        <v>46081</v>
      </c>
      <c r="C1576" s="28" t="n">
        <v>20537.74</v>
      </c>
      <c r="D1576" s="28" t="n">
        <v>1410</v>
      </c>
      <c r="E1576" s="28" t="s">
        <v>380</v>
      </c>
    </row>
    <row r="1577" customFormat="false" ht="15" hidden="false" customHeight="false" outlineLevel="0" collapsed="false">
      <c r="A1577" s="28" t="n">
        <v>44</v>
      </c>
      <c r="B1577" s="29" t="n">
        <v>46112</v>
      </c>
      <c r="C1577" s="28" t="n">
        <v>21868.83</v>
      </c>
      <c r="D1577" s="28" t="n">
        <v>542.61</v>
      </c>
      <c r="E1577" s="28" t="s">
        <v>381</v>
      </c>
    </row>
    <row r="1578" customFormat="false" ht="15" hidden="false" customHeight="false" outlineLevel="0" collapsed="false">
      <c r="A1578" s="28" t="n">
        <v>44</v>
      </c>
      <c r="B1578" s="29" t="n">
        <v>46142</v>
      </c>
      <c r="C1578" s="28" t="n">
        <v>22862.89</v>
      </c>
      <c r="D1578" s="28" t="n">
        <v>1410</v>
      </c>
      <c r="E1578" s="28" t="s">
        <v>380</v>
      </c>
    </row>
    <row r="1579" customFormat="false" ht="15" hidden="false" customHeight="false" outlineLevel="0" collapsed="false">
      <c r="A1579" s="28" t="n">
        <v>44</v>
      </c>
      <c r="B1579" s="29" t="n">
        <v>46173</v>
      </c>
      <c r="C1579" s="28" t="n">
        <v>23581.46</v>
      </c>
      <c r="D1579" s="28" t="n">
        <v>771.91</v>
      </c>
      <c r="E1579" s="28" t="s">
        <v>381</v>
      </c>
    </row>
    <row r="1580" customFormat="false" ht="15" hidden="false" customHeight="false" outlineLevel="0" collapsed="false">
      <c r="A1580" s="28" t="n">
        <v>44</v>
      </c>
      <c r="B1580" s="29" t="n">
        <v>46203</v>
      </c>
      <c r="C1580" s="28" t="n">
        <v>23605.32</v>
      </c>
      <c r="D1580" s="28" t="n">
        <v>362.75</v>
      </c>
      <c r="E1580" s="28" t="s">
        <v>381</v>
      </c>
    </row>
    <row r="1581" customFormat="false" ht="15" hidden="false" customHeight="false" outlineLevel="0" collapsed="false">
      <c r="A1581" s="28" t="n">
        <v>44</v>
      </c>
      <c r="B1581" s="29" t="n">
        <v>46234</v>
      </c>
      <c r="C1581" s="28" t="n">
        <v>23728.33</v>
      </c>
      <c r="D1581" s="28" t="n">
        <v>441.08</v>
      </c>
      <c r="E1581" s="28" t="s">
        <v>381</v>
      </c>
    </row>
    <row r="1582" customFormat="false" ht="15" hidden="false" customHeight="false" outlineLevel="0" collapsed="false">
      <c r="A1582" s="28" t="n">
        <v>44</v>
      </c>
      <c r="B1582" s="29" t="n">
        <v>46265</v>
      </c>
      <c r="C1582" s="28" t="n">
        <v>25058.36</v>
      </c>
      <c r="D1582" s="28" t="n">
        <v>1410</v>
      </c>
      <c r="E1582" s="28" t="s">
        <v>380</v>
      </c>
    </row>
    <row r="1583" customFormat="false" ht="15" hidden="false" customHeight="false" outlineLevel="0" collapsed="false">
      <c r="A1583" s="28" t="n">
        <v>45</v>
      </c>
      <c r="B1583" s="29" t="n">
        <v>44957</v>
      </c>
      <c r="C1583" s="28" t="n">
        <v>12306.29</v>
      </c>
      <c r="D1583" s="28" t="n">
        <v>1490</v>
      </c>
      <c r="E1583" s="28" t="s">
        <v>380</v>
      </c>
    </row>
    <row r="1584" customFormat="false" ht="15" hidden="false" customHeight="false" outlineLevel="0" collapsed="false">
      <c r="A1584" s="28" t="n">
        <v>45</v>
      </c>
      <c r="B1584" s="29" t="n">
        <v>44985</v>
      </c>
      <c r="C1584" s="28" t="n">
        <v>13501.16</v>
      </c>
      <c r="D1584" s="28" t="n">
        <v>1490</v>
      </c>
      <c r="E1584" s="28" t="s">
        <v>380</v>
      </c>
    </row>
    <row r="1585" customFormat="false" ht="15" hidden="false" customHeight="false" outlineLevel="0" collapsed="false">
      <c r="A1585" s="28" t="n">
        <v>45</v>
      </c>
      <c r="B1585" s="29" t="n">
        <v>45016</v>
      </c>
      <c r="C1585" s="28" t="n">
        <v>14585.77</v>
      </c>
      <c r="D1585" s="28" t="n">
        <v>1490</v>
      </c>
      <c r="E1585" s="28" t="s">
        <v>380</v>
      </c>
    </row>
    <row r="1586" customFormat="false" ht="15" hidden="false" customHeight="false" outlineLevel="0" collapsed="false">
      <c r="A1586" s="28" t="n">
        <v>45</v>
      </c>
      <c r="B1586" s="29" t="n">
        <v>45046</v>
      </c>
      <c r="C1586" s="28" t="n">
        <v>16020.12</v>
      </c>
      <c r="D1586" s="28" t="n">
        <v>1490</v>
      </c>
      <c r="E1586" s="28" t="s">
        <v>380</v>
      </c>
    </row>
    <row r="1587" customFormat="false" ht="15" hidden="false" customHeight="false" outlineLevel="0" collapsed="false">
      <c r="A1587" s="28" t="n">
        <v>45</v>
      </c>
      <c r="B1587" s="29" t="n">
        <v>45077</v>
      </c>
      <c r="C1587" s="28" t="n">
        <v>17291.61</v>
      </c>
      <c r="D1587" s="28" t="n">
        <v>1490</v>
      </c>
      <c r="E1587" s="28" t="s">
        <v>380</v>
      </c>
    </row>
    <row r="1588" customFormat="false" ht="15" hidden="false" customHeight="false" outlineLevel="0" collapsed="false">
      <c r="A1588" s="28" t="n">
        <v>45</v>
      </c>
      <c r="B1588" s="29" t="n">
        <v>45107</v>
      </c>
      <c r="C1588" s="28" t="n">
        <v>18617.99</v>
      </c>
      <c r="D1588" s="28" t="n">
        <v>1490</v>
      </c>
      <c r="E1588" s="28" t="s">
        <v>380</v>
      </c>
    </row>
    <row r="1589" customFormat="false" ht="15" hidden="false" customHeight="false" outlineLevel="0" collapsed="false">
      <c r="A1589" s="28" t="n">
        <v>45</v>
      </c>
      <c r="B1589" s="29" t="n">
        <v>45138</v>
      </c>
      <c r="C1589" s="28" t="n">
        <v>20060.42</v>
      </c>
      <c r="D1589" s="28" t="n">
        <v>1490</v>
      </c>
      <c r="E1589" s="28" t="s">
        <v>380</v>
      </c>
    </row>
    <row r="1590" customFormat="false" ht="15" hidden="false" customHeight="false" outlineLevel="0" collapsed="false">
      <c r="A1590" s="28" t="n">
        <v>45</v>
      </c>
      <c r="B1590" s="29" t="n">
        <v>45169</v>
      </c>
      <c r="C1590" s="28" t="n">
        <v>21355.29</v>
      </c>
      <c r="D1590" s="28" t="n">
        <v>1490</v>
      </c>
      <c r="E1590" s="28" t="s">
        <v>380</v>
      </c>
    </row>
    <row r="1591" customFormat="false" ht="15" hidden="false" customHeight="false" outlineLevel="0" collapsed="false">
      <c r="A1591" s="28" t="n">
        <v>45</v>
      </c>
      <c r="B1591" s="29" t="n">
        <v>45199</v>
      </c>
      <c r="C1591" s="28" t="n">
        <v>22696.74</v>
      </c>
      <c r="D1591" s="28" t="n">
        <v>1490</v>
      </c>
      <c r="E1591" s="28" t="s">
        <v>380</v>
      </c>
    </row>
    <row r="1592" customFormat="false" ht="15" hidden="false" customHeight="false" outlineLevel="0" collapsed="false">
      <c r="A1592" s="28" t="n">
        <v>45</v>
      </c>
      <c r="B1592" s="29" t="n">
        <v>45230</v>
      </c>
      <c r="C1592" s="28" t="n">
        <v>23860.28</v>
      </c>
      <c r="D1592" s="28" t="n">
        <v>1490</v>
      </c>
      <c r="E1592" s="28" t="s">
        <v>380</v>
      </c>
    </row>
    <row r="1593" customFormat="false" ht="15" hidden="false" customHeight="false" outlineLevel="0" collapsed="false">
      <c r="A1593" s="28" t="n">
        <v>45</v>
      </c>
      <c r="B1593" s="29" t="n">
        <v>45260</v>
      </c>
      <c r="C1593" s="28" t="n">
        <v>24374.87</v>
      </c>
      <c r="D1593" s="28" t="n">
        <v>721.89</v>
      </c>
      <c r="E1593" s="28" t="s">
        <v>381</v>
      </c>
    </row>
    <row r="1594" customFormat="false" ht="15" hidden="false" customHeight="false" outlineLevel="0" collapsed="false">
      <c r="A1594" s="28" t="n">
        <v>45</v>
      </c>
      <c r="B1594" s="29" t="n">
        <v>45291</v>
      </c>
      <c r="C1594" s="28" t="n">
        <v>24300.01</v>
      </c>
      <c r="D1594" s="28" t="n">
        <v>0</v>
      </c>
      <c r="E1594" s="28" t="s">
        <v>379</v>
      </c>
    </row>
    <row r="1595" customFormat="false" ht="15" hidden="false" customHeight="false" outlineLevel="0" collapsed="false">
      <c r="A1595" s="28" t="n">
        <v>45</v>
      </c>
      <c r="B1595" s="29" t="n">
        <v>45322</v>
      </c>
      <c r="C1595" s="28" t="n">
        <v>25619.38</v>
      </c>
      <c r="D1595" s="28" t="n">
        <v>1490</v>
      </c>
      <c r="E1595" s="28" t="s">
        <v>380</v>
      </c>
    </row>
    <row r="1596" customFormat="false" ht="15" hidden="false" customHeight="false" outlineLevel="0" collapsed="false">
      <c r="A1596" s="28" t="n">
        <v>45</v>
      </c>
      <c r="B1596" s="29" t="n">
        <v>45351</v>
      </c>
      <c r="C1596" s="28" t="n">
        <v>26792.53</v>
      </c>
      <c r="D1596" s="28" t="n">
        <v>1490</v>
      </c>
      <c r="E1596" s="28" t="s">
        <v>380</v>
      </c>
    </row>
    <row r="1597" customFormat="false" ht="15" hidden="false" customHeight="false" outlineLevel="0" collapsed="false">
      <c r="A1597" s="28" t="n">
        <v>45</v>
      </c>
      <c r="B1597" s="29" t="n">
        <v>45382</v>
      </c>
      <c r="C1597" s="28" t="n">
        <v>27936.94</v>
      </c>
      <c r="D1597" s="28" t="n">
        <v>1490</v>
      </c>
      <c r="E1597" s="28" t="s">
        <v>380</v>
      </c>
    </row>
    <row r="1598" customFormat="false" ht="15" hidden="false" customHeight="false" outlineLevel="0" collapsed="false">
      <c r="A1598" s="28" t="n">
        <v>45</v>
      </c>
      <c r="B1598" s="29" t="n">
        <v>45412</v>
      </c>
      <c r="C1598" s="28" t="n">
        <v>28249.39</v>
      </c>
      <c r="D1598" s="28" t="n">
        <v>654.67</v>
      </c>
      <c r="E1598" s="28" t="s">
        <v>381</v>
      </c>
    </row>
    <row r="1599" customFormat="false" ht="15" hidden="false" customHeight="false" outlineLevel="0" collapsed="false">
      <c r="A1599" s="28" t="n">
        <v>45</v>
      </c>
      <c r="B1599" s="29" t="n">
        <v>45443</v>
      </c>
      <c r="C1599" s="28" t="n">
        <v>29355.83</v>
      </c>
      <c r="D1599" s="28" t="n">
        <v>1490</v>
      </c>
      <c r="E1599" s="28" t="s">
        <v>380</v>
      </c>
    </row>
    <row r="1600" customFormat="false" ht="15" hidden="false" customHeight="false" outlineLevel="0" collapsed="false">
      <c r="A1600" s="28" t="n">
        <v>45</v>
      </c>
      <c r="B1600" s="29" t="n">
        <v>45473</v>
      </c>
      <c r="C1600" s="28" t="n">
        <v>30408.18</v>
      </c>
      <c r="D1600" s="28" t="n">
        <v>1490</v>
      </c>
      <c r="E1600" s="28" t="s">
        <v>380</v>
      </c>
    </row>
    <row r="1601" customFormat="false" ht="15" hidden="false" customHeight="false" outlineLevel="0" collapsed="false">
      <c r="A1601" s="28" t="n">
        <v>45</v>
      </c>
      <c r="B1601" s="29" t="n">
        <v>45504</v>
      </c>
      <c r="C1601" s="28" t="n">
        <v>31829.09</v>
      </c>
      <c r="D1601" s="28" t="n">
        <v>1490</v>
      </c>
      <c r="E1601" s="28" t="s">
        <v>380</v>
      </c>
    </row>
    <row r="1602" customFormat="false" ht="15" hidden="false" customHeight="false" outlineLevel="0" collapsed="false">
      <c r="A1602" s="28" t="n">
        <v>45</v>
      </c>
      <c r="B1602" s="29" t="n">
        <v>45535</v>
      </c>
      <c r="C1602" s="28" t="n">
        <v>32407.33</v>
      </c>
      <c r="D1602" s="28" t="n">
        <v>655.3</v>
      </c>
      <c r="E1602" s="28" t="s">
        <v>381</v>
      </c>
    </row>
    <row r="1603" customFormat="false" ht="15" hidden="false" customHeight="false" outlineLevel="0" collapsed="false">
      <c r="A1603" s="28" t="n">
        <v>45</v>
      </c>
      <c r="B1603" s="29" t="n">
        <v>45565</v>
      </c>
      <c r="C1603" s="28" t="n">
        <v>33749.06</v>
      </c>
      <c r="D1603" s="28" t="n">
        <v>1490</v>
      </c>
      <c r="E1603" s="28" t="s">
        <v>380</v>
      </c>
    </row>
    <row r="1604" customFormat="false" ht="15" hidden="false" customHeight="false" outlineLevel="0" collapsed="false">
      <c r="A1604" s="28" t="n">
        <v>45</v>
      </c>
      <c r="B1604" s="29" t="n">
        <v>45596</v>
      </c>
      <c r="C1604" s="28" t="n">
        <v>34398.56</v>
      </c>
      <c r="D1604" s="28" t="n">
        <v>943.34</v>
      </c>
      <c r="E1604" s="28" t="s">
        <v>381</v>
      </c>
    </row>
    <row r="1605" customFormat="false" ht="15" hidden="false" customHeight="false" outlineLevel="0" collapsed="false">
      <c r="A1605" s="28" t="n">
        <v>45</v>
      </c>
      <c r="B1605" s="29" t="n">
        <v>45626</v>
      </c>
      <c r="C1605" s="28" t="n">
        <v>34336.83</v>
      </c>
      <c r="D1605" s="28" t="n">
        <v>0</v>
      </c>
      <c r="E1605" s="28" t="s">
        <v>379</v>
      </c>
    </row>
    <row r="1606" customFormat="false" ht="15" hidden="false" customHeight="false" outlineLevel="0" collapsed="false">
      <c r="A1606" s="28" t="n">
        <v>45</v>
      </c>
      <c r="B1606" s="29" t="n">
        <v>45657</v>
      </c>
      <c r="C1606" s="28" t="n">
        <v>35613.71</v>
      </c>
      <c r="D1606" s="28" t="n">
        <v>1490</v>
      </c>
      <c r="E1606" s="28" t="s">
        <v>380</v>
      </c>
    </row>
    <row r="1607" customFormat="false" ht="15" hidden="false" customHeight="false" outlineLevel="0" collapsed="false">
      <c r="A1607" s="28" t="n">
        <v>45</v>
      </c>
      <c r="B1607" s="29" t="n">
        <v>45688</v>
      </c>
      <c r="C1607" s="28" t="n">
        <v>37024.31</v>
      </c>
      <c r="D1607" s="28" t="n">
        <v>1490</v>
      </c>
      <c r="E1607" s="28" t="s">
        <v>380</v>
      </c>
    </row>
    <row r="1608" customFormat="false" ht="15" hidden="false" customHeight="false" outlineLevel="0" collapsed="false">
      <c r="A1608" s="28" t="n">
        <v>45</v>
      </c>
      <c r="B1608" s="29" t="n">
        <v>45716</v>
      </c>
      <c r="C1608" s="28" t="n">
        <v>38382.65</v>
      </c>
      <c r="D1608" s="28" t="n">
        <v>1490</v>
      </c>
      <c r="E1608" s="28" t="s">
        <v>380</v>
      </c>
    </row>
    <row r="1609" customFormat="false" ht="15" hidden="false" customHeight="false" outlineLevel="0" collapsed="false">
      <c r="A1609" s="28" t="n">
        <v>45</v>
      </c>
      <c r="B1609" s="29" t="n">
        <v>45747</v>
      </c>
      <c r="C1609" s="28" t="n">
        <v>39458.45</v>
      </c>
      <c r="D1609" s="28" t="n">
        <v>1490</v>
      </c>
      <c r="E1609" s="28" t="s">
        <v>380</v>
      </c>
    </row>
    <row r="1610" customFormat="false" ht="15" hidden="false" customHeight="false" outlineLevel="0" collapsed="false">
      <c r="A1610" s="28" t="n">
        <v>45</v>
      </c>
      <c r="B1610" s="29" t="n">
        <v>45777</v>
      </c>
      <c r="C1610" s="28" t="n">
        <v>39397.98</v>
      </c>
      <c r="D1610" s="28" t="n">
        <v>0</v>
      </c>
      <c r="E1610" s="28" t="s">
        <v>379</v>
      </c>
    </row>
    <row r="1611" customFormat="false" ht="15" hidden="false" customHeight="false" outlineLevel="0" collapsed="false">
      <c r="A1611" s="28" t="n">
        <v>45</v>
      </c>
      <c r="B1611" s="29" t="n">
        <v>45808</v>
      </c>
      <c r="C1611" s="28" t="n">
        <v>39700.41</v>
      </c>
      <c r="D1611" s="28" t="n">
        <v>342.07</v>
      </c>
      <c r="E1611" s="28" t="s">
        <v>381</v>
      </c>
    </row>
    <row r="1612" customFormat="false" ht="15" hidden="false" customHeight="false" outlineLevel="0" collapsed="false">
      <c r="A1612" s="28" t="n">
        <v>45</v>
      </c>
      <c r="B1612" s="29" t="n">
        <v>45838</v>
      </c>
      <c r="C1612" s="28" t="n">
        <v>40749.04</v>
      </c>
      <c r="D1612" s="28" t="n">
        <v>1490</v>
      </c>
      <c r="E1612" s="28" t="s">
        <v>380</v>
      </c>
    </row>
    <row r="1613" customFormat="false" ht="15" hidden="false" customHeight="false" outlineLevel="0" collapsed="false">
      <c r="A1613" s="28" t="n">
        <v>45</v>
      </c>
      <c r="B1613" s="29" t="n">
        <v>45869</v>
      </c>
      <c r="C1613" s="28" t="n">
        <v>41912.22</v>
      </c>
      <c r="D1613" s="28" t="n">
        <v>1490</v>
      </c>
      <c r="E1613" s="28" t="s">
        <v>380</v>
      </c>
    </row>
    <row r="1614" customFormat="false" ht="15" hidden="false" customHeight="false" outlineLevel="0" collapsed="false">
      <c r="A1614" s="28" t="n">
        <v>45</v>
      </c>
      <c r="B1614" s="29" t="n">
        <v>45900</v>
      </c>
      <c r="C1614" s="28" t="n">
        <v>42516.86</v>
      </c>
      <c r="D1614" s="28" t="n">
        <v>938.89</v>
      </c>
      <c r="E1614" s="28" t="s">
        <v>381</v>
      </c>
    </row>
    <row r="1615" customFormat="false" ht="15" hidden="false" customHeight="false" outlineLevel="0" collapsed="false">
      <c r="A1615" s="28" t="n">
        <v>45</v>
      </c>
      <c r="B1615" s="29" t="n">
        <v>45930</v>
      </c>
      <c r="C1615" s="28" t="n">
        <v>43571.51</v>
      </c>
      <c r="D1615" s="28" t="n">
        <v>1490</v>
      </c>
      <c r="E1615" s="28" t="s">
        <v>380</v>
      </c>
    </row>
    <row r="1616" customFormat="false" ht="15" hidden="false" customHeight="false" outlineLevel="0" collapsed="false">
      <c r="A1616" s="28" t="n">
        <v>45</v>
      </c>
      <c r="B1616" s="29" t="n">
        <v>45961</v>
      </c>
      <c r="C1616" s="28" t="n">
        <v>43313.47</v>
      </c>
      <c r="D1616" s="28" t="n">
        <v>0</v>
      </c>
      <c r="E1616" s="28" t="s">
        <v>379</v>
      </c>
    </row>
    <row r="1617" customFormat="false" ht="15" hidden="false" customHeight="false" outlineLevel="0" collapsed="false">
      <c r="A1617" s="28" t="n">
        <v>45</v>
      </c>
      <c r="B1617" s="29" t="n">
        <v>45991</v>
      </c>
      <c r="C1617" s="28" t="n">
        <v>44490.08</v>
      </c>
      <c r="D1617" s="28" t="n">
        <v>1490</v>
      </c>
      <c r="E1617" s="28" t="s">
        <v>380</v>
      </c>
    </row>
    <row r="1618" customFormat="false" ht="15" hidden="false" customHeight="false" outlineLevel="0" collapsed="false">
      <c r="A1618" s="28" t="n">
        <v>45</v>
      </c>
      <c r="B1618" s="29" t="n">
        <v>46022</v>
      </c>
      <c r="C1618" s="28" t="n">
        <v>45651.21</v>
      </c>
      <c r="D1618" s="28" t="n">
        <v>1490</v>
      </c>
      <c r="E1618" s="28" t="s">
        <v>380</v>
      </c>
    </row>
    <row r="1619" customFormat="false" ht="15" hidden="false" customHeight="false" outlineLevel="0" collapsed="false">
      <c r="A1619" s="28" t="n">
        <v>45</v>
      </c>
      <c r="B1619" s="29" t="n">
        <v>46053</v>
      </c>
      <c r="C1619" s="28" t="n">
        <v>47084.18</v>
      </c>
      <c r="D1619" s="28" t="n">
        <v>1490</v>
      </c>
      <c r="E1619" s="28" t="s">
        <v>380</v>
      </c>
    </row>
    <row r="1620" customFormat="false" ht="15" hidden="false" customHeight="false" outlineLevel="0" collapsed="false">
      <c r="A1620" s="28" t="n">
        <v>45</v>
      </c>
      <c r="B1620" s="29" t="n">
        <v>46081</v>
      </c>
      <c r="C1620" s="28" t="n">
        <v>48136.71</v>
      </c>
      <c r="D1620" s="28" t="n">
        <v>1490</v>
      </c>
      <c r="E1620" s="28" t="s">
        <v>380</v>
      </c>
    </row>
    <row r="1621" customFormat="false" ht="15" hidden="false" customHeight="false" outlineLevel="0" collapsed="false">
      <c r="A1621" s="28" t="n">
        <v>45</v>
      </c>
      <c r="B1621" s="29" t="n">
        <v>46112</v>
      </c>
      <c r="C1621" s="28" t="n">
        <v>49307.38</v>
      </c>
      <c r="D1621" s="28" t="n">
        <v>1490</v>
      </c>
      <c r="E1621" s="28" t="s">
        <v>380</v>
      </c>
    </row>
    <row r="1622" customFormat="false" ht="15" hidden="false" customHeight="false" outlineLevel="0" collapsed="false">
      <c r="A1622" s="28" t="n">
        <v>45</v>
      </c>
      <c r="B1622" s="29" t="n">
        <v>46142</v>
      </c>
      <c r="C1622" s="28" t="n">
        <v>50416.37</v>
      </c>
      <c r="D1622" s="28" t="n">
        <v>1490</v>
      </c>
      <c r="E1622" s="28" t="s">
        <v>380</v>
      </c>
    </row>
    <row r="1623" customFormat="false" ht="15" hidden="false" customHeight="false" outlineLevel="0" collapsed="false">
      <c r="A1623" s="28" t="n">
        <v>45</v>
      </c>
      <c r="B1623" s="29" t="n">
        <v>46173</v>
      </c>
      <c r="C1623" s="28" t="n">
        <v>51710.18</v>
      </c>
      <c r="D1623" s="28" t="n">
        <v>1490</v>
      </c>
      <c r="E1623" s="28" t="s">
        <v>380</v>
      </c>
    </row>
    <row r="1624" customFormat="false" ht="15" hidden="false" customHeight="false" outlineLevel="0" collapsed="false">
      <c r="A1624" s="28" t="n">
        <v>45</v>
      </c>
      <c r="B1624" s="29" t="n">
        <v>46203</v>
      </c>
      <c r="C1624" s="28" t="n">
        <v>52784.31</v>
      </c>
      <c r="D1624" s="28" t="n">
        <v>1490</v>
      </c>
      <c r="E1624" s="28" t="s">
        <v>380</v>
      </c>
    </row>
    <row r="1625" customFormat="false" ht="15" hidden="false" customHeight="false" outlineLevel="0" collapsed="false">
      <c r="A1625" s="28" t="n">
        <v>45</v>
      </c>
      <c r="B1625" s="29" t="n">
        <v>46234</v>
      </c>
      <c r="C1625" s="28" t="n">
        <v>54228.16</v>
      </c>
      <c r="D1625" s="28" t="n">
        <v>1490</v>
      </c>
      <c r="E1625" s="28" t="s">
        <v>380</v>
      </c>
    </row>
    <row r="1626" customFormat="false" ht="15" hidden="false" customHeight="false" outlineLevel="0" collapsed="false">
      <c r="A1626" s="28" t="n">
        <v>45</v>
      </c>
      <c r="B1626" s="29" t="n">
        <v>46265</v>
      </c>
      <c r="C1626" s="28" t="n">
        <v>55631.46</v>
      </c>
      <c r="D1626" s="28" t="n">
        <v>1490</v>
      </c>
      <c r="E1626" s="28" t="s">
        <v>380</v>
      </c>
    </row>
    <row r="1627" customFormat="false" ht="15" hidden="false" customHeight="false" outlineLevel="0" collapsed="false">
      <c r="A1627" s="28" t="n">
        <v>46</v>
      </c>
      <c r="B1627" s="29" t="n">
        <v>44957</v>
      </c>
      <c r="C1627" s="28" t="n">
        <v>15166.39</v>
      </c>
      <c r="D1627" s="28" t="n">
        <v>1750</v>
      </c>
      <c r="E1627" s="28" t="s">
        <v>380</v>
      </c>
    </row>
    <row r="1628" customFormat="false" ht="15" hidden="false" customHeight="false" outlineLevel="0" collapsed="false">
      <c r="A1628" s="28" t="n">
        <v>46</v>
      </c>
      <c r="B1628" s="29" t="n">
        <v>44985</v>
      </c>
      <c r="C1628" s="28" t="n">
        <v>16451.06</v>
      </c>
      <c r="D1628" s="28" t="n">
        <v>1750</v>
      </c>
      <c r="E1628" s="28" t="s">
        <v>380</v>
      </c>
    </row>
    <row r="1629" customFormat="false" ht="15" hidden="false" customHeight="false" outlineLevel="0" collapsed="false">
      <c r="A1629" s="28" t="n">
        <v>46</v>
      </c>
      <c r="B1629" s="29" t="n">
        <v>45016</v>
      </c>
      <c r="C1629" s="28" t="n">
        <v>17993.23</v>
      </c>
      <c r="D1629" s="28" t="n">
        <v>1750</v>
      </c>
      <c r="E1629" s="28" t="s">
        <v>380</v>
      </c>
    </row>
    <row r="1630" customFormat="false" ht="15" hidden="false" customHeight="false" outlineLevel="0" collapsed="false">
      <c r="A1630" s="28" t="n">
        <v>46</v>
      </c>
      <c r="B1630" s="29" t="n">
        <v>45046</v>
      </c>
      <c r="C1630" s="28" t="n">
        <v>19226.44</v>
      </c>
      <c r="D1630" s="28" t="n">
        <v>1750</v>
      </c>
      <c r="E1630" s="28" t="s">
        <v>380</v>
      </c>
    </row>
    <row r="1631" customFormat="false" ht="15" hidden="false" customHeight="false" outlineLevel="0" collapsed="false">
      <c r="A1631" s="28" t="n">
        <v>46</v>
      </c>
      <c r="B1631" s="29" t="n">
        <v>45077</v>
      </c>
      <c r="C1631" s="28" t="n">
        <v>20600.94</v>
      </c>
      <c r="D1631" s="28" t="n">
        <v>1750</v>
      </c>
      <c r="E1631" s="28" t="s">
        <v>380</v>
      </c>
    </row>
    <row r="1632" customFormat="false" ht="15" hidden="false" customHeight="false" outlineLevel="0" collapsed="false">
      <c r="A1632" s="28" t="n">
        <v>46</v>
      </c>
      <c r="B1632" s="29" t="n">
        <v>45107</v>
      </c>
      <c r="C1632" s="28" t="n">
        <v>21860.12</v>
      </c>
      <c r="D1632" s="28" t="n">
        <v>1750</v>
      </c>
      <c r="E1632" s="28" t="s">
        <v>380</v>
      </c>
    </row>
    <row r="1633" customFormat="false" ht="15" hidden="false" customHeight="false" outlineLevel="0" collapsed="false">
      <c r="A1633" s="28" t="n">
        <v>46</v>
      </c>
      <c r="B1633" s="29" t="n">
        <v>45138</v>
      </c>
      <c r="C1633" s="28" t="n">
        <v>23368.83</v>
      </c>
      <c r="D1633" s="28" t="n">
        <v>1750</v>
      </c>
      <c r="E1633" s="28" t="s">
        <v>380</v>
      </c>
    </row>
    <row r="1634" customFormat="false" ht="15" hidden="false" customHeight="false" outlineLevel="0" collapsed="false">
      <c r="A1634" s="28" t="n">
        <v>46</v>
      </c>
      <c r="B1634" s="29" t="n">
        <v>45169</v>
      </c>
      <c r="C1634" s="28" t="n">
        <v>24811.93</v>
      </c>
      <c r="D1634" s="28" t="n">
        <v>1750</v>
      </c>
      <c r="E1634" s="28" t="s">
        <v>380</v>
      </c>
    </row>
    <row r="1635" customFormat="false" ht="15" hidden="false" customHeight="false" outlineLevel="0" collapsed="false">
      <c r="A1635" s="28" t="n">
        <v>46</v>
      </c>
      <c r="B1635" s="29" t="n">
        <v>45199</v>
      </c>
      <c r="C1635" s="28" t="n">
        <v>26444.2</v>
      </c>
      <c r="D1635" s="28" t="n">
        <v>1750</v>
      </c>
      <c r="E1635" s="28" t="s">
        <v>380</v>
      </c>
    </row>
    <row r="1636" customFormat="false" ht="15" hidden="false" customHeight="false" outlineLevel="0" collapsed="false">
      <c r="A1636" s="28" t="n">
        <v>46</v>
      </c>
      <c r="B1636" s="29" t="n">
        <v>45230</v>
      </c>
      <c r="C1636" s="28" t="n">
        <v>27835.21</v>
      </c>
      <c r="D1636" s="28" t="n">
        <v>1750</v>
      </c>
      <c r="E1636" s="28" t="s">
        <v>380</v>
      </c>
    </row>
    <row r="1637" customFormat="false" ht="15" hidden="false" customHeight="false" outlineLevel="0" collapsed="false">
      <c r="A1637" s="28" t="n">
        <v>46</v>
      </c>
      <c r="B1637" s="29" t="n">
        <v>45260</v>
      </c>
      <c r="C1637" s="28" t="n">
        <v>29065.11</v>
      </c>
      <c r="D1637" s="28" t="n">
        <v>1750</v>
      </c>
      <c r="E1637" s="28" t="s">
        <v>380</v>
      </c>
    </row>
    <row r="1638" customFormat="false" ht="15" hidden="false" customHeight="false" outlineLevel="0" collapsed="false">
      <c r="A1638" s="28" t="n">
        <v>46</v>
      </c>
      <c r="B1638" s="29" t="n">
        <v>45291</v>
      </c>
      <c r="C1638" s="28" t="n">
        <v>30456.73</v>
      </c>
      <c r="D1638" s="28" t="n">
        <v>1750</v>
      </c>
      <c r="E1638" s="28" t="s">
        <v>380</v>
      </c>
    </row>
    <row r="1639" customFormat="false" ht="15" hidden="false" customHeight="false" outlineLevel="0" collapsed="false">
      <c r="A1639" s="28" t="n">
        <v>46</v>
      </c>
      <c r="B1639" s="29" t="n">
        <v>45322</v>
      </c>
      <c r="C1639" s="28" t="n">
        <v>31693.13</v>
      </c>
      <c r="D1639" s="28" t="n">
        <v>1750</v>
      </c>
      <c r="E1639" s="28" t="s">
        <v>380</v>
      </c>
    </row>
    <row r="1640" customFormat="false" ht="15" hidden="false" customHeight="false" outlineLevel="0" collapsed="false">
      <c r="A1640" s="28" t="n">
        <v>46</v>
      </c>
      <c r="B1640" s="29" t="n">
        <v>45351</v>
      </c>
      <c r="C1640" s="28" t="n">
        <v>33286.4</v>
      </c>
      <c r="D1640" s="28" t="n">
        <v>1750</v>
      </c>
      <c r="E1640" s="28" t="s">
        <v>380</v>
      </c>
    </row>
    <row r="1641" customFormat="false" ht="15" hidden="false" customHeight="false" outlineLevel="0" collapsed="false">
      <c r="A1641" s="28" t="n">
        <v>46</v>
      </c>
      <c r="B1641" s="29" t="n">
        <v>45382</v>
      </c>
      <c r="C1641" s="28" t="n">
        <v>33176.1</v>
      </c>
      <c r="D1641" s="28" t="n">
        <v>385.77</v>
      </c>
      <c r="E1641" s="28" t="s">
        <v>381</v>
      </c>
    </row>
    <row r="1642" customFormat="false" ht="15" hidden="false" customHeight="false" outlineLevel="0" collapsed="false">
      <c r="A1642" s="28" t="n">
        <v>46</v>
      </c>
      <c r="B1642" s="29" t="n">
        <v>45412</v>
      </c>
      <c r="C1642" s="28" t="n">
        <v>34424.31</v>
      </c>
      <c r="D1642" s="28" t="n">
        <v>1750</v>
      </c>
      <c r="E1642" s="28" t="s">
        <v>380</v>
      </c>
    </row>
    <row r="1643" customFormat="false" ht="15" hidden="false" customHeight="false" outlineLevel="0" collapsed="false">
      <c r="A1643" s="28" t="n">
        <v>46</v>
      </c>
      <c r="B1643" s="29" t="n">
        <v>45443</v>
      </c>
      <c r="C1643" s="28" t="n">
        <v>35678.65</v>
      </c>
      <c r="D1643" s="28" t="n">
        <v>1750</v>
      </c>
      <c r="E1643" s="28" t="s">
        <v>380</v>
      </c>
    </row>
    <row r="1644" customFormat="false" ht="15" hidden="false" customHeight="false" outlineLevel="0" collapsed="false">
      <c r="A1644" s="28" t="n">
        <v>46</v>
      </c>
      <c r="B1644" s="29" t="n">
        <v>45473</v>
      </c>
      <c r="C1644" s="28" t="n">
        <v>37298.48</v>
      </c>
      <c r="D1644" s="28" t="n">
        <v>1750</v>
      </c>
      <c r="E1644" s="28" t="s">
        <v>380</v>
      </c>
    </row>
    <row r="1645" customFormat="false" ht="15" hidden="false" customHeight="false" outlineLevel="0" collapsed="false">
      <c r="A1645" s="28" t="n">
        <v>46</v>
      </c>
      <c r="B1645" s="29" t="n">
        <v>45504</v>
      </c>
      <c r="C1645" s="28" t="n">
        <v>37014.34</v>
      </c>
      <c r="D1645" s="28" t="n">
        <v>0</v>
      </c>
      <c r="E1645" s="28" t="s">
        <v>379</v>
      </c>
    </row>
    <row r="1646" customFormat="false" ht="15" hidden="false" customHeight="false" outlineLevel="0" collapsed="false">
      <c r="A1646" s="28" t="n">
        <v>46</v>
      </c>
      <c r="B1646" s="29" t="n">
        <v>45535</v>
      </c>
      <c r="C1646" s="28" t="n">
        <v>38438.79</v>
      </c>
      <c r="D1646" s="28" t="n">
        <v>1750</v>
      </c>
      <c r="E1646" s="28" t="s">
        <v>380</v>
      </c>
    </row>
    <row r="1647" customFormat="false" ht="15" hidden="false" customHeight="false" outlineLevel="0" collapsed="false">
      <c r="A1647" s="28" t="n">
        <v>46</v>
      </c>
      <c r="B1647" s="29" t="n">
        <v>45565</v>
      </c>
      <c r="C1647" s="28" t="n">
        <v>40109.6</v>
      </c>
      <c r="D1647" s="28" t="n">
        <v>1750</v>
      </c>
      <c r="E1647" s="28" t="s">
        <v>380</v>
      </c>
    </row>
    <row r="1648" customFormat="false" ht="15" hidden="false" customHeight="false" outlineLevel="0" collapsed="false">
      <c r="A1648" s="28" t="n">
        <v>46</v>
      </c>
      <c r="B1648" s="29" t="n">
        <v>45596</v>
      </c>
      <c r="C1648" s="28" t="n">
        <v>41403.57</v>
      </c>
      <c r="D1648" s="28" t="n">
        <v>1750</v>
      </c>
      <c r="E1648" s="28" t="s">
        <v>380</v>
      </c>
    </row>
    <row r="1649" customFormat="false" ht="15" hidden="false" customHeight="false" outlineLevel="0" collapsed="false">
      <c r="A1649" s="28" t="n">
        <v>46</v>
      </c>
      <c r="B1649" s="29" t="n">
        <v>45626</v>
      </c>
      <c r="C1649" s="28" t="n">
        <v>42113.55</v>
      </c>
      <c r="D1649" s="28" t="n">
        <v>717.32</v>
      </c>
      <c r="E1649" s="28" t="s">
        <v>381</v>
      </c>
    </row>
    <row r="1650" customFormat="false" ht="15" hidden="false" customHeight="false" outlineLevel="0" collapsed="false">
      <c r="A1650" s="28" t="n">
        <v>46</v>
      </c>
      <c r="B1650" s="29" t="n">
        <v>45657</v>
      </c>
      <c r="C1650" s="28" t="n">
        <v>43650.47</v>
      </c>
      <c r="D1650" s="28" t="n">
        <v>1750</v>
      </c>
      <c r="E1650" s="28" t="s">
        <v>380</v>
      </c>
    </row>
    <row r="1651" customFormat="false" ht="15" hidden="false" customHeight="false" outlineLevel="0" collapsed="false">
      <c r="A1651" s="28" t="n">
        <v>46</v>
      </c>
      <c r="B1651" s="29" t="n">
        <v>45688</v>
      </c>
      <c r="C1651" s="28" t="n">
        <v>44628.92</v>
      </c>
      <c r="D1651" s="28" t="n">
        <v>1197.73</v>
      </c>
      <c r="E1651" s="28" t="s">
        <v>381</v>
      </c>
    </row>
    <row r="1652" customFormat="false" ht="15" hidden="false" customHeight="false" outlineLevel="0" collapsed="false">
      <c r="A1652" s="28" t="n">
        <v>46</v>
      </c>
      <c r="B1652" s="29" t="n">
        <v>45716</v>
      </c>
      <c r="C1652" s="28" t="n">
        <v>44422.46</v>
      </c>
      <c r="D1652" s="28" t="n">
        <v>0</v>
      </c>
      <c r="E1652" s="28" t="s">
        <v>379</v>
      </c>
    </row>
    <row r="1653" customFormat="false" ht="15" hidden="false" customHeight="false" outlineLevel="0" collapsed="false">
      <c r="A1653" s="28" t="n">
        <v>46</v>
      </c>
      <c r="B1653" s="29" t="n">
        <v>45747</v>
      </c>
      <c r="C1653" s="28" t="n">
        <v>43962.03</v>
      </c>
      <c r="D1653" s="28" t="n">
        <v>0</v>
      </c>
      <c r="E1653" s="28" t="s">
        <v>379</v>
      </c>
    </row>
    <row r="1654" customFormat="false" ht="15" hidden="false" customHeight="false" outlineLevel="0" collapsed="false">
      <c r="A1654" s="28" t="n">
        <v>46</v>
      </c>
      <c r="B1654" s="29" t="n">
        <v>45777</v>
      </c>
      <c r="C1654" s="28" t="n">
        <v>45589.25</v>
      </c>
      <c r="D1654" s="28" t="n">
        <v>1750</v>
      </c>
      <c r="E1654" s="28" t="s">
        <v>380</v>
      </c>
    </row>
    <row r="1655" customFormat="false" ht="15" hidden="false" customHeight="false" outlineLevel="0" collapsed="false">
      <c r="A1655" s="28" t="n">
        <v>46</v>
      </c>
      <c r="B1655" s="29" t="n">
        <v>45808</v>
      </c>
      <c r="C1655" s="28" t="n">
        <v>47258.94</v>
      </c>
      <c r="D1655" s="28" t="n">
        <v>1750</v>
      </c>
      <c r="E1655" s="28" t="s">
        <v>380</v>
      </c>
    </row>
    <row r="1656" customFormat="false" ht="15" hidden="false" customHeight="false" outlineLevel="0" collapsed="false">
      <c r="A1656" s="28" t="n">
        <v>46</v>
      </c>
      <c r="B1656" s="29" t="n">
        <v>45838</v>
      </c>
      <c r="C1656" s="28" t="n">
        <v>48586.74</v>
      </c>
      <c r="D1656" s="28" t="n">
        <v>1750</v>
      </c>
      <c r="E1656" s="28" t="s">
        <v>380</v>
      </c>
    </row>
    <row r="1657" customFormat="false" ht="15" hidden="false" customHeight="false" outlineLevel="0" collapsed="false">
      <c r="A1657" s="28" t="n">
        <v>46</v>
      </c>
      <c r="B1657" s="29" t="n">
        <v>45869</v>
      </c>
      <c r="C1657" s="28" t="n">
        <v>50305.01</v>
      </c>
      <c r="D1657" s="28" t="n">
        <v>1750</v>
      </c>
      <c r="E1657" s="28" t="s">
        <v>380</v>
      </c>
    </row>
    <row r="1658" customFormat="false" ht="15" hidden="false" customHeight="false" outlineLevel="0" collapsed="false">
      <c r="A1658" s="28" t="n">
        <v>46</v>
      </c>
      <c r="B1658" s="29" t="n">
        <v>45900</v>
      </c>
      <c r="C1658" s="28" t="n">
        <v>51646.14</v>
      </c>
      <c r="D1658" s="28" t="n">
        <v>1750</v>
      </c>
      <c r="E1658" s="28" t="s">
        <v>380</v>
      </c>
    </row>
    <row r="1659" customFormat="false" ht="15" hidden="false" customHeight="false" outlineLevel="0" collapsed="false">
      <c r="A1659" s="28" t="n">
        <v>46</v>
      </c>
      <c r="B1659" s="29" t="n">
        <v>45930</v>
      </c>
      <c r="C1659" s="28" t="n">
        <v>53238.38</v>
      </c>
      <c r="D1659" s="28" t="n">
        <v>1750</v>
      </c>
      <c r="E1659" s="28" t="s">
        <v>380</v>
      </c>
    </row>
    <row r="1660" customFormat="false" ht="15" hidden="false" customHeight="false" outlineLevel="0" collapsed="false">
      <c r="A1660" s="28" t="n">
        <v>46</v>
      </c>
      <c r="B1660" s="29" t="n">
        <v>45961</v>
      </c>
      <c r="C1660" s="28" t="n">
        <v>54481.59</v>
      </c>
      <c r="D1660" s="28" t="n">
        <v>1750</v>
      </c>
      <c r="E1660" s="28" t="s">
        <v>380</v>
      </c>
    </row>
    <row r="1661" customFormat="false" ht="15" hidden="false" customHeight="false" outlineLevel="0" collapsed="false">
      <c r="A1661" s="28" t="n">
        <v>46</v>
      </c>
      <c r="B1661" s="29" t="n">
        <v>45991</v>
      </c>
      <c r="C1661" s="28" t="n">
        <v>56128.51</v>
      </c>
      <c r="D1661" s="28" t="n">
        <v>1750</v>
      </c>
      <c r="E1661" s="28" t="s">
        <v>380</v>
      </c>
    </row>
    <row r="1662" customFormat="false" ht="15" hidden="false" customHeight="false" outlineLevel="0" collapsed="false">
      <c r="A1662" s="28" t="n">
        <v>46</v>
      </c>
      <c r="B1662" s="29" t="n">
        <v>46022</v>
      </c>
      <c r="C1662" s="28" t="n">
        <v>57474.15</v>
      </c>
      <c r="D1662" s="28" t="n">
        <v>1750</v>
      </c>
      <c r="E1662" s="28" t="s">
        <v>380</v>
      </c>
    </row>
    <row r="1663" customFormat="false" ht="15" hidden="false" customHeight="false" outlineLevel="0" collapsed="false">
      <c r="A1663" s="28" t="n">
        <v>46</v>
      </c>
      <c r="B1663" s="29" t="n">
        <v>46053</v>
      </c>
      <c r="C1663" s="28" t="n">
        <v>58926.18</v>
      </c>
      <c r="D1663" s="28" t="n">
        <v>1750</v>
      </c>
      <c r="E1663" s="28" t="s">
        <v>380</v>
      </c>
    </row>
    <row r="1664" customFormat="false" ht="15" hidden="false" customHeight="false" outlineLevel="0" collapsed="false">
      <c r="A1664" s="28" t="n">
        <v>46</v>
      </c>
      <c r="B1664" s="29" t="n">
        <v>46081</v>
      </c>
      <c r="C1664" s="28" t="n">
        <v>60517.47</v>
      </c>
      <c r="D1664" s="28" t="n">
        <v>1750</v>
      </c>
      <c r="E1664" s="28" t="s">
        <v>380</v>
      </c>
    </row>
    <row r="1665" customFormat="false" ht="15" hidden="false" customHeight="false" outlineLevel="0" collapsed="false">
      <c r="A1665" s="28" t="n">
        <v>46</v>
      </c>
      <c r="B1665" s="29" t="n">
        <v>46112</v>
      </c>
      <c r="C1665" s="28" t="n">
        <v>62179.65</v>
      </c>
      <c r="D1665" s="28" t="n">
        <v>1750</v>
      </c>
      <c r="E1665" s="28" t="s">
        <v>380</v>
      </c>
    </row>
    <row r="1666" customFormat="false" ht="15" hidden="false" customHeight="false" outlineLevel="0" collapsed="false">
      <c r="A1666" s="28" t="n">
        <v>46</v>
      </c>
      <c r="B1666" s="29" t="n">
        <v>46142</v>
      </c>
      <c r="C1666" s="28" t="n">
        <v>63485.23</v>
      </c>
      <c r="D1666" s="28" t="n">
        <v>1750</v>
      </c>
      <c r="E1666" s="28" t="s">
        <v>380</v>
      </c>
    </row>
    <row r="1667" customFormat="false" ht="15" hidden="false" customHeight="false" outlineLevel="0" collapsed="false">
      <c r="A1667" s="28" t="n">
        <v>46</v>
      </c>
      <c r="B1667" s="29" t="n">
        <v>46173</v>
      </c>
      <c r="C1667" s="28" t="n">
        <v>65007.46</v>
      </c>
      <c r="D1667" s="28" t="n">
        <v>1750</v>
      </c>
      <c r="E1667" s="28" t="s">
        <v>380</v>
      </c>
    </row>
    <row r="1668" customFormat="false" ht="15" hidden="false" customHeight="false" outlineLevel="0" collapsed="false">
      <c r="A1668" s="28" t="n">
        <v>46</v>
      </c>
      <c r="B1668" s="29" t="n">
        <v>46203</v>
      </c>
      <c r="C1668" s="28" t="n">
        <v>64926.32</v>
      </c>
      <c r="D1668" s="28" t="n">
        <v>427.4</v>
      </c>
      <c r="E1668" s="28" t="s">
        <v>381</v>
      </c>
    </row>
    <row r="1669" customFormat="false" ht="15" hidden="false" customHeight="false" outlineLevel="0" collapsed="false">
      <c r="A1669" s="28" t="n">
        <v>46</v>
      </c>
      <c r="B1669" s="29" t="n">
        <v>46234</v>
      </c>
      <c r="C1669" s="28" t="n">
        <v>66263.76</v>
      </c>
      <c r="D1669" s="28" t="n">
        <v>1750</v>
      </c>
      <c r="E1669" s="28" t="s">
        <v>380</v>
      </c>
    </row>
    <row r="1670" customFormat="false" ht="15" hidden="false" customHeight="false" outlineLevel="0" collapsed="false">
      <c r="A1670" s="28" t="n">
        <v>46</v>
      </c>
      <c r="B1670" s="29" t="n">
        <v>46265</v>
      </c>
      <c r="C1670" s="28" t="n">
        <v>67530.95</v>
      </c>
      <c r="D1670" s="28" t="n">
        <v>1750</v>
      </c>
      <c r="E1670" s="28" t="s">
        <v>380</v>
      </c>
    </row>
    <row r="1671" customFormat="false" ht="15" hidden="false" customHeight="false" outlineLevel="0" collapsed="false">
      <c r="A1671" s="28" t="n">
        <v>47</v>
      </c>
      <c r="B1671" s="29" t="n">
        <v>44957</v>
      </c>
      <c r="C1671" s="28" t="n">
        <v>12306.44</v>
      </c>
      <c r="D1671" s="28" t="n">
        <v>878.42</v>
      </c>
      <c r="E1671" s="28" t="s">
        <v>381</v>
      </c>
    </row>
    <row r="1672" customFormat="false" ht="15" hidden="false" customHeight="false" outlineLevel="0" collapsed="false">
      <c r="A1672" s="28" t="n">
        <v>47</v>
      </c>
      <c r="B1672" s="29" t="n">
        <v>44985</v>
      </c>
      <c r="C1672" s="28" t="n">
        <v>14090.46</v>
      </c>
      <c r="D1672" s="28" t="n">
        <v>1840</v>
      </c>
      <c r="E1672" s="28" t="s">
        <v>380</v>
      </c>
    </row>
    <row r="1673" customFormat="false" ht="15" hidden="false" customHeight="false" outlineLevel="0" collapsed="false">
      <c r="A1673" s="28" t="n">
        <v>47</v>
      </c>
      <c r="B1673" s="29" t="n">
        <v>45016</v>
      </c>
      <c r="C1673" s="28" t="n">
        <v>15647.15</v>
      </c>
      <c r="D1673" s="28" t="n">
        <v>1840</v>
      </c>
      <c r="E1673" s="28" t="s">
        <v>380</v>
      </c>
    </row>
    <row r="1674" customFormat="false" ht="15" hidden="false" customHeight="false" outlineLevel="0" collapsed="false">
      <c r="A1674" s="28" t="n">
        <v>47</v>
      </c>
      <c r="B1674" s="29" t="n">
        <v>45046</v>
      </c>
      <c r="C1674" s="28" t="n">
        <v>15645.6</v>
      </c>
      <c r="D1674" s="28" t="n">
        <v>404.15</v>
      </c>
      <c r="E1674" s="28" t="s">
        <v>381</v>
      </c>
    </row>
    <row r="1675" customFormat="false" ht="15" hidden="false" customHeight="false" outlineLevel="0" collapsed="false">
      <c r="A1675" s="28" t="n">
        <v>47</v>
      </c>
      <c r="B1675" s="29" t="n">
        <v>45077</v>
      </c>
      <c r="C1675" s="28" t="n">
        <v>16180.83</v>
      </c>
      <c r="D1675" s="28" t="n">
        <v>914.59</v>
      </c>
      <c r="E1675" s="28" t="s">
        <v>381</v>
      </c>
    </row>
    <row r="1676" customFormat="false" ht="15" hidden="false" customHeight="false" outlineLevel="0" collapsed="false">
      <c r="A1676" s="28" t="n">
        <v>47</v>
      </c>
      <c r="B1676" s="29" t="n">
        <v>45107</v>
      </c>
      <c r="C1676" s="28" t="n">
        <v>17677.06</v>
      </c>
      <c r="D1676" s="28" t="n">
        <v>1840</v>
      </c>
      <c r="E1676" s="28" t="s">
        <v>380</v>
      </c>
    </row>
    <row r="1677" customFormat="false" ht="15" hidden="false" customHeight="false" outlineLevel="0" collapsed="false">
      <c r="A1677" s="28" t="n">
        <v>47</v>
      </c>
      <c r="B1677" s="29" t="n">
        <v>45138</v>
      </c>
      <c r="C1677" s="28" t="n">
        <v>19164.07</v>
      </c>
      <c r="D1677" s="28" t="n">
        <v>1840</v>
      </c>
      <c r="E1677" s="28" t="s">
        <v>380</v>
      </c>
    </row>
    <row r="1678" customFormat="false" ht="15" hidden="false" customHeight="false" outlineLevel="0" collapsed="false">
      <c r="A1678" s="28" t="n">
        <v>47</v>
      </c>
      <c r="B1678" s="29" t="n">
        <v>45169</v>
      </c>
      <c r="C1678" s="28" t="n">
        <v>20503.16</v>
      </c>
      <c r="D1678" s="28" t="n">
        <v>1840</v>
      </c>
      <c r="E1678" s="28" t="s">
        <v>380</v>
      </c>
    </row>
    <row r="1679" customFormat="false" ht="15" hidden="false" customHeight="false" outlineLevel="0" collapsed="false">
      <c r="A1679" s="28" t="n">
        <v>47</v>
      </c>
      <c r="B1679" s="29" t="n">
        <v>45199</v>
      </c>
      <c r="C1679" s="28" t="n">
        <v>21979.94</v>
      </c>
      <c r="D1679" s="28" t="n">
        <v>1840</v>
      </c>
      <c r="E1679" s="28" t="s">
        <v>380</v>
      </c>
    </row>
    <row r="1680" customFormat="false" ht="15" hidden="false" customHeight="false" outlineLevel="0" collapsed="false">
      <c r="A1680" s="28" t="n">
        <v>47</v>
      </c>
      <c r="B1680" s="29" t="n">
        <v>45230</v>
      </c>
      <c r="C1680" s="28" t="n">
        <v>23610.03</v>
      </c>
      <c r="D1680" s="28" t="n">
        <v>1840</v>
      </c>
      <c r="E1680" s="28" t="s">
        <v>380</v>
      </c>
    </row>
    <row r="1681" customFormat="false" ht="15" hidden="false" customHeight="false" outlineLevel="0" collapsed="false">
      <c r="A1681" s="28" t="n">
        <v>47</v>
      </c>
      <c r="B1681" s="29" t="n">
        <v>45260</v>
      </c>
      <c r="C1681" s="28" t="n">
        <v>25141.07</v>
      </c>
      <c r="D1681" s="28" t="n">
        <v>1840</v>
      </c>
      <c r="E1681" s="28" t="s">
        <v>380</v>
      </c>
    </row>
    <row r="1682" customFormat="false" ht="15" hidden="false" customHeight="false" outlineLevel="0" collapsed="false">
      <c r="A1682" s="28" t="n">
        <v>47</v>
      </c>
      <c r="B1682" s="29" t="n">
        <v>45291</v>
      </c>
      <c r="C1682" s="28" t="n">
        <v>26491.25</v>
      </c>
      <c r="D1682" s="28" t="n">
        <v>1840</v>
      </c>
      <c r="E1682" s="28" t="s">
        <v>380</v>
      </c>
    </row>
    <row r="1683" customFormat="false" ht="15" hidden="false" customHeight="false" outlineLevel="0" collapsed="false">
      <c r="A1683" s="28" t="n">
        <v>47</v>
      </c>
      <c r="B1683" s="29" t="n">
        <v>45322</v>
      </c>
      <c r="C1683" s="28" t="n">
        <v>27800</v>
      </c>
      <c r="D1683" s="28" t="n">
        <v>1840</v>
      </c>
      <c r="E1683" s="28" t="s">
        <v>380</v>
      </c>
    </row>
    <row r="1684" customFormat="false" ht="15" hidden="false" customHeight="false" outlineLevel="0" collapsed="false">
      <c r="A1684" s="28" t="n">
        <v>47</v>
      </c>
      <c r="B1684" s="29" t="n">
        <v>45351</v>
      </c>
      <c r="C1684" s="28" t="n">
        <v>29385.56</v>
      </c>
      <c r="D1684" s="28" t="n">
        <v>1840</v>
      </c>
      <c r="E1684" s="28" t="s">
        <v>380</v>
      </c>
    </row>
    <row r="1685" customFormat="false" ht="15" hidden="false" customHeight="false" outlineLevel="0" collapsed="false">
      <c r="A1685" s="28" t="n">
        <v>47</v>
      </c>
      <c r="B1685" s="29" t="n">
        <v>45382</v>
      </c>
      <c r="C1685" s="28" t="n">
        <v>28894.85</v>
      </c>
      <c r="D1685" s="28" t="n">
        <v>0</v>
      </c>
      <c r="E1685" s="28" t="s">
        <v>379</v>
      </c>
    </row>
    <row r="1686" customFormat="false" ht="15" hidden="false" customHeight="false" outlineLevel="0" collapsed="false">
      <c r="A1686" s="28" t="n">
        <v>47</v>
      </c>
      <c r="B1686" s="29" t="n">
        <v>45412</v>
      </c>
      <c r="C1686" s="28" t="n">
        <v>30533.55</v>
      </c>
      <c r="D1686" s="28" t="n">
        <v>1840</v>
      </c>
      <c r="E1686" s="28" t="s">
        <v>380</v>
      </c>
    </row>
    <row r="1687" customFormat="false" ht="15" hidden="false" customHeight="false" outlineLevel="0" collapsed="false">
      <c r="A1687" s="28" t="n">
        <v>47</v>
      </c>
      <c r="B1687" s="29" t="n">
        <v>45443</v>
      </c>
      <c r="C1687" s="28" t="n">
        <v>32238.02</v>
      </c>
      <c r="D1687" s="28" t="n">
        <v>1840</v>
      </c>
      <c r="E1687" s="28" t="s">
        <v>380</v>
      </c>
    </row>
    <row r="1688" customFormat="false" ht="15" hidden="false" customHeight="false" outlineLevel="0" collapsed="false">
      <c r="A1688" s="28" t="n">
        <v>47</v>
      </c>
      <c r="B1688" s="29" t="n">
        <v>45473</v>
      </c>
      <c r="C1688" s="28" t="n">
        <v>33460.26</v>
      </c>
      <c r="D1688" s="28" t="n">
        <v>1241.41</v>
      </c>
      <c r="E1688" s="28" t="s">
        <v>381</v>
      </c>
    </row>
    <row r="1689" customFormat="false" ht="15" hidden="false" customHeight="false" outlineLevel="0" collapsed="false">
      <c r="A1689" s="28" t="n">
        <v>47</v>
      </c>
      <c r="B1689" s="29" t="n">
        <v>45504</v>
      </c>
      <c r="C1689" s="28" t="n">
        <v>35257.45</v>
      </c>
      <c r="D1689" s="28" t="n">
        <v>1840</v>
      </c>
      <c r="E1689" s="28" t="s">
        <v>380</v>
      </c>
    </row>
    <row r="1690" customFormat="false" ht="15" hidden="false" customHeight="false" outlineLevel="0" collapsed="false">
      <c r="A1690" s="28" t="n">
        <v>47</v>
      </c>
      <c r="B1690" s="29" t="n">
        <v>45535</v>
      </c>
      <c r="C1690" s="28" t="n">
        <v>36895.5</v>
      </c>
      <c r="D1690" s="28" t="n">
        <v>1840</v>
      </c>
      <c r="E1690" s="28" t="s">
        <v>380</v>
      </c>
    </row>
    <row r="1691" customFormat="false" ht="15" hidden="false" customHeight="false" outlineLevel="0" collapsed="false">
      <c r="A1691" s="28" t="n">
        <v>47</v>
      </c>
      <c r="B1691" s="29" t="n">
        <v>45565</v>
      </c>
      <c r="C1691" s="28" t="n">
        <v>38459.77</v>
      </c>
      <c r="D1691" s="28" t="n">
        <v>1840</v>
      </c>
      <c r="E1691" s="28" t="s">
        <v>380</v>
      </c>
    </row>
    <row r="1692" customFormat="false" ht="15" hidden="false" customHeight="false" outlineLevel="0" collapsed="false">
      <c r="A1692" s="28" t="n">
        <v>47</v>
      </c>
      <c r="B1692" s="29" t="n">
        <v>45596</v>
      </c>
      <c r="C1692" s="28" t="n">
        <v>39758.73</v>
      </c>
      <c r="D1692" s="28" t="n">
        <v>1840</v>
      </c>
      <c r="E1692" s="28" t="s">
        <v>380</v>
      </c>
    </row>
    <row r="1693" customFormat="false" ht="15" hidden="false" customHeight="false" outlineLevel="0" collapsed="false">
      <c r="A1693" s="28" t="n">
        <v>47</v>
      </c>
      <c r="B1693" s="29" t="n">
        <v>45626</v>
      </c>
      <c r="C1693" s="28" t="n">
        <v>41122.04</v>
      </c>
      <c r="D1693" s="28" t="n">
        <v>1840</v>
      </c>
      <c r="E1693" s="28" t="s">
        <v>380</v>
      </c>
    </row>
    <row r="1694" customFormat="false" ht="15" hidden="false" customHeight="false" outlineLevel="0" collapsed="false">
      <c r="A1694" s="28" t="n">
        <v>47</v>
      </c>
      <c r="B1694" s="29" t="n">
        <v>45657</v>
      </c>
      <c r="C1694" s="28" t="n">
        <v>42746.54</v>
      </c>
      <c r="D1694" s="28" t="n">
        <v>1840</v>
      </c>
      <c r="E1694" s="28" t="s">
        <v>380</v>
      </c>
    </row>
    <row r="1695" customFormat="false" ht="15" hidden="false" customHeight="false" outlineLevel="0" collapsed="false">
      <c r="A1695" s="28" t="n">
        <v>47</v>
      </c>
      <c r="B1695" s="29" t="n">
        <v>45688</v>
      </c>
      <c r="C1695" s="28" t="n">
        <v>44213.86</v>
      </c>
      <c r="D1695" s="28" t="n">
        <v>1840</v>
      </c>
      <c r="E1695" s="28" t="s">
        <v>380</v>
      </c>
    </row>
    <row r="1696" customFormat="false" ht="15" hidden="false" customHeight="false" outlineLevel="0" collapsed="false">
      <c r="A1696" s="28" t="n">
        <v>47</v>
      </c>
      <c r="B1696" s="29" t="n">
        <v>45716</v>
      </c>
      <c r="C1696" s="28" t="n">
        <v>45614.43</v>
      </c>
      <c r="D1696" s="28" t="n">
        <v>1840</v>
      </c>
      <c r="E1696" s="28" t="s">
        <v>380</v>
      </c>
    </row>
    <row r="1697" customFormat="false" ht="15" hidden="false" customHeight="false" outlineLevel="0" collapsed="false">
      <c r="A1697" s="28" t="n">
        <v>47</v>
      </c>
      <c r="B1697" s="29" t="n">
        <v>45747</v>
      </c>
      <c r="C1697" s="28" t="n">
        <v>47061.35</v>
      </c>
      <c r="D1697" s="28" t="n">
        <v>1840</v>
      </c>
      <c r="E1697" s="28" t="s">
        <v>380</v>
      </c>
    </row>
    <row r="1698" customFormat="false" ht="15" hidden="false" customHeight="false" outlineLevel="0" collapsed="false">
      <c r="A1698" s="28" t="n">
        <v>47</v>
      </c>
      <c r="B1698" s="29" t="n">
        <v>45777</v>
      </c>
      <c r="C1698" s="28" t="n">
        <v>48354.67</v>
      </c>
      <c r="D1698" s="28" t="n">
        <v>1840</v>
      </c>
      <c r="E1698" s="28" t="s">
        <v>380</v>
      </c>
    </row>
    <row r="1699" customFormat="false" ht="15" hidden="false" customHeight="false" outlineLevel="0" collapsed="false">
      <c r="A1699" s="28" t="n">
        <v>47</v>
      </c>
      <c r="B1699" s="29" t="n">
        <v>45808</v>
      </c>
      <c r="C1699" s="28" t="n">
        <v>49674.28</v>
      </c>
      <c r="D1699" s="28" t="n">
        <v>1840</v>
      </c>
      <c r="E1699" s="28" t="s">
        <v>380</v>
      </c>
    </row>
    <row r="1700" customFormat="false" ht="15" hidden="false" customHeight="false" outlineLevel="0" collapsed="false">
      <c r="A1700" s="28" t="n">
        <v>47</v>
      </c>
      <c r="B1700" s="29" t="n">
        <v>45838</v>
      </c>
      <c r="C1700" s="28" t="n">
        <v>50240.89</v>
      </c>
      <c r="D1700" s="28" t="n">
        <v>676.66</v>
      </c>
      <c r="E1700" s="28" t="s">
        <v>381</v>
      </c>
    </row>
    <row r="1701" customFormat="false" ht="15" hidden="false" customHeight="false" outlineLevel="0" collapsed="false">
      <c r="A1701" s="28" t="n">
        <v>47</v>
      </c>
      <c r="B1701" s="29" t="n">
        <v>45869</v>
      </c>
      <c r="C1701" s="28" t="n">
        <v>49999.89</v>
      </c>
      <c r="D1701" s="28" t="n">
        <v>0</v>
      </c>
      <c r="E1701" s="28" t="s">
        <v>379</v>
      </c>
    </row>
    <row r="1702" customFormat="false" ht="15" hidden="false" customHeight="false" outlineLevel="0" collapsed="false">
      <c r="A1702" s="28" t="n">
        <v>47</v>
      </c>
      <c r="B1702" s="29" t="n">
        <v>45900</v>
      </c>
      <c r="C1702" s="28" t="n">
        <v>51292.79</v>
      </c>
      <c r="D1702" s="28" t="n">
        <v>1840</v>
      </c>
      <c r="E1702" s="28" t="s">
        <v>380</v>
      </c>
    </row>
    <row r="1703" customFormat="false" ht="15" hidden="false" customHeight="false" outlineLevel="0" collapsed="false">
      <c r="A1703" s="28" t="n">
        <v>47</v>
      </c>
      <c r="B1703" s="29" t="n">
        <v>45930</v>
      </c>
      <c r="C1703" s="28" t="n">
        <v>52919.35</v>
      </c>
      <c r="D1703" s="28" t="n">
        <v>1840</v>
      </c>
      <c r="E1703" s="28" t="s">
        <v>380</v>
      </c>
    </row>
    <row r="1704" customFormat="false" ht="15" hidden="false" customHeight="false" outlineLevel="0" collapsed="false">
      <c r="A1704" s="28" t="n">
        <v>47</v>
      </c>
      <c r="B1704" s="29" t="n">
        <v>45961</v>
      </c>
      <c r="C1704" s="28" t="n">
        <v>54330.49</v>
      </c>
      <c r="D1704" s="28" t="n">
        <v>1840</v>
      </c>
      <c r="E1704" s="28" t="s">
        <v>380</v>
      </c>
    </row>
    <row r="1705" customFormat="false" ht="15" hidden="false" customHeight="false" outlineLevel="0" collapsed="false">
      <c r="A1705" s="28" t="n">
        <v>47</v>
      </c>
      <c r="B1705" s="29" t="n">
        <v>45991</v>
      </c>
      <c r="C1705" s="28" t="n">
        <v>55725.08</v>
      </c>
      <c r="D1705" s="28" t="n">
        <v>1840</v>
      </c>
      <c r="E1705" s="28" t="s">
        <v>380</v>
      </c>
    </row>
    <row r="1706" customFormat="false" ht="15" hidden="false" customHeight="false" outlineLevel="0" collapsed="false">
      <c r="A1706" s="28" t="n">
        <v>47</v>
      </c>
      <c r="B1706" s="29" t="n">
        <v>46022</v>
      </c>
      <c r="C1706" s="28" t="n">
        <v>57065</v>
      </c>
      <c r="D1706" s="28" t="n">
        <v>1840</v>
      </c>
      <c r="E1706" s="28" t="s">
        <v>380</v>
      </c>
    </row>
    <row r="1707" customFormat="false" ht="15" hidden="false" customHeight="false" outlineLevel="0" collapsed="false">
      <c r="A1707" s="28" t="n">
        <v>47</v>
      </c>
      <c r="B1707" s="29" t="n">
        <v>46053</v>
      </c>
      <c r="C1707" s="28" t="n">
        <v>58807.25</v>
      </c>
      <c r="D1707" s="28" t="n">
        <v>1840</v>
      </c>
      <c r="E1707" s="28" t="s">
        <v>380</v>
      </c>
    </row>
    <row r="1708" customFormat="false" ht="15" hidden="false" customHeight="false" outlineLevel="0" collapsed="false">
      <c r="A1708" s="28" t="n">
        <v>47</v>
      </c>
      <c r="B1708" s="29" t="n">
        <v>46081</v>
      </c>
      <c r="C1708" s="28" t="n">
        <v>60635.04</v>
      </c>
      <c r="D1708" s="28" t="n">
        <v>1840</v>
      </c>
      <c r="E1708" s="28" t="s">
        <v>380</v>
      </c>
    </row>
    <row r="1709" customFormat="false" ht="15" hidden="false" customHeight="false" outlineLevel="0" collapsed="false">
      <c r="A1709" s="28" t="n">
        <v>47</v>
      </c>
      <c r="B1709" s="29" t="n">
        <v>46112</v>
      </c>
      <c r="C1709" s="28" t="n">
        <v>62470.67</v>
      </c>
      <c r="D1709" s="28" t="n">
        <v>1840</v>
      </c>
      <c r="E1709" s="28" t="s">
        <v>380</v>
      </c>
    </row>
    <row r="1710" customFormat="false" ht="15" hidden="false" customHeight="false" outlineLevel="0" collapsed="false">
      <c r="A1710" s="28" t="n">
        <v>47</v>
      </c>
      <c r="B1710" s="29" t="n">
        <v>46142</v>
      </c>
      <c r="C1710" s="28" t="n">
        <v>63847.67</v>
      </c>
      <c r="D1710" s="28" t="n">
        <v>1840</v>
      </c>
      <c r="E1710" s="28" t="s">
        <v>380</v>
      </c>
    </row>
    <row r="1711" customFormat="false" ht="15" hidden="false" customHeight="false" outlineLevel="0" collapsed="false">
      <c r="A1711" s="28" t="n">
        <v>47</v>
      </c>
      <c r="B1711" s="29" t="n">
        <v>46173</v>
      </c>
      <c r="C1711" s="28" t="n">
        <v>65168.85</v>
      </c>
      <c r="D1711" s="28" t="n">
        <v>243.02</v>
      </c>
      <c r="E1711" s="28" t="s">
        <v>381</v>
      </c>
    </row>
    <row r="1712" customFormat="false" ht="15" hidden="false" customHeight="false" outlineLevel="0" collapsed="false">
      <c r="A1712" s="28" t="n">
        <v>47</v>
      </c>
      <c r="B1712" s="29" t="n">
        <v>46203</v>
      </c>
      <c r="C1712" s="28" t="n">
        <v>66559.1</v>
      </c>
      <c r="D1712" s="28" t="n">
        <v>1840</v>
      </c>
      <c r="E1712" s="28" t="s">
        <v>380</v>
      </c>
    </row>
    <row r="1713" customFormat="false" ht="15" hidden="false" customHeight="false" outlineLevel="0" collapsed="false">
      <c r="A1713" s="28" t="n">
        <v>47</v>
      </c>
      <c r="B1713" s="29" t="n">
        <v>46234</v>
      </c>
      <c r="C1713" s="28" t="n">
        <v>68178.8</v>
      </c>
      <c r="D1713" s="28" t="n">
        <v>1840</v>
      </c>
      <c r="E1713" s="28" t="s">
        <v>380</v>
      </c>
    </row>
    <row r="1714" customFormat="false" ht="15" hidden="false" customHeight="false" outlineLevel="0" collapsed="false">
      <c r="A1714" s="28" t="n">
        <v>47</v>
      </c>
      <c r="B1714" s="29" t="n">
        <v>46265</v>
      </c>
      <c r="C1714" s="28" t="n">
        <v>69584.64</v>
      </c>
      <c r="D1714" s="28" t="n">
        <v>1840</v>
      </c>
      <c r="E1714" s="28" t="s">
        <v>380</v>
      </c>
    </row>
    <row r="1715" customFormat="false" ht="15" hidden="false" customHeight="false" outlineLevel="0" collapsed="false">
      <c r="A1715" s="28" t="n">
        <v>48</v>
      </c>
      <c r="B1715" s="29" t="n">
        <v>45657</v>
      </c>
      <c r="C1715" s="28" t="n">
        <v>8089.83</v>
      </c>
      <c r="D1715" s="28" t="n">
        <v>1390</v>
      </c>
      <c r="E1715" s="28" t="s">
        <v>380</v>
      </c>
    </row>
    <row r="1716" customFormat="false" ht="15" hidden="false" customHeight="false" outlineLevel="0" collapsed="false">
      <c r="A1716" s="28" t="n">
        <v>48</v>
      </c>
      <c r="B1716" s="29" t="n">
        <v>45688</v>
      </c>
      <c r="C1716" s="28" t="n">
        <v>9432.78</v>
      </c>
      <c r="D1716" s="28" t="n">
        <v>1390</v>
      </c>
      <c r="E1716" s="28" t="s">
        <v>380</v>
      </c>
    </row>
    <row r="1717" customFormat="false" ht="15" hidden="false" customHeight="false" outlineLevel="0" collapsed="false">
      <c r="A1717" s="28" t="n">
        <v>48</v>
      </c>
      <c r="B1717" s="29" t="n">
        <v>45716</v>
      </c>
      <c r="C1717" s="28" t="n">
        <v>9357.36</v>
      </c>
      <c r="D1717" s="28" t="n">
        <v>287.41</v>
      </c>
      <c r="E1717" s="28" t="s">
        <v>381</v>
      </c>
    </row>
    <row r="1718" customFormat="false" ht="15" hidden="false" customHeight="false" outlineLevel="0" collapsed="false">
      <c r="A1718" s="28" t="n">
        <v>48</v>
      </c>
      <c r="B1718" s="29" t="n">
        <v>45747</v>
      </c>
      <c r="C1718" s="28" t="n">
        <v>10647.45</v>
      </c>
      <c r="D1718" s="28" t="n">
        <v>1390</v>
      </c>
      <c r="E1718" s="28" t="s">
        <v>380</v>
      </c>
    </row>
    <row r="1719" customFormat="false" ht="15" hidden="false" customHeight="false" outlineLevel="0" collapsed="false">
      <c r="A1719" s="28" t="n">
        <v>48</v>
      </c>
      <c r="B1719" s="29" t="n">
        <v>45777</v>
      </c>
      <c r="C1719" s="28" t="n">
        <v>11792.04</v>
      </c>
      <c r="D1719" s="28" t="n">
        <v>1390</v>
      </c>
      <c r="E1719" s="28" t="s">
        <v>380</v>
      </c>
    </row>
    <row r="1720" customFormat="false" ht="15" hidden="false" customHeight="false" outlineLevel="0" collapsed="false">
      <c r="A1720" s="28" t="n">
        <v>48</v>
      </c>
      <c r="B1720" s="29" t="n">
        <v>45808</v>
      </c>
      <c r="C1720" s="28" t="n">
        <v>13106.32</v>
      </c>
      <c r="D1720" s="28" t="n">
        <v>1390</v>
      </c>
      <c r="E1720" s="28" t="s">
        <v>380</v>
      </c>
    </row>
    <row r="1721" customFormat="false" ht="15" hidden="false" customHeight="false" outlineLevel="0" collapsed="false">
      <c r="A1721" s="28" t="n">
        <v>48</v>
      </c>
      <c r="B1721" s="29" t="n">
        <v>45838</v>
      </c>
      <c r="C1721" s="28" t="n">
        <v>14157.03</v>
      </c>
      <c r="D1721" s="28" t="n">
        <v>1390</v>
      </c>
      <c r="E1721" s="28" t="s">
        <v>380</v>
      </c>
    </row>
    <row r="1722" customFormat="false" ht="15" hidden="false" customHeight="false" outlineLevel="0" collapsed="false">
      <c r="A1722" s="28" t="n">
        <v>48</v>
      </c>
      <c r="B1722" s="29" t="n">
        <v>45869</v>
      </c>
      <c r="C1722" s="28" t="n">
        <v>15268.6</v>
      </c>
      <c r="D1722" s="28" t="n">
        <v>1390</v>
      </c>
      <c r="E1722" s="28" t="s">
        <v>380</v>
      </c>
    </row>
    <row r="1723" customFormat="false" ht="15" hidden="false" customHeight="false" outlineLevel="0" collapsed="false">
      <c r="A1723" s="28" t="n">
        <v>48</v>
      </c>
      <c r="B1723" s="29" t="n">
        <v>45900</v>
      </c>
      <c r="C1723" s="28" t="n">
        <v>16431.56</v>
      </c>
      <c r="D1723" s="28" t="n">
        <v>1390</v>
      </c>
      <c r="E1723" s="28" t="s">
        <v>380</v>
      </c>
    </row>
    <row r="1724" customFormat="false" ht="15" hidden="false" customHeight="false" outlineLevel="0" collapsed="false">
      <c r="A1724" s="28" t="n">
        <v>48</v>
      </c>
      <c r="B1724" s="29" t="n">
        <v>45930</v>
      </c>
      <c r="C1724" s="28" t="n">
        <v>17491.03</v>
      </c>
      <c r="D1724" s="28" t="n">
        <v>1390</v>
      </c>
      <c r="E1724" s="28" t="s">
        <v>380</v>
      </c>
    </row>
    <row r="1725" customFormat="false" ht="15" hidden="false" customHeight="false" outlineLevel="0" collapsed="false">
      <c r="A1725" s="28" t="n">
        <v>48</v>
      </c>
      <c r="B1725" s="29" t="n">
        <v>45961</v>
      </c>
      <c r="C1725" s="28" t="n">
        <v>18707.78</v>
      </c>
      <c r="D1725" s="28" t="n">
        <v>1390</v>
      </c>
      <c r="E1725" s="28" t="s">
        <v>380</v>
      </c>
    </row>
    <row r="1726" customFormat="false" ht="15" hidden="false" customHeight="false" outlineLevel="0" collapsed="false">
      <c r="A1726" s="28" t="n">
        <v>48</v>
      </c>
      <c r="B1726" s="29" t="n">
        <v>45991</v>
      </c>
      <c r="C1726" s="28" t="n">
        <v>19773.87</v>
      </c>
      <c r="D1726" s="28" t="n">
        <v>1390</v>
      </c>
      <c r="E1726" s="28" t="s">
        <v>380</v>
      </c>
    </row>
    <row r="1727" customFormat="false" ht="15" hidden="false" customHeight="false" outlineLevel="0" collapsed="false">
      <c r="A1727" s="28" t="n">
        <v>48</v>
      </c>
      <c r="B1727" s="29" t="n">
        <v>46022</v>
      </c>
      <c r="C1727" s="28" t="n">
        <v>19862.65</v>
      </c>
      <c r="D1727" s="28" t="n">
        <v>426.38</v>
      </c>
      <c r="E1727" s="28" t="s">
        <v>381</v>
      </c>
    </row>
    <row r="1728" customFormat="false" ht="15" hidden="false" customHeight="false" outlineLevel="0" collapsed="false">
      <c r="A1728" s="28" t="n">
        <v>48</v>
      </c>
      <c r="B1728" s="29" t="n">
        <v>46053</v>
      </c>
      <c r="C1728" s="28" t="n">
        <v>21080.58</v>
      </c>
      <c r="D1728" s="28" t="n">
        <v>1390</v>
      </c>
      <c r="E1728" s="28" t="s">
        <v>380</v>
      </c>
    </row>
    <row r="1729" customFormat="false" ht="15" hidden="false" customHeight="false" outlineLevel="0" collapsed="false">
      <c r="A1729" s="28" t="n">
        <v>48</v>
      </c>
      <c r="B1729" s="29" t="n">
        <v>46081</v>
      </c>
      <c r="C1729" s="28" t="n">
        <v>22279.64</v>
      </c>
      <c r="D1729" s="28" t="n">
        <v>1390</v>
      </c>
      <c r="E1729" s="28" t="s">
        <v>380</v>
      </c>
    </row>
    <row r="1730" customFormat="false" ht="15" hidden="false" customHeight="false" outlineLevel="0" collapsed="false">
      <c r="A1730" s="28" t="n">
        <v>48</v>
      </c>
      <c r="B1730" s="29" t="n">
        <v>46112</v>
      </c>
      <c r="C1730" s="28" t="n">
        <v>23291.23</v>
      </c>
      <c r="D1730" s="28" t="n">
        <v>1390</v>
      </c>
      <c r="E1730" s="28" t="s">
        <v>380</v>
      </c>
    </row>
    <row r="1731" customFormat="false" ht="15" hidden="false" customHeight="false" outlineLevel="0" collapsed="false">
      <c r="A1731" s="28" t="n">
        <v>48</v>
      </c>
      <c r="B1731" s="29" t="n">
        <v>46142</v>
      </c>
      <c r="C1731" s="28" t="n">
        <v>23320.85</v>
      </c>
      <c r="D1731" s="28" t="n">
        <v>298.84</v>
      </c>
      <c r="E1731" s="28" t="s">
        <v>381</v>
      </c>
    </row>
    <row r="1732" customFormat="false" ht="15" hidden="false" customHeight="false" outlineLevel="0" collapsed="false">
      <c r="A1732" s="28" t="n">
        <v>48</v>
      </c>
      <c r="B1732" s="29" t="n">
        <v>46173</v>
      </c>
      <c r="C1732" s="28" t="n">
        <v>24504.15</v>
      </c>
      <c r="D1732" s="28" t="n">
        <v>1390</v>
      </c>
      <c r="E1732" s="28" t="s">
        <v>380</v>
      </c>
    </row>
    <row r="1733" customFormat="false" ht="15" hidden="false" customHeight="false" outlineLevel="0" collapsed="false">
      <c r="A1733" s="28" t="n">
        <v>48</v>
      </c>
      <c r="B1733" s="29" t="n">
        <v>46203</v>
      </c>
      <c r="C1733" s="28" t="n">
        <v>25745.59</v>
      </c>
      <c r="D1733" s="28" t="n">
        <v>1390</v>
      </c>
      <c r="E1733" s="28" t="s">
        <v>380</v>
      </c>
    </row>
    <row r="1734" customFormat="false" ht="15" hidden="false" customHeight="false" outlineLevel="0" collapsed="false">
      <c r="A1734" s="28" t="n">
        <v>48</v>
      </c>
      <c r="B1734" s="29" t="n">
        <v>46234</v>
      </c>
      <c r="C1734" s="28" t="n">
        <v>26746.98</v>
      </c>
      <c r="D1734" s="28" t="n">
        <v>1390</v>
      </c>
      <c r="E1734" s="28" t="s">
        <v>380</v>
      </c>
    </row>
    <row r="1735" customFormat="false" ht="15" hidden="false" customHeight="false" outlineLevel="0" collapsed="false">
      <c r="A1735" s="28" t="n">
        <v>48</v>
      </c>
      <c r="B1735" s="29" t="n">
        <v>46265</v>
      </c>
      <c r="C1735" s="28" t="n">
        <v>27832.62</v>
      </c>
      <c r="D1735" s="28" t="n">
        <v>1390</v>
      </c>
      <c r="E1735" s="28" t="s">
        <v>380</v>
      </c>
    </row>
    <row r="1736" customFormat="false" ht="15" hidden="false" customHeight="false" outlineLevel="0" collapsed="false">
      <c r="A1736" s="28" t="n">
        <v>49</v>
      </c>
      <c r="B1736" s="29" t="n">
        <v>44957</v>
      </c>
      <c r="C1736" s="28" t="n">
        <v>8537.75</v>
      </c>
      <c r="D1736" s="28" t="n">
        <v>913.92</v>
      </c>
      <c r="E1736" s="28" t="s">
        <v>381</v>
      </c>
    </row>
    <row r="1737" customFormat="false" ht="15" hidden="false" customHeight="false" outlineLevel="0" collapsed="false">
      <c r="A1737" s="28" t="n">
        <v>49</v>
      </c>
      <c r="B1737" s="29" t="n">
        <v>44985</v>
      </c>
      <c r="C1737" s="28" t="n">
        <v>9980.39</v>
      </c>
      <c r="D1737" s="28" t="n">
        <v>1910</v>
      </c>
      <c r="E1737" s="28" t="s">
        <v>380</v>
      </c>
    </row>
    <row r="1738" customFormat="false" ht="15" hidden="false" customHeight="false" outlineLevel="0" collapsed="false">
      <c r="A1738" s="28" t="n">
        <v>49</v>
      </c>
      <c r="B1738" s="29" t="n">
        <v>45016</v>
      </c>
      <c r="C1738" s="28" t="n">
        <v>11466.87</v>
      </c>
      <c r="D1738" s="28" t="n">
        <v>1910</v>
      </c>
      <c r="E1738" s="28" t="s">
        <v>380</v>
      </c>
    </row>
    <row r="1739" customFormat="false" ht="15" hidden="false" customHeight="false" outlineLevel="0" collapsed="false">
      <c r="A1739" s="28" t="n">
        <v>49</v>
      </c>
      <c r="B1739" s="29" t="n">
        <v>45046</v>
      </c>
      <c r="C1739" s="28" t="n">
        <v>12867.37</v>
      </c>
      <c r="D1739" s="28" t="n">
        <v>1910</v>
      </c>
      <c r="E1739" s="28" t="s">
        <v>380</v>
      </c>
    </row>
    <row r="1740" customFormat="false" ht="15" hidden="false" customHeight="false" outlineLevel="0" collapsed="false">
      <c r="A1740" s="28" t="n">
        <v>49</v>
      </c>
      <c r="B1740" s="29" t="n">
        <v>45077</v>
      </c>
      <c r="C1740" s="28" t="n">
        <v>14513.41</v>
      </c>
      <c r="D1740" s="28" t="n">
        <v>1910</v>
      </c>
      <c r="E1740" s="28" t="s">
        <v>380</v>
      </c>
    </row>
    <row r="1741" customFormat="false" ht="15" hidden="false" customHeight="false" outlineLevel="0" collapsed="false">
      <c r="A1741" s="28" t="n">
        <v>49</v>
      </c>
      <c r="B1741" s="29" t="n">
        <v>45107</v>
      </c>
      <c r="C1741" s="28" t="n">
        <v>16033.61</v>
      </c>
      <c r="D1741" s="28" t="n">
        <v>1910</v>
      </c>
      <c r="E1741" s="28" t="s">
        <v>380</v>
      </c>
    </row>
    <row r="1742" customFormat="false" ht="15" hidden="false" customHeight="false" outlineLevel="0" collapsed="false">
      <c r="A1742" s="28" t="n">
        <v>49</v>
      </c>
      <c r="B1742" s="29" t="n">
        <v>45138</v>
      </c>
      <c r="C1742" s="28" t="n">
        <v>16826.83</v>
      </c>
      <c r="D1742" s="28" t="n">
        <v>857.64</v>
      </c>
      <c r="E1742" s="28" t="s">
        <v>381</v>
      </c>
    </row>
    <row r="1743" customFormat="false" ht="15" hidden="false" customHeight="false" outlineLevel="0" collapsed="false">
      <c r="A1743" s="28" t="n">
        <v>49</v>
      </c>
      <c r="B1743" s="29" t="n">
        <v>45169</v>
      </c>
      <c r="C1743" s="28" t="n">
        <v>18183.96</v>
      </c>
      <c r="D1743" s="28" t="n">
        <v>1910</v>
      </c>
      <c r="E1743" s="28" t="s">
        <v>380</v>
      </c>
    </row>
    <row r="1744" customFormat="false" ht="15" hidden="false" customHeight="false" outlineLevel="0" collapsed="false">
      <c r="A1744" s="28" t="n">
        <v>49</v>
      </c>
      <c r="B1744" s="29" t="n">
        <v>45199</v>
      </c>
      <c r="C1744" s="28" t="n">
        <v>19069.95</v>
      </c>
      <c r="D1744" s="28" t="n">
        <v>1273.74</v>
      </c>
      <c r="E1744" s="28" t="s">
        <v>381</v>
      </c>
    </row>
    <row r="1745" customFormat="false" ht="15" hidden="false" customHeight="false" outlineLevel="0" collapsed="false">
      <c r="A1745" s="28" t="n">
        <v>49</v>
      </c>
      <c r="B1745" s="29" t="n">
        <v>45230</v>
      </c>
      <c r="C1745" s="28" t="n">
        <v>20744.49</v>
      </c>
      <c r="D1745" s="28" t="n">
        <v>339.5</v>
      </c>
      <c r="E1745" s="28" t="s">
        <v>379</v>
      </c>
    </row>
    <row r="1746" customFormat="false" ht="15" hidden="false" customHeight="false" outlineLevel="0" collapsed="false">
      <c r="A1746" s="28" t="n">
        <v>49</v>
      </c>
      <c r="B1746" s="29" t="n">
        <v>45260</v>
      </c>
      <c r="C1746" s="28" t="n">
        <v>22229.34</v>
      </c>
      <c r="D1746" s="28" t="n">
        <v>1910</v>
      </c>
      <c r="E1746" s="28" t="s">
        <v>380</v>
      </c>
    </row>
    <row r="1747" customFormat="false" ht="15" hidden="false" customHeight="false" outlineLevel="0" collapsed="false">
      <c r="A1747" s="28" t="n">
        <v>49</v>
      </c>
      <c r="B1747" s="29" t="n">
        <v>45291</v>
      </c>
      <c r="C1747" s="28" t="n">
        <v>23620.81</v>
      </c>
      <c r="D1747" s="28" t="n">
        <v>1910</v>
      </c>
      <c r="E1747" s="28" t="s">
        <v>380</v>
      </c>
    </row>
    <row r="1748" customFormat="false" ht="15" hidden="false" customHeight="false" outlineLevel="0" collapsed="false">
      <c r="A1748" s="28" t="n">
        <v>49</v>
      </c>
      <c r="B1748" s="29" t="n">
        <v>45322</v>
      </c>
      <c r="C1748" s="28" t="n">
        <v>25455.14</v>
      </c>
      <c r="D1748" s="28" t="n">
        <v>1910</v>
      </c>
      <c r="E1748" s="28" t="s">
        <v>380</v>
      </c>
    </row>
    <row r="1749" customFormat="false" ht="15" hidden="false" customHeight="false" outlineLevel="0" collapsed="false">
      <c r="A1749" s="28" t="n">
        <v>49</v>
      </c>
      <c r="B1749" s="29" t="n">
        <v>45351</v>
      </c>
      <c r="C1749" s="28" t="n">
        <v>26974.37</v>
      </c>
      <c r="D1749" s="28" t="n">
        <v>1910</v>
      </c>
      <c r="E1749" s="28" t="s">
        <v>380</v>
      </c>
    </row>
    <row r="1750" customFormat="false" ht="15" hidden="false" customHeight="false" outlineLevel="0" collapsed="false">
      <c r="A1750" s="28" t="n">
        <v>49</v>
      </c>
      <c r="B1750" s="29" t="n">
        <v>45382</v>
      </c>
      <c r="C1750" s="28" t="n">
        <v>28772.65</v>
      </c>
      <c r="D1750" s="28" t="n">
        <v>1910</v>
      </c>
      <c r="E1750" s="28" t="s">
        <v>380</v>
      </c>
    </row>
    <row r="1751" customFormat="false" ht="15" hidden="false" customHeight="false" outlineLevel="0" collapsed="false">
      <c r="A1751" s="28" t="n">
        <v>49</v>
      </c>
      <c r="B1751" s="29" t="n">
        <v>45412</v>
      </c>
      <c r="C1751" s="28" t="n">
        <v>30522.98</v>
      </c>
      <c r="D1751" s="28" t="n">
        <v>1910</v>
      </c>
      <c r="E1751" s="28" t="s">
        <v>380</v>
      </c>
    </row>
    <row r="1752" customFormat="false" ht="15" hidden="false" customHeight="false" outlineLevel="0" collapsed="false">
      <c r="A1752" s="28" t="n">
        <v>49</v>
      </c>
      <c r="B1752" s="29" t="n">
        <v>45443</v>
      </c>
      <c r="C1752" s="28" t="n">
        <v>31958.87</v>
      </c>
      <c r="D1752" s="28" t="n">
        <v>1910</v>
      </c>
      <c r="E1752" s="28" t="s">
        <v>380</v>
      </c>
    </row>
    <row r="1753" customFormat="false" ht="15" hidden="false" customHeight="false" outlineLevel="0" collapsed="false">
      <c r="A1753" s="28" t="n">
        <v>49</v>
      </c>
      <c r="B1753" s="29" t="n">
        <v>45473</v>
      </c>
      <c r="C1753" s="28" t="n">
        <v>32737.23</v>
      </c>
      <c r="D1753" s="28" t="n">
        <v>982.98</v>
      </c>
      <c r="E1753" s="28" t="s">
        <v>381</v>
      </c>
    </row>
    <row r="1754" customFormat="false" ht="15" hidden="false" customHeight="false" outlineLevel="0" collapsed="false">
      <c r="A1754" s="28" t="n">
        <v>49</v>
      </c>
      <c r="B1754" s="29" t="n">
        <v>45504</v>
      </c>
      <c r="C1754" s="28" t="n">
        <v>34395.49</v>
      </c>
      <c r="D1754" s="28" t="n">
        <v>1910</v>
      </c>
      <c r="E1754" s="28" t="s">
        <v>380</v>
      </c>
    </row>
    <row r="1755" customFormat="false" ht="15" hidden="false" customHeight="false" outlineLevel="0" collapsed="false">
      <c r="A1755" s="28" t="n">
        <v>49</v>
      </c>
      <c r="B1755" s="29" t="n">
        <v>45535</v>
      </c>
      <c r="C1755" s="28" t="n">
        <v>36291.4</v>
      </c>
      <c r="D1755" s="28" t="n">
        <v>1910</v>
      </c>
      <c r="E1755" s="28" t="s">
        <v>380</v>
      </c>
    </row>
    <row r="1756" customFormat="false" ht="15" hidden="false" customHeight="false" outlineLevel="0" collapsed="false">
      <c r="A1756" s="28" t="n">
        <v>49</v>
      </c>
      <c r="B1756" s="29" t="n">
        <v>45565</v>
      </c>
      <c r="C1756" s="28" t="n">
        <v>36686.77</v>
      </c>
      <c r="D1756" s="28" t="n">
        <v>692.84</v>
      </c>
      <c r="E1756" s="28" t="s">
        <v>381</v>
      </c>
    </row>
    <row r="1757" customFormat="false" ht="15" hidden="false" customHeight="false" outlineLevel="0" collapsed="false">
      <c r="A1757" s="28" t="n">
        <v>49</v>
      </c>
      <c r="B1757" s="29" t="n">
        <v>45596</v>
      </c>
      <c r="C1757" s="28" t="n">
        <v>36665.93</v>
      </c>
      <c r="D1757" s="28" t="n">
        <v>365.97</v>
      </c>
      <c r="E1757" s="28" t="s">
        <v>381</v>
      </c>
    </row>
    <row r="1758" customFormat="false" ht="15" hidden="false" customHeight="false" outlineLevel="0" collapsed="false">
      <c r="A1758" s="28" t="n">
        <v>49</v>
      </c>
      <c r="B1758" s="29" t="n">
        <v>45626</v>
      </c>
      <c r="C1758" s="28" t="n">
        <v>37118.98</v>
      </c>
      <c r="D1758" s="28" t="n">
        <v>799.04</v>
      </c>
      <c r="E1758" s="28" t="s">
        <v>381</v>
      </c>
    </row>
    <row r="1759" customFormat="false" ht="15" hidden="false" customHeight="false" outlineLevel="0" collapsed="false">
      <c r="A1759" s="28" t="n">
        <v>49</v>
      </c>
      <c r="B1759" s="29" t="n">
        <v>45657</v>
      </c>
      <c r="C1759" s="28" t="n">
        <v>38991.33</v>
      </c>
      <c r="D1759" s="28" t="n">
        <v>1910</v>
      </c>
      <c r="E1759" s="28" t="s">
        <v>380</v>
      </c>
    </row>
    <row r="1760" customFormat="false" ht="15" hidden="false" customHeight="false" outlineLevel="0" collapsed="false">
      <c r="A1760" s="28" t="n">
        <v>49</v>
      </c>
      <c r="B1760" s="29" t="n">
        <v>45688</v>
      </c>
      <c r="C1760" s="28" t="n">
        <v>40635.97</v>
      </c>
      <c r="D1760" s="28" t="n">
        <v>1910</v>
      </c>
      <c r="E1760" s="28" t="s">
        <v>380</v>
      </c>
    </row>
    <row r="1761" customFormat="false" ht="15" hidden="false" customHeight="false" outlineLevel="0" collapsed="false">
      <c r="A1761" s="28" t="n">
        <v>49</v>
      </c>
      <c r="B1761" s="29" t="n">
        <v>45716</v>
      </c>
      <c r="C1761" s="28" t="n">
        <v>40960.3</v>
      </c>
      <c r="D1761" s="28" t="n">
        <v>568.1</v>
      </c>
      <c r="E1761" s="28" t="s">
        <v>381</v>
      </c>
    </row>
    <row r="1762" customFormat="false" ht="15" hidden="false" customHeight="false" outlineLevel="0" collapsed="false">
      <c r="A1762" s="28" t="n">
        <v>49</v>
      </c>
      <c r="B1762" s="29" t="n">
        <v>45747</v>
      </c>
      <c r="C1762" s="28" t="n">
        <v>42740.4</v>
      </c>
      <c r="D1762" s="28" t="n">
        <v>1910</v>
      </c>
      <c r="E1762" s="28" t="s">
        <v>380</v>
      </c>
    </row>
    <row r="1763" customFormat="false" ht="15" hidden="false" customHeight="false" outlineLevel="0" collapsed="false">
      <c r="A1763" s="28" t="n">
        <v>49</v>
      </c>
      <c r="B1763" s="29" t="n">
        <v>45777</v>
      </c>
      <c r="C1763" s="28" t="n">
        <v>44196.72</v>
      </c>
      <c r="D1763" s="28" t="n">
        <v>1910</v>
      </c>
      <c r="E1763" s="28" t="s">
        <v>380</v>
      </c>
    </row>
    <row r="1764" customFormat="false" ht="15" hidden="false" customHeight="false" outlineLevel="0" collapsed="false">
      <c r="A1764" s="28" t="n">
        <v>49</v>
      </c>
      <c r="B1764" s="29" t="n">
        <v>45808</v>
      </c>
      <c r="C1764" s="28" t="n">
        <v>45982.03</v>
      </c>
      <c r="D1764" s="28" t="n">
        <v>1910</v>
      </c>
      <c r="E1764" s="28" t="s">
        <v>380</v>
      </c>
    </row>
    <row r="1765" customFormat="false" ht="15" hidden="false" customHeight="false" outlineLevel="0" collapsed="false">
      <c r="A1765" s="28" t="n">
        <v>49</v>
      </c>
      <c r="B1765" s="29" t="n">
        <v>45838</v>
      </c>
      <c r="C1765" s="28" t="n">
        <v>47430.12</v>
      </c>
      <c r="D1765" s="28" t="n">
        <v>1910</v>
      </c>
      <c r="E1765" s="28" t="s">
        <v>380</v>
      </c>
    </row>
    <row r="1766" customFormat="false" ht="15" hidden="false" customHeight="false" outlineLevel="0" collapsed="false">
      <c r="A1766" s="28" t="n">
        <v>49</v>
      </c>
      <c r="B1766" s="29" t="n">
        <v>45869</v>
      </c>
      <c r="C1766" s="28" t="n">
        <v>49056.84</v>
      </c>
      <c r="D1766" s="28" t="n">
        <v>1910</v>
      </c>
      <c r="E1766" s="28" t="s">
        <v>380</v>
      </c>
    </row>
    <row r="1767" customFormat="false" ht="15" hidden="false" customHeight="false" outlineLevel="0" collapsed="false">
      <c r="A1767" s="28" t="n">
        <v>49</v>
      </c>
      <c r="B1767" s="29" t="n">
        <v>45900</v>
      </c>
      <c r="C1767" s="28" t="n">
        <v>50946.74</v>
      </c>
      <c r="D1767" s="28" t="n">
        <v>1910</v>
      </c>
      <c r="E1767" s="28" t="s">
        <v>380</v>
      </c>
    </row>
    <row r="1768" customFormat="false" ht="15" hidden="false" customHeight="false" outlineLevel="0" collapsed="false">
      <c r="A1768" s="28" t="n">
        <v>49</v>
      </c>
      <c r="B1768" s="29" t="n">
        <v>45930</v>
      </c>
      <c r="C1768" s="28" t="n">
        <v>52640.1</v>
      </c>
      <c r="D1768" s="28" t="n">
        <v>1910</v>
      </c>
      <c r="E1768" s="28" t="s">
        <v>380</v>
      </c>
    </row>
    <row r="1769" customFormat="false" ht="15" hidden="false" customHeight="false" outlineLevel="0" collapsed="false">
      <c r="A1769" s="28" t="n">
        <v>49</v>
      </c>
      <c r="B1769" s="29" t="n">
        <v>45961</v>
      </c>
      <c r="C1769" s="28" t="n">
        <v>54143.74</v>
      </c>
      <c r="D1769" s="28" t="n">
        <v>1910</v>
      </c>
      <c r="E1769" s="28" t="s">
        <v>380</v>
      </c>
    </row>
    <row r="1770" customFormat="false" ht="15" hidden="false" customHeight="false" outlineLevel="0" collapsed="false">
      <c r="A1770" s="28" t="n">
        <v>49</v>
      </c>
      <c r="B1770" s="29" t="n">
        <v>45991</v>
      </c>
      <c r="C1770" s="28" t="n">
        <v>55829.83</v>
      </c>
      <c r="D1770" s="28" t="n">
        <v>1910</v>
      </c>
      <c r="E1770" s="28" t="s">
        <v>380</v>
      </c>
    </row>
    <row r="1771" customFormat="false" ht="15" hidden="false" customHeight="false" outlineLevel="0" collapsed="false">
      <c r="A1771" s="28" t="n">
        <v>49</v>
      </c>
      <c r="B1771" s="29" t="n">
        <v>46022</v>
      </c>
      <c r="C1771" s="28" t="n">
        <v>55867.9</v>
      </c>
      <c r="D1771" s="28" t="n">
        <v>407.58</v>
      </c>
      <c r="E1771" s="28" t="s">
        <v>381</v>
      </c>
    </row>
    <row r="1772" customFormat="false" ht="15" hidden="false" customHeight="false" outlineLevel="0" collapsed="false">
      <c r="A1772" s="28" t="n">
        <v>49</v>
      </c>
      <c r="B1772" s="29" t="n">
        <v>46053</v>
      </c>
      <c r="C1772" s="28" t="n">
        <v>57416.24</v>
      </c>
      <c r="D1772" s="28" t="n">
        <v>1910</v>
      </c>
      <c r="E1772" s="28" t="s">
        <v>380</v>
      </c>
    </row>
    <row r="1773" customFormat="false" ht="15" hidden="false" customHeight="false" outlineLevel="0" collapsed="false">
      <c r="A1773" s="28" t="n">
        <v>49</v>
      </c>
      <c r="B1773" s="29" t="n">
        <v>46081</v>
      </c>
      <c r="C1773" s="28" t="n">
        <v>59185.21</v>
      </c>
      <c r="D1773" s="28" t="n">
        <v>1910</v>
      </c>
      <c r="E1773" s="28" t="s">
        <v>380</v>
      </c>
    </row>
    <row r="1774" customFormat="false" ht="15" hidden="false" customHeight="false" outlineLevel="0" collapsed="false">
      <c r="A1774" s="28" t="n">
        <v>49</v>
      </c>
      <c r="B1774" s="29" t="n">
        <v>46112</v>
      </c>
      <c r="C1774" s="28" t="n">
        <v>60881.18</v>
      </c>
      <c r="D1774" s="28" t="n">
        <v>1910</v>
      </c>
      <c r="E1774" s="28" t="s">
        <v>380</v>
      </c>
    </row>
    <row r="1775" customFormat="false" ht="15" hidden="false" customHeight="false" outlineLevel="0" collapsed="false">
      <c r="A1775" s="28" t="n">
        <v>49</v>
      </c>
      <c r="B1775" s="29" t="n">
        <v>46142</v>
      </c>
      <c r="C1775" s="28" t="n">
        <v>62317.17</v>
      </c>
      <c r="D1775" s="28" t="n">
        <v>1910</v>
      </c>
      <c r="E1775" s="28" t="s">
        <v>380</v>
      </c>
    </row>
    <row r="1776" customFormat="false" ht="15" hidden="false" customHeight="false" outlineLevel="0" collapsed="false">
      <c r="A1776" s="28" t="n">
        <v>49</v>
      </c>
      <c r="B1776" s="29" t="n">
        <v>46173</v>
      </c>
      <c r="C1776" s="28" t="n">
        <v>62830.16</v>
      </c>
      <c r="D1776" s="28" t="n">
        <v>1034.16</v>
      </c>
      <c r="E1776" s="28" t="s">
        <v>381</v>
      </c>
    </row>
    <row r="1777" customFormat="false" ht="15" hidden="false" customHeight="false" outlineLevel="0" collapsed="false">
      <c r="A1777" s="28" t="n">
        <v>49</v>
      </c>
      <c r="B1777" s="29" t="n">
        <v>46203</v>
      </c>
      <c r="C1777" s="28" t="n">
        <v>64653.77</v>
      </c>
      <c r="D1777" s="28" t="n">
        <v>1910</v>
      </c>
      <c r="E1777" s="28" t="s">
        <v>380</v>
      </c>
    </row>
    <row r="1778" customFormat="false" ht="15" hidden="false" customHeight="false" outlineLevel="0" collapsed="false">
      <c r="A1778" s="28" t="n">
        <v>49</v>
      </c>
      <c r="B1778" s="29" t="n">
        <v>46234</v>
      </c>
      <c r="C1778" s="28" t="n">
        <v>66096.96</v>
      </c>
      <c r="D1778" s="28" t="n">
        <v>1910</v>
      </c>
      <c r="E1778" s="28" t="s">
        <v>380</v>
      </c>
    </row>
    <row r="1779" customFormat="false" ht="15" hidden="false" customHeight="false" outlineLevel="0" collapsed="false">
      <c r="A1779" s="28" t="n">
        <v>49</v>
      </c>
      <c r="B1779" s="29" t="n">
        <v>46265</v>
      </c>
      <c r="C1779" s="28" t="n">
        <v>67654.02</v>
      </c>
      <c r="D1779" s="28" t="n">
        <v>1910</v>
      </c>
      <c r="E1779" s="28" t="s">
        <v>380</v>
      </c>
    </row>
    <row r="1780" customFormat="false" ht="15" hidden="false" customHeight="false" outlineLevel="0" collapsed="false">
      <c r="A1780" s="28" t="n">
        <v>50</v>
      </c>
      <c r="B1780" s="29" t="n">
        <v>44957</v>
      </c>
      <c r="C1780" s="28" t="n">
        <v>15237.66</v>
      </c>
      <c r="D1780" s="28" t="n">
        <v>1710</v>
      </c>
      <c r="E1780" s="28" t="s">
        <v>380</v>
      </c>
    </row>
    <row r="1781" customFormat="false" ht="15" hidden="false" customHeight="false" outlineLevel="0" collapsed="false">
      <c r="A1781" s="28" t="n">
        <v>50</v>
      </c>
      <c r="B1781" s="29" t="n">
        <v>44985</v>
      </c>
      <c r="C1781" s="28" t="n">
        <v>16510.14</v>
      </c>
      <c r="D1781" s="28" t="n">
        <v>1710</v>
      </c>
      <c r="E1781" s="28" t="s">
        <v>380</v>
      </c>
    </row>
    <row r="1782" customFormat="false" ht="15" hidden="false" customHeight="false" outlineLevel="0" collapsed="false">
      <c r="A1782" s="28" t="n">
        <v>50</v>
      </c>
      <c r="B1782" s="29" t="n">
        <v>45016</v>
      </c>
      <c r="C1782" s="28" t="n">
        <v>17795.22</v>
      </c>
      <c r="D1782" s="28" t="n">
        <v>1710</v>
      </c>
      <c r="E1782" s="28" t="s">
        <v>380</v>
      </c>
    </row>
    <row r="1783" customFormat="false" ht="15" hidden="false" customHeight="false" outlineLevel="0" collapsed="false">
      <c r="A1783" s="28" t="n">
        <v>50</v>
      </c>
      <c r="B1783" s="29" t="n">
        <v>45046</v>
      </c>
      <c r="C1783" s="28" t="n">
        <v>19391.3</v>
      </c>
      <c r="D1783" s="28" t="n">
        <v>1710</v>
      </c>
      <c r="E1783" s="28" t="s">
        <v>380</v>
      </c>
    </row>
    <row r="1784" customFormat="false" ht="15" hidden="false" customHeight="false" outlineLevel="0" collapsed="false">
      <c r="A1784" s="28" t="n">
        <v>50</v>
      </c>
      <c r="B1784" s="29" t="n">
        <v>45077</v>
      </c>
      <c r="C1784" s="28" t="n">
        <v>21035.02</v>
      </c>
      <c r="D1784" s="28" t="n">
        <v>1710</v>
      </c>
      <c r="E1784" s="28" t="s">
        <v>380</v>
      </c>
    </row>
    <row r="1785" customFormat="false" ht="15" hidden="false" customHeight="false" outlineLevel="0" collapsed="false">
      <c r="A1785" s="28" t="n">
        <v>50</v>
      </c>
      <c r="B1785" s="29" t="n">
        <v>45107</v>
      </c>
      <c r="C1785" s="28" t="n">
        <v>22700.33</v>
      </c>
      <c r="D1785" s="28" t="n">
        <v>1710</v>
      </c>
      <c r="E1785" s="28" t="s">
        <v>380</v>
      </c>
    </row>
    <row r="1786" customFormat="false" ht="15" hidden="false" customHeight="false" outlineLevel="0" collapsed="false">
      <c r="A1786" s="28" t="n">
        <v>50</v>
      </c>
      <c r="B1786" s="29" t="n">
        <v>45138</v>
      </c>
      <c r="C1786" s="28" t="n">
        <v>24392.5</v>
      </c>
      <c r="D1786" s="28" t="n">
        <v>1710</v>
      </c>
      <c r="E1786" s="28" t="s">
        <v>380</v>
      </c>
    </row>
    <row r="1787" customFormat="false" ht="15" hidden="false" customHeight="false" outlineLevel="0" collapsed="false">
      <c r="A1787" s="28" t="n">
        <v>50</v>
      </c>
      <c r="B1787" s="29" t="n">
        <v>45169</v>
      </c>
      <c r="C1787" s="28" t="n">
        <v>25637</v>
      </c>
      <c r="D1787" s="28" t="n">
        <v>1710</v>
      </c>
      <c r="E1787" s="28" t="s">
        <v>380</v>
      </c>
    </row>
    <row r="1788" customFormat="false" ht="15" hidden="false" customHeight="false" outlineLevel="0" collapsed="false">
      <c r="A1788" s="28" t="n">
        <v>50</v>
      </c>
      <c r="B1788" s="29" t="n">
        <v>45199</v>
      </c>
      <c r="C1788" s="28" t="n">
        <v>27111.47</v>
      </c>
      <c r="D1788" s="28" t="n">
        <v>1710</v>
      </c>
      <c r="E1788" s="28" t="s">
        <v>380</v>
      </c>
    </row>
    <row r="1789" customFormat="false" ht="15" hidden="false" customHeight="false" outlineLevel="0" collapsed="false">
      <c r="A1789" s="28" t="n">
        <v>50</v>
      </c>
      <c r="B1789" s="29" t="n">
        <v>45230</v>
      </c>
      <c r="C1789" s="28" t="n">
        <v>28621.87</v>
      </c>
      <c r="D1789" s="28" t="n">
        <v>1710</v>
      </c>
      <c r="E1789" s="28" t="s">
        <v>380</v>
      </c>
    </row>
    <row r="1790" customFormat="false" ht="15" hidden="false" customHeight="false" outlineLevel="0" collapsed="false">
      <c r="A1790" s="28" t="n">
        <v>50</v>
      </c>
      <c r="B1790" s="29" t="n">
        <v>45260</v>
      </c>
      <c r="C1790" s="28" t="n">
        <v>29839.59</v>
      </c>
      <c r="D1790" s="28" t="n">
        <v>1710</v>
      </c>
      <c r="E1790" s="28" t="s">
        <v>380</v>
      </c>
    </row>
    <row r="1791" customFormat="false" ht="15" hidden="false" customHeight="false" outlineLevel="0" collapsed="false">
      <c r="A1791" s="28" t="n">
        <v>50</v>
      </c>
      <c r="B1791" s="29" t="n">
        <v>45291</v>
      </c>
      <c r="C1791" s="28" t="n">
        <v>31135.64</v>
      </c>
      <c r="D1791" s="28" t="n">
        <v>1710</v>
      </c>
      <c r="E1791" s="28" t="s">
        <v>380</v>
      </c>
    </row>
    <row r="1792" customFormat="false" ht="15" hidden="false" customHeight="false" outlineLevel="0" collapsed="false">
      <c r="A1792" s="28" t="n">
        <v>50</v>
      </c>
      <c r="B1792" s="29" t="n">
        <v>45322</v>
      </c>
      <c r="C1792" s="28" t="n">
        <v>31628.77</v>
      </c>
      <c r="D1792" s="28" t="n">
        <v>512.92</v>
      </c>
      <c r="E1792" s="28" t="s">
        <v>381</v>
      </c>
    </row>
    <row r="1793" customFormat="false" ht="15" hidden="false" customHeight="false" outlineLevel="0" collapsed="false">
      <c r="A1793" s="28" t="n">
        <v>50</v>
      </c>
      <c r="B1793" s="29" t="n">
        <v>45351</v>
      </c>
      <c r="C1793" s="28" t="n">
        <v>33274.81</v>
      </c>
      <c r="D1793" s="28" t="n">
        <v>1710</v>
      </c>
      <c r="E1793" s="28" t="s">
        <v>380</v>
      </c>
    </row>
    <row r="1794" customFormat="false" ht="15" hidden="false" customHeight="false" outlineLevel="0" collapsed="false">
      <c r="A1794" s="28" t="n">
        <v>50</v>
      </c>
      <c r="B1794" s="29" t="n">
        <v>45382</v>
      </c>
      <c r="C1794" s="28" t="n">
        <v>34803.09</v>
      </c>
      <c r="D1794" s="28" t="n">
        <v>1710</v>
      </c>
      <c r="E1794" s="28" t="s">
        <v>380</v>
      </c>
    </row>
    <row r="1795" customFormat="false" ht="15" hidden="false" customHeight="false" outlineLevel="0" collapsed="false">
      <c r="A1795" s="28" t="n">
        <v>50</v>
      </c>
      <c r="B1795" s="29" t="n">
        <v>45412</v>
      </c>
      <c r="C1795" s="28" t="n">
        <v>35565.28</v>
      </c>
      <c r="D1795" s="28" t="n">
        <v>1046.2</v>
      </c>
      <c r="E1795" s="28" t="s">
        <v>381</v>
      </c>
    </row>
    <row r="1796" customFormat="false" ht="15" hidden="false" customHeight="false" outlineLevel="0" collapsed="false">
      <c r="A1796" s="28" t="n">
        <v>50</v>
      </c>
      <c r="B1796" s="29" t="n">
        <v>45443</v>
      </c>
      <c r="C1796" s="28" t="n">
        <v>36097.21</v>
      </c>
      <c r="D1796" s="28" t="n">
        <v>819.33</v>
      </c>
      <c r="E1796" s="28" t="s">
        <v>381</v>
      </c>
    </row>
    <row r="1797" customFormat="false" ht="15" hidden="false" customHeight="false" outlineLevel="0" collapsed="false">
      <c r="A1797" s="28" t="n">
        <v>50</v>
      </c>
      <c r="B1797" s="29" t="n">
        <v>45473</v>
      </c>
      <c r="C1797" s="28" t="n">
        <v>35734.99</v>
      </c>
      <c r="D1797" s="28" t="n">
        <v>0</v>
      </c>
      <c r="E1797" s="28" t="s">
        <v>379</v>
      </c>
    </row>
    <row r="1798" customFormat="false" ht="15" hidden="false" customHeight="false" outlineLevel="0" collapsed="false">
      <c r="A1798" s="28" t="n">
        <v>50</v>
      </c>
      <c r="B1798" s="29" t="n">
        <v>45504</v>
      </c>
      <c r="C1798" s="28" t="n">
        <v>35482.08</v>
      </c>
      <c r="D1798" s="28" t="n">
        <v>0</v>
      </c>
      <c r="E1798" s="28" t="s">
        <v>379</v>
      </c>
    </row>
    <row r="1799" customFormat="false" ht="15" hidden="false" customHeight="false" outlineLevel="0" collapsed="false">
      <c r="A1799" s="28" t="n">
        <v>50</v>
      </c>
      <c r="B1799" s="29" t="n">
        <v>45535</v>
      </c>
      <c r="C1799" s="28" t="n">
        <v>36868.75</v>
      </c>
      <c r="D1799" s="28" t="n">
        <v>1710</v>
      </c>
      <c r="E1799" s="28" t="s">
        <v>380</v>
      </c>
    </row>
    <row r="1800" customFormat="false" ht="15" hidden="false" customHeight="false" outlineLevel="0" collapsed="false">
      <c r="A1800" s="28" t="n">
        <v>50</v>
      </c>
      <c r="B1800" s="29" t="n">
        <v>45565</v>
      </c>
      <c r="C1800" s="28" t="n">
        <v>37588.29</v>
      </c>
      <c r="D1800" s="28" t="n">
        <v>993.55</v>
      </c>
      <c r="E1800" s="28" t="s">
        <v>381</v>
      </c>
    </row>
    <row r="1801" customFormat="false" ht="15" hidden="false" customHeight="false" outlineLevel="0" collapsed="false">
      <c r="A1801" s="28" t="n">
        <v>50</v>
      </c>
      <c r="B1801" s="29" t="n">
        <v>45596</v>
      </c>
      <c r="C1801" s="28" t="n">
        <v>39091.79</v>
      </c>
      <c r="D1801" s="28" t="n">
        <v>1710</v>
      </c>
      <c r="E1801" s="28" t="s">
        <v>380</v>
      </c>
    </row>
    <row r="1802" customFormat="false" ht="15" hidden="false" customHeight="false" outlineLevel="0" collapsed="false">
      <c r="A1802" s="28" t="n">
        <v>50</v>
      </c>
      <c r="B1802" s="29" t="n">
        <v>45626</v>
      </c>
      <c r="C1802" s="28" t="n">
        <v>40574.73</v>
      </c>
      <c r="D1802" s="28" t="n">
        <v>1710</v>
      </c>
      <c r="E1802" s="28" t="s">
        <v>380</v>
      </c>
    </row>
    <row r="1803" customFormat="false" ht="15" hidden="false" customHeight="false" outlineLevel="0" collapsed="false">
      <c r="A1803" s="28" t="n">
        <v>50</v>
      </c>
      <c r="B1803" s="29" t="n">
        <v>45657</v>
      </c>
      <c r="C1803" s="28" t="n">
        <v>42210.27</v>
      </c>
      <c r="D1803" s="28" t="n">
        <v>1710</v>
      </c>
      <c r="E1803" s="28" t="s">
        <v>380</v>
      </c>
    </row>
    <row r="1804" customFormat="false" ht="15" hidden="false" customHeight="false" outlineLevel="0" collapsed="false">
      <c r="A1804" s="28" t="n">
        <v>50</v>
      </c>
      <c r="B1804" s="29" t="n">
        <v>45688</v>
      </c>
      <c r="C1804" s="28" t="n">
        <v>41715.65</v>
      </c>
      <c r="D1804" s="28" t="n">
        <v>0</v>
      </c>
      <c r="E1804" s="28" t="s">
        <v>379</v>
      </c>
    </row>
    <row r="1805" customFormat="false" ht="15" hidden="false" customHeight="false" outlineLevel="0" collapsed="false">
      <c r="A1805" s="28" t="n">
        <v>50</v>
      </c>
      <c r="B1805" s="29" t="n">
        <v>45716</v>
      </c>
      <c r="C1805" s="28" t="n">
        <v>41211.64</v>
      </c>
      <c r="D1805" s="28" t="n">
        <v>0</v>
      </c>
      <c r="E1805" s="28" t="s">
        <v>379</v>
      </c>
    </row>
    <row r="1806" customFormat="false" ht="15" hidden="false" customHeight="false" outlineLevel="0" collapsed="false">
      <c r="A1806" s="28" t="n">
        <v>50</v>
      </c>
      <c r="B1806" s="29" t="n">
        <v>45747</v>
      </c>
      <c r="C1806" s="28" t="n">
        <v>42838.85</v>
      </c>
      <c r="D1806" s="28" t="n">
        <v>1710</v>
      </c>
      <c r="E1806" s="28" t="s">
        <v>380</v>
      </c>
    </row>
    <row r="1807" customFormat="false" ht="15" hidden="false" customHeight="false" outlineLevel="0" collapsed="false">
      <c r="A1807" s="28" t="n">
        <v>50</v>
      </c>
      <c r="B1807" s="29" t="n">
        <v>45777</v>
      </c>
      <c r="C1807" s="28" t="n">
        <v>44540.19</v>
      </c>
      <c r="D1807" s="28" t="n">
        <v>1710</v>
      </c>
      <c r="E1807" s="28" t="s">
        <v>380</v>
      </c>
    </row>
    <row r="1808" customFormat="false" ht="15" hidden="false" customHeight="false" outlineLevel="0" collapsed="false">
      <c r="A1808" s="28" t="n">
        <v>50</v>
      </c>
      <c r="B1808" s="29" t="n">
        <v>45808</v>
      </c>
      <c r="C1808" s="28" t="n">
        <v>45938.58</v>
      </c>
      <c r="D1808" s="28" t="n">
        <v>1710</v>
      </c>
      <c r="E1808" s="28" t="s">
        <v>380</v>
      </c>
    </row>
    <row r="1809" customFormat="false" ht="15" hidden="false" customHeight="false" outlineLevel="0" collapsed="false">
      <c r="A1809" s="28" t="n">
        <v>50</v>
      </c>
      <c r="B1809" s="29" t="n">
        <v>45838</v>
      </c>
      <c r="C1809" s="28" t="n">
        <v>47569.59</v>
      </c>
      <c r="D1809" s="28" t="n">
        <v>1710</v>
      </c>
      <c r="E1809" s="28" t="s">
        <v>380</v>
      </c>
    </row>
    <row r="1810" customFormat="false" ht="15" hidden="false" customHeight="false" outlineLevel="0" collapsed="false">
      <c r="A1810" s="28" t="n">
        <v>50</v>
      </c>
      <c r="B1810" s="29" t="n">
        <v>45869</v>
      </c>
      <c r="C1810" s="28" t="n">
        <v>48935.7</v>
      </c>
      <c r="D1810" s="28" t="n">
        <v>1710</v>
      </c>
      <c r="E1810" s="28" t="s">
        <v>380</v>
      </c>
    </row>
    <row r="1811" customFormat="false" ht="15" hidden="false" customHeight="false" outlineLevel="0" collapsed="false">
      <c r="A1811" s="28" t="n">
        <v>50</v>
      </c>
      <c r="B1811" s="29" t="n">
        <v>45900</v>
      </c>
      <c r="C1811" s="28" t="n">
        <v>50566.55</v>
      </c>
      <c r="D1811" s="28" t="n">
        <v>1710</v>
      </c>
      <c r="E1811" s="28" t="s">
        <v>380</v>
      </c>
    </row>
    <row r="1812" customFormat="false" ht="15" hidden="false" customHeight="false" outlineLevel="0" collapsed="false">
      <c r="A1812" s="28" t="n">
        <v>50</v>
      </c>
      <c r="B1812" s="29" t="n">
        <v>45930</v>
      </c>
      <c r="C1812" s="28" t="n">
        <v>51768.26</v>
      </c>
      <c r="D1812" s="28" t="n">
        <v>1710</v>
      </c>
      <c r="E1812" s="28" t="s">
        <v>380</v>
      </c>
    </row>
    <row r="1813" customFormat="false" ht="15" hidden="false" customHeight="false" outlineLevel="0" collapsed="false">
      <c r="A1813" s="28" t="n">
        <v>50</v>
      </c>
      <c r="B1813" s="29" t="n">
        <v>45961</v>
      </c>
      <c r="C1813" s="28" t="n">
        <v>53383.8</v>
      </c>
      <c r="D1813" s="28" t="n">
        <v>1710</v>
      </c>
      <c r="E1813" s="28" t="s">
        <v>380</v>
      </c>
    </row>
    <row r="1814" customFormat="false" ht="15" hidden="false" customHeight="false" outlineLevel="0" collapsed="false">
      <c r="A1814" s="28" t="n">
        <v>50</v>
      </c>
      <c r="B1814" s="29" t="n">
        <v>45991</v>
      </c>
      <c r="C1814" s="28" t="n">
        <v>54912.33</v>
      </c>
      <c r="D1814" s="28" t="n">
        <v>1710</v>
      </c>
      <c r="E1814" s="28" t="s">
        <v>380</v>
      </c>
    </row>
    <row r="1815" customFormat="false" ht="15" hidden="false" customHeight="false" outlineLevel="0" collapsed="false">
      <c r="A1815" s="28" t="n">
        <v>50</v>
      </c>
      <c r="B1815" s="29" t="n">
        <v>46022</v>
      </c>
      <c r="C1815" s="28" t="n">
        <v>56528.43</v>
      </c>
      <c r="D1815" s="28" t="n">
        <v>1710</v>
      </c>
      <c r="E1815" s="28" t="s">
        <v>380</v>
      </c>
    </row>
    <row r="1816" customFormat="false" ht="15" hidden="false" customHeight="false" outlineLevel="0" collapsed="false">
      <c r="A1816" s="28" t="n">
        <v>50</v>
      </c>
      <c r="B1816" s="29" t="n">
        <v>46053</v>
      </c>
      <c r="C1816" s="28" t="n">
        <v>57546.21</v>
      </c>
      <c r="D1816" s="28" t="n">
        <v>1190.93</v>
      </c>
      <c r="E1816" s="28" t="s">
        <v>381</v>
      </c>
    </row>
    <row r="1817" customFormat="false" ht="15" hidden="false" customHeight="false" outlineLevel="0" collapsed="false">
      <c r="A1817" s="28" t="n">
        <v>50</v>
      </c>
      <c r="B1817" s="29" t="n">
        <v>46081</v>
      </c>
      <c r="C1817" s="28" t="n">
        <v>59230.91</v>
      </c>
      <c r="D1817" s="28" t="n">
        <v>1710</v>
      </c>
      <c r="E1817" s="28" t="s">
        <v>380</v>
      </c>
    </row>
    <row r="1818" customFormat="false" ht="15" hidden="false" customHeight="false" outlineLevel="0" collapsed="false">
      <c r="A1818" s="28" t="n">
        <v>50</v>
      </c>
      <c r="B1818" s="29" t="n">
        <v>46112</v>
      </c>
      <c r="C1818" s="28" t="n">
        <v>60513.52</v>
      </c>
      <c r="D1818" s="28" t="n">
        <v>405.99</v>
      </c>
      <c r="E1818" s="28" t="s">
        <v>379</v>
      </c>
    </row>
    <row r="1819" customFormat="false" ht="15" hidden="false" customHeight="false" outlineLevel="0" collapsed="false">
      <c r="A1819" s="28" t="n">
        <v>50</v>
      </c>
      <c r="B1819" s="29" t="n">
        <v>46142</v>
      </c>
      <c r="C1819" s="28" t="n">
        <v>61853.1</v>
      </c>
      <c r="D1819" s="28" t="n">
        <v>194.74</v>
      </c>
      <c r="E1819" s="28" t="s">
        <v>379</v>
      </c>
    </row>
    <row r="1820" customFormat="false" ht="15" hidden="false" customHeight="false" outlineLevel="0" collapsed="false">
      <c r="A1820" s="28" t="n">
        <v>50</v>
      </c>
      <c r="B1820" s="29" t="n">
        <v>46173</v>
      </c>
      <c r="C1820" s="28" t="n">
        <v>61965.61</v>
      </c>
      <c r="D1820" s="28" t="n">
        <v>551.17</v>
      </c>
      <c r="E1820" s="28" t="s">
        <v>381</v>
      </c>
    </row>
    <row r="1821" customFormat="false" ht="15" hidden="false" customHeight="false" outlineLevel="0" collapsed="false">
      <c r="A1821" s="28" t="n">
        <v>50</v>
      </c>
      <c r="B1821" s="29" t="n">
        <v>46203</v>
      </c>
      <c r="C1821" s="28" t="n">
        <v>63647.18</v>
      </c>
      <c r="D1821" s="28" t="n">
        <v>1710</v>
      </c>
      <c r="E1821" s="28" t="s">
        <v>380</v>
      </c>
    </row>
    <row r="1822" customFormat="false" ht="15" hidden="false" customHeight="false" outlineLevel="0" collapsed="false">
      <c r="A1822" s="28" t="n">
        <v>50</v>
      </c>
      <c r="B1822" s="29" t="n">
        <v>46234</v>
      </c>
      <c r="C1822" s="28" t="n">
        <v>64950.38</v>
      </c>
      <c r="D1822" s="28" t="n">
        <v>1710</v>
      </c>
      <c r="E1822" s="28" t="s">
        <v>380</v>
      </c>
    </row>
    <row r="1823" customFormat="false" ht="15" hidden="false" customHeight="false" outlineLevel="0" collapsed="false">
      <c r="A1823" s="28" t="n">
        <v>50</v>
      </c>
      <c r="B1823" s="29" t="n">
        <v>46265</v>
      </c>
      <c r="C1823" s="28" t="n">
        <v>66235.78</v>
      </c>
      <c r="D1823" s="28" t="n">
        <v>1710</v>
      </c>
      <c r="E1823" s="28" t="s">
        <v>380</v>
      </c>
    </row>
    <row r="1824" customFormat="false" ht="15" hidden="false" customHeight="false" outlineLevel="0" collapsed="false">
      <c r="A1824" s="28" t="n">
        <v>51</v>
      </c>
      <c r="B1824" s="29" t="n">
        <v>44957</v>
      </c>
      <c r="C1824" s="28" t="n">
        <v>3665.22</v>
      </c>
      <c r="D1824" s="28" t="n">
        <v>1700</v>
      </c>
      <c r="E1824" s="28" t="s">
        <v>380</v>
      </c>
    </row>
    <row r="1825" customFormat="false" ht="15" hidden="false" customHeight="false" outlineLevel="0" collapsed="false">
      <c r="A1825" s="28" t="n">
        <v>51</v>
      </c>
      <c r="B1825" s="29" t="n">
        <v>44985</v>
      </c>
      <c r="C1825" s="28" t="n">
        <v>5209.73</v>
      </c>
      <c r="D1825" s="28" t="n">
        <v>1700</v>
      </c>
      <c r="E1825" s="28" t="s">
        <v>380</v>
      </c>
    </row>
    <row r="1826" customFormat="false" ht="15" hidden="false" customHeight="false" outlineLevel="0" collapsed="false">
      <c r="A1826" s="28" t="n">
        <v>51</v>
      </c>
      <c r="B1826" s="29" t="n">
        <v>45016</v>
      </c>
      <c r="C1826" s="28" t="n">
        <v>6623.27</v>
      </c>
      <c r="D1826" s="28" t="n">
        <v>1700</v>
      </c>
      <c r="E1826" s="28" t="s">
        <v>380</v>
      </c>
    </row>
    <row r="1827" customFormat="false" ht="15" hidden="false" customHeight="false" outlineLevel="0" collapsed="false">
      <c r="A1827" s="28" t="n">
        <v>51</v>
      </c>
      <c r="B1827" s="29" t="n">
        <v>45046</v>
      </c>
      <c r="C1827" s="28" t="n">
        <v>7870.15</v>
      </c>
      <c r="D1827" s="28" t="n">
        <v>1700</v>
      </c>
      <c r="E1827" s="28" t="s">
        <v>380</v>
      </c>
    </row>
    <row r="1828" customFormat="false" ht="15" hidden="false" customHeight="false" outlineLevel="0" collapsed="false">
      <c r="A1828" s="28" t="n">
        <v>51</v>
      </c>
      <c r="B1828" s="29" t="n">
        <v>45077</v>
      </c>
      <c r="C1828" s="28" t="n">
        <v>9175.02</v>
      </c>
      <c r="D1828" s="28" t="n">
        <v>1700</v>
      </c>
      <c r="E1828" s="28" t="s">
        <v>380</v>
      </c>
    </row>
    <row r="1829" customFormat="false" ht="15" hidden="false" customHeight="false" outlineLevel="0" collapsed="false">
      <c r="A1829" s="28" t="n">
        <v>51</v>
      </c>
      <c r="B1829" s="29" t="n">
        <v>45107</v>
      </c>
      <c r="C1829" s="28" t="n">
        <v>10537.86</v>
      </c>
      <c r="D1829" s="28" t="n">
        <v>1700</v>
      </c>
      <c r="E1829" s="28" t="s">
        <v>380</v>
      </c>
    </row>
    <row r="1830" customFormat="false" ht="15" hidden="false" customHeight="false" outlineLevel="0" collapsed="false">
      <c r="A1830" s="28" t="n">
        <v>51</v>
      </c>
      <c r="B1830" s="29" t="n">
        <v>45138</v>
      </c>
      <c r="C1830" s="28" t="n">
        <v>12091.58</v>
      </c>
      <c r="D1830" s="28" t="n">
        <v>1700</v>
      </c>
      <c r="E1830" s="28" t="s">
        <v>380</v>
      </c>
    </row>
    <row r="1831" customFormat="false" ht="15" hidden="false" customHeight="false" outlineLevel="0" collapsed="false">
      <c r="A1831" s="28" t="n">
        <v>51</v>
      </c>
      <c r="B1831" s="29" t="n">
        <v>45169</v>
      </c>
      <c r="C1831" s="28" t="n">
        <v>13500.42</v>
      </c>
      <c r="D1831" s="28" t="n">
        <v>1700</v>
      </c>
      <c r="E1831" s="28" t="s">
        <v>380</v>
      </c>
    </row>
    <row r="1832" customFormat="false" ht="15" hidden="false" customHeight="false" outlineLevel="0" collapsed="false">
      <c r="A1832" s="28" t="n">
        <v>51</v>
      </c>
      <c r="B1832" s="29" t="n">
        <v>45199</v>
      </c>
      <c r="C1832" s="28" t="n">
        <v>14865.43</v>
      </c>
      <c r="D1832" s="28" t="n">
        <v>1700</v>
      </c>
      <c r="E1832" s="28" t="s">
        <v>380</v>
      </c>
    </row>
    <row r="1833" customFormat="false" ht="15" hidden="false" customHeight="false" outlineLevel="0" collapsed="false">
      <c r="A1833" s="28" t="n">
        <v>51</v>
      </c>
      <c r="B1833" s="29" t="n">
        <v>45230</v>
      </c>
      <c r="C1833" s="28" t="n">
        <v>16405.38</v>
      </c>
      <c r="D1833" s="28" t="n">
        <v>1700</v>
      </c>
      <c r="E1833" s="28" t="s">
        <v>380</v>
      </c>
    </row>
    <row r="1834" customFormat="false" ht="15" hidden="false" customHeight="false" outlineLevel="0" collapsed="false">
      <c r="A1834" s="28" t="n">
        <v>51</v>
      </c>
      <c r="B1834" s="29" t="n">
        <v>45260</v>
      </c>
      <c r="C1834" s="28" t="n">
        <v>17862.55</v>
      </c>
      <c r="D1834" s="28" t="n">
        <v>1700</v>
      </c>
      <c r="E1834" s="28" t="s">
        <v>380</v>
      </c>
    </row>
    <row r="1835" customFormat="false" ht="15" hidden="false" customHeight="false" outlineLevel="0" collapsed="false">
      <c r="A1835" s="28" t="n">
        <v>51</v>
      </c>
      <c r="B1835" s="29" t="n">
        <v>45291</v>
      </c>
      <c r="C1835" s="28" t="n">
        <v>19434.32</v>
      </c>
      <c r="D1835" s="28" t="n">
        <v>1700</v>
      </c>
      <c r="E1835" s="28" t="s">
        <v>380</v>
      </c>
    </row>
    <row r="1836" customFormat="false" ht="15" hidden="false" customHeight="false" outlineLevel="0" collapsed="false">
      <c r="A1836" s="28" t="n">
        <v>51</v>
      </c>
      <c r="B1836" s="29" t="n">
        <v>45322</v>
      </c>
      <c r="C1836" s="28" t="n">
        <v>21045.44</v>
      </c>
      <c r="D1836" s="28" t="n">
        <v>1700</v>
      </c>
      <c r="E1836" s="28" t="s">
        <v>380</v>
      </c>
    </row>
    <row r="1837" customFormat="false" ht="15" hidden="false" customHeight="false" outlineLevel="0" collapsed="false">
      <c r="A1837" s="28" t="n">
        <v>51</v>
      </c>
      <c r="B1837" s="29" t="n">
        <v>45351</v>
      </c>
      <c r="C1837" s="28" t="n">
        <v>22711.12</v>
      </c>
      <c r="D1837" s="28" t="n">
        <v>1700</v>
      </c>
      <c r="E1837" s="28" t="s">
        <v>380</v>
      </c>
    </row>
    <row r="1838" customFormat="false" ht="15" hidden="false" customHeight="false" outlineLevel="0" collapsed="false">
      <c r="A1838" s="28" t="n">
        <v>51</v>
      </c>
      <c r="B1838" s="29" t="n">
        <v>45382</v>
      </c>
      <c r="C1838" s="28" t="n">
        <v>23912.67</v>
      </c>
      <c r="D1838" s="28" t="n">
        <v>1700</v>
      </c>
      <c r="E1838" s="28" t="s">
        <v>380</v>
      </c>
    </row>
    <row r="1839" customFormat="false" ht="15" hidden="false" customHeight="false" outlineLevel="0" collapsed="false">
      <c r="A1839" s="28" t="n">
        <v>51</v>
      </c>
      <c r="B1839" s="29" t="n">
        <v>45412</v>
      </c>
      <c r="C1839" s="28" t="n">
        <v>25573.15</v>
      </c>
      <c r="D1839" s="28" t="n">
        <v>1700</v>
      </c>
      <c r="E1839" s="28" t="s">
        <v>380</v>
      </c>
    </row>
    <row r="1840" customFormat="false" ht="15" hidden="false" customHeight="false" outlineLevel="0" collapsed="false">
      <c r="A1840" s="28" t="n">
        <v>51</v>
      </c>
      <c r="B1840" s="29" t="n">
        <v>45443</v>
      </c>
      <c r="C1840" s="28" t="n">
        <v>26929.8</v>
      </c>
      <c r="D1840" s="28" t="n">
        <v>1700</v>
      </c>
      <c r="E1840" s="28" t="s">
        <v>380</v>
      </c>
    </row>
    <row r="1841" customFormat="false" ht="15" hidden="false" customHeight="false" outlineLevel="0" collapsed="false">
      <c r="A1841" s="28" t="n">
        <v>51</v>
      </c>
      <c r="B1841" s="29" t="n">
        <v>45473</v>
      </c>
      <c r="C1841" s="28" t="n">
        <v>28491.27</v>
      </c>
      <c r="D1841" s="28" t="n">
        <v>1700</v>
      </c>
      <c r="E1841" s="28" t="s">
        <v>380</v>
      </c>
    </row>
    <row r="1842" customFormat="false" ht="15" hidden="false" customHeight="false" outlineLevel="0" collapsed="false">
      <c r="A1842" s="28" t="n">
        <v>51</v>
      </c>
      <c r="B1842" s="29" t="n">
        <v>45504</v>
      </c>
      <c r="C1842" s="28" t="n">
        <v>29849.3</v>
      </c>
      <c r="D1842" s="28" t="n">
        <v>425.82</v>
      </c>
      <c r="E1842" s="28" t="s">
        <v>379</v>
      </c>
    </row>
    <row r="1843" customFormat="false" ht="15" hidden="false" customHeight="false" outlineLevel="0" collapsed="false">
      <c r="A1843" s="28" t="n">
        <v>51</v>
      </c>
      <c r="B1843" s="29" t="n">
        <v>45535</v>
      </c>
      <c r="C1843" s="28" t="n">
        <v>31357.55</v>
      </c>
      <c r="D1843" s="28" t="n">
        <v>362.27</v>
      </c>
      <c r="E1843" s="28" t="s">
        <v>379</v>
      </c>
    </row>
    <row r="1844" customFormat="false" ht="15" hidden="false" customHeight="false" outlineLevel="0" collapsed="false">
      <c r="A1844" s="28" t="n">
        <v>51</v>
      </c>
      <c r="B1844" s="29" t="n">
        <v>45565</v>
      </c>
      <c r="C1844" s="28" t="n">
        <v>31056.17</v>
      </c>
      <c r="D1844" s="28" t="n">
        <v>0</v>
      </c>
      <c r="E1844" s="28" t="s">
        <v>379</v>
      </c>
    </row>
    <row r="1845" customFormat="false" ht="15" hidden="false" customHeight="false" outlineLevel="0" collapsed="false">
      <c r="A1845" s="28" t="n">
        <v>51</v>
      </c>
      <c r="B1845" s="29" t="n">
        <v>45596</v>
      </c>
      <c r="C1845" s="28" t="n">
        <v>32502.88</v>
      </c>
      <c r="D1845" s="28" t="n">
        <v>1700</v>
      </c>
      <c r="E1845" s="28" t="s">
        <v>380</v>
      </c>
    </row>
    <row r="1846" customFormat="false" ht="15" hidden="false" customHeight="false" outlineLevel="0" collapsed="false">
      <c r="A1846" s="28" t="n">
        <v>51</v>
      </c>
      <c r="B1846" s="29" t="n">
        <v>45626</v>
      </c>
      <c r="C1846" s="28" t="n">
        <v>34172.18</v>
      </c>
      <c r="D1846" s="28" t="n">
        <v>1700</v>
      </c>
      <c r="E1846" s="28" t="s">
        <v>380</v>
      </c>
    </row>
    <row r="1847" customFormat="false" ht="15" hidden="false" customHeight="false" outlineLevel="0" collapsed="false">
      <c r="A1847" s="28" t="n">
        <v>51</v>
      </c>
      <c r="B1847" s="29" t="n">
        <v>45657</v>
      </c>
      <c r="C1847" s="28" t="n">
        <v>35458.47</v>
      </c>
      <c r="D1847" s="28" t="n">
        <v>1700</v>
      </c>
      <c r="E1847" s="28" t="s">
        <v>380</v>
      </c>
    </row>
    <row r="1848" customFormat="false" ht="15" hidden="false" customHeight="false" outlineLevel="0" collapsed="false">
      <c r="A1848" s="28" t="n">
        <v>51</v>
      </c>
      <c r="B1848" s="29" t="n">
        <v>45688</v>
      </c>
      <c r="C1848" s="28" t="n">
        <v>37072.42</v>
      </c>
      <c r="D1848" s="28" t="n">
        <v>1700</v>
      </c>
      <c r="E1848" s="28" t="s">
        <v>380</v>
      </c>
    </row>
    <row r="1849" customFormat="false" ht="15" hidden="false" customHeight="false" outlineLevel="0" collapsed="false">
      <c r="A1849" s="28" t="n">
        <v>51</v>
      </c>
      <c r="B1849" s="29" t="n">
        <v>45716</v>
      </c>
      <c r="C1849" s="28" t="n">
        <v>36732.42</v>
      </c>
      <c r="D1849" s="28" t="n">
        <v>0</v>
      </c>
      <c r="E1849" s="28" t="s">
        <v>379</v>
      </c>
    </row>
    <row r="1850" customFormat="false" ht="15" hidden="false" customHeight="false" outlineLevel="0" collapsed="false">
      <c r="A1850" s="28" t="n">
        <v>51</v>
      </c>
      <c r="B1850" s="29" t="n">
        <v>45747</v>
      </c>
      <c r="C1850" s="28" t="n">
        <v>37990.31</v>
      </c>
      <c r="D1850" s="28" t="n">
        <v>1700</v>
      </c>
      <c r="E1850" s="28" t="s">
        <v>380</v>
      </c>
    </row>
    <row r="1851" customFormat="false" ht="15" hidden="false" customHeight="false" outlineLevel="0" collapsed="false">
      <c r="A1851" s="28" t="n">
        <v>51</v>
      </c>
      <c r="B1851" s="29" t="n">
        <v>45777</v>
      </c>
      <c r="C1851" s="28" t="n">
        <v>39620.97</v>
      </c>
      <c r="D1851" s="28" t="n">
        <v>1700</v>
      </c>
      <c r="E1851" s="28" t="s">
        <v>380</v>
      </c>
    </row>
    <row r="1852" customFormat="false" ht="15" hidden="false" customHeight="false" outlineLevel="0" collapsed="false">
      <c r="A1852" s="28" t="n">
        <v>51</v>
      </c>
      <c r="B1852" s="29" t="n">
        <v>45808</v>
      </c>
      <c r="C1852" s="28" t="n">
        <v>41244.64</v>
      </c>
      <c r="D1852" s="28" t="n">
        <v>1700</v>
      </c>
      <c r="E1852" s="28" t="s">
        <v>380</v>
      </c>
    </row>
    <row r="1853" customFormat="false" ht="15" hidden="false" customHeight="false" outlineLevel="0" collapsed="false">
      <c r="A1853" s="28" t="n">
        <v>51</v>
      </c>
      <c r="B1853" s="29" t="n">
        <v>45838</v>
      </c>
      <c r="C1853" s="28" t="n">
        <v>42841.73</v>
      </c>
      <c r="D1853" s="28" t="n">
        <v>1700</v>
      </c>
      <c r="E1853" s="28" t="s">
        <v>380</v>
      </c>
    </row>
    <row r="1854" customFormat="false" ht="15" hidden="false" customHeight="false" outlineLevel="0" collapsed="false">
      <c r="A1854" s="28" t="n">
        <v>51</v>
      </c>
      <c r="B1854" s="29" t="n">
        <v>45869</v>
      </c>
      <c r="C1854" s="28" t="n">
        <v>44176.34</v>
      </c>
      <c r="D1854" s="28" t="n">
        <v>1700</v>
      </c>
      <c r="E1854" s="28" t="s">
        <v>380</v>
      </c>
    </row>
    <row r="1855" customFormat="false" ht="15" hidden="false" customHeight="false" outlineLevel="0" collapsed="false">
      <c r="A1855" s="28" t="n">
        <v>51</v>
      </c>
      <c r="B1855" s="29" t="n">
        <v>45900</v>
      </c>
      <c r="C1855" s="28" t="n">
        <v>44807.59</v>
      </c>
      <c r="D1855" s="28" t="n">
        <v>867.26</v>
      </c>
      <c r="E1855" s="28" t="s">
        <v>381</v>
      </c>
    </row>
    <row r="1856" customFormat="false" ht="15" hidden="false" customHeight="false" outlineLevel="0" collapsed="false">
      <c r="A1856" s="28" t="n">
        <v>51</v>
      </c>
      <c r="B1856" s="29" t="n">
        <v>45930</v>
      </c>
      <c r="C1856" s="28" t="n">
        <v>46276.1</v>
      </c>
      <c r="D1856" s="28" t="n">
        <v>1700</v>
      </c>
      <c r="E1856" s="28" t="s">
        <v>380</v>
      </c>
    </row>
    <row r="1857" customFormat="false" ht="15" hidden="false" customHeight="false" outlineLevel="0" collapsed="false">
      <c r="A1857" s="28" t="n">
        <v>51</v>
      </c>
      <c r="B1857" s="29" t="n">
        <v>45961</v>
      </c>
      <c r="C1857" s="28" t="n">
        <v>47489.11</v>
      </c>
      <c r="D1857" s="28" t="n">
        <v>1700</v>
      </c>
      <c r="E1857" s="28" t="s">
        <v>380</v>
      </c>
    </row>
    <row r="1858" customFormat="false" ht="15" hidden="false" customHeight="false" outlineLevel="0" collapsed="false">
      <c r="A1858" s="28" t="n">
        <v>51</v>
      </c>
      <c r="B1858" s="29" t="n">
        <v>45991</v>
      </c>
      <c r="C1858" s="28" t="n">
        <v>49151.27</v>
      </c>
      <c r="D1858" s="28" t="n">
        <v>1700</v>
      </c>
      <c r="E1858" s="28" t="s">
        <v>380</v>
      </c>
    </row>
    <row r="1859" customFormat="false" ht="15" hidden="false" customHeight="false" outlineLevel="0" collapsed="false">
      <c r="A1859" s="28" t="n">
        <v>51</v>
      </c>
      <c r="B1859" s="29" t="n">
        <v>46022</v>
      </c>
      <c r="C1859" s="28" t="n">
        <v>50395.74</v>
      </c>
      <c r="D1859" s="28" t="n">
        <v>1700</v>
      </c>
      <c r="E1859" s="28" t="s">
        <v>380</v>
      </c>
    </row>
    <row r="1860" customFormat="false" ht="15" hidden="false" customHeight="false" outlineLevel="0" collapsed="false">
      <c r="A1860" s="28" t="n">
        <v>51</v>
      </c>
      <c r="B1860" s="29" t="n">
        <v>46053</v>
      </c>
      <c r="C1860" s="28" t="n">
        <v>51688.82</v>
      </c>
      <c r="D1860" s="28" t="n">
        <v>1700</v>
      </c>
      <c r="E1860" s="28" t="s">
        <v>380</v>
      </c>
    </row>
    <row r="1861" customFormat="false" ht="15" hidden="false" customHeight="false" outlineLevel="0" collapsed="false">
      <c r="A1861" s="28" t="n">
        <v>51</v>
      </c>
      <c r="B1861" s="29" t="n">
        <v>46081</v>
      </c>
      <c r="C1861" s="28" t="n">
        <v>51594.28</v>
      </c>
      <c r="D1861" s="28" t="n">
        <v>0</v>
      </c>
      <c r="E1861" s="28" t="s">
        <v>379</v>
      </c>
    </row>
    <row r="1862" customFormat="false" ht="15" hidden="false" customHeight="false" outlineLevel="0" collapsed="false">
      <c r="A1862" s="28" t="n">
        <v>51</v>
      </c>
      <c r="B1862" s="29" t="n">
        <v>46112</v>
      </c>
      <c r="C1862" s="28" t="n">
        <v>53095.68</v>
      </c>
      <c r="D1862" s="28" t="n">
        <v>1700</v>
      </c>
      <c r="E1862" s="28" t="s">
        <v>380</v>
      </c>
    </row>
    <row r="1863" customFormat="false" ht="15" hidden="false" customHeight="false" outlineLevel="0" collapsed="false">
      <c r="A1863" s="28" t="n">
        <v>51</v>
      </c>
      <c r="B1863" s="29" t="n">
        <v>46142</v>
      </c>
      <c r="C1863" s="28" t="n">
        <v>54560.89</v>
      </c>
      <c r="D1863" s="28" t="n">
        <v>1700</v>
      </c>
      <c r="E1863" s="28" t="s">
        <v>380</v>
      </c>
    </row>
    <row r="1864" customFormat="false" ht="15" hidden="false" customHeight="false" outlineLevel="0" collapsed="false">
      <c r="A1864" s="28" t="n">
        <v>51</v>
      </c>
      <c r="B1864" s="29" t="n">
        <v>46173</v>
      </c>
      <c r="C1864" s="28" t="n">
        <v>55966.73</v>
      </c>
      <c r="D1864" s="28" t="n">
        <v>1700</v>
      </c>
      <c r="E1864" s="28" t="s">
        <v>380</v>
      </c>
    </row>
    <row r="1865" customFormat="false" ht="15" hidden="false" customHeight="false" outlineLevel="0" collapsed="false">
      <c r="A1865" s="28" t="n">
        <v>51</v>
      </c>
      <c r="B1865" s="29" t="n">
        <v>46203</v>
      </c>
      <c r="C1865" s="28" t="n">
        <v>57349.69</v>
      </c>
      <c r="D1865" s="28" t="n">
        <v>1700</v>
      </c>
      <c r="E1865" s="28" t="s">
        <v>380</v>
      </c>
    </row>
    <row r="1866" customFormat="false" ht="15" hidden="false" customHeight="false" outlineLevel="0" collapsed="false">
      <c r="A1866" s="28" t="n">
        <v>51</v>
      </c>
      <c r="B1866" s="29" t="n">
        <v>46234</v>
      </c>
      <c r="C1866" s="28" t="n">
        <v>58835.31</v>
      </c>
      <c r="D1866" s="28" t="n">
        <v>1700</v>
      </c>
      <c r="E1866" s="28" t="s">
        <v>380</v>
      </c>
    </row>
    <row r="1867" customFormat="false" ht="15" hidden="false" customHeight="false" outlineLevel="0" collapsed="false">
      <c r="A1867" s="28" t="n">
        <v>51</v>
      </c>
      <c r="B1867" s="29" t="n">
        <v>46265</v>
      </c>
      <c r="C1867" s="28" t="n">
        <v>60210.23</v>
      </c>
      <c r="D1867" s="28" t="n">
        <v>1700</v>
      </c>
      <c r="E1867" s="28" t="s">
        <v>380</v>
      </c>
    </row>
    <row r="1868" customFormat="false" ht="15" hidden="false" customHeight="false" outlineLevel="0" collapsed="false">
      <c r="A1868" s="28" t="n">
        <v>52</v>
      </c>
      <c r="B1868" s="29" t="n">
        <v>44957</v>
      </c>
      <c r="C1868" s="28" t="n">
        <v>6286.5</v>
      </c>
      <c r="D1868" s="28" t="n">
        <v>1910</v>
      </c>
      <c r="E1868" s="28" t="s">
        <v>380</v>
      </c>
    </row>
    <row r="1869" customFormat="false" ht="15" hidden="false" customHeight="false" outlineLevel="0" collapsed="false">
      <c r="A1869" s="28" t="n">
        <v>52</v>
      </c>
      <c r="B1869" s="29" t="n">
        <v>44985</v>
      </c>
      <c r="C1869" s="28" t="n">
        <v>7213.96</v>
      </c>
      <c r="D1869" s="28" t="n">
        <v>1043.79</v>
      </c>
      <c r="E1869" s="28" t="s">
        <v>381</v>
      </c>
    </row>
    <row r="1870" customFormat="false" ht="15" hidden="false" customHeight="false" outlineLevel="0" collapsed="false">
      <c r="A1870" s="28" t="n">
        <v>52</v>
      </c>
      <c r="B1870" s="29" t="n">
        <v>45016</v>
      </c>
      <c r="C1870" s="28" t="n">
        <v>8762.99</v>
      </c>
      <c r="D1870" s="28" t="n">
        <v>1910</v>
      </c>
      <c r="E1870" s="28" t="s">
        <v>380</v>
      </c>
    </row>
    <row r="1871" customFormat="false" ht="15" hidden="false" customHeight="false" outlineLevel="0" collapsed="false">
      <c r="A1871" s="28" t="n">
        <v>52</v>
      </c>
      <c r="B1871" s="29" t="n">
        <v>45046</v>
      </c>
      <c r="C1871" s="28" t="n">
        <v>10496.07</v>
      </c>
      <c r="D1871" s="28" t="n">
        <v>1910</v>
      </c>
      <c r="E1871" s="28" t="s">
        <v>380</v>
      </c>
    </row>
    <row r="1872" customFormat="false" ht="15" hidden="false" customHeight="false" outlineLevel="0" collapsed="false">
      <c r="A1872" s="28" t="n">
        <v>52</v>
      </c>
      <c r="B1872" s="29" t="n">
        <v>45077</v>
      </c>
      <c r="C1872" s="28" t="n">
        <v>12112.41</v>
      </c>
      <c r="D1872" s="28" t="n">
        <v>1910</v>
      </c>
      <c r="E1872" s="28" t="s">
        <v>380</v>
      </c>
    </row>
    <row r="1873" customFormat="false" ht="15" hidden="false" customHeight="false" outlineLevel="0" collapsed="false">
      <c r="A1873" s="28" t="n">
        <v>52</v>
      </c>
      <c r="B1873" s="29" t="n">
        <v>45107</v>
      </c>
      <c r="C1873" s="28" t="n">
        <v>13691.09</v>
      </c>
      <c r="D1873" s="28" t="n">
        <v>1910</v>
      </c>
      <c r="E1873" s="28" t="s">
        <v>380</v>
      </c>
    </row>
    <row r="1874" customFormat="false" ht="15" hidden="false" customHeight="false" outlineLevel="0" collapsed="false">
      <c r="A1874" s="28" t="n">
        <v>52</v>
      </c>
      <c r="B1874" s="29" t="n">
        <v>45138</v>
      </c>
      <c r="C1874" s="28" t="n">
        <v>15467.48</v>
      </c>
      <c r="D1874" s="28" t="n">
        <v>1910</v>
      </c>
      <c r="E1874" s="28" t="s">
        <v>380</v>
      </c>
    </row>
    <row r="1875" customFormat="false" ht="15" hidden="false" customHeight="false" outlineLevel="0" collapsed="false">
      <c r="A1875" s="28" t="n">
        <v>52</v>
      </c>
      <c r="B1875" s="29" t="n">
        <v>45169</v>
      </c>
      <c r="C1875" s="28" t="n">
        <v>17286.64</v>
      </c>
      <c r="D1875" s="28" t="n">
        <v>1910</v>
      </c>
      <c r="E1875" s="28" t="s">
        <v>380</v>
      </c>
    </row>
    <row r="1876" customFormat="false" ht="15" hidden="false" customHeight="false" outlineLevel="0" collapsed="false">
      <c r="A1876" s="28" t="n">
        <v>52</v>
      </c>
      <c r="B1876" s="29" t="n">
        <v>45199</v>
      </c>
      <c r="C1876" s="28" t="n">
        <v>18994.96</v>
      </c>
      <c r="D1876" s="28" t="n">
        <v>1910</v>
      </c>
      <c r="E1876" s="28" t="s">
        <v>380</v>
      </c>
    </row>
    <row r="1877" customFormat="false" ht="15" hidden="false" customHeight="false" outlineLevel="0" collapsed="false">
      <c r="A1877" s="28" t="n">
        <v>52</v>
      </c>
      <c r="B1877" s="29" t="n">
        <v>45230</v>
      </c>
      <c r="C1877" s="28" t="n">
        <v>20704.92</v>
      </c>
      <c r="D1877" s="28" t="n">
        <v>1910</v>
      </c>
      <c r="E1877" s="28" t="s">
        <v>380</v>
      </c>
    </row>
    <row r="1878" customFormat="false" ht="15" hidden="false" customHeight="false" outlineLevel="0" collapsed="false">
      <c r="A1878" s="28" t="n">
        <v>52</v>
      </c>
      <c r="B1878" s="29" t="n">
        <v>45260</v>
      </c>
      <c r="C1878" s="28" t="n">
        <v>22458.9</v>
      </c>
      <c r="D1878" s="28" t="n">
        <v>1910</v>
      </c>
      <c r="E1878" s="28" t="s">
        <v>380</v>
      </c>
    </row>
    <row r="1879" customFormat="false" ht="15" hidden="false" customHeight="false" outlineLevel="0" collapsed="false">
      <c r="A1879" s="28" t="n">
        <v>52</v>
      </c>
      <c r="B1879" s="29" t="n">
        <v>45291</v>
      </c>
      <c r="C1879" s="28" t="n">
        <v>24002.13</v>
      </c>
      <c r="D1879" s="28" t="n">
        <v>1910</v>
      </c>
      <c r="E1879" s="28" t="s">
        <v>380</v>
      </c>
    </row>
    <row r="1880" customFormat="false" ht="15" hidden="false" customHeight="false" outlineLevel="0" collapsed="false">
      <c r="A1880" s="28" t="n">
        <v>52</v>
      </c>
      <c r="B1880" s="29" t="n">
        <v>45322</v>
      </c>
      <c r="C1880" s="28" t="n">
        <v>25749.35</v>
      </c>
      <c r="D1880" s="28" t="n">
        <v>1910</v>
      </c>
      <c r="E1880" s="28" t="s">
        <v>380</v>
      </c>
    </row>
    <row r="1881" customFormat="false" ht="15" hidden="false" customHeight="false" outlineLevel="0" collapsed="false">
      <c r="A1881" s="28" t="n">
        <v>52</v>
      </c>
      <c r="B1881" s="29" t="n">
        <v>45351</v>
      </c>
      <c r="C1881" s="28" t="n">
        <v>27630.73</v>
      </c>
      <c r="D1881" s="28" t="n">
        <v>1910</v>
      </c>
      <c r="E1881" s="28" t="s">
        <v>380</v>
      </c>
    </row>
    <row r="1882" customFormat="false" ht="15" hidden="false" customHeight="false" outlineLevel="0" collapsed="false">
      <c r="A1882" s="28" t="n">
        <v>52</v>
      </c>
      <c r="B1882" s="29" t="n">
        <v>45382</v>
      </c>
      <c r="C1882" s="28" t="n">
        <v>28985.97</v>
      </c>
      <c r="D1882" s="28" t="n">
        <v>1910</v>
      </c>
      <c r="E1882" s="28" t="s">
        <v>380</v>
      </c>
    </row>
    <row r="1883" customFormat="false" ht="15" hidden="false" customHeight="false" outlineLevel="0" collapsed="false">
      <c r="A1883" s="28" t="n">
        <v>52</v>
      </c>
      <c r="B1883" s="29" t="n">
        <v>45412</v>
      </c>
      <c r="C1883" s="28" t="n">
        <v>30720.53</v>
      </c>
      <c r="D1883" s="28" t="n">
        <v>1910</v>
      </c>
      <c r="E1883" s="28" t="s">
        <v>380</v>
      </c>
    </row>
    <row r="1884" customFormat="false" ht="15" hidden="false" customHeight="false" outlineLevel="0" collapsed="false">
      <c r="A1884" s="28" t="n">
        <v>52</v>
      </c>
      <c r="B1884" s="29" t="n">
        <v>45443</v>
      </c>
      <c r="C1884" s="28" t="n">
        <v>32193.61</v>
      </c>
      <c r="D1884" s="28" t="n">
        <v>1910</v>
      </c>
      <c r="E1884" s="28" t="s">
        <v>380</v>
      </c>
    </row>
    <row r="1885" customFormat="false" ht="15" hidden="false" customHeight="false" outlineLevel="0" collapsed="false">
      <c r="A1885" s="28" t="n">
        <v>52</v>
      </c>
      <c r="B1885" s="29" t="n">
        <v>45473</v>
      </c>
      <c r="C1885" s="28" t="n">
        <v>33933</v>
      </c>
      <c r="D1885" s="28" t="n">
        <v>1910</v>
      </c>
      <c r="E1885" s="28" t="s">
        <v>380</v>
      </c>
    </row>
    <row r="1886" customFormat="false" ht="15" hidden="false" customHeight="false" outlineLevel="0" collapsed="false">
      <c r="A1886" s="28" t="n">
        <v>52</v>
      </c>
      <c r="B1886" s="29" t="n">
        <v>45504</v>
      </c>
      <c r="C1886" s="28" t="n">
        <v>35585.07</v>
      </c>
      <c r="D1886" s="28" t="n">
        <v>1910</v>
      </c>
      <c r="E1886" s="28" t="s">
        <v>380</v>
      </c>
    </row>
    <row r="1887" customFormat="false" ht="15" hidden="false" customHeight="false" outlineLevel="0" collapsed="false">
      <c r="A1887" s="28" t="n">
        <v>52</v>
      </c>
      <c r="B1887" s="29" t="n">
        <v>45535</v>
      </c>
      <c r="C1887" s="28" t="n">
        <v>36955.88</v>
      </c>
      <c r="D1887" s="28" t="n">
        <v>1910</v>
      </c>
      <c r="E1887" s="28" t="s">
        <v>380</v>
      </c>
    </row>
    <row r="1888" customFormat="false" ht="15" hidden="false" customHeight="false" outlineLevel="0" collapsed="false">
      <c r="A1888" s="28" t="n">
        <v>52</v>
      </c>
      <c r="B1888" s="29" t="n">
        <v>45565</v>
      </c>
      <c r="C1888" s="28" t="n">
        <v>38750.53</v>
      </c>
      <c r="D1888" s="28" t="n">
        <v>1910</v>
      </c>
      <c r="E1888" s="28" t="s">
        <v>380</v>
      </c>
    </row>
    <row r="1889" customFormat="false" ht="15" hidden="false" customHeight="false" outlineLevel="0" collapsed="false">
      <c r="A1889" s="28" t="n">
        <v>52</v>
      </c>
      <c r="B1889" s="29" t="n">
        <v>45596</v>
      </c>
      <c r="C1889" s="28" t="n">
        <v>38972.34</v>
      </c>
      <c r="D1889" s="28" t="n">
        <v>789.43</v>
      </c>
      <c r="E1889" s="28" t="s">
        <v>381</v>
      </c>
    </row>
    <row r="1890" customFormat="false" ht="15" hidden="false" customHeight="false" outlineLevel="0" collapsed="false">
      <c r="A1890" s="28" t="n">
        <v>52</v>
      </c>
      <c r="B1890" s="29" t="n">
        <v>45626</v>
      </c>
      <c r="C1890" s="28" t="n">
        <v>40692.89</v>
      </c>
      <c r="D1890" s="28" t="n">
        <v>1910</v>
      </c>
      <c r="E1890" s="28" t="s">
        <v>380</v>
      </c>
    </row>
    <row r="1891" customFormat="false" ht="15" hidden="false" customHeight="false" outlineLevel="0" collapsed="false">
      <c r="A1891" s="28" t="n">
        <v>52</v>
      </c>
      <c r="B1891" s="29" t="n">
        <v>45657</v>
      </c>
      <c r="C1891" s="28" t="n">
        <v>42462.93</v>
      </c>
      <c r="D1891" s="28" t="n">
        <v>1910</v>
      </c>
      <c r="E1891" s="28" t="s">
        <v>380</v>
      </c>
    </row>
    <row r="1892" customFormat="false" ht="15" hidden="false" customHeight="false" outlineLevel="0" collapsed="false">
      <c r="A1892" s="28" t="n">
        <v>52</v>
      </c>
      <c r="B1892" s="29" t="n">
        <v>45688</v>
      </c>
      <c r="C1892" s="28" t="n">
        <v>44246.53</v>
      </c>
      <c r="D1892" s="28" t="n">
        <v>1910</v>
      </c>
      <c r="E1892" s="28" t="s">
        <v>380</v>
      </c>
    </row>
    <row r="1893" customFormat="false" ht="15" hidden="false" customHeight="false" outlineLevel="0" collapsed="false">
      <c r="A1893" s="28" t="n">
        <v>52</v>
      </c>
      <c r="B1893" s="29" t="n">
        <v>45716</v>
      </c>
      <c r="C1893" s="28" t="n">
        <v>45819.11</v>
      </c>
      <c r="D1893" s="28" t="n">
        <v>1910</v>
      </c>
      <c r="E1893" s="28" t="s">
        <v>380</v>
      </c>
    </row>
    <row r="1894" customFormat="false" ht="15" hidden="false" customHeight="false" outlineLevel="0" collapsed="false">
      <c r="A1894" s="28" t="n">
        <v>52</v>
      </c>
      <c r="B1894" s="29" t="n">
        <v>45747</v>
      </c>
      <c r="C1894" s="28" t="n">
        <v>47573.03</v>
      </c>
      <c r="D1894" s="28" t="n">
        <v>1910</v>
      </c>
      <c r="E1894" s="28" t="s">
        <v>380</v>
      </c>
    </row>
    <row r="1895" customFormat="false" ht="15" hidden="false" customHeight="false" outlineLevel="0" collapsed="false">
      <c r="A1895" s="28" t="n">
        <v>52</v>
      </c>
      <c r="B1895" s="29" t="n">
        <v>45777</v>
      </c>
      <c r="C1895" s="28" t="n">
        <v>49376.18</v>
      </c>
      <c r="D1895" s="28" t="n">
        <v>1910</v>
      </c>
      <c r="E1895" s="28" t="s">
        <v>380</v>
      </c>
    </row>
    <row r="1896" customFormat="false" ht="15" hidden="false" customHeight="false" outlineLevel="0" collapsed="false">
      <c r="A1896" s="28" t="n">
        <v>52</v>
      </c>
      <c r="B1896" s="29" t="n">
        <v>45808</v>
      </c>
      <c r="C1896" s="28" t="n">
        <v>51240.87</v>
      </c>
      <c r="D1896" s="28" t="n">
        <v>1910</v>
      </c>
      <c r="E1896" s="28" t="s">
        <v>380</v>
      </c>
    </row>
    <row r="1897" customFormat="false" ht="15" hidden="false" customHeight="false" outlineLevel="0" collapsed="false">
      <c r="A1897" s="28" t="n">
        <v>52</v>
      </c>
      <c r="B1897" s="29" t="n">
        <v>45838</v>
      </c>
      <c r="C1897" s="28" t="n">
        <v>51957.67</v>
      </c>
      <c r="D1897" s="28" t="n">
        <v>921.99</v>
      </c>
      <c r="E1897" s="28" t="s">
        <v>381</v>
      </c>
    </row>
    <row r="1898" customFormat="false" ht="15" hidden="false" customHeight="false" outlineLevel="0" collapsed="false">
      <c r="A1898" s="28" t="n">
        <v>52</v>
      </c>
      <c r="B1898" s="29" t="n">
        <v>45869</v>
      </c>
      <c r="C1898" s="28" t="n">
        <v>53649.84</v>
      </c>
      <c r="D1898" s="28" t="n">
        <v>1910</v>
      </c>
      <c r="E1898" s="28" t="s">
        <v>380</v>
      </c>
    </row>
    <row r="1899" customFormat="false" ht="15" hidden="false" customHeight="false" outlineLevel="0" collapsed="false">
      <c r="A1899" s="28" t="n">
        <v>52</v>
      </c>
      <c r="B1899" s="29" t="n">
        <v>45900</v>
      </c>
      <c r="C1899" s="28" t="n">
        <v>55531.45</v>
      </c>
      <c r="D1899" s="28" t="n">
        <v>1910</v>
      </c>
      <c r="E1899" s="28" t="s">
        <v>380</v>
      </c>
    </row>
    <row r="1900" customFormat="false" ht="15" hidden="false" customHeight="false" outlineLevel="0" collapsed="false">
      <c r="A1900" s="28" t="n">
        <v>52</v>
      </c>
      <c r="B1900" s="29" t="n">
        <v>45930</v>
      </c>
      <c r="C1900" s="28" t="n">
        <v>57174.46</v>
      </c>
      <c r="D1900" s="28" t="n">
        <v>1910</v>
      </c>
      <c r="E1900" s="28" t="s">
        <v>380</v>
      </c>
    </row>
    <row r="1901" customFormat="false" ht="15" hidden="false" customHeight="false" outlineLevel="0" collapsed="false">
      <c r="A1901" s="28" t="n">
        <v>52</v>
      </c>
      <c r="B1901" s="29" t="n">
        <v>45961</v>
      </c>
      <c r="C1901" s="28" t="n">
        <v>58873.59</v>
      </c>
      <c r="D1901" s="28" t="n">
        <v>1910</v>
      </c>
      <c r="E1901" s="28" t="s">
        <v>380</v>
      </c>
    </row>
    <row r="1902" customFormat="false" ht="15" hidden="false" customHeight="false" outlineLevel="0" collapsed="false">
      <c r="A1902" s="28" t="n">
        <v>52</v>
      </c>
      <c r="B1902" s="29" t="n">
        <v>45991</v>
      </c>
      <c r="C1902" s="28" t="n">
        <v>60480.46</v>
      </c>
      <c r="D1902" s="28" t="n">
        <v>1910</v>
      </c>
      <c r="E1902" s="28" t="s">
        <v>380</v>
      </c>
    </row>
    <row r="1903" customFormat="false" ht="15" hidden="false" customHeight="false" outlineLevel="0" collapsed="false">
      <c r="A1903" s="28" t="n">
        <v>52</v>
      </c>
      <c r="B1903" s="29" t="n">
        <v>46022</v>
      </c>
      <c r="C1903" s="28" t="n">
        <v>62004.02</v>
      </c>
      <c r="D1903" s="28" t="n">
        <v>1910</v>
      </c>
      <c r="E1903" s="28" t="s">
        <v>380</v>
      </c>
    </row>
    <row r="1904" customFormat="false" ht="15" hidden="false" customHeight="false" outlineLevel="0" collapsed="false">
      <c r="A1904" s="28" t="n">
        <v>52</v>
      </c>
      <c r="B1904" s="29" t="n">
        <v>46053</v>
      </c>
      <c r="C1904" s="28" t="n">
        <v>63779.5</v>
      </c>
      <c r="D1904" s="28" t="n">
        <v>1910</v>
      </c>
      <c r="E1904" s="28" t="s">
        <v>380</v>
      </c>
    </row>
    <row r="1905" customFormat="false" ht="15" hidden="false" customHeight="false" outlineLevel="0" collapsed="false">
      <c r="A1905" s="28" t="n">
        <v>52</v>
      </c>
      <c r="B1905" s="29" t="n">
        <v>46081</v>
      </c>
      <c r="C1905" s="28" t="n">
        <v>65509.57</v>
      </c>
      <c r="D1905" s="28" t="n">
        <v>1910</v>
      </c>
      <c r="E1905" s="28" t="s">
        <v>380</v>
      </c>
    </row>
    <row r="1906" customFormat="false" ht="15" hidden="false" customHeight="false" outlineLevel="0" collapsed="false">
      <c r="A1906" s="28" t="n">
        <v>52</v>
      </c>
      <c r="B1906" s="29" t="n">
        <v>46112</v>
      </c>
      <c r="C1906" s="28" t="n">
        <v>67119.02</v>
      </c>
      <c r="D1906" s="28" t="n">
        <v>1910</v>
      </c>
      <c r="E1906" s="28" t="s">
        <v>380</v>
      </c>
    </row>
    <row r="1907" customFormat="false" ht="15" hidden="false" customHeight="false" outlineLevel="0" collapsed="false">
      <c r="A1907" s="28" t="n">
        <v>52</v>
      </c>
      <c r="B1907" s="29" t="n">
        <v>46142</v>
      </c>
      <c r="C1907" s="28" t="n">
        <v>67866.24</v>
      </c>
      <c r="D1907" s="28" t="n">
        <v>1184.67</v>
      </c>
      <c r="E1907" s="28" t="s">
        <v>381</v>
      </c>
    </row>
    <row r="1908" customFormat="false" ht="15" hidden="false" customHeight="false" outlineLevel="0" collapsed="false">
      <c r="A1908" s="28" t="n">
        <v>52</v>
      </c>
      <c r="B1908" s="29" t="n">
        <v>46173</v>
      </c>
      <c r="C1908" s="28" t="n">
        <v>69576.45</v>
      </c>
      <c r="D1908" s="28" t="n">
        <v>1910</v>
      </c>
      <c r="E1908" s="28" t="s">
        <v>380</v>
      </c>
    </row>
    <row r="1909" customFormat="false" ht="15" hidden="false" customHeight="false" outlineLevel="0" collapsed="false">
      <c r="A1909" s="28" t="n">
        <v>52</v>
      </c>
      <c r="B1909" s="29" t="n">
        <v>46203</v>
      </c>
      <c r="C1909" s="28" t="n">
        <v>71109.73</v>
      </c>
      <c r="D1909" s="28" t="n">
        <v>1910</v>
      </c>
      <c r="E1909" s="28" t="s">
        <v>380</v>
      </c>
    </row>
    <row r="1910" customFormat="false" ht="15" hidden="false" customHeight="false" outlineLevel="0" collapsed="false">
      <c r="A1910" s="28" t="n">
        <v>52</v>
      </c>
      <c r="B1910" s="29" t="n">
        <v>46234</v>
      </c>
      <c r="C1910" s="28" t="n">
        <v>72462.56</v>
      </c>
      <c r="D1910" s="28" t="n">
        <v>1910</v>
      </c>
      <c r="E1910" s="28" t="s">
        <v>380</v>
      </c>
    </row>
    <row r="1911" customFormat="false" ht="15" hidden="false" customHeight="false" outlineLevel="0" collapsed="false">
      <c r="A1911" s="28" t="n">
        <v>52</v>
      </c>
      <c r="B1911" s="29" t="n">
        <v>46265</v>
      </c>
      <c r="C1911" s="28" t="n">
        <v>73871.38</v>
      </c>
      <c r="D1911" s="28" t="n">
        <v>1910</v>
      </c>
      <c r="E1911" s="28" t="s">
        <v>380</v>
      </c>
    </row>
    <row r="1912" customFormat="false" ht="15" hidden="false" customHeight="false" outlineLevel="0" collapsed="false">
      <c r="A1912" s="28" t="n">
        <v>53</v>
      </c>
      <c r="B1912" s="29" t="n">
        <v>44957</v>
      </c>
      <c r="C1912" s="28" t="n">
        <v>15684.95</v>
      </c>
      <c r="D1912" s="28" t="n">
        <v>1540</v>
      </c>
      <c r="E1912" s="28" t="s">
        <v>380</v>
      </c>
    </row>
    <row r="1913" customFormat="false" ht="15" hidden="false" customHeight="false" outlineLevel="0" collapsed="false">
      <c r="A1913" s="28" t="n">
        <v>53</v>
      </c>
      <c r="B1913" s="29" t="n">
        <v>44985</v>
      </c>
      <c r="C1913" s="28" t="n">
        <v>16862.02</v>
      </c>
      <c r="D1913" s="28" t="n">
        <v>1540</v>
      </c>
      <c r="E1913" s="28" t="s">
        <v>380</v>
      </c>
    </row>
    <row r="1914" customFormat="false" ht="15" hidden="false" customHeight="false" outlineLevel="0" collapsed="false">
      <c r="A1914" s="28" t="n">
        <v>53</v>
      </c>
      <c r="B1914" s="29" t="n">
        <v>45016</v>
      </c>
      <c r="C1914" s="28" t="n">
        <v>18260.95</v>
      </c>
      <c r="D1914" s="28" t="n">
        <v>1540</v>
      </c>
      <c r="E1914" s="28" t="s">
        <v>380</v>
      </c>
    </row>
    <row r="1915" customFormat="false" ht="15" hidden="false" customHeight="false" outlineLevel="0" collapsed="false">
      <c r="A1915" s="28" t="n">
        <v>53</v>
      </c>
      <c r="B1915" s="29" t="n">
        <v>45046</v>
      </c>
      <c r="C1915" s="28" t="n">
        <v>19537.89</v>
      </c>
      <c r="D1915" s="28" t="n">
        <v>1540</v>
      </c>
      <c r="E1915" s="28" t="s">
        <v>380</v>
      </c>
    </row>
    <row r="1916" customFormat="false" ht="15" hidden="false" customHeight="false" outlineLevel="0" collapsed="false">
      <c r="A1916" s="28" t="n">
        <v>53</v>
      </c>
      <c r="B1916" s="29" t="n">
        <v>45077</v>
      </c>
      <c r="C1916" s="28" t="n">
        <v>20964.89</v>
      </c>
      <c r="D1916" s="28" t="n">
        <v>1540</v>
      </c>
      <c r="E1916" s="28" t="s">
        <v>380</v>
      </c>
    </row>
    <row r="1917" customFormat="false" ht="15" hidden="false" customHeight="false" outlineLevel="0" collapsed="false">
      <c r="A1917" s="28" t="n">
        <v>53</v>
      </c>
      <c r="B1917" s="29" t="n">
        <v>45107</v>
      </c>
      <c r="C1917" s="28" t="n">
        <v>22119.68</v>
      </c>
      <c r="D1917" s="28" t="n">
        <v>1540</v>
      </c>
      <c r="E1917" s="28" t="s">
        <v>380</v>
      </c>
    </row>
    <row r="1918" customFormat="false" ht="15" hidden="false" customHeight="false" outlineLevel="0" collapsed="false">
      <c r="A1918" s="28" t="n">
        <v>53</v>
      </c>
      <c r="B1918" s="29" t="n">
        <v>45138</v>
      </c>
      <c r="C1918" s="28" t="n">
        <v>22359.53</v>
      </c>
      <c r="D1918" s="28" t="n">
        <v>507.03</v>
      </c>
      <c r="E1918" s="28" t="s">
        <v>381</v>
      </c>
    </row>
    <row r="1919" customFormat="false" ht="15" hidden="false" customHeight="false" outlineLevel="0" collapsed="false">
      <c r="A1919" s="28" t="n">
        <v>53</v>
      </c>
      <c r="B1919" s="29" t="n">
        <v>45169</v>
      </c>
      <c r="C1919" s="28" t="n">
        <v>23633.92</v>
      </c>
      <c r="D1919" s="28" t="n">
        <v>1540</v>
      </c>
      <c r="E1919" s="28" t="s">
        <v>380</v>
      </c>
    </row>
    <row r="1920" customFormat="false" ht="15" hidden="false" customHeight="false" outlineLevel="0" collapsed="false">
      <c r="A1920" s="28" t="n">
        <v>53</v>
      </c>
      <c r="B1920" s="29" t="n">
        <v>45199</v>
      </c>
      <c r="C1920" s="28" t="n">
        <v>24984.54</v>
      </c>
      <c r="D1920" s="28" t="n">
        <v>1540</v>
      </c>
      <c r="E1920" s="28" t="s">
        <v>380</v>
      </c>
    </row>
    <row r="1921" customFormat="false" ht="15" hidden="false" customHeight="false" outlineLevel="0" collapsed="false">
      <c r="A1921" s="28" t="n">
        <v>53</v>
      </c>
      <c r="B1921" s="29" t="n">
        <v>45230</v>
      </c>
      <c r="C1921" s="28" t="n">
        <v>26173.85</v>
      </c>
      <c r="D1921" s="28" t="n">
        <v>1540</v>
      </c>
      <c r="E1921" s="28" t="s">
        <v>380</v>
      </c>
    </row>
    <row r="1922" customFormat="false" ht="15" hidden="false" customHeight="false" outlineLevel="0" collapsed="false">
      <c r="A1922" s="28" t="n">
        <v>53</v>
      </c>
      <c r="B1922" s="29" t="n">
        <v>45260</v>
      </c>
      <c r="C1922" s="28" t="n">
        <v>26941.39</v>
      </c>
      <c r="D1922" s="28" t="n">
        <v>846.7</v>
      </c>
      <c r="E1922" s="28" t="s">
        <v>381</v>
      </c>
    </row>
    <row r="1923" customFormat="false" ht="15" hidden="false" customHeight="false" outlineLevel="0" collapsed="false">
      <c r="A1923" s="28" t="n">
        <v>53</v>
      </c>
      <c r="B1923" s="29" t="n">
        <v>45291</v>
      </c>
      <c r="C1923" s="28" t="n">
        <v>28207.28</v>
      </c>
      <c r="D1923" s="28" t="n">
        <v>1540</v>
      </c>
      <c r="E1923" s="28" t="s">
        <v>380</v>
      </c>
    </row>
    <row r="1924" customFormat="false" ht="15" hidden="false" customHeight="false" outlineLevel="0" collapsed="false">
      <c r="A1924" s="28" t="n">
        <v>53</v>
      </c>
      <c r="B1924" s="29" t="n">
        <v>45322</v>
      </c>
      <c r="C1924" s="28" t="n">
        <v>29688</v>
      </c>
      <c r="D1924" s="28" t="n">
        <v>1540</v>
      </c>
      <c r="E1924" s="28" t="s">
        <v>380</v>
      </c>
    </row>
    <row r="1925" customFormat="false" ht="15" hidden="false" customHeight="false" outlineLevel="0" collapsed="false">
      <c r="A1925" s="28" t="n">
        <v>53</v>
      </c>
      <c r="B1925" s="29" t="n">
        <v>45351</v>
      </c>
      <c r="C1925" s="28" t="n">
        <v>30893.72</v>
      </c>
      <c r="D1925" s="28" t="n">
        <v>1540</v>
      </c>
      <c r="E1925" s="28" t="s">
        <v>380</v>
      </c>
    </row>
    <row r="1926" customFormat="false" ht="15" hidden="false" customHeight="false" outlineLevel="0" collapsed="false">
      <c r="A1926" s="28" t="n">
        <v>53</v>
      </c>
      <c r="B1926" s="29" t="n">
        <v>45382</v>
      </c>
      <c r="C1926" s="28" t="n">
        <v>32167.78</v>
      </c>
      <c r="D1926" s="28" t="n">
        <v>1540</v>
      </c>
      <c r="E1926" s="28" t="s">
        <v>380</v>
      </c>
    </row>
    <row r="1927" customFormat="false" ht="15" hidden="false" customHeight="false" outlineLevel="0" collapsed="false">
      <c r="A1927" s="28" t="n">
        <v>53</v>
      </c>
      <c r="B1927" s="29" t="n">
        <v>45412</v>
      </c>
      <c r="C1927" s="28" t="n">
        <v>33410.92</v>
      </c>
      <c r="D1927" s="28" t="n">
        <v>1540</v>
      </c>
      <c r="E1927" s="28" t="s">
        <v>380</v>
      </c>
    </row>
    <row r="1928" customFormat="false" ht="15" hidden="false" customHeight="false" outlineLevel="0" collapsed="false">
      <c r="A1928" s="28" t="n">
        <v>53</v>
      </c>
      <c r="B1928" s="29" t="n">
        <v>45443</v>
      </c>
      <c r="C1928" s="28" t="n">
        <v>33736.15</v>
      </c>
      <c r="D1928" s="28" t="n">
        <v>756.63</v>
      </c>
      <c r="E1928" s="28" t="s">
        <v>381</v>
      </c>
    </row>
    <row r="1929" customFormat="false" ht="15" hidden="false" customHeight="false" outlineLevel="0" collapsed="false">
      <c r="A1929" s="28" t="n">
        <v>53</v>
      </c>
      <c r="B1929" s="29" t="n">
        <v>45473</v>
      </c>
      <c r="C1929" s="28" t="n">
        <v>35203.3</v>
      </c>
      <c r="D1929" s="28" t="n">
        <v>1540</v>
      </c>
      <c r="E1929" s="28" t="s">
        <v>380</v>
      </c>
    </row>
    <row r="1930" customFormat="false" ht="15" hidden="false" customHeight="false" outlineLevel="0" collapsed="false">
      <c r="A1930" s="28" t="n">
        <v>53</v>
      </c>
      <c r="B1930" s="29" t="n">
        <v>45504</v>
      </c>
      <c r="C1930" s="28" t="n">
        <v>34742.36</v>
      </c>
      <c r="D1930" s="28" t="n">
        <v>0</v>
      </c>
      <c r="E1930" s="28" t="s">
        <v>379</v>
      </c>
    </row>
    <row r="1931" customFormat="false" ht="15" hidden="false" customHeight="false" outlineLevel="0" collapsed="false">
      <c r="A1931" s="28" t="n">
        <v>53</v>
      </c>
      <c r="B1931" s="29" t="n">
        <v>45535</v>
      </c>
      <c r="C1931" s="28" t="n">
        <v>36076.52</v>
      </c>
      <c r="D1931" s="28" t="n">
        <v>1540</v>
      </c>
      <c r="E1931" s="28" t="s">
        <v>380</v>
      </c>
    </row>
    <row r="1932" customFormat="false" ht="15" hidden="false" customHeight="false" outlineLevel="0" collapsed="false">
      <c r="A1932" s="28" t="n">
        <v>53</v>
      </c>
      <c r="B1932" s="29" t="n">
        <v>45565</v>
      </c>
      <c r="C1932" s="28" t="n">
        <v>37536.44</v>
      </c>
      <c r="D1932" s="28" t="n">
        <v>1540</v>
      </c>
      <c r="E1932" s="28" t="s">
        <v>380</v>
      </c>
    </row>
    <row r="1933" customFormat="false" ht="15" hidden="false" customHeight="false" outlineLevel="0" collapsed="false">
      <c r="A1933" s="28" t="n">
        <v>53</v>
      </c>
      <c r="B1933" s="29" t="n">
        <v>45596</v>
      </c>
      <c r="C1933" s="28" t="n">
        <v>38209.67</v>
      </c>
      <c r="D1933" s="28" t="n">
        <v>894.5</v>
      </c>
      <c r="E1933" s="28" t="s">
        <v>381</v>
      </c>
    </row>
    <row r="1934" customFormat="false" ht="15" hidden="false" customHeight="false" outlineLevel="0" collapsed="false">
      <c r="A1934" s="28" t="n">
        <v>53</v>
      </c>
      <c r="B1934" s="29" t="n">
        <v>45626</v>
      </c>
      <c r="C1934" s="28" t="n">
        <v>39356.22</v>
      </c>
      <c r="D1934" s="28" t="n">
        <v>1540</v>
      </c>
      <c r="E1934" s="28" t="s">
        <v>380</v>
      </c>
    </row>
    <row r="1935" customFormat="false" ht="15" hidden="false" customHeight="false" outlineLevel="0" collapsed="false">
      <c r="A1935" s="28" t="n">
        <v>53</v>
      </c>
      <c r="B1935" s="29" t="n">
        <v>45657</v>
      </c>
      <c r="C1935" s="28" t="n">
        <v>40763.6</v>
      </c>
      <c r="D1935" s="28" t="n">
        <v>1540</v>
      </c>
      <c r="E1935" s="28" t="s">
        <v>380</v>
      </c>
    </row>
    <row r="1936" customFormat="false" ht="15" hidden="false" customHeight="false" outlineLevel="0" collapsed="false">
      <c r="A1936" s="28" t="n">
        <v>53</v>
      </c>
      <c r="B1936" s="29" t="n">
        <v>45688</v>
      </c>
      <c r="C1936" s="28" t="n">
        <v>42112.89</v>
      </c>
      <c r="D1936" s="28" t="n">
        <v>1540</v>
      </c>
      <c r="E1936" s="28" t="s">
        <v>380</v>
      </c>
    </row>
    <row r="1937" customFormat="false" ht="15" hidden="false" customHeight="false" outlineLevel="0" collapsed="false">
      <c r="A1937" s="28" t="n">
        <v>53</v>
      </c>
      <c r="B1937" s="29" t="n">
        <v>45716</v>
      </c>
      <c r="C1937" s="28" t="n">
        <v>43283.13</v>
      </c>
      <c r="D1937" s="28" t="n">
        <v>1540</v>
      </c>
      <c r="E1937" s="28" t="s">
        <v>380</v>
      </c>
    </row>
    <row r="1938" customFormat="false" ht="15" hidden="false" customHeight="false" outlineLevel="0" collapsed="false">
      <c r="A1938" s="28" t="n">
        <v>53</v>
      </c>
      <c r="B1938" s="29" t="n">
        <v>45747</v>
      </c>
      <c r="C1938" s="28" t="n">
        <v>44463.81</v>
      </c>
      <c r="D1938" s="28" t="n">
        <v>1540</v>
      </c>
      <c r="E1938" s="28" t="s">
        <v>380</v>
      </c>
    </row>
    <row r="1939" customFormat="false" ht="15" hidden="false" customHeight="false" outlineLevel="0" collapsed="false">
      <c r="A1939" s="28" t="n">
        <v>53</v>
      </c>
      <c r="B1939" s="29" t="n">
        <v>45777</v>
      </c>
      <c r="C1939" s="28" t="n">
        <v>45999.12</v>
      </c>
      <c r="D1939" s="28" t="n">
        <v>1540</v>
      </c>
      <c r="E1939" s="28" t="s">
        <v>380</v>
      </c>
    </row>
    <row r="1940" customFormat="false" ht="15" hidden="false" customHeight="false" outlineLevel="0" collapsed="false">
      <c r="A1940" s="28" t="n">
        <v>53</v>
      </c>
      <c r="B1940" s="29" t="n">
        <v>45808</v>
      </c>
      <c r="C1940" s="28" t="n">
        <v>47277.31</v>
      </c>
      <c r="D1940" s="28" t="n">
        <v>1540</v>
      </c>
      <c r="E1940" s="28" t="s">
        <v>380</v>
      </c>
    </row>
    <row r="1941" customFormat="false" ht="15" hidden="false" customHeight="false" outlineLevel="0" collapsed="false">
      <c r="A1941" s="28" t="n">
        <v>53</v>
      </c>
      <c r="B1941" s="29" t="n">
        <v>45838</v>
      </c>
      <c r="C1941" s="28" t="n">
        <v>47849.46</v>
      </c>
      <c r="D1941" s="28" t="n">
        <v>601.76</v>
      </c>
      <c r="E1941" s="28" t="s">
        <v>381</v>
      </c>
    </row>
    <row r="1942" customFormat="false" ht="15" hidden="false" customHeight="false" outlineLevel="0" collapsed="false">
      <c r="A1942" s="28" t="n">
        <v>53</v>
      </c>
      <c r="B1942" s="29" t="n">
        <v>45869</v>
      </c>
      <c r="C1942" s="28" t="n">
        <v>49286.23</v>
      </c>
      <c r="D1942" s="28" t="n">
        <v>1540</v>
      </c>
      <c r="E1942" s="28" t="s">
        <v>380</v>
      </c>
    </row>
    <row r="1943" customFormat="false" ht="15" hidden="false" customHeight="false" outlineLevel="0" collapsed="false">
      <c r="A1943" s="28" t="n">
        <v>53</v>
      </c>
      <c r="B1943" s="29" t="n">
        <v>45900</v>
      </c>
      <c r="C1943" s="28" t="n">
        <v>50813.58</v>
      </c>
      <c r="D1943" s="28" t="n">
        <v>1540</v>
      </c>
      <c r="E1943" s="28" t="s">
        <v>380</v>
      </c>
    </row>
    <row r="1944" customFormat="false" ht="15" hidden="false" customHeight="false" outlineLevel="0" collapsed="false">
      <c r="A1944" s="28" t="n">
        <v>53</v>
      </c>
      <c r="B1944" s="29" t="n">
        <v>45930</v>
      </c>
      <c r="C1944" s="28" t="n">
        <v>51745.79</v>
      </c>
      <c r="D1944" s="28" t="n">
        <v>981.47</v>
      </c>
      <c r="E1944" s="28" t="s">
        <v>381</v>
      </c>
    </row>
    <row r="1945" customFormat="false" ht="15" hidden="false" customHeight="false" outlineLevel="0" collapsed="false">
      <c r="A1945" s="28" t="n">
        <v>53</v>
      </c>
      <c r="B1945" s="29" t="n">
        <v>45961</v>
      </c>
      <c r="C1945" s="28" t="n">
        <v>53191.52</v>
      </c>
      <c r="D1945" s="28" t="n">
        <v>235.89</v>
      </c>
      <c r="E1945" s="28" t="s">
        <v>379</v>
      </c>
    </row>
    <row r="1946" customFormat="false" ht="15" hidden="false" customHeight="false" outlineLevel="0" collapsed="false">
      <c r="A1946" s="28" t="n">
        <v>53</v>
      </c>
      <c r="B1946" s="29" t="n">
        <v>45991</v>
      </c>
      <c r="C1946" s="28" t="n">
        <v>53574.39</v>
      </c>
      <c r="D1946" s="28" t="n">
        <v>166.83</v>
      </c>
      <c r="E1946" s="28" t="s">
        <v>381</v>
      </c>
    </row>
    <row r="1947" customFormat="false" ht="15" hidden="false" customHeight="false" outlineLevel="0" collapsed="false">
      <c r="A1947" s="28" t="n">
        <v>53</v>
      </c>
      <c r="B1947" s="29" t="n">
        <v>46022</v>
      </c>
      <c r="C1947" s="28" t="n">
        <v>54787.77</v>
      </c>
      <c r="D1947" s="28" t="n">
        <v>1540</v>
      </c>
      <c r="E1947" s="28" t="s">
        <v>380</v>
      </c>
    </row>
    <row r="1948" customFormat="false" ht="15" hidden="false" customHeight="false" outlineLevel="0" collapsed="false">
      <c r="A1948" s="28" t="n">
        <v>53</v>
      </c>
      <c r="B1948" s="29" t="n">
        <v>46053</v>
      </c>
      <c r="C1948" s="28" t="n">
        <v>56174.96</v>
      </c>
      <c r="D1948" s="28" t="n">
        <v>1540</v>
      </c>
      <c r="E1948" s="28" t="s">
        <v>380</v>
      </c>
    </row>
    <row r="1949" customFormat="false" ht="15" hidden="false" customHeight="false" outlineLevel="0" collapsed="false">
      <c r="A1949" s="28" t="n">
        <v>53</v>
      </c>
      <c r="B1949" s="29" t="n">
        <v>46081</v>
      </c>
      <c r="C1949" s="28" t="n">
        <v>57401.94</v>
      </c>
      <c r="D1949" s="28" t="n">
        <v>1540</v>
      </c>
      <c r="E1949" s="28" t="s">
        <v>380</v>
      </c>
    </row>
    <row r="1950" customFormat="false" ht="15" hidden="false" customHeight="false" outlineLevel="0" collapsed="false">
      <c r="A1950" s="28" t="n">
        <v>53</v>
      </c>
      <c r="B1950" s="29" t="n">
        <v>46112</v>
      </c>
      <c r="C1950" s="28" t="n">
        <v>58940.87</v>
      </c>
      <c r="D1950" s="28" t="n">
        <v>1540</v>
      </c>
      <c r="E1950" s="28" t="s">
        <v>380</v>
      </c>
    </row>
    <row r="1951" customFormat="false" ht="15" hidden="false" customHeight="false" outlineLevel="0" collapsed="false">
      <c r="A1951" s="28" t="n">
        <v>53</v>
      </c>
      <c r="B1951" s="29" t="n">
        <v>46142</v>
      </c>
      <c r="C1951" s="28" t="n">
        <v>59959.98</v>
      </c>
      <c r="D1951" s="28" t="n">
        <v>1055.56</v>
      </c>
      <c r="E1951" s="28" t="s">
        <v>381</v>
      </c>
    </row>
    <row r="1952" customFormat="false" ht="15" hidden="false" customHeight="false" outlineLevel="0" collapsed="false">
      <c r="A1952" s="28" t="n">
        <v>53</v>
      </c>
      <c r="B1952" s="29" t="n">
        <v>46173</v>
      </c>
      <c r="C1952" s="28" t="n">
        <v>61399.08</v>
      </c>
      <c r="D1952" s="28" t="n">
        <v>1540</v>
      </c>
      <c r="E1952" s="28" t="s">
        <v>380</v>
      </c>
    </row>
    <row r="1953" customFormat="false" ht="15" hidden="false" customHeight="false" outlineLevel="0" collapsed="false">
      <c r="A1953" s="28" t="n">
        <v>53</v>
      </c>
      <c r="B1953" s="29" t="n">
        <v>46203</v>
      </c>
      <c r="C1953" s="28" t="n">
        <v>62612.99</v>
      </c>
      <c r="D1953" s="28" t="n">
        <v>1540</v>
      </c>
      <c r="E1953" s="28" t="s">
        <v>380</v>
      </c>
    </row>
    <row r="1954" customFormat="false" ht="15" hidden="false" customHeight="false" outlineLevel="0" collapsed="false">
      <c r="A1954" s="28" t="n">
        <v>53</v>
      </c>
      <c r="B1954" s="29" t="n">
        <v>46234</v>
      </c>
      <c r="C1954" s="28" t="n">
        <v>64065.6</v>
      </c>
      <c r="D1954" s="28" t="n">
        <v>1540</v>
      </c>
      <c r="E1954" s="28" t="s">
        <v>380</v>
      </c>
    </row>
    <row r="1955" customFormat="false" ht="15" hidden="false" customHeight="false" outlineLevel="0" collapsed="false">
      <c r="A1955" s="28" t="n">
        <v>53</v>
      </c>
      <c r="B1955" s="29" t="n">
        <v>46265</v>
      </c>
      <c r="C1955" s="28" t="n">
        <v>65422.39</v>
      </c>
      <c r="D1955" s="28" t="n">
        <v>1540</v>
      </c>
      <c r="E1955" s="28" t="s">
        <v>380</v>
      </c>
    </row>
    <row r="1956" customFormat="false" ht="15" hidden="false" customHeight="false" outlineLevel="0" collapsed="false">
      <c r="A1956" s="28" t="n">
        <v>54</v>
      </c>
      <c r="B1956" s="29" t="n">
        <v>44957</v>
      </c>
      <c r="C1956" s="28" t="n">
        <v>6150.48</v>
      </c>
      <c r="D1956" s="28" t="n">
        <v>247.28</v>
      </c>
      <c r="E1956" s="28" t="s">
        <v>381</v>
      </c>
    </row>
    <row r="1957" customFormat="false" ht="15" hidden="false" customHeight="false" outlineLevel="0" collapsed="false">
      <c r="A1957" s="28" t="n">
        <v>54</v>
      </c>
      <c r="B1957" s="29" t="n">
        <v>44985</v>
      </c>
      <c r="C1957" s="28" t="n">
        <v>7894.96</v>
      </c>
      <c r="D1957" s="28" t="n">
        <v>1770</v>
      </c>
      <c r="E1957" s="28" t="s">
        <v>380</v>
      </c>
    </row>
    <row r="1958" customFormat="false" ht="15" hidden="false" customHeight="false" outlineLevel="0" collapsed="false">
      <c r="A1958" s="28" t="n">
        <v>54</v>
      </c>
      <c r="B1958" s="29" t="n">
        <v>45016</v>
      </c>
      <c r="C1958" s="28" t="n">
        <v>9192.24</v>
      </c>
      <c r="D1958" s="28" t="n">
        <v>1770</v>
      </c>
      <c r="E1958" s="28" t="s">
        <v>380</v>
      </c>
    </row>
    <row r="1959" customFormat="false" ht="15" hidden="false" customHeight="false" outlineLevel="0" collapsed="false">
      <c r="A1959" s="28" t="n">
        <v>54</v>
      </c>
      <c r="B1959" s="29" t="n">
        <v>45046</v>
      </c>
      <c r="C1959" s="28" t="n">
        <v>10745.91</v>
      </c>
      <c r="D1959" s="28" t="n">
        <v>1770</v>
      </c>
      <c r="E1959" s="28" t="s">
        <v>380</v>
      </c>
    </row>
    <row r="1960" customFormat="false" ht="15" hidden="false" customHeight="false" outlineLevel="0" collapsed="false">
      <c r="A1960" s="28" t="n">
        <v>54</v>
      </c>
      <c r="B1960" s="29" t="n">
        <v>45077</v>
      </c>
      <c r="C1960" s="28" t="n">
        <v>11737.79</v>
      </c>
      <c r="D1960" s="28" t="n">
        <v>1009.66</v>
      </c>
      <c r="E1960" s="28" t="s">
        <v>381</v>
      </c>
    </row>
    <row r="1961" customFormat="false" ht="15" hidden="false" customHeight="false" outlineLevel="0" collapsed="false">
      <c r="A1961" s="28" t="n">
        <v>54</v>
      </c>
      <c r="B1961" s="29" t="n">
        <v>45107</v>
      </c>
      <c r="C1961" s="28" t="n">
        <v>13343.17</v>
      </c>
      <c r="D1961" s="28" t="n">
        <v>1770</v>
      </c>
      <c r="E1961" s="28" t="s">
        <v>380</v>
      </c>
    </row>
    <row r="1962" customFormat="false" ht="15" hidden="false" customHeight="false" outlineLevel="0" collapsed="false">
      <c r="A1962" s="28" t="n">
        <v>54</v>
      </c>
      <c r="B1962" s="29" t="n">
        <v>45138</v>
      </c>
      <c r="C1962" s="28" t="n">
        <v>14972.39</v>
      </c>
      <c r="D1962" s="28" t="n">
        <v>1770</v>
      </c>
      <c r="E1962" s="28" t="s">
        <v>380</v>
      </c>
    </row>
    <row r="1963" customFormat="false" ht="15" hidden="false" customHeight="false" outlineLevel="0" collapsed="false">
      <c r="A1963" s="28" t="n">
        <v>54</v>
      </c>
      <c r="B1963" s="29" t="n">
        <v>45169</v>
      </c>
      <c r="C1963" s="28" t="n">
        <v>16685.16</v>
      </c>
      <c r="D1963" s="28" t="n">
        <v>1770</v>
      </c>
      <c r="E1963" s="28" t="s">
        <v>380</v>
      </c>
    </row>
    <row r="1964" customFormat="false" ht="15" hidden="false" customHeight="false" outlineLevel="0" collapsed="false">
      <c r="A1964" s="28" t="n">
        <v>54</v>
      </c>
      <c r="B1964" s="29" t="n">
        <v>45199</v>
      </c>
      <c r="C1964" s="28" t="n">
        <v>18102.96</v>
      </c>
      <c r="D1964" s="28" t="n">
        <v>1770</v>
      </c>
      <c r="E1964" s="28" t="s">
        <v>380</v>
      </c>
    </row>
    <row r="1965" customFormat="false" ht="15" hidden="false" customHeight="false" outlineLevel="0" collapsed="false">
      <c r="A1965" s="28" t="n">
        <v>54</v>
      </c>
      <c r="B1965" s="29" t="n">
        <v>45230</v>
      </c>
      <c r="C1965" s="28" t="n">
        <v>19652.23</v>
      </c>
      <c r="D1965" s="28" t="n">
        <v>1770</v>
      </c>
      <c r="E1965" s="28" t="s">
        <v>380</v>
      </c>
    </row>
    <row r="1966" customFormat="false" ht="15" hidden="false" customHeight="false" outlineLevel="0" collapsed="false">
      <c r="A1966" s="28" t="n">
        <v>54</v>
      </c>
      <c r="B1966" s="29" t="n">
        <v>45260</v>
      </c>
      <c r="C1966" s="28" t="n">
        <v>21063.91</v>
      </c>
      <c r="D1966" s="28" t="n">
        <v>1770</v>
      </c>
      <c r="E1966" s="28" t="s">
        <v>380</v>
      </c>
    </row>
    <row r="1967" customFormat="false" ht="15" hidden="false" customHeight="false" outlineLevel="0" collapsed="false">
      <c r="A1967" s="28" t="n">
        <v>54</v>
      </c>
      <c r="B1967" s="29" t="n">
        <v>45291</v>
      </c>
      <c r="C1967" s="28" t="n">
        <v>22418.97</v>
      </c>
      <c r="D1967" s="28" t="n">
        <v>1770</v>
      </c>
      <c r="E1967" s="28" t="s">
        <v>380</v>
      </c>
    </row>
    <row r="1968" customFormat="false" ht="15" hidden="false" customHeight="false" outlineLevel="0" collapsed="false">
      <c r="A1968" s="28" t="n">
        <v>54</v>
      </c>
      <c r="B1968" s="29" t="n">
        <v>45322</v>
      </c>
      <c r="C1968" s="28" t="n">
        <v>24174.09</v>
      </c>
      <c r="D1968" s="28" t="n">
        <v>1770</v>
      </c>
      <c r="E1968" s="28" t="s">
        <v>380</v>
      </c>
    </row>
    <row r="1969" customFormat="false" ht="15" hidden="false" customHeight="false" outlineLevel="0" collapsed="false">
      <c r="A1969" s="28" t="n">
        <v>54</v>
      </c>
      <c r="B1969" s="29" t="n">
        <v>45351</v>
      </c>
      <c r="C1969" s="28" t="n">
        <v>25465.34</v>
      </c>
      <c r="D1969" s="28" t="n">
        <v>1770</v>
      </c>
      <c r="E1969" s="28" t="s">
        <v>380</v>
      </c>
    </row>
    <row r="1970" customFormat="false" ht="15" hidden="false" customHeight="false" outlineLevel="0" collapsed="false">
      <c r="A1970" s="28" t="n">
        <v>54</v>
      </c>
      <c r="B1970" s="29" t="n">
        <v>45382</v>
      </c>
      <c r="C1970" s="28" t="n">
        <v>25721.18</v>
      </c>
      <c r="D1970" s="28" t="n">
        <v>631.71</v>
      </c>
      <c r="E1970" s="28" t="s">
        <v>381</v>
      </c>
    </row>
    <row r="1971" customFormat="false" ht="15" hidden="false" customHeight="false" outlineLevel="0" collapsed="false">
      <c r="A1971" s="28" t="n">
        <v>54</v>
      </c>
      <c r="B1971" s="29" t="n">
        <v>45412</v>
      </c>
      <c r="C1971" s="28" t="n">
        <v>27034.33</v>
      </c>
      <c r="D1971" s="28" t="n">
        <v>1770</v>
      </c>
      <c r="E1971" s="28" t="s">
        <v>380</v>
      </c>
    </row>
    <row r="1972" customFormat="false" ht="15" hidden="false" customHeight="false" outlineLevel="0" collapsed="false">
      <c r="A1972" s="28" t="n">
        <v>54</v>
      </c>
      <c r="B1972" s="29" t="n">
        <v>45443</v>
      </c>
      <c r="C1972" s="28" t="n">
        <v>28494.99</v>
      </c>
      <c r="D1972" s="28" t="n">
        <v>1770</v>
      </c>
      <c r="E1972" s="28" t="s">
        <v>380</v>
      </c>
    </row>
    <row r="1973" customFormat="false" ht="15" hidden="false" customHeight="false" outlineLevel="0" collapsed="false">
      <c r="A1973" s="28" t="n">
        <v>54</v>
      </c>
      <c r="B1973" s="29" t="n">
        <v>45473</v>
      </c>
      <c r="C1973" s="28" t="n">
        <v>29794.46</v>
      </c>
      <c r="D1973" s="28" t="n">
        <v>1770</v>
      </c>
      <c r="E1973" s="28" t="s">
        <v>380</v>
      </c>
    </row>
    <row r="1974" customFormat="false" ht="15" hidden="false" customHeight="false" outlineLevel="0" collapsed="false">
      <c r="A1974" s="28" t="n">
        <v>54</v>
      </c>
      <c r="B1974" s="29" t="n">
        <v>45504</v>
      </c>
      <c r="C1974" s="28" t="n">
        <v>31221.1</v>
      </c>
      <c r="D1974" s="28" t="n">
        <v>1770</v>
      </c>
      <c r="E1974" s="28" t="s">
        <v>380</v>
      </c>
    </row>
    <row r="1975" customFormat="false" ht="15" hidden="false" customHeight="false" outlineLevel="0" collapsed="false">
      <c r="A1975" s="28" t="n">
        <v>54</v>
      </c>
      <c r="B1975" s="29" t="n">
        <v>45535</v>
      </c>
      <c r="C1975" s="28" t="n">
        <v>30988.44</v>
      </c>
      <c r="D1975" s="28" t="n">
        <v>0</v>
      </c>
      <c r="E1975" s="28" t="s">
        <v>379</v>
      </c>
    </row>
    <row r="1976" customFormat="false" ht="15" hidden="false" customHeight="false" outlineLevel="0" collapsed="false">
      <c r="A1976" s="28" t="n">
        <v>54</v>
      </c>
      <c r="B1976" s="29" t="n">
        <v>45565</v>
      </c>
      <c r="C1976" s="28" t="n">
        <v>32511.09</v>
      </c>
      <c r="D1976" s="28" t="n">
        <v>1770</v>
      </c>
      <c r="E1976" s="28" t="s">
        <v>380</v>
      </c>
    </row>
    <row r="1977" customFormat="false" ht="15" hidden="false" customHeight="false" outlineLevel="0" collapsed="false">
      <c r="A1977" s="28" t="n">
        <v>54</v>
      </c>
      <c r="B1977" s="29" t="n">
        <v>45596</v>
      </c>
      <c r="C1977" s="28" t="n">
        <v>34261.16</v>
      </c>
      <c r="D1977" s="28" t="n">
        <v>1770</v>
      </c>
      <c r="E1977" s="28" t="s">
        <v>380</v>
      </c>
    </row>
    <row r="1978" customFormat="false" ht="15" hidden="false" customHeight="false" outlineLevel="0" collapsed="false">
      <c r="A1978" s="28" t="n">
        <v>54</v>
      </c>
      <c r="B1978" s="29" t="n">
        <v>45626</v>
      </c>
      <c r="C1978" s="28" t="n">
        <v>35862.02</v>
      </c>
      <c r="D1978" s="28" t="n">
        <v>1770</v>
      </c>
      <c r="E1978" s="28" t="s">
        <v>380</v>
      </c>
    </row>
    <row r="1979" customFormat="false" ht="15" hidden="false" customHeight="false" outlineLevel="0" collapsed="false">
      <c r="A1979" s="28" t="n">
        <v>54</v>
      </c>
      <c r="B1979" s="29" t="n">
        <v>45657</v>
      </c>
      <c r="C1979" s="28" t="n">
        <v>37347.11</v>
      </c>
      <c r="D1979" s="28" t="n">
        <v>1770</v>
      </c>
      <c r="E1979" s="28" t="s">
        <v>380</v>
      </c>
    </row>
    <row r="1980" customFormat="false" ht="15" hidden="false" customHeight="false" outlineLevel="0" collapsed="false">
      <c r="A1980" s="28" t="n">
        <v>54</v>
      </c>
      <c r="B1980" s="29" t="n">
        <v>45688</v>
      </c>
      <c r="C1980" s="28" t="n">
        <v>38922.44</v>
      </c>
      <c r="D1980" s="28" t="n">
        <v>1770</v>
      </c>
      <c r="E1980" s="28" t="s">
        <v>380</v>
      </c>
    </row>
    <row r="1981" customFormat="false" ht="15" hidden="false" customHeight="false" outlineLevel="0" collapsed="false">
      <c r="A1981" s="28" t="n">
        <v>54</v>
      </c>
      <c r="B1981" s="29" t="n">
        <v>45716</v>
      </c>
      <c r="C1981" s="28" t="n">
        <v>40606.42</v>
      </c>
      <c r="D1981" s="28" t="n">
        <v>1770</v>
      </c>
      <c r="E1981" s="28" t="s">
        <v>380</v>
      </c>
    </row>
    <row r="1982" customFormat="false" ht="15" hidden="false" customHeight="false" outlineLevel="0" collapsed="false">
      <c r="A1982" s="28" t="n">
        <v>54</v>
      </c>
      <c r="B1982" s="29" t="n">
        <v>45747</v>
      </c>
      <c r="C1982" s="28" t="n">
        <v>41874.99</v>
      </c>
      <c r="D1982" s="28" t="n">
        <v>1770</v>
      </c>
      <c r="E1982" s="28" t="s">
        <v>380</v>
      </c>
    </row>
    <row r="1983" customFormat="false" ht="15" hidden="false" customHeight="false" outlineLevel="0" collapsed="false">
      <c r="A1983" s="28" t="n">
        <v>54</v>
      </c>
      <c r="B1983" s="29" t="n">
        <v>45777</v>
      </c>
      <c r="C1983" s="28" t="n">
        <v>43465.33</v>
      </c>
      <c r="D1983" s="28" t="n">
        <v>1770</v>
      </c>
      <c r="E1983" s="28" t="s">
        <v>380</v>
      </c>
    </row>
    <row r="1984" customFormat="false" ht="15" hidden="false" customHeight="false" outlineLevel="0" collapsed="false">
      <c r="A1984" s="28" t="n">
        <v>54</v>
      </c>
      <c r="B1984" s="29" t="n">
        <v>45808</v>
      </c>
      <c r="C1984" s="28" t="n">
        <v>45056.5</v>
      </c>
      <c r="D1984" s="28" t="n">
        <v>1770</v>
      </c>
      <c r="E1984" s="28" t="s">
        <v>380</v>
      </c>
    </row>
    <row r="1985" customFormat="false" ht="15" hidden="false" customHeight="false" outlineLevel="0" collapsed="false">
      <c r="A1985" s="28" t="n">
        <v>54</v>
      </c>
      <c r="B1985" s="29" t="n">
        <v>45838</v>
      </c>
      <c r="C1985" s="28" t="n">
        <v>46142.03</v>
      </c>
      <c r="D1985" s="28" t="n">
        <v>1170.22</v>
      </c>
      <c r="E1985" s="28" t="s">
        <v>381</v>
      </c>
    </row>
    <row r="1986" customFormat="false" ht="15" hidden="false" customHeight="false" outlineLevel="0" collapsed="false">
      <c r="A1986" s="28" t="n">
        <v>54</v>
      </c>
      <c r="B1986" s="29" t="n">
        <v>45869</v>
      </c>
      <c r="C1986" s="28" t="n">
        <v>47635.74</v>
      </c>
      <c r="D1986" s="28" t="n">
        <v>1770</v>
      </c>
      <c r="E1986" s="28" t="s">
        <v>380</v>
      </c>
    </row>
    <row r="1987" customFormat="false" ht="15" hidden="false" customHeight="false" outlineLevel="0" collapsed="false">
      <c r="A1987" s="28" t="n">
        <v>54</v>
      </c>
      <c r="B1987" s="29" t="n">
        <v>45900</v>
      </c>
      <c r="C1987" s="28" t="n">
        <v>48984.55</v>
      </c>
      <c r="D1987" s="28" t="n">
        <v>1770</v>
      </c>
      <c r="E1987" s="28" t="s">
        <v>380</v>
      </c>
    </row>
    <row r="1988" customFormat="false" ht="15" hidden="false" customHeight="false" outlineLevel="0" collapsed="false">
      <c r="A1988" s="28" t="n">
        <v>54</v>
      </c>
      <c r="B1988" s="29" t="n">
        <v>45930</v>
      </c>
      <c r="C1988" s="28" t="n">
        <v>50745.93</v>
      </c>
      <c r="D1988" s="28" t="n">
        <v>1770</v>
      </c>
      <c r="E1988" s="28" t="s">
        <v>380</v>
      </c>
    </row>
    <row r="1989" customFormat="false" ht="15" hidden="false" customHeight="false" outlineLevel="0" collapsed="false">
      <c r="A1989" s="28" t="n">
        <v>54</v>
      </c>
      <c r="B1989" s="29" t="n">
        <v>45961</v>
      </c>
      <c r="C1989" s="28" t="n">
        <v>52211.34</v>
      </c>
      <c r="D1989" s="28" t="n">
        <v>1770</v>
      </c>
      <c r="E1989" s="28" t="s">
        <v>380</v>
      </c>
    </row>
    <row r="1990" customFormat="false" ht="15" hidden="false" customHeight="false" outlineLevel="0" collapsed="false">
      <c r="A1990" s="28" t="n">
        <v>54</v>
      </c>
      <c r="B1990" s="29" t="n">
        <v>45991</v>
      </c>
      <c r="C1990" s="28" t="n">
        <v>53872.8</v>
      </c>
      <c r="D1990" s="28" t="n">
        <v>1770</v>
      </c>
      <c r="E1990" s="28" t="s">
        <v>380</v>
      </c>
    </row>
    <row r="1991" customFormat="false" ht="15" hidden="false" customHeight="false" outlineLevel="0" collapsed="false">
      <c r="A1991" s="28" t="n">
        <v>54</v>
      </c>
      <c r="B1991" s="29" t="n">
        <v>46022</v>
      </c>
      <c r="C1991" s="28" t="n">
        <v>55631.14</v>
      </c>
      <c r="D1991" s="28" t="n">
        <v>1770</v>
      </c>
      <c r="E1991" s="28" t="s">
        <v>380</v>
      </c>
    </row>
    <row r="1992" customFormat="false" ht="15" hidden="false" customHeight="false" outlineLevel="0" collapsed="false">
      <c r="A1992" s="28" t="n">
        <v>54</v>
      </c>
      <c r="B1992" s="29" t="n">
        <v>46053</v>
      </c>
      <c r="C1992" s="28" t="n">
        <v>57184.34</v>
      </c>
      <c r="D1992" s="28" t="n">
        <v>1770</v>
      </c>
      <c r="E1992" s="28" t="s">
        <v>380</v>
      </c>
    </row>
    <row r="1993" customFormat="false" ht="15" hidden="false" customHeight="false" outlineLevel="0" collapsed="false">
      <c r="A1993" s="28" t="n">
        <v>54</v>
      </c>
      <c r="B1993" s="29" t="n">
        <v>46081</v>
      </c>
      <c r="C1993" s="28" t="n">
        <v>58564.55</v>
      </c>
      <c r="D1993" s="28" t="n">
        <v>1770</v>
      </c>
      <c r="E1993" s="28" t="s">
        <v>380</v>
      </c>
    </row>
    <row r="1994" customFormat="false" ht="15" hidden="false" customHeight="false" outlineLevel="0" collapsed="false">
      <c r="A1994" s="28" t="n">
        <v>54</v>
      </c>
      <c r="B1994" s="29" t="n">
        <v>46112</v>
      </c>
      <c r="C1994" s="28" t="n">
        <v>59856.17</v>
      </c>
      <c r="D1994" s="28" t="n">
        <v>1770</v>
      </c>
      <c r="E1994" s="28" t="s">
        <v>380</v>
      </c>
    </row>
    <row r="1995" customFormat="false" ht="15" hidden="false" customHeight="false" outlineLevel="0" collapsed="false">
      <c r="A1995" s="28" t="n">
        <v>54</v>
      </c>
      <c r="B1995" s="29" t="n">
        <v>46142</v>
      </c>
      <c r="C1995" s="28" t="n">
        <v>61432.25</v>
      </c>
      <c r="D1995" s="28" t="n">
        <v>1770</v>
      </c>
      <c r="E1995" s="28" t="s">
        <v>380</v>
      </c>
    </row>
    <row r="1996" customFormat="false" ht="15" hidden="false" customHeight="false" outlineLevel="0" collapsed="false">
      <c r="A1996" s="28" t="n">
        <v>54</v>
      </c>
      <c r="B1996" s="29" t="n">
        <v>46173</v>
      </c>
      <c r="C1996" s="28" t="n">
        <v>62969.92</v>
      </c>
      <c r="D1996" s="28" t="n">
        <v>1770</v>
      </c>
      <c r="E1996" s="28" t="s">
        <v>380</v>
      </c>
    </row>
    <row r="1997" customFormat="false" ht="15" hidden="false" customHeight="false" outlineLevel="0" collapsed="false">
      <c r="A1997" s="28" t="n">
        <v>54</v>
      </c>
      <c r="B1997" s="29" t="n">
        <v>46203</v>
      </c>
      <c r="C1997" s="28" t="n">
        <v>64327.91</v>
      </c>
      <c r="D1997" s="28" t="n">
        <v>1770</v>
      </c>
      <c r="E1997" s="28" t="s">
        <v>380</v>
      </c>
    </row>
    <row r="1998" customFormat="false" ht="15" hidden="false" customHeight="false" outlineLevel="0" collapsed="false">
      <c r="A1998" s="28" t="n">
        <v>54</v>
      </c>
      <c r="B1998" s="29" t="n">
        <v>46234</v>
      </c>
      <c r="C1998" s="28" t="n">
        <v>65913.45</v>
      </c>
      <c r="D1998" s="28" t="n">
        <v>1770</v>
      </c>
      <c r="E1998" s="28" t="s">
        <v>380</v>
      </c>
    </row>
    <row r="1999" customFormat="false" ht="15" hidden="false" customHeight="false" outlineLevel="0" collapsed="false">
      <c r="A1999" s="28" t="n">
        <v>54</v>
      </c>
      <c r="B1999" s="29" t="n">
        <v>46265</v>
      </c>
      <c r="C1999" s="28" t="n">
        <v>67551.17</v>
      </c>
      <c r="D1999" s="28" t="n">
        <v>1770</v>
      </c>
      <c r="E1999" s="28" t="s">
        <v>380</v>
      </c>
    </row>
    <row r="2000" customFormat="false" ht="15" hidden="false" customHeight="false" outlineLevel="0" collapsed="false">
      <c r="A2000" s="28" t="n">
        <v>55</v>
      </c>
      <c r="B2000" s="29" t="n">
        <v>45107</v>
      </c>
      <c r="C2000" s="28" t="n">
        <v>13117.96</v>
      </c>
      <c r="D2000" s="28" t="n">
        <v>1720</v>
      </c>
      <c r="E2000" s="28" t="s">
        <v>380</v>
      </c>
    </row>
    <row r="2001" customFormat="false" ht="15" hidden="false" customHeight="false" outlineLevel="0" collapsed="false">
      <c r="A2001" s="28" t="n">
        <v>55</v>
      </c>
      <c r="B2001" s="29" t="n">
        <v>45138</v>
      </c>
      <c r="C2001" s="28" t="n">
        <v>14797.59</v>
      </c>
      <c r="D2001" s="28" t="n">
        <v>1720</v>
      </c>
      <c r="E2001" s="28" t="s">
        <v>380</v>
      </c>
    </row>
    <row r="2002" customFormat="false" ht="15" hidden="false" customHeight="false" outlineLevel="0" collapsed="false">
      <c r="A2002" s="28" t="n">
        <v>55</v>
      </c>
      <c r="B2002" s="29" t="n">
        <v>45169</v>
      </c>
      <c r="C2002" s="28" t="n">
        <v>15545.28</v>
      </c>
      <c r="D2002" s="28" t="n">
        <v>1126.8</v>
      </c>
      <c r="E2002" s="28" t="s">
        <v>381</v>
      </c>
    </row>
    <row r="2003" customFormat="false" ht="15" hidden="false" customHeight="false" outlineLevel="0" collapsed="false">
      <c r="A2003" s="28" t="n">
        <v>55</v>
      </c>
      <c r="B2003" s="29" t="n">
        <v>45199</v>
      </c>
      <c r="C2003" s="28" t="n">
        <v>17131.99</v>
      </c>
      <c r="D2003" s="28" t="n">
        <v>1720</v>
      </c>
      <c r="E2003" s="28" t="s">
        <v>380</v>
      </c>
    </row>
    <row r="2004" customFormat="false" ht="15" hidden="false" customHeight="false" outlineLevel="0" collapsed="false">
      <c r="A2004" s="28" t="n">
        <v>55</v>
      </c>
      <c r="B2004" s="29" t="n">
        <v>45230</v>
      </c>
      <c r="C2004" s="28" t="n">
        <v>18730.74</v>
      </c>
      <c r="D2004" s="28" t="n">
        <v>1720</v>
      </c>
      <c r="E2004" s="28" t="s">
        <v>380</v>
      </c>
    </row>
    <row r="2005" customFormat="false" ht="15" hidden="false" customHeight="false" outlineLevel="0" collapsed="false">
      <c r="A2005" s="28" t="n">
        <v>55</v>
      </c>
      <c r="B2005" s="29" t="n">
        <v>45260</v>
      </c>
      <c r="C2005" s="28" t="n">
        <v>20080.9</v>
      </c>
      <c r="D2005" s="28" t="n">
        <v>1720</v>
      </c>
      <c r="E2005" s="28" t="s">
        <v>380</v>
      </c>
    </row>
    <row r="2006" customFormat="false" ht="15" hidden="false" customHeight="false" outlineLevel="0" collapsed="false">
      <c r="A2006" s="28" t="n">
        <v>55</v>
      </c>
      <c r="B2006" s="29" t="n">
        <v>45291</v>
      </c>
      <c r="C2006" s="28" t="n">
        <v>20012.89</v>
      </c>
      <c r="D2006" s="28" t="n">
        <v>0</v>
      </c>
      <c r="E2006" s="28" t="s">
        <v>379</v>
      </c>
    </row>
    <row r="2007" customFormat="false" ht="15" hidden="false" customHeight="false" outlineLevel="0" collapsed="false">
      <c r="A2007" s="28" t="n">
        <v>55</v>
      </c>
      <c r="B2007" s="29" t="n">
        <v>45322</v>
      </c>
      <c r="C2007" s="28" t="n">
        <v>21580.15</v>
      </c>
      <c r="D2007" s="28" t="n">
        <v>1720</v>
      </c>
      <c r="E2007" s="28" t="s">
        <v>380</v>
      </c>
    </row>
    <row r="2008" customFormat="false" ht="15" hidden="false" customHeight="false" outlineLevel="0" collapsed="false">
      <c r="A2008" s="28" t="n">
        <v>55</v>
      </c>
      <c r="B2008" s="29" t="n">
        <v>45351</v>
      </c>
      <c r="C2008" s="28" t="n">
        <v>22798.49</v>
      </c>
      <c r="D2008" s="28" t="n">
        <v>1720</v>
      </c>
      <c r="E2008" s="28" t="s">
        <v>380</v>
      </c>
    </row>
    <row r="2009" customFormat="false" ht="15" hidden="false" customHeight="false" outlineLevel="0" collapsed="false">
      <c r="A2009" s="28" t="n">
        <v>55</v>
      </c>
      <c r="B2009" s="29" t="n">
        <v>45382</v>
      </c>
      <c r="C2009" s="28" t="n">
        <v>24135.93</v>
      </c>
      <c r="D2009" s="28" t="n">
        <v>1720</v>
      </c>
      <c r="E2009" s="28" t="s">
        <v>380</v>
      </c>
    </row>
    <row r="2010" customFormat="false" ht="15" hidden="false" customHeight="false" outlineLevel="0" collapsed="false">
      <c r="A2010" s="28" t="n">
        <v>55</v>
      </c>
      <c r="B2010" s="29" t="n">
        <v>45412</v>
      </c>
      <c r="C2010" s="28" t="n">
        <v>23738.31</v>
      </c>
      <c r="D2010" s="28" t="n">
        <v>0</v>
      </c>
      <c r="E2010" s="28" t="s">
        <v>379</v>
      </c>
    </row>
    <row r="2011" customFormat="false" ht="15" hidden="false" customHeight="false" outlineLevel="0" collapsed="false">
      <c r="A2011" s="28" t="n">
        <v>55</v>
      </c>
      <c r="B2011" s="29" t="n">
        <v>45443</v>
      </c>
      <c r="C2011" s="28" t="n">
        <v>25087.98</v>
      </c>
      <c r="D2011" s="28" t="n">
        <v>1720</v>
      </c>
      <c r="E2011" s="28" t="s">
        <v>380</v>
      </c>
    </row>
    <row r="2012" customFormat="false" ht="15" hidden="false" customHeight="false" outlineLevel="0" collapsed="false">
      <c r="A2012" s="28" t="n">
        <v>55</v>
      </c>
      <c r="B2012" s="29" t="n">
        <v>45473</v>
      </c>
      <c r="C2012" s="28" t="n">
        <v>24746.43</v>
      </c>
      <c r="D2012" s="28" t="n">
        <v>0</v>
      </c>
      <c r="E2012" s="28" t="s">
        <v>379</v>
      </c>
    </row>
    <row r="2013" customFormat="false" ht="15" hidden="false" customHeight="false" outlineLevel="0" collapsed="false">
      <c r="A2013" s="28" t="n">
        <v>55</v>
      </c>
      <c r="B2013" s="29" t="n">
        <v>45504</v>
      </c>
      <c r="C2013" s="28" t="n">
        <v>26439.54</v>
      </c>
      <c r="D2013" s="28" t="n">
        <v>1720</v>
      </c>
      <c r="E2013" s="28" t="s">
        <v>380</v>
      </c>
    </row>
    <row r="2014" customFormat="false" ht="15" hidden="false" customHeight="false" outlineLevel="0" collapsed="false">
      <c r="A2014" s="28" t="n">
        <v>55</v>
      </c>
      <c r="B2014" s="29" t="n">
        <v>45535</v>
      </c>
      <c r="C2014" s="28" t="n">
        <v>27932.84</v>
      </c>
      <c r="D2014" s="28" t="n">
        <v>1720</v>
      </c>
      <c r="E2014" s="28" t="s">
        <v>380</v>
      </c>
    </row>
    <row r="2015" customFormat="false" ht="15" hidden="false" customHeight="false" outlineLevel="0" collapsed="false">
      <c r="A2015" s="28" t="n">
        <v>55</v>
      </c>
      <c r="B2015" s="29" t="n">
        <v>45565</v>
      </c>
      <c r="C2015" s="28" t="n">
        <v>28203.56</v>
      </c>
      <c r="D2015" s="28" t="n">
        <v>699.68</v>
      </c>
      <c r="E2015" s="28" t="s">
        <v>381</v>
      </c>
    </row>
    <row r="2016" customFormat="false" ht="15" hidden="false" customHeight="false" outlineLevel="0" collapsed="false">
      <c r="A2016" s="28" t="n">
        <v>55</v>
      </c>
      <c r="B2016" s="29" t="n">
        <v>45596</v>
      </c>
      <c r="C2016" s="28" t="n">
        <v>29641.58</v>
      </c>
      <c r="D2016" s="28" t="n">
        <v>1720</v>
      </c>
      <c r="E2016" s="28" t="s">
        <v>380</v>
      </c>
    </row>
    <row r="2017" customFormat="false" ht="15" hidden="false" customHeight="false" outlineLevel="0" collapsed="false">
      <c r="A2017" s="28" t="n">
        <v>55</v>
      </c>
      <c r="B2017" s="29" t="n">
        <v>45626</v>
      </c>
      <c r="C2017" s="28" t="n">
        <v>30867.02</v>
      </c>
      <c r="D2017" s="28" t="n">
        <v>1720</v>
      </c>
      <c r="E2017" s="28" t="s">
        <v>380</v>
      </c>
    </row>
    <row r="2018" customFormat="false" ht="15" hidden="false" customHeight="false" outlineLevel="0" collapsed="false">
      <c r="A2018" s="28" t="n">
        <v>55</v>
      </c>
      <c r="B2018" s="29" t="n">
        <v>45657</v>
      </c>
      <c r="C2018" s="28" t="n">
        <v>31292.42</v>
      </c>
      <c r="D2018" s="28" t="n">
        <v>753.61</v>
      </c>
      <c r="E2018" s="28" t="s">
        <v>381</v>
      </c>
    </row>
    <row r="2019" customFormat="false" ht="15" hidden="false" customHeight="false" outlineLevel="0" collapsed="false">
      <c r="A2019" s="28" t="n">
        <v>55</v>
      </c>
      <c r="B2019" s="29" t="n">
        <v>45688</v>
      </c>
      <c r="C2019" s="28" t="n">
        <v>32586.8</v>
      </c>
      <c r="D2019" s="28" t="n">
        <v>1720</v>
      </c>
      <c r="E2019" s="28" t="s">
        <v>380</v>
      </c>
    </row>
    <row r="2020" customFormat="false" ht="15" hidden="false" customHeight="false" outlineLevel="0" collapsed="false">
      <c r="A2020" s="28" t="n">
        <v>55</v>
      </c>
      <c r="B2020" s="29" t="n">
        <v>45716</v>
      </c>
      <c r="C2020" s="28" t="n">
        <v>33985.69</v>
      </c>
      <c r="D2020" s="28" t="n">
        <v>1720</v>
      </c>
      <c r="E2020" s="28" t="s">
        <v>380</v>
      </c>
    </row>
    <row r="2021" customFormat="false" ht="15" hidden="false" customHeight="false" outlineLevel="0" collapsed="false">
      <c r="A2021" s="28" t="n">
        <v>55</v>
      </c>
      <c r="B2021" s="29" t="n">
        <v>45747</v>
      </c>
      <c r="C2021" s="28" t="n">
        <v>35040.04</v>
      </c>
      <c r="D2021" s="28" t="n">
        <v>1148.72</v>
      </c>
      <c r="E2021" s="28" t="s">
        <v>381</v>
      </c>
    </row>
    <row r="2022" customFormat="false" ht="15" hidden="false" customHeight="false" outlineLevel="0" collapsed="false">
      <c r="A2022" s="28" t="n">
        <v>55</v>
      </c>
      <c r="B2022" s="29" t="n">
        <v>45777</v>
      </c>
      <c r="C2022" s="28" t="n">
        <v>36560.7</v>
      </c>
      <c r="D2022" s="28" t="n">
        <v>1720</v>
      </c>
      <c r="E2022" s="28" t="s">
        <v>380</v>
      </c>
    </row>
    <row r="2023" customFormat="false" ht="15" hidden="false" customHeight="false" outlineLevel="0" collapsed="false">
      <c r="A2023" s="28" t="n">
        <v>55</v>
      </c>
      <c r="B2023" s="29" t="n">
        <v>45808</v>
      </c>
      <c r="C2023" s="28" t="n">
        <v>38163.37</v>
      </c>
      <c r="D2023" s="28" t="n">
        <v>1720</v>
      </c>
      <c r="E2023" s="28" t="s">
        <v>380</v>
      </c>
    </row>
    <row r="2024" customFormat="false" ht="15" hidden="false" customHeight="false" outlineLevel="0" collapsed="false">
      <c r="A2024" s="28" t="n">
        <v>55</v>
      </c>
      <c r="B2024" s="29" t="n">
        <v>45838</v>
      </c>
      <c r="C2024" s="28" t="n">
        <v>38479.45</v>
      </c>
      <c r="D2024" s="28" t="n">
        <v>723.01</v>
      </c>
      <c r="E2024" s="28" t="s">
        <v>381</v>
      </c>
    </row>
    <row r="2025" customFormat="false" ht="15" hidden="false" customHeight="false" outlineLevel="0" collapsed="false">
      <c r="A2025" s="28" t="n">
        <v>55</v>
      </c>
      <c r="B2025" s="29" t="n">
        <v>45869</v>
      </c>
      <c r="C2025" s="28" t="n">
        <v>40122.91</v>
      </c>
      <c r="D2025" s="28" t="n">
        <v>1720</v>
      </c>
      <c r="E2025" s="28" t="s">
        <v>380</v>
      </c>
    </row>
    <row r="2026" customFormat="false" ht="15" hidden="false" customHeight="false" outlineLevel="0" collapsed="false">
      <c r="A2026" s="28" t="n">
        <v>55</v>
      </c>
      <c r="B2026" s="29" t="n">
        <v>45900</v>
      </c>
      <c r="C2026" s="28" t="n">
        <v>41362.44</v>
      </c>
      <c r="D2026" s="28" t="n">
        <v>1720</v>
      </c>
      <c r="E2026" s="28" t="s">
        <v>380</v>
      </c>
    </row>
    <row r="2027" customFormat="false" ht="15" hidden="false" customHeight="false" outlineLevel="0" collapsed="false">
      <c r="A2027" s="28" t="n">
        <v>55</v>
      </c>
      <c r="B2027" s="29" t="n">
        <v>45930</v>
      </c>
      <c r="C2027" s="28" t="n">
        <v>42919.04</v>
      </c>
      <c r="D2027" s="28" t="n">
        <v>1720</v>
      </c>
      <c r="E2027" s="28" t="s">
        <v>380</v>
      </c>
    </row>
    <row r="2028" customFormat="false" ht="15" hidden="false" customHeight="false" outlineLevel="0" collapsed="false">
      <c r="A2028" s="28" t="n">
        <v>55</v>
      </c>
      <c r="B2028" s="29" t="n">
        <v>45961</v>
      </c>
      <c r="C2028" s="28" t="n">
        <v>44145.85</v>
      </c>
      <c r="D2028" s="28" t="n">
        <v>1720</v>
      </c>
      <c r="E2028" s="28" t="s">
        <v>380</v>
      </c>
    </row>
    <row r="2029" customFormat="false" ht="15" hidden="false" customHeight="false" outlineLevel="0" collapsed="false">
      <c r="A2029" s="28" t="n">
        <v>55</v>
      </c>
      <c r="B2029" s="29" t="n">
        <v>45991</v>
      </c>
      <c r="C2029" s="28" t="n">
        <v>45688.74</v>
      </c>
      <c r="D2029" s="28" t="n">
        <v>1720</v>
      </c>
      <c r="E2029" s="28" t="s">
        <v>380</v>
      </c>
    </row>
    <row r="2030" customFormat="false" ht="15" hidden="false" customHeight="false" outlineLevel="0" collapsed="false">
      <c r="A2030" s="28" t="n">
        <v>55</v>
      </c>
      <c r="B2030" s="29" t="n">
        <v>46022</v>
      </c>
      <c r="C2030" s="28" t="n">
        <v>47133.31</v>
      </c>
      <c r="D2030" s="28" t="n">
        <v>1720</v>
      </c>
      <c r="E2030" s="28" t="s">
        <v>380</v>
      </c>
    </row>
    <row r="2031" customFormat="false" ht="15" hidden="false" customHeight="false" outlineLevel="0" collapsed="false">
      <c r="A2031" s="28" t="n">
        <v>55</v>
      </c>
      <c r="B2031" s="29" t="n">
        <v>46053</v>
      </c>
      <c r="C2031" s="28" t="n">
        <v>48381.24</v>
      </c>
      <c r="D2031" s="28" t="n">
        <v>1720</v>
      </c>
      <c r="E2031" s="28" t="s">
        <v>380</v>
      </c>
    </row>
    <row r="2032" customFormat="false" ht="15" hidden="false" customHeight="false" outlineLevel="0" collapsed="false">
      <c r="A2032" s="28" t="n">
        <v>55</v>
      </c>
      <c r="B2032" s="29" t="n">
        <v>46081</v>
      </c>
      <c r="C2032" s="28" t="n">
        <v>50025.16</v>
      </c>
      <c r="D2032" s="28" t="n">
        <v>1720</v>
      </c>
      <c r="E2032" s="28" t="s">
        <v>380</v>
      </c>
    </row>
    <row r="2033" customFormat="false" ht="15" hidden="false" customHeight="false" outlineLevel="0" collapsed="false">
      <c r="A2033" s="28" t="n">
        <v>55</v>
      </c>
      <c r="B2033" s="29" t="n">
        <v>46112</v>
      </c>
      <c r="C2033" s="28" t="n">
        <v>51616.62</v>
      </c>
      <c r="D2033" s="28" t="n">
        <v>1720</v>
      </c>
      <c r="E2033" s="28" t="s">
        <v>380</v>
      </c>
    </row>
    <row r="2034" customFormat="false" ht="15" hidden="false" customHeight="false" outlineLevel="0" collapsed="false">
      <c r="A2034" s="28" t="n">
        <v>55</v>
      </c>
      <c r="B2034" s="29" t="n">
        <v>46142</v>
      </c>
      <c r="C2034" s="28" t="n">
        <v>53040.74</v>
      </c>
      <c r="D2034" s="28" t="n">
        <v>1720</v>
      </c>
      <c r="E2034" s="28" t="s">
        <v>380</v>
      </c>
    </row>
    <row r="2035" customFormat="false" ht="15" hidden="false" customHeight="false" outlineLevel="0" collapsed="false">
      <c r="A2035" s="28" t="n">
        <v>55</v>
      </c>
      <c r="B2035" s="29" t="n">
        <v>46173</v>
      </c>
      <c r="C2035" s="28" t="n">
        <v>54016.49</v>
      </c>
      <c r="D2035" s="28" t="n">
        <v>1027.21</v>
      </c>
      <c r="E2035" s="28" t="s">
        <v>381</v>
      </c>
    </row>
    <row r="2036" customFormat="false" ht="15" hidden="false" customHeight="false" outlineLevel="0" collapsed="false">
      <c r="A2036" s="28" t="n">
        <v>55</v>
      </c>
      <c r="B2036" s="29" t="n">
        <v>46203</v>
      </c>
      <c r="C2036" s="28" t="n">
        <v>55231.16</v>
      </c>
      <c r="D2036" s="28" t="n">
        <v>1720</v>
      </c>
      <c r="E2036" s="28" t="s">
        <v>380</v>
      </c>
    </row>
    <row r="2037" customFormat="false" ht="15" hidden="false" customHeight="false" outlineLevel="0" collapsed="false">
      <c r="A2037" s="28" t="n">
        <v>55</v>
      </c>
      <c r="B2037" s="29" t="n">
        <v>46234</v>
      </c>
      <c r="C2037" s="28" t="n">
        <v>56714.89</v>
      </c>
      <c r="D2037" s="28" t="n">
        <v>1720</v>
      </c>
      <c r="E2037" s="28" t="s">
        <v>380</v>
      </c>
    </row>
    <row r="2038" customFormat="false" ht="15" hidden="false" customHeight="false" outlineLevel="0" collapsed="false">
      <c r="A2038" s="28" t="n">
        <v>55</v>
      </c>
      <c r="B2038" s="29" t="n">
        <v>46265</v>
      </c>
      <c r="C2038" s="28" t="n">
        <v>58313.27</v>
      </c>
      <c r="D2038" s="28" t="n">
        <v>1720</v>
      </c>
      <c r="E2038" s="28" t="s">
        <v>380</v>
      </c>
    </row>
    <row r="2039" customFormat="false" ht="15" hidden="false" customHeight="false" outlineLevel="0" collapsed="false">
      <c r="A2039" s="28" t="n">
        <v>56</v>
      </c>
      <c r="B2039" s="29" t="n">
        <v>44957</v>
      </c>
      <c r="C2039" s="28" t="n">
        <v>7924.38</v>
      </c>
      <c r="D2039" s="28" t="n">
        <v>1620</v>
      </c>
      <c r="E2039" s="28" t="s">
        <v>380</v>
      </c>
    </row>
    <row r="2040" customFormat="false" ht="15" hidden="false" customHeight="false" outlineLevel="0" collapsed="false">
      <c r="A2040" s="28" t="n">
        <v>56</v>
      </c>
      <c r="B2040" s="29" t="n">
        <v>44985</v>
      </c>
      <c r="C2040" s="28" t="n">
        <v>8420.44</v>
      </c>
      <c r="D2040" s="28" t="n">
        <v>821.49</v>
      </c>
      <c r="E2040" s="28" t="s">
        <v>381</v>
      </c>
    </row>
    <row r="2041" customFormat="false" ht="15" hidden="false" customHeight="false" outlineLevel="0" collapsed="false">
      <c r="A2041" s="28" t="n">
        <v>56</v>
      </c>
      <c r="B2041" s="29" t="n">
        <v>45016</v>
      </c>
      <c r="C2041" s="28" t="n">
        <v>9251.63</v>
      </c>
      <c r="D2041" s="28" t="n">
        <v>1052.03</v>
      </c>
      <c r="E2041" s="28" t="s">
        <v>381</v>
      </c>
    </row>
    <row r="2042" customFormat="false" ht="15" hidden="false" customHeight="false" outlineLevel="0" collapsed="false">
      <c r="A2042" s="28" t="n">
        <v>56</v>
      </c>
      <c r="B2042" s="29" t="n">
        <v>45046</v>
      </c>
      <c r="C2042" s="28" t="n">
        <v>10470.98</v>
      </c>
      <c r="D2042" s="28" t="n">
        <v>1620</v>
      </c>
      <c r="E2042" s="28" t="s">
        <v>380</v>
      </c>
    </row>
    <row r="2043" customFormat="false" ht="15" hidden="false" customHeight="false" outlineLevel="0" collapsed="false">
      <c r="A2043" s="28" t="n">
        <v>56</v>
      </c>
      <c r="B2043" s="29" t="n">
        <v>45077</v>
      </c>
      <c r="C2043" s="28" t="n">
        <v>12073.46</v>
      </c>
      <c r="D2043" s="28" t="n">
        <v>1620</v>
      </c>
      <c r="E2043" s="28" t="s">
        <v>380</v>
      </c>
    </row>
    <row r="2044" customFormat="false" ht="15" hidden="false" customHeight="false" outlineLevel="0" collapsed="false">
      <c r="A2044" s="28" t="n">
        <v>56</v>
      </c>
      <c r="B2044" s="29" t="n">
        <v>45107</v>
      </c>
      <c r="C2044" s="28" t="n">
        <v>13583.85</v>
      </c>
      <c r="D2044" s="28" t="n">
        <v>1620</v>
      </c>
      <c r="E2044" s="28" t="s">
        <v>380</v>
      </c>
    </row>
    <row r="2045" customFormat="false" ht="15" hidden="false" customHeight="false" outlineLevel="0" collapsed="false">
      <c r="A2045" s="28" t="n">
        <v>56</v>
      </c>
      <c r="B2045" s="29" t="n">
        <v>45138</v>
      </c>
      <c r="C2045" s="28" t="n">
        <v>15153.52</v>
      </c>
      <c r="D2045" s="28" t="n">
        <v>1620</v>
      </c>
      <c r="E2045" s="28" t="s">
        <v>380</v>
      </c>
    </row>
    <row r="2046" customFormat="false" ht="15" hidden="false" customHeight="false" outlineLevel="0" collapsed="false">
      <c r="A2046" s="28" t="n">
        <v>56</v>
      </c>
      <c r="B2046" s="29" t="n">
        <v>45169</v>
      </c>
      <c r="C2046" s="28" t="n">
        <v>14853.54</v>
      </c>
      <c r="D2046" s="28" t="n">
        <v>0</v>
      </c>
      <c r="E2046" s="28" t="s">
        <v>379</v>
      </c>
    </row>
    <row r="2047" customFormat="false" ht="15" hidden="false" customHeight="false" outlineLevel="0" collapsed="false">
      <c r="A2047" s="28" t="n">
        <v>56</v>
      </c>
      <c r="B2047" s="29" t="n">
        <v>45199</v>
      </c>
      <c r="C2047" s="28" t="n">
        <v>16386.93</v>
      </c>
      <c r="D2047" s="28" t="n">
        <v>1620</v>
      </c>
      <c r="E2047" s="28" t="s">
        <v>380</v>
      </c>
    </row>
    <row r="2048" customFormat="false" ht="15" hidden="false" customHeight="false" outlineLevel="0" collapsed="false">
      <c r="A2048" s="28" t="n">
        <v>56</v>
      </c>
      <c r="B2048" s="29" t="n">
        <v>45230</v>
      </c>
      <c r="C2048" s="28" t="n">
        <v>17576.46</v>
      </c>
      <c r="D2048" s="28" t="n">
        <v>1620</v>
      </c>
      <c r="E2048" s="28" t="s">
        <v>380</v>
      </c>
    </row>
    <row r="2049" customFormat="false" ht="15" hidden="false" customHeight="false" outlineLevel="0" collapsed="false">
      <c r="A2049" s="28" t="n">
        <v>56</v>
      </c>
      <c r="B2049" s="29" t="n">
        <v>45260</v>
      </c>
      <c r="C2049" s="28" t="n">
        <v>18956.38</v>
      </c>
      <c r="D2049" s="28" t="n">
        <v>1620</v>
      </c>
      <c r="E2049" s="28" t="s">
        <v>380</v>
      </c>
    </row>
    <row r="2050" customFormat="false" ht="15" hidden="false" customHeight="false" outlineLevel="0" collapsed="false">
      <c r="A2050" s="28" t="n">
        <v>56</v>
      </c>
      <c r="B2050" s="29" t="n">
        <v>45291</v>
      </c>
      <c r="C2050" s="28" t="n">
        <v>20507.32</v>
      </c>
      <c r="D2050" s="28" t="n">
        <v>1620</v>
      </c>
      <c r="E2050" s="28" t="s">
        <v>380</v>
      </c>
    </row>
    <row r="2051" customFormat="false" ht="15" hidden="false" customHeight="false" outlineLevel="0" collapsed="false">
      <c r="A2051" s="28" t="n">
        <v>56</v>
      </c>
      <c r="B2051" s="29" t="n">
        <v>45322</v>
      </c>
      <c r="C2051" s="28" t="n">
        <v>21938.84</v>
      </c>
      <c r="D2051" s="28" t="n">
        <v>1620</v>
      </c>
      <c r="E2051" s="28" t="s">
        <v>380</v>
      </c>
    </row>
    <row r="2052" customFormat="false" ht="15" hidden="false" customHeight="false" outlineLevel="0" collapsed="false">
      <c r="A2052" s="28" t="n">
        <v>56</v>
      </c>
      <c r="B2052" s="29" t="n">
        <v>45351</v>
      </c>
      <c r="C2052" s="28" t="n">
        <v>23451.77</v>
      </c>
      <c r="D2052" s="28" t="n">
        <v>1620</v>
      </c>
      <c r="E2052" s="28" t="s">
        <v>380</v>
      </c>
    </row>
    <row r="2053" customFormat="false" ht="15" hidden="false" customHeight="false" outlineLevel="0" collapsed="false">
      <c r="A2053" s="28" t="n">
        <v>56</v>
      </c>
      <c r="B2053" s="29" t="n">
        <v>45382</v>
      </c>
      <c r="C2053" s="28" t="n">
        <v>24992.28</v>
      </c>
      <c r="D2053" s="28" t="n">
        <v>1620</v>
      </c>
      <c r="E2053" s="28" t="s">
        <v>380</v>
      </c>
    </row>
    <row r="2054" customFormat="false" ht="15" hidden="false" customHeight="false" outlineLevel="0" collapsed="false">
      <c r="A2054" s="28" t="n">
        <v>56</v>
      </c>
      <c r="B2054" s="29" t="n">
        <v>45412</v>
      </c>
      <c r="C2054" s="28" t="n">
        <v>26471.7</v>
      </c>
      <c r="D2054" s="28" t="n">
        <v>1620</v>
      </c>
      <c r="E2054" s="28" t="s">
        <v>380</v>
      </c>
    </row>
    <row r="2055" customFormat="false" ht="15" hidden="false" customHeight="false" outlineLevel="0" collapsed="false">
      <c r="A2055" s="28" t="n">
        <v>56</v>
      </c>
      <c r="B2055" s="29" t="n">
        <v>45443</v>
      </c>
      <c r="C2055" s="28" t="n">
        <v>27909.12</v>
      </c>
      <c r="D2055" s="28" t="n">
        <v>1620</v>
      </c>
      <c r="E2055" s="28" t="s">
        <v>380</v>
      </c>
    </row>
    <row r="2056" customFormat="false" ht="15" hidden="false" customHeight="false" outlineLevel="0" collapsed="false">
      <c r="A2056" s="28" t="n">
        <v>56</v>
      </c>
      <c r="B2056" s="29" t="n">
        <v>45473</v>
      </c>
      <c r="C2056" s="28" t="n">
        <v>29373.36</v>
      </c>
      <c r="D2056" s="28" t="n">
        <v>1620</v>
      </c>
      <c r="E2056" s="28" t="s">
        <v>380</v>
      </c>
    </row>
    <row r="2057" customFormat="false" ht="15" hidden="false" customHeight="false" outlineLevel="0" collapsed="false">
      <c r="A2057" s="28" t="n">
        <v>56</v>
      </c>
      <c r="B2057" s="29" t="n">
        <v>45504</v>
      </c>
      <c r="C2057" s="28" t="n">
        <v>30706.08</v>
      </c>
      <c r="D2057" s="28" t="n">
        <v>1620</v>
      </c>
      <c r="E2057" s="28" t="s">
        <v>380</v>
      </c>
    </row>
    <row r="2058" customFormat="false" ht="15" hidden="false" customHeight="false" outlineLevel="0" collapsed="false">
      <c r="A2058" s="28" t="n">
        <v>56</v>
      </c>
      <c r="B2058" s="29" t="n">
        <v>45535</v>
      </c>
      <c r="C2058" s="28" t="n">
        <v>31912.98</v>
      </c>
      <c r="D2058" s="28" t="n">
        <v>1620</v>
      </c>
      <c r="E2058" s="28" t="s">
        <v>380</v>
      </c>
    </row>
    <row r="2059" customFormat="false" ht="15" hidden="false" customHeight="false" outlineLevel="0" collapsed="false">
      <c r="A2059" s="28" t="n">
        <v>56</v>
      </c>
      <c r="B2059" s="29" t="n">
        <v>45565</v>
      </c>
      <c r="C2059" s="28" t="n">
        <v>33438.06</v>
      </c>
      <c r="D2059" s="28" t="n">
        <v>1620</v>
      </c>
      <c r="E2059" s="28" t="s">
        <v>380</v>
      </c>
    </row>
    <row r="2060" customFormat="false" ht="15" hidden="false" customHeight="false" outlineLevel="0" collapsed="false">
      <c r="A2060" s="28" t="n">
        <v>56</v>
      </c>
      <c r="B2060" s="29" t="n">
        <v>45596</v>
      </c>
      <c r="C2060" s="28" t="n">
        <v>34721.57</v>
      </c>
      <c r="D2060" s="28" t="n">
        <v>1620</v>
      </c>
      <c r="E2060" s="28" t="s">
        <v>380</v>
      </c>
    </row>
    <row r="2061" customFormat="false" ht="15" hidden="false" customHeight="false" outlineLevel="0" collapsed="false">
      <c r="A2061" s="28" t="n">
        <v>56</v>
      </c>
      <c r="B2061" s="29" t="n">
        <v>45626</v>
      </c>
      <c r="C2061" s="28" t="n">
        <v>36243.22</v>
      </c>
      <c r="D2061" s="28" t="n">
        <v>1620</v>
      </c>
      <c r="E2061" s="28" t="s">
        <v>380</v>
      </c>
    </row>
    <row r="2062" customFormat="false" ht="15" hidden="false" customHeight="false" outlineLevel="0" collapsed="false">
      <c r="A2062" s="28" t="n">
        <v>56</v>
      </c>
      <c r="B2062" s="29" t="n">
        <v>45657</v>
      </c>
      <c r="C2062" s="28" t="n">
        <v>37716.43</v>
      </c>
      <c r="D2062" s="28" t="n">
        <v>1620</v>
      </c>
      <c r="E2062" s="28" t="s">
        <v>380</v>
      </c>
    </row>
    <row r="2063" customFormat="false" ht="15" hidden="false" customHeight="false" outlineLevel="0" collapsed="false">
      <c r="A2063" s="28" t="n">
        <v>56</v>
      </c>
      <c r="B2063" s="29" t="n">
        <v>45688</v>
      </c>
      <c r="C2063" s="28" t="n">
        <v>38567.48</v>
      </c>
      <c r="D2063" s="28" t="n">
        <v>999.15</v>
      </c>
      <c r="E2063" s="28" t="s">
        <v>381</v>
      </c>
    </row>
    <row r="2064" customFormat="false" ht="15" hidden="false" customHeight="false" outlineLevel="0" collapsed="false">
      <c r="A2064" s="28" t="n">
        <v>56</v>
      </c>
      <c r="B2064" s="29" t="n">
        <v>45716</v>
      </c>
      <c r="C2064" s="28" t="n">
        <v>39004.53</v>
      </c>
      <c r="D2064" s="28" t="n">
        <v>728.27</v>
      </c>
      <c r="E2064" s="28" t="s">
        <v>381</v>
      </c>
    </row>
    <row r="2065" customFormat="false" ht="15" hidden="false" customHeight="false" outlineLevel="0" collapsed="false">
      <c r="A2065" s="28" t="n">
        <v>56</v>
      </c>
      <c r="B2065" s="29" t="n">
        <v>45747</v>
      </c>
      <c r="C2065" s="28" t="n">
        <v>39112.23</v>
      </c>
      <c r="D2065" s="28" t="n">
        <v>333.51</v>
      </c>
      <c r="E2065" s="28" t="s">
        <v>381</v>
      </c>
    </row>
    <row r="2066" customFormat="false" ht="15" hidden="false" customHeight="false" outlineLevel="0" collapsed="false">
      <c r="A2066" s="28" t="n">
        <v>56</v>
      </c>
      <c r="B2066" s="29" t="n">
        <v>45777</v>
      </c>
      <c r="C2066" s="28" t="n">
        <v>40727.21</v>
      </c>
      <c r="D2066" s="28" t="n">
        <v>1620</v>
      </c>
      <c r="E2066" s="28" t="s">
        <v>380</v>
      </c>
    </row>
    <row r="2067" customFormat="false" ht="15" hidden="false" customHeight="false" outlineLevel="0" collapsed="false">
      <c r="A2067" s="28" t="n">
        <v>56</v>
      </c>
      <c r="B2067" s="29" t="n">
        <v>45808</v>
      </c>
      <c r="C2067" s="28" t="n">
        <v>42015.22</v>
      </c>
      <c r="D2067" s="28" t="n">
        <v>1620</v>
      </c>
      <c r="E2067" s="28" t="s">
        <v>380</v>
      </c>
    </row>
    <row r="2068" customFormat="false" ht="15" hidden="false" customHeight="false" outlineLevel="0" collapsed="false">
      <c r="A2068" s="28" t="n">
        <v>56</v>
      </c>
      <c r="B2068" s="29" t="n">
        <v>45838</v>
      </c>
      <c r="C2068" s="28" t="n">
        <v>43302.62</v>
      </c>
      <c r="D2068" s="28" t="n">
        <v>1620</v>
      </c>
      <c r="E2068" s="28" t="s">
        <v>380</v>
      </c>
    </row>
    <row r="2069" customFormat="false" ht="15" hidden="false" customHeight="false" outlineLevel="0" collapsed="false">
      <c r="A2069" s="28" t="n">
        <v>56</v>
      </c>
      <c r="B2069" s="29" t="n">
        <v>45869</v>
      </c>
      <c r="C2069" s="28" t="n">
        <v>44550.3</v>
      </c>
      <c r="D2069" s="28" t="n">
        <v>1620</v>
      </c>
      <c r="E2069" s="28" t="s">
        <v>380</v>
      </c>
    </row>
    <row r="2070" customFormat="false" ht="15" hidden="false" customHeight="false" outlineLevel="0" collapsed="false">
      <c r="A2070" s="28" t="n">
        <v>56</v>
      </c>
      <c r="B2070" s="29" t="n">
        <v>45900</v>
      </c>
      <c r="C2070" s="28" t="n">
        <v>45787.32</v>
      </c>
      <c r="D2070" s="28" t="n">
        <v>1620</v>
      </c>
      <c r="E2070" s="28" t="s">
        <v>380</v>
      </c>
    </row>
    <row r="2071" customFormat="false" ht="15" hidden="false" customHeight="false" outlineLevel="0" collapsed="false">
      <c r="A2071" s="28" t="n">
        <v>56</v>
      </c>
      <c r="B2071" s="29" t="n">
        <v>45930</v>
      </c>
      <c r="C2071" s="28" t="n">
        <v>47282.23</v>
      </c>
      <c r="D2071" s="28" t="n">
        <v>1620</v>
      </c>
      <c r="E2071" s="28" t="s">
        <v>380</v>
      </c>
    </row>
    <row r="2072" customFormat="false" ht="15" hidden="false" customHeight="false" outlineLevel="0" collapsed="false">
      <c r="A2072" s="28" t="n">
        <v>56</v>
      </c>
      <c r="B2072" s="29" t="n">
        <v>45961</v>
      </c>
      <c r="C2072" s="28" t="n">
        <v>48813.94</v>
      </c>
      <c r="D2072" s="28" t="n">
        <v>1620</v>
      </c>
      <c r="E2072" s="28" t="s">
        <v>380</v>
      </c>
    </row>
    <row r="2073" customFormat="false" ht="15" hidden="false" customHeight="false" outlineLevel="0" collapsed="false">
      <c r="A2073" s="28" t="n">
        <v>56</v>
      </c>
      <c r="B2073" s="29" t="n">
        <v>45991</v>
      </c>
      <c r="C2073" s="28" t="n">
        <v>50114.18</v>
      </c>
      <c r="D2073" s="28" t="n">
        <v>1620</v>
      </c>
      <c r="E2073" s="28" t="s">
        <v>380</v>
      </c>
    </row>
    <row r="2074" customFormat="false" ht="15" hidden="false" customHeight="false" outlineLevel="0" collapsed="false">
      <c r="A2074" s="28" t="n">
        <v>56</v>
      </c>
      <c r="B2074" s="29" t="n">
        <v>46022</v>
      </c>
      <c r="C2074" s="28" t="n">
        <v>51307.64</v>
      </c>
      <c r="D2074" s="28" t="n">
        <v>1620</v>
      </c>
      <c r="E2074" s="28" t="s">
        <v>380</v>
      </c>
    </row>
    <row r="2075" customFormat="false" ht="15" hidden="false" customHeight="false" outlineLevel="0" collapsed="false">
      <c r="A2075" s="28" t="n">
        <v>56</v>
      </c>
      <c r="B2075" s="29" t="n">
        <v>46053</v>
      </c>
      <c r="C2075" s="28" t="n">
        <v>52726.38</v>
      </c>
      <c r="D2075" s="28" t="n">
        <v>1620</v>
      </c>
      <c r="E2075" s="28" t="s">
        <v>380</v>
      </c>
    </row>
    <row r="2076" customFormat="false" ht="15" hidden="false" customHeight="false" outlineLevel="0" collapsed="false">
      <c r="A2076" s="28" t="n">
        <v>56</v>
      </c>
      <c r="B2076" s="29" t="n">
        <v>46081</v>
      </c>
      <c r="C2076" s="28" t="n">
        <v>54126.54</v>
      </c>
      <c r="D2076" s="28" t="n">
        <v>1620</v>
      </c>
      <c r="E2076" s="28" t="s">
        <v>380</v>
      </c>
    </row>
    <row r="2077" customFormat="false" ht="15" hidden="false" customHeight="false" outlineLevel="0" collapsed="false">
      <c r="A2077" s="28" t="n">
        <v>56</v>
      </c>
      <c r="B2077" s="29" t="n">
        <v>46112</v>
      </c>
      <c r="C2077" s="28" t="n">
        <v>55591.55</v>
      </c>
      <c r="D2077" s="28" t="n">
        <v>1620</v>
      </c>
      <c r="E2077" s="28" t="s">
        <v>380</v>
      </c>
    </row>
    <row r="2078" customFormat="false" ht="15" hidden="false" customHeight="false" outlineLevel="0" collapsed="false">
      <c r="A2078" s="28" t="n">
        <v>56</v>
      </c>
      <c r="B2078" s="29" t="n">
        <v>46142</v>
      </c>
      <c r="C2078" s="28" t="n">
        <v>56768.29</v>
      </c>
      <c r="D2078" s="28" t="n">
        <v>1620</v>
      </c>
      <c r="E2078" s="28" t="s">
        <v>380</v>
      </c>
    </row>
    <row r="2079" customFormat="false" ht="15" hidden="false" customHeight="false" outlineLevel="0" collapsed="false">
      <c r="A2079" s="28" t="n">
        <v>56</v>
      </c>
      <c r="B2079" s="29" t="n">
        <v>46173</v>
      </c>
      <c r="C2079" s="28" t="n">
        <v>58379.77</v>
      </c>
      <c r="D2079" s="28" t="n">
        <v>1620</v>
      </c>
      <c r="E2079" s="28" t="s">
        <v>380</v>
      </c>
    </row>
    <row r="2080" customFormat="false" ht="15" hidden="false" customHeight="false" outlineLevel="0" collapsed="false">
      <c r="A2080" s="28" t="n">
        <v>56</v>
      </c>
      <c r="B2080" s="29" t="n">
        <v>46203</v>
      </c>
      <c r="C2080" s="28" t="n">
        <v>59805.68</v>
      </c>
      <c r="D2080" s="28" t="n">
        <v>1620</v>
      </c>
      <c r="E2080" s="28" t="s">
        <v>380</v>
      </c>
    </row>
    <row r="2081" customFormat="false" ht="15" hidden="false" customHeight="false" outlineLevel="0" collapsed="false">
      <c r="A2081" s="28" t="n">
        <v>56</v>
      </c>
      <c r="B2081" s="29" t="n">
        <v>46234</v>
      </c>
      <c r="C2081" s="28" t="n">
        <v>61356.78</v>
      </c>
      <c r="D2081" s="28" t="n">
        <v>1620</v>
      </c>
      <c r="E2081" s="28" t="s">
        <v>380</v>
      </c>
    </row>
    <row r="2082" customFormat="false" ht="15" hidden="false" customHeight="false" outlineLevel="0" collapsed="false">
      <c r="A2082" s="28" t="n">
        <v>56</v>
      </c>
      <c r="B2082" s="29" t="n">
        <v>46265</v>
      </c>
      <c r="C2082" s="28" t="n">
        <v>62963.28</v>
      </c>
      <c r="D2082" s="28" t="n">
        <v>1620</v>
      </c>
      <c r="E2082" s="28" t="s">
        <v>380</v>
      </c>
    </row>
    <row r="2083" customFormat="false" ht="15" hidden="false" customHeight="false" outlineLevel="0" collapsed="false">
      <c r="A2083" s="28" t="n">
        <v>57</v>
      </c>
      <c r="B2083" s="29" t="n">
        <v>45626</v>
      </c>
      <c r="C2083" s="28" t="n">
        <v>8129.29</v>
      </c>
      <c r="D2083" s="28" t="n">
        <v>1400</v>
      </c>
      <c r="E2083" s="28" t="s">
        <v>380</v>
      </c>
    </row>
    <row r="2084" customFormat="false" ht="15" hidden="false" customHeight="false" outlineLevel="0" collapsed="false">
      <c r="A2084" s="28" t="n">
        <v>57</v>
      </c>
      <c r="B2084" s="29" t="n">
        <v>45657</v>
      </c>
      <c r="C2084" s="28" t="n">
        <v>9480.14</v>
      </c>
      <c r="D2084" s="28" t="n">
        <v>1400</v>
      </c>
      <c r="E2084" s="28" t="s">
        <v>380</v>
      </c>
    </row>
    <row r="2085" customFormat="false" ht="15" hidden="false" customHeight="false" outlineLevel="0" collapsed="false">
      <c r="A2085" s="28" t="n">
        <v>57</v>
      </c>
      <c r="B2085" s="29" t="n">
        <v>45688</v>
      </c>
      <c r="C2085" s="28" t="n">
        <v>10516.97</v>
      </c>
      <c r="D2085" s="28" t="n">
        <v>1400</v>
      </c>
      <c r="E2085" s="28" t="s">
        <v>380</v>
      </c>
    </row>
    <row r="2086" customFormat="false" ht="15" hidden="false" customHeight="false" outlineLevel="0" collapsed="false">
      <c r="A2086" s="28" t="n">
        <v>57</v>
      </c>
      <c r="B2086" s="29" t="n">
        <v>45716</v>
      </c>
      <c r="C2086" s="28" t="n">
        <v>11066.67</v>
      </c>
      <c r="D2086" s="28" t="n">
        <v>567.36</v>
      </c>
      <c r="E2086" s="28" t="s">
        <v>381</v>
      </c>
    </row>
    <row r="2087" customFormat="false" ht="15" hidden="false" customHeight="false" outlineLevel="0" collapsed="false">
      <c r="A2087" s="28" t="n">
        <v>57</v>
      </c>
      <c r="B2087" s="29" t="n">
        <v>45747</v>
      </c>
      <c r="C2087" s="28" t="n">
        <v>12334.03</v>
      </c>
      <c r="D2087" s="28" t="n">
        <v>1400</v>
      </c>
      <c r="E2087" s="28" t="s">
        <v>380</v>
      </c>
    </row>
    <row r="2088" customFormat="false" ht="15" hidden="false" customHeight="false" outlineLevel="0" collapsed="false">
      <c r="A2088" s="28" t="n">
        <v>57</v>
      </c>
      <c r="B2088" s="29" t="n">
        <v>45777</v>
      </c>
      <c r="C2088" s="28" t="n">
        <v>13489.77</v>
      </c>
      <c r="D2088" s="28" t="n">
        <v>1400</v>
      </c>
      <c r="E2088" s="28" t="s">
        <v>380</v>
      </c>
    </row>
    <row r="2089" customFormat="false" ht="15" hidden="false" customHeight="false" outlineLevel="0" collapsed="false">
      <c r="A2089" s="28" t="n">
        <v>57</v>
      </c>
      <c r="B2089" s="29" t="n">
        <v>45808</v>
      </c>
      <c r="C2089" s="28" t="n">
        <v>14787.14</v>
      </c>
      <c r="D2089" s="28" t="n">
        <v>1400</v>
      </c>
      <c r="E2089" s="28" t="s">
        <v>380</v>
      </c>
    </row>
    <row r="2090" customFormat="false" ht="15" hidden="false" customHeight="false" outlineLevel="0" collapsed="false">
      <c r="A2090" s="28" t="n">
        <v>57</v>
      </c>
      <c r="B2090" s="29" t="n">
        <v>45838</v>
      </c>
      <c r="C2090" s="28" t="n">
        <v>15845.95</v>
      </c>
      <c r="D2090" s="28" t="n">
        <v>1400</v>
      </c>
      <c r="E2090" s="28" t="s">
        <v>380</v>
      </c>
    </row>
    <row r="2091" customFormat="false" ht="15" hidden="false" customHeight="false" outlineLevel="0" collapsed="false">
      <c r="A2091" s="28" t="n">
        <v>57</v>
      </c>
      <c r="B2091" s="29" t="n">
        <v>45869</v>
      </c>
      <c r="C2091" s="28" t="n">
        <v>17173.56</v>
      </c>
      <c r="D2091" s="28" t="n">
        <v>1400</v>
      </c>
      <c r="E2091" s="28" t="s">
        <v>380</v>
      </c>
    </row>
    <row r="2092" customFormat="false" ht="15" hidden="false" customHeight="false" outlineLevel="0" collapsed="false">
      <c r="A2092" s="28" t="n">
        <v>57</v>
      </c>
      <c r="B2092" s="29" t="n">
        <v>45900</v>
      </c>
      <c r="C2092" s="28" t="n">
        <v>18448.96</v>
      </c>
      <c r="D2092" s="28" t="n">
        <v>1400</v>
      </c>
      <c r="E2092" s="28" t="s">
        <v>380</v>
      </c>
    </row>
    <row r="2093" customFormat="false" ht="15" hidden="false" customHeight="false" outlineLevel="0" collapsed="false">
      <c r="A2093" s="28" t="n">
        <v>57</v>
      </c>
      <c r="B2093" s="29" t="n">
        <v>45930</v>
      </c>
      <c r="C2093" s="28" t="n">
        <v>19773.41</v>
      </c>
      <c r="D2093" s="28" t="n">
        <v>1400</v>
      </c>
      <c r="E2093" s="28" t="s">
        <v>380</v>
      </c>
    </row>
    <row r="2094" customFormat="false" ht="15" hidden="false" customHeight="false" outlineLevel="0" collapsed="false">
      <c r="A2094" s="28" t="n">
        <v>57</v>
      </c>
      <c r="B2094" s="29" t="n">
        <v>45961</v>
      </c>
      <c r="C2094" s="28" t="n">
        <v>21141.49</v>
      </c>
      <c r="D2094" s="28" t="n">
        <v>1400</v>
      </c>
      <c r="E2094" s="28" t="s">
        <v>380</v>
      </c>
    </row>
    <row r="2095" customFormat="false" ht="15" hidden="false" customHeight="false" outlineLevel="0" collapsed="false">
      <c r="A2095" s="28" t="n">
        <v>57</v>
      </c>
      <c r="B2095" s="29" t="n">
        <v>45991</v>
      </c>
      <c r="C2095" s="28" t="n">
        <v>22279.62</v>
      </c>
      <c r="D2095" s="28" t="n">
        <v>1400</v>
      </c>
      <c r="E2095" s="28" t="s">
        <v>380</v>
      </c>
    </row>
    <row r="2096" customFormat="false" ht="15" hidden="false" customHeight="false" outlineLevel="0" collapsed="false">
      <c r="A2096" s="28" t="n">
        <v>57</v>
      </c>
      <c r="B2096" s="29" t="n">
        <v>46022</v>
      </c>
      <c r="C2096" s="28" t="n">
        <v>23398.71</v>
      </c>
      <c r="D2096" s="28" t="n">
        <v>1400</v>
      </c>
      <c r="E2096" s="28" t="s">
        <v>380</v>
      </c>
    </row>
    <row r="2097" customFormat="false" ht="15" hidden="false" customHeight="false" outlineLevel="0" collapsed="false">
      <c r="A2097" s="28" t="n">
        <v>57</v>
      </c>
      <c r="B2097" s="29" t="n">
        <v>46053</v>
      </c>
      <c r="C2097" s="28" t="n">
        <v>24717.01</v>
      </c>
      <c r="D2097" s="28" t="n">
        <v>1400</v>
      </c>
      <c r="E2097" s="28" t="s">
        <v>380</v>
      </c>
    </row>
    <row r="2098" customFormat="false" ht="15" hidden="false" customHeight="false" outlineLevel="0" collapsed="false">
      <c r="A2098" s="28" t="n">
        <v>57</v>
      </c>
      <c r="B2098" s="29" t="n">
        <v>46081</v>
      </c>
      <c r="C2098" s="28" t="n">
        <v>26023.34</v>
      </c>
      <c r="D2098" s="28" t="n">
        <v>1400</v>
      </c>
      <c r="E2098" s="28" t="s">
        <v>380</v>
      </c>
    </row>
    <row r="2099" customFormat="false" ht="15" hidden="false" customHeight="false" outlineLevel="0" collapsed="false">
      <c r="A2099" s="28" t="n">
        <v>57</v>
      </c>
      <c r="B2099" s="29" t="n">
        <v>46112</v>
      </c>
      <c r="C2099" s="28" t="n">
        <v>27065.78</v>
      </c>
      <c r="D2099" s="28" t="n">
        <v>1400</v>
      </c>
      <c r="E2099" s="28" t="s">
        <v>380</v>
      </c>
    </row>
    <row r="2100" customFormat="false" ht="15" hidden="false" customHeight="false" outlineLevel="0" collapsed="false">
      <c r="A2100" s="28" t="n">
        <v>57</v>
      </c>
      <c r="B2100" s="29" t="n">
        <v>46142</v>
      </c>
      <c r="C2100" s="28" t="n">
        <v>28224.74</v>
      </c>
      <c r="D2100" s="28" t="n">
        <v>1400</v>
      </c>
      <c r="E2100" s="28" t="s">
        <v>380</v>
      </c>
    </row>
    <row r="2101" customFormat="false" ht="15" hidden="false" customHeight="false" outlineLevel="0" collapsed="false">
      <c r="A2101" s="28" t="n">
        <v>57</v>
      </c>
      <c r="B2101" s="29" t="n">
        <v>46173</v>
      </c>
      <c r="C2101" s="28" t="n">
        <v>28302.53</v>
      </c>
      <c r="D2101" s="28" t="n">
        <v>437.11</v>
      </c>
      <c r="E2101" s="28" t="s">
        <v>381</v>
      </c>
    </row>
    <row r="2102" customFormat="false" ht="15" hidden="false" customHeight="false" outlineLevel="0" collapsed="false">
      <c r="A2102" s="28" t="n">
        <v>57</v>
      </c>
      <c r="B2102" s="29" t="n">
        <v>46203</v>
      </c>
      <c r="C2102" s="28" t="n">
        <v>29432.74</v>
      </c>
      <c r="D2102" s="28" t="n">
        <v>1400</v>
      </c>
      <c r="E2102" s="28" t="s">
        <v>380</v>
      </c>
    </row>
    <row r="2103" customFormat="false" ht="15" hidden="false" customHeight="false" outlineLevel="0" collapsed="false">
      <c r="A2103" s="28" t="n">
        <v>57</v>
      </c>
      <c r="B2103" s="29" t="n">
        <v>46234</v>
      </c>
      <c r="C2103" s="28" t="n">
        <v>30768.97</v>
      </c>
      <c r="D2103" s="28" t="n">
        <v>1400</v>
      </c>
      <c r="E2103" s="28" t="s">
        <v>380</v>
      </c>
    </row>
    <row r="2104" customFormat="false" ht="15" hidden="false" customHeight="false" outlineLevel="0" collapsed="false">
      <c r="A2104" s="28" t="n">
        <v>57</v>
      </c>
      <c r="B2104" s="29" t="n">
        <v>46265</v>
      </c>
      <c r="C2104" s="28" t="n">
        <v>31137.96</v>
      </c>
      <c r="D2104" s="28" t="n">
        <v>401.03</v>
      </c>
      <c r="E2104" s="28" t="s">
        <v>381</v>
      </c>
    </row>
    <row r="2105" customFormat="false" ht="15" hidden="false" customHeight="false" outlineLevel="0" collapsed="false">
      <c r="A2105" s="28" t="n">
        <v>58</v>
      </c>
      <c r="B2105" s="29" t="n">
        <v>44957</v>
      </c>
      <c r="C2105" s="28" t="n">
        <v>12858.18</v>
      </c>
      <c r="D2105" s="28" t="n">
        <v>1540</v>
      </c>
      <c r="E2105" s="28" t="s">
        <v>380</v>
      </c>
    </row>
    <row r="2106" customFormat="false" ht="15" hidden="false" customHeight="false" outlineLevel="0" collapsed="false">
      <c r="A2106" s="28" t="n">
        <v>58</v>
      </c>
      <c r="B2106" s="29" t="n">
        <v>44985</v>
      </c>
      <c r="C2106" s="28" t="n">
        <v>14226.09</v>
      </c>
      <c r="D2106" s="28" t="n">
        <v>1540</v>
      </c>
      <c r="E2106" s="28" t="s">
        <v>380</v>
      </c>
    </row>
    <row r="2107" customFormat="false" ht="15" hidden="false" customHeight="false" outlineLevel="0" collapsed="false">
      <c r="A2107" s="28" t="n">
        <v>58</v>
      </c>
      <c r="B2107" s="29" t="n">
        <v>45016</v>
      </c>
      <c r="C2107" s="28" t="n">
        <v>15564.92</v>
      </c>
      <c r="D2107" s="28" t="n">
        <v>1540</v>
      </c>
      <c r="E2107" s="28" t="s">
        <v>380</v>
      </c>
    </row>
    <row r="2108" customFormat="false" ht="15" hidden="false" customHeight="false" outlineLevel="0" collapsed="false">
      <c r="A2108" s="28" t="n">
        <v>58</v>
      </c>
      <c r="B2108" s="29" t="n">
        <v>45046</v>
      </c>
      <c r="C2108" s="28" t="n">
        <v>16874.15</v>
      </c>
      <c r="D2108" s="28" t="n">
        <v>1540</v>
      </c>
      <c r="E2108" s="28" t="s">
        <v>380</v>
      </c>
    </row>
    <row r="2109" customFormat="false" ht="15" hidden="false" customHeight="false" outlineLevel="0" collapsed="false">
      <c r="A2109" s="28" t="n">
        <v>58</v>
      </c>
      <c r="B2109" s="29" t="n">
        <v>45077</v>
      </c>
      <c r="C2109" s="28" t="n">
        <v>18001.29</v>
      </c>
      <c r="D2109" s="28" t="n">
        <v>1540</v>
      </c>
      <c r="E2109" s="28" t="s">
        <v>380</v>
      </c>
    </row>
    <row r="2110" customFormat="false" ht="15" hidden="false" customHeight="false" outlineLevel="0" collapsed="false">
      <c r="A2110" s="28" t="n">
        <v>58</v>
      </c>
      <c r="B2110" s="29" t="n">
        <v>45107</v>
      </c>
      <c r="C2110" s="28" t="n">
        <v>19272.01</v>
      </c>
      <c r="D2110" s="28" t="n">
        <v>1540</v>
      </c>
      <c r="E2110" s="28" t="s">
        <v>380</v>
      </c>
    </row>
    <row r="2111" customFormat="false" ht="15" hidden="false" customHeight="false" outlineLevel="0" collapsed="false">
      <c r="A2111" s="28" t="n">
        <v>58</v>
      </c>
      <c r="B2111" s="29" t="n">
        <v>45138</v>
      </c>
      <c r="C2111" s="28" t="n">
        <v>20690.9</v>
      </c>
      <c r="D2111" s="28" t="n">
        <v>1540</v>
      </c>
      <c r="E2111" s="28" t="s">
        <v>380</v>
      </c>
    </row>
    <row r="2112" customFormat="false" ht="15" hidden="false" customHeight="false" outlineLevel="0" collapsed="false">
      <c r="A2112" s="28" t="n">
        <v>58</v>
      </c>
      <c r="B2112" s="29" t="n">
        <v>45169</v>
      </c>
      <c r="C2112" s="28" t="n">
        <v>22050.97</v>
      </c>
      <c r="D2112" s="28" t="n">
        <v>1540</v>
      </c>
      <c r="E2112" s="28" t="s">
        <v>380</v>
      </c>
    </row>
    <row r="2113" customFormat="false" ht="15" hidden="false" customHeight="false" outlineLevel="0" collapsed="false">
      <c r="A2113" s="28" t="n">
        <v>58</v>
      </c>
      <c r="B2113" s="29" t="n">
        <v>45199</v>
      </c>
      <c r="C2113" s="28" t="n">
        <v>21704.43</v>
      </c>
      <c r="D2113" s="28" t="n">
        <v>0</v>
      </c>
      <c r="E2113" s="28" t="s">
        <v>379</v>
      </c>
    </row>
    <row r="2114" customFormat="false" ht="15" hidden="false" customHeight="false" outlineLevel="0" collapsed="false">
      <c r="A2114" s="28" t="n">
        <v>58</v>
      </c>
      <c r="B2114" s="29" t="n">
        <v>45230</v>
      </c>
      <c r="C2114" s="28" t="n">
        <v>22511.52</v>
      </c>
      <c r="D2114" s="28" t="n">
        <v>826.76</v>
      </c>
      <c r="E2114" s="28" t="s">
        <v>381</v>
      </c>
    </row>
    <row r="2115" customFormat="false" ht="15" hidden="false" customHeight="false" outlineLevel="0" collapsed="false">
      <c r="A2115" s="28" t="n">
        <v>58</v>
      </c>
      <c r="B2115" s="29" t="n">
        <v>45260</v>
      </c>
      <c r="C2115" s="28" t="n">
        <v>23788.17</v>
      </c>
      <c r="D2115" s="28" t="n">
        <v>1540</v>
      </c>
      <c r="E2115" s="28" t="s">
        <v>380</v>
      </c>
    </row>
    <row r="2116" customFormat="false" ht="15" hidden="false" customHeight="false" outlineLevel="0" collapsed="false">
      <c r="A2116" s="28" t="n">
        <v>58</v>
      </c>
      <c r="B2116" s="29" t="n">
        <v>45291</v>
      </c>
      <c r="C2116" s="28" t="n">
        <v>24897.38</v>
      </c>
      <c r="D2116" s="28" t="n">
        <v>1540</v>
      </c>
      <c r="E2116" s="28" t="s">
        <v>380</v>
      </c>
    </row>
    <row r="2117" customFormat="false" ht="15" hidden="false" customHeight="false" outlineLevel="0" collapsed="false">
      <c r="A2117" s="28" t="n">
        <v>58</v>
      </c>
      <c r="B2117" s="29" t="n">
        <v>45322</v>
      </c>
      <c r="C2117" s="28" t="n">
        <v>26195.1</v>
      </c>
      <c r="D2117" s="28" t="n">
        <v>139.72</v>
      </c>
      <c r="E2117" s="28" t="s">
        <v>381</v>
      </c>
    </row>
    <row r="2118" customFormat="false" ht="15" hidden="false" customHeight="false" outlineLevel="0" collapsed="false">
      <c r="A2118" s="28" t="n">
        <v>58</v>
      </c>
      <c r="B2118" s="29" t="n">
        <v>45351</v>
      </c>
      <c r="C2118" s="28" t="n">
        <v>27590.18</v>
      </c>
      <c r="D2118" s="28" t="n">
        <v>160.04</v>
      </c>
      <c r="E2118" s="28" t="s">
        <v>381</v>
      </c>
    </row>
    <row r="2119" customFormat="false" ht="15" hidden="false" customHeight="false" outlineLevel="0" collapsed="false">
      <c r="A2119" s="28" t="n">
        <v>58</v>
      </c>
      <c r="B2119" s="29" t="n">
        <v>45382</v>
      </c>
      <c r="C2119" s="28" t="n">
        <v>28789.8</v>
      </c>
      <c r="D2119" s="28" t="n">
        <v>1540</v>
      </c>
      <c r="E2119" s="28" t="s">
        <v>380</v>
      </c>
    </row>
    <row r="2120" customFormat="false" ht="15" hidden="false" customHeight="false" outlineLevel="0" collapsed="false">
      <c r="A2120" s="28" t="n">
        <v>58</v>
      </c>
      <c r="B2120" s="29" t="n">
        <v>45412</v>
      </c>
      <c r="C2120" s="28" t="n">
        <v>30144.2</v>
      </c>
      <c r="D2120" s="28" t="n">
        <v>1540</v>
      </c>
      <c r="E2120" s="28" t="s">
        <v>380</v>
      </c>
    </row>
    <row r="2121" customFormat="false" ht="15" hidden="false" customHeight="false" outlineLevel="0" collapsed="false">
      <c r="A2121" s="28" t="n">
        <v>58</v>
      </c>
      <c r="B2121" s="29" t="n">
        <v>45443</v>
      </c>
      <c r="C2121" s="28" t="n">
        <v>30616.07</v>
      </c>
      <c r="D2121" s="28" t="n">
        <v>615.46</v>
      </c>
      <c r="E2121" s="28" t="s">
        <v>381</v>
      </c>
    </row>
    <row r="2122" customFormat="false" ht="15" hidden="false" customHeight="false" outlineLevel="0" collapsed="false">
      <c r="A2122" s="28" t="n">
        <v>58</v>
      </c>
      <c r="B2122" s="29" t="n">
        <v>45473</v>
      </c>
      <c r="C2122" s="28" t="n">
        <v>31880.81</v>
      </c>
      <c r="D2122" s="28" t="n">
        <v>1540</v>
      </c>
      <c r="E2122" s="28" t="s">
        <v>380</v>
      </c>
    </row>
    <row r="2123" customFormat="false" ht="15" hidden="false" customHeight="false" outlineLevel="0" collapsed="false">
      <c r="A2123" s="28" t="n">
        <v>58</v>
      </c>
      <c r="B2123" s="29" t="n">
        <v>45504</v>
      </c>
      <c r="C2123" s="28" t="n">
        <v>33320.23</v>
      </c>
      <c r="D2123" s="28" t="n">
        <v>1540</v>
      </c>
      <c r="E2123" s="28" t="s">
        <v>380</v>
      </c>
    </row>
    <row r="2124" customFormat="false" ht="15" hidden="false" customHeight="false" outlineLevel="0" collapsed="false">
      <c r="A2124" s="28" t="n">
        <v>58</v>
      </c>
      <c r="B2124" s="29" t="n">
        <v>45535</v>
      </c>
      <c r="C2124" s="28" t="n">
        <v>34808.58</v>
      </c>
      <c r="D2124" s="28" t="n">
        <v>1540</v>
      </c>
      <c r="E2124" s="28" t="s">
        <v>380</v>
      </c>
    </row>
    <row r="2125" customFormat="false" ht="15" hidden="false" customHeight="false" outlineLevel="0" collapsed="false">
      <c r="A2125" s="28" t="n">
        <v>58</v>
      </c>
      <c r="B2125" s="29" t="n">
        <v>45565</v>
      </c>
      <c r="C2125" s="28" t="n">
        <v>35918.85</v>
      </c>
      <c r="D2125" s="28" t="n">
        <v>1540</v>
      </c>
      <c r="E2125" s="28" t="s">
        <v>380</v>
      </c>
    </row>
    <row r="2126" customFormat="false" ht="15" hidden="false" customHeight="false" outlineLevel="0" collapsed="false">
      <c r="A2126" s="28" t="n">
        <v>58</v>
      </c>
      <c r="B2126" s="29" t="n">
        <v>45596</v>
      </c>
      <c r="C2126" s="28" t="n">
        <v>37376.13</v>
      </c>
      <c r="D2126" s="28" t="n">
        <v>1540</v>
      </c>
      <c r="E2126" s="28" t="s">
        <v>380</v>
      </c>
    </row>
    <row r="2127" customFormat="false" ht="15" hidden="false" customHeight="false" outlineLevel="0" collapsed="false">
      <c r="A2127" s="28" t="n">
        <v>58</v>
      </c>
      <c r="B2127" s="29" t="n">
        <v>45626</v>
      </c>
      <c r="C2127" s="28" t="n">
        <v>38908.23</v>
      </c>
      <c r="D2127" s="28" t="n">
        <v>1540</v>
      </c>
      <c r="E2127" s="28" t="s">
        <v>380</v>
      </c>
    </row>
    <row r="2128" customFormat="false" ht="15" hidden="false" customHeight="false" outlineLevel="0" collapsed="false">
      <c r="A2128" s="28" t="n">
        <v>58</v>
      </c>
      <c r="B2128" s="29" t="n">
        <v>45657</v>
      </c>
      <c r="C2128" s="28" t="n">
        <v>40427.22</v>
      </c>
      <c r="D2128" s="28" t="n">
        <v>1540</v>
      </c>
      <c r="E2128" s="28" t="s">
        <v>380</v>
      </c>
    </row>
    <row r="2129" customFormat="false" ht="15" hidden="false" customHeight="false" outlineLevel="0" collapsed="false">
      <c r="A2129" s="28" t="n">
        <v>58</v>
      </c>
      <c r="B2129" s="29" t="n">
        <v>45688</v>
      </c>
      <c r="C2129" s="28" t="n">
        <v>41850.36</v>
      </c>
      <c r="D2129" s="28" t="n">
        <v>1540</v>
      </c>
      <c r="E2129" s="28" t="s">
        <v>380</v>
      </c>
    </row>
    <row r="2130" customFormat="false" ht="15" hidden="false" customHeight="false" outlineLevel="0" collapsed="false">
      <c r="A2130" s="28" t="n">
        <v>58</v>
      </c>
      <c r="B2130" s="29" t="n">
        <v>45716</v>
      </c>
      <c r="C2130" s="28" t="n">
        <v>42941.03</v>
      </c>
      <c r="D2130" s="28" t="n">
        <v>1540</v>
      </c>
      <c r="E2130" s="28" t="s">
        <v>380</v>
      </c>
    </row>
    <row r="2131" customFormat="false" ht="15" hidden="false" customHeight="false" outlineLevel="0" collapsed="false">
      <c r="A2131" s="28" t="n">
        <v>58</v>
      </c>
      <c r="B2131" s="29" t="n">
        <v>45747</v>
      </c>
      <c r="C2131" s="28" t="n">
        <v>44256.68</v>
      </c>
      <c r="D2131" s="28" t="n">
        <v>1540</v>
      </c>
      <c r="E2131" s="28" t="s">
        <v>380</v>
      </c>
    </row>
    <row r="2132" customFormat="false" ht="15" hidden="false" customHeight="false" outlineLevel="0" collapsed="false">
      <c r="A2132" s="28" t="n">
        <v>58</v>
      </c>
      <c r="B2132" s="29" t="n">
        <v>45777</v>
      </c>
      <c r="C2132" s="28" t="n">
        <v>45390.13</v>
      </c>
      <c r="D2132" s="28" t="n">
        <v>1540</v>
      </c>
      <c r="E2132" s="28" t="s">
        <v>380</v>
      </c>
    </row>
    <row r="2133" customFormat="false" ht="15" hidden="false" customHeight="false" outlineLevel="0" collapsed="false">
      <c r="A2133" s="28" t="n">
        <v>58</v>
      </c>
      <c r="B2133" s="29" t="n">
        <v>45808</v>
      </c>
      <c r="C2133" s="28" t="n">
        <v>46606.72</v>
      </c>
      <c r="D2133" s="28" t="n">
        <v>1540</v>
      </c>
      <c r="E2133" s="28" t="s">
        <v>380</v>
      </c>
    </row>
    <row r="2134" customFormat="false" ht="15" hidden="false" customHeight="false" outlineLevel="0" collapsed="false">
      <c r="A2134" s="28" t="n">
        <v>58</v>
      </c>
      <c r="B2134" s="29" t="n">
        <v>45838</v>
      </c>
      <c r="C2134" s="28" t="n">
        <v>47929.09</v>
      </c>
      <c r="D2134" s="28" t="n">
        <v>1540</v>
      </c>
      <c r="E2134" s="28" t="s">
        <v>380</v>
      </c>
    </row>
    <row r="2135" customFormat="false" ht="15" hidden="false" customHeight="false" outlineLevel="0" collapsed="false">
      <c r="A2135" s="28" t="n">
        <v>58</v>
      </c>
      <c r="B2135" s="29" t="n">
        <v>45869</v>
      </c>
      <c r="C2135" s="28" t="n">
        <v>49398.21</v>
      </c>
      <c r="D2135" s="28" t="n">
        <v>1540</v>
      </c>
      <c r="E2135" s="28" t="s">
        <v>380</v>
      </c>
    </row>
    <row r="2136" customFormat="false" ht="15" hidden="false" customHeight="false" outlineLevel="0" collapsed="false">
      <c r="A2136" s="28" t="n">
        <v>58</v>
      </c>
      <c r="B2136" s="29" t="n">
        <v>45900</v>
      </c>
      <c r="C2136" s="28" t="n">
        <v>50666.5</v>
      </c>
      <c r="D2136" s="28" t="n">
        <v>1540</v>
      </c>
      <c r="E2136" s="28" t="s">
        <v>380</v>
      </c>
    </row>
    <row r="2137" customFormat="false" ht="15" hidden="false" customHeight="false" outlineLevel="0" collapsed="false">
      <c r="A2137" s="28" t="n">
        <v>58</v>
      </c>
      <c r="B2137" s="29" t="n">
        <v>45930</v>
      </c>
      <c r="C2137" s="28" t="n">
        <v>51923.31</v>
      </c>
      <c r="D2137" s="28" t="n">
        <v>1540</v>
      </c>
      <c r="E2137" s="28" t="s">
        <v>380</v>
      </c>
    </row>
    <row r="2138" customFormat="false" ht="15" hidden="false" customHeight="false" outlineLevel="0" collapsed="false">
      <c r="A2138" s="28" t="n">
        <v>58</v>
      </c>
      <c r="B2138" s="29" t="n">
        <v>45961</v>
      </c>
      <c r="C2138" s="28" t="n">
        <v>53219.91</v>
      </c>
      <c r="D2138" s="28" t="n">
        <v>1540</v>
      </c>
      <c r="E2138" s="28" t="s">
        <v>380</v>
      </c>
    </row>
    <row r="2139" customFormat="false" ht="15" hidden="false" customHeight="false" outlineLevel="0" collapsed="false">
      <c r="A2139" s="28" t="n">
        <v>58</v>
      </c>
      <c r="B2139" s="29" t="n">
        <v>45991</v>
      </c>
      <c r="C2139" s="28" t="n">
        <v>54522.59</v>
      </c>
      <c r="D2139" s="28" t="n">
        <v>1540</v>
      </c>
      <c r="E2139" s="28" t="s">
        <v>380</v>
      </c>
    </row>
    <row r="2140" customFormat="false" ht="15" hidden="false" customHeight="false" outlineLevel="0" collapsed="false">
      <c r="A2140" s="28" t="n">
        <v>58</v>
      </c>
      <c r="B2140" s="29" t="n">
        <v>46022</v>
      </c>
      <c r="C2140" s="28" t="n">
        <v>55722.86</v>
      </c>
      <c r="D2140" s="28" t="n">
        <v>1540</v>
      </c>
      <c r="E2140" s="28" t="s">
        <v>380</v>
      </c>
    </row>
    <row r="2141" customFormat="false" ht="15" hidden="false" customHeight="false" outlineLevel="0" collapsed="false">
      <c r="A2141" s="28" t="n">
        <v>58</v>
      </c>
      <c r="B2141" s="29" t="n">
        <v>46053</v>
      </c>
      <c r="C2141" s="28" t="n">
        <v>57161.52</v>
      </c>
      <c r="D2141" s="28" t="n">
        <v>1540</v>
      </c>
      <c r="E2141" s="28" t="s">
        <v>380</v>
      </c>
    </row>
    <row r="2142" customFormat="false" ht="15" hidden="false" customHeight="false" outlineLevel="0" collapsed="false">
      <c r="A2142" s="28" t="n">
        <v>58</v>
      </c>
      <c r="B2142" s="29" t="n">
        <v>46081</v>
      </c>
      <c r="C2142" s="28" t="n">
        <v>58512.18</v>
      </c>
      <c r="D2142" s="28" t="n">
        <v>1540</v>
      </c>
      <c r="E2142" s="28" t="s">
        <v>380</v>
      </c>
    </row>
    <row r="2143" customFormat="false" ht="15" hidden="false" customHeight="false" outlineLevel="0" collapsed="false">
      <c r="A2143" s="28" t="n">
        <v>58</v>
      </c>
      <c r="B2143" s="29" t="n">
        <v>46112</v>
      </c>
      <c r="C2143" s="28" t="n">
        <v>59707.93</v>
      </c>
      <c r="D2143" s="28" t="n">
        <v>1540</v>
      </c>
      <c r="E2143" s="28" t="s">
        <v>380</v>
      </c>
    </row>
    <row r="2144" customFormat="false" ht="15" hidden="false" customHeight="false" outlineLevel="0" collapsed="false">
      <c r="A2144" s="28" t="n">
        <v>58</v>
      </c>
      <c r="B2144" s="29" t="n">
        <v>46142</v>
      </c>
      <c r="C2144" s="28" t="n">
        <v>61219.11</v>
      </c>
      <c r="D2144" s="28" t="n">
        <v>1540</v>
      </c>
      <c r="E2144" s="28" t="s">
        <v>380</v>
      </c>
    </row>
    <row r="2145" customFormat="false" ht="15" hidden="false" customHeight="false" outlineLevel="0" collapsed="false">
      <c r="A2145" s="28" t="n">
        <v>58</v>
      </c>
      <c r="B2145" s="29" t="n">
        <v>46173</v>
      </c>
      <c r="C2145" s="28" t="n">
        <v>62668.23</v>
      </c>
      <c r="D2145" s="28" t="n">
        <v>1540</v>
      </c>
      <c r="E2145" s="28" t="s">
        <v>380</v>
      </c>
    </row>
    <row r="2146" customFormat="false" ht="15" hidden="false" customHeight="false" outlineLevel="0" collapsed="false">
      <c r="A2146" s="28" t="n">
        <v>58</v>
      </c>
      <c r="B2146" s="29" t="n">
        <v>46203</v>
      </c>
      <c r="C2146" s="28" t="n">
        <v>64052.69</v>
      </c>
      <c r="D2146" s="28" t="n">
        <v>1540</v>
      </c>
      <c r="E2146" s="28" t="s">
        <v>380</v>
      </c>
    </row>
    <row r="2147" customFormat="false" ht="15" hidden="false" customHeight="false" outlineLevel="0" collapsed="false">
      <c r="A2147" s="28" t="n">
        <v>58</v>
      </c>
      <c r="B2147" s="29" t="n">
        <v>46234</v>
      </c>
      <c r="C2147" s="28" t="n">
        <v>65505.58</v>
      </c>
      <c r="D2147" s="28" t="n">
        <v>1540</v>
      </c>
      <c r="E2147" s="28" t="s">
        <v>380</v>
      </c>
    </row>
    <row r="2148" customFormat="false" ht="15" hidden="false" customHeight="false" outlineLevel="0" collapsed="false">
      <c r="A2148" s="28" t="n">
        <v>58</v>
      </c>
      <c r="B2148" s="29" t="n">
        <v>46265</v>
      </c>
      <c r="C2148" s="28" t="n">
        <v>66896.92</v>
      </c>
      <c r="D2148" s="28" t="n">
        <v>1540</v>
      </c>
      <c r="E2148" s="28" t="s">
        <v>380</v>
      </c>
    </row>
    <row r="2149" customFormat="false" ht="15" hidden="false" customHeight="false" outlineLevel="0" collapsed="false">
      <c r="A2149" s="28" t="n">
        <v>59</v>
      </c>
      <c r="B2149" s="29" t="n">
        <v>44957</v>
      </c>
      <c r="C2149" s="28" t="n">
        <v>4165.59</v>
      </c>
      <c r="D2149" s="28" t="n">
        <v>1700</v>
      </c>
      <c r="E2149" s="28" t="s">
        <v>380</v>
      </c>
    </row>
    <row r="2150" customFormat="false" ht="15" hidden="false" customHeight="false" outlineLevel="0" collapsed="false">
      <c r="A2150" s="28" t="n">
        <v>59</v>
      </c>
      <c r="B2150" s="29" t="n">
        <v>44985</v>
      </c>
      <c r="C2150" s="28" t="n">
        <v>4989.45</v>
      </c>
      <c r="D2150" s="28" t="n">
        <v>1104.27</v>
      </c>
      <c r="E2150" s="28" t="s">
        <v>381</v>
      </c>
    </row>
    <row r="2151" customFormat="false" ht="15" hidden="false" customHeight="false" outlineLevel="0" collapsed="false">
      <c r="A2151" s="28" t="n">
        <v>59</v>
      </c>
      <c r="B2151" s="29" t="n">
        <v>45016</v>
      </c>
      <c r="C2151" s="28" t="n">
        <v>6508.26</v>
      </c>
      <c r="D2151" s="28" t="n">
        <v>1700</v>
      </c>
      <c r="E2151" s="28" t="s">
        <v>380</v>
      </c>
    </row>
    <row r="2152" customFormat="false" ht="15" hidden="false" customHeight="false" outlineLevel="0" collapsed="false">
      <c r="A2152" s="28" t="n">
        <v>59</v>
      </c>
      <c r="B2152" s="29" t="n">
        <v>45046</v>
      </c>
      <c r="C2152" s="28" t="n">
        <v>7736.56</v>
      </c>
      <c r="D2152" s="28" t="n">
        <v>1700</v>
      </c>
      <c r="E2152" s="28" t="s">
        <v>380</v>
      </c>
    </row>
    <row r="2153" customFormat="false" ht="15" hidden="false" customHeight="false" outlineLevel="0" collapsed="false">
      <c r="A2153" s="28" t="n">
        <v>59</v>
      </c>
      <c r="B2153" s="29" t="n">
        <v>45077</v>
      </c>
      <c r="C2153" s="28" t="n">
        <v>8263.52</v>
      </c>
      <c r="D2153" s="28" t="n">
        <v>863.55</v>
      </c>
      <c r="E2153" s="28" t="s">
        <v>381</v>
      </c>
    </row>
    <row r="2154" customFormat="false" ht="15" hidden="false" customHeight="false" outlineLevel="0" collapsed="false">
      <c r="A2154" s="28" t="n">
        <v>59</v>
      </c>
      <c r="B2154" s="29" t="n">
        <v>45107</v>
      </c>
      <c r="C2154" s="28" t="n">
        <v>9651.67</v>
      </c>
      <c r="D2154" s="28" t="n">
        <v>1700</v>
      </c>
      <c r="E2154" s="28" t="s">
        <v>380</v>
      </c>
    </row>
    <row r="2155" customFormat="false" ht="15" hidden="false" customHeight="false" outlineLevel="0" collapsed="false">
      <c r="A2155" s="28" t="n">
        <v>59</v>
      </c>
      <c r="B2155" s="29" t="n">
        <v>45138</v>
      </c>
      <c r="C2155" s="28" t="n">
        <v>11148.64</v>
      </c>
      <c r="D2155" s="28" t="n">
        <v>1700</v>
      </c>
      <c r="E2155" s="28" t="s">
        <v>380</v>
      </c>
    </row>
    <row r="2156" customFormat="false" ht="15" hidden="false" customHeight="false" outlineLevel="0" collapsed="false">
      <c r="A2156" s="28" t="n">
        <v>59</v>
      </c>
      <c r="B2156" s="29" t="n">
        <v>45169</v>
      </c>
      <c r="C2156" s="28" t="n">
        <v>12764.99</v>
      </c>
      <c r="D2156" s="28" t="n">
        <v>1700</v>
      </c>
      <c r="E2156" s="28" t="s">
        <v>380</v>
      </c>
    </row>
    <row r="2157" customFormat="false" ht="15" hidden="false" customHeight="false" outlineLevel="0" collapsed="false">
      <c r="A2157" s="28" t="n">
        <v>59</v>
      </c>
      <c r="B2157" s="29" t="n">
        <v>45199</v>
      </c>
      <c r="C2157" s="28" t="n">
        <v>14242.55</v>
      </c>
      <c r="D2157" s="28" t="n">
        <v>1700</v>
      </c>
      <c r="E2157" s="28" t="s">
        <v>380</v>
      </c>
    </row>
    <row r="2158" customFormat="false" ht="15" hidden="false" customHeight="false" outlineLevel="0" collapsed="false">
      <c r="A2158" s="28" t="n">
        <v>59</v>
      </c>
      <c r="B2158" s="29" t="n">
        <v>45230</v>
      </c>
      <c r="C2158" s="28" t="n">
        <v>15826.71</v>
      </c>
      <c r="D2158" s="28" t="n">
        <v>1700</v>
      </c>
      <c r="E2158" s="28" t="s">
        <v>380</v>
      </c>
    </row>
    <row r="2159" customFormat="false" ht="15" hidden="false" customHeight="false" outlineLevel="0" collapsed="false">
      <c r="A2159" s="28" t="n">
        <v>59</v>
      </c>
      <c r="B2159" s="29" t="n">
        <v>45260</v>
      </c>
      <c r="C2159" s="28" t="n">
        <v>16905.24</v>
      </c>
      <c r="D2159" s="28" t="n">
        <v>1184</v>
      </c>
      <c r="E2159" s="28" t="s">
        <v>381</v>
      </c>
    </row>
    <row r="2160" customFormat="false" ht="15" hidden="false" customHeight="false" outlineLevel="0" collapsed="false">
      <c r="A2160" s="28" t="n">
        <v>59</v>
      </c>
      <c r="B2160" s="29" t="n">
        <v>45291</v>
      </c>
      <c r="C2160" s="28" t="n">
        <v>17566.71</v>
      </c>
      <c r="D2160" s="28" t="n">
        <v>858</v>
      </c>
      <c r="E2160" s="28" t="s">
        <v>381</v>
      </c>
    </row>
    <row r="2161" customFormat="false" ht="15" hidden="false" customHeight="false" outlineLevel="0" collapsed="false">
      <c r="A2161" s="28" t="n">
        <v>59</v>
      </c>
      <c r="B2161" s="29" t="n">
        <v>45322</v>
      </c>
      <c r="C2161" s="28" t="n">
        <v>18777.24</v>
      </c>
      <c r="D2161" s="28" t="n">
        <v>1700</v>
      </c>
      <c r="E2161" s="28" t="s">
        <v>380</v>
      </c>
    </row>
    <row r="2162" customFormat="false" ht="15" hidden="false" customHeight="false" outlineLevel="0" collapsed="false">
      <c r="A2162" s="28" t="n">
        <v>59</v>
      </c>
      <c r="B2162" s="29" t="n">
        <v>45351</v>
      </c>
      <c r="C2162" s="28" t="n">
        <v>20230.58</v>
      </c>
      <c r="D2162" s="28" t="n">
        <v>1700</v>
      </c>
      <c r="E2162" s="28" t="s">
        <v>380</v>
      </c>
    </row>
    <row r="2163" customFormat="false" ht="15" hidden="false" customHeight="false" outlineLevel="0" collapsed="false">
      <c r="A2163" s="28" t="n">
        <v>59</v>
      </c>
      <c r="B2163" s="29" t="n">
        <v>45382</v>
      </c>
      <c r="C2163" s="28" t="n">
        <v>20469.91</v>
      </c>
      <c r="D2163" s="28" t="n">
        <v>410.81</v>
      </c>
      <c r="E2163" s="28" t="s">
        <v>381</v>
      </c>
    </row>
    <row r="2164" customFormat="false" ht="15" hidden="false" customHeight="false" outlineLevel="0" collapsed="false">
      <c r="A2164" s="28" t="n">
        <v>59</v>
      </c>
      <c r="B2164" s="29" t="n">
        <v>45412</v>
      </c>
      <c r="C2164" s="28" t="n">
        <v>21848.05</v>
      </c>
      <c r="D2164" s="28" t="n">
        <v>1700</v>
      </c>
      <c r="E2164" s="28" t="s">
        <v>380</v>
      </c>
    </row>
    <row r="2165" customFormat="false" ht="15" hidden="false" customHeight="false" outlineLevel="0" collapsed="false">
      <c r="A2165" s="28" t="n">
        <v>59</v>
      </c>
      <c r="B2165" s="29" t="n">
        <v>45443</v>
      </c>
      <c r="C2165" s="28" t="n">
        <v>23134.27</v>
      </c>
      <c r="D2165" s="28" t="n">
        <v>1700</v>
      </c>
      <c r="E2165" s="28" t="s">
        <v>380</v>
      </c>
    </row>
    <row r="2166" customFormat="false" ht="15" hidden="false" customHeight="false" outlineLevel="0" collapsed="false">
      <c r="A2166" s="28" t="n">
        <v>59</v>
      </c>
      <c r="B2166" s="29" t="n">
        <v>45473</v>
      </c>
      <c r="C2166" s="28" t="n">
        <v>23613.59</v>
      </c>
      <c r="D2166" s="28" t="n">
        <v>682.12</v>
      </c>
      <c r="E2166" s="28" t="s">
        <v>381</v>
      </c>
    </row>
    <row r="2167" customFormat="false" ht="15" hidden="false" customHeight="false" outlineLevel="0" collapsed="false">
      <c r="A2167" s="28" t="n">
        <v>59</v>
      </c>
      <c r="B2167" s="29" t="n">
        <v>45504</v>
      </c>
      <c r="C2167" s="28" t="n">
        <v>25092.22</v>
      </c>
      <c r="D2167" s="28" t="n">
        <v>1700</v>
      </c>
      <c r="E2167" s="28" t="s">
        <v>380</v>
      </c>
    </row>
    <row r="2168" customFormat="false" ht="15" hidden="false" customHeight="false" outlineLevel="0" collapsed="false">
      <c r="A2168" s="28" t="n">
        <v>59</v>
      </c>
      <c r="B2168" s="29" t="n">
        <v>45535</v>
      </c>
      <c r="C2168" s="28" t="n">
        <v>26395.96</v>
      </c>
      <c r="D2168" s="28" t="n">
        <v>1700</v>
      </c>
      <c r="E2168" s="28" t="s">
        <v>380</v>
      </c>
    </row>
    <row r="2169" customFormat="false" ht="15" hidden="false" customHeight="false" outlineLevel="0" collapsed="false">
      <c r="A2169" s="28" t="n">
        <v>59</v>
      </c>
      <c r="B2169" s="29" t="n">
        <v>45565</v>
      </c>
      <c r="C2169" s="28" t="n">
        <v>28058.02</v>
      </c>
      <c r="D2169" s="28" t="n">
        <v>1700</v>
      </c>
      <c r="E2169" s="28" t="s">
        <v>380</v>
      </c>
    </row>
    <row r="2170" customFormat="false" ht="15" hidden="false" customHeight="false" outlineLevel="0" collapsed="false">
      <c r="A2170" s="28" t="n">
        <v>59</v>
      </c>
      <c r="B2170" s="29" t="n">
        <v>45596</v>
      </c>
      <c r="C2170" s="28" t="n">
        <v>29500.04</v>
      </c>
      <c r="D2170" s="28" t="n">
        <v>1700</v>
      </c>
      <c r="E2170" s="28" t="s">
        <v>380</v>
      </c>
    </row>
    <row r="2171" customFormat="false" ht="15" hidden="false" customHeight="false" outlineLevel="0" collapsed="false">
      <c r="A2171" s="28" t="n">
        <v>59</v>
      </c>
      <c r="B2171" s="29" t="n">
        <v>45626</v>
      </c>
      <c r="C2171" s="28" t="n">
        <v>30741</v>
      </c>
      <c r="D2171" s="28" t="n">
        <v>1700</v>
      </c>
      <c r="E2171" s="28" t="s">
        <v>380</v>
      </c>
    </row>
    <row r="2172" customFormat="false" ht="15" hidden="false" customHeight="false" outlineLevel="0" collapsed="false">
      <c r="A2172" s="28" t="n">
        <v>59</v>
      </c>
      <c r="B2172" s="29" t="n">
        <v>45657</v>
      </c>
      <c r="C2172" s="28" t="n">
        <v>32363.3</v>
      </c>
      <c r="D2172" s="28" t="n">
        <v>1700</v>
      </c>
      <c r="E2172" s="28" t="s">
        <v>380</v>
      </c>
    </row>
    <row r="2173" customFormat="false" ht="15" hidden="false" customHeight="false" outlineLevel="0" collapsed="false">
      <c r="A2173" s="28" t="n">
        <v>59</v>
      </c>
      <c r="B2173" s="29" t="n">
        <v>45688</v>
      </c>
      <c r="C2173" s="28" t="n">
        <v>33630.23</v>
      </c>
      <c r="D2173" s="28" t="n">
        <v>1700</v>
      </c>
      <c r="E2173" s="28" t="s">
        <v>380</v>
      </c>
    </row>
    <row r="2174" customFormat="false" ht="15" hidden="false" customHeight="false" outlineLevel="0" collapsed="false">
      <c r="A2174" s="28" t="n">
        <v>59</v>
      </c>
      <c r="B2174" s="29" t="n">
        <v>45716</v>
      </c>
      <c r="C2174" s="28" t="n">
        <v>35216.09</v>
      </c>
      <c r="D2174" s="28" t="n">
        <v>1700</v>
      </c>
      <c r="E2174" s="28" t="s">
        <v>380</v>
      </c>
    </row>
    <row r="2175" customFormat="false" ht="15" hidden="false" customHeight="false" outlineLevel="0" collapsed="false">
      <c r="A2175" s="28" t="n">
        <v>59</v>
      </c>
      <c r="B2175" s="29" t="n">
        <v>45747</v>
      </c>
      <c r="C2175" s="28" t="n">
        <v>35641.97</v>
      </c>
      <c r="D2175" s="28" t="n">
        <v>731.92</v>
      </c>
      <c r="E2175" s="28" t="s">
        <v>381</v>
      </c>
    </row>
    <row r="2176" customFormat="false" ht="15" hidden="false" customHeight="false" outlineLevel="0" collapsed="false">
      <c r="A2176" s="28" t="n">
        <v>59</v>
      </c>
      <c r="B2176" s="29" t="n">
        <v>45777</v>
      </c>
      <c r="C2176" s="28" t="n">
        <v>36265.13</v>
      </c>
      <c r="D2176" s="28" t="n">
        <v>789.1</v>
      </c>
      <c r="E2176" s="28" t="s">
        <v>381</v>
      </c>
    </row>
    <row r="2177" customFormat="false" ht="15" hidden="false" customHeight="false" outlineLevel="0" collapsed="false">
      <c r="A2177" s="28" t="n">
        <v>59</v>
      </c>
      <c r="B2177" s="29" t="n">
        <v>45808</v>
      </c>
      <c r="C2177" s="28" t="n">
        <v>36873.81</v>
      </c>
      <c r="D2177" s="28" t="n">
        <v>965.84</v>
      </c>
      <c r="E2177" s="28" t="s">
        <v>381</v>
      </c>
    </row>
    <row r="2178" customFormat="false" ht="15" hidden="false" customHeight="false" outlineLevel="0" collapsed="false">
      <c r="A2178" s="28" t="n">
        <v>59</v>
      </c>
      <c r="B2178" s="29" t="n">
        <v>45838</v>
      </c>
      <c r="C2178" s="28" t="n">
        <v>38117.03</v>
      </c>
      <c r="D2178" s="28" t="n">
        <v>1700</v>
      </c>
      <c r="E2178" s="28" t="s">
        <v>380</v>
      </c>
    </row>
    <row r="2179" customFormat="false" ht="15" hidden="false" customHeight="false" outlineLevel="0" collapsed="false">
      <c r="A2179" s="28" t="n">
        <v>59</v>
      </c>
      <c r="B2179" s="29" t="n">
        <v>45869</v>
      </c>
      <c r="C2179" s="28" t="n">
        <v>39768.59</v>
      </c>
      <c r="D2179" s="28" t="n">
        <v>1700</v>
      </c>
      <c r="E2179" s="28" t="s">
        <v>380</v>
      </c>
    </row>
    <row r="2180" customFormat="false" ht="15" hidden="false" customHeight="false" outlineLevel="0" collapsed="false">
      <c r="A2180" s="28" t="n">
        <v>59</v>
      </c>
      <c r="B2180" s="29" t="n">
        <v>45900</v>
      </c>
      <c r="C2180" s="28" t="n">
        <v>41083.28</v>
      </c>
      <c r="D2180" s="28" t="n">
        <v>1700</v>
      </c>
      <c r="E2180" s="28" t="s">
        <v>380</v>
      </c>
    </row>
    <row r="2181" customFormat="false" ht="15" hidden="false" customHeight="false" outlineLevel="0" collapsed="false">
      <c r="A2181" s="28" t="n">
        <v>59</v>
      </c>
      <c r="B2181" s="29" t="n">
        <v>45930</v>
      </c>
      <c r="C2181" s="28" t="n">
        <v>42362.26</v>
      </c>
      <c r="D2181" s="28" t="n">
        <v>1700</v>
      </c>
      <c r="E2181" s="28" t="s">
        <v>380</v>
      </c>
    </row>
    <row r="2182" customFormat="false" ht="15" hidden="false" customHeight="false" outlineLevel="0" collapsed="false">
      <c r="A2182" s="28" t="n">
        <v>59</v>
      </c>
      <c r="B2182" s="29" t="n">
        <v>45961</v>
      </c>
      <c r="C2182" s="28" t="n">
        <v>43738.51</v>
      </c>
      <c r="D2182" s="28" t="n">
        <v>1700</v>
      </c>
      <c r="E2182" s="28" t="s">
        <v>380</v>
      </c>
    </row>
    <row r="2183" customFormat="false" ht="15" hidden="false" customHeight="false" outlineLevel="0" collapsed="false">
      <c r="A2183" s="28" t="n">
        <v>59</v>
      </c>
      <c r="B2183" s="29" t="n">
        <v>45991</v>
      </c>
      <c r="C2183" s="28" t="n">
        <v>44086.05</v>
      </c>
      <c r="D2183" s="28" t="n">
        <v>784.25</v>
      </c>
      <c r="E2183" s="28" t="s">
        <v>381</v>
      </c>
    </row>
    <row r="2184" customFormat="false" ht="15" hidden="false" customHeight="false" outlineLevel="0" collapsed="false">
      <c r="A2184" s="28" t="n">
        <v>59</v>
      </c>
      <c r="B2184" s="29" t="n">
        <v>46022</v>
      </c>
      <c r="C2184" s="28" t="n">
        <v>45659.9</v>
      </c>
      <c r="D2184" s="28" t="n">
        <v>1700</v>
      </c>
      <c r="E2184" s="28" t="s">
        <v>380</v>
      </c>
    </row>
    <row r="2185" customFormat="false" ht="15" hidden="false" customHeight="false" outlineLevel="0" collapsed="false">
      <c r="A2185" s="28" t="n">
        <v>59</v>
      </c>
      <c r="B2185" s="29" t="n">
        <v>46053</v>
      </c>
      <c r="C2185" s="28" t="n">
        <v>47294.91</v>
      </c>
      <c r="D2185" s="28" t="n">
        <v>1700</v>
      </c>
      <c r="E2185" s="28" t="s">
        <v>380</v>
      </c>
    </row>
    <row r="2186" customFormat="false" ht="15" hidden="false" customHeight="false" outlineLevel="0" collapsed="false">
      <c r="A2186" s="28" t="n">
        <v>59</v>
      </c>
      <c r="B2186" s="29" t="n">
        <v>46081</v>
      </c>
      <c r="C2186" s="28" t="n">
        <v>48507.08</v>
      </c>
      <c r="D2186" s="28" t="n">
        <v>1700</v>
      </c>
      <c r="E2186" s="28" t="s">
        <v>380</v>
      </c>
    </row>
    <row r="2187" customFormat="false" ht="15" hidden="false" customHeight="false" outlineLevel="0" collapsed="false">
      <c r="A2187" s="28" t="n">
        <v>59</v>
      </c>
      <c r="B2187" s="29" t="n">
        <v>46112</v>
      </c>
      <c r="C2187" s="28" t="n">
        <v>49738.79</v>
      </c>
      <c r="D2187" s="28" t="n">
        <v>1700</v>
      </c>
      <c r="E2187" s="28" t="s">
        <v>380</v>
      </c>
    </row>
    <row r="2188" customFormat="false" ht="15" hidden="false" customHeight="false" outlineLevel="0" collapsed="false">
      <c r="A2188" s="28" t="n">
        <v>59</v>
      </c>
      <c r="B2188" s="29" t="n">
        <v>46142</v>
      </c>
      <c r="C2188" s="28" t="n">
        <v>51259.09</v>
      </c>
      <c r="D2188" s="28" t="n">
        <v>1700</v>
      </c>
      <c r="E2188" s="28" t="s">
        <v>380</v>
      </c>
    </row>
    <row r="2189" customFormat="false" ht="15" hidden="false" customHeight="false" outlineLevel="0" collapsed="false">
      <c r="A2189" s="28" t="n">
        <v>59</v>
      </c>
      <c r="B2189" s="29" t="n">
        <v>46173</v>
      </c>
      <c r="C2189" s="28" t="n">
        <v>52663.52</v>
      </c>
      <c r="D2189" s="28" t="n">
        <v>1700</v>
      </c>
      <c r="E2189" s="28" t="s">
        <v>380</v>
      </c>
    </row>
    <row r="2190" customFormat="false" ht="15" hidden="false" customHeight="false" outlineLevel="0" collapsed="false">
      <c r="A2190" s="28" t="n">
        <v>59</v>
      </c>
      <c r="B2190" s="29" t="n">
        <v>46203</v>
      </c>
      <c r="C2190" s="28" t="n">
        <v>54237.58</v>
      </c>
      <c r="D2190" s="28" t="n">
        <v>1700</v>
      </c>
      <c r="E2190" s="28" t="s">
        <v>380</v>
      </c>
    </row>
    <row r="2191" customFormat="false" ht="15" hidden="false" customHeight="false" outlineLevel="0" collapsed="false">
      <c r="A2191" s="28" t="n">
        <v>59</v>
      </c>
      <c r="B2191" s="29" t="n">
        <v>46234</v>
      </c>
      <c r="C2191" s="28" t="n">
        <v>55759.11</v>
      </c>
      <c r="D2191" s="28" t="n">
        <v>1700</v>
      </c>
      <c r="E2191" s="28" t="s">
        <v>380</v>
      </c>
    </row>
    <row r="2192" customFormat="false" ht="15" hidden="false" customHeight="false" outlineLevel="0" collapsed="false">
      <c r="A2192" s="28" t="n">
        <v>59</v>
      </c>
      <c r="B2192" s="29" t="n">
        <v>46265</v>
      </c>
      <c r="C2192" s="28" t="n">
        <v>57084.55</v>
      </c>
      <c r="D2192" s="28" t="n">
        <v>1700</v>
      </c>
      <c r="E2192" s="28" t="s">
        <v>380</v>
      </c>
    </row>
    <row r="2193" customFormat="false" ht="15" hidden="false" customHeight="false" outlineLevel="0" collapsed="false">
      <c r="A2193" s="28" t="n">
        <v>60</v>
      </c>
      <c r="B2193" s="29" t="n">
        <v>44957</v>
      </c>
      <c r="C2193" s="28" t="n">
        <v>3621.05</v>
      </c>
      <c r="D2193" s="28" t="n">
        <v>1800</v>
      </c>
      <c r="E2193" s="28" t="s">
        <v>380</v>
      </c>
    </row>
    <row r="2194" customFormat="false" ht="15" hidden="false" customHeight="false" outlineLevel="0" collapsed="false">
      <c r="A2194" s="28" t="n">
        <v>60</v>
      </c>
      <c r="B2194" s="29" t="n">
        <v>44985</v>
      </c>
      <c r="C2194" s="28" t="n">
        <v>5217.54</v>
      </c>
      <c r="D2194" s="28" t="n">
        <v>1800</v>
      </c>
      <c r="E2194" s="28" t="s">
        <v>380</v>
      </c>
    </row>
    <row r="2195" customFormat="false" ht="15" hidden="false" customHeight="false" outlineLevel="0" collapsed="false">
      <c r="A2195" s="28" t="n">
        <v>60</v>
      </c>
      <c r="B2195" s="29" t="n">
        <v>45016</v>
      </c>
      <c r="C2195" s="28" t="n">
        <v>6573.67</v>
      </c>
      <c r="D2195" s="28" t="n">
        <v>1800</v>
      </c>
      <c r="E2195" s="28" t="s">
        <v>380</v>
      </c>
    </row>
    <row r="2196" customFormat="false" ht="15" hidden="false" customHeight="false" outlineLevel="0" collapsed="false">
      <c r="A2196" s="28" t="n">
        <v>60</v>
      </c>
      <c r="B2196" s="29" t="n">
        <v>45046</v>
      </c>
      <c r="C2196" s="28" t="n">
        <v>7961.26</v>
      </c>
      <c r="D2196" s="28" t="n">
        <v>1800</v>
      </c>
      <c r="E2196" s="28" t="s">
        <v>380</v>
      </c>
    </row>
    <row r="2197" customFormat="false" ht="15" hidden="false" customHeight="false" outlineLevel="0" collapsed="false">
      <c r="A2197" s="28" t="n">
        <v>60</v>
      </c>
      <c r="B2197" s="29" t="n">
        <v>45077</v>
      </c>
      <c r="C2197" s="28" t="n">
        <v>9570.15</v>
      </c>
      <c r="D2197" s="28" t="n">
        <v>1800</v>
      </c>
      <c r="E2197" s="28" t="s">
        <v>380</v>
      </c>
    </row>
    <row r="2198" customFormat="false" ht="15" hidden="false" customHeight="false" outlineLevel="0" collapsed="false">
      <c r="A2198" s="28" t="n">
        <v>60</v>
      </c>
      <c r="B2198" s="29" t="n">
        <v>45107</v>
      </c>
      <c r="C2198" s="28" t="n">
        <v>9812.64</v>
      </c>
      <c r="D2198" s="28" t="n">
        <v>484.53</v>
      </c>
      <c r="E2198" s="28" t="s">
        <v>381</v>
      </c>
    </row>
    <row r="2199" customFormat="false" ht="15" hidden="false" customHeight="false" outlineLevel="0" collapsed="false">
      <c r="A2199" s="28" t="n">
        <v>60</v>
      </c>
      <c r="B2199" s="29" t="n">
        <v>45138</v>
      </c>
      <c r="C2199" s="28" t="n">
        <v>11338.74</v>
      </c>
      <c r="D2199" s="28" t="n">
        <v>1800</v>
      </c>
      <c r="E2199" s="28" t="s">
        <v>380</v>
      </c>
    </row>
    <row r="2200" customFormat="false" ht="15" hidden="false" customHeight="false" outlineLevel="0" collapsed="false">
      <c r="A2200" s="28" t="n">
        <v>60</v>
      </c>
      <c r="B2200" s="29" t="n">
        <v>45169</v>
      </c>
      <c r="C2200" s="28" t="n">
        <v>12624.43</v>
      </c>
      <c r="D2200" s="28" t="n">
        <v>1800</v>
      </c>
      <c r="E2200" s="28" t="s">
        <v>380</v>
      </c>
    </row>
    <row r="2201" customFormat="false" ht="15" hidden="false" customHeight="false" outlineLevel="0" collapsed="false">
      <c r="A2201" s="28" t="n">
        <v>60</v>
      </c>
      <c r="B2201" s="29" t="n">
        <v>45199</v>
      </c>
      <c r="C2201" s="28" t="n">
        <v>14303.73</v>
      </c>
      <c r="D2201" s="28" t="n">
        <v>1800</v>
      </c>
      <c r="E2201" s="28" t="s">
        <v>380</v>
      </c>
    </row>
    <row r="2202" customFormat="false" ht="15" hidden="false" customHeight="false" outlineLevel="0" collapsed="false">
      <c r="A2202" s="28" t="n">
        <v>60</v>
      </c>
      <c r="B2202" s="29" t="n">
        <v>45230</v>
      </c>
      <c r="C2202" s="28" t="n">
        <v>15868.75</v>
      </c>
      <c r="D2202" s="28" t="n">
        <v>1800</v>
      </c>
      <c r="E2202" s="28" t="s">
        <v>380</v>
      </c>
    </row>
    <row r="2203" customFormat="false" ht="15" hidden="false" customHeight="false" outlineLevel="0" collapsed="false">
      <c r="A2203" s="28" t="n">
        <v>60</v>
      </c>
      <c r="B2203" s="29" t="n">
        <v>45260</v>
      </c>
      <c r="C2203" s="28" t="n">
        <v>17256.19</v>
      </c>
      <c r="D2203" s="28" t="n">
        <v>1800</v>
      </c>
      <c r="E2203" s="28" t="s">
        <v>380</v>
      </c>
    </row>
    <row r="2204" customFormat="false" ht="15" hidden="false" customHeight="false" outlineLevel="0" collapsed="false">
      <c r="A2204" s="28" t="n">
        <v>60</v>
      </c>
      <c r="B2204" s="29" t="n">
        <v>45291</v>
      </c>
      <c r="C2204" s="28" t="n">
        <v>18577.43</v>
      </c>
      <c r="D2204" s="28" t="n">
        <v>1800</v>
      </c>
      <c r="E2204" s="28" t="s">
        <v>380</v>
      </c>
    </row>
    <row r="2205" customFormat="false" ht="15" hidden="false" customHeight="false" outlineLevel="0" collapsed="false">
      <c r="A2205" s="28" t="n">
        <v>60</v>
      </c>
      <c r="B2205" s="29" t="n">
        <v>45322</v>
      </c>
      <c r="C2205" s="28" t="n">
        <v>20049.2</v>
      </c>
      <c r="D2205" s="28" t="n">
        <v>1800</v>
      </c>
      <c r="E2205" s="28" t="s">
        <v>380</v>
      </c>
    </row>
    <row r="2206" customFormat="false" ht="15" hidden="false" customHeight="false" outlineLevel="0" collapsed="false">
      <c r="A2206" s="28" t="n">
        <v>60</v>
      </c>
      <c r="B2206" s="29" t="n">
        <v>45351</v>
      </c>
      <c r="C2206" s="28" t="n">
        <v>21510.4</v>
      </c>
      <c r="D2206" s="28" t="n">
        <v>1800</v>
      </c>
      <c r="E2206" s="28" t="s">
        <v>380</v>
      </c>
    </row>
    <row r="2207" customFormat="false" ht="15" hidden="false" customHeight="false" outlineLevel="0" collapsed="false">
      <c r="A2207" s="28" t="n">
        <v>60</v>
      </c>
      <c r="B2207" s="29" t="n">
        <v>45382</v>
      </c>
      <c r="C2207" s="28" t="n">
        <v>22977.04</v>
      </c>
      <c r="D2207" s="28" t="n">
        <v>1800</v>
      </c>
      <c r="E2207" s="28" t="s">
        <v>380</v>
      </c>
    </row>
    <row r="2208" customFormat="false" ht="15" hidden="false" customHeight="false" outlineLevel="0" collapsed="false">
      <c r="A2208" s="28" t="n">
        <v>60</v>
      </c>
      <c r="B2208" s="29" t="n">
        <v>45412</v>
      </c>
      <c r="C2208" s="28" t="n">
        <v>24243.27</v>
      </c>
      <c r="D2208" s="28" t="n">
        <v>1800</v>
      </c>
      <c r="E2208" s="28" t="s">
        <v>380</v>
      </c>
    </row>
    <row r="2209" customFormat="false" ht="15" hidden="false" customHeight="false" outlineLevel="0" collapsed="false">
      <c r="A2209" s="28" t="n">
        <v>60</v>
      </c>
      <c r="B2209" s="29" t="n">
        <v>45443</v>
      </c>
      <c r="C2209" s="28" t="n">
        <v>25630.46</v>
      </c>
      <c r="D2209" s="28" t="n">
        <v>1800</v>
      </c>
      <c r="E2209" s="28" t="s">
        <v>380</v>
      </c>
    </row>
    <row r="2210" customFormat="false" ht="15" hidden="false" customHeight="false" outlineLevel="0" collapsed="false">
      <c r="A2210" s="28" t="n">
        <v>60</v>
      </c>
      <c r="B2210" s="29" t="n">
        <v>45473</v>
      </c>
      <c r="C2210" s="28" t="n">
        <v>27216.43</v>
      </c>
      <c r="D2210" s="28" t="n">
        <v>1800</v>
      </c>
      <c r="E2210" s="28" t="s">
        <v>380</v>
      </c>
    </row>
    <row r="2211" customFormat="false" ht="15" hidden="false" customHeight="false" outlineLevel="0" collapsed="false">
      <c r="A2211" s="28" t="n">
        <v>60</v>
      </c>
      <c r="B2211" s="29" t="n">
        <v>45504</v>
      </c>
      <c r="C2211" s="28" t="n">
        <v>29014.35</v>
      </c>
      <c r="D2211" s="28" t="n">
        <v>1800</v>
      </c>
      <c r="E2211" s="28" t="s">
        <v>380</v>
      </c>
    </row>
    <row r="2212" customFormat="false" ht="15" hidden="false" customHeight="false" outlineLevel="0" collapsed="false">
      <c r="A2212" s="28" t="n">
        <v>60</v>
      </c>
      <c r="B2212" s="29" t="n">
        <v>45535</v>
      </c>
      <c r="C2212" s="28" t="n">
        <v>30567.42</v>
      </c>
      <c r="D2212" s="28" t="n">
        <v>1800</v>
      </c>
      <c r="E2212" s="28" t="s">
        <v>380</v>
      </c>
    </row>
    <row r="2213" customFormat="false" ht="15" hidden="false" customHeight="false" outlineLevel="0" collapsed="false">
      <c r="A2213" s="28" t="n">
        <v>60</v>
      </c>
      <c r="B2213" s="29" t="n">
        <v>45565</v>
      </c>
      <c r="C2213" s="28" t="n">
        <v>32098.48</v>
      </c>
      <c r="D2213" s="28" t="n">
        <v>1800</v>
      </c>
      <c r="E2213" s="28" t="s">
        <v>380</v>
      </c>
    </row>
    <row r="2214" customFormat="false" ht="15" hidden="false" customHeight="false" outlineLevel="0" collapsed="false">
      <c r="A2214" s="28" t="n">
        <v>60</v>
      </c>
      <c r="B2214" s="29" t="n">
        <v>45596</v>
      </c>
      <c r="C2214" s="28" t="n">
        <v>33528.26</v>
      </c>
      <c r="D2214" s="28" t="n">
        <v>1800</v>
      </c>
      <c r="E2214" s="28" t="s">
        <v>380</v>
      </c>
    </row>
    <row r="2215" customFormat="false" ht="15" hidden="false" customHeight="false" outlineLevel="0" collapsed="false">
      <c r="A2215" s="28" t="n">
        <v>60</v>
      </c>
      <c r="B2215" s="29" t="n">
        <v>45626</v>
      </c>
      <c r="C2215" s="28" t="n">
        <v>33995.13</v>
      </c>
      <c r="D2215" s="28" t="n">
        <v>615.8</v>
      </c>
      <c r="E2215" s="28" t="s">
        <v>381</v>
      </c>
    </row>
    <row r="2216" customFormat="false" ht="15" hidden="false" customHeight="false" outlineLevel="0" collapsed="false">
      <c r="A2216" s="28" t="n">
        <v>60</v>
      </c>
      <c r="B2216" s="29" t="n">
        <v>45657</v>
      </c>
      <c r="C2216" s="28" t="n">
        <v>33890.62</v>
      </c>
      <c r="D2216" s="28" t="n">
        <v>0</v>
      </c>
      <c r="E2216" s="28" t="s">
        <v>379</v>
      </c>
    </row>
    <row r="2217" customFormat="false" ht="15" hidden="false" customHeight="false" outlineLevel="0" collapsed="false">
      <c r="A2217" s="28" t="n">
        <v>60</v>
      </c>
      <c r="B2217" s="29" t="n">
        <v>45688</v>
      </c>
      <c r="C2217" s="28" t="n">
        <v>35418.42</v>
      </c>
      <c r="D2217" s="28" t="n">
        <v>1800</v>
      </c>
      <c r="E2217" s="28" t="s">
        <v>380</v>
      </c>
    </row>
    <row r="2218" customFormat="false" ht="15" hidden="false" customHeight="false" outlineLevel="0" collapsed="false">
      <c r="A2218" s="28" t="n">
        <v>60</v>
      </c>
      <c r="B2218" s="29" t="n">
        <v>45716</v>
      </c>
      <c r="C2218" s="28" t="n">
        <v>36996.51</v>
      </c>
      <c r="D2218" s="28" t="n">
        <v>1800</v>
      </c>
      <c r="E2218" s="28" t="s">
        <v>380</v>
      </c>
    </row>
    <row r="2219" customFormat="false" ht="15" hidden="false" customHeight="false" outlineLevel="0" collapsed="false">
      <c r="A2219" s="28" t="n">
        <v>60</v>
      </c>
      <c r="B2219" s="29" t="n">
        <v>45747</v>
      </c>
      <c r="C2219" s="28" t="n">
        <v>38343.51</v>
      </c>
      <c r="D2219" s="28" t="n">
        <v>1800</v>
      </c>
      <c r="E2219" s="28" t="s">
        <v>380</v>
      </c>
    </row>
    <row r="2220" customFormat="false" ht="15" hidden="false" customHeight="false" outlineLevel="0" collapsed="false">
      <c r="A2220" s="28" t="n">
        <v>60</v>
      </c>
      <c r="B2220" s="29" t="n">
        <v>45777</v>
      </c>
      <c r="C2220" s="28" t="n">
        <v>39803.36</v>
      </c>
      <c r="D2220" s="28" t="n">
        <v>1800</v>
      </c>
      <c r="E2220" s="28" t="s">
        <v>380</v>
      </c>
    </row>
    <row r="2221" customFormat="false" ht="15" hidden="false" customHeight="false" outlineLevel="0" collapsed="false">
      <c r="A2221" s="28" t="n">
        <v>60</v>
      </c>
      <c r="B2221" s="29" t="n">
        <v>45808</v>
      </c>
      <c r="C2221" s="28" t="n">
        <v>41207.5</v>
      </c>
      <c r="D2221" s="28" t="n">
        <v>1800</v>
      </c>
      <c r="E2221" s="28" t="s">
        <v>380</v>
      </c>
    </row>
    <row r="2222" customFormat="false" ht="15" hidden="false" customHeight="false" outlineLevel="0" collapsed="false">
      <c r="A2222" s="28" t="n">
        <v>60</v>
      </c>
      <c r="B2222" s="29" t="n">
        <v>45838</v>
      </c>
      <c r="C2222" s="28" t="n">
        <v>42719.56</v>
      </c>
      <c r="D2222" s="28" t="n">
        <v>1800</v>
      </c>
      <c r="E2222" s="28" t="s">
        <v>380</v>
      </c>
    </row>
    <row r="2223" customFormat="false" ht="15" hidden="false" customHeight="false" outlineLevel="0" collapsed="false">
      <c r="A2223" s="28" t="n">
        <v>60</v>
      </c>
      <c r="B2223" s="29" t="n">
        <v>45869</v>
      </c>
      <c r="C2223" s="28" t="n">
        <v>42561.36</v>
      </c>
      <c r="D2223" s="28" t="n">
        <v>0</v>
      </c>
      <c r="E2223" s="28" t="s">
        <v>379</v>
      </c>
    </row>
    <row r="2224" customFormat="false" ht="15" hidden="false" customHeight="false" outlineLevel="0" collapsed="false">
      <c r="A2224" s="28" t="n">
        <v>60</v>
      </c>
      <c r="B2224" s="29" t="n">
        <v>45900</v>
      </c>
      <c r="C2224" s="28" t="n">
        <v>44346.26</v>
      </c>
      <c r="D2224" s="28" t="n">
        <v>453.74</v>
      </c>
      <c r="E2224" s="28" t="s">
        <v>379</v>
      </c>
    </row>
    <row r="2225" customFormat="false" ht="15" hidden="false" customHeight="false" outlineLevel="0" collapsed="false">
      <c r="A2225" s="28" t="n">
        <v>60</v>
      </c>
      <c r="B2225" s="29" t="n">
        <v>45930</v>
      </c>
      <c r="C2225" s="28" t="n">
        <v>46140.93</v>
      </c>
      <c r="D2225" s="28" t="n">
        <v>1800</v>
      </c>
      <c r="E2225" s="28" t="s">
        <v>380</v>
      </c>
    </row>
    <row r="2226" customFormat="false" ht="15" hidden="false" customHeight="false" outlineLevel="0" collapsed="false">
      <c r="A2226" s="28" t="n">
        <v>60</v>
      </c>
      <c r="B2226" s="29" t="n">
        <v>45961</v>
      </c>
      <c r="C2226" s="28" t="n">
        <v>47582.97</v>
      </c>
      <c r="D2226" s="28" t="n">
        <v>1800</v>
      </c>
      <c r="E2226" s="28" t="s">
        <v>380</v>
      </c>
    </row>
    <row r="2227" customFormat="false" ht="15" hidden="false" customHeight="false" outlineLevel="0" collapsed="false">
      <c r="A2227" s="28" t="n">
        <v>60</v>
      </c>
      <c r="B2227" s="29" t="n">
        <v>45991</v>
      </c>
      <c r="C2227" s="28" t="n">
        <v>49169.94</v>
      </c>
      <c r="D2227" s="28" t="n">
        <v>1800</v>
      </c>
      <c r="E2227" s="28" t="s">
        <v>380</v>
      </c>
    </row>
    <row r="2228" customFormat="false" ht="15" hidden="false" customHeight="false" outlineLevel="0" collapsed="false">
      <c r="A2228" s="28" t="n">
        <v>60</v>
      </c>
      <c r="B2228" s="29" t="n">
        <v>46022</v>
      </c>
      <c r="C2228" s="28" t="n">
        <v>50448.92</v>
      </c>
      <c r="D2228" s="28" t="n">
        <v>1800</v>
      </c>
      <c r="E2228" s="28" t="s">
        <v>380</v>
      </c>
    </row>
    <row r="2229" customFormat="false" ht="15" hidden="false" customHeight="false" outlineLevel="0" collapsed="false">
      <c r="A2229" s="28" t="n">
        <v>60</v>
      </c>
      <c r="B2229" s="29" t="n">
        <v>46053</v>
      </c>
      <c r="C2229" s="28" t="n">
        <v>51769.6</v>
      </c>
      <c r="D2229" s="28" t="n">
        <v>1800</v>
      </c>
      <c r="E2229" s="28" t="s">
        <v>380</v>
      </c>
    </row>
    <row r="2230" customFormat="false" ht="15" hidden="false" customHeight="false" outlineLevel="0" collapsed="false">
      <c r="A2230" s="28" t="n">
        <v>60</v>
      </c>
      <c r="B2230" s="29" t="n">
        <v>46081</v>
      </c>
      <c r="C2230" s="28" t="n">
        <v>53354.43</v>
      </c>
      <c r="D2230" s="28" t="n">
        <v>1800</v>
      </c>
      <c r="E2230" s="28" t="s">
        <v>380</v>
      </c>
    </row>
    <row r="2231" customFormat="false" ht="15" hidden="false" customHeight="false" outlineLevel="0" collapsed="false">
      <c r="A2231" s="28" t="n">
        <v>60</v>
      </c>
      <c r="B2231" s="29" t="n">
        <v>46112</v>
      </c>
      <c r="C2231" s="28" t="n">
        <v>53333.32</v>
      </c>
      <c r="D2231" s="28" t="n">
        <v>0</v>
      </c>
      <c r="E2231" s="28" t="s">
        <v>379</v>
      </c>
    </row>
    <row r="2232" customFormat="false" ht="15" hidden="false" customHeight="false" outlineLevel="0" collapsed="false">
      <c r="A2232" s="28" t="n">
        <v>60</v>
      </c>
      <c r="B2232" s="29" t="n">
        <v>46142</v>
      </c>
      <c r="C2232" s="28" t="n">
        <v>54834.77</v>
      </c>
      <c r="D2232" s="28" t="n">
        <v>1800</v>
      </c>
      <c r="E2232" s="28" t="s">
        <v>380</v>
      </c>
    </row>
    <row r="2233" customFormat="false" ht="15" hidden="false" customHeight="false" outlineLevel="0" collapsed="false">
      <c r="A2233" s="28" t="n">
        <v>60</v>
      </c>
      <c r="B2233" s="29" t="n">
        <v>46173</v>
      </c>
      <c r="C2233" s="28" t="n">
        <v>54917.08</v>
      </c>
      <c r="D2233" s="28" t="n">
        <v>376.27</v>
      </c>
      <c r="E2233" s="28" t="s">
        <v>381</v>
      </c>
    </row>
    <row r="2234" customFormat="false" ht="15" hidden="false" customHeight="false" outlineLevel="0" collapsed="false">
      <c r="A2234" s="28" t="n">
        <v>60</v>
      </c>
      <c r="B2234" s="29" t="n">
        <v>46203</v>
      </c>
      <c r="C2234" s="28" t="n">
        <v>56266.96</v>
      </c>
      <c r="D2234" s="28" t="n">
        <v>1800</v>
      </c>
      <c r="E2234" s="28" t="s">
        <v>380</v>
      </c>
    </row>
    <row r="2235" customFormat="false" ht="15" hidden="false" customHeight="false" outlineLevel="0" collapsed="false">
      <c r="A2235" s="28" t="n">
        <v>60</v>
      </c>
      <c r="B2235" s="29" t="n">
        <v>46234</v>
      </c>
      <c r="C2235" s="28" t="n">
        <v>58010.6</v>
      </c>
      <c r="D2235" s="28" t="n">
        <v>1800</v>
      </c>
      <c r="E2235" s="28" t="s">
        <v>380</v>
      </c>
    </row>
    <row r="2236" customFormat="false" ht="15" hidden="false" customHeight="false" outlineLevel="0" collapsed="false">
      <c r="A2236" s="28" t="n">
        <v>60</v>
      </c>
      <c r="B2236" s="29" t="n">
        <v>46265</v>
      </c>
      <c r="C2236" s="28" t="n">
        <v>59510.21</v>
      </c>
      <c r="D2236" s="28" t="n">
        <v>1800</v>
      </c>
      <c r="E2236" s="28" t="s">
        <v>380</v>
      </c>
    </row>
    <row r="2237" customFormat="false" ht="15" hidden="false" customHeight="false" outlineLevel="0" collapsed="false">
      <c r="A2237" s="28" t="n">
        <v>61</v>
      </c>
      <c r="B2237" s="29" t="n">
        <v>44957</v>
      </c>
      <c r="C2237" s="28" t="n">
        <v>10217.27</v>
      </c>
      <c r="D2237" s="28" t="n">
        <v>1630</v>
      </c>
      <c r="E2237" s="28" t="s">
        <v>380</v>
      </c>
    </row>
    <row r="2238" customFormat="false" ht="15" hidden="false" customHeight="false" outlineLevel="0" collapsed="false">
      <c r="A2238" s="28" t="n">
        <v>61</v>
      </c>
      <c r="B2238" s="29" t="n">
        <v>44985</v>
      </c>
      <c r="C2238" s="28" t="n">
        <v>11685.96</v>
      </c>
      <c r="D2238" s="28" t="n">
        <v>1630</v>
      </c>
      <c r="E2238" s="28" t="s">
        <v>380</v>
      </c>
    </row>
    <row r="2239" customFormat="false" ht="15" hidden="false" customHeight="false" outlineLevel="0" collapsed="false">
      <c r="A2239" s="28" t="n">
        <v>61</v>
      </c>
      <c r="B2239" s="29" t="n">
        <v>45016</v>
      </c>
      <c r="C2239" s="28" t="n">
        <v>12917.52</v>
      </c>
      <c r="D2239" s="28" t="n">
        <v>1630</v>
      </c>
      <c r="E2239" s="28" t="s">
        <v>380</v>
      </c>
    </row>
    <row r="2240" customFormat="false" ht="15" hidden="false" customHeight="false" outlineLevel="0" collapsed="false">
      <c r="A2240" s="28" t="n">
        <v>61</v>
      </c>
      <c r="B2240" s="29" t="n">
        <v>45046</v>
      </c>
      <c r="C2240" s="28" t="n">
        <v>14244.9</v>
      </c>
      <c r="D2240" s="28" t="n">
        <v>1630</v>
      </c>
      <c r="E2240" s="28" t="s">
        <v>380</v>
      </c>
    </row>
    <row r="2241" customFormat="false" ht="15" hidden="false" customHeight="false" outlineLevel="0" collapsed="false">
      <c r="A2241" s="28" t="n">
        <v>61</v>
      </c>
      <c r="B2241" s="29" t="n">
        <v>45077</v>
      </c>
      <c r="C2241" s="28" t="n">
        <v>15746.83</v>
      </c>
      <c r="D2241" s="28" t="n">
        <v>1630</v>
      </c>
      <c r="E2241" s="28" t="s">
        <v>380</v>
      </c>
    </row>
    <row r="2242" customFormat="false" ht="15" hidden="false" customHeight="false" outlineLevel="0" collapsed="false">
      <c r="A2242" s="28" t="n">
        <v>61</v>
      </c>
      <c r="B2242" s="29" t="n">
        <v>45107</v>
      </c>
      <c r="C2242" s="28" t="n">
        <v>16613.05</v>
      </c>
      <c r="D2242" s="28" t="n">
        <v>1136.8</v>
      </c>
      <c r="E2242" s="28" t="s">
        <v>381</v>
      </c>
    </row>
    <row r="2243" customFormat="false" ht="15" hidden="false" customHeight="false" outlineLevel="0" collapsed="false">
      <c r="A2243" s="28" t="n">
        <v>61</v>
      </c>
      <c r="B2243" s="29" t="n">
        <v>45138</v>
      </c>
      <c r="C2243" s="28" t="n">
        <v>17819.82</v>
      </c>
      <c r="D2243" s="28" t="n">
        <v>1630</v>
      </c>
      <c r="E2243" s="28" t="s">
        <v>380</v>
      </c>
    </row>
    <row r="2244" customFormat="false" ht="15" hidden="false" customHeight="false" outlineLevel="0" collapsed="false">
      <c r="A2244" s="28" t="n">
        <v>61</v>
      </c>
      <c r="B2244" s="29" t="n">
        <v>45169</v>
      </c>
      <c r="C2244" s="28" t="n">
        <v>18997.27</v>
      </c>
      <c r="D2244" s="28" t="n">
        <v>1630</v>
      </c>
      <c r="E2244" s="28" t="s">
        <v>380</v>
      </c>
    </row>
    <row r="2245" customFormat="false" ht="15" hidden="false" customHeight="false" outlineLevel="0" collapsed="false">
      <c r="A2245" s="28" t="n">
        <v>61</v>
      </c>
      <c r="B2245" s="29" t="n">
        <v>45199</v>
      </c>
      <c r="C2245" s="28" t="n">
        <v>20446.07</v>
      </c>
      <c r="D2245" s="28" t="n">
        <v>1630</v>
      </c>
      <c r="E2245" s="28" t="s">
        <v>380</v>
      </c>
    </row>
    <row r="2246" customFormat="false" ht="15" hidden="false" customHeight="false" outlineLevel="0" collapsed="false">
      <c r="A2246" s="28" t="n">
        <v>61</v>
      </c>
      <c r="B2246" s="29" t="n">
        <v>45230</v>
      </c>
      <c r="C2246" s="28" t="n">
        <v>22075.76</v>
      </c>
      <c r="D2246" s="28" t="n">
        <v>1630</v>
      </c>
      <c r="E2246" s="28" t="s">
        <v>380</v>
      </c>
    </row>
    <row r="2247" customFormat="false" ht="15" hidden="false" customHeight="false" outlineLevel="0" collapsed="false">
      <c r="A2247" s="28" t="n">
        <v>61</v>
      </c>
      <c r="B2247" s="29" t="n">
        <v>45260</v>
      </c>
      <c r="C2247" s="28" t="n">
        <v>23537.1</v>
      </c>
      <c r="D2247" s="28" t="n">
        <v>1630</v>
      </c>
      <c r="E2247" s="28" t="s">
        <v>380</v>
      </c>
    </row>
    <row r="2248" customFormat="false" ht="15" hidden="false" customHeight="false" outlineLevel="0" collapsed="false">
      <c r="A2248" s="28" t="n">
        <v>61</v>
      </c>
      <c r="B2248" s="29" t="n">
        <v>45291</v>
      </c>
      <c r="C2248" s="28" t="n">
        <v>24835.15</v>
      </c>
      <c r="D2248" s="28" t="n">
        <v>1630</v>
      </c>
      <c r="E2248" s="28" t="s">
        <v>380</v>
      </c>
    </row>
    <row r="2249" customFormat="false" ht="15" hidden="false" customHeight="false" outlineLevel="0" collapsed="false">
      <c r="A2249" s="28" t="n">
        <v>61</v>
      </c>
      <c r="B2249" s="29" t="n">
        <v>45322</v>
      </c>
      <c r="C2249" s="28" t="n">
        <v>26030.62</v>
      </c>
      <c r="D2249" s="28" t="n">
        <v>1630</v>
      </c>
      <c r="E2249" s="28" t="s">
        <v>380</v>
      </c>
    </row>
    <row r="2250" customFormat="false" ht="15" hidden="false" customHeight="false" outlineLevel="0" collapsed="false">
      <c r="A2250" s="28" t="n">
        <v>61</v>
      </c>
      <c r="B2250" s="29" t="n">
        <v>45351</v>
      </c>
      <c r="C2250" s="28" t="n">
        <v>27486.59</v>
      </c>
      <c r="D2250" s="28" t="n">
        <v>1630</v>
      </c>
      <c r="E2250" s="28" t="s">
        <v>380</v>
      </c>
    </row>
    <row r="2251" customFormat="false" ht="15" hidden="false" customHeight="false" outlineLevel="0" collapsed="false">
      <c r="A2251" s="28" t="n">
        <v>61</v>
      </c>
      <c r="B2251" s="29" t="n">
        <v>45382</v>
      </c>
      <c r="C2251" s="28" t="n">
        <v>28671.03</v>
      </c>
      <c r="D2251" s="28" t="n">
        <v>1630</v>
      </c>
      <c r="E2251" s="28" t="s">
        <v>380</v>
      </c>
    </row>
    <row r="2252" customFormat="false" ht="15" hidden="false" customHeight="false" outlineLevel="0" collapsed="false">
      <c r="A2252" s="28" t="n">
        <v>61</v>
      </c>
      <c r="B2252" s="29" t="n">
        <v>45412</v>
      </c>
      <c r="C2252" s="28" t="n">
        <v>28481.59</v>
      </c>
      <c r="D2252" s="28" t="n">
        <v>0</v>
      </c>
      <c r="E2252" s="28" t="s">
        <v>379</v>
      </c>
    </row>
    <row r="2253" customFormat="false" ht="15" hidden="false" customHeight="false" outlineLevel="0" collapsed="false">
      <c r="A2253" s="28" t="n">
        <v>61</v>
      </c>
      <c r="B2253" s="29" t="n">
        <v>45443</v>
      </c>
      <c r="C2253" s="28" t="n">
        <v>29983.93</v>
      </c>
      <c r="D2253" s="28" t="n">
        <v>1630</v>
      </c>
      <c r="E2253" s="28" t="s">
        <v>380</v>
      </c>
    </row>
    <row r="2254" customFormat="false" ht="15" hidden="false" customHeight="false" outlineLevel="0" collapsed="false">
      <c r="A2254" s="28" t="n">
        <v>61</v>
      </c>
      <c r="B2254" s="29" t="n">
        <v>45473</v>
      </c>
      <c r="C2254" s="28" t="n">
        <v>31210.28</v>
      </c>
      <c r="D2254" s="28" t="n">
        <v>1630</v>
      </c>
      <c r="E2254" s="28" t="s">
        <v>380</v>
      </c>
    </row>
    <row r="2255" customFormat="false" ht="15" hidden="false" customHeight="false" outlineLevel="0" collapsed="false">
      <c r="A2255" s="28" t="n">
        <v>61</v>
      </c>
      <c r="B2255" s="29" t="n">
        <v>45504</v>
      </c>
      <c r="C2255" s="28" t="n">
        <v>30885.11</v>
      </c>
      <c r="D2255" s="28" t="n">
        <v>0</v>
      </c>
      <c r="E2255" s="28" t="s">
        <v>379</v>
      </c>
    </row>
    <row r="2256" customFormat="false" ht="15" hidden="false" customHeight="false" outlineLevel="0" collapsed="false">
      <c r="A2256" s="28" t="n">
        <v>61</v>
      </c>
      <c r="B2256" s="29" t="n">
        <v>45535</v>
      </c>
      <c r="C2256" s="28" t="n">
        <v>31231.4</v>
      </c>
      <c r="D2256" s="28" t="n">
        <v>565.76</v>
      </c>
      <c r="E2256" s="28" t="s">
        <v>381</v>
      </c>
    </row>
    <row r="2257" customFormat="false" ht="15" hidden="false" customHeight="false" outlineLevel="0" collapsed="false">
      <c r="A2257" s="28" t="n">
        <v>61</v>
      </c>
      <c r="B2257" s="29" t="n">
        <v>45565</v>
      </c>
      <c r="C2257" s="28" t="n">
        <v>32489.19</v>
      </c>
      <c r="D2257" s="28" t="n">
        <v>1630</v>
      </c>
      <c r="E2257" s="28" t="s">
        <v>380</v>
      </c>
    </row>
    <row r="2258" customFormat="false" ht="15" hidden="false" customHeight="false" outlineLevel="0" collapsed="false">
      <c r="A2258" s="28" t="n">
        <v>61</v>
      </c>
      <c r="B2258" s="29" t="n">
        <v>45596</v>
      </c>
      <c r="C2258" s="28" t="n">
        <v>33239.06</v>
      </c>
      <c r="D2258" s="28" t="n">
        <v>1069.5</v>
      </c>
      <c r="E2258" s="28" t="s">
        <v>381</v>
      </c>
    </row>
    <row r="2259" customFormat="false" ht="15" hidden="false" customHeight="false" outlineLevel="0" collapsed="false">
      <c r="A2259" s="28" t="n">
        <v>61</v>
      </c>
      <c r="B2259" s="29" t="n">
        <v>45626</v>
      </c>
      <c r="C2259" s="28" t="n">
        <v>34789.84</v>
      </c>
      <c r="D2259" s="28" t="n">
        <v>1630</v>
      </c>
      <c r="E2259" s="28" t="s">
        <v>380</v>
      </c>
    </row>
    <row r="2260" customFormat="false" ht="15" hidden="false" customHeight="false" outlineLevel="0" collapsed="false">
      <c r="A2260" s="28" t="n">
        <v>61</v>
      </c>
      <c r="B2260" s="29" t="n">
        <v>45657</v>
      </c>
      <c r="C2260" s="28" t="n">
        <v>35755.54</v>
      </c>
      <c r="D2260" s="28" t="n">
        <v>980.97</v>
      </c>
      <c r="E2260" s="28" t="s">
        <v>381</v>
      </c>
    </row>
    <row r="2261" customFormat="false" ht="15" hidden="false" customHeight="false" outlineLevel="0" collapsed="false">
      <c r="A2261" s="28" t="n">
        <v>61</v>
      </c>
      <c r="B2261" s="29" t="n">
        <v>45688</v>
      </c>
      <c r="C2261" s="28" t="n">
        <v>37285.76</v>
      </c>
      <c r="D2261" s="28" t="n">
        <v>1630</v>
      </c>
      <c r="E2261" s="28" t="s">
        <v>380</v>
      </c>
    </row>
    <row r="2262" customFormat="false" ht="15" hidden="false" customHeight="false" outlineLevel="0" collapsed="false">
      <c r="A2262" s="28" t="n">
        <v>61</v>
      </c>
      <c r="B2262" s="29" t="n">
        <v>45716</v>
      </c>
      <c r="C2262" s="28" t="n">
        <v>38579.36</v>
      </c>
      <c r="D2262" s="28" t="n">
        <v>1630</v>
      </c>
      <c r="E2262" s="28" t="s">
        <v>380</v>
      </c>
    </row>
    <row r="2263" customFormat="false" ht="15" hidden="false" customHeight="false" outlineLevel="0" collapsed="false">
      <c r="A2263" s="28" t="n">
        <v>61</v>
      </c>
      <c r="B2263" s="29" t="n">
        <v>45747</v>
      </c>
      <c r="C2263" s="28" t="n">
        <v>40076.65</v>
      </c>
      <c r="D2263" s="28" t="n">
        <v>1630</v>
      </c>
      <c r="E2263" s="28" t="s">
        <v>380</v>
      </c>
    </row>
    <row r="2264" customFormat="false" ht="15" hidden="false" customHeight="false" outlineLevel="0" collapsed="false">
      <c r="A2264" s="28" t="n">
        <v>61</v>
      </c>
      <c r="B2264" s="29" t="n">
        <v>45777</v>
      </c>
      <c r="C2264" s="28" t="n">
        <v>41242.25</v>
      </c>
      <c r="D2264" s="28" t="n">
        <v>1630</v>
      </c>
      <c r="E2264" s="28" t="s">
        <v>380</v>
      </c>
    </row>
    <row r="2265" customFormat="false" ht="15" hidden="false" customHeight="false" outlineLevel="0" collapsed="false">
      <c r="A2265" s="28" t="n">
        <v>61</v>
      </c>
      <c r="B2265" s="29" t="n">
        <v>45808</v>
      </c>
      <c r="C2265" s="28" t="n">
        <v>42578.14</v>
      </c>
      <c r="D2265" s="28" t="n">
        <v>1630</v>
      </c>
      <c r="E2265" s="28" t="s">
        <v>380</v>
      </c>
    </row>
    <row r="2266" customFormat="false" ht="15" hidden="false" customHeight="false" outlineLevel="0" collapsed="false">
      <c r="A2266" s="28" t="n">
        <v>61</v>
      </c>
      <c r="B2266" s="29" t="n">
        <v>45838</v>
      </c>
      <c r="C2266" s="28" t="n">
        <v>43090.64</v>
      </c>
      <c r="D2266" s="28" t="n">
        <v>646.62</v>
      </c>
      <c r="E2266" s="28" t="s">
        <v>381</v>
      </c>
    </row>
    <row r="2267" customFormat="false" ht="15" hidden="false" customHeight="false" outlineLevel="0" collapsed="false">
      <c r="A2267" s="28" t="n">
        <v>61</v>
      </c>
      <c r="B2267" s="29" t="n">
        <v>45869</v>
      </c>
      <c r="C2267" s="28" t="n">
        <v>44514.31</v>
      </c>
      <c r="D2267" s="28" t="n">
        <v>1630</v>
      </c>
      <c r="E2267" s="28" t="s">
        <v>380</v>
      </c>
    </row>
    <row r="2268" customFormat="false" ht="15" hidden="false" customHeight="false" outlineLevel="0" collapsed="false">
      <c r="A2268" s="28" t="n">
        <v>61</v>
      </c>
      <c r="B2268" s="29" t="n">
        <v>45900</v>
      </c>
      <c r="C2268" s="28" t="n">
        <v>44718.83</v>
      </c>
      <c r="D2268" s="28" t="n">
        <v>652.71</v>
      </c>
      <c r="E2268" s="28" t="s">
        <v>381</v>
      </c>
    </row>
    <row r="2269" customFormat="false" ht="15" hidden="false" customHeight="false" outlineLevel="0" collapsed="false">
      <c r="A2269" s="28" t="n">
        <v>61</v>
      </c>
      <c r="B2269" s="29" t="n">
        <v>45930</v>
      </c>
      <c r="C2269" s="28" t="n">
        <v>45889.17</v>
      </c>
      <c r="D2269" s="28" t="n">
        <v>1630</v>
      </c>
      <c r="E2269" s="28" t="s">
        <v>380</v>
      </c>
    </row>
    <row r="2270" customFormat="false" ht="15" hidden="false" customHeight="false" outlineLevel="0" collapsed="false">
      <c r="A2270" s="28" t="n">
        <v>61</v>
      </c>
      <c r="B2270" s="29" t="n">
        <v>45961</v>
      </c>
      <c r="C2270" s="28" t="n">
        <v>47134.13</v>
      </c>
      <c r="D2270" s="28" t="n">
        <v>1630</v>
      </c>
      <c r="E2270" s="28" t="s">
        <v>380</v>
      </c>
    </row>
    <row r="2271" customFormat="false" ht="15" hidden="false" customHeight="false" outlineLevel="0" collapsed="false">
      <c r="A2271" s="28" t="n">
        <v>61</v>
      </c>
      <c r="B2271" s="29" t="n">
        <v>45991</v>
      </c>
      <c r="C2271" s="28" t="n">
        <v>48605.89</v>
      </c>
      <c r="D2271" s="28" t="n">
        <v>1630</v>
      </c>
      <c r="E2271" s="28" t="s">
        <v>380</v>
      </c>
    </row>
    <row r="2272" customFormat="false" ht="15" hidden="false" customHeight="false" outlineLevel="0" collapsed="false">
      <c r="A2272" s="28" t="n">
        <v>61</v>
      </c>
      <c r="B2272" s="29" t="n">
        <v>46022</v>
      </c>
      <c r="C2272" s="28" t="n">
        <v>49943.78</v>
      </c>
      <c r="D2272" s="28" t="n">
        <v>1630</v>
      </c>
      <c r="E2272" s="28" t="s">
        <v>380</v>
      </c>
    </row>
    <row r="2273" customFormat="false" ht="15" hidden="false" customHeight="false" outlineLevel="0" collapsed="false">
      <c r="A2273" s="28" t="n">
        <v>61</v>
      </c>
      <c r="B2273" s="29" t="n">
        <v>46053</v>
      </c>
      <c r="C2273" s="28" t="n">
        <v>49925.41</v>
      </c>
      <c r="D2273" s="28" t="n">
        <v>437.6</v>
      </c>
      <c r="E2273" s="28" t="s">
        <v>381</v>
      </c>
    </row>
    <row r="2274" customFormat="false" ht="15" hidden="false" customHeight="false" outlineLevel="0" collapsed="false">
      <c r="A2274" s="28" t="n">
        <v>61</v>
      </c>
      <c r="B2274" s="29" t="n">
        <v>46081</v>
      </c>
      <c r="C2274" s="28" t="n">
        <v>51465.32</v>
      </c>
      <c r="D2274" s="28" t="n">
        <v>1630</v>
      </c>
      <c r="E2274" s="28" t="s">
        <v>380</v>
      </c>
    </row>
    <row r="2275" customFormat="false" ht="15" hidden="false" customHeight="false" outlineLevel="0" collapsed="false">
      <c r="A2275" s="28" t="n">
        <v>61</v>
      </c>
      <c r="B2275" s="29" t="n">
        <v>46112</v>
      </c>
      <c r="C2275" s="28" t="n">
        <v>51889.23</v>
      </c>
      <c r="D2275" s="28" t="n">
        <v>427.78</v>
      </c>
      <c r="E2275" s="28" t="s">
        <v>381</v>
      </c>
    </row>
    <row r="2276" customFormat="false" ht="15" hidden="false" customHeight="false" outlineLevel="0" collapsed="false">
      <c r="A2276" s="28" t="n">
        <v>61</v>
      </c>
      <c r="B2276" s="29" t="n">
        <v>46142</v>
      </c>
      <c r="C2276" s="28" t="n">
        <v>53063.55</v>
      </c>
      <c r="D2276" s="28" t="n">
        <v>1630</v>
      </c>
      <c r="E2276" s="28" t="s">
        <v>380</v>
      </c>
    </row>
    <row r="2277" customFormat="false" ht="15" hidden="false" customHeight="false" outlineLevel="0" collapsed="false">
      <c r="A2277" s="28" t="n">
        <v>61</v>
      </c>
      <c r="B2277" s="29" t="n">
        <v>46173</v>
      </c>
      <c r="C2277" s="28" t="n">
        <v>54549.35</v>
      </c>
      <c r="D2277" s="28" t="n">
        <v>1630</v>
      </c>
      <c r="E2277" s="28" t="s">
        <v>380</v>
      </c>
    </row>
    <row r="2278" customFormat="false" ht="15" hidden="false" customHeight="false" outlineLevel="0" collapsed="false">
      <c r="A2278" s="28" t="n">
        <v>61</v>
      </c>
      <c r="B2278" s="29" t="n">
        <v>46203</v>
      </c>
      <c r="C2278" s="28" t="n">
        <v>56052.88</v>
      </c>
      <c r="D2278" s="28" t="n">
        <v>1630</v>
      </c>
      <c r="E2278" s="28" t="s">
        <v>380</v>
      </c>
    </row>
    <row r="2279" customFormat="false" ht="15" hidden="false" customHeight="false" outlineLevel="0" collapsed="false">
      <c r="A2279" s="28" t="n">
        <v>61</v>
      </c>
      <c r="B2279" s="29" t="n">
        <v>46234</v>
      </c>
      <c r="C2279" s="28" t="n">
        <v>57242.41</v>
      </c>
      <c r="D2279" s="28" t="n">
        <v>1630</v>
      </c>
      <c r="E2279" s="28" t="s">
        <v>380</v>
      </c>
    </row>
    <row r="2280" customFormat="false" ht="15" hidden="false" customHeight="false" outlineLevel="0" collapsed="false">
      <c r="A2280" s="28" t="n">
        <v>61</v>
      </c>
      <c r="B2280" s="29" t="n">
        <v>46265</v>
      </c>
      <c r="C2280" s="28" t="n">
        <v>58731.3</v>
      </c>
      <c r="D2280" s="28" t="n">
        <v>1630</v>
      </c>
      <c r="E2280" s="28" t="s">
        <v>380</v>
      </c>
    </row>
    <row r="2281" customFormat="false" ht="15" hidden="false" customHeight="false" outlineLevel="0" collapsed="false">
      <c r="A2281" s="28" t="n">
        <v>62</v>
      </c>
      <c r="B2281" s="29" t="n">
        <v>44957</v>
      </c>
      <c r="C2281" s="28" t="n">
        <v>14021.39</v>
      </c>
      <c r="D2281" s="28" t="n">
        <v>1940</v>
      </c>
      <c r="E2281" s="28" t="s">
        <v>380</v>
      </c>
    </row>
    <row r="2282" customFormat="false" ht="15" hidden="false" customHeight="false" outlineLevel="0" collapsed="false">
      <c r="A2282" s="28" t="n">
        <v>62</v>
      </c>
      <c r="B2282" s="29" t="n">
        <v>44985</v>
      </c>
      <c r="C2282" s="28" t="n">
        <v>15862.03</v>
      </c>
      <c r="D2282" s="28" t="n">
        <v>1940</v>
      </c>
      <c r="E2282" s="28" t="s">
        <v>380</v>
      </c>
    </row>
    <row r="2283" customFormat="false" ht="15" hidden="false" customHeight="false" outlineLevel="0" collapsed="false">
      <c r="A2283" s="28" t="n">
        <v>62</v>
      </c>
      <c r="B2283" s="29" t="n">
        <v>45016</v>
      </c>
      <c r="C2283" s="28" t="n">
        <v>16732.27</v>
      </c>
      <c r="D2283" s="28" t="n">
        <v>1181.25</v>
      </c>
      <c r="E2283" s="28" t="s">
        <v>381</v>
      </c>
    </row>
    <row r="2284" customFormat="false" ht="15" hidden="false" customHeight="false" outlineLevel="0" collapsed="false">
      <c r="A2284" s="28" t="n">
        <v>62</v>
      </c>
      <c r="B2284" s="29" t="n">
        <v>45046</v>
      </c>
      <c r="C2284" s="28" t="n">
        <v>18387.61</v>
      </c>
      <c r="D2284" s="28" t="n">
        <v>1940</v>
      </c>
      <c r="E2284" s="28" t="s">
        <v>380</v>
      </c>
    </row>
    <row r="2285" customFormat="false" ht="15" hidden="false" customHeight="false" outlineLevel="0" collapsed="false">
      <c r="A2285" s="28" t="n">
        <v>62</v>
      </c>
      <c r="B2285" s="29" t="n">
        <v>45077</v>
      </c>
      <c r="C2285" s="28" t="n">
        <v>20247.77</v>
      </c>
      <c r="D2285" s="28" t="n">
        <v>1940</v>
      </c>
      <c r="E2285" s="28" t="s">
        <v>380</v>
      </c>
    </row>
    <row r="2286" customFormat="false" ht="15" hidden="false" customHeight="false" outlineLevel="0" collapsed="false">
      <c r="A2286" s="28" t="n">
        <v>62</v>
      </c>
      <c r="B2286" s="29" t="n">
        <v>45107</v>
      </c>
      <c r="C2286" s="28" t="n">
        <v>21985.41</v>
      </c>
      <c r="D2286" s="28" t="n">
        <v>1940</v>
      </c>
      <c r="E2286" s="28" t="s">
        <v>380</v>
      </c>
    </row>
    <row r="2287" customFormat="false" ht="15" hidden="false" customHeight="false" outlineLevel="0" collapsed="false">
      <c r="A2287" s="28" t="n">
        <v>62</v>
      </c>
      <c r="B2287" s="29" t="n">
        <v>45138</v>
      </c>
      <c r="C2287" s="28" t="n">
        <v>23517.13</v>
      </c>
      <c r="D2287" s="28" t="n">
        <v>1940</v>
      </c>
      <c r="E2287" s="28" t="s">
        <v>380</v>
      </c>
    </row>
    <row r="2288" customFormat="false" ht="15" hidden="false" customHeight="false" outlineLevel="0" collapsed="false">
      <c r="A2288" s="28" t="n">
        <v>62</v>
      </c>
      <c r="B2288" s="29" t="n">
        <v>45169</v>
      </c>
      <c r="C2288" s="28" t="n">
        <v>24481.25</v>
      </c>
      <c r="D2288" s="28" t="n">
        <v>966.05</v>
      </c>
      <c r="E2288" s="28" t="s">
        <v>381</v>
      </c>
    </row>
    <row r="2289" customFormat="false" ht="15" hidden="false" customHeight="false" outlineLevel="0" collapsed="false">
      <c r="A2289" s="28" t="n">
        <v>62</v>
      </c>
      <c r="B2289" s="29" t="n">
        <v>45199</v>
      </c>
      <c r="C2289" s="28" t="n">
        <v>26346.91</v>
      </c>
      <c r="D2289" s="28" t="n">
        <v>1940</v>
      </c>
      <c r="E2289" s="28" t="s">
        <v>380</v>
      </c>
    </row>
    <row r="2290" customFormat="false" ht="15" hidden="false" customHeight="false" outlineLevel="0" collapsed="false">
      <c r="A2290" s="28" t="n">
        <v>62</v>
      </c>
      <c r="B2290" s="29" t="n">
        <v>45230</v>
      </c>
      <c r="C2290" s="28" t="n">
        <v>28233.71</v>
      </c>
      <c r="D2290" s="28" t="n">
        <v>1940</v>
      </c>
      <c r="E2290" s="28" t="s">
        <v>380</v>
      </c>
    </row>
    <row r="2291" customFormat="false" ht="15" hidden="false" customHeight="false" outlineLevel="0" collapsed="false">
      <c r="A2291" s="28" t="n">
        <v>62</v>
      </c>
      <c r="B2291" s="29" t="n">
        <v>45260</v>
      </c>
      <c r="C2291" s="28" t="n">
        <v>29069.67</v>
      </c>
      <c r="D2291" s="28" t="n">
        <v>1289.42</v>
      </c>
      <c r="E2291" s="28" t="s">
        <v>381</v>
      </c>
    </row>
    <row r="2292" customFormat="false" ht="15" hidden="false" customHeight="false" outlineLevel="0" collapsed="false">
      <c r="A2292" s="28" t="n">
        <v>62</v>
      </c>
      <c r="B2292" s="29" t="n">
        <v>45291</v>
      </c>
      <c r="C2292" s="28" t="n">
        <v>30556.41</v>
      </c>
      <c r="D2292" s="28" t="n">
        <v>1940</v>
      </c>
      <c r="E2292" s="28" t="s">
        <v>380</v>
      </c>
    </row>
    <row r="2293" customFormat="false" ht="15" hidden="false" customHeight="false" outlineLevel="0" collapsed="false">
      <c r="A2293" s="28" t="n">
        <v>62</v>
      </c>
      <c r="B2293" s="29" t="n">
        <v>45322</v>
      </c>
      <c r="C2293" s="28" t="n">
        <v>31931.92</v>
      </c>
      <c r="D2293" s="28" t="n">
        <v>1940</v>
      </c>
      <c r="E2293" s="28" t="s">
        <v>380</v>
      </c>
    </row>
    <row r="2294" customFormat="false" ht="15" hidden="false" customHeight="false" outlineLevel="0" collapsed="false">
      <c r="A2294" s="28" t="n">
        <v>62</v>
      </c>
      <c r="B2294" s="29" t="n">
        <v>45351</v>
      </c>
      <c r="C2294" s="28" t="n">
        <v>33624.22</v>
      </c>
      <c r="D2294" s="28" t="n">
        <v>1940</v>
      </c>
      <c r="E2294" s="28" t="s">
        <v>380</v>
      </c>
    </row>
    <row r="2295" customFormat="false" ht="15" hidden="false" customHeight="false" outlineLevel="0" collapsed="false">
      <c r="A2295" s="28" t="n">
        <v>62</v>
      </c>
      <c r="B2295" s="29" t="n">
        <v>45382</v>
      </c>
      <c r="C2295" s="28" t="n">
        <v>35190.26</v>
      </c>
      <c r="D2295" s="28" t="n">
        <v>1940</v>
      </c>
      <c r="E2295" s="28" t="s">
        <v>380</v>
      </c>
    </row>
    <row r="2296" customFormat="false" ht="15" hidden="false" customHeight="false" outlineLevel="0" collapsed="false">
      <c r="A2296" s="28" t="n">
        <v>62</v>
      </c>
      <c r="B2296" s="29" t="n">
        <v>45412</v>
      </c>
      <c r="C2296" s="28" t="n">
        <v>36770.88</v>
      </c>
      <c r="D2296" s="28" t="n">
        <v>1940</v>
      </c>
      <c r="E2296" s="28" t="s">
        <v>380</v>
      </c>
    </row>
    <row r="2297" customFormat="false" ht="15" hidden="false" customHeight="false" outlineLevel="0" collapsed="false">
      <c r="A2297" s="28" t="n">
        <v>62</v>
      </c>
      <c r="B2297" s="29" t="n">
        <v>45443</v>
      </c>
      <c r="C2297" s="28" t="n">
        <v>38296.28</v>
      </c>
      <c r="D2297" s="28" t="n">
        <v>1940</v>
      </c>
      <c r="E2297" s="28" t="s">
        <v>380</v>
      </c>
    </row>
    <row r="2298" customFormat="false" ht="15" hidden="false" customHeight="false" outlineLevel="0" collapsed="false">
      <c r="A2298" s="28" t="n">
        <v>62</v>
      </c>
      <c r="B2298" s="29" t="n">
        <v>45473</v>
      </c>
      <c r="C2298" s="28" t="n">
        <v>40047.29</v>
      </c>
      <c r="D2298" s="28" t="n">
        <v>1940</v>
      </c>
      <c r="E2298" s="28" t="s">
        <v>380</v>
      </c>
    </row>
    <row r="2299" customFormat="false" ht="15" hidden="false" customHeight="false" outlineLevel="0" collapsed="false">
      <c r="A2299" s="28" t="n">
        <v>62</v>
      </c>
      <c r="B2299" s="29" t="n">
        <v>45504</v>
      </c>
      <c r="C2299" s="28" t="n">
        <v>41598.17</v>
      </c>
      <c r="D2299" s="28" t="n">
        <v>1940</v>
      </c>
      <c r="E2299" s="28" t="s">
        <v>380</v>
      </c>
    </row>
    <row r="2300" customFormat="false" ht="15" hidden="false" customHeight="false" outlineLevel="0" collapsed="false">
      <c r="A2300" s="28" t="n">
        <v>62</v>
      </c>
      <c r="B2300" s="29" t="n">
        <v>45535</v>
      </c>
      <c r="C2300" s="28" t="n">
        <v>43048.3</v>
      </c>
      <c r="D2300" s="28" t="n">
        <v>1940</v>
      </c>
      <c r="E2300" s="28" t="s">
        <v>380</v>
      </c>
    </row>
    <row r="2301" customFormat="false" ht="15" hidden="false" customHeight="false" outlineLevel="0" collapsed="false">
      <c r="A2301" s="28" t="n">
        <v>62</v>
      </c>
      <c r="B2301" s="29" t="n">
        <v>45565</v>
      </c>
      <c r="C2301" s="28" t="n">
        <v>44488.24</v>
      </c>
      <c r="D2301" s="28" t="n">
        <v>1940</v>
      </c>
      <c r="E2301" s="28" t="s">
        <v>380</v>
      </c>
    </row>
    <row r="2302" customFormat="false" ht="15" hidden="false" customHeight="false" outlineLevel="0" collapsed="false">
      <c r="A2302" s="28" t="n">
        <v>62</v>
      </c>
      <c r="B2302" s="29" t="n">
        <v>45596</v>
      </c>
      <c r="C2302" s="28" t="n">
        <v>46360.93</v>
      </c>
      <c r="D2302" s="28" t="n">
        <v>1940</v>
      </c>
      <c r="E2302" s="28" t="s">
        <v>380</v>
      </c>
    </row>
    <row r="2303" customFormat="false" ht="15" hidden="false" customHeight="false" outlineLevel="0" collapsed="false">
      <c r="A2303" s="28" t="n">
        <v>62</v>
      </c>
      <c r="B2303" s="29" t="n">
        <v>45626</v>
      </c>
      <c r="C2303" s="28" t="n">
        <v>48016.18</v>
      </c>
      <c r="D2303" s="28" t="n">
        <v>1940</v>
      </c>
      <c r="E2303" s="28" t="s">
        <v>380</v>
      </c>
    </row>
    <row r="2304" customFormat="false" ht="15" hidden="false" customHeight="false" outlineLevel="0" collapsed="false">
      <c r="A2304" s="28" t="n">
        <v>62</v>
      </c>
      <c r="B2304" s="29" t="n">
        <v>45657</v>
      </c>
      <c r="C2304" s="28" t="n">
        <v>49695.08</v>
      </c>
      <c r="D2304" s="28" t="n">
        <v>1940</v>
      </c>
      <c r="E2304" s="28" t="s">
        <v>380</v>
      </c>
    </row>
    <row r="2305" customFormat="false" ht="15" hidden="false" customHeight="false" outlineLevel="0" collapsed="false">
      <c r="A2305" s="28" t="n">
        <v>62</v>
      </c>
      <c r="B2305" s="29" t="n">
        <v>45688</v>
      </c>
      <c r="C2305" s="28" t="n">
        <v>51101.83</v>
      </c>
      <c r="D2305" s="28" t="n">
        <v>1940</v>
      </c>
      <c r="E2305" s="28" t="s">
        <v>380</v>
      </c>
    </row>
    <row r="2306" customFormat="false" ht="15" hidden="false" customHeight="false" outlineLevel="0" collapsed="false">
      <c r="A2306" s="28" t="n">
        <v>62</v>
      </c>
      <c r="B2306" s="29" t="n">
        <v>45716</v>
      </c>
      <c r="C2306" s="28" t="n">
        <v>52671.25</v>
      </c>
      <c r="D2306" s="28" t="n">
        <v>1940</v>
      </c>
      <c r="E2306" s="28" t="s">
        <v>380</v>
      </c>
    </row>
    <row r="2307" customFormat="false" ht="15" hidden="false" customHeight="false" outlineLevel="0" collapsed="false">
      <c r="A2307" s="28" t="n">
        <v>62</v>
      </c>
      <c r="B2307" s="29" t="n">
        <v>45747</v>
      </c>
      <c r="C2307" s="28" t="n">
        <v>54262.47</v>
      </c>
      <c r="D2307" s="28" t="n">
        <v>1940</v>
      </c>
      <c r="E2307" s="28" t="s">
        <v>380</v>
      </c>
    </row>
    <row r="2308" customFormat="false" ht="15" hidden="false" customHeight="false" outlineLevel="0" collapsed="false">
      <c r="A2308" s="28" t="n">
        <v>62</v>
      </c>
      <c r="B2308" s="29" t="n">
        <v>45777</v>
      </c>
      <c r="C2308" s="28" t="n">
        <v>55938.18</v>
      </c>
      <c r="D2308" s="28" t="n">
        <v>1940</v>
      </c>
      <c r="E2308" s="28" t="s">
        <v>380</v>
      </c>
    </row>
    <row r="2309" customFormat="false" ht="15" hidden="false" customHeight="false" outlineLevel="0" collapsed="false">
      <c r="A2309" s="28" t="n">
        <v>62</v>
      </c>
      <c r="B2309" s="29" t="n">
        <v>45808</v>
      </c>
      <c r="C2309" s="28" t="n">
        <v>57744.13</v>
      </c>
      <c r="D2309" s="28" t="n">
        <v>1940</v>
      </c>
      <c r="E2309" s="28" t="s">
        <v>380</v>
      </c>
    </row>
    <row r="2310" customFormat="false" ht="15" hidden="false" customHeight="false" outlineLevel="0" collapsed="false">
      <c r="A2310" s="28" t="n">
        <v>62</v>
      </c>
      <c r="B2310" s="29" t="n">
        <v>45838</v>
      </c>
      <c r="C2310" s="28" t="n">
        <v>59559.1</v>
      </c>
      <c r="D2310" s="28" t="n">
        <v>1940</v>
      </c>
      <c r="E2310" s="28" t="s">
        <v>380</v>
      </c>
    </row>
    <row r="2311" customFormat="false" ht="15" hidden="false" customHeight="false" outlineLevel="0" collapsed="false">
      <c r="A2311" s="28" t="n">
        <v>62</v>
      </c>
      <c r="B2311" s="29" t="n">
        <v>45869</v>
      </c>
      <c r="C2311" s="28" t="n">
        <v>61325.92</v>
      </c>
      <c r="D2311" s="28" t="n">
        <v>1940</v>
      </c>
      <c r="E2311" s="28" t="s">
        <v>380</v>
      </c>
    </row>
    <row r="2312" customFormat="false" ht="15" hidden="false" customHeight="false" outlineLevel="0" collapsed="false">
      <c r="A2312" s="28" t="n">
        <v>62</v>
      </c>
      <c r="B2312" s="29" t="n">
        <v>45900</v>
      </c>
      <c r="C2312" s="28" t="n">
        <v>61927.22</v>
      </c>
      <c r="D2312" s="28" t="n">
        <v>1097.85</v>
      </c>
      <c r="E2312" s="28" t="s">
        <v>381</v>
      </c>
    </row>
    <row r="2313" customFormat="false" ht="15" hidden="false" customHeight="false" outlineLevel="0" collapsed="false">
      <c r="A2313" s="28" t="n">
        <v>62</v>
      </c>
      <c r="B2313" s="29" t="n">
        <v>45930</v>
      </c>
      <c r="C2313" s="28" t="n">
        <v>63382.26</v>
      </c>
      <c r="D2313" s="28" t="n">
        <v>1940</v>
      </c>
      <c r="E2313" s="28" t="s">
        <v>380</v>
      </c>
    </row>
    <row r="2314" customFormat="false" ht="15" hidden="false" customHeight="false" outlineLevel="0" collapsed="false">
      <c r="A2314" s="28" t="n">
        <v>62</v>
      </c>
      <c r="B2314" s="29" t="n">
        <v>45961</v>
      </c>
      <c r="C2314" s="28" t="n">
        <v>63547.87</v>
      </c>
      <c r="D2314" s="28" t="n">
        <v>503.51</v>
      </c>
      <c r="E2314" s="28" t="s">
        <v>381</v>
      </c>
    </row>
    <row r="2315" customFormat="false" ht="15" hidden="false" customHeight="false" outlineLevel="0" collapsed="false">
      <c r="A2315" s="28" t="n">
        <v>62</v>
      </c>
      <c r="B2315" s="29" t="n">
        <v>45991</v>
      </c>
      <c r="C2315" s="28" t="n">
        <v>64917.52</v>
      </c>
      <c r="D2315" s="28" t="n">
        <v>1940</v>
      </c>
      <c r="E2315" s="28" t="s">
        <v>380</v>
      </c>
    </row>
    <row r="2316" customFormat="false" ht="15" hidden="false" customHeight="false" outlineLevel="0" collapsed="false">
      <c r="A2316" s="28" t="n">
        <v>62</v>
      </c>
      <c r="B2316" s="29" t="n">
        <v>46022</v>
      </c>
      <c r="C2316" s="28" t="n">
        <v>66706.22</v>
      </c>
      <c r="D2316" s="28" t="n">
        <v>1940</v>
      </c>
      <c r="E2316" s="28" t="s">
        <v>380</v>
      </c>
    </row>
    <row r="2317" customFormat="false" ht="15" hidden="false" customHeight="false" outlineLevel="0" collapsed="false">
      <c r="A2317" s="28" t="n">
        <v>62</v>
      </c>
      <c r="B2317" s="29" t="n">
        <v>46053</v>
      </c>
      <c r="C2317" s="28" t="n">
        <v>67657.83</v>
      </c>
      <c r="D2317" s="28" t="n">
        <v>972.94</v>
      </c>
      <c r="E2317" s="28" t="s">
        <v>381</v>
      </c>
    </row>
    <row r="2318" customFormat="false" ht="15" hidden="false" customHeight="false" outlineLevel="0" collapsed="false">
      <c r="A2318" s="28" t="n">
        <v>62</v>
      </c>
      <c r="B2318" s="29" t="n">
        <v>46081</v>
      </c>
      <c r="C2318" s="28" t="n">
        <v>69300.69</v>
      </c>
      <c r="D2318" s="28" t="n">
        <v>1940</v>
      </c>
      <c r="E2318" s="28" t="s">
        <v>380</v>
      </c>
    </row>
    <row r="2319" customFormat="false" ht="15" hidden="false" customHeight="false" outlineLevel="0" collapsed="false">
      <c r="A2319" s="28" t="n">
        <v>62</v>
      </c>
      <c r="B2319" s="29" t="n">
        <v>46112</v>
      </c>
      <c r="C2319" s="28" t="n">
        <v>71127.06</v>
      </c>
      <c r="D2319" s="28" t="n">
        <v>1940</v>
      </c>
      <c r="E2319" s="28" t="s">
        <v>380</v>
      </c>
    </row>
    <row r="2320" customFormat="false" ht="15" hidden="false" customHeight="false" outlineLevel="0" collapsed="false">
      <c r="A2320" s="28" t="n">
        <v>62</v>
      </c>
      <c r="B2320" s="29" t="n">
        <v>46142</v>
      </c>
      <c r="C2320" s="28" t="n">
        <v>72821.87</v>
      </c>
      <c r="D2320" s="28" t="n">
        <v>1940</v>
      </c>
      <c r="E2320" s="28" t="s">
        <v>380</v>
      </c>
    </row>
    <row r="2321" customFormat="false" ht="15" hidden="false" customHeight="false" outlineLevel="0" collapsed="false">
      <c r="A2321" s="28" t="n">
        <v>62</v>
      </c>
      <c r="B2321" s="29" t="n">
        <v>46173</v>
      </c>
      <c r="C2321" s="28" t="n">
        <v>73159.45</v>
      </c>
      <c r="D2321" s="28" t="n">
        <v>454.59</v>
      </c>
      <c r="E2321" s="28" t="s">
        <v>381</v>
      </c>
    </row>
    <row r="2322" customFormat="false" ht="15" hidden="false" customHeight="false" outlineLevel="0" collapsed="false">
      <c r="A2322" s="28" t="n">
        <v>62</v>
      </c>
      <c r="B2322" s="29" t="n">
        <v>46203</v>
      </c>
      <c r="C2322" s="28" t="n">
        <v>73703.27</v>
      </c>
      <c r="D2322" s="28" t="n">
        <v>893.53</v>
      </c>
      <c r="E2322" s="28" t="s">
        <v>381</v>
      </c>
    </row>
    <row r="2323" customFormat="false" ht="15" hidden="false" customHeight="false" outlineLevel="0" collapsed="false">
      <c r="A2323" s="28" t="n">
        <v>62</v>
      </c>
      <c r="B2323" s="29" t="n">
        <v>46234</v>
      </c>
      <c r="C2323" s="28" t="n">
        <v>75098.32</v>
      </c>
      <c r="D2323" s="28" t="n">
        <v>1940</v>
      </c>
      <c r="E2323" s="28" t="s">
        <v>380</v>
      </c>
    </row>
    <row r="2324" customFormat="false" ht="15" hidden="false" customHeight="false" outlineLevel="0" collapsed="false">
      <c r="A2324" s="28" t="n">
        <v>62</v>
      </c>
      <c r="B2324" s="29" t="n">
        <v>46265</v>
      </c>
      <c r="C2324" s="28" t="n">
        <v>76743.81</v>
      </c>
      <c r="D2324" s="28" t="n">
        <v>1940</v>
      </c>
      <c r="E2324" s="28" t="s">
        <v>380</v>
      </c>
    </row>
    <row r="2325" customFormat="false" ht="15" hidden="false" customHeight="false" outlineLevel="0" collapsed="false">
      <c r="A2325" s="28" t="n">
        <v>63</v>
      </c>
      <c r="B2325" s="29" t="n">
        <v>46022</v>
      </c>
      <c r="C2325" s="28" t="n">
        <v>14906.18</v>
      </c>
      <c r="D2325" s="28" t="n">
        <v>1610</v>
      </c>
      <c r="E2325" s="28" t="s">
        <v>380</v>
      </c>
    </row>
    <row r="2326" customFormat="false" ht="15" hidden="false" customHeight="false" outlineLevel="0" collapsed="false">
      <c r="A2326" s="28" t="n">
        <v>63</v>
      </c>
      <c r="B2326" s="29" t="n">
        <v>46053</v>
      </c>
      <c r="C2326" s="28" t="n">
        <v>16432.1</v>
      </c>
      <c r="D2326" s="28" t="n">
        <v>1610</v>
      </c>
      <c r="E2326" s="28" t="s">
        <v>380</v>
      </c>
    </row>
    <row r="2327" customFormat="false" ht="15" hidden="false" customHeight="false" outlineLevel="0" collapsed="false">
      <c r="A2327" s="28" t="n">
        <v>63</v>
      </c>
      <c r="B2327" s="29" t="n">
        <v>46081</v>
      </c>
      <c r="C2327" s="28" t="n">
        <v>17947.29</v>
      </c>
      <c r="D2327" s="28" t="n">
        <v>1610</v>
      </c>
      <c r="E2327" s="28" t="s">
        <v>380</v>
      </c>
    </row>
    <row r="2328" customFormat="false" ht="15" hidden="false" customHeight="false" outlineLevel="0" collapsed="false">
      <c r="A2328" s="28" t="n">
        <v>63</v>
      </c>
      <c r="B2328" s="29" t="n">
        <v>46112</v>
      </c>
      <c r="C2328" s="28" t="n">
        <v>19289.3</v>
      </c>
      <c r="D2328" s="28" t="n">
        <v>1610</v>
      </c>
      <c r="E2328" s="28" t="s">
        <v>380</v>
      </c>
    </row>
    <row r="2329" customFormat="false" ht="15" hidden="false" customHeight="false" outlineLevel="0" collapsed="false">
      <c r="A2329" s="28" t="n">
        <v>63</v>
      </c>
      <c r="B2329" s="29" t="n">
        <v>46142</v>
      </c>
      <c r="C2329" s="28" t="n">
        <v>20568.8</v>
      </c>
      <c r="D2329" s="28" t="n">
        <v>1610</v>
      </c>
      <c r="E2329" s="28" t="s">
        <v>380</v>
      </c>
    </row>
    <row r="2330" customFormat="false" ht="15" hidden="false" customHeight="false" outlineLevel="0" collapsed="false">
      <c r="A2330" s="28" t="n">
        <v>63</v>
      </c>
      <c r="B2330" s="29" t="n">
        <v>46173</v>
      </c>
      <c r="C2330" s="28" t="n">
        <v>22119.76</v>
      </c>
      <c r="D2330" s="28" t="n">
        <v>1610</v>
      </c>
      <c r="E2330" s="28" t="s">
        <v>380</v>
      </c>
    </row>
    <row r="2331" customFormat="false" ht="15" hidden="false" customHeight="false" outlineLevel="0" collapsed="false">
      <c r="A2331" s="28" t="n">
        <v>63</v>
      </c>
      <c r="B2331" s="29" t="n">
        <v>46203</v>
      </c>
      <c r="C2331" s="28" t="n">
        <v>23532.41</v>
      </c>
      <c r="D2331" s="28" t="n">
        <v>1610</v>
      </c>
      <c r="E2331" s="28" t="s">
        <v>380</v>
      </c>
    </row>
    <row r="2332" customFormat="false" ht="15" hidden="false" customHeight="false" outlineLevel="0" collapsed="false">
      <c r="A2332" s="28" t="n">
        <v>63</v>
      </c>
      <c r="B2332" s="29" t="n">
        <v>46234</v>
      </c>
      <c r="C2332" s="28" t="n">
        <v>23867.49</v>
      </c>
      <c r="D2332" s="28" t="n">
        <v>493.23</v>
      </c>
      <c r="E2332" s="28" t="s">
        <v>381</v>
      </c>
    </row>
    <row r="2333" customFormat="false" ht="15" hidden="false" customHeight="false" outlineLevel="0" collapsed="false">
      <c r="A2333" s="28" t="n">
        <v>63</v>
      </c>
      <c r="B2333" s="29" t="n">
        <v>46265</v>
      </c>
      <c r="C2333" s="28" t="n">
        <v>25085.21</v>
      </c>
      <c r="D2333" s="28" t="n">
        <v>1610</v>
      </c>
      <c r="E2333" s="28" t="s">
        <v>380</v>
      </c>
    </row>
    <row r="2334" customFormat="false" ht="15" hidden="false" customHeight="false" outlineLevel="0" collapsed="false">
      <c r="A2334" s="28" t="n">
        <v>64</v>
      </c>
      <c r="B2334" s="29" t="n">
        <v>44957</v>
      </c>
      <c r="C2334" s="28" t="n">
        <v>13481.82</v>
      </c>
      <c r="D2334" s="28" t="n">
        <v>1520</v>
      </c>
      <c r="E2334" s="28" t="s">
        <v>380</v>
      </c>
    </row>
    <row r="2335" customFormat="false" ht="15" hidden="false" customHeight="false" outlineLevel="0" collapsed="false">
      <c r="A2335" s="28" t="n">
        <v>64</v>
      </c>
      <c r="B2335" s="29" t="n">
        <v>44985</v>
      </c>
      <c r="C2335" s="28" t="n">
        <v>13743.95</v>
      </c>
      <c r="D2335" s="28" t="n">
        <v>574.74</v>
      </c>
      <c r="E2335" s="28" t="s">
        <v>381</v>
      </c>
    </row>
    <row r="2336" customFormat="false" ht="15" hidden="false" customHeight="false" outlineLevel="0" collapsed="false">
      <c r="A2336" s="28" t="n">
        <v>64</v>
      </c>
      <c r="B2336" s="29" t="n">
        <v>45016</v>
      </c>
      <c r="C2336" s="28" t="n">
        <v>15136.63</v>
      </c>
      <c r="D2336" s="28" t="n">
        <v>1520</v>
      </c>
      <c r="E2336" s="28" t="s">
        <v>380</v>
      </c>
    </row>
    <row r="2337" customFormat="false" ht="15" hidden="false" customHeight="false" outlineLevel="0" collapsed="false">
      <c r="A2337" s="28" t="n">
        <v>64</v>
      </c>
      <c r="B2337" s="29" t="n">
        <v>45046</v>
      </c>
      <c r="C2337" s="28" t="n">
        <v>16616.67</v>
      </c>
      <c r="D2337" s="28" t="n">
        <v>1520</v>
      </c>
      <c r="E2337" s="28" t="s">
        <v>380</v>
      </c>
    </row>
    <row r="2338" customFormat="false" ht="15" hidden="false" customHeight="false" outlineLevel="0" collapsed="false">
      <c r="A2338" s="28" t="n">
        <v>64</v>
      </c>
      <c r="B2338" s="29" t="n">
        <v>45077</v>
      </c>
      <c r="C2338" s="28" t="n">
        <v>17798.18</v>
      </c>
      <c r="D2338" s="28" t="n">
        <v>1520</v>
      </c>
      <c r="E2338" s="28" t="s">
        <v>380</v>
      </c>
    </row>
    <row r="2339" customFormat="false" ht="15" hidden="false" customHeight="false" outlineLevel="0" collapsed="false">
      <c r="A2339" s="28" t="n">
        <v>64</v>
      </c>
      <c r="B2339" s="29" t="n">
        <v>45107</v>
      </c>
      <c r="C2339" s="28" t="n">
        <v>18371.22</v>
      </c>
      <c r="D2339" s="28" t="n">
        <v>754.29</v>
      </c>
      <c r="E2339" s="28" t="s">
        <v>381</v>
      </c>
    </row>
    <row r="2340" customFormat="false" ht="15" hidden="false" customHeight="false" outlineLevel="0" collapsed="false">
      <c r="A2340" s="28" t="n">
        <v>64</v>
      </c>
      <c r="B2340" s="29" t="n">
        <v>45138</v>
      </c>
      <c r="C2340" s="28" t="n">
        <v>19322.93</v>
      </c>
      <c r="D2340" s="28" t="n">
        <v>1054.07</v>
      </c>
      <c r="E2340" s="28" t="s">
        <v>381</v>
      </c>
    </row>
    <row r="2341" customFormat="false" ht="15" hidden="false" customHeight="false" outlineLevel="0" collapsed="false">
      <c r="A2341" s="28" t="n">
        <v>64</v>
      </c>
      <c r="B2341" s="29" t="n">
        <v>45169</v>
      </c>
      <c r="C2341" s="28" t="n">
        <v>20780.66</v>
      </c>
      <c r="D2341" s="28" t="n">
        <v>1520</v>
      </c>
      <c r="E2341" s="28" t="s">
        <v>380</v>
      </c>
    </row>
    <row r="2342" customFormat="false" ht="15" hidden="false" customHeight="false" outlineLevel="0" collapsed="false">
      <c r="A2342" s="28" t="n">
        <v>64</v>
      </c>
      <c r="B2342" s="29" t="n">
        <v>45199</v>
      </c>
      <c r="C2342" s="28" t="n">
        <v>22183.49</v>
      </c>
      <c r="D2342" s="28" t="n">
        <v>1520</v>
      </c>
      <c r="E2342" s="28" t="s">
        <v>380</v>
      </c>
    </row>
    <row r="2343" customFormat="false" ht="15" hidden="false" customHeight="false" outlineLevel="0" collapsed="false">
      <c r="A2343" s="28" t="n">
        <v>64</v>
      </c>
      <c r="B2343" s="29" t="n">
        <v>45230</v>
      </c>
      <c r="C2343" s="28" t="n">
        <v>23341.49</v>
      </c>
      <c r="D2343" s="28" t="n">
        <v>1520</v>
      </c>
      <c r="E2343" s="28" t="s">
        <v>380</v>
      </c>
    </row>
    <row r="2344" customFormat="false" ht="15" hidden="false" customHeight="false" outlineLevel="0" collapsed="false">
      <c r="A2344" s="28" t="n">
        <v>64</v>
      </c>
      <c r="B2344" s="29" t="n">
        <v>45260</v>
      </c>
      <c r="C2344" s="28" t="n">
        <v>24448.34</v>
      </c>
      <c r="D2344" s="28" t="n">
        <v>1520</v>
      </c>
      <c r="E2344" s="28" t="s">
        <v>380</v>
      </c>
    </row>
    <row r="2345" customFormat="false" ht="15" hidden="false" customHeight="false" outlineLevel="0" collapsed="false">
      <c r="A2345" s="28" t="n">
        <v>64</v>
      </c>
      <c r="B2345" s="29" t="n">
        <v>45291</v>
      </c>
      <c r="C2345" s="28" t="n">
        <v>25700.42</v>
      </c>
      <c r="D2345" s="28" t="n">
        <v>1520</v>
      </c>
      <c r="E2345" s="28" t="s">
        <v>380</v>
      </c>
    </row>
    <row r="2346" customFormat="false" ht="15" hidden="false" customHeight="false" outlineLevel="0" collapsed="false">
      <c r="A2346" s="28" t="n">
        <v>64</v>
      </c>
      <c r="B2346" s="29" t="n">
        <v>45322</v>
      </c>
      <c r="C2346" s="28" t="n">
        <v>27207.2</v>
      </c>
      <c r="D2346" s="28" t="n">
        <v>1520</v>
      </c>
      <c r="E2346" s="28" t="s">
        <v>380</v>
      </c>
    </row>
    <row r="2347" customFormat="false" ht="15" hidden="false" customHeight="false" outlineLevel="0" collapsed="false">
      <c r="A2347" s="28" t="n">
        <v>64</v>
      </c>
      <c r="B2347" s="29" t="n">
        <v>45351</v>
      </c>
      <c r="C2347" s="28" t="n">
        <v>28705.21</v>
      </c>
      <c r="D2347" s="28" t="n">
        <v>1520</v>
      </c>
      <c r="E2347" s="28" t="s">
        <v>380</v>
      </c>
    </row>
    <row r="2348" customFormat="false" ht="15" hidden="false" customHeight="false" outlineLevel="0" collapsed="false">
      <c r="A2348" s="28" t="n">
        <v>64</v>
      </c>
      <c r="B2348" s="29" t="n">
        <v>45382</v>
      </c>
      <c r="C2348" s="28" t="n">
        <v>30070.04</v>
      </c>
      <c r="D2348" s="28" t="n">
        <v>1520</v>
      </c>
      <c r="E2348" s="28" t="s">
        <v>380</v>
      </c>
    </row>
    <row r="2349" customFormat="false" ht="15" hidden="false" customHeight="false" outlineLevel="0" collapsed="false">
      <c r="A2349" s="28" t="n">
        <v>64</v>
      </c>
      <c r="B2349" s="29" t="n">
        <v>45412</v>
      </c>
      <c r="C2349" s="28" t="n">
        <v>31582.31</v>
      </c>
      <c r="D2349" s="28" t="n">
        <v>1520</v>
      </c>
      <c r="E2349" s="28" t="s">
        <v>380</v>
      </c>
    </row>
    <row r="2350" customFormat="false" ht="15" hidden="false" customHeight="false" outlineLevel="0" collapsed="false">
      <c r="A2350" s="28" t="n">
        <v>64</v>
      </c>
      <c r="B2350" s="29" t="n">
        <v>45443</v>
      </c>
      <c r="C2350" s="28" t="n">
        <v>32207.34</v>
      </c>
      <c r="D2350" s="28" t="n">
        <v>936.82</v>
      </c>
      <c r="E2350" s="28" t="s">
        <v>381</v>
      </c>
    </row>
    <row r="2351" customFormat="false" ht="15" hidden="false" customHeight="false" outlineLevel="0" collapsed="false">
      <c r="A2351" s="28" t="n">
        <v>64</v>
      </c>
      <c r="B2351" s="29" t="n">
        <v>45473</v>
      </c>
      <c r="C2351" s="28" t="n">
        <v>33683.93</v>
      </c>
      <c r="D2351" s="28" t="n">
        <v>1520</v>
      </c>
      <c r="E2351" s="28" t="s">
        <v>380</v>
      </c>
    </row>
    <row r="2352" customFormat="false" ht="15" hidden="false" customHeight="false" outlineLevel="0" collapsed="false">
      <c r="A2352" s="28" t="n">
        <v>64</v>
      </c>
      <c r="B2352" s="29" t="n">
        <v>45504</v>
      </c>
      <c r="C2352" s="28" t="n">
        <v>34932.86</v>
      </c>
      <c r="D2352" s="28" t="n">
        <v>1520</v>
      </c>
      <c r="E2352" s="28" t="s">
        <v>380</v>
      </c>
    </row>
    <row r="2353" customFormat="false" ht="15" hidden="false" customHeight="false" outlineLevel="0" collapsed="false">
      <c r="A2353" s="28" t="n">
        <v>64</v>
      </c>
      <c r="B2353" s="29" t="n">
        <v>45535</v>
      </c>
      <c r="C2353" s="28" t="n">
        <v>36320.39</v>
      </c>
      <c r="D2353" s="28" t="n">
        <v>1520</v>
      </c>
      <c r="E2353" s="28" t="s">
        <v>380</v>
      </c>
    </row>
    <row r="2354" customFormat="false" ht="15" hidden="false" customHeight="false" outlineLevel="0" collapsed="false">
      <c r="A2354" s="28" t="n">
        <v>64</v>
      </c>
      <c r="B2354" s="29" t="n">
        <v>45565</v>
      </c>
      <c r="C2354" s="28" t="n">
        <v>37543.74</v>
      </c>
      <c r="D2354" s="28" t="n">
        <v>1520</v>
      </c>
      <c r="E2354" s="28" t="s">
        <v>380</v>
      </c>
    </row>
    <row r="2355" customFormat="false" ht="15" hidden="false" customHeight="false" outlineLevel="0" collapsed="false">
      <c r="A2355" s="28" t="n">
        <v>64</v>
      </c>
      <c r="B2355" s="29" t="n">
        <v>45596</v>
      </c>
      <c r="C2355" s="28" t="n">
        <v>38728.07</v>
      </c>
      <c r="D2355" s="28" t="n">
        <v>1520</v>
      </c>
      <c r="E2355" s="28" t="s">
        <v>380</v>
      </c>
    </row>
    <row r="2356" customFormat="false" ht="15" hidden="false" customHeight="false" outlineLevel="0" collapsed="false">
      <c r="A2356" s="28" t="n">
        <v>64</v>
      </c>
      <c r="B2356" s="29" t="n">
        <v>45626</v>
      </c>
      <c r="C2356" s="28" t="n">
        <v>40012.45</v>
      </c>
      <c r="D2356" s="28" t="n">
        <v>1520</v>
      </c>
      <c r="E2356" s="28" t="s">
        <v>380</v>
      </c>
    </row>
    <row r="2357" customFormat="false" ht="15" hidden="false" customHeight="false" outlineLevel="0" collapsed="false">
      <c r="A2357" s="28" t="n">
        <v>64</v>
      </c>
      <c r="B2357" s="29" t="n">
        <v>45657</v>
      </c>
      <c r="C2357" s="28" t="n">
        <v>41104.19</v>
      </c>
      <c r="D2357" s="28" t="n">
        <v>1520</v>
      </c>
      <c r="E2357" s="28" t="s">
        <v>380</v>
      </c>
    </row>
    <row r="2358" customFormat="false" ht="15" hidden="false" customHeight="false" outlineLevel="0" collapsed="false">
      <c r="A2358" s="28" t="n">
        <v>64</v>
      </c>
      <c r="B2358" s="29" t="n">
        <v>45688</v>
      </c>
      <c r="C2358" s="28" t="n">
        <v>41666.88</v>
      </c>
      <c r="D2358" s="28" t="n">
        <v>771.45</v>
      </c>
      <c r="E2358" s="28" t="s">
        <v>381</v>
      </c>
    </row>
    <row r="2359" customFormat="false" ht="15" hidden="false" customHeight="false" outlineLevel="0" collapsed="false">
      <c r="A2359" s="28" t="n">
        <v>64</v>
      </c>
      <c r="B2359" s="29" t="n">
        <v>45716</v>
      </c>
      <c r="C2359" s="28" t="n">
        <v>43109.04</v>
      </c>
      <c r="D2359" s="28" t="n">
        <v>1520</v>
      </c>
      <c r="E2359" s="28" t="s">
        <v>380</v>
      </c>
    </row>
    <row r="2360" customFormat="false" ht="15" hidden="false" customHeight="false" outlineLevel="0" collapsed="false">
      <c r="A2360" s="28" t="n">
        <v>64</v>
      </c>
      <c r="B2360" s="29" t="n">
        <v>45747</v>
      </c>
      <c r="C2360" s="28" t="n">
        <v>43341.49</v>
      </c>
      <c r="D2360" s="28" t="n">
        <v>585.91</v>
      </c>
      <c r="E2360" s="28" t="s">
        <v>381</v>
      </c>
    </row>
    <row r="2361" customFormat="false" ht="15" hidden="false" customHeight="false" outlineLevel="0" collapsed="false">
      <c r="A2361" s="28" t="n">
        <v>64</v>
      </c>
      <c r="B2361" s="29" t="n">
        <v>45777</v>
      </c>
      <c r="C2361" s="28" t="n">
        <v>44571.88</v>
      </c>
      <c r="D2361" s="28" t="n">
        <v>467.05</v>
      </c>
      <c r="E2361" s="28" t="s">
        <v>381</v>
      </c>
    </row>
    <row r="2362" customFormat="false" ht="15" hidden="false" customHeight="false" outlineLevel="0" collapsed="false">
      <c r="A2362" s="28" t="n">
        <v>64</v>
      </c>
      <c r="B2362" s="29" t="n">
        <v>45808</v>
      </c>
      <c r="C2362" s="28" t="n">
        <v>45747.95</v>
      </c>
      <c r="D2362" s="28" t="n">
        <v>1520</v>
      </c>
      <c r="E2362" s="28" t="s">
        <v>380</v>
      </c>
    </row>
    <row r="2363" customFormat="false" ht="15" hidden="false" customHeight="false" outlineLevel="0" collapsed="false">
      <c r="A2363" s="28" t="n">
        <v>64</v>
      </c>
      <c r="B2363" s="29" t="n">
        <v>45838</v>
      </c>
      <c r="C2363" s="28" t="n">
        <v>47031.6</v>
      </c>
      <c r="D2363" s="28" t="n">
        <v>1520</v>
      </c>
      <c r="E2363" s="28" t="s">
        <v>380</v>
      </c>
    </row>
    <row r="2364" customFormat="false" ht="15" hidden="false" customHeight="false" outlineLevel="0" collapsed="false">
      <c r="A2364" s="28" t="n">
        <v>64</v>
      </c>
      <c r="B2364" s="29" t="n">
        <v>45869</v>
      </c>
      <c r="C2364" s="28" t="n">
        <v>48281.49</v>
      </c>
      <c r="D2364" s="28" t="n">
        <v>1520</v>
      </c>
      <c r="E2364" s="28" t="s">
        <v>380</v>
      </c>
    </row>
    <row r="2365" customFormat="false" ht="15" hidden="false" customHeight="false" outlineLevel="0" collapsed="false">
      <c r="A2365" s="28" t="n">
        <v>64</v>
      </c>
      <c r="B2365" s="29" t="n">
        <v>45900</v>
      </c>
      <c r="C2365" s="28" t="n">
        <v>49768.91</v>
      </c>
      <c r="D2365" s="28" t="n">
        <v>1520</v>
      </c>
      <c r="E2365" s="28" t="s">
        <v>380</v>
      </c>
    </row>
    <row r="2366" customFormat="false" ht="15" hidden="false" customHeight="false" outlineLevel="0" collapsed="false">
      <c r="A2366" s="28" t="n">
        <v>64</v>
      </c>
      <c r="B2366" s="29" t="n">
        <v>45930</v>
      </c>
      <c r="C2366" s="28" t="n">
        <v>51077.89</v>
      </c>
      <c r="D2366" s="28" t="n">
        <v>1520</v>
      </c>
      <c r="E2366" s="28" t="s">
        <v>380</v>
      </c>
    </row>
    <row r="2367" customFormat="false" ht="15" hidden="false" customHeight="false" outlineLevel="0" collapsed="false">
      <c r="A2367" s="28" t="n">
        <v>64</v>
      </c>
      <c r="B2367" s="29" t="n">
        <v>45961</v>
      </c>
      <c r="C2367" s="28" t="n">
        <v>52296.78</v>
      </c>
      <c r="D2367" s="28" t="n">
        <v>1520</v>
      </c>
      <c r="E2367" s="28" t="s">
        <v>380</v>
      </c>
    </row>
    <row r="2368" customFormat="false" ht="15" hidden="false" customHeight="false" outlineLevel="0" collapsed="false">
      <c r="A2368" s="28" t="n">
        <v>64</v>
      </c>
      <c r="B2368" s="29" t="n">
        <v>45991</v>
      </c>
      <c r="C2368" s="28" t="n">
        <v>53528.95</v>
      </c>
      <c r="D2368" s="28" t="n">
        <v>1520</v>
      </c>
      <c r="E2368" s="28" t="s">
        <v>380</v>
      </c>
    </row>
    <row r="2369" customFormat="false" ht="15" hidden="false" customHeight="false" outlineLevel="0" collapsed="false">
      <c r="A2369" s="28" t="n">
        <v>64</v>
      </c>
      <c r="B2369" s="29" t="n">
        <v>46022</v>
      </c>
      <c r="C2369" s="28" t="n">
        <v>54986.18</v>
      </c>
      <c r="D2369" s="28" t="n">
        <v>1520</v>
      </c>
      <c r="E2369" s="28" t="s">
        <v>380</v>
      </c>
    </row>
    <row r="2370" customFormat="false" ht="15" hidden="false" customHeight="false" outlineLevel="0" collapsed="false">
      <c r="A2370" s="28" t="n">
        <v>64</v>
      </c>
      <c r="B2370" s="29" t="n">
        <v>46053</v>
      </c>
      <c r="C2370" s="28" t="n">
        <v>56420.67</v>
      </c>
      <c r="D2370" s="28" t="n">
        <v>1520</v>
      </c>
      <c r="E2370" s="28" t="s">
        <v>380</v>
      </c>
    </row>
    <row r="2371" customFormat="false" ht="15" hidden="false" customHeight="false" outlineLevel="0" collapsed="false">
      <c r="A2371" s="28" t="n">
        <v>64</v>
      </c>
      <c r="B2371" s="29" t="n">
        <v>46081</v>
      </c>
      <c r="C2371" s="28" t="n">
        <v>57548.57</v>
      </c>
      <c r="D2371" s="28" t="n">
        <v>1520</v>
      </c>
      <c r="E2371" s="28" t="s">
        <v>380</v>
      </c>
    </row>
    <row r="2372" customFormat="false" ht="15" hidden="false" customHeight="false" outlineLevel="0" collapsed="false">
      <c r="A2372" s="28" t="n">
        <v>64</v>
      </c>
      <c r="B2372" s="29" t="n">
        <v>46112</v>
      </c>
      <c r="C2372" s="28" t="n">
        <v>57781.42</v>
      </c>
      <c r="D2372" s="28" t="n">
        <v>655.21</v>
      </c>
      <c r="E2372" s="28" t="s">
        <v>381</v>
      </c>
    </row>
    <row r="2373" customFormat="false" ht="15" hidden="false" customHeight="false" outlineLevel="0" collapsed="false">
      <c r="A2373" s="28" t="n">
        <v>64</v>
      </c>
      <c r="B2373" s="29" t="n">
        <v>46142</v>
      </c>
      <c r="C2373" s="28" t="n">
        <v>59060.14</v>
      </c>
      <c r="D2373" s="28" t="n">
        <v>1520</v>
      </c>
      <c r="E2373" s="28" t="s">
        <v>380</v>
      </c>
    </row>
    <row r="2374" customFormat="false" ht="15" hidden="false" customHeight="false" outlineLevel="0" collapsed="false">
      <c r="A2374" s="28" t="n">
        <v>64</v>
      </c>
      <c r="B2374" s="29" t="n">
        <v>46173</v>
      </c>
      <c r="C2374" s="28" t="n">
        <v>59413.88</v>
      </c>
      <c r="D2374" s="28" t="n">
        <v>503.65</v>
      </c>
      <c r="E2374" s="28" t="s">
        <v>381</v>
      </c>
    </row>
    <row r="2375" customFormat="false" ht="15" hidden="false" customHeight="false" outlineLevel="0" collapsed="false">
      <c r="A2375" s="28" t="n">
        <v>64</v>
      </c>
      <c r="B2375" s="29" t="n">
        <v>46203</v>
      </c>
      <c r="C2375" s="28" t="n">
        <v>60812.64</v>
      </c>
      <c r="D2375" s="28" t="n">
        <v>1520</v>
      </c>
      <c r="E2375" s="28" t="s">
        <v>380</v>
      </c>
    </row>
    <row r="2376" customFormat="false" ht="15" hidden="false" customHeight="false" outlineLevel="0" collapsed="false">
      <c r="A2376" s="28" t="n">
        <v>64</v>
      </c>
      <c r="B2376" s="29" t="n">
        <v>46234</v>
      </c>
      <c r="C2376" s="28" t="n">
        <v>61093.17</v>
      </c>
      <c r="D2376" s="28" t="n">
        <v>627.35</v>
      </c>
      <c r="E2376" s="28" t="s">
        <v>381</v>
      </c>
    </row>
    <row r="2377" customFormat="false" ht="15" hidden="false" customHeight="false" outlineLevel="0" collapsed="false">
      <c r="A2377" s="28" t="n">
        <v>64</v>
      </c>
      <c r="B2377" s="29" t="n">
        <v>46265</v>
      </c>
      <c r="C2377" s="28" t="n">
        <v>62159.49</v>
      </c>
      <c r="D2377" s="28" t="n">
        <v>1520</v>
      </c>
      <c r="E2377" s="28" t="s">
        <v>380</v>
      </c>
    </row>
    <row r="2378" customFormat="false" ht="15" hidden="false" customHeight="false" outlineLevel="0" collapsed="false">
      <c r="A2378" s="28" t="n">
        <v>65</v>
      </c>
      <c r="B2378" s="29" t="n">
        <v>44957</v>
      </c>
      <c r="C2378" s="28" t="n">
        <v>16553.23</v>
      </c>
      <c r="D2378" s="28" t="n">
        <v>1890</v>
      </c>
      <c r="E2378" s="28" t="s">
        <v>380</v>
      </c>
    </row>
    <row r="2379" customFormat="false" ht="15" hidden="false" customHeight="false" outlineLevel="0" collapsed="false">
      <c r="A2379" s="28" t="n">
        <v>65</v>
      </c>
      <c r="B2379" s="29" t="n">
        <v>44985</v>
      </c>
      <c r="C2379" s="28" t="n">
        <v>18426.4</v>
      </c>
      <c r="D2379" s="28" t="n">
        <v>1890</v>
      </c>
      <c r="E2379" s="28" t="s">
        <v>380</v>
      </c>
    </row>
    <row r="2380" customFormat="false" ht="15" hidden="false" customHeight="false" outlineLevel="0" collapsed="false">
      <c r="A2380" s="28" t="n">
        <v>65</v>
      </c>
      <c r="B2380" s="29" t="n">
        <v>45016</v>
      </c>
      <c r="C2380" s="28" t="n">
        <v>20122.65</v>
      </c>
      <c r="D2380" s="28" t="n">
        <v>1890</v>
      </c>
      <c r="E2380" s="28" t="s">
        <v>380</v>
      </c>
    </row>
    <row r="2381" customFormat="false" ht="15" hidden="false" customHeight="false" outlineLevel="0" collapsed="false">
      <c r="A2381" s="28" t="n">
        <v>65</v>
      </c>
      <c r="B2381" s="29" t="n">
        <v>45046</v>
      </c>
      <c r="C2381" s="28" t="n">
        <v>21708.52</v>
      </c>
      <c r="D2381" s="28" t="n">
        <v>1890</v>
      </c>
      <c r="E2381" s="28" t="s">
        <v>380</v>
      </c>
    </row>
    <row r="2382" customFormat="false" ht="15" hidden="false" customHeight="false" outlineLevel="0" collapsed="false">
      <c r="A2382" s="28" t="n">
        <v>65</v>
      </c>
      <c r="B2382" s="29" t="n">
        <v>45077</v>
      </c>
      <c r="C2382" s="28" t="n">
        <v>23270.72</v>
      </c>
      <c r="D2382" s="28" t="n">
        <v>1890</v>
      </c>
      <c r="E2382" s="28" t="s">
        <v>380</v>
      </c>
    </row>
    <row r="2383" customFormat="false" ht="15" hidden="false" customHeight="false" outlineLevel="0" collapsed="false">
      <c r="A2383" s="28" t="n">
        <v>65</v>
      </c>
      <c r="B2383" s="29" t="n">
        <v>45107</v>
      </c>
      <c r="C2383" s="28" t="n">
        <v>24601.75</v>
      </c>
      <c r="D2383" s="28" t="n">
        <v>1890</v>
      </c>
      <c r="E2383" s="28" t="s">
        <v>380</v>
      </c>
    </row>
    <row r="2384" customFormat="false" ht="15" hidden="false" customHeight="false" outlineLevel="0" collapsed="false">
      <c r="A2384" s="28" t="n">
        <v>65</v>
      </c>
      <c r="B2384" s="29" t="n">
        <v>45138</v>
      </c>
      <c r="C2384" s="28" t="n">
        <v>24519.19</v>
      </c>
      <c r="D2384" s="28" t="n">
        <v>453.4</v>
      </c>
      <c r="E2384" s="28" t="s">
        <v>381</v>
      </c>
    </row>
    <row r="2385" customFormat="false" ht="15" hidden="false" customHeight="false" outlineLevel="0" collapsed="false">
      <c r="A2385" s="28" t="n">
        <v>65</v>
      </c>
      <c r="B2385" s="29" t="n">
        <v>45169</v>
      </c>
      <c r="C2385" s="28" t="n">
        <v>26402.75</v>
      </c>
      <c r="D2385" s="28" t="n">
        <v>1890</v>
      </c>
      <c r="E2385" s="28" t="s">
        <v>380</v>
      </c>
    </row>
    <row r="2386" customFormat="false" ht="15" hidden="false" customHeight="false" outlineLevel="0" collapsed="false">
      <c r="A2386" s="28" t="n">
        <v>65</v>
      </c>
      <c r="B2386" s="29" t="n">
        <v>45199</v>
      </c>
      <c r="C2386" s="28" t="n">
        <v>27128.1</v>
      </c>
      <c r="D2386" s="28" t="n">
        <v>1075.3</v>
      </c>
      <c r="E2386" s="28" t="s">
        <v>381</v>
      </c>
    </row>
    <row r="2387" customFormat="false" ht="15" hidden="false" customHeight="false" outlineLevel="0" collapsed="false">
      <c r="A2387" s="28" t="n">
        <v>65</v>
      </c>
      <c r="B2387" s="29" t="n">
        <v>45230</v>
      </c>
      <c r="C2387" s="28" t="n">
        <v>28010.72</v>
      </c>
      <c r="D2387" s="28" t="n">
        <v>1290.94</v>
      </c>
      <c r="E2387" s="28" t="s">
        <v>381</v>
      </c>
    </row>
    <row r="2388" customFormat="false" ht="15" hidden="false" customHeight="false" outlineLevel="0" collapsed="false">
      <c r="A2388" s="28" t="n">
        <v>65</v>
      </c>
      <c r="B2388" s="29" t="n">
        <v>45260</v>
      </c>
      <c r="C2388" s="28" t="n">
        <v>29806.07</v>
      </c>
      <c r="D2388" s="28" t="n">
        <v>1890</v>
      </c>
      <c r="E2388" s="28" t="s">
        <v>380</v>
      </c>
    </row>
    <row r="2389" customFormat="false" ht="15" hidden="false" customHeight="false" outlineLevel="0" collapsed="false">
      <c r="A2389" s="28" t="n">
        <v>65</v>
      </c>
      <c r="B2389" s="29" t="n">
        <v>45291</v>
      </c>
      <c r="C2389" s="28" t="n">
        <v>31430.71</v>
      </c>
      <c r="D2389" s="28" t="n">
        <v>1890</v>
      </c>
      <c r="E2389" s="28" t="s">
        <v>380</v>
      </c>
    </row>
    <row r="2390" customFormat="false" ht="15" hidden="false" customHeight="false" outlineLevel="0" collapsed="false">
      <c r="A2390" s="28" t="n">
        <v>65</v>
      </c>
      <c r="B2390" s="29" t="n">
        <v>45322</v>
      </c>
      <c r="C2390" s="28" t="n">
        <v>33141.75</v>
      </c>
      <c r="D2390" s="28" t="n">
        <v>1890</v>
      </c>
      <c r="E2390" s="28" t="s">
        <v>380</v>
      </c>
    </row>
    <row r="2391" customFormat="false" ht="15" hidden="false" customHeight="false" outlineLevel="0" collapsed="false">
      <c r="A2391" s="28" t="n">
        <v>65</v>
      </c>
      <c r="B2391" s="29" t="n">
        <v>45351</v>
      </c>
      <c r="C2391" s="28" t="n">
        <v>34790.65</v>
      </c>
      <c r="D2391" s="28" t="n">
        <v>1890</v>
      </c>
      <c r="E2391" s="28" t="s">
        <v>380</v>
      </c>
    </row>
    <row r="2392" customFormat="false" ht="15" hidden="false" customHeight="false" outlineLevel="0" collapsed="false">
      <c r="A2392" s="28" t="n">
        <v>65</v>
      </c>
      <c r="B2392" s="29" t="n">
        <v>45382</v>
      </c>
      <c r="C2392" s="28" t="n">
        <v>36562.87</v>
      </c>
      <c r="D2392" s="28" t="n">
        <v>1890</v>
      </c>
      <c r="E2392" s="28" t="s">
        <v>380</v>
      </c>
    </row>
    <row r="2393" customFormat="false" ht="15" hidden="false" customHeight="false" outlineLevel="0" collapsed="false">
      <c r="A2393" s="28" t="n">
        <v>65</v>
      </c>
      <c r="B2393" s="29" t="n">
        <v>45412</v>
      </c>
      <c r="C2393" s="28" t="n">
        <v>36937.91</v>
      </c>
      <c r="D2393" s="28" t="n">
        <v>731.12</v>
      </c>
      <c r="E2393" s="28" t="s">
        <v>381</v>
      </c>
    </row>
    <row r="2394" customFormat="false" ht="15" hidden="false" customHeight="false" outlineLevel="0" collapsed="false">
      <c r="A2394" s="28" t="n">
        <v>65</v>
      </c>
      <c r="B2394" s="29" t="n">
        <v>45443</v>
      </c>
      <c r="C2394" s="28" t="n">
        <v>38405.77</v>
      </c>
      <c r="D2394" s="28" t="n">
        <v>1890</v>
      </c>
      <c r="E2394" s="28" t="s">
        <v>380</v>
      </c>
    </row>
    <row r="2395" customFormat="false" ht="15" hidden="false" customHeight="false" outlineLevel="0" collapsed="false">
      <c r="A2395" s="28" t="n">
        <v>65</v>
      </c>
      <c r="B2395" s="29" t="n">
        <v>45473</v>
      </c>
      <c r="C2395" s="28" t="n">
        <v>40284.05</v>
      </c>
      <c r="D2395" s="28" t="n">
        <v>1890</v>
      </c>
      <c r="E2395" s="28" t="s">
        <v>380</v>
      </c>
    </row>
    <row r="2396" customFormat="false" ht="15" hidden="false" customHeight="false" outlineLevel="0" collapsed="false">
      <c r="A2396" s="28" t="n">
        <v>65</v>
      </c>
      <c r="B2396" s="29" t="n">
        <v>45504</v>
      </c>
      <c r="C2396" s="28" t="n">
        <v>41629.06</v>
      </c>
      <c r="D2396" s="28" t="n">
        <v>1890</v>
      </c>
      <c r="E2396" s="28" t="s">
        <v>380</v>
      </c>
    </row>
    <row r="2397" customFormat="false" ht="15" hidden="false" customHeight="false" outlineLevel="0" collapsed="false">
      <c r="A2397" s="28" t="n">
        <v>65</v>
      </c>
      <c r="B2397" s="29" t="n">
        <v>45535</v>
      </c>
      <c r="C2397" s="28" t="n">
        <v>43044.97</v>
      </c>
      <c r="D2397" s="28" t="n">
        <v>1890</v>
      </c>
      <c r="E2397" s="28" t="s">
        <v>380</v>
      </c>
    </row>
    <row r="2398" customFormat="false" ht="15" hidden="false" customHeight="false" outlineLevel="0" collapsed="false">
      <c r="A2398" s="28" t="n">
        <v>65</v>
      </c>
      <c r="B2398" s="29" t="n">
        <v>45565</v>
      </c>
      <c r="C2398" s="28" t="n">
        <v>44863.22</v>
      </c>
      <c r="D2398" s="28" t="n">
        <v>1890</v>
      </c>
      <c r="E2398" s="28" t="s">
        <v>380</v>
      </c>
    </row>
    <row r="2399" customFormat="false" ht="15" hidden="false" customHeight="false" outlineLevel="0" collapsed="false">
      <c r="A2399" s="28" t="n">
        <v>65</v>
      </c>
      <c r="B2399" s="29" t="n">
        <v>45596</v>
      </c>
      <c r="C2399" s="28" t="n">
        <v>46330.16</v>
      </c>
      <c r="D2399" s="28" t="n">
        <v>1890</v>
      </c>
      <c r="E2399" s="28" t="s">
        <v>380</v>
      </c>
    </row>
    <row r="2400" customFormat="false" ht="15" hidden="false" customHeight="false" outlineLevel="0" collapsed="false">
      <c r="A2400" s="28" t="n">
        <v>65</v>
      </c>
      <c r="B2400" s="29" t="n">
        <v>45626</v>
      </c>
      <c r="C2400" s="28" t="n">
        <v>47893.75</v>
      </c>
      <c r="D2400" s="28" t="n">
        <v>1890</v>
      </c>
      <c r="E2400" s="28" t="s">
        <v>380</v>
      </c>
    </row>
    <row r="2401" customFormat="false" ht="15" hidden="false" customHeight="false" outlineLevel="0" collapsed="false">
      <c r="A2401" s="28" t="n">
        <v>65</v>
      </c>
      <c r="B2401" s="29" t="n">
        <v>45657</v>
      </c>
      <c r="C2401" s="28" t="n">
        <v>49738.49</v>
      </c>
      <c r="D2401" s="28" t="n">
        <v>1890</v>
      </c>
      <c r="E2401" s="28" t="s">
        <v>380</v>
      </c>
    </row>
    <row r="2402" customFormat="false" ht="15" hidden="false" customHeight="false" outlineLevel="0" collapsed="false">
      <c r="A2402" s="28" t="n">
        <v>65</v>
      </c>
      <c r="B2402" s="29" t="n">
        <v>45688</v>
      </c>
      <c r="C2402" s="28" t="n">
        <v>51142.2</v>
      </c>
      <c r="D2402" s="28" t="n">
        <v>1890</v>
      </c>
      <c r="E2402" s="28" t="s">
        <v>380</v>
      </c>
    </row>
    <row r="2403" customFormat="false" ht="15" hidden="false" customHeight="false" outlineLevel="0" collapsed="false">
      <c r="A2403" s="28" t="n">
        <v>65</v>
      </c>
      <c r="B2403" s="29" t="n">
        <v>45716</v>
      </c>
      <c r="C2403" s="28" t="n">
        <v>52707.02</v>
      </c>
      <c r="D2403" s="28" t="n">
        <v>1890</v>
      </c>
      <c r="E2403" s="28" t="s">
        <v>380</v>
      </c>
    </row>
    <row r="2404" customFormat="false" ht="15" hidden="false" customHeight="false" outlineLevel="0" collapsed="false">
      <c r="A2404" s="28" t="n">
        <v>65</v>
      </c>
      <c r="B2404" s="29" t="n">
        <v>45747</v>
      </c>
      <c r="C2404" s="28" t="n">
        <v>54520.81</v>
      </c>
      <c r="D2404" s="28" t="n">
        <v>1890</v>
      </c>
      <c r="E2404" s="28" t="s">
        <v>380</v>
      </c>
    </row>
    <row r="2405" customFormat="false" ht="15" hidden="false" customHeight="false" outlineLevel="0" collapsed="false">
      <c r="A2405" s="28" t="n">
        <v>65</v>
      </c>
      <c r="B2405" s="29" t="n">
        <v>45777</v>
      </c>
      <c r="C2405" s="28" t="n">
        <v>55091.17</v>
      </c>
      <c r="D2405" s="28" t="n">
        <v>708.34</v>
      </c>
      <c r="E2405" s="28" t="s">
        <v>381</v>
      </c>
    </row>
    <row r="2406" customFormat="false" ht="15" hidden="false" customHeight="false" outlineLevel="0" collapsed="false">
      <c r="A2406" s="28" t="n">
        <v>65</v>
      </c>
      <c r="B2406" s="29" t="n">
        <v>45808</v>
      </c>
      <c r="C2406" s="28" t="n">
        <v>56655.73</v>
      </c>
      <c r="D2406" s="28" t="n">
        <v>1890</v>
      </c>
      <c r="E2406" s="28" t="s">
        <v>380</v>
      </c>
    </row>
    <row r="2407" customFormat="false" ht="15" hidden="false" customHeight="false" outlineLevel="0" collapsed="false">
      <c r="A2407" s="28" t="n">
        <v>65</v>
      </c>
      <c r="B2407" s="29" t="n">
        <v>45838</v>
      </c>
      <c r="C2407" s="28" t="n">
        <v>58359.7</v>
      </c>
      <c r="D2407" s="28" t="n">
        <v>1890</v>
      </c>
      <c r="E2407" s="28" t="s">
        <v>380</v>
      </c>
    </row>
    <row r="2408" customFormat="false" ht="15" hidden="false" customHeight="false" outlineLevel="0" collapsed="false">
      <c r="A2408" s="28" t="n">
        <v>65</v>
      </c>
      <c r="B2408" s="29" t="n">
        <v>45869</v>
      </c>
      <c r="C2408" s="28" t="n">
        <v>60192.4</v>
      </c>
      <c r="D2408" s="28" t="n">
        <v>1890</v>
      </c>
      <c r="E2408" s="28" t="s">
        <v>380</v>
      </c>
    </row>
    <row r="2409" customFormat="false" ht="15" hidden="false" customHeight="false" outlineLevel="0" collapsed="false">
      <c r="A2409" s="28" t="n">
        <v>65</v>
      </c>
      <c r="B2409" s="29" t="n">
        <v>45900</v>
      </c>
      <c r="C2409" s="28" t="n">
        <v>62012.65</v>
      </c>
      <c r="D2409" s="28" t="n">
        <v>1890</v>
      </c>
      <c r="E2409" s="28" t="s">
        <v>380</v>
      </c>
    </row>
    <row r="2410" customFormat="false" ht="15" hidden="false" customHeight="false" outlineLevel="0" collapsed="false">
      <c r="A2410" s="28" t="n">
        <v>65</v>
      </c>
      <c r="B2410" s="29" t="n">
        <v>45930</v>
      </c>
      <c r="C2410" s="28" t="n">
        <v>63868.06</v>
      </c>
      <c r="D2410" s="28" t="n">
        <v>1890</v>
      </c>
      <c r="E2410" s="28" t="s">
        <v>380</v>
      </c>
    </row>
    <row r="2411" customFormat="false" ht="15" hidden="false" customHeight="false" outlineLevel="0" collapsed="false">
      <c r="A2411" s="28" t="n">
        <v>65</v>
      </c>
      <c r="B2411" s="29" t="n">
        <v>45961</v>
      </c>
      <c r="C2411" s="28" t="n">
        <v>65637.76</v>
      </c>
      <c r="D2411" s="28" t="n">
        <v>1890</v>
      </c>
      <c r="E2411" s="28" t="s">
        <v>380</v>
      </c>
    </row>
    <row r="2412" customFormat="false" ht="15" hidden="false" customHeight="false" outlineLevel="0" collapsed="false">
      <c r="A2412" s="28" t="n">
        <v>65</v>
      </c>
      <c r="B2412" s="29" t="n">
        <v>45991</v>
      </c>
      <c r="C2412" s="28" t="n">
        <v>67300.7</v>
      </c>
      <c r="D2412" s="28" t="n">
        <v>1890</v>
      </c>
      <c r="E2412" s="28" t="s">
        <v>380</v>
      </c>
    </row>
    <row r="2413" customFormat="false" ht="15" hidden="false" customHeight="false" outlineLevel="0" collapsed="false">
      <c r="A2413" s="28" t="n">
        <v>65</v>
      </c>
      <c r="B2413" s="29" t="n">
        <v>46022</v>
      </c>
      <c r="C2413" s="28" t="n">
        <v>68109.26</v>
      </c>
      <c r="D2413" s="28" t="n">
        <v>1259.37</v>
      </c>
      <c r="E2413" s="28" t="s">
        <v>381</v>
      </c>
    </row>
    <row r="2414" customFormat="false" ht="15" hidden="false" customHeight="false" outlineLevel="0" collapsed="false">
      <c r="A2414" s="28" t="n">
        <v>65</v>
      </c>
      <c r="B2414" s="29" t="n">
        <v>46053</v>
      </c>
      <c r="C2414" s="28" t="n">
        <v>69882.66</v>
      </c>
      <c r="D2414" s="28" t="n">
        <v>1890</v>
      </c>
      <c r="E2414" s="28" t="s">
        <v>380</v>
      </c>
    </row>
    <row r="2415" customFormat="false" ht="15" hidden="false" customHeight="false" outlineLevel="0" collapsed="false">
      <c r="A2415" s="28" t="n">
        <v>65</v>
      </c>
      <c r="B2415" s="29" t="n">
        <v>46081</v>
      </c>
      <c r="C2415" s="28" t="n">
        <v>71693.36</v>
      </c>
      <c r="D2415" s="28" t="n">
        <v>1890</v>
      </c>
      <c r="E2415" s="28" t="s">
        <v>380</v>
      </c>
    </row>
    <row r="2416" customFormat="false" ht="15" hidden="false" customHeight="false" outlineLevel="0" collapsed="false">
      <c r="A2416" s="28" t="n">
        <v>65</v>
      </c>
      <c r="B2416" s="29" t="n">
        <v>46112</v>
      </c>
      <c r="C2416" s="28" t="n">
        <v>73460.3</v>
      </c>
      <c r="D2416" s="28" t="n">
        <v>1890</v>
      </c>
      <c r="E2416" s="28" t="s">
        <v>380</v>
      </c>
    </row>
    <row r="2417" customFormat="false" ht="15" hidden="false" customHeight="false" outlineLevel="0" collapsed="false">
      <c r="A2417" s="28" t="n">
        <v>65</v>
      </c>
      <c r="B2417" s="29" t="n">
        <v>46142</v>
      </c>
      <c r="C2417" s="28" t="n">
        <v>74941.71</v>
      </c>
      <c r="D2417" s="28" t="n">
        <v>1890</v>
      </c>
      <c r="E2417" s="28" t="s">
        <v>380</v>
      </c>
    </row>
    <row r="2418" customFormat="false" ht="15" hidden="false" customHeight="false" outlineLevel="0" collapsed="false">
      <c r="A2418" s="28" t="n">
        <v>65</v>
      </c>
      <c r="B2418" s="29" t="n">
        <v>46173</v>
      </c>
      <c r="C2418" s="28" t="n">
        <v>76692.6</v>
      </c>
      <c r="D2418" s="28" t="n">
        <v>1890</v>
      </c>
      <c r="E2418" s="28" t="s">
        <v>380</v>
      </c>
    </row>
    <row r="2419" customFormat="false" ht="15" hidden="false" customHeight="false" outlineLevel="0" collapsed="false">
      <c r="A2419" s="28" t="n">
        <v>65</v>
      </c>
      <c r="B2419" s="29" t="n">
        <v>46203</v>
      </c>
      <c r="C2419" s="28" t="n">
        <v>78129.86</v>
      </c>
      <c r="D2419" s="28" t="n">
        <v>1890</v>
      </c>
      <c r="E2419" s="28" t="s">
        <v>380</v>
      </c>
    </row>
    <row r="2420" customFormat="false" ht="15" hidden="false" customHeight="false" outlineLevel="0" collapsed="false">
      <c r="A2420" s="28" t="n">
        <v>65</v>
      </c>
      <c r="B2420" s="29" t="n">
        <v>46234</v>
      </c>
      <c r="C2420" s="28" t="n">
        <v>80015.83</v>
      </c>
      <c r="D2420" s="28" t="n">
        <v>1890</v>
      </c>
      <c r="E2420" s="28" t="s">
        <v>380</v>
      </c>
    </row>
    <row r="2421" customFormat="false" ht="15" hidden="false" customHeight="false" outlineLevel="0" collapsed="false">
      <c r="A2421" s="28" t="n">
        <v>65</v>
      </c>
      <c r="B2421" s="29" t="n">
        <v>46265</v>
      </c>
      <c r="C2421" s="28" t="n">
        <v>81723.39</v>
      </c>
      <c r="D2421" s="28" t="n">
        <v>1890</v>
      </c>
      <c r="E2421" s="28" t="s">
        <v>380</v>
      </c>
    </row>
    <row r="2422" customFormat="false" ht="15" hidden="false" customHeight="false" outlineLevel="0" collapsed="false">
      <c r="A2422" s="28" t="n">
        <v>66</v>
      </c>
      <c r="B2422" s="29" t="n">
        <v>44957</v>
      </c>
      <c r="C2422" s="28" t="n">
        <v>14486.44</v>
      </c>
      <c r="D2422" s="28" t="n">
        <v>1590</v>
      </c>
      <c r="E2422" s="28" t="s">
        <v>380</v>
      </c>
    </row>
    <row r="2423" customFormat="false" ht="15" hidden="false" customHeight="false" outlineLevel="0" collapsed="false">
      <c r="A2423" s="28" t="n">
        <v>66</v>
      </c>
      <c r="B2423" s="29" t="n">
        <v>44985</v>
      </c>
      <c r="C2423" s="28" t="n">
        <v>15774.56</v>
      </c>
      <c r="D2423" s="28" t="n">
        <v>1590</v>
      </c>
      <c r="E2423" s="28" t="s">
        <v>380</v>
      </c>
    </row>
    <row r="2424" customFormat="false" ht="15" hidden="false" customHeight="false" outlineLevel="0" collapsed="false">
      <c r="A2424" s="28" t="n">
        <v>66</v>
      </c>
      <c r="B2424" s="29" t="n">
        <v>45016</v>
      </c>
      <c r="C2424" s="28" t="n">
        <v>17047.04</v>
      </c>
      <c r="D2424" s="28" t="n">
        <v>1590</v>
      </c>
      <c r="E2424" s="28" t="s">
        <v>380</v>
      </c>
    </row>
    <row r="2425" customFormat="false" ht="15" hidden="false" customHeight="false" outlineLevel="0" collapsed="false">
      <c r="A2425" s="28" t="n">
        <v>66</v>
      </c>
      <c r="B2425" s="29" t="n">
        <v>45046</v>
      </c>
      <c r="C2425" s="28" t="n">
        <v>18477.57</v>
      </c>
      <c r="D2425" s="28" t="n">
        <v>1590</v>
      </c>
      <c r="E2425" s="28" t="s">
        <v>380</v>
      </c>
    </row>
    <row r="2426" customFormat="false" ht="15" hidden="false" customHeight="false" outlineLevel="0" collapsed="false">
      <c r="A2426" s="28" t="n">
        <v>66</v>
      </c>
      <c r="B2426" s="29" t="n">
        <v>45077</v>
      </c>
      <c r="C2426" s="28" t="n">
        <v>19888.42</v>
      </c>
      <c r="D2426" s="28" t="n">
        <v>1590</v>
      </c>
      <c r="E2426" s="28" t="s">
        <v>380</v>
      </c>
    </row>
    <row r="2427" customFormat="false" ht="15" hidden="false" customHeight="false" outlineLevel="0" collapsed="false">
      <c r="A2427" s="28" t="n">
        <v>66</v>
      </c>
      <c r="B2427" s="29" t="n">
        <v>45107</v>
      </c>
      <c r="C2427" s="28" t="n">
        <v>21207.44</v>
      </c>
      <c r="D2427" s="28" t="n">
        <v>1590</v>
      </c>
      <c r="E2427" s="28" t="s">
        <v>380</v>
      </c>
    </row>
    <row r="2428" customFormat="false" ht="15" hidden="false" customHeight="false" outlineLevel="0" collapsed="false">
      <c r="A2428" s="28" t="n">
        <v>66</v>
      </c>
      <c r="B2428" s="29" t="n">
        <v>45138</v>
      </c>
      <c r="C2428" s="28" t="n">
        <v>22420.68</v>
      </c>
      <c r="D2428" s="28" t="n">
        <v>1590</v>
      </c>
      <c r="E2428" s="28" t="s">
        <v>380</v>
      </c>
    </row>
    <row r="2429" customFormat="false" ht="15" hidden="false" customHeight="false" outlineLevel="0" collapsed="false">
      <c r="A2429" s="28" t="n">
        <v>66</v>
      </c>
      <c r="B2429" s="29" t="n">
        <v>45169</v>
      </c>
      <c r="C2429" s="28" t="n">
        <v>23829.5</v>
      </c>
      <c r="D2429" s="28" t="n">
        <v>1590</v>
      </c>
      <c r="E2429" s="28" t="s">
        <v>380</v>
      </c>
    </row>
    <row r="2430" customFormat="false" ht="15" hidden="false" customHeight="false" outlineLevel="0" collapsed="false">
      <c r="A2430" s="28" t="n">
        <v>66</v>
      </c>
      <c r="B2430" s="29" t="n">
        <v>45199</v>
      </c>
      <c r="C2430" s="28" t="n">
        <v>24963.24</v>
      </c>
      <c r="D2430" s="28" t="n">
        <v>1590</v>
      </c>
      <c r="E2430" s="28" t="s">
        <v>380</v>
      </c>
    </row>
    <row r="2431" customFormat="false" ht="15" hidden="false" customHeight="false" outlineLevel="0" collapsed="false">
      <c r="A2431" s="28" t="n">
        <v>66</v>
      </c>
      <c r="B2431" s="29" t="n">
        <v>45230</v>
      </c>
      <c r="C2431" s="28" t="n">
        <v>26238.41</v>
      </c>
      <c r="D2431" s="28" t="n">
        <v>1590</v>
      </c>
      <c r="E2431" s="28" t="s">
        <v>380</v>
      </c>
    </row>
    <row r="2432" customFormat="false" ht="15" hidden="false" customHeight="false" outlineLevel="0" collapsed="false">
      <c r="A2432" s="28" t="n">
        <v>66</v>
      </c>
      <c r="B2432" s="29" t="n">
        <v>45260</v>
      </c>
      <c r="C2432" s="28" t="n">
        <v>27055.74</v>
      </c>
      <c r="D2432" s="28" t="n">
        <v>1042.26</v>
      </c>
      <c r="E2432" s="28" t="s">
        <v>381</v>
      </c>
    </row>
    <row r="2433" customFormat="false" ht="15" hidden="false" customHeight="false" outlineLevel="0" collapsed="false">
      <c r="A2433" s="28" t="n">
        <v>66</v>
      </c>
      <c r="B2433" s="29" t="n">
        <v>45291</v>
      </c>
      <c r="C2433" s="28" t="n">
        <v>28632.3</v>
      </c>
      <c r="D2433" s="28" t="n">
        <v>1590</v>
      </c>
      <c r="E2433" s="28" t="s">
        <v>380</v>
      </c>
    </row>
    <row r="2434" customFormat="false" ht="15" hidden="false" customHeight="false" outlineLevel="0" collapsed="false">
      <c r="A2434" s="28" t="n">
        <v>66</v>
      </c>
      <c r="B2434" s="29" t="n">
        <v>45322</v>
      </c>
      <c r="C2434" s="28" t="n">
        <v>29938.72</v>
      </c>
      <c r="D2434" s="28" t="n">
        <v>1590</v>
      </c>
      <c r="E2434" s="28" t="s">
        <v>380</v>
      </c>
    </row>
    <row r="2435" customFormat="false" ht="15" hidden="false" customHeight="false" outlineLevel="0" collapsed="false">
      <c r="A2435" s="28" t="n">
        <v>66</v>
      </c>
      <c r="B2435" s="29" t="n">
        <v>45351</v>
      </c>
      <c r="C2435" s="28" t="n">
        <v>29628.6</v>
      </c>
      <c r="D2435" s="28" t="n">
        <v>0</v>
      </c>
      <c r="E2435" s="28" t="s">
        <v>379</v>
      </c>
    </row>
    <row r="2436" customFormat="false" ht="15" hidden="false" customHeight="false" outlineLevel="0" collapsed="false">
      <c r="A2436" s="28" t="n">
        <v>66</v>
      </c>
      <c r="B2436" s="29" t="n">
        <v>45382</v>
      </c>
      <c r="C2436" s="28" t="n">
        <v>31054.93</v>
      </c>
      <c r="D2436" s="28" t="n">
        <v>1590</v>
      </c>
      <c r="E2436" s="28" t="s">
        <v>380</v>
      </c>
    </row>
    <row r="2437" customFormat="false" ht="15" hidden="false" customHeight="false" outlineLevel="0" collapsed="false">
      <c r="A2437" s="28" t="n">
        <v>66</v>
      </c>
      <c r="B2437" s="29" t="n">
        <v>45412</v>
      </c>
      <c r="C2437" s="28" t="n">
        <v>32560.46</v>
      </c>
      <c r="D2437" s="28" t="n">
        <v>1590</v>
      </c>
      <c r="E2437" s="28" t="s">
        <v>380</v>
      </c>
    </row>
    <row r="2438" customFormat="false" ht="15" hidden="false" customHeight="false" outlineLevel="0" collapsed="false">
      <c r="A2438" s="28" t="n">
        <v>66</v>
      </c>
      <c r="B2438" s="29" t="n">
        <v>45443</v>
      </c>
      <c r="C2438" s="28" t="n">
        <v>33765.41</v>
      </c>
      <c r="D2438" s="28" t="n">
        <v>1590</v>
      </c>
      <c r="E2438" s="28" t="s">
        <v>380</v>
      </c>
    </row>
    <row r="2439" customFormat="false" ht="15" hidden="false" customHeight="false" outlineLevel="0" collapsed="false">
      <c r="A2439" s="28" t="n">
        <v>66</v>
      </c>
      <c r="B2439" s="29" t="n">
        <v>45473</v>
      </c>
      <c r="C2439" s="28" t="n">
        <v>34965.7</v>
      </c>
      <c r="D2439" s="28" t="n">
        <v>1590</v>
      </c>
      <c r="E2439" s="28" t="s">
        <v>380</v>
      </c>
    </row>
    <row r="2440" customFormat="false" ht="15" hidden="false" customHeight="false" outlineLevel="0" collapsed="false">
      <c r="A2440" s="28" t="n">
        <v>66</v>
      </c>
      <c r="B2440" s="29" t="n">
        <v>45504</v>
      </c>
      <c r="C2440" s="28" t="n">
        <v>36519.19</v>
      </c>
      <c r="D2440" s="28" t="n">
        <v>1590</v>
      </c>
      <c r="E2440" s="28" t="s">
        <v>380</v>
      </c>
    </row>
    <row r="2441" customFormat="false" ht="15" hidden="false" customHeight="false" outlineLevel="0" collapsed="false">
      <c r="A2441" s="28" t="n">
        <v>66</v>
      </c>
      <c r="B2441" s="29" t="n">
        <v>45535</v>
      </c>
      <c r="C2441" s="28" t="n">
        <v>37000.57</v>
      </c>
      <c r="D2441" s="28" t="n">
        <v>813.64</v>
      </c>
      <c r="E2441" s="28" t="s">
        <v>381</v>
      </c>
    </row>
    <row r="2442" customFormat="false" ht="15" hidden="false" customHeight="false" outlineLevel="0" collapsed="false">
      <c r="A2442" s="28" t="n">
        <v>66</v>
      </c>
      <c r="B2442" s="29" t="n">
        <v>45565</v>
      </c>
      <c r="C2442" s="28" t="n">
        <v>36846.34</v>
      </c>
      <c r="D2442" s="28" t="n">
        <v>137.08</v>
      </c>
      <c r="E2442" s="28" t="s">
        <v>381</v>
      </c>
    </row>
    <row r="2443" customFormat="false" ht="15" hidden="false" customHeight="false" outlineLevel="0" collapsed="false">
      <c r="A2443" s="28" t="n">
        <v>66</v>
      </c>
      <c r="B2443" s="29" t="n">
        <v>45596</v>
      </c>
      <c r="C2443" s="28" t="n">
        <v>37014.44</v>
      </c>
      <c r="D2443" s="28" t="n">
        <v>591.14</v>
      </c>
      <c r="E2443" s="28" t="s">
        <v>381</v>
      </c>
    </row>
    <row r="2444" customFormat="false" ht="15" hidden="false" customHeight="false" outlineLevel="0" collapsed="false">
      <c r="A2444" s="28" t="n">
        <v>66</v>
      </c>
      <c r="B2444" s="29" t="n">
        <v>45626</v>
      </c>
      <c r="C2444" s="28" t="n">
        <v>38461.52</v>
      </c>
      <c r="D2444" s="28" t="n">
        <v>1590</v>
      </c>
      <c r="E2444" s="28" t="s">
        <v>380</v>
      </c>
    </row>
    <row r="2445" customFormat="false" ht="15" hidden="false" customHeight="false" outlineLevel="0" collapsed="false">
      <c r="A2445" s="28" t="n">
        <v>66</v>
      </c>
      <c r="B2445" s="29" t="n">
        <v>45657</v>
      </c>
      <c r="C2445" s="28" t="n">
        <v>38635.52</v>
      </c>
      <c r="D2445" s="28" t="n">
        <v>352.07</v>
      </c>
      <c r="E2445" s="28" t="s">
        <v>381</v>
      </c>
    </row>
    <row r="2446" customFormat="false" ht="15" hidden="false" customHeight="false" outlineLevel="0" collapsed="false">
      <c r="A2446" s="28" t="n">
        <v>66</v>
      </c>
      <c r="B2446" s="29" t="n">
        <v>45688</v>
      </c>
      <c r="C2446" s="28" t="n">
        <v>40135.41</v>
      </c>
      <c r="D2446" s="28" t="n">
        <v>1590</v>
      </c>
      <c r="E2446" s="28" t="s">
        <v>380</v>
      </c>
    </row>
    <row r="2447" customFormat="false" ht="15" hidden="false" customHeight="false" outlineLevel="0" collapsed="false">
      <c r="A2447" s="28" t="n">
        <v>66</v>
      </c>
      <c r="B2447" s="29" t="n">
        <v>45716</v>
      </c>
      <c r="C2447" s="28" t="n">
        <v>41724.83</v>
      </c>
      <c r="D2447" s="28" t="n">
        <v>1590</v>
      </c>
      <c r="E2447" s="28" t="s">
        <v>380</v>
      </c>
    </row>
    <row r="2448" customFormat="false" ht="15" hidden="false" customHeight="false" outlineLevel="0" collapsed="false">
      <c r="A2448" s="28" t="n">
        <v>66</v>
      </c>
      <c r="B2448" s="29" t="n">
        <v>45747</v>
      </c>
      <c r="C2448" s="28" t="n">
        <v>43212.76</v>
      </c>
      <c r="D2448" s="28" t="n">
        <v>1590</v>
      </c>
      <c r="E2448" s="28" t="s">
        <v>380</v>
      </c>
    </row>
    <row r="2449" customFormat="false" ht="15" hidden="false" customHeight="false" outlineLevel="0" collapsed="false">
      <c r="A2449" s="28" t="n">
        <v>66</v>
      </c>
      <c r="B2449" s="29" t="n">
        <v>45777</v>
      </c>
      <c r="C2449" s="28" t="n">
        <v>44570.65</v>
      </c>
      <c r="D2449" s="28" t="n">
        <v>1590</v>
      </c>
      <c r="E2449" s="28" t="s">
        <v>380</v>
      </c>
    </row>
    <row r="2450" customFormat="false" ht="15" hidden="false" customHeight="false" outlineLevel="0" collapsed="false">
      <c r="A2450" s="28" t="n">
        <v>66</v>
      </c>
      <c r="B2450" s="29" t="n">
        <v>45808</v>
      </c>
      <c r="C2450" s="28" t="n">
        <v>46096.58</v>
      </c>
      <c r="D2450" s="28" t="n">
        <v>1590</v>
      </c>
      <c r="E2450" s="28" t="s">
        <v>380</v>
      </c>
    </row>
    <row r="2451" customFormat="false" ht="15" hidden="false" customHeight="false" outlineLevel="0" collapsed="false">
      <c r="A2451" s="28" t="n">
        <v>66</v>
      </c>
      <c r="B2451" s="29" t="n">
        <v>45838</v>
      </c>
      <c r="C2451" s="28" t="n">
        <v>46982.52</v>
      </c>
      <c r="D2451" s="28" t="n">
        <v>1011.53</v>
      </c>
      <c r="E2451" s="28" t="s">
        <v>381</v>
      </c>
    </row>
    <row r="2452" customFormat="false" ht="15" hidden="false" customHeight="false" outlineLevel="0" collapsed="false">
      <c r="A2452" s="28" t="n">
        <v>66</v>
      </c>
      <c r="B2452" s="29" t="n">
        <v>45869</v>
      </c>
      <c r="C2452" s="28" t="n">
        <v>48443.45</v>
      </c>
      <c r="D2452" s="28" t="n">
        <v>1590</v>
      </c>
      <c r="E2452" s="28" t="s">
        <v>380</v>
      </c>
    </row>
    <row r="2453" customFormat="false" ht="15" hidden="false" customHeight="false" outlineLevel="0" collapsed="false">
      <c r="A2453" s="28" t="n">
        <v>66</v>
      </c>
      <c r="B2453" s="29" t="n">
        <v>45900</v>
      </c>
      <c r="C2453" s="28" t="n">
        <v>49673.33</v>
      </c>
      <c r="D2453" s="28" t="n">
        <v>1590</v>
      </c>
      <c r="E2453" s="28" t="s">
        <v>380</v>
      </c>
    </row>
    <row r="2454" customFormat="false" ht="15" hidden="false" customHeight="false" outlineLevel="0" collapsed="false">
      <c r="A2454" s="28" t="n">
        <v>66</v>
      </c>
      <c r="B2454" s="29" t="n">
        <v>45930</v>
      </c>
      <c r="C2454" s="28" t="n">
        <v>51112.13</v>
      </c>
      <c r="D2454" s="28" t="n">
        <v>1590</v>
      </c>
      <c r="E2454" s="28" t="s">
        <v>380</v>
      </c>
    </row>
    <row r="2455" customFormat="false" ht="15" hidden="false" customHeight="false" outlineLevel="0" collapsed="false">
      <c r="A2455" s="28" t="n">
        <v>66</v>
      </c>
      <c r="B2455" s="29" t="n">
        <v>45961</v>
      </c>
      <c r="C2455" s="28" t="n">
        <v>52691.82</v>
      </c>
      <c r="D2455" s="28" t="n">
        <v>1590</v>
      </c>
      <c r="E2455" s="28" t="s">
        <v>380</v>
      </c>
    </row>
    <row r="2456" customFormat="false" ht="15" hidden="false" customHeight="false" outlineLevel="0" collapsed="false">
      <c r="A2456" s="28" t="n">
        <v>66</v>
      </c>
      <c r="B2456" s="29" t="n">
        <v>45991</v>
      </c>
      <c r="C2456" s="28" t="n">
        <v>53901.51</v>
      </c>
      <c r="D2456" s="28" t="n">
        <v>1590</v>
      </c>
      <c r="E2456" s="28" t="s">
        <v>380</v>
      </c>
    </row>
    <row r="2457" customFormat="false" ht="15" hidden="false" customHeight="false" outlineLevel="0" collapsed="false">
      <c r="A2457" s="28" t="n">
        <v>66</v>
      </c>
      <c r="B2457" s="29" t="n">
        <v>46022</v>
      </c>
      <c r="C2457" s="28" t="n">
        <v>55299.69</v>
      </c>
      <c r="D2457" s="28" t="n">
        <v>1590</v>
      </c>
      <c r="E2457" s="28" t="s">
        <v>380</v>
      </c>
    </row>
    <row r="2458" customFormat="false" ht="15" hidden="false" customHeight="false" outlineLevel="0" collapsed="false">
      <c r="A2458" s="28" t="n">
        <v>66</v>
      </c>
      <c r="B2458" s="29" t="n">
        <v>46053</v>
      </c>
      <c r="C2458" s="28" t="n">
        <v>56479.2</v>
      </c>
      <c r="D2458" s="28" t="n">
        <v>1590</v>
      </c>
      <c r="E2458" s="28" t="s">
        <v>380</v>
      </c>
    </row>
    <row r="2459" customFormat="false" ht="15" hidden="false" customHeight="false" outlineLevel="0" collapsed="false">
      <c r="A2459" s="28" t="n">
        <v>66</v>
      </c>
      <c r="B2459" s="29" t="n">
        <v>46081</v>
      </c>
      <c r="C2459" s="28" t="n">
        <v>57779.75</v>
      </c>
      <c r="D2459" s="28" t="n">
        <v>1590</v>
      </c>
      <c r="E2459" s="28" t="s">
        <v>380</v>
      </c>
    </row>
    <row r="2460" customFormat="false" ht="15" hidden="false" customHeight="false" outlineLevel="0" collapsed="false">
      <c r="A2460" s="28" t="n">
        <v>66</v>
      </c>
      <c r="B2460" s="29" t="n">
        <v>46112</v>
      </c>
      <c r="C2460" s="28" t="n">
        <v>57340.97</v>
      </c>
      <c r="D2460" s="28" t="n">
        <v>0</v>
      </c>
      <c r="E2460" s="28" t="s">
        <v>379</v>
      </c>
    </row>
    <row r="2461" customFormat="false" ht="15" hidden="false" customHeight="false" outlineLevel="0" collapsed="false">
      <c r="A2461" s="28" t="n">
        <v>66</v>
      </c>
      <c r="B2461" s="29" t="n">
        <v>46142</v>
      </c>
      <c r="C2461" s="28" t="n">
        <v>58848.39</v>
      </c>
      <c r="D2461" s="28" t="n">
        <v>1590</v>
      </c>
      <c r="E2461" s="28" t="s">
        <v>380</v>
      </c>
    </row>
    <row r="2462" customFormat="false" ht="15" hidden="false" customHeight="false" outlineLevel="0" collapsed="false">
      <c r="A2462" s="28" t="n">
        <v>66</v>
      </c>
      <c r="B2462" s="29" t="n">
        <v>46173</v>
      </c>
      <c r="C2462" s="28" t="n">
        <v>60029.03</v>
      </c>
      <c r="D2462" s="28" t="n">
        <v>1590</v>
      </c>
      <c r="E2462" s="28" t="s">
        <v>380</v>
      </c>
    </row>
    <row r="2463" customFormat="false" ht="15" hidden="false" customHeight="false" outlineLevel="0" collapsed="false">
      <c r="A2463" s="28" t="n">
        <v>66</v>
      </c>
      <c r="B2463" s="29" t="n">
        <v>46203</v>
      </c>
      <c r="C2463" s="28" t="n">
        <v>60386.77</v>
      </c>
      <c r="D2463" s="28" t="n">
        <v>722.77</v>
      </c>
      <c r="E2463" s="28" t="s">
        <v>381</v>
      </c>
    </row>
    <row r="2464" customFormat="false" ht="15" hidden="false" customHeight="false" outlineLevel="0" collapsed="false">
      <c r="A2464" s="28" t="n">
        <v>66</v>
      </c>
      <c r="B2464" s="29" t="n">
        <v>46234</v>
      </c>
      <c r="C2464" s="28" t="n">
        <v>61137.28</v>
      </c>
      <c r="D2464" s="28" t="n">
        <v>917.75</v>
      </c>
      <c r="E2464" s="28" t="s">
        <v>381</v>
      </c>
    </row>
    <row r="2465" customFormat="false" ht="15" hidden="false" customHeight="false" outlineLevel="0" collapsed="false">
      <c r="A2465" s="28" t="n">
        <v>66</v>
      </c>
      <c r="B2465" s="29" t="n">
        <v>46265</v>
      </c>
      <c r="C2465" s="28" t="n">
        <v>61247.2</v>
      </c>
      <c r="D2465" s="28" t="n">
        <v>506.52</v>
      </c>
      <c r="E2465" s="28" t="s">
        <v>381</v>
      </c>
    </row>
    <row r="2466" customFormat="false" ht="15" hidden="false" customHeight="false" outlineLevel="0" collapsed="false">
      <c r="A2466" s="28" t="n">
        <v>67</v>
      </c>
      <c r="B2466" s="29" t="n">
        <v>44957</v>
      </c>
      <c r="C2466" s="28" t="n">
        <v>7896.6</v>
      </c>
      <c r="D2466" s="28" t="n">
        <v>1880</v>
      </c>
      <c r="E2466" s="28" t="s">
        <v>380</v>
      </c>
    </row>
    <row r="2467" customFormat="false" ht="15" hidden="false" customHeight="false" outlineLevel="0" collapsed="false">
      <c r="A2467" s="28" t="n">
        <v>67</v>
      </c>
      <c r="B2467" s="29" t="n">
        <v>44985</v>
      </c>
      <c r="C2467" s="28" t="n">
        <v>8238.53</v>
      </c>
      <c r="D2467" s="28" t="n">
        <v>491.89</v>
      </c>
      <c r="E2467" s="28" t="s">
        <v>381</v>
      </c>
    </row>
    <row r="2468" customFormat="false" ht="15" hidden="false" customHeight="false" outlineLevel="0" collapsed="false">
      <c r="A2468" s="28" t="n">
        <v>67</v>
      </c>
      <c r="B2468" s="29" t="n">
        <v>45016</v>
      </c>
      <c r="C2468" s="28" t="n">
        <v>9756.55</v>
      </c>
      <c r="D2468" s="28" t="n">
        <v>1880</v>
      </c>
      <c r="E2468" s="28" t="s">
        <v>380</v>
      </c>
    </row>
    <row r="2469" customFormat="false" ht="15" hidden="false" customHeight="false" outlineLevel="0" collapsed="false">
      <c r="A2469" s="28" t="n">
        <v>67</v>
      </c>
      <c r="B2469" s="29" t="n">
        <v>45046</v>
      </c>
      <c r="C2469" s="28" t="n">
        <v>11324.77</v>
      </c>
      <c r="D2469" s="28" t="n">
        <v>1880</v>
      </c>
      <c r="E2469" s="28" t="s">
        <v>380</v>
      </c>
    </row>
    <row r="2470" customFormat="false" ht="15" hidden="false" customHeight="false" outlineLevel="0" collapsed="false">
      <c r="A2470" s="28" t="n">
        <v>67</v>
      </c>
      <c r="B2470" s="29" t="n">
        <v>45077</v>
      </c>
      <c r="C2470" s="28" t="n">
        <v>13137.19</v>
      </c>
      <c r="D2470" s="28" t="n">
        <v>1880</v>
      </c>
      <c r="E2470" s="28" t="s">
        <v>380</v>
      </c>
    </row>
    <row r="2471" customFormat="false" ht="15" hidden="false" customHeight="false" outlineLevel="0" collapsed="false">
      <c r="A2471" s="28" t="n">
        <v>67</v>
      </c>
      <c r="B2471" s="29" t="n">
        <v>45107</v>
      </c>
      <c r="C2471" s="28" t="n">
        <v>14800.76</v>
      </c>
      <c r="D2471" s="28" t="n">
        <v>1880</v>
      </c>
      <c r="E2471" s="28" t="s">
        <v>380</v>
      </c>
    </row>
    <row r="2472" customFormat="false" ht="15" hidden="false" customHeight="false" outlineLevel="0" collapsed="false">
      <c r="A2472" s="28" t="n">
        <v>67</v>
      </c>
      <c r="B2472" s="29" t="n">
        <v>45138</v>
      </c>
      <c r="C2472" s="28" t="n">
        <v>15024.93</v>
      </c>
      <c r="D2472" s="28" t="n">
        <v>630.73</v>
      </c>
      <c r="E2472" s="28" t="s">
        <v>381</v>
      </c>
    </row>
    <row r="2473" customFormat="false" ht="15" hidden="false" customHeight="false" outlineLevel="0" collapsed="false">
      <c r="A2473" s="28" t="n">
        <v>67</v>
      </c>
      <c r="B2473" s="29" t="n">
        <v>45169</v>
      </c>
      <c r="C2473" s="28" t="n">
        <v>15057.67</v>
      </c>
      <c r="D2473" s="28" t="n">
        <v>566.91</v>
      </c>
      <c r="E2473" s="28" t="s">
        <v>381</v>
      </c>
    </row>
    <row r="2474" customFormat="false" ht="15" hidden="false" customHeight="false" outlineLevel="0" collapsed="false">
      <c r="A2474" s="28" t="n">
        <v>67</v>
      </c>
      <c r="B2474" s="29" t="n">
        <v>45199</v>
      </c>
      <c r="C2474" s="28" t="n">
        <v>16509.03</v>
      </c>
      <c r="D2474" s="28" t="n">
        <v>1880</v>
      </c>
      <c r="E2474" s="28" t="s">
        <v>380</v>
      </c>
    </row>
    <row r="2475" customFormat="false" ht="15" hidden="false" customHeight="false" outlineLevel="0" collapsed="false">
      <c r="A2475" s="28" t="n">
        <v>67</v>
      </c>
      <c r="B2475" s="29" t="n">
        <v>45230</v>
      </c>
      <c r="C2475" s="28" t="n">
        <v>17245.92</v>
      </c>
      <c r="D2475" s="28" t="n">
        <v>852.82</v>
      </c>
      <c r="E2475" s="28" t="s">
        <v>381</v>
      </c>
    </row>
    <row r="2476" customFormat="false" ht="15" hidden="false" customHeight="false" outlineLevel="0" collapsed="false">
      <c r="A2476" s="28" t="n">
        <v>67</v>
      </c>
      <c r="B2476" s="29" t="n">
        <v>45260</v>
      </c>
      <c r="C2476" s="28" t="n">
        <v>18758.25</v>
      </c>
      <c r="D2476" s="28" t="n">
        <v>1880</v>
      </c>
      <c r="E2476" s="28" t="s">
        <v>380</v>
      </c>
    </row>
    <row r="2477" customFormat="false" ht="15" hidden="false" customHeight="false" outlineLevel="0" collapsed="false">
      <c r="A2477" s="28" t="n">
        <v>67</v>
      </c>
      <c r="B2477" s="29" t="n">
        <v>45291</v>
      </c>
      <c r="C2477" s="28" t="n">
        <v>20349.5</v>
      </c>
      <c r="D2477" s="28" t="n">
        <v>1880</v>
      </c>
      <c r="E2477" s="28" t="s">
        <v>380</v>
      </c>
    </row>
    <row r="2478" customFormat="false" ht="15" hidden="false" customHeight="false" outlineLevel="0" collapsed="false">
      <c r="A2478" s="28" t="n">
        <v>67</v>
      </c>
      <c r="B2478" s="29" t="n">
        <v>45322</v>
      </c>
      <c r="C2478" s="28" t="n">
        <v>22108.55</v>
      </c>
      <c r="D2478" s="28" t="n">
        <v>1880</v>
      </c>
      <c r="E2478" s="28" t="s">
        <v>380</v>
      </c>
    </row>
    <row r="2479" customFormat="false" ht="15" hidden="false" customHeight="false" outlineLevel="0" collapsed="false">
      <c r="A2479" s="28" t="n">
        <v>67</v>
      </c>
      <c r="B2479" s="29" t="n">
        <v>45351</v>
      </c>
      <c r="C2479" s="28" t="n">
        <v>23720.71</v>
      </c>
      <c r="D2479" s="28" t="n">
        <v>1880</v>
      </c>
      <c r="E2479" s="28" t="s">
        <v>380</v>
      </c>
    </row>
    <row r="2480" customFormat="false" ht="15" hidden="false" customHeight="false" outlineLevel="0" collapsed="false">
      <c r="A2480" s="28" t="n">
        <v>67</v>
      </c>
      <c r="B2480" s="29" t="n">
        <v>45382</v>
      </c>
      <c r="C2480" s="28" t="n">
        <v>25459.11</v>
      </c>
      <c r="D2480" s="28" t="n">
        <v>1880</v>
      </c>
      <c r="E2480" s="28" t="s">
        <v>380</v>
      </c>
    </row>
    <row r="2481" customFormat="false" ht="15" hidden="false" customHeight="false" outlineLevel="0" collapsed="false">
      <c r="A2481" s="28" t="n">
        <v>67</v>
      </c>
      <c r="B2481" s="29" t="n">
        <v>45412</v>
      </c>
      <c r="C2481" s="28" t="n">
        <v>27334.36</v>
      </c>
      <c r="D2481" s="28" t="n">
        <v>1880</v>
      </c>
      <c r="E2481" s="28" t="s">
        <v>380</v>
      </c>
    </row>
    <row r="2482" customFormat="false" ht="15" hidden="false" customHeight="false" outlineLevel="0" collapsed="false">
      <c r="A2482" s="28" t="n">
        <v>67</v>
      </c>
      <c r="B2482" s="29" t="n">
        <v>45443</v>
      </c>
      <c r="C2482" s="28" t="n">
        <v>28699.35</v>
      </c>
      <c r="D2482" s="28" t="n">
        <v>1880</v>
      </c>
      <c r="E2482" s="28" t="s">
        <v>380</v>
      </c>
    </row>
    <row r="2483" customFormat="false" ht="15" hidden="false" customHeight="false" outlineLevel="0" collapsed="false">
      <c r="A2483" s="28" t="n">
        <v>67</v>
      </c>
      <c r="B2483" s="29" t="n">
        <v>45473</v>
      </c>
      <c r="C2483" s="28" t="n">
        <v>29114.38</v>
      </c>
      <c r="D2483" s="28" t="n">
        <v>704.16</v>
      </c>
      <c r="E2483" s="28" t="s">
        <v>381</v>
      </c>
    </row>
    <row r="2484" customFormat="false" ht="15" hidden="false" customHeight="false" outlineLevel="0" collapsed="false">
      <c r="A2484" s="28" t="n">
        <v>67</v>
      </c>
      <c r="B2484" s="29" t="n">
        <v>45504</v>
      </c>
      <c r="C2484" s="28" t="n">
        <v>30757.99</v>
      </c>
      <c r="D2484" s="28" t="n">
        <v>1880</v>
      </c>
      <c r="E2484" s="28" t="s">
        <v>380</v>
      </c>
    </row>
    <row r="2485" customFormat="false" ht="15" hidden="false" customHeight="false" outlineLevel="0" collapsed="false">
      <c r="A2485" s="28" t="n">
        <v>67</v>
      </c>
      <c r="B2485" s="29" t="n">
        <v>45535</v>
      </c>
      <c r="C2485" s="28" t="n">
        <v>32330.64</v>
      </c>
      <c r="D2485" s="28" t="n">
        <v>1880</v>
      </c>
      <c r="E2485" s="28" t="s">
        <v>380</v>
      </c>
    </row>
    <row r="2486" customFormat="false" ht="15" hidden="false" customHeight="false" outlineLevel="0" collapsed="false">
      <c r="A2486" s="28" t="n">
        <v>67</v>
      </c>
      <c r="B2486" s="29" t="n">
        <v>45565</v>
      </c>
      <c r="C2486" s="28" t="n">
        <v>34013.98</v>
      </c>
      <c r="D2486" s="28" t="n">
        <v>1880</v>
      </c>
      <c r="E2486" s="28" t="s">
        <v>380</v>
      </c>
    </row>
    <row r="2487" customFormat="false" ht="15" hidden="false" customHeight="false" outlineLevel="0" collapsed="false">
      <c r="A2487" s="28" t="n">
        <v>67</v>
      </c>
      <c r="B2487" s="29" t="n">
        <v>45596</v>
      </c>
      <c r="C2487" s="28" t="n">
        <v>35346.96</v>
      </c>
      <c r="D2487" s="28" t="n">
        <v>1880</v>
      </c>
      <c r="E2487" s="28" t="s">
        <v>380</v>
      </c>
    </row>
    <row r="2488" customFormat="false" ht="15" hidden="false" customHeight="false" outlineLevel="0" collapsed="false">
      <c r="A2488" s="28" t="n">
        <v>67</v>
      </c>
      <c r="B2488" s="29" t="n">
        <v>45626</v>
      </c>
      <c r="C2488" s="28" t="n">
        <v>35308.79</v>
      </c>
      <c r="D2488" s="28" t="n">
        <v>439.75</v>
      </c>
      <c r="E2488" s="28" t="s">
        <v>381</v>
      </c>
    </row>
    <row r="2489" customFormat="false" ht="15" hidden="false" customHeight="false" outlineLevel="0" collapsed="false">
      <c r="A2489" s="28" t="n">
        <v>67</v>
      </c>
      <c r="B2489" s="29" t="n">
        <v>45657</v>
      </c>
      <c r="C2489" s="28" t="n">
        <v>35855.54</v>
      </c>
      <c r="D2489" s="28" t="n">
        <v>572.81</v>
      </c>
      <c r="E2489" s="28" t="s">
        <v>381</v>
      </c>
    </row>
    <row r="2490" customFormat="false" ht="15" hidden="false" customHeight="false" outlineLevel="0" collapsed="false">
      <c r="A2490" s="28" t="n">
        <v>67</v>
      </c>
      <c r="B2490" s="29" t="n">
        <v>45688</v>
      </c>
      <c r="C2490" s="28" t="n">
        <v>37367.6</v>
      </c>
      <c r="D2490" s="28" t="n">
        <v>578.82</v>
      </c>
      <c r="E2490" s="28" t="s">
        <v>379</v>
      </c>
    </row>
    <row r="2491" customFormat="false" ht="15" hidden="false" customHeight="false" outlineLevel="0" collapsed="false">
      <c r="A2491" s="28" t="n">
        <v>67</v>
      </c>
      <c r="B2491" s="29" t="n">
        <v>45716</v>
      </c>
      <c r="C2491" s="28" t="n">
        <v>39172.05</v>
      </c>
      <c r="D2491" s="28" t="n">
        <v>1880</v>
      </c>
      <c r="E2491" s="28" t="s">
        <v>380</v>
      </c>
    </row>
    <row r="2492" customFormat="false" ht="15" hidden="false" customHeight="false" outlineLevel="0" collapsed="false">
      <c r="A2492" s="28" t="n">
        <v>67</v>
      </c>
      <c r="B2492" s="29" t="n">
        <v>45747</v>
      </c>
      <c r="C2492" s="28" t="n">
        <v>40894.41</v>
      </c>
      <c r="D2492" s="28" t="n">
        <v>1880</v>
      </c>
      <c r="E2492" s="28" t="s">
        <v>380</v>
      </c>
    </row>
    <row r="2493" customFormat="false" ht="15" hidden="false" customHeight="false" outlineLevel="0" collapsed="false">
      <c r="A2493" s="28" t="n">
        <v>67</v>
      </c>
      <c r="B2493" s="29" t="n">
        <v>45777</v>
      </c>
      <c r="C2493" s="28" t="n">
        <v>42375.51</v>
      </c>
      <c r="D2493" s="28" t="n">
        <v>1880</v>
      </c>
      <c r="E2493" s="28" t="s">
        <v>380</v>
      </c>
    </row>
    <row r="2494" customFormat="false" ht="15" hidden="false" customHeight="false" outlineLevel="0" collapsed="false">
      <c r="A2494" s="28" t="n">
        <v>67</v>
      </c>
      <c r="B2494" s="29" t="n">
        <v>45808</v>
      </c>
      <c r="C2494" s="28" t="n">
        <v>43921.87</v>
      </c>
      <c r="D2494" s="28" t="n">
        <v>1880</v>
      </c>
      <c r="E2494" s="28" t="s">
        <v>380</v>
      </c>
    </row>
    <row r="2495" customFormat="false" ht="15" hidden="false" customHeight="false" outlineLevel="0" collapsed="false">
      <c r="A2495" s="28" t="n">
        <v>67</v>
      </c>
      <c r="B2495" s="29" t="n">
        <v>45838</v>
      </c>
      <c r="C2495" s="28" t="n">
        <v>45745.64</v>
      </c>
      <c r="D2495" s="28" t="n">
        <v>1880</v>
      </c>
      <c r="E2495" s="28" t="s">
        <v>380</v>
      </c>
    </row>
    <row r="2496" customFormat="false" ht="15" hidden="false" customHeight="false" outlineLevel="0" collapsed="false">
      <c r="A2496" s="28" t="n">
        <v>67</v>
      </c>
      <c r="B2496" s="29" t="n">
        <v>45869</v>
      </c>
      <c r="C2496" s="28" t="n">
        <v>47472.95</v>
      </c>
      <c r="D2496" s="28" t="n">
        <v>1880</v>
      </c>
      <c r="E2496" s="28" t="s">
        <v>380</v>
      </c>
    </row>
    <row r="2497" customFormat="false" ht="15" hidden="false" customHeight="false" outlineLevel="0" collapsed="false">
      <c r="A2497" s="28" t="n">
        <v>67</v>
      </c>
      <c r="B2497" s="29" t="n">
        <v>45900</v>
      </c>
      <c r="C2497" s="28" t="n">
        <v>47337.48</v>
      </c>
      <c r="D2497" s="28" t="n">
        <v>0</v>
      </c>
      <c r="E2497" s="28" t="s">
        <v>379</v>
      </c>
    </row>
    <row r="2498" customFormat="false" ht="15" hidden="false" customHeight="false" outlineLevel="0" collapsed="false">
      <c r="A2498" s="28" t="n">
        <v>67</v>
      </c>
      <c r="B2498" s="29" t="n">
        <v>45930</v>
      </c>
      <c r="C2498" s="28" t="n">
        <v>49175.02</v>
      </c>
      <c r="D2498" s="28" t="n">
        <v>1880</v>
      </c>
      <c r="E2498" s="28" t="s">
        <v>380</v>
      </c>
    </row>
    <row r="2499" customFormat="false" ht="15" hidden="false" customHeight="false" outlineLevel="0" collapsed="false">
      <c r="A2499" s="28" t="n">
        <v>67</v>
      </c>
      <c r="B2499" s="29" t="n">
        <v>45961</v>
      </c>
      <c r="C2499" s="28" t="n">
        <v>50651.99</v>
      </c>
      <c r="D2499" s="28" t="n">
        <v>1880</v>
      </c>
      <c r="E2499" s="28" t="s">
        <v>380</v>
      </c>
    </row>
    <row r="2500" customFormat="false" ht="15" hidden="false" customHeight="false" outlineLevel="0" collapsed="false">
      <c r="A2500" s="28" t="n">
        <v>67</v>
      </c>
      <c r="B2500" s="29" t="n">
        <v>45991</v>
      </c>
      <c r="C2500" s="28" t="n">
        <v>51993.51</v>
      </c>
      <c r="D2500" s="28" t="n">
        <v>1880</v>
      </c>
      <c r="E2500" s="28" t="s">
        <v>380</v>
      </c>
    </row>
    <row r="2501" customFormat="false" ht="15" hidden="false" customHeight="false" outlineLevel="0" collapsed="false">
      <c r="A2501" s="28" t="n">
        <v>67</v>
      </c>
      <c r="B2501" s="29" t="n">
        <v>46022</v>
      </c>
      <c r="C2501" s="28" t="n">
        <v>52348.8</v>
      </c>
      <c r="D2501" s="28" t="n">
        <v>511.55</v>
      </c>
      <c r="E2501" s="28" t="s">
        <v>381</v>
      </c>
    </row>
    <row r="2502" customFormat="false" ht="15" hidden="false" customHeight="false" outlineLevel="0" collapsed="false">
      <c r="A2502" s="28" t="n">
        <v>67</v>
      </c>
      <c r="B2502" s="29" t="n">
        <v>46053</v>
      </c>
      <c r="C2502" s="28" t="n">
        <v>52332.92</v>
      </c>
      <c r="D2502" s="28" t="n">
        <v>0</v>
      </c>
      <c r="E2502" s="28" t="s">
        <v>379</v>
      </c>
    </row>
    <row r="2503" customFormat="false" ht="15" hidden="false" customHeight="false" outlineLevel="0" collapsed="false">
      <c r="A2503" s="28" t="n">
        <v>67</v>
      </c>
      <c r="B2503" s="29" t="n">
        <v>46081</v>
      </c>
      <c r="C2503" s="28" t="n">
        <v>53898.2</v>
      </c>
      <c r="D2503" s="28" t="n">
        <v>1880</v>
      </c>
      <c r="E2503" s="28" t="s">
        <v>380</v>
      </c>
    </row>
    <row r="2504" customFormat="false" ht="15" hidden="false" customHeight="false" outlineLevel="0" collapsed="false">
      <c r="A2504" s="28" t="n">
        <v>67</v>
      </c>
      <c r="B2504" s="29" t="n">
        <v>46112</v>
      </c>
      <c r="C2504" s="28" t="n">
        <v>55558.37</v>
      </c>
      <c r="D2504" s="28" t="n">
        <v>1880</v>
      </c>
      <c r="E2504" s="28" t="s">
        <v>380</v>
      </c>
    </row>
    <row r="2505" customFormat="false" ht="15" hidden="false" customHeight="false" outlineLevel="0" collapsed="false">
      <c r="A2505" s="28" t="n">
        <v>67</v>
      </c>
      <c r="B2505" s="29" t="n">
        <v>46142</v>
      </c>
      <c r="C2505" s="28" t="n">
        <v>56911.99</v>
      </c>
      <c r="D2505" s="28" t="n">
        <v>1880</v>
      </c>
      <c r="E2505" s="28" t="s">
        <v>380</v>
      </c>
    </row>
    <row r="2506" customFormat="false" ht="15" hidden="false" customHeight="false" outlineLevel="0" collapsed="false">
      <c r="A2506" s="28" t="n">
        <v>67</v>
      </c>
      <c r="B2506" s="29" t="n">
        <v>46173</v>
      </c>
      <c r="C2506" s="28" t="n">
        <v>58688.59</v>
      </c>
      <c r="D2506" s="28" t="n">
        <v>1880</v>
      </c>
      <c r="E2506" s="28" t="s">
        <v>380</v>
      </c>
    </row>
    <row r="2507" customFormat="false" ht="15" hidden="false" customHeight="false" outlineLevel="0" collapsed="false">
      <c r="A2507" s="28" t="n">
        <v>67</v>
      </c>
      <c r="B2507" s="29" t="n">
        <v>46203</v>
      </c>
      <c r="C2507" s="28" t="n">
        <v>60009.18</v>
      </c>
      <c r="D2507" s="28" t="n">
        <v>1880</v>
      </c>
      <c r="E2507" s="28" t="s">
        <v>380</v>
      </c>
    </row>
    <row r="2508" customFormat="false" ht="15" hidden="false" customHeight="false" outlineLevel="0" collapsed="false">
      <c r="A2508" s="28" t="n">
        <v>67</v>
      </c>
      <c r="B2508" s="29" t="n">
        <v>46234</v>
      </c>
      <c r="C2508" s="28" t="n">
        <v>61026.39</v>
      </c>
      <c r="D2508" s="28" t="n">
        <v>1121.84</v>
      </c>
      <c r="E2508" s="28" t="s">
        <v>381</v>
      </c>
    </row>
    <row r="2509" customFormat="false" ht="15" hidden="false" customHeight="false" outlineLevel="0" collapsed="false">
      <c r="A2509" s="28" t="n">
        <v>67</v>
      </c>
      <c r="B2509" s="29" t="n">
        <v>46265</v>
      </c>
      <c r="C2509" s="28" t="n">
        <v>62436.93</v>
      </c>
      <c r="D2509" s="28" t="n">
        <v>1880</v>
      </c>
      <c r="E2509" s="28" t="s">
        <v>380</v>
      </c>
    </row>
    <row r="2510" customFormat="false" ht="15" hidden="false" customHeight="false" outlineLevel="0" collapsed="false">
      <c r="A2510" s="28" t="n">
        <v>68</v>
      </c>
      <c r="B2510" s="29" t="n">
        <v>46234</v>
      </c>
      <c r="C2510" s="28" t="n">
        <v>12841.36</v>
      </c>
      <c r="D2510" s="28" t="n">
        <v>1920</v>
      </c>
      <c r="E2510" s="28" t="s">
        <v>380</v>
      </c>
    </row>
    <row r="2511" customFormat="false" ht="15" hidden="false" customHeight="false" outlineLevel="0" collapsed="false">
      <c r="A2511" s="28" t="n">
        <v>68</v>
      </c>
      <c r="B2511" s="29" t="n">
        <v>46265</v>
      </c>
      <c r="C2511" s="28" t="n">
        <v>14454.02</v>
      </c>
      <c r="D2511" s="28" t="n">
        <v>1920</v>
      </c>
      <c r="E2511" s="28" t="s">
        <v>380</v>
      </c>
    </row>
    <row r="2512" customFormat="false" ht="15" hidden="false" customHeight="false" outlineLevel="0" collapsed="false">
      <c r="A2512" s="28" t="n">
        <v>69</v>
      </c>
      <c r="B2512" s="29" t="n">
        <v>44957</v>
      </c>
      <c r="C2512" s="28" t="n">
        <v>11455.76</v>
      </c>
      <c r="D2512" s="28" t="n">
        <v>1510</v>
      </c>
      <c r="E2512" s="28" t="s">
        <v>380</v>
      </c>
    </row>
    <row r="2513" customFormat="false" ht="15" hidden="false" customHeight="false" outlineLevel="0" collapsed="false">
      <c r="A2513" s="28" t="n">
        <v>69</v>
      </c>
      <c r="B2513" s="29" t="n">
        <v>44985</v>
      </c>
      <c r="C2513" s="28" t="n">
        <v>12920.81</v>
      </c>
      <c r="D2513" s="28" t="n">
        <v>1510</v>
      </c>
      <c r="E2513" s="28" t="s">
        <v>380</v>
      </c>
    </row>
    <row r="2514" customFormat="false" ht="15" hidden="false" customHeight="false" outlineLevel="0" collapsed="false">
      <c r="A2514" s="28" t="n">
        <v>69</v>
      </c>
      <c r="B2514" s="29" t="n">
        <v>45016</v>
      </c>
      <c r="C2514" s="28" t="n">
        <v>14408.04</v>
      </c>
      <c r="D2514" s="28" t="n">
        <v>1510</v>
      </c>
      <c r="E2514" s="28" t="s">
        <v>380</v>
      </c>
    </row>
    <row r="2515" customFormat="false" ht="15" hidden="false" customHeight="false" outlineLevel="0" collapsed="false">
      <c r="A2515" s="28" t="n">
        <v>69</v>
      </c>
      <c r="B2515" s="29" t="n">
        <v>45046</v>
      </c>
      <c r="C2515" s="28" t="n">
        <v>15670.63</v>
      </c>
      <c r="D2515" s="28" t="n">
        <v>1510</v>
      </c>
      <c r="E2515" s="28" t="s">
        <v>380</v>
      </c>
    </row>
    <row r="2516" customFormat="false" ht="15" hidden="false" customHeight="false" outlineLevel="0" collapsed="false">
      <c r="A2516" s="28" t="n">
        <v>69</v>
      </c>
      <c r="B2516" s="29" t="n">
        <v>45077</v>
      </c>
      <c r="C2516" s="28" t="n">
        <v>16884.91</v>
      </c>
      <c r="D2516" s="28" t="n">
        <v>1510</v>
      </c>
      <c r="E2516" s="28" t="s">
        <v>380</v>
      </c>
    </row>
    <row r="2517" customFormat="false" ht="15" hidden="false" customHeight="false" outlineLevel="0" collapsed="false">
      <c r="A2517" s="28" t="n">
        <v>69</v>
      </c>
      <c r="B2517" s="29" t="n">
        <v>45107</v>
      </c>
      <c r="C2517" s="28" t="n">
        <v>17973.63</v>
      </c>
      <c r="D2517" s="28" t="n">
        <v>1510</v>
      </c>
      <c r="E2517" s="28" t="s">
        <v>380</v>
      </c>
    </row>
    <row r="2518" customFormat="false" ht="15" hidden="false" customHeight="false" outlineLevel="0" collapsed="false">
      <c r="A2518" s="28" t="n">
        <v>69</v>
      </c>
      <c r="B2518" s="29" t="n">
        <v>45138</v>
      </c>
      <c r="C2518" s="28" t="n">
        <v>19469.23</v>
      </c>
      <c r="D2518" s="28" t="n">
        <v>1510</v>
      </c>
      <c r="E2518" s="28" t="s">
        <v>380</v>
      </c>
    </row>
    <row r="2519" customFormat="false" ht="15" hidden="false" customHeight="false" outlineLevel="0" collapsed="false">
      <c r="A2519" s="28" t="n">
        <v>69</v>
      </c>
      <c r="B2519" s="29" t="n">
        <v>45169</v>
      </c>
      <c r="C2519" s="28" t="n">
        <v>20620.26</v>
      </c>
      <c r="D2519" s="28" t="n">
        <v>1510</v>
      </c>
      <c r="E2519" s="28" t="s">
        <v>380</v>
      </c>
    </row>
    <row r="2520" customFormat="false" ht="15" hidden="false" customHeight="false" outlineLevel="0" collapsed="false">
      <c r="A2520" s="28" t="n">
        <v>69</v>
      </c>
      <c r="B2520" s="29" t="n">
        <v>45199</v>
      </c>
      <c r="C2520" s="28" t="n">
        <v>21766.69</v>
      </c>
      <c r="D2520" s="28" t="n">
        <v>1510</v>
      </c>
      <c r="E2520" s="28" t="s">
        <v>380</v>
      </c>
    </row>
    <row r="2521" customFormat="false" ht="15" hidden="false" customHeight="false" outlineLevel="0" collapsed="false">
      <c r="A2521" s="28" t="n">
        <v>69</v>
      </c>
      <c r="B2521" s="29" t="n">
        <v>45230</v>
      </c>
      <c r="C2521" s="28" t="n">
        <v>23244.94</v>
      </c>
      <c r="D2521" s="28" t="n">
        <v>1510</v>
      </c>
      <c r="E2521" s="28" t="s">
        <v>380</v>
      </c>
    </row>
    <row r="2522" customFormat="false" ht="15" hidden="false" customHeight="false" outlineLevel="0" collapsed="false">
      <c r="A2522" s="28" t="n">
        <v>69</v>
      </c>
      <c r="B2522" s="29" t="n">
        <v>45260</v>
      </c>
      <c r="C2522" s="28" t="n">
        <v>24569.54</v>
      </c>
      <c r="D2522" s="28" t="n">
        <v>1510</v>
      </c>
      <c r="E2522" s="28" t="s">
        <v>380</v>
      </c>
    </row>
    <row r="2523" customFormat="false" ht="15" hidden="false" customHeight="false" outlineLevel="0" collapsed="false">
      <c r="A2523" s="28" t="n">
        <v>69</v>
      </c>
      <c r="B2523" s="29" t="n">
        <v>45291</v>
      </c>
      <c r="C2523" s="28" t="n">
        <v>26065.42</v>
      </c>
      <c r="D2523" s="28" t="n">
        <v>1510</v>
      </c>
      <c r="E2523" s="28" t="s">
        <v>380</v>
      </c>
    </row>
    <row r="2524" customFormat="false" ht="15" hidden="false" customHeight="false" outlineLevel="0" collapsed="false">
      <c r="A2524" s="28" t="n">
        <v>69</v>
      </c>
      <c r="B2524" s="29" t="n">
        <v>45322</v>
      </c>
      <c r="C2524" s="28" t="n">
        <v>27359.88</v>
      </c>
      <c r="D2524" s="28" t="n">
        <v>1510</v>
      </c>
      <c r="E2524" s="28" t="s">
        <v>380</v>
      </c>
    </row>
    <row r="2525" customFormat="false" ht="15" hidden="false" customHeight="false" outlineLevel="0" collapsed="false">
      <c r="A2525" s="28" t="n">
        <v>69</v>
      </c>
      <c r="B2525" s="29" t="n">
        <v>45351</v>
      </c>
      <c r="C2525" s="28" t="n">
        <v>28842.73</v>
      </c>
      <c r="D2525" s="28" t="n">
        <v>1510</v>
      </c>
      <c r="E2525" s="28" t="s">
        <v>380</v>
      </c>
    </row>
    <row r="2526" customFormat="false" ht="15" hidden="false" customHeight="false" outlineLevel="0" collapsed="false">
      <c r="A2526" s="28" t="n">
        <v>69</v>
      </c>
      <c r="B2526" s="29" t="n">
        <v>45382</v>
      </c>
      <c r="C2526" s="28" t="n">
        <v>30290.87</v>
      </c>
      <c r="D2526" s="28" t="n">
        <v>1510</v>
      </c>
      <c r="E2526" s="28" t="s">
        <v>380</v>
      </c>
    </row>
    <row r="2527" customFormat="false" ht="15" hidden="false" customHeight="false" outlineLevel="0" collapsed="false">
      <c r="A2527" s="28" t="n">
        <v>69</v>
      </c>
      <c r="B2527" s="29" t="n">
        <v>45412</v>
      </c>
      <c r="C2527" s="28" t="n">
        <v>30035.79</v>
      </c>
      <c r="D2527" s="28" t="n">
        <v>0</v>
      </c>
      <c r="E2527" s="28" t="s">
        <v>379</v>
      </c>
    </row>
    <row r="2528" customFormat="false" ht="15" hidden="false" customHeight="false" outlineLevel="0" collapsed="false">
      <c r="A2528" s="28" t="n">
        <v>69</v>
      </c>
      <c r="B2528" s="29" t="n">
        <v>45443</v>
      </c>
      <c r="C2528" s="28" t="n">
        <v>31184.06</v>
      </c>
      <c r="D2528" s="28" t="n">
        <v>1510</v>
      </c>
      <c r="E2528" s="28" t="s">
        <v>380</v>
      </c>
    </row>
    <row r="2529" customFormat="false" ht="15" hidden="false" customHeight="false" outlineLevel="0" collapsed="false">
      <c r="A2529" s="28" t="n">
        <v>69</v>
      </c>
      <c r="B2529" s="29" t="n">
        <v>45473</v>
      </c>
      <c r="C2529" s="28" t="n">
        <v>32485.01</v>
      </c>
      <c r="D2529" s="28" t="n">
        <v>1510</v>
      </c>
      <c r="E2529" s="28" t="s">
        <v>380</v>
      </c>
    </row>
    <row r="2530" customFormat="false" ht="15" hidden="false" customHeight="false" outlineLevel="0" collapsed="false">
      <c r="A2530" s="28" t="n">
        <v>69</v>
      </c>
      <c r="B2530" s="29" t="n">
        <v>45504</v>
      </c>
      <c r="C2530" s="28" t="n">
        <v>33642.26</v>
      </c>
      <c r="D2530" s="28" t="n">
        <v>1510</v>
      </c>
      <c r="E2530" s="28" t="s">
        <v>380</v>
      </c>
    </row>
    <row r="2531" customFormat="false" ht="15" hidden="false" customHeight="false" outlineLevel="0" collapsed="false">
      <c r="A2531" s="28" t="n">
        <v>69</v>
      </c>
      <c r="B2531" s="29" t="n">
        <v>45535</v>
      </c>
      <c r="C2531" s="28" t="n">
        <v>35074.5</v>
      </c>
      <c r="D2531" s="28" t="n">
        <v>1510</v>
      </c>
      <c r="E2531" s="28" t="s">
        <v>380</v>
      </c>
    </row>
    <row r="2532" customFormat="false" ht="15" hidden="false" customHeight="false" outlineLevel="0" collapsed="false">
      <c r="A2532" s="28" t="n">
        <v>69</v>
      </c>
      <c r="B2532" s="29" t="n">
        <v>45565</v>
      </c>
      <c r="C2532" s="28" t="n">
        <v>36492</v>
      </c>
      <c r="D2532" s="28" t="n">
        <v>1510</v>
      </c>
      <c r="E2532" s="28" t="s">
        <v>380</v>
      </c>
    </row>
    <row r="2533" customFormat="false" ht="15" hidden="false" customHeight="false" outlineLevel="0" collapsed="false">
      <c r="A2533" s="28" t="n">
        <v>69</v>
      </c>
      <c r="B2533" s="29" t="n">
        <v>45596</v>
      </c>
      <c r="C2533" s="28" t="n">
        <v>37745.43</v>
      </c>
      <c r="D2533" s="28" t="n">
        <v>1510</v>
      </c>
      <c r="E2533" s="28" t="s">
        <v>380</v>
      </c>
    </row>
    <row r="2534" customFormat="false" ht="15" hidden="false" customHeight="false" outlineLevel="0" collapsed="false">
      <c r="A2534" s="28" t="n">
        <v>69</v>
      </c>
      <c r="B2534" s="29" t="n">
        <v>45626</v>
      </c>
      <c r="C2534" s="28" t="n">
        <v>39041.34</v>
      </c>
      <c r="D2534" s="28" t="n">
        <v>1510</v>
      </c>
      <c r="E2534" s="28" t="s">
        <v>380</v>
      </c>
    </row>
    <row r="2535" customFormat="false" ht="15" hidden="false" customHeight="false" outlineLevel="0" collapsed="false">
      <c r="A2535" s="28" t="n">
        <v>69</v>
      </c>
      <c r="B2535" s="29" t="n">
        <v>45657</v>
      </c>
      <c r="C2535" s="28" t="n">
        <v>40374.74</v>
      </c>
      <c r="D2535" s="28" t="n">
        <v>1510</v>
      </c>
      <c r="E2535" s="28" t="s">
        <v>380</v>
      </c>
    </row>
    <row r="2536" customFormat="false" ht="15" hidden="false" customHeight="false" outlineLevel="0" collapsed="false">
      <c r="A2536" s="28" t="n">
        <v>69</v>
      </c>
      <c r="B2536" s="29" t="n">
        <v>45688</v>
      </c>
      <c r="C2536" s="28" t="n">
        <v>41830.4</v>
      </c>
      <c r="D2536" s="28" t="n">
        <v>1510</v>
      </c>
      <c r="E2536" s="28" t="s">
        <v>380</v>
      </c>
    </row>
    <row r="2537" customFormat="false" ht="15" hidden="false" customHeight="false" outlineLevel="0" collapsed="false">
      <c r="A2537" s="28" t="n">
        <v>69</v>
      </c>
      <c r="B2537" s="29" t="n">
        <v>45716</v>
      </c>
      <c r="C2537" s="28" t="n">
        <v>43225.39</v>
      </c>
      <c r="D2537" s="28" t="n">
        <v>1510</v>
      </c>
      <c r="E2537" s="28" t="s">
        <v>380</v>
      </c>
    </row>
    <row r="2538" customFormat="false" ht="15" hidden="false" customHeight="false" outlineLevel="0" collapsed="false">
      <c r="A2538" s="28" t="n">
        <v>69</v>
      </c>
      <c r="B2538" s="29" t="n">
        <v>45747</v>
      </c>
      <c r="C2538" s="28" t="n">
        <v>43936.86</v>
      </c>
      <c r="D2538" s="28" t="n">
        <v>838.01</v>
      </c>
      <c r="E2538" s="28" t="s">
        <v>381</v>
      </c>
    </row>
    <row r="2539" customFormat="false" ht="15" hidden="false" customHeight="false" outlineLevel="0" collapsed="false">
      <c r="A2539" s="28" t="n">
        <v>69</v>
      </c>
      <c r="B2539" s="29" t="n">
        <v>45777</v>
      </c>
      <c r="C2539" s="28" t="n">
        <v>45396.18</v>
      </c>
      <c r="D2539" s="28" t="n">
        <v>1510</v>
      </c>
      <c r="E2539" s="28" t="s">
        <v>380</v>
      </c>
    </row>
    <row r="2540" customFormat="false" ht="15" hidden="false" customHeight="false" outlineLevel="0" collapsed="false">
      <c r="A2540" s="28" t="n">
        <v>69</v>
      </c>
      <c r="B2540" s="29" t="n">
        <v>45808</v>
      </c>
      <c r="C2540" s="28" t="n">
        <v>46648.21</v>
      </c>
      <c r="D2540" s="28" t="n">
        <v>1510</v>
      </c>
      <c r="E2540" s="28" t="s">
        <v>380</v>
      </c>
    </row>
    <row r="2541" customFormat="false" ht="15" hidden="false" customHeight="false" outlineLevel="0" collapsed="false">
      <c r="A2541" s="28" t="n">
        <v>69</v>
      </c>
      <c r="B2541" s="29" t="n">
        <v>45838</v>
      </c>
      <c r="C2541" s="28" t="n">
        <v>47708.47</v>
      </c>
      <c r="D2541" s="28" t="n">
        <v>1510</v>
      </c>
      <c r="E2541" s="28" t="s">
        <v>380</v>
      </c>
    </row>
    <row r="2542" customFormat="false" ht="15" hidden="false" customHeight="false" outlineLevel="0" collapsed="false">
      <c r="A2542" s="28" t="n">
        <v>69</v>
      </c>
      <c r="B2542" s="29" t="n">
        <v>45869</v>
      </c>
      <c r="C2542" s="28" t="n">
        <v>48840.56</v>
      </c>
      <c r="D2542" s="28" t="n">
        <v>1510</v>
      </c>
      <c r="E2542" s="28" t="s">
        <v>380</v>
      </c>
    </row>
    <row r="2543" customFormat="false" ht="15" hidden="false" customHeight="false" outlineLevel="0" collapsed="false">
      <c r="A2543" s="28" t="n">
        <v>69</v>
      </c>
      <c r="B2543" s="29" t="n">
        <v>45900</v>
      </c>
      <c r="C2543" s="28" t="n">
        <v>50211.76</v>
      </c>
      <c r="D2543" s="28" t="n">
        <v>1510</v>
      </c>
      <c r="E2543" s="28" t="s">
        <v>380</v>
      </c>
    </row>
    <row r="2544" customFormat="false" ht="15" hidden="false" customHeight="false" outlineLevel="0" collapsed="false">
      <c r="A2544" s="28" t="n">
        <v>69</v>
      </c>
      <c r="B2544" s="29" t="n">
        <v>45930</v>
      </c>
      <c r="C2544" s="28" t="n">
        <v>51276.35</v>
      </c>
      <c r="D2544" s="28" t="n">
        <v>1510</v>
      </c>
      <c r="E2544" s="28" t="s">
        <v>380</v>
      </c>
    </row>
    <row r="2545" customFormat="false" ht="15" hidden="false" customHeight="false" outlineLevel="0" collapsed="false">
      <c r="A2545" s="28" t="n">
        <v>69</v>
      </c>
      <c r="B2545" s="29" t="n">
        <v>45961</v>
      </c>
      <c r="C2545" s="28" t="n">
        <v>52684.16</v>
      </c>
      <c r="D2545" s="28" t="n">
        <v>1510</v>
      </c>
      <c r="E2545" s="28" t="s">
        <v>380</v>
      </c>
    </row>
    <row r="2546" customFormat="false" ht="15" hidden="false" customHeight="false" outlineLevel="0" collapsed="false">
      <c r="A2546" s="28" t="n">
        <v>69</v>
      </c>
      <c r="B2546" s="29" t="n">
        <v>45991</v>
      </c>
      <c r="C2546" s="28" t="n">
        <v>53806.02</v>
      </c>
      <c r="D2546" s="28" t="n">
        <v>1510</v>
      </c>
      <c r="E2546" s="28" t="s">
        <v>380</v>
      </c>
    </row>
    <row r="2547" customFormat="false" ht="15" hidden="false" customHeight="false" outlineLevel="0" collapsed="false">
      <c r="A2547" s="28" t="n">
        <v>69</v>
      </c>
      <c r="B2547" s="29" t="n">
        <v>46022</v>
      </c>
      <c r="C2547" s="28" t="n">
        <v>54044.16</v>
      </c>
      <c r="D2547" s="28" t="n">
        <v>401.47</v>
      </c>
      <c r="E2547" s="28" t="s">
        <v>381</v>
      </c>
    </row>
    <row r="2548" customFormat="false" ht="15" hidden="false" customHeight="false" outlineLevel="0" collapsed="false">
      <c r="A2548" s="28" t="n">
        <v>69</v>
      </c>
      <c r="B2548" s="29" t="n">
        <v>46053</v>
      </c>
      <c r="C2548" s="28" t="n">
        <v>55374.18</v>
      </c>
      <c r="D2548" s="28" t="n">
        <v>1510</v>
      </c>
      <c r="E2548" s="28" t="s">
        <v>380</v>
      </c>
    </row>
    <row r="2549" customFormat="false" ht="15" hidden="false" customHeight="false" outlineLevel="0" collapsed="false">
      <c r="A2549" s="28" t="n">
        <v>69</v>
      </c>
      <c r="B2549" s="29" t="n">
        <v>46081</v>
      </c>
      <c r="C2549" s="28" t="n">
        <v>56802.15</v>
      </c>
      <c r="D2549" s="28" t="n">
        <v>1510</v>
      </c>
      <c r="E2549" s="28" t="s">
        <v>380</v>
      </c>
    </row>
    <row r="2550" customFormat="false" ht="15" hidden="false" customHeight="false" outlineLevel="0" collapsed="false">
      <c r="A2550" s="28" t="n">
        <v>69</v>
      </c>
      <c r="B2550" s="29" t="n">
        <v>46112</v>
      </c>
      <c r="C2550" s="28" t="n">
        <v>57270.63</v>
      </c>
      <c r="D2550" s="28" t="n">
        <v>505.76</v>
      </c>
      <c r="E2550" s="28" t="s">
        <v>381</v>
      </c>
    </row>
    <row r="2551" customFormat="false" ht="15" hidden="false" customHeight="false" outlineLevel="0" collapsed="false">
      <c r="A2551" s="28" t="n">
        <v>69</v>
      </c>
      <c r="B2551" s="29" t="n">
        <v>46142</v>
      </c>
      <c r="C2551" s="28" t="n">
        <v>56856.65</v>
      </c>
      <c r="D2551" s="28" t="n">
        <v>0</v>
      </c>
      <c r="E2551" s="28" t="s">
        <v>379</v>
      </c>
    </row>
    <row r="2552" customFormat="false" ht="15" hidden="false" customHeight="false" outlineLevel="0" collapsed="false">
      <c r="A2552" s="28" t="n">
        <v>69</v>
      </c>
      <c r="B2552" s="29" t="n">
        <v>46173</v>
      </c>
      <c r="C2552" s="28" t="n">
        <v>58358.94</v>
      </c>
      <c r="D2552" s="28" t="n">
        <v>1510</v>
      </c>
      <c r="E2552" s="28" t="s">
        <v>380</v>
      </c>
    </row>
    <row r="2553" customFormat="false" ht="15" hidden="false" customHeight="false" outlineLevel="0" collapsed="false">
      <c r="A2553" s="28" t="n">
        <v>69</v>
      </c>
      <c r="B2553" s="29" t="n">
        <v>46203</v>
      </c>
      <c r="C2553" s="28" t="n">
        <v>59532.86</v>
      </c>
      <c r="D2553" s="28" t="n">
        <v>1510</v>
      </c>
      <c r="E2553" s="28" t="s">
        <v>380</v>
      </c>
    </row>
    <row r="2554" customFormat="false" ht="15" hidden="false" customHeight="false" outlineLevel="0" collapsed="false">
      <c r="A2554" s="28" t="n">
        <v>69</v>
      </c>
      <c r="B2554" s="29" t="n">
        <v>46234</v>
      </c>
      <c r="C2554" s="28" t="n">
        <v>60661.18</v>
      </c>
      <c r="D2554" s="28" t="n">
        <v>1510</v>
      </c>
      <c r="E2554" s="28" t="s">
        <v>380</v>
      </c>
    </row>
    <row r="2555" customFormat="false" ht="15" hidden="false" customHeight="false" outlineLevel="0" collapsed="false">
      <c r="A2555" s="28" t="n">
        <v>69</v>
      </c>
      <c r="B2555" s="29" t="n">
        <v>46265</v>
      </c>
      <c r="C2555" s="28" t="n">
        <v>61236.69</v>
      </c>
      <c r="D2555" s="28" t="n">
        <v>585.75</v>
      </c>
      <c r="E2555" s="28" t="s">
        <v>381</v>
      </c>
    </row>
    <row r="2556" customFormat="false" ht="15" hidden="false" customHeight="false" outlineLevel="0" collapsed="false">
      <c r="A2556" s="28" t="n">
        <v>70</v>
      </c>
      <c r="B2556" s="29" t="n">
        <v>45138</v>
      </c>
      <c r="C2556" s="28" t="n">
        <v>12343.19</v>
      </c>
      <c r="D2556" s="28" t="n">
        <v>1940</v>
      </c>
      <c r="E2556" s="28" t="s">
        <v>380</v>
      </c>
    </row>
    <row r="2557" customFormat="false" ht="15" hidden="false" customHeight="false" outlineLevel="0" collapsed="false">
      <c r="A2557" s="28" t="n">
        <v>70</v>
      </c>
      <c r="B2557" s="29" t="n">
        <v>45169</v>
      </c>
      <c r="C2557" s="28" t="n">
        <v>14152.44</v>
      </c>
      <c r="D2557" s="28" t="n">
        <v>1940</v>
      </c>
      <c r="E2557" s="28" t="s">
        <v>380</v>
      </c>
    </row>
    <row r="2558" customFormat="false" ht="15" hidden="false" customHeight="false" outlineLevel="0" collapsed="false">
      <c r="A2558" s="28" t="n">
        <v>70</v>
      </c>
      <c r="B2558" s="29" t="n">
        <v>45199</v>
      </c>
      <c r="C2558" s="28" t="n">
        <v>15854.42</v>
      </c>
      <c r="D2558" s="28" t="n">
        <v>1940</v>
      </c>
      <c r="E2558" s="28" t="s">
        <v>380</v>
      </c>
    </row>
    <row r="2559" customFormat="false" ht="15" hidden="false" customHeight="false" outlineLevel="0" collapsed="false">
      <c r="A2559" s="28" t="n">
        <v>70</v>
      </c>
      <c r="B2559" s="29" t="n">
        <v>45230</v>
      </c>
      <c r="C2559" s="28" t="n">
        <v>17443.66</v>
      </c>
      <c r="D2559" s="28" t="n">
        <v>1940</v>
      </c>
      <c r="E2559" s="28" t="s">
        <v>380</v>
      </c>
    </row>
    <row r="2560" customFormat="false" ht="15" hidden="false" customHeight="false" outlineLevel="0" collapsed="false">
      <c r="A2560" s="28" t="n">
        <v>70</v>
      </c>
      <c r="B2560" s="29" t="n">
        <v>45260</v>
      </c>
      <c r="C2560" s="28" t="n">
        <v>19059.37</v>
      </c>
      <c r="D2560" s="28" t="n">
        <v>1940</v>
      </c>
      <c r="E2560" s="28" t="s">
        <v>380</v>
      </c>
    </row>
    <row r="2561" customFormat="false" ht="15" hidden="false" customHeight="false" outlineLevel="0" collapsed="false">
      <c r="A2561" s="28" t="n">
        <v>70</v>
      </c>
      <c r="B2561" s="29" t="n">
        <v>45291</v>
      </c>
      <c r="C2561" s="28" t="n">
        <v>18665.28</v>
      </c>
      <c r="D2561" s="28" t="n">
        <v>0</v>
      </c>
      <c r="E2561" s="28" t="s">
        <v>379</v>
      </c>
    </row>
    <row r="2562" customFormat="false" ht="15" hidden="false" customHeight="false" outlineLevel="0" collapsed="false">
      <c r="A2562" s="28" t="n">
        <v>70</v>
      </c>
      <c r="B2562" s="29" t="n">
        <v>45322</v>
      </c>
      <c r="C2562" s="28" t="n">
        <v>20404.52</v>
      </c>
      <c r="D2562" s="28" t="n">
        <v>1940</v>
      </c>
      <c r="E2562" s="28" t="s">
        <v>380</v>
      </c>
    </row>
    <row r="2563" customFormat="false" ht="15" hidden="false" customHeight="false" outlineLevel="0" collapsed="false">
      <c r="A2563" s="28" t="n">
        <v>70</v>
      </c>
      <c r="B2563" s="29" t="n">
        <v>45351</v>
      </c>
      <c r="C2563" s="28" t="n">
        <v>22004.43</v>
      </c>
      <c r="D2563" s="28" t="n">
        <v>1940</v>
      </c>
      <c r="E2563" s="28" t="s">
        <v>380</v>
      </c>
    </row>
    <row r="2564" customFormat="false" ht="15" hidden="false" customHeight="false" outlineLevel="0" collapsed="false">
      <c r="A2564" s="28" t="n">
        <v>70</v>
      </c>
      <c r="B2564" s="29" t="n">
        <v>45382</v>
      </c>
      <c r="C2564" s="28" t="n">
        <v>23721.95</v>
      </c>
      <c r="D2564" s="28" t="n">
        <v>1940</v>
      </c>
      <c r="E2564" s="28" t="s">
        <v>380</v>
      </c>
    </row>
    <row r="2565" customFormat="false" ht="15" hidden="false" customHeight="false" outlineLevel="0" collapsed="false">
      <c r="A2565" s="28" t="n">
        <v>70</v>
      </c>
      <c r="B2565" s="29" t="n">
        <v>45412</v>
      </c>
      <c r="C2565" s="28" t="n">
        <v>25600.08</v>
      </c>
      <c r="D2565" s="28" t="n">
        <v>1940</v>
      </c>
      <c r="E2565" s="28" t="s">
        <v>380</v>
      </c>
    </row>
    <row r="2566" customFormat="false" ht="15" hidden="false" customHeight="false" outlineLevel="0" collapsed="false">
      <c r="A2566" s="28" t="n">
        <v>70</v>
      </c>
      <c r="B2566" s="29" t="n">
        <v>45443</v>
      </c>
      <c r="C2566" s="28" t="n">
        <v>27354.03</v>
      </c>
      <c r="D2566" s="28" t="n">
        <v>1940</v>
      </c>
      <c r="E2566" s="28" t="s">
        <v>380</v>
      </c>
    </row>
    <row r="2567" customFormat="false" ht="15" hidden="false" customHeight="false" outlineLevel="0" collapsed="false">
      <c r="A2567" s="28" t="n">
        <v>70</v>
      </c>
      <c r="B2567" s="29" t="n">
        <v>45473</v>
      </c>
      <c r="C2567" s="28" t="n">
        <v>27816.22</v>
      </c>
      <c r="D2567" s="28" t="n">
        <v>952</v>
      </c>
      <c r="E2567" s="28" t="s">
        <v>381</v>
      </c>
    </row>
    <row r="2568" customFormat="false" ht="15" hidden="false" customHeight="false" outlineLevel="0" collapsed="false">
      <c r="A2568" s="28" t="n">
        <v>70</v>
      </c>
      <c r="B2568" s="29" t="n">
        <v>45504</v>
      </c>
      <c r="C2568" s="28" t="n">
        <v>29506.04</v>
      </c>
      <c r="D2568" s="28" t="n">
        <v>1940</v>
      </c>
      <c r="E2568" s="28" t="s">
        <v>380</v>
      </c>
    </row>
    <row r="2569" customFormat="false" ht="15" hidden="false" customHeight="false" outlineLevel="0" collapsed="false">
      <c r="A2569" s="28" t="n">
        <v>70</v>
      </c>
      <c r="B2569" s="29" t="n">
        <v>45535</v>
      </c>
      <c r="C2569" s="28" t="n">
        <v>30448.39</v>
      </c>
      <c r="D2569" s="28" t="n">
        <v>1351.57</v>
      </c>
      <c r="E2569" s="28" t="s">
        <v>381</v>
      </c>
    </row>
    <row r="2570" customFormat="false" ht="15" hidden="false" customHeight="false" outlineLevel="0" collapsed="false">
      <c r="A2570" s="28" t="n">
        <v>70</v>
      </c>
      <c r="B2570" s="29" t="n">
        <v>45565</v>
      </c>
      <c r="C2570" s="28" t="n">
        <v>31921.43</v>
      </c>
      <c r="D2570" s="28" t="n">
        <v>1940</v>
      </c>
      <c r="E2570" s="28" t="s">
        <v>380</v>
      </c>
    </row>
    <row r="2571" customFormat="false" ht="15" hidden="false" customHeight="false" outlineLevel="0" collapsed="false">
      <c r="A2571" s="28" t="n">
        <v>70</v>
      </c>
      <c r="B2571" s="29" t="n">
        <v>45596</v>
      </c>
      <c r="C2571" s="28" t="n">
        <v>32233.48</v>
      </c>
      <c r="D2571" s="28" t="n">
        <v>635.64</v>
      </c>
      <c r="E2571" s="28" t="s">
        <v>381</v>
      </c>
    </row>
    <row r="2572" customFormat="false" ht="15" hidden="false" customHeight="false" outlineLevel="0" collapsed="false">
      <c r="A2572" s="28" t="n">
        <v>70</v>
      </c>
      <c r="B2572" s="29" t="n">
        <v>45626</v>
      </c>
      <c r="C2572" s="28" t="n">
        <v>33644.85</v>
      </c>
      <c r="D2572" s="28" t="n">
        <v>1940</v>
      </c>
      <c r="E2572" s="28" t="s">
        <v>380</v>
      </c>
    </row>
    <row r="2573" customFormat="false" ht="15" hidden="false" customHeight="false" outlineLevel="0" collapsed="false">
      <c r="A2573" s="28" t="n">
        <v>70</v>
      </c>
      <c r="B2573" s="29" t="n">
        <v>45657</v>
      </c>
      <c r="C2573" s="28" t="n">
        <v>35339.65</v>
      </c>
      <c r="D2573" s="28" t="n">
        <v>1940</v>
      </c>
      <c r="E2573" s="28" t="s">
        <v>380</v>
      </c>
    </row>
    <row r="2574" customFormat="false" ht="15" hidden="false" customHeight="false" outlineLevel="0" collapsed="false">
      <c r="A2574" s="28" t="n">
        <v>70</v>
      </c>
      <c r="B2574" s="29" t="n">
        <v>45688</v>
      </c>
      <c r="C2574" s="28" t="n">
        <v>37058.86</v>
      </c>
      <c r="D2574" s="28" t="n">
        <v>1940</v>
      </c>
      <c r="E2574" s="28" t="s">
        <v>380</v>
      </c>
    </row>
    <row r="2575" customFormat="false" ht="15" hidden="false" customHeight="false" outlineLevel="0" collapsed="false">
      <c r="A2575" s="28" t="n">
        <v>70</v>
      </c>
      <c r="B2575" s="29" t="n">
        <v>45716</v>
      </c>
      <c r="C2575" s="28" t="n">
        <v>38993.23</v>
      </c>
      <c r="D2575" s="28" t="n">
        <v>1940</v>
      </c>
      <c r="E2575" s="28" t="s">
        <v>380</v>
      </c>
    </row>
    <row r="2576" customFormat="false" ht="15" hidden="false" customHeight="false" outlineLevel="0" collapsed="false">
      <c r="A2576" s="28" t="n">
        <v>70</v>
      </c>
      <c r="B2576" s="29" t="n">
        <v>45747</v>
      </c>
      <c r="C2576" s="28" t="n">
        <v>40751.67</v>
      </c>
      <c r="D2576" s="28" t="n">
        <v>1940</v>
      </c>
      <c r="E2576" s="28" t="s">
        <v>380</v>
      </c>
    </row>
    <row r="2577" customFormat="false" ht="15" hidden="false" customHeight="false" outlineLevel="0" collapsed="false">
      <c r="A2577" s="28" t="n">
        <v>70</v>
      </c>
      <c r="B2577" s="29" t="n">
        <v>45777</v>
      </c>
      <c r="C2577" s="28" t="n">
        <v>42394.17</v>
      </c>
      <c r="D2577" s="28" t="n">
        <v>1940</v>
      </c>
      <c r="E2577" s="28" t="s">
        <v>380</v>
      </c>
    </row>
    <row r="2578" customFormat="false" ht="15" hidden="false" customHeight="false" outlineLevel="0" collapsed="false">
      <c r="A2578" s="28" t="n">
        <v>70</v>
      </c>
      <c r="B2578" s="29" t="n">
        <v>45808</v>
      </c>
      <c r="C2578" s="28" t="n">
        <v>43856.43</v>
      </c>
      <c r="D2578" s="28" t="n">
        <v>1940</v>
      </c>
      <c r="E2578" s="28" t="s">
        <v>380</v>
      </c>
    </row>
    <row r="2579" customFormat="false" ht="15" hidden="false" customHeight="false" outlineLevel="0" collapsed="false">
      <c r="A2579" s="28" t="n">
        <v>70</v>
      </c>
      <c r="B2579" s="29" t="n">
        <v>45838</v>
      </c>
      <c r="C2579" s="28" t="n">
        <v>45744.88</v>
      </c>
      <c r="D2579" s="28" t="n">
        <v>1940</v>
      </c>
      <c r="E2579" s="28" t="s">
        <v>380</v>
      </c>
    </row>
    <row r="2580" customFormat="false" ht="15" hidden="false" customHeight="false" outlineLevel="0" collapsed="false">
      <c r="A2580" s="28" t="n">
        <v>70</v>
      </c>
      <c r="B2580" s="29" t="n">
        <v>45869</v>
      </c>
      <c r="C2580" s="28" t="n">
        <v>47352.04</v>
      </c>
      <c r="D2580" s="28" t="n">
        <v>1940</v>
      </c>
      <c r="E2580" s="28" t="s">
        <v>380</v>
      </c>
    </row>
    <row r="2581" customFormat="false" ht="15" hidden="false" customHeight="false" outlineLevel="0" collapsed="false">
      <c r="A2581" s="28" t="n">
        <v>70</v>
      </c>
      <c r="B2581" s="29" t="n">
        <v>45900</v>
      </c>
      <c r="C2581" s="28" t="n">
        <v>48931.37</v>
      </c>
      <c r="D2581" s="28" t="n">
        <v>1940</v>
      </c>
      <c r="E2581" s="28" t="s">
        <v>380</v>
      </c>
    </row>
    <row r="2582" customFormat="false" ht="15" hidden="false" customHeight="false" outlineLevel="0" collapsed="false">
      <c r="A2582" s="28" t="n">
        <v>70</v>
      </c>
      <c r="B2582" s="29" t="n">
        <v>45930</v>
      </c>
      <c r="C2582" s="28" t="n">
        <v>50821.46</v>
      </c>
      <c r="D2582" s="28" t="n">
        <v>1940</v>
      </c>
      <c r="E2582" s="28" t="s">
        <v>380</v>
      </c>
    </row>
    <row r="2583" customFormat="false" ht="15" hidden="false" customHeight="false" outlineLevel="0" collapsed="false">
      <c r="A2583" s="28" t="n">
        <v>70</v>
      </c>
      <c r="B2583" s="29" t="n">
        <v>45961</v>
      </c>
      <c r="C2583" s="28" t="n">
        <v>52732.16</v>
      </c>
      <c r="D2583" s="28" t="n">
        <v>1940</v>
      </c>
      <c r="E2583" s="28" t="s">
        <v>380</v>
      </c>
    </row>
    <row r="2584" customFormat="false" ht="15" hidden="false" customHeight="false" outlineLevel="0" collapsed="false">
      <c r="A2584" s="28" t="n">
        <v>70</v>
      </c>
      <c r="B2584" s="29" t="n">
        <v>45991</v>
      </c>
      <c r="C2584" s="28" t="n">
        <v>54249.57</v>
      </c>
      <c r="D2584" s="28" t="n">
        <v>1940</v>
      </c>
      <c r="E2584" s="28" t="s">
        <v>380</v>
      </c>
    </row>
    <row r="2585" customFormat="false" ht="15" hidden="false" customHeight="false" outlineLevel="0" collapsed="false">
      <c r="A2585" s="28" t="n">
        <v>70</v>
      </c>
      <c r="B2585" s="29" t="n">
        <v>46022</v>
      </c>
      <c r="C2585" s="28" t="n">
        <v>55710.07</v>
      </c>
      <c r="D2585" s="28" t="n">
        <v>1940</v>
      </c>
      <c r="E2585" s="28" t="s">
        <v>380</v>
      </c>
    </row>
    <row r="2586" customFormat="false" ht="15" hidden="false" customHeight="false" outlineLevel="0" collapsed="false">
      <c r="A2586" s="28" t="n">
        <v>70</v>
      </c>
      <c r="B2586" s="29" t="n">
        <v>46053</v>
      </c>
      <c r="C2586" s="28" t="n">
        <v>56814.57</v>
      </c>
      <c r="D2586" s="28" t="n">
        <v>1333.25</v>
      </c>
      <c r="E2586" s="28" t="s">
        <v>381</v>
      </c>
    </row>
    <row r="2587" customFormat="false" ht="15" hidden="false" customHeight="false" outlineLevel="0" collapsed="false">
      <c r="A2587" s="28" t="n">
        <v>70</v>
      </c>
      <c r="B2587" s="29" t="n">
        <v>46081</v>
      </c>
      <c r="C2587" s="28" t="n">
        <v>56450.63</v>
      </c>
      <c r="D2587" s="28" t="n">
        <v>0</v>
      </c>
      <c r="E2587" s="28" t="s">
        <v>379</v>
      </c>
    </row>
    <row r="2588" customFormat="false" ht="15" hidden="false" customHeight="false" outlineLevel="0" collapsed="false">
      <c r="A2588" s="28" t="n">
        <v>70</v>
      </c>
      <c r="B2588" s="29" t="n">
        <v>46112</v>
      </c>
      <c r="C2588" s="28" t="n">
        <v>57030.34</v>
      </c>
      <c r="D2588" s="28" t="n">
        <v>1149.86</v>
      </c>
      <c r="E2588" s="28" t="s">
        <v>381</v>
      </c>
    </row>
    <row r="2589" customFormat="false" ht="15" hidden="false" customHeight="false" outlineLevel="0" collapsed="false">
      <c r="A2589" s="28" t="n">
        <v>70</v>
      </c>
      <c r="B2589" s="29" t="n">
        <v>46142</v>
      </c>
      <c r="C2589" s="28" t="n">
        <v>58813.77</v>
      </c>
      <c r="D2589" s="28" t="n">
        <v>1940</v>
      </c>
      <c r="E2589" s="28" t="s">
        <v>380</v>
      </c>
    </row>
    <row r="2590" customFormat="false" ht="15" hidden="false" customHeight="false" outlineLevel="0" collapsed="false">
      <c r="A2590" s="28" t="n">
        <v>70</v>
      </c>
      <c r="B2590" s="29" t="n">
        <v>46173</v>
      </c>
      <c r="C2590" s="28" t="n">
        <v>60492.42</v>
      </c>
      <c r="D2590" s="28" t="n">
        <v>1940</v>
      </c>
      <c r="E2590" s="28" t="s">
        <v>380</v>
      </c>
    </row>
    <row r="2591" customFormat="false" ht="15" hidden="false" customHeight="false" outlineLevel="0" collapsed="false">
      <c r="A2591" s="28" t="n">
        <v>70</v>
      </c>
      <c r="B2591" s="29" t="n">
        <v>46203</v>
      </c>
      <c r="C2591" s="28" t="n">
        <v>60198.99</v>
      </c>
      <c r="D2591" s="28" t="n">
        <v>0</v>
      </c>
      <c r="E2591" s="28" t="s">
        <v>379</v>
      </c>
    </row>
    <row r="2592" customFormat="false" ht="15" hidden="false" customHeight="false" outlineLevel="0" collapsed="false">
      <c r="A2592" s="28" t="n">
        <v>70</v>
      </c>
      <c r="B2592" s="29" t="n">
        <v>46234</v>
      </c>
      <c r="C2592" s="28" t="n">
        <v>61804.87</v>
      </c>
      <c r="D2592" s="28" t="n">
        <v>1940</v>
      </c>
      <c r="E2592" s="28" t="s">
        <v>380</v>
      </c>
    </row>
    <row r="2593" customFormat="false" ht="15" hidden="false" customHeight="false" outlineLevel="0" collapsed="false">
      <c r="A2593" s="28" t="n">
        <v>70</v>
      </c>
      <c r="B2593" s="29" t="n">
        <v>46265</v>
      </c>
      <c r="C2593" s="28" t="n">
        <v>63559.47</v>
      </c>
      <c r="D2593" s="28" t="n">
        <v>1940</v>
      </c>
      <c r="E2593" s="28" t="s">
        <v>380</v>
      </c>
    </row>
    <row r="2594" customFormat="false" ht="15" hidden="false" customHeight="false" outlineLevel="0" collapsed="false">
      <c r="A2594" s="28" t="n">
        <v>71</v>
      </c>
      <c r="B2594" s="29" t="n">
        <v>44957</v>
      </c>
      <c r="C2594" s="28" t="n">
        <v>8637.76</v>
      </c>
      <c r="D2594" s="28" t="n">
        <v>1380</v>
      </c>
      <c r="E2594" s="28" t="s">
        <v>380</v>
      </c>
    </row>
    <row r="2595" customFormat="false" ht="15" hidden="false" customHeight="false" outlineLevel="0" collapsed="false">
      <c r="A2595" s="28" t="n">
        <v>71</v>
      </c>
      <c r="B2595" s="29" t="n">
        <v>44985</v>
      </c>
      <c r="C2595" s="28" t="n">
        <v>9604.64</v>
      </c>
      <c r="D2595" s="28" t="n">
        <v>1380</v>
      </c>
      <c r="E2595" s="28" t="s">
        <v>380</v>
      </c>
    </row>
    <row r="2596" customFormat="false" ht="15" hidden="false" customHeight="false" outlineLevel="0" collapsed="false">
      <c r="A2596" s="28" t="n">
        <v>71</v>
      </c>
      <c r="B2596" s="29" t="n">
        <v>45016</v>
      </c>
      <c r="C2596" s="28" t="n">
        <v>10683.72</v>
      </c>
      <c r="D2596" s="28" t="n">
        <v>1380</v>
      </c>
      <c r="E2596" s="28" t="s">
        <v>380</v>
      </c>
    </row>
    <row r="2597" customFormat="false" ht="15" hidden="false" customHeight="false" outlineLevel="0" collapsed="false">
      <c r="A2597" s="28" t="n">
        <v>71</v>
      </c>
      <c r="B2597" s="29" t="n">
        <v>45046</v>
      </c>
      <c r="C2597" s="28" t="n">
        <v>11756.31</v>
      </c>
      <c r="D2597" s="28" t="n">
        <v>1380</v>
      </c>
      <c r="E2597" s="28" t="s">
        <v>380</v>
      </c>
    </row>
    <row r="2598" customFormat="false" ht="15" hidden="false" customHeight="false" outlineLevel="0" collapsed="false">
      <c r="A2598" s="28" t="n">
        <v>71</v>
      </c>
      <c r="B2598" s="29" t="n">
        <v>45077</v>
      </c>
      <c r="C2598" s="28" t="n">
        <v>12144.07</v>
      </c>
      <c r="D2598" s="28" t="n">
        <v>523.9</v>
      </c>
      <c r="E2598" s="28" t="s">
        <v>381</v>
      </c>
    </row>
    <row r="2599" customFormat="false" ht="15" hidden="false" customHeight="false" outlineLevel="0" collapsed="false">
      <c r="A2599" s="28" t="n">
        <v>71</v>
      </c>
      <c r="B2599" s="29" t="n">
        <v>45107</v>
      </c>
      <c r="C2599" s="28" t="n">
        <v>12944.59</v>
      </c>
      <c r="D2599" s="28" t="n">
        <v>801.34</v>
      </c>
      <c r="E2599" s="28" t="s">
        <v>381</v>
      </c>
    </row>
    <row r="2600" customFormat="false" ht="15" hidden="false" customHeight="false" outlineLevel="0" collapsed="false">
      <c r="A2600" s="28" t="n">
        <v>71</v>
      </c>
      <c r="B2600" s="29" t="n">
        <v>45138</v>
      </c>
      <c r="C2600" s="28" t="n">
        <v>14097.49</v>
      </c>
      <c r="D2600" s="28" t="n">
        <v>1380</v>
      </c>
      <c r="E2600" s="28" t="s">
        <v>380</v>
      </c>
    </row>
    <row r="2601" customFormat="false" ht="15" hidden="false" customHeight="false" outlineLevel="0" collapsed="false">
      <c r="A2601" s="28" t="n">
        <v>71</v>
      </c>
      <c r="B2601" s="29" t="n">
        <v>45169</v>
      </c>
      <c r="C2601" s="28" t="n">
        <v>15149.07</v>
      </c>
      <c r="D2601" s="28" t="n">
        <v>1380</v>
      </c>
      <c r="E2601" s="28" t="s">
        <v>380</v>
      </c>
    </row>
    <row r="2602" customFormat="false" ht="15" hidden="false" customHeight="false" outlineLevel="0" collapsed="false">
      <c r="A2602" s="28" t="n">
        <v>71</v>
      </c>
      <c r="B2602" s="29" t="n">
        <v>45199</v>
      </c>
      <c r="C2602" s="28" t="n">
        <v>16117.53</v>
      </c>
      <c r="D2602" s="28" t="n">
        <v>1380</v>
      </c>
      <c r="E2602" s="28" t="s">
        <v>380</v>
      </c>
    </row>
    <row r="2603" customFormat="false" ht="15" hidden="false" customHeight="false" outlineLevel="0" collapsed="false">
      <c r="A2603" s="28" t="n">
        <v>71</v>
      </c>
      <c r="B2603" s="29" t="n">
        <v>45230</v>
      </c>
      <c r="C2603" s="28" t="n">
        <v>17251.72</v>
      </c>
      <c r="D2603" s="28" t="n">
        <v>1380</v>
      </c>
      <c r="E2603" s="28" t="s">
        <v>380</v>
      </c>
    </row>
    <row r="2604" customFormat="false" ht="15" hidden="false" customHeight="false" outlineLevel="0" collapsed="false">
      <c r="A2604" s="28" t="n">
        <v>71</v>
      </c>
      <c r="B2604" s="29" t="n">
        <v>45260</v>
      </c>
      <c r="C2604" s="28" t="n">
        <v>18630.33</v>
      </c>
      <c r="D2604" s="28" t="n">
        <v>1380</v>
      </c>
      <c r="E2604" s="28" t="s">
        <v>380</v>
      </c>
    </row>
    <row r="2605" customFormat="false" ht="15" hidden="false" customHeight="false" outlineLevel="0" collapsed="false">
      <c r="A2605" s="28" t="n">
        <v>71</v>
      </c>
      <c r="B2605" s="29" t="n">
        <v>45291</v>
      </c>
      <c r="C2605" s="28" t="n">
        <v>19692.33</v>
      </c>
      <c r="D2605" s="28" t="n">
        <v>1380</v>
      </c>
      <c r="E2605" s="28" t="s">
        <v>380</v>
      </c>
    </row>
    <row r="2606" customFormat="false" ht="15" hidden="false" customHeight="false" outlineLevel="0" collapsed="false">
      <c r="A2606" s="28" t="n">
        <v>71</v>
      </c>
      <c r="B2606" s="29" t="n">
        <v>45322</v>
      </c>
      <c r="C2606" s="28" t="n">
        <v>21035.08</v>
      </c>
      <c r="D2606" s="28" t="n">
        <v>1380</v>
      </c>
      <c r="E2606" s="28" t="s">
        <v>380</v>
      </c>
    </row>
    <row r="2607" customFormat="false" ht="15" hidden="false" customHeight="false" outlineLevel="0" collapsed="false">
      <c r="A2607" s="28" t="n">
        <v>71</v>
      </c>
      <c r="B2607" s="29" t="n">
        <v>45351</v>
      </c>
      <c r="C2607" s="28" t="n">
        <v>22246.92</v>
      </c>
      <c r="D2607" s="28" t="n">
        <v>316.07</v>
      </c>
      <c r="E2607" s="28" t="s">
        <v>381</v>
      </c>
    </row>
    <row r="2608" customFormat="false" ht="15" hidden="false" customHeight="false" outlineLevel="0" collapsed="false">
      <c r="A2608" s="28" t="n">
        <v>71</v>
      </c>
      <c r="B2608" s="29" t="n">
        <v>45382</v>
      </c>
      <c r="C2608" s="28" t="n">
        <v>23386.95</v>
      </c>
      <c r="D2608" s="28" t="n">
        <v>577.97</v>
      </c>
      <c r="E2608" s="28" t="s">
        <v>379</v>
      </c>
    </row>
    <row r="2609" customFormat="false" ht="15" hidden="false" customHeight="false" outlineLevel="0" collapsed="false">
      <c r="A2609" s="28" t="n">
        <v>71</v>
      </c>
      <c r="B2609" s="29" t="n">
        <v>45412</v>
      </c>
      <c r="C2609" s="28" t="n">
        <v>23491.63</v>
      </c>
      <c r="D2609" s="28" t="n">
        <v>339.72</v>
      </c>
      <c r="E2609" s="28" t="s">
        <v>381</v>
      </c>
    </row>
    <row r="2610" customFormat="false" ht="15" hidden="false" customHeight="false" outlineLevel="0" collapsed="false">
      <c r="A2610" s="28" t="n">
        <v>71</v>
      </c>
      <c r="B2610" s="29" t="n">
        <v>45443</v>
      </c>
      <c r="C2610" s="28" t="n">
        <v>24808.59</v>
      </c>
      <c r="D2610" s="28" t="n">
        <v>1380</v>
      </c>
      <c r="E2610" s="28" t="s">
        <v>380</v>
      </c>
    </row>
    <row r="2611" customFormat="false" ht="15" hidden="false" customHeight="false" outlineLevel="0" collapsed="false">
      <c r="A2611" s="28" t="n">
        <v>71</v>
      </c>
      <c r="B2611" s="29" t="n">
        <v>45473</v>
      </c>
      <c r="C2611" s="28" t="n">
        <v>25904.79</v>
      </c>
      <c r="D2611" s="28" t="n">
        <v>1380</v>
      </c>
      <c r="E2611" s="28" t="s">
        <v>380</v>
      </c>
    </row>
    <row r="2612" customFormat="false" ht="15" hidden="false" customHeight="false" outlineLevel="0" collapsed="false">
      <c r="A2612" s="28" t="n">
        <v>71</v>
      </c>
      <c r="B2612" s="29" t="n">
        <v>45504</v>
      </c>
      <c r="C2612" s="28" t="n">
        <v>27095.7</v>
      </c>
      <c r="D2612" s="28" t="n">
        <v>1380</v>
      </c>
      <c r="E2612" s="28" t="s">
        <v>380</v>
      </c>
    </row>
    <row r="2613" customFormat="false" ht="15" hidden="false" customHeight="false" outlineLevel="0" collapsed="false">
      <c r="A2613" s="28" t="n">
        <v>71</v>
      </c>
      <c r="B2613" s="29" t="n">
        <v>45535</v>
      </c>
      <c r="C2613" s="28" t="n">
        <v>27444.99</v>
      </c>
      <c r="D2613" s="28" t="n">
        <v>740.55</v>
      </c>
      <c r="E2613" s="28" t="s">
        <v>381</v>
      </c>
    </row>
    <row r="2614" customFormat="false" ht="15" hidden="false" customHeight="false" outlineLevel="0" collapsed="false">
      <c r="A2614" s="28" t="n">
        <v>71</v>
      </c>
      <c r="B2614" s="29" t="n">
        <v>45565</v>
      </c>
      <c r="C2614" s="28" t="n">
        <v>28634.62</v>
      </c>
      <c r="D2614" s="28" t="n">
        <v>1380</v>
      </c>
      <c r="E2614" s="28" t="s">
        <v>380</v>
      </c>
    </row>
    <row r="2615" customFormat="false" ht="15" hidden="false" customHeight="false" outlineLevel="0" collapsed="false">
      <c r="A2615" s="28" t="n">
        <v>71</v>
      </c>
      <c r="B2615" s="29" t="n">
        <v>45596</v>
      </c>
      <c r="C2615" s="28" t="n">
        <v>29996.1</v>
      </c>
      <c r="D2615" s="28" t="n">
        <v>1380</v>
      </c>
      <c r="E2615" s="28" t="s">
        <v>380</v>
      </c>
    </row>
    <row r="2616" customFormat="false" ht="15" hidden="false" customHeight="false" outlineLevel="0" collapsed="false">
      <c r="A2616" s="28" t="n">
        <v>71</v>
      </c>
      <c r="B2616" s="29" t="n">
        <v>45626</v>
      </c>
      <c r="C2616" s="28" t="n">
        <v>31046.91</v>
      </c>
      <c r="D2616" s="28" t="n">
        <v>1380</v>
      </c>
      <c r="E2616" s="28" t="s">
        <v>380</v>
      </c>
    </row>
    <row r="2617" customFormat="false" ht="15" hidden="false" customHeight="false" outlineLevel="0" collapsed="false">
      <c r="A2617" s="28" t="n">
        <v>71</v>
      </c>
      <c r="B2617" s="29" t="n">
        <v>45657</v>
      </c>
      <c r="C2617" s="28" t="n">
        <v>32201.97</v>
      </c>
      <c r="D2617" s="28" t="n">
        <v>1380</v>
      </c>
      <c r="E2617" s="28" t="s">
        <v>380</v>
      </c>
    </row>
    <row r="2618" customFormat="false" ht="15" hidden="false" customHeight="false" outlineLevel="0" collapsed="false">
      <c r="A2618" s="28" t="n">
        <v>71</v>
      </c>
      <c r="B2618" s="29" t="n">
        <v>45688</v>
      </c>
      <c r="C2618" s="28" t="n">
        <v>32180.9</v>
      </c>
      <c r="D2618" s="28" t="n">
        <v>332.72</v>
      </c>
      <c r="E2618" s="28" t="s">
        <v>381</v>
      </c>
    </row>
    <row r="2619" customFormat="false" ht="15" hidden="false" customHeight="false" outlineLevel="0" collapsed="false">
      <c r="A2619" s="28" t="n">
        <v>71</v>
      </c>
      <c r="B2619" s="29" t="n">
        <v>45716</v>
      </c>
      <c r="C2619" s="28" t="n">
        <v>32336.34</v>
      </c>
      <c r="D2619" s="28" t="n">
        <v>569.43</v>
      </c>
      <c r="E2619" s="28" t="s">
        <v>381</v>
      </c>
    </row>
    <row r="2620" customFormat="false" ht="15" hidden="false" customHeight="false" outlineLevel="0" collapsed="false">
      <c r="A2620" s="28" t="n">
        <v>71</v>
      </c>
      <c r="B2620" s="29" t="n">
        <v>45747</v>
      </c>
      <c r="C2620" s="28" t="n">
        <v>33699.52</v>
      </c>
      <c r="D2620" s="28" t="n">
        <v>1380</v>
      </c>
      <c r="E2620" s="28" t="s">
        <v>380</v>
      </c>
    </row>
    <row r="2621" customFormat="false" ht="15" hidden="false" customHeight="false" outlineLevel="0" collapsed="false">
      <c r="A2621" s="28" t="n">
        <v>71</v>
      </c>
      <c r="B2621" s="29" t="n">
        <v>45777</v>
      </c>
      <c r="C2621" s="28" t="n">
        <v>34832.48</v>
      </c>
      <c r="D2621" s="28" t="n">
        <v>1380</v>
      </c>
      <c r="E2621" s="28" t="s">
        <v>380</v>
      </c>
    </row>
    <row r="2622" customFormat="false" ht="15" hidden="false" customHeight="false" outlineLevel="0" collapsed="false">
      <c r="A2622" s="28" t="n">
        <v>71</v>
      </c>
      <c r="B2622" s="29" t="n">
        <v>45808</v>
      </c>
      <c r="C2622" s="28" t="n">
        <v>35400.41</v>
      </c>
      <c r="D2622" s="28" t="n">
        <v>682.75</v>
      </c>
      <c r="E2622" s="28" t="s">
        <v>381</v>
      </c>
    </row>
    <row r="2623" customFormat="false" ht="15" hidden="false" customHeight="false" outlineLevel="0" collapsed="false">
      <c r="A2623" s="28" t="n">
        <v>71</v>
      </c>
      <c r="B2623" s="29" t="n">
        <v>45838</v>
      </c>
      <c r="C2623" s="28" t="n">
        <v>36600.5</v>
      </c>
      <c r="D2623" s="28" t="n">
        <v>1380</v>
      </c>
      <c r="E2623" s="28" t="s">
        <v>380</v>
      </c>
    </row>
    <row r="2624" customFormat="false" ht="15" hidden="false" customHeight="false" outlineLevel="0" collapsed="false">
      <c r="A2624" s="28" t="n">
        <v>71</v>
      </c>
      <c r="B2624" s="29" t="n">
        <v>45869</v>
      </c>
      <c r="C2624" s="28" t="n">
        <v>37274.23</v>
      </c>
      <c r="D2624" s="28" t="n">
        <v>774.88</v>
      </c>
      <c r="E2624" s="28" t="s">
        <v>381</v>
      </c>
    </row>
    <row r="2625" customFormat="false" ht="15" hidden="false" customHeight="false" outlineLevel="0" collapsed="false">
      <c r="A2625" s="28" t="n">
        <v>71</v>
      </c>
      <c r="B2625" s="29" t="n">
        <v>45900</v>
      </c>
      <c r="C2625" s="28" t="n">
        <v>38269.39</v>
      </c>
      <c r="D2625" s="28" t="n">
        <v>1380</v>
      </c>
      <c r="E2625" s="28" t="s">
        <v>380</v>
      </c>
    </row>
    <row r="2626" customFormat="false" ht="15" hidden="false" customHeight="false" outlineLevel="0" collapsed="false">
      <c r="A2626" s="28" t="n">
        <v>71</v>
      </c>
      <c r="B2626" s="29" t="n">
        <v>45930</v>
      </c>
      <c r="C2626" s="28" t="n">
        <v>39614.13</v>
      </c>
      <c r="D2626" s="28" t="n">
        <v>1380</v>
      </c>
      <c r="E2626" s="28" t="s">
        <v>380</v>
      </c>
    </row>
    <row r="2627" customFormat="false" ht="15" hidden="false" customHeight="false" outlineLevel="0" collapsed="false">
      <c r="A2627" s="28" t="n">
        <v>71</v>
      </c>
      <c r="B2627" s="29" t="n">
        <v>45961</v>
      </c>
      <c r="C2627" s="28" t="n">
        <v>40744.02</v>
      </c>
      <c r="D2627" s="28" t="n">
        <v>1380</v>
      </c>
      <c r="E2627" s="28" t="s">
        <v>380</v>
      </c>
    </row>
    <row r="2628" customFormat="false" ht="15" hidden="false" customHeight="false" outlineLevel="0" collapsed="false">
      <c r="A2628" s="28" t="n">
        <v>71</v>
      </c>
      <c r="B2628" s="29" t="n">
        <v>45991</v>
      </c>
      <c r="C2628" s="28" t="n">
        <v>41836.58</v>
      </c>
      <c r="D2628" s="28" t="n">
        <v>1380</v>
      </c>
      <c r="E2628" s="28" t="s">
        <v>380</v>
      </c>
    </row>
    <row r="2629" customFormat="false" ht="15" hidden="false" customHeight="false" outlineLevel="0" collapsed="false">
      <c r="A2629" s="28" t="n">
        <v>71</v>
      </c>
      <c r="B2629" s="29" t="n">
        <v>46022</v>
      </c>
      <c r="C2629" s="28" t="n">
        <v>43157.99</v>
      </c>
      <c r="D2629" s="28" t="n">
        <v>1380</v>
      </c>
      <c r="E2629" s="28" t="s">
        <v>380</v>
      </c>
    </row>
    <row r="2630" customFormat="false" ht="15" hidden="false" customHeight="false" outlineLevel="0" collapsed="false">
      <c r="A2630" s="28" t="n">
        <v>71</v>
      </c>
      <c r="B2630" s="29" t="n">
        <v>46053</v>
      </c>
      <c r="C2630" s="28" t="n">
        <v>44204.78</v>
      </c>
      <c r="D2630" s="28" t="n">
        <v>1380</v>
      </c>
      <c r="E2630" s="28" t="s">
        <v>380</v>
      </c>
    </row>
    <row r="2631" customFormat="false" ht="15" hidden="false" customHeight="false" outlineLevel="0" collapsed="false">
      <c r="A2631" s="28" t="n">
        <v>71</v>
      </c>
      <c r="B2631" s="29" t="n">
        <v>46081</v>
      </c>
      <c r="C2631" s="28" t="n">
        <v>45577.26</v>
      </c>
      <c r="D2631" s="28" t="n">
        <v>1380</v>
      </c>
      <c r="E2631" s="28" t="s">
        <v>380</v>
      </c>
    </row>
    <row r="2632" customFormat="false" ht="15" hidden="false" customHeight="false" outlineLevel="0" collapsed="false">
      <c r="A2632" s="28" t="n">
        <v>71</v>
      </c>
      <c r="B2632" s="29" t="n">
        <v>46112</v>
      </c>
      <c r="C2632" s="28" t="n">
        <v>46624.02</v>
      </c>
      <c r="D2632" s="28" t="n">
        <v>1380</v>
      </c>
      <c r="E2632" s="28" t="s">
        <v>380</v>
      </c>
    </row>
    <row r="2633" customFormat="false" ht="15" hidden="false" customHeight="false" outlineLevel="0" collapsed="false">
      <c r="A2633" s="28" t="n">
        <v>71</v>
      </c>
      <c r="B2633" s="29" t="n">
        <v>46142</v>
      </c>
      <c r="C2633" s="28" t="n">
        <v>47975.7</v>
      </c>
      <c r="D2633" s="28" t="n">
        <v>1380</v>
      </c>
      <c r="E2633" s="28" t="s">
        <v>380</v>
      </c>
    </row>
    <row r="2634" customFormat="false" ht="15" hidden="false" customHeight="false" outlineLevel="0" collapsed="false">
      <c r="A2634" s="28" t="n">
        <v>71</v>
      </c>
      <c r="B2634" s="29" t="n">
        <v>46173</v>
      </c>
      <c r="C2634" s="28" t="n">
        <v>49039.97</v>
      </c>
      <c r="D2634" s="28" t="n">
        <v>1380</v>
      </c>
      <c r="E2634" s="28" t="s">
        <v>380</v>
      </c>
    </row>
    <row r="2635" customFormat="false" ht="15" hidden="false" customHeight="false" outlineLevel="0" collapsed="false">
      <c r="A2635" s="28" t="n">
        <v>71</v>
      </c>
      <c r="B2635" s="29" t="n">
        <v>46203</v>
      </c>
      <c r="C2635" s="28" t="n">
        <v>50249.77</v>
      </c>
      <c r="D2635" s="28" t="n">
        <v>1380</v>
      </c>
      <c r="E2635" s="28" t="s">
        <v>380</v>
      </c>
    </row>
    <row r="2636" customFormat="false" ht="15" hidden="false" customHeight="false" outlineLevel="0" collapsed="false">
      <c r="A2636" s="28" t="n">
        <v>71</v>
      </c>
      <c r="B2636" s="29" t="n">
        <v>46234</v>
      </c>
      <c r="C2636" s="28" t="n">
        <v>51474.49</v>
      </c>
      <c r="D2636" s="28" t="n">
        <v>1380</v>
      </c>
      <c r="E2636" s="28" t="s">
        <v>380</v>
      </c>
    </row>
    <row r="2637" customFormat="false" ht="15" hidden="false" customHeight="false" outlineLevel="0" collapsed="false">
      <c r="A2637" s="28" t="n">
        <v>71</v>
      </c>
      <c r="B2637" s="29" t="n">
        <v>46265</v>
      </c>
      <c r="C2637" s="28" t="n">
        <v>52607.24</v>
      </c>
      <c r="D2637" s="28" t="n">
        <v>1380</v>
      </c>
      <c r="E2637" s="28" t="s">
        <v>380</v>
      </c>
    </row>
    <row r="2638" customFormat="false" ht="15" hidden="false" customHeight="false" outlineLevel="0" collapsed="false">
      <c r="A2638" s="28" t="n">
        <v>72</v>
      </c>
      <c r="B2638" s="29" t="n">
        <v>44957</v>
      </c>
      <c r="C2638" s="28" t="n">
        <v>6097.45</v>
      </c>
      <c r="D2638" s="28" t="n">
        <v>646.4</v>
      </c>
      <c r="E2638" s="28" t="s">
        <v>381</v>
      </c>
    </row>
    <row r="2639" customFormat="false" ht="15" hidden="false" customHeight="false" outlineLevel="0" collapsed="false">
      <c r="A2639" s="28" t="n">
        <v>72</v>
      </c>
      <c r="B2639" s="29" t="n">
        <v>44985</v>
      </c>
      <c r="C2639" s="28" t="n">
        <v>7604.97</v>
      </c>
      <c r="D2639" s="28" t="n">
        <v>1920</v>
      </c>
      <c r="E2639" s="28" t="s">
        <v>380</v>
      </c>
    </row>
    <row r="2640" customFormat="false" ht="15" hidden="false" customHeight="false" outlineLevel="0" collapsed="false">
      <c r="A2640" s="28" t="n">
        <v>72</v>
      </c>
      <c r="B2640" s="29" t="n">
        <v>45016</v>
      </c>
      <c r="C2640" s="28" t="n">
        <v>9207.86</v>
      </c>
      <c r="D2640" s="28" t="n">
        <v>1920</v>
      </c>
      <c r="E2640" s="28" t="s">
        <v>380</v>
      </c>
    </row>
    <row r="2641" customFormat="false" ht="15" hidden="false" customHeight="false" outlineLevel="0" collapsed="false">
      <c r="A2641" s="28" t="n">
        <v>72</v>
      </c>
      <c r="B2641" s="29" t="n">
        <v>45046</v>
      </c>
      <c r="C2641" s="28" t="n">
        <v>10756.94</v>
      </c>
      <c r="D2641" s="28" t="n">
        <v>1920</v>
      </c>
      <c r="E2641" s="28" t="s">
        <v>380</v>
      </c>
    </row>
    <row r="2642" customFormat="false" ht="15" hidden="false" customHeight="false" outlineLevel="0" collapsed="false">
      <c r="A2642" s="28" t="n">
        <v>72</v>
      </c>
      <c r="B2642" s="29" t="n">
        <v>45077</v>
      </c>
      <c r="C2642" s="28" t="n">
        <v>12596.72</v>
      </c>
      <c r="D2642" s="28" t="n">
        <v>1920</v>
      </c>
      <c r="E2642" s="28" t="s">
        <v>380</v>
      </c>
    </row>
    <row r="2643" customFormat="false" ht="15" hidden="false" customHeight="false" outlineLevel="0" collapsed="false">
      <c r="A2643" s="28" t="n">
        <v>72</v>
      </c>
      <c r="B2643" s="29" t="n">
        <v>45107</v>
      </c>
      <c r="C2643" s="28" t="n">
        <v>13992.42</v>
      </c>
      <c r="D2643" s="28" t="n">
        <v>1920</v>
      </c>
      <c r="E2643" s="28" t="s">
        <v>380</v>
      </c>
    </row>
    <row r="2644" customFormat="false" ht="15" hidden="false" customHeight="false" outlineLevel="0" collapsed="false">
      <c r="A2644" s="28" t="n">
        <v>72</v>
      </c>
      <c r="B2644" s="29" t="n">
        <v>45138</v>
      </c>
      <c r="C2644" s="28" t="n">
        <v>15824.75</v>
      </c>
      <c r="D2644" s="28" t="n">
        <v>1920</v>
      </c>
      <c r="E2644" s="28" t="s">
        <v>380</v>
      </c>
    </row>
    <row r="2645" customFormat="false" ht="15" hidden="false" customHeight="false" outlineLevel="0" collapsed="false">
      <c r="A2645" s="28" t="n">
        <v>72</v>
      </c>
      <c r="B2645" s="29" t="n">
        <v>45169</v>
      </c>
      <c r="C2645" s="28" t="n">
        <v>17616.59</v>
      </c>
      <c r="D2645" s="28" t="n">
        <v>1920</v>
      </c>
      <c r="E2645" s="28" t="s">
        <v>380</v>
      </c>
    </row>
    <row r="2646" customFormat="false" ht="15" hidden="false" customHeight="false" outlineLevel="0" collapsed="false">
      <c r="A2646" s="28" t="n">
        <v>72</v>
      </c>
      <c r="B2646" s="29" t="n">
        <v>45199</v>
      </c>
      <c r="C2646" s="28" t="n">
        <v>19005.26</v>
      </c>
      <c r="D2646" s="28" t="n">
        <v>1920</v>
      </c>
      <c r="E2646" s="28" t="s">
        <v>380</v>
      </c>
    </row>
    <row r="2647" customFormat="false" ht="15" hidden="false" customHeight="false" outlineLevel="0" collapsed="false">
      <c r="A2647" s="28" t="n">
        <v>72</v>
      </c>
      <c r="B2647" s="29" t="n">
        <v>45230</v>
      </c>
      <c r="C2647" s="28" t="n">
        <v>20924.61</v>
      </c>
      <c r="D2647" s="28" t="n">
        <v>1920</v>
      </c>
      <c r="E2647" s="28" t="s">
        <v>380</v>
      </c>
    </row>
    <row r="2648" customFormat="false" ht="15" hidden="false" customHeight="false" outlineLevel="0" collapsed="false">
      <c r="A2648" s="28" t="n">
        <v>72</v>
      </c>
      <c r="B2648" s="29" t="n">
        <v>45260</v>
      </c>
      <c r="C2648" s="28" t="n">
        <v>20699.35</v>
      </c>
      <c r="D2648" s="28" t="n">
        <v>0</v>
      </c>
      <c r="E2648" s="28" t="s">
        <v>379</v>
      </c>
    </row>
    <row r="2649" customFormat="false" ht="15" hidden="false" customHeight="false" outlineLevel="0" collapsed="false">
      <c r="A2649" s="28" t="n">
        <v>72</v>
      </c>
      <c r="B2649" s="29" t="n">
        <v>45291</v>
      </c>
      <c r="C2649" s="28" t="n">
        <v>22419.68</v>
      </c>
      <c r="D2649" s="28" t="n">
        <v>1920</v>
      </c>
      <c r="E2649" s="28" t="s">
        <v>380</v>
      </c>
    </row>
    <row r="2650" customFormat="false" ht="15" hidden="false" customHeight="false" outlineLevel="0" collapsed="false">
      <c r="A2650" s="28" t="n">
        <v>72</v>
      </c>
      <c r="B2650" s="29" t="n">
        <v>45322</v>
      </c>
      <c r="C2650" s="28" t="n">
        <v>22883.92</v>
      </c>
      <c r="D2650" s="28" t="n">
        <v>861.01</v>
      </c>
      <c r="E2650" s="28" t="s">
        <v>381</v>
      </c>
    </row>
    <row r="2651" customFormat="false" ht="15" hidden="false" customHeight="false" outlineLevel="0" collapsed="false">
      <c r="A2651" s="28" t="n">
        <v>72</v>
      </c>
      <c r="B2651" s="29" t="n">
        <v>45351</v>
      </c>
      <c r="C2651" s="28" t="n">
        <v>23261.94</v>
      </c>
      <c r="D2651" s="28" t="n">
        <v>832.87</v>
      </c>
      <c r="E2651" s="28" t="s">
        <v>381</v>
      </c>
    </row>
    <row r="2652" customFormat="false" ht="15" hidden="false" customHeight="false" outlineLevel="0" collapsed="false">
      <c r="A2652" s="28" t="n">
        <v>72</v>
      </c>
      <c r="B2652" s="29" t="n">
        <v>45382</v>
      </c>
      <c r="C2652" s="28" t="n">
        <v>24622.68</v>
      </c>
      <c r="D2652" s="28" t="n">
        <v>1920</v>
      </c>
      <c r="E2652" s="28" t="s">
        <v>380</v>
      </c>
    </row>
    <row r="2653" customFormat="false" ht="15" hidden="false" customHeight="false" outlineLevel="0" collapsed="false">
      <c r="A2653" s="28" t="n">
        <v>72</v>
      </c>
      <c r="B2653" s="29" t="n">
        <v>45412</v>
      </c>
      <c r="C2653" s="28" t="n">
        <v>26450.65</v>
      </c>
      <c r="D2653" s="28" t="n">
        <v>1920</v>
      </c>
      <c r="E2653" s="28" t="s">
        <v>380</v>
      </c>
    </row>
    <row r="2654" customFormat="false" ht="15" hidden="false" customHeight="false" outlineLevel="0" collapsed="false">
      <c r="A2654" s="28" t="n">
        <v>72</v>
      </c>
      <c r="B2654" s="29" t="n">
        <v>45443</v>
      </c>
      <c r="C2654" s="28" t="n">
        <v>26903.56</v>
      </c>
      <c r="D2654" s="28" t="n">
        <v>714.66</v>
      </c>
      <c r="E2654" s="28" t="s">
        <v>381</v>
      </c>
    </row>
    <row r="2655" customFormat="false" ht="15" hidden="false" customHeight="false" outlineLevel="0" collapsed="false">
      <c r="A2655" s="28" t="n">
        <v>72</v>
      </c>
      <c r="B2655" s="29" t="n">
        <v>45473</v>
      </c>
      <c r="C2655" s="28" t="n">
        <v>28773.34</v>
      </c>
      <c r="D2655" s="28" t="n">
        <v>1920</v>
      </c>
      <c r="E2655" s="28" t="s">
        <v>380</v>
      </c>
    </row>
    <row r="2656" customFormat="false" ht="15" hidden="false" customHeight="false" outlineLevel="0" collapsed="false">
      <c r="A2656" s="28" t="n">
        <v>72</v>
      </c>
      <c r="B2656" s="29" t="n">
        <v>45504</v>
      </c>
      <c r="C2656" s="28" t="n">
        <v>30121.67</v>
      </c>
      <c r="D2656" s="28" t="n">
        <v>1920</v>
      </c>
      <c r="E2656" s="28" t="s">
        <v>380</v>
      </c>
    </row>
    <row r="2657" customFormat="false" ht="15" hidden="false" customHeight="false" outlineLevel="0" collapsed="false">
      <c r="A2657" s="28" t="n">
        <v>72</v>
      </c>
      <c r="B2657" s="29" t="n">
        <v>45535</v>
      </c>
      <c r="C2657" s="28" t="n">
        <v>31961.32</v>
      </c>
      <c r="D2657" s="28" t="n">
        <v>1920</v>
      </c>
      <c r="E2657" s="28" t="s">
        <v>380</v>
      </c>
    </row>
    <row r="2658" customFormat="false" ht="15" hidden="false" customHeight="false" outlineLevel="0" collapsed="false">
      <c r="A2658" s="28" t="n">
        <v>72</v>
      </c>
      <c r="B2658" s="29" t="n">
        <v>45565</v>
      </c>
      <c r="C2658" s="28" t="n">
        <v>33819.58</v>
      </c>
      <c r="D2658" s="28" t="n">
        <v>1920</v>
      </c>
      <c r="E2658" s="28" t="s">
        <v>380</v>
      </c>
    </row>
    <row r="2659" customFormat="false" ht="15" hidden="false" customHeight="false" outlineLevel="0" collapsed="false">
      <c r="A2659" s="28" t="n">
        <v>72</v>
      </c>
      <c r="B2659" s="29" t="n">
        <v>45596</v>
      </c>
      <c r="C2659" s="28" t="n">
        <v>35498.42</v>
      </c>
      <c r="D2659" s="28" t="n">
        <v>1920</v>
      </c>
      <c r="E2659" s="28" t="s">
        <v>380</v>
      </c>
    </row>
    <row r="2660" customFormat="false" ht="15" hidden="false" customHeight="false" outlineLevel="0" collapsed="false">
      <c r="A2660" s="28" t="n">
        <v>72</v>
      </c>
      <c r="B2660" s="29" t="n">
        <v>45626</v>
      </c>
      <c r="C2660" s="28" t="n">
        <v>37316.65</v>
      </c>
      <c r="D2660" s="28" t="n">
        <v>1920</v>
      </c>
      <c r="E2660" s="28" t="s">
        <v>380</v>
      </c>
    </row>
    <row r="2661" customFormat="false" ht="15" hidden="false" customHeight="false" outlineLevel="0" collapsed="false">
      <c r="A2661" s="28" t="n">
        <v>72</v>
      </c>
      <c r="B2661" s="29" t="n">
        <v>45657</v>
      </c>
      <c r="C2661" s="28" t="n">
        <v>39048.09</v>
      </c>
      <c r="D2661" s="28" t="n">
        <v>1920</v>
      </c>
      <c r="E2661" s="28" t="s">
        <v>380</v>
      </c>
    </row>
    <row r="2662" customFormat="false" ht="15" hidden="false" customHeight="false" outlineLevel="0" collapsed="false">
      <c r="A2662" s="28" t="n">
        <v>72</v>
      </c>
      <c r="B2662" s="29" t="n">
        <v>45688</v>
      </c>
      <c r="C2662" s="28" t="n">
        <v>40802.86</v>
      </c>
      <c r="D2662" s="28" t="n">
        <v>1920</v>
      </c>
      <c r="E2662" s="28" t="s">
        <v>380</v>
      </c>
    </row>
    <row r="2663" customFormat="false" ht="15" hidden="false" customHeight="false" outlineLevel="0" collapsed="false">
      <c r="A2663" s="28" t="n">
        <v>72</v>
      </c>
      <c r="B2663" s="29" t="n">
        <v>45716</v>
      </c>
      <c r="C2663" s="28" t="n">
        <v>41059.72</v>
      </c>
      <c r="D2663" s="28" t="n">
        <v>765.68</v>
      </c>
      <c r="E2663" s="28" t="s">
        <v>381</v>
      </c>
    </row>
    <row r="2664" customFormat="false" ht="15" hidden="false" customHeight="false" outlineLevel="0" collapsed="false">
      <c r="A2664" s="28" t="n">
        <v>72</v>
      </c>
      <c r="B2664" s="29" t="n">
        <v>45747</v>
      </c>
      <c r="C2664" s="28" t="n">
        <v>42633.19</v>
      </c>
      <c r="D2664" s="28" t="n">
        <v>1920</v>
      </c>
      <c r="E2664" s="28" t="s">
        <v>380</v>
      </c>
    </row>
    <row r="2665" customFormat="false" ht="15" hidden="false" customHeight="false" outlineLevel="0" collapsed="false">
      <c r="A2665" s="28" t="n">
        <v>72</v>
      </c>
      <c r="B2665" s="29" t="n">
        <v>45777</v>
      </c>
      <c r="C2665" s="28" t="n">
        <v>44400.84</v>
      </c>
      <c r="D2665" s="28" t="n">
        <v>1920</v>
      </c>
      <c r="E2665" s="28" t="s">
        <v>380</v>
      </c>
    </row>
    <row r="2666" customFormat="false" ht="15" hidden="false" customHeight="false" outlineLevel="0" collapsed="false">
      <c r="A2666" s="28" t="n">
        <v>72</v>
      </c>
      <c r="B2666" s="29" t="n">
        <v>45808</v>
      </c>
      <c r="C2666" s="28" t="n">
        <v>46289.86</v>
      </c>
      <c r="D2666" s="28" t="n">
        <v>1920</v>
      </c>
      <c r="E2666" s="28" t="s">
        <v>380</v>
      </c>
    </row>
    <row r="2667" customFormat="false" ht="15" hidden="false" customHeight="false" outlineLevel="0" collapsed="false">
      <c r="A2667" s="28" t="n">
        <v>72</v>
      </c>
      <c r="B2667" s="29" t="n">
        <v>45838</v>
      </c>
      <c r="C2667" s="28" t="n">
        <v>48070.29</v>
      </c>
      <c r="D2667" s="28" t="n">
        <v>1920</v>
      </c>
      <c r="E2667" s="28" t="s">
        <v>380</v>
      </c>
    </row>
    <row r="2668" customFormat="false" ht="15" hidden="false" customHeight="false" outlineLevel="0" collapsed="false">
      <c r="A2668" s="28" t="n">
        <v>72</v>
      </c>
      <c r="B2668" s="29" t="n">
        <v>45869</v>
      </c>
      <c r="C2668" s="28" t="n">
        <v>49940.37</v>
      </c>
      <c r="D2668" s="28" t="n">
        <v>1920</v>
      </c>
      <c r="E2668" s="28" t="s">
        <v>380</v>
      </c>
    </row>
    <row r="2669" customFormat="false" ht="15" hidden="false" customHeight="false" outlineLevel="0" collapsed="false">
      <c r="A2669" s="28" t="n">
        <v>72</v>
      </c>
      <c r="B2669" s="29" t="n">
        <v>45900</v>
      </c>
      <c r="C2669" s="28" t="n">
        <v>51354.08</v>
      </c>
      <c r="D2669" s="28" t="n">
        <v>1920</v>
      </c>
      <c r="E2669" s="28" t="s">
        <v>380</v>
      </c>
    </row>
    <row r="2670" customFormat="false" ht="15" hidden="false" customHeight="false" outlineLevel="0" collapsed="false">
      <c r="A2670" s="28" t="n">
        <v>72</v>
      </c>
      <c r="B2670" s="29" t="n">
        <v>45930</v>
      </c>
      <c r="C2670" s="28" t="n">
        <v>51409.81</v>
      </c>
      <c r="D2670" s="28" t="n">
        <v>576.48</v>
      </c>
      <c r="E2670" s="28" t="s">
        <v>381</v>
      </c>
    </row>
    <row r="2671" customFormat="false" ht="15" hidden="false" customHeight="false" outlineLevel="0" collapsed="false">
      <c r="A2671" s="28" t="n">
        <v>72</v>
      </c>
      <c r="B2671" s="29" t="n">
        <v>45961</v>
      </c>
      <c r="C2671" s="28" t="n">
        <v>52759.45</v>
      </c>
      <c r="D2671" s="28" t="n">
        <v>1920</v>
      </c>
      <c r="E2671" s="28" t="s">
        <v>380</v>
      </c>
    </row>
    <row r="2672" customFormat="false" ht="15" hidden="false" customHeight="false" outlineLevel="0" collapsed="false">
      <c r="A2672" s="28" t="n">
        <v>72</v>
      </c>
      <c r="B2672" s="29" t="n">
        <v>45991</v>
      </c>
      <c r="C2672" s="28" t="n">
        <v>54639.91</v>
      </c>
      <c r="D2672" s="28" t="n">
        <v>1920</v>
      </c>
      <c r="E2672" s="28" t="s">
        <v>380</v>
      </c>
    </row>
    <row r="2673" customFormat="false" ht="15" hidden="false" customHeight="false" outlineLevel="0" collapsed="false">
      <c r="A2673" s="28" t="n">
        <v>72</v>
      </c>
      <c r="B2673" s="29" t="n">
        <v>46022</v>
      </c>
      <c r="C2673" s="28" t="n">
        <v>56543</v>
      </c>
      <c r="D2673" s="28" t="n">
        <v>1920</v>
      </c>
      <c r="E2673" s="28" t="s">
        <v>380</v>
      </c>
    </row>
    <row r="2674" customFormat="false" ht="15" hidden="false" customHeight="false" outlineLevel="0" collapsed="false">
      <c r="A2674" s="28" t="n">
        <v>72</v>
      </c>
      <c r="B2674" s="29" t="n">
        <v>46053</v>
      </c>
      <c r="C2674" s="28" t="n">
        <v>57423.61</v>
      </c>
      <c r="D2674" s="28" t="n">
        <v>1292.64</v>
      </c>
      <c r="E2674" s="28" t="s">
        <v>381</v>
      </c>
    </row>
    <row r="2675" customFormat="false" ht="15" hidden="false" customHeight="false" outlineLevel="0" collapsed="false">
      <c r="A2675" s="28" t="n">
        <v>72</v>
      </c>
      <c r="B2675" s="29" t="n">
        <v>46081</v>
      </c>
      <c r="C2675" s="28" t="n">
        <v>58920</v>
      </c>
      <c r="D2675" s="28" t="n">
        <v>1920</v>
      </c>
      <c r="E2675" s="28" t="s">
        <v>380</v>
      </c>
    </row>
    <row r="2676" customFormat="false" ht="15" hidden="false" customHeight="false" outlineLevel="0" collapsed="false">
      <c r="A2676" s="28" t="n">
        <v>72</v>
      </c>
      <c r="B2676" s="29" t="n">
        <v>46112</v>
      </c>
      <c r="C2676" s="28" t="n">
        <v>60652.74</v>
      </c>
      <c r="D2676" s="28" t="n">
        <v>1920</v>
      </c>
      <c r="E2676" s="28" t="s">
        <v>380</v>
      </c>
    </row>
    <row r="2677" customFormat="false" ht="15" hidden="false" customHeight="false" outlineLevel="0" collapsed="false">
      <c r="A2677" s="28" t="n">
        <v>72</v>
      </c>
      <c r="B2677" s="29" t="n">
        <v>46142</v>
      </c>
      <c r="C2677" s="28" t="n">
        <v>60208.12</v>
      </c>
      <c r="D2677" s="28" t="n">
        <v>541.28</v>
      </c>
      <c r="E2677" s="28" t="s">
        <v>381</v>
      </c>
    </row>
    <row r="2678" customFormat="false" ht="15" hidden="false" customHeight="false" outlineLevel="0" collapsed="false">
      <c r="A2678" s="28" t="n">
        <v>72</v>
      </c>
      <c r="B2678" s="29" t="n">
        <v>46173</v>
      </c>
      <c r="C2678" s="28" t="n">
        <v>61567.35</v>
      </c>
      <c r="D2678" s="28" t="n">
        <v>147.69</v>
      </c>
      <c r="E2678" s="28" t="s">
        <v>381</v>
      </c>
    </row>
    <row r="2679" customFormat="false" ht="15" hidden="false" customHeight="false" outlineLevel="0" collapsed="false">
      <c r="A2679" s="28" t="n">
        <v>72</v>
      </c>
      <c r="B2679" s="29" t="n">
        <v>46203</v>
      </c>
      <c r="C2679" s="28" t="n">
        <v>63267.41</v>
      </c>
      <c r="D2679" s="28" t="n">
        <v>1920</v>
      </c>
      <c r="E2679" s="28" t="s">
        <v>380</v>
      </c>
    </row>
    <row r="2680" customFormat="false" ht="15" hidden="false" customHeight="false" outlineLevel="0" collapsed="false">
      <c r="A2680" s="28" t="n">
        <v>72</v>
      </c>
      <c r="B2680" s="29" t="n">
        <v>46234</v>
      </c>
      <c r="C2680" s="28" t="n">
        <v>64683.23</v>
      </c>
      <c r="D2680" s="28" t="n">
        <v>1920</v>
      </c>
      <c r="E2680" s="28" t="s">
        <v>380</v>
      </c>
    </row>
    <row r="2681" customFormat="false" ht="15" hidden="false" customHeight="false" outlineLevel="0" collapsed="false">
      <c r="A2681" s="28" t="n">
        <v>72</v>
      </c>
      <c r="B2681" s="29" t="n">
        <v>46265</v>
      </c>
      <c r="C2681" s="28" t="n">
        <v>66088.38</v>
      </c>
      <c r="D2681" s="28" t="n">
        <v>1920</v>
      </c>
      <c r="E2681" s="28" t="s">
        <v>380</v>
      </c>
    </row>
    <row r="2682" customFormat="false" ht="15" hidden="false" customHeight="false" outlineLevel="0" collapsed="false">
      <c r="A2682" s="28" t="n">
        <v>73</v>
      </c>
      <c r="B2682" s="29" t="n">
        <v>44957</v>
      </c>
      <c r="C2682" s="28" t="n">
        <v>16177.72</v>
      </c>
      <c r="D2682" s="28" t="n">
        <v>1560</v>
      </c>
      <c r="E2682" s="28" t="s">
        <v>380</v>
      </c>
    </row>
    <row r="2683" customFormat="false" ht="15" hidden="false" customHeight="false" outlineLevel="0" collapsed="false">
      <c r="A2683" s="28" t="n">
        <v>73</v>
      </c>
      <c r="B2683" s="29" t="n">
        <v>44985</v>
      </c>
      <c r="C2683" s="28" t="n">
        <v>17558.56</v>
      </c>
      <c r="D2683" s="28" t="n">
        <v>1560</v>
      </c>
      <c r="E2683" s="28" t="s">
        <v>380</v>
      </c>
    </row>
    <row r="2684" customFormat="false" ht="15" hidden="false" customHeight="false" outlineLevel="0" collapsed="false">
      <c r="A2684" s="28" t="n">
        <v>73</v>
      </c>
      <c r="B2684" s="29" t="n">
        <v>45016</v>
      </c>
      <c r="C2684" s="28" t="n">
        <v>17508.45</v>
      </c>
      <c r="D2684" s="28" t="n">
        <v>0</v>
      </c>
      <c r="E2684" s="28" t="s">
        <v>379</v>
      </c>
    </row>
    <row r="2685" customFormat="false" ht="15" hidden="false" customHeight="false" outlineLevel="0" collapsed="false">
      <c r="A2685" s="28" t="n">
        <v>73</v>
      </c>
      <c r="B2685" s="29" t="n">
        <v>45046</v>
      </c>
      <c r="C2685" s="28" t="n">
        <v>18957.72</v>
      </c>
      <c r="D2685" s="28" t="n">
        <v>1560</v>
      </c>
      <c r="E2685" s="28" t="s">
        <v>380</v>
      </c>
    </row>
    <row r="2686" customFormat="false" ht="15" hidden="false" customHeight="false" outlineLevel="0" collapsed="false">
      <c r="A2686" s="28" t="n">
        <v>73</v>
      </c>
      <c r="B2686" s="29" t="n">
        <v>45077</v>
      </c>
      <c r="C2686" s="28" t="n">
        <v>20181.14</v>
      </c>
      <c r="D2686" s="28" t="n">
        <v>1560</v>
      </c>
      <c r="E2686" s="28" t="s">
        <v>380</v>
      </c>
    </row>
    <row r="2687" customFormat="false" ht="15" hidden="false" customHeight="false" outlineLevel="0" collapsed="false">
      <c r="A2687" s="28" t="n">
        <v>73</v>
      </c>
      <c r="B2687" s="29" t="n">
        <v>45107</v>
      </c>
      <c r="C2687" s="28" t="n">
        <v>21281.08</v>
      </c>
      <c r="D2687" s="28" t="n">
        <v>1560</v>
      </c>
      <c r="E2687" s="28" t="s">
        <v>380</v>
      </c>
    </row>
    <row r="2688" customFormat="false" ht="15" hidden="false" customHeight="false" outlineLevel="0" collapsed="false">
      <c r="A2688" s="28" t="n">
        <v>73</v>
      </c>
      <c r="B2688" s="29" t="n">
        <v>45138</v>
      </c>
      <c r="C2688" s="28" t="n">
        <v>21136.41</v>
      </c>
      <c r="D2688" s="28" t="n">
        <v>0</v>
      </c>
      <c r="E2688" s="28" t="s">
        <v>379</v>
      </c>
    </row>
    <row r="2689" customFormat="false" ht="15" hidden="false" customHeight="false" outlineLevel="0" collapsed="false">
      <c r="A2689" s="28" t="n">
        <v>73</v>
      </c>
      <c r="B2689" s="29" t="n">
        <v>45169</v>
      </c>
      <c r="C2689" s="28" t="n">
        <v>21487.13</v>
      </c>
      <c r="D2689" s="28" t="n">
        <v>514.39</v>
      </c>
      <c r="E2689" s="28" t="s">
        <v>381</v>
      </c>
    </row>
    <row r="2690" customFormat="false" ht="15" hidden="false" customHeight="false" outlineLevel="0" collapsed="false">
      <c r="A2690" s="28" t="n">
        <v>73</v>
      </c>
      <c r="B2690" s="29" t="n">
        <v>45199</v>
      </c>
      <c r="C2690" s="28" t="n">
        <v>21448.25</v>
      </c>
      <c r="D2690" s="28" t="n">
        <v>0</v>
      </c>
      <c r="E2690" s="28" t="s">
        <v>379</v>
      </c>
    </row>
    <row r="2691" customFormat="false" ht="15" hidden="false" customHeight="false" outlineLevel="0" collapsed="false">
      <c r="A2691" s="28" t="n">
        <v>73</v>
      </c>
      <c r="B2691" s="29" t="n">
        <v>45230</v>
      </c>
      <c r="C2691" s="28" t="n">
        <v>21197.98</v>
      </c>
      <c r="D2691" s="28" t="n">
        <v>0</v>
      </c>
      <c r="E2691" s="28" t="s">
        <v>379</v>
      </c>
    </row>
    <row r="2692" customFormat="false" ht="15" hidden="false" customHeight="false" outlineLevel="0" collapsed="false">
      <c r="A2692" s="28" t="n">
        <v>73</v>
      </c>
      <c r="B2692" s="29" t="n">
        <v>45260</v>
      </c>
      <c r="C2692" s="28" t="n">
        <v>22609.23</v>
      </c>
      <c r="D2692" s="28" t="n">
        <v>1560</v>
      </c>
      <c r="E2692" s="28" t="s">
        <v>380</v>
      </c>
    </row>
    <row r="2693" customFormat="false" ht="15" hidden="false" customHeight="false" outlineLevel="0" collapsed="false">
      <c r="A2693" s="28" t="n">
        <v>73</v>
      </c>
      <c r="B2693" s="29" t="n">
        <v>45291</v>
      </c>
      <c r="C2693" s="28" t="n">
        <v>23851.28</v>
      </c>
      <c r="D2693" s="28" t="n">
        <v>1560</v>
      </c>
      <c r="E2693" s="28" t="s">
        <v>380</v>
      </c>
    </row>
    <row r="2694" customFormat="false" ht="15" hidden="false" customHeight="false" outlineLevel="0" collapsed="false">
      <c r="A2694" s="28" t="n">
        <v>73</v>
      </c>
      <c r="B2694" s="29" t="n">
        <v>45322</v>
      </c>
      <c r="C2694" s="28" t="n">
        <v>24598.69</v>
      </c>
      <c r="D2694" s="28" t="n">
        <v>833.18</v>
      </c>
      <c r="E2694" s="28" t="s">
        <v>381</v>
      </c>
    </row>
    <row r="2695" customFormat="false" ht="15" hidden="false" customHeight="false" outlineLevel="0" collapsed="false">
      <c r="A2695" s="28" t="n">
        <v>73</v>
      </c>
      <c r="B2695" s="29" t="n">
        <v>45351</v>
      </c>
      <c r="C2695" s="28" t="n">
        <v>26156.91</v>
      </c>
      <c r="D2695" s="28" t="n">
        <v>1560</v>
      </c>
      <c r="E2695" s="28" t="s">
        <v>380</v>
      </c>
    </row>
    <row r="2696" customFormat="false" ht="15" hidden="false" customHeight="false" outlineLevel="0" collapsed="false">
      <c r="A2696" s="28" t="n">
        <v>73</v>
      </c>
      <c r="B2696" s="29" t="n">
        <v>45382</v>
      </c>
      <c r="C2696" s="28" t="n">
        <v>27521.14</v>
      </c>
      <c r="D2696" s="28" t="n">
        <v>1560</v>
      </c>
      <c r="E2696" s="28" t="s">
        <v>380</v>
      </c>
    </row>
    <row r="2697" customFormat="false" ht="15" hidden="false" customHeight="false" outlineLevel="0" collapsed="false">
      <c r="A2697" s="28" t="n">
        <v>73</v>
      </c>
      <c r="B2697" s="29" t="n">
        <v>45412</v>
      </c>
      <c r="C2697" s="28" t="n">
        <v>28643.58</v>
      </c>
      <c r="D2697" s="28" t="n">
        <v>1560</v>
      </c>
      <c r="E2697" s="28" t="s">
        <v>380</v>
      </c>
    </row>
    <row r="2698" customFormat="false" ht="15" hidden="false" customHeight="false" outlineLevel="0" collapsed="false">
      <c r="A2698" s="28" t="n">
        <v>73</v>
      </c>
      <c r="B2698" s="29" t="n">
        <v>45443</v>
      </c>
      <c r="C2698" s="28" t="n">
        <v>29120.59</v>
      </c>
      <c r="D2698" s="28" t="n">
        <v>922.87</v>
      </c>
      <c r="E2698" s="28" t="s">
        <v>381</v>
      </c>
    </row>
    <row r="2699" customFormat="false" ht="15" hidden="false" customHeight="false" outlineLevel="0" collapsed="false">
      <c r="A2699" s="28" t="n">
        <v>73</v>
      </c>
      <c r="B2699" s="29" t="n">
        <v>45473</v>
      </c>
      <c r="C2699" s="28" t="n">
        <v>29612.07</v>
      </c>
      <c r="D2699" s="28" t="n">
        <v>527.33</v>
      </c>
      <c r="E2699" s="28" t="s">
        <v>381</v>
      </c>
    </row>
    <row r="2700" customFormat="false" ht="15" hidden="false" customHeight="false" outlineLevel="0" collapsed="false">
      <c r="A2700" s="28" t="n">
        <v>73</v>
      </c>
      <c r="B2700" s="29" t="n">
        <v>45504</v>
      </c>
      <c r="C2700" s="28" t="n">
        <v>30196.29</v>
      </c>
      <c r="D2700" s="28" t="n">
        <v>997.87</v>
      </c>
      <c r="E2700" s="28" t="s">
        <v>381</v>
      </c>
    </row>
    <row r="2701" customFormat="false" ht="15" hidden="false" customHeight="false" outlineLevel="0" collapsed="false">
      <c r="A2701" s="28" t="n">
        <v>73</v>
      </c>
      <c r="B2701" s="29" t="n">
        <v>45535</v>
      </c>
      <c r="C2701" s="28" t="n">
        <v>31500.87</v>
      </c>
      <c r="D2701" s="28" t="n">
        <v>1560</v>
      </c>
      <c r="E2701" s="28" t="s">
        <v>380</v>
      </c>
    </row>
    <row r="2702" customFormat="false" ht="15" hidden="false" customHeight="false" outlineLevel="0" collapsed="false">
      <c r="A2702" s="28" t="n">
        <v>73</v>
      </c>
      <c r="B2702" s="29" t="n">
        <v>45565</v>
      </c>
      <c r="C2702" s="28" t="n">
        <v>32665.73</v>
      </c>
      <c r="D2702" s="28" t="n">
        <v>1560</v>
      </c>
      <c r="E2702" s="28" t="s">
        <v>380</v>
      </c>
    </row>
    <row r="2703" customFormat="false" ht="15" hidden="false" customHeight="false" outlineLevel="0" collapsed="false">
      <c r="A2703" s="28" t="n">
        <v>73</v>
      </c>
      <c r="B2703" s="29" t="n">
        <v>45596</v>
      </c>
      <c r="C2703" s="28" t="n">
        <v>34088.39</v>
      </c>
      <c r="D2703" s="28" t="n">
        <v>1560</v>
      </c>
      <c r="E2703" s="28" t="s">
        <v>380</v>
      </c>
    </row>
    <row r="2704" customFormat="false" ht="15" hidden="false" customHeight="false" outlineLevel="0" collapsed="false">
      <c r="A2704" s="28" t="n">
        <v>73</v>
      </c>
      <c r="B2704" s="29" t="n">
        <v>45626</v>
      </c>
      <c r="C2704" s="28" t="n">
        <v>35610.71</v>
      </c>
      <c r="D2704" s="28" t="n">
        <v>1560</v>
      </c>
      <c r="E2704" s="28" t="s">
        <v>380</v>
      </c>
    </row>
    <row r="2705" customFormat="false" ht="15" hidden="false" customHeight="false" outlineLevel="0" collapsed="false">
      <c r="A2705" s="28" t="n">
        <v>73</v>
      </c>
      <c r="B2705" s="29" t="n">
        <v>45657</v>
      </c>
      <c r="C2705" s="28" t="n">
        <v>37142.59</v>
      </c>
      <c r="D2705" s="28" t="n">
        <v>1560</v>
      </c>
      <c r="E2705" s="28" t="s">
        <v>380</v>
      </c>
    </row>
    <row r="2706" customFormat="false" ht="15" hidden="false" customHeight="false" outlineLevel="0" collapsed="false">
      <c r="A2706" s="28" t="n">
        <v>73</v>
      </c>
      <c r="B2706" s="29" t="n">
        <v>45688</v>
      </c>
      <c r="C2706" s="28" t="n">
        <v>38695.55</v>
      </c>
      <c r="D2706" s="28" t="n">
        <v>1560</v>
      </c>
      <c r="E2706" s="28" t="s">
        <v>380</v>
      </c>
    </row>
    <row r="2707" customFormat="false" ht="15" hidden="false" customHeight="false" outlineLevel="0" collapsed="false">
      <c r="A2707" s="28" t="n">
        <v>73</v>
      </c>
      <c r="B2707" s="29" t="n">
        <v>45716</v>
      </c>
      <c r="C2707" s="28" t="n">
        <v>39819.07</v>
      </c>
      <c r="D2707" s="28" t="n">
        <v>1560</v>
      </c>
      <c r="E2707" s="28" t="s">
        <v>380</v>
      </c>
    </row>
    <row r="2708" customFormat="false" ht="15" hidden="false" customHeight="false" outlineLevel="0" collapsed="false">
      <c r="A2708" s="28" t="n">
        <v>73</v>
      </c>
      <c r="B2708" s="29" t="n">
        <v>45747</v>
      </c>
      <c r="C2708" s="28" t="n">
        <v>41237.12</v>
      </c>
      <c r="D2708" s="28" t="n">
        <v>1560</v>
      </c>
      <c r="E2708" s="28" t="s">
        <v>380</v>
      </c>
    </row>
    <row r="2709" customFormat="false" ht="15" hidden="false" customHeight="false" outlineLevel="0" collapsed="false">
      <c r="A2709" s="28" t="n">
        <v>73</v>
      </c>
      <c r="B2709" s="29" t="n">
        <v>45777</v>
      </c>
      <c r="C2709" s="28" t="n">
        <v>42332.2</v>
      </c>
      <c r="D2709" s="28" t="n">
        <v>1560</v>
      </c>
      <c r="E2709" s="28" t="s">
        <v>380</v>
      </c>
    </row>
    <row r="2710" customFormat="false" ht="15" hidden="false" customHeight="false" outlineLevel="0" collapsed="false">
      <c r="A2710" s="28" t="n">
        <v>73</v>
      </c>
      <c r="B2710" s="29" t="n">
        <v>45808</v>
      </c>
      <c r="C2710" s="28" t="n">
        <v>42273.44</v>
      </c>
      <c r="D2710" s="28" t="n">
        <v>0</v>
      </c>
      <c r="E2710" s="28" t="s">
        <v>379</v>
      </c>
    </row>
    <row r="2711" customFormat="false" ht="15" hidden="false" customHeight="false" outlineLevel="0" collapsed="false">
      <c r="A2711" s="28" t="n">
        <v>73</v>
      </c>
      <c r="B2711" s="29" t="n">
        <v>45838</v>
      </c>
      <c r="C2711" s="28" t="n">
        <v>43706.2</v>
      </c>
      <c r="D2711" s="28" t="n">
        <v>1560</v>
      </c>
      <c r="E2711" s="28" t="s">
        <v>380</v>
      </c>
    </row>
    <row r="2712" customFormat="false" ht="15" hidden="false" customHeight="false" outlineLevel="0" collapsed="false">
      <c r="A2712" s="28" t="n">
        <v>73</v>
      </c>
      <c r="B2712" s="29" t="n">
        <v>45869</v>
      </c>
      <c r="C2712" s="28" t="n">
        <v>45241.09</v>
      </c>
      <c r="D2712" s="28" t="n">
        <v>1560</v>
      </c>
      <c r="E2712" s="28" t="s">
        <v>380</v>
      </c>
    </row>
    <row r="2713" customFormat="false" ht="15" hidden="false" customHeight="false" outlineLevel="0" collapsed="false">
      <c r="A2713" s="28" t="n">
        <v>73</v>
      </c>
      <c r="B2713" s="29" t="n">
        <v>45900</v>
      </c>
      <c r="C2713" s="28" t="n">
        <v>46389.86</v>
      </c>
      <c r="D2713" s="28" t="n">
        <v>1560</v>
      </c>
      <c r="E2713" s="28" t="s">
        <v>380</v>
      </c>
    </row>
    <row r="2714" customFormat="false" ht="15" hidden="false" customHeight="false" outlineLevel="0" collapsed="false">
      <c r="A2714" s="28" t="n">
        <v>73</v>
      </c>
      <c r="B2714" s="29" t="n">
        <v>45930</v>
      </c>
      <c r="C2714" s="28" t="n">
        <v>47693.54</v>
      </c>
      <c r="D2714" s="28" t="n">
        <v>1560</v>
      </c>
      <c r="E2714" s="28" t="s">
        <v>380</v>
      </c>
    </row>
    <row r="2715" customFormat="false" ht="15" hidden="false" customHeight="false" outlineLevel="0" collapsed="false">
      <c r="A2715" s="28" t="n">
        <v>73</v>
      </c>
      <c r="B2715" s="29" t="n">
        <v>45961</v>
      </c>
      <c r="C2715" s="28" t="n">
        <v>47965.8</v>
      </c>
      <c r="D2715" s="28" t="n">
        <v>429.64</v>
      </c>
      <c r="E2715" s="28" t="s">
        <v>381</v>
      </c>
    </row>
    <row r="2716" customFormat="false" ht="15" hidden="false" customHeight="false" outlineLevel="0" collapsed="false">
      <c r="A2716" s="28" t="n">
        <v>73</v>
      </c>
      <c r="B2716" s="29" t="n">
        <v>45991</v>
      </c>
      <c r="C2716" s="28" t="n">
        <v>49131.05</v>
      </c>
      <c r="D2716" s="28" t="n">
        <v>1560</v>
      </c>
      <c r="E2716" s="28" t="s">
        <v>380</v>
      </c>
    </row>
    <row r="2717" customFormat="false" ht="15" hidden="false" customHeight="false" outlineLevel="0" collapsed="false">
      <c r="A2717" s="28" t="n">
        <v>73</v>
      </c>
      <c r="B2717" s="29" t="n">
        <v>46022</v>
      </c>
      <c r="C2717" s="28" t="n">
        <v>50339.48</v>
      </c>
      <c r="D2717" s="28" t="n">
        <v>1560</v>
      </c>
      <c r="E2717" s="28" t="s">
        <v>380</v>
      </c>
    </row>
    <row r="2718" customFormat="false" ht="15" hidden="false" customHeight="false" outlineLevel="0" collapsed="false">
      <c r="A2718" s="28" t="n">
        <v>73</v>
      </c>
      <c r="B2718" s="29" t="n">
        <v>46053</v>
      </c>
      <c r="C2718" s="28" t="n">
        <v>51779.31</v>
      </c>
      <c r="D2718" s="28" t="n">
        <v>1560</v>
      </c>
      <c r="E2718" s="28" t="s">
        <v>380</v>
      </c>
    </row>
    <row r="2719" customFormat="false" ht="15" hidden="false" customHeight="false" outlineLevel="0" collapsed="false">
      <c r="A2719" s="28" t="n">
        <v>73</v>
      </c>
      <c r="B2719" s="29" t="n">
        <v>46081</v>
      </c>
      <c r="C2719" s="28" t="n">
        <v>53331.26</v>
      </c>
      <c r="D2719" s="28" t="n">
        <v>1560</v>
      </c>
      <c r="E2719" s="28" t="s">
        <v>380</v>
      </c>
    </row>
    <row r="2720" customFormat="false" ht="15" hidden="false" customHeight="false" outlineLevel="0" collapsed="false">
      <c r="A2720" s="28" t="n">
        <v>73</v>
      </c>
      <c r="B2720" s="29" t="n">
        <v>46112</v>
      </c>
      <c r="C2720" s="28" t="n">
        <v>54567.89</v>
      </c>
      <c r="D2720" s="28" t="n">
        <v>1560</v>
      </c>
      <c r="E2720" s="28" t="s">
        <v>380</v>
      </c>
    </row>
    <row r="2721" customFormat="false" ht="15" hidden="false" customHeight="false" outlineLevel="0" collapsed="false">
      <c r="A2721" s="28" t="n">
        <v>73</v>
      </c>
      <c r="B2721" s="29" t="n">
        <v>46142</v>
      </c>
      <c r="C2721" s="28" t="n">
        <v>55827.05</v>
      </c>
      <c r="D2721" s="28" t="n">
        <v>1560</v>
      </c>
      <c r="E2721" s="28" t="s">
        <v>380</v>
      </c>
    </row>
    <row r="2722" customFormat="false" ht="15" hidden="false" customHeight="false" outlineLevel="0" collapsed="false">
      <c r="A2722" s="28" t="n">
        <v>73</v>
      </c>
      <c r="B2722" s="29" t="n">
        <v>46173</v>
      </c>
      <c r="C2722" s="28" t="n">
        <v>57329.15</v>
      </c>
      <c r="D2722" s="28" t="n">
        <v>1560</v>
      </c>
      <c r="E2722" s="28" t="s">
        <v>380</v>
      </c>
    </row>
    <row r="2723" customFormat="false" ht="15" hidden="false" customHeight="false" outlineLevel="0" collapsed="false">
      <c r="A2723" s="28" t="n">
        <v>73</v>
      </c>
      <c r="B2723" s="29" t="n">
        <v>46203</v>
      </c>
      <c r="C2723" s="28" t="n">
        <v>58602.52</v>
      </c>
      <c r="D2723" s="28" t="n">
        <v>1560</v>
      </c>
      <c r="E2723" s="28" t="s">
        <v>380</v>
      </c>
    </row>
    <row r="2724" customFormat="false" ht="15" hidden="false" customHeight="false" outlineLevel="0" collapsed="false">
      <c r="A2724" s="28" t="n">
        <v>73</v>
      </c>
      <c r="B2724" s="29" t="n">
        <v>46234</v>
      </c>
      <c r="C2724" s="28" t="n">
        <v>59906.66</v>
      </c>
      <c r="D2724" s="28" t="n">
        <v>1560</v>
      </c>
      <c r="E2724" s="28" t="s">
        <v>380</v>
      </c>
    </row>
    <row r="2725" customFormat="false" ht="15" hidden="false" customHeight="false" outlineLevel="0" collapsed="false">
      <c r="A2725" s="28" t="n">
        <v>73</v>
      </c>
      <c r="B2725" s="29" t="n">
        <v>46265</v>
      </c>
      <c r="C2725" s="28" t="n">
        <v>61397.98</v>
      </c>
      <c r="D2725" s="28" t="n">
        <v>1560</v>
      </c>
      <c r="E2725" s="28" t="s">
        <v>380</v>
      </c>
    </row>
    <row r="2726" customFormat="false" ht="15" hidden="false" customHeight="false" outlineLevel="0" collapsed="false">
      <c r="A2726" s="28" t="n">
        <v>74</v>
      </c>
      <c r="B2726" s="29" t="n">
        <v>45046</v>
      </c>
      <c r="C2726" s="28" t="n">
        <v>5702.41</v>
      </c>
      <c r="D2726" s="28" t="n">
        <v>596.9</v>
      </c>
      <c r="E2726" s="28" t="s">
        <v>381</v>
      </c>
    </row>
    <row r="2727" customFormat="false" ht="15" hidden="false" customHeight="false" outlineLevel="0" collapsed="false">
      <c r="A2727" s="28" t="n">
        <v>74</v>
      </c>
      <c r="B2727" s="29" t="n">
        <v>45077</v>
      </c>
      <c r="C2727" s="28" t="n">
        <v>6888.93</v>
      </c>
      <c r="D2727" s="28" t="n">
        <v>1440</v>
      </c>
      <c r="E2727" s="28" t="s">
        <v>380</v>
      </c>
    </row>
    <row r="2728" customFormat="false" ht="15" hidden="false" customHeight="false" outlineLevel="0" collapsed="false">
      <c r="A2728" s="28" t="n">
        <v>74</v>
      </c>
      <c r="B2728" s="29" t="n">
        <v>45107</v>
      </c>
      <c r="C2728" s="28" t="n">
        <v>7951.18</v>
      </c>
      <c r="D2728" s="28" t="n">
        <v>1440</v>
      </c>
      <c r="E2728" s="28" t="s">
        <v>380</v>
      </c>
    </row>
    <row r="2729" customFormat="false" ht="15" hidden="false" customHeight="false" outlineLevel="0" collapsed="false">
      <c r="A2729" s="28" t="n">
        <v>74</v>
      </c>
      <c r="B2729" s="29" t="n">
        <v>45138</v>
      </c>
      <c r="C2729" s="28" t="n">
        <v>9313.95</v>
      </c>
      <c r="D2729" s="28" t="n">
        <v>1440</v>
      </c>
      <c r="E2729" s="28" t="s">
        <v>380</v>
      </c>
    </row>
    <row r="2730" customFormat="false" ht="15" hidden="false" customHeight="false" outlineLevel="0" collapsed="false">
      <c r="A2730" s="28" t="n">
        <v>74</v>
      </c>
      <c r="B2730" s="29" t="n">
        <v>45169</v>
      </c>
      <c r="C2730" s="28" t="n">
        <v>10530.68</v>
      </c>
      <c r="D2730" s="28" t="n">
        <v>1440</v>
      </c>
      <c r="E2730" s="28" t="s">
        <v>380</v>
      </c>
    </row>
    <row r="2731" customFormat="false" ht="15" hidden="false" customHeight="false" outlineLevel="0" collapsed="false">
      <c r="A2731" s="28" t="n">
        <v>74</v>
      </c>
      <c r="B2731" s="29" t="n">
        <v>45199</v>
      </c>
      <c r="C2731" s="28" t="n">
        <v>11789.34</v>
      </c>
      <c r="D2731" s="28" t="n">
        <v>1440</v>
      </c>
      <c r="E2731" s="28" t="s">
        <v>380</v>
      </c>
    </row>
    <row r="2732" customFormat="false" ht="15" hidden="false" customHeight="false" outlineLevel="0" collapsed="false">
      <c r="A2732" s="28" t="n">
        <v>74</v>
      </c>
      <c r="B2732" s="29" t="n">
        <v>45230</v>
      </c>
      <c r="C2732" s="28" t="n">
        <v>13054.31</v>
      </c>
      <c r="D2732" s="28" t="n">
        <v>1440</v>
      </c>
      <c r="E2732" s="28" t="s">
        <v>380</v>
      </c>
    </row>
    <row r="2733" customFormat="false" ht="15" hidden="false" customHeight="false" outlineLevel="0" collapsed="false">
      <c r="A2733" s="28" t="n">
        <v>74</v>
      </c>
      <c r="B2733" s="29" t="n">
        <v>45260</v>
      </c>
      <c r="C2733" s="28" t="n">
        <v>14159.89</v>
      </c>
      <c r="D2733" s="28" t="n">
        <v>1440</v>
      </c>
      <c r="E2733" s="28" t="s">
        <v>380</v>
      </c>
    </row>
    <row r="2734" customFormat="false" ht="15" hidden="false" customHeight="false" outlineLevel="0" collapsed="false">
      <c r="A2734" s="28" t="n">
        <v>74</v>
      </c>
      <c r="B2734" s="29" t="n">
        <v>45291</v>
      </c>
      <c r="C2734" s="28" t="n">
        <v>15557.41</v>
      </c>
      <c r="D2734" s="28" t="n">
        <v>1440</v>
      </c>
      <c r="E2734" s="28" t="s">
        <v>380</v>
      </c>
    </row>
    <row r="2735" customFormat="false" ht="15" hidden="false" customHeight="false" outlineLevel="0" collapsed="false">
      <c r="A2735" s="28" t="n">
        <v>74</v>
      </c>
      <c r="B2735" s="29" t="n">
        <v>45322</v>
      </c>
      <c r="C2735" s="28" t="n">
        <v>16978.51</v>
      </c>
      <c r="D2735" s="28" t="n">
        <v>1440</v>
      </c>
      <c r="E2735" s="28" t="s">
        <v>380</v>
      </c>
    </row>
    <row r="2736" customFormat="false" ht="15" hidden="false" customHeight="false" outlineLevel="0" collapsed="false">
      <c r="A2736" s="28" t="n">
        <v>74</v>
      </c>
      <c r="B2736" s="29" t="n">
        <v>45351</v>
      </c>
      <c r="C2736" s="28" t="n">
        <v>18066.35</v>
      </c>
      <c r="D2736" s="28" t="n">
        <v>1440</v>
      </c>
      <c r="E2736" s="28" t="s">
        <v>380</v>
      </c>
    </row>
    <row r="2737" customFormat="false" ht="15" hidden="false" customHeight="false" outlineLevel="0" collapsed="false">
      <c r="A2737" s="28" t="n">
        <v>74</v>
      </c>
      <c r="B2737" s="29" t="n">
        <v>45382</v>
      </c>
      <c r="C2737" s="28" t="n">
        <v>19421.65</v>
      </c>
      <c r="D2737" s="28" t="n">
        <v>1440</v>
      </c>
      <c r="E2737" s="28" t="s">
        <v>380</v>
      </c>
    </row>
    <row r="2738" customFormat="false" ht="15" hidden="false" customHeight="false" outlineLevel="0" collapsed="false">
      <c r="A2738" s="28" t="n">
        <v>74</v>
      </c>
      <c r="B2738" s="29" t="n">
        <v>45412</v>
      </c>
      <c r="C2738" s="28" t="n">
        <v>20826.11</v>
      </c>
      <c r="D2738" s="28" t="n">
        <v>1440</v>
      </c>
      <c r="E2738" s="28" t="s">
        <v>380</v>
      </c>
    </row>
    <row r="2739" customFormat="false" ht="15" hidden="false" customHeight="false" outlineLevel="0" collapsed="false">
      <c r="A2739" s="28" t="n">
        <v>74</v>
      </c>
      <c r="B2739" s="29" t="n">
        <v>45443</v>
      </c>
      <c r="C2739" s="28" t="n">
        <v>22159.35</v>
      </c>
      <c r="D2739" s="28" t="n">
        <v>1440</v>
      </c>
      <c r="E2739" s="28" t="s">
        <v>380</v>
      </c>
    </row>
    <row r="2740" customFormat="false" ht="15" hidden="false" customHeight="false" outlineLevel="0" collapsed="false">
      <c r="A2740" s="28" t="n">
        <v>74</v>
      </c>
      <c r="B2740" s="29" t="n">
        <v>45473</v>
      </c>
      <c r="C2740" s="28" t="n">
        <v>23293.39</v>
      </c>
      <c r="D2740" s="28" t="n">
        <v>1440</v>
      </c>
      <c r="E2740" s="28" t="s">
        <v>380</v>
      </c>
    </row>
    <row r="2741" customFormat="false" ht="15" hidden="false" customHeight="false" outlineLevel="0" collapsed="false">
      <c r="A2741" s="28" t="n">
        <v>74</v>
      </c>
      <c r="B2741" s="29" t="n">
        <v>45504</v>
      </c>
      <c r="C2741" s="28" t="n">
        <v>24469.31</v>
      </c>
      <c r="D2741" s="28" t="n">
        <v>1440</v>
      </c>
      <c r="E2741" s="28" t="s">
        <v>380</v>
      </c>
    </row>
    <row r="2742" customFormat="false" ht="15" hidden="false" customHeight="false" outlineLevel="0" collapsed="false">
      <c r="A2742" s="28" t="n">
        <v>74</v>
      </c>
      <c r="B2742" s="29" t="n">
        <v>45535</v>
      </c>
      <c r="C2742" s="28" t="n">
        <v>24286.19</v>
      </c>
      <c r="D2742" s="28" t="n">
        <v>0</v>
      </c>
      <c r="E2742" s="28" t="s">
        <v>379</v>
      </c>
    </row>
    <row r="2743" customFormat="false" ht="15" hidden="false" customHeight="false" outlineLevel="0" collapsed="false">
      <c r="A2743" s="28" t="n">
        <v>74</v>
      </c>
      <c r="B2743" s="29" t="n">
        <v>45565</v>
      </c>
      <c r="C2743" s="28" t="n">
        <v>24685.32</v>
      </c>
      <c r="D2743" s="28" t="n">
        <v>460.6</v>
      </c>
      <c r="E2743" s="28" t="s">
        <v>381</v>
      </c>
    </row>
    <row r="2744" customFormat="false" ht="15" hidden="false" customHeight="false" outlineLevel="0" collapsed="false">
      <c r="A2744" s="28" t="n">
        <v>74</v>
      </c>
      <c r="B2744" s="29" t="n">
        <v>45596</v>
      </c>
      <c r="C2744" s="28" t="n">
        <v>25848.04</v>
      </c>
      <c r="D2744" s="28" t="n">
        <v>1440</v>
      </c>
      <c r="E2744" s="28" t="s">
        <v>380</v>
      </c>
    </row>
    <row r="2745" customFormat="false" ht="15" hidden="false" customHeight="false" outlineLevel="0" collapsed="false">
      <c r="A2745" s="28" t="n">
        <v>74</v>
      </c>
      <c r="B2745" s="29" t="n">
        <v>45626</v>
      </c>
      <c r="C2745" s="28" t="n">
        <v>27265.2</v>
      </c>
      <c r="D2745" s="28" t="n">
        <v>1440</v>
      </c>
      <c r="E2745" s="28" t="s">
        <v>380</v>
      </c>
    </row>
    <row r="2746" customFormat="false" ht="15" hidden="false" customHeight="false" outlineLevel="0" collapsed="false">
      <c r="A2746" s="28" t="n">
        <v>74</v>
      </c>
      <c r="B2746" s="29" t="n">
        <v>45657</v>
      </c>
      <c r="C2746" s="28" t="n">
        <v>28634.72</v>
      </c>
      <c r="D2746" s="28" t="n">
        <v>1440</v>
      </c>
      <c r="E2746" s="28" t="s">
        <v>380</v>
      </c>
    </row>
    <row r="2747" customFormat="false" ht="15" hidden="false" customHeight="false" outlineLevel="0" collapsed="false">
      <c r="A2747" s="28" t="n">
        <v>74</v>
      </c>
      <c r="B2747" s="29" t="n">
        <v>45688</v>
      </c>
      <c r="C2747" s="28" t="n">
        <v>28547.61</v>
      </c>
      <c r="D2747" s="28" t="n">
        <v>0</v>
      </c>
      <c r="E2747" s="28" t="s">
        <v>379</v>
      </c>
    </row>
    <row r="2748" customFormat="false" ht="15" hidden="false" customHeight="false" outlineLevel="0" collapsed="false">
      <c r="A2748" s="28" t="n">
        <v>74</v>
      </c>
      <c r="B2748" s="29" t="n">
        <v>45716</v>
      </c>
      <c r="C2748" s="28" t="n">
        <v>29749.68</v>
      </c>
      <c r="D2748" s="28" t="n">
        <v>1440</v>
      </c>
      <c r="E2748" s="28" t="s">
        <v>380</v>
      </c>
    </row>
    <row r="2749" customFormat="false" ht="15" hidden="false" customHeight="false" outlineLevel="0" collapsed="false">
      <c r="A2749" s="28" t="n">
        <v>74</v>
      </c>
      <c r="B2749" s="29" t="n">
        <v>45747</v>
      </c>
      <c r="C2749" s="28" t="n">
        <v>30928.58</v>
      </c>
      <c r="D2749" s="28" t="n">
        <v>1440</v>
      </c>
      <c r="E2749" s="28" t="s">
        <v>380</v>
      </c>
    </row>
    <row r="2750" customFormat="false" ht="15" hidden="false" customHeight="false" outlineLevel="0" collapsed="false">
      <c r="A2750" s="28" t="n">
        <v>74</v>
      </c>
      <c r="B2750" s="29" t="n">
        <v>45777</v>
      </c>
      <c r="C2750" s="28" t="n">
        <v>30893.94</v>
      </c>
      <c r="D2750" s="28" t="n">
        <v>0</v>
      </c>
      <c r="E2750" s="28" t="s">
        <v>379</v>
      </c>
    </row>
    <row r="2751" customFormat="false" ht="15" hidden="false" customHeight="false" outlineLevel="0" collapsed="false">
      <c r="A2751" s="28" t="n">
        <v>74</v>
      </c>
      <c r="B2751" s="29" t="n">
        <v>45808</v>
      </c>
      <c r="C2751" s="28" t="n">
        <v>32319.93</v>
      </c>
      <c r="D2751" s="28" t="n">
        <v>1440</v>
      </c>
      <c r="E2751" s="28" t="s">
        <v>380</v>
      </c>
    </row>
    <row r="2752" customFormat="false" ht="15" hidden="false" customHeight="false" outlineLevel="0" collapsed="false">
      <c r="A2752" s="28" t="n">
        <v>74</v>
      </c>
      <c r="B2752" s="29" t="n">
        <v>45838</v>
      </c>
      <c r="C2752" s="28" t="n">
        <v>33631.27</v>
      </c>
      <c r="D2752" s="28" t="n">
        <v>1440</v>
      </c>
      <c r="E2752" s="28" t="s">
        <v>380</v>
      </c>
    </row>
    <row r="2753" customFormat="false" ht="15" hidden="false" customHeight="false" outlineLevel="0" collapsed="false">
      <c r="A2753" s="28" t="n">
        <v>74</v>
      </c>
      <c r="B2753" s="29" t="n">
        <v>45869</v>
      </c>
      <c r="C2753" s="28" t="n">
        <v>34400.86</v>
      </c>
      <c r="D2753" s="28" t="n">
        <v>873.57</v>
      </c>
      <c r="E2753" s="28" t="s">
        <v>381</v>
      </c>
    </row>
    <row r="2754" customFormat="false" ht="15" hidden="false" customHeight="false" outlineLevel="0" collapsed="false">
      <c r="A2754" s="28" t="n">
        <v>74</v>
      </c>
      <c r="B2754" s="29" t="n">
        <v>45900</v>
      </c>
      <c r="C2754" s="28" t="n">
        <v>35626.42</v>
      </c>
      <c r="D2754" s="28" t="n">
        <v>1440</v>
      </c>
      <c r="E2754" s="28" t="s">
        <v>380</v>
      </c>
    </row>
    <row r="2755" customFormat="false" ht="15" hidden="false" customHeight="false" outlineLevel="0" collapsed="false">
      <c r="A2755" s="28" t="n">
        <v>74</v>
      </c>
      <c r="B2755" s="29" t="n">
        <v>45930</v>
      </c>
      <c r="C2755" s="28" t="n">
        <v>36711.04</v>
      </c>
      <c r="D2755" s="28" t="n">
        <v>1440</v>
      </c>
      <c r="E2755" s="28" t="s">
        <v>380</v>
      </c>
    </row>
    <row r="2756" customFormat="false" ht="15" hidden="false" customHeight="false" outlineLevel="0" collapsed="false">
      <c r="A2756" s="28" t="n">
        <v>74</v>
      </c>
      <c r="B2756" s="29" t="n">
        <v>45961</v>
      </c>
      <c r="C2756" s="28" t="n">
        <v>37911.38</v>
      </c>
      <c r="D2756" s="28" t="n">
        <v>1440</v>
      </c>
      <c r="E2756" s="28" t="s">
        <v>380</v>
      </c>
    </row>
    <row r="2757" customFormat="false" ht="15" hidden="false" customHeight="false" outlineLevel="0" collapsed="false">
      <c r="A2757" s="28" t="n">
        <v>74</v>
      </c>
      <c r="B2757" s="29" t="n">
        <v>45991</v>
      </c>
      <c r="C2757" s="28" t="n">
        <v>39027.72</v>
      </c>
      <c r="D2757" s="28" t="n">
        <v>1440</v>
      </c>
      <c r="E2757" s="28" t="s">
        <v>380</v>
      </c>
    </row>
    <row r="2758" customFormat="false" ht="15" hidden="false" customHeight="false" outlineLevel="0" collapsed="false">
      <c r="A2758" s="28" t="n">
        <v>74</v>
      </c>
      <c r="B2758" s="29" t="n">
        <v>46022</v>
      </c>
      <c r="C2758" s="28" t="n">
        <v>39479.31</v>
      </c>
      <c r="D2758" s="28" t="n">
        <v>833.52</v>
      </c>
      <c r="E2758" s="28" t="s">
        <v>381</v>
      </c>
    </row>
    <row r="2759" customFormat="false" ht="15" hidden="false" customHeight="false" outlineLevel="0" collapsed="false">
      <c r="A2759" s="28" t="n">
        <v>74</v>
      </c>
      <c r="B2759" s="29" t="n">
        <v>46053</v>
      </c>
      <c r="C2759" s="28" t="n">
        <v>40492.63</v>
      </c>
      <c r="D2759" s="28" t="n">
        <v>1440</v>
      </c>
      <c r="E2759" s="28" t="s">
        <v>380</v>
      </c>
    </row>
    <row r="2760" customFormat="false" ht="15" hidden="false" customHeight="false" outlineLevel="0" collapsed="false">
      <c r="A2760" s="28" t="n">
        <v>74</v>
      </c>
      <c r="B2760" s="29" t="n">
        <v>46081</v>
      </c>
      <c r="C2760" s="28" t="n">
        <v>41623.63</v>
      </c>
      <c r="D2760" s="28" t="n">
        <v>1440</v>
      </c>
      <c r="E2760" s="28" t="s">
        <v>380</v>
      </c>
    </row>
    <row r="2761" customFormat="false" ht="15" hidden="false" customHeight="false" outlineLevel="0" collapsed="false">
      <c r="A2761" s="28" t="n">
        <v>74</v>
      </c>
      <c r="B2761" s="29" t="n">
        <v>46112</v>
      </c>
      <c r="C2761" s="28" t="n">
        <v>41195.68</v>
      </c>
      <c r="D2761" s="28" t="n">
        <v>0</v>
      </c>
      <c r="E2761" s="28" t="s">
        <v>379</v>
      </c>
    </row>
    <row r="2762" customFormat="false" ht="15" hidden="false" customHeight="false" outlineLevel="0" collapsed="false">
      <c r="A2762" s="28" t="n">
        <v>74</v>
      </c>
      <c r="B2762" s="29" t="n">
        <v>46142</v>
      </c>
      <c r="C2762" s="28" t="n">
        <v>42524.06</v>
      </c>
      <c r="D2762" s="28" t="n">
        <v>1440</v>
      </c>
      <c r="E2762" s="28" t="s">
        <v>380</v>
      </c>
    </row>
    <row r="2763" customFormat="false" ht="15" hidden="false" customHeight="false" outlineLevel="0" collapsed="false">
      <c r="A2763" s="28" t="n">
        <v>74</v>
      </c>
      <c r="B2763" s="29" t="n">
        <v>46173</v>
      </c>
      <c r="C2763" s="28" t="n">
        <v>43840.99</v>
      </c>
      <c r="D2763" s="28" t="n">
        <v>1440</v>
      </c>
      <c r="E2763" s="28" t="s">
        <v>380</v>
      </c>
    </row>
    <row r="2764" customFormat="false" ht="15" hidden="false" customHeight="false" outlineLevel="0" collapsed="false">
      <c r="A2764" s="28" t="n">
        <v>74</v>
      </c>
      <c r="B2764" s="29" t="n">
        <v>46203</v>
      </c>
      <c r="C2764" s="28" t="n">
        <v>43639.39</v>
      </c>
      <c r="D2764" s="28" t="n">
        <v>0</v>
      </c>
      <c r="E2764" s="28" t="s">
        <v>379</v>
      </c>
    </row>
    <row r="2765" customFormat="false" ht="15" hidden="false" customHeight="false" outlineLevel="0" collapsed="false">
      <c r="A2765" s="28" t="n">
        <v>74</v>
      </c>
      <c r="B2765" s="29" t="n">
        <v>46234</v>
      </c>
      <c r="C2765" s="28" t="n">
        <v>44704.7</v>
      </c>
      <c r="D2765" s="28" t="n">
        <v>1440</v>
      </c>
      <c r="E2765" s="28" t="s">
        <v>380</v>
      </c>
    </row>
    <row r="2766" customFormat="false" ht="15" hidden="false" customHeight="false" outlineLevel="0" collapsed="false">
      <c r="A2766" s="28" t="n">
        <v>74</v>
      </c>
      <c r="B2766" s="29" t="n">
        <v>46265</v>
      </c>
      <c r="C2766" s="28" t="n">
        <v>45412.07</v>
      </c>
      <c r="D2766" s="28" t="n">
        <v>740.65</v>
      </c>
      <c r="E2766" s="28" t="s">
        <v>381</v>
      </c>
    </row>
    <row r="2767" customFormat="false" ht="15" hidden="false" customHeight="false" outlineLevel="0" collapsed="false">
      <c r="A2767" s="28" t="n">
        <v>75</v>
      </c>
      <c r="B2767" s="29" t="n">
        <v>44957</v>
      </c>
      <c r="C2767" s="28" t="n">
        <v>15993.42</v>
      </c>
      <c r="D2767" s="28" t="n">
        <v>1710</v>
      </c>
      <c r="E2767" s="28" t="s">
        <v>380</v>
      </c>
    </row>
    <row r="2768" customFormat="false" ht="15" hidden="false" customHeight="false" outlineLevel="0" collapsed="false">
      <c r="A2768" s="28" t="n">
        <v>75</v>
      </c>
      <c r="B2768" s="29" t="n">
        <v>44985</v>
      </c>
      <c r="C2768" s="28" t="n">
        <v>17642.18</v>
      </c>
      <c r="D2768" s="28" t="n">
        <v>1710</v>
      </c>
      <c r="E2768" s="28" t="s">
        <v>380</v>
      </c>
    </row>
    <row r="2769" customFormat="false" ht="15" hidden="false" customHeight="false" outlineLevel="0" collapsed="false">
      <c r="A2769" s="28" t="n">
        <v>75</v>
      </c>
      <c r="B2769" s="29" t="n">
        <v>45016</v>
      </c>
      <c r="C2769" s="28" t="n">
        <v>19266.78</v>
      </c>
      <c r="D2769" s="28" t="n">
        <v>1710</v>
      </c>
      <c r="E2769" s="28" t="s">
        <v>380</v>
      </c>
    </row>
    <row r="2770" customFormat="false" ht="15" hidden="false" customHeight="false" outlineLevel="0" collapsed="false">
      <c r="A2770" s="28" t="n">
        <v>75</v>
      </c>
      <c r="B2770" s="29" t="n">
        <v>45046</v>
      </c>
      <c r="C2770" s="28" t="n">
        <v>20531.89</v>
      </c>
      <c r="D2770" s="28" t="n">
        <v>1710</v>
      </c>
      <c r="E2770" s="28" t="s">
        <v>380</v>
      </c>
    </row>
    <row r="2771" customFormat="false" ht="15" hidden="false" customHeight="false" outlineLevel="0" collapsed="false">
      <c r="A2771" s="28" t="n">
        <v>75</v>
      </c>
      <c r="B2771" s="29" t="n">
        <v>45077</v>
      </c>
      <c r="C2771" s="28" t="n">
        <v>21859.87</v>
      </c>
      <c r="D2771" s="28" t="n">
        <v>1710</v>
      </c>
      <c r="E2771" s="28" t="s">
        <v>380</v>
      </c>
    </row>
    <row r="2772" customFormat="false" ht="15" hidden="false" customHeight="false" outlineLevel="0" collapsed="false">
      <c r="A2772" s="28" t="n">
        <v>75</v>
      </c>
      <c r="B2772" s="29" t="n">
        <v>45107</v>
      </c>
      <c r="C2772" s="28" t="n">
        <v>23170.04</v>
      </c>
      <c r="D2772" s="28" t="n">
        <v>1710</v>
      </c>
      <c r="E2772" s="28" t="s">
        <v>380</v>
      </c>
    </row>
    <row r="2773" customFormat="false" ht="15" hidden="false" customHeight="false" outlineLevel="0" collapsed="false">
      <c r="A2773" s="28" t="n">
        <v>75</v>
      </c>
      <c r="B2773" s="29" t="n">
        <v>45138</v>
      </c>
      <c r="C2773" s="28" t="n">
        <v>24851.19</v>
      </c>
      <c r="D2773" s="28" t="n">
        <v>1710</v>
      </c>
      <c r="E2773" s="28" t="s">
        <v>380</v>
      </c>
    </row>
    <row r="2774" customFormat="false" ht="15" hidden="false" customHeight="false" outlineLevel="0" collapsed="false">
      <c r="A2774" s="28" t="n">
        <v>75</v>
      </c>
      <c r="B2774" s="29" t="n">
        <v>45169</v>
      </c>
      <c r="C2774" s="28" t="n">
        <v>26503.76</v>
      </c>
      <c r="D2774" s="28" t="n">
        <v>1710</v>
      </c>
      <c r="E2774" s="28" t="s">
        <v>380</v>
      </c>
    </row>
    <row r="2775" customFormat="false" ht="15" hidden="false" customHeight="false" outlineLevel="0" collapsed="false">
      <c r="A2775" s="28" t="n">
        <v>75</v>
      </c>
      <c r="B2775" s="29" t="n">
        <v>45199</v>
      </c>
      <c r="C2775" s="28" t="n">
        <v>27994.84</v>
      </c>
      <c r="D2775" s="28" t="n">
        <v>1710</v>
      </c>
      <c r="E2775" s="28" t="s">
        <v>380</v>
      </c>
    </row>
    <row r="2776" customFormat="false" ht="15" hidden="false" customHeight="false" outlineLevel="0" collapsed="false">
      <c r="A2776" s="28" t="n">
        <v>75</v>
      </c>
      <c r="B2776" s="29" t="n">
        <v>45230</v>
      </c>
      <c r="C2776" s="28" t="n">
        <v>29442.19</v>
      </c>
      <c r="D2776" s="28" t="n">
        <v>1710</v>
      </c>
      <c r="E2776" s="28" t="s">
        <v>380</v>
      </c>
    </row>
    <row r="2777" customFormat="false" ht="15" hidden="false" customHeight="false" outlineLevel="0" collapsed="false">
      <c r="A2777" s="28" t="n">
        <v>75</v>
      </c>
      <c r="B2777" s="29" t="n">
        <v>45260</v>
      </c>
      <c r="C2777" s="28" t="n">
        <v>30911.09</v>
      </c>
      <c r="D2777" s="28" t="n">
        <v>1710</v>
      </c>
      <c r="E2777" s="28" t="s">
        <v>380</v>
      </c>
    </row>
    <row r="2778" customFormat="false" ht="15" hidden="false" customHeight="false" outlineLevel="0" collapsed="false">
      <c r="A2778" s="28" t="n">
        <v>75</v>
      </c>
      <c r="B2778" s="29" t="n">
        <v>45291</v>
      </c>
      <c r="C2778" s="28" t="n">
        <v>31260.01</v>
      </c>
      <c r="D2778" s="28" t="n">
        <v>452.96</v>
      </c>
      <c r="E2778" s="28" t="s">
        <v>381</v>
      </c>
    </row>
    <row r="2779" customFormat="false" ht="15" hidden="false" customHeight="false" outlineLevel="0" collapsed="false">
      <c r="A2779" s="28" t="n">
        <v>75</v>
      </c>
      <c r="B2779" s="29" t="n">
        <v>45322</v>
      </c>
      <c r="C2779" s="28" t="n">
        <v>32581.07</v>
      </c>
      <c r="D2779" s="28" t="n">
        <v>1710</v>
      </c>
      <c r="E2779" s="28" t="s">
        <v>380</v>
      </c>
    </row>
    <row r="2780" customFormat="false" ht="15" hidden="false" customHeight="false" outlineLevel="0" collapsed="false">
      <c r="A2780" s="28" t="n">
        <v>75</v>
      </c>
      <c r="B2780" s="29" t="n">
        <v>45351</v>
      </c>
      <c r="C2780" s="28" t="n">
        <v>34093.98</v>
      </c>
      <c r="D2780" s="28" t="n">
        <v>1710</v>
      </c>
      <c r="E2780" s="28" t="s">
        <v>380</v>
      </c>
    </row>
    <row r="2781" customFormat="false" ht="15" hidden="false" customHeight="false" outlineLevel="0" collapsed="false">
      <c r="A2781" s="28" t="n">
        <v>75</v>
      </c>
      <c r="B2781" s="29" t="n">
        <v>45382</v>
      </c>
      <c r="C2781" s="28" t="n">
        <v>35406.46</v>
      </c>
      <c r="D2781" s="28" t="n">
        <v>1710</v>
      </c>
      <c r="E2781" s="28" t="s">
        <v>380</v>
      </c>
    </row>
    <row r="2782" customFormat="false" ht="15" hidden="false" customHeight="false" outlineLevel="0" collapsed="false">
      <c r="A2782" s="28" t="n">
        <v>75</v>
      </c>
      <c r="B2782" s="29" t="n">
        <v>45412</v>
      </c>
      <c r="C2782" s="28" t="n">
        <v>36867.57</v>
      </c>
      <c r="D2782" s="28" t="n">
        <v>1710</v>
      </c>
      <c r="E2782" s="28" t="s">
        <v>380</v>
      </c>
    </row>
    <row r="2783" customFormat="false" ht="15" hidden="false" customHeight="false" outlineLevel="0" collapsed="false">
      <c r="A2783" s="28" t="n">
        <v>75</v>
      </c>
      <c r="B2783" s="29" t="n">
        <v>45443</v>
      </c>
      <c r="C2783" s="28" t="n">
        <v>36793.47</v>
      </c>
      <c r="D2783" s="28" t="n">
        <v>376.47</v>
      </c>
      <c r="E2783" s="28" t="s">
        <v>381</v>
      </c>
    </row>
    <row r="2784" customFormat="false" ht="15" hidden="false" customHeight="false" outlineLevel="0" collapsed="false">
      <c r="A2784" s="28" t="n">
        <v>75</v>
      </c>
      <c r="B2784" s="29" t="n">
        <v>45473</v>
      </c>
      <c r="C2784" s="28" t="n">
        <v>38449.07</v>
      </c>
      <c r="D2784" s="28" t="n">
        <v>1710</v>
      </c>
      <c r="E2784" s="28" t="s">
        <v>380</v>
      </c>
    </row>
    <row r="2785" customFormat="false" ht="15" hidden="false" customHeight="false" outlineLevel="0" collapsed="false">
      <c r="A2785" s="28" t="n">
        <v>75</v>
      </c>
      <c r="B2785" s="29" t="n">
        <v>45504</v>
      </c>
      <c r="C2785" s="28" t="n">
        <v>38799.61</v>
      </c>
      <c r="D2785" s="28" t="n">
        <v>497.66</v>
      </c>
      <c r="E2785" s="28" t="s">
        <v>381</v>
      </c>
    </row>
    <row r="2786" customFormat="false" ht="15" hidden="false" customHeight="false" outlineLevel="0" collapsed="false">
      <c r="A2786" s="28" t="n">
        <v>75</v>
      </c>
      <c r="B2786" s="29" t="n">
        <v>45535</v>
      </c>
      <c r="C2786" s="28" t="n">
        <v>40138.82</v>
      </c>
      <c r="D2786" s="28" t="n">
        <v>1710</v>
      </c>
      <c r="E2786" s="28" t="s">
        <v>380</v>
      </c>
    </row>
    <row r="2787" customFormat="false" ht="15" hidden="false" customHeight="false" outlineLevel="0" collapsed="false">
      <c r="A2787" s="28" t="n">
        <v>75</v>
      </c>
      <c r="B2787" s="29" t="n">
        <v>45565</v>
      </c>
      <c r="C2787" s="28" t="n">
        <v>41446.43</v>
      </c>
      <c r="D2787" s="28" t="n">
        <v>1710</v>
      </c>
      <c r="E2787" s="28" t="s">
        <v>380</v>
      </c>
    </row>
    <row r="2788" customFormat="false" ht="15" hidden="false" customHeight="false" outlineLevel="0" collapsed="false">
      <c r="A2788" s="28" t="n">
        <v>75</v>
      </c>
      <c r="B2788" s="29" t="n">
        <v>45596</v>
      </c>
      <c r="C2788" s="28" t="n">
        <v>42658.68</v>
      </c>
      <c r="D2788" s="28" t="n">
        <v>1710</v>
      </c>
      <c r="E2788" s="28" t="s">
        <v>380</v>
      </c>
    </row>
    <row r="2789" customFormat="false" ht="15" hidden="false" customHeight="false" outlineLevel="0" collapsed="false">
      <c r="A2789" s="28" t="n">
        <v>75</v>
      </c>
      <c r="B2789" s="29" t="n">
        <v>45626</v>
      </c>
      <c r="C2789" s="28" t="n">
        <v>44281.62</v>
      </c>
      <c r="D2789" s="28" t="n">
        <v>1710</v>
      </c>
      <c r="E2789" s="28" t="s">
        <v>380</v>
      </c>
    </row>
    <row r="2790" customFormat="false" ht="15" hidden="false" customHeight="false" outlineLevel="0" collapsed="false">
      <c r="A2790" s="28" t="n">
        <v>75</v>
      </c>
      <c r="B2790" s="29" t="n">
        <v>45657</v>
      </c>
      <c r="C2790" s="28" t="n">
        <v>45546.27</v>
      </c>
      <c r="D2790" s="28" t="n">
        <v>1710</v>
      </c>
      <c r="E2790" s="28" t="s">
        <v>380</v>
      </c>
    </row>
    <row r="2791" customFormat="false" ht="15" hidden="false" customHeight="false" outlineLevel="0" collapsed="false">
      <c r="A2791" s="28" t="n">
        <v>75</v>
      </c>
      <c r="B2791" s="29" t="n">
        <v>45688</v>
      </c>
      <c r="C2791" s="28" t="n">
        <v>46862.27</v>
      </c>
      <c r="D2791" s="28" t="n">
        <v>1710</v>
      </c>
      <c r="E2791" s="28" t="s">
        <v>380</v>
      </c>
    </row>
    <row r="2792" customFormat="false" ht="15" hidden="false" customHeight="false" outlineLevel="0" collapsed="false">
      <c r="A2792" s="28" t="n">
        <v>75</v>
      </c>
      <c r="B2792" s="29" t="n">
        <v>45716</v>
      </c>
      <c r="C2792" s="28" t="n">
        <v>48369.5</v>
      </c>
      <c r="D2792" s="28" t="n">
        <v>1710</v>
      </c>
      <c r="E2792" s="28" t="s">
        <v>380</v>
      </c>
    </row>
    <row r="2793" customFormat="false" ht="15" hidden="false" customHeight="false" outlineLevel="0" collapsed="false">
      <c r="A2793" s="28" t="n">
        <v>75</v>
      </c>
      <c r="B2793" s="29" t="n">
        <v>45747</v>
      </c>
      <c r="C2793" s="28" t="n">
        <v>49581.75</v>
      </c>
      <c r="D2793" s="28" t="n">
        <v>1710</v>
      </c>
      <c r="E2793" s="28" t="s">
        <v>380</v>
      </c>
    </row>
    <row r="2794" customFormat="false" ht="15" hidden="false" customHeight="false" outlineLevel="0" collapsed="false">
      <c r="A2794" s="28" t="n">
        <v>75</v>
      </c>
      <c r="B2794" s="29" t="n">
        <v>45777</v>
      </c>
      <c r="C2794" s="28" t="n">
        <v>50991.6</v>
      </c>
      <c r="D2794" s="28" t="n">
        <v>1710</v>
      </c>
      <c r="E2794" s="28" t="s">
        <v>380</v>
      </c>
    </row>
    <row r="2795" customFormat="false" ht="15" hidden="false" customHeight="false" outlineLevel="0" collapsed="false">
      <c r="A2795" s="28" t="n">
        <v>75</v>
      </c>
      <c r="B2795" s="29" t="n">
        <v>45808</v>
      </c>
      <c r="C2795" s="28" t="n">
        <v>52504.38</v>
      </c>
      <c r="D2795" s="28" t="n">
        <v>1710</v>
      </c>
      <c r="E2795" s="28" t="s">
        <v>380</v>
      </c>
    </row>
    <row r="2796" customFormat="false" ht="15" hidden="false" customHeight="false" outlineLevel="0" collapsed="false">
      <c r="A2796" s="28" t="n">
        <v>75</v>
      </c>
      <c r="B2796" s="29" t="n">
        <v>45838</v>
      </c>
      <c r="C2796" s="28" t="n">
        <v>54018.2</v>
      </c>
      <c r="D2796" s="28" t="n">
        <v>1710</v>
      </c>
      <c r="E2796" s="28" t="s">
        <v>380</v>
      </c>
    </row>
    <row r="2797" customFormat="false" ht="15" hidden="false" customHeight="false" outlineLevel="0" collapsed="false">
      <c r="A2797" s="28" t="n">
        <v>75</v>
      </c>
      <c r="B2797" s="29" t="n">
        <v>45869</v>
      </c>
      <c r="C2797" s="28" t="n">
        <v>55494.33</v>
      </c>
      <c r="D2797" s="28" t="n">
        <v>1710</v>
      </c>
      <c r="E2797" s="28" t="s">
        <v>380</v>
      </c>
    </row>
    <row r="2798" customFormat="false" ht="15" hidden="false" customHeight="false" outlineLevel="0" collapsed="false">
      <c r="A2798" s="28" t="n">
        <v>75</v>
      </c>
      <c r="B2798" s="29" t="n">
        <v>45900</v>
      </c>
      <c r="C2798" s="28" t="n">
        <v>56962.11</v>
      </c>
      <c r="D2798" s="28" t="n">
        <v>1710</v>
      </c>
      <c r="E2798" s="28" t="s">
        <v>380</v>
      </c>
    </row>
    <row r="2799" customFormat="false" ht="15" hidden="false" customHeight="false" outlineLevel="0" collapsed="false">
      <c r="A2799" s="28" t="n">
        <v>75</v>
      </c>
      <c r="B2799" s="29" t="n">
        <v>45930</v>
      </c>
      <c r="C2799" s="28" t="n">
        <v>58445.12</v>
      </c>
      <c r="D2799" s="28" t="n">
        <v>1710</v>
      </c>
      <c r="E2799" s="28" t="s">
        <v>380</v>
      </c>
    </row>
    <row r="2800" customFormat="false" ht="15" hidden="false" customHeight="false" outlineLevel="0" collapsed="false">
      <c r="A2800" s="28" t="n">
        <v>75</v>
      </c>
      <c r="B2800" s="29" t="n">
        <v>45961</v>
      </c>
      <c r="C2800" s="28" t="n">
        <v>60121.11</v>
      </c>
      <c r="D2800" s="28" t="n">
        <v>1710</v>
      </c>
      <c r="E2800" s="28" t="s">
        <v>380</v>
      </c>
    </row>
    <row r="2801" customFormat="false" ht="15" hidden="false" customHeight="false" outlineLevel="0" collapsed="false">
      <c r="A2801" s="28" t="n">
        <v>75</v>
      </c>
      <c r="B2801" s="29" t="n">
        <v>45991</v>
      </c>
      <c r="C2801" s="28" t="n">
        <v>61770.37</v>
      </c>
      <c r="D2801" s="28" t="n">
        <v>1710</v>
      </c>
      <c r="E2801" s="28" t="s">
        <v>380</v>
      </c>
    </row>
    <row r="2802" customFormat="false" ht="15" hidden="false" customHeight="false" outlineLevel="0" collapsed="false">
      <c r="A2802" s="28" t="n">
        <v>75</v>
      </c>
      <c r="B2802" s="29" t="n">
        <v>46022</v>
      </c>
      <c r="C2802" s="28" t="n">
        <v>62976.33</v>
      </c>
      <c r="D2802" s="28" t="n">
        <v>1710</v>
      </c>
      <c r="E2802" s="28" t="s">
        <v>380</v>
      </c>
    </row>
    <row r="2803" customFormat="false" ht="15" hidden="false" customHeight="false" outlineLevel="0" collapsed="false">
      <c r="A2803" s="28" t="n">
        <v>75</v>
      </c>
      <c r="B2803" s="29" t="n">
        <v>46053</v>
      </c>
      <c r="C2803" s="28" t="n">
        <v>63432.23</v>
      </c>
      <c r="D2803" s="28" t="n">
        <v>937.92</v>
      </c>
      <c r="E2803" s="28" t="s">
        <v>381</v>
      </c>
    </row>
    <row r="2804" customFormat="false" ht="15" hidden="false" customHeight="false" outlineLevel="0" collapsed="false">
      <c r="A2804" s="28" t="n">
        <v>75</v>
      </c>
      <c r="B2804" s="29" t="n">
        <v>46081</v>
      </c>
      <c r="C2804" s="28" t="n">
        <v>63822.53</v>
      </c>
      <c r="D2804" s="28" t="n">
        <v>418.47</v>
      </c>
      <c r="E2804" s="28" t="s">
        <v>381</v>
      </c>
    </row>
    <row r="2805" customFormat="false" ht="15" hidden="false" customHeight="false" outlineLevel="0" collapsed="false">
      <c r="A2805" s="28" t="n">
        <v>75</v>
      </c>
      <c r="B2805" s="29" t="n">
        <v>46112</v>
      </c>
      <c r="C2805" s="28" t="n">
        <v>65323.96</v>
      </c>
      <c r="D2805" s="28" t="n">
        <v>1710</v>
      </c>
      <c r="E2805" s="28" t="s">
        <v>380</v>
      </c>
    </row>
    <row r="2806" customFormat="false" ht="15" hidden="false" customHeight="false" outlineLevel="0" collapsed="false">
      <c r="A2806" s="28" t="n">
        <v>75</v>
      </c>
      <c r="B2806" s="29" t="n">
        <v>46142</v>
      </c>
      <c r="C2806" s="28" t="n">
        <v>66959.48</v>
      </c>
      <c r="D2806" s="28" t="n">
        <v>1710</v>
      </c>
      <c r="E2806" s="28" t="s">
        <v>380</v>
      </c>
    </row>
    <row r="2807" customFormat="false" ht="15" hidden="false" customHeight="false" outlineLevel="0" collapsed="false">
      <c r="A2807" s="28" t="n">
        <v>75</v>
      </c>
      <c r="B2807" s="29" t="n">
        <v>46173</v>
      </c>
      <c r="C2807" s="28" t="n">
        <v>68423.06</v>
      </c>
      <c r="D2807" s="28" t="n">
        <v>1710</v>
      </c>
      <c r="E2807" s="28" t="s">
        <v>380</v>
      </c>
    </row>
    <row r="2808" customFormat="false" ht="15" hidden="false" customHeight="false" outlineLevel="0" collapsed="false">
      <c r="A2808" s="28" t="n">
        <v>75</v>
      </c>
      <c r="B2808" s="29" t="n">
        <v>46203</v>
      </c>
      <c r="C2808" s="28" t="n">
        <v>70031.68</v>
      </c>
      <c r="D2808" s="28" t="n">
        <v>1710</v>
      </c>
      <c r="E2808" s="28" t="s">
        <v>380</v>
      </c>
    </row>
    <row r="2809" customFormat="false" ht="15" hidden="false" customHeight="false" outlineLevel="0" collapsed="false">
      <c r="A2809" s="28" t="n">
        <v>75</v>
      </c>
      <c r="B2809" s="29" t="n">
        <v>46234</v>
      </c>
      <c r="C2809" s="28" t="n">
        <v>71258.94</v>
      </c>
      <c r="D2809" s="28" t="n">
        <v>1710</v>
      </c>
      <c r="E2809" s="28" t="s">
        <v>380</v>
      </c>
    </row>
    <row r="2810" customFormat="false" ht="15" hidden="false" customHeight="false" outlineLevel="0" collapsed="false">
      <c r="A2810" s="28" t="n">
        <v>75</v>
      </c>
      <c r="B2810" s="29" t="n">
        <v>46265</v>
      </c>
      <c r="C2810" s="28" t="n">
        <v>72700.8</v>
      </c>
      <c r="D2810" s="28" t="n">
        <v>1710</v>
      </c>
      <c r="E2810" s="28" t="s">
        <v>380</v>
      </c>
    </row>
    <row r="2811" customFormat="false" ht="15" hidden="false" customHeight="false" outlineLevel="0" collapsed="false">
      <c r="A2811" s="28" t="n">
        <v>76</v>
      </c>
      <c r="B2811" s="29" t="n">
        <v>45747</v>
      </c>
      <c r="C2811" s="28" t="n">
        <v>6965.43</v>
      </c>
      <c r="D2811" s="28" t="n">
        <v>1760</v>
      </c>
      <c r="E2811" s="28" t="s">
        <v>380</v>
      </c>
    </row>
    <row r="2812" customFormat="false" ht="15" hidden="false" customHeight="false" outlineLevel="0" collapsed="false">
      <c r="A2812" s="28" t="n">
        <v>76</v>
      </c>
      <c r="B2812" s="29" t="n">
        <v>45777</v>
      </c>
      <c r="C2812" s="28" t="n">
        <v>8330.46</v>
      </c>
      <c r="D2812" s="28" t="n">
        <v>1760</v>
      </c>
      <c r="E2812" s="28" t="s">
        <v>380</v>
      </c>
    </row>
    <row r="2813" customFormat="false" ht="15" hidden="false" customHeight="false" outlineLevel="0" collapsed="false">
      <c r="A2813" s="28" t="n">
        <v>76</v>
      </c>
      <c r="B2813" s="29" t="n">
        <v>45808</v>
      </c>
      <c r="C2813" s="28" t="n">
        <v>9806.29</v>
      </c>
      <c r="D2813" s="28" t="n">
        <v>1760</v>
      </c>
      <c r="E2813" s="28" t="s">
        <v>380</v>
      </c>
    </row>
    <row r="2814" customFormat="false" ht="15" hidden="false" customHeight="false" outlineLevel="0" collapsed="false">
      <c r="A2814" s="28" t="n">
        <v>76</v>
      </c>
      <c r="B2814" s="29" t="n">
        <v>45838</v>
      </c>
      <c r="C2814" s="28" t="n">
        <v>11493.98</v>
      </c>
      <c r="D2814" s="28" t="n">
        <v>1760</v>
      </c>
      <c r="E2814" s="28" t="s">
        <v>380</v>
      </c>
    </row>
    <row r="2815" customFormat="false" ht="15" hidden="false" customHeight="false" outlineLevel="0" collapsed="false">
      <c r="A2815" s="28" t="n">
        <v>76</v>
      </c>
      <c r="B2815" s="29" t="n">
        <v>45869</v>
      </c>
      <c r="C2815" s="28" t="n">
        <v>13099.36</v>
      </c>
      <c r="D2815" s="28" t="n">
        <v>1760</v>
      </c>
      <c r="E2815" s="28" t="s">
        <v>380</v>
      </c>
    </row>
    <row r="2816" customFormat="false" ht="15" hidden="false" customHeight="false" outlineLevel="0" collapsed="false">
      <c r="A2816" s="28" t="n">
        <v>76</v>
      </c>
      <c r="B2816" s="29" t="n">
        <v>45900</v>
      </c>
      <c r="C2816" s="28" t="n">
        <v>14846.91</v>
      </c>
      <c r="D2816" s="28" t="n">
        <v>1760</v>
      </c>
      <c r="E2816" s="28" t="s">
        <v>380</v>
      </c>
    </row>
    <row r="2817" customFormat="false" ht="15" hidden="false" customHeight="false" outlineLevel="0" collapsed="false">
      <c r="A2817" s="28" t="n">
        <v>76</v>
      </c>
      <c r="B2817" s="29" t="n">
        <v>45930</v>
      </c>
      <c r="C2817" s="28" t="n">
        <v>16550.34</v>
      </c>
      <c r="D2817" s="28" t="n">
        <v>1760</v>
      </c>
      <c r="E2817" s="28" t="s">
        <v>380</v>
      </c>
    </row>
    <row r="2818" customFormat="false" ht="15" hidden="false" customHeight="false" outlineLevel="0" collapsed="false">
      <c r="A2818" s="28" t="n">
        <v>76</v>
      </c>
      <c r="B2818" s="29" t="n">
        <v>45961</v>
      </c>
      <c r="C2818" s="28" t="n">
        <v>17882.99</v>
      </c>
      <c r="D2818" s="28" t="n">
        <v>1760</v>
      </c>
      <c r="E2818" s="28" t="s">
        <v>380</v>
      </c>
    </row>
    <row r="2819" customFormat="false" ht="15" hidden="false" customHeight="false" outlineLevel="0" collapsed="false">
      <c r="A2819" s="28" t="n">
        <v>76</v>
      </c>
      <c r="B2819" s="29" t="n">
        <v>45991</v>
      </c>
      <c r="C2819" s="28" t="n">
        <v>19634.82</v>
      </c>
      <c r="D2819" s="28" t="n">
        <v>1760</v>
      </c>
      <c r="E2819" s="28" t="s">
        <v>380</v>
      </c>
    </row>
    <row r="2820" customFormat="false" ht="15" hidden="false" customHeight="false" outlineLevel="0" collapsed="false">
      <c r="A2820" s="28" t="n">
        <v>76</v>
      </c>
      <c r="B2820" s="29" t="n">
        <v>46022</v>
      </c>
      <c r="C2820" s="28" t="n">
        <v>19974.76</v>
      </c>
      <c r="D2820" s="28" t="n">
        <v>393.23</v>
      </c>
      <c r="E2820" s="28" t="s">
        <v>381</v>
      </c>
    </row>
    <row r="2821" customFormat="false" ht="15" hidden="false" customHeight="false" outlineLevel="0" collapsed="false">
      <c r="A2821" s="28" t="n">
        <v>76</v>
      </c>
      <c r="B2821" s="29" t="n">
        <v>46053</v>
      </c>
      <c r="C2821" s="28" t="n">
        <v>20278.57</v>
      </c>
      <c r="D2821" s="28" t="n">
        <v>683.81</v>
      </c>
      <c r="E2821" s="28" t="s">
        <v>381</v>
      </c>
    </row>
    <row r="2822" customFormat="false" ht="15" hidden="false" customHeight="false" outlineLevel="0" collapsed="false">
      <c r="A2822" s="28" t="n">
        <v>76</v>
      </c>
      <c r="B2822" s="29" t="n">
        <v>46081</v>
      </c>
      <c r="C2822" s="28" t="n">
        <v>21661.42</v>
      </c>
      <c r="D2822" s="28" t="n">
        <v>1760</v>
      </c>
      <c r="E2822" s="28" t="s">
        <v>380</v>
      </c>
    </row>
    <row r="2823" customFormat="false" ht="15" hidden="false" customHeight="false" outlineLevel="0" collapsed="false">
      <c r="A2823" s="28" t="n">
        <v>76</v>
      </c>
      <c r="B2823" s="29" t="n">
        <v>46112</v>
      </c>
      <c r="C2823" s="28" t="n">
        <v>21292.73</v>
      </c>
      <c r="D2823" s="28" t="n">
        <v>0</v>
      </c>
      <c r="E2823" s="28" t="s">
        <v>379</v>
      </c>
    </row>
    <row r="2824" customFormat="false" ht="15" hidden="false" customHeight="false" outlineLevel="0" collapsed="false">
      <c r="A2824" s="28" t="n">
        <v>76</v>
      </c>
      <c r="B2824" s="29" t="n">
        <v>46142</v>
      </c>
      <c r="C2824" s="28" t="n">
        <v>22633.4</v>
      </c>
      <c r="D2824" s="28" t="n">
        <v>1760</v>
      </c>
      <c r="E2824" s="28" t="s">
        <v>380</v>
      </c>
    </row>
    <row r="2825" customFormat="false" ht="15" hidden="false" customHeight="false" outlineLevel="0" collapsed="false">
      <c r="A2825" s="28" t="n">
        <v>76</v>
      </c>
      <c r="B2825" s="29" t="n">
        <v>46173</v>
      </c>
      <c r="C2825" s="28" t="n">
        <v>23935.24</v>
      </c>
      <c r="D2825" s="28" t="n">
        <v>1760</v>
      </c>
      <c r="E2825" s="28" t="s">
        <v>380</v>
      </c>
    </row>
    <row r="2826" customFormat="false" ht="15" hidden="false" customHeight="false" outlineLevel="0" collapsed="false">
      <c r="A2826" s="28" t="n">
        <v>76</v>
      </c>
      <c r="B2826" s="29" t="n">
        <v>46203</v>
      </c>
      <c r="C2826" s="28" t="n">
        <v>25521</v>
      </c>
      <c r="D2826" s="28" t="n">
        <v>1760</v>
      </c>
      <c r="E2826" s="28" t="s">
        <v>380</v>
      </c>
    </row>
    <row r="2827" customFormat="false" ht="15" hidden="false" customHeight="false" outlineLevel="0" collapsed="false">
      <c r="A2827" s="28" t="n">
        <v>76</v>
      </c>
      <c r="B2827" s="29" t="n">
        <v>46234</v>
      </c>
      <c r="C2827" s="28" t="n">
        <v>27233.1</v>
      </c>
      <c r="D2827" s="28" t="n">
        <v>1760</v>
      </c>
      <c r="E2827" s="28" t="s">
        <v>380</v>
      </c>
    </row>
    <row r="2828" customFormat="false" ht="15" hidden="false" customHeight="false" outlineLevel="0" collapsed="false">
      <c r="A2828" s="28" t="n">
        <v>76</v>
      </c>
      <c r="B2828" s="29" t="n">
        <v>46265</v>
      </c>
      <c r="C2828" s="28" t="n">
        <v>28984.08</v>
      </c>
      <c r="D2828" s="28" t="n">
        <v>1760</v>
      </c>
      <c r="E2828" s="28" t="s">
        <v>380</v>
      </c>
    </row>
    <row r="2829" customFormat="false" ht="15" hidden="false" customHeight="false" outlineLevel="0" collapsed="false">
      <c r="A2829" s="28" t="n">
        <v>77</v>
      </c>
      <c r="B2829" s="29" t="n">
        <v>45322</v>
      </c>
      <c r="C2829" s="28" t="n">
        <v>4629.95</v>
      </c>
      <c r="D2829" s="28" t="n">
        <v>1500</v>
      </c>
      <c r="E2829" s="28" t="s">
        <v>380</v>
      </c>
    </row>
    <row r="2830" customFormat="false" ht="15" hidden="false" customHeight="false" outlineLevel="0" collapsed="false">
      <c r="A2830" s="28" t="n">
        <v>77</v>
      </c>
      <c r="B2830" s="29" t="n">
        <v>45351</v>
      </c>
      <c r="C2830" s="28" t="n">
        <v>5784.03</v>
      </c>
      <c r="D2830" s="28" t="n">
        <v>345.64</v>
      </c>
      <c r="E2830" s="28" t="s">
        <v>381</v>
      </c>
    </row>
    <row r="2831" customFormat="false" ht="15" hidden="false" customHeight="false" outlineLevel="0" collapsed="false">
      <c r="A2831" s="28" t="n">
        <v>77</v>
      </c>
      <c r="B2831" s="29" t="n">
        <v>45382</v>
      </c>
      <c r="C2831" s="28" t="n">
        <v>7056.53</v>
      </c>
      <c r="D2831" s="28" t="n">
        <v>1500</v>
      </c>
      <c r="E2831" s="28" t="s">
        <v>380</v>
      </c>
    </row>
    <row r="2832" customFormat="false" ht="15" hidden="false" customHeight="false" outlineLevel="0" collapsed="false">
      <c r="A2832" s="28" t="n">
        <v>77</v>
      </c>
      <c r="B2832" s="29" t="n">
        <v>45412</v>
      </c>
      <c r="C2832" s="28" t="n">
        <v>8202.27</v>
      </c>
      <c r="D2832" s="28" t="n">
        <v>1500</v>
      </c>
      <c r="E2832" s="28" t="s">
        <v>380</v>
      </c>
    </row>
    <row r="2833" customFormat="false" ht="15" hidden="false" customHeight="false" outlineLevel="0" collapsed="false">
      <c r="A2833" s="28" t="n">
        <v>77</v>
      </c>
      <c r="B2833" s="29" t="n">
        <v>45443</v>
      </c>
      <c r="C2833" s="28" t="n">
        <v>8381.37</v>
      </c>
      <c r="D2833" s="28" t="n">
        <v>391.71</v>
      </c>
      <c r="E2833" s="28" t="s">
        <v>381</v>
      </c>
    </row>
    <row r="2834" customFormat="false" ht="15" hidden="false" customHeight="false" outlineLevel="0" collapsed="false">
      <c r="A2834" s="28" t="n">
        <v>77</v>
      </c>
      <c r="B2834" s="29" t="n">
        <v>45473</v>
      </c>
      <c r="C2834" s="28" t="n">
        <v>9736.94</v>
      </c>
      <c r="D2834" s="28" t="n">
        <v>1500</v>
      </c>
      <c r="E2834" s="28" t="s">
        <v>380</v>
      </c>
    </row>
    <row r="2835" customFormat="false" ht="15" hidden="false" customHeight="false" outlineLevel="0" collapsed="false">
      <c r="A2835" s="28" t="n">
        <v>77</v>
      </c>
      <c r="B2835" s="29" t="n">
        <v>45504</v>
      </c>
      <c r="C2835" s="28" t="n">
        <v>10848.04</v>
      </c>
      <c r="D2835" s="28" t="n">
        <v>1500</v>
      </c>
      <c r="E2835" s="28" t="s">
        <v>380</v>
      </c>
    </row>
    <row r="2836" customFormat="false" ht="15" hidden="false" customHeight="false" outlineLevel="0" collapsed="false">
      <c r="A2836" s="28" t="n">
        <v>77</v>
      </c>
      <c r="B2836" s="29" t="n">
        <v>45535</v>
      </c>
      <c r="C2836" s="28" t="n">
        <v>12001.35</v>
      </c>
      <c r="D2836" s="28" t="n">
        <v>1500</v>
      </c>
      <c r="E2836" s="28" t="s">
        <v>380</v>
      </c>
    </row>
    <row r="2837" customFormat="false" ht="15" hidden="false" customHeight="false" outlineLevel="0" collapsed="false">
      <c r="A2837" s="28" t="n">
        <v>77</v>
      </c>
      <c r="B2837" s="29" t="n">
        <v>45565</v>
      </c>
      <c r="C2837" s="28" t="n">
        <v>12833.77</v>
      </c>
      <c r="D2837" s="28" t="n">
        <v>980.71</v>
      </c>
      <c r="E2837" s="28" t="s">
        <v>381</v>
      </c>
    </row>
    <row r="2838" customFormat="false" ht="15" hidden="false" customHeight="false" outlineLevel="0" collapsed="false">
      <c r="A2838" s="28" t="n">
        <v>77</v>
      </c>
      <c r="B2838" s="29" t="n">
        <v>45596</v>
      </c>
      <c r="C2838" s="28" t="n">
        <v>14228.38</v>
      </c>
      <c r="D2838" s="28" t="n">
        <v>1500</v>
      </c>
      <c r="E2838" s="28" t="s">
        <v>380</v>
      </c>
    </row>
    <row r="2839" customFormat="false" ht="15" hidden="false" customHeight="false" outlineLevel="0" collapsed="false">
      <c r="A2839" s="28" t="n">
        <v>77</v>
      </c>
      <c r="B2839" s="29" t="n">
        <v>45626</v>
      </c>
      <c r="C2839" s="28" t="n">
        <v>15475.13</v>
      </c>
      <c r="D2839" s="28" t="n">
        <v>1500</v>
      </c>
      <c r="E2839" s="28" t="s">
        <v>380</v>
      </c>
    </row>
    <row r="2840" customFormat="false" ht="15" hidden="false" customHeight="false" outlineLevel="0" collapsed="false">
      <c r="A2840" s="28" t="n">
        <v>77</v>
      </c>
      <c r="B2840" s="29" t="n">
        <v>45657</v>
      </c>
      <c r="C2840" s="28" t="n">
        <v>16821.52</v>
      </c>
      <c r="D2840" s="28" t="n">
        <v>1500</v>
      </c>
      <c r="E2840" s="28" t="s">
        <v>380</v>
      </c>
    </row>
    <row r="2841" customFormat="false" ht="15" hidden="false" customHeight="false" outlineLevel="0" collapsed="false">
      <c r="A2841" s="28" t="n">
        <v>77</v>
      </c>
      <c r="B2841" s="29" t="n">
        <v>45688</v>
      </c>
      <c r="C2841" s="28" t="n">
        <v>18152.15</v>
      </c>
      <c r="D2841" s="28" t="n">
        <v>1500</v>
      </c>
      <c r="E2841" s="28" t="s">
        <v>380</v>
      </c>
    </row>
    <row r="2842" customFormat="false" ht="15" hidden="false" customHeight="false" outlineLevel="0" collapsed="false">
      <c r="A2842" s="28" t="n">
        <v>77</v>
      </c>
      <c r="B2842" s="29" t="n">
        <v>45716</v>
      </c>
      <c r="C2842" s="28" t="n">
        <v>18184.21</v>
      </c>
      <c r="D2842" s="28" t="n">
        <v>334.21</v>
      </c>
      <c r="E2842" s="28" t="s">
        <v>381</v>
      </c>
    </row>
    <row r="2843" customFormat="false" ht="15" hidden="false" customHeight="false" outlineLevel="0" collapsed="false">
      <c r="A2843" s="28" t="n">
        <v>77</v>
      </c>
      <c r="B2843" s="29" t="n">
        <v>45747</v>
      </c>
      <c r="C2843" s="28" t="n">
        <v>19611.86</v>
      </c>
      <c r="D2843" s="28" t="n">
        <v>1500</v>
      </c>
      <c r="E2843" s="28" t="s">
        <v>380</v>
      </c>
    </row>
    <row r="2844" customFormat="false" ht="15" hidden="false" customHeight="false" outlineLevel="0" collapsed="false">
      <c r="A2844" s="28" t="n">
        <v>77</v>
      </c>
      <c r="B2844" s="29" t="n">
        <v>45777</v>
      </c>
      <c r="C2844" s="28" t="n">
        <v>21103.37</v>
      </c>
      <c r="D2844" s="28" t="n">
        <v>1500</v>
      </c>
      <c r="E2844" s="28" t="s">
        <v>380</v>
      </c>
    </row>
    <row r="2845" customFormat="false" ht="15" hidden="false" customHeight="false" outlineLevel="0" collapsed="false">
      <c r="A2845" s="28" t="n">
        <v>77</v>
      </c>
      <c r="B2845" s="29" t="n">
        <v>45808</v>
      </c>
      <c r="C2845" s="28" t="n">
        <v>22471.65</v>
      </c>
      <c r="D2845" s="28" t="n">
        <v>1500</v>
      </c>
      <c r="E2845" s="28" t="s">
        <v>380</v>
      </c>
    </row>
    <row r="2846" customFormat="false" ht="15" hidden="false" customHeight="false" outlineLevel="0" collapsed="false">
      <c r="A2846" s="28" t="n">
        <v>77</v>
      </c>
      <c r="B2846" s="29" t="n">
        <v>45838</v>
      </c>
      <c r="C2846" s="28" t="n">
        <v>23592.49</v>
      </c>
      <c r="D2846" s="28" t="n">
        <v>1500</v>
      </c>
      <c r="E2846" s="28" t="s">
        <v>380</v>
      </c>
    </row>
    <row r="2847" customFormat="false" ht="15" hidden="false" customHeight="false" outlineLevel="0" collapsed="false">
      <c r="A2847" s="28" t="n">
        <v>77</v>
      </c>
      <c r="B2847" s="29" t="n">
        <v>45869</v>
      </c>
      <c r="C2847" s="28" t="n">
        <v>24966.41</v>
      </c>
      <c r="D2847" s="28" t="n">
        <v>1500</v>
      </c>
      <c r="E2847" s="28" t="s">
        <v>380</v>
      </c>
    </row>
    <row r="2848" customFormat="false" ht="15" hidden="false" customHeight="false" outlineLevel="0" collapsed="false">
      <c r="A2848" s="28" t="n">
        <v>77</v>
      </c>
      <c r="B2848" s="29" t="n">
        <v>45900</v>
      </c>
      <c r="C2848" s="28" t="n">
        <v>26255.56</v>
      </c>
      <c r="D2848" s="28" t="n">
        <v>1500</v>
      </c>
      <c r="E2848" s="28" t="s">
        <v>380</v>
      </c>
    </row>
    <row r="2849" customFormat="false" ht="15" hidden="false" customHeight="false" outlineLevel="0" collapsed="false">
      <c r="A2849" s="28" t="n">
        <v>77</v>
      </c>
      <c r="B2849" s="29" t="n">
        <v>45930</v>
      </c>
      <c r="C2849" s="28" t="n">
        <v>27726.46</v>
      </c>
      <c r="D2849" s="28" t="n">
        <v>1500</v>
      </c>
      <c r="E2849" s="28" t="s">
        <v>380</v>
      </c>
    </row>
    <row r="2850" customFormat="false" ht="15" hidden="false" customHeight="false" outlineLevel="0" collapsed="false">
      <c r="A2850" s="28" t="n">
        <v>77</v>
      </c>
      <c r="B2850" s="29" t="n">
        <v>45961</v>
      </c>
      <c r="C2850" s="28" t="n">
        <v>29019.15</v>
      </c>
      <c r="D2850" s="28" t="n">
        <v>1500</v>
      </c>
      <c r="E2850" s="28" t="s">
        <v>380</v>
      </c>
    </row>
    <row r="2851" customFormat="false" ht="15" hidden="false" customHeight="false" outlineLevel="0" collapsed="false">
      <c r="A2851" s="28" t="n">
        <v>77</v>
      </c>
      <c r="B2851" s="29" t="n">
        <v>45991</v>
      </c>
      <c r="C2851" s="28" t="n">
        <v>30294.13</v>
      </c>
      <c r="D2851" s="28" t="n">
        <v>1500</v>
      </c>
      <c r="E2851" s="28" t="s">
        <v>380</v>
      </c>
    </row>
    <row r="2852" customFormat="false" ht="15" hidden="false" customHeight="false" outlineLevel="0" collapsed="false">
      <c r="A2852" s="28" t="n">
        <v>77</v>
      </c>
      <c r="B2852" s="29" t="n">
        <v>46022</v>
      </c>
      <c r="C2852" s="28" t="n">
        <v>31621.21</v>
      </c>
      <c r="D2852" s="28" t="n">
        <v>1500</v>
      </c>
      <c r="E2852" s="28" t="s">
        <v>380</v>
      </c>
    </row>
    <row r="2853" customFormat="false" ht="15" hidden="false" customHeight="false" outlineLevel="0" collapsed="false">
      <c r="A2853" s="28" t="n">
        <v>77</v>
      </c>
      <c r="B2853" s="29" t="n">
        <v>46053</v>
      </c>
      <c r="C2853" s="28" t="n">
        <v>32827.66</v>
      </c>
      <c r="D2853" s="28" t="n">
        <v>1500</v>
      </c>
      <c r="E2853" s="28" t="s">
        <v>380</v>
      </c>
    </row>
    <row r="2854" customFormat="false" ht="15" hidden="false" customHeight="false" outlineLevel="0" collapsed="false">
      <c r="A2854" s="28" t="n">
        <v>77</v>
      </c>
      <c r="B2854" s="29" t="n">
        <v>46081</v>
      </c>
      <c r="C2854" s="28" t="n">
        <v>34039.11</v>
      </c>
      <c r="D2854" s="28" t="n">
        <v>1500</v>
      </c>
      <c r="E2854" s="28" t="s">
        <v>380</v>
      </c>
    </row>
    <row r="2855" customFormat="false" ht="15" hidden="false" customHeight="false" outlineLevel="0" collapsed="false">
      <c r="A2855" s="28" t="n">
        <v>77</v>
      </c>
      <c r="B2855" s="29" t="n">
        <v>46112</v>
      </c>
      <c r="C2855" s="28" t="n">
        <v>35240.05</v>
      </c>
      <c r="D2855" s="28" t="n">
        <v>1500</v>
      </c>
      <c r="E2855" s="28" t="s">
        <v>380</v>
      </c>
    </row>
    <row r="2856" customFormat="false" ht="15" hidden="false" customHeight="false" outlineLevel="0" collapsed="false">
      <c r="A2856" s="28" t="n">
        <v>77</v>
      </c>
      <c r="B2856" s="29" t="n">
        <v>46142</v>
      </c>
      <c r="C2856" s="28" t="n">
        <v>36696.08</v>
      </c>
      <c r="D2856" s="28" t="n">
        <v>1500</v>
      </c>
      <c r="E2856" s="28" t="s">
        <v>380</v>
      </c>
    </row>
    <row r="2857" customFormat="false" ht="15" hidden="false" customHeight="false" outlineLevel="0" collapsed="false">
      <c r="A2857" s="28" t="n">
        <v>77</v>
      </c>
      <c r="B2857" s="29" t="n">
        <v>46173</v>
      </c>
      <c r="C2857" s="28" t="n">
        <v>37755.66</v>
      </c>
      <c r="D2857" s="28" t="n">
        <v>1500</v>
      </c>
      <c r="E2857" s="28" t="s">
        <v>380</v>
      </c>
    </row>
    <row r="2858" customFormat="false" ht="15" hidden="false" customHeight="false" outlineLevel="0" collapsed="false">
      <c r="A2858" s="28" t="n">
        <v>77</v>
      </c>
      <c r="B2858" s="29" t="n">
        <v>46203</v>
      </c>
      <c r="C2858" s="28" t="n">
        <v>38906.32</v>
      </c>
      <c r="D2858" s="28" t="n">
        <v>1500</v>
      </c>
      <c r="E2858" s="28" t="s">
        <v>380</v>
      </c>
    </row>
    <row r="2859" customFormat="false" ht="15" hidden="false" customHeight="false" outlineLevel="0" collapsed="false">
      <c r="A2859" s="28" t="n">
        <v>77</v>
      </c>
      <c r="B2859" s="29" t="n">
        <v>46234</v>
      </c>
      <c r="C2859" s="28" t="n">
        <v>39395.9</v>
      </c>
      <c r="D2859" s="28" t="n">
        <v>522.38</v>
      </c>
      <c r="E2859" s="28" t="s">
        <v>381</v>
      </c>
    </row>
    <row r="2860" customFormat="false" ht="15" hidden="false" customHeight="false" outlineLevel="0" collapsed="false">
      <c r="A2860" s="28" t="n">
        <v>77</v>
      </c>
      <c r="B2860" s="29" t="n">
        <v>46265</v>
      </c>
      <c r="C2860" s="28" t="n">
        <v>40514.9</v>
      </c>
      <c r="D2860" s="28" t="n">
        <v>1500</v>
      </c>
      <c r="E2860" s="28" t="s">
        <v>380</v>
      </c>
    </row>
    <row r="2861" customFormat="false" ht="15" hidden="false" customHeight="false" outlineLevel="0" collapsed="false">
      <c r="A2861" s="28" t="n">
        <v>78</v>
      </c>
      <c r="B2861" s="29" t="n">
        <v>45199</v>
      </c>
      <c r="C2861" s="28" t="n">
        <v>12598.67</v>
      </c>
      <c r="D2861" s="28" t="n">
        <v>1610</v>
      </c>
      <c r="E2861" s="28" t="s">
        <v>380</v>
      </c>
    </row>
    <row r="2862" customFormat="false" ht="15" hidden="false" customHeight="false" outlineLevel="0" collapsed="false">
      <c r="A2862" s="28" t="n">
        <v>78</v>
      </c>
      <c r="B2862" s="29" t="n">
        <v>45230</v>
      </c>
      <c r="C2862" s="28" t="n">
        <v>14125.23</v>
      </c>
      <c r="D2862" s="28" t="n">
        <v>1610</v>
      </c>
      <c r="E2862" s="28" t="s">
        <v>380</v>
      </c>
    </row>
    <row r="2863" customFormat="false" ht="15" hidden="false" customHeight="false" outlineLevel="0" collapsed="false">
      <c r="A2863" s="28" t="n">
        <v>78</v>
      </c>
      <c r="B2863" s="29" t="n">
        <v>45260</v>
      </c>
      <c r="C2863" s="28" t="n">
        <v>15372.14</v>
      </c>
      <c r="D2863" s="28" t="n">
        <v>1610</v>
      </c>
      <c r="E2863" s="28" t="s">
        <v>380</v>
      </c>
    </row>
    <row r="2864" customFormat="false" ht="15" hidden="false" customHeight="false" outlineLevel="0" collapsed="false">
      <c r="A2864" s="28" t="n">
        <v>78</v>
      </c>
      <c r="B2864" s="29" t="n">
        <v>45291</v>
      </c>
      <c r="C2864" s="28" t="n">
        <v>16787.57</v>
      </c>
      <c r="D2864" s="28" t="n">
        <v>1610</v>
      </c>
      <c r="E2864" s="28" t="s">
        <v>380</v>
      </c>
    </row>
    <row r="2865" customFormat="false" ht="15" hidden="false" customHeight="false" outlineLevel="0" collapsed="false">
      <c r="A2865" s="28" t="n">
        <v>78</v>
      </c>
      <c r="B2865" s="29" t="n">
        <v>45322</v>
      </c>
      <c r="C2865" s="28" t="n">
        <v>18179.8</v>
      </c>
      <c r="D2865" s="28" t="n">
        <v>1610</v>
      </c>
      <c r="E2865" s="28" t="s">
        <v>380</v>
      </c>
    </row>
    <row r="2866" customFormat="false" ht="15" hidden="false" customHeight="false" outlineLevel="0" collapsed="false">
      <c r="A2866" s="28" t="n">
        <v>78</v>
      </c>
      <c r="B2866" s="29" t="n">
        <v>45351</v>
      </c>
      <c r="C2866" s="28" t="n">
        <v>19387.02</v>
      </c>
      <c r="D2866" s="28" t="n">
        <v>1610</v>
      </c>
      <c r="E2866" s="28" t="s">
        <v>380</v>
      </c>
    </row>
    <row r="2867" customFormat="false" ht="15" hidden="false" customHeight="false" outlineLevel="0" collapsed="false">
      <c r="A2867" s="28" t="n">
        <v>78</v>
      </c>
      <c r="B2867" s="29" t="n">
        <v>45382</v>
      </c>
      <c r="C2867" s="28" t="n">
        <v>19170.3</v>
      </c>
      <c r="D2867" s="28" t="n">
        <v>0</v>
      </c>
      <c r="E2867" s="28" t="s">
        <v>379</v>
      </c>
    </row>
    <row r="2868" customFormat="false" ht="15" hidden="false" customHeight="false" outlineLevel="0" collapsed="false">
      <c r="A2868" s="28" t="n">
        <v>78</v>
      </c>
      <c r="B2868" s="29" t="n">
        <v>45412</v>
      </c>
      <c r="C2868" s="28" t="n">
        <v>20714.56</v>
      </c>
      <c r="D2868" s="28" t="n">
        <v>1610</v>
      </c>
      <c r="E2868" s="28" t="s">
        <v>380</v>
      </c>
    </row>
    <row r="2869" customFormat="false" ht="15" hidden="false" customHeight="false" outlineLevel="0" collapsed="false">
      <c r="A2869" s="28" t="n">
        <v>78</v>
      </c>
      <c r="B2869" s="29" t="n">
        <v>45443</v>
      </c>
      <c r="C2869" s="28" t="n">
        <v>21893.55</v>
      </c>
      <c r="D2869" s="28" t="n">
        <v>1610</v>
      </c>
      <c r="E2869" s="28" t="s">
        <v>380</v>
      </c>
    </row>
    <row r="2870" customFormat="false" ht="15" hidden="false" customHeight="false" outlineLevel="0" collapsed="false">
      <c r="A2870" s="28" t="n">
        <v>78</v>
      </c>
      <c r="B2870" s="29" t="n">
        <v>45473</v>
      </c>
      <c r="C2870" s="28" t="n">
        <v>23434.09</v>
      </c>
      <c r="D2870" s="28" t="n">
        <v>1610</v>
      </c>
      <c r="E2870" s="28" t="s">
        <v>380</v>
      </c>
    </row>
    <row r="2871" customFormat="false" ht="15" hidden="false" customHeight="false" outlineLevel="0" collapsed="false">
      <c r="A2871" s="28" t="n">
        <v>78</v>
      </c>
      <c r="B2871" s="29" t="n">
        <v>45504</v>
      </c>
      <c r="C2871" s="28" t="n">
        <v>24106.93</v>
      </c>
      <c r="D2871" s="28" t="n">
        <v>1014.03</v>
      </c>
      <c r="E2871" s="28" t="s">
        <v>381</v>
      </c>
    </row>
    <row r="2872" customFormat="false" ht="15" hidden="false" customHeight="false" outlineLevel="0" collapsed="false">
      <c r="A2872" s="28" t="n">
        <v>78</v>
      </c>
      <c r="B2872" s="29" t="n">
        <v>45535</v>
      </c>
      <c r="C2872" s="28" t="n">
        <v>24331.65</v>
      </c>
      <c r="D2872" s="28" t="n">
        <v>489.64</v>
      </c>
      <c r="E2872" s="28" t="s">
        <v>381</v>
      </c>
    </row>
    <row r="2873" customFormat="false" ht="15" hidden="false" customHeight="false" outlineLevel="0" collapsed="false">
      <c r="A2873" s="28" t="n">
        <v>78</v>
      </c>
      <c r="B2873" s="29" t="n">
        <v>45565</v>
      </c>
      <c r="C2873" s="28" t="n">
        <v>24702.68</v>
      </c>
      <c r="D2873" s="28" t="n">
        <v>705.09</v>
      </c>
      <c r="E2873" s="28" t="s">
        <v>381</v>
      </c>
    </row>
    <row r="2874" customFormat="false" ht="15" hidden="false" customHeight="false" outlineLevel="0" collapsed="false">
      <c r="A2874" s="28" t="n">
        <v>78</v>
      </c>
      <c r="B2874" s="29" t="n">
        <v>45596</v>
      </c>
      <c r="C2874" s="28" t="n">
        <v>26252.12</v>
      </c>
      <c r="D2874" s="28" t="n">
        <v>1610</v>
      </c>
      <c r="E2874" s="28" t="s">
        <v>380</v>
      </c>
    </row>
    <row r="2875" customFormat="false" ht="15" hidden="false" customHeight="false" outlineLevel="0" collapsed="false">
      <c r="A2875" s="28" t="n">
        <v>78</v>
      </c>
      <c r="B2875" s="29" t="n">
        <v>45626</v>
      </c>
      <c r="C2875" s="28" t="n">
        <v>26677.86</v>
      </c>
      <c r="D2875" s="28" t="n">
        <v>669.15</v>
      </c>
      <c r="E2875" s="28" t="s">
        <v>381</v>
      </c>
    </row>
    <row r="2876" customFormat="false" ht="15" hidden="false" customHeight="false" outlineLevel="0" collapsed="false">
      <c r="A2876" s="28" t="n">
        <v>78</v>
      </c>
      <c r="B2876" s="29" t="n">
        <v>45657</v>
      </c>
      <c r="C2876" s="28" t="n">
        <v>28262.69</v>
      </c>
      <c r="D2876" s="28" t="n">
        <v>1610</v>
      </c>
      <c r="E2876" s="28" t="s">
        <v>380</v>
      </c>
    </row>
    <row r="2877" customFormat="false" ht="15" hidden="false" customHeight="false" outlineLevel="0" collapsed="false">
      <c r="A2877" s="28" t="n">
        <v>78</v>
      </c>
      <c r="B2877" s="29" t="n">
        <v>45688</v>
      </c>
      <c r="C2877" s="28" t="n">
        <v>28758.32</v>
      </c>
      <c r="D2877" s="28" t="n">
        <v>880.74</v>
      </c>
      <c r="E2877" s="28" t="s">
        <v>381</v>
      </c>
    </row>
    <row r="2878" customFormat="false" ht="15" hidden="false" customHeight="false" outlineLevel="0" collapsed="false">
      <c r="A2878" s="28" t="n">
        <v>78</v>
      </c>
      <c r="B2878" s="29" t="n">
        <v>45716</v>
      </c>
      <c r="C2878" s="28" t="n">
        <v>29916.17</v>
      </c>
      <c r="D2878" s="28" t="n">
        <v>1610</v>
      </c>
      <c r="E2878" s="28" t="s">
        <v>380</v>
      </c>
    </row>
    <row r="2879" customFormat="false" ht="15" hidden="false" customHeight="false" outlineLevel="0" collapsed="false">
      <c r="A2879" s="28" t="n">
        <v>78</v>
      </c>
      <c r="B2879" s="29" t="n">
        <v>45747</v>
      </c>
      <c r="C2879" s="28" t="n">
        <v>29630.56</v>
      </c>
      <c r="D2879" s="28" t="n">
        <v>0</v>
      </c>
      <c r="E2879" s="28" t="s">
        <v>379</v>
      </c>
    </row>
    <row r="2880" customFormat="false" ht="15" hidden="false" customHeight="false" outlineLevel="0" collapsed="false">
      <c r="A2880" s="28" t="n">
        <v>78</v>
      </c>
      <c r="B2880" s="29" t="n">
        <v>45777</v>
      </c>
      <c r="C2880" s="28" t="n">
        <v>31212.77</v>
      </c>
      <c r="D2880" s="28" t="n">
        <v>1610</v>
      </c>
      <c r="E2880" s="28" t="s">
        <v>380</v>
      </c>
    </row>
    <row r="2881" customFormat="false" ht="15" hidden="false" customHeight="false" outlineLevel="0" collapsed="false">
      <c r="A2881" s="28" t="n">
        <v>78</v>
      </c>
      <c r="B2881" s="29" t="n">
        <v>45808</v>
      </c>
      <c r="C2881" s="28" t="n">
        <v>32643.81</v>
      </c>
      <c r="D2881" s="28" t="n">
        <v>1610</v>
      </c>
      <c r="E2881" s="28" t="s">
        <v>380</v>
      </c>
    </row>
    <row r="2882" customFormat="false" ht="15" hidden="false" customHeight="false" outlineLevel="0" collapsed="false">
      <c r="A2882" s="28" t="n">
        <v>78</v>
      </c>
      <c r="B2882" s="29" t="n">
        <v>45838</v>
      </c>
      <c r="C2882" s="28" t="n">
        <v>34250.9</v>
      </c>
      <c r="D2882" s="28" t="n">
        <v>1610</v>
      </c>
      <c r="E2882" s="28" t="s">
        <v>380</v>
      </c>
    </row>
    <row r="2883" customFormat="false" ht="15" hidden="false" customHeight="false" outlineLevel="0" collapsed="false">
      <c r="A2883" s="28" t="n">
        <v>78</v>
      </c>
      <c r="B2883" s="29" t="n">
        <v>45869</v>
      </c>
      <c r="C2883" s="28" t="n">
        <v>35528.93</v>
      </c>
      <c r="D2883" s="28" t="n">
        <v>1610</v>
      </c>
      <c r="E2883" s="28" t="s">
        <v>380</v>
      </c>
    </row>
    <row r="2884" customFormat="false" ht="15" hidden="false" customHeight="false" outlineLevel="0" collapsed="false">
      <c r="A2884" s="28" t="n">
        <v>78</v>
      </c>
      <c r="B2884" s="29" t="n">
        <v>45900</v>
      </c>
      <c r="C2884" s="28" t="n">
        <v>36267.2</v>
      </c>
      <c r="D2884" s="28" t="n">
        <v>808.21</v>
      </c>
      <c r="E2884" s="28" t="s">
        <v>381</v>
      </c>
    </row>
    <row r="2885" customFormat="false" ht="15" hidden="false" customHeight="false" outlineLevel="0" collapsed="false">
      <c r="A2885" s="28" t="n">
        <v>78</v>
      </c>
      <c r="B2885" s="29" t="n">
        <v>45930</v>
      </c>
      <c r="C2885" s="28" t="n">
        <v>37675.25</v>
      </c>
      <c r="D2885" s="28" t="n">
        <v>1610</v>
      </c>
      <c r="E2885" s="28" t="s">
        <v>380</v>
      </c>
    </row>
    <row r="2886" customFormat="false" ht="15" hidden="false" customHeight="false" outlineLevel="0" collapsed="false">
      <c r="A2886" s="28" t="n">
        <v>78</v>
      </c>
      <c r="B2886" s="29" t="n">
        <v>45961</v>
      </c>
      <c r="C2886" s="28" t="n">
        <v>38848.23</v>
      </c>
      <c r="D2886" s="28" t="n">
        <v>1610</v>
      </c>
      <c r="E2886" s="28" t="s">
        <v>380</v>
      </c>
    </row>
    <row r="2887" customFormat="false" ht="15" hidden="false" customHeight="false" outlineLevel="0" collapsed="false">
      <c r="A2887" s="28" t="n">
        <v>78</v>
      </c>
      <c r="B2887" s="29" t="n">
        <v>45991</v>
      </c>
      <c r="C2887" s="28" t="n">
        <v>40241.18</v>
      </c>
      <c r="D2887" s="28" t="n">
        <v>1610</v>
      </c>
      <c r="E2887" s="28" t="s">
        <v>380</v>
      </c>
    </row>
    <row r="2888" customFormat="false" ht="15" hidden="false" customHeight="false" outlineLevel="0" collapsed="false">
      <c r="A2888" s="28" t="n">
        <v>78</v>
      </c>
      <c r="B2888" s="29" t="n">
        <v>46022</v>
      </c>
      <c r="C2888" s="28" t="n">
        <v>39866.12</v>
      </c>
      <c r="D2888" s="28" t="n">
        <v>0</v>
      </c>
      <c r="E2888" s="28" t="s">
        <v>379</v>
      </c>
    </row>
    <row r="2889" customFormat="false" ht="15" hidden="false" customHeight="false" outlineLevel="0" collapsed="false">
      <c r="A2889" s="28" t="n">
        <v>78</v>
      </c>
      <c r="B2889" s="29" t="n">
        <v>46053</v>
      </c>
      <c r="C2889" s="28" t="n">
        <v>41146.81</v>
      </c>
      <c r="D2889" s="28" t="n">
        <v>1610</v>
      </c>
      <c r="E2889" s="28" t="s">
        <v>380</v>
      </c>
    </row>
    <row r="2890" customFormat="false" ht="15" hidden="false" customHeight="false" outlineLevel="0" collapsed="false">
      <c r="A2890" s="28" t="n">
        <v>78</v>
      </c>
      <c r="B2890" s="29" t="n">
        <v>46081</v>
      </c>
      <c r="C2890" s="28" t="n">
        <v>42558.06</v>
      </c>
      <c r="D2890" s="28" t="n">
        <v>1610</v>
      </c>
      <c r="E2890" s="28" t="s">
        <v>380</v>
      </c>
    </row>
    <row r="2891" customFormat="false" ht="15" hidden="false" customHeight="false" outlineLevel="0" collapsed="false">
      <c r="A2891" s="28" t="n">
        <v>78</v>
      </c>
      <c r="B2891" s="29" t="n">
        <v>46112</v>
      </c>
      <c r="C2891" s="28" t="n">
        <v>43939.27</v>
      </c>
      <c r="D2891" s="28" t="n">
        <v>1610</v>
      </c>
      <c r="E2891" s="28" t="s">
        <v>380</v>
      </c>
    </row>
    <row r="2892" customFormat="false" ht="15" hidden="false" customHeight="false" outlineLevel="0" collapsed="false">
      <c r="A2892" s="28" t="n">
        <v>78</v>
      </c>
      <c r="B2892" s="29" t="n">
        <v>46142</v>
      </c>
      <c r="C2892" s="28" t="n">
        <v>45325.46</v>
      </c>
      <c r="D2892" s="28" t="n">
        <v>1610</v>
      </c>
      <c r="E2892" s="28" t="s">
        <v>380</v>
      </c>
    </row>
    <row r="2893" customFormat="false" ht="15" hidden="false" customHeight="false" outlineLevel="0" collapsed="false">
      <c r="A2893" s="28" t="n">
        <v>78</v>
      </c>
      <c r="B2893" s="29" t="n">
        <v>46173</v>
      </c>
      <c r="C2893" s="28" t="n">
        <v>46769.18</v>
      </c>
      <c r="D2893" s="28" t="n">
        <v>1610</v>
      </c>
      <c r="E2893" s="28" t="s">
        <v>380</v>
      </c>
    </row>
    <row r="2894" customFormat="false" ht="15" hidden="false" customHeight="false" outlineLevel="0" collapsed="false">
      <c r="A2894" s="28" t="n">
        <v>78</v>
      </c>
      <c r="B2894" s="29" t="n">
        <v>46203</v>
      </c>
      <c r="C2894" s="28" t="n">
        <v>47968.37</v>
      </c>
      <c r="D2894" s="28" t="n">
        <v>1610</v>
      </c>
      <c r="E2894" s="28" t="s">
        <v>380</v>
      </c>
    </row>
    <row r="2895" customFormat="false" ht="15" hidden="false" customHeight="false" outlineLevel="0" collapsed="false">
      <c r="A2895" s="28" t="n">
        <v>78</v>
      </c>
      <c r="B2895" s="29" t="n">
        <v>46234</v>
      </c>
      <c r="C2895" s="28" t="n">
        <v>49161.71</v>
      </c>
      <c r="D2895" s="28" t="n">
        <v>1610</v>
      </c>
      <c r="E2895" s="28" t="s">
        <v>380</v>
      </c>
    </row>
    <row r="2896" customFormat="false" ht="15" hidden="false" customHeight="false" outlineLevel="0" collapsed="false">
      <c r="A2896" s="28" t="n">
        <v>78</v>
      </c>
      <c r="B2896" s="29" t="n">
        <v>46265</v>
      </c>
      <c r="C2896" s="28" t="n">
        <v>50394.36</v>
      </c>
      <c r="D2896" s="28" t="n">
        <v>1610</v>
      </c>
      <c r="E2896" s="28" t="s">
        <v>380</v>
      </c>
    </row>
    <row r="2897" customFormat="false" ht="15" hidden="false" customHeight="false" outlineLevel="0" collapsed="false">
      <c r="A2897" s="28" t="n">
        <v>79</v>
      </c>
      <c r="B2897" s="29" t="n">
        <v>44957</v>
      </c>
      <c r="C2897" s="28" t="n">
        <v>5687.72</v>
      </c>
      <c r="D2897" s="28" t="n">
        <v>758.48</v>
      </c>
      <c r="E2897" s="28" t="s">
        <v>381</v>
      </c>
    </row>
    <row r="2898" customFormat="false" ht="15" hidden="false" customHeight="false" outlineLevel="0" collapsed="false">
      <c r="A2898" s="28" t="n">
        <v>79</v>
      </c>
      <c r="B2898" s="29" t="n">
        <v>44985</v>
      </c>
      <c r="C2898" s="28" t="n">
        <v>7350.13</v>
      </c>
      <c r="D2898" s="28" t="n">
        <v>1730</v>
      </c>
      <c r="E2898" s="28" t="s">
        <v>380</v>
      </c>
    </row>
    <row r="2899" customFormat="false" ht="15" hidden="false" customHeight="false" outlineLevel="0" collapsed="false">
      <c r="A2899" s="28" t="n">
        <v>79</v>
      </c>
      <c r="B2899" s="29" t="n">
        <v>45016</v>
      </c>
      <c r="C2899" s="28" t="n">
        <v>8986.57</v>
      </c>
      <c r="D2899" s="28" t="n">
        <v>1730</v>
      </c>
      <c r="E2899" s="28" t="s">
        <v>380</v>
      </c>
    </row>
    <row r="2900" customFormat="false" ht="15" hidden="false" customHeight="false" outlineLevel="0" collapsed="false">
      <c r="A2900" s="28" t="n">
        <v>79</v>
      </c>
      <c r="B2900" s="29" t="n">
        <v>45046</v>
      </c>
      <c r="C2900" s="28" t="n">
        <v>10625.52</v>
      </c>
      <c r="D2900" s="28" t="n">
        <v>1730</v>
      </c>
      <c r="E2900" s="28" t="s">
        <v>380</v>
      </c>
    </row>
    <row r="2901" customFormat="false" ht="15" hidden="false" customHeight="false" outlineLevel="0" collapsed="false">
      <c r="A2901" s="28" t="n">
        <v>79</v>
      </c>
      <c r="B2901" s="29" t="n">
        <v>45077</v>
      </c>
      <c r="C2901" s="28" t="n">
        <v>12105.29</v>
      </c>
      <c r="D2901" s="28" t="n">
        <v>1730</v>
      </c>
      <c r="E2901" s="28" t="s">
        <v>380</v>
      </c>
    </row>
    <row r="2902" customFormat="false" ht="15" hidden="false" customHeight="false" outlineLevel="0" collapsed="false">
      <c r="A2902" s="28" t="n">
        <v>79</v>
      </c>
      <c r="B2902" s="29" t="n">
        <v>45107</v>
      </c>
      <c r="C2902" s="28" t="n">
        <v>13796.36</v>
      </c>
      <c r="D2902" s="28" t="n">
        <v>1730</v>
      </c>
      <c r="E2902" s="28" t="s">
        <v>380</v>
      </c>
    </row>
    <row r="2903" customFormat="false" ht="15" hidden="false" customHeight="false" outlineLevel="0" collapsed="false">
      <c r="A2903" s="28" t="n">
        <v>79</v>
      </c>
      <c r="B2903" s="29" t="n">
        <v>45138</v>
      </c>
      <c r="C2903" s="28" t="n">
        <v>15333.82</v>
      </c>
      <c r="D2903" s="28" t="n">
        <v>1730</v>
      </c>
      <c r="E2903" s="28" t="s">
        <v>380</v>
      </c>
    </row>
    <row r="2904" customFormat="false" ht="15" hidden="false" customHeight="false" outlineLevel="0" collapsed="false">
      <c r="A2904" s="28" t="n">
        <v>79</v>
      </c>
      <c r="B2904" s="29" t="n">
        <v>45169</v>
      </c>
      <c r="C2904" s="28" t="n">
        <v>15985.61</v>
      </c>
      <c r="D2904" s="28" t="n">
        <v>714.43</v>
      </c>
      <c r="E2904" s="28" t="s">
        <v>381</v>
      </c>
    </row>
    <row r="2905" customFormat="false" ht="15" hidden="false" customHeight="false" outlineLevel="0" collapsed="false">
      <c r="A2905" s="28" t="n">
        <v>79</v>
      </c>
      <c r="B2905" s="29" t="n">
        <v>45199</v>
      </c>
      <c r="C2905" s="28" t="n">
        <v>17496.11</v>
      </c>
      <c r="D2905" s="28" t="n">
        <v>1730</v>
      </c>
      <c r="E2905" s="28" t="s">
        <v>380</v>
      </c>
    </row>
    <row r="2906" customFormat="false" ht="15" hidden="false" customHeight="false" outlineLevel="0" collapsed="false">
      <c r="A2906" s="28" t="n">
        <v>79</v>
      </c>
      <c r="B2906" s="29" t="n">
        <v>45230</v>
      </c>
      <c r="C2906" s="28" t="n">
        <v>19073.25</v>
      </c>
      <c r="D2906" s="28" t="n">
        <v>1730</v>
      </c>
      <c r="E2906" s="28" t="s">
        <v>380</v>
      </c>
    </row>
    <row r="2907" customFormat="false" ht="15" hidden="false" customHeight="false" outlineLevel="0" collapsed="false">
      <c r="A2907" s="28" t="n">
        <v>79</v>
      </c>
      <c r="B2907" s="29" t="n">
        <v>45260</v>
      </c>
      <c r="C2907" s="28" t="n">
        <v>20521.33</v>
      </c>
      <c r="D2907" s="28" t="n">
        <v>1730</v>
      </c>
      <c r="E2907" s="28" t="s">
        <v>380</v>
      </c>
    </row>
    <row r="2908" customFormat="false" ht="15" hidden="false" customHeight="false" outlineLevel="0" collapsed="false">
      <c r="A2908" s="28" t="n">
        <v>79</v>
      </c>
      <c r="B2908" s="29" t="n">
        <v>45291</v>
      </c>
      <c r="C2908" s="28" t="n">
        <v>22112.13</v>
      </c>
      <c r="D2908" s="28" t="n">
        <v>1730</v>
      </c>
      <c r="E2908" s="28" t="s">
        <v>380</v>
      </c>
    </row>
    <row r="2909" customFormat="false" ht="15" hidden="false" customHeight="false" outlineLevel="0" collapsed="false">
      <c r="A2909" s="28" t="n">
        <v>79</v>
      </c>
      <c r="B2909" s="29" t="n">
        <v>45322</v>
      </c>
      <c r="C2909" s="28" t="n">
        <v>23542.6</v>
      </c>
      <c r="D2909" s="28" t="n">
        <v>1730</v>
      </c>
      <c r="E2909" s="28" t="s">
        <v>380</v>
      </c>
    </row>
    <row r="2910" customFormat="false" ht="15" hidden="false" customHeight="false" outlineLevel="0" collapsed="false">
      <c r="A2910" s="28" t="n">
        <v>79</v>
      </c>
      <c r="B2910" s="29" t="n">
        <v>45351</v>
      </c>
      <c r="C2910" s="28" t="n">
        <v>25078.08</v>
      </c>
      <c r="D2910" s="28" t="n">
        <v>466.81</v>
      </c>
      <c r="E2910" s="28" t="s">
        <v>379</v>
      </c>
    </row>
    <row r="2911" customFormat="false" ht="15" hidden="false" customHeight="false" outlineLevel="0" collapsed="false">
      <c r="A2911" s="28" t="n">
        <v>79</v>
      </c>
      <c r="B2911" s="29" t="n">
        <v>45382</v>
      </c>
      <c r="C2911" s="28" t="n">
        <v>25651</v>
      </c>
      <c r="D2911" s="28" t="n">
        <v>1068.75</v>
      </c>
      <c r="E2911" s="28" t="s">
        <v>381</v>
      </c>
    </row>
    <row r="2912" customFormat="false" ht="15" hidden="false" customHeight="false" outlineLevel="0" collapsed="false">
      <c r="A2912" s="28" t="n">
        <v>79</v>
      </c>
      <c r="B2912" s="29" t="n">
        <v>45412</v>
      </c>
      <c r="C2912" s="28" t="n">
        <v>27077.64</v>
      </c>
      <c r="D2912" s="28" t="n">
        <v>1730</v>
      </c>
      <c r="E2912" s="28" t="s">
        <v>380</v>
      </c>
    </row>
    <row r="2913" customFormat="false" ht="15" hidden="false" customHeight="false" outlineLevel="0" collapsed="false">
      <c r="A2913" s="28" t="n">
        <v>79</v>
      </c>
      <c r="B2913" s="29" t="n">
        <v>45443</v>
      </c>
      <c r="C2913" s="28" t="n">
        <v>28710.49</v>
      </c>
      <c r="D2913" s="28" t="n">
        <v>1730</v>
      </c>
      <c r="E2913" s="28" t="s">
        <v>380</v>
      </c>
    </row>
    <row r="2914" customFormat="false" ht="15" hidden="false" customHeight="false" outlineLevel="0" collapsed="false">
      <c r="A2914" s="28" t="n">
        <v>79</v>
      </c>
      <c r="B2914" s="29" t="n">
        <v>45473</v>
      </c>
      <c r="C2914" s="28" t="n">
        <v>29186.18</v>
      </c>
      <c r="D2914" s="28" t="n">
        <v>992.05</v>
      </c>
      <c r="E2914" s="28" t="s">
        <v>381</v>
      </c>
    </row>
    <row r="2915" customFormat="false" ht="15" hidden="false" customHeight="false" outlineLevel="0" collapsed="false">
      <c r="A2915" s="28" t="n">
        <v>79</v>
      </c>
      <c r="B2915" s="29" t="n">
        <v>45504</v>
      </c>
      <c r="C2915" s="28" t="n">
        <v>28773.72</v>
      </c>
      <c r="D2915" s="28" t="n">
        <v>0</v>
      </c>
      <c r="E2915" s="28" t="s">
        <v>379</v>
      </c>
    </row>
    <row r="2916" customFormat="false" ht="15" hidden="false" customHeight="false" outlineLevel="0" collapsed="false">
      <c r="A2916" s="28" t="n">
        <v>79</v>
      </c>
      <c r="B2916" s="29" t="n">
        <v>45535</v>
      </c>
      <c r="C2916" s="28" t="n">
        <v>29986.34</v>
      </c>
      <c r="D2916" s="28" t="n">
        <v>1730</v>
      </c>
      <c r="E2916" s="28" t="s">
        <v>380</v>
      </c>
    </row>
    <row r="2917" customFormat="false" ht="15" hidden="false" customHeight="false" outlineLevel="0" collapsed="false">
      <c r="A2917" s="28" t="n">
        <v>79</v>
      </c>
      <c r="B2917" s="29" t="n">
        <v>45565</v>
      </c>
      <c r="C2917" s="28" t="n">
        <v>30285.52</v>
      </c>
      <c r="D2917" s="28" t="n">
        <v>505.49</v>
      </c>
      <c r="E2917" s="28" t="s">
        <v>381</v>
      </c>
    </row>
    <row r="2918" customFormat="false" ht="15" hidden="false" customHeight="false" outlineLevel="0" collapsed="false">
      <c r="A2918" s="28" t="n">
        <v>79</v>
      </c>
      <c r="B2918" s="29" t="n">
        <v>45596</v>
      </c>
      <c r="C2918" s="28" t="n">
        <v>31975.33</v>
      </c>
      <c r="D2918" s="28" t="n">
        <v>1730</v>
      </c>
      <c r="E2918" s="28" t="s">
        <v>380</v>
      </c>
    </row>
    <row r="2919" customFormat="false" ht="15" hidden="false" customHeight="false" outlineLevel="0" collapsed="false">
      <c r="A2919" s="28" t="n">
        <v>79</v>
      </c>
      <c r="B2919" s="29" t="n">
        <v>45626</v>
      </c>
      <c r="C2919" s="28" t="n">
        <v>33692.21</v>
      </c>
      <c r="D2919" s="28" t="n">
        <v>1730</v>
      </c>
      <c r="E2919" s="28" t="s">
        <v>380</v>
      </c>
    </row>
    <row r="2920" customFormat="false" ht="15" hidden="false" customHeight="false" outlineLevel="0" collapsed="false">
      <c r="A2920" s="28" t="n">
        <v>79</v>
      </c>
      <c r="B2920" s="29" t="n">
        <v>45657</v>
      </c>
      <c r="C2920" s="28" t="n">
        <v>35181.11</v>
      </c>
      <c r="D2920" s="28" t="n">
        <v>1730</v>
      </c>
      <c r="E2920" s="28" t="s">
        <v>380</v>
      </c>
    </row>
    <row r="2921" customFormat="false" ht="15" hidden="false" customHeight="false" outlineLevel="0" collapsed="false">
      <c r="A2921" s="28" t="n">
        <v>79</v>
      </c>
      <c r="B2921" s="29" t="n">
        <v>45688</v>
      </c>
      <c r="C2921" s="28" t="n">
        <v>35431.7</v>
      </c>
      <c r="D2921" s="28" t="n">
        <v>362.72</v>
      </c>
      <c r="E2921" s="28" t="s">
        <v>381</v>
      </c>
    </row>
    <row r="2922" customFormat="false" ht="15" hidden="false" customHeight="false" outlineLevel="0" collapsed="false">
      <c r="A2922" s="28" t="n">
        <v>79</v>
      </c>
      <c r="B2922" s="29" t="n">
        <v>45716</v>
      </c>
      <c r="C2922" s="28" t="n">
        <v>35224.07</v>
      </c>
      <c r="D2922" s="28" t="n">
        <v>0</v>
      </c>
      <c r="E2922" s="28" t="s">
        <v>379</v>
      </c>
    </row>
    <row r="2923" customFormat="false" ht="15" hidden="false" customHeight="false" outlineLevel="0" collapsed="false">
      <c r="A2923" s="28" t="n">
        <v>79</v>
      </c>
      <c r="B2923" s="29" t="n">
        <v>45747</v>
      </c>
      <c r="C2923" s="28" t="n">
        <v>36493.67</v>
      </c>
      <c r="D2923" s="28" t="n">
        <v>1730</v>
      </c>
      <c r="E2923" s="28" t="s">
        <v>380</v>
      </c>
    </row>
    <row r="2924" customFormat="false" ht="15" hidden="false" customHeight="false" outlineLevel="0" collapsed="false">
      <c r="A2924" s="28" t="n">
        <v>79</v>
      </c>
      <c r="B2924" s="29" t="n">
        <v>45777</v>
      </c>
      <c r="C2924" s="28" t="n">
        <v>38045.95</v>
      </c>
      <c r="D2924" s="28" t="n">
        <v>1730</v>
      </c>
      <c r="E2924" s="28" t="s">
        <v>380</v>
      </c>
    </row>
    <row r="2925" customFormat="false" ht="15" hidden="false" customHeight="false" outlineLevel="0" collapsed="false">
      <c r="A2925" s="28" t="n">
        <v>79</v>
      </c>
      <c r="B2925" s="29" t="n">
        <v>45808</v>
      </c>
      <c r="C2925" s="28" t="n">
        <v>39758.88</v>
      </c>
      <c r="D2925" s="28" t="n">
        <v>1730</v>
      </c>
      <c r="E2925" s="28" t="s">
        <v>380</v>
      </c>
    </row>
    <row r="2926" customFormat="false" ht="15" hidden="false" customHeight="false" outlineLevel="0" collapsed="false">
      <c r="A2926" s="28" t="n">
        <v>79</v>
      </c>
      <c r="B2926" s="29" t="n">
        <v>45838</v>
      </c>
      <c r="C2926" s="28" t="n">
        <v>41380.58</v>
      </c>
      <c r="D2926" s="28" t="n">
        <v>1730</v>
      </c>
      <c r="E2926" s="28" t="s">
        <v>380</v>
      </c>
    </row>
    <row r="2927" customFormat="false" ht="15" hidden="false" customHeight="false" outlineLevel="0" collapsed="false">
      <c r="A2927" s="28" t="n">
        <v>79</v>
      </c>
      <c r="B2927" s="29" t="n">
        <v>45869</v>
      </c>
      <c r="C2927" s="28" t="n">
        <v>42872.44</v>
      </c>
      <c r="D2927" s="28" t="n">
        <v>1730</v>
      </c>
      <c r="E2927" s="28" t="s">
        <v>380</v>
      </c>
    </row>
    <row r="2928" customFormat="false" ht="15" hidden="false" customHeight="false" outlineLevel="0" collapsed="false">
      <c r="A2928" s="28" t="n">
        <v>79</v>
      </c>
      <c r="B2928" s="29" t="n">
        <v>45900</v>
      </c>
      <c r="C2928" s="28" t="n">
        <v>44457.29</v>
      </c>
      <c r="D2928" s="28" t="n">
        <v>1730</v>
      </c>
      <c r="E2928" s="28" t="s">
        <v>380</v>
      </c>
    </row>
    <row r="2929" customFormat="false" ht="15" hidden="false" customHeight="false" outlineLevel="0" collapsed="false">
      <c r="A2929" s="28" t="n">
        <v>79</v>
      </c>
      <c r="B2929" s="29" t="n">
        <v>45930</v>
      </c>
      <c r="C2929" s="28" t="n">
        <v>45744.68</v>
      </c>
      <c r="D2929" s="28" t="n">
        <v>1730</v>
      </c>
      <c r="E2929" s="28" t="s">
        <v>380</v>
      </c>
    </row>
    <row r="2930" customFormat="false" ht="15" hidden="false" customHeight="false" outlineLevel="0" collapsed="false">
      <c r="A2930" s="28" t="n">
        <v>79</v>
      </c>
      <c r="B2930" s="29" t="n">
        <v>45961</v>
      </c>
      <c r="C2930" s="28" t="n">
        <v>46179.47</v>
      </c>
      <c r="D2930" s="28" t="n">
        <v>727.09</v>
      </c>
      <c r="E2930" s="28" t="s">
        <v>381</v>
      </c>
    </row>
    <row r="2931" customFormat="false" ht="15" hidden="false" customHeight="false" outlineLevel="0" collapsed="false">
      <c r="A2931" s="28" t="n">
        <v>79</v>
      </c>
      <c r="B2931" s="29" t="n">
        <v>45991</v>
      </c>
      <c r="C2931" s="28" t="n">
        <v>47684.62</v>
      </c>
      <c r="D2931" s="28" t="n">
        <v>1730</v>
      </c>
      <c r="E2931" s="28" t="s">
        <v>380</v>
      </c>
    </row>
    <row r="2932" customFormat="false" ht="15" hidden="false" customHeight="false" outlineLevel="0" collapsed="false">
      <c r="A2932" s="28" t="n">
        <v>79</v>
      </c>
      <c r="B2932" s="29" t="n">
        <v>46022</v>
      </c>
      <c r="C2932" s="28" t="n">
        <v>49126.47</v>
      </c>
      <c r="D2932" s="28" t="n">
        <v>1730</v>
      </c>
      <c r="E2932" s="28" t="s">
        <v>380</v>
      </c>
    </row>
    <row r="2933" customFormat="false" ht="15" hidden="false" customHeight="false" outlineLevel="0" collapsed="false">
      <c r="A2933" s="28" t="n">
        <v>79</v>
      </c>
      <c r="B2933" s="29" t="n">
        <v>46053</v>
      </c>
      <c r="C2933" s="28" t="n">
        <v>50359.32</v>
      </c>
      <c r="D2933" s="28" t="n">
        <v>1730</v>
      </c>
      <c r="E2933" s="28" t="s">
        <v>380</v>
      </c>
    </row>
    <row r="2934" customFormat="false" ht="15" hidden="false" customHeight="false" outlineLevel="0" collapsed="false">
      <c r="A2934" s="28" t="n">
        <v>79</v>
      </c>
      <c r="B2934" s="29" t="n">
        <v>46081</v>
      </c>
      <c r="C2934" s="28" t="n">
        <v>51882.91</v>
      </c>
      <c r="D2934" s="28" t="n">
        <v>1730</v>
      </c>
      <c r="E2934" s="28" t="s">
        <v>380</v>
      </c>
    </row>
    <row r="2935" customFormat="false" ht="15" hidden="false" customHeight="false" outlineLevel="0" collapsed="false">
      <c r="A2935" s="28" t="n">
        <v>79</v>
      </c>
      <c r="B2935" s="29" t="n">
        <v>46112</v>
      </c>
      <c r="C2935" s="28" t="n">
        <v>52372.8</v>
      </c>
      <c r="D2935" s="28" t="n">
        <v>570.99</v>
      </c>
      <c r="E2935" s="28" t="s">
        <v>381</v>
      </c>
    </row>
    <row r="2936" customFormat="false" ht="15" hidden="false" customHeight="false" outlineLevel="0" collapsed="false">
      <c r="A2936" s="28" t="n">
        <v>79</v>
      </c>
      <c r="B2936" s="29" t="n">
        <v>46142</v>
      </c>
      <c r="C2936" s="28" t="n">
        <v>53724.69</v>
      </c>
      <c r="D2936" s="28" t="n">
        <v>1730</v>
      </c>
      <c r="E2936" s="28" t="s">
        <v>380</v>
      </c>
    </row>
    <row r="2937" customFormat="false" ht="15" hidden="false" customHeight="false" outlineLevel="0" collapsed="false">
      <c r="A2937" s="28" t="n">
        <v>79</v>
      </c>
      <c r="B2937" s="29" t="n">
        <v>46173</v>
      </c>
      <c r="C2937" s="28" t="n">
        <v>55169.22</v>
      </c>
      <c r="D2937" s="28" t="n">
        <v>1730</v>
      </c>
      <c r="E2937" s="28" t="s">
        <v>380</v>
      </c>
    </row>
    <row r="2938" customFormat="false" ht="15" hidden="false" customHeight="false" outlineLevel="0" collapsed="false">
      <c r="A2938" s="28" t="n">
        <v>79</v>
      </c>
      <c r="B2938" s="29" t="n">
        <v>46203</v>
      </c>
      <c r="C2938" s="28" t="n">
        <v>56585.94</v>
      </c>
      <c r="D2938" s="28" t="n">
        <v>1730</v>
      </c>
      <c r="E2938" s="28" t="s">
        <v>380</v>
      </c>
    </row>
    <row r="2939" customFormat="false" ht="15" hidden="false" customHeight="false" outlineLevel="0" collapsed="false">
      <c r="A2939" s="28" t="n">
        <v>79</v>
      </c>
      <c r="B2939" s="29" t="n">
        <v>46234</v>
      </c>
      <c r="C2939" s="28" t="n">
        <v>58199.23</v>
      </c>
      <c r="D2939" s="28" t="n">
        <v>1730</v>
      </c>
      <c r="E2939" s="28" t="s">
        <v>380</v>
      </c>
    </row>
    <row r="2940" customFormat="false" ht="15" hidden="false" customHeight="false" outlineLevel="0" collapsed="false">
      <c r="A2940" s="28" t="n">
        <v>79</v>
      </c>
      <c r="B2940" s="29" t="n">
        <v>46265</v>
      </c>
      <c r="C2940" s="28" t="n">
        <v>59847.23</v>
      </c>
      <c r="D2940" s="28" t="n">
        <v>1730</v>
      </c>
      <c r="E2940" s="28" t="s">
        <v>380</v>
      </c>
    </row>
    <row r="2941" customFormat="false" ht="15" hidden="false" customHeight="false" outlineLevel="0" collapsed="false">
      <c r="A2941" s="28" t="n">
        <v>80</v>
      </c>
      <c r="B2941" s="29" t="n">
        <v>44957</v>
      </c>
      <c r="C2941" s="28" t="n">
        <v>13131.07</v>
      </c>
      <c r="D2941" s="28" t="n">
        <v>1720</v>
      </c>
      <c r="E2941" s="28" t="s">
        <v>380</v>
      </c>
    </row>
    <row r="2942" customFormat="false" ht="15" hidden="false" customHeight="false" outlineLevel="0" collapsed="false">
      <c r="A2942" s="28" t="n">
        <v>80</v>
      </c>
      <c r="B2942" s="29" t="n">
        <v>44985</v>
      </c>
      <c r="C2942" s="28" t="n">
        <v>14555.61</v>
      </c>
      <c r="D2942" s="28" t="n">
        <v>1720</v>
      </c>
      <c r="E2942" s="28" t="s">
        <v>380</v>
      </c>
    </row>
    <row r="2943" customFormat="false" ht="15" hidden="false" customHeight="false" outlineLevel="0" collapsed="false">
      <c r="A2943" s="28" t="n">
        <v>80</v>
      </c>
      <c r="B2943" s="29" t="n">
        <v>45016</v>
      </c>
      <c r="C2943" s="28" t="n">
        <v>14754.17</v>
      </c>
      <c r="D2943" s="28" t="n">
        <v>535.1</v>
      </c>
      <c r="E2943" s="28" t="s">
        <v>381</v>
      </c>
    </row>
    <row r="2944" customFormat="false" ht="15" hidden="false" customHeight="false" outlineLevel="0" collapsed="false">
      <c r="A2944" s="28" t="n">
        <v>80</v>
      </c>
      <c r="B2944" s="29" t="n">
        <v>45046</v>
      </c>
      <c r="C2944" s="28" t="n">
        <v>16075.61</v>
      </c>
      <c r="D2944" s="28" t="n">
        <v>1720</v>
      </c>
      <c r="E2944" s="28" t="s">
        <v>380</v>
      </c>
    </row>
    <row r="2945" customFormat="false" ht="15" hidden="false" customHeight="false" outlineLevel="0" collapsed="false">
      <c r="A2945" s="28" t="n">
        <v>80</v>
      </c>
      <c r="B2945" s="29" t="n">
        <v>45077</v>
      </c>
      <c r="C2945" s="28" t="n">
        <v>17764.91</v>
      </c>
      <c r="D2945" s="28" t="n">
        <v>1720</v>
      </c>
      <c r="E2945" s="28" t="s">
        <v>380</v>
      </c>
    </row>
    <row r="2946" customFormat="false" ht="15" hidden="false" customHeight="false" outlineLevel="0" collapsed="false">
      <c r="A2946" s="28" t="n">
        <v>80</v>
      </c>
      <c r="B2946" s="29" t="n">
        <v>45107</v>
      </c>
      <c r="C2946" s="28" t="n">
        <v>18493.32</v>
      </c>
      <c r="D2946" s="28" t="n">
        <v>961.93</v>
      </c>
      <c r="E2946" s="28" t="s">
        <v>381</v>
      </c>
    </row>
    <row r="2947" customFormat="false" ht="15" hidden="false" customHeight="false" outlineLevel="0" collapsed="false">
      <c r="A2947" s="28" t="n">
        <v>80</v>
      </c>
      <c r="B2947" s="29" t="n">
        <v>45138</v>
      </c>
      <c r="C2947" s="28" t="n">
        <v>19788.1</v>
      </c>
      <c r="D2947" s="28" t="n">
        <v>1720</v>
      </c>
      <c r="E2947" s="28" t="s">
        <v>380</v>
      </c>
    </row>
    <row r="2948" customFormat="false" ht="15" hidden="false" customHeight="false" outlineLevel="0" collapsed="false">
      <c r="A2948" s="28" t="n">
        <v>80</v>
      </c>
      <c r="B2948" s="29" t="n">
        <v>45169</v>
      </c>
      <c r="C2948" s="28" t="n">
        <v>21422.34</v>
      </c>
      <c r="D2948" s="28" t="n">
        <v>1720</v>
      </c>
      <c r="E2948" s="28" t="s">
        <v>380</v>
      </c>
    </row>
    <row r="2949" customFormat="false" ht="15" hidden="false" customHeight="false" outlineLevel="0" collapsed="false">
      <c r="A2949" s="28" t="n">
        <v>80</v>
      </c>
      <c r="B2949" s="29" t="n">
        <v>45199</v>
      </c>
      <c r="C2949" s="28" t="n">
        <v>22958.7</v>
      </c>
      <c r="D2949" s="28" t="n">
        <v>1720</v>
      </c>
      <c r="E2949" s="28" t="s">
        <v>380</v>
      </c>
    </row>
    <row r="2950" customFormat="false" ht="15" hidden="false" customHeight="false" outlineLevel="0" collapsed="false">
      <c r="A2950" s="28" t="n">
        <v>80</v>
      </c>
      <c r="B2950" s="29" t="n">
        <v>45230</v>
      </c>
      <c r="C2950" s="28" t="n">
        <v>24426.25</v>
      </c>
      <c r="D2950" s="28" t="n">
        <v>1720</v>
      </c>
      <c r="E2950" s="28" t="s">
        <v>380</v>
      </c>
    </row>
    <row r="2951" customFormat="false" ht="15" hidden="false" customHeight="false" outlineLevel="0" collapsed="false">
      <c r="A2951" s="28" t="n">
        <v>80</v>
      </c>
      <c r="B2951" s="29" t="n">
        <v>45260</v>
      </c>
      <c r="C2951" s="28" t="n">
        <v>25822.92</v>
      </c>
      <c r="D2951" s="28" t="n">
        <v>1720</v>
      </c>
      <c r="E2951" s="28" t="s">
        <v>380</v>
      </c>
    </row>
    <row r="2952" customFormat="false" ht="15" hidden="false" customHeight="false" outlineLevel="0" collapsed="false">
      <c r="A2952" s="28" t="n">
        <v>80</v>
      </c>
      <c r="B2952" s="29" t="n">
        <v>45291</v>
      </c>
      <c r="C2952" s="28" t="n">
        <v>27309.36</v>
      </c>
      <c r="D2952" s="28" t="n">
        <v>1720</v>
      </c>
      <c r="E2952" s="28" t="s">
        <v>380</v>
      </c>
    </row>
    <row r="2953" customFormat="false" ht="15" hidden="false" customHeight="false" outlineLevel="0" collapsed="false">
      <c r="A2953" s="28" t="n">
        <v>80</v>
      </c>
      <c r="B2953" s="29" t="n">
        <v>45322</v>
      </c>
      <c r="C2953" s="28" t="n">
        <v>28586.03</v>
      </c>
      <c r="D2953" s="28" t="n">
        <v>1720</v>
      </c>
      <c r="E2953" s="28" t="s">
        <v>380</v>
      </c>
    </row>
    <row r="2954" customFormat="false" ht="15" hidden="false" customHeight="false" outlineLevel="0" collapsed="false">
      <c r="A2954" s="28" t="n">
        <v>80</v>
      </c>
      <c r="B2954" s="29" t="n">
        <v>45351</v>
      </c>
      <c r="C2954" s="28" t="n">
        <v>29884.94</v>
      </c>
      <c r="D2954" s="28" t="n">
        <v>1720</v>
      </c>
      <c r="E2954" s="28" t="s">
        <v>380</v>
      </c>
    </row>
    <row r="2955" customFormat="false" ht="15" hidden="false" customHeight="false" outlineLevel="0" collapsed="false">
      <c r="A2955" s="28" t="n">
        <v>80</v>
      </c>
      <c r="B2955" s="29" t="n">
        <v>45382</v>
      </c>
      <c r="C2955" s="28" t="n">
        <v>31349.44</v>
      </c>
      <c r="D2955" s="28" t="n">
        <v>1720</v>
      </c>
      <c r="E2955" s="28" t="s">
        <v>380</v>
      </c>
    </row>
    <row r="2956" customFormat="false" ht="15" hidden="false" customHeight="false" outlineLevel="0" collapsed="false">
      <c r="A2956" s="28" t="n">
        <v>80</v>
      </c>
      <c r="B2956" s="29" t="n">
        <v>45412</v>
      </c>
      <c r="C2956" s="28" t="n">
        <v>32856.44</v>
      </c>
      <c r="D2956" s="28" t="n">
        <v>1720</v>
      </c>
      <c r="E2956" s="28" t="s">
        <v>380</v>
      </c>
    </row>
    <row r="2957" customFormat="false" ht="15" hidden="false" customHeight="false" outlineLevel="0" collapsed="false">
      <c r="A2957" s="28" t="n">
        <v>80</v>
      </c>
      <c r="B2957" s="29" t="n">
        <v>45443</v>
      </c>
      <c r="C2957" s="28" t="n">
        <v>33064.79</v>
      </c>
      <c r="D2957" s="28" t="n">
        <v>489.9</v>
      </c>
      <c r="E2957" s="28" t="s">
        <v>381</v>
      </c>
    </row>
    <row r="2958" customFormat="false" ht="15" hidden="false" customHeight="false" outlineLevel="0" collapsed="false">
      <c r="A2958" s="28" t="n">
        <v>80</v>
      </c>
      <c r="B2958" s="29" t="n">
        <v>45473</v>
      </c>
      <c r="C2958" s="28" t="n">
        <v>34308.85</v>
      </c>
      <c r="D2958" s="28" t="n">
        <v>1720</v>
      </c>
      <c r="E2958" s="28" t="s">
        <v>380</v>
      </c>
    </row>
    <row r="2959" customFormat="false" ht="15" hidden="false" customHeight="false" outlineLevel="0" collapsed="false">
      <c r="A2959" s="28" t="n">
        <v>80</v>
      </c>
      <c r="B2959" s="29" t="n">
        <v>45504</v>
      </c>
      <c r="C2959" s="28" t="n">
        <v>35594.17</v>
      </c>
      <c r="D2959" s="28" t="n">
        <v>1720</v>
      </c>
      <c r="E2959" s="28" t="s">
        <v>380</v>
      </c>
    </row>
    <row r="2960" customFormat="false" ht="15" hidden="false" customHeight="false" outlineLevel="0" collapsed="false">
      <c r="A2960" s="28" t="n">
        <v>80</v>
      </c>
      <c r="B2960" s="29" t="n">
        <v>45535</v>
      </c>
      <c r="C2960" s="28" t="n">
        <v>37290.2</v>
      </c>
      <c r="D2960" s="28" t="n">
        <v>1720</v>
      </c>
      <c r="E2960" s="28" t="s">
        <v>380</v>
      </c>
    </row>
    <row r="2961" customFormat="false" ht="15" hidden="false" customHeight="false" outlineLevel="0" collapsed="false">
      <c r="A2961" s="28" t="n">
        <v>80</v>
      </c>
      <c r="B2961" s="29" t="n">
        <v>45565</v>
      </c>
      <c r="C2961" s="28" t="n">
        <v>38970.08</v>
      </c>
      <c r="D2961" s="28" t="n">
        <v>1720</v>
      </c>
      <c r="E2961" s="28" t="s">
        <v>380</v>
      </c>
    </row>
    <row r="2962" customFormat="false" ht="15" hidden="false" customHeight="false" outlineLevel="0" collapsed="false">
      <c r="A2962" s="28" t="n">
        <v>80</v>
      </c>
      <c r="B2962" s="29" t="n">
        <v>45596</v>
      </c>
      <c r="C2962" s="28" t="n">
        <v>40264.24</v>
      </c>
      <c r="D2962" s="28" t="n">
        <v>1720</v>
      </c>
      <c r="E2962" s="28" t="s">
        <v>380</v>
      </c>
    </row>
    <row r="2963" customFormat="false" ht="15" hidden="false" customHeight="false" outlineLevel="0" collapsed="false">
      <c r="A2963" s="28" t="n">
        <v>80</v>
      </c>
      <c r="B2963" s="29" t="n">
        <v>45626</v>
      </c>
      <c r="C2963" s="28" t="n">
        <v>41564.29</v>
      </c>
      <c r="D2963" s="28" t="n">
        <v>1720</v>
      </c>
      <c r="E2963" s="28" t="s">
        <v>380</v>
      </c>
    </row>
    <row r="2964" customFormat="false" ht="15" hidden="false" customHeight="false" outlineLevel="0" collapsed="false">
      <c r="A2964" s="28" t="n">
        <v>80</v>
      </c>
      <c r="B2964" s="29" t="n">
        <v>45657</v>
      </c>
      <c r="C2964" s="28" t="n">
        <v>43140.07</v>
      </c>
      <c r="D2964" s="28" t="n">
        <v>1720</v>
      </c>
      <c r="E2964" s="28" t="s">
        <v>380</v>
      </c>
    </row>
    <row r="2965" customFormat="false" ht="15" hidden="false" customHeight="false" outlineLevel="0" collapsed="false">
      <c r="A2965" s="28" t="n">
        <v>80</v>
      </c>
      <c r="B2965" s="29" t="n">
        <v>45688</v>
      </c>
      <c r="C2965" s="28" t="n">
        <v>44388.51</v>
      </c>
      <c r="D2965" s="28" t="n">
        <v>1720</v>
      </c>
      <c r="E2965" s="28" t="s">
        <v>380</v>
      </c>
    </row>
    <row r="2966" customFormat="false" ht="15" hidden="false" customHeight="false" outlineLevel="0" collapsed="false">
      <c r="A2966" s="28" t="n">
        <v>80</v>
      </c>
      <c r="B2966" s="29" t="n">
        <v>45716</v>
      </c>
      <c r="C2966" s="28" t="n">
        <v>46019.06</v>
      </c>
      <c r="D2966" s="28" t="n">
        <v>1720</v>
      </c>
      <c r="E2966" s="28" t="s">
        <v>380</v>
      </c>
    </row>
    <row r="2967" customFormat="false" ht="15" hidden="false" customHeight="false" outlineLevel="0" collapsed="false">
      <c r="A2967" s="28" t="n">
        <v>80</v>
      </c>
      <c r="B2967" s="29" t="n">
        <v>45747</v>
      </c>
      <c r="C2967" s="28" t="n">
        <v>47245.19</v>
      </c>
      <c r="D2967" s="28" t="n">
        <v>1720</v>
      </c>
      <c r="E2967" s="28" t="s">
        <v>380</v>
      </c>
    </row>
    <row r="2968" customFormat="false" ht="15" hidden="false" customHeight="false" outlineLevel="0" collapsed="false">
      <c r="A2968" s="28" t="n">
        <v>80</v>
      </c>
      <c r="B2968" s="29" t="n">
        <v>45777</v>
      </c>
      <c r="C2968" s="28" t="n">
        <v>48875.76</v>
      </c>
      <c r="D2968" s="28" t="n">
        <v>1720</v>
      </c>
      <c r="E2968" s="28" t="s">
        <v>380</v>
      </c>
    </row>
    <row r="2969" customFormat="false" ht="15" hidden="false" customHeight="false" outlineLevel="0" collapsed="false">
      <c r="A2969" s="28" t="n">
        <v>80</v>
      </c>
      <c r="B2969" s="29" t="n">
        <v>45808</v>
      </c>
      <c r="C2969" s="28" t="n">
        <v>48749.51</v>
      </c>
      <c r="D2969" s="28" t="n">
        <v>0</v>
      </c>
      <c r="E2969" s="28" t="s">
        <v>379</v>
      </c>
    </row>
    <row r="2970" customFormat="false" ht="15" hidden="false" customHeight="false" outlineLevel="0" collapsed="false">
      <c r="A2970" s="28" t="n">
        <v>80</v>
      </c>
      <c r="B2970" s="29" t="n">
        <v>45838</v>
      </c>
      <c r="C2970" s="28" t="n">
        <v>50390.06</v>
      </c>
      <c r="D2970" s="28" t="n">
        <v>1720</v>
      </c>
      <c r="E2970" s="28" t="s">
        <v>380</v>
      </c>
    </row>
    <row r="2971" customFormat="false" ht="15" hidden="false" customHeight="false" outlineLevel="0" collapsed="false">
      <c r="A2971" s="28" t="n">
        <v>80</v>
      </c>
      <c r="B2971" s="29" t="n">
        <v>45869</v>
      </c>
      <c r="C2971" s="28" t="n">
        <v>51773.64</v>
      </c>
      <c r="D2971" s="28" t="n">
        <v>1720</v>
      </c>
      <c r="E2971" s="28" t="s">
        <v>380</v>
      </c>
    </row>
    <row r="2972" customFormat="false" ht="15" hidden="false" customHeight="false" outlineLevel="0" collapsed="false">
      <c r="A2972" s="28" t="n">
        <v>80</v>
      </c>
      <c r="B2972" s="29" t="n">
        <v>45900</v>
      </c>
      <c r="C2972" s="28" t="n">
        <v>53053.23</v>
      </c>
      <c r="D2972" s="28" t="n">
        <v>1720</v>
      </c>
      <c r="E2972" s="28" t="s">
        <v>380</v>
      </c>
    </row>
    <row r="2973" customFormat="false" ht="15" hidden="false" customHeight="false" outlineLevel="0" collapsed="false">
      <c r="A2973" s="28" t="n">
        <v>80</v>
      </c>
      <c r="B2973" s="29" t="n">
        <v>45930</v>
      </c>
      <c r="C2973" s="28" t="n">
        <v>54454.24</v>
      </c>
      <c r="D2973" s="28" t="n">
        <v>1720</v>
      </c>
      <c r="E2973" s="28" t="s">
        <v>380</v>
      </c>
    </row>
    <row r="2974" customFormat="false" ht="15" hidden="false" customHeight="false" outlineLevel="0" collapsed="false">
      <c r="A2974" s="28" t="n">
        <v>80</v>
      </c>
      <c r="B2974" s="29" t="n">
        <v>45961</v>
      </c>
      <c r="C2974" s="28" t="n">
        <v>55663.76</v>
      </c>
      <c r="D2974" s="28" t="n">
        <v>1720</v>
      </c>
      <c r="E2974" s="28" t="s">
        <v>380</v>
      </c>
    </row>
    <row r="2975" customFormat="false" ht="15" hidden="false" customHeight="false" outlineLevel="0" collapsed="false">
      <c r="A2975" s="28" t="n">
        <v>80</v>
      </c>
      <c r="B2975" s="29" t="n">
        <v>45991</v>
      </c>
      <c r="C2975" s="28" t="n">
        <v>56972.91</v>
      </c>
      <c r="D2975" s="28" t="n">
        <v>1720</v>
      </c>
      <c r="E2975" s="28" t="s">
        <v>380</v>
      </c>
    </row>
    <row r="2976" customFormat="false" ht="15" hidden="false" customHeight="false" outlineLevel="0" collapsed="false">
      <c r="A2976" s="28" t="n">
        <v>80</v>
      </c>
      <c r="B2976" s="29" t="n">
        <v>46022</v>
      </c>
      <c r="C2976" s="28" t="n">
        <v>58675.68</v>
      </c>
      <c r="D2976" s="28" t="n">
        <v>1720</v>
      </c>
      <c r="E2976" s="28" t="s">
        <v>380</v>
      </c>
    </row>
    <row r="2977" customFormat="false" ht="15" hidden="false" customHeight="false" outlineLevel="0" collapsed="false">
      <c r="A2977" s="28" t="n">
        <v>80</v>
      </c>
      <c r="B2977" s="29" t="n">
        <v>46053</v>
      </c>
      <c r="C2977" s="28" t="n">
        <v>59099.66</v>
      </c>
      <c r="D2977" s="28" t="n">
        <v>843.57</v>
      </c>
      <c r="E2977" s="28" t="s">
        <v>381</v>
      </c>
    </row>
    <row r="2978" customFormat="false" ht="15" hidden="false" customHeight="false" outlineLevel="0" collapsed="false">
      <c r="A2978" s="28" t="n">
        <v>80</v>
      </c>
      <c r="B2978" s="29" t="n">
        <v>46081</v>
      </c>
      <c r="C2978" s="28" t="n">
        <v>60672.68</v>
      </c>
      <c r="D2978" s="28" t="n">
        <v>1720</v>
      </c>
      <c r="E2978" s="28" t="s">
        <v>380</v>
      </c>
    </row>
    <row r="2979" customFormat="false" ht="15" hidden="false" customHeight="false" outlineLevel="0" collapsed="false">
      <c r="A2979" s="28" t="n">
        <v>80</v>
      </c>
      <c r="B2979" s="29" t="n">
        <v>46112</v>
      </c>
      <c r="C2979" s="28" t="n">
        <v>62070.81</v>
      </c>
      <c r="D2979" s="28" t="n">
        <v>1720</v>
      </c>
      <c r="E2979" s="28" t="s">
        <v>380</v>
      </c>
    </row>
    <row r="2980" customFormat="false" ht="15" hidden="false" customHeight="false" outlineLevel="0" collapsed="false">
      <c r="A2980" s="28" t="n">
        <v>80</v>
      </c>
      <c r="B2980" s="29" t="n">
        <v>46142</v>
      </c>
      <c r="C2980" s="28" t="n">
        <v>63664.08</v>
      </c>
      <c r="D2980" s="28" t="n">
        <v>1720</v>
      </c>
      <c r="E2980" s="28" t="s">
        <v>380</v>
      </c>
    </row>
    <row r="2981" customFormat="false" ht="15" hidden="false" customHeight="false" outlineLevel="0" collapsed="false">
      <c r="A2981" s="28" t="n">
        <v>80</v>
      </c>
      <c r="B2981" s="29" t="n">
        <v>46173</v>
      </c>
      <c r="C2981" s="28" t="n">
        <v>64134.3</v>
      </c>
      <c r="D2981" s="28" t="n">
        <v>597.31</v>
      </c>
      <c r="E2981" s="28" t="s">
        <v>381</v>
      </c>
    </row>
    <row r="2982" customFormat="false" ht="15" hidden="false" customHeight="false" outlineLevel="0" collapsed="false">
      <c r="A2982" s="28" t="n">
        <v>80</v>
      </c>
      <c r="B2982" s="29" t="n">
        <v>46203</v>
      </c>
      <c r="C2982" s="28" t="n">
        <v>64919.25</v>
      </c>
      <c r="D2982" s="28" t="n">
        <v>853.2</v>
      </c>
      <c r="E2982" s="28" t="s">
        <v>381</v>
      </c>
    </row>
    <row r="2983" customFormat="false" ht="15" hidden="false" customHeight="false" outlineLevel="0" collapsed="false">
      <c r="A2983" s="28" t="n">
        <v>80</v>
      </c>
      <c r="B2983" s="29" t="n">
        <v>46234</v>
      </c>
      <c r="C2983" s="28" t="n">
        <v>66625.5</v>
      </c>
      <c r="D2983" s="28" t="n">
        <v>1720</v>
      </c>
      <c r="E2983" s="28" t="s">
        <v>380</v>
      </c>
    </row>
    <row r="2984" customFormat="false" ht="15" hidden="false" customHeight="false" outlineLevel="0" collapsed="false">
      <c r="A2984" s="28" t="n">
        <v>80</v>
      </c>
      <c r="B2984" s="29" t="n">
        <v>46265</v>
      </c>
      <c r="C2984" s="28" t="n">
        <v>67963.44</v>
      </c>
      <c r="D2984" s="28" t="n">
        <v>1720</v>
      </c>
      <c r="E2984" s="28" t="s">
        <v>380</v>
      </c>
    </row>
    <row r="2985" customFormat="false" ht="15" hidden="false" customHeight="false" outlineLevel="0" collapsed="false">
      <c r="A2985" s="28" t="n">
        <v>81</v>
      </c>
      <c r="B2985" s="29" t="n">
        <v>44957</v>
      </c>
      <c r="C2985" s="28" t="n">
        <v>16787.19</v>
      </c>
      <c r="D2985" s="28" t="n">
        <v>1860</v>
      </c>
      <c r="E2985" s="28" t="s">
        <v>380</v>
      </c>
    </row>
    <row r="2986" customFormat="false" ht="15" hidden="false" customHeight="false" outlineLevel="0" collapsed="false">
      <c r="A2986" s="28" t="n">
        <v>81</v>
      </c>
      <c r="B2986" s="29" t="n">
        <v>44985</v>
      </c>
      <c r="C2986" s="28" t="n">
        <v>16636.83</v>
      </c>
      <c r="D2986" s="28" t="n">
        <v>0</v>
      </c>
      <c r="E2986" s="28" t="s">
        <v>379</v>
      </c>
    </row>
    <row r="2987" customFormat="false" ht="15" hidden="false" customHeight="false" outlineLevel="0" collapsed="false">
      <c r="A2987" s="28" t="n">
        <v>81</v>
      </c>
      <c r="B2987" s="29" t="n">
        <v>45016</v>
      </c>
      <c r="C2987" s="28" t="n">
        <v>18406.61</v>
      </c>
      <c r="D2987" s="28" t="n">
        <v>1860</v>
      </c>
      <c r="E2987" s="28" t="s">
        <v>380</v>
      </c>
    </row>
    <row r="2988" customFormat="false" ht="15" hidden="false" customHeight="false" outlineLevel="0" collapsed="false">
      <c r="A2988" s="28" t="n">
        <v>81</v>
      </c>
      <c r="B2988" s="29" t="n">
        <v>45046</v>
      </c>
      <c r="C2988" s="28" t="n">
        <v>20018.67</v>
      </c>
      <c r="D2988" s="28" t="n">
        <v>1860</v>
      </c>
      <c r="E2988" s="28" t="s">
        <v>380</v>
      </c>
    </row>
    <row r="2989" customFormat="false" ht="15" hidden="false" customHeight="false" outlineLevel="0" collapsed="false">
      <c r="A2989" s="28" t="n">
        <v>81</v>
      </c>
      <c r="B2989" s="29" t="n">
        <v>45077</v>
      </c>
      <c r="C2989" s="28" t="n">
        <v>21544.74</v>
      </c>
      <c r="D2989" s="28" t="n">
        <v>1860</v>
      </c>
      <c r="E2989" s="28" t="s">
        <v>380</v>
      </c>
    </row>
    <row r="2990" customFormat="false" ht="15" hidden="false" customHeight="false" outlineLevel="0" collapsed="false">
      <c r="A2990" s="28" t="n">
        <v>81</v>
      </c>
      <c r="B2990" s="29" t="n">
        <v>45107</v>
      </c>
      <c r="C2990" s="28" t="n">
        <v>22916.73</v>
      </c>
      <c r="D2990" s="28" t="n">
        <v>1860</v>
      </c>
      <c r="E2990" s="28" t="s">
        <v>380</v>
      </c>
    </row>
    <row r="2991" customFormat="false" ht="15" hidden="false" customHeight="false" outlineLevel="0" collapsed="false">
      <c r="A2991" s="28" t="n">
        <v>81</v>
      </c>
      <c r="B2991" s="29" t="n">
        <v>45138</v>
      </c>
      <c r="C2991" s="28" t="n">
        <v>24702.02</v>
      </c>
      <c r="D2991" s="28" t="n">
        <v>1860</v>
      </c>
      <c r="E2991" s="28" t="s">
        <v>380</v>
      </c>
    </row>
    <row r="2992" customFormat="false" ht="15" hidden="false" customHeight="false" outlineLevel="0" collapsed="false">
      <c r="A2992" s="28" t="n">
        <v>81</v>
      </c>
      <c r="B2992" s="29" t="n">
        <v>45169</v>
      </c>
      <c r="C2992" s="28" t="n">
        <v>26482.43</v>
      </c>
      <c r="D2992" s="28" t="n">
        <v>1860</v>
      </c>
      <c r="E2992" s="28" t="s">
        <v>380</v>
      </c>
    </row>
    <row r="2993" customFormat="false" ht="15" hidden="false" customHeight="false" outlineLevel="0" collapsed="false">
      <c r="A2993" s="28" t="n">
        <v>81</v>
      </c>
      <c r="B2993" s="29" t="n">
        <v>45199</v>
      </c>
      <c r="C2993" s="28" t="n">
        <v>26258.4</v>
      </c>
      <c r="D2993" s="28" t="n">
        <v>0</v>
      </c>
      <c r="E2993" s="28" t="s">
        <v>379</v>
      </c>
    </row>
    <row r="2994" customFormat="false" ht="15" hidden="false" customHeight="false" outlineLevel="0" collapsed="false">
      <c r="A2994" s="28" t="n">
        <v>81</v>
      </c>
      <c r="B2994" s="29" t="n">
        <v>45230</v>
      </c>
      <c r="C2994" s="28" t="n">
        <v>27861.84</v>
      </c>
      <c r="D2994" s="28" t="n">
        <v>1860</v>
      </c>
      <c r="E2994" s="28" t="s">
        <v>380</v>
      </c>
    </row>
    <row r="2995" customFormat="false" ht="15" hidden="false" customHeight="false" outlineLevel="0" collapsed="false">
      <c r="A2995" s="28" t="n">
        <v>81</v>
      </c>
      <c r="B2995" s="29" t="n">
        <v>45260</v>
      </c>
      <c r="C2995" s="28" t="n">
        <v>29566.8</v>
      </c>
      <c r="D2995" s="28" t="n">
        <v>1860</v>
      </c>
      <c r="E2995" s="28" t="s">
        <v>380</v>
      </c>
    </row>
    <row r="2996" customFormat="false" ht="15" hidden="false" customHeight="false" outlineLevel="0" collapsed="false">
      <c r="A2996" s="28" t="n">
        <v>81</v>
      </c>
      <c r="B2996" s="29" t="n">
        <v>45291</v>
      </c>
      <c r="C2996" s="28" t="n">
        <v>31418.49</v>
      </c>
      <c r="D2996" s="28" t="n">
        <v>1860</v>
      </c>
      <c r="E2996" s="28" t="s">
        <v>380</v>
      </c>
    </row>
    <row r="2997" customFormat="false" ht="15" hidden="false" customHeight="false" outlineLevel="0" collapsed="false">
      <c r="A2997" s="28" t="n">
        <v>81</v>
      </c>
      <c r="B2997" s="29" t="n">
        <v>45322</v>
      </c>
      <c r="C2997" s="28" t="n">
        <v>32846.11</v>
      </c>
      <c r="D2997" s="28" t="n">
        <v>1860</v>
      </c>
      <c r="E2997" s="28" t="s">
        <v>380</v>
      </c>
    </row>
    <row r="2998" customFormat="false" ht="15" hidden="false" customHeight="false" outlineLevel="0" collapsed="false">
      <c r="A2998" s="28" t="n">
        <v>81</v>
      </c>
      <c r="B2998" s="29" t="n">
        <v>45351</v>
      </c>
      <c r="C2998" s="28" t="n">
        <v>34654.27</v>
      </c>
      <c r="D2998" s="28" t="n">
        <v>1860</v>
      </c>
      <c r="E2998" s="28" t="s">
        <v>380</v>
      </c>
    </row>
    <row r="2999" customFormat="false" ht="15" hidden="false" customHeight="false" outlineLevel="0" collapsed="false">
      <c r="A2999" s="28" t="n">
        <v>81</v>
      </c>
      <c r="B2999" s="29" t="n">
        <v>45382</v>
      </c>
      <c r="C2999" s="28" t="n">
        <v>36264.21</v>
      </c>
      <c r="D2999" s="28" t="n">
        <v>1860</v>
      </c>
      <c r="E2999" s="28" t="s">
        <v>380</v>
      </c>
    </row>
    <row r="3000" customFormat="false" ht="15" hidden="false" customHeight="false" outlineLevel="0" collapsed="false">
      <c r="A3000" s="28" t="n">
        <v>81</v>
      </c>
      <c r="B3000" s="29" t="n">
        <v>45412</v>
      </c>
      <c r="C3000" s="28" t="n">
        <v>37679.58</v>
      </c>
      <c r="D3000" s="28" t="n">
        <v>1860</v>
      </c>
      <c r="E3000" s="28" t="s">
        <v>380</v>
      </c>
    </row>
    <row r="3001" customFormat="false" ht="15" hidden="false" customHeight="false" outlineLevel="0" collapsed="false">
      <c r="A3001" s="28" t="n">
        <v>81</v>
      </c>
      <c r="B3001" s="29" t="n">
        <v>45443</v>
      </c>
      <c r="C3001" s="28" t="n">
        <v>39438.69</v>
      </c>
      <c r="D3001" s="28" t="n">
        <v>1860</v>
      </c>
      <c r="E3001" s="28" t="s">
        <v>380</v>
      </c>
    </row>
    <row r="3002" customFormat="false" ht="15" hidden="false" customHeight="false" outlineLevel="0" collapsed="false">
      <c r="A3002" s="28" t="n">
        <v>81</v>
      </c>
      <c r="B3002" s="29" t="n">
        <v>45473</v>
      </c>
      <c r="C3002" s="28" t="n">
        <v>40906.42</v>
      </c>
      <c r="D3002" s="28" t="n">
        <v>1860</v>
      </c>
      <c r="E3002" s="28" t="s">
        <v>380</v>
      </c>
    </row>
    <row r="3003" customFormat="false" ht="15" hidden="false" customHeight="false" outlineLevel="0" collapsed="false">
      <c r="A3003" s="28" t="n">
        <v>81</v>
      </c>
      <c r="B3003" s="29" t="n">
        <v>45504</v>
      </c>
      <c r="C3003" s="28" t="n">
        <v>42558.63</v>
      </c>
      <c r="D3003" s="28" t="n">
        <v>1860</v>
      </c>
      <c r="E3003" s="28" t="s">
        <v>380</v>
      </c>
    </row>
    <row r="3004" customFormat="false" ht="15" hidden="false" customHeight="false" outlineLevel="0" collapsed="false">
      <c r="A3004" s="28" t="n">
        <v>81</v>
      </c>
      <c r="B3004" s="29" t="n">
        <v>45535</v>
      </c>
      <c r="C3004" s="28" t="n">
        <v>44347.15</v>
      </c>
      <c r="D3004" s="28" t="n">
        <v>1860</v>
      </c>
      <c r="E3004" s="28" t="s">
        <v>380</v>
      </c>
    </row>
    <row r="3005" customFormat="false" ht="15" hidden="false" customHeight="false" outlineLevel="0" collapsed="false">
      <c r="A3005" s="28" t="n">
        <v>81</v>
      </c>
      <c r="B3005" s="29" t="n">
        <v>45565</v>
      </c>
      <c r="C3005" s="28" t="n">
        <v>45676.61</v>
      </c>
      <c r="D3005" s="28" t="n">
        <v>1860</v>
      </c>
      <c r="E3005" s="28" t="s">
        <v>380</v>
      </c>
    </row>
    <row r="3006" customFormat="false" ht="15" hidden="false" customHeight="false" outlineLevel="0" collapsed="false">
      <c r="A3006" s="28" t="n">
        <v>81</v>
      </c>
      <c r="B3006" s="29" t="n">
        <v>45596</v>
      </c>
      <c r="C3006" s="28" t="n">
        <v>47452.27</v>
      </c>
      <c r="D3006" s="28" t="n">
        <v>1860</v>
      </c>
      <c r="E3006" s="28" t="s">
        <v>380</v>
      </c>
    </row>
    <row r="3007" customFormat="false" ht="15" hidden="false" customHeight="false" outlineLevel="0" collapsed="false">
      <c r="A3007" s="28" t="n">
        <v>81</v>
      </c>
      <c r="B3007" s="29" t="n">
        <v>45626</v>
      </c>
      <c r="C3007" s="28" t="n">
        <v>48187.31</v>
      </c>
      <c r="D3007" s="28" t="n">
        <v>957.49</v>
      </c>
      <c r="E3007" s="28" t="s">
        <v>381</v>
      </c>
    </row>
    <row r="3008" customFormat="false" ht="15" hidden="false" customHeight="false" outlineLevel="0" collapsed="false">
      <c r="A3008" s="28" t="n">
        <v>81</v>
      </c>
      <c r="B3008" s="29" t="n">
        <v>45657</v>
      </c>
      <c r="C3008" s="28" t="n">
        <v>49546.62</v>
      </c>
      <c r="D3008" s="28" t="n">
        <v>1860</v>
      </c>
      <c r="E3008" s="28" t="s">
        <v>380</v>
      </c>
    </row>
    <row r="3009" customFormat="false" ht="15" hidden="false" customHeight="false" outlineLevel="0" collapsed="false">
      <c r="A3009" s="28" t="n">
        <v>81</v>
      </c>
      <c r="B3009" s="29" t="n">
        <v>45688</v>
      </c>
      <c r="C3009" s="28" t="n">
        <v>51392.44</v>
      </c>
      <c r="D3009" s="28" t="n">
        <v>1860</v>
      </c>
      <c r="E3009" s="28" t="s">
        <v>380</v>
      </c>
    </row>
    <row r="3010" customFormat="false" ht="15" hidden="false" customHeight="false" outlineLevel="0" collapsed="false">
      <c r="A3010" s="28" t="n">
        <v>81</v>
      </c>
      <c r="B3010" s="29" t="n">
        <v>45716</v>
      </c>
      <c r="C3010" s="28" t="n">
        <v>53185.22</v>
      </c>
      <c r="D3010" s="28" t="n">
        <v>1860</v>
      </c>
      <c r="E3010" s="28" t="s">
        <v>380</v>
      </c>
    </row>
    <row r="3011" customFormat="false" ht="15" hidden="false" customHeight="false" outlineLevel="0" collapsed="false">
      <c r="A3011" s="28" t="n">
        <v>81</v>
      </c>
      <c r="B3011" s="29" t="n">
        <v>45747</v>
      </c>
      <c r="C3011" s="28" t="n">
        <v>54917.68</v>
      </c>
      <c r="D3011" s="28" t="n">
        <v>1860</v>
      </c>
      <c r="E3011" s="28" t="s">
        <v>380</v>
      </c>
    </row>
    <row r="3012" customFormat="false" ht="15" hidden="false" customHeight="false" outlineLevel="0" collapsed="false">
      <c r="A3012" s="28" t="n">
        <v>81</v>
      </c>
      <c r="B3012" s="29" t="n">
        <v>45777</v>
      </c>
      <c r="C3012" s="28" t="n">
        <v>56446.73</v>
      </c>
      <c r="D3012" s="28" t="n">
        <v>1860</v>
      </c>
      <c r="E3012" s="28" t="s">
        <v>380</v>
      </c>
    </row>
    <row r="3013" customFormat="false" ht="15" hidden="false" customHeight="false" outlineLevel="0" collapsed="false">
      <c r="A3013" s="28" t="n">
        <v>81</v>
      </c>
      <c r="B3013" s="29" t="n">
        <v>45808</v>
      </c>
      <c r="C3013" s="28" t="n">
        <v>57816.05</v>
      </c>
      <c r="D3013" s="28" t="n">
        <v>1860</v>
      </c>
      <c r="E3013" s="28" t="s">
        <v>380</v>
      </c>
    </row>
    <row r="3014" customFormat="false" ht="15" hidden="false" customHeight="false" outlineLevel="0" collapsed="false">
      <c r="A3014" s="28" t="n">
        <v>81</v>
      </c>
      <c r="B3014" s="29" t="n">
        <v>45838</v>
      </c>
      <c r="C3014" s="28" t="n">
        <v>58404.69</v>
      </c>
      <c r="D3014" s="28" t="n">
        <v>665.33</v>
      </c>
      <c r="E3014" s="28" t="s">
        <v>381</v>
      </c>
    </row>
    <row r="3015" customFormat="false" ht="15" hidden="false" customHeight="false" outlineLevel="0" collapsed="false">
      <c r="A3015" s="28" t="n">
        <v>81</v>
      </c>
      <c r="B3015" s="29" t="n">
        <v>45869</v>
      </c>
      <c r="C3015" s="28" t="n">
        <v>60171.94</v>
      </c>
      <c r="D3015" s="28" t="n">
        <v>1860</v>
      </c>
      <c r="E3015" s="28" t="s">
        <v>380</v>
      </c>
    </row>
    <row r="3016" customFormat="false" ht="15" hidden="false" customHeight="false" outlineLevel="0" collapsed="false">
      <c r="A3016" s="28" t="n">
        <v>81</v>
      </c>
      <c r="B3016" s="29" t="n">
        <v>45900</v>
      </c>
      <c r="C3016" s="28" t="n">
        <v>61834.5</v>
      </c>
      <c r="D3016" s="28" t="n">
        <v>1860</v>
      </c>
      <c r="E3016" s="28" t="s">
        <v>380</v>
      </c>
    </row>
    <row r="3017" customFormat="false" ht="15" hidden="false" customHeight="false" outlineLevel="0" collapsed="false">
      <c r="A3017" s="28" t="n">
        <v>81</v>
      </c>
      <c r="B3017" s="29" t="n">
        <v>45930</v>
      </c>
      <c r="C3017" s="28" t="n">
        <v>63509.32</v>
      </c>
      <c r="D3017" s="28" t="n">
        <v>1860</v>
      </c>
      <c r="E3017" s="28" t="s">
        <v>380</v>
      </c>
    </row>
    <row r="3018" customFormat="false" ht="15" hidden="false" customHeight="false" outlineLevel="0" collapsed="false">
      <c r="A3018" s="28" t="n">
        <v>81</v>
      </c>
      <c r="B3018" s="29" t="n">
        <v>45961</v>
      </c>
      <c r="C3018" s="28" t="n">
        <v>65316.82</v>
      </c>
      <c r="D3018" s="28" t="n">
        <v>1860</v>
      </c>
      <c r="E3018" s="28" t="s">
        <v>380</v>
      </c>
    </row>
    <row r="3019" customFormat="false" ht="15" hidden="false" customHeight="false" outlineLevel="0" collapsed="false">
      <c r="A3019" s="28" t="n">
        <v>81</v>
      </c>
      <c r="B3019" s="29" t="n">
        <v>45991</v>
      </c>
      <c r="C3019" s="28" t="n">
        <v>66746.1</v>
      </c>
      <c r="D3019" s="28" t="n">
        <v>1860</v>
      </c>
      <c r="E3019" s="28" t="s">
        <v>380</v>
      </c>
    </row>
    <row r="3020" customFormat="false" ht="15" hidden="false" customHeight="false" outlineLevel="0" collapsed="false">
      <c r="A3020" s="28" t="n">
        <v>81</v>
      </c>
      <c r="B3020" s="29" t="n">
        <v>46022</v>
      </c>
      <c r="C3020" s="28" t="n">
        <v>68249.07</v>
      </c>
      <c r="D3020" s="28" t="n">
        <v>1860</v>
      </c>
      <c r="E3020" s="28" t="s">
        <v>380</v>
      </c>
    </row>
    <row r="3021" customFormat="false" ht="15" hidden="false" customHeight="false" outlineLevel="0" collapsed="false">
      <c r="A3021" s="28" t="n">
        <v>81</v>
      </c>
      <c r="B3021" s="29" t="n">
        <v>46053</v>
      </c>
      <c r="C3021" s="28" t="n">
        <v>69737.34</v>
      </c>
      <c r="D3021" s="28" t="n">
        <v>1860</v>
      </c>
      <c r="E3021" s="28" t="s">
        <v>380</v>
      </c>
    </row>
    <row r="3022" customFormat="false" ht="15" hidden="false" customHeight="false" outlineLevel="0" collapsed="false">
      <c r="A3022" s="28" t="n">
        <v>81</v>
      </c>
      <c r="B3022" s="29" t="n">
        <v>46081</v>
      </c>
      <c r="C3022" s="28" t="n">
        <v>71122.29</v>
      </c>
      <c r="D3022" s="28" t="n">
        <v>1860</v>
      </c>
      <c r="E3022" s="28" t="s">
        <v>380</v>
      </c>
    </row>
    <row r="3023" customFormat="false" ht="15" hidden="false" customHeight="false" outlineLevel="0" collapsed="false">
      <c r="A3023" s="28" t="n">
        <v>81</v>
      </c>
      <c r="B3023" s="29" t="n">
        <v>46112</v>
      </c>
      <c r="C3023" s="28" t="n">
        <v>72652.36</v>
      </c>
      <c r="D3023" s="28" t="n">
        <v>1860</v>
      </c>
      <c r="E3023" s="28" t="s">
        <v>380</v>
      </c>
    </row>
    <row r="3024" customFormat="false" ht="15" hidden="false" customHeight="false" outlineLevel="0" collapsed="false">
      <c r="A3024" s="28" t="n">
        <v>81</v>
      </c>
      <c r="B3024" s="29" t="n">
        <v>46142</v>
      </c>
      <c r="C3024" s="28" t="n">
        <v>74366.76</v>
      </c>
      <c r="D3024" s="28" t="n">
        <v>1860</v>
      </c>
      <c r="E3024" s="28" t="s">
        <v>380</v>
      </c>
    </row>
    <row r="3025" customFormat="false" ht="15" hidden="false" customHeight="false" outlineLevel="0" collapsed="false">
      <c r="A3025" s="28" t="n">
        <v>81</v>
      </c>
      <c r="B3025" s="29" t="n">
        <v>46173</v>
      </c>
      <c r="C3025" s="28" t="n">
        <v>76155.98</v>
      </c>
      <c r="D3025" s="28" t="n">
        <v>1860</v>
      </c>
      <c r="E3025" s="28" t="s">
        <v>380</v>
      </c>
    </row>
    <row r="3026" customFormat="false" ht="15" hidden="false" customHeight="false" outlineLevel="0" collapsed="false">
      <c r="A3026" s="28" t="n">
        <v>81</v>
      </c>
      <c r="B3026" s="29" t="n">
        <v>46203</v>
      </c>
      <c r="C3026" s="28" t="n">
        <v>77875.74</v>
      </c>
      <c r="D3026" s="28" t="n">
        <v>1860</v>
      </c>
      <c r="E3026" s="28" t="s">
        <v>380</v>
      </c>
    </row>
    <row r="3027" customFormat="false" ht="15" hidden="false" customHeight="false" outlineLevel="0" collapsed="false">
      <c r="A3027" s="28" t="n">
        <v>81</v>
      </c>
      <c r="B3027" s="29" t="n">
        <v>46234</v>
      </c>
      <c r="C3027" s="28" t="n">
        <v>79194.06</v>
      </c>
      <c r="D3027" s="28" t="n">
        <v>1860</v>
      </c>
      <c r="E3027" s="28" t="s">
        <v>380</v>
      </c>
    </row>
    <row r="3028" customFormat="false" ht="15" hidden="false" customHeight="false" outlineLevel="0" collapsed="false">
      <c r="A3028" s="28" t="n">
        <v>81</v>
      </c>
      <c r="B3028" s="29" t="n">
        <v>46265</v>
      </c>
      <c r="C3028" s="28" t="n">
        <v>80922.22</v>
      </c>
      <c r="D3028" s="28" t="n">
        <v>1860</v>
      </c>
      <c r="E3028" s="28" t="s">
        <v>380</v>
      </c>
    </row>
    <row r="3029" customFormat="false" ht="15" hidden="false" customHeight="false" outlineLevel="0" collapsed="false">
      <c r="A3029" s="28" t="n">
        <v>82</v>
      </c>
      <c r="B3029" s="29" t="n">
        <v>45991</v>
      </c>
      <c r="C3029" s="28" t="n">
        <v>14037.71</v>
      </c>
      <c r="D3029" s="28" t="n">
        <v>1750</v>
      </c>
      <c r="E3029" s="28" t="s">
        <v>380</v>
      </c>
    </row>
    <row r="3030" customFormat="false" ht="15" hidden="false" customHeight="false" outlineLevel="0" collapsed="false">
      <c r="A3030" s="28" t="n">
        <v>82</v>
      </c>
      <c r="B3030" s="29" t="n">
        <v>46022</v>
      </c>
      <c r="C3030" s="28" t="n">
        <v>15504.37</v>
      </c>
      <c r="D3030" s="28" t="n">
        <v>1750</v>
      </c>
      <c r="E3030" s="28" t="s">
        <v>380</v>
      </c>
    </row>
    <row r="3031" customFormat="false" ht="15" hidden="false" customHeight="false" outlineLevel="0" collapsed="false">
      <c r="A3031" s="28" t="n">
        <v>82</v>
      </c>
      <c r="B3031" s="29" t="n">
        <v>46053</v>
      </c>
      <c r="C3031" s="28" t="n">
        <v>17159.7</v>
      </c>
      <c r="D3031" s="28" t="n">
        <v>1750</v>
      </c>
      <c r="E3031" s="28" t="s">
        <v>380</v>
      </c>
    </row>
    <row r="3032" customFormat="false" ht="15" hidden="false" customHeight="false" outlineLevel="0" collapsed="false">
      <c r="A3032" s="28" t="n">
        <v>82</v>
      </c>
      <c r="B3032" s="29" t="n">
        <v>46081</v>
      </c>
      <c r="C3032" s="28" t="n">
        <v>17111.07</v>
      </c>
      <c r="D3032" s="28" t="n">
        <v>356.5</v>
      </c>
      <c r="E3032" s="28" t="s">
        <v>381</v>
      </c>
    </row>
    <row r="3033" customFormat="false" ht="15" hidden="false" customHeight="false" outlineLevel="0" collapsed="false">
      <c r="A3033" s="28" t="n">
        <v>82</v>
      </c>
      <c r="B3033" s="29" t="n">
        <v>46112</v>
      </c>
      <c r="C3033" s="28" t="n">
        <v>18839.31</v>
      </c>
      <c r="D3033" s="28" t="n">
        <v>1750</v>
      </c>
      <c r="E3033" s="28" t="s">
        <v>380</v>
      </c>
    </row>
    <row r="3034" customFormat="false" ht="15" hidden="false" customHeight="false" outlineLevel="0" collapsed="false">
      <c r="A3034" s="28" t="n">
        <v>82</v>
      </c>
      <c r="B3034" s="29" t="n">
        <v>46142</v>
      </c>
      <c r="C3034" s="28" t="n">
        <v>20388.65</v>
      </c>
      <c r="D3034" s="28" t="n">
        <v>1750</v>
      </c>
      <c r="E3034" s="28" t="s">
        <v>380</v>
      </c>
    </row>
    <row r="3035" customFormat="false" ht="15" hidden="false" customHeight="false" outlineLevel="0" collapsed="false">
      <c r="A3035" s="28" t="n">
        <v>82</v>
      </c>
      <c r="B3035" s="29" t="n">
        <v>46173</v>
      </c>
      <c r="C3035" s="28" t="n">
        <v>21633.79</v>
      </c>
      <c r="D3035" s="28" t="n">
        <v>1750</v>
      </c>
      <c r="E3035" s="28" t="s">
        <v>380</v>
      </c>
    </row>
    <row r="3036" customFormat="false" ht="15" hidden="false" customHeight="false" outlineLevel="0" collapsed="false">
      <c r="A3036" s="28" t="n">
        <v>82</v>
      </c>
      <c r="B3036" s="29" t="n">
        <v>46203</v>
      </c>
      <c r="C3036" s="28" t="n">
        <v>22337.47</v>
      </c>
      <c r="D3036" s="28" t="n">
        <v>1012.86</v>
      </c>
      <c r="E3036" s="28" t="s">
        <v>381</v>
      </c>
    </row>
    <row r="3037" customFormat="false" ht="15" hidden="false" customHeight="false" outlineLevel="0" collapsed="false">
      <c r="A3037" s="28" t="n">
        <v>82</v>
      </c>
      <c r="B3037" s="29" t="n">
        <v>46234</v>
      </c>
      <c r="C3037" s="28" t="n">
        <v>22111.72</v>
      </c>
      <c r="D3037" s="28" t="n">
        <v>0</v>
      </c>
      <c r="E3037" s="28" t="s">
        <v>379</v>
      </c>
    </row>
    <row r="3038" customFormat="false" ht="15" hidden="false" customHeight="false" outlineLevel="0" collapsed="false">
      <c r="A3038" s="28" t="n">
        <v>82</v>
      </c>
      <c r="B3038" s="29" t="n">
        <v>46265</v>
      </c>
      <c r="C3038" s="28" t="n">
        <v>23403.6</v>
      </c>
      <c r="D3038" s="28" t="n">
        <v>1750</v>
      </c>
      <c r="E3038" s="28" t="s">
        <v>380</v>
      </c>
    </row>
    <row r="3039" customFormat="false" ht="15" hidden="false" customHeight="false" outlineLevel="0" collapsed="false">
      <c r="A3039" s="28" t="n">
        <v>83</v>
      </c>
      <c r="B3039" s="29" t="n">
        <v>44957</v>
      </c>
      <c r="C3039" s="28" t="n">
        <v>15777.71</v>
      </c>
      <c r="D3039" s="28" t="n">
        <v>1770</v>
      </c>
      <c r="E3039" s="28" t="s">
        <v>380</v>
      </c>
    </row>
    <row r="3040" customFormat="false" ht="15" hidden="false" customHeight="false" outlineLevel="0" collapsed="false">
      <c r="A3040" s="28" t="n">
        <v>83</v>
      </c>
      <c r="B3040" s="29" t="n">
        <v>44985</v>
      </c>
      <c r="C3040" s="28" t="n">
        <v>17393.81</v>
      </c>
      <c r="D3040" s="28" t="n">
        <v>1770</v>
      </c>
      <c r="E3040" s="28" t="s">
        <v>380</v>
      </c>
    </row>
    <row r="3041" customFormat="false" ht="15" hidden="false" customHeight="false" outlineLevel="0" collapsed="false">
      <c r="A3041" s="28" t="n">
        <v>83</v>
      </c>
      <c r="B3041" s="29" t="n">
        <v>45016</v>
      </c>
      <c r="C3041" s="28" t="n">
        <v>19133.37</v>
      </c>
      <c r="D3041" s="28" t="n">
        <v>1770</v>
      </c>
      <c r="E3041" s="28" t="s">
        <v>380</v>
      </c>
    </row>
    <row r="3042" customFormat="false" ht="15" hidden="false" customHeight="false" outlineLevel="0" collapsed="false">
      <c r="A3042" s="28" t="n">
        <v>83</v>
      </c>
      <c r="B3042" s="29" t="n">
        <v>45046</v>
      </c>
      <c r="C3042" s="28" t="n">
        <v>20565.37</v>
      </c>
      <c r="D3042" s="28" t="n">
        <v>1770</v>
      </c>
      <c r="E3042" s="28" t="s">
        <v>380</v>
      </c>
    </row>
    <row r="3043" customFormat="false" ht="15" hidden="false" customHeight="false" outlineLevel="0" collapsed="false">
      <c r="A3043" s="28" t="n">
        <v>83</v>
      </c>
      <c r="B3043" s="29" t="n">
        <v>45077</v>
      </c>
      <c r="C3043" s="28" t="n">
        <v>22144.59</v>
      </c>
      <c r="D3043" s="28" t="n">
        <v>1770</v>
      </c>
      <c r="E3043" s="28" t="s">
        <v>380</v>
      </c>
    </row>
    <row r="3044" customFormat="false" ht="15" hidden="false" customHeight="false" outlineLevel="0" collapsed="false">
      <c r="A3044" s="28" t="n">
        <v>83</v>
      </c>
      <c r="B3044" s="29" t="n">
        <v>45107</v>
      </c>
      <c r="C3044" s="28" t="n">
        <v>23812.58</v>
      </c>
      <c r="D3044" s="28" t="n">
        <v>1770</v>
      </c>
      <c r="E3044" s="28" t="s">
        <v>380</v>
      </c>
    </row>
    <row r="3045" customFormat="false" ht="15" hidden="false" customHeight="false" outlineLevel="0" collapsed="false">
      <c r="A3045" s="28" t="n">
        <v>83</v>
      </c>
      <c r="B3045" s="29" t="n">
        <v>45138</v>
      </c>
      <c r="C3045" s="28" t="n">
        <v>25491.36</v>
      </c>
      <c r="D3045" s="28" t="n">
        <v>1770</v>
      </c>
      <c r="E3045" s="28" t="s">
        <v>380</v>
      </c>
    </row>
    <row r="3046" customFormat="false" ht="15" hidden="false" customHeight="false" outlineLevel="0" collapsed="false">
      <c r="A3046" s="28" t="n">
        <v>83</v>
      </c>
      <c r="B3046" s="29" t="n">
        <v>45169</v>
      </c>
      <c r="C3046" s="28" t="n">
        <v>26889.94</v>
      </c>
      <c r="D3046" s="28" t="n">
        <v>1770</v>
      </c>
      <c r="E3046" s="28" t="s">
        <v>380</v>
      </c>
    </row>
    <row r="3047" customFormat="false" ht="15" hidden="false" customHeight="false" outlineLevel="0" collapsed="false">
      <c r="A3047" s="28" t="n">
        <v>83</v>
      </c>
      <c r="B3047" s="29" t="n">
        <v>45199</v>
      </c>
      <c r="C3047" s="28" t="n">
        <v>28406.21</v>
      </c>
      <c r="D3047" s="28" t="n">
        <v>1770</v>
      </c>
      <c r="E3047" s="28" t="s">
        <v>380</v>
      </c>
    </row>
    <row r="3048" customFormat="false" ht="15" hidden="false" customHeight="false" outlineLevel="0" collapsed="false">
      <c r="A3048" s="28" t="n">
        <v>83</v>
      </c>
      <c r="B3048" s="29" t="n">
        <v>45230</v>
      </c>
      <c r="C3048" s="28" t="n">
        <v>30084.93</v>
      </c>
      <c r="D3048" s="28" t="n">
        <v>1770</v>
      </c>
      <c r="E3048" s="28" t="s">
        <v>380</v>
      </c>
    </row>
    <row r="3049" customFormat="false" ht="15" hidden="false" customHeight="false" outlineLevel="0" collapsed="false">
      <c r="A3049" s="28" t="n">
        <v>83</v>
      </c>
      <c r="B3049" s="29" t="n">
        <v>45260</v>
      </c>
      <c r="C3049" s="28" t="n">
        <v>31713.62</v>
      </c>
      <c r="D3049" s="28" t="n">
        <v>1770</v>
      </c>
      <c r="E3049" s="28" t="s">
        <v>380</v>
      </c>
    </row>
    <row r="3050" customFormat="false" ht="15" hidden="false" customHeight="false" outlineLevel="0" collapsed="false">
      <c r="A3050" s="28" t="n">
        <v>83</v>
      </c>
      <c r="B3050" s="29" t="n">
        <v>45291</v>
      </c>
      <c r="C3050" s="28" t="n">
        <v>33133.98</v>
      </c>
      <c r="D3050" s="28" t="n">
        <v>1770</v>
      </c>
      <c r="E3050" s="28" t="s">
        <v>380</v>
      </c>
    </row>
    <row r="3051" customFormat="false" ht="15" hidden="false" customHeight="false" outlineLevel="0" collapsed="false">
      <c r="A3051" s="28" t="n">
        <v>83</v>
      </c>
      <c r="B3051" s="29" t="n">
        <v>45322</v>
      </c>
      <c r="C3051" s="28" t="n">
        <v>34711.54</v>
      </c>
      <c r="D3051" s="28" t="n">
        <v>1770</v>
      </c>
      <c r="E3051" s="28" t="s">
        <v>380</v>
      </c>
    </row>
    <row r="3052" customFormat="false" ht="15" hidden="false" customHeight="false" outlineLevel="0" collapsed="false">
      <c r="A3052" s="28" t="n">
        <v>83</v>
      </c>
      <c r="B3052" s="29" t="n">
        <v>45351</v>
      </c>
      <c r="C3052" s="28" t="n">
        <v>35490.05</v>
      </c>
      <c r="D3052" s="28" t="n">
        <v>1117.1</v>
      </c>
      <c r="E3052" s="28" t="s">
        <v>381</v>
      </c>
    </row>
    <row r="3053" customFormat="false" ht="15" hidden="false" customHeight="false" outlineLevel="0" collapsed="false">
      <c r="A3053" s="28" t="n">
        <v>83</v>
      </c>
      <c r="B3053" s="29" t="n">
        <v>45382</v>
      </c>
      <c r="C3053" s="28" t="n">
        <v>37061.86</v>
      </c>
      <c r="D3053" s="28" t="n">
        <v>1770</v>
      </c>
      <c r="E3053" s="28" t="s">
        <v>380</v>
      </c>
    </row>
    <row r="3054" customFormat="false" ht="15" hidden="false" customHeight="false" outlineLevel="0" collapsed="false">
      <c r="A3054" s="28" t="n">
        <v>83</v>
      </c>
      <c r="B3054" s="29" t="n">
        <v>45412</v>
      </c>
      <c r="C3054" s="28" t="n">
        <v>38623.82</v>
      </c>
      <c r="D3054" s="28" t="n">
        <v>1770</v>
      </c>
      <c r="E3054" s="28" t="s">
        <v>380</v>
      </c>
    </row>
    <row r="3055" customFormat="false" ht="15" hidden="false" customHeight="false" outlineLevel="0" collapsed="false">
      <c r="A3055" s="28" t="n">
        <v>83</v>
      </c>
      <c r="B3055" s="29" t="n">
        <v>45443</v>
      </c>
      <c r="C3055" s="28" t="n">
        <v>40302.16</v>
      </c>
      <c r="D3055" s="28" t="n">
        <v>1770</v>
      </c>
      <c r="E3055" s="28" t="s">
        <v>380</v>
      </c>
    </row>
    <row r="3056" customFormat="false" ht="15" hidden="false" customHeight="false" outlineLevel="0" collapsed="false">
      <c r="A3056" s="28" t="n">
        <v>83</v>
      </c>
      <c r="B3056" s="29" t="n">
        <v>45473</v>
      </c>
      <c r="C3056" s="28" t="n">
        <v>40607.35</v>
      </c>
      <c r="D3056" s="28" t="n">
        <v>361.63</v>
      </c>
      <c r="E3056" s="28" t="s">
        <v>381</v>
      </c>
    </row>
    <row r="3057" customFormat="false" ht="15" hidden="false" customHeight="false" outlineLevel="0" collapsed="false">
      <c r="A3057" s="28" t="n">
        <v>83</v>
      </c>
      <c r="B3057" s="29" t="n">
        <v>45504</v>
      </c>
      <c r="C3057" s="28" t="n">
        <v>41990.07</v>
      </c>
      <c r="D3057" s="28" t="n">
        <v>1770</v>
      </c>
      <c r="E3057" s="28" t="s">
        <v>380</v>
      </c>
    </row>
    <row r="3058" customFormat="false" ht="15" hidden="false" customHeight="false" outlineLevel="0" collapsed="false">
      <c r="A3058" s="28" t="n">
        <v>83</v>
      </c>
      <c r="B3058" s="29" t="n">
        <v>45535</v>
      </c>
      <c r="C3058" s="28" t="n">
        <v>43422.55</v>
      </c>
      <c r="D3058" s="28" t="n">
        <v>1770</v>
      </c>
      <c r="E3058" s="28" t="s">
        <v>380</v>
      </c>
    </row>
    <row r="3059" customFormat="false" ht="15" hidden="false" customHeight="false" outlineLevel="0" collapsed="false">
      <c r="A3059" s="28" t="n">
        <v>83</v>
      </c>
      <c r="B3059" s="29" t="n">
        <v>45565</v>
      </c>
      <c r="C3059" s="28" t="n">
        <v>44723.72</v>
      </c>
      <c r="D3059" s="28" t="n">
        <v>1770</v>
      </c>
      <c r="E3059" s="28" t="s">
        <v>380</v>
      </c>
    </row>
    <row r="3060" customFormat="false" ht="15" hidden="false" customHeight="false" outlineLevel="0" collapsed="false">
      <c r="A3060" s="28" t="n">
        <v>83</v>
      </c>
      <c r="B3060" s="29" t="n">
        <v>45596</v>
      </c>
      <c r="C3060" s="28" t="n">
        <v>46402.33</v>
      </c>
      <c r="D3060" s="28" t="n">
        <v>1770</v>
      </c>
      <c r="E3060" s="28" t="s">
        <v>380</v>
      </c>
    </row>
    <row r="3061" customFormat="false" ht="15" hidden="false" customHeight="false" outlineLevel="0" collapsed="false">
      <c r="A3061" s="28" t="n">
        <v>83</v>
      </c>
      <c r="B3061" s="29" t="n">
        <v>45626</v>
      </c>
      <c r="C3061" s="28" t="n">
        <v>47859.58</v>
      </c>
      <c r="D3061" s="28" t="n">
        <v>1770</v>
      </c>
      <c r="E3061" s="28" t="s">
        <v>380</v>
      </c>
    </row>
    <row r="3062" customFormat="false" ht="15" hidden="false" customHeight="false" outlineLevel="0" collapsed="false">
      <c r="A3062" s="28" t="n">
        <v>83</v>
      </c>
      <c r="B3062" s="29" t="n">
        <v>45657</v>
      </c>
      <c r="C3062" s="28" t="n">
        <v>49533.85</v>
      </c>
      <c r="D3062" s="28" t="n">
        <v>1770</v>
      </c>
      <c r="E3062" s="28" t="s">
        <v>380</v>
      </c>
    </row>
    <row r="3063" customFormat="false" ht="15" hidden="false" customHeight="false" outlineLevel="0" collapsed="false">
      <c r="A3063" s="28" t="n">
        <v>83</v>
      </c>
      <c r="B3063" s="29" t="n">
        <v>45688</v>
      </c>
      <c r="C3063" s="28" t="n">
        <v>50851.93</v>
      </c>
      <c r="D3063" s="28" t="n">
        <v>1770</v>
      </c>
      <c r="E3063" s="28" t="s">
        <v>380</v>
      </c>
    </row>
    <row r="3064" customFormat="false" ht="15" hidden="false" customHeight="false" outlineLevel="0" collapsed="false">
      <c r="A3064" s="28" t="n">
        <v>83</v>
      </c>
      <c r="B3064" s="29" t="n">
        <v>45716</v>
      </c>
      <c r="C3064" s="28" t="n">
        <v>52535.63</v>
      </c>
      <c r="D3064" s="28" t="n">
        <v>1770</v>
      </c>
      <c r="E3064" s="28" t="s">
        <v>380</v>
      </c>
    </row>
    <row r="3065" customFormat="false" ht="15" hidden="false" customHeight="false" outlineLevel="0" collapsed="false">
      <c r="A3065" s="28" t="n">
        <v>83</v>
      </c>
      <c r="B3065" s="29" t="n">
        <v>45747</v>
      </c>
      <c r="C3065" s="28" t="n">
        <v>52664.27</v>
      </c>
      <c r="D3065" s="28" t="n">
        <v>431.16</v>
      </c>
      <c r="E3065" s="28" t="s">
        <v>381</v>
      </c>
    </row>
    <row r="3066" customFormat="false" ht="15" hidden="false" customHeight="false" outlineLevel="0" collapsed="false">
      <c r="A3066" s="28" t="n">
        <v>83</v>
      </c>
      <c r="B3066" s="29" t="n">
        <v>45777</v>
      </c>
      <c r="C3066" s="28" t="n">
        <v>54428.19</v>
      </c>
      <c r="D3066" s="28" t="n">
        <v>1770</v>
      </c>
      <c r="E3066" s="28" t="s">
        <v>380</v>
      </c>
    </row>
    <row r="3067" customFormat="false" ht="15" hidden="false" customHeight="false" outlineLevel="0" collapsed="false">
      <c r="A3067" s="28" t="n">
        <v>83</v>
      </c>
      <c r="B3067" s="29" t="n">
        <v>45808</v>
      </c>
      <c r="C3067" s="28" t="n">
        <v>55825.34</v>
      </c>
      <c r="D3067" s="28" t="n">
        <v>1770</v>
      </c>
      <c r="E3067" s="28" t="s">
        <v>380</v>
      </c>
    </row>
    <row r="3068" customFormat="false" ht="15" hidden="false" customHeight="false" outlineLevel="0" collapsed="false">
      <c r="A3068" s="28" t="n">
        <v>83</v>
      </c>
      <c r="B3068" s="29" t="n">
        <v>45838</v>
      </c>
      <c r="C3068" s="28" t="n">
        <v>57504.94</v>
      </c>
      <c r="D3068" s="28" t="n">
        <v>1770</v>
      </c>
      <c r="E3068" s="28" t="s">
        <v>380</v>
      </c>
    </row>
    <row r="3069" customFormat="false" ht="15" hidden="false" customHeight="false" outlineLevel="0" collapsed="false">
      <c r="A3069" s="28" t="n">
        <v>83</v>
      </c>
      <c r="B3069" s="29" t="n">
        <v>45869</v>
      </c>
      <c r="C3069" s="28" t="n">
        <v>59253.83</v>
      </c>
      <c r="D3069" s="28" t="n">
        <v>1770</v>
      </c>
      <c r="E3069" s="28" t="s">
        <v>380</v>
      </c>
    </row>
    <row r="3070" customFormat="false" ht="15" hidden="false" customHeight="false" outlineLevel="0" collapsed="false">
      <c r="A3070" s="28" t="n">
        <v>83</v>
      </c>
      <c r="B3070" s="29" t="n">
        <v>45900</v>
      </c>
      <c r="C3070" s="28" t="n">
        <v>61023.7</v>
      </c>
      <c r="D3070" s="28" t="n">
        <v>1770</v>
      </c>
      <c r="E3070" s="28" t="s">
        <v>380</v>
      </c>
    </row>
    <row r="3071" customFormat="false" ht="15" hidden="false" customHeight="false" outlineLevel="0" collapsed="false">
      <c r="A3071" s="28" t="n">
        <v>83</v>
      </c>
      <c r="B3071" s="29" t="n">
        <v>45930</v>
      </c>
      <c r="C3071" s="28" t="n">
        <v>61727.31</v>
      </c>
      <c r="D3071" s="28" t="n">
        <v>1143.29</v>
      </c>
      <c r="E3071" s="28" t="s">
        <v>381</v>
      </c>
    </row>
    <row r="3072" customFormat="false" ht="15" hidden="false" customHeight="false" outlineLevel="0" collapsed="false">
      <c r="A3072" s="28" t="n">
        <v>83</v>
      </c>
      <c r="B3072" s="29" t="n">
        <v>45961</v>
      </c>
      <c r="C3072" s="28" t="n">
        <v>63188.95</v>
      </c>
      <c r="D3072" s="28" t="n">
        <v>1770</v>
      </c>
      <c r="E3072" s="28" t="s">
        <v>380</v>
      </c>
    </row>
    <row r="3073" customFormat="false" ht="15" hidden="false" customHeight="false" outlineLevel="0" collapsed="false">
      <c r="A3073" s="28" t="n">
        <v>83</v>
      </c>
      <c r="B3073" s="29" t="n">
        <v>45991</v>
      </c>
      <c r="C3073" s="28" t="n">
        <v>64860.66</v>
      </c>
      <c r="D3073" s="28" t="n">
        <v>1770</v>
      </c>
      <c r="E3073" s="28" t="s">
        <v>380</v>
      </c>
    </row>
    <row r="3074" customFormat="false" ht="15" hidden="false" customHeight="false" outlineLevel="0" collapsed="false">
      <c r="A3074" s="28" t="n">
        <v>83</v>
      </c>
      <c r="B3074" s="29" t="n">
        <v>46022</v>
      </c>
      <c r="C3074" s="28" t="n">
        <v>66479.3</v>
      </c>
      <c r="D3074" s="28" t="n">
        <v>1770</v>
      </c>
      <c r="E3074" s="28" t="s">
        <v>380</v>
      </c>
    </row>
    <row r="3075" customFormat="false" ht="15" hidden="false" customHeight="false" outlineLevel="0" collapsed="false">
      <c r="A3075" s="28" t="n">
        <v>83</v>
      </c>
      <c r="B3075" s="29" t="n">
        <v>46053</v>
      </c>
      <c r="C3075" s="28" t="n">
        <v>67868.48</v>
      </c>
      <c r="D3075" s="28" t="n">
        <v>1770</v>
      </c>
      <c r="E3075" s="28" t="s">
        <v>380</v>
      </c>
    </row>
    <row r="3076" customFormat="false" ht="15" hidden="false" customHeight="false" outlineLevel="0" collapsed="false">
      <c r="A3076" s="28" t="n">
        <v>83</v>
      </c>
      <c r="B3076" s="29" t="n">
        <v>46081</v>
      </c>
      <c r="C3076" s="28" t="n">
        <v>69611.98</v>
      </c>
      <c r="D3076" s="28" t="n">
        <v>1770</v>
      </c>
      <c r="E3076" s="28" t="s">
        <v>380</v>
      </c>
    </row>
    <row r="3077" customFormat="false" ht="15" hidden="false" customHeight="false" outlineLevel="0" collapsed="false">
      <c r="A3077" s="28" t="n">
        <v>83</v>
      </c>
      <c r="B3077" s="29" t="n">
        <v>46112</v>
      </c>
      <c r="C3077" s="28" t="n">
        <v>71076.7</v>
      </c>
      <c r="D3077" s="28" t="n">
        <v>1770</v>
      </c>
      <c r="E3077" s="28" t="s">
        <v>380</v>
      </c>
    </row>
    <row r="3078" customFormat="false" ht="15" hidden="false" customHeight="false" outlineLevel="0" collapsed="false">
      <c r="A3078" s="28" t="n">
        <v>83</v>
      </c>
      <c r="B3078" s="29" t="n">
        <v>46142</v>
      </c>
      <c r="C3078" s="28" t="n">
        <v>72441.54</v>
      </c>
      <c r="D3078" s="28" t="n">
        <v>1770</v>
      </c>
      <c r="E3078" s="28" t="s">
        <v>380</v>
      </c>
    </row>
    <row r="3079" customFormat="false" ht="15" hidden="false" customHeight="false" outlineLevel="0" collapsed="false">
      <c r="A3079" s="28" t="n">
        <v>83</v>
      </c>
      <c r="B3079" s="29" t="n">
        <v>46173</v>
      </c>
      <c r="C3079" s="28" t="n">
        <v>74117.21</v>
      </c>
      <c r="D3079" s="28" t="n">
        <v>1770</v>
      </c>
      <c r="E3079" s="28" t="s">
        <v>380</v>
      </c>
    </row>
    <row r="3080" customFormat="false" ht="15" hidden="false" customHeight="false" outlineLevel="0" collapsed="false">
      <c r="A3080" s="28" t="n">
        <v>83</v>
      </c>
      <c r="B3080" s="29" t="n">
        <v>46203</v>
      </c>
      <c r="C3080" s="28" t="n">
        <v>75443.11</v>
      </c>
      <c r="D3080" s="28" t="n">
        <v>1770</v>
      </c>
      <c r="E3080" s="28" t="s">
        <v>380</v>
      </c>
    </row>
    <row r="3081" customFormat="false" ht="15" hidden="false" customHeight="false" outlineLevel="0" collapsed="false">
      <c r="A3081" s="28" t="n">
        <v>83</v>
      </c>
      <c r="B3081" s="29" t="n">
        <v>46234</v>
      </c>
      <c r="C3081" s="28" t="n">
        <v>76708.85</v>
      </c>
      <c r="D3081" s="28" t="n">
        <v>1770</v>
      </c>
      <c r="E3081" s="28" t="s">
        <v>380</v>
      </c>
    </row>
    <row r="3082" customFormat="false" ht="15" hidden="false" customHeight="false" outlineLevel="0" collapsed="false">
      <c r="A3082" s="28" t="n">
        <v>83</v>
      </c>
      <c r="B3082" s="29" t="n">
        <v>46265</v>
      </c>
      <c r="C3082" s="28" t="n">
        <v>78026.34</v>
      </c>
      <c r="D3082" s="28" t="n">
        <v>1770</v>
      </c>
      <c r="E3082" s="28" t="s">
        <v>380</v>
      </c>
    </row>
    <row r="3083" customFormat="false" ht="15" hidden="false" customHeight="false" outlineLevel="0" collapsed="false">
      <c r="A3083" s="28" t="n">
        <v>84</v>
      </c>
      <c r="B3083" s="29" t="n">
        <v>46265</v>
      </c>
      <c r="C3083" s="28" t="n">
        <v>12781.53</v>
      </c>
      <c r="D3083" s="28" t="n">
        <v>1760</v>
      </c>
      <c r="E3083" s="28" t="s">
        <v>380</v>
      </c>
    </row>
    <row r="3084" customFormat="false" ht="15" hidden="false" customHeight="false" outlineLevel="0" collapsed="false">
      <c r="A3084" s="28" t="n">
        <v>85</v>
      </c>
      <c r="B3084" s="29" t="n">
        <v>45626</v>
      </c>
      <c r="C3084" s="28" t="n">
        <v>10239.27</v>
      </c>
      <c r="D3084" s="28" t="n">
        <v>1700</v>
      </c>
      <c r="E3084" s="28" t="s">
        <v>380</v>
      </c>
    </row>
    <row r="3085" customFormat="false" ht="15" hidden="false" customHeight="false" outlineLevel="0" collapsed="false">
      <c r="A3085" s="28" t="n">
        <v>85</v>
      </c>
      <c r="B3085" s="29" t="n">
        <v>45657</v>
      </c>
      <c r="C3085" s="28" t="n">
        <v>11795.97</v>
      </c>
      <c r="D3085" s="28" t="n">
        <v>1700</v>
      </c>
      <c r="E3085" s="28" t="s">
        <v>380</v>
      </c>
    </row>
    <row r="3086" customFormat="false" ht="15" hidden="false" customHeight="false" outlineLevel="0" collapsed="false">
      <c r="A3086" s="28" t="n">
        <v>85</v>
      </c>
      <c r="B3086" s="29" t="n">
        <v>45688</v>
      </c>
      <c r="C3086" s="28" t="n">
        <v>13146.58</v>
      </c>
      <c r="D3086" s="28" t="n">
        <v>1700</v>
      </c>
      <c r="E3086" s="28" t="s">
        <v>380</v>
      </c>
    </row>
    <row r="3087" customFormat="false" ht="15" hidden="false" customHeight="false" outlineLevel="0" collapsed="false">
      <c r="A3087" s="28" t="n">
        <v>85</v>
      </c>
      <c r="B3087" s="29" t="n">
        <v>45716</v>
      </c>
      <c r="C3087" s="28" t="n">
        <v>14417.9</v>
      </c>
      <c r="D3087" s="28" t="n">
        <v>1700</v>
      </c>
      <c r="E3087" s="28" t="s">
        <v>380</v>
      </c>
    </row>
    <row r="3088" customFormat="false" ht="15" hidden="false" customHeight="false" outlineLevel="0" collapsed="false">
      <c r="A3088" s="28" t="n">
        <v>85</v>
      </c>
      <c r="B3088" s="29" t="n">
        <v>45747</v>
      </c>
      <c r="C3088" s="28" t="n">
        <v>15895.58</v>
      </c>
      <c r="D3088" s="28" t="n">
        <v>1700</v>
      </c>
      <c r="E3088" s="28" t="s">
        <v>380</v>
      </c>
    </row>
    <row r="3089" customFormat="false" ht="15" hidden="false" customHeight="false" outlineLevel="0" collapsed="false">
      <c r="A3089" s="28" t="n">
        <v>85</v>
      </c>
      <c r="B3089" s="29" t="n">
        <v>45777</v>
      </c>
      <c r="C3089" s="28" t="n">
        <v>17452.08</v>
      </c>
      <c r="D3089" s="28" t="n">
        <v>1700</v>
      </c>
      <c r="E3089" s="28" t="s">
        <v>380</v>
      </c>
    </row>
    <row r="3090" customFormat="false" ht="15" hidden="false" customHeight="false" outlineLevel="0" collapsed="false">
      <c r="A3090" s="28" t="n">
        <v>85</v>
      </c>
      <c r="B3090" s="29" t="n">
        <v>45808</v>
      </c>
      <c r="C3090" s="28" t="n">
        <v>18788.33</v>
      </c>
      <c r="D3090" s="28" t="n">
        <v>1700</v>
      </c>
      <c r="E3090" s="28" t="s">
        <v>380</v>
      </c>
    </row>
    <row r="3091" customFormat="false" ht="15" hidden="false" customHeight="false" outlineLevel="0" collapsed="false">
      <c r="A3091" s="28" t="n">
        <v>85</v>
      </c>
      <c r="B3091" s="29" t="n">
        <v>45838</v>
      </c>
      <c r="C3091" s="28" t="n">
        <v>20480.82</v>
      </c>
      <c r="D3091" s="28" t="n">
        <v>1700</v>
      </c>
      <c r="E3091" s="28" t="s">
        <v>380</v>
      </c>
    </row>
    <row r="3092" customFormat="false" ht="15" hidden="false" customHeight="false" outlineLevel="0" collapsed="false">
      <c r="A3092" s="28" t="n">
        <v>85</v>
      </c>
      <c r="B3092" s="29" t="n">
        <v>45869</v>
      </c>
      <c r="C3092" s="28" t="n">
        <v>21944.68</v>
      </c>
      <c r="D3092" s="28" t="n">
        <v>1700</v>
      </c>
      <c r="E3092" s="28" t="s">
        <v>380</v>
      </c>
    </row>
    <row r="3093" customFormat="false" ht="15" hidden="false" customHeight="false" outlineLevel="0" collapsed="false">
      <c r="A3093" s="28" t="n">
        <v>85</v>
      </c>
      <c r="B3093" s="29" t="n">
        <v>45900</v>
      </c>
      <c r="C3093" s="28" t="n">
        <v>23428.61</v>
      </c>
      <c r="D3093" s="28" t="n">
        <v>1700</v>
      </c>
      <c r="E3093" s="28" t="s">
        <v>380</v>
      </c>
    </row>
    <row r="3094" customFormat="false" ht="15" hidden="false" customHeight="false" outlineLevel="0" collapsed="false">
      <c r="A3094" s="28" t="n">
        <v>85</v>
      </c>
      <c r="B3094" s="29" t="n">
        <v>45930</v>
      </c>
      <c r="C3094" s="28" t="n">
        <v>24911.55</v>
      </c>
      <c r="D3094" s="28" t="n">
        <v>1700</v>
      </c>
      <c r="E3094" s="28" t="s">
        <v>380</v>
      </c>
    </row>
    <row r="3095" customFormat="false" ht="15" hidden="false" customHeight="false" outlineLevel="0" collapsed="false">
      <c r="A3095" s="28" t="n">
        <v>85</v>
      </c>
      <c r="B3095" s="29" t="n">
        <v>45961</v>
      </c>
      <c r="C3095" s="28" t="n">
        <v>26497.85</v>
      </c>
      <c r="D3095" s="28" t="n">
        <v>1700</v>
      </c>
      <c r="E3095" s="28" t="s">
        <v>380</v>
      </c>
    </row>
    <row r="3096" customFormat="false" ht="15" hidden="false" customHeight="false" outlineLevel="0" collapsed="false">
      <c r="A3096" s="28" t="n">
        <v>85</v>
      </c>
      <c r="B3096" s="29" t="n">
        <v>45991</v>
      </c>
      <c r="C3096" s="28" t="n">
        <v>27696.5</v>
      </c>
      <c r="D3096" s="28" t="n">
        <v>1700</v>
      </c>
      <c r="E3096" s="28" t="s">
        <v>380</v>
      </c>
    </row>
    <row r="3097" customFormat="false" ht="15" hidden="false" customHeight="false" outlineLevel="0" collapsed="false">
      <c r="A3097" s="28" t="n">
        <v>85</v>
      </c>
      <c r="B3097" s="29" t="n">
        <v>46022</v>
      </c>
      <c r="C3097" s="28" t="n">
        <v>28646.55</v>
      </c>
      <c r="D3097" s="28" t="n">
        <v>1008.53</v>
      </c>
      <c r="E3097" s="28" t="s">
        <v>381</v>
      </c>
    </row>
    <row r="3098" customFormat="false" ht="15" hidden="false" customHeight="false" outlineLevel="0" collapsed="false">
      <c r="A3098" s="28" t="n">
        <v>85</v>
      </c>
      <c r="B3098" s="29" t="n">
        <v>46053</v>
      </c>
      <c r="C3098" s="28" t="n">
        <v>29942.34</v>
      </c>
      <c r="D3098" s="28" t="n">
        <v>1700</v>
      </c>
      <c r="E3098" s="28" t="s">
        <v>380</v>
      </c>
    </row>
    <row r="3099" customFormat="false" ht="15" hidden="false" customHeight="false" outlineLevel="0" collapsed="false">
      <c r="A3099" s="28" t="n">
        <v>85</v>
      </c>
      <c r="B3099" s="29" t="n">
        <v>46081</v>
      </c>
      <c r="C3099" s="28" t="n">
        <v>31278.94</v>
      </c>
      <c r="D3099" s="28" t="n">
        <v>1700</v>
      </c>
      <c r="E3099" s="28" t="s">
        <v>380</v>
      </c>
    </row>
    <row r="3100" customFormat="false" ht="15" hidden="false" customHeight="false" outlineLevel="0" collapsed="false">
      <c r="A3100" s="28" t="n">
        <v>85</v>
      </c>
      <c r="B3100" s="29" t="n">
        <v>46112</v>
      </c>
      <c r="C3100" s="28" t="n">
        <v>31126.11</v>
      </c>
      <c r="D3100" s="28" t="n">
        <v>0</v>
      </c>
      <c r="E3100" s="28" t="s">
        <v>379</v>
      </c>
    </row>
    <row r="3101" customFormat="false" ht="15" hidden="false" customHeight="false" outlineLevel="0" collapsed="false">
      <c r="A3101" s="28" t="n">
        <v>85</v>
      </c>
      <c r="B3101" s="29" t="n">
        <v>46142</v>
      </c>
      <c r="C3101" s="28" t="n">
        <v>31875.78</v>
      </c>
      <c r="D3101" s="28" t="n">
        <v>948.1</v>
      </c>
      <c r="E3101" s="28" t="s">
        <v>381</v>
      </c>
    </row>
    <row r="3102" customFormat="false" ht="15" hidden="false" customHeight="false" outlineLevel="0" collapsed="false">
      <c r="A3102" s="28" t="n">
        <v>85</v>
      </c>
      <c r="B3102" s="29" t="n">
        <v>46173</v>
      </c>
      <c r="C3102" s="28" t="n">
        <v>33159.05</v>
      </c>
      <c r="D3102" s="28" t="n">
        <v>1700</v>
      </c>
      <c r="E3102" s="28" t="s">
        <v>380</v>
      </c>
    </row>
    <row r="3103" customFormat="false" ht="15" hidden="false" customHeight="false" outlineLevel="0" collapsed="false">
      <c r="A3103" s="28" t="n">
        <v>85</v>
      </c>
      <c r="B3103" s="29" t="n">
        <v>46203</v>
      </c>
      <c r="C3103" s="28" t="n">
        <v>34477.13</v>
      </c>
      <c r="D3103" s="28" t="n">
        <v>1700</v>
      </c>
      <c r="E3103" s="28" t="s">
        <v>380</v>
      </c>
    </row>
    <row r="3104" customFormat="false" ht="15" hidden="false" customHeight="false" outlineLevel="0" collapsed="false">
      <c r="A3104" s="28" t="n">
        <v>85</v>
      </c>
      <c r="B3104" s="29" t="n">
        <v>46234</v>
      </c>
      <c r="C3104" s="28" t="n">
        <v>35940.53</v>
      </c>
      <c r="D3104" s="28" t="n">
        <v>1700</v>
      </c>
      <c r="E3104" s="28" t="s">
        <v>380</v>
      </c>
    </row>
    <row r="3105" customFormat="false" ht="15" hidden="false" customHeight="false" outlineLevel="0" collapsed="false">
      <c r="A3105" s="28" t="n">
        <v>85</v>
      </c>
      <c r="B3105" s="29" t="n">
        <v>46265</v>
      </c>
      <c r="C3105" s="28" t="n">
        <v>37442.47</v>
      </c>
      <c r="D3105" s="28" t="n">
        <v>1700</v>
      </c>
      <c r="E3105" s="28" t="s">
        <v>380</v>
      </c>
    </row>
    <row r="3106" customFormat="false" ht="15" hidden="false" customHeight="false" outlineLevel="0" collapsed="false">
      <c r="A3106" s="28" t="n">
        <v>86</v>
      </c>
      <c r="B3106" s="29" t="n">
        <v>44957</v>
      </c>
      <c r="C3106" s="28" t="n">
        <v>6271.53</v>
      </c>
      <c r="D3106" s="28" t="n">
        <v>0</v>
      </c>
      <c r="E3106" s="28" t="s">
        <v>379</v>
      </c>
    </row>
    <row r="3107" customFormat="false" ht="15" hidden="false" customHeight="false" outlineLevel="0" collapsed="false">
      <c r="A3107" s="28" t="n">
        <v>86</v>
      </c>
      <c r="B3107" s="29" t="n">
        <v>44985</v>
      </c>
      <c r="C3107" s="28" t="n">
        <v>7686.44</v>
      </c>
      <c r="D3107" s="28" t="n">
        <v>1620</v>
      </c>
      <c r="E3107" s="28" t="s">
        <v>380</v>
      </c>
    </row>
    <row r="3108" customFormat="false" ht="15" hidden="false" customHeight="false" outlineLevel="0" collapsed="false">
      <c r="A3108" s="28" t="n">
        <v>86</v>
      </c>
      <c r="B3108" s="29" t="n">
        <v>45016</v>
      </c>
      <c r="C3108" s="28" t="n">
        <v>8922.48</v>
      </c>
      <c r="D3108" s="28" t="n">
        <v>1620</v>
      </c>
      <c r="E3108" s="28" t="s">
        <v>380</v>
      </c>
    </row>
    <row r="3109" customFormat="false" ht="15" hidden="false" customHeight="false" outlineLevel="0" collapsed="false">
      <c r="A3109" s="28" t="n">
        <v>86</v>
      </c>
      <c r="B3109" s="29" t="n">
        <v>45046</v>
      </c>
      <c r="C3109" s="28" t="n">
        <v>10454.97</v>
      </c>
      <c r="D3109" s="28" t="n">
        <v>1620</v>
      </c>
      <c r="E3109" s="28" t="s">
        <v>380</v>
      </c>
    </row>
    <row r="3110" customFormat="false" ht="15" hidden="false" customHeight="false" outlineLevel="0" collapsed="false">
      <c r="A3110" s="28" t="n">
        <v>86</v>
      </c>
      <c r="B3110" s="29" t="n">
        <v>45077</v>
      </c>
      <c r="C3110" s="28" t="n">
        <v>10057.04</v>
      </c>
      <c r="D3110" s="28" t="n">
        <v>0</v>
      </c>
      <c r="E3110" s="28" t="s">
        <v>379</v>
      </c>
    </row>
    <row r="3111" customFormat="false" ht="15" hidden="false" customHeight="false" outlineLevel="0" collapsed="false">
      <c r="A3111" s="28" t="n">
        <v>86</v>
      </c>
      <c r="B3111" s="29" t="n">
        <v>45107</v>
      </c>
      <c r="C3111" s="28" t="n">
        <v>10806.15</v>
      </c>
      <c r="D3111" s="28" t="n">
        <v>979.17</v>
      </c>
      <c r="E3111" s="28" t="s">
        <v>381</v>
      </c>
    </row>
    <row r="3112" customFormat="false" ht="15" hidden="false" customHeight="false" outlineLevel="0" collapsed="false">
      <c r="A3112" s="28" t="n">
        <v>86</v>
      </c>
      <c r="B3112" s="29" t="n">
        <v>45138</v>
      </c>
      <c r="C3112" s="28" t="n">
        <v>10943.69</v>
      </c>
      <c r="D3112" s="28" t="n">
        <v>405.07</v>
      </c>
      <c r="E3112" s="28" t="s">
        <v>381</v>
      </c>
    </row>
    <row r="3113" customFormat="false" ht="15" hidden="false" customHeight="false" outlineLevel="0" collapsed="false">
      <c r="A3113" s="28" t="n">
        <v>86</v>
      </c>
      <c r="B3113" s="29" t="n">
        <v>45169</v>
      </c>
      <c r="C3113" s="28" t="n">
        <v>12521.63</v>
      </c>
      <c r="D3113" s="28" t="n">
        <v>1620</v>
      </c>
      <c r="E3113" s="28" t="s">
        <v>380</v>
      </c>
    </row>
    <row r="3114" customFormat="false" ht="15" hidden="false" customHeight="false" outlineLevel="0" collapsed="false">
      <c r="A3114" s="28" t="n">
        <v>86</v>
      </c>
      <c r="B3114" s="29" t="n">
        <v>45199</v>
      </c>
      <c r="C3114" s="28" t="n">
        <v>13073.19</v>
      </c>
      <c r="D3114" s="28" t="n">
        <v>825.98</v>
      </c>
      <c r="E3114" s="28" t="s">
        <v>381</v>
      </c>
    </row>
    <row r="3115" customFormat="false" ht="15" hidden="false" customHeight="false" outlineLevel="0" collapsed="false">
      <c r="A3115" s="28" t="n">
        <v>86</v>
      </c>
      <c r="B3115" s="29" t="n">
        <v>45230</v>
      </c>
      <c r="C3115" s="28" t="n">
        <v>14354.29</v>
      </c>
      <c r="D3115" s="28" t="n">
        <v>1620</v>
      </c>
      <c r="E3115" s="28" t="s">
        <v>380</v>
      </c>
    </row>
    <row r="3116" customFormat="false" ht="15" hidden="false" customHeight="false" outlineLevel="0" collapsed="false">
      <c r="A3116" s="28" t="n">
        <v>86</v>
      </c>
      <c r="B3116" s="29" t="n">
        <v>45260</v>
      </c>
      <c r="C3116" s="28" t="n">
        <v>15892.3</v>
      </c>
      <c r="D3116" s="28" t="n">
        <v>1620</v>
      </c>
      <c r="E3116" s="28" t="s">
        <v>380</v>
      </c>
    </row>
    <row r="3117" customFormat="false" ht="15" hidden="false" customHeight="false" outlineLevel="0" collapsed="false">
      <c r="A3117" s="28" t="n">
        <v>86</v>
      </c>
      <c r="B3117" s="29" t="n">
        <v>45291</v>
      </c>
      <c r="C3117" s="28" t="n">
        <v>17295.89</v>
      </c>
      <c r="D3117" s="28" t="n">
        <v>1620</v>
      </c>
      <c r="E3117" s="28" t="s">
        <v>380</v>
      </c>
    </row>
    <row r="3118" customFormat="false" ht="15" hidden="false" customHeight="false" outlineLevel="0" collapsed="false">
      <c r="A3118" s="28" t="n">
        <v>86</v>
      </c>
      <c r="B3118" s="29" t="n">
        <v>45322</v>
      </c>
      <c r="C3118" s="28" t="n">
        <v>18785.97</v>
      </c>
      <c r="D3118" s="28" t="n">
        <v>1620</v>
      </c>
      <c r="E3118" s="28" t="s">
        <v>380</v>
      </c>
    </row>
    <row r="3119" customFormat="false" ht="15" hidden="false" customHeight="false" outlineLevel="0" collapsed="false">
      <c r="A3119" s="28" t="n">
        <v>86</v>
      </c>
      <c r="B3119" s="29" t="n">
        <v>45351</v>
      </c>
      <c r="C3119" s="28" t="n">
        <v>20324.22</v>
      </c>
      <c r="D3119" s="28" t="n">
        <v>1620</v>
      </c>
      <c r="E3119" s="28" t="s">
        <v>380</v>
      </c>
    </row>
    <row r="3120" customFormat="false" ht="15" hidden="false" customHeight="false" outlineLevel="0" collapsed="false">
      <c r="A3120" s="28" t="n">
        <v>86</v>
      </c>
      <c r="B3120" s="29" t="n">
        <v>45382</v>
      </c>
      <c r="C3120" s="28" t="n">
        <v>21736.02</v>
      </c>
      <c r="D3120" s="28" t="n">
        <v>1620</v>
      </c>
      <c r="E3120" s="28" t="s">
        <v>380</v>
      </c>
    </row>
    <row r="3121" customFormat="false" ht="15" hidden="false" customHeight="false" outlineLevel="0" collapsed="false">
      <c r="A3121" s="28" t="n">
        <v>86</v>
      </c>
      <c r="B3121" s="29" t="n">
        <v>45412</v>
      </c>
      <c r="C3121" s="28" t="n">
        <v>23260.58</v>
      </c>
      <c r="D3121" s="28" t="n">
        <v>1620</v>
      </c>
      <c r="E3121" s="28" t="s">
        <v>380</v>
      </c>
    </row>
    <row r="3122" customFormat="false" ht="15" hidden="false" customHeight="false" outlineLevel="0" collapsed="false">
      <c r="A3122" s="28" t="n">
        <v>86</v>
      </c>
      <c r="B3122" s="29" t="n">
        <v>45443</v>
      </c>
      <c r="C3122" s="28" t="n">
        <v>23830.35</v>
      </c>
      <c r="D3122" s="28" t="n">
        <v>787.81</v>
      </c>
      <c r="E3122" s="28" t="s">
        <v>381</v>
      </c>
    </row>
    <row r="3123" customFormat="false" ht="15" hidden="false" customHeight="false" outlineLevel="0" collapsed="false">
      <c r="A3123" s="28" t="n">
        <v>86</v>
      </c>
      <c r="B3123" s="29" t="n">
        <v>45473</v>
      </c>
      <c r="C3123" s="28" t="n">
        <v>25445.11</v>
      </c>
      <c r="D3123" s="28" t="n">
        <v>1620</v>
      </c>
      <c r="E3123" s="28" t="s">
        <v>380</v>
      </c>
    </row>
    <row r="3124" customFormat="false" ht="15" hidden="false" customHeight="false" outlineLevel="0" collapsed="false">
      <c r="A3124" s="28" t="n">
        <v>86</v>
      </c>
      <c r="B3124" s="29" t="n">
        <v>45504</v>
      </c>
      <c r="C3124" s="28" t="n">
        <v>26922.51</v>
      </c>
      <c r="D3124" s="28" t="n">
        <v>1620</v>
      </c>
      <c r="E3124" s="28" t="s">
        <v>380</v>
      </c>
    </row>
    <row r="3125" customFormat="false" ht="15" hidden="false" customHeight="false" outlineLevel="0" collapsed="false">
      <c r="A3125" s="28" t="n">
        <v>86</v>
      </c>
      <c r="B3125" s="29" t="n">
        <v>45535</v>
      </c>
      <c r="C3125" s="28" t="n">
        <v>28180.27</v>
      </c>
      <c r="D3125" s="28" t="n">
        <v>1620</v>
      </c>
      <c r="E3125" s="28" t="s">
        <v>380</v>
      </c>
    </row>
    <row r="3126" customFormat="false" ht="15" hidden="false" customHeight="false" outlineLevel="0" collapsed="false">
      <c r="A3126" s="28" t="n">
        <v>86</v>
      </c>
      <c r="B3126" s="29" t="n">
        <v>45565</v>
      </c>
      <c r="C3126" s="28" t="n">
        <v>29430.39</v>
      </c>
      <c r="D3126" s="28" t="n">
        <v>1620</v>
      </c>
      <c r="E3126" s="28" t="s">
        <v>380</v>
      </c>
    </row>
    <row r="3127" customFormat="false" ht="15" hidden="false" customHeight="false" outlineLevel="0" collapsed="false">
      <c r="A3127" s="28" t="n">
        <v>86</v>
      </c>
      <c r="B3127" s="29" t="n">
        <v>45596</v>
      </c>
      <c r="C3127" s="28" t="n">
        <v>30774.43</v>
      </c>
      <c r="D3127" s="28" t="n">
        <v>1620</v>
      </c>
      <c r="E3127" s="28" t="s">
        <v>380</v>
      </c>
    </row>
    <row r="3128" customFormat="false" ht="15" hidden="false" customHeight="false" outlineLevel="0" collapsed="false">
      <c r="A3128" s="28" t="n">
        <v>86</v>
      </c>
      <c r="B3128" s="29" t="n">
        <v>45626</v>
      </c>
      <c r="C3128" s="28" t="n">
        <v>32167.17</v>
      </c>
      <c r="D3128" s="28" t="n">
        <v>1620</v>
      </c>
      <c r="E3128" s="28" t="s">
        <v>380</v>
      </c>
    </row>
    <row r="3129" customFormat="false" ht="15" hidden="false" customHeight="false" outlineLevel="0" collapsed="false">
      <c r="A3129" s="28" t="n">
        <v>86</v>
      </c>
      <c r="B3129" s="29" t="n">
        <v>45657</v>
      </c>
      <c r="C3129" s="28" t="n">
        <v>33576.31</v>
      </c>
      <c r="D3129" s="28" t="n">
        <v>1620</v>
      </c>
      <c r="E3129" s="28" t="s">
        <v>380</v>
      </c>
    </row>
    <row r="3130" customFormat="false" ht="15" hidden="false" customHeight="false" outlineLevel="0" collapsed="false">
      <c r="A3130" s="28" t="n">
        <v>86</v>
      </c>
      <c r="B3130" s="29" t="n">
        <v>45688</v>
      </c>
      <c r="C3130" s="28" t="n">
        <v>35165.59</v>
      </c>
      <c r="D3130" s="28" t="n">
        <v>1620</v>
      </c>
      <c r="E3130" s="28" t="s">
        <v>380</v>
      </c>
    </row>
    <row r="3131" customFormat="false" ht="15" hidden="false" customHeight="false" outlineLevel="0" collapsed="false">
      <c r="A3131" s="28" t="n">
        <v>86</v>
      </c>
      <c r="B3131" s="29" t="n">
        <v>45716</v>
      </c>
      <c r="C3131" s="28" t="n">
        <v>36320.35</v>
      </c>
      <c r="D3131" s="28" t="n">
        <v>1620</v>
      </c>
      <c r="E3131" s="28" t="s">
        <v>380</v>
      </c>
    </row>
    <row r="3132" customFormat="false" ht="15" hidden="false" customHeight="false" outlineLevel="0" collapsed="false">
      <c r="A3132" s="28" t="n">
        <v>86</v>
      </c>
      <c r="B3132" s="29" t="n">
        <v>45747</v>
      </c>
      <c r="C3132" s="28" t="n">
        <v>37829.96</v>
      </c>
      <c r="D3132" s="28" t="n">
        <v>1620</v>
      </c>
      <c r="E3132" s="28" t="s">
        <v>380</v>
      </c>
    </row>
    <row r="3133" customFormat="false" ht="15" hidden="false" customHeight="false" outlineLevel="0" collapsed="false">
      <c r="A3133" s="28" t="n">
        <v>86</v>
      </c>
      <c r="B3133" s="29" t="n">
        <v>45777</v>
      </c>
      <c r="C3133" s="28" t="n">
        <v>38508.78</v>
      </c>
      <c r="D3133" s="28" t="n">
        <v>830.92</v>
      </c>
      <c r="E3133" s="28" t="s">
        <v>381</v>
      </c>
    </row>
    <row r="3134" customFormat="false" ht="15" hidden="false" customHeight="false" outlineLevel="0" collapsed="false">
      <c r="A3134" s="28" t="n">
        <v>86</v>
      </c>
      <c r="B3134" s="29" t="n">
        <v>45808</v>
      </c>
      <c r="C3134" s="28" t="n">
        <v>39998.57</v>
      </c>
      <c r="D3134" s="28" t="n">
        <v>1620</v>
      </c>
      <c r="E3134" s="28" t="s">
        <v>380</v>
      </c>
    </row>
    <row r="3135" customFormat="false" ht="15" hidden="false" customHeight="false" outlineLevel="0" collapsed="false">
      <c r="A3135" s="28" t="n">
        <v>86</v>
      </c>
      <c r="B3135" s="29" t="n">
        <v>45838</v>
      </c>
      <c r="C3135" s="28" t="n">
        <v>41265.68</v>
      </c>
      <c r="D3135" s="28" t="n">
        <v>1620</v>
      </c>
      <c r="E3135" s="28" t="s">
        <v>380</v>
      </c>
    </row>
    <row r="3136" customFormat="false" ht="15" hidden="false" customHeight="false" outlineLevel="0" collapsed="false">
      <c r="A3136" s="28" t="n">
        <v>86</v>
      </c>
      <c r="B3136" s="29" t="n">
        <v>45869</v>
      </c>
      <c r="C3136" s="28" t="n">
        <v>42506.49</v>
      </c>
      <c r="D3136" s="28" t="n">
        <v>1620</v>
      </c>
      <c r="E3136" s="28" t="s">
        <v>380</v>
      </c>
    </row>
    <row r="3137" customFormat="false" ht="15" hidden="false" customHeight="false" outlineLevel="0" collapsed="false">
      <c r="A3137" s="28" t="n">
        <v>86</v>
      </c>
      <c r="B3137" s="29" t="n">
        <v>45900</v>
      </c>
      <c r="C3137" s="28" t="n">
        <v>43720.57</v>
      </c>
      <c r="D3137" s="28" t="n">
        <v>1620</v>
      </c>
      <c r="E3137" s="28" t="s">
        <v>380</v>
      </c>
    </row>
    <row r="3138" customFormat="false" ht="15" hidden="false" customHeight="false" outlineLevel="0" collapsed="false">
      <c r="A3138" s="28" t="n">
        <v>86</v>
      </c>
      <c r="B3138" s="29" t="n">
        <v>45930</v>
      </c>
      <c r="C3138" s="28" t="n">
        <v>44961</v>
      </c>
      <c r="D3138" s="28" t="n">
        <v>1620</v>
      </c>
      <c r="E3138" s="28" t="s">
        <v>380</v>
      </c>
    </row>
    <row r="3139" customFormat="false" ht="15" hidden="false" customHeight="false" outlineLevel="0" collapsed="false">
      <c r="A3139" s="28" t="n">
        <v>86</v>
      </c>
      <c r="B3139" s="29" t="n">
        <v>45961</v>
      </c>
      <c r="C3139" s="28" t="n">
        <v>46543.26</v>
      </c>
      <c r="D3139" s="28" t="n">
        <v>1620</v>
      </c>
      <c r="E3139" s="28" t="s">
        <v>380</v>
      </c>
    </row>
    <row r="3140" customFormat="false" ht="15" hidden="false" customHeight="false" outlineLevel="0" collapsed="false">
      <c r="A3140" s="28" t="n">
        <v>86</v>
      </c>
      <c r="B3140" s="29" t="n">
        <v>45991</v>
      </c>
      <c r="C3140" s="28" t="n">
        <v>48139</v>
      </c>
      <c r="D3140" s="28" t="n">
        <v>1620</v>
      </c>
      <c r="E3140" s="28" t="s">
        <v>380</v>
      </c>
    </row>
    <row r="3141" customFormat="false" ht="15" hidden="false" customHeight="false" outlineLevel="0" collapsed="false">
      <c r="A3141" s="28" t="n">
        <v>86</v>
      </c>
      <c r="B3141" s="29" t="n">
        <v>46022</v>
      </c>
      <c r="C3141" s="28" t="n">
        <v>49444.29</v>
      </c>
      <c r="D3141" s="28" t="n">
        <v>1620</v>
      </c>
      <c r="E3141" s="28" t="s">
        <v>380</v>
      </c>
    </row>
    <row r="3142" customFormat="false" ht="15" hidden="false" customHeight="false" outlineLevel="0" collapsed="false">
      <c r="A3142" s="28" t="n">
        <v>86</v>
      </c>
      <c r="B3142" s="29" t="n">
        <v>46053</v>
      </c>
      <c r="C3142" s="28" t="n">
        <v>51018.67</v>
      </c>
      <c r="D3142" s="28" t="n">
        <v>1620</v>
      </c>
      <c r="E3142" s="28" t="s">
        <v>380</v>
      </c>
    </row>
    <row r="3143" customFormat="false" ht="15" hidden="false" customHeight="false" outlineLevel="0" collapsed="false">
      <c r="A3143" s="28" t="n">
        <v>86</v>
      </c>
      <c r="B3143" s="29" t="n">
        <v>46081</v>
      </c>
      <c r="C3143" s="28" t="n">
        <v>52393.15</v>
      </c>
      <c r="D3143" s="28" t="n">
        <v>1620</v>
      </c>
      <c r="E3143" s="28" t="s">
        <v>380</v>
      </c>
    </row>
    <row r="3144" customFormat="false" ht="15" hidden="false" customHeight="false" outlineLevel="0" collapsed="false">
      <c r="A3144" s="28" t="n">
        <v>86</v>
      </c>
      <c r="B3144" s="29" t="n">
        <v>46112</v>
      </c>
      <c r="C3144" s="28" t="n">
        <v>52826.14</v>
      </c>
      <c r="D3144" s="28" t="n">
        <v>536.16</v>
      </c>
      <c r="E3144" s="28" t="s">
        <v>381</v>
      </c>
    </row>
    <row r="3145" customFormat="false" ht="15" hidden="false" customHeight="false" outlineLevel="0" collapsed="false">
      <c r="A3145" s="28" t="n">
        <v>86</v>
      </c>
      <c r="B3145" s="29" t="n">
        <v>46142</v>
      </c>
      <c r="C3145" s="28" t="n">
        <v>54092.46</v>
      </c>
      <c r="D3145" s="28" t="n">
        <v>1620</v>
      </c>
      <c r="E3145" s="28" t="s">
        <v>380</v>
      </c>
    </row>
    <row r="3146" customFormat="false" ht="15" hidden="false" customHeight="false" outlineLevel="0" collapsed="false">
      <c r="A3146" s="28" t="n">
        <v>86</v>
      </c>
      <c r="B3146" s="29" t="n">
        <v>46173</v>
      </c>
      <c r="C3146" s="28" t="n">
        <v>55346.77</v>
      </c>
      <c r="D3146" s="28" t="n">
        <v>1620</v>
      </c>
      <c r="E3146" s="28" t="s">
        <v>380</v>
      </c>
    </row>
    <row r="3147" customFormat="false" ht="15" hidden="false" customHeight="false" outlineLevel="0" collapsed="false">
      <c r="A3147" s="28" t="n">
        <v>86</v>
      </c>
      <c r="B3147" s="29" t="n">
        <v>46203</v>
      </c>
      <c r="C3147" s="28" t="n">
        <v>56280.03</v>
      </c>
      <c r="D3147" s="28" t="n">
        <v>1104.05</v>
      </c>
      <c r="E3147" s="28" t="s">
        <v>381</v>
      </c>
    </row>
    <row r="3148" customFormat="false" ht="15" hidden="false" customHeight="false" outlineLevel="0" collapsed="false">
      <c r="A3148" s="28" t="n">
        <v>86</v>
      </c>
      <c r="B3148" s="29" t="n">
        <v>46234</v>
      </c>
      <c r="C3148" s="28" t="n">
        <v>57464.53</v>
      </c>
      <c r="D3148" s="28" t="n">
        <v>1620</v>
      </c>
      <c r="E3148" s="28" t="s">
        <v>380</v>
      </c>
    </row>
    <row r="3149" customFormat="false" ht="15" hidden="false" customHeight="false" outlineLevel="0" collapsed="false">
      <c r="A3149" s="28" t="n">
        <v>86</v>
      </c>
      <c r="B3149" s="29" t="n">
        <v>46265</v>
      </c>
      <c r="C3149" s="28" t="n">
        <v>57468.8</v>
      </c>
      <c r="D3149" s="28" t="n">
        <v>430.41</v>
      </c>
      <c r="E3149" s="28" t="s">
        <v>381</v>
      </c>
    </row>
    <row r="3150" customFormat="false" ht="15" hidden="false" customHeight="false" outlineLevel="0" collapsed="false">
      <c r="A3150" s="28" t="n">
        <v>87</v>
      </c>
      <c r="B3150" s="29" t="n">
        <v>45351</v>
      </c>
      <c r="C3150" s="28" t="n">
        <v>12870.26</v>
      </c>
      <c r="D3150" s="28" t="n">
        <v>1460</v>
      </c>
      <c r="E3150" s="28" t="s">
        <v>380</v>
      </c>
    </row>
    <row r="3151" customFormat="false" ht="15" hidden="false" customHeight="false" outlineLevel="0" collapsed="false">
      <c r="A3151" s="28" t="n">
        <v>87</v>
      </c>
      <c r="B3151" s="29" t="n">
        <v>45382</v>
      </c>
      <c r="C3151" s="28" t="n">
        <v>13572.16</v>
      </c>
      <c r="D3151" s="28" t="n">
        <v>862.97</v>
      </c>
      <c r="E3151" s="28" t="s">
        <v>381</v>
      </c>
    </row>
    <row r="3152" customFormat="false" ht="15" hidden="false" customHeight="false" outlineLevel="0" collapsed="false">
      <c r="A3152" s="28" t="n">
        <v>87</v>
      </c>
      <c r="B3152" s="29" t="n">
        <v>45412</v>
      </c>
      <c r="C3152" s="28" t="n">
        <v>14728.19</v>
      </c>
      <c r="D3152" s="28" t="n">
        <v>1460</v>
      </c>
      <c r="E3152" s="28" t="s">
        <v>380</v>
      </c>
    </row>
    <row r="3153" customFormat="false" ht="15" hidden="false" customHeight="false" outlineLevel="0" collapsed="false">
      <c r="A3153" s="28" t="n">
        <v>87</v>
      </c>
      <c r="B3153" s="29" t="n">
        <v>45443</v>
      </c>
      <c r="C3153" s="28" t="n">
        <v>15830.57</v>
      </c>
      <c r="D3153" s="28" t="n">
        <v>1460</v>
      </c>
      <c r="E3153" s="28" t="s">
        <v>380</v>
      </c>
    </row>
    <row r="3154" customFormat="false" ht="15" hidden="false" customHeight="false" outlineLevel="0" collapsed="false">
      <c r="A3154" s="28" t="n">
        <v>87</v>
      </c>
      <c r="B3154" s="29" t="n">
        <v>45473</v>
      </c>
      <c r="C3154" s="28" t="n">
        <v>17040.36</v>
      </c>
      <c r="D3154" s="28" t="n">
        <v>1460</v>
      </c>
      <c r="E3154" s="28" t="s">
        <v>380</v>
      </c>
    </row>
    <row r="3155" customFormat="false" ht="15" hidden="false" customHeight="false" outlineLevel="0" collapsed="false">
      <c r="A3155" s="28" t="n">
        <v>87</v>
      </c>
      <c r="B3155" s="29" t="n">
        <v>45504</v>
      </c>
      <c r="C3155" s="28" t="n">
        <v>17233.03</v>
      </c>
      <c r="D3155" s="28" t="n">
        <v>400.88</v>
      </c>
      <c r="E3155" s="28" t="s">
        <v>381</v>
      </c>
    </row>
    <row r="3156" customFormat="false" ht="15" hidden="false" customHeight="false" outlineLevel="0" collapsed="false">
      <c r="A3156" s="28" t="n">
        <v>87</v>
      </c>
      <c r="B3156" s="29" t="n">
        <v>45535</v>
      </c>
      <c r="C3156" s="28" t="n">
        <v>18440.36</v>
      </c>
      <c r="D3156" s="28" t="n">
        <v>1460</v>
      </c>
      <c r="E3156" s="28" t="s">
        <v>380</v>
      </c>
    </row>
    <row r="3157" customFormat="false" ht="15" hidden="false" customHeight="false" outlineLevel="0" collapsed="false">
      <c r="A3157" s="28" t="n">
        <v>87</v>
      </c>
      <c r="B3157" s="29" t="n">
        <v>45565</v>
      </c>
      <c r="C3157" s="28" t="n">
        <v>19560</v>
      </c>
      <c r="D3157" s="28" t="n">
        <v>1460</v>
      </c>
      <c r="E3157" s="28" t="s">
        <v>380</v>
      </c>
    </row>
    <row r="3158" customFormat="false" ht="15" hidden="false" customHeight="false" outlineLevel="0" collapsed="false">
      <c r="A3158" s="28" t="n">
        <v>87</v>
      </c>
      <c r="B3158" s="29" t="n">
        <v>45596</v>
      </c>
      <c r="C3158" s="28" t="n">
        <v>21002.04</v>
      </c>
      <c r="D3158" s="28" t="n">
        <v>19.52</v>
      </c>
      <c r="E3158" s="28" t="s">
        <v>379</v>
      </c>
    </row>
    <row r="3159" customFormat="false" ht="15" hidden="false" customHeight="false" outlineLevel="0" collapsed="false">
      <c r="A3159" s="28" t="n">
        <v>87</v>
      </c>
      <c r="B3159" s="29" t="n">
        <v>45626</v>
      </c>
      <c r="C3159" s="28" t="n">
        <v>22093.57</v>
      </c>
      <c r="D3159" s="28" t="n">
        <v>71.14</v>
      </c>
      <c r="E3159" s="28" t="s">
        <v>379</v>
      </c>
    </row>
    <row r="3160" customFormat="false" ht="15" hidden="false" customHeight="false" outlineLevel="0" collapsed="false">
      <c r="A3160" s="28" t="n">
        <v>87</v>
      </c>
      <c r="B3160" s="29" t="n">
        <v>45657</v>
      </c>
      <c r="C3160" s="28" t="n">
        <v>23544.62</v>
      </c>
      <c r="D3160" s="28" t="n">
        <v>1460</v>
      </c>
      <c r="E3160" s="28" t="s">
        <v>380</v>
      </c>
    </row>
    <row r="3161" customFormat="false" ht="15" hidden="false" customHeight="false" outlineLevel="0" collapsed="false">
      <c r="A3161" s="28" t="n">
        <v>87</v>
      </c>
      <c r="B3161" s="29" t="n">
        <v>45688</v>
      </c>
      <c r="C3161" s="28" t="n">
        <v>23385.48</v>
      </c>
      <c r="D3161" s="28" t="n">
        <v>0</v>
      </c>
      <c r="E3161" s="28" t="s">
        <v>379</v>
      </c>
    </row>
    <row r="3162" customFormat="false" ht="15" hidden="false" customHeight="false" outlineLevel="0" collapsed="false">
      <c r="A3162" s="28" t="n">
        <v>87</v>
      </c>
      <c r="B3162" s="29" t="n">
        <v>45716</v>
      </c>
      <c r="C3162" s="28" t="n">
        <v>24657.84</v>
      </c>
      <c r="D3162" s="28" t="n">
        <v>1460</v>
      </c>
      <c r="E3162" s="28" t="s">
        <v>380</v>
      </c>
    </row>
    <row r="3163" customFormat="false" ht="15" hidden="false" customHeight="false" outlineLevel="0" collapsed="false">
      <c r="A3163" s="28" t="n">
        <v>87</v>
      </c>
      <c r="B3163" s="29" t="n">
        <v>45747</v>
      </c>
      <c r="C3163" s="28" t="n">
        <v>26101.85</v>
      </c>
      <c r="D3163" s="28" t="n">
        <v>1460</v>
      </c>
      <c r="E3163" s="28" t="s">
        <v>380</v>
      </c>
    </row>
    <row r="3164" customFormat="false" ht="15" hidden="false" customHeight="false" outlineLevel="0" collapsed="false">
      <c r="A3164" s="28" t="n">
        <v>87</v>
      </c>
      <c r="B3164" s="29" t="n">
        <v>45777</v>
      </c>
      <c r="C3164" s="28" t="n">
        <v>27367.29</v>
      </c>
      <c r="D3164" s="28" t="n">
        <v>1460</v>
      </c>
      <c r="E3164" s="28" t="s">
        <v>380</v>
      </c>
    </row>
    <row r="3165" customFormat="false" ht="15" hidden="false" customHeight="false" outlineLevel="0" collapsed="false">
      <c r="A3165" s="28" t="n">
        <v>87</v>
      </c>
      <c r="B3165" s="29" t="n">
        <v>45808</v>
      </c>
      <c r="C3165" s="28" t="n">
        <v>27983.96</v>
      </c>
      <c r="D3165" s="28" t="n">
        <v>724.26</v>
      </c>
      <c r="E3165" s="28" t="s">
        <v>381</v>
      </c>
    </row>
    <row r="3166" customFormat="false" ht="15" hidden="false" customHeight="false" outlineLevel="0" collapsed="false">
      <c r="A3166" s="28" t="n">
        <v>87</v>
      </c>
      <c r="B3166" s="29" t="n">
        <v>45838</v>
      </c>
      <c r="C3166" s="28" t="n">
        <v>29232.39</v>
      </c>
      <c r="D3166" s="28" t="n">
        <v>1460</v>
      </c>
      <c r="E3166" s="28" t="s">
        <v>380</v>
      </c>
    </row>
    <row r="3167" customFormat="false" ht="15" hidden="false" customHeight="false" outlineLevel="0" collapsed="false">
      <c r="A3167" s="28" t="n">
        <v>87</v>
      </c>
      <c r="B3167" s="29" t="n">
        <v>45869</v>
      </c>
      <c r="C3167" s="28" t="n">
        <v>30599.98</v>
      </c>
      <c r="D3167" s="28" t="n">
        <v>1460</v>
      </c>
      <c r="E3167" s="28" t="s">
        <v>380</v>
      </c>
    </row>
    <row r="3168" customFormat="false" ht="15" hidden="false" customHeight="false" outlineLevel="0" collapsed="false">
      <c r="A3168" s="28" t="n">
        <v>87</v>
      </c>
      <c r="B3168" s="29" t="n">
        <v>45900</v>
      </c>
      <c r="C3168" s="28" t="n">
        <v>31853.68</v>
      </c>
      <c r="D3168" s="28" t="n">
        <v>1460</v>
      </c>
      <c r="E3168" s="28" t="s">
        <v>380</v>
      </c>
    </row>
    <row r="3169" customFormat="false" ht="15" hidden="false" customHeight="false" outlineLevel="0" collapsed="false">
      <c r="A3169" s="28" t="n">
        <v>87</v>
      </c>
      <c r="B3169" s="29" t="n">
        <v>45930</v>
      </c>
      <c r="C3169" s="28" t="n">
        <v>32917.39</v>
      </c>
      <c r="D3169" s="28" t="n">
        <v>1460</v>
      </c>
      <c r="E3169" s="28" t="s">
        <v>380</v>
      </c>
    </row>
    <row r="3170" customFormat="false" ht="15" hidden="false" customHeight="false" outlineLevel="0" collapsed="false">
      <c r="A3170" s="28" t="n">
        <v>87</v>
      </c>
      <c r="B3170" s="29" t="n">
        <v>45961</v>
      </c>
      <c r="C3170" s="28" t="n">
        <v>34317.98</v>
      </c>
      <c r="D3170" s="28" t="n">
        <v>1460</v>
      </c>
      <c r="E3170" s="28" t="s">
        <v>380</v>
      </c>
    </row>
    <row r="3171" customFormat="false" ht="15" hidden="false" customHeight="false" outlineLevel="0" collapsed="false">
      <c r="A3171" s="28" t="n">
        <v>87</v>
      </c>
      <c r="B3171" s="29" t="n">
        <v>45991</v>
      </c>
      <c r="C3171" s="28" t="n">
        <v>35593.74</v>
      </c>
      <c r="D3171" s="28" t="n">
        <v>1460</v>
      </c>
      <c r="E3171" s="28" t="s">
        <v>380</v>
      </c>
    </row>
    <row r="3172" customFormat="false" ht="15" hidden="false" customHeight="false" outlineLevel="0" collapsed="false">
      <c r="A3172" s="28" t="n">
        <v>87</v>
      </c>
      <c r="B3172" s="29" t="n">
        <v>46022</v>
      </c>
      <c r="C3172" s="28" t="n">
        <v>35981.07</v>
      </c>
      <c r="D3172" s="28" t="n">
        <v>639.02</v>
      </c>
      <c r="E3172" s="28" t="s">
        <v>381</v>
      </c>
    </row>
    <row r="3173" customFormat="false" ht="15" hidden="false" customHeight="false" outlineLevel="0" collapsed="false">
      <c r="A3173" s="28" t="n">
        <v>87</v>
      </c>
      <c r="B3173" s="29" t="n">
        <v>46053</v>
      </c>
      <c r="C3173" s="28" t="n">
        <v>37405.47</v>
      </c>
      <c r="D3173" s="28" t="n">
        <v>1460</v>
      </c>
      <c r="E3173" s="28" t="s">
        <v>380</v>
      </c>
    </row>
    <row r="3174" customFormat="false" ht="15" hidden="false" customHeight="false" outlineLevel="0" collapsed="false">
      <c r="A3174" s="28" t="n">
        <v>87</v>
      </c>
      <c r="B3174" s="29" t="n">
        <v>46081</v>
      </c>
      <c r="C3174" s="28" t="n">
        <v>38641.26</v>
      </c>
      <c r="D3174" s="28" t="n">
        <v>1460</v>
      </c>
      <c r="E3174" s="28" t="s">
        <v>380</v>
      </c>
    </row>
    <row r="3175" customFormat="false" ht="15" hidden="false" customHeight="false" outlineLevel="0" collapsed="false">
      <c r="A3175" s="28" t="n">
        <v>87</v>
      </c>
      <c r="B3175" s="29" t="n">
        <v>46112</v>
      </c>
      <c r="C3175" s="28" t="n">
        <v>39879.16</v>
      </c>
      <c r="D3175" s="28" t="n">
        <v>1460</v>
      </c>
      <c r="E3175" s="28" t="s">
        <v>380</v>
      </c>
    </row>
    <row r="3176" customFormat="false" ht="15" hidden="false" customHeight="false" outlineLevel="0" collapsed="false">
      <c r="A3176" s="28" t="n">
        <v>87</v>
      </c>
      <c r="B3176" s="29" t="n">
        <v>46142</v>
      </c>
      <c r="C3176" s="28" t="n">
        <v>41119.12</v>
      </c>
      <c r="D3176" s="28" t="n">
        <v>1460</v>
      </c>
      <c r="E3176" s="28" t="s">
        <v>380</v>
      </c>
    </row>
    <row r="3177" customFormat="false" ht="15" hidden="false" customHeight="false" outlineLevel="0" collapsed="false">
      <c r="A3177" s="28" t="n">
        <v>87</v>
      </c>
      <c r="B3177" s="29" t="n">
        <v>46173</v>
      </c>
      <c r="C3177" s="28" t="n">
        <v>42317.29</v>
      </c>
      <c r="D3177" s="28" t="n">
        <v>1460</v>
      </c>
      <c r="E3177" s="28" t="s">
        <v>380</v>
      </c>
    </row>
    <row r="3178" customFormat="false" ht="15" hidden="false" customHeight="false" outlineLevel="0" collapsed="false">
      <c r="A3178" s="28" t="n">
        <v>87</v>
      </c>
      <c r="B3178" s="29" t="n">
        <v>46203</v>
      </c>
      <c r="C3178" s="28" t="n">
        <v>42562.83</v>
      </c>
      <c r="D3178" s="28" t="n">
        <v>574.66</v>
      </c>
      <c r="E3178" s="28" t="s">
        <v>381</v>
      </c>
    </row>
    <row r="3179" customFormat="false" ht="15" hidden="false" customHeight="false" outlineLevel="0" collapsed="false">
      <c r="A3179" s="28" t="n">
        <v>87</v>
      </c>
      <c r="B3179" s="29" t="n">
        <v>46234</v>
      </c>
      <c r="C3179" s="28" t="n">
        <v>43933.32</v>
      </c>
      <c r="D3179" s="28" t="n">
        <v>1460</v>
      </c>
      <c r="E3179" s="28" t="s">
        <v>380</v>
      </c>
    </row>
    <row r="3180" customFormat="false" ht="15" hidden="false" customHeight="false" outlineLevel="0" collapsed="false">
      <c r="A3180" s="28" t="n">
        <v>87</v>
      </c>
      <c r="B3180" s="29" t="n">
        <v>46265</v>
      </c>
      <c r="C3180" s="28" t="n">
        <v>45319.23</v>
      </c>
      <c r="D3180" s="28" t="n">
        <v>1460</v>
      </c>
      <c r="E3180" s="28" t="s">
        <v>380</v>
      </c>
    </row>
    <row r="3181" customFormat="false" ht="15" hidden="false" customHeight="false" outlineLevel="0" collapsed="false">
      <c r="A3181" s="28" t="n">
        <v>88</v>
      </c>
      <c r="B3181" s="29" t="n">
        <v>44957</v>
      </c>
      <c r="C3181" s="28" t="n">
        <v>9746.85</v>
      </c>
      <c r="D3181" s="28" t="n">
        <v>1410</v>
      </c>
      <c r="E3181" s="28" t="s">
        <v>380</v>
      </c>
    </row>
    <row r="3182" customFormat="false" ht="15" hidden="false" customHeight="false" outlineLevel="0" collapsed="false">
      <c r="A3182" s="28" t="n">
        <v>88</v>
      </c>
      <c r="B3182" s="29" t="n">
        <v>44985</v>
      </c>
      <c r="C3182" s="28" t="n">
        <v>10739.17</v>
      </c>
      <c r="D3182" s="28" t="n">
        <v>1410</v>
      </c>
      <c r="E3182" s="28" t="s">
        <v>380</v>
      </c>
    </row>
    <row r="3183" customFormat="false" ht="15" hidden="false" customHeight="false" outlineLevel="0" collapsed="false">
      <c r="A3183" s="28" t="n">
        <v>88</v>
      </c>
      <c r="B3183" s="29" t="n">
        <v>45016</v>
      </c>
      <c r="C3183" s="28" t="n">
        <v>11792.23</v>
      </c>
      <c r="D3183" s="28" t="n">
        <v>1410</v>
      </c>
      <c r="E3183" s="28" t="s">
        <v>380</v>
      </c>
    </row>
    <row r="3184" customFormat="false" ht="15" hidden="false" customHeight="false" outlineLevel="0" collapsed="false">
      <c r="A3184" s="28" t="n">
        <v>88</v>
      </c>
      <c r="B3184" s="29" t="n">
        <v>45046</v>
      </c>
      <c r="C3184" s="28" t="n">
        <v>12932.49</v>
      </c>
      <c r="D3184" s="28" t="n">
        <v>1410</v>
      </c>
      <c r="E3184" s="28" t="s">
        <v>380</v>
      </c>
    </row>
    <row r="3185" customFormat="false" ht="15" hidden="false" customHeight="false" outlineLevel="0" collapsed="false">
      <c r="A3185" s="28" t="n">
        <v>88</v>
      </c>
      <c r="B3185" s="29" t="n">
        <v>45077</v>
      </c>
      <c r="C3185" s="28" t="n">
        <v>13540.03</v>
      </c>
      <c r="D3185" s="28" t="n">
        <v>876.91</v>
      </c>
      <c r="E3185" s="28" t="s">
        <v>381</v>
      </c>
    </row>
    <row r="3186" customFormat="false" ht="15" hidden="false" customHeight="false" outlineLevel="0" collapsed="false">
      <c r="A3186" s="28" t="n">
        <v>88</v>
      </c>
      <c r="B3186" s="29" t="n">
        <v>45107</v>
      </c>
      <c r="C3186" s="28" t="n">
        <v>14891.23</v>
      </c>
      <c r="D3186" s="28" t="n">
        <v>1410</v>
      </c>
      <c r="E3186" s="28" t="s">
        <v>380</v>
      </c>
    </row>
    <row r="3187" customFormat="false" ht="15" hidden="false" customHeight="false" outlineLevel="0" collapsed="false">
      <c r="A3187" s="28" t="n">
        <v>88</v>
      </c>
      <c r="B3187" s="29" t="n">
        <v>45138</v>
      </c>
      <c r="C3187" s="28" t="n">
        <v>16108.59</v>
      </c>
      <c r="D3187" s="28" t="n">
        <v>1410</v>
      </c>
      <c r="E3187" s="28" t="s">
        <v>380</v>
      </c>
    </row>
    <row r="3188" customFormat="false" ht="15" hidden="false" customHeight="false" outlineLevel="0" collapsed="false">
      <c r="A3188" s="28" t="n">
        <v>88</v>
      </c>
      <c r="B3188" s="29" t="n">
        <v>45169</v>
      </c>
      <c r="C3188" s="28" t="n">
        <v>17156.31</v>
      </c>
      <c r="D3188" s="28" t="n">
        <v>1410</v>
      </c>
      <c r="E3188" s="28" t="s">
        <v>380</v>
      </c>
    </row>
    <row r="3189" customFormat="false" ht="15" hidden="false" customHeight="false" outlineLevel="0" collapsed="false">
      <c r="A3189" s="28" t="n">
        <v>88</v>
      </c>
      <c r="B3189" s="29" t="n">
        <v>45199</v>
      </c>
      <c r="C3189" s="28" t="n">
        <v>18270.14</v>
      </c>
      <c r="D3189" s="28" t="n">
        <v>1410</v>
      </c>
      <c r="E3189" s="28" t="s">
        <v>380</v>
      </c>
    </row>
    <row r="3190" customFormat="false" ht="15" hidden="false" customHeight="false" outlineLevel="0" collapsed="false">
      <c r="A3190" s="28" t="n">
        <v>88</v>
      </c>
      <c r="B3190" s="29" t="n">
        <v>45230</v>
      </c>
      <c r="C3190" s="28" t="n">
        <v>19314.53</v>
      </c>
      <c r="D3190" s="28" t="n">
        <v>1410</v>
      </c>
      <c r="E3190" s="28" t="s">
        <v>380</v>
      </c>
    </row>
    <row r="3191" customFormat="false" ht="15" hidden="false" customHeight="false" outlineLevel="0" collapsed="false">
      <c r="A3191" s="28" t="n">
        <v>88</v>
      </c>
      <c r="B3191" s="29" t="n">
        <v>45260</v>
      </c>
      <c r="C3191" s="28" t="n">
        <v>20537.23</v>
      </c>
      <c r="D3191" s="28" t="n">
        <v>1410</v>
      </c>
      <c r="E3191" s="28" t="s">
        <v>380</v>
      </c>
    </row>
    <row r="3192" customFormat="false" ht="15" hidden="false" customHeight="false" outlineLevel="0" collapsed="false">
      <c r="A3192" s="28" t="n">
        <v>88</v>
      </c>
      <c r="B3192" s="29" t="n">
        <v>45291</v>
      </c>
      <c r="C3192" s="28" t="n">
        <v>21860.12</v>
      </c>
      <c r="D3192" s="28" t="n">
        <v>1410</v>
      </c>
      <c r="E3192" s="28" t="s">
        <v>380</v>
      </c>
    </row>
    <row r="3193" customFormat="false" ht="15" hidden="false" customHeight="false" outlineLevel="0" collapsed="false">
      <c r="A3193" s="28" t="n">
        <v>88</v>
      </c>
      <c r="B3193" s="29" t="n">
        <v>45322</v>
      </c>
      <c r="C3193" s="28" t="n">
        <v>22509.57</v>
      </c>
      <c r="D3193" s="28" t="n">
        <v>819.59</v>
      </c>
      <c r="E3193" s="28" t="s">
        <v>381</v>
      </c>
    </row>
    <row r="3194" customFormat="false" ht="15" hidden="false" customHeight="false" outlineLevel="0" collapsed="false">
      <c r="A3194" s="28" t="n">
        <v>88</v>
      </c>
      <c r="B3194" s="29" t="n">
        <v>45351</v>
      </c>
      <c r="C3194" s="28" t="n">
        <v>23525.79</v>
      </c>
      <c r="D3194" s="28" t="n">
        <v>1410</v>
      </c>
      <c r="E3194" s="28" t="s">
        <v>380</v>
      </c>
    </row>
    <row r="3195" customFormat="false" ht="15" hidden="false" customHeight="false" outlineLevel="0" collapsed="false">
      <c r="A3195" s="28" t="n">
        <v>88</v>
      </c>
      <c r="B3195" s="29" t="n">
        <v>45382</v>
      </c>
      <c r="C3195" s="28" t="n">
        <v>24563.69</v>
      </c>
      <c r="D3195" s="28" t="n">
        <v>1410</v>
      </c>
      <c r="E3195" s="28" t="s">
        <v>380</v>
      </c>
    </row>
    <row r="3196" customFormat="false" ht="15" hidden="false" customHeight="false" outlineLevel="0" collapsed="false">
      <c r="A3196" s="28" t="n">
        <v>88</v>
      </c>
      <c r="B3196" s="29" t="n">
        <v>45412</v>
      </c>
      <c r="C3196" s="28" t="n">
        <v>25574.59</v>
      </c>
      <c r="D3196" s="28" t="n">
        <v>1410</v>
      </c>
      <c r="E3196" s="28" t="s">
        <v>380</v>
      </c>
    </row>
    <row r="3197" customFormat="false" ht="15" hidden="false" customHeight="false" outlineLevel="0" collapsed="false">
      <c r="A3197" s="28" t="n">
        <v>88</v>
      </c>
      <c r="B3197" s="29" t="n">
        <v>45443</v>
      </c>
      <c r="C3197" s="28" t="n">
        <v>26909.59</v>
      </c>
      <c r="D3197" s="28" t="n">
        <v>1410</v>
      </c>
      <c r="E3197" s="28" t="s">
        <v>380</v>
      </c>
    </row>
    <row r="3198" customFormat="false" ht="15" hidden="false" customHeight="false" outlineLevel="0" collapsed="false">
      <c r="A3198" s="28" t="n">
        <v>88</v>
      </c>
      <c r="B3198" s="29" t="n">
        <v>45473</v>
      </c>
      <c r="C3198" s="28" t="n">
        <v>27749.42</v>
      </c>
      <c r="D3198" s="28" t="n">
        <v>873.71</v>
      </c>
      <c r="E3198" s="28" t="s">
        <v>381</v>
      </c>
    </row>
    <row r="3199" customFormat="false" ht="15" hidden="false" customHeight="false" outlineLevel="0" collapsed="false">
      <c r="A3199" s="28" t="n">
        <v>88</v>
      </c>
      <c r="B3199" s="29" t="n">
        <v>45504</v>
      </c>
      <c r="C3199" s="28" t="n">
        <v>27404.08</v>
      </c>
      <c r="D3199" s="28" t="n">
        <v>0</v>
      </c>
      <c r="E3199" s="28" t="s">
        <v>379</v>
      </c>
    </row>
    <row r="3200" customFormat="false" ht="15" hidden="false" customHeight="false" outlineLevel="0" collapsed="false">
      <c r="A3200" s="28" t="n">
        <v>88</v>
      </c>
      <c r="B3200" s="29" t="n">
        <v>45535</v>
      </c>
      <c r="C3200" s="28" t="n">
        <v>27794.25</v>
      </c>
      <c r="D3200" s="28" t="n">
        <v>627.83</v>
      </c>
      <c r="E3200" s="28" t="s">
        <v>381</v>
      </c>
    </row>
    <row r="3201" customFormat="false" ht="15" hidden="false" customHeight="false" outlineLevel="0" collapsed="false">
      <c r="A3201" s="28" t="n">
        <v>88</v>
      </c>
      <c r="B3201" s="29" t="n">
        <v>45565</v>
      </c>
      <c r="C3201" s="28" t="n">
        <v>29067.68</v>
      </c>
      <c r="D3201" s="28" t="n">
        <v>1410</v>
      </c>
      <c r="E3201" s="28" t="s">
        <v>380</v>
      </c>
    </row>
    <row r="3202" customFormat="false" ht="15" hidden="false" customHeight="false" outlineLevel="0" collapsed="false">
      <c r="A3202" s="28" t="n">
        <v>88</v>
      </c>
      <c r="B3202" s="29" t="n">
        <v>45596</v>
      </c>
      <c r="C3202" s="28" t="n">
        <v>29153.34</v>
      </c>
      <c r="D3202" s="28" t="n">
        <v>425.87</v>
      </c>
      <c r="E3202" s="28" t="s">
        <v>381</v>
      </c>
    </row>
    <row r="3203" customFormat="false" ht="15" hidden="false" customHeight="false" outlineLevel="0" collapsed="false">
      <c r="A3203" s="28" t="n">
        <v>88</v>
      </c>
      <c r="B3203" s="29" t="n">
        <v>45626</v>
      </c>
      <c r="C3203" s="28" t="n">
        <v>30369.8</v>
      </c>
      <c r="D3203" s="28" t="n">
        <v>1410</v>
      </c>
      <c r="E3203" s="28" t="s">
        <v>380</v>
      </c>
    </row>
    <row r="3204" customFormat="false" ht="15" hidden="false" customHeight="false" outlineLevel="0" collapsed="false">
      <c r="A3204" s="28" t="n">
        <v>88</v>
      </c>
      <c r="B3204" s="29" t="n">
        <v>45657</v>
      </c>
      <c r="C3204" s="28" t="n">
        <v>30477.2</v>
      </c>
      <c r="D3204" s="28" t="n">
        <v>286.28</v>
      </c>
      <c r="E3204" s="28" t="s">
        <v>381</v>
      </c>
    </row>
    <row r="3205" customFormat="false" ht="15" hidden="false" customHeight="false" outlineLevel="0" collapsed="false">
      <c r="A3205" s="28" t="n">
        <v>88</v>
      </c>
      <c r="B3205" s="29" t="n">
        <v>45688</v>
      </c>
      <c r="C3205" s="28" t="n">
        <v>31117.18</v>
      </c>
      <c r="D3205" s="28" t="n">
        <v>712.58</v>
      </c>
      <c r="E3205" s="28" t="s">
        <v>381</v>
      </c>
    </row>
    <row r="3206" customFormat="false" ht="15" hidden="false" customHeight="false" outlineLevel="0" collapsed="false">
      <c r="A3206" s="28" t="n">
        <v>88</v>
      </c>
      <c r="B3206" s="29" t="n">
        <v>45716</v>
      </c>
      <c r="C3206" s="28" t="n">
        <v>32460.46</v>
      </c>
      <c r="D3206" s="28" t="n">
        <v>1410</v>
      </c>
      <c r="E3206" s="28" t="s">
        <v>380</v>
      </c>
    </row>
    <row r="3207" customFormat="false" ht="15" hidden="false" customHeight="false" outlineLevel="0" collapsed="false">
      <c r="A3207" s="28" t="n">
        <v>88</v>
      </c>
      <c r="B3207" s="29" t="n">
        <v>45747</v>
      </c>
      <c r="C3207" s="28" t="n">
        <v>33576.28</v>
      </c>
      <c r="D3207" s="28" t="n">
        <v>1410</v>
      </c>
      <c r="E3207" s="28" t="s">
        <v>380</v>
      </c>
    </row>
    <row r="3208" customFormat="false" ht="15" hidden="false" customHeight="false" outlineLevel="0" collapsed="false">
      <c r="A3208" s="28" t="n">
        <v>88</v>
      </c>
      <c r="B3208" s="29" t="n">
        <v>45777</v>
      </c>
      <c r="C3208" s="28" t="n">
        <v>34582.87</v>
      </c>
      <c r="D3208" s="28" t="n">
        <v>1410</v>
      </c>
      <c r="E3208" s="28" t="s">
        <v>380</v>
      </c>
    </row>
    <row r="3209" customFormat="false" ht="15" hidden="false" customHeight="false" outlineLevel="0" collapsed="false">
      <c r="A3209" s="28" t="n">
        <v>88</v>
      </c>
      <c r="B3209" s="29" t="n">
        <v>45808</v>
      </c>
      <c r="C3209" s="28" t="n">
        <v>35618.82</v>
      </c>
      <c r="D3209" s="28" t="n">
        <v>1410</v>
      </c>
      <c r="E3209" s="28" t="s">
        <v>380</v>
      </c>
    </row>
    <row r="3210" customFormat="false" ht="15" hidden="false" customHeight="false" outlineLevel="0" collapsed="false">
      <c r="A3210" s="28" t="n">
        <v>88</v>
      </c>
      <c r="B3210" s="29" t="n">
        <v>45838</v>
      </c>
      <c r="C3210" s="28" t="n">
        <v>36928.4</v>
      </c>
      <c r="D3210" s="28" t="n">
        <v>1410</v>
      </c>
      <c r="E3210" s="28" t="s">
        <v>380</v>
      </c>
    </row>
    <row r="3211" customFormat="false" ht="15" hidden="false" customHeight="false" outlineLevel="0" collapsed="false">
      <c r="A3211" s="28" t="n">
        <v>88</v>
      </c>
      <c r="B3211" s="29" t="n">
        <v>45869</v>
      </c>
      <c r="C3211" s="28" t="n">
        <v>38047.76</v>
      </c>
      <c r="D3211" s="28" t="n">
        <v>1410</v>
      </c>
      <c r="E3211" s="28" t="s">
        <v>380</v>
      </c>
    </row>
    <row r="3212" customFormat="false" ht="15" hidden="false" customHeight="false" outlineLevel="0" collapsed="false">
      <c r="A3212" s="28" t="n">
        <v>88</v>
      </c>
      <c r="B3212" s="29" t="n">
        <v>45900</v>
      </c>
      <c r="C3212" s="28" t="n">
        <v>39164.9</v>
      </c>
      <c r="D3212" s="28" t="n">
        <v>1410</v>
      </c>
      <c r="E3212" s="28" t="s">
        <v>380</v>
      </c>
    </row>
    <row r="3213" customFormat="false" ht="15" hidden="false" customHeight="false" outlineLevel="0" collapsed="false">
      <c r="A3213" s="28" t="n">
        <v>88</v>
      </c>
      <c r="B3213" s="29" t="n">
        <v>45930</v>
      </c>
      <c r="C3213" s="28" t="n">
        <v>40423.13</v>
      </c>
      <c r="D3213" s="28" t="n">
        <v>1410</v>
      </c>
      <c r="E3213" s="28" t="s">
        <v>380</v>
      </c>
    </row>
    <row r="3214" customFormat="false" ht="15" hidden="false" customHeight="false" outlineLevel="0" collapsed="false">
      <c r="A3214" s="28" t="n">
        <v>88</v>
      </c>
      <c r="B3214" s="29" t="n">
        <v>45961</v>
      </c>
      <c r="C3214" s="28" t="n">
        <v>41419.27</v>
      </c>
      <c r="D3214" s="28" t="n">
        <v>1410</v>
      </c>
      <c r="E3214" s="28" t="s">
        <v>380</v>
      </c>
    </row>
    <row r="3215" customFormat="false" ht="15" hidden="false" customHeight="false" outlineLevel="0" collapsed="false">
      <c r="A3215" s="28" t="n">
        <v>88</v>
      </c>
      <c r="B3215" s="29" t="n">
        <v>45991</v>
      </c>
      <c r="C3215" s="28" t="n">
        <v>42408.86</v>
      </c>
      <c r="D3215" s="28" t="n">
        <v>1410</v>
      </c>
      <c r="E3215" s="28" t="s">
        <v>380</v>
      </c>
    </row>
    <row r="3216" customFormat="false" ht="15" hidden="false" customHeight="false" outlineLevel="0" collapsed="false">
      <c r="A3216" s="28" t="n">
        <v>88</v>
      </c>
      <c r="B3216" s="29" t="n">
        <v>46022</v>
      </c>
      <c r="C3216" s="28" t="n">
        <v>43792</v>
      </c>
      <c r="D3216" s="28" t="n">
        <v>1410</v>
      </c>
      <c r="E3216" s="28" t="s">
        <v>380</v>
      </c>
    </row>
    <row r="3217" customFormat="false" ht="15" hidden="false" customHeight="false" outlineLevel="0" collapsed="false">
      <c r="A3217" s="28" t="n">
        <v>88</v>
      </c>
      <c r="B3217" s="29" t="n">
        <v>46053</v>
      </c>
      <c r="C3217" s="28" t="n">
        <v>44974.17</v>
      </c>
      <c r="D3217" s="28" t="n">
        <v>1410</v>
      </c>
      <c r="E3217" s="28" t="s">
        <v>380</v>
      </c>
    </row>
    <row r="3218" customFormat="false" ht="15" hidden="false" customHeight="false" outlineLevel="0" collapsed="false">
      <c r="A3218" s="28" t="n">
        <v>88</v>
      </c>
      <c r="B3218" s="29" t="n">
        <v>46081</v>
      </c>
      <c r="C3218" s="28" t="n">
        <v>46228.56</v>
      </c>
      <c r="D3218" s="28" t="n">
        <v>1410</v>
      </c>
      <c r="E3218" s="28" t="s">
        <v>380</v>
      </c>
    </row>
    <row r="3219" customFormat="false" ht="15" hidden="false" customHeight="false" outlineLevel="0" collapsed="false">
      <c r="A3219" s="28" t="n">
        <v>88</v>
      </c>
      <c r="B3219" s="29" t="n">
        <v>46112</v>
      </c>
      <c r="C3219" s="28" t="n">
        <v>46004.16</v>
      </c>
      <c r="D3219" s="28" t="n">
        <v>0</v>
      </c>
      <c r="E3219" s="28" t="s">
        <v>379</v>
      </c>
    </row>
    <row r="3220" customFormat="false" ht="15" hidden="false" customHeight="false" outlineLevel="0" collapsed="false">
      <c r="A3220" s="28" t="n">
        <v>88</v>
      </c>
      <c r="B3220" s="29" t="n">
        <v>46142</v>
      </c>
      <c r="C3220" s="28" t="n">
        <v>45889.29</v>
      </c>
      <c r="D3220" s="28" t="n">
        <v>0</v>
      </c>
      <c r="E3220" s="28" t="s">
        <v>379</v>
      </c>
    </row>
    <row r="3221" customFormat="false" ht="15" hidden="false" customHeight="false" outlineLevel="0" collapsed="false">
      <c r="A3221" s="28" t="n">
        <v>88</v>
      </c>
      <c r="B3221" s="29" t="n">
        <v>46173</v>
      </c>
      <c r="C3221" s="28" t="n">
        <v>47082.45</v>
      </c>
      <c r="D3221" s="28" t="n">
        <v>1410</v>
      </c>
      <c r="E3221" s="28" t="s">
        <v>380</v>
      </c>
    </row>
    <row r="3222" customFormat="false" ht="15" hidden="false" customHeight="false" outlineLevel="0" collapsed="false">
      <c r="A3222" s="28" t="n">
        <v>88</v>
      </c>
      <c r="B3222" s="29" t="n">
        <v>46203</v>
      </c>
      <c r="C3222" s="28" t="n">
        <v>48213.82</v>
      </c>
      <c r="D3222" s="28" t="n">
        <v>1410</v>
      </c>
      <c r="E3222" s="28" t="s">
        <v>380</v>
      </c>
    </row>
    <row r="3223" customFormat="false" ht="15" hidden="false" customHeight="false" outlineLevel="0" collapsed="false">
      <c r="A3223" s="28" t="n">
        <v>88</v>
      </c>
      <c r="B3223" s="29" t="n">
        <v>46234</v>
      </c>
      <c r="C3223" s="28" t="n">
        <v>49600.85</v>
      </c>
      <c r="D3223" s="28" t="n">
        <v>1410</v>
      </c>
      <c r="E3223" s="28" t="s">
        <v>380</v>
      </c>
    </row>
    <row r="3224" customFormat="false" ht="15" hidden="false" customHeight="false" outlineLevel="0" collapsed="false">
      <c r="A3224" s="28" t="n">
        <v>88</v>
      </c>
      <c r="B3224" s="29" t="n">
        <v>46265</v>
      </c>
      <c r="C3224" s="28" t="n">
        <v>50642.18</v>
      </c>
      <c r="D3224" s="28" t="n">
        <v>1410</v>
      </c>
      <c r="E3224" s="28" t="s">
        <v>380</v>
      </c>
    </row>
    <row r="3225" customFormat="false" ht="15" hidden="false" customHeight="false" outlineLevel="0" collapsed="false">
      <c r="A3225" s="28" t="n">
        <v>89</v>
      </c>
      <c r="B3225" s="29" t="n">
        <v>44957</v>
      </c>
      <c r="C3225" s="28" t="n">
        <v>12004.94</v>
      </c>
      <c r="D3225" s="28" t="n">
        <v>1380</v>
      </c>
      <c r="E3225" s="28" t="s">
        <v>380</v>
      </c>
    </row>
    <row r="3226" customFormat="false" ht="15" hidden="false" customHeight="false" outlineLevel="0" collapsed="false">
      <c r="A3226" s="28" t="n">
        <v>89</v>
      </c>
      <c r="B3226" s="29" t="n">
        <v>44985</v>
      </c>
      <c r="C3226" s="28" t="n">
        <v>13213.43</v>
      </c>
      <c r="D3226" s="28" t="n">
        <v>1380</v>
      </c>
      <c r="E3226" s="28" t="s">
        <v>380</v>
      </c>
    </row>
    <row r="3227" customFormat="false" ht="15" hidden="false" customHeight="false" outlineLevel="0" collapsed="false">
      <c r="A3227" s="28" t="n">
        <v>89</v>
      </c>
      <c r="B3227" s="29" t="n">
        <v>45016</v>
      </c>
      <c r="C3227" s="28" t="n">
        <v>14209.48</v>
      </c>
      <c r="D3227" s="28" t="n">
        <v>1380</v>
      </c>
      <c r="E3227" s="28" t="s">
        <v>380</v>
      </c>
    </row>
    <row r="3228" customFormat="false" ht="15" hidden="false" customHeight="false" outlineLevel="0" collapsed="false">
      <c r="A3228" s="28" t="n">
        <v>89</v>
      </c>
      <c r="B3228" s="29" t="n">
        <v>45046</v>
      </c>
      <c r="C3228" s="28" t="n">
        <v>15433.44</v>
      </c>
      <c r="D3228" s="28" t="n">
        <v>1380</v>
      </c>
      <c r="E3228" s="28" t="s">
        <v>380</v>
      </c>
    </row>
    <row r="3229" customFormat="false" ht="15" hidden="false" customHeight="false" outlineLevel="0" collapsed="false">
      <c r="A3229" s="28" t="n">
        <v>89</v>
      </c>
      <c r="B3229" s="29" t="n">
        <v>45077</v>
      </c>
      <c r="C3229" s="28" t="n">
        <v>16538.82</v>
      </c>
      <c r="D3229" s="28" t="n">
        <v>1380</v>
      </c>
      <c r="E3229" s="28" t="s">
        <v>380</v>
      </c>
    </row>
    <row r="3230" customFormat="false" ht="15" hidden="false" customHeight="false" outlineLevel="0" collapsed="false">
      <c r="A3230" s="28" t="n">
        <v>89</v>
      </c>
      <c r="B3230" s="29" t="n">
        <v>45107</v>
      </c>
      <c r="C3230" s="28" t="n">
        <v>17776.51</v>
      </c>
      <c r="D3230" s="28" t="n">
        <v>1380</v>
      </c>
      <c r="E3230" s="28" t="s">
        <v>380</v>
      </c>
    </row>
    <row r="3231" customFormat="false" ht="15" hidden="false" customHeight="false" outlineLevel="0" collapsed="false">
      <c r="A3231" s="28" t="n">
        <v>89</v>
      </c>
      <c r="B3231" s="29" t="n">
        <v>45138</v>
      </c>
      <c r="C3231" s="28" t="n">
        <v>18916.43</v>
      </c>
      <c r="D3231" s="28" t="n">
        <v>1380</v>
      </c>
      <c r="E3231" s="28" t="s">
        <v>380</v>
      </c>
    </row>
    <row r="3232" customFormat="false" ht="15" hidden="false" customHeight="false" outlineLevel="0" collapsed="false">
      <c r="A3232" s="28" t="n">
        <v>89</v>
      </c>
      <c r="B3232" s="29" t="n">
        <v>45169</v>
      </c>
      <c r="C3232" s="28" t="n">
        <v>19922.62</v>
      </c>
      <c r="D3232" s="28" t="n">
        <v>1380</v>
      </c>
      <c r="E3232" s="28" t="s">
        <v>380</v>
      </c>
    </row>
    <row r="3233" customFormat="false" ht="15" hidden="false" customHeight="false" outlineLevel="0" collapsed="false">
      <c r="A3233" s="28" t="n">
        <v>89</v>
      </c>
      <c r="B3233" s="29" t="n">
        <v>45199</v>
      </c>
      <c r="C3233" s="28" t="n">
        <v>21145.46</v>
      </c>
      <c r="D3233" s="28" t="n">
        <v>1380</v>
      </c>
      <c r="E3233" s="28" t="s">
        <v>380</v>
      </c>
    </row>
    <row r="3234" customFormat="false" ht="15" hidden="false" customHeight="false" outlineLevel="0" collapsed="false">
      <c r="A3234" s="28" t="n">
        <v>89</v>
      </c>
      <c r="B3234" s="29" t="n">
        <v>45230</v>
      </c>
      <c r="C3234" s="28" t="n">
        <v>21789.87</v>
      </c>
      <c r="D3234" s="28" t="n">
        <v>884.91</v>
      </c>
      <c r="E3234" s="28" t="s">
        <v>381</v>
      </c>
    </row>
    <row r="3235" customFormat="false" ht="15" hidden="false" customHeight="false" outlineLevel="0" collapsed="false">
      <c r="A3235" s="28" t="n">
        <v>89</v>
      </c>
      <c r="B3235" s="29" t="n">
        <v>45260</v>
      </c>
      <c r="C3235" s="28" t="n">
        <v>23111.12</v>
      </c>
      <c r="D3235" s="28" t="n">
        <v>1380</v>
      </c>
      <c r="E3235" s="28" t="s">
        <v>380</v>
      </c>
    </row>
    <row r="3236" customFormat="false" ht="15" hidden="false" customHeight="false" outlineLevel="0" collapsed="false">
      <c r="A3236" s="28" t="n">
        <v>89</v>
      </c>
      <c r="B3236" s="29" t="n">
        <v>45291</v>
      </c>
      <c r="C3236" s="28" t="n">
        <v>23603.68</v>
      </c>
      <c r="D3236" s="28" t="n">
        <v>628.59</v>
      </c>
      <c r="E3236" s="28" t="s">
        <v>381</v>
      </c>
    </row>
    <row r="3237" customFormat="false" ht="15" hidden="false" customHeight="false" outlineLevel="0" collapsed="false">
      <c r="A3237" s="28" t="n">
        <v>89</v>
      </c>
      <c r="B3237" s="29" t="n">
        <v>45322</v>
      </c>
      <c r="C3237" s="28" t="n">
        <v>24797.89</v>
      </c>
      <c r="D3237" s="28" t="n">
        <v>1380</v>
      </c>
      <c r="E3237" s="28" t="s">
        <v>380</v>
      </c>
    </row>
    <row r="3238" customFormat="false" ht="15" hidden="false" customHeight="false" outlineLevel="0" collapsed="false">
      <c r="A3238" s="28" t="n">
        <v>89</v>
      </c>
      <c r="B3238" s="29" t="n">
        <v>45351</v>
      </c>
      <c r="C3238" s="28" t="n">
        <v>25980.85</v>
      </c>
      <c r="D3238" s="28" t="n">
        <v>1380</v>
      </c>
      <c r="E3238" s="28" t="s">
        <v>380</v>
      </c>
    </row>
    <row r="3239" customFormat="false" ht="15" hidden="false" customHeight="false" outlineLevel="0" collapsed="false">
      <c r="A3239" s="28" t="n">
        <v>89</v>
      </c>
      <c r="B3239" s="29" t="n">
        <v>45382</v>
      </c>
      <c r="C3239" s="28" t="n">
        <v>26760.53</v>
      </c>
      <c r="D3239" s="28" t="n">
        <v>950.36</v>
      </c>
      <c r="E3239" s="28" t="s">
        <v>381</v>
      </c>
    </row>
    <row r="3240" customFormat="false" ht="15" hidden="false" customHeight="false" outlineLevel="0" collapsed="false">
      <c r="A3240" s="28" t="n">
        <v>89</v>
      </c>
      <c r="B3240" s="29" t="n">
        <v>45412</v>
      </c>
      <c r="C3240" s="28" t="n">
        <v>27955.78</v>
      </c>
      <c r="D3240" s="28" t="n">
        <v>1380</v>
      </c>
      <c r="E3240" s="28" t="s">
        <v>380</v>
      </c>
    </row>
    <row r="3241" customFormat="false" ht="15" hidden="false" customHeight="false" outlineLevel="0" collapsed="false">
      <c r="A3241" s="28" t="n">
        <v>89</v>
      </c>
      <c r="B3241" s="29" t="n">
        <v>45443</v>
      </c>
      <c r="C3241" s="28" t="n">
        <v>29322.91</v>
      </c>
      <c r="D3241" s="28" t="n">
        <v>1380</v>
      </c>
      <c r="E3241" s="28" t="s">
        <v>380</v>
      </c>
    </row>
    <row r="3242" customFormat="false" ht="15" hidden="false" customHeight="false" outlineLevel="0" collapsed="false">
      <c r="A3242" s="28" t="n">
        <v>89</v>
      </c>
      <c r="B3242" s="29" t="n">
        <v>45473</v>
      </c>
      <c r="C3242" s="28" t="n">
        <v>30689.89</v>
      </c>
      <c r="D3242" s="28" t="n">
        <v>1380</v>
      </c>
      <c r="E3242" s="28" t="s">
        <v>380</v>
      </c>
    </row>
    <row r="3243" customFormat="false" ht="15" hidden="false" customHeight="false" outlineLevel="0" collapsed="false">
      <c r="A3243" s="28" t="n">
        <v>89</v>
      </c>
      <c r="B3243" s="29" t="n">
        <v>45504</v>
      </c>
      <c r="C3243" s="28" t="n">
        <v>31711.3</v>
      </c>
      <c r="D3243" s="28" t="n">
        <v>1380</v>
      </c>
      <c r="E3243" s="28" t="s">
        <v>380</v>
      </c>
    </row>
    <row r="3244" customFormat="false" ht="15" hidden="false" customHeight="false" outlineLevel="0" collapsed="false">
      <c r="A3244" s="28" t="n">
        <v>89</v>
      </c>
      <c r="B3244" s="29" t="n">
        <v>45535</v>
      </c>
      <c r="C3244" s="28" t="n">
        <v>32134.27</v>
      </c>
      <c r="D3244" s="28" t="n">
        <v>589.44</v>
      </c>
      <c r="E3244" s="28" t="s">
        <v>381</v>
      </c>
    </row>
    <row r="3245" customFormat="false" ht="15" hidden="false" customHeight="false" outlineLevel="0" collapsed="false">
      <c r="A3245" s="28" t="n">
        <v>89</v>
      </c>
      <c r="B3245" s="29" t="n">
        <v>45565</v>
      </c>
      <c r="C3245" s="28" t="n">
        <v>33265.61</v>
      </c>
      <c r="D3245" s="28" t="n">
        <v>1380</v>
      </c>
      <c r="E3245" s="28" t="s">
        <v>380</v>
      </c>
    </row>
    <row r="3246" customFormat="false" ht="15" hidden="false" customHeight="false" outlineLevel="0" collapsed="false">
      <c r="A3246" s="28" t="n">
        <v>89</v>
      </c>
      <c r="B3246" s="29" t="n">
        <v>45596</v>
      </c>
      <c r="C3246" s="28" t="n">
        <v>34573.63</v>
      </c>
      <c r="D3246" s="28" t="n">
        <v>1380</v>
      </c>
      <c r="E3246" s="28" t="s">
        <v>380</v>
      </c>
    </row>
    <row r="3247" customFormat="false" ht="15" hidden="false" customHeight="false" outlineLevel="0" collapsed="false">
      <c r="A3247" s="28" t="n">
        <v>89</v>
      </c>
      <c r="B3247" s="29" t="n">
        <v>45626</v>
      </c>
      <c r="C3247" s="28" t="n">
        <v>34930.01</v>
      </c>
      <c r="D3247" s="28" t="n">
        <v>480.23</v>
      </c>
      <c r="E3247" s="28" t="s">
        <v>381</v>
      </c>
    </row>
    <row r="3248" customFormat="false" ht="15" hidden="false" customHeight="false" outlineLevel="0" collapsed="false">
      <c r="A3248" s="28" t="n">
        <v>89</v>
      </c>
      <c r="B3248" s="29" t="n">
        <v>45657</v>
      </c>
      <c r="C3248" s="28" t="n">
        <v>35998.57</v>
      </c>
      <c r="D3248" s="28" t="n">
        <v>1380</v>
      </c>
      <c r="E3248" s="28" t="s">
        <v>380</v>
      </c>
    </row>
    <row r="3249" customFormat="false" ht="15" hidden="false" customHeight="false" outlineLevel="0" collapsed="false">
      <c r="A3249" s="28" t="n">
        <v>89</v>
      </c>
      <c r="B3249" s="29" t="n">
        <v>45688</v>
      </c>
      <c r="C3249" s="28" t="n">
        <v>37026.4</v>
      </c>
      <c r="D3249" s="28" t="n">
        <v>1380</v>
      </c>
      <c r="E3249" s="28" t="s">
        <v>380</v>
      </c>
    </row>
    <row r="3250" customFormat="false" ht="15" hidden="false" customHeight="false" outlineLevel="0" collapsed="false">
      <c r="A3250" s="28" t="n">
        <v>89</v>
      </c>
      <c r="B3250" s="29" t="n">
        <v>45716</v>
      </c>
      <c r="C3250" s="28" t="n">
        <v>38192.64</v>
      </c>
      <c r="D3250" s="28" t="n">
        <v>1380</v>
      </c>
      <c r="E3250" s="28" t="s">
        <v>380</v>
      </c>
    </row>
    <row r="3251" customFormat="false" ht="15" hidden="false" customHeight="false" outlineLevel="0" collapsed="false">
      <c r="A3251" s="28" t="n">
        <v>89</v>
      </c>
      <c r="B3251" s="29" t="n">
        <v>45747</v>
      </c>
      <c r="C3251" s="28" t="n">
        <v>39172.74</v>
      </c>
      <c r="D3251" s="28" t="n">
        <v>1380</v>
      </c>
      <c r="E3251" s="28" t="s">
        <v>380</v>
      </c>
    </row>
    <row r="3252" customFormat="false" ht="15" hidden="false" customHeight="false" outlineLevel="0" collapsed="false">
      <c r="A3252" s="28" t="n">
        <v>89</v>
      </c>
      <c r="B3252" s="29" t="n">
        <v>45777</v>
      </c>
      <c r="C3252" s="28" t="n">
        <v>39096.63</v>
      </c>
      <c r="D3252" s="28" t="n">
        <v>0</v>
      </c>
      <c r="E3252" s="28" t="s">
        <v>379</v>
      </c>
    </row>
    <row r="3253" customFormat="false" ht="15" hidden="false" customHeight="false" outlineLevel="0" collapsed="false">
      <c r="A3253" s="28" t="n">
        <v>89</v>
      </c>
      <c r="B3253" s="29" t="n">
        <v>45808</v>
      </c>
      <c r="C3253" s="28" t="n">
        <v>40215.25</v>
      </c>
      <c r="D3253" s="28" t="n">
        <v>1380</v>
      </c>
      <c r="E3253" s="28" t="s">
        <v>380</v>
      </c>
    </row>
    <row r="3254" customFormat="false" ht="15" hidden="false" customHeight="false" outlineLevel="0" collapsed="false">
      <c r="A3254" s="28" t="n">
        <v>89</v>
      </c>
      <c r="B3254" s="29" t="n">
        <v>45838</v>
      </c>
      <c r="C3254" s="28" t="n">
        <v>41421.81</v>
      </c>
      <c r="D3254" s="28" t="n">
        <v>1380</v>
      </c>
      <c r="E3254" s="28" t="s">
        <v>380</v>
      </c>
    </row>
    <row r="3255" customFormat="false" ht="15" hidden="false" customHeight="false" outlineLevel="0" collapsed="false">
      <c r="A3255" s="28" t="n">
        <v>89</v>
      </c>
      <c r="B3255" s="29" t="n">
        <v>45869</v>
      </c>
      <c r="C3255" s="28" t="n">
        <v>42413.87</v>
      </c>
      <c r="D3255" s="28" t="n">
        <v>1380</v>
      </c>
      <c r="E3255" s="28" t="s">
        <v>380</v>
      </c>
    </row>
    <row r="3256" customFormat="false" ht="15" hidden="false" customHeight="false" outlineLevel="0" collapsed="false">
      <c r="A3256" s="28" t="n">
        <v>89</v>
      </c>
      <c r="B3256" s="29" t="n">
        <v>45900</v>
      </c>
      <c r="C3256" s="28" t="n">
        <v>43496.11</v>
      </c>
      <c r="D3256" s="28" t="n">
        <v>1380</v>
      </c>
      <c r="E3256" s="28" t="s">
        <v>380</v>
      </c>
    </row>
    <row r="3257" customFormat="false" ht="15" hidden="false" customHeight="false" outlineLevel="0" collapsed="false">
      <c r="A3257" s="28" t="n">
        <v>89</v>
      </c>
      <c r="B3257" s="29" t="n">
        <v>45930</v>
      </c>
      <c r="C3257" s="28" t="n">
        <v>43992.06</v>
      </c>
      <c r="D3257" s="28" t="n">
        <v>541.57</v>
      </c>
      <c r="E3257" s="28" t="s">
        <v>381</v>
      </c>
    </row>
    <row r="3258" customFormat="false" ht="15" hidden="false" customHeight="false" outlineLevel="0" collapsed="false">
      <c r="A3258" s="28" t="n">
        <v>89</v>
      </c>
      <c r="B3258" s="29" t="n">
        <v>45961</v>
      </c>
      <c r="C3258" s="28" t="n">
        <v>45203.92</v>
      </c>
      <c r="D3258" s="28" t="n">
        <v>1380</v>
      </c>
      <c r="E3258" s="28" t="s">
        <v>380</v>
      </c>
    </row>
    <row r="3259" customFormat="false" ht="15" hidden="false" customHeight="false" outlineLevel="0" collapsed="false">
      <c r="A3259" s="28" t="n">
        <v>89</v>
      </c>
      <c r="B3259" s="29" t="n">
        <v>45991</v>
      </c>
      <c r="C3259" s="28" t="n">
        <v>46353.13</v>
      </c>
      <c r="D3259" s="28" t="n">
        <v>1380</v>
      </c>
      <c r="E3259" s="28" t="s">
        <v>380</v>
      </c>
    </row>
    <row r="3260" customFormat="false" ht="15" hidden="false" customHeight="false" outlineLevel="0" collapsed="false">
      <c r="A3260" s="28" t="n">
        <v>89</v>
      </c>
      <c r="B3260" s="29" t="n">
        <v>46022</v>
      </c>
      <c r="C3260" s="28" t="n">
        <v>47385.09</v>
      </c>
      <c r="D3260" s="28" t="n">
        <v>1380</v>
      </c>
      <c r="E3260" s="28" t="s">
        <v>380</v>
      </c>
    </row>
    <row r="3261" customFormat="false" ht="15" hidden="false" customHeight="false" outlineLevel="0" collapsed="false">
      <c r="A3261" s="28" t="n">
        <v>89</v>
      </c>
      <c r="B3261" s="29" t="n">
        <v>46053</v>
      </c>
      <c r="C3261" s="28" t="n">
        <v>48715.39</v>
      </c>
      <c r="D3261" s="28" t="n">
        <v>1380</v>
      </c>
      <c r="E3261" s="28" t="s">
        <v>380</v>
      </c>
    </row>
    <row r="3262" customFormat="false" ht="15" hidden="false" customHeight="false" outlineLevel="0" collapsed="false">
      <c r="A3262" s="28" t="n">
        <v>89</v>
      </c>
      <c r="B3262" s="29" t="n">
        <v>46081</v>
      </c>
      <c r="C3262" s="28" t="n">
        <v>49781.82</v>
      </c>
      <c r="D3262" s="28" t="n">
        <v>1380</v>
      </c>
      <c r="E3262" s="28" t="s">
        <v>380</v>
      </c>
    </row>
    <row r="3263" customFormat="false" ht="15" hidden="false" customHeight="false" outlineLevel="0" collapsed="false">
      <c r="A3263" s="28" t="n">
        <v>89</v>
      </c>
      <c r="B3263" s="29" t="n">
        <v>46112</v>
      </c>
      <c r="C3263" s="28" t="n">
        <v>50779.77</v>
      </c>
      <c r="D3263" s="28" t="n">
        <v>1380</v>
      </c>
      <c r="E3263" s="28" t="s">
        <v>380</v>
      </c>
    </row>
    <row r="3264" customFormat="false" ht="15" hidden="false" customHeight="false" outlineLevel="0" collapsed="false">
      <c r="A3264" s="28" t="n">
        <v>89</v>
      </c>
      <c r="B3264" s="29" t="n">
        <v>46142</v>
      </c>
      <c r="C3264" s="28" t="n">
        <v>51786.61</v>
      </c>
      <c r="D3264" s="28" t="n">
        <v>1380</v>
      </c>
      <c r="E3264" s="28" t="s">
        <v>380</v>
      </c>
    </row>
    <row r="3265" customFormat="false" ht="15" hidden="false" customHeight="false" outlineLevel="0" collapsed="false">
      <c r="A3265" s="28" t="n">
        <v>89</v>
      </c>
      <c r="B3265" s="29" t="n">
        <v>46173</v>
      </c>
      <c r="C3265" s="28" t="n">
        <v>53055.11</v>
      </c>
      <c r="D3265" s="28" t="n">
        <v>1380</v>
      </c>
      <c r="E3265" s="28" t="s">
        <v>380</v>
      </c>
    </row>
    <row r="3266" customFormat="false" ht="15" hidden="false" customHeight="false" outlineLevel="0" collapsed="false">
      <c r="A3266" s="28" t="n">
        <v>89</v>
      </c>
      <c r="B3266" s="29" t="n">
        <v>46203</v>
      </c>
      <c r="C3266" s="28" t="n">
        <v>54188.84</v>
      </c>
      <c r="D3266" s="28" t="n">
        <v>1380</v>
      </c>
      <c r="E3266" s="28" t="s">
        <v>380</v>
      </c>
    </row>
    <row r="3267" customFormat="false" ht="15" hidden="false" customHeight="false" outlineLevel="0" collapsed="false">
      <c r="A3267" s="28" t="n">
        <v>89</v>
      </c>
      <c r="B3267" s="29" t="n">
        <v>46234</v>
      </c>
      <c r="C3267" s="28" t="n">
        <v>55492.71</v>
      </c>
      <c r="D3267" s="28" t="n">
        <v>1380</v>
      </c>
      <c r="E3267" s="28" t="s">
        <v>380</v>
      </c>
    </row>
    <row r="3268" customFormat="false" ht="15" hidden="false" customHeight="false" outlineLevel="0" collapsed="false">
      <c r="A3268" s="28" t="n">
        <v>89</v>
      </c>
      <c r="B3268" s="29" t="n">
        <v>46265</v>
      </c>
      <c r="C3268" s="28" t="n">
        <v>56459.41</v>
      </c>
      <c r="D3268" s="28" t="n">
        <v>1380</v>
      </c>
      <c r="E3268" s="28" t="s">
        <v>380</v>
      </c>
    </row>
    <row r="3269" customFormat="false" ht="15" hidden="false" customHeight="false" outlineLevel="0" collapsed="false">
      <c r="A3269" s="28" t="n">
        <v>90</v>
      </c>
      <c r="B3269" s="29" t="n">
        <v>46265</v>
      </c>
      <c r="C3269" s="28" t="n">
        <v>12015.99</v>
      </c>
      <c r="D3269" s="28" t="n">
        <v>1215.49</v>
      </c>
      <c r="E3269" s="28" t="s">
        <v>381</v>
      </c>
    </row>
    <row r="3270" customFormat="false" ht="15" hidden="false" customHeight="false" outlineLevel="0" collapsed="false">
      <c r="A3270" s="28" t="n">
        <v>91</v>
      </c>
      <c r="B3270" s="29" t="n">
        <v>44957</v>
      </c>
      <c r="C3270" s="28" t="n">
        <v>3557.69</v>
      </c>
      <c r="D3270" s="28" t="n">
        <v>1870</v>
      </c>
      <c r="E3270" s="28" t="s">
        <v>380</v>
      </c>
    </row>
    <row r="3271" customFormat="false" ht="15" hidden="false" customHeight="false" outlineLevel="0" collapsed="false">
      <c r="A3271" s="28" t="n">
        <v>91</v>
      </c>
      <c r="B3271" s="29" t="n">
        <v>44985</v>
      </c>
      <c r="C3271" s="28" t="n">
        <v>3973.97</v>
      </c>
      <c r="D3271" s="28" t="n">
        <v>507.33</v>
      </c>
      <c r="E3271" s="28" t="s">
        <v>381</v>
      </c>
    </row>
    <row r="3272" customFormat="false" ht="15" hidden="false" customHeight="false" outlineLevel="0" collapsed="false">
      <c r="A3272" s="28" t="n">
        <v>91</v>
      </c>
      <c r="B3272" s="29" t="n">
        <v>45016</v>
      </c>
      <c r="C3272" s="28" t="n">
        <v>4214.22</v>
      </c>
      <c r="D3272" s="28" t="n">
        <v>574.98</v>
      </c>
      <c r="E3272" s="28" t="s">
        <v>381</v>
      </c>
    </row>
    <row r="3273" customFormat="false" ht="15" hidden="false" customHeight="false" outlineLevel="0" collapsed="false">
      <c r="A3273" s="28" t="n">
        <v>91</v>
      </c>
      <c r="B3273" s="29" t="n">
        <v>45046</v>
      </c>
      <c r="C3273" s="28" t="n">
        <v>5557.56</v>
      </c>
      <c r="D3273" s="28" t="n">
        <v>1870</v>
      </c>
      <c r="E3273" s="28" t="s">
        <v>380</v>
      </c>
    </row>
    <row r="3274" customFormat="false" ht="15" hidden="false" customHeight="false" outlineLevel="0" collapsed="false">
      <c r="A3274" s="28" t="n">
        <v>91</v>
      </c>
      <c r="B3274" s="29" t="n">
        <v>45077</v>
      </c>
      <c r="C3274" s="28" t="n">
        <v>7302.55</v>
      </c>
      <c r="D3274" s="28" t="n">
        <v>1870</v>
      </c>
      <c r="E3274" s="28" t="s">
        <v>380</v>
      </c>
    </row>
    <row r="3275" customFormat="false" ht="15" hidden="false" customHeight="false" outlineLevel="0" collapsed="false">
      <c r="A3275" s="28" t="n">
        <v>91</v>
      </c>
      <c r="B3275" s="29" t="n">
        <v>45107</v>
      </c>
      <c r="C3275" s="28" t="n">
        <v>9167.53</v>
      </c>
      <c r="D3275" s="28" t="n">
        <v>1870</v>
      </c>
      <c r="E3275" s="28" t="s">
        <v>380</v>
      </c>
    </row>
    <row r="3276" customFormat="false" ht="15" hidden="false" customHeight="false" outlineLevel="0" collapsed="false">
      <c r="A3276" s="28" t="n">
        <v>91</v>
      </c>
      <c r="B3276" s="29" t="n">
        <v>45138</v>
      </c>
      <c r="C3276" s="28" t="n">
        <v>10888.16</v>
      </c>
      <c r="D3276" s="28" t="n">
        <v>1870</v>
      </c>
      <c r="E3276" s="28" t="s">
        <v>380</v>
      </c>
    </row>
    <row r="3277" customFormat="false" ht="15" hidden="false" customHeight="false" outlineLevel="0" collapsed="false">
      <c r="A3277" s="28" t="n">
        <v>91</v>
      </c>
      <c r="B3277" s="29" t="n">
        <v>45169</v>
      </c>
      <c r="C3277" s="28" t="n">
        <v>12296.5</v>
      </c>
      <c r="D3277" s="28" t="n">
        <v>1870</v>
      </c>
      <c r="E3277" s="28" t="s">
        <v>380</v>
      </c>
    </row>
    <row r="3278" customFormat="false" ht="15" hidden="false" customHeight="false" outlineLevel="0" collapsed="false">
      <c r="A3278" s="28" t="n">
        <v>91</v>
      </c>
      <c r="B3278" s="29" t="n">
        <v>45199</v>
      </c>
      <c r="C3278" s="28" t="n">
        <v>12383.24</v>
      </c>
      <c r="D3278" s="28" t="n">
        <v>428.98</v>
      </c>
      <c r="E3278" s="28" t="s">
        <v>381</v>
      </c>
    </row>
    <row r="3279" customFormat="false" ht="15" hidden="false" customHeight="false" outlineLevel="0" collapsed="false">
      <c r="A3279" s="28" t="n">
        <v>91</v>
      </c>
      <c r="B3279" s="29" t="n">
        <v>45230</v>
      </c>
      <c r="C3279" s="28" t="n">
        <v>14001.43</v>
      </c>
      <c r="D3279" s="28" t="n">
        <v>1870</v>
      </c>
      <c r="E3279" s="28" t="s">
        <v>380</v>
      </c>
    </row>
    <row r="3280" customFormat="false" ht="15" hidden="false" customHeight="false" outlineLevel="0" collapsed="false">
      <c r="A3280" s="28" t="n">
        <v>91</v>
      </c>
      <c r="B3280" s="29" t="n">
        <v>45260</v>
      </c>
      <c r="C3280" s="28" t="n">
        <v>15448.32</v>
      </c>
      <c r="D3280" s="28" t="n">
        <v>1870</v>
      </c>
      <c r="E3280" s="28" t="s">
        <v>380</v>
      </c>
    </row>
    <row r="3281" customFormat="false" ht="15" hidden="false" customHeight="false" outlineLevel="0" collapsed="false">
      <c r="A3281" s="28" t="n">
        <v>91</v>
      </c>
      <c r="B3281" s="29" t="n">
        <v>45291</v>
      </c>
      <c r="C3281" s="28" t="n">
        <v>17139.78</v>
      </c>
      <c r="D3281" s="28" t="n">
        <v>1870</v>
      </c>
      <c r="E3281" s="28" t="s">
        <v>380</v>
      </c>
    </row>
    <row r="3282" customFormat="false" ht="15" hidden="false" customHeight="false" outlineLevel="0" collapsed="false">
      <c r="A3282" s="28" t="n">
        <v>91</v>
      </c>
      <c r="B3282" s="29" t="n">
        <v>45322</v>
      </c>
      <c r="C3282" s="28" t="n">
        <v>18174.26</v>
      </c>
      <c r="D3282" s="28" t="n">
        <v>1207.46</v>
      </c>
      <c r="E3282" s="28" t="s">
        <v>381</v>
      </c>
    </row>
    <row r="3283" customFormat="false" ht="15" hidden="false" customHeight="false" outlineLevel="0" collapsed="false">
      <c r="A3283" s="28" t="n">
        <v>91</v>
      </c>
      <c r="B3283" s="29" t="n">
        <v>45351</v>
      </c>
      <c r="C3283" s="28" t="n">
        <v>19919.55</v>
      </c>
      <c r="D3283" s="28" t="n">
        <v>1870</v>
      </c>
      <c r="E3283" s="28" t="s">
        <v>380</v>
      </c>
    </row>
    <row r="3284" customFormat="false" ht="15" hidden="false" customHeight="false" outlineLevel="0" collapsed="false">
      <c r="A3284" s="28" t="n">
        <v>91</v>
      </c>
      <c r="B3284" s="29" t="n">
        <v>45382</v>
      </c>
      <c r="C3284" s="28" t="n">
        <v>21646.02</v>
      </c>
      <c r="D3284" s="28" t="n">
        <v>1870</v>
      </c>
      <c r="E3284" s="28" t="s">
        <v>380</v>
      </c>
    </row>
    <row r="3285" customFormat="false" ht="15" hidden="false" customHeight="false" outlineLevel="0" collapsed="false">
      <c r="A3285" s="28" t="n">
        <v>91</v>
      </c>
      <c r="B3285" s="29" t="n">
        <v>45412</v>
      </c>
      <c r="C3285" s="28" t="n">
        <v>23123.37</v>
      </c>
      <c r="D3285" s="28" t="n">
        <v>1870</v>
      </c>
      <c r="E3285" s="28" t="s">
        <v>380</v>
      </c>
    </row>
    <row r="3286" customFormat="false" ht="15" hidden="false" customHeight="false" outlineLevel="0" collapsed="false">
      <c r="A3286" s="28" t="n">
        <v>91</v>
      </c>
      <c r="B3286" s="29" t="n">
        <v>45443</v>
      </c>
      <c r="C3286" s="28" t="n">
        <v>24550.31</v>
      </c>
      <c r="D3286" s="28" t="n">
        <v>1870</v>
      </c>
      <c r="E3286" s="28" t="s">
        <v>380</v>
      </c>
    </row>
    <row r="3287" customFormat="false" ht="15" hidden="false" customHeight="false" outlineLevel="0" collapsed="false">
      <c r="A3287" s="28" t="n">
        <v>91</v>
      </c>
      <c r="B3287" s="29" t="n">
        <v>45473</v>
      </c>
      <c r="C3287" s="28" t="n">
        <v>26264.14</v>
      </c>
      <c r="D3287" s="28" t="n">
        <v>1870</v>
      </c>
      <c r="E3287" s="28" t="s">
        <v>380</v>
      </c>
    </row>
    <row r="3288" customFormat="false" ht="15" hidden="false" customHeight="false" outlineLevel="0" collapsed="false">
      <c r="A3288" s="28" t="n">
        <v>91</v>
      </c>
      <c r="B3288" s="29" t="n">
        <v>45504</v>
      </c>
      <c r="C3288" s="28" t="n">
        <v>27997.78</v>
      </c>
      <c r="D3288" s="28" t="n">
        <v>1870</v>
      </c>
      <c r="E3288" s="28" t="s">
        <v>380</v>
      </c>
    </row>
    <row r="3289" customFormat="false" ht="15" hidden="false" customHeight="false" outlineLevel="0" collapsed="false">
      <c r="A3289" s="28" t="n">
        <v>91</v>
      </c>
      <c r="B3289" s="29" t="n">
        <v>45535</v>
      </c>
      <c r="C3289" s="28" t="n">
        <v>29474.13</v>
      </c>
      <c r="D3289" s="28" t="n">
        <v>1870</v>
      </c>
      <c r="E3289" s="28" t="s">
        <v>380</v>
      </c>
    </row>
    <row r="3290" customFormat="false" ht="15" hidden="false" customHeight="false" outlineLevel="0" collapsed="false">
      <c r="A3290" s="28" t="n">
        <v>91</v>
      </c>
      <c r="B3290" s="29" t="n">
        <v>45565</v>
      </c>
      <c r="C3290" s="28" t="n">
        <v>30381.82</v>
      </c>
      <c r="D3290" s="28" t="n">
        <v>1214.44</v>
      </c>
      <c r="E3290" s="28" t="s">
        <v>381</v>
      </c>
    </row>
    <row r="3291" customFormat="false" ht="15" hidden="false" customHeight="false" outlineLevel="0" collapsed="false">
      <c r="A3291" s="28" t="n">
        <v>91</v>
      </c>
      <c r="B3291" s="29" t="n">
        <v>45596</v>
      </c>
      <c r="C3291" s="28" t="n">
        <v>31761.35</v>
      </c>
      <c r="D3291" s="28" t="n">
        <v>1870</v>
      </c>
      <c r="E3291" s="28" t="s">
        <v>380</v>
      </c>
    </row>
    <row r="3292" customFormat="false" ht="15" hidden="false" customHeight="false" outlineLevel="0" collapsed="false">
      <c r="A3292" s="28" t="n">
        <v>91</v>
      </c>
      <c r="B3292" s="29" t="n">
        <v>45626</v>
      </c>
      <c r="C3292" s="28" t="n">
        <v>33071.43</v>
      </c>
      <c r="D3292" s="28" t="n">
        <v>1870</v>
      </c>
      <c r="E3292" s="28" t="s">
        <v>380</v>
      </c>
    </row>
    <row r="3293" customFormat="false" ht="15" hidden="false" customHeight="false" outlineLevel="0" collapsed="false">
      <c r="A3293" s="28" t="n">
        <v>91</v>
      </c>
      <c r="B3293" s="29" t="n">
        <v>45657</v>
      </c>
      <c r="C3293" s="28" t="n">
        <v>34734.17</v>
      </c>
      <c r="D3293" s="28" t="n">
        <v>1870</v>
      </c>
      <c r="E3293" s="28" t="s">
        <v>380</v>
      </c>
    </row>
    <row r="3294" customFormat="false" ht="15" hidden="false" customHeight="false" outlineLevel="0" collapsed="false">
      <c r="A3294" s="28" t="n">
        <v>91</v>
      </c>
      <c r="B3294" s="29" t="n">
        <v>45688</v>
      </c>
      <c r="C3294" s="28" t="n">
        <v>35396.81</v>
      </c>
      <c r="D3294" s="28" t="n">
        <v>748.06</v>
      </c>
      <c r="E3294" s="28" t="s">
        <v>381</v>
      </c>
    </row>
    <row r="3295" customFormat="false" ht="15" hidden="false" customHeight="false" outlineLevel="0" collapsed="false">
      <c r="A3295" s="28" t="n">
        <v>91</v>
      </c>
      <c r="B3295" s="29" t="n">
        <v>45716</v>
      </c>
      <c r="C3295" s="28" t="n">
        <v>37195.47</v>
      </c>
      <c r="D3295" s="28" t="n">
        <v>1870</v>
      </c>
      <c r="E3295" s="28" t="s">
        <v>380</v>
      </c>
    </row>
    <row r="3296" customFormat="false" ht="15" hidden="false" customHeight="false" outlineLevel="0" collapsed="false">
      <c r="A3296" s="28" t="n">
        <v>91</v>
      </c>
      <c r="B3296" s="29" t="n">
        <v>45747</v>
      </c>
      <c r="C3296" s="28" t="n">
        <v>38851.64</v>
      </c>
      <c r="D3296" s="28" t="n">
        <v>1870</v>
      </c>
      <c r="E3296" s="28" t="s">
        <v>380</v>
      </c>
    </row>
    <row r="3297" customFormat="false" ht="15" hidden="false" customHeight="false" outlineLevel="0" collapsed="false">
      <c r="A3297" s="28" t="n">
        <v>91</v>
      </c>
      <c r="B3297" s="29" t="n">
        <v>45777</v>
      </c>
      <c r="C3297" s="28" t="n">
        <v>40382.62</v>
      </c>
      <c r="D3297" s="28" t="n">
        <v>1870</v>
      </c>
      <c r="E3297" s="28" t="s">
        <v>380</v>
      </c>
    </row>
    <row r="3298" customFormat="false" ht="15" hidden="false" customHeight="false" outlineLevel="0" collapsed="false">
      <c r="A3298" s="28" t="n">
        <v>91</v>
      </c>
      <c r="B3298" s="29" t="n">
        <v>45808</v>
      </c>
      <c r="C3298" s="28" t="n">
        <v>41955.88</v>
      </c>
      <c r="D3298" s="28" t="n">
        <v>1870</v>
      </c>
      <c r="E3298" s="28" t="s">
        <v>380</v>
      </c>
    </row>
    <row r="3299" customFormat="false" ht="15" hidden="false" customHeight="false" outlineLevel="0" collapsed="false">
      <c r="A3299" s="28" t="n">
        <v>91</v>
      </c>
      <c r="B3299" s="29" t="n">
        <v>45838</v>
      </c>
      <c r="C3299" s="28" t="n">
        <v>43784.54</v>
      </c>
      <c r="D3299" s="28" t="n">
        <v>1870</v>
      </c>
      <c r="E3299" s="28" t="s">
        <v>380</v>
      </c>
    </row>
    <row r="3300" customFormat="false" ht="15" hidden="false" customHeight="false" outlineLevel="0" collapsed="false">
      <c r="A3300" s="28" t="n">
        <v>91</v>
      </c>
      <c r="B3300" s="29" t="n">
        <v>45869</v>
      </c>
      <c r="C3300" s="28" t="n">
        <v>45480.4</v>
      </c>
      <c r="D3300" s="28" t="n">
        <v>1870</v>
      </c>
      <c r="E3300" s="28" t="s">
        <v>380</v>
      </c>
    </row>
    <row r="3301" customFormat="false" ht="15" hidden="false" customHeight="false" outlineLevel="0" collapsed="false">
      <c r="A3301" s="28" t="n">
        <v>91</v>
      </c>
      <c r="B3301" s="29" t="n">
        <v>45900</v>
      </c>
      <c r="C3301" s="28" t="n">
        <v>46807.47</v>
      </c>
      <c r="D3301" s="28" t="n">
        <v>1870</v>
      </c>
      <c r="E3301" s="28" t="s">
        <v>380</v>
      </c>
    </row>
    <row r="3302" customFormat="false" ht="15" hidden="false" customHeight="false" outlineLevel="0" collapsed="false">
      <c r="A3302" s="28" t="n">
        <v>91</v>
      </c>
      <c r="B3302" s="29" t="n">
        <v>45930</v>
      </c>
      <c r="C3302" s="28" t="n">
        <v>47707</v>
      </c>
      <c r="D3302" s="28" t="n">
        <v>997.25</v>
      </c>
      <c r="E3302" s="28" t="s">
        <v>381</v>
      </c>
    </row>
    <row r="3303" customFormat="false" ht="15" hidden="false" customHeight="false" outlineLevel="0" collapsed="false">
      <c r="A3303" s="28" t="n">
        <v>91</v>
      </c>
      <c r="B3303" s="29" t="n">
        <v>45961</v>
      </c>
      <c r="C3303" s="28" t="n">
        <v>49043.31</v>
      </c>
      <c r="D3303" s="28" t="n">
        <v>1870</v>
      </c>
      <c r="E3303" s="28" t="s">
        <v>380</v>
      </c>
    </row>
    <row r="3304" customFormat="false" ht="15" hidden="false" customHeight="false" outlineLevel="0" collapsed="false">
      <c r="A3304" s="28" t="n">
        <v>91</v>
      </c>
      <c r="B3304" s="29" t="n">
        <v>45991</v>
      </c>
      <c r="C3304" s="28" t="n">
        <v>50619.1</v>
      </c>
      <c r="D3304" s="28" t="n">
        <v>1870</v>
      </c>
      <c r="E3304" s="28" t="s">
        <v>380</v>
      </c>
    </row>
    <row r="3305" customFormat="false" ht="15" hidden="false" customHeight="false" outlineLevel="0" collapsed="false">
      <c r="A3305" s="28" t="n">
        <v>91</v>
      </c>
      <c r="B3305" s="29" t="n">
        <v>46022</v>
      </c>
      <c r="C3305" s="28" t="n">
        <v>51949.84</v>
      </c>
      <c r="D3305" s="28" t="n">
        <v>1870</v>
      </c>
      <c r="E3305" s="28" t="s">
        <v>380</v>
      </c>
    </row>
    <row r="3306" customFormat="false" ht="15" hidden="false" customHeight="false" outlineLevel="0" collapsed="false">
      <c r="A3306" s="28" t="n">
        <v>91</v>
      </c>
      <c r="B3306" s="29" t="n">
        <v>46053</v>
      </c>
      <c r="C3306" s="28" t="n">
        <v>53747.58</v>
      </c>
      <c r="D3306" s="28" t="n">
        <v>1870</v>
      </c>
      <c r="E3306" s="28" t="s">
        <v>380</v>
      </c>
    </row>
    <row r="3307" customFormat="false" ht="15" hidden="false" customHeight="false" outlineLevel="0" collapsed="false">
      <c r="A3307" s="28" t="n">
        <v>91</v>
      </c>
      <c r="B3307" s="29" t="n">
        <v>46081</v>
      </c>
      <c r="C3307" s="28" t="n">
        <v>55394.21</v>
      </c>
      <c r="D3307" s="28" t="n">
        <v>1870</v>
      </c>
      <c r="E3307" s="28" t="s">
        <v>380</v>
      </c>
    </row>
    <row r="3308" customFormat="false" ht="15" hidden="false" customHeight="false" outlineLevel="0" collapsed="false">
      <c r="A3308" s="28" t="n">
        <v>91</v>
      </c>
      <c r="B3308" s="29" t="n">
        <v>46112</v>
      </c>
      <c r="C3308" s="28" t="n">
        <v>54862.03</v>
      </c>
      <c r="D3308" s="28" t="n">
        <v>0</v>
      </c>
      <c r="E3308" s="28" t="s">
        <v>379</v>
      </c>
    </row>
    <row r="3309" customFormat="false" ht="15" hidden="false" customHeight="false" outlineLevel="0" collapsed="false">
      <c r="A3309" s="28" t="n">
        <v>91</v>
      </c>
      <c r="B3309" s="29" t="n">
        <v>46142</v>
      </c>
      <c r="C3309" s="28" t="n">
        <v>56503.04</v>
      </c>
      <c r="D3309" s="28" t="n">
        <v>1870</v>
      </c>
      <c r="E3309" s="28" t="s">
        <v>380</v>
      </c>
    </row>
    <row r="3310" customFormat="false" ht="15" hidden="false" customHeight="false" outlineLevel="0" collapsed="false">
      <c r="A3310" s="28" t="n">
        <v>91</v>
      </c>
      <c r="B3310" s="29" t="n">
        <v>46173</v>
      </c>
      <c r="C3310" s="28" t="n">
        <v>58179.63</v>
      </c>
      <c r="D3310" s="28" t="n">
        <v>1870</v>
      </c>
      <c r="E3310" s="28" t="s">
        <v>380</v>
      </c>
    </row>
    <row r="3311" customFormat="false" ht="15" hidden="false" customHeight="false" outlineLevel="0" collapsed="false">
      <c r="A3311" s="28" t="n">
        <v>91</v>
      </c>
      <c r="B3311" s="29" t="n">
        <v>46203</v>
      </c>
      <c r="C3311" s="28" t="n">
        <v>59718.64</v>
      </c>
      <c r="D3311" s="28" t="n">
        <v>1870</v>
      </c>
      <c r="E3311" s="28" t="s">
        <v>380</v>
      </c>
    </row>
    <row r="3312" customFormat="false" ht="15" hidden="false" customHeight="false" outlineLevel="0" collapsed="false">
      <c r="A3312" s="28" t="n">
        <v>91</v>
      </c>
      <c r="B3312" s="29" t="n">
        <v>46234</v>
      </c>
      <c r="C3312" s="28" t="n">
        <v>60193.76</v>
      </c>
      <c r="D3312" s="28" t="n">
        <v>935.76</v>
      </c>
      <c r="E3312" s="28" t="s">
        <v>381</v>
      </c>
    </row>
    <row r="3313" customFormat="false" ht="15" hidden="false" customHeight="false" outlineLevel="0" collapsed="false">
      <c r="A3313" s="28" t="n">
        <v>91</v>
      </c>
      <c r="B3313" s="29" t="n">
        <v>46265</v>
      </c>
      <c r="C3313" s="28" t="n">
        <v>61650.17</v>
      </c>
      <c r="D3313" s="28" t="n">
        <v>1870</v>
      </c>
      <c r="E3313" s="28" t="s">
        <v>380</v>
      </c>
    </row>
    <row r="3314" customFormat="false" ht="15" hidden="false" customHeight="false" outlineLevel="0" collapsed="false">
      <c r="A3314" s="28" t="n">
        <v>92</v>
      </c>
      <c r="B3314" s="29" t="n">
        <v>44957</v>
      </c>
      <c r="C3314" s="28" t="n">
        <v>13617.52</v>
      </c>
      <c r="D3314" s="28" t="n">
        <v>1440</v>
      </c>
      <c r="E3314" s="28" t="s">
        <v>380</v>
      </c>
    </row>
    <row r="3315" customFormat="false" ht="15" hidden="false" customHeight="false" outlineLevel="0" collapsed="false">
      <c r="A3315" s="28" t="n">
        <v>92</v>
      </c>
      <c r="B3315" s="29" t="n">
        <v>44985</v>
      </c>
      <c r="C3315" s="28" t="n">
        <v>14818.69</v>
      </c>
      <c r="D3315" s="28" t="n">
        <v>1440</v>
      </c>
      <c r="E3315" s="28" t="s">
        <v>380</v>
      </c>
    </row>
    <row r="3316" customFormat="false" ht="15" hidden="false" customHeight="false" outlineLevel="0" collapsed="false">
      <c r="A3316" s="28" t="n">
        <v>92</v>
      </c>
      <c r="B3316" s="29" t="n">
        <v>45016</v>
      </c>
      <c r="C3316" s="28" t="n">
        <v>15838.55</v>
      </c>
      <c r="D3316" s="28" t="n">
        <v>1440</v>
      </c>
      <c r="E3316" s="28" t="s">
        <v>380</v>
      </c>
    </row>
    <row r="3317" customFormat="false" ht="15" hidden="false" customHeight="false" outlineLevel="0" collapsed="false">
      <c r="A3317" s="28" t="n">
        <v>92</v>
      </c>
      <c r="B3317" s="29" t="n">
        <v>45046</v>
      </c>
      <c r="C3317" s="28" t="n">
        <v>17078.11</v>
      </c>
      <c r="D3317" s="28" t="n">
        <v>1440</v>
      </c>
      <c r="E3317" s="28" t="s">
        <v>380</v>
      </c>
    </row>
    <row r="3318" customFormat="false" ht="15" hidden="false" customHeight="false" outlineLevel="0" collapsed="false">
      <c r="A3318" s="28" t="n">
        <v>92</v>
      </c>
      <c r="B3318" s="29" t="n">
        <v>45077</v>
      </c>
      <c r="C3318" s="28" t="n">
        <v>18254.19</v>
      </c>
      <c r="D3318" s="28" t="n">
        <v>1440</v>
      </c>
      <c r="E3318" s="28" t="s">
        <v>380</v>
      </c>
    </row>
    <row r="3319" customFormat="false" ht="15" hidden="false" customHeight="false" outlineLevel="0" collapsed="false">
      <c r="A3319" s="28" t="n">
        <v>92</v>
      </c>
      <c r="B3319" s="29" t="n">
        <v>45107</v>
      </c>
      <c r="C3319" s="28" t="n">
        <v>19356.8</v>
      </c>
      <c r="D3319" s="28" t="n">
        <v>1440</v>
      </c>
      <c r="E3319" s="28" t="s">
        <v>380</v>
      </c>
    </row>
    <row r="3320" customFormat="false" ht="15" hidden="false" customHeight="false" outlineLevel="0" collapsed="false">
      <c r="A3320" s="28" t="n">
        <v>92</v>
      </c>
      <c r="B3320" s="29" t="n">
        <v>45138</v>
      </c>
      <c r="C3320" s="28" t="n">
        <v>20744.35</v>
      </c>
      <c r="D3320" s="28" t="n">
        <v>1440</v>
      </c>
      <c r="E3320" s="28" t="s">
        <v>380</v>
      </c>
    </row>
    <row r="3321" customFormat="false" ht="15" hidden="false" customHeight="false" outlineLevel="0" collapsed="false">
      <c r="A3321" s="28" t="n">
        <v>92</v>
      </c>
      <c r="B3321" s="29" t="n">
        <v>45169</v>
      </c>
      <c r="C3321" s="28" t="n">
        <v>22109.76</v>
      </c>
      <c r="D3321" s="28" t="n">
        <v>1440</v>
      </c>
      <c r="E3321" s="28" t="s">
        <v>380</v>
      </c>
    </row>
    <row r="3322" customFormat="false" ht="15" hidden="false" customHeight="false" outlineLevel="0" collapsed="false">
      <c r="A3322" s="28" t="n">
        <v>92</v>
      </c>
      <c r="B3322" s="29" t="n">
        <v>45199</v>
      </c>
      <c r="C3322" s="28" t="n">
        <v>23175.24</v>
      </c>
      <c r="D3322" s="28" t="n">
        <v>1440</v>
      </c>
      <c r="E3322" s="28" t="s">
        <v>380</v>
      </c>
    </row>
    <row r="3323" customFormat="false" ht="15" hidden="false" customHeight="false" outlineLevel="0" collapsed="false">
      <c r="A3323" s="28" t="n">
        <v>92</v>
      </c>
      <c r="B3323" s="29" t="n">
        <v>45230</v>
      </c>
      <c r="C3323" s="28" t="n">
        <v>24352.58</v>
      </c>
      <c r="D3323" s="28" t="n">
        <v>1440</v>
      </c>
      <c r="E3323" s="28" t="s">
        <v>380</v>
      </c>
    </row>
    <row r="3324" customFormat="false" ht="15" hidden="false" customHeight="false" outlineLevel="0" collapsed="false">
      <c r="A3324" s="28" t="n">
        <v>92</v>
      </c>
      <c r="B3324" s="29" t="n">
        <v>45260</v>
      </c>
      <c r="C3324" s="28" t="n">
        <v>25651.16</v>
      </c>
      <c r="D3324" s="28" t="n">
        <v>1440</v>
      </c>
      <c r="E3324" s="28" t="s">
        <v>380</v>
      </c>
    </row>
    <row r="3325" customFormat="false" ht="15" hidden="false" customHeight="false" outlineLevel="0" collapsed="false">
      <c r="A3325" s="28" t="n">
        <v>92</v>
      </c>
      <c r="B3325" s="29" t="n">
        <v>45291</v>
      </c>
      <c r="C3325" s="28" t="n">
        <v>26768.87</v>
      </c>
      <c r="D3325" s="28" t="n">
        <v>1440</v>
      </c>
      <c r="E3325" s="28" t="s">
        <v>380</v>
      </c>
    </row>
    <row r="3326" customFormat="false" ht="15" hidden="false" customHeight="false" outlineLevel="0" collapsed="false">
      <c r="A3326" s="28" t="n">
        <v>92</v>
      </c>
      <c r="B3326" s="29" t="n">
        <v>45322</v>
      </c>
      <c r="C3326" s="28" t="n">
        <v>26509.89</v>
      </c>
      <c r="D3326" s="28" t="n">
        <v>0</v>
      </c>
      <c r="E3326" s="28" t="s">
        <v>379</v>
      </c>
    </row>
    <row r="3327" customFormat="false" ht="15" hidden="false" customHeight="false" outlineLevel="0" collapsed="false">
      <c r="A3327" s="28" t="n">
        <v>92</v>
      </c>
      <c r="B3327" s="29" t="n">
        <v>45351</v>
      </c>
      <c r="C3327" s="28" t="n">
        <v>27895.43</v>
      </c>
      <c r="D3327" s="28" t="n">
        <v>1440</v>
      </c>
      <c r="E3327" s="28" t="s">
        <v>380</v>
      </c>
    </row>
    <row r="3328" customFormat="false" ht="15" hidden="false" customHeight="false" outlineLevel="0" collapsed="false">
      <c r="A3328" s="28" t="n">
        <v>92</v>
      </c>
      <c r="B3328" s="29" t="n">
        <v>45382</v>
      </c>
      <c r="C3328" s="28" t="n">
        <v>29333.52</v>
      </c>
      <c r="D3328" s="28" t="n">
        <v>1440</v>
      </c>
      <c r="E3328" s="28" t="s">
        <v>380</v>
      </c>
    </row>
    <row r="3329" customFormat="false" ht="15" hidden="false" customHeight="false" outlineLevel="0" collapsed="false">
      <c r="A3329" s="28" t="n">
        <v>92</v>
      </c>
      <c r="B3329" s="29" t="n">
        <v>45412</v>
      </c>
      <c r="C3329" s="28" t="n">
        <v>30645</v>
      </c>
      <c r="D3329" s="28" t="n">
        <v>1440</v>
      </c>
      <c r="E3329" s="28" t="s">
        <v>380</v>
      </c>
    </row>
    <row r="3330" customFormat="false" ht="15" hidden="false" customHeight="false" outlineLevel="0" collapsed="false">
      <c r="A3330" s="28" t="n">
        <v>92</v>
      </c>
      <c r="B3330" s="29" t="n">
        <v>45443</v>
      </c>
      <c r="C3330" s="28" t="n">
        <v>31800.65</v>
      </c>
      <c r="D3330" s="28" t="n">
        <v>1440</v>
      </c>
      <c r="E3330" s="28" t="s">
        <v>380</v>
      </c>
    </row>
    <row r="3331" customFormat="false" ht="15" hidden="false" customHeight="false" outlineLevel="0" collapsed="false">
      <c r="A3331" s="28" t="n">
        <v>92</v>
      </c>
      <c r="B3331" s="29" t="n">
        <v>45473</v>
      </c>
      <c r="C3331" s="28" t="n">
        <v>33068.33</v>
      </c>
      <c r="D3331" s="28" t="n">
        <v>1440</v>
      </c>
      <c r="E3331" s="28" t="s">
        <v>380</v>
      </c>
    </row>
    <row r="3332" customFormat="false" ht="15" hidden="false" customHeight="false" outlineLevel="0" collapsed="false">
      <c r="A3332" s="28" t="n">
        <v>92</v>
      </c>
      <c r="B3332" s="29" t="n">
        <v>45504</v>
      </c>
      <c r="C3332" s="28" t="n">
        <v>33470.12</v>
      </c>
      <c r="D3332" s="28" t="n">
        <v>809.55</v>
      </c>
      <c r="E3332" s="28" t="s">
        <v>381</v>
      </c>
    </row>
    <row r="3333" customFormat="false" ht="15" hidden="false" customHeight="false" outlineLevel="0" collapsed="false">
      <c r="A3333" s="28" t="n">
        <v>92</v>
      </c>
      <c r="B3333" s="29" t="n">
        <v>45535</v>
      </c>
      <c r="C3333" s="28" t="n">
        <v>33338.38</v>
      </c>
      <c r="D3333" s="28" t="n">
        <v>0</v>
      </c>
      <c r="E3333" s="28" t="s">
        <v>379</v>
      </c>
    </row>
    <row r="3334" customFormat="false" ht="15" hidden="false" customHeight="false" outlineLevel="0" collapsed="false">
      <c r="A3334" s="28" t="n">
        <v>92</v>
      </c>
      <c r="B3334" s="29" t="n">
        <v>45565</v>
      </c>
      <c r="C3334" s="28" t="n">
        <v>34680.39</v>
      </c>
      <c r="D3334" s="28" t="n">
        <v>1440</v>
      </c>
      <c r="E3334" s="28" t="s">
        <v>380</v>
      </c>
    </row>
    <row r="3335" customFormat="false" ht="15" hidden="false" customHeight="false" outlineLevel="0" collapsed="false">
      <c r="A3335" s="28" t="n">
        <v>92</v>
      </c>
      <c r="B3335" s="29" t="n">
        <v>45596</v>
      </c>
      <c r="C3335" s="28" t="n">
        <v>35997.6</v>
      </c>
      <c r="D3335" s="28" t="n">
        <v>1440</v>
      </c>
      <c r="E3335" s="28" t="s">
        <v>380</v>
      </c>
    </row>
    <row r="3336" customFormat="false" ht="15" hidden="false" customHeight="false" outlineLevel="0" collapsed="false">
      <c r="A3336" s="28" t="n">
        <v>92</v>
      </c>
      <c r="B3336" s="29" t="n">
        <v>45626</v>
      </c>
      <c r="C3336" s="28" t="n">
        <v>36206.69</v>
      </c>
      <c r="D3336" s="28" t="n">
        <v>338.92</v>
      </c>
      <c r="E3336" s="28" t="s">
        <v>381</v>
      </c>
    </row>
    <row r="3337" customFormat="false" ht="15" hidden="false" customHeight="false" outlineLevel="0" collapsed="false">
      <c r="A3337" s="28" t="n">
        <v>92</v>
      </c>
      <c r="B3337" s="29" t="n">
        <v>45657</v>
      </c>
      <c r="C3337" s="28" t="n">
        <v>37423.52</v>
      </c>
      <c r="D3337" s="28" t="n">
        <v>1440</v>
      </c>
      <c r="E3337" s="28" t="s">
        <v>380</v>
      </c>
    </row>
    <row r="3338" customFormat="false" ht="15" hidden="false" customHeight="false" outlineLevel="0" collapsed="false">
      <c r="A3338" s="28" t="n">
        <v>92</v>
      </c>
      <c r="B3338" s="29" t="n">
        <v>45688</v>
      </c>
      <c r="C3338" s="28" t="n">
        <v>38724.68</v>
      </c>
      <c r="D3338" s="28" t="n">
        <v>1440</v>
      </c>
      <c r="E3338" s="28" t="s">
        <v>380</v>
      </c>
    </row>
    <row r="3339" customFormat="false" ht="15" hidden="false" customHeight="false" outlineLevel="0" collapsed="false">
      <c r="A3339" s="28" t="n">
        <v>92</v>
      </c>
      <c r="B3339" s="29" t="n">
        <v>45716</v>
      </c>
      <c r="C3339" s="28" t="n">
        <v>39417.01</v>
      </c>
      <c r="D3339" s="28" t="n">
        <v>895.4</v>
      </c>
      <c r="E3339" s="28" t="s">
        <v>381</v>
      </c>
    </row>
    <row r="3340" customFormat="false" ht="15" hidden="false" customHeight="false" outlineLevel="0" collapsed="false">
      <c r="A3340" s="28" t="n">
        <v>92</v>
      </c>
      <c r="B3340" s="29" t="n">
        <v>45747</v>
      </c>
      <c r="C3340" s="28" t="n">
        <v>40592.24</v>
      </c>
      <c r="D3340" s="28" t="n">
        <v>1440</v>
      </c>
      <c r="E3340" s="28" t="s">
        <v>380</v>
      </c>
    </row>
    <row r="3341" customFormat="false" ht="15" hidden="false" customHeight="false" outlineLevel="0" collapsed="false">
      <c r="A3341" s="28" t="n">
        <v>92</v>
      </c>
      <c r="B3341" s="29" t="n">
        <v>45777</v>
      </c>
      <c r="C3341" s="28" t="n">
        <v>41890.88</v>
      </c>
      <c r="D3341" s="28" t="n">
        <v>1440</v>
      </c>
      <c r="E3341" s="28" t="s">
        <v>380</v>
      </c>
    </row>
    <row r="3342" customFormat="false" ht="15" hidden="false" customHeight="false" outlineLevel="0" collapsed="false">
      <c r="A3342" s="28" t="n">
        <v>92</v>
      </c>
      <c r="B3342" s="29" t="n">
        <v>45808</v>
      </c>
      <c r="C3342" s="28" t="n">
        <v>43202.52</v>
      </c>
      <c r="D3342" s="28" t="n">
        <v>1440</v>
      </c>
      <c r="E3342" s="28" t="s">
        <v>380</v>
      </c>
    </row>
    <row r="3343" customFormat="false" ht="15" hidden="false" customHeight="false" outlineLevel="0" collapsed="false">
      <c r="A3343" s="28" t="n">
        <v>92</v>
      </c>
      <c r="B3343" s="29" t="n">
        <v>45838</v>
      </c>
      <c r="C3343" s="28" t="n">
        <v>44354.32</v>
      </c>
      <c r="D3343" s="28" t="n">
        <v>563.98</v>
      </c>
      <c r="E3343" s="28" t="s">
        <v>381</v>
      </c>
    </row>
    <row r="3344" customFormat="false" ht="15" hidden="false" customHeight="false" outlineLevel="0" collapsed="false">
      <c r="A3344" s="28" t="n">
        <v>92</v>
      </c>
      <c r="B3344" s="29" t="n">
        <v>45869</v>
      </c>
      <c r="C3344" s="28" t="n">
        <v>45666.08</v>
      </c>
      <c r="D3344" s="28" t="n">
        <v>194.39</v>
      </c>
      <c r="E3344" s="28" t="s">
        <v>379</v>
      </c>
    </row>
    <row r="3345" customFormat="false" ht="15" hidden="false" customHeight="false" outlineLevel="0" collapsed="false">
      <c r="A3345" s="28" t="n">
        <v>92</v>
      </c>
      <c r="B3345" s="29" t="n">
        <v>45900</v>
      </c>
      <c r="C3345" s="28" t="n">
        <v>46837.77</v>
      </c>
      <c r="D3345" s="28" t="n">
        <v>1440</v>
      </c>
      <c r="E3345" s="28" t="s">
        <v>380</v>
      </c>
    </row>
    <row r="3346" customFormat="false" ht="15" hidden="false" customHeight="false" outlineLevel="0" collapsed="false">
      <c r="A3346" s="28" t="n">
        <v>92</v>
      </c>
      <c r="B3346" s="29" t="n">
        <v>45930</v>
      </c>
      <c r="C3346" s="28" t="n">
        <v>48212.39</v>
      </c>
      <c r="D3346" s="28" t="n">
        <v>1440</v>
      </c>
      <c r="E3346" s="28" t="s">
        <v>380</v>
      </c>
    </row>
    <row r="3347" customFormat="false" ht="15" hidden="false" customHeight="false" outlineLevel="0" collapsed="false">
      <c r="A3347" s="28" t="n">
        <v>92</v>
      </c>
      <c r="B3347" s="29" t="n">
        <v>45961</v>
      </c>
      <c r="C3347" s="28" t="n">
        <v>49551.5</v>
      </c>
      <c r="D3347" s="28" t="n">
        <v>1440</v>
      </c>
      <c r="E3347" s="28" t="s">
        <v>380</v>
      </c>
    </row>
    <row r="3348" customFormat="false" ht="15" hidden="false" customHeight="false" outlineLevel="0" collapsed="false">
      <c r="A3348" s="28" t="n">
        <v>92</v>
      </c>
      <c r="B3348" s="29" t="n">
        <v>45991</v>
      </c>
      <c r="C3348" s="28" t="n">
        <v>49458.97</v>
      </c>
      <c r="D3348" s="28" t="n">
        <v>310.31</v>
      </c>
      <c r="E3348" s="28" t="s">
        <v>381</v>
      </c>
    </row>
    <row r="3349" customFormat="false" ht="15" hidden="false" customHeight="false" outlineLevel="0" collapsed="false">
      <c r="A3349" s="28" t="n">
        <v>92</v>
      </c>
      <c r="B3349" s="29" t="n">
        <v>46022</v>
      </c>
      <c r="C3349" s="28" t="n">
        <v>49274.03</v>
      </c>
      <c r="D3349" s="28" t="n">
        <v>0</v>
      </c>
      <c r="E3349" s="28" t="s">
        <v>379</v>
      </c>
    </row>
    <row r="3350" customFormat="false" ht="15" hidden="false" customHeight="false" outlineLevel="0" collapsed="false">
      <c r="A3350" s="28" t="n">
        <v>92</v>
      </c>
      <c r="B3350" s="29" t="n">
        <v>46053</v>
      </c>
      <c r="C3350" s="28" t="n">
        <v>49228.19</v>
      </c>
      <c r="D3350" s="28" t="n">
        <v>361.66</v>
      </c>
      <c r="E3350" s="28" t="s">
        <v>381</v>
      </c>
    </row>
    <row r="3351" customFormat="false" ht="15" hidden="false" customHeight="false" outlineLevel="0" collapsed="false">
      <c r="A3351" s="28" t="n">
        <v>92</v>
      </c>
      <c r="B3351" s="29" t="n">
        <v>46081</v>
      </c>
      <c r="C3351" s="28" t="n">
        <v>50400.16</v>
      </c>
      <c r="D3351" s="28" t="n">
        <v>1440</v>
      </c>
      <c r="E3351" s="28" t="s">
        <v>380</v>
      </c>
    </row>
    <row r="3352" customFormat="false" ht="15" hidden="false" customHeight="false" outlineLevel="0" collapsed="false">
      <c r="A3352" s="28" t="n">
        <v>92</v>
      </c>
      <c r="B3352" s="29" t="n">
        <v>46112</v>
      </c>
      <c r="C3352" s="28" t="n">
        <v>51435.08</v>
      </c>
      <c r="D3352" s="28" t="n">
        <v>1440</v>
      </c>
      <c r="E3352" s="28" t="s">
        <v>380</v>
      </c>
    </row>
    <row r="3353" customFormat="false" ht="15" hidden="false" customHeight="false" outlineLevel="0" collapsed="false">
      <c r="A3353" s="28" t="n">
        <v>92</v>
      </c>
      <c r="B3353" s="29" t="n">
        <v>46142</v>
      </c>
      <c r="C3353" s="28" t="n">
        <v>52083.2</v>
      </c>
      <c r="D3353" s="28" t="n">
        <v>883.64</v>
      </c>
      <c r="E3353" s="28" t="s">
        <v>381</v>
      </c>
    </row>
    <row r="3354" customFormat="false" ht="15" hidden="false" customHeight="false" outlineLevel="0" collapsed="false">
      <c r="A3354" s="28" t="n">
        <v>92</v>
      </c>
      <c r="B3354" s="29" t="n">
        <v>46173</v>
      </c>
      <c r="C3354" s="28" t="n">
        <v>51730.49</v>
      </c>
      <c r="D3354" s="28" t="n">
        <v>0</v>
      </c>
      <c r="E3354" s="28" t="s">
        <v>379</v>
      </c>
    </row>
    <row r="3355" customFormat="false" ht="15" hidden="false" customHeight="false" outlineLevel="0" collapsed="false">
      <c r="A3355" s="28" t="n">
        <v>92</v>
      </c>
      <c r="B3355" s="29" t="n">
        <v>46203</v>
      </c>
      <c r="C3355" s="28" t="n">
        <v>52800.13</v>
      </c>
      <c r="D3355" s="28" t="n">
        <v>1440</v>
      </c>
      <c r="E3355" s="28" t="s">
        <v>380</v>
      </c>
    </row>
    <row r="3356" customFormat="false" ht="15" hidden="false" customHeight="false" outlineLevel="0" collapsed="false">
      <c r="A3356" s="28" t="n">
        <v>92</v>
      </c>
      <c r="B3356" s="29" t="n">
        <v>46234</v>
      </c>
      <c r="C3356" s="28" t="n">
        <v>54183.23</v>
      </c>
      <c r="D3356" s="28" t="n">
        <v>1440</v>
      </c>
      <c r="E3356" s="28" t="s">
        <v>380</v>
      </c>
    </row>
    <row r="3357" customFormat="false" ht="15" hidden="false" customHeight="false" outlineLevel="0" collapsed="false">
      <c r="A3357" s="28" t="n">
        <v>92</v>
      </c>
      <c r="B3357" s="29" t="n">
        <v>46265</v>
      </c>
      <c r="C3357" s="28" t="n">
        <v>55418.52</v>
      </c>
      <c r="D3357" s="28" t="n">
        <v>1440</v>
      </c>
      <c r="E3357" s="28" t="s">
        <v>380</v>
      </c>
    </row>
    <row r="3358" customFormat="false" ht="15" hidden="false" customHeight="false" outlineLevel="0" collapsed="false">
      <c r="A3358" s="28" t="n">
        <v>93</v>
      </c>
      <c r="B3358" s="29" t="n">
        <v>44957</v>
      </c>
      <c r="C3358" s="28" t="n">
        <v>8556.92</v>
      </c>
      <c r="D3358" s="28" t="n">
        <v>1820</v>
      </c>
      <c r="E3358" s="28" t="s">
        <v>380</v>
      </c>
    </row>
    <row r="3359" customFormat="false" ht="15" hidden="false" customHeight="false" outlineLevel="0" collapsed="false">
      <c r="A3359" s="28" t="n">
        <v>93</v>
      </c>
      <c r="B3359" s="29" t="n">
        <v>44985</v>
      </c>
      <c r="C3359" s="28" t="n">
        <v>10153.58</v>
      </c>
      <c r="D3359" s="28" t="n">
        <v>1820</v>
      </c>
      <c r="E3359" s="28" t="s">
        <v>380</v>
      </c>
    </row>
    <row r="3360" customFormat="false" ht="15" hidden="false" customHeight="false" outlineLevel="0" collapsed="false">
      <c r="A3360" s="28" t="n">
        <v>93</v>
      </c>
      <c r="B3360" s="29" t="n">
        <v>45016</v>
      </c>
      <c r="C3360" s="28" t="n">
        <v>10727.51</v>
      </c>
      <c r="D3360" s="28" t="n">
        <v>755.86</v>
      </c>
      <c r="E3360" s="28" t="s">
        <v>381</v>
      </c>
    </row>
    <row r="3361" customFormat="false" ht="15" hidden="false" customHeight="false" outlineLevel="0" collapsed="false">
      <c r="A3361" s="28" t="n">
        <v>93</v>
      </c>
      <c r="B3361" s="29" t="n">
        <v>45046</v>
      </c>
      <c r="C3361" s="28" t="n">
        <v>12133.81</v>
      </c>
      <c r="D3361" s="28" t="n">
        <v>1820</v>
      </c>
      <c r="E3361" s="28" t="s">
        <v>380</v>
      </c>
    </row>
    <row r="3362" customFormat="false" ht="15" hidden="false" customHeight="false" outlineLevel="0" collapsed="false">
      <c r="A3362" s="28" t="n">
        <v>93</v>
      </c>
      <c r="B3362" s="29" t="n">
        <v>45077</v>
      </c>
      <c r="C3362" s="28" t="n">
        <v>13553.84</v>
      </c>
      <c r="D3362" s="28" t="n">
        <v>1820</v>
      </c>
      <c r="E3362" s="28" t="s">
        <v>380</v>
      </c>
    </row>
    <row r="3363" customFormat="false" ht="15" hidden="false" customHeight="false" outlineLevel="0" collapsed="false">
      <c r="A3363" s="28" t="n">
        <v>93</v>
      </c>
      <c r="B3363" s="29" t="n">
        <v>45107</v>
      </c>
      <c r="C3363" s="28" t="n">
        <v>13395.29</v>
      </c>
      <c r="D3363" s="28" t="n">
        <v>0</v>
      </c>
      <c r="E3363" s="28" t="s">
        <v>379</v>
      </c>
    </row>
    <row r="3364" customFormat="false" ht="15" hidden="false" customHeight="false" outlineLevel="0" collapsed="false">
      <c r="A3364" s="28" t="n">
        <v>93</v>
      </c>
      <c r="B3364" s="29" t="n">
        <v>45138</v>
      </c>
      <c r="C3364" s="28" t="n">
        <v>13606.75</v>
      </c>
      <c r="D3364" s="28" t="n">
        <v>645.75</v>
      </c>
      <c r="E3364" s="28" t="s">
        <v>381</v>
      </c>
    </row>
    <row r="3365" customFormat="false" ht="15" hidden="false" customHeight="false" outlineLevel="0" collapsed="false">
      <c r="A3365" s="28" t="n">
        <v>93</v>
      </c>
      <c r="B3365" s="29" t="n">
        <v>45169</v>
      </c>
      <c r="C3365" s="28" t="n">
        <v>15286.09</v>
      </c>
      <c r="D3365" s="28" t="n">
        <v>1820</v>
      </c>
      <c r="E3365" s="28" t="s">
        <v>380</v>
      </c>
    </row>
    <row r="3366" customFormat="false" ht="15" hidden="false" customHeight="false" outlineLevel="0" collapsed="false">
      <c r="A3366" s="28" t="n">
        <v>93</v>
      </c>
      <c r="B3366" s="29" t="n">
        <v>45199</v>
      </c>
      <c r="C3366" s="28" t="n">
        <v>16932.47</v>
      </c>
      <c r="D3366" s="28" t="n">
        <v>1820</v>
      </c>
      <c r="E3366" s="28" t="s">
        <v>380</v>
      </c>
    </row>
    <row r="3367" customFormat="false" ht="15" hidden="false" customHeight="false" outlineLevel="0" collapsed="false">
      <c r="A3367" s="28" t="n">
        <v>93</v>
      </c>
      <c r="B3367" s="29" t="n">
        <v>45230</v>
      </c>
      <c r="C3367" s="28" t="n">
        <v>16573.94</v>
      </c>
      <c r="D3367" s="28" t="n">
        <v>0</v>
      </c>
      <c r="E3367" s="28" t="s">
        <v>379</v>
      </c>
    </row>
    <row r="3368" customFormat="false" ht="15" hidden="false" customHeight="false" outlineLevel="0" collapsed="false">
      <c r="A3368" s="28" t="n">
        <v>93</v>
      </c>
      <c r="B3368" s="29" t="n">
        <v>45260</v>
      </c>
      <c r="C3368" s="28" t="n">
        <v>18056.14</v>
      </c>
      <c r="D3368" s="28" t="n">
        <v>1820</v>
      </c>
      <c r="E3368" s="28" t="s">
        <v>380</v>
      </c>
    </row>
    <row r="3369" customFormat="false" ht="15" hidden="false" customHeight="false" outlineLevel="0" collapsed="false">
      <c r="A3369" s="28" t="n">
        <v>93</v>
      </c>
      <c r="B3369" s="29" t="n">
        <v>45291</v>
      </c>
      <c r="C3369" s="28" t="n">
        <v>18480.05</v>
      </c>
      <c r="D3369" s="28" t="n">
        <v>452.21</v>
      </c>
      <c r="E3369" s="28" t="s">
        <v>381</v>
      </c>
    </row>
    <row r="3370" customFormat="false" ht="15" hidden="false" customHeight="false" outlineLevel="0" collapsed="false">
      <c r="A3370" s="28" t="n">
        <v>93</v>
      </c>
      <c r="B3370" s="29" t="n">
        <v>45322</v>
      </c>
      <c r="C3370" s="28" t="n">
        <v>20192.79</v>
      </c>
      <c r="D3370" s="28" t="n">
        <v>1820</v>
      </c>
      <c r="E3370" s="28" t="s">
        <v>380</v>
      </c>
    </row>
    <row r="3371" customFormat="false" ht="15" hidden="false" customHeight="false" outlineLevel="0" collapsed="false">
      <c r="A3371" s="28" t="n">
        <v>93</v>
      </c>
      <c r="B3371" s="29" t="n">
        <v>45351</v>
      </c>
      <c r="C3371" s="28" t="n">
        <v>21741.79</v>
      </c>
      <c r="D3371" s="28" t="n">
        <v>1820</v>
      </c>
      <c r="E3371" s="28" t="s">
        <v>380</v>
      </c>
    </row>
    <row r="3372" customFormat="false" ht="15" hidden="false" customHeight="false" outlineLevel="0" collapsed="false">
      <c r="A3372" s="28" t="n">
        <v>93</v>
      </c>
      <c r="B3372" s="29" t="n">
        <v>45382</v>
      </c>
      <c r="C3372" s="28" t="n">
        <v>21707.88</v>
      </c>
      <c r="D3372" s="28" t="n">
        <v>0</v>
      </c>
      <c r="E3372" s="28" t="s">
        <v>379</v>
      </c>
    </row>
    <row r="3373" customFormat="false" ht="15" hidden="false" customHeight="false" outlineLevel="0" collapsed="false">
      <c r="A3373" s="28" t="n">
        <v>93</v>
      </c>
      <c r="B3373" s="29" t="n">
        <v>45412</v>
      </c>
      <c r="C3373" s="28" t="n">
        <v>23114.25</v>
      </c>
      <c r="D3373" s="28" t="n">
        <v>1820</v>
      </c>
      <c r="E3373" s="28" t="s">
        <v>380</v>
      </c>
    </row>
    <row r="3374" customFormat="false" ht="15" hidden="false" customHeight="false" outlineLevel="0" collapsed="false">
      <c r="A3374" s="28" t="n">
        <v>93</v>
      </c>
      <c r="B3374" s="29" t="n">
        <v>45443</v>
      </c>
      <c r="C3374" s="28" t="n">
        <v>24836.33</v>
      </c>
      <c r="D3374" s="28" t="n">
        <v>1820</v>
      </c>
      <c r="E3374" s="28" t="s">
        <v>380</v>
      </c>
    </row>
    <row r="3375" customFormat="false" ht="15" hidden="false" customHeight="false" outlineLevel="0" collapsed="false">
      <c r="A3375" s="28" t="n">
        <v>93</v>
      </c>
      <c r="B3375" s="29" t="n">
        <v>45473</v>
      </c>
      <c r="C3375" s="28" t="n">
        <v>26276.85</v>
      </c>
      <c r="D3375" s="28" t="n">
        <v>1820</v>
      </c>
      <c r="E3375" s="28" t="s">
        <v>380</v>
      </c>
    </row>
    <row r="3376" customFormat="false" ht="15" hidden="false" customHeight="false" outlineLevel="0" collapsed="false">
      <c r="A3376" s="28" t="n">
        <v>93</v>
      </c>
      <c r="B3376" s="29" t="n">
        <v>45504</v>
      </c>
      <c r="C3376" s="28" t="n">
        <v>26999.31</v>
      </c>
      <c r="D3376" s="28" t="n">
        <v>1041.23</v>
      </c>
      <c r="E3376" s="28" t="s">
        <v>381</v>
      </c>
    </row>
    <row r="3377" customFormat="false" ht="15" hidden="false" customHeight="false" outlineLevel="0" collapsed="false">
      <c r="A3377" s="28" t="n">
        <v>93</v>
      </c>
      <c r="B3377" s="29" t="n">
        <v>45535</v>
      </c>
      <c r="C3377" s="28" t="n">
        <v>28496.74</v>
      </c>
      <c r="D3377" s="28" t="n">
        <v>1820</v>
      </c>
      <c r="E3377" s="28" t="s">
        <v>380</v>
      </c>
    </row>
    <row r="3378" customFormat="false" ht="15" hidden="false" customHeight="false" outlineLevel="0" collapsed="false">
      <c r="A3378" s="28" t="n">
        <v>93</v>
      </c>
      <c r="B3378" s="29" t="n">
        <v>45565</v>
      </c>
      <c r="C3378" s="28" t="n">
        <v>30211.16</v>
      </c>
      <c r="D3378" s="28" t="n">
        <v>1820</v>
      </c>
      <c r="E3378" s="28" t="s">
        <v>380</v>
      </c>
    </row>
    <row r="3379" customFormat="false" ht="15" hidden="false" customHeight="false" outlineLevel="0" collapsed="false">
      <c r="A3379" s="28" t="n">
        <v>93</v>
      </c>
      <c r="B3379" s="29" t="n">
        <v>45596</v>
      </c>
      <c r="C3379" s="28" t="n">
        <v>31927.49</v>
      </c>
      <c r="D3379" s="28" t="n">
        <v>1820</v>
      </c>
      <c r="E3379" s="28" t="s">
        <v>380</v>
      </c>
    </row>
    <row r="3380" customFormat="false" ht="15" hidden="false" customHeight="false" outlineLevel="0" collapsed="false">
      <c r="A3380" s="28" t="n">
        <v>93</v>
      </c>
      <c r="B3380" s="29" t="n">
        <v>45626</v>
      </c>
      <c r="C3380" s="28" t="n">
        <v>33305.03</v>
      </c>
      <c r="D3380" s="28" t="n">
        <v>1820</v>
      </c>
      <c r="E3380" s="28" t="s">
        <v>380</v>
      </c>
    </row>
    <row r="3381" customFormat="false" ht="15" hidden="false" customHeight="false" outlineLevel="0" collapsed="false">
      <c r="A3381" s="28" t="n">
        <v>93</v>
      </c>
      <c r="B3381" s="29" t="n">
        <v>45657</v>
      </c>
      <c r="C3381" s="28" t="n">
        <v>33489.33</v>
      </c>
      <c r="D3381" s="28" t="n">
        <v>646.56</v>
      </c>
      <c r="E3381" s="28" t="s">
        <v>381</v>
      </c>
    </row>
    <row r="3382" customFormat="false" ht="15" hidden="false" customHeight="false" outlineLevel="0" collapsed="false">
      <c r="A3382" s="28" t="n">
        <v>93</v>
      </c>
      <c r="B3382" s="29" t="n">
        <v>45688</v>
      </c>
      <c r="C3382" s="28" t="n">
        <v>34976.85</v>
      </c>
      <c r="D3382" s="28" t="n">
        <v>1820</v>
      </c>
      <c r="E3382" s="28" t="s">
        <v>380</v>
      </c>
    </row>
    <row r="3383" customFormat="false" ht="15" hidden="false" customHeight="false" outlineLevel="0" collapsed="false">
      <c r="A3383" s="28" t="n">
        <v>93</v>
      </c>
      <c r="B3383" s="29" t="n">
        <v>45716</v>
      </c>
      <c r="C3383" s="28" t="n">
        <v>36527.46</v>
      </c>
      <c r="D3383" s="28" t="n">
        <v>1820</v>
      </c>
      <c r="E3383" s="28" t="s">
        <v>380</v>
      </c>
    </row>
    <row r="3384" customFormat="false" ht="15" hidden="false" customHeight="false" outlineLevel="0" collapsed="false">
      <c r="A3384" s="28" t="n">
        <v>93</v>
      </c>
      <c r="B3384" s="29" t="n">
        <v>45747</v>
      </c>
      <c r="C3384" s="28" t="n">
        <v>37938.07</v>
      </c>
      <c r="D3384" s="28" t="n">
        <v>1820</v>
      </c>
      <c r="E3384" s="28" t="s">
        <v>380</v>
      </c>
    </row>
    <row r="3385" customFormat="false" ht="15" hidden="false" customHeight="false" outlineLevel="0" collapsed="false">
      <c r="A3385" s="28" t="n">
        <v>93</v>
      </c>
      <c r="B3385" s="29" t="n">
        <v>45777</v>
      </c>
      <c r="C3385" s="28" t="n">
        <v>39285.23</v>
      </c>
      <c r="D3385" s="28" t="n">
        <v>1820</v>
      </c>
      <c r="E3385" s="28" t="s">
        <v>380</v>
      </c>
    </row>
    <row r="3386" customFormat="false" ht="15" hidden="false" customHeight="false" outlineLevel="0" collapsed="false">
      <c r="A3386" s="28" t="n">
        <v>93</v>
      </c>
      <c r="B3386" s="29" t="n">
        <v>45808</v>
      </c>
      <c r="C3386" s="28" t="n">
        <v>40933.12</v>
      </c>
      <c r="D3386" s="28" t="n">
        <v>1820</v>
      </c>
      <c r="E3386" s="28" t="s">
        <v>380</v>
      </c>
    </row>
    <row r="3387" customFormat="false" ht="15" hidden="false" customHeight="false" outlineLevel="0" collapsed="false">
      <c r="A3387" s="28" t="n">
        <v>93</v>
      </c>
      <c r="B3387" s="29" t="n">
        <v>45838</v>
      </c>
      <c r="C3387" s="28" t="n">
        <v>42224.22</v>
      </c>
      <c r="D3387" s="28" t="n">
        <v>1820</v>
      </c>
      <c r="E3387" s="28" t="s">
        <v>380</v>
      </c>
    </row>
    <row r="3388" customFormat="false" ht="15" hidden="false" customHeight="false" outlineLevel="0" collapsed="false">
      <c r="A3388" s="28" t="n">
        <v>93</v>
      </c>
      <c r="B3388" s="29" t="n">
        <v>45869</v>
      </c>
      <c r="C3388" s="28" t="n">
        <v>43587.25</v>
      </c>
      <c r="D3388" s="28" t="n">
        <v>1820</v>
      </c>
      <c r="E3388" s="28" t="s">
        <v>380</v>
      </c>
    </row>
    <row r="3389" customFormat="false" ht="15" hidden="false" customHeight="false" outlineLevel="0" collapsed="false">
      <c r="A3389" s="28" t="n">
        <v>93</v>
      </c>
      <c r="B3389" s="29" t="n">
        <v>45900</v>
      </c>
      <c r="C3389" s="28" t="n">
        <v>45365.64</v>
      </c>
      <c r="D3389" s="28" t="n">
        <v>1820</v>
      </c>
      <c r="E3389" s="28" t="s">
        <v>380</v>
      </c>
    </row>
    <row r="3390" customFormat="false" ht="15" hidden="false" customHeight="false" outlineLevel="0" collapsed="false">
      <c r="A3390" s="28" t="n">
        <v>93</v>
      </c>
      <c r="B3390" s="29" t="n">
        <v>45930</v>
      </c>
      <c r="C3390" s="28" t="n">
        <v>47146.71</v>
      </c>
      <c r="D3390" s="28" t="n">
        <v>1820</v>
      </c>
      <c r="E3390" s="28" t="s">
        <v>380</v>
      </c>
    </row>
    <row r="3391" customFormat="false" ht="15" hidden="false" customHeight="false" outlineLevel="0" collapsed="false">
      <c r="A3391" s="28" t="n">
        <v>93</v>
      </c>
      <c r="B3391" s="29" t="n">
        <v>45961</v>
      </c>
      <c r="C3391" s="28" t="n">
        <v>48948.08</v>
      </c>
      <c r="D3391" s="28" t="n">
        <v>1820</v>
      </c>
      <c r="E3391" s="28" t="s">
        <v>380</v>
      </c>
    </row>
    <row r="3392" customFormat="false" ht="15" hidden="false" customHeight="false" outlineLevel="0" collapsed="false">
      <c r="A3392" s="28" t="n">
        <v>93</v>
      </c>
      <c r="B3392" s="29" t="n">
        <v>45991</v>
      </c>
      <c r="C3392" s="28" t="n">
        <v>49392.72</v>
      </c>
      <c r="D3392" s="28" t="n">
        <v>871.2</v>
      </c>
      <c r="E3392" s="28" t="s">
        <v>381</v>
      </c>
    </row>
    <row r="3393" customFormat="false" ht="15" hidden="false" customHeight="false" outlineLevel="0" collapsed="false">
      <c r="A3393" s="28" t="n">
        <v>93</v>
      </c>
      <c r="B3393" s="29" t="n">
        <v>46022</v>
      </c>
      <c r="C3393" s="28" t="n">
        <v>50948.83</v>
      </c>
      <c r="D3393" s="28" t="n">
        <v>1820</v>
      </c>
      <c r="E3393" s="28" t="s">
        <v>380</v>
      </c>
    </row>
    <row r="3394" customFormat="false" ht="15" hidden="false" customHeight="false" outlineLevel="0" collapsed="false">
      <c r="A3394" s="28" t="n">
        <v>93</v>
      </c>
      <c r="B3394" s="29" t="n">
        <v>46053</v>
      </c>
      <c r="C3394" s="28" t="n">
        <v>52409.88</v>
      </c>
      <c r="D3394" s="28" t="n">
        <v>1820</v>
      </c>
      <c r="E3394" s="28" t="s">
        <v>380</v>
      </c>
    </row>
    <row r="3395" customFormat="false" ht="15" hidden="false" customHeight="false" outlineLevel="0" collapsed="false">
      <c r="A3395" s="28" t="n">
        <v>93</v>
      </c>
      <c r="B3395" s="29" t="n">
        <v>46081</v>
      </c>
      <c r="C3395" s="28" t="n">
        <v>53270.75</v>
      </c>
      <c r="D3395" s="28" t="n">
        <v>903.71</v>
      </c>
      <c r="E3395" s="28" t="s">
        <v>381</v>
      </c>
    </row>
    <row r="3396" customFormat="false" ht="15" hidden="false" customHeight="false" outlineLevel="0" collapsed="false">
      <c r="A3396" s="28" t="n">
        <v>93</v>
      </c>
      <c r="B3396" s="29" t="n">
        <v>46112</v>
      </c>
      <c r="C3396" s="28" t="n">
        <v>54985.6</v>
      </c>
      <c r="D3396" s="28" t="n">
        <v>1820</v>
      </c>
      <c r="E3396" s="28" t="s">
        <v>380</v>
      </c>
    </row>
    <row r="3397" customFormat="false" ht="15" hidden="false" customHeight="false" outlineLevel="0" collapsed="false">
      <c r="A3397" s="28" t="n">
        <v>93</v>
      </c>
      <c r="B3397" s="29" t="n">
        <v>46142</v>
      </c>
      <c r="C3397" s="28" t="n">
        <v>56475.26</v>
      </c>
      <c r="D3397" s="28" t="n">
        <v>1820</v>
      </c>
      <c r="E3397" s="28" t="s">
        <v>380</v>
      </c>
    </row>
    <row r="3398" customFormat="false" ht="15" hidden="false" customHeight="false" outlineLevel="0" collapsed="false">
      <c r="A3398" s="28" t="n">
        <v>93</v>
      </c>
      <c r="B3398" s="29" t="n">
        <v>46173</v>
      </c>
      <c r="C3398" s="28" t="n">
        <v>57861.31</v>
      </c>
      <c r="D3398" s="28" t="n">
        <v>1820</v>
      </c>
      <c r="E3398" s="28" t="s">
        <v>380</v>
      </c>
    </row>
    <row r="3399" customFormat="false" ht="15" hidden="false" customHeight="false" outlineLevel="0" collapsed="false">
      <c r="A3399" s="28" t="n">
        <v>93</v>
      </c>
      <c r="B3399" s="29" t="n">
        <v>46203</v>
      </c>
      <c r="C3399" s="28" t="n">
        <v>59493.32</v>
      </c>
      <c r="D3399" s="28" t="n">
        <v>1820</v>
      </c>
      <c r="E3399" s="28" t="s">
        <v>380</v>
      </c>
    </row>
    <row r="3400" customFormat="false" ht="15" hidden="false" customHeight="false" outlineLevel="0" collapsed="false">
      <c r="A3400" s="28" t="n">
        <v>93</v>
      </c>
      <c r="B3400" s="29" t="n">
        <v>46234</v>
      </c>
      <c r="C3400" s="28" t="n">
        <v>61270.16</v>
      </c>
      <c r="D3400" s="28" t="n">
        <v>1820</v>
      </c>
      <c r="E3400" s="28" t="s">
        <v>380</v>
      </c>
    </row>
    <row r="3401" customFormat="false" ht="15" hidden="false" customHeight="false" outlineLevel="0" collapsed="false">
      <c r="A3401" s="28" t="n">
        <v>93</v>
      </c>
      <c r="B3401" s="29" t="n">
        <v>46265</v>
      </c>
      <c r="C3401" s="28" t="n">
        <v>63038.05</v>
      </c>
      <c r="D3401" s="28" t="n">
        <v>1820</v>
      </c>
      <c r="E3401" s="28" t="s">
        <v>380</v>
      </c>
    </row>
    <row r="3402" customFormat="false" ht="15" hidden="false" customHeight="false" outlineLevel="0" collapsed="false">
      <c r="A3402" s="28" t="n">
        <v>94</v>
      </c>
      <c r="B3402" s="29" t="n">
        <v>44957</v>
      </c>
      <c r="C3402" s="28" t="n">
        <v>15217.61</v>
      </c>
      <c r="D3402" s="28" t="n">
        <v>1720</v>
      </c>
      <c r="E3402" s="28" t="s">
        <v>380</v>
      </c>
    </row>
    <row r="3403" customFormat="false" ht="15" hidden="false" customHeight="false" outlineLevel="0" collapsed="false">
      <c r="A3403" s="28" t="n">
        <v>94</v>
      </c>
      <c r="B3403" s="29" t="n">
        <v>44985</v>
      </c>
      <c r="C3403" s="28" t="n">
        <v>16735.13</v>
      </c>
      <c r="D3403" s="28" t="n">
        <v>1720</v>
      </c>
      <c r="E3403" s="28" t="s">
        <v>380</v>
      </c>
    </row>
    <row r="3404" customFormat="false" ht="15" hidden="false" customHeight="false" outlineLevel="0" collapsed="false">
      <c r="A3404" s="28" t="n">
        <v>94</v>
      </c>
      <c r="B3404" s="29" t="n">
        <v>45016</v>
      </c>
      <c r="C3404" s="28" t="n">
        <v>18144.35</v>
      </c>
      <c r="D3404" s="28" t="n">
        <v>1720</v>
      </c>
      <c r="E3404" s="28" t="s">
        <v>380</v>
      </c>
    </row>
    <row r="3405" customFormat="false" ht="15" hidden="false" customHeight="false" outlineLevel="0" collapsed="false">
      <c r="A3405" s="28" t="n">
        <v>94</v>
      </c>
      <c r="B3405" s="29" t="n">
        <v>45046</v>
      </c>
      <c r="C3405" s="28" t="n">
        <v>19658.79</v>
      </c>
      <c r="D3405" s="28" t="n">
        <v>1720</v>
      </c>
      <c r="E3405" s="28" t="s">
        <v>380</v>
      </c>
    </row>
    <row r="3406" customFormat="false" ht="15" hidden="false" customHeight="false" outlineLevel="0" collapsed="false">
      <c r="A3406" s="28" t="n">
        <v>94</v>
      </c>
      <c r="B3406" s="29" t="n">
        <v>45077</v>
      </c>
      <c r="C3406" s="28" t="n">
        <v>20955.02</v>
      </c>
      <c r="D3406" s="28" t="n">
        <v>1720</v>
      </c>
      <c r="E3406" s="28" t="s">
        <v>380</v>
      </c>
    </row>
    <row r="3407" customFormat="false" ht="15" hidden="false" customHeight="false" outlineLevel="0" collapsed="false">
      <c r="A3407" s="28" t="n">
        <v>94</v>
      </c>
      <c r="B3407" s="29" t="n">
        <v>45107</v>
      </c>
      <c r="C3407" s="28" t="n">
        <v>22527.93</v>
      </c>
      <c r="D3407" s="28" t="n">
        <v>1720</v>
      </c>
      <c r="E3407" s="28" t="s">
        <v>380</v>
      </c>
    </row>
    <row r="3408" customFormat="false" ht="15" hidden="false" customHeight="false" outlineLevel="0" collapsed="false">
      <c r="A3408" s="28" t="n">
        <v>94</v>
      </c>
      <c r="B3408" s="29" t="n">
        <v>45138</v>
      </c>
      <c r="C3408" s="28" t="n">
        <v>23787.52</v>
      </c>
      <c r="D3408" s="28" t="n">
        <v>1720</v>
      </c>
      <c r="E3408" s="28" t="s">
        <v>380</v>
      </c>
    </row>
    <row r="3409" customFormat="false" ht="15" hidden="false" customHeight="false" outlineLevel="0" collapsed="false">
      <c r="A3409" s="28" t="n">
        <v>94</v>
      </c>
      <c r="B3409" s="29" t="n">
        <v>45169</v>
      </c>
      <c r="C3409" s="28" t="n">
        <v>25137.64</v>
      </c>
      <c r="D3409" s="28" t="n">
        <v>1720</v>
      </c>
      <c r="E3409" s="28" t="s">
        <v>380</v>
      </c>
    </row>
    <row r="3410" customFormat="false" ht="15" hidden="false" customHeight="false" outlineLevel="0" collapsed="false">
      <c r="A3410" s="28" t="n">
        <v>94</v>
      </c>
      <c r="B3410" s="29" t="n">
        <v>45199</v>
      </c>
      <c r="C3410" s="28" t="n">
        <v>26696.77</v>
      </c>
      <c r="D3410" s="28" t="n">
        <v>1720</v>
      </c>
      <c r="E3410" s="28" t="s">
        <v>380</v>
      </c>
    </row>
    <row r="3411" customFormat="false" ht="15" hidden="false" customHeight="false" outlineLevel="0" collapsed="false">
      <c r="A3411" s="28" t="n">
        <v>94</v>
      </c>
      <c r="B3411" s="29" t="n">
        <v>45230</v>
      </c>
      <c r="C3411" s="28" t="n">
        <v>27908.66</v>
      </c>
      <c r="D3411" s="28" t="n">
        <v>1720</v>
      </c>
      <c r="E3411" s="28" t="s">
        <v>380</v>
      </c>
    </row>
    <row r="3412" customFormat="false" ht="15" hidden="false" customHeight="false" outlineLevel="0" collapsed="false">
      <c r="A3412" s="28" t="n">
        <v>94</v>
      </c>
      <c r="B3412" s="29" t="n">
        <v>45260</v>
      </c>
      <c r="C3412" s="28" t="n">
        <v>27780.36</v>
      </c>
      <c r="D3412" s="28" t="n">
        <v>0</v>
      </c>
      <c r="E3412" s="28" t="s">
        <v>379</v>
      </c>
    </row>
    <row r="3413" customFormat="false" ht="15" hidden="false" customHeight="false" outlineLevel="0" collapsed="false">
      <c r="A3413" s="28" t="n">
        <v>94</v>
      </c>
      <c r="B3413" s="29" t="n">
        <v>45291</v>
      </c>
      <c r="C3413" s="28" t="n">
        <v>28659.35</v>
      </c>
      <c r="D3413" s="28" t="n">
        <v>956.19</v>
      </c>
      <c r="E3413" s="28" t="s">
        <v>381</v>
      </c>
    </row>
    <row r="3414" customFormat="false" ht="15" hidden="false" customHeight="false" outlineLevel="0" collapsed="false">
      <c r="A3414" s="28" t="n">
        <v>94</v>
      </c>
      <c r="B3414" s="29" t="n">
        <v>45322</v>
      </c>
      <c r="C3414" s="28" t="n">
        <v>30100.9</v>
      </c>
      <c r="D3414" s="28" t="n">
        <v>1720</v>
      </c>
      <c r="E3414" s="28" t="s">
        <v>380</v>
      </c>
    </row>
    <row r="3415" customFormat="false" ht="15" hidden="false" customHeight="false" outlineLevel="0" collapsed="false">
      <c r="A3415" s="28" t="n">
        <v>94</v>
      </c>
      <c r="B3415" s="29" t="n">
        <v>45351</v>
      </c>
      <c r="C3415" s="28" t="n">
        <v>31517.2</v>
      </c>
      <c r="D3415" s="28" t="n">
        <v>1720</v>
      </c>
      <c r="E3415" s="28" t="s">
        <v>380</v>
      </c>
    </row>
    <row r="3416" customFormat="false" ht="15" hidden="false" customHeight="false" outlineLevel="0" collapsed="false">
      <c r="A3416" s="28" t="n">
        <v>94</v>
      </c>
      <c r="B3416" s="29" t="n">
        <v>45382</v>
      </c>
      <c r="C3416" s="28" t="n">
        <v>33154.48</v>
      </c>
      <c r="D3416" s="28" t="n">
        <v>1720</v>
      </c>
      <c r="E3416" s="28" t="s">
        <v>380</v>
      </c>
    </row>
    <row r="3417" customFormat="false" ht="15" hidden="false" customHeight="false" outlineLevel="0" collapsed="false">
      <c r="A3417" s="28" t="n">
        <v>94</v>
      </c>
      <c r="B3417" s="29" t="n">
        <v>45412</v>
      </c>
      <c r="C3417" s="28" t="n">
        <v>34004.38</v>
      </c>
      <c r="D3417" s="28" t="n">
        <v>972.99</v>
      </c>
      <c r="E3417" s="28" t="s">
        <v>381</v>
      </c>
    </row>
    <row r="3418" customFormat="false" ht="15" hidden="false" customHeight="false" outlineLevel="0" collapsed="false">
      <c r="A3418" s="28" t="n">
        <v>94</v>
      </c>
      <c r="B3418" s="29" t="n">
        <v>45443</v>
      </c>
      <c r="C3418" s="28" t="n">
        <v>35300.86</v>
      </c>
      <c r="D3418" s="28" t="n">
        <v>1720</v>
      </c>
      <c r="E3418" s="28" t="s">
        <v>380</v>
      </c>
    </row>
    <row r="3419" customFormat="false" ht="15" hidden="false" customHeight="false" outlineLevel="0" collapsed="false">
      <c r="A3419" s="28" t="n">
        <v>94</v>
      </c>
      <c r="B3419" s="29" t="n">
        <v>45473</v>
      </c>
      <c r="C3419" s="28" t="n">
        <v>36667.66</v>
      </c>
      <c r="D3419" s="28" t="n">
        <v>1720</v>
      </c>
      <c r="E3419" s="28" t="s">
        <v>380</v>
      </c>
    </row>
    <row r="3420" customFormat="false" ht="15" hidden="false" customHeight="false" outlineLevel="0" collapsed="false">
      <c r="A3420" s="28" t="n">
        <v>94</v>
      </c>
      <c r="B3420" s="29" t="n">
        <v>45504</v>
      </c>
      <c r="C3420" s="28" t="n">
        <v>37886.06</v>
      </c>
      <c r="D3420" s="28" t="n">
        <v>1720</v>
      </c>
      <c r="E3420" s="28" t="s">
        <v>380</v>
      </c>
    </row>
    <row r="3421" customFormat="false" ht="15" hidden="false" customHeight="false" outlineLevel="0" collapsed="false">
      <c r="A3421" s="28" t="n">
        <v>94</v>
      </c>
      <c r="B3421" s="29" t="n">
        <v>45535</v>
      </c>
      <c r="C3421" s="28" t="n">
        <v>39265.46</v>
      </c>
      <c r="D3421" s="28" t="n">
        <v>1720</v>
      </c>
      <c r="E3421" s="28" t="s">
        <v>380</v>
      </c>
    </row>
    <row r="3422" customFormat="false" ht="15" hidden="false" customHeight="false" outlineLevel="0" collapsed="false">
      <c r="A3422" s="28" t="n">
        <v>94</v>
      </c>
      <c r="B3422" s="29" t="n">
        <v>45565</v>
      </c>
      <c r="C3422" s="28" t="n">
        <v>40979.04</v>
      </c>
      <c r="D3422" s="28" t="n">
        <v>1720</v>
      </c>
      <c r="E3422" s="28" t="s">
        <v>380</v>
      </c>
    </row>
    <row r="3423" customFormat="false" ht="15" hidden="false" customHeight="false" outlineLevel="0" collapsed="false">
      <c r="A3423" s="28" t="n">
        <v>94</v>
      </c>
      <c r="B3423" s="29" t="n">
        <v>45596</v>
      </c>
      <c r="C3423" s="28" t="n">
        <v>42617.8</v>
      </c>
      <c r="D3423" s="28" t="n">
        <v>1720</v>
      </c>
      <c r="E3423" s="28" t="s">
        <v>380</v>
      </c>
    </row>
    <row r="3424" customFormat="false" ht="15" hidden="false" customHeight="false" outlineLevel="0" collapsed="false">
      <c r="A3424" s="28" t="n">
        <v>94</v>
      </c>
      <c r="B3424" s="29" t="n">
        <v>45626</v>
      </c>
      <c r="C3424" s="28" t="n">
        <v>44291.08</v>
      </c>
      <c r="D3424" s="28" t="n">
        <v>1720</v>
      </c>
      <c r="E3424" s="28" t="s">
        <v>380</v>
      </c>
    </row>
    <row r="3425" customFormat="false" ht="15" hidden="false" customHeight="false" outlineLevel="0" collapsed="false">
      <c r="A3425" s="28" t="n">
        <v>94</v>
      </c>
      <c r="B3425" s="29" t="n">
        <v>45657</v>
      </c>
      <c r="C3425" s="28" t="n">
        <v>44652.35</v>
      </c>
      <c r="D3425" s="28" t="n">
        <v>586.94</v>
      </c>
      <c r="E3425" s="28" t="s">
        <v>381</v>
      </c>
    </row>
    <row r="3426" customFormat="false" ht="15" hidden="false" customHeight="false" outlineLevel="0" collapsed="false">
      <c r="A3426" s="28" t="n">
        <v>94</v>
      </c>
      <c r="B3426" s="29" t="n">
        <v>45688</v>
      </c>
      <c r="C3426" s="28" t="n">
        <v>45925</v>
      </c>
      <c r="D3426" s="28" t="n">
        <v>1720</v>
      </c>
      <c r="E3426" s="28" t="s">
        <v>380</v>
      </c>
    </row>
    <row r="3427" customFormat="false" ht="15" hidden="false" customHeight="false" outlineLevel="0" collapsed="false">
      <c r="A3427" s="28" t="n">
        <v>94</v>
      </c>
      <c r="B3427" s="29" t="n">
        <v>45716</v>
      </c>
      <c r="C3427" s="28" t="n">
        <v>47468.25</v>
      </c>
      <c r="D3427" s="28" t="n">
        <v>1720</v>
      </c>
      <c r="E3427" s="28" t="s">
        <v>380</v>
      </c>
    </row>
    <row r="3428" customFormat="false" ht="15" hidden="false" customHeight="false" outlineLevel="0" collapsed="false">
      <c r="A3428" s="28" t="n">
        <v>94</v>
      </c>
      <c r="B3428" s="29" t="n">
        <v>45747</v>
      </c>
      <c r="C3428" s="28" t="n">
        <v>49085</v>
      </c>
      <c r="D3428" s="28" t="n">
        <v>1720</v>
      </c>
      <c r="E3428" s="28" t="s">
        <v>380</v>
      </c>
    </row>
    <row r="3429" customFormat="false" ht="15" hidden="false" customHeight="false" outlineLevel="0" collapsed="false">
      <c r="A3429" s="28" t="n">
        <v>94</v>
      </c>
      <c r="B3429" s="29" t="n">
        <v>45777</v>
      </c>
      <c r="C3429" s="28" t="n">
        <v>49707.51</v>
      </c>
      <c r="D3429" s="28" t="n">
        <v>864.22</v>
      </c>
      <c r="E3429" s="28" t="s">
        <v>381</v>
      </c>
    </row>
    <row r="3430" customFormat="false" ht="15" hidden="false" customHeight="false" outlineLevel="0" collapsed="false">
      <c r="A3430" s="28" t="n">
        <v>94</v>
      </c>
      <c r="B3430" s="29" t="n">
        <v>45808</v>
      </c>
      <c r="C3430" s="28" t="n">
        <v>51416.85</v>
      </c>
      <c r="D3430" s="28" t="n">
        <v>1720</v>
      </c>
      <c r="E3430" s="28" t="s">
        <v>380</v>
      </c>
    </row>
    <row r="3431" customFormat="false" ht="15" hidden="false" customHeight="false" outlineLevel="0" collapsed="false">
      <c r="A3431" s="28" t="n">
        <v>94</v>
      </c>
      <c r="B3431" s="29" t="n">
        <v>45838</v>
      </c>
      <c r="C3431" s="28" t="n">
        <v>52141.62</v>
      </c>
      <c r="D3431" s="28" t="n">
        <v>1118</v>
      </c>
      <c r="E3431" s="28" t="s">
        <v>381</v>
      </c>
    </row>
    <row r="3432" customFormat="false" ht="15" hidden="false" customHeight="false" outlineLevel="0" collapsed="false">
      <c r="A3432" s="28" t="n">
        <v>94</v>
      </c>
      <c r="B3432" s="29" t="n">
        <v>45869</v>
      </c>
      <c r="C3432" s="28" t="n">
        <v>52643.88</v>
      </c>
      <c r="D3432" s="28" t="n">
        <v>763.15</v>
      </c>
      <c r="E3432" s="28" t="s">
        <v>381</v>
      </c>
    </row>
    <row r="3433" customFormat="false" ht="15" hidden="false" customHeight="false" outlineLevel="0" collapsed="false">
      <c r="A3433" s="28" t="n">
        <v>94</v>
      </c>
      <c r="B3433" s="29" t="n">
        <v>45900</v>
      </c>
      <c r="C3433" s="28" t="n">
        <v>52355.75</v>
      </c>
      <c r="D3433" s="28" t="n">
        <v>0</v>
      </c>
      <c r="E3433" s="28" t="s">
        <v>379</v>
      </c>
    </row>
    <row r="3434" customFormat="false" ht="15" hidden="false" customHeight="false" outlineLevel="0" collapsed="false">
      <c r="A3434" s="28" t="n">
        <v>94</v>
      </c>
      <c r="B3434" s="29" t="n">
        <v>45930</v>
      </c>
      <c r="C3434" s="28" t="n">
        <v>52333.79</v>
      </c>
      <c r="D3434" s="28" t="n">
        <v>0</v>
      </c>
      <c r="E3434" s="28" t="s">
        <v>379</v>
      </c>
    </row>
    <row r="3435" customFormat="false" ht="15" hidden="false" customHeight="false" outlineLevel="0" collapsed="false">
      <c r="A3435" s="28" t="n">
        <v>94</v>
      </c>
      <c r="B3435" s="29" t="n">
        <v>45961</v>
      </c>
      <c r="C3435" s="28" t="n">
        <v>53548.6</v>
      </c>
      <c r="D3435" s="28" t="n">
        <v>1720</v>
      </c>
      <c r="E3435" s="28" t="s">
        <v>380</v>
      </c>
    </row>
    <row r="3436" customFormat="false" ht="15" hidden="false" customHeight="false" outlineLevel="0" collapsed="false">
      <c r="A3436" s="28" t="n">
        <v>94</v>
      </c>
      <c r="B3436" s="29" t="n">
        <v>45991</v>
      </c>
      <c r="C3436" s="28" t="n">
        <v>54959.27</v>
      </c>
      <c r="D3436" s="28" t="n">
        <v>1720</v>
      </c>
      <c r="E3436" s="28" t="s">
        <v>380</v>
      </c>
    </row>
    <row r="3437" customFormat="false" ht="15" hidden="false" customHeight="false" outlineLevel="0" collapsed="false">
      <c r="A3437" s="28" t="n">
        <v>94</v>
      </c>
      <c r="B3437" s="29" t="n">
        <v>46022</v>
      </c>
      <c r="C3437" s="28" t="n">
        <v>56400.19</v>
      </c>
      <c r="D3437" s="28" t="n">
        <v>1720</v>
      </c>
      <c r="E3437" s="28" t="s">
        <v>380</v>
      </c>
    </row>
    <row r="3438" customFormat="false" ht="15" hidden="false" customHeight="false" outlineLevel="0" collapsed="false">
      <c r="A3438" s="28" t="n">
        <v>94</v>
      </c>
      <c r="B3438" s="29" t="n">
        <v>46053</v>
      </c>
      <c r="C3438" s="28" t="n">
        <v>57762.73</v>
      </c>
      <c r="D3438" s="28" t="n">
        <v>1720</v>
      </c>
      <c r="E3438" s="28" t="s">
        <v>380</v>
      </c>
    </row>
    <row r="3439" customFormat="false" ht="15" hidden="false" customHeight="false" outlineLevel="0" collapsed="false">
      <c r="A3439" s="28" t="n">
        <v>94</v>
      </c>
      <c r="B3439" s="29" t="n">
        <v>46081</v>
      </c>
      <c r="C3439" s="28" t="n">
        <v>58234.64</v>
      </c>
      <c r="D3439" s="28" t="n">
        <v>586.65</v>
      </c>
      <c r="E3439" s="28" t="s">
        <v>381</v>
      </c>
    </row>
    <row r="3440" customFormat="false" ht="15" hidden="false" customHeight="false" outlineLevel="0" collapsed="false">
      <c r="A3440" s="28" t="n">
        <v>94</v>
      </c>
      <c r="B3440" s="29" t="n">
        <v>46112</v>
      </c>
      <c r="C3440" s="28" t="n">
        <v>59603.37</v>
      </c>
      <c r="D3440" s="28" t="n">
        <v>1720</v>
      </c>
      <c r="E3440" s="28" t="s">
        <v>380</v>
      </c>
    </row>
    <row r="3441" customFormat="false" ht="15" hidden="false" customHeight="false" outlineLevel="0" collapsed="false">
      <c r="A3441" s="28" t="n">
        <v>94</v>
      </c>
      <c r="B3441" s="29" t="n">
        <v>46142</v>
      </c>
      <c r="C3441" s="28" t="n">
        <v>60449.28</v>
      </c>
      <c r="D3441" s="28" t="n">
        <v>1041.25</v>
      </c>
      <c r="E3441" s="28" t="s">
        <v>381</v>
      </c>
    </row>
    <row r="3442" customFormat="false" ht="15" hidden="false" customHeight="false" outlineLevel="0" collapsed="false">
      <c r="A3442" s="28" t="n">
        <v>94</v>
      </c>
      <c r="B3442" s="29" t="n">
        <v>46173</v>
      </c>
      <c r="C3442" s="28" t="n">
        <v>61892.13</v>
      </c>
      <c r="D3442" s="28" t="n">
        <v>1720</v>
      </c>
      <c r="E3442" s="28" t="s">
        <v>380</v>
      </c>
    </row>
    <row r="3443" customFormat="false" ht="15" hidden="false" customHeight="false" outlineLevel="0" collapsed="false">
      <c r="A3443" s="28" t="n">
        <v>94</v>
      </c>
      <c r="B3443" s="29" t="n">
        <v>46203</v>
      </c>
      <c r="C3443" s="28" t="n">
        <v>63322.72</v>
      </c>
      <c r="D3443" s="28" t="n">
        <v>1720</v>
      </c>
      <c r="E3443" s="28" t="s">
        <v>380</v>
      </c>
    </row>
    <row r="3444" customFormat="false" ht="15" hidden="false" customHeight="false" outlineLevel="0" collapsed="false">
      <c r="A3444" s="28" t="n">
        <v>94</v>
      </c>
      <c r="B3444" s="29" t="n">
        <v>46234</v>
      </c>
      <c r="C3444" s="28" t="n">
        <v>64629.74</v>
      </c>
      <c r="D3444" s="28" t="n">
        <v>1720</v>
      </c>
      <c r="E3444" s="28" t="s">
        <v>380</v>
      </c>
    </row>
    <row r="3445" customFormat="false" ht="15" hidden="false" customHeight="false" outlineLevel="0" collapsed="false">
      <c r="A3445" s="28" t="n">
        <v>94</v>
      </c>
      <c r="B3445" s="29" t="n">
        <v>46265</v>
      </c>
      <c r="C3445" s="28" t="n">
        <v>66010.14</v>
      </c>
      <c r="D3445" s="28" t="n">
        <v>1720</v>
      </c>
      <c r="E3445" s="28" t="s">
        <v>380</v>
      </c>
    </row>
    <row r="3446" customFormat="false" ht="15" hidden="false" customHeight="false" outlineLevel="0" collapsed="false">
      <c r="A3446" s="28" t="n">
        <v>95</v>
      </c>
      <c r="B3446" s="29" t="n">
        <v>46265</v>
      </c>
      <c r="C3446" s="28" t="n">
        <v>4835.11</v>
      </c>
      <c r="D3446" s="28" t="n">
        <v>1400</v>
      </c>
      <c r="E3446" s="28" t="s">
        <v>380</v>
      </c>
    </row>
    <row r="3447" customFormat="false" ht="15" hidden="false" customHeight="false" outlineLevel="0" collapsed="false">
      <c r="A3447" s="28" t="n">
        <v>96</v>
      </c>
      <c r="B3447" s="29" t="n">
        <v>44957</v>
      </c>
      <c r="C3447" s="28" t="n">
        <v>16137.99</v>
      </c>
      <c r="D3447" s="28" t="n">
        <v>1520</v>
      </c>
      <c r="E3447" s="28" t="s">
        <v>380</v>
      </c>
    </row>
    <row r="3448" customFormat="false" ht="15" hidden="false" customHeight="false" outlineLevel="0" collapsed="false">
      <c r="A3448" s="28" t="n">
        <v>96</v>
      </c>
      <c r="B3448" s="29" t="n">
        <v>44985</v>
      </c>
      <c r="C3448" s="28" t="n">
        <v>17649.74</v>
      </c>
      <c r="D3448" s="28" t="n">
        <v>1520</v>
      </c>
      <c r="E3448" s="28" t="s">
        <v>380</v>
      </c>
    </row>
    <row r="3449" customFormat="false" ht="15" hidden="false" customHeight="false" outlineLevel="0" collapsed="false">
      <c r="A3449" s="28" t="n">
        <v>96</v>
      </c>
      <c r="B3449" s="29" t="n">
        <v>45016</v>
      </c>
      <c r="C3449" s="28" t="n">
        <v>18757.07</v>
      </c>
      <c r="D3449" s="28" t="n">
        <v>1520</v>
      </c>
      <c r="E3449" s="28" t="s">
        <v>380</v>
      </c>
    </row>
    <row r="3450" customFormat="false" ht="15" hidden="false" customHeight="false" outlineLevel="0" collapsed="false">
      <c r="A3450" s="28" t="n">
        <v>96</v>
      </c>
      <c r="B3450" s="29" t="n">
        <v>45046</v>
      </c>
      <c r="C3450" s="28" t="n">
        <v>20059.99</v>
      </c>
      <c r="D3450" s="28" t="n">
        <v>1520</v>
      </c>
      <c r="E3450" s="28" t="s">
        <v>380</v>
      </c>
    </row>
    <row r="3451" customFormat="false" ht="15" hidden="false" customHeight="false" outlineLevel="0" collapsed="false">
      <c r="A3451" s="28" t="n">
        <v>96</v>
      </c>
      <c r="B3451" s="29" t="n">
        <v>45077</v>
      </c>
      <c r="C3451" s="28" t="n">
        <v>19894.3</v>
      </c>
      <c r="D3451" s="28" t="n">
        <v>0</v>
      </c>
      <c r="E3451" s="28" t="s">
        <v>379</v>
      </c>
    </row>
    <row r="3452" customFormat="false" ht="15" hidden="false" customHeight="false" outlineLevel="0" collapsed="false">
      <c r="A3452" s="28" t="n">
        <v>96</v>
      </c>
      <c r="B3452" s="29" t="n">
        <v>45107</v>
      </c>
      <c r="C3452" s="28" t="n">
        <v>21195.31</v>
      </c>
      <c r="D3452" s="28" t="n">
        <v>1520</v>
      </c>
      <c r="E3452" s="28" t="s">
        <v>380</v>
      </c>
    </row>
    <row r="3453" customFormat="false" ht="15" hidden="false" customHeight="false" outlineLevel="0" collapsed="false">
      <c r="A3453" s="28" t="n">
        <v>96</v>
      </c>
      <c r="B3453" s="29" t="n">
        <v>45138</v>
      </c>
      <c r="C3453" s="28" t="n">
        <v>22355.09</v>
      </c>
      <c r="D3453" s="28" t="n">
        <v>1520</v>
      </c>
      <c r="E3453" s="28" t="s">
        <v>380</v>
      </c>
    </row>
    <row r="3454" customFormat="false" ht="15" hidden="false" customHeight="false" outlineLevel="0" collapsed="false">
      <c r="A3454" s="28" t="n">
        <v>96</v>
      </c>
      <c r="B3454" s="29" t="n">
        <v>45169</v>
      </c>
      <c r="C3454" s="28" t="n">
        <v>22865.47</v>
      </c>
      <c r="D3454" s="28" t="n">
        <v>819.96</v>
      </c>
      <c r="E3454" s="28" t="s">
        <v>381</v>
      </c>
    </row>
    <row r="3455" customFormat="false" ht="15" hidden="false" customHeight="false" outlineLevel="0" collapsed="false">
      <c r="A3455" s="28" t="n">
        <v>96</v>
      </c>
      <c r="B3455" s="29" t="n">
        <v>45199</v>
      </c>
      <c r="C3455" s="28" t="n">
        <v>24093.37</v>
      </c>
      <c r="D3455" s="28" t="n">
        <v>1520</v>
      </c>
      <c r="E3455" s="28" t="s">
        <v>380</v>
      </c>
    </row>
    <row r="3456" customFormat="false" ht="15" hidden="false" customHeight="false" outlineLevel="0" collapsed="false">
      <c r="A3456" s="28" t="n">
        <v>96</v>
      </c>
      <c r="B3456" s="29" t="n">
        <v>45230</v>
      </c>
      <c r="C3456" s="28" t="n">
        <v>25411</v>
      </c>
      <c r="D3456" s="28" t="n">
        <v>1520</v>
      </c>
      <c r="E3456" s="28" t="s">
        <v>380</v>
      </c>
    </row>
    <row r="3457" customFormat="false" ht="15" hidden="false" customHeight="false" outlineLevel="0" collapsed="false">
      <c r="A3457" s="28" t="n">
        <v>96</v>
      </c>
      <c r="B3457" s="29" t="n">
        <v>45260</v>
      </c>
      <c r="C3457" s="28" t="n">
        <v>26752.98</v>
      </c>
      <c r="D3457" s="28" t="n">
        <v>1520</v>
      </c>
      <c r="E3457" s="28" t="s">
        <v>380</v>
      </c>
    </row>
    <row r="3458" customFormat="false" ht="15" hidden="false" customHeight="false" outlineLevel="0" collapsed="false">
      <c r="A3458" s="28" t="n">
        <v>96</v>
      </c>
      <c r="B3458" s="29" t="n">
        <v>45291</v>
      </c>
      <c r="C3458" s="28" t="n">
        <v>27991.36</v>
      </c>
      <c r="D3458" s="28" t="n">
        <v>1520</v>
      </c>
      <c r="E3458" s="28" t="s">
        <v>380</v>
      </c>
    </row>
    <row r="3459" customFormat="false" ht="15" hidden="false" customHeight="false" outlineLevel="0" collapsed="false">
      <c r="A3459" s="28" t="n">
        <v>96</v>
      </c>
      <c r="B3459" s="29" t="n">
        <v>45322</v>
      </c>
      <c r="C3459" s="28" t="n">
        <v>29400.15</v>
      </c>
      <c r="D3459" s="28" t="n">
        <v>1520</v>
      </c>
      <c r="E3459" s="28" t="s">
        <v>380</v>
      </c>
    </row>
    <row r="3460" customFormat="false" ht="15" hidden="false" customHeight="false" outlineLevel="0" collapsed="false">
      <c r="A3460" s="28" t="n">
        <v>96</v>
      </c>
      <c r="B3460" s="29" t="n">
        <v>45351</v>
      </c>
      <c r="C3460" s="28" t="n">
        <v>30520.51</v>
      </c>
      <c r="D3460" s="28" t="n">
        <v>1520</v>
      </c>
      <c r="E3460" s="28" t="s">
        <v>380</v>
      </c>
    </row>
    <row r="3461" customFormat="false" ht="15" hidden="false" customHeight="false" outlineLevel="0" collapsed="false">
      <c r="A3461" s="28" t="n">
        <v>96</v>
      </c>
      <c r="B3461" s="29" t="n">
        <v>45382</v>
      </c>
      <c r="C3461" s="28" t="n">
        <v>31863.82</v>
      </c>
      <c r="D3461" s="28" t="n">
        <v>1520</v>
      </c>
      <c r="E3461" s="28" t="s">
        <v>380</v>
      </c>
    </row>
    <row r="3462" customFormat="false" ht="15" hidden="false" customHeight="false" outlineLevel="0" collapsed="false">
      <c r="A3462" s="28" t="n">
        <v>96</v>
      </c>
      <c r="B3462" s="29" t="n">
        <v>45412</v>
      </c>
      <c r="C3462" s="28" t="n">
        <v>32985.83</v>
      </c>
      <c r="D3462" s="28" t="n">
        <v>1520</v>
      </c>
      <c r="E3462" s="28" t="s">
        <v>380</v>
      </c>
    </row>
    <row r="3463" customFormat="false" ht="15" hidden="false" customHeight="false" outlineLevel="0" collapsed="false">
      <c r="A3463" s="28" t="n">
        <v>96</v>
      </c>
      <c r="B3463" s="29" t="n">
        <v>45443</v>
      </c>
      <c r="C3463" s="28" t="n">
        <v>34356.85</v>
      </c>
      <c r="D3463" s="28" t="n">
        <v>1520</v>
      </c>
      <c r="E3463" s="28" t="s">
        <v>380</v>
      </c>
    </row>
    <row r="3464" customFormat="false" ht="15" hidden="false" customHeight="false" outlineLevel="0" collapsed="false">
      <c r="A3464" s="28" t="n">
        <v>96</v>
      </c>
      <c r="B3464" s="29" t="n">
        <v>45473</v>
      </c>
      <c r="C3464" s="28" t="n">
        <v>35705.43</v>
      </c>
      <c r="D3464" s="28" t="n">
        <v>1520</v>
      </c>
      <c r="E3464" s="28" t="s">
        <v>380</v>
      </c>
    </row>
    <row r="3465" customFormat="false" ht="15" hidden="false" customHeight="false" outlineLevel="0" collapsed="false">
      <c r="A3465" s="28" t="n">
        <v>96</v>
      </c>
      <c r="B3465" s="29" t="n">
        <v>45504</v>
      </c>
      <c r="C3465" s="28" t="n">
        <v>37119.6</v>
      </c>
      <c r="D3465" s="28" t="n">
        <v>1520</v>
      </c>
      <c r="E3465" s="28" t="s">
        <v>380</v>
      </c>
    </row>
    <row r="3466" customFormat="false" ht="15" hidden="false" customHeight="false" outlineLevel="0" collapsed="false">
      <c r="A3466" s="28" t="n">
        <v>96</v>
      </c>
      <c r="B3466" s="29" t="n">
        <v>45535</v>
      </c>
      <c r="C3466" s="28" t="n">
        <v>38298.04</v>
      </c>
      <c r="D3466" s="28" t="n">
        <v>1520</v>
      </c>
      <c r="E3466" s="28" t="s">
        <v>380</v>
      </c>
    </row>
    <row r="3467" customFormat="false" ht="15" hidden="false" customHeight="false" outlineLevel="0" collapsed="false">
      <c r="A3467" s="28" t="n">
        <v>96</v>
      </c>
      <c r="B3467" s="29" t="n">
        <v>45565</v>
      </c>
      <c r="C3467" s="28" t="n">
        <v>39574.25</v>
      </c>
      <c r="D3467" s="28" t="n">
        <v>1520</v>
      </c>
      <c r="E3467" s="28" t="s">
        <v>380</v>
      </c>
    </row>
    <row r="3468" customFormat="false" ht="15" hidden="false" customHeight="false" outlineLevel="0" collapsed="false">
      <c r="A3468" s="28" t="n">
        <v>96</v>
      </c>
      <c r="B3468" s="29" t="n">
        <v>45596</v>
      </c>
      <c r="C3468" s="28" t="n">
        <v>40923.72</v>
      </c>
      <c r="D3468" s="28" t="n">
        <v>1520</v>
      </c>
      <c r="E3468" s="28" t="s">
        <v>380</v>
      </c>
    </row>
    <row r="3469" customFormat="false" ht="15" hidden="false" customHeight="false" outlineLevel="0" collapsed="false">
      <c r="A3469" s="28" t="n">
        <v>96</v>
      </c>
      <c r="B3469" s="29" t="n">
        <v>45626</v>
      </c>
      <c r="C3469" s="28" t="n">
        <v>42030.03</v>
      </c>
      <c r="D3469" s="28" t="n">
        <v>1520</v>
      </c>
      <c r="E3469" s="28" t="s">
        <v>380</v>
      </c>
    </row>
    <row r="3470" customFormat="false" ht="15" hidden="false" customHeight="false" outlineLevel="0" collapsed="false">
      <c r="A3470" s="28" t="n">
        <v>96</v>
      </c>
      <c r="B3470" s="29" t="n">
        <v>45657</v>
      </c>
      <c r="C3470" s="28" t="n">
        <v>43136.51</v>
      </c>
      <c r="D3470" s="28" t="n">
        <v>1520</v>
      </c>
      <c r="E3470" s="28" t="s">
        <v>380</v>
      </c>
    </row>
    <row r="3471" customFormat="false" ht="15" hidden="false" customHeight="false" outlineLevel="0" collapsed="false">
      <c r="A3471" s="28" t="n">
        <v>96</v>
      </c>
      <c r="B3471" s="29" t="n">
        <v>45688</v>
      </c>
      <c r="C3471" s="28" t="n">
        <v>44634.43</v>
      </c>
      <c r="D3471" s="28" t="n">
        <v>1520</v>
      </c>
      <c r="E3471" s="28" t="s">
        <v>380</v>
      </c>
    </row>
    <row r="3472" customFormat="false" ht="15" hidden="false" customHeight="false" outlineLevel="0" collapsed="false">
      <c r="A3472" s="28" t="n">
        <v>96</v>
      </c>
      <c r="B3472" s="29" t="n">
        <v>45716</v>
      </c>
      <c r="C3472" s="28" t="n">
        <v>44869.98</v>
      </c>
      <c r="D3472" s="28" t="n">
        <v>343.39</v>
      </c>
      <c r="E3472" s="28" t="s">
        <v>381</v>
      </c>
    </row>
    <row r="3473" customFormat="false" ht="15" hidden="false" customHeight="false" outlineLevel="0" collapsed="false">
      <c r="A3473" s="28" t="n">
        <v>96</v>
      </c>
      <c r="B3473" s="29" t="n">
        <v>45747</v>
      </c>
      <c r="C3473" s="28" t="n">
        <v>46281.13</v>
      </c>
      <c r="D3473" s="28" t="n">
        <v>1520</v>
      </c>
      <c r="E3473" s="28" t="s">
        <v>380</v>
      </c>
    </row>
    <row r="3474" customFormat="false" ht="15" hidden="false" customHeight="false" outlineLevel="0" collapsed="false">
      <c r="A3474" s="28" t="n">
        <v>96</v>
      </c>
      <c r="B3474" s="29" t="n">
        <v>45777</v>
      </c>
      <c r="C3474" s="28" t="n">
        <v>46808.12</v>
      </c>
      <c r="D3474" s="28" t="n">
        <v>585.93</v>
      </c>
      <c r="E3474" s="28" t="s">
        <v>381</v>
      </c>
    </row>
    <row r="3475" customFormat="false" ht="15" hidden="false" customHeight="false" outlineLevel="0" collapsed="false">
      <c r="A3475" s="28" t="n">
        <v>96</v>
      </c>
      <c r="B3475" s="29" t="n">
        <v>45808</v>
      </c>
      <c r="C3475" s="28" t="n">
        <v>48035.79</v>
      </c>
      <c r="D3475" s="28" t="n">
        <v>1520</v>
      </c>
      <c r="E3475" s="28" t="s">
        <v>380</v>
      </c>
    </row>
    <row r="3476" customFormat="false" ht="15" hidden="false" customHeight="false" outlineLevel="0" collapsed="false">
      <c r="A3476" s="28" t="n">
        <v>96</v>
      </c>
      <c r="B3476" s="29" t="n">
        <v>45838</v>
      </c>
      <c r="C3476" s="28" t="n">
        <v>49360.2</v>
      </c>
      <c r="D3476" s="28" t="n">
        <v>1520</v>
      </c>
      <c r="E3476" s="28" t="s">
        <v>380</v>
      </c>
    </row>
    <row r="3477" customFormat="false" ht="15" hidden="false" customHeight="false" outlineLevel="0" collapsed="false">
      <c r="A3477" s="28" t="n">
        <v>96</v>
      </c>
      <c r="B3477" s="29" t="n">
        <v>45869</v>
      </c>
      <c r="C3477" s="28" t="n">
        <v>49870.3</v>
      </c>
      <c r="D3477" s="28" t="n">
        <v>778.12</v>
      </c>
      <c r="E3477" s="28" t="s">
        <v>381</v>
      </c>
    </row>
    <row r="3478" customFormat="false" ht="15" hidden="false" customHeight="false" outlineLevel="0" collapsed="false">
      <c r="A3478" s="28" t="n">
        <v>96</v>
      </c>
      <c r="B3478" s="29" t="n">
        <v>45900</v>
      </c>
      <c r="C3478" s="28" t="n">
        <v>51291.64</v>
      </c>
      <c r="D3478" s="28" t="n">
        <v>1520</v>
      </c>
      <c r="E3478" s="28" t="s">
        <v>380</v>
      </c>
    </row>
    <row r="3479" customFormat="false" ht="15" hidden="false" customHeight="false" outlineLevel="0" collapsed="false">
      <c r="A3479" s="28" t="n">
        <v>96</v>
      </c>
      <c r="B3479" s="29" t="n">
        <v>45930</v>
      </c>
      <c r="C3479" s="28" t="n">
        <v>52757.71</v>
      </c>
      <c r="D3479" s="28" t="n">
        <v>1520</v>
      </c>
      <c r="E3479" s="28" t="s">
        <v>380</v>
      </c>
    </row>
    <row r="3480" customFormat="false" ht="15" hidden="false" customHeight="false" outlineLevel="0" collapsed="false">
      <c r="A3480" s="28" t="n">
        <v>96</v>
      </c>
      <c r="B3480" s="29" t="n">
        <v>45961</v>
      </c>
      <c r="C3480" s="28" t="n">
        <v>53910.4</v>
      </c>
      <c r="D3480" s="28" t="n">
        <v>1520</v>
      </c>
      <c r="E3480" s="28" t="s">
        <v>380</v>
      </c>
    </row>
    <row r="3481" customFormat="false" ht="15" hidden="false" customHeight="false" outlineLevel="0" collapsed="false">
      <c r="A3481" s="28" t="n">
        <v>96</v>
      </c>
      <c r="B3481" s="29" t="n">
        <v>45991</v>
      </c>
      <c r="C3481" s="28" t="n">
        <v>55417.26</v>
      </c>
      <c r="D3481" s="28" t="n">
        <v>1520</v>
      </c>
      <c r="E3481" s="28" t="s">
        <v>380</v>
      </c>
    </row>
    <row r="3482" customFormat="false" ht="15" hidden="false" customHeight="false" outlineLevel="0" collapsed="false">
      <c r="A3482" s="28" t="n">
        <v>96</v>
      </c>
      <c r="B3482" s="29" t="n">
        <v>46022</v>
      </c>
      <c r="C3482" s="28" t="n">
        <v>56926.63</v>
      </c>
      <c r="D3482" s="28" t="n">
        <v>1520</v>
      </c>
      <c r="E3482" s="28" t="s">
        <v>380</v>
      </c>
    </row>
    <row r="3483" customFormat="false" ht="15" hidden="false" customHeight="false" outlineLevel="0" collapsed="false">
      <c r="A3483" s="28" t="n">
        <v>96</v>
      </c>
      <c r="B3483" s="29" t="n">
        <v>46053</v>
      </c>
      <c r="C3483" s="28" t="n">
        <v>58374.55</v>
      </c>
      <c r="D3483" s="28" t="n">
        <v>1520</v>
      </c>
      <c r="E3483" s="28" t="s">
        <v>380</v>
      </c>
    </row>
    <row r="3484" customFormat="false" ht="15" hidden="false" customHeight="false" outlineLevel="0" collapsed="false">
      <c r="A3484" s="28" t="n">
        <v>96</v>
      </c>
      <c r="B3484" s="29" t="n">
        <v>46081</v>
      </c>
      <c r="C3484" s="28" t="n">
        <v>59464.65</v>
      </c>
      <c r="D3484" s="28" t="n">
        <v>1520</v>
      </c>
      <c r="E3484" s="28" t="s">
        <v>380</v>
      </c>
    </row>
    <row r="3485" customFormat="false" ht="15" hidden="false" customHeight="false" outlineLevel="0" collapsed="false">
      <c r="A3485" s="28" t="n">
        <v>96</v>
      </c>
      <c r="B3485" s="29" t="n">
        <v>46112</v>
      </c>
      <c r="C3485" s="28" t="n">
        <v>60725.45</v>
      </c>
      <c r="D3485" s="28" t="n">
        <v>1520</v>
      </c>
      <c r="E3485" s="28" t="s">
        <v>380</v>
      </c>
    </row>
    <row r="3486" customFormat="false" ht="15" hidden="false" customHeight="false" outlineLevel="0" collapsed="false">
      <c r="A3486" s="28" t="n">
        <v>96</v>
      </c>
      <c r="B3486" s="29" t="n">
        <v>46142</v>
      </c>
      <c r="C3486" s="28" t="n">
        <v>62078.25</v>
      </c>
      <c r="D3486" s="28" t="n">
        <v>1520</v>
      </c>
      <c r="E3486" s="28" t="s">
        <v>380</v>
      </c>
    </row>
    <row r="3487" customFormat="false" ht="15" hidden="false" customHeight="false" outlineLevel="0" collapsed="false">
      <c r="A3487" s="28" t="n">
        <v>96</v>
      </c>
      <c r="B3487" s="29" t="n">
        <v>46173</v>
      </c>
      <c r="C3487" s="28" t="n">
        <v>62442.94</v>
      </c>
      <c r="D3487" s="28" t="n">
        <v>740.6</v>
      </c>
      <c r="E3487" s="28" t="s">
        <v>381</v>
      </c>
    </row>
    <row r="3488" customFormat="false" ht="15" hidden="false" customHeight="false" outlineLevel="0" collapsed="false">
      <c r="A3488" s="28" t="n">
        <v>96</v>
      </c>
      <c r="B3488" s="29" t="n">
        <v>46203</v>
      </c>
      <c r="C3488" s="28" t="n">
        <v>62423.94</v>
      </c>
      <c r="D3488" s="28" t="n">
        <v>0</v>
      </c>
      <c r="E3488" s="28" t="s">
        <v>379</v>
      </c>
    </row>
    <row r="3489" customFormat="false" ht="15" hidden="false" customHeight="false" outlineLevel="0" collapsed="false">
      <c r="A3489" s="28" t="n">
        <v>96</v>
      </c>
      <c r="B3489" s="29" t="n">
        <v>46234</v>
      </c>
      <c r="C3489" s="28" t="n">
        <v>63700.69</v>
      </c>
      <c r="D3489" s="28" t="n">
        <v>1520</v>
      </c>
      <c r="E3489" s="28" t="s">
        <v>380</v>
      </c>
    </row>
    <row r="3490" customFormat="false" ht="15" hidden="false" customHeight="false" outlineLevel="0" collapsed="false">
      <c r="A3490" s="28" t="n">
        <v>96</v>
      </c>
      <c r="B3490" s="29" t="n">
        <v>46265</v>
      </c>
      <c r="C3490" s="28" t="n">
        <v>64827.14</v>
      </c>
      <c r="D3490" s="28" t="n">
        <v>1520</v>
      </c>
      <c r="E3490" s="28" t="s">
        <v>380</v>
      </c>
    </row>
    <row r="3491" customFormat="false" ht="15" hidden="false" customHeight="false" outlineLevel="0" collapsed="false">
      <c r="A3491" s="28" t="n">
        <v>97</v>
      </c>
      <c r="B3491" s="29" t="n">
        <v>44957</v>
      </c>
      <c r="C3491" s="28" t="n">
        <v>8705.72</v>
      </c>
      <c r="D3491" s="28" t="n">
        <v>1165.61</v>
      </c>
      <c r="E3491" s="28" t="s">
        <v>381</v>
      </c>
    </row>
    <row r="3492" customFormat="false" ht="15" hidden="false" customHeight="false" outlineLevel="0" collapsed="false">
      <c r="A3492" s="28" t="n">
        <v>97</v>
      </c>
      <c r="B3492" s="29" t="n">
        <v>44985</v>
      </c>
      <c r="C3492" s="28" t="n">
        <v>10301.93</v>
      </c>
      <c r="D3492" s="28" t="n">
        <v>1730</v>
      </c>
      <c r="E3492" s="28" t="s">
        <v>380</v>
      </c>
    </row>
    <row r="3493" customFormat="false" ht="15" hidden="false" customHeight="false" outlineLevel="0" collapsed="false">
      <c r="A3493" s="28" t="n">
        <v>97</v>
      </c>
      <c r="B3493" s="29" t="n">
        <v>45016</v>
      </c>
      <c r="C3493" s="28" t="n">
        <v>11704.87</v>
      </c>
      <c r="D3493" s="28" t="n">
        <v>1730</v>
      </c>
      <c r="E3493" s="28" t="s">
        <v>380</v>
      </c>
    </row>
    <row r="3494" customFormat="false" ht="15" hidden="false" customHeight="false" outlineLevel="0" collapsed="false">
      <c r="A3494" s="28" t="n">
        <v>97</v>
      </c>
      <c r="B3494" s="29" t="n">
        <v>45046</v>
      </c>
      <c r="C3494" s="28" t="n">
        <v>11682.11</v>
      </c>
      <c r="D3494" s="28" t="n">
        <v>0</v>
      </c>
      <c r="E3494" s="28" t="s">
        <v>379</v>
      </c>
    </row>
    <row r="3495" customFormat="false" ht="15" hidden="false" customHeight="false" outlineLevel="0" collapsed="false">
      <c r="A3495" s="28" t="n">
        <v>97</v>
      </c>
      <c r="B3495" s="29" t="n">
        <v>45077</v>
      </c>
      <c r="C3495" s="28" t="n">
        <v>13123.11</v>
      </c>
      <c r="D3495" s="28" t="n">
        <v>1730</v>
      </c>
      <c r="E3495" s="28" t="s">
        <v>380</v>
      </c>
    </row>
    <row r="3496" customFormat="false" ht="15" hidden="false" customHeight="false" outlineLevel="0" collapsed="false">
      <c r="A3496" s="28" t="n">
        <v>97</v>
      </c>
      <c r="B3496" s="29" t="n">
        <v>45107</v>
      </c>
      <c r="C3496" s="28" t="n">
        <v>14493.19</v>
      </c>
      <c r="D3496" s="28" t="n">
        <v>1730</v>
      </c>
      <c r="E3496" s="28" t="s">
        <v>380</v>
      </c>
    </row>
    <row r="3497" customFormat="false" ht="15" hidden="false" customHeight="false" outlineLevel="0" collapsed="false">
      <c r="A3497" s="28" t="n">
        <v>97</v>
      </c>
      <c r="B3497" s="29" t="n">
        <v>45138</v>
      </c>
      <c r="C3497" s="28" t="n">
        <v>14986.92</v>
      </c>
      <c r="D3497" s="28" t="n">
        <v>540.74</v>
      </c>
      <c r="E3497" s="28" t="s">
        <v>381</v>
      </c>
    </row>
    <row r="3498" customFormat="false" ht="15" hidden="false" customHeight="false" outlineLevel="0" collapsed="false">
      <c r="A3498" s="28" t="n">
        <v>97</v>
      </c>
      <c r="B3498" s="29" t="n">
        <v>45169</v>
      </c>
      <c r="C3498" s="28" t="n">
        <v>16389.63</v>
      </c>
      <c r="D3498" s="28" t="n">
        <v>1730</v>
      </c>
      <c r="E3498" s="28" t="s">
        <v>380</v>
      </c>
    </row>
    <row r="3499" customFormat="false" ht="15" hidden="false" customHeight="false" outlineLevel="0" collapsed="false">
      <c r="A3499" s="28" t="n">
        <v>97</v>
      </c>
      <c r="B3499" s="29" t="n">
        <v>45199</v>
      </c>
      <c r="C3499" s="28" t="n">
        <v>17835.21</v>
      </c>
      <c r="D3499" s="28" t="n">
        <v>1730</v>
      </c>
      <c r="E3499" s="28" t="s">
        <v>380</v>
      </c>
    </row>
    <row r="3500" customFormat="false" ht="15" hidden="false" customHeight="false" outlineLevel="0" collapsed="false">
      <c r="A3500" s="28" t="n">
        <v>97</v>
      </c>
      <c r="B3500" s="29" t="n">
        <v>45230</v>
      </c>
      <c r="C3500" s="28" t="n">
        <v>19238.63</v>
      </c>
      <c r="D3500" s="28" t="n">
        <v>1730</v>
      </c>
      <c r="E3500" s="28" t="s">
        <v>380</v>
      </c>
    </row>
    <row r="3501" customFormat="false" ht="15" hidden="false" customHeight="false" outlineLevel="0" collapsed="false">
      <c r="A3501" s="28" t="n">
        <v>97</v>
      </c>
      <c r="B3501" s="29" t="n">
        <v>45260</v>
      </c>
      <c r="C3501" s="28" t="n">
        <v>20821.55</v>
      </c>
      <c r="D3501" s="28" t="n">
        <v>1730</v>
      </c>
      <c r="E3501" s="28" t="s">
        <v>380</v>
      </c>
    </row>
    <row r="3502" customFormat="false" ht="15" hidden="false" customHeight="false" outlineLevel="0" collapsed="false">
      <c r="A3502" s="28" t="n">
        <v>97</v>
      </c>
      <c r="B3502" s="29" t="n">
        <v>45291</v>
      </c>
      <c r="C3502" s="28" t="n">
        <v>21240.98</v>
      </c>
      <c r="D3502" s="28" t="n">
        <v>590.79</v>
      </c>
      <c r="E3502" s="28" t="s">
        <v>381</v>
      </c>
    </row>
    <row r="3503" customFormat="false" ht="15" hidden="false" customHeight="false" outlineLevel="0" collapsed="false">
      <c r="A3503" s="28" t="n">
        <v>97</v>
      </c>
      <c r="B3503" s="29" t="n">
        <v>45322</v>
      </c>
      <c r="C3503" s="28" t="n">
        <v>21159.55</v>
      </c>
      <c r="D3503" s="28" t="n">
        <v>0</v>
      </c>
      <c r="E3503" s="28" t="s">
        <v>379</v>
      </c>
    </row>
    <row r="3504" customFormat="false" ht="15" hidden="false" customHeight="false" outlineLevel="0" collapsed="false">
      <c r="A3504" s="28" t="n">
        <v>97</v>
      </c>
      <c r="B3504" s="29" t="n">
        <v>45351</v>
      </c>
      <c r="C3504" s="28" t="n">
        <v>22477.36</v>
      </c>
      <c r="D3504" s="28" t="n">
        <v>1730</v>
      </c>
      <c r="E3504" s="28" t="s">
        <v>380</v>
      </c>
    </row>
    <row r="3505" customFormat="false" ht="15" hidden="false" customHeight="false" outlineLevel="0" collapsed="false">
      <c r="A3505" s="28" t="n">
        <v>97</v>
      </c>
      <c r="B3505" s="29" t="n">
        <v>45382</v>
      </c>
      <c r="C3505" s="28" t="n">
        <v>24143.34</v>
      </c>
      <c r="D3505" s="28" t="n">
        <v>1730</v>
      </c>
      <c r="E3505" s="28" t="s">
        <v>380</v>
      </c>
    </row>
    <row r="3506" customFormat="false" ht="15" hidden="false" customHeight="false" outlineLevel="0" collapsed="false">
      <c r="A3506" s="28" t="n">
        <v>97</v>
      </c>
      <c r="B3506" s="29" t="n">
        <v>45412</v>
      </c>
      <c r="C3506" s="28" t="n">
        <v>25846.18</v>
      </c>
      <c r="D3506" s="28" t="n">
        <v>1730</v>
      </c>
      <c r="E3506" s="28" t="s">
        <v>380</v>
      </c>
    </row>
    <row r="3507" customFormat="false" ht="15" hidden="false" customHeight="false" outlineLevel="0" collapsed="false">
      <c r="A3507" s="28" t="n">
        <v>97</v>
      </c>
      <c r="B3507" s="29" t="n">
        <v>45443</v>
      </c>
      <c r="C3507" s="28" t="n">
        <v>27379.02</v>
      </c>
      <c r="D3507" s="28" t="n">
        <v>1730</v>
      </c>
      <c r="E3507" s="28" t="s">
        <v>380</v>
      </c>
    </row>
    <row r="3508" customFormat="false" ht="15" hidden="false" customHeight="false" outlineLevel="0" collapsed="false">
      <c r="A3508" s="28" t="n">
        <v>97</v>
      </c>
      <c r="B3508" s="29" t="n">
        <v>45473</v>
      </c>
      <c r="C3508" s="28" t="n">
        <v>28687.79</v>
      </c>
      <c r="D3508" s="28" t="n">
        <v>1730</v>
      </c>
      <c r="E3508" s="28" t="s">
        <v>380</v>
      </c>
    </row>
    <row r="3509" customFormat="false" ht="15" hidden="false" customHeight="false" outlineLevel="0" collapsed="false">
      <c r="A3509" s="28" t="n">
        <v>97</v>
      </c>
      <c r="B3509" s="29" t="n">
        <v>45504</v>
      </c>
      <c r="C3509" s="28" t="n">
        <v>30199.81</v>
      </c>
      <c r="D3509" s="28" t="n">
        <v>1730</v>
      </c>
      <c r="E3509" s="28" t="s">
        <v>380</v>
      </c>
    </row>
    <row r="3510" customFormat="false" ht="15" hidden="false" customHeight="false" outlineLevel="0" collapsed="false">
      <c r="A3510" s="28" t="n">
        <v>97</v>
      </c>
      <c r="B3510" s="29" t="n">
        <v>45535</v>
      </c>
      <c r="C3510" s="28" t="n">
        <v>31648.64</v>
      </c>
      <c r="D3510" s="28" t="n">
        <v>1730</v>
      </c>
      <c r="E3510" s="28" t="s">
        <v>380</v>
      </c>
    </row>
    <row r="3511" customFormat="false" ht="15" hidden="false" customHeight="false" outlineLevel="0" collapsed="false">
      <c r="A3511" s="28" t="n">
        <v>97</v>
      </c>
      <c r="B3511" s="29" t="n">
        <v>45565</v>
      </c>
      <c r="C3511" s="28" t="n">
        <v>33373.2</v>
      </c>
      <c r="D3511" s="28" t="n">
        <v>1730</v>
      </c>
      <c r="E3511" s="28" t="s">
        <v>380</v>
      </c>
    </row>
    <row r="3512" customFormat="false" ht="15" hidden="false" customHeight="false" outlineLevel="0" collapsed="false">
      <c r="A3512" s="28" t="n">
        <v>97</v>
      </c>
      <c r="B3512" s="29" t="n">
        <v>45596</v>
      </c>
      <c r="C3512" s="28" t="n">
        <v>34770.86</v>
      </c>
      <c r="D3512" s="28" t="n">
        <v>1730</v>
      </c>
      <c r="E3512" s="28" t="s">
        <v>380</v>
      </c>
    </row>
    <row r="3513" customFormat="false" ht="15" hidden="false" customHeight="false" outlineLevel="0" collapsed="false">
      <c r="A3513" s="28" t="n">
        <v>97</v>
      </c>
      <c r="B3513" s="29" t="n">
        <v>45626</v>
      </c>
      <c r="C3513" s="28" t="n">
        <v>36032.83</v>
      </c>
      <c r="D3513" s="28" t="n">
        <v>1730</v>
      </c>
      <c r="E3513" s="28" t="s">
        <v>380</v>
      </c>
    </row>
    <row r="3514" customFormat="false" ht="15" hidden="false" customHeight="false" outlineLevel="0" collapsed="false">
      <c r="A3514" s="28" t="n">
        <v>97</v>
      </c>
      <c r="B3514" s="29" t="n">
        <v>45657</v>
      </c>
      <c r="C3514" s="28" t="n">
        <v>37694.8</v>
      </c>
      <c r="D3514" s="28" t="n">
        <v>1730</v>
      </c>
      <c r="E3514" s="28" t="s">
        <v>380</v>
      </c>
    </row>
    <row r="3515" customFormat="false" ht="15" hidden="false" customHeight="false" outlineLevel="0" collapsed="false">
      <c r="A3515" s="28" t="n">
        <v>97</v>
      </c>
      <c r="B3515" s="29" t="n">
        <v>45688</v>
      </c>
      <c r="C3515" s="28" t="n">
        <v>38908.76</v>
      </c>
      <c r="D3515" s="28" t="n">
        <v>1730</v>
      </c>
      <c r="E3515" s="28" t="s">
        <v>380</v>
      </c>
    </row>
    <row r="3516" customFormat="false" ht="15" hidden="false" customHeight="false" outlineLevel="0" collapsed="false">
      <c r="A3516" s="28" t="n">
        <v>97</v>
      </c>
      <c r="B3516" s="29" t="n">
        <v>45716</v>
      </c>
      <c r="C3516" s="28" t="n">
        <v>40449.24</v>
      </c>
      <c r="D3516" s="28" t="n">
        <v>1730</v>
      </c>
      <c r="E3516" s="28" t="s">
        <v>380</v>
      </c>
    </row>
    <row r="3517" customFormat="false" ht="15" hidden="false" customHeight="false" outlineLevel="0" collapsed="false">
      <c r="A3517" s="28" t="n">
        <v>97</v>
      </c>
      <c r="B3517" s="29" t="n">
        <v>45747</v>
      </c>
      <c r="C3517" s="28" t="n">
        <v>41683.65</v>
      </c>
      <c r="D3517" s="28" t="n">
        <v>1730</v>
      </c>
      <c r="E3517" s="28" t="s">
        <v>380</v>
      </c>
    </row>
    <row r="3518" customFormat="false" ht="15" hidden="false" customHeight="false" outlineLevel="0" collapsed="false">
      <c r="A3518" s="28" t="n">
        <v>97</v>
      </c>
      <c r="B3518" s="29" t="n">
        <v>45777</v>
      </c>
      <c r="C3518" s="28" t="n">
        <v>43378.44</v>
      </c>
      <c r="D3518" s="28" t="n">
        <v>1730</v>
      </c>
      <c r="E3518" s="28" t="s">
        <v>380</v>
      </c>
    </row>
    <row r="3519" customFormat="false" ht="15" hidden="false" customHeight="false" outlineLevel="0" collapsed="false">
      <c r="A3519" s="28" t="n">
        <v>97</v>
      </c>
      <c r="B3519" s="29" t="n">
        <v>45808</v>
      </c>
      <c r="C3519" s="28" t="n">
        <v>44731.73</v>
      </c>
      <c r="D3519" s="28" t="n">
        <v>1730</v>
      </c>
      <c r="E3519" s="28" t="s">
        <v>380</v>
      </c>
    </row>
    <row r="3520" customFormat="false" ht="15" hidden="false" customHeight="false" outlineLevel="0" collapsed="false">
      <c r="A3520" s="28" t="n">
        <v>97</v>
      </c>
      <c r="B3520" s="29" t="n">
        <v>45838</v>
      </c>
      <c r="C3520" s="28" t="n">
        <v>44512.11</v>
      </c>
      <c r="D3520" s="28" t="n">
        <v>0</v>
      </c>
      <c r="E3520" s="28" t="s">
        <v>379</v>
      </c>
    </row>
    <row r="3521" customFormat="false" ht="15" hidden="false" customHeight="false" outlineLevel="0" collapsed="false">
      <c r="A3521" s="28" t="n">
        <v>97</v>
      </c>
      <c r="B3521" s="29" t="n">
        <v>45869</v>
      </c>
      <c r="C3521" s="28" t="n">
        <v>46078.09</v>
      </c>
      <c r="D3521" s="28" t="n">
        <v>1730</v>
      </c>
      <c r="E3521" s="28" t="s">
        <v>380</v>
      </c>
    </row>
    <row r="3522" customFormat="false" ht="15" hidden="false" customHeight="false" outlineLevel="0" collapsed="false">
      <c r="A3522" s="28" t="n">
        <v>97</v>
      </c>
      <c r="B3522" s="29" t="n">
        <v>45900</v>
      </c>
      <c r="C3522" s="28" t="n">
        <v>47534.81</v>
      </c>
      <c r="D3522" s="28" t="n">
        <v>1730</v>
      </c>
      <c r="E3522" s="28" t="s">
        <v>380</v>
      </c>
    </row>
    <row r="3523" customFormat="false" ht="15" hidden="false" customHeight="false" outlineLevel="0" collapsed="false">
      <c r="A3523" s="28" t="n">
        <v>97</v>
      </c>
      <c r="B3523" s="29" t="n">
        <v>45930</v>
      </c>
      <c r="C3523" s="28" t="n">
        <v>49071.01</v>
      </c>
      <c r="D3523" s="28" t="n">
        <v>1730</v>
      </c>
      <c r="E3523" s="28" t="s">
        <v>380</v>
      </c>
    </row>
    <row r="3524" customFormat="false" ht="15" hidden="false" customHeight="false" outlineLevel="0" collapsed="false">
      <c r="A3524" s="28" t="n">
        <v>97</v>
      </c>
      <c r="B3524" s="29" t="n">
        <v>45961</v>
      </c>
      <c r="C3524" s="28" t="n">
        <v>50644.16</v>
      </c>
      <c r="D3524" s="28" t="n">
        <v>1730</v>
      </c>
      <c r="E3524" s="28" t="s">
        <v>380</v>
      </c>
    </row>
    <row r="3525" customFormat="false" ht="15" hidden="false" customHeight="false" outlineLevel="0" collapsed="false">
      <c r="A3525" s="28" t="n">
        <v>97</v>
      </c>
      <c r="B3525" s="29" t="n">
        <v>45991</v>
      </c>
      <c r="C3525" s="28" t="n">
        <v>52067.57</v>
      </c>
      <c r="D3525" s="28" t="n">
        <v>1730</v>
      </c>
      <c r="E3525" s="28" t="s">
        <v>380</v>
      </c>
    </row>
    <row r="3526" customFormat="false" ht="15" hidden="false" customHeight="false" outlineLevel="0" collapsed="false">
      <c r="A3526" s="28" t="n">
        <v>97</v>
      </c>
      <c r="B3526" s="29" t="n">
        <v>46022</v>
      </c>
      <c r="C3526" s="28" t="n">
        <v>53503.21</v>
      </c>
      <c r="D3526" s="28" t="n">
        <v>1730</v>
      </c>
      <c r="E3526" s="28" t="s">
        <v>380</v>
      </c>
    </row>
    <row r="3527" customFormat="false" ht="15" hidden="false" customHeight="false" outlineLevel="0" collapsed="false">
      <c r="A3527" s="28" t="n">
        <v>97</v>
      </c>
      <c r="B3527" s="29" t="n">
        <v>46053</v>
      </c>
      <c r="C3527" s="28" t="n">
        <v>55038.39</v>
      </c>
      <c r="D3527" s="28" t="n">
        <v>1730</v>
      </c>
      <c r="E3527" s="28" t="s">
        <v>380</v>
      </c>
    </row>
    <row r="3528" customFormat="false" ht="15" hidden="false" customHeight="false" outlineLevel="0" collapsed="false">
      <c r="A3528" s="28" t="n">
        <v>97</v>
      </c>
      <c r="B3528" s="29" t="n">
        <v>46081</v>
      </c>
      <c r="C3528" s="28" t="n">
        <v>56381.56</v>
      </c>
      <c r="D3528" s="28" t="n">
        <v>1730</v>
      </c>
      <c r="E3528" s="28" t="s">
        <v>380</v>
      </c>
    </row>
    <row r="3529" customFormat="false" ht="15" hidden="false" customHeight="false" outlineLevel="0" collapsed="false">
      <c r="A3529" s="28" t="n">
        <v>97</v>
      </c>
      <c r="B3529" s="29" t="n">
        <v>46112</v>
      </c>
      <c r="C3529" s="28" t="n">
        <v>57758.64</v>
      </c>
      <c r="D3529" s="28" t="n">
        <v>1730</v>
      </c>
      <c r="E3529" s="28" t="s">
        <v>380</v>
      </c>
    </row>
    <row r="3530" customFormat="false" ht="15" hidden="false" customHeight="false" outlineLevel="0" collapsed="false">
      <c r="A3530" s="28" t="n">
        <v>97</v>
      </c>
      <c r="B3530" s="29" t="n">
        <v>46142</v>
      </c>
      <c r="C3530" s="28" t="n">
        <v>59001.32</v>
      </c>
      <c r="D3530" s="28" t="n">
        <v>1730</v>
      </c>
      <c r="E3530" s="28" t="s">
        <v>380</v>
      </c>
    </row>
    <row r="3531" customFormat="false" ht="15" hidden="false" customHeight="false" outlineLevel="0" collapsed="false">
      <c r="A3531" s="28" t="n">
        <v>97</v>
      </c>
      <c r="B3531" s="29" t="n">
        <v>46173</v>
      </c>
      <c r="C3531" s="28" t="n">
        <v>59686.34</v>
      </c>
      <c r="D3531" s="28" t="n">
        <v>850.75</v>
      </c>
      <c r="E3531" s="28" t="s">
        <v>381</v>
      </c>
    </row>
    <row r="3532" customFormat="false" ht="15" hidden="false" customHeight="false" outlineLevel="0" collapsed="false">
      <c r="A3532" s="28" t="n">
        <v>97</v>
      </c>
      <c r="B3532" s="29" t="n">
        <v>46203</v>
      </c>
      <c r="C3532" s="28" t="n">
        <v>61119.12</v>
      </c>
      <c r="D3532" s="28" t="n">
        <v>1730</v>
      </c>
      <c r="E3532" s="28" t="s">
        <v>380</v>
      </c>
    </row>
    <row r="3533" customFormat="false" ht="15" hidden="false" customHeight="false" outlineLevel="0" collapsed="false">
      <c r="A3533" s="28" t="n">
        <v>97</v>
      </c>
      <c r="B3533" s="29" t="n">
        <v>46234</v>
      </c>
      <c r="C3533" s="28" t="n">
        <v>62455.47</v>
      </c>
      <c r="D3533" s="28" t="n">
        <v>1730</v>
      </c>
      <c r="E3533" s="28" t="s">
        <v>380</v>
      </c>
    </row>
    <row r="3534" customFormat="false" ht="15" hidden="false" customHeight="false" outlineLevel="0" collapsed="false">
      <c r="A3534" s="28" t="n">
        <v>97</v>
      </c>
      <c r="B3534" s="29" t="n">
        <v>46265</v>
      </c>
      <c r="C3534" s="28" t="n">
        <v>63076.81</v>
      </c>
      <c r="D3534" s="28" t="n">
        <v>897.2</v>
      </c>
      <c r="E3534" s="28" t="s">
        <v>381</v>
      </c>
    </row>
    <row r="3535" customFormat="false" ht="15" hidden="false" customHeight="false" outlineLevel="0" collapsed="false">
      <c r="A3535" s="28" t="n">
        <v>98</v>
      </c>
      <c r="B3535" s="29" t="n">
        <v>44957</v>
      </c>
      <c r="C3535" s="28" t="n">
        <v>8916.21</v>
      </c>
      <c r="D3535" s="28" t="n">
        <v>1390</v>
      </c>
      <c r="E3535" s="28" t="s">
        <v>380</v>
      </c>
    </row>
    <row r="3536" customFormat="false" ht="15" hidden="false" customHeight="false" outlineLevel="0" collapsed="false">
      <c r="A3536" s="28" t="n">
        <v>98</v>
      </c>
      <c r="B3536" s="29" t="n">
        <v>44985</v>
      </c>
      <c r="C3536" s="28" t="n">
        <v>10064.04</v>
      </c>
      <c r="D3536" s="28" t="n">
        <v>1390</v>
      </c>
      <c r="E3536" s="28" t="s">
        <v>380</v>
      </c>
    </row>
    <row r="3537" customFormat="false" ht="15" hidden="false" customHeight="false" outlineLevel="0" collapsed="false">
      <c r="A3537" s="28" t="n">
        <v>98</v>
      </c>
      <c r="B3537" s="29" t="n">
        <v>45016</v>
      </c>
      <c r="C3537" s="28" t="n">
        <v>11292.1</v>
      </c>
      <c r="D3537" s="28" t="n">
        <v>1390</v>
      </c>
      <c r="E3537" s="28" t="s">
        <v>380</v>
      </c>
    </row>
    <row r="3538" customFormat="false" ht="15" hidden="false" customHeight="false" outlineLevel="0" collapsed="false">
      <c r="A3538" s="28" t="n">
        <v>98</v>
      </c>
      <c r="B3538" s="29" t="n">
        <v>45046</v>
      </c>
      <c r="C3538" s="28" t="n">
        <v>12584.08</v>
      </c>
      <c r="D3538" s="28" t="n">
        <v>1390</v>
      </c>
      <c r="E3538" s="28" t="s">
        <v>380</v>
      </c>
    </row>
    <row r="3539" customFormat="false" ht="15" hidden="false" customHeight="false" outlineLevel="0" collapsed="false">
      <c r="A3539" s="28" t="n">
        <v>98</v>
      </c>
      <c r="B3539" s="29" t="n">
        <v>45077</v>
      </c>
      <c r="C3539" s="28" t="n">
        <v>13151.58</v>
      </c>
      <c r="D3539" s="28" t="n">
        <v>773.87</v>
      </c>
      <c r="E3539" s="28" t="s">
        <v>381</v>
      </c>
    </row>
    <row r="3540" customFormat="false" ht="15" hidden="false" customHeight="false" outlineLevel="0" collapsed="false">
      <c r="A3540" s="28" t="n">
        <v>98</v>
      </c>
      <c r="B3540" s="29" t="n">
        <v>45107</v>
      </c>
      <c r="C3540" s="28" t="n">
        <v>14308.24</v>
      </c>
      <c r="D3540" s="28" t="n">
        <v>1390</v>
      </c>
      <c r="E3540" s="28" t="s">
        <v>380</v>
      </c>
    </row>
    <row r="3541" customFormat="false" ht="15" hidden="false" customHeight="false" outlineLevel="0" collapsed="false">
      <c r="A3541" s="28" t="n">
        <v>98</v>
      </c>
      <c r="B3541" s="29" t="n">
        <v>45138</v>
      </c>
      <c r="C3541" s="28" t="n">
        <v>15300.07</v>
      </c>
      <c r="D3541" s="28" t="n">
        <v>1390</v>
      </c>
      <c r="E3541" s="28" t="s">
        <v>380</v>
      </c>
    </row>
    <row r="3542" customFormat="false" ht="15" hidden="false" customHeight="false" outlineLevel="0" collapsed="false">
      <c r="A3542" s="28" t="n">
        <v>98</v>
      </c>
      <c r="B3542" s="29" t="n">
        <v>45169</v>
      </c>
      <c r="C3542" s="28" t="n">
        <v>16494.62</v>
      </c>
      <c r="D3542" s="28" t="n">
        <v>1390</v>
      </c>
      <c r="E3542" s="28" t="s">
        <v>380</v>
      </c>
    </row>
    <row r="3543" customFormat="false" ht="15" hidden="false" customHeight="false" outlineLevel="0" collapsed="false">
      <c r="A3543" s="28" t="n">
        <v>98</v>
      </c>
      <c r="B3543" s="29" t="n">
        <v>45199</v>
      </c>
      <c r="C3543" s="28" t="n">
        <v>17479.89</v>
      </c>
      <c r="D3543" s="28" t="n">
        <v>1390</v>
      </c>
      <c r="E3543" s="28" t="s">
        <v>380</v>
      </c>
    </row>
    <row r="3544" customFormat="false" ht="15" hidden="false" customHeight="false" outlineLevel="0" collapsed="false">
      <c r="A3544" s="28" t="n">
        <v>98</v>
      </c>
      <c r="B3544" s="29" t="n">
        <v>45230</v>
      </c>
      <c r="C3544" s="28" t="n">
        <v>17190.46</v>
      </c>
      <c r="D3544" s="28" t="n">
        <v>0</v>
      </c>
      <c r="E3544" s="28" t="s">
        <v>379</v>
      </c>
    </row>
    <row r="3545" customFormat="false" ht="15" hidden="false" customHeight="false" outlineLevel="0" collapsed="false">
      <c r="A3545" s="28" t="n">
        <v>98</v>
      </c>
      <c r="B3545" s="29" t="n">
        <v>45260</v>
      </c>
      <c r="C3545" s="28" t="n">
        <v>17988.37</v>
      </c>
      <c r="D3545" s="28" t="n">
        <v>834.9</v>
      </c>
      <c r="E3545" s="28" t="s">
        <v>381</v>
      </c>
    </row>
    <row r="3546" customFormat="false" ht="15" hidden="false" customHeight="false" outlineLevel="0" collapsed="false">
      <c r="A3546" s="28" t="n">
        <v>98</v>
      </c>
      <c r="B3546" s="29" t="n">
        <v>45291</v>
      </c>
      <c r="C3546" s="28" t="n">
        <v>19021.61</v>
      </c>
      <c r="D3546" s="28" t="n">
        <v>1390</v>
      </c>
      <c r="E3546" s="28" t="s">
        <v>380</v>
      </c>
    </row>
    <row r="3547" customFormat="false" ht="15" hidden="false" customHeight="false" outlineLevel="0" collapsed="false">
      <c r="A3547" s="28" t="n">
        <v>98</v>
      </c>
      <c r="B3547" s="29" t="n">
        <v>45322</v>
      </c>
      <c r="C3547" s="28" t="n">
        <v>20369.8</v>
      </c>
      <c r="D3547" s="28" t="n">
        <v>1390</v>
      </c>
      <c r="E3547" s="28" t="s">
        <v>380</v>
      </c>
    </row>
    <row r="3548" customFormat="false" ht="15" hidden="false" customHeight="false" outlineLevel="0" collapsed="false">
      <c r="A3548" s="28" t="n">
        <v>98</v>
      </c>
      <c r="B3548" s="29" t="n">
        <v>45351</v>
      </c>
      <c r="C3548" s="28" t="n">
        <v>21749.15</v>
      </c>
      <c r="D3548" s="28" t="n">
        <v>1390</v>
      </c>
      <c r="E3548" s="28" t="s">
        <v>380</v>
      </c>
    </row>
    <row r="3549" customFormat="false" ht="15" hidden="false" customHeight="false" outlineLevel="0" collapsed="false">
      <c r="A3549" s="28" t="n">
        <v>98</v>
      </c>
      <c r="B3549" s="29" t="n">
        <v>45382</v>
      </c>
      <c r="C3549" s="28" t="n">
        <v>22935.29</v>
      </c>
      <c r="D3549" s="28" t="n">
        <v>1390</v>
      </c>
      <c r="E3549" s="28" t="s">
        <v>380</v>
      </c>
    </row>
    <row r="3550" customFormat="false" ht="15" hidden="false" customHeight="false" outlineLevel="0" collapsed="false">
      <c r="A3550" s="28" t="n">
        <v>98</v>
      </c>
      <c r="B3550" s="29" t="n">
        <v>45412</v>
      </c>
      <c r="C3550" s="28" t="n">
        <v>23970.71</v>
      </c>
      <c r="D3550" s="28" t="n">
        <v>1390</v>
      </c>
      <c r="E3550" s="28" t="s">
        <v>380</v>
      </c>
    </row>
    <row r="3551" customFormat="false" ht="15" hidden="false" customHeight="false" outlineLevel="0" collapsed="false">
      <c r="A3551" s="28" t="n">
        <v>98</v>
      </c>
      <c r="B3551" s="29" t="n">
        <v>45443</v>
      </c>
      <c r="C3551" s="28" t="n">
        <v>25066.11</v>
      </c>
      <c r="D3551" s="28" t="n">
        <v>1390</v>
      </c>
      <c r="E3551" s="28" t="s">
        <v>380</v>
      </c>
    </row>
    <row r="3552" customFormat="false" ht="15" hidden="false" customHeight="false" outlineLevel="0" collapsed="false">
      <c r="A3552" s="28" t="n">
        <v>98</v>
      </c>
      <c r="B3552" s="29" t="n">
        <v>45473</v>
      </c>
      <c r="C3552" s="28" t="n">
        <v>26367.41</v>
      </c>
      <c r="D3552" s="28" t="n">
        <v>1390</v>
      </c>
      <c r="E3552" s="28" t="s">
        <v>380</v>
      </c>
    </row>
    <row r="3553" customFormat="false" ht="15" hidden="false" customHeight="false" outlineLevel="0" collapsed="false">
      <c r="A3553" s="28" t="n">
        <v>98</v>
      </c>
      <c r="B3553" s="29" t="n">
        <v>45504</v>
      </c>
      <c r="C3553" s="28" t="n">
        <v>27669.7</v>
      </c>
      <c r="D3553" s="28" t="n">
        <v>1390</v>
      </c>
      <c r="E3553" s="28" t="s">
        <v>380</v>
      </c>
    </row>
    <row r="3554" customFormat="false" ht="15" hidden="false" customHeight="false" outlineLevel="0" collapsed="false">
      <c r="A3554" s="28" t="n">
        <v>98</v>
      </c>
      <c r="B3554" s="29" t="n">
        <v>45535</v>
      </c>
      <c r="C3554" s="28" t="n">
        <v>27500.87</v>
      </c>
      <c r="D3554" s="28" t="n">
        <v>0</v>
      </c>
      <c r="E3554" s="28" t="s">
        <v>379</v>
      </c>
    </row>
    <row r="3555" customFormat="false" ht="15" hidden="false" customHeight="false" outlineLevel="0" collapsed="false">
      <c r="A3555" s="28" t="n">
        <v>98</v>
      </c>
      <c r="B3555" s="29" t="n">
        <v>45565</v>
      </c>
      <c r="C3555" s="28" t="n">
        <v>28813.29</v>
      </c>
      <c r="D3555" s="28" t="n">
        <v>1390</v>
      </c>
      <c r="E3555" s="28" t="s">
        <v>380</v>
      </c>
    </row>
    <row r="3556" customFormat="false" ht="15" hidden="false" customHeight="false" outlineLevel="0" collapsed="false">
      <c r="A3556" s="28" t="n">
        <v>98</v>
      </c>
      <c r="B3556" s="29" t="n">
        <v>45596</v>
      </c>
      <c r="C3556" s="28" t="n">
        <v>30147.67</v>
      </c>
      <c r="D3556" s="28" t="n">
        <v>1390</v>
      </c>
      <c r="E3556" s="28" t="s">
        <v>380</v>
      </c>
    </row>
    <row r="3557" customFormat="false" ht="15" hidden="false" customHeight="false" outlineLevel="0" collapsed="false">
      <c r="A3557" s="28" t="n">
        <v>98</v>
      </c>
      <c r="B3557" s="29" t="n">
        <v>45626</v>
      </c>
      <c r="C3557" s="28" t="n">
        <v>31469.34</v>
      </c>
      <c r="D3557" s="28" t="n">
        <v>1390</v>
      </c>
      <c r="E3557" s="28" t="s">
        <v>380</v>
      </c>
    </row>
    <row r="3558" customFormat="false" ht="15" hidden="false" customHeight="false" outlineLevel="0" collapsed="false">
      <c r="A3558" s="28" t="n">
        <v>98</v>
      </c>
      <c r="B3558" s="29" t="n">
        <v>45657</v>
      </c>
      <c r="C3558" s="28" t="n">
        <v>32524.12</v>
      </c>
      <c r="D3558" s="28" t="n">
        <v>1390</v>
      </c>
      <c r="E3558" s="28" t="s">
        <v>380</v>
      </c>
    </row>
    <row r="3559" customFormat="false" ht="15" hidden="false" customHeight="false" outlineLevel="0" collapsed="false">
      <c r="A3559" s="28" t="n">
        <v>98</v>
      </c>
      <c r="B3559" s="29" t="n">
        <v>45688</v>
      </c>
      <c r="C3559" s="28" t="n">
        <v>32367.3</v>
      </c>
      <c r="D3559" s="28" t="n">
        <v>0</v>
      </c>
      <c r="E3559" s="28" t="s">
        <v>379</v>
      </c>
    </row>
    <row r="3560" customFormat="false" ht="15" hidden="false" customHeight="false" outlineLevel="0" collapsed="false">
      <c r="A3560" s="28" t="n">
        <v>98</v>
      </c>
      <c r="B3560" s="29" t="n">
        <v>45716</v>
      </c>
      <c r="C3560" s="28" t="n">
        <v>32991.25</v>
      </c>
      <c r="D3560" s="28" t="n">
        <v>731.65</v>
      </c>
      <c r="E3560" s="28" t="s">
        <v>381</v>
      </c>
    </row>
    <row r="3561" customFormat="false" ht="15" hidden="false" customHeight="false" outlineLevel="0" collapsed="false">
      <c r="A3561" s="28" t="n">
        <v>98</v>
      </c>
      <c r="B3561" s="29" t="n">
        <v>45747</v>
      </c>
      <c r="C3561" s="28" t="n">
        <v>33998.26</v>
      </c>
      <c r="D3561" s="28" t="n">
        <v>1390</v>
      </c>
      <c r="E3561" s="28" t="s">
        <v>380</v>
      </c>
    </row>
    <row r="3562" customFormat="false" ht="15" hidden="false" customHeight="false" outlineLevel="0" collapsed="false">
      <c r="A3562" s="28" t="n">
        <v>98</v>
      </c>
      <c r="B3562" s="29" t="n">
        <v>45777</v>
      </c>
      <c r="C3562" s="28" t="n">
        <v>35092.56</v>
      </c>
      <c r="D3562" s="28" t="n">
        <v>1390</v>
      </c>
      <c r="E3562" s="28" t="s">
        <v>380</v>
      </c>
    </row>
    <row r="3563" customFormat="false" ht="15" hidden="false" customHeight="false" outlineLevel="0" collapsed="false">
      <c r="A3563" s="28" t="n">
        <v>98</v>
      </c>
      <c r="B3563" s="29" t="n">
        <v>45808</v>
      </c>
      <c r="C3563" s="28" t="n">
        <v>36259.5</v>
      </c>
      <c r="D3563" s="28" t="n">
        <v>1390</v>
      </c>
      <c r="E3563" s="28" t="s">
        <v>380</v>
      </c>
    </row>
    <row r="3564" customFormat="false" ht="15" hidden="false" customHeight="false" outlineLevel="0" collapsed="false">
      <c r="A3564" s="28" t="n">
        <v>98</v>
      </c>
      <c r="B3564" s="29" t="n">
        <v>45838</v>
      </c>
      <c r="C3564" s="28" t="n">
        <v>37590.83</v>
      </c>
      <c r="D3564" s="28" t="n">
        <v>1390</v>
      </c>
      <c r="E3564" s="28" t="s">
        <v>380</v>
      </c>
    </row>
    <row r="3565" customFormat="false" ht="15" hidden="false" customHeight="false" outlineLevel="0" collapsed="false">
      <c r="A3565" s="28" t="n">
        <v>98</v>
      </c>
      <c r="B3565" s="29" t="n">
        <v>45869</v>
      </c>
      <c r="C3565" s="28" t="n">
        <v>38694.76</v>
      </c>
      <c r="D3565" s="28" t="n">
        <v>1390</v>
      </c>
      <c r="E3565" s="28" t="s">
        <v>380</v>
      </c>
    </row>
    <row r="3566" customFormat="false" ht="15" hidden="false" customHeight="false" outlineLevel="0" collapsed="false">
      <c r="A3566" s="28" t="n">
        <v>98</v>
      </c>
      <c r="B3566" s="29" t="n">
        <v>45900</v>
      </c>
      <c r="C3566" s="28" t="n">
        <v>40045.6</v>
      </c>
      <c r="D3566" s="28" t="n">
        <v>1390</v>
      </c>
      <c r="E3566" s="28" t="s">
        <v>380</v>
      </c>
    </row>
    <row r="3567" customFormat="false" ht="15" hidden="false" customHeight="false" outlineLevel="0" collapsed="false">
      <c r="A3567" s="28" t="n">
        <v>98</v>
      </c>
      <c r="B3567" s="29" t="n">
        <v>45930</v>
      </c>
      <c r="C3567" s="28" t="n">
        <v>41435.54</v>
      </c>
      <c r="D3567" s="28" t="n">
        <v>1390</v>
      </c>
      <c r="E3567" s="28" t="s">
        <v>380</v>
      </c>
    </row>
    <row r="3568" customFormat="false" ht="15" hidden="false" customHeight="false" outlineLevel="0" collapsed="false">
      <c r="A3568" s="28" t="n">
        <v>98</v>
      </c>
      <c r="B3568" s="29" t="n">
        <v>45961</v>
      </c>
      <c r="C3568" s="28" t="n">
        <v>42746.77</v>
      </c>
      <c r="D3568" s="28" t="n">
        <v>1390</v>
      </c>
      <c r="E3568" s="28" t="s">
        <v>380</v>
      </c>
    </row>
    <row r="3569" customFormat="false" ht="15" hidden="false" customHeight="false" outlineLevel="0" collapsed="false">
      <c r="A3569" s="28" t="n">
        <v>98</v>
      </c>
      <c r="B3569" s="29" t="n">
        <v>45991</v>
      </c>
      <c r="C3569" s="28" t="n">
        <v>44063.72</v>
      </c>
      <c r="D3569" s="28" t="n">
        <v>1390</v>
      </c>
      <c r="E3569" s="28" t="s">
        <v>380</v>
      </c>
    </row>
    <row r="3570" customFormat="false" ht="15" hidden="false" customHeight="false" outlineLevel="0" collapsed="false">
      <c r="A3570" s="28" t="n">
        <v>98</v>
      </c>
      <c r="B3570" s="29" t="n">
        <v>46022</v>
      </c>
      <c r="C3570" s="28" t="n">
        <v>45396.05</v>
      </c>
      <c r="D3570" s="28" t="n">
        <v>1390</v>
      </c>
      <c r="E3570" s="28" t="s">
        <v>380</v>
      </c>
    </row>
    <row r="3571" customFormat="false" ht="15" hidden="false" customHeight="false" outlineLevel="0" collapsed="false">
      <c r="A3571" s="28" t="n">
        <v>98</v>
      </c>
      <c r="B3571" s="29" t="n">
        <v>46053</v>
      </c>
      <c r="C3571" s="28" t="n">
        <v>45189.78</v>
      </c>
      <c r="D3571" s="28" t="n">
        <v>0</v>
      </c>
      <c r="E3571" s="28" t="s">
        <v>379</v>
      </c>
    </row>
    <row r="3572" customFormat="false" ht="15" hidden="false" customHeight="false" outlineLevel="0" collapsed="false">
      <c r="A3572" s="28" t="n">
        <v>98</v>
      </c>
      <c r="B3572" s="29" t="n">
        <v>46081</v>
      </c>
      <c r="C3572" s="28" t="n">
        <v>46333.34</v>
      </c>
      <c r="D3572" s="28" t="n">
        <v>1390</v>
      </c>
      <c r="E3572" s="28" t="s">
        <v>380</v>
      </c>
    </row>
    <row r="3573" customFormat="false" ht="15" hidden="false" customHeight="false" outlineLevel="0" collapsed="false">
      <c r="A3573" s="28" t="n">
        <v>98</v>
      </c>
      <c r="B3573" s="29" t="n">
        <v>46112</v>
      </c>
      <c r="C3573" s="28" t="n">
        <v>47469.76</v>
      </c>
      <c r="D3573" s="28" t="n">
        <v>1390</v>
      </c>
      <c r="E3573" s="28" t="s">
        <v>380</v>
      </c>
    </row>
    <row r="3574" customFormat="false" ht="15" hidden="false" customHeight="false" outlineLevel="0" collapsed="false">
      <c r="A3574" s="28" t="n">
        <v>98</v>
      </c>
      <c r="B3574" s="29" t="n">
        <v>46142</v>
      </c>
      <c r="C3574" s="28" t="n">
        <v>48658.24</v>
      </c>
      <c r="D3574" s="28" t="n">
        <v>1390</v>
      </c>
      <c r="E3574" s="28" t="s">
        <v>380</v>
      </c>
    </row>
    <row r="3575" customFormat="false" ht="15" hidden="false" customHeight="false" outlineLevel="0" collapsed="false">
      <c r="A3575" s="28" t="n">
        <v>98</v>
      </c>
      <c r="B3575" s="29" t="n">
        <v>46173</v>
      </c>
      <c r="C3575" s="28" t="n">
        <v>49688.78</v>
      </c>
      <c r="D3575" s="28" t="n">
        <v>1390</v>
      </c>
      <c r="E3575" s="28" t="s">
        <v>380</v>
      </c>
    </row>
    <row r="3576" customFormat="false" ht="15" hidden="false" customHeight="false" outlineLevel="0" collapsed="false">
      <c r="A3576" s="28" t="n">
        <v>98</v>
      </c>
      <c r="B3576" s="29" t="n">
        <v>46203</v>
      </c>
      <c r="C3576" s="28" t="n">
        <v>50966.72</v>
      </c>
      <c r="D3576" s="28" t="n">
        <v>1390</v>
      </c>
      <c r="E3576" s="28" t="s">
        <v>380</v>
      </c>
    </row>
    <row r="3577" customFormat="false" ht="15" hidden="false" customHeight="false" outlineLevel="0" collapsed="false">
      <c r="A3577" s="28" t="n">
        <v>98</v>
      </c>
      <c r="B3577" s="29" t="n">
        <v>46234</v>
      </c>
      <c r="C3577" s="28" t="n">
        <v>51982.8</v>
      </c>
      <c r="D3577" s="28" t="n">
        <v>1390</v>
      </c>
      <c r="E3577" s="28" t="s">
        <v>380</v>
      </c>
    </row>
    <row r="3578" customFormat="false" ht="15" hidden="false" customHeight="false" outlineLevel="0" collapsed="false">
      <c r="A3578" s="28" t="n">
        <v>98</v>
      </c>
      <c r="B3578" s="29" t="n">
        <v>46265</v>
      </c>
      <c r="C3578" s="28" t="n">
        <v>52986.67</v>
      </c>
      <c r="D3578" s="28" t="n">
        <v>1390</v>
      </c>
      <c r="E3578" s="28" t="s">
        <v>380</v>
      </c>
    </row>
    <row r="3579" customFormat="false" ht="15" hidden="false" customHeight="false" outlineLevel="0" collapsed="false">
      <c r="A3579" s="28" t="n">
        <v>99</v>
      </c>
      <c r="B3579" s="29" t="n">
        <v>45443</v>
      </c>
      <c r="C3579" s="28" t="n">
        <v>7538.93</v>
      </c>
      <c r="D3579" s="28" t="n">
        <v>1630</v>
      </c>
      <c r="E3579" s="28" t="s">
        <v>380</v>
      </c>
    </row>
    <row r="3580" customFormat="false" ht="15" hidden="false" customHeight="false" outlineLevel="0" collapsed="false">
      <c r="A3580" s="28" t="n">
        <v>99</v>
      </c>
      <c r="B3580" s="29" t="n">
        <v>45473</v>
      </c>
      <c r="C3580" s="28" t="n">
        <v>8899.44</v>
      </c>
      <c r="D3580" s="28" t="n">
        <v>1630</v>
      </c>
      <c r="E3580" s="28" t="s">
        <v>380</v>
      </c>
    </row>
    <row r="3581" customFormat="false" ht="15" hidden="false" customHeight="false" outlineLevel="0" collapsed="false">
      <c r="A3581" s="28" t="n">
        <v>99</v>
      </c>
      <c r="B3581" s="29" t="n">
        <v>45504</v>
      </c>
      <c r="C3581" s="28" t="n">
        <v>10515.04</v>
      </c>
      <c r="D3581" s="28" t="n">
        <v>1630</v>
      </c>
      <c r="E3581" s="28" t="s">
        <v>380</v>
      </c>
    </row>
    <row r="3582" customFormat="false" ht="15" hidden="false" customHeight="false" outlineLevel="0" collapsed="false">
      <c r="A3582" s="28" t="n">
        <v>99</v>
      </c>
      <c r="B3582" s="29" t="n">
        <v>45535</v>
      </c>
      <c r="C3582" s="28" t="n">
        <v>11952.69</v>
      </c>
      <c r="D3582" s="28" t="n">
        <v>1630</v>
      </c>
      <c r="E3582" s="28" t="s">
        <v>380</v>
      </c>
    </row>
    <row r="3583" customFormat="false" ht="15" hidden="false" customHeight="false" outlineLevel="0" collapsed="false">
      <c r="A3583" s="28" t="n">
        <v>99</v>
      </c>
      <c r="B3583" s="29" t="n">
        <v>45565</v>
      </c>
      <c r="C3583" s="28" t="n">
        <v>13462.47</v>
      </c>
      <c r="D3583" s="28" t="n">
        <v>1630</v>
      </c>
      <c r="E3583" s="28" t="s">
        <v>380</v>
      </c>
    </row>
    <row r="3584" customFormat="false" ht="15" hidden="false" customHeight="false" outlineLevel="0" collapsed="false">
      <c r="A3584" s="28" t="n">
        <v>99</v>
      </c>
      <c r="B3584" s="29" t="n">
        <v>45596</v>
      </c>
      <c r="C3584" s="28" t="n">
        <v>15002.34</v>
      </c>
      <c r="D3584" s="28" t="n">
        <v>1630</v>
      </c>
      <c r="E3584" s="28" t="s">
        <v>380</v>
      </c>
    </row>
    <row r="3585" customFormat="false" ht="15" hidden="false" customHeight="false" outlineLevel="0" collapsed="false">
      <c r="A3585" s="28" t="n">
        <v>99</v>
      </c>
      <c r="B3585" s="29" t="n">
        <v>45626</v>
      </c>
      <c r="C3585" s="28" t="n">
        <v>16146.81</v>
      </c>
      <c r="D3585" s="28" t="n">
        <v>1630</v>
      </c>
      <c r="E3585" s="28" t="s">
        <v>380</v>
      </c>
    </row>
    <row r="3586" customFormat="false" ht="15" hidden="false" customHeight="false" outlineLevel="0" collapsed="false">
      <c r="A3586" s="28" t="n">
        <v>99</v>
      </c>
      <c r="B3586" s="29" t="n">
        <v>45657</v>
      </c>
      <c r="C3586" s="28" t="n">
        <v>17703.19</v>
      </c>
      <c r="D3586" s="28" t="n">
        <v>1630</v>
      </c>
      <c r="E3586" s="28" t="s">
        <v>380</v>
      </c>
    </row>
    <row r="3587" customFormat="false" ht="15" hidden="false" customHeight="false" outlineLevel="0" collapsed="false">
      <c r="A3587" s="28" t="n">
        <v>99</v>
      </c>
      <c r="B3587" s="29" t="n">
        <v>45688</v>
      </c>
      <c r="C3587" s="28" t="n">
        <v>19113.43</v>
      </c>
      <c r="D3587" s="28" t="n">
        <v>1630</v>
      </c>
      <c r="E3587" s="28" t="s">
        <v>380</v>
      </c>
    </row>
    <row r="3588" customFormat="false" ht="15" hidden="false" customHeight="false" outlineLevel="0" collapsed="false">
      <c r="A3588" s="28" t="n">
        <v>99</v>
      </c>
      <c r="B3588" s="29" t="n">
        <v>45716</v>
      </c>
      <c r="C3588" s="28" t="n">
        <v>20643.8</v>
      </c>
      <c r="D3588" s="28" t="n">
        <v>1630</v>
      </c>
      <c r="E3588" s="28" t="s">
        <v>380</v>
      </c>
    </row>
    <row r="3589" customFormat="false" ht="15" hidden="false" customHeight="false" outlineLevel="0" collapsed="false">
      <c r="A3589" s="28" t="n">
        <v>99</v>
      </c>
      <c r="B3589" s="29" t="n">
        <v>45747</v>
      </c>
      <c r="C3589" s="28" t="n">
        <v>21840.2</v>
      </c>
      <c r="D3589" s="28" t="n">
        <v>1630</v>
      </c>
      <c r="E3589" s="28" t="s">
        <v>380</v>
      </c>
    </row>
    <row r="3590" customFormat="false" ht="15" hidden="false" customHeight="false" outlineLevel="0" collapsed="false">
      <c r="A3590" s="28" t="n">
        <v>99</v>
      </c>
      <c r="B3590" s="29" t="n">
        <v>45777</v>
      </c>
      <c r="C3590" s="28" t="n">
        <v>23000.72</v>
      </c>
      <c r="D3590" s="28" t="n">
        <v>1630</v>
      </c>
      <c r="E3590" s="28" t="s">
        <v>380</v>
      </c>
    </row>
    <row r="3591" customFormat="false" ht="15" hidden="false" customHeight="false" outlineLevel="0" collapsed="false">
      <c r="A3591" s="28" t="n">
        <v>99</v>
      </c>
      <c r="B3591" s="29" t="n">
        <v>45808</v>
      </c>
      <c r="C3591" s="28" t="n">
        <v>22804.24</v>
      </c>
      <c r="D3591" s="28" t="n">
        <v>0</v>
      </c>
      <c r="E3591" s="28" t="s">
        <v>379</v>
      </c>
    </row>
    <row r="3592" customFormat="false" ht="15" hidden="false" customHeight="false" outlineLevel="0" collapsed="false">
      <c r="A3592" s="28" t="n">
        <v>99</v>
      </c>
      <c r="B3592" s="29" t="n">
        <v>45838</v>
      </c>
      <c r="C3592" s="28" t="n">
        <v>24200.43</v>
      </c>
      <c r="D3592" s="28" t="n">
        <v>1630</v>
      </c>
      <c r="E3592" s="28" t="s">
        <v>380</v>
      </c>
    </row>
    <row r="3593" customFormat="false" ht="15" hidden="false" customHeight="false" outlineLevel="0" collapsed="false">
      <c r="A3593" s="28" t="n">
        <v>99</v>
      </c>
      <c r="B3593" s="29" t="n">
        <v>45869</v>
      </c>
      <c r="C3593" s="28" t="n">
        <v>24786.05</v>
      </c>
      <c r="D3593" s="28" t="n">
        <v>687</v>
      </c>
      <c r="E3593" s="28" t="s">
        <v>381</v>
      </c>
    </row>
    <row r="3594" customFormat="false" ht="15" hidden="false" customHeight="false" outlineLevel="0" collapsed="false">
      <c r="A3594" s="28" t="n">
        <v>99</v>
      </c>
      <c r="B3594" s="29" t="n">
        <v>45900</v>
      </c>
      <c r="C3594" s="28" t="n">
        <v>26299.65</v>
      </c>
      <c r="D3594" s="28" t="n">
        <v>1630</v>
      </c>
      <c r="E3594" s="28" t="s">
        <v>380</v>
      </c>
    </row>
    <row r="3595" customFormat="false" ht="15" hidden="false" customHeight="false" outlineLevel="0" collapsed="false">
      <c r="A3595" s="28" t="n">
        <v>99</v>
      </c>
      <c r="B3595" s="29" t="n">
        <v>45930</v>
      </c>
      <c r="C3595" s="28" t="n">
        <v>27765.81</v>
      </c>
      <c r="D3595" s="28" t="n">
        <v>1630</v>
      </c>
      <c r="E3595" s="28" t="s">
        <v>380</v>
      </c>
    </row>
    <row r="3596" customFormat="false" ht="15" hidden="false" customHeight="false" outlineLevel="0" collapsed="false">
      <c r="A3596" s="28" t="n">
        <v>99</v>
      </c>
      <c r="B3596" s="29" t="n">
        <v>45961</v>
      </c>
      <c r="C3596" s="28" t="n">
        <v>29090.72</v>
      </c>
      <c r="D3596" s="28" t="n">
        <v>1630</v>
      </c>
      <c r="E3596" s="28" t="s">
        <v>380</v>
      </c>
    </row>
    <row r="3597" customFormat="false" ht="15" hidden="false" customHeight="false" outlineLevel="0" collapsed="false">
      <c r="A3597" s="28" t="n">
        <v>99</v>
      </c>
      <c r="B3597" s="29" t="n">
        <v>45991</v>
      </c>
      <c r="C3597" s="28" t="n">
        <v>30654.57</v>
      </c>
      <c r="D3597" s="28" t="n">
        <v>1630</v>
      </c>
      <c r="E3597" s="28" t="s">
        <v>380</v>
      </c>
    </row>
    <row r="3598" customFormat="false" ht="15" hidden="false" customHeight="false" outlineLevel="0" collapsed="false">
      <c r="A3598" s="28" t="n">
        <v>99</v>
      </c>
      <c r="B3598" s="29" t="n">
        <v>46022</v>
      </c>
      <c r="C3598" s="28" t="n">
        <v>31928.61</v>
      </c>
      <c r="D3598" s="28" t="n">
        <v>1630</v>
      </c>
      <c r="E3598" s="28" t="s">
        <v>380</v>
      </c>
    </row>
    <row r="3599" customFormat="false" ht="15" hidden="false" customHeight="false" outlineLevel="0" collapsed="false">
      <c r="A3599" s="28" t="n">
        <v>99</v>
      </c>
      <c r="B3599" s="29" t="n">
        <v>46053</v>
      </c>
      <c r="C3599" s="28" t="n">
        <v>33327.35</v>
      </c>
      <c r="D3599" s="28" t="n">
        <v>1630</v>
      </c>
      <c r="E3599" s="28" t="s">
        <v>380</v>
      </c>
    </row>
    <row r="3600" customFormat="false" ht="15" hidden="false" customHeight="false" outlineLevel="0" collapsed="false">
      <c r="A3600" s="28" t="n">
        <v>99</v>
      </c>
      <c r="B3600" s="29" t="n">
        <v>46081</v>
      </c>
      <c r="C3600" s="28" t="n">
        <v>34601.39</v>
      </c>
      <c r="D3600" s="28" t="n">
        <v>1630</v>
      </c>
      <c r="E3600" s="28" t="s">
        <v>380</v>
      </c>
    </row>
    <row r="3601" customFormat="false" ht="15" hidden="false" customHeight="false" outlineLevel="0" collapsed="false">
      <c r="A3601" s="28" t="n">
        <v>99</v>
      </c>
      <c r="B3601" s="29" t="n">
        <v>46112</v>
      </c>
      <c r="C3601" s="28" t="n">
        <v>35988.82</v>
      </c>
      <c r="D3601" s="28" t="n">
        <v>1630</v>
      </c>
      <c r="E3601" s="28" t="s">
        <v>380</v>
      </c>
    </row>
    <row r="3602" customFormat="false" ht="15" hidden="false" customHeight="false" outlineLevel="0" collapsed="false">
      <c r="A3602" s="28" t="n">
        <v>99</v>
      </c>
      <c r="B3602" s="29" t="n">
        <v>46142</v>
      </c>
      <c r="C3602" s="28" t="n">
        <v>37301.95</v>
      </c>
      <c r="D3602" s="28" t="n">
        <v>1630</v>
      </c>
      <c r="E3602" s="28" t="s">
        <v>380</v>
      </c>
    </row>
    <row r="3603" customFormat="false" ht="15" hidden="false" customHeight="false" outlineLevel="0" collapsed="false">
      <c r="A3603" s="28" t="n">
        <v>99</v>
      </c>
      <c r="B3603" s="29" t="n">
        <v>46173</v>
      </c>
      <c r="C3603" s="28" t="n">
        <v>38549.8</v>
      </c>
      <c r="D3603" s="28" t="n">
        <v>1630</v>
      </c>
      <c r="E3603" s="28" t="s">
        <v>380</v>
      </c>
    </row>
    <row r="3604" customFormat="false" ht="15" hidden="false" customHeight="false" outlineLevel="0" collapsed="false">
      <c r="A3604" s="28" t="n">
        <v>99</v>
      </c>
      <c r="B3604" s="29" t="n">
        <v>46203</v>
      </c>
      <c r="C3604" s="28" t="n">
        <v>40098.13</v>
      </c>
      <c r="D3604" s="28" t="n">
        <v>1630</v>
      </c>
      <c r="E3604" s="28" t="s">
        <v>380</v>
      </c>
    </row>
    <row r="3605" customFormat="false" ht="15" hidden="false" customHeight="false" outlineLevel="0" collapsed="false">
      <c r="A3605" s="28" t="n">
        <v>99</v>
      </c>
      <c r="B3605" s="29" t="n">
        <v>46234</v>
      </c>
      <c r="C3605" s="28" t="n">
        <v>41660.78</v>
      </c>
      <c r="D3605" s="28" t="n">
        <v>1630</v>
      </c>
      <c r="E3605" s="28" t="s">
        <v>380</v>
      </c>
    </row>
    <row r="3606" customFormat="false" ht="15" hidden="false" customHeight="false" outlineLevel="0" collapsed="false">
      <c r="A3606" s="28" t="n">
        <v>99</v>
      </c>
      <c r="B3606" s="29" t="n">
        <v>46265</v>
      </c>
      <c r="C3606" s="28" t="n">
        <v>43289.6</v>
      </c>
      <c r="D3606" s="28" t="n">
        <v>1630</v>
      </c>
      <c r="E3606" s="28" t="s">
        <v>380</v>
      </c>
    </row>
    <row r="3607" customFormat="false" ht="15" hidden="false" customHeight="false" outlineLevel="0" collapsed="false">
      <c r="A3607" s="28" t="n">
        <v>100</v>
      </c>
      <c r="B3607" s="29" t="n">
        <v>44957</v>
      </c>
      <c r="C3607" s="28" t="n">
        <v>14386.16</v>
      </c>
      <c r="D3607" s="28" t="n">
        <v>370.35</v>
      </c>
      <c r="E3607" s="28" t="s">
        <v>381</v>
      </c>
    </row>
    <row r="3608" customFormat="false" ht="15" hidden="false" customHeight="false" outlineLevel="0" collapsed="false">
      <c r="A3608" s="28" t="n">
        <v>100</v>
      </c>
      <c r="B3608" s="29" t="n">
        <v>44985</v>
      </c>
      <c r="C3608" s="28" t="n">
        <v>16073.64</v>
      </c>
      <c r="D3608" s="28" t="n">
        <v>1790</v>
      </c>
      <c r="E3608" s="28" t="s">
        <v>380</v>
      </c>
    </row>
    <row r="3609" customFormat="false" ht="15" hidden="false" customHeight="false" outlineLevel="0" collapsed="false">
      <c r="A3609" s="28" t="n">
        <v>100</v>
      </c>
      <c r="B3609" s="29" t="n">
        <v>45016</v>
      </c>
      <c r="C3609" s="28" t="n">
        <v>17336.25</v>
      </c>
      <c r="D3609" s="28" t="n">
        <v>1790</v>
      </c>
      <c r="E3609" s="28" t="s">
        <v>380</v>
      </c>
    </row>
    <row r="3610" customFormat="false" ht="15" hidden="false" customHeight="false" outlineLevel="0" collapsed="false">
      <c r="A3610" s="28" t="n">
        <v>100</v>
      </c>
      <c r="B3610" s="29" t="n">
        <v>45046</v>
      </c>
      <c r="C3610" s="28" t="n">
        <v>18699.95</v>
      </c>
      <c r="D3610" s="28" t="n">
        <v>1790</v>
      </c>
      <c r="E3610" s="28" t="s">
        <v>380</v>
      </c>
    </row>
    <row r="3611" customFormat="false" ht="15" hidden="false" customHeight="false" outlineLevel="0" collapsed="false">
      <c r="A3611" s="28" t="n">
        <v>100</v>
      </c>
      <c r="B3611" s="29" t="n">
        <v>45077</v>
      </c>
      <c r="C3611" s="28" t="n">
        <v>19421.11</v>
      </c>
      <c r="D3611" s="28" t="n">
        <v>1148.32</v>
      </c>
      <c r="E3611" s="28" t="s">
        <v>381</v>
      </c>
    </row>
    <row r="3612" customFormat="false" ht="15" hidden="false" customHeight="false" outlineLevel="0" collapsed="false">
      <c r="A3612" s="28" t="n">
        <v>100</v>
      </c>
      <c r="B3612" s="29" t="n">
        <v>45107</v>
      </c>
      <c r="C3612" s="28" t="n">
        <v>20279.68</v>
      </c>
      <c r="D3612" s="28" t="n">
        <v>1010.39</v>
      </c>
      <c r="E3612" s="28" t="s">
        <v>381</v>
      </c>
    </row>
    <row r="3613" customFormat="false" ht="15" hidden="false" customHeight="false" outlineLevel="0" collapsed="false">
      <c r="A3613" s="28" t="n">
        <v>100</v>
      </c>
      <c r="B3613" s="29" t="n">
        <v>45138</v>
      </c>
      <c r="C3613" s="28" t="n">
        <v>21900.49</v>
      </c>
      <c r="D3613" s="28" t="n">
        <v>1790</v>
      </c>
      <c r="E3613" s="28" t="s">
        <v>380</v>
      </c>
    </row>
    <row r="3614" customFormat="false" ht="15" hidden="false" customHeight="false" outlineLevel="0" collapsed="false">
      <c r="A3614" s="28" t="n">
        <v>100</v>
      </c>
      <c r="B3614" s="29" t="n">
        <v>45169</v>
      </c>
      <c r="C3614" s="28" t="n">
        <v>23375.7</v>
      </c>
      <c r="D3614" s="28" t="n">
        <v>1790</v>
      </c>
      <c r="E3614" s="28" t="s">
        <v>380</v>
      </c>
    </row>
    <row r="3615" customFormat="false" ht="15" hidden="false" customHeight="false" outlineLevel="0" collapsed="false">
      <c r="A3615" s="28" t="n">
        <v>100</v>
      </c>
      <c r="B3615" s="29" t="n">
        <v>45199</v>
      </c>
      <c r="C3615" s="28" t="n">
        <v>24668.81</v>
      </c>
      <c r="D3615" s="28" t="n">
        <v>1790</v>
      </c>
      <c r="E3615" s="28" t="s">
        <v>380</v>
      </c>
    </row>
    <row r="3616" customFormat="false" ht="15" hidden="false" customHeight="false" outlineLevel="0" collapsed="false">
      <c r="A3616" s="28" t="n">
        <v>100</v>
      </c>
      <c r="B3616" s="29" t="n">
        <v>45230</v>
      </c>
      <c r="C3616" s="28" t="n">
        <v>24293.46</v>
      </c>
      <c r="D3616" s="28" t="n">
        <v>0</v>
      </c>
      <c r="E3616" s="28" t="s">
        <v>379</v>
      </c>
    </row>
    <row r="3617" customFormat="false" ht="15" hidden="false" customHeight="false" outlineLevel="0" collapsed="false">
      <c r="A3617" s="28" t="n">
        <v>100</v>
      </c>
      <c r="B3617" s="29" t="n">
        <v>45260</v>
      </c>
      <c r="C3617" s="28" t="n">
        <v>25823.33</v>
      </c>
      <c r="D3617" s="28" t="n">
        <v>1790</v>
      </c>
      <c r="E3617" s="28" t="s">
        <v>380</v>
      </c>
    </row>
    <row r="3618" customFormat="false" ht="15" hidden="false" customHeight="false" outlineLevel="0" collapsed="false">
      <c r="A3618" s="28" t="n">
        <v>100</v>
      </c>
      <c r="B3618" s="29" t="n">
        <v>45291</v>
      </c>
      <c r="C3618" s="28" t="n">
        <v>27322.45</v>
      </c>
      <c r="D3618" s="28" t="n">
        <v>1790</v>
      </c>
      <c r="E3618" s="28" t="s">
        <v>380</v>
      </c>
    </row>
    <row r="3619" customFormat="false" ht="15" hidden="false" customHeight="false" outlineLevel="0" collapsed="false">
      <c r="A3619" s="28" t="n">
        <v>100</v>
      </c>
      <c r="B3619" s="29" t="n">
        <v>45322</v>
      </c>
      <c r="C3619" s="28" t="n">
        <v>28576.92</v>
      </c>
      <c r="D3619" s="28" t="n">
        <v>1790</v>
      </c>
      <c r="E3619" s="28" t="s">
        <v>380</v>
      </c>
    </row>
    <row r="3620" customFormat="false" ht="15" hidden="false" customHeight="false" outlineLevel="0" collapsed="false">
      <c r="A3620" s="28" t="n">
        <v>100</v>
      </c>
      <c r="B3620" s="29" t="n">
        <v>45351</v>
      </c>
      <c r="C3620" s="28" t="n">
        <v>30228.54</v>
      </c>
      <c r="D3620" s="28" t="n">
        <v>1790</v>
      </c>
      <c r="E3620" s="28" t="s">
        <v>380</v>
      </c>
    </row>
    <row r="3621" customFormat="false" ht="15" hidden="false" customHeight="false" outlineLevel="0" collapsed="false">
      <c r="A3621" s="28" t="n">
        <v>100</v>
      </c>
      <c r="B3621" s="29" t="n">
        <v>45382</v>
      </c>
      <c r="C3621" s="28" t="n">
        <v>31021.02</v>
      </c>
      <c r="D3621" s="28" t="n">
        <v>810.95</v>
      </c>
      <c r="E3621" s="28" t="s">
        <v>381</v>
      </c>
    </row>
    <row r="3622" customFormat="false" ht="15" hidden="false" customHeight="false" outlineLevel="0" collapsed="false">
      <c r="A3622" s="28" t="n">
        <v>100</v>
      </c>
      <c r="B3622" s="29" t="n">
        <v>45412</v>
      </c>
      <c r="C3622" s="28" t="n">
        <v>32333.76</v>
      </c>
      <c r="D3622" s="28" t="n">
        <v>1790</v>
      </c>
      <c r="E3622" s="28" t="s">
        <v>380</v>
      </c>
    </row>
    <row r="3623" customFormat="false" ht="15" hidden="false" customHeight="false" outlineLevel="0" collapsed="false">
      <c r="A3623" s="28" t="n">
        <v>100</v>
      </c>
      <c r="B3623" s="29" t="n">
        <v>45443</v>
      </c>
      <c r="C3623" s="28" t="n">
        <v>34116.13</v>
      </c>
      <c r="D3623" s="28" t="n">
        <v>1790</v>
      </c>
      <c r="E3623" s="28" t="s">
        <v>380</v>
      </c>
    </row>
    <row r="3624" customFormat="false" ht="15" hidden="false" customHeight="false" outlineLevel="0" collapsed="false">
      <c r="A3624" s="28" t="n">
        <v>100</v>
      </c>
      <c r="B3624" s="29" t="n">
        <v>45473</v>
      </c>
      <c r="C3624" s="28" t="n">
        <v>35529.05</v>
      </c>
      <c r="D3624" s="28" t="n">
        <v>1790</v>
      </c>
      <c r="E3624" s="28" t="s">
        <v>380</v>
      </c>
    </row>
    <row r="3625" customFormat="false" ht="15" hidden="false" customHeight="false" outlineLevel="0" collapsed="false">
      <c r="A3625" s="28" t="n">
        <v>100</v>
      </c>
      <c r="B3625" s="29" t="n">
        <v>45504</v>
      </c>
      <c r="C3625" s="28" t="n">
        <v>37242.3</v>
      </c>
      <c r="D3625" s="28" t="n">
        <v>1790</v>
      </c>
      <c r="E3625" s="28" t="s">
        <v>380</v>
      </c>
    </row>
    <row r="3626" customFormat="false" ht="15" hidden="false" customHeight="false" outlineLevel="0" collapsed="false">
      <c r="A3626" s="28" t="n">
        <v>100</v>
      </c>
      <c r="B3626" s="29" t="n">
        <v>45535</v>
      </c>
      <c r="C3626" s="28" t="n">
        <v>38563.82</v>
      </c>
      <c r="D3626" s="28" t="n">
        <v>1790</v>
      </c>
      <c r="E3626" s="28" t="s">
        <v>380</v>
      </c>
    </row>
    <row r="3627" customFormat="false" ht="15" hidden="false" customHeight="false" outlineLevel="0" collapsed="false">
      <c r="A3627" s="28" t="n">
        <v>100</v>
      </c>
      <c r="B3627" s="29" t="n">
        <v>45565</v>
      </c>
      <c r="C3627" s="28" t="n">
        <v>40285.32</v>
      </c>
      <c r="D3627" s="28" t="n">
        <v>1790</v>
      </c>
      <c r="E3627" s="28" t="s">
        <v>380</v>
      </c>
    </row>
    <row r="3628" customFormat="false" ht="15" hidden="false" customHeight="false" outlineLevel="0" collapsed="false">
      <c r="A3628" s="28" t="n">
        <v>100</v>
      </c>
      <c r="B3628" s="29" t="n">
        <v>45596</v>
      </c>
      <c r="C3628" s="28" t="n">
        <v>41551.55</v>
      </c>
      <c r="D3628" s="28" t="n">
        <v>1790</v>
      </c>
      <c r="E3628" s="28" t="s">
        <v>380</v>
      </c>
    </row>
    <row r="3629" customFormat="false" ht="15" hidden="false" customHeight="false" outlineLevel="0" collapsed="false">
      <c r="A3629" s="28" t="n">
        <v>100</v>
      </c>
      <c r="B3629" s="29" t="n">
        <v>45626</v>
      </c>
      <c r="C3629" s="28" t="n">
        <v>43136.95</v>
      </c>
      <c r="D3629" s="28" t="n">
        <v>1790</v>
      </c>
      <c r="E3629" s="28" t="s">
        <v>380</v>
      </c>
    </row>
    <row r="3630" customFormat="false" ht="15" hidden="false" customHeight="false" outlineLevel="0" collapsed="false">
      <c r="A3630" s="28" t="n">
        <v>100</v>
      </c>
      <c r="B3630" s="29" t="n">
        <v>45657</v>
      </c>
      <c r="C3630" s="28" t="n">
        <v>44842.67</v>
      </c>
      <c r="D3630" s="28" t="n">
        <v>1790</v>
      </c>
      <c r="E3630" s="28" t="s">
        <v>380</v>
      </c>
    </row>
    <row r="3631" customFormat="false" ht="15" hidden="false" customHeight="false" outlineLevel="0" collapsed="false">
      <c r="A3631" s="28" t="n">
        <v>100</v>
      </c>
      <c r="B3631" s="29" t="n">
        <v>45688</v>
      </c>
      <c r="C3631" s="28" t="n">
        <v>46254.68</v>
      </c>
      <c r="D3631" s="28" t="n">
        <v>1790</v>
      </c>
      <c r="E3631" s="28" t="s">
        <v>380</v>
      </c>
    </row>
    <row r="3632" customFormat="false" ht="15" hidden="false" customHeight="false" outlineLevel="0" collapsed="false">
      <c r="A3632" s="28" t="n">
        <v>100</v>
      </c>
      <c r="B3632" s="29" t="n">
        <v>45716</v>
      </c>
      <c r="C3632" s="28" t="n">
        <v>47293.6</v>
      </c>
      <c r="D3632" s="28" t="n">
        <v>1079</v>
      </c>
      <c r="E3632" s="28" t="s">
        <v>381</v>
      </c>
    </row>
    <row r="3633" customFormat="false" ht="15" hidden="false" customHeight="false" outlineLevel="0" collapsed="false">
      <c r="A3633" s="28" t="n">
        <v>100</v>
      </c>
      <c r="B3633" s="29" t="n">
        <v>45747</v>
      </c>
      <c r="C3633" s="28" t="n">
        <v>47414.23</v>
      </c>
      <c r="D3633" s="28" t="n">
        <v>451.37</v>
      </c>
      <c r="E3633" s="28" t="s">
        <v>381</v>
      </c>
    </row>
    <row r="3634" customFormat="false" ht="15" hidden="false" customHeight="false" outlineLevel="0" collapsed="false">
      <c r="A3634" s="28" t="n">
        <v>100</v>
      </c>
      <c r="B3634" s="29" t="n">
        <v>45777</v>
      </c>
      <c r="C3634" s="28" t="n">
        <v>49021.95</v>
      </c>
      <c r="D3634" s="28" t="n">
        <v>1790</v>
      </c>
      <c r="E3634" s="28" t="s">
        <v>380</v>
      </c>
    </row>
    <row r="3635" customFormat="false" ht="15" hidden="false" customHeight="false" outlineLevel="0" collapsed="false">
      <c r="A3635" s="28" t="n">
        <v>100</v>
      </c>
      <c r="B3635" s="29" t="n">
        <v>45808</v>
      </c>
      <c r="C3635" s="28" t="n">
        <v>50809.76</v>
      </c>
      <c r="D3635" s="28" t="n">
        <v>1790</v>
      </c>
      <c r="E3635" s="28" t="s">
        <v>380</v>
      </c>
    </row>
    <row r="3636" customFormat="false" ht="15" hidden="false" customHeight="false" outlineLevel="0" collapsed="false">
      <c r="A3636" s="28" t="n">
        <v>100</v>
      </c>
      <c r="B3636" s="29" t="n">
        <v>45838</v>
      </c>
      <c r="C3636" s="28" t="n">
        <v>52231.88</v>
      </c>
      <c r="D3636" s="28" t="n">
        <v>1790</v>
      </c>
      <c r="E3636" s="28" t="s">
        <v>380</v>
      </c>
    </row>
    <row r="3637" customFormat="false" ht="15" hidden="false" customHeight="false" outlineLevel="0" collapsed="false">
      <c r="A3637" s="28" t="n">
        <v>100</v>
      </c>
      <c r="B3637" s="29" t="n">
        <v>45869</v>
      </c>
      <c r="C3637" s="28" t="n">
        <v>53646.51</v>
      </c>
      <c r="D3637" s="28" t="n">
        <v>1790</v>
      </c>
      <c r="E3637" s="28" t="s">
        <v>380</v>
      </c>
    </row>
    <row r="3638" customFormat="false" ht="15" hidden="false" customHeight="false" outlineLevel="0" collapsed="false">
      <c r="A3638" s="28" t="n">
        <v>100</v>
      </c>
      <c r="B3638" s="29" t="n">
        <v>45900</v>
      </c>
      <c r="C3638" s="28" t="n">
        <v>53662.24</v>
      </c>
      <c r="D3638" s="28" t="n">
        <v>504.2</v>
      </c>
      <c r="E3638" s="28" t="s">
        <v>381</v>
      </c>
    </row>
    <row r="3639" customFormat="false" ht="15" hidden="false" customHeight="false" outlineLevel="0" collapsed="false">
      <c r="A3639" s="28" t="n">
        <v>100</v>
      </c>
      <c r="B3639" s="29" t="n">
        <v>45930</v>
      </c>
      <c r="C3639" s="28" t="n">
        <v>54930.19</v>
      </c>
      <c r="D3639" s="28" t="n">
        <v>1790</v>
      </c>
      <c r="E3639" s="28" t="s">
        <v>380</v>
      </c>
    </row>
    <row r="3640" customFormat="false" ht="15" hidden="false" customHeight="false" outlineLevel="0" collapsed="false">
      <c r="A3640" s="28" t="n">
        <v>100</v>
      </c>
      <c r="B3640" s="29" t="n">
        <v>45961</v>
      </c>
      <c r="C3640" s="28" t="n">
        <v>56556.84</v>
      </c>
      <c r="D3640" s="28" t="n">
        <v>1790</v>
      </c>
      <c r="E3640" s="28" t="s">
        <v>380</v>
      </c>
    </row>
    <row r="3641" customFormat="false" ht="15" hidden="false" customHeight="false" outlineLevel="0" collapsed="false">
      <c r="A3641" s="28" t="n">
        <v>100</v>
      </c>
      <c r="B3641" s="29" t="n">
        <v>45991</v>
      </c>
      <c r="C3641" s="28" t="n">
        <v>58254.14</v>
      </c>
      <c r="D3641" s="28" t="n">
        <v>582.53</v>
      </c>
      <c r="E3641" s="28" t="s">
        <v>381</v>
      </c>
    </row>
    <row r="3642" customFormat="false" ht="15" hidden="false" customHeight="false" outlineLevel="0" collapsed="false">
      <c r="A3642" s="28" t="n">
        <v>100</v>
      </c>
      <c r="B3642" s="29" t="n">
        <v>46022</v>
      </c>
      <c r="C3642" s="28" t="n">
        <v>58999.11</v>
      </c>
      <c r="D3642" s="28" t="n">
        <v>928.09</v>
      </c>
      <c r="E3642" s="28" t="s">
        <v>381</v>
      </c>
    </row>
    <row r="3643" customFormat="false" ht="15" hidden="false" customHeight="false" outlineLevel="0" collapsed="false">
      <c r="A3643" s="28" t="n">
        <v>100</v>
      </c>
      <c r="B3643" s="29" t="n">
        <v>46053</v>
      </c>
      <c r="C3643" s="28" t="n">
        <v>60388.23</v>
      </c>
      <c r="D3643" s="28" t="n">
        <v>1790</v>
      </c>
      <c r="E3643" s="28" t="s">
        <v>380</v>
      </c>
    </row>
    <row r="3644" customFormat="false" ht="15" hidden="false" customHeight="false" outlineLevel="0" collapsed="false">
      <c r="A3644" s="28" t="n">
        <v>100</v>
      </c>
      <c r="B3644" s="29" t="n">
        <v>46081</v>
      </c>
      <c r="C3644" s="28" t="n">
        <v>62143.75</v>
      </c>
      <c r="D3644" s="28" t="n">
        <v>1790</v>
      </c>
      <c r="E3644" s="28" t="s">
        <v>380</v>
      </c>
    </row>
    <row r="3645" customFormat="false" ht="15" hidden="false" customHeight="false" outlineLevel="0" collapsed="false">
      <c r="A3645" s="28" t="n">
        <v>100</v>
      </c>
      <c r="B3645" s="29" t="n">
        <v>46112</v>
      </c>
      <c r="C3645" s="28" t="n">
        <v>63664.61</v>
      </c>
      <c r="D3645" s="28" t="n">
        <v>1790</v>
      </c>
      <c r="E3645" s="28" t="s">
        <v>380</v>
      </c>
    </row>
    <row r="3646" customFormat="false" ht="15" hidden="false" customHeight="false" outlineLevel="0" collapsed="false">
      <c r="A3646" s="28" t="n">
        <v>100</v>
      </c>
      <c r="B3646" s="29" t="n">
        <v>46142</v>
      </c>
      <c r="C3646" s="28" t="n">
        <v>64936.3</v>
      </c>
      <c r="D3646" s="28" t="n">
        <v>1790</v>
      </c>
      <c r="E3646" s="28" t="s">
        <v>380</v>
      </c>
    </row>
    <row r="3647" customFormat="false" ht="15" hidden="false" customHeight="false" outlineLevel="0" collapsed="false">
      <c r="A3647" s="28" t="n">
        <v>100</v>
      </c>
      <c r="B3647" s="29" t="n">
        <v>46173</v>
      </c>
      <c r="C3647" s="28" t="n">
        <v>66443.91</v>
      </c>
      <c r="D3647" s="28" t="n">
        <v>1790</v>
      </c>
      <c r="E3647" s="28" t="s">
        <v>380</v>
      </c>
    </row>
    <row r="3648" customFormat="false" ht="15" hidden="false" customHeight="false" outlineLevel="0" collapsed="false">
      <c r="A3648" s="28" t="n">
        <v>100</v>
      </c>
      <c r="B3648" s="29" t="n">
        <v>46203</v>
      </c>
      <c r="C3648" s="28" t="n">
        <v>67974.5</v>
      </c>
      <c r="D3648" s="28" t="n">
        <v>1790</v>
      </c>
      <c r="E3648" s="28" t="s">
        <v>380</v>
      </c>
    </row>
    <row r="3649" customFormat="false" ht="15" hidden="false" customHeight="false" outlineLevel="0" collapsed="false">
      <c r="A3649" s="28" t="n">
        <v>100</v>
      </c>
      <c r="B3649" s="29" t="n">
        <v>46234</v>
      </c>
      <c r="C3649" s="28" t="n">
        <v>69470.95</v>
      </c>
      <c r="D3649" s="28" t="n">
        <v>1790</v>
      </c>
      <c r="E3649" s="28" t="s">
        <v>380</v>
      </c>
    </row>
    <row r="3650" customFormat="false" ht="15" hidden="false" customHeight="false" outlineLevel="0" collapsed="false">
      <c r="A3650" s="28" t="n">
        <v>100</v>
      </c>
      <c r="B3650" s="29" t="n">
        <v>46265</v>
      </c>
      <c r="C3650" s="28" t="n">
        <v>69608.87</v>
      </c>
      <c r="D3650" s="28" t="n">
        <v>418.32</v>
      </c>
      <c r="E3650" s="28" t="s">
        <v>381</v>
      </c>
    </row>
    <row r="3651" customFormat="false" ht="15" hidden="false" customHeight="false" outlineLevel="0" collapsed="false">
      <c r="A3651" s="28" t="n">
        <v>101</v>
      </c>
      <c r="B3651" s="29" t="n">
        <v>44957</v>
      </c>
      <c r="C3651" s="28" t="n">
        <v>8496.24</v>
      </c>
      <c r="D3651" s="28" t="n">
        <v>1920</v>
      </c>
      <c r="E3651" s="28" t="s">
        <v>380</v>
      </c>
    </row>
    <row r="3652" customFormat="false" ht="15" hidden="false" customHeight="false" outlineLevel="0" collapsed="false">
      <c r="A3652" s="28" t="n">
        <v>101</v>
      </c>
      <c r="B3652" s="29" t="n">
        <v>44985</v>
      </c>
      <c r="C3652" s="28" t="n">
        <v>10269.12</v>
      </c>
      <c r="D3652" s="28" t="n">
        <v>1920</v>
      </c>
      <c r="E3652" s="28" t="s">
        <v>380</v>
      </c>
    </row>
    <row r="3653" customFormat="false" ht="15" hidden="false" customHeight="false" outlineLevel="0" collapsed="false">
      <c r="A3653" s="28" t="n">
        <v>101</v>
      </c>
      <c r="B3653" s="29" t="n">
        <v>45016</v>
      </c>
      <c r="C3653" s="28" t="n">
        <v>11958.25</v>
      </c>
      <c r="D3653" s="28" t="n">
        <v>1920</v>
      </c>
      <c r="E3653" s="28" t="s">
        <v>380</v>
      </c>
    </row>
    <row r="3654" customFormat="false" ht="15" hidden="false" customHeight="false" outlineLevel="0" collapsed="false">
      <c r="A3654" s="28" t="n">
        <v>101</v>
      </c>
      <c r="B3654" s="29" t="n">
        <v>45046</v>
      </c>
      <c r="C3654" s="28" t="n">
        <v>13314.03</v>
      </c>
      <c r="D3654" s="28" t="n">
        <v>1920</v>
      </c>
      <c r="E3654" s="28" t="s">
        <v>380</v>
      </c>
    </row>
    <row r="3655" customFormat="false" ht="15" hidden="false" customHeight="false" outlineLevel="0" collapsed="false">
      <c r="A3655" s="28" t="n">
        <v>101</v>
      </c>
      <c r="B3655" s="29" t="n">
        <v>45077</v>
      </c>
      <c r="C3655" s="28" t="n">
        <v>14673.89</v>
      </c>
      <c r="D3655" s="28" t="n">
        <v>1920</v>
      </c>
      <c r="E3655" s="28" t="s">
        <v>380</v>
      </c>
    </row>
    <row r="3656" customFormat="false" ht="15" hidden="false" customHeight="false" outlineLevel="0" collapsed="false">
      <c r="A3656" s="28" t="n">
        <v>101</v>
      </c>
      <c r="B3656" s="29" t="n">
        <v>45107</v>
      </c>
      <c r="C3656" s="28" t="n">
        <v>14448.43</v>
      </c>
      <c r="D3656" s="28" t="n">
        <v>0</v>
      </c>
      <c r="E3656" s="28" t="s">
        <v>379</v>
      </c>
    </row>
    <row r="3657" customFormat="false" ht="15" hidden="false" customHeight="false" outlineLevel="0" collapsed="false">
      <c r="A3657" s="28" t="n">
        <v>101</v>
      </c>
      <c r="B3657" s="29" t="n">
        <v>45138</v>
      </c>
      <c r="C3657" s="28" t="n">
        <v>16181.48</v>
      </c>
      <c r="D3657" s="28" t="n">
        <v>1920</v>
      </c>
      <c r="E3657" s="28" t="s">
        <v>380</v>
      </c>
    </row>
    <row r="3658" customFormat="false" ht="15" hidden="false" customHeight="false" outlineLevel="0" collapsed="false">
      <c r="A3658" s="28" t="n">
        <v>101</v>
      </c>
      <c r="B3658" s="29" t="n">
        <v>45169</v>
      </c>
      <c r="C3658" s="28" t="n">
        <v>17845.84</v>
      </c>
      <c r="D3658" s="28" t="n">
        <v>1920</v>
      </c>
      <c r="E3658" s="28" t="s">
        <v>380</v>
      </c>
    </row>
    <row r="3659" customFormat="false" ht="15" hidden="false" customHeight="false" outlineLevel="0" collapsed="false">
      <c r="A3659" s="28" t="n">
        <v>101</v>
      </c>
      <c r="B3659" s="29" t="n">
        <v>45199</v>
      </c>
      <c r="C3659" s="28" t="n">
        <v>19319.41</v>
      </c>
      <c r="D3659" s="28" t="n">
        <v>1920</v>
      </c>
      <c r="E3659" s="28" t="s">
        <v>380</v>
      </c>
    </row>
    <row r="3660" customFormat="false" ht="15" hidden="false" customHeight="false" outlineLevel="0" collapsed="false">
      <c r="A3660" s="28" t="n">
        <v>101</v>
      </c>
      <c r="B3660" s="29" t="n">
        <v>45230</v>
      </c>
      <c r="C3660" s="28" t="n">
        <v>20730.46</v>
      </c>
      <c r="D3660" s="28" t="n">
        <v>1920</v>
      </c>
      <c r="E3660" s="28" t="s">
        <v>380</v>
      </c>
    </row>
    <row r="3661" customFormat="false" ht="15" hidden="false" customHeight="false" outlineLevel="0" collapsed="false">
      <c r="A3661" s="28" t="n">
        <v>101</v>
      </c>
      <c r="B3661" s="29" t="n">
        <v>45260</v>
      </c>
      <c r="C3661" s="28" t="n">
        <v>22091.13</v>
      </c>
      <c r="D3661" s="28" t="n">
        <v>1920</v>
      </c>
      <c r="E3661" s="28" t="s">
        <v>380</v>
      </c>
    </row>
    <row r="3662" customFormat="false" ht="15" hidden="false" customHeight="false" outlineLevel="0" collapsed="false">
      <c r="A3662" s="28" t="n">
        <v>101</v>
      </c>
      <c r="B3662" s="29" t="n">
        <v>45291</v>
      </c>
      <c r="C3662" s="28" t="n">
        <v>23042.7</v>
      </c>
      <c r="D3662" s="28" t="n">
        <v>1207.76</v>
      </c>
      <c r="E3662" s="28" t="s">
        <v>381</v>
      </c>
    </row>
    <row r="3663" customFormat="false" ht="15" hidden="false" customHeight="false" outlineLevel="0" collapsed="false">
      <c r="A3663" s="28" t="n">
        <v>101</v>
      </c>
      <c r="B3663" s="29" t="n">
        <v>45322</v>
      </c>
      <c r="C3663" s="28" t="n">
        <v>24499.6</v>
      </c>
      <c r="D3663" s="28" t="n">
        <v>1920</v>
      </c>
      <c r="E3663" s="28" t="s">
        <v>380</v>
      </c>
    </row>
    <row r="3664" customFormat="false" ht="15" hidden="false" customHeight="false" outlineLevel="0" collapsed="false">
      <c r="A3664" s="28" t="n">
        <v>101</v>
      </c>
      <c r="B3664" s="29" t="n">
        <v>45351</v>
      </c>
      <c r="C3664" s="28" t="n">
        <v>26106.83</v>
      </c>
      <c r="D3664" s="28" t="n">
        <v>1920</v>
      </c>
      <c r="E3664" s="28" t="s">
        <v>380</v>
      </c>
    </row>
    <row r="3665" customFormat="false" ht="15" hidden="false" customHeight="false" outlineLevel="0" collapsed="false">
      <c r="A3665" s="28" t="n">
        <v>101</v>
      </c>
      <c r="B3665" s="29" t="n">
        <v>45382</v>
      </c>
      <c r="C3665" s="28" t="n">
        <v>27945.78</v>
      </c>
      <c r="D3665" s="28" t="n">
        <v>1920</v>
      </c>
      <c r="E3665" s="28" t="s">
        <v>380</v>
      </c>
    </row>
    <row r="3666" customFormat="false" ht="15" hidden="false" customHeight="false" outlineLevel="0" collapsed="false">
      <c r="A3666" s="28" t="n">
        <v>101</v>
      </c>
      <c r="B3666" s="29" t="n">
        <v>45412</v>
      </c>
      <c r="C3666" s="28" t="n">
        <v>29634.93</v>
      </c>
      <c r="D3666" s="28" t="n">
        <v>1920</v>
      </c>
      <c r="E3666" s="28" t="s">
        <v>380</v>
      </c>
    </row>
    <row r="3667" customFormat="false" ht="15" hidden="false" customHeight="false" outlineLevel="0" collapsed="false">
      <c r="A3667" s="28" t="n">
        <v>101</v>
      </c>
      <c r="B3667" s="29" t="n">
        <v>45443</v>
      </c>
      <c r="C3667" s="28" t="n">
        <v>31313.76</v>
      </c>
      <c r="D3667" s="28" t="n">
        <v>1920</v>
      </c>
      <c r="E3667" s="28" t="s">
        <v>380</v>
      </c>
    </row>
    <row r="3668" customFormat="false" ht="15" hidden="false" customHeight="false" outlineLevel="0" collapsed="false">
      <c r="A3668" s="28" t="n">
        <v>101</v>
      </c>
      <c r="B3668" s="29" t="n">
        <v>45473</v>
      </c>
      <c r="C3668" s="28" t="n">
        <v>33050.21</v>
      </c>
      <c r="D3668" s="28" t="n">
        <v>1920</v>
      </c>
      <c r="E3668" s="28" t="s">
        <v>380</v>
      </c>
    </row>
    <row r="3669" customFormat="false" ht="15" hidden="false" customHeight="false" outlineLevel="0" collapsed="false">
      <c r="A3669" s="28" t="n">
        <v>101</v>
      </c>
      <c r="B3669" s="29" t="n">
        <v>45504</v>
      </c>
      <c r="C3669" s="28" t="n">
        <v>34678.43</v>
      </c>
      <c r="D3669" s="28" t="n">
        <v>1920</v>
      </c>
      <c r="E3669" s="28" t="s">
        <v>380</v>
      </c>
    </row>
    <row r="3670" customFormat="false" ht="15" hidden="false" customHeight="false" outlineLevel="0" collapsed="false">
      <c r="A3670" s="28" t="n">
        <v>101</v>
      </c>
      <c r="B3670" s="29" t="n">
        <v>45535</v>
      </c>
      <c r="C3670" s="28" t="n">
        <v>34488.04</v>
      </c>
      <c r="D3670" s="28" t="n">
        <v>0</v>
      </c>
      <c r="E3670" s="28" t="s">
        <v>379</v>
      </c>
    </row>
    <row r="3671" customFormat="false" ht="15" hidden="false" customHeight="false" outlineLevel="0" collapsed="false">
      <c r="A3671" s="28" t="n">
        <v>101</v>
      </c>
      <c r="B3671" s="29" t="n">
        <v>45565</v>
      </c>
      <c r="C3671" s="28" t="n">
        <v>36106.94</v>
      </c>
      <c r="D3671" s="28" t="n">
        <v>1920</v>
      </c>
      <c r="E3671" s="28" t="s">
        <v>380</v>
      </c>
    </row>
    <row r="3672" customFormat="false" ht="15" hidden="false" customHeight="false" outlineLevel="0" collapsed="false">
      <c r="A3672" s="28" t="n">
        <v>101</v>
      </c>
      <c r="B3672" s="29" t="n">
        <v>45596</v>
      </c>
      <c r="C3672" s="28" t="n">
        <v>37838.14</v>
      </c>
      <c r="D3672" s="28" t="n">
        <v>1920</v>
      </c>
      <c r="E3672" s="28" t="s">
        <v>380</v>
      </c>
    </row>
    <row r="3673" customFormat="false" ht="15" hidden="false" customHeight="false" outlineLevel="0" collapsed="false">
      <c r="A3673" s="28" t="n">
        <v>101</v>
      </c>
      <c r="B3673" s="29" t="n">
        <v>45626</v>
      </c>
      <c r="C3673" s="28" t="n">
        <v>39246.38</v>
      </c>
      <c r="D3673" s="28" t="n">
        <v>1920</v>
      </c>
      <c r="E3673" s="28" t="s">
        <v>380</v>
      </c>
    </row>
    <row r="3674" customFormat="false" ht="15" hidden="false" customHeight="false" outlineLevel="0" collapsed="false">
      <c r="A3674" s="28" t="n">
        <v>101</v>
      </c>
      <c r="B3674" s="29" t="n">
        <v>45657</v>
      </c>
      <c r="C3674" s="28" t="n">
        <v>40595.45</v>
      </c>
      <c r="D3674" s="28" t="n">
        <v>1920</v>
      </c>
      <c r="E3674" s="28" t="s">
        <v>380</v>
      </c>
    </row>
    <row r="3675" customFormat="false" ht="15" hidden="false" customHeight="false" outlineLevel="0" collapsed="false">
      <c r="A3675" s="28" t="n">
        <v>101</v>
      </c>
      <c r="B3675" s="29" t="n">
        <v>45688</v>
      </c>
      <c r="C3675" s="28" t="n">
        <v>42244.58</v>
      </c>
      <c r="D3675" s="28" t="n">
        <v>1920</v>
      </c>
      <c r="E3675" s="28" t="s">
        <v>380</v>
      </c>
    </row>
    <row r="3676" customFormat="false" ht="15" hidden="false" customHeight="false" outlineLevel="0" collapsed="false">
      <c r="A3676" s="28" t="n">
        <v>101</v>
      </c>
      <c r="B3676" s="29" t="n">
        <v>45716</v>
      </c>
      <c r="C3676" s="28" t="n">
        <v>44160.64</v>
      </c>
      <c r="D3676" s="28" t="n">
        <v>1920</v>
      </c>
      <c r="E3676" s="28" t="s">
        <v>380</v>
      </c>
    </row>
    <row r="3677" customFormat="false" ht="15" hidden="false" customHeight="false" outlineLevel="0" collapsed="false">
      <c r="A3677" s="28" t="n">
        <v>101</v>
      </c>
      <c r="B3677" s="29" t="n">
        <v>45747</v>
      </c>
      <c r="C3677" s="28" t="n">
        <v>45823.51</v>
      </c>
      <c r="D3677" s="28" t="n">
        <v>1920</v>
      </c>
      <c r="E3677" s="28" t="s">
        <v>380</v>
      </c>
    </row>
    <row r="3678" customFormat="false" ht="15" hidden="false" customHeight="false" outlineLevel="0" collapsed="false">
      <c r="A3678" s="28" t="n">
        <v>101</v>
      </c>
      <c r="B3678" s="29" t="n">
        <v>45777</v>
      </c>
      <c r="C3678" s="28" t="n">
        <v>47277.36</v>
      </c>
      <c r="D3678" s="28" t="n">
        <v>1920</v>
      </c>
      <c r="E3678" s="28" t="s">
        <v>380</v>
      </c>
    </row>
    <row r="3679" customFormat="false" ht="15" hidden="false" customHeight="false" outlineLevel="0" collapsed="false">
      <c r="A3679" s="28" t="n">
        <v>101</v>
      </c>
      <c r="B3679" s="29" t="n">
        <v>45808</v>
      </c>
      <c r="C3679" s="28" t="n">
        <v>48704.4</v>
      </c>
      <c r="D3679" s="28" t="n">
        <v>1920</v>
      </c>
      <c r="E3679" s="28" t="s">
        <v>380</v>
      </c>
    </row>
    <row r="3680" customFormat="false" ht="15" hidden="false" customHeight="false" outlineLevel="0" collapsed="false">
      <c r="A3680" s="28" t="n">
        <v>101</v>
      </c>
      <c r="B3680" s="29" t="n">
        <v>45838</v>
      </c>
      <c r="C3680" s="28" t="n">
        <v>50591.29</v>
      </c>
      <c r="D3680" s="28" t="n">
        <v>1920</v>
      </c>
      <c r="E3680" s="28" t="s">
        <v>380</v>
      </c>
    </row>
    <row r="3681" customFormat="false" ht="15" hidden="false" customHeight="false" outlineLevel="0" collapsed="false">
      <c r="A3681" s="28" t="n">
        <v>101</v>
      </c>
      <c r="B3681" s="29" t="n">
        <v>45869</v>
      </c>
      <c r="C3681" s="28" t="n">
        <v>52290.9</v>
      </c>
      <c r="D3681" s="28" t="n">
        <v>1920</v>
      </c>
      <c r="E3681" s="28" t="s">
        <v>380</v>
      </c>
    </row>
    <row r="3682" customFormat="false" ht="15" hidden="false" customHeight="false" outlineLevel="0" collapsed="false">
      <c r="A3682" s="28" t="n">
        <v>101</v>
      </c>
      <c r="B3682" s="29" t="n">
        <v>45900</v>
      </c>
      <c r="C3682" s="28" t="n">
        <v>54149.55</v>
      </c>
      <c r="D3682" s="28" t="n">
        <v>1920</v>
      </c>
      <c r="E3682" s="28" t="s">
        <v>380</v>
      </c>
    </row>
    <row r="3683" customFormat="false" ht="15" hidden="false" customHeight="false" outlineLevel="0" collapsed="false">
      <c r="A3683" s="28" t="n">
        <v>101</v>
      </c>
      <c r="B3683" s="29" t="n">
        <v>45930</v>
      </c>
      <c r="C3683" s="28" t="n">
        <v>55921.7</v>
      </c>
      <c r="D3683" s="28" t="n">
        <v>1920</v>
      </c>
      <c r="E3683" s="28" t="s">
        <v>380</v>
      </c>
    </row>
    <row r="3684" customFormat="false" ht="15" hidden="false" customHeight="false" outlineLevel="0" collapsed="false">
      <c r="A3684" s="28" t="n">
        <v>101</v>
      </c>
      <c r="B3684" s="29" t="n">
        <v>45961</v>
      </c>
      <c r="C3684" s="28" t="n">
        <v>57802.12</v>
      </c>
      <c r="D3684" s="28" t="n">
        <v>1920</v>
      </c>
      <c r="E3684" s="28" t="s">
        <v>380</v>
      </c>
    </row>
    <row r="3685" customFormat="false" ht="15" hidden="false" customHeight="false" outlineLevel="0" collapsed="false">
      <c r="A3685" s="28" t="n">
        <v>101</v>
      </c>
      <c r="B3685" s="29" t="n">
        <v>45991</v>
      </c>
      <c r="C3685" s="28" t="n">
        <v>59369.83</v>
      </c>
      <c r="D3685" s="28" t="n">
        <v>1920</v>
      </c>
      <c r="E3685" s="28" t="s">
        <v>380</v>
      </c>
    </row>
    <row r="3686" customFormat="false" ht="15" hidden="false" customHeight="false" outlineLevel="0" collapsed="false">
      <c r="A3686" s="28" t="n">
        <v>101</v>
      </c>
      <c r="B3686" s="29" t="n">
        <v>46022</v>
      </c>
      <c r="C3686" s="28" t="n">
        <v>59296.81</v>
      </c>
      <c r="D3686" s="28" t="n">
        <v>388.74</v>
      </c>
      <c r="E3686" s="28" t="s">
        <v>381</v>
      </c>
    </row>
    <row r="3687" customFormat="false" ht="15" hidden="false" customHeight="false" outlineLevel="0" collapsed="false">
      <c r="A3687" s="28" t="n">
        <v>101</v>
      </c>
      <c r="B3687" s="29" t="n">
        <v>46053</v>
      </c>
      <c r="C3687" s="28" t="n">
        <v>59640.17</v>
      </c>
      <c r="D3687" s="28" t="n">
        <v>577.53</v>
      </c>
      <c r="E3687" s="28" t="s">
        <v>381</v>
      </c>
    </row>
    <row r="3688" customFormat="false" ht="15" hidden="false" customHeight="false" outlineLevel="0" collapsed="false">
      <c r="A3688" s="28" t="n">
        <v>101</v>
      </c>
      <c r="B3688" s="29" t="n">
        <v>46081</v>
      </c>
      <c r="C3688" s="28" t="n">
        <v>61314.91</v>
      </c>
      <c r="D3688" s="28" t="n">
        <v>1920</v>
      </c>
      <c r="E3688" s="28" t="s">
        <v>380</v>
      </c>
    </row>
    <row r="3689" customFormat="false" ht="15" hidden="false" customHeight="false" outlineLevel="0" collapsed="false">
      <c r="A3689" s="28" t="n">
        <v>101</v>
      </c>
      <c r="B3689" s="29" t="n">
        <v>46112</v>
      </c>
      <c r="C3689" s="28" t="n">
        <v>63100.48</v>
      </c>
      <c r="D3689" s="28" t="n">
        <v>1920</v>
      </c>
      <c r="E3689" s="28" t="s">
        <v>380</v>
      </c>
    </row>
    <row r="3690" customFormat="false" ht="15" hidden="false" customHeight="false" outlineLevel="0" collapsed="false">
      <c r="A3690" s="28" t="n">
        <v>101</v>
      </c>
      <c r="B3690" s="29" t="n">
        <v>46142</v>
      </c>
      <c r="C3690" s="28" t="n">
        <v>64749.79</v>
      </c>
      <c r="D3690" s="28" t="n">
        <v>1920</v>
      </c>
      <c r="E3690" s="28" t="s">
        <v>380</v>
      </c>
    </row>
    <row r="3691" customFormat="false" ht="15" hidden="false" customHeight="false" outlineLevel="0" collapsed="false">
      <c r="A3691" s="28" t="n">
        <v>101</v>
      </c>
      <c r="B3691" s="29" t="n">
        <v>46173</v>
      </c>
      <c r="C3691" s="28" t="n">
        <v>66633.2</v>
      </c>
      <c r="D3691" s="28" t="n">
        <v>1920</v>
      </c>
      <c r="E3691" s="28" t="s">
        <v>380</v>
      </c>
    </row>
    <row r="3692" customFormat="false" ht="15" hidden="false" customHeight="false" outlineLevel="0" collapsed="false">
      <c r="A3692" s="28" t="n">
        <v>101</v>
      </c>
      <c r="B3692" s="29" t="n">
        <v>46203</v>
      </c>
      <c r="C3692" s="28" t="n">
        <v>68411.99</v>
      </c>
      <c r="D3692" s="28" t="n">
        <v>1920</v>
      </c>
      <c r="E3692" s="28" t="s">
        <v>380</v>
      </c>
    </row>
    <row r="3693" customFormat="false" ht="15" hidden="false" customHeight="false" outlineLevel="0" collapsed="false">
      <c r="A3693" s="28" t="n">
        <v>101</v>
      </c>
      <c r="B3693" s="29" t="n">
        <v>46234</v>
      </c>
      <c r="C3693" s="28" t="n">
        <v>69824.02</v>
      </c>
      <c r="D3693" s="28" t="n">
        <v>1920</v>
      </c>
      <c r="E3693" s="28" t="s">
        <v>380</v>
      </c>
    </row>
    <row r="3694" customFormat="false" ht="15" hidden="false" customHeight="false" outlineLevel="0" collapsed="false">
      <c r="A3694" s="28" t="n">
        <v>101</v>
      </c>
      <c r="B3694" s="29" t="n">
        <v>46265</v>
      </c>
      <c r="C3694" s="28" t="n">
        <v>71204.53</v>
      </c>
      <c r="D3694" s="28" t="n">
        <v>1920</v>
      </c>
      <c r="E3694" s="28" t="s">
        <v>380</v>
      </c>
    </row>
    <row r="3695" customFormat="false" ht="15" hidden="false" customHeight="false" outlineLevel="0" collapsed="false">
      <c r="A3695" s="28" t="n">
        <v>102</v>
      </c>
      <c r="B3695" s="29" t="n">
        <v>44957</v>
      </c>
      <c r="C3695" s="28" t="n">
        <v>5340.27</v>
      </c>
      <c r="D3695" s="28" t="n">
        <v>1660</v>
      </c>
      <c r="E3695" s="28" t="s">
        <v>380</v>
      </c>
    </row>
    <row r="3696" customFormat="false" ht="15" hidden="false" customHeight="false" outlineLevel="0" collapsed="false">
      <c r="A3696" s="28" t="n">
        <v>102</v>
      </c>
      <c r="B3696" s="29" t="n">
        <v>44985</v>
      </c>
      <c r="C3696" s="28" t="n">
        <v>6977.75</v>
      </c>
      <c r="D3696" s="28" t="n">
        <v>1660</v>
      </c>
      <c r="E3696" s="28" t="s">
        <v>380</v>
      </c>
    </row>
    <row r="3697" customFormat="false" ht="15" hidden="false" customHeight="false" outlineLevel="0" collapsed="false">
      <c r="A3697" s="28" t="n">
        <v>102</v>
      </c>
      <c r="B3697" s="29" t="n">
        <v>45016</v>
      </c>
      <c r="C3697" s="28" t="n">
        <v>8273.55</v>
      </c>
      <c r="D3697" s="28" t="n">
        <v>1660</v>
      </c>
      <c r="E3697" s="28" t="s">
        <v>380</v>
      </c>
    </row>
    <row r="3698" customFormat="false" ht="15" hidden="false" customHeight="false" outlineLevel="0" collapsed="false">
      <c r="A3698" s="28" t="n">
        <v>102</v>
      </c>
      <c r="B3698" s="29" t="n">
        <v>45046</v>
      </c>
      <c r="C3698" s="28" t="n">
        <v>9567.08</v>
      </c>
      <c r="D3698" s="28" t="n">
        <v>1660</v>
      </c>
      <c r="E3698" s="28" t="s">
        <v>380</v>
      </c>
    </row>
    <row r="3699" customFormat="false" ht="15" hidden="false" customHeight="false" outlineLevel="0" collapsed="false">
      <c r="A3699" s="28" t="n">
        <v>102</v>
      </c>
      <c r="B3699" s="29" t="n">
        <v>45077</v>
      </c>
      <c r="C3699" s="28" t="n">
        <v>10737.49</v>
      </c>
      <c r="D3699" s="28" t="n">
        <v>1660</v>
      </c>
      <c r="E3699" s="28" t="s">
        <v>380</v>
      </c>
    </row>
    <row r="3700" customFormat="false" ht="15" hidden="false" customHeight="false" outlineLevel="0" collapsed="false">
      <c r="A3700" s="28" t="n">
        <v>102</v>
      </c>
      <c r="B3700" s="29" t="n">
        <v>45107</v>
      </c>
      <c r="C3700" s="28" t="n">
        <v>12259.06</v>
      </c>
      <c r="D3700" s="28" t="n">
        <v>1660</v>
      </c>
      <c r="E3700" s="28" t="s">
        <v>380</v>
      </c>
    </row>
    <row r="3701" customFormat="false" ht="15" hidden="false" customHeight="false" outlineLevel="0" collapsed="false">
      <c r="A3701" s="28" t="n">
        <v>102</v>
      </c>
      <c r="B3701" s="29" t="n">
        <v>45138</v>
      </c>
      <c r="C3701" s="28" t="n">
        <v>13785.04</v>
      </c>
      <c r="D3701" s="28" t="n">
        <v>1660</v>
      </c>
      <c r="E3701" s="28" t="s">
        <v>380</v>
      </c>
    </row>
    <row r="3702" customFormat="false" ht="15" hidden="false" customHeight="false" outlineLevel="0" collapsed="false">
      <c r="A3702" s="28" t="n">
        <v>102</v>
      </c>
      <c r="B3702" s="29" t="n">
        <v>45169</v>
      </c>
      <c r="C3702" s="28" t="n">
        <v>15154.27</v>
      </c>
      <c r="D3702" s="28" t="n">
        <v>1660</v>
      </c>
      <c r="E3702" s="28" t="s">
        <v>380</v>
      </c>
    </row>
    <row r="3703" customFormat="false" ht="15" hidden="false" customHeight="false" outlineLevel="0" collapsed="false">
      <c r="A3703" s="28" t="n">
        <v>102</v>
      </c>
      <c r="B3703" s="29" t="n">
        <v>45199</v>
      </c>
      <c r="C3703" s="28" t="n">
        <v>16781.3</v>
      </c>
      <c r="D3703" s="28" t="n">
        <v>1660</v>
      </c>
      <c r="E3703" s="28" t="s">
        <v>380</v>
      </c>
    </row>
    <row r="3704" customFormat="false" ht="15" hidden="false" customHeight="false" outlineLevel="0" collapsed="false">
      <c r="A3704" s="28" t="n">
        <v>102</v>
      </c>
      <c r="B3704" s="29" t="n">
        <v>45230</v>
      </c>
      <c r="C3704" s="28" t="n">
        <v>18144.3</v>
      </c>
      <c r="D3704" s="28" t="n">
        <v>1660</v>
      </c>
      <c r="E3704" s="28" t="s">
        <v>380</v>
      </c>
    </row>
    <row r="3705" customFormat="false" ht="15" hidden="false" customHeight="false" outlineLevel="0" collapsed="false">
      <c r="A3705" s="28" t="n">
        <v>102</v>
      </c>
      <c r="B3705" s="29" t="n">
        <v>45260</v>
      </c>
      <c r="C3705" s="28" t="n">
        <v>18793.44</v>
      </c>
      <c r="D3705" s="28" t="n">
        <v>1095.02</v>
      </c>
      <c r="E3705" s="28" t="s">
        <v>381</v>
      </c>
    </row>
    <row r="3706" customFormat="false" ht="15" hidden="false" customHeight="false" outlineLevel="0" collapsed="false">
      <c r="A3706" s="28" t="n">
        <v>102</v>
      </c>
      <c r="B3706" s="29" t="n">
        <v>45291</v>
      </c>
      <c r="C3706" s="28" t="n">
        <v>19101.61</v>
      </c>
      <c r="D3706" s="28" t="n">
        <v>443.99</v>
      </c>
      <c r="E3706" s="28" t="s">
        <v>381</v>
      </c>
    </row>
    <row r="3707" customFormat="false" ht="15" hidden="false" customHeight="false" outlineLevel="0" collapsed="false">
      <c r="A3707" s="28" t="n">
        <v>102</v>
      </c>
      <c r="B3707" s="29" t="n">
        <v>45322</v>
      </c>
      <c r="C3707" s="28" t="n">
        <v>18825.1</v>
      </c>
      <c r="D3707" s="28" t="n">
        <v>0</v>
      </c>
      <c r="E3707" s="28" t="s">
        <v>379</v>
      </c>
    </row>
    <row r="3708" customFormat="false" ht="15" hidden="false" customHeight="false" outlineLevel="0" collapsed="false">
      <c r="A3708" s="28" t="n">
        <v>102</v>
      </c>
      <c r="B3708" s="29" t="n">
        <v>45351</v>
      </c>
      <c r="C3708" s="28" t="n">
        <v>20304.54</v>
      </c>
      <c r="D3708" s="28" t="n">
        <v>617.89</v>
      </c>
      <c r="E3708" s="28" t="s">
        <v>381</v>
      </c>
    </row>
    <row r="3709" customFormat="false" ht="15" hidden="false" customHeight="false" outlineLevel="0" collapsed="false">
      <c r="A3709" s="28" t="n">
        <v>102</v>
      </c>
      <c r="B3709" s="29" t="n">
        <v>45382</v>
      </c>
      <c r="C3709" s="28" t="n">
        <v>21702.28</v>
      </c>
      <c r="D3709" s="28" t="n">
        <v>766.08</v>
      </c>
      <c r="E3709" s="28" t="s">
        <v>379</v>
      </c>
    </row>
    <row r="3710" customFormat="false" ht="15" hidden="false" customHeight="false" outlineLevel="0" collapsed="false">
      <c r="A3710" s="28" t="n">
        <v>102</v>
      </c>
      <c r="B3710" s="29" t="n">
        <v>45412</v>
      </c>
      <c r="C3710" s="28" t="n">
        <v>22906.92</v>
      </c>
      <c r="D3710" s="28" t="n">
        <v>1660</v>
      </c>
      <c r="E3710" s="28" t="s">
        <v>380</v>
      </c>
    </row>
    <row r="3711" customFormat="false" ht="15" hidden="false" customHeight="false" outlineLevel="0" collapsed="false">
      <c r="A3711" s="28" t="n">
        <v>102</v>
      </c>
      <c r="B3711" s="29" t="n">
        <v>45443</v>
      </c>
      <c r="C3711" s="28" t="n">
        <v>24390.66</v>
      </c>
      <c r="D3711" s="28" t="n">
        <v>1660</v>
      </c>
      <c r="E3711" s="28" t="s">
        <v>380</v>
      </c>
    </row>
    <row r="3712" customFormat="false" ht="15" hidden="false" customHeight="false" outlineLevel="0" collapsed="false">
      <c r="A3712" s="28" t="n">
        <v>102</v>
      </c>
      <c r="B3712" s="29" t="n">
        <v>45473</v>
      </c>
      <c r="C3712" s="28" t="n">
        <v>25676.27</v>
      </c>
      <c r="D3712" s="28" t="n">
        <v>1660</v>
      </c>
      <c r="E3712" s="28" t="s">
        <v>380</v>
      </c>
    </row>
    <row r="3713" customFormat="false" ht="15" hidden="false" customHeight="false" outlineLevel="0" collapsed="false">
      <c r="A3713" s="28" t="n">
        <v>102</v>
      </c>
      <c r="B3713" s="29" t="n">
        <v>45504</v>
      </c>
      <c r="C3713" s="28" t="n">
        <v>26844.32</v>
      </c>
      <c r="D3713" s="28" t="n">
        <v>1660</v>
      </c>
      <c r="E3713" s="28" t="s">
        <v>380</v>
      </c>
    </row>
    <row r="3714" customFormat="false" ht="15" hidden="false" customHeight="false" outlineLevel="0" collapsed="false">
      <c r="A3714" s="28" t="n">
        <v>102</v>
      </c>
      <c r="B3714" s="29" t="n">
        <v>45535</v>
      </c>
      <c r="C3714" s="28" t="n">
        <v>26837.27</v>
      </c>
      <c r="D3714" s="28" t="n">
        <v>0</v>
      </c>
      <c r="E3714" s="28" t="s">
        <v>379</v>
      </c>
    </row>
    <row r="3715" customFormat="false" ht="15" hidden="false" customHeight="false" outlineLevel="0" collapsed="false">
      <c r="A3715" s="28" t="n">
        <v>102</v>
      </c>
      <c r="B3715" s="29" t="n">
        <v>45565</v>
      </c>
      <c r="C3715" s="28" t="n">
        <v>28178.44</v>
      </c>
      <c r="D3715" s="28" t="n">
        <v>1660</v>
      </c>
      <c r="E3715" s="28" t="s">
        <v>380</v>
      </c>
    </row>
    <row r="3716" customFormat="false" ht="15" hidden="false" customHeight="false" outlineLevel="0" collapsed="false">
      <c r="A3716" s="28" t="n">
        <v>102</v>
      </c>
      <c r="B3716" s="29" t="n">
        <v>45596</v>
      </c>
      <c r="C3716" s="28" t="n">
        <v>27893.07</v>
      </c>
      <c r="D3716" s="28" t="n">
        <v>0</v>
      </c>
      <c r="E3716" s="28" t="s">
        <v>379</v>
      </c>
    </row>
    <row r="3717" customFormat="false" ht="15" hidden="false" customHeight="false" outlineLevel="0" collapsed="false">
      <c r="A3717" s="28" t="n">
        <v>102</v>
      </c>
      <c r="B3717" s="29" t="n">
        <v>45626</v>
      </c>
      <c r="C3717" s="28" t="n">
        <v>29110.71</v>
      </c>
      <c r="D3717" s="28" t="n">
        <v>1660</v>
      </c>
      <c r="E3717" s="28" t="s">
        <v>380</v>
      </c>
    </row>
    <row r="3718" customFormat="false" ht="15" hidden="false" customHeight="false" outlineLevel="0" collapsed="false">
      <c r="A3718" s="28" t="n">
        <v>102</v>
      </c>
      <c r="B3718" s="29" t="n">
        <v>45657</v>
      </c>
      <c r="C3718" s="28" t="n">
        <v>30458</v>
      </c>
      <c r="D3718" s="28" t="n">
        <v>1660</v>
      </c>
      <c r="E3718" s="28" t="s">
        <v>380</v>
      </c>
    </row>
    <row r="3719" customFormat="false" ht="15" hidden="false" customHeight="false" outlineLevel="0" collapsed="false">
      <c r="A3719" s="28" t="n">
        <v>102</v>
      </c>
      <c r="B3719" s="29" t="n">
        <v>45688</v>
      </c>
      <c r="C3719" s="28" t="n">
        <v>32048.1</v>
      </c>
      <c r="D3719" s="28" t="n">
        <v>1660</v>
      </c>
      <c r="E3719" s="28" t="s">
        <v>380</v>
      </c>
    </row>
    <row r="3720" customFormat="false" ht="15" hidden="false" customHeight="false" outlineLevel="0" collapsed="false">
      <c r="A3720" s="28" t="n">
        <v>102</v>
      </c>
      <c r="B3720" s="29" t="n">
        <v>45716</v>
      </c>
      <c r="C3720" s="28" t="n">
        <v>32047.56</v>
      </c>
      <c r="D3720" s="28" t="n">
        <v>0</v>
      </c>
      <c r="E3720" s="28" t="s">
        <v>379</v>
      </c>
    </row>
    <row r="3721" customFormat="false" ht="15" hidden="false" customHeight="false" outlineLevel="0" collapsed="false">
      <c r="A3721" s="28" t="n">
        <v>102</v>
      </c>
      <c r="B3721" s="29" t="n">
        <v>45747</v>
      </c>
      <c r="C3721" s="28" t="n">
        <v>33582.57</v>
      </c>
      <c r="D3721" s="28" t="n">
        <v>1660</v>
      </c>
      <c r="E3721" s="28" t="s">
        <v>380</v>
      </c>
    </row>
    <row r="3722" customFormat="false" ht="15" hidden="false" customHeight="false" outlineLevel="0" collapsed="false">
      <c r="A3722" s="28" t="n">
        <v>102</v>
      </c>
      <c r="B3722" s="29" t="n">
        <v>45777</v>
      </c>
      <c r="C3722" s="28" t="n">
        <v>34808.36</v>
      </c>
      <c r="D3722" s="28" t="n">
        <v>1660</v>
      </c>
      <c r="E3722" s="28" t="s">
        <v>380</v>
      </c>
    </row>
    <row r="3723" customFormat="false" ht="15" hidden="false" customHeight="false" outlineLevel="0" collapsed="false">
      <c r="A3723" s="28" t="n">
        <v>102</v>
      </c>
      <c r="B3723" s="29" t="n">
        <v>45808</v>
      </c>
      <c r="C3723" s="28" t="n">
        <v>35322.76</v>
      </c>
      <c r="D3723" s="28" t="n">
        <v>997.19</v>
      </c>
      <c r="E3723" s="28" t="s">
        <v>381</v>
      </c>
    </row>
    <row r="3724" customFormat="false" ht="15" hidden="false" customHeight="false" outlineLevel="0" collapsed="false">
      <c r="A3724" s="28" t="n">
        <v>102</v>
      </c>
      <c r="B3724" s="29" t="n">
        <v>45838</v>
      </c>
      <c r="C3724" s="28" t="n">
        <v>36718.6</v>
      </c>
      <c r="D3724" s="28" t="n">
        <v>1660</v>
      </c>
      <c r="E3724" s="28" t="s">
        <v>380</v>
      </c>
    </row>
    <row r="3725" customFormat="false" ht="15" hidden="false" customHeight="false" outlineLevel="0" collapsed="false">
      <c r="A3725" s="28" t="n">
        <v>102</v>
      </c>
      <c r="B3725" s="29" t="n">
        <v>45869</v>
      </c>
      <c r="C3725" s="28" t="n">
        <v>36648.92</v>
      </c>
      <c r="D3725" s="28" t="n">
        <v>0</v>
      </c>
      <c r="E3725" s="28" t="s">
        <v>379</v>
      </c>
    </row>
    <row r="3726" customFormat="false" ht="15" hidden="false" customHeight="false" outlineLevel="0" collapsed="false">
      <c r="A3726" s="28" t="n">
        <v>102</v>
      </c>
      <c r="B3726" s="29" t="n">
        <v>45900</v>
      </c>
      <c r="C3726" s="28" t="n">
        <v>38004.88</v>
      </c>
      <c r="D3726" s="28" t="n">
        <v>1660</v>
      </c>
      <c r="E3726" s="28" t="s">
        <v>380</v>
      </c>
    </row>
    <row r="3727" customFormat="false" ht="15" hidden="false" customHeight="false" outlineLevel="0" collapsed="false">
      <c r="A3727" s="28" t="n">
        <v>102</v>
      </c>
      <c r="B3727" s="29" t="n">
        <v>45930</v>
      </c>
      <c r="C3727" s="28" t="n">
        <v>38305.35</v>
      </c>
      <c r="D3727" s="28" t="n">
        <v>720.97</v>
      </c>
      <c r="E3727" s="28" t="s">
        <v>381</v>
      </c>
    </row>
    <row r="3728" customFormat="false" ht="15" hidden="false" customHeight="false" outlineLevel="0" collapsed="false">
      <c r="A3728" s="28" t="n">
        <v>102</v>
      </c>
      <c r="B3728" s="29" t="n">
        <v>45961</v>
      </c>
      <c r="C3728" s="28" t="n">
        <v>39852.13</v>
      </c>
      <c r="D3728" s="28" t="n">
        <v>1660</v>
      </c>
      <c r="E3728" s="28" t="s">
        <v>380</v>
      </c>
    </row>
    <row r="3729" customFormat="false" ht="15" hidden="false" customHeight="false" outlineLevel="0" collapsed="false">
      <c r="A3729" s="28" t="n">
        <v>102</v>
      </c>
      <c r="B3729" s="29" t="n">
        <v>45991</v>
      </c>
      <c r="C3729" s="28" t="n">
        <v>41293</v>
      </c>
      <c r="D3729" s="28" t="n">
        <v>1660</v>
      </c>
      <c r="E3729" s="28" t="s">
        <v>380</v>
      </c>
    </row>
    <row r="3730" customFormat="false" ht="15" hidden="false" customHeight="false" outlineLevel="0" collapsed="false">
      <c r="A3730" s="28" t="n">
        <v>102</v>
      </c>
      <c r="B3730" s="29" t="n">
        <v>46022</v>
      </c>
      <c r="C3730" s="28" t="n">
        <v>42810.72</v>
      </c>
      <c r="D3730" s="28" t="n">
        <v>1660</v>
      </c>
      <c r="E3730" s="28" t="s">
        <v>380</v>
      </c>
    </row>
    <row r="3731" customFormat="false" ht="15" hidden="false" customHeight="false" outlineLevel="0" collapsed="false">
      <c r="A3731" s="28" t="n">
        <v>102</v>
      </c>
      <c r="B3731" s="29" t="n">
        <v>46053</v>
      </c>
      <c r="C3731" s="28" t="n">
        <v>44290.16</v>
      </c>
      <c r="D3731" s="28" t="n">
        <v>1660</v>
      </c>
      <c r="E3731" s="28" t="s">
        <v>380</v>
      </c>
    </row>
    <row r="3732" customFormat="false" ht="15" hidden="false" customHeight="false" outlineLevel="0" collapsed="false">
      <c r="A3732" s="28" t="n">
        <v>102</v>
      </c>
      <c r="B3732" s="29" t="n">
        <v>46081</v>
      </c>
      <c r="C3732" s="28" t="n">
        <v>45477.75</v>
      </c>
      <c r="D3732" s="28" t="n">
        <v>1660</v>
      </c>
      <c r="E3732" s="28" t="s">
        <v>380</v>
      </c>
    </row>
    <row r="3733" customFormat="false" ht="15" hidden="false" customHeight="false" outlineLevel="0" collapsed="false">
      <c r="A3733" s="28" t="n">
        <v>102</v>
      </c>
      <c r="B3733" s="29" t="n">
        <v>46112</v>
      </c>
      <c r="C3733" s="28" t="n">
        <v>47104.54</v>
      </c>
      <c r="D3733" s="28" t="n">
        <v>1660</v>
      </c>
      <c r="E3733" s="28" t="s">
        <v>380</v>
      </c>
    </row>
    <row r="3734" customFormat="false" ht="15" hidden="false" customHeight="false" outlineLevel="0" collapsed="false">
      <c r="A3734" s="28" t="n">
        <v>102</v>
      </c>
      <c r="B3734" s="29" t="n">
        <v>46142</v>
      </c>
      <c r="C3734" s="28" t="n">
        <v>47554.2</v>
      </c>
      <c r="D3734" s="28" t="n">
        <v>944.39</v>
      </c>
      <c r="E3734" s="28" t="s">
        <v>381</v>
      </c>
    </row>
    <row r="3735" customFormat="false" ht="15" hidden="false" customHeight="false" outlineLevel="0" collapsed="false">
      <c r="A3735" s="28" t="n">
        <v>102</v>
      </c>
      <c r="B3735" s="29" t="n">
        <v>46173</v>
      </c>
      <c r="C3735" s="28" t="n">
        <v>48854.83</v>
      </c>
      <c r="D3735" s="28" t="n">
        <v>1660</v>
      </c>
      <c r="E3735" s="28" t="s">
        <v>380</v>
      </c>
    </row>
    <row r="3736" customFormat="false" ht="15" hidden="false" customHeight="false" outlineLevel="0" collapsed="false">
      <c r="A3736" s="28" t="n">
        <v>102</v>
      </c>
      <c r="B3736" s="29" t="n">
        <v>46203</v>
      </c>
      <c r="C3736" s="28" t="n">
        <v>50265.4</v>
      </c>
      <c r="D3736" s="28" t="n">
        <v>1660</v>
      </c>
      <c r="E3736" s="28" t="s">
        <v>380</v>
      </c>
    </row>
    <row r="3737" customFormat="false" ht="15" hidden="false" customHeight="false" outlineLevel="0" collapsed="false">
      <c r="A3737" s="28" t="n">
        <v>102</v>
      </c>
      <c r="B3737" s="29" t="n">
        <v>46234</v>
      </c>
      <c r="C3737" s="28" t="n">
        <v>51861.09</v>
      </c>
      <c r="D3737" s="28" t="n">
        <v>1660</v>
      </c>
      <c r="E3737" s="28" t="s">
        <v>380</v>
      </c>
    </row>
    <row r="3738" customFormat="false" ht="15" hidden="false" customHeight="false" outlineLevel="0" collapsed="false">
      <c r="A3738" s="28" t="n">
        <v>102</v>
      </c>
      <c r="B3738" s="29" t="n">
        <v>46265</v>
      </c>
      <c r="C3738" s="28" t="n">
        <v>53129.31</v>
      </c>
      <c r="D3738" s="28" t="n">
        <v>1660</v>
      </c>
      <c r="E3738" s="28" t="s">
        <v>380</v>
      </c>
    </row>
    <row r="3739" customFormat="false" ht="15" hidden="false" customHeight="false" outlineLevel="0" collapsed="false">
      <c r="A3739" s="28" t="n">
        <v>103</v>
      </c>
      <c r="B3739" s="29" t="n">
        <v>44957</v>
      </c>
      <c r="C3739" s="28" t="n">
        <v>10138.51</v>
      </c>
      <c r="D3739" s="28" t="n">
        <v>1630</v>
      </c>
      <c r="E3739" s="28" t="s">
        <v>380</v>
      </c>
    </row>
    <row r="3740" customFormat="false" ht="15" hidden="false" customHeight="false" outlineLevel="0" collapsed="false">
      <c r="A3740" s="28" t="n">
        <v>103</v>
      </c>
      <c r="B3740" s="29" t="n">
        <v>44985</v>
      </c>
      <c r="C3740" s="28" t="n">
        <v>10345.4</v>
      </c>
      <c r="D3740" s="28" t="n">
        <v>412.41</v>
      </c>
      <c r="E3740" s="28" t="s">
        <v>381</v>
      </c>
    </row>
    <row r="3741" customFormat="false" ht="15" hidden="false" customHeight="false" outlineLevel="0" collapsed="false">
      <c r="A3741" s="28" t="n">
        <v>103</v>
      </c>
      <c r="B3741" s="29" t="n">
        <v>45016</v>
      </c>
      <c r="C3741" s="28" t="n">
        <v>11600.6</v>
      </c>
      <c r="D3741" s="28" t="n">
        <v>1630</v>
      </c>
      <c r="E3741" s="28" t="s">
        <v>380</v>
      </c>
    </row>
    <row r="3742" customFormat="false" ht="15" hidden="false" customHeight="false" outlineLevel="0" collapsed="false">
      <c r="A3742" s="28" t="n">
        <v>103</v>
      </c>
      <c r="B3742" s="29" t="n">
        <v>45046</v>
      </c>
      <c r="C3742" s="28" t="n">
        <v>12794.66</v>
      </c>
      <c r="D3742" s="28" t="n">
        <v>1630</v>
      </c>
      <c r="E3742" s="28" t="s">
        <v>380</v>
      </c>
    </row>
    <row r="3743" customFormat="false" ht="15" hidden="false" customHeight="false" outlineLevel="0" collapsed="false">
      <c r="A3743" s="28" t="n">
        <v>103</v>
      </c>
      <c r="B3743" s="29" t="n">
        <v>45077</v>
      </c>
      <c r="C3743" s="28" t="n">
        <v>14110.32</v>
      </c>
      <c r="D3743" s="28" t="n">
        <v>1630</v>
      </c>
      <c r="E3743" s="28" t="s">
        <v>380</v>
      </c>
    </row>
    <row r="3744" customFormat="false" ht="15" hidden="false" customHeight="false" outlineLevel="0" collapsed="false">
      <c r="A3744" s="28" t="n">
        <v>103</v>
      </c>
      <c r="B3744" s="29" t="n">
        <v>45107</v>
      </c>
      <c r="C3744" s="28" t="n">
        <v>15556.09</v>
      </c>
      <c r="D3744" s="28" t="n">
        <v>1630</v>
      </c>
      <c r="E3744" s="28" t="s">
        <v>380</v>
      </c>
    </row>
    <row r="3745" customFormat="false" ht="15" hidden="false" customHeight="false" outlineLevel="0" collapsed="false">
      <c r="A3745" s="28" t="n">
        <v>103</v>
      </c>
      <c r="B3745" s="29" t="n">
        <v>45138</v>
      </c>
      <c r="C3745" s="28" t="n">
        <v>17049.19</v>
      </c>
      <c r="D3745" s="28" t="n">
        <v>1630</v>
      </c>
      <c r="E3745" s="28" t="s">
        <v>380</v>
      </c>
    </row>
    <row r="3746" customFormat="false" ht="15" hidden="false" customHeight="false" outlineLevel="0" collapsed="false">
      <c r="A3746" s="28" t="n">
        <v>103</v>
      </c>
      <c r="B3746" s="29" t="n">
        <v>45169</v>
      </c>
      <c r="C3746" s="28" t="n">
        <v>18269.09</v>
      </c>
      <c r="D3746" s="28" t="n">
        <v>1630</v>
      </c>
      <c r="E3746" s="28" t="s">
        <v>380</v>
      </c>
    </row>
    <row r="3747" customFormat="false" ht="15" hidden="false" customHeight="false" outlineLevel="0" collapsed="false">
      <c r="A3747" s="28" t="n">
        <v>103</v>
      </c>
      <c r="B3747" s="29" t="n">
        <v>45199</v>
      </c>
      <c r="C3747" s="28" t="n">
        <v>19646.59</v>
      </c>
      <c r="D3747" s="28" t="n">
        <v>1630</v>
      </c>
      <c r="E3747" s="28" t="s">
        <v>380</v>
      </c>
    </row>
    <row r="3748" customFormat="false" ht="15" hidden="false" customHeight="false" outlineLevel="0" collapsed="false">
      <c r="A3748" s="28" t="n">
        <v>103</v>
      </c>
      <c r="B3748" s="29" t="n">
        <v>45230</v>
      </c>
      <c r="C3748" s="28" t="n">
        <v>20796.3</v>
      </c>
      <c r="D3748" s="28" t="n">
        <v>1630</v>
      </c>
      <c r="E3748" s="28" t="s">
        <v>380</v>
      </c>
    </row>
    <row r="3749" customFormat="false" ht="15" hidden="false" customHeight="false" outlineLevel="0" collapsed="false">
      <c r="A3749" s="28" t="n">
        <v>103</v>
      </c>
      <c r="B3749" s="29" t="n">
        <v>45260</v>
      </c>
      <c r="C3749" s="28" t="n">
        <v>22425.08</v>
      </c>
      <c r="D3749" s="28" t="n">
        <v>1630</v>
      </c>
      <c r="E3749" s="28" t="s">
        <v>380</v>
      </c>
    </row>
    <row r="3750" customFormat="false" ht="15" hidden="false" customHeight="false" outlineLevel="0" collapsed="false">
      <c r="A3750" s="28" t="n">
        <v>103</v>
      </c>
      <c r="B3750" s="29" t="n">
        <v>45291</v>
      </c>
      <c r="C3750" s="28" t="n">
        <v>23642.65</v>
      </c>
      <c r="D3750" s="28" t="n">
        <v>1630</v>
      </c>
      <c r="E3750" s="28" t="s">
        <v>380</v>
      </c>
    </row>
    <row r="3751" customFormat="false" ht="15" hidden="false" customHeight="false" outlineLevel="0" collapsed="false">
      <c r="A3751" s="28" t="n">
        <v>103</v>
      </c>
      <c r="B3751" s="29" t="n">
        <v>45322</v>
      </c>
      <c r="C3751" s="28" t="n">
        <v>24799.98</v>
      </c>
      <c r="D3751" s="28" t="n">
        <v>1630</v>
      </c>
      <c r="E3751" s="28" t="s">
        <v>380</v>
      </c>
    </row>
    <row r="3752" customFormat="false" ht="15" hidden="false" customHeight="false" outlineLevel="0" collapsed="false">
      <c r="A3752" s="28" t="n">
        <v>103</v>
      </c>
      <c r="B3752" s="29" t="n">
        <v>45351</v>
      </c>
      <c r="C3752" s="28" t="n">
        <v>25151.32</v>
      </c>
      <c r="D3752" s="28" t="n">
        <v>396.46</v>
      </c>
      <c r="E3752" s="28" t="s">
        <v>381</v>
      </c>
    </row>
    <row r="3753" customFormat="false" ht="15" hidden="false" customHeight="false" outlineLevel="0" collapsed="false">
      <c r="A3753" s="28" t="n">
        <v>103</v>
      </c>
      <c r="B3753" s="29" t="n">
        <v>45382</v>
      </c>
      <c r="C3753" s="28" t="n">
        <v>26329.82</v>
      </c>
      <c r="D3753" s="28" t="n">
        <v>1630</v>
      </c>
      <c r="E3753" s="28" t="s">
        <v>380</v>
      </c>
    </row>
    <row r="3754" customFormat="false" ht="15" hidden="false" customHeight="false" outlineLevel="0" collapsed="false">
      <c r="A3754" s="28" t="n">
        <v>103</v>
      </c>
      <c r="B3754" s="29" t="n">
        <v>45412</v>
      </c>
      <c r="C3754" s="28" t="n">
        <v>27915.65</v>
      </c>
      <c r="D3754" s="28" t="n">
        <v>1630</v>
      </c>
      <c r="E3754" s="28" t="s">
        <v>380</v>
      </c>
    </row>
    <row r="3755" customFormat="false" ht="15" hidden="false" customHeight="false" outlineLevel="0" collapsed="false">
      <c r="A3755" s="28" t="n">
        <v>103</v>
      </c>
      <c r="B3755" s="29" t="n">
        <v>45443</v>
      </c>
      <c r="C3755" s="28" t="n">
        <v>29472.5</v>
      </c>
      <c r="D3755" s="28" t="n">
        <v>1630</v>
      </c>
      <c r="E3755" s="28" t="s">
        <v>380</v>
      </c>
    </row>
    <row r="3756" customFormat="false" ht="15" hidden="false" customHeight="false" outlineLevel="0" collapsed="false">
      <c r="A3756" s="28" t="n">
        <v>103</v>
      </c>
      <c r="B3756" s="29" t="n">
        <v>45473</v>
      </c>
      <c r="C3756" s="28" t="n">
        <v>30669.07</v>
      </c>
      <c r="D3756" s="28" t="n">
        <v>1630</v>
      </c>
      <c r="E3756" s="28" t="s">
        <v>380</v>
      </c>
    </row>
    <row r="3757" customFormat="false" ht="15" hidden="false" customHeight="false" outlineLevel="0" collapsed="false">
      <c r="A3757" s="28" t="n">
        <v>103</v>
      </c>
      <c r="B3757" s="29" t="n">
        <v>45504</v>
      </c>
      <c r="C3757" s="28" t="n">
        <v>31389.39</v>
      </c>
      <c r="D3757" s="28" t="n">
        <v>995.69</v>
      </c>
      <c r="E3757" s="28" t="s">
        <v>381</v>
      </c>
    </row>
    <row r="3758" customFormat="false" ht="15" hidden="false" customHeight="false" outlineLevel="0" collapsed="false">
      <c r="A3758" s="28" t="n">
        <v>103</v>
      </c>
      <c r="B3758" s="29" t="n">
        <v>45535</v>
      </c>
      <c r="C3758" s="28" t="n">
        <v>32751.05</v>
      </c>
      <c r="D3758" s="28" t="n">
        <v>1630</v>
      </c>
      <c r="E3758" s="28" t="s">
        <v>380</v>
      </c>
    </row>
    <row r="3759" customFormat="false" ht="15" hidden="false" customHeight="false" outlineLevel="0" collapsed="false">
      <c r="A3759" s="28" t="n">
        <v>103</v>
      </c>
      <c r="B3759" s="29" t="n">
        <v>45565</v>
      </c>
      <c r="C3759" s="28" t="n">
        <v>33384.19</v>
      </c>
      <c r="D3759" s="28" t="n">
        <v>1086.85</v>
      </c>
      <c r="E3759" s="28" t="s">
        <v>381</v>
      </c>
    </row>
    <row r="3760" customFormat="false" ht="15" hidden="false" customHeight="false" outlineLevel="0" collapsed="false">
      <c r="A3760" s="28" t="n">
        <v>103</v>
      </c>
      <c r="B3760" s="29" t="n">
        <v>45596</v>
      </c>
      <c r="C3760" s="28" t="n">
        <v>34789.17</v>
      </c>
      <c r="D3760" s="28" t="n">
        <v>1630</v>
      </c>
      <c r="E3760" s="28" t="s">
        <v>380</v>
      </c>
    </row>
    <row r="3761" customFormat="false" ht="15" hidden="false" customHeight="false" outlineLevel="0" collapsed="false">
      <c r="A3761" s="28" t="n">
        <v>103</v>
      </c>
      <c r="B3761" s="29" t="n">
        <v>45626</v>
      </c>
      <c r="C3761" s="28" t="n">
        <v>36099.48</v>
      </c>
      <c r="D3761" s="28" t="n">
        <v>1630</v>
      </c>
      <c r="E3761" s="28" t="s">
        <v>380</v>
      </c>
    </row>
    <row r="3762" customFormat="false" ht="15" hidden="false" customHeight="false" outlineLevel="0" collapsed="false">
      <c r="A3762" s="28" t="n">
        <v>103</v>
      </c>
      <c r="B3762" s="29" t="n">
        <v>45657</v>
      </c>
      <c r="C3762" s="28" t="n">
        <v>37424.01</v>
      </c>
      <c r="D3762" s="28" t="n">
        <v>1630</v>
      </c>
      <c r="E3762" s="28" t="s">
        <v>380</v>
      </c>
    </row>
    <row r="3763" customFormat="false" ht="15" hidden="false" customHeight="false" outlineLevel="0" collapsed="false">
      <c r="A3763" s="28" t="n">
        <v>103</v>
      </c>
      <c r="B3763" s="29" t="n">
        <v>45688</v>
      </c>
      <c r="C3763" s="28" t="n">
        <v>37697.91</v>
      </c>
      <c r="D3763" s="28" t="n">
        <v>347.98</v>
      </c>
      <c r="E3763" s="28" t="s">
        <v>381</v>
      </c>
    </row>
    <row r="3764" customFormat="false" ht="15" hidden="false" customHeight="false" outlineLevel="0" collapsed="false">
      <c r="A3764" s="28" t="n">
        <v>103</v>
      </c>
      <c r="B3764" s="29" t="n">
        <v>45716</v>
      </c>
      <c r="C3764" s="28" t="n">
        <v>39097.33</v>
      </c>
      <c r="D3764" s="28" t="n">
        <v>1630</v>
      </c>
      <c r="E3764" s="28" t="s">
        <v>380</v>
      </c>
    </row>
    <row r="3765" customFormat="false" ht="15" hidden="false" customHeight="false" outlineLevel="0" collapsed="false">
      <c r="A3765" s="28" t="n">
        <v>103</v>
      </c>
      <c r="B3765" s="29" t="n">
        <v>45747</v>
      </c>
      <c r="C3765" s="28" t="n">
        <v>39123.05</v>
      </c>
      <c r="D3765" s="28" t="n">
        <v>372.14</v>
      </c>
      <c r="E3765" s="28" t="s">
        <v>381</v>
      </c>
    </row>
    <row r="3766" customFormat="false" ht="15" hidden="false" customHeight="false" outlineLevel="0" collapsed="false">
      <c r="A3766" s="28" t="n">
        <v>103</v>
      </c>
      <c r="B3766" s="29" t="n">
        <v>45777</v>
      </c>
      <c r="C3766" s="28" t="n">
        <v>40274.57</v>
      </c>
      <c r="D3766" s="28" t="n">
        <v>1630</v>
      </c>
      <c r="E3766" s="28" t="s">
        <v>380</v>
      </c>
    </row>
    <row r="3767" customFormat="false" ht="15" hidden="false" customHeight="false" outlineLevel="0" collapsed="false">
      <c r="A3767" s="28" t="n">
        <v>103</v>
      </c>
      <c r="B3767" s="29" t="n">
        <v>45808</v>
      </c>
      <c r="C3767" s="28" t="n">
        <v>41771.2</v>
      </c>
      <c r="D3767" s="28" t="n">
        <v>1630</v>
      </c>
      <c r="E3767" s="28" t="s">
        <v>380</v>
      </c>
    </row>
    <row r="3768" customFormat="false" ht="15" hidden="false" customHeight="false" outlineLevel="0" collapsed="false">
      <c r="A3768" s="28" t="n">
        <v>103</v>
      </c>
      <c r="B3768" s="29" t="n">
        <v>45838</v>
      </c>
      <c r="C3768" s="28" t="n">
        <v>43136.09</v>
      </c>
      <c r="D3768" s="28" t="n">
        <v>1630</v>
      </c>
      <c r="E3768" s="28" t="s">
        <v>380</v>
      </c>
    </row>
    <row r="3769" customFormat="false" ht="15" hidden="false" customHeight="false" outlineLevel="0" collapsed="false">
      <c r="A3769" s="28" t="n">
        <v>103</v>
      </c>
      <c r="B3769" s="29" t="n">
        <v>45869</v>
      </c>
      <c r="C3769" s="28" t="n">
        <v>44738.89</v>
      </c>
      <c r="D3769" s="28" t="n">
        <v>1630</v>
      </c>
      <c r="E3769" s="28" t="s">
        <v>380</v>
      </c>
    </row>
    <row r="3770" customFormat="false" ht="15" hidden="false" customHeight="false" outlineLevel="0" collapsed="false">
      <c r="A3770" s="28" t="n">
        <v>103</v>
      </c>
      <c r="B3770" s="29" t="n">
        <v>45900</v>
      </c>
      <c r="C3770" s="28" t="n">
        <v>45065.67</v>
      </c>
      <c r="D3770" s="28" t="n">
        <v>554.66</v>
      </c>
      <c r="E3770" s="28" t="s">
        <v>381</v>
      </c>
    </row>
    <row r="3771" customFormat="false" ht="15" hidden="false" customHeight="false" outlineLevel="0" collapsed="false">
      <c r="A3771" s="28" t="n">
        <v>103</v>
      </c>
      <c r="B3771" s="29" t="n">
        <v>45930</v>
      </c>
      <c r="C3771" s="28" t="n">
        <v>46537.74</v>
      </c>
      <c r="D3771" s="28" t="n">
        <v>1630</v>
      </c>
      <c r="E3771" s="28" t="s">
        <v>380</v>
      </c>
    </row>
    <row r="3772" customFormat="false" ht="15" hidden="false" customHeight="false" outlineLevel="0" collapsed="false">
      <c r="A3772" s="28" t="n">
        <v>103</v>
      </c>
      <c r="B3772" s="29" t="n">
        <v>45961</v>
      </c>
      <c r="C3772" s="28" t="n">
        <v>47861.08</v>
      </c>
      <c r="D3772" s="28" t="n">
        <v>1630</v>
      </c>
      <c r="E3772" s="28" t="s">
        <v>380</v>
      </c>
    </row>
    <row r="3773" customFormat="false" ht="15" hidden="false" customHeight="false" outlineLevel="0" collapsed="false">
      <c r="A3773" s="28" t="n">
        <v>103</v>
      </c>
      <c r="B3773" s="29" t="n">
        <v>45991</v>
      </c>
      <c r="C3773" s="28" t="n">
        <v>49248.34</v>
      </c>
      <c r="D3773" s="28" t="n">
        <v>1630</v>
      </c>
      <c r="E3773" s="28" t="s">
        <v>380</v>
      </c>
    </row>
    <row r="3774" customFormat="false" ht="15" hidden="false" customHeight="false" outlineLevel="0" collapsed="false">
      <c r="A3774" s="28" t="n">
        <v>103</v>
      </c>
      <c r="B3774" s="29" t="n">
        <v>46022</v>
      </c>
      <c r="C3774" s="28" t="n">
        <v>50588.19</v>
      </c>
      <c r="D3774" s="28" t="n">
        <v>1630</v>
      </c>
      <c r="E3774" s="28" t="s">
        <v>380</v>
      </c>
    </row>
    <row r="3775" customFormat="false" ht="15" hidden="false" customHeight="false" outlineLevel="0" collapsed="false">
      <c r="A3775" s="28" t="n">
        <v>103</v>
      </c>
      <c r="B3775" s="29" t="n">
        <v>46053</v>
      </c>
      <c r="C3775" s="28" t="n">
        <v>51817.92</v>
      </c>
      <c r="D3775" s="28" t="n">
        <v>1630</v>
      </c>
      <c r="E3775" s="28" t="s">
        <v>380</v>
      </c>
    </row>
    <row r="3776" customFormat="false" ht="15" hidden="false" customHeight="false" outlineLevel="0" collapsed="false">
      <c r="A3776" s="28" t="n">
        <v>103</v>
      </c>
      <c r="B3776" s="29" t="n">
        <v>46081</v>
      </c>
      <c r="C3776" s="28" t="n">
        <v>52249.46</v>
      </c>
      <c r="D3776" s="28" t="n">
        <v>766.74</v>
      </c>
      <c r="E3776" s="28" t="s">
        <v>381</v>
      </c>
    </row>
    <row r="3777" customFormat="false" ht="15" hidden="false" customHeight="false" outlineLevel="0" collapsed="false">
      <c r="A3777" s="28" t="n">
        <v>103</v>
      </c>
      <c r="B3777" s="29" t="n">
        <v>46112</v>
      </c>
      <c r="C3777" s="28" t="n">
        <v>52959.56</v>
      </c>
      <c r="D3777" s="28" t="n">
        <v>936.39</v>
      </c>
      <c r="E3777" s="28" t="s">
        <v>381</v>
      </c>
    </row>
    <row r="3778" customFormat="false" ht="15" hidden="false" customHeight="false" outlineLevel="0" collapsed="false">
      <c r="A3778" s="28" t="n">
        <v>103</v>
      </c>
      <c r="B3778" s="29" t="n">
        <v>46142</v>
      </c>
      <c r="C3778" s="28" t="n">
        <v>54304.38</v>
      </c>
      <c r="D3778" s="28" t="n">
        <v>1630</v>
      </c>
      <c r="E3778" s="28" t="s">
        <v>380</v>
      </c>
    </row>
    <row r="3779" customFormat="false" ht="15" hidden="false" customHeight="false" outlineLevel="0" collapsed="false">
      <c r="A3779" s="28" t="n">
        <v>103</v>
      </c>
      <c r="B3779" s="29" t="n">
        <v>46173</v>
      </c>
      <c r="C3779" s="28" t="n">
        <v>55639.74</v>
      </c>
      <c r="D3779" s="28" t="n">
        <v>1630</v>
      </c>
      <c r="E3779" s="28" t="s">
        <v>380</v>
      </c>
    </row>
    <row r="3780" customFormat="false" ht="15" hidden="false" customHeight="false" outlineLevel="0" collapsed="false">
      <c r="A3780" s="28" t="n">
        <v>103</v>
      </c>
      <c r="B3780" s="29" t="n">
        <v>46203</v>
      </c>
      <c r="C3780" s="28" t="n">
        <v>57121.82</v>
      </c>
      <c r="D3780" s="28" t="n">
        <v>1630</v>
      </c>
      <c r="E3780" s="28" t="s">
        <v>380</v>
      </c>
    </row>
    <row r="3781" customFormat="false" ht="15" hidden="false" customHeight="false" outlineLevel="0" collapsed="false">
      <c r="A3781" s="28" t="n">
        <v>103</v>
      </c>
      <c r="B3781" s="29" t="n">
        <v>46234</v>
      </c>
      <c r="C3781" s="28" t="n">
        <v>58454.25</v>
      </c>
      <c r="D3781" s="28" t="n">
        <v>1630</v>
      </c>
      <c r="E3781" s="28" t="s">
        <v>380</v>
      </c>
    </row>
    <row r="3782" customFormat="false" ht="15" hidden="false" customHeight="false" outlineLevel="0" collapsed="false">
      <c r="A3782" s="28" t="n">
        <v>103</v>
      </c>
      <c r="B3782" s="29" t="n">
        <v>46265</v>
      </c>
      <c r="C3782" s="28" t="n">
        <v>59893.24</v>
      </c>
      <c r="D3782" s="28" t="n">
        <v>1630</v>
      </c>
      <c r="E3782" s="28" t="s">
        <v>380</v>
      </c>
    </row>
    <row r="3783" customFormat="false" ht="15" hidden="false" customHeight="false" outlineLevel="0" collapsed="false">
      <c r="A3783" s="28" t="n">
        <v>104</v>
      </c>
      <c r="B3783" s="29" t="n">
        <v>44957</v>
      </c>
      <c r="C3783" s="28" t="n">
        <v>8825.78</v>
      </c>
      <c r="D3783" s="28" t="n">
        <v>1840</v>
      </c>
      <c r="E3783" s="28" t="s">
        <v>380</v>
      </c>
    </row>
    <row r="3784" customFormat="false" ht="15" hidden="false" customHeight="false" outlineLevel="0" collapsed="false">
      <c r="A3784" s="28" t="n">
        <v>104</v>
      </c>
      <c r="B3784" s="29" t="n">
        <v>44985</v>
      </c>
      <c r="C3784" s="28" t="n">
        <v>10421.08</v>
      </c>
      <c r="D3784" s="28" t="n">
        <v>1840</v>
      </c>
      <c r="E3784" s="28" t="s">
        <v>380</v>
      </c>
    </row>
    <row r="3785" customFormat="false" ht="15" hidden="false" customHeight="false" outlineLevel="0" collapsed="false">
      <c r="A3785" s="28" t="n">
        <v>104</v>
      </c>
      <c r="B3785" s="29" t="n">
        <v>45016</v>
      </c>
      <c r="C3785" s="28" t="n">
        <v>12248.46</v>
      </c>
      <c r="D3785" s="28" t="n">
        <v>1840</v>
      </c>
      <c r="E3785" s="28" t="s">
        <v>380</v>
      </c>
    </row>
    <row r="3786" customFormat="false" ht="15" hidden="false" customHeight="false" outlineLevel="0" collapsed="false">
      <c r="A3786" s="28" t="n">
        <v>104</v>
      </c>
      <c r="B3786" s="29" t="n">
        <v>45046</v>
      </c>
      <c r="C3786" s="28" t="n">
        <v>14079.13</v>
      </c>
      <c r="D3786" s="28" t="n">
        <v>1840</v>
      </c>
      <c r="E3786" s="28" t="s">
        <v>380</v>
      </c>
    </row>
    <row r="3787" customFormat="false" ht="15" hidden="false" customHeight="false" outlineLevel="0" collapsed="false">
      <c r="A3787" s="28" t="n">
        <v>104</v>
      </c>
      <c r="B3787" s="29" t="n">
        <v>45077</v>
      </c>
      <c r="C3787" s="28" t="n">
        <v>15875.37</v>
      </c>
      <c r="D3787" s="28" t="n">
        <v>1840</v>
      </c>
      <c r="E3787" s="28" t="s">
        <v>380</v>
      </c>
    </row>
    <row r="3788" customFormat="false" ht="15" hidden="false" customHeight="false" outlineLevel="0" collapsed="false">
      <c r="A3788" s="28" t="n">
        <v>104</v>
      </c>
      <c r="B3788" s="29" t="n">
        <v>45107</v>
      </c>
      <c r="C3788" s="28" t="n">
        <v>17495.04</v>
      </c>
      <c r="D3788" s="28" t="n">
        <v>1840</v>
      </c>
      <c r="E3788" s="28" t="s">
        <v>380</v>
      </c>
    </row>
    <row r="3789" customFormat="false" ht="15" hidden="false" customHeight="false" outlineLevel="0" collapsed="false">
      <c r="A3789" s="28" t="n">
        <v>104</v>
      </c>
      <c r="B3789" s="29" t="n">
        <v>45138</v>
      </c>
      <c r="C3789" s="28" t="n">
        <v>19271.83</v>
      </c>
      <c r="D3789" s="28" t="n">
        <v>1840</v>
      </c>
      <c r="E3789" s="28" t="s">
        <v>380</v>
      </c>
    </row>
    <row r="3790" customFormat="false" ht="15" hidden="false" customHeight="false" outlineLevel="0" collapsed="false">
      <c r="A3790" s="28" t="n">
        <v>104</v>
      </c>
      <c r="B3790" s="29" t="n">
        <v>45169</v>
      </c>
      <c r="C3790" s="28" t="n">
        <v>20743.15</v>
      </c>
      <c r="D3790" s="28" t="n">
        <v>1840</v>
      </c>
      <c r="E3790" s="28" t="s">
        <v>380</v>
      </c>
    </row>
    <row r="3791" customFormat="false" ht="15" hidden="false" customHeight="false" outlineLevel="0" collapsed="false">
      <c r="A3791" s="28" t="n">
        <v>104</v>
      </c>
      <c r="B3791" s="29" t="n">
        <v>45199</v>
      </c>
      <c r="C3791" s="28" t="n">
        <v>22114.1</v>
      </c>
      <c r="D3791" s="28" t="n">
        <v>1840</v>
      </c>
      <c r="E3791" s="28" t="s">
        <v>380</v>
      </c>
    </row>
    <row r="3792" customFormat="false" ht="15" hidden="false" customHeight="false" outlineLevel="0" collapsed="false">
      <c r="A3792" s="28" t="n">
        <v>104</v>
      </c>
      <c r="B3792" s="29" t="n">
        <v>45230</v>
      </c>
      <c r="C3792" s="28" t="n">
        <v>23652.06</v>
      </c>
      <c r="D3792" s="28" t="n">
        <v>1840</v>
      </c>
      <c r="E3792" s="28" t="s">
        <v>380</v>
      </c>
    </row>
    <row r="3793" customFormat="false" ht="15" hidden="false" customHeight="false" outlineLevel="0" collapsed="false">
      <c r="A3793" s="28" t="n">
        <v>104</v>
      </c>
      <c r="B3793" s="29" t="n">
        <v>45260</v>
      </c>
      <c r="C3793" s="28" t="n">
        <v>25436.99</v>
      </c>
      <c r="D3793" s="28" t="n">
        <v>1840</v>
      </c>
      <c r="E3793" s="28" t="s">
        <v>380</v>
      </c>
    </row>
    <row r="3794" customFormat="false" ht="15" hidden="false" customHeight="false" outlineLevel="0" collapsed="false">
      <c r="A3794" s="28" t="n">
        <v>104</v>
      </c>
      <c r="B3794" s="29" t="n">
        <v>45291</v>
      </c>
      <c r="C3794" s="28" t="n">
        <v>26102.18</v>
      </c>
      <c r="D3794" s="28" t="n">
        <v>963.28</v>
      </c>
      <c r="E3794" s="28" t="s">
        <v>381</v>
      </c>
    </row>
    <row r="3795" customFormat="false" ht="15" hidden="false" customHeight="false" outlineLevel="0" collapsed="false">
      <c r="A3795" s="28" t="n">
        <v>104</v>
      </c>
      <c r="B3795" s="29" t="n">
        <v>45322</v>
      </c>
      <c r="C3795" s="28" t="n">
        <v>27474.45</v>
      </c>
      <c r="D3795" s="28" t="n">
        <v>1840</v>
      </c>
      <c r="E3795" s="28" t="s">
        <v>380</v>
      </c>
    </row>
    <row r="3796" customFormat="false" ht="15" hidden="false" customHeight="false" outlineLevel="0" collapsed="false">
      <c r="A3796" s="28" t="n">
        <v>104</v>
      </c>
      <c r="B3796" s="29" t="n">
        <v>45351</v>
      </c>
      <c r="C3796" s="28" t="n">
        <v>29260.19</v>
      </c>
      <c r="D3796" s="28" t="n">
        <v>1840</v>
      </c>
      <c r="E3796" s="28" t="s">
        <v>380</v>
      </c>
    </row>
    <row r="3797" customFormat="false" ht="15" hidden="false" customHeight="false" outlineLevel="0" collapsed="false">
      <c r="A3797" s="28" t="n">
        <v>104</v>
      </c>
      <c r="B3797" s="29" t="n">
        <v>45382</v>
      </c>
      <c r="C3797" s="28" t="n">
        <v>30650.05</v>
      </c>
      <c r="D3797" s="28" t="n">
        <v>1840</v>
      </c>
      <c r="E3797" s="28" t="s">
        <v>380</v>
      </c>
    </row>
    <row r="3798" customFormat="false" ht="15" hidden="false" customHeight="false" outlineLevel="0" collapsed="false">
      <c r="A3798" s="28" t="n">
        <v>104</v>
      </c>
      <c r="B3798" s="29" t="n">
        <v>45412</v>
      </c>
      <c r="C3798" s="28" t="n">
        <v>32033.26</v>
      </c>
      <c r="D3798" s="28" t="n">
        <v>1840</v>
      </c>
      <c r="E3798" s="28" t="s">
        <v>380</v>
      </c>
    </row>
    <row r="3799" customFormat="false" ht="15" hidden="false" customHeight="false" outlineLevel="0" collapsed="false">
      <c r="A3799" s="28" t="n">
        <v>104</v>
      </c>
      <c r="B3799" s="29" t="n">
        <v>45443</v>
      </c>
      <c r="C3799" s="28" t="n">
        <v>33651.47</v>
      </c>
      <c r="D3799" s="28" t="n">
        <v>1840</v>
      </c>
      <c r="E3799" s="28" t="s">
        <v>380</v>
      </c>
    </row>
    <row r="3800" customFormat="false" ht="15" hidden="false" customHeight="false" outlineLevel="0" collapsed="false">
      <c r="A3800" s="28" t="n">
        <v>104</v>
      </c>
      <c r="B3800" s="29" t="n">
        <v>45473</v>
      </c>
      <c r="C3800" s="28" t="n">
        <v>35022.38</v>
      </c>
      <c r="D3800" s="28" t="n">
        <v>1840</v>
      </c>
      <c r="E3800" s="28" t="s">
        <v>380</v>
      </c>
    </row>
    <row r="3801" customFormat="false" ht="15" hidden="false" customHeight="false" outlineLevel="0" collapsed="false">
      <c r="A3801" s="28" t="n">
        <v>104</v>
      </c>
      <c r="B3801" s="29" t="n">
        <v>45504</v>
      </c>
      <c r="C3801" s="28" t="n">
        <v>36380.44</v>
      </c>
      <c r="D3801" s="28" t="n">
        <v>1840</v>
      </c>
      <c r="E3801" s="28" t="s">
        <v>380</v>
      </c>
    </row>
    <row r="3802" customFormat="false" ht="15" hidden="false" customHeight="false" outlineLevel="0" collapsed="false">
      <c r="A3802" s="28" t="n">
        <v>104</v>
      </c>
      <c r="B3802" s="29" t="n">
        <v>45535</v>
      </c>
      <c r="C3802" s="28" t="n">
        <v>37896.89</v>
      </c>
      <c r="D3802" s="28" t="n">
        <v>1840</v>
      </c>
      <c r="E3802" s="28" t="s">
        <v>380</v>
      </c>
    </row>
    <row r="3803" customFormat="false" ht="15" hidden="false" customHeight="false" outlineLevel="0" collapsed="false">
      <c r="A3803" s="28" t="n">
        <v>104</v>
      </c>
      <c r="B3803" s="29" t="n">
        <v>45565</v>
      </c>
      <c r="C3803" s="28" t="n">
        <v>39306.7</v>
      </c>
      <c r="D3803" s="28" t="n">
        <v>1840</v>
      </c>
      <c r="E3803" s="28" t="s">
        <v>380</v>
      </c>
    </row>
    <row r="3804" customFormat="false" ht="15" hidden="false" customHeight="false" outlineLevel="0" collapsed="false">
      <c r="A3804" s="28" t="n">
        <v>104</v>
      </c>
      <c r="B3804" s="29" t="n">
        <v>45596</v>
      </c>
      <c r="C3804" s="28" t="n">
        <v>41067.22</v>
      </c>
      <c r="D3804" s="28" t="n">
        <v>1840</v>
      </c>
      <c r="E3804" s="28" t="s">
        <v>380</v>
      </c>
    </row>
    <row r="3805" customFormat="false" ht="15" hidden="false" customHeight="false" outlineLevel="0" collapsed="false">
      <c r="A3805" s="28" t="n">
        <v>104</v>
      </c>
      <c r="B3805" s="29" t="n">
        <v>45626</v>
      </c>
      <c r="C3805" s="28" t="n">
        <v>42414.03</v>
      </c>
      <c r="D3805" s="28" t="n">
        <v>1840</v>
      </c>
      <c r="E3805" s="28" t="s">
        <v>380</v>
      </c>
    </row>
    <row r="3806" customFormat="false" ht="15" hidden="false" customHeight="false" outlineLevel="0" collapsed="false">
      <c r="A3806" s="28" t="n">
        <v>104</v>
      </c>
      <c r="B3806" s="29" t="n">
        <v>45657</v>
      </c>
      <c r="C3806" s="28" t="n">
        <v>43754.31</v>
      </c>
      <c r="D3806" s="28" t="n">
        <v>1840</v>
      </c>
      <c r="E3806" s="28" t="s">
        <v>380</v>
      </c>
    </row>
    <row r="3807" customFormat="false" ht="15" hidden="false" customHeight="false" outlineLevel="0" collapsed="false">
      <c r="A3807" s="28" t="n">
        <v>104</v>
      </c>
      <c r="B3807" s="29" t="n">
        <v>45688</v>
      </c>
      <c r="C3807" s="28" t="n">
        <v>45081.12</v>
      </c>
      <c r="D3807" s="28" t="n">
        <v>1840</v>
      </c>
      <c r="E3807" s="28" t="s">
        <v>380</v>
      </c>
    </row>
    <row r="3808" customFormat="false" ht="15" hidden="false" customHeight="false" outlineLevel="0" collapsed="false">
      <c r="A3808" s="28" t="n">
        <v>104</v>
      </c>
      <c r="B3808" s="29" t="n">
        <v>45716</v>
      </c>
      <c r="C3808" s="28" t="n">
        <v>46753.43</v>
      </c>
      <c r="D3808" s="28" t="n">
        <v>1840</v>
      </c>
      <c r="E3808" s="28" t="s">
        <v>380</v>
      </c>
    </row>
    <row r="3809" customFormat="false" ht="15" hidden="false" customHeight="false" outlineLevel="0" collapsed="false">
      <c r="A3809" s="28" t="n">
        <v>104</v>
      </c>
      <c r="B3809" s="29" t="n">
        <v>45747</v>
      </c>
      <c r="C3809" s="28" t="n">
        <v>47835.12</v>
      </c>
      <c r="D3809" s="28" t="n">
        <v>1215.61</v>
      </c>
      <c r="E3809" s="28" t="s">
        <v>381</v>
      </c>
    </row>
    <row r="3810" customFormat="false" ht="15" hidden="false" customHeight="false" outlineLevel="0" collapsed="false">
      <c r="A3810" s="28" t="n">
        <v>104</v>
      </c>
      <c r="B3810" s="29" t="n">
        <v>45777</v>
      </c>
      <c r="C3810" s="28" t="n">
        <v>49442.88</v>
      </c>
      <c r="D3810" s="28" t="n">
        <v>1840</v>
      </c>
      <c r="E3810" s="28" t="s">
        <v>380</v>
      </c>
    </row>
    <row r="3811" customFormat="false" ht="15" hidden="false" customHeight="false" outlineLevel="0" collapsed="false">
      <c r="A3811" s="28" t="n">
        <v>104</v>
      </c>
      <c r="B3811" s="29" t="n">
        <v>45808</v>
      </c>
      <c r="C3811" s="28" t="n">
        <v>51000.79</v>
      </c>
      <c r="D3811" s="28" t="n">
        <v>1840</v>
      </c>
      <c r="E3811" s="28" t="s">
        <v>380</v>
      </c>
    </row>
    <row r="3812" customFormat="false" ht="15" hidden="false" customHeight="false" outlineLevel="0" collapsed="false">
      <c r="A3812" s="28" t="n">
        <v>104</v>
      </c>
      <c r="B3812" s="29" t="n">
        <v>45838</v>
      </c>
      <c r="C3812" s="28" t="n">
        <v>52554.54</v>
      </c>
      <c r="D3812" s="28" t="n">
        <v>1840</v>
      </c>
      <c r="E3812" s="28" t="s">
        <v>380</v>
      </c>
    </row>
    <row r="3813" customFormat="false" ht="15" hidden="false" customHeight="false" outlineLevel="0" collapsed="false">
      <c r="A3813" s="28" t="n">
        <v>104</v>
      </c>
      <c r="B3813" s="29" t="n">
        <v>45869</v>
      </c>
      <c r="C3813" s="28" t="n">
        <v>54270.18</v>
      </c>
      <c r="D3813" s="28" t="n">
        <v>1840</v>
      </c>
      <c r="E3813" s="28" t="s">
        <v>380</v>
      </c>
    </row>
    <row r="3814" customFormat="false" ht="15" hidden="false" customHeight="false" outlineLevel="0" collapsed="false">
      <c r="A3814" s="28" t="n">
        <v>104</v>
      </c>
      <c r="B3814" s="29" t="n">
        <v>45900</v>
      </c>
      <c r="C3814" s="28" t="n">
        <v>54083.43</v>
      </c>
      <c r="D3814" s="28" t="n">
        <v>0</v>
      </c>
      <c r="E3814" s="28" t="s">
        <v>379</v>
      </c>
    </row>
    <row r="3815" customFormat="false" ht="15" hidden="false" customHeight="false" outlineLevel="0" collapsed="false">
      <c r="A3815" s="28" t="n">
        <v>104</v>
      </c>
      <c r="B3815" s="29" t="n">
        <v>45930</v>
      </c>
      <c r="C3815" s="28" t="n">
        <v>55916.11</v>
      </c>
      <c r="D3815" s="28" t="n">
        <v>1840</v>
      </c>
      <c r="E3815" s="28" t="s">
        <v>380</v>
      </c>
    </row>
    <row r="3816" customFormat="false" ht="15" hidden="false" customHeight="false" outlineLevel="0" collapsed="false">
      <c r="A3816" s="28" t="n">
        <v>104</v>
      </c>
      <c r="B3816" s="29" t="n">
        <v>45961</v>
      </c>
      <c r="C3816" s="28" t="n">
        <v>57625.77</v>
      </c>
      <c r="D3816" s="28" t="n">
        <v>1840</v>
      </c>
      <c r="E3816" s="28" t="s">
        <v>380</v>
      </c>
    </row>
    <row r="3817" customFormat="false" ht="15" hidden="false" customHeight="false" outlineLevel="0" collapsed="false">
      <c r="A3817" s="28" t="n">
        <v>104</v>
      </c>
      <c r="B3817" s="29" t="n">
        <v>45991</v>
      </c>
      <c r="C3817" s="28" t="n">
        <v>59371.48</v>
      </c>
      <c r="D3817" s="28" t="n">
        <v>1840</v>
      </c>
      <c r="E3817" s="28" t="s">
        <v>380</v>
      </c>
    </row>
    <row r="3818" customFormat="false" ht="15" hidden="false" customHeight="false" outlineLevel="0" collapsed="false">
      <c r="A3818" s="28" t="n">
        <v>104</v>
      </c>
      <c r="B3818" s="29" t="n">
        <v>46022</v>
      </c>
      <c r="C3818" s="28" t="n">
        <v>60715.34</v>
      </c>
      <c r="D3818" s="28" t="n">
        <v>1840</v>
      </c>
      <c r="E3818" s="28" t="s">
        <v>380</v>
      </c>
    </row>
    <row r="3819" customFormat="false" ht="15" hidden="false" customHeight="false" outlineLevel="0" collapsed="false">
      <c r="A3819" s="28" t="n">
        <v>104</v>
      </c>
      <c r="B3819" s="29" t="n">
        <v>46053</v>
      </c>
      <c r="C3819" s="28" t="n">
        <v>62377.1</v>
      </c>
      <c r="D3819" s="28" t="n">
        <v>1840</v>
      </c>
      <c r="E3819" s="28" t="s">
        <v>380</v>
      </c>
    </row>
    <row r="3820" customFormat="false" ht="15" hidden="false" customHeight="false" outlineLevel="0" collapsed="false">
      <c r="A3820" s="28" t="n">
        <v>104</v>
      </c>
      <c r="B3820" s="29" t="n">
        <v>46081</v>
      </c>
      <c r="C3820" s="28" t="n">
        <v>64193.53</v>
      </c>
      <c r="D3820" s="28" t="n">
        <v>1840</v>
      </c>
      <c r="E3820" s="28" t="s">
        <v>380</v>
      </c>
    </row>
    <row r="3821" customFormat="false" ht="15" hidden="false" customHeight="false" outlineLevel="0" collapsed="false">
      <c r="A3821" s="28" t="n">
        <v>104</v>
      </c>
      <c r="B3821" s="29" t="n">
        <v>46112</v>
      </c>
      <c r="C3821" s="28" t="n">
        <v>64481.14</v>
      </c>
      <c r="D3821" s="28" t="n">
        <v>660.83</v>
      </c>
      <c r="E3821" s="28" t="s">
        <v>381</v>
      </c>
    </row>
    <row r="3822" customFormat="false" ht="15" hidden="false" customHeight="false" outlineLevel="0" collapsed="false">
      <c r="A3822" s="28" t="n">
        <v>104</v>
      </c>
      <c r="B3822" s="29" t="n">
        <v>46142</v>
      </c>
      <c r="C3822" s="28" t="n">
        <v>66251.05</v>
      </c>
      <c r="D3822" s="28" t="n">
        <v>1840</v>
      </c>
      <c r="E3822" s="28" t="s">
        <v>380</v>
      </c>
    </row>
    <row r="3823" customFormat="false" ht="15" hidden="false" customHeight="false" outlineLevel="0" collapsed="false">
      <c r="A3823" s="28" t="n">
        <v>104</v>
      </c>
      <c r="B3823" s="29" t="n">
        <v>46173</v>
      </c>
      <c r="C3823" s="28" t="n">
        <v>67826.95</v>
      </c>
      <c r="D3823" s="28" t="n">
        <v>1840</v>
      </c>
      <c r="E3823" s="28" t="s">
        <v>380</v>
      </c>
    </row>
    <row r="3824" customFormat="false" ht="15" hidden="false" customHeight="false" outlineLevel="0" collapsed="false">
      <c r="A3824" s="28" t="n">
        <v>104</v>
      </c>
      <c r="B3824" s="29" t="n">
        <v>46203</v>
      </c>
      <c r="C3824" s="28" t="n">
        <v>69182.75</v>
      </c>
      <c r="D3824" s="28" t="n">
        <v>1840</v>
      </c>
      <c r="E3824" s="28" t="s">
        <v>380</v>
      </c>
    </row>
    <row r="3825" customFormat="false" ht="15" hidden="false" customHeight="false" outlineLevel="0" collapsed="false">
      <c r="A3825" s="28" t="n">
        <v>104</v>
      </c>
      <c r="B3825" s="29" t="n">
        <v>46234</v>
      </c>
      <c r="C3825" s="28" t="n">
        <v>70871.59</v>
      </c>
      <c r="D3825" s="28" t="n">
        <v>1840</v>
      </c>
      <c r="E3825" s="28" t="s">
        <v>380</v>
      </c>
    </row>
    <row r="3826" customFormat="false" ht="15" hidden="false" customHeight="false" outlineLevel="0" collapsed="false">
      <c r="A3826" s="28" t="n">
        <v>104</v>
      </c>
      <c r="B3826" s="29" t="n">
        <v>46265</v>
      </c>
      <c r="C3826" s="28" t="n">
        <v>71310.15</v>
      </c>
      <c r="D3826" s="28" t="n">
        <v>610.33</v>
      </c>
      <c r="E3826" s="28" t="s">
        <v>381</v>
      </c>
    </row>
    <row r="3827" customFormat="false" ht="15" hidden="false" customHeight="false" outlineLevel="0" collapsed="false">
      <c r="A3827" s="28" t="n">
        <v>105</v>
      </c>
      <c r="B3827" s="29" t="n">
        <v>44957</v>
      </c>
      <c r="C3827" s="28" t="n">
        <v>16071.73</v>
      </c>
      <c r="D3827" s="28" t="n">
        <v>1350</v>
      </c>
      <c r="E3827" s="28" t="s">
        <v>380</v>
      </c>
    </row>
    <row r="3828" customFormat="false" ht="15" hidden="false" customHeight="false" outlineLevel="0" collapsed="false">
      <c r="A3828" s="28" t="n">
        <v>105</v>
      </c>
      <c r="B3828" s="29" t="n">
        <v>44985</v>
      </c>
      <c r="C3828" s="28" t="n">
        <v>17395.85</v>
      </c>
      <c r="D3828" s="28" t="n">
        <v>1350</v>
      </c>
      <c r="E3828" s="28" t="s">
        <v>380</v>
      </c>
    </row>
    <row r="3829" customFormat="false" ht="15" hidden="false" customHeight="false" outlineLevel="0" collapsed="false">
      <c r="A3829" s="28" t="n">
        <v>105</v>
      </c>
      <c r="B3829" s="29" t="n">
        <v>45016</v>
      </c>
      <c r="C3829" s="28" t="n">
        <v>18043.94</v>
      </c>
      <c r="D3829" s="28" t="n">
        <v>911.91</v>
      </c>
      <c r="E3829" s="28" t="s">
        <v>381</v>
      </c>
    </row>
    <row r="3830" customFormat="false" ht="15" hidden="false" customHeight="false" outlineLevel="0" collapsed="false">
      <c r="A3830" s="28" t="n">
        <v>105</v>
      </c>
      <c r="B3830" s="29" t="n">
        <v>45046</v>
      </c>
      <c r="C3830" s="28" t="n">
        <v>19089.16</v>
      </c>
      <c r="D3830" s="28" t="n">
        <v>1350</v>
      </c>
      <c r="E3830" s="28" t="s">
        <v>380</v>
      </c>
    </row>
    <row r="3831" customFormat="false" ht="15" hidden="false" customHeight="false" outlineLevel="0" collapsed="false">
      <c r="A3831" s="28" t="n">
        <v>105</v>
      </c>
      <c r="B3831" s="29" t="n">
        <v>45077</v>
      </c>
      <c r="C3831" s="28" t="n">
        <v>19697.88</v>
      </c>
      <c r="D3831" s="28" t="n">
        <v>930</v>
      </c>
      <c r="E3831" s="28" t="s">
        <v>381</v>
      </c>
    </row>
    <row r="3832" customFormat="false" ht="15" hidden="false" customHeight="false" outlineLevel="0" collapsed="false">
      <c r="A3832" s="28" t="n">
        <v>105</v>
      </c>
      <c r="B3832" s="29" t="n">
        <v>45107</v>
      </c>
      <c r="C3832" s="28" t="n">
        <v>19884.85</v>
      </c>
      <c r="D3832" s="28" t="n">
        <v>403.96</v>
      </c>
      <c r="E3832" s="28" t="s">
        <v>381</v>
      </c>
    </row>
    <row r="3833" customFormat="false" ht="15" hidden="false" customHeight="false" outlineLevel="0" collapsed="false">
      <c r="A3833" s="28" t="n">
        <v>105</v>
      </c>
      <c r="B3833" s="29" t="n">
        <v>45138</v>
      </c>
      <c r="C3833" s="28" t="n">
        <v>21103.51</v>
      </c>
      <c r="D3833" s="28" t="n">
        <v>1350</v>
      </c>
      <c r="E3833" s="28" t="s">
        <v>380</v>
      </c>
    </row>
    <row r="3834" customFormat="false" ht="15" hidden="false" customHeight="false" outlineLevel="0" collapsed="false">
      <c r="A3834" s="28" t="n">
        <v>105</v>
      </c>
      <c r="B3834" s="29" t="n">
        <v>45169</v>
      </c>
      <c r="C3834" s="28" t="n">
        <v>22121.76</v>
      </c>
      <c r="D3834" s="28" t="n">
        <v>1350</v>
      </c>
      <c r="E3834" s="28" t="s">
        <v>380</v>
      </c>
    </row>
    <row r="3835" customFormat="false" ht="15" hidden="false" customHeight="false" outlineLevel="0" collapsed="false">
      <c r="A3835" s="28" t="n">
        <v>105</v>
      </c>
      <c r="B3835" s="29" t="n">
        <v>45199</v>
      </c>
      <c r="C3835" s="28" t="n">
        <v>23228.06</v>
      </c>
      <c r="D3835" s="28" t="n">
        <v>1350</v>
      </c>
      <c r="E3835" s="28" t="s">
        <v>380</v>
      </c>
    </row>
    <row r="3836" customFormat="false" ht="15" hidden="false" customHeight="false" outlineLevel="0" collapsed="false">
      <c r="A3836" s="28" t="n">
        <v>105</v>
      </c>
      <c r="B3836" s="29" t="n">
        <v>45230</v>
      </c>
      <c r="C3836" s="28" t="n">
        <v>24342.03</v>
      </c>
      <c r="D3836" s="28" t="n">
        <v>1350</v>
      </c>
      <c r="E3836" s="28" t="s">
        <v>380</v>
      </c>
    </row>
    <row r="3837" customFormat="false" ht="15" hidden="false" customHeight="false" outlineLevel="0" collapsed="false">
      <c r="A3837" s="28" t="n">
        <v>105</v>
      </c>
      <c r="B3837" s="29" t="n">
        <v>45260</v>
      </c>
      <c r="C3837" s="28" t="n">
        <v>25338.58</v>
      </c>
      <c r="D3837" s="28" t="n">
        <v>1350</v>
      </c>
      <c r="E3837" s="28" t="s">
        <v>380</v>
      </c>
    </row>
    <row r="3838" customFormat="false" ht="15" hidden="false" customHeight="false" outlineLevel="0" collapsed="false">
      <c r="A3838" s="28" t="n">
        <v>105</v>
      </c>
      <c r="B3838" s="29" t="n">
        <v>45291</v>
      </c>
      <c r="C3838" s="28" t="n">
        <v>26470.8</v>
      </c>
      <c r="D3838" s="28" t="n">
        <v>1350</v>
      </c>
      <c r="E3838" s="28" t="s">
        <v>380</v>
      </c>
    </row>
    <row r="3839" customFormat="false" ht="15" hidden="false" customHeight="false" outlineLevel="0" collapsed="false">
      <c r="A3839" s="28" t="n">
        <v>105</v>
      </c>
      <c r="B3839" s="29" t="n">
        <v>45322</v>
      </c>
      <c r="C3839" s="28" t="n">
        <v>26578.02</v>
      </c>
      <c r="D3839" s="28" t="n">
        <v>365.93</v>
      </c>
      <c r="E3839" s="28" t="s">
        <v>381</v>
      </c>
    </row>
    <row r="3840" customFormat="false" ht="15" hidden="false" customHeight="false" outlineLevel="0" collapsed="false">
      <c r="A3840" s="28" t="n">
        <v>105</v>
      </c>
      <c r="B3840" s="29" t="n">
        <v>45351</v>
      </c>
      <c r="C3840" s="28" t="n">
        <v>27612.94</v>
      </c>
      <c r="D3840" s="28" t="n">
        <v>1350</v>
      </c>
      <c r="E3840" s="28" t="s">
        <v>380</v>
      </c>
    </row>
    <row r="3841" customFormat="false" ht="15" hidden="false" customHeight="false" outlineLevel="0" collapsed="false">
      <c r="A3841" s="28" t="n">
        <v>105</v>
      </c>
      <c r="B3841" s="29" t="n">
        <v>45382</v>
      </c>
      <c r="C3841" s="28" t="n">
        <v>28790.27</v>
      </c>
      <c r="D3841" s="28" t="n">
        <v>1350</v>
      </c>
      <c r="E3841" s="28" t="s">
        <v>380</v>
      </c>
    </row>
    <row r="3842" customFormat="false" ht="15" hidden="false" customHeight="false" outlineLevel="0" collapsed="false">
      <c r="A3842" s="28" t="n">
        <v>105</v>
      </c>
      <c r="B3842" s="29" t="n">
        <v>45412</v>
      </c>
      <c r="C3842" s="28" t="n">
        <v>29973.4</v>
      </c>
      <c r="D3842" s="28" t="n">
        <v>1350</v>
      </c>
      <c r="E3842" s="28" t="s">
        <v>380</v>
      </c>
    </row>
    <row r="3843" customFormat="false" ht="15" hidden="false" customHeight="false" outlineLevel="0" collapsed="false">
      <c r="A3843" s="28" t="n">
        <v>105</v>
      </c>
      <c r="B3843" s="29" t="n">
        <v>45443</v>
      </c>
      <c r="C3843" s="28" t="n">
        <v>30995.27</v>
      </c>
      <c r="D3843" s="28" t="n">
        <v>1350</v>
      </c>
      <c r="E3843" s="28" t="s">
        <v>380</v>
      </c>
    </row>
    <row r="3844" customFormat="false" ht="15" hidden="false" customHeight="false" outlineLevel="0" collapsed="false">
      <c r="A3844" s="28" t="n">
        <v>105</v>
      </c>
      <c r="B3844" s="29" t="n">
        <v>45473</v>
      </c>
      <c r="C3844" s="28" t="n">
        <v>32036.95</v>
      </c>
      <c r="D3844" s="28" t="n">
        <v>1350</v>
      </c>
      <c r="E3844" s="28" t="s">
        <v>380</v>
      </c>
    </row>
    <row r="3845" customFormat="false" ht="15" hidden="false" customHeight="false" outlineLevel="0" collapsed="false">
      <c r="A3845" s="28" t="n">
        <v>105</v>
      </c>
      <c r="B3845" s="29" t="n">
        <v>45504</v>
      </c>
      <c r="C3845" s="28" t="n">
        <v>33074.23</v>
      </c>
      <c r="D3845" s="28" t="n">
        <v>1350</v>
      </c>
      <c r="E3845" s="28" t="s">
        <v>380</v>
      </c>
    </row>
    <row r="3846" customFormat="false" ht="15" hidden="false" customHeight="false" outlineLevel="0" collapsed="false">
      <c r="A3846" s="28" t="n">
        <v>105</v>
      </c>
      <c r="B3846" s="29" t="n">
        <v>45535</v>
      </c>
      <c r="C3846" s="28" t="n">
        <v>34251.18</v>
      </c>
      <c r="D3846" s="28" t="n">
        <v>1350</v>
      </c>
      <c r="E3846" s="28" t="s">
        <v>380</v>
      </c>
    </row>
    <row r="3847" customFormat="false" ht="15" hidden="false" customHeight="false" outlineLevel="0" collapsed="false">
      <c r="A3847" s="28" t="n">
        <v>105</v>
      </c>
      <c r="B3847" s="29" t="n">
        <v>45565</v>
      </c>
      <c r="C3847" s="28" t="n">
        <v>35592.41</v>
      </c>
      <c r="D3847" s="28" t="n">
        <v>1350</v>
      </c>
      <c r="E3847" s="28" t="s">
        <v>380</v>
      </c>
    </row>
    <row r="3848" customFormat="false" ht="15" hidden="false" customHeight="false" outlineLevel="0" collapsed="false">
      <c r="A3848" s="28" t="n">
        <v>105</v>
      </c>
      <c r="B3848" s="29" t="n">
        <v>45596</v>
      </c>
      <c r="C3848" s="28" t="n">
        <v>36562.67</v>
      </c>
      <c r="D3848" s="28" t="n">
        <v>1350</v>
      </c>
      <c r="E3848" s="28" t="s">
        <v>380</v>
      </c>
    </row>
    <row r="3849" customFormat="false" ht="15" hidden="false" customHeight="false" outlineLevel="0" collapsed="false">
      <c r="A3849" s="28" t="n">
        <v>105</v>
      </c>
      <c r="B3849" s="29" t="n">
        <v>45626</v>
      </c>
      <c r="C3849" s="28" t="n">
        <v>37718.36</v>
      </c>
      <c r="D3849" s="28" t="n">
        <v>1350</v>
      </c>
      <c r="E3849" s="28" t="s">
        <v>380</v>
      </c>
    </row>
    <row r="3850" customFormat="false" ht="15" hidden="false" customHeight="false" outlineLevel="0" collapsed="false">
      <c r="A3850" s="28" t="n">
        <v>105</v>
      </c>
      <c r="B3850" s="29" t="n">
        <v>45657</v>
      </c>
      <c r="C3850" s="28" t="n">
        <v>38863.42</v>
      </c>
      <c r="D3850" s="28" t="n">
        <v>1350</v>
      </c>
      <c r="E3850" s="28" t="s">
        <v>380</v>
      </c>
    </row>
    <row r="3851" customFormat="false" ht="15" hidden="false" customHeight="false" outlineLevel="0" collapsed="false">
      <c r="A3851" s="28" t="n">
        <v>105</v>
      </c>
      <c r="B3851" s="29" t="n">
        <v>45688</v>
      </c>
      <c r="C3851" s="28" t="n">
        <v>40165.21</v>
      </c>
      <c r="D3851" s="28" t="n">
        <v>1350</v>
      </c>
      <c r="E3851" s="28" t="s">
        <v>380</v>
      </c>
    </row>
    <row r="3852" customFormat="false" ht="15" hidden="false" customHeight="false" outlineLevel="0" collapsed="false">
      <c r="A3852" s="28" t="n">
        <v>105</v>
      </c>
      <c r="B3852" s="29" t="n">
        <v>45716</v>
      </c>
      <c r="C3852" s="28" t="n">
        <v>41313.43</v>
      </c>
      <c r="D3852" s="28" t="n">
        <v>1350</v>
      </c>
      <c r="E3852" s="28" t="s">
        <v>380</v>
      </c>
    </row>
    <row r="3853" customFormat="false" ht="15" hidden="false" customHeight="false" outlineLevel="0" collapsed="false">
      <c r="A3853" s="28" t="n">
        <v>105</v>
      </c>
      <c r="B3853" s="29" t="n">
        <v>45747</v>
      </c>
      <c r="C3853" s="28" t="n">
        <v>42292.05</v>
      </c>
      <c r="D3853" s="28" t="n">
        <v>1350</v>
      </c>
      <c r="E3853" s="28" t="s">
        <v>380</v>
      </c>
    </row>
    <row r="3854" customFormat="false" ht="15" hidden="false" customHeight="false" outlineLevel="0" collapsed="false">
      <c r="A3854" s="28" t="n">
        <v>105</v>
      </c>
      <c r="B3854" s="29" t="n">
        <v>45777</v>
      </c>
      <c r="C3854" s="28" t="n">
        <v>43357.21</v>
      </c>
      <c r="D3854" s="28" t="n">
        <v>1350</v>
      </c>
      <c r="E3854" s="28" t="s">
        <v>380</v>
      </c>
    </row>
    <row r="3855" customFormat="false" ht="15" hidden="false" customHeight="false" outlineLevel="0" collapsed="false">
      <c r="A3855" s="28" t="n">
        <v>105</v>
      </c>
      <c r="B3855" s="29" t="n">
        <v>45808</v>
      </c>
      <c r="C3855" s="28" t="n">
        <v>44529.34</v>
      </c>
      <c r="D3855" s="28" t="n">
        <v>1350</v>
      </c>
      <c r="E3855" s="28" t="s">
        <v>380</v>
      </c>
    </row>
    <row r="3856" customFormat="false" ht="15" hidden="false" customHeight="false" outlineLevel="0" collapsed="false">
      <c r="A3856" s="28" t="n">
        <v>105</v>
      </c>
      <c r="B3856" s="29" t="n">
        <v>45838</v>
      </c>
      <c r="C3856" s="28" t="n">
        <v>45719.97</v>
      </c>
      <c r="D3856" s="28" t="n">
        <v>1350</v>
      </c>
      <c r="E3856" s="28" t="s">
        <v>380</v>
      </c>
    </row>
    <row r="3857" customFormat="false" ht="15" hidden="false" customHeight="false" outlineLevel="0" collapsed="false">
      <c r="A3857" s="28" t="n">
        <v>105</v>
      </c>
      <c r="B3857" s="29" t="n">
        <v>45869</v>
      </c>
      <c r="C3857" s="28" t="n">
        <v>46769.04</v>
      </c>
      <c r="D3857" s="28" t="n">
        <v>1350</v>
      </c>
      <c r="E3857" s="28" t="s">
        <v>380</v>
      </c>
    </row>
    <row r="3858" customFormat="false" ht="15" hidden="false" customHeight="false" outlineLevel="0" collapsed="false">
      <c r="A3858" s="28" t="n">
        <v>105</v>
      </c>
      <c r="B3858" s="29" t="n">
        <v>45900</v>
      </c>
      <c r="C3858" s="28" t="n">
        <v>48063.67</v>
      </c>
      <c r="D3858" s="28" t="n">
        <v>1350</v>
      </c>
      <c r="E3858" s="28" t="s">
        <v>380</v>
      </c>
    </row>
    <row r="3859" customFormat="false" ht="15" hidden="false" customHeight="false" outlineLevel="0" collapsed="false">
      <c r="A3859" s="28" t="n">
        <v>105</v>
      </c>
      <c r="B3859" s="29" t="n">
        <v>45930</v>
      </c>
      <c r="C3859" s="28" t="n">
        <v>48408.23</v>
      </c>
      <c r="D3859" s="28" t="n">
        <v>493.71</v>
      </c>
      <c r="E3859" s="28" t="s">
        <v>381</v>
      </c>
    </row>
    <row r="3860" customFormat="false" ht="15" hidden="false" customHeight="false" outlineLevel="0" collapsed="false">
      <c r="A3860" s="28" t="n">
        <v>105</v>
      </c>
      <c r="B3860" s="29" t="n">
        <v>45961</v>
      </c>
      <c r="C3860" s="28" t="n">
        <v>49634.99</v>
      </c>
      <c r="D3860" s="28" t="n">
        <v>1350</v>
      </c>
      <c r="E3860" s="28" t="s">
        <v>380</v>
      </c>
    </row>
    <row r="3861" customFormat="false" ht="15" hidden="false" customHeight="false" outlineLevel="0" collapsed="false">
      <c r="A3861" s="28" t="n">
        <v>105</v>
      </c>
      <c r="B3861" s="29" t="n">
        <v>45991</v>
      </c>
      <c r="C3861" s="28" t="n">
        <v>50652.22</v>
      </c>
      <c r="D3861" s="28" t="n">
        <v>1350</v>
      </c>
      <c r="E3861" s="28" t="s">
        <v>380</v>
      </c>
    </row>
    <row r="3862" customFormat="false" ht="15" hidden="false" customHeight="false" outlineLevel="0" collapsed="false">
      <c r="A3862" s="28" t="n">
        <v>105</v>
      </c>
      <c r="B3862" s="29" t="n">
        <v>46022</v>
      </c>
      <c r="C3862" s="28" t="n">
        <v>51880.69</v>
      </c>
      <c r="D3862" s="28" t="n">
        <v>1350</v>
      </c>
      <c r="E3862" s="28" t="s">
        <v>380</v>
      </c>
    </row>
    <row r="3863" customFormat="false" ht="15" hidden="false" customHeight="false" outlineLevel="0" collapsed="false">
      <c r="A3863" s="28" t="n">
        <v>105</v>
      </c>
      <c r="B3863" s="29" t="n">
        <v>46053</v>
      </c>
      <c r="C3863" s="28" t="n">
        <v>52828.66</v>
      </c>
      <c r="D3863" s="28" t="n">
        <v>1350</v>
      </c>
      <c r="E3863" s="28" t="s">
        <v>380</v>
      </c>
    </row>
    <row r="3864" customFormat="false" ht="15" hidden="false" customHeight="false" outlineLevel="0" collapsed="false">
      <c r="A3864" s="28" t="n">
        <v>105</v>
      </c>
      <c r="B3864" s="29" t="n">
        <v>46081</v>
      </c>
      <c r="C3864" s="28" t="n">
        <v>53955.91</v>
      </c>
      <c r="D3864" s="28" t="n">
        <v>1350</v>
      </c>
      <c r="E3864" s="28" t="s">
        <v>380</v>
      </c>
    </row>
    <row r="3865" customFormat="false" ht="15" hidden="false" customHeight="false" outlineLevel="0" collapsed="false">
      <c r="A3865" s="28" t="n">
        <v>105</v>
      </c>
      <c r="B3865" s="29" t="n">
        <v>46112</v>
      </c>
      <c r="C3865" s="28" t="n">
        <v>55202.92</v>
      </c>
      <c r="D3865" s="28" t="n">
        <v>1350</v>
      </c>
      <c r="E3865" s="28" t="s">
        <v>380</v>
      </c>
    </row>
    <row r="3866" customFormat="false" ht="15" hidden="false" customHeight="false" outlineLevel="0" collapsed="false">
      <c r="A3866" s="28" t="n">
        <v>105</v>
      </c>
      <c r="B3866" s="29" t="n">
        <v>46142</v>
      </c>
      <c r="C3866" s="28" t="n">
        <v>56377.61</v>
      </c>
      <c r="D3866" s="28" t="n">
        <v>1350</v>
      </c>
      <c r="E3866" s="28" t="s">
        <v>380</v>
      </c>
    </row>
    <row r="3867" customFormat="false" ht="15" hidden="false" customHeight="false" outlineLevel="0" collapsed="false">
      <c r="A3867" s="28" t="n">
        <v>105</v>
      </c>
      <c r="B3867" s="29" t="n">
        <v>46173</v>
      </c>
      <c r="C3867" s="28" t="n">
        <v>57344.18</v>
      </c>
      <c r="D3867" s="28" t="n">
        <v>1350</v>
      </c>
      <c r="E3867" s="28" t="s">
        <v>380</v>
      </c>
    </row>
    <row r="3868" customFormat="false" ht="15" hidden="false" customHeight="false" outlineLevel="0" collapsed="false">
      <c r="A3868" s="28" t="n">
        <v>105</v>
      </c>
      <c r="B3868" s="29" t="n">
        <v>46203</v>
      </c>
      <c r="C3868" s="28" t="n">
        <v>57494.75</v>
      </c>
      <c r="D3868" s="28" t="n">
        <v>472.43</v>
      </c>
      <c r="E3868" s="28" t="s">
        <v>381</v>
      </c>
    </row>
    <row r="3869" customFormat="false" ht="15" hidden="false" customHeight="false" outlineLevel="0" collapsed="false">
      <c r="A3869" s="28" t="n">
        <v>105</v>
      </c>
      <c r="B3869" s="29" t="n">
        <v>46234</v>
      </c>
      <c r="C3869" s="28" t="n">
        <v>58085.88</v>
      </c>
      <c r="D3869" s="28" t="n">
        <v>748.59</v>
      </c>
      <c r="E3869" s="28" t="s">
        <v>381</v>
      </c>
    </row>
    <row r="3870" customFormat="false" ht="15" hidden="false" customHeight="false" outlineLevel="0" collapsed="false">
      <c r="A3870" s="28" t="n">
        <v>105</v>
      </c>
      <c r="B3870" s="29" t="n">
        <v>46265</v>
      </c>
      <c r="C3870" s="28" t="n">
        <v>59296</v>
      </c>
      <c r="D3870" s="28" t="n">
        <v>1350</v>
      </c>
      <c r="E3870" s="28" t="s">
        <v>380</v>
      </c>
    </row>
    <row r="3871" customFormat="false" ht="15" hidden="false" customHeight="false" outlineLevel="0" collapsed="false">
      <c r="A3871" s="28" t="n">
        <v>106</v>
      </c>
      <c r="B3871" s="29" t="n">
        <v>44957</v>
      </c>
      <c r="C3871" s="28" t="n">
        <v>11563.46</v>
      </c>
      <c r="D3871" s="28" t="n">
        <v>1470</v>
      </c>
      <c r="E3871" s="28" t="s">
        <v>380</v>
      </c>
    </row>
    <row r="3872" customFormat="false" ht="15" hidden="false" customHeight="false" outlineLevel="0" collapsed="false">
      <c r="A3872" s="28" t="n">
        <v>106</v>
      </c>
      <c r="B3872" s="29" t="n">
        <v>44985</v>
      </c>
      <c r="C3872" s="28" t="n">
        <v>12756.9</v>
      </c>
      <c r="D3872" s="28" t="n">
        <v>1470</v>
      </c>
      <c r="E3872" s="28" t="s">
        <v>380</v>
      </c>
    </row>
    <row r="3873" customFormat="false" ht="15" hidden="false" customHeight="false" outlineLevel="0" collapsed="false">
      <c r="A3873" s="28" t="n">
        <v>106</v>
      </c>
      <c r="B3873" s="29" t="n">
        <v>45016</v>
      </c>
      <c r="C3873" s="28" t="n">
        <v>13815.94</v>
      </c>
      <c r="D3873" s="28" t="n">
        <v>1470</v>
      </c>
      <c r="E3873" s="28" t="s">
        <v>380</v>
      </c>
    </row>
    <row r="3874" customFormat="false" ht="15" hidden="false" customHeight="false" outlineLevel="0" collapsed="false">
      <c r="A3874" s="28" t="n">
        <v>106</v>
      </c>
      <c r="B3874" s="29" t="n">
        <v>45046</v>
      </c>
      <c r="C3874" s="28" t="n">
        <v>14166.33</v>
      </c>
      <c r="D3874" s="28" t="n">
        <v>378.45</v>
      </c>
      <c r="E3874" s="28" t="s">
        <v>381</v>
      </c>
    </row>
    <row r="3875" customFormat="false" ht="15" hidden="false" customHeight="false" outlineLevel="0" collapsed="false">
      <c r="A3875" s="28" t="n">
        <v>106</v>
      </c>
      <c r="B3875" s="29" t="n">
        <v>45077</v>
      </c>
      <c r="C3875" s="28" t="n">
        <v>15630.54</v>
      </c>
      <c r="D3875" s="28" t="n">
        <v>1470</v>
      </c>
      <c r="E3875" s="28" t="s">
        <v>380</v>
      </c>
    </row>
    <row r="3876" customFormat="false" ht="15" hidden="false" customHeight="false" outlineLevel="0" collapsed="false">
      <c r="A3876" s="28" t="n">
        <v>106</v>
      </c>
      <c r="B3876" s="29" t="n">
        <v>45107</v>
      </c>
      <c r="C3876" s="28" t="n">
        <v>17027.52</v>
      </c>
      <c r="D3876" s="28" t="n">
        <v>1470</v>
      </c>
      <c r="E3876" s="28" t="s">
        <v>380</v>
      </c>
    </row>
    <row r="3877" customFormat="false" ht="15" hidden="false" customHeight="false" outlineLevel="0" collapsed="false">
      <c r="A3877" s="28" t="n">
        <v>106</v>
      </c>
      <c r="B3877" s="29" t="n">
        <v>45138</v>
      </c>
      <c r="C3877" s="28" t="n">
        <v>18456.05</v>
      </c>
      <c r="D3877" s="28" t="n">
        <v>1470</v>
      </c>
      <c r="E3877" s="28" t="s">
        <v>380</v>
      </c>
    </row>
    <row r="3878" customFormat="false" ht="15" hidden="false" customHeight="false" outlineLevel="0" collapsed="false">
      <c r="A3878" s="28" t="n">
        <v>106</v>
      </c>
      <c r="B3878" s="29" t="n">
        <v>45169</v>
      </c>
      <c r="C3878" s="28" t="n">
        <v>19894.38</v>
      </c>
      <c r="D3878" s="28" t="n">
        <v>1470</v>
      </c>
      <c r="E3878" s="28" t="s">
        <v>380</v>
      </c>
    </row>
    <row r="3879" customFormat="false" ht="15" hidden="false" customHeight="false" outlineLevel="0" collapsed="false">
      <c r="A3879" s="28" t="n">
        <v>106</v>
      </c>
      <c r="B3879" s="29" t="n">
        <v>45199</v>
      </c>
      <c r="C3879" s="28" t="n">
        <v>19958.78</v>
      </c>
      <c r="D3879" s="28" t="n">
        <v>504.71</v>
      </c>
      <c r="E3879" s="28" t="s">
        <v>381</v>
      </c>
    </row>
    <row r="3880" customFormat="false" ht="15" hidden="false" customHeight="false" outlineLevel="0" collapsed="false">
      <c r="A3880" s="28" t="n">
        <v>106</v>
      </c>
      <c r="B3880" s="29" t="n">
        <v>45230</v>
      </c>
      <c r="C3880" s="28" t="n">
        <v>21092.21</v>
      </c>
      <c r="D3880" s="28" t="n">
        <v>1470</v>
      </c>
      <c r="E3880" s="28" t="s">
        <v>380</v>
      </c>
    </row>
    <row r="3881" customFormat="false" ht="15" hidden="false" customHeight="false" outlineLevel="0" collapsed="false">
      <c r="A3881" s="28" t="n">
        <v>106</v>
      </c>
      <c r="B3881" s="29" t="n">
        <v>45260</v>
      </c>
      <c r="C3881" s="28" t="n">
        <v>21706.44</v>
      </c>
      <c r="D3881" s="28" t="n">
        <v>784.72</v>
      </c>
      <c r="E3881" s="28" t="s">
        <v>381</v>
      </c>
    </row>
    <row r="3882" customFormat="false" ht="15" hidden="false" customHeight="false" outlineLevel="0" collapsed="false">
      <c r="A3882" s="28" t="n">
        <v>106</v>
      </c>
      <c r="B3882" s="29" t="n">
        <v>45291</v>
      </c>
      <c r="C3882" s="28" t="n">
        <v>22406.27</v>
      </c>
      <c r="D3882" s="28" t="n">
        <v>812.35</v>
      </c>
      <c r="E3882" s="28" t="s">
        <v>381</v>
      </c>
    </row>
    <row r="3883" customFormat="false" ht="15" hidden="false" customHeight="false" outlineLevel="0" collapsed="false">
      <c r="A3883" s="28" t="n">
        <v>106</v>
      </c>
      <c r="B3883" s="29" t="n">
        <v>45322</v>
      </c>
      <c r="C3883" s="28" t="n">
        <v>23570.22</v>
      </c>
      <c r="D3883" s="28" t="n">
        <v>1470</v>
      </c>
      <c r="E3883" s="28" t="s">
        <v>380</v>
      </c>
    </row>
    <row r="3884" customFormat="false" ht="15" hidden="false" customHeight="false" outlineLevel="0" collapsed="false">
      <c r="A3884" s="28" t="n">
        <v>106</v>
      </c>
      <c r="B3884" s="29" t="n">
        <v>45351</v>
      </c>
      <c r="C3884" s="28" t="n">
        <v>24913.3</v>
      </c>
      <c r="D3884" s="28" t="n">
        <v>1470</v>
      </c>
      <c r="E3884" s="28" t="s">
        <v>380</v>
      </c>
    </row>
    <row r="3885" customFormat="false" ht="15" hidden="false" customHeight="false" outlineLevel="0" collapsed="false">
      <c r="A3885" s="28" t="n">
        <v>106</v>
      </c>
      <c r="B3885" s="29" t="n">
        <v>45382</v>
      </c>
      <c r="C3885" s="28" t="n">
        <v>26326.65</v>
      </c>
      <c r="D3885" s="28" t="n">
        <v>1470</v>
      </c>
      <c r="E3885" s="28" t="s">
        <v>380</v>
      </c>
    </row>
    <row r="3886" customFormat="false" ht="15" hidden="false" customHeight="false" outlineLevel="0" collapsed="false">
      <c r="A3886" s="28" t="n">
        <v>106</v>
      </c>
      <c r="B3886" s="29" t="n">
        <v>45412</v>
      </c>
      <c r="C3886" s="28" t="n">
        <v>27417.64</v>
      </c>
      <c r="D3886" s="28" t="n">
        <v>1470</v>
      </c>
      <c r="E3886" s="28" t="s">
        <v>380</v>
      </c>
    </row>
    <row r="3887" customFormat="false" ht="15" hidden="false" customHeight="false" outlineLevel="0" collapsed="false">
      <c r="A3887" s="28" t="n">
        <v>106</v>
      </c>
      <c r="B3887" s="29" t="n">
        <v>45443</v>
      </c>
      <c r="C3887" s="28" t="n">
        <v>28760.36</v>
      </c>
      <c r="D3887" s="28" t="n">
        <v>1470</v>
      </c>
      <c r="E3887" s="28" t="s">
        <v>380</v>
      </c>
    </row>
    <row r="3888" customFormat="false" ht="15" hidden="false" customHeight="false" outlineLevel="0" collapsed="false">
      <c r="A3888" s="28" t="n">
        <v>106</v>
      </c>
      <c r="B3888" s="29" t="n">
        <v>45473</v>
      </c>
      <c r="C3888" s="28" t="n">
        <v>30123.92</v>
      </c>
      <c r="D3888" s="28" t="n">
        <v>1470</v>
      </c>
      <c r="E3888" s="28" t="s">
        <v>380</v>
      </c>
    </row>
    <row r="3889" customFormat="false" ht="15" hidden="false" customHeight="false" outlineLevel="0" collapsed="false">
      <c r="A3889" s="28" t="n">
        <v>106</v>
      </c>
      <c r="B3889" s="29" t="n">
        <v>45504</v>
      </c>
      <c r="C3889" s="28" t="n">
        <v>31181.92</v>
      </c>
      <c r="D3889" s="28" t="n">
        <v>1470</v>
      </c>
      <c r="E3889" s="28" t="s">
        <v>380</v>
      </c>
    </row>
    <row r="3890" customFormat="false" ht="15" hidden="false" customHeight="false" outlineLevel="0" collapsed="false">
      <c r="A3890" s="28" t="n">
        <v>106</v>
      </c>
      <c r="B3890" s="29" t="n">
        <v>45535</v>
      </c>
      <c r="C3890" s="28" t="n">
        <v>32464.6</v>
      </c>
      <c r="D3890" s="28" t="n">
        <v>1470</v>
      </c>
      <c r="E3890" s="28" t="s">
        <v>380</v>
      </c>
    </row>
    <row r="3891" customFormat="false" ht="15" hidden="false" customHeight="false" outlineLevel="0" collapsed="false">
      <c r="A3891" s="28" t="n">
        <v>106</v>
      </c>
      <c r="B3891" s="29" t="n">
        <v>45565</v>
      </c>
      <c r="C3891" s="28" t="n">
        <v>32602.92</v>
      </c>
      <c r="D3891" s="28" t="n">
        <v>549.69</v>
      </c>
      <c r="E3891" s="28" t="s">
        <v>381</v>
      </c>
    </row>
    <row r="3892" customFormat="false" ht="15" hidden="false" customHeight="false" outlineLevel="0" collapsed="false">
      <c r="A3892" s="28" t="n">
        <v>106</v>
      </c>
      <c r="B3892" s="29" t="n">
        <v>45596</v>
      </c>
      <c r="C3892" s="28" t="n">
        <v>33752.75</v>
      </c>
      <c r="D3892" s="28" t="n">
        <v>1470</v>
      </c>
      <c r="E3892" s="28" t="s">
        <v>380</v>
      </c>
    </row>
    <row r="3893" customFormat="false" ht="15" hidden="false" customHeight="false" outlineLevel="0" collapsed="false">
      <c r="A3893" s="28" t="n">
        <v>106</v>
      </c>
      <c r="B3893" s="29" t="n">
        <v>45626</v>
      </c>
      <c r="C3893" s="28" t="n">
        <v>34910.93</v>
      </c>
      <c r="D3893" s="28" t="n">
        <v>1470</v>
      </c>
      <c r="E3893" s="28" t="s">
        <v>380</v>
      </c>
    </row>
    <row r="3894" customFormat="false" ht="15" hidden="false" customHeight="false" outlineLevel="0" collapsed="false">
      <c r="A3894" s="28" t="n">
        <v>106</v>
      </c>
      <c r="B3894" s="29" t="n">
        <v>45657</v>
      </c>
      <c r="C3894" s="28" t="n">
        <v>36134.93</v>
      </c>
      <c r="D3894" s="28" t="n">
        <v>1470</v>
      </c>
      <c r="E3894" s="28" t="s">
        <v>380</v>
      </c>
    </row>
    <row r="3895" customFormat="false" ht="15" hidden="false" customHeight="false" outlineLevel="0" collapsed="false">
      <c r="A3895" s="28" t="n">
        <v>106</v>
      </c>
      <c r="B3895" s="29" t="n">
        <v>45688</v>
      </c>
      <c r="C3895" s="28" t="n">
        <v>37438.62</v>
      </c>
      <c r="D3895" s="28" t="n">
        <v>1470</v>
      </c>
      <c r="E3895" s="28" t="s">
        <v>380</v>
      </c>
    </row>
    <row r="3896" customFormat="false" ht="15" hidden="false" customHeight="false" outlineLevel="0" collapsed="false">
      <c r="A3896" s="28" t="n">
        <v>106</v>
      </c>
      <c r="B3896" s="29" t="n">
        <v>45716</v>
      </c>
      <c r="C3896" s="28" t="n">
        <v>38644.12</v>
      </c>
      <c r="D3896" s="28" t="n">
        <v>1470</v>
      </c>
      <c r="E3896" s="28" t="s">
        <v>380</v>
      </c>
    </row>
    <row r="3897" customFormat="false" ht="15" hidden="false" customHeight="false" outlineLevel="0" collapsed="false">
      <c r="A3897" s="28" t="n">
        <v>106</v>
      </c>
      <c r="B3897" s="29" t="n">
        <v>45747</v>
      </c>
      <c r="C3897" s="28" t="n">
        <v>39930.89</v>
      </c>
      <c r="D3897" s="28" t="n">
        <v>1470</v>
      </c>
      <c r="E3897" s="28" t="s">
        <v>380</v>
      </c>
    </row>
    <row r="3898" customFormat="false" ht="15" hidden="false" customHeight="false" outlineLevel="0" collapsed="false">
      <c r="A3898" s="28" t="n">
        <v>106</v>
      </c>
      <c r="B3898" s="29" t="n">
        <v>45777</v>
      </c>
      <c r="C3898" s="28" t="n">
        <v>41366.51</v>
      </c>
      <c r="D3898" s="28" t="n">
        <v>1470</v>
      </c>
      <c r="E3898" s="28" t="s">
        <v>380</v>
      </c>
    </row>
    <row r="3899" customFormat="false" ht="15" hidden="false" customHeight="false" outlineLevel="0" collapsed="false">
      <c r="A3899" s="28" t="n">
        <v>106</v>
      </c>
      <c r="B3899" s="29" t="n">
        <v>45808</v>
      </c>
      <c r="C3899" s="28" t="n">
        <v>42698.28</v>
      </c>
      <c r="D3899" s="28" t="n">
        <v>1470</v>
      </c>
      <c r="E3899" s="28" t="s">
        <v>380</v>
      </c>
    </row>
    <row r="3900" customFormat="false" ht="15" hidden="false" customHeight="false" outlineLevel="0" collapsed="false">
      <c r="A3900" s="28" t="n">
        <v>106</v>
      </c>
      <c r="B3900" s="29" t="n">
        <v>45838</v>
      </c>
      <c r="C3900" s="28" t="n">
        <v>44062.21</v>
      </c>
      <c r="D3900" s="28" t="n">
        <v>1470</v>
      </c>
      <c r="E3900" s="28" t="s">
        <v>380</v>
      </c>
    </row>
    <row r="3901" customFormat="false" ht="15" hidden="false" customHeight="false" outlineLevel="0" collapsed="false">
      <c r="A3901" s="28" t="n">
        <v>106</v>
      </c>
      <c r="B3901" s="29" t="n">
        <v>45869</v>
      </c>
      <c r="C3901" s="28" t="n">
        <v>45113.2</v>
      </c>
      <c r="D3901" s="28" t="n">
        <v>1470</v>
      </c>
      <c r="E3901" s="28" t="s">
        <v>380</v>
      </c>
    </row>
    <row r="3902" customFormat="false" ht="15" hidden="false" customHeight="false" outlineLevel="0" collapsed="false">
      <c r="A3902" s="28" t="n">
        <v>106</v>
      </c>
      <c r="B3902" s="29" t="n">
        <v>45900</v>
      </c>
      <c r="C3902" s="28" t="n">
        <v>46233.3</v>
      </c>
      <c r="D3902" s="28" t="n">
        <v>1470</v>
      </c>
      <c r="E3902" s="28" t="s">
        <v>380</v>
      </c>
    </row>
    <row r="3903" customFormat="false" ht="15" hidden="false" customHeight="false" outlineLevel="0" collapsed="false">
      <c r="A3903" s="28" t="n">
        <v>106</v>
      </c>
      <c r="B3903" s="29" t="n">
        <v>45930</v>
      </c>
      <c r="C3903" s="28" t="n">
        <v>46317.29</v>
      </c>
      <c r="D3903" s="28" t="n">
        <v>392.23</v>
      </c>
      <c r="E3903" s="28" t="s">
        <v>381</v>
      </c>
    </row>
    <row r="3904" customFormat="false" ht="15" hidden="false" customHeight="false" outlineLevel="0" collapsed="false">
      <c r="A3904" s="28" t="n">
        <v>106</v>
      </c>
      <c r="B3904" s="29" t="n">
        <v>45961</v>
      </c>
      <c r="C3904" s="28" t="n">
        <v>47516.64</v>
      </c>
      <c r="D3904" s="28" t="n">
        <v>1470</v>
      </c>
      <c r="E3904" s="28" t="s">
        <v>380</v>
      </c>
    </row>
    <row r="3905" customFormat="false" ht="15" hidden="false" customHeight="false" outlineLevel="0" collapsed="false">
      <c r="A3905" s="28" t="n">
        <v>106</v>
      </c>
      <c r="B3905" s="29" t="n">
        <v>45991</v>
      </c>
      <c r="C3905" s="28" t="n">
        <v>48954.72</v>
      </c>
      <c r="D3905" s="28" t="n">
        <v>1470</v>
      </c>
      <c r="E3905" s="28" t="s">
        <v>380</v>
      </c>
    </row>
    <row r="3906" customFormat="false" ht="15" hidden="false" customHeight="false" outlineLevel="0" collapsed="false">
      <c r="A3906" s="28" t="n">
        <v>106</v>
      </c>
      <c r="B3906" s="29" t="n">
        <v>46022</v>
      </c>
      <c r="C3906" s="28" t="n">
        <v>48634.91</v>
      </c>
      <c r="D3906" s="28" t="n">
        <v>0</v>
      </c>
      <c r="E3906" s="28" t="s">
        <v>379</v>
      </c>
    </row>
    <row r="3907" customFormat="false" ht="15" hidden="false" customHeight="false" outlineLevel="0" collapsed="false">
      <c r="A3907" s="28" t="n">
        <v>106</v>
      </c>
      <c r="B3907" s="29" t="n">
        <v>46053</v>
      </c>
      <c r="C3907" s="28" t="n">
        <v>48390.72</v>
      </c>
      <c r="D3907" s="28" t="n">
        <v>0</v>
      </c>
      <c r="E3907" s="28" t="s">
        <v>379</v>
      </c>
    </row>
    <row r="3908" customFormat="false" ht="15" hidden="false" customHeight="false" outlineLevel="0" collapsed="false">
      <c r="A3908" s="28" t="n">
        <v>106</v>
      </c>
      <c r="B3908" s="29" t="n">
        <v>46081</v>
      </c>
      <c r="C3908" s="28" t="n">
        <v>48771.38</v>
      </c>
      <c r="D3908" s="28" t="n">
        <v>652.84</v>
      </c>
      <c r="E3908" s="28" t="s">
        <v>381</v>
      </c>
    </row>
    <row r="3909" customFormat="false" ht="15" hidden="false" customHeight="false" outlineLevel="0" collapsed="false">
      <c r="A3909" s="28" t="n">
        <v>106</v>
      </c>
      <c r="B3909" s="29" t="n">
        <v>46112</v>
      </c>
      <c r="C3909" s="28" t="n">
        <v>50032.19</v>
      </c>
      <c r="D3909" s="28" t="n">
        <v>1470</v>
      </c>
      <c r="E3909" s="28" t="s">
        <v>380</v>
      </c>
    </row>
    <row r="3910" customFormat="false" ht="15" hidden="false" customHeight="false" outlineLevel="0" collapsed="false">
      <c r="A3910" s="28" t="n">
        <v>106</v>
      </c>
      <c r="B3910" s="29" t="n">
        <v>46142</v>
      </c>
      <c r="C3910" s="28" t="n">
        <v>51470.36</v>
      </c>
      <c r="D3910" s="28" t="n">
        <v>1470</v>
      </c>
      <c r="E3910" s="28" t="s">
        <v>380</v>
      </c>
    </row>
    <row r="3911" customFormat="false" ht="15" hidden="false" customHeight="false" outlineLevel="0" collapsed="false">
      <c r="A3911" s="28" t="n">
        <v>106</v>
      </c>
      <c r="B3911" s="29" t="n">
        <v>46173</v>
      </c>
      <c r="C3911" s="28" t="n">
        <v>52806.11</v>
      </c>
      <c r="D3911" s="28" t="n">
        <v>1470</v>
      </c>
      <c r="E3911" s="28" t="s">
        <v>380</v>
      </c>
    </row>
    <row r="3912" customFormat="false" ht="15" hidden="false" customHeight="false" outlineLevel="0" collapsed="false">
      <c r="A3912" s="28" t="n">
        <v>106</v>
      </c>
      <c r="B3912" s="29" t="n">
        <v>46203</v>
      </c>
      <c r="C3912" s="28" t="n">
        <v>54223.06</v>
      </c>
      <c r="D3912" s="28" t="n">
        <v>1470</v>
      </c>
      <c r="E3912" s="28" t="s">
        <v>380</v>
      </c>
    </row>
    <row r="3913" customFormat="false" ht="15" hidden="false" customHeight="false" outlineLevel="0" collapsed="false">
      <c r="A3913" s="28" t="n">
        <v>106</v>
      </c>
      <c r="B3913" s="29" t="n">
        <v>46234</v>
      </c>
      <c r="C3913" s="28" t="n">
        <v>55421.06</v>
      </c>
      <c r="D3913" s="28" t="n">
        <v>1470</v>
      </c>
      <c r="E3913" s="28" t="s">
        <v>380</v>
      </c>
    </row>
    <row r="3914" customFormat="false" ht="15" hidden="false" customHeight="false" outlineLevel="0" collapsed="false">
      <c r="A3914" s="28" t="n">
        <v>106</v>
      </c>
      <c r="B3914" s="29" t="n">
        <v>46265</v>
      </c>
      <c r="C3914" s="28" t="n">
        <v>56548.46</v>
      </c>
      <c r="D3914" s="28" t="n">
        <v>1470</v>
      </c>
      <c r="E3914" s="28" t="s">
        <v>380</v>
      </c>
    </row>
    <row r="3915" customFormat="false" ht="15" hidden="false" customHeight="false" outlineLevel="0" collapsed="false">
      <c r="A3915" s="28" t="n">
        <v>107</v>
      </c>
      <c r="B3915" s="29" t="n">
        <v>44957</v>
      </c>
      <c r="C3915" s="28" t="n">
        <v>7665.39</v>
      </c>
      <c r="D3915" s="28" t="n">
        <v>1490</v>
      </c>
      <c r="E3915" s="28" t="s">
        <v>380</v>
      </c>
    </row>
    <row r="3916" customFormat="false" ht="15" hidden="false" customHeight="false" outlineLevel="0" collapsed="false">
      <c r="A3916" s="28" t="n">
        <v>107</v>
      </c>
      <c r="B3916" s="29" t="n">
        <v>44985</v>
      </c>
      <c r="C3916" s="28" t="n">
        <v>8149.62</v>
      </c>
      <c r="D3916" s="28" t="n">
        <v>621.54</v>
      </c>
      <c r="E3916" s="28" t="s">
        <v>381</v>
      </c>
    </row>
    <row r="3917" customFormat="false" ht="15" hidden="false" customHeight="false" outlineLevel="0" collapsed="false">
      <c r="A3917" s="28" t="n">
        <v>107</v>
      </c>
      <c r="B3917" s="29" t="n">
        <v>45016</v>
      </c>
      <c r="C3917" s="28" t="n">
        <v>8704.92</v>
      </c>
      <c r="D3917" s="28" t="n">
        <v>578.79</v>
      </c>
      <c r="E3917" s="28" t="s">
        <v>381</v>
      </c>
    </row>
    <row r="3918" customFormat="false" ht="15" hidden="false" customHeight="false" outlineLevel="0" collapsed="false">
      <c r="A3918" s="28" t="n">
        <v>107</v>
      </c>
      <c r="B3918" s="29" t="n">
        <v>45046</v>
      </c>
      <c r="C3918" s="28" t="n">
        <v>10084.81</v>
      </c>
      <c r="D3918" s="28" t="n">
        <v>1490</v>
      </c>
      <c r="E3918" s="28" t="s">
        <v>380</v>
      </c>
    </row>
    <row r="3919" customFormat="false" ht="15" hidden="false" customHeight="false" outlineLevel="0" collapsed="false">
      <c r="A3919" s="28" t="n">
        <v>107</v>
      </c>
      <c r="B3919" s="29" t="n">
        <v>45077</v>
      </c>
      <c r="C3919" s="28" t="n">
        <v>11405.12</v>
      </c>
      <c r="D3919" s="28" t="n">
        <v>1490</v>
      </c>
      <c r="E3919" s="28" t="s">
        <v>380</v>
      </c>
    </row>
    <row r="3920" customFormat="false" ht="15" hidden="false" customHeight="false" outlineLevel="0" collapsed="false">
      <c r="A3920" s="28" t="n">
        <v>107</v>
      </c>
      <c r="B3920" s="29" t="n">
        <v>45107</v>
      </c>
      <c r="C3920" s="28" t="n">
        <v>12633.82</v>
      </c>
      <c r="D3920" s="28" t="n">
        <v>1490</v>
      </c>
      <c r="E3920" s="28" t="s">
        <v>380</v>
      </c>
    </row>
    <row r="3921" customFormat="false" ht="15" hidden="false" customHeight="false" outlineLevel="0" collapsed="false">
      <c r="A3921" s="28" t="n">
        <v>107</v>
      </c>
      <c r="B3921" s="29" t="n">
        <v>45138</v>
      </c>
      <c r="C3921" s="28" t="n">
        <v>13795.25</v>
      </c>
      <c r="D3921" s="28" t="n">
        <v>1490</v>
      </c>
      <c r="E3921" s="28" t="s">
        <v>380</v>
      </c>
    </row>
    <row r="3922" customFormat="false" ht="15" hidden="false" customHeight="false" outlineLevel="0" collapsed="false">
      <c r="A3922" s="28" t="n">
        <v>107</v>
      </c>
      <c r="B3922" s="29" t="n">
        <v>45169</v>
      </c>
      <c r="C3922" s="28" t="n">
        <v>14885.8</v>
      </c>
      <c r="D3922" s="28" t="n">
        <v>1490</v>
      </c>
      <c r="E3922" s="28" t="s">
        <v>380</v>
      </c>
    </row>
    <row r="3923" customFormat="false" ht="15" hidden="false" customHeight="false" outlineLevel="0" collapsed="false">
      <c r="A3923" s="28" t="n">
        <v>107</v>
      </c>
      <c r="B3923" s="29" t="n">
        <v>45199</v>
      </c>
      <c r="C3923" s="28" t="n">
        <v>16216.66</v>
      </c>
      <c r="D3923" s="28" t="n">
        <v>1490</v>
      </c>
      <c r="E3923" s="28" t="s">
        <v>380</v>
      </c>
    </row>
    <row r="3924" customFormat="false" ht="15" hidden="false" customHeight="false" outlineLevel="0" collapsed="false">
      <c r="A3924" s="28" t="n">
        <v>107</v>
      </c>
      <c r="B3924" s="29" t="n">
        <v>45230</v>
      </c>
      <c r="C3924" s="28" t="n">
        <v>17420.87</v>
      </c>
      <c r="D3924" s="28" t="n">
        <v>1490</v>
      </c>
      <c r="E3924" s="28" t="s">
        <v>380</v>
      </c>
    </row>
    <row r="3925" customFormat="false" ht="15" hidden="false" customHeight="false" outlineLevel="0" collapsed="false">
      <c r="A3925" s="28" t="n">
        <v>107</v>
      </c>
      <c r="B3925" s="29" t="n">
        <v>45260</v>
      </c>
      <c r="C3925" s="28" t="n">
        <v>18714.78</v>
      </c>
      <c r="D3925" s="28" t="n">
        <v>1490</v>
      </c>
      <c r="E3925" s="28" t="s">
        <v>380</v>
      </c>
    </row>
    <row r="3926" customFormat="false" ht="15" hidden="false" customHeight="false" outlineLevel="0" collapsed="false">
      <c r="A3926" s="28" t="n">
        <v>107</v>
      </c>
      <c r="B3926" s="29" t="n">
        <v>45291</v>
      </c>
      <c r="C3926" s="28" t="n">
        <v>19167.07</v>
      </c>
      <c r="D3926" s="28" t="n">
        <v>493.72</v>
      </c>
      <c r="E3926" s="28" t="s">
        <v>381</v>
      </c>
    </row>
    <row r="3927" customFormat="false" ht="15" hidden="false" customHeight="false" outlineLevel="0" collapsed="false">
      <c r="A3927" s="28" t="n">
        <v>107</v>
      </c>
      <c r="B3927" s="29" t="n">
        <v>45322</v>
      </c>
      <c r="C3927" s="28" t="n">
        <v>20645.3</v>
      </c>
      <c r="D3927" s="28" t="n">
        <v>1490</v>
      </c>
      <c r="E3927" s="28" t="s">
        <v>380</v>
      </c>
    </row>
    <row r="3928" customFormat="false" ht="15" hidden="false" customHeight="false" outlineLevel="0" collapsed="false">
      <c r="A3928" s="28" t="n">
        <v>107</v>
      </c>
      <c r="B3928" s="29" t="n">
        <v>45351</v>
      </c>
      <c r="C3928" s="28" t="n">
        <v>21254.11</v>
      </c>
      <c r="D3928" s="28" t="n">
        <v>1019.72</v>
      </c>
      <c r="E3928" s="28" t="s">
        <v>381</v>
      </c>
    </row>
    <row r="3929" customFormat="false" ht="15" hidden="false" customHeight="false" outlineLevel="0" collapsed="false">
      <c r="A3929" s="28" t="n">
        <v>107</v>
      </c>
      <c r="B3929" s="29" t="n">
        <v>45382</v>
      </c>
      <c r="C3929" s="28" t="n">
        <v>22743</v>
      </c>
      <c r="D3929" s="28" t="n">
        <v>1490</v>
      </c>
      <c r="E3929" s="28" t="s">
        <v>380</v>
      </c>
    </row>
    <row r="3930" customFormat="false" ht="15" hidden="false" customHeight="false" outlineLevel="0" collapsed="false">
      <c r="A3930" s="28" t="n">
        <v>107</v>
      </c>
      <c r="B3930" s="29" t="n">
        <v>45412</v>
      </c>
      <c r="C3930" s="28" t="n">
        <v>23874.69</v>
      </c>
      <c r="D3930" s="28" t="n">
        <v>1490</v>
      </c>
      <c r="E3930" s="28" t="s">
        <v>380</v>
      </c>
    </row>
    <row r="3931" customFormat="false" ht="15" hidden="false" customHeight="false" outlineLevel="0" collapsed="false">
      <c r="A3931" s="28" t="n">
        <v>107</v>
      </c>
      <c r="B3931" s="29" t="n">
        <v>45443</v>
      </c>
      <c r="C3931" s="28" t="n">
        <v>25039</v>
      </c>
      <c r="D3931" s="28" t="n">
        <v>1490</v>
      </c>
      <c r="E3931" s="28" t="s">
        <v>380</v>
      </c>
    </row>
    <row r="3932" customFormat="false" ht="15" hidden="false" customHeight="false" outlineLevel="0" collapsed="false">
      <c r="A3932" s="28" t="n">
        <v>107</v>
      </c>
      <c r="B3932" s="29" t="n">
        <v>45473</v>
      </c>
      <c r="C3932" s="28" t="n">
        <v>24667.21</v>
      </c>
      <c r="D3932" s="28" t="n">
        <v>0</v>
      </c>
      <c r="E3932" s="28" t="s">
        <v>379</v>
      </c>
    </row>
    <row r="3933" customFormat="false" ht="15" hidden="false" customHeight="false" outlineLevel="0" collapsed="false">
      <c r="A3933" s="28" t="n">
        <v>107</v>
      </c>
      <c r="B3933" s="29" t="n">
        <v>45504</v>
      </c>
      <c r="C3933" s="28" t="n">
        <v>26036.03</v>
      </c>
      <c r="D3933" s="28" t="n">
        <v>1490</v>
      </c>
      <c r="E3933" s="28" t="s">
        <v>380</v>
      </c>
    </row>
    <row r="3934" customFormat="false" ht="15" hidden="false" customHeight="false" outlineLevel="0" collapsed="false">
      <c r="A3934" s="28" t="n">
        <v>107</v>
      </c>
      <c r="B3934" s="29" t="n">
        <v>45535</v>
      </c>
      <c r="C3934" s="28" t="n">
        <v>27220.57</v>
      </c>
      <c r="D3934" s="28" t="n">
        <v>1490</v>
      </c>
      <c r="E3934" s="28" t="s">
        <v>380</v>
      </c>
    </row>
    <row r="3935" customFormat="false" ht="15" hidden="false" customHeight="false" outlineLevel="0" collapsed="false">
      <c r="A3935" s="28" t="n">
        <v>107</v>
      </c>
      <c r="B3935" s="29" t="n">
        <v>45565</v>
      </c>
      <c r="C3935" s="28" t="n">
        <v>27753.19</v>
      </c>
      <c r="D3935" s="28" t="n">
        <v>595.5</v>
      </c>
      <c r="E3935" s="28" t="s">
        <v>381</v>
      </c>
    </row>
    <row r="3936" customFormat="false" ht="15" hidden="false" customHeight="false" outlineLevel="0" collapsed="false">
      <c r="A3936" s="28" t="n">
        <v>107</v>
      </c>
      <c r="B3936" s="29" t="n">
        <v>45596</v>
      </c>
      <c r="C3936" s="28" t="n">
        <v>29003.62</v>
      </c>
      <c r="D3936" s="28" t="n">
        <v>1490</v>
      </c>
      <c r="E3936" s="28" t="s">
        <v>380</v>
      </c>
    </row>
    <row r="3937" customFormat="false" ht="15" hidden="false" customHeight="false" outlineLevel="0" collapsed="false">
      <c r="A3937" s="28" t="n">
        <v>107</v>
      </c>
      <c r="B3937" s="29" t="n">
        <v>45626</v>
      </c>
      <c r="C3937" s="28" t="n">
        <v>30359.21</v>
      </c>
      <c r="D3937" s="28" t="n">
        <v>1490</v>
      </c>
      <c r="E3937" s="28" t="s">
        <v>380</v>
      </c>
    </row>
    <row r="3938" customFormat="false" ht="15" hidden="false" customHeight="false" outlineLevel="0" collapsed="false">
      <c r="A3938" s="28" t="n">
        <v>107</v>
      </c>
      <c r="B3938" s="29" t="n">
        <v>45657</v>
      </c>
      <c r="C3938" s="28" t="n">
        <v>31421.56</v>
      </c>
      <c r="D3938" s="28" t="n">
        <v>1490</v>
      </c>
      <c r="E3938" s="28" t="s">
        <v>380</v>
      </c>
    </row>
    <row r="3939" customFormat="false" ht="15" hidden="false" customHeight="false" outlineLevel="0" collapsed="false">
      <c r="A3939" s="28" t="n">
        <v>107</v>
      </c>
      <c r="B3939" s="29" t="n">
        <v>45688</v>
      </c>
      <c r="C3939" s="28" t="n">
        <v>32498.02</v>
      </c>
      <c r="D3939" s="28" t="n">
        <v>1490</v>
      </c>
      <c r="E3939" s="28" t="s">
        <v>380</v>
      </c>
    </row>
    <row r="3940" customFormat="false" ht="15" hidden="false" customHeight="false" outlineLevel="0" collapsed="false">
      <c r="A3940" s="28" t="n">
        <v>107</v>
      </c>
      <c r="B3940" s="29" t="n">
        <v>45716</v>
      </c>
      <c r="C3940" s="28" t="n">
        <v>33661.17</v>
      </c>
      <c r="D3940" s="28" t="n">
        <v>1490</v>
      </c>
      <c r="E3940" s="28" t="s">
        <v>380</v>
      </c>
    </row>
    <row r="3941" customFormat="false" ht="15" hidden="false" customHeight="false" outlineLevel="0" collapsed="false">
      <c r="A3941" s="28" t="n">
        <v>107</v>
      </c>
      <c r="B3941" s="29" t="n">
        <v>45747</v>
      </c>
      <c r="C3941" s="28" t="n">
        <v>34984.09</v>
      </c>
      <c r="D3941" s="28" t="n">
        <v>1490</v>
      </c>
      <c r="E3941" s="28" t="s">
        <v>380</v>
      </c>
    </row>
    <row r="3942" customFormat="false" ht="15" hidden="false" customHeight="false" outlineLevel="0" collapsed="false">
      <c r="A3942" s="28" t="n">
        <v>107</v>
      </c>
      <c r="B3942" s="29" t="n">
        <v>45777</v>
      </c>
      <c r="C3942" s="28" t="n">
        <v>36214.71</v>
      </c>
      <c r="D3942" s="28" t="n">
        <v>1490</v>
      </c>
      <c r="E3942" s="28" t="s">
        <v>380</v>
      </c>
    </row>
    <row r="3943" customFormat="false" ht="15" hidden="false" customHeight="false" outlineLevel="0" collapsed="false">
      <c r="A3943" s="28" t="n">
        <v>107</v>
      </c>
      <c r="B3943" s="29" t="n">
        <v>45808</v>
      </c>
      <c r="C3943" s="28" t="n">
        <v>37544.86</v>
      </c>
      <c r="D3943" s="28" t="n">
        <v>1490</v>
      </c>
      <c r="E3943" s="28" t="s">
        <v>380</v>
      </c>
    </row>
    <row r="3944" customFormat="false" ht="15" hidden="false" customHeight="false" outlineLevel="0" collapsed="false">
      <c r="A3944" s="28" t="n">
        <v>107</v>
      </c>
      <c r="B3944" s="29" t="n">
        <v>45838</v>
      </c>
      <c r="C3944" s="28" t="n">
        <v>38723.44</v>
      </c>
      <c r="D3944" s="28" t="n">
        <v>1490</v>
      </c>
      <c r="E3944" s="28" t="s">
        <v>380</v>
      </c>
    </row>
    <row r="3945" customFormat="false" ht="15" hidden="false" customHeight="false" outlineLevel="0" collapsed="false">
      <c r="A3945" s="28" t="n">
        <v>107</v>
      </c>
      <c r="B3945" s="29" t="n">
        <v>45869</v>
      </c>
      <c r="C3945" s="28" t="n">
        <v>39978.33</v>
      </c>
      <c r="D3945" s="28" t="n">
        <v>1490</v>
      </c>
      <c r="E3945" s="28" t="s">
        <v>380</v>
      </c>
    </row>
    <row r="3946" customFormat="false" ht="15" hidden="false" customHeight="false" outlineLevel="0" collapsed="false">
      <c r="A3946" s="28" t="n">
        <v>107</v>
      </c>
      <c r="B3946" s="29" t="n">
        <v>45900</v>
      </c>
      <c r="C3946" s="28" t="n">
        <v>41100.05</v>
      </c>
      <c r="D3946" s="28" t="n">
        <v>1490</v>
      </c>
      <c r="E3946" s="28" t="s">
        <v>380</v>
      </c>
    </row>
    <row r="3947" customFormat="false" ht="15" hidden="false" customHeight="false" outlineLevel="0" collapsed="false">
      <c r="A3947" s="28" t="n">
        <v>107</v>
      </c>
      <c r="B3947" s="29" t="n">
        <v>45930</v>
      </c>
      <c r="C3947" s="28" t="n">
        <v>42530.15</v>
      </c>
      <c r="D3947" s="28" t="n">
        <v>1490</v>
      </c>
      <c r="E3947" s="28" t="s">
        <v>380</v>
      </c>
    </row>
    <row r="3948" customFormat="false" ht="15" hidden="false" customHeight="false" outlineLevel="0" collapsed="false">
      <c r="A3948" s="28" t="n">
        <v>107</v>
      </c>
      <c r="B3948" s="29" t="n">
        <v>45961</v>
      </c>
      <c r="C3948" s="28" t="n">
        <v>43890.74</v>
      </c>
      <c r="D3948" s="28" t="n">
        <v>1490</v>
      </c>
      <c r="E3948" s="28" t="s">
        <v>380</v>
      </c>
    </row>
    <row r="3949" customFormat="false" ht="15" hidden="false" customHeight="false" outlineLevel="0" collapsed="false">
      <c r="A3949" s="28" t="n">
        <v>107</v>
      </c>
      <c r="B3949" s="29" t="n">
        <v>45991</v>
      </c>
      <c r="C3949" s="28" t="n">
        <v>45253.16</v>
      </c>
      <c r="D3949" s="28" t="n">
        <v>1490</v>
      </c>
      <c r="E3949" s="28" t="s">
        <v>380</v>
      </c>
    </row>
    <row r="3950" customFormat="false" ht="15" hidden="false" customHeight="false" outlineLevel="0" collapsed="false">
      <c r="A3950" s="28" t="n">
        <v>107</v>
      </c>
      <c r="B3950" s="29" t="n">
        <v>46022</v>
      </c>
      <c r="C3950" s="28" t="n">
        <v>46452.33</v>
      </c>
      <c r="D3950" s="28" t="n">
        <v>1490</v>
      </c>
      <c r="E3950" s="28" t="s">
        <v>380</v>
      </c>
    </row>
    <row r="3951" customFormat="false" ht="15" hidden="false" customHeight="false" outlineLevel="0" collapsed="false">
      <c r="A3951" s="28" t="n">
        <v>107</v>
      </c>
      <c r="B3951" s="29" t="n">
        <v>46053</v>
      </c>
      <c r="C3951" s="28" t="n">
        <v>47712.65</v>
      </c>
      <c r="D3951" s="28" t="n">
        <v>1490</v>
      </c>
      <c r="E3951" s="28" t="s">
        <v>380</v>
      </c>
    </row>
    <row r="3952" customFormat="false" ht="15" hidden="false" customHeight="false" outlineLevel="0" collapsed="false">
      <c r="A3952" s="28" t="n">
        <v>107</v>
      </c>
      <c r="B3952" s="29" t="n">
        <v>46081</v>
      </c>
      <c r="C3952" s="28" t="n">
        <v>48966.48</v>
      </c>
      <c r="D3952" s="28" t="n">
        <v>1490</v>
      </c>
      <c r="E3952" s="28" t="s">
        <v>380</v>
      </c>
    </row>
    <row r="3953" customFormat="false" ht="15" hidden="false" customHeight="false" outlineLevel="0" collapsed="false">
      <c r="A3953" s="28" t="n">
        <v>107</v>
      </c>
      <c r="B3953" s="29" t="n">
        <v>46112</v>
      </c>
      <c r="C3953" s="28" t="n">
        <v>50433.42</v>
      </c>
      <c r="D3953" s="28" t="n">
        <v>1490</v>
      </c>
      <c r="E3953" s="28" t="s">
        <v>380</v>
      </c>
    </row>
    <row r="3954" customFormat="false" ht="15" hidden="false" customHeight="false" outlineLevel="0" collapsed="false">
      <c r="A3954" s="28" t="n">
        <v>107</v>
      </c>
      <c r="B3954" s="29" t="n">
        <v>46142</v>
      </c>
      <c r="C3954" s="28" t="n">
        <v>51611.99</v>
      </c>
      <c r="D3954" s="28" t="n">
        <v>1490</v>
      </c>
      <c r="E3954" s="28" t="s">
        <v>380</v>
      </c>
    </row>
    <row r="3955" customFormat="false" ht="15" hidden="false" customHeight="false" outlineLevel="0" collapsed="false">
      <c r="A3955" s="28" t="n">
        <v>107</v>
      </c>
      <c r="B3955" s="29" t="n">
        <v>46173</v>
      </c>
      <c r="C3955" s="28" t="n">
        <v>52993.28</v>
      </c>
      <c r="D3955" s="28" t="n">
        <v>1490</v>
      </c>
      <c r="E3955" s="28" t="s">
        <v>380</v>
      </c>
    </row>
    <row r="3956" customFormat="false" ht="15" hidden="false" customHeight="false" outlineLevel="0" collapsed="false">
      <c r="A3956" s="28" t="n">
        <v>107</v>
      </c>
      <c r="B3956" s="29" t="n">
        <v>46203</v>
      </c>
      <c r="C3956" s="28" t="n">
        <v>54222.99</v>
      </c>
      <c r="D3956" s="28" t="n">
        <v>1490</v>
      </c>
      <c r="E3956" s="28" t="s">
        <v>380</v>
      </c>
    </row>
    <row r="3957" customFormat="false" ht="15" hidden="false" customHeight="false" outlineLevel="0" collapsed="false">
      <c r="A3957" s="28" t="n">
        <v>107</v>
      </c>
      <c r="B3957" s="29" t="n">
        <v>46234</v>
      </c>
      <c r="C3957" s="28" t="n">
        <v>55293.56</v>
      </c>
      <c r="D3957" s="28" t="n">
        <v>1490</v>
      </c>
      <c r="E3957" s="28" t="s">
        <v>380</v>
      </c>
    </row>
    <row r="3958" customFormat="false" ht="15" hidden="false" customHeight="false" outlineLevel="0" collapsed="false">
      <c r="A3958" s="28" t="n">
        <v>107</v>
      </c>
      <c r="B3958" s="29" t="n">
        <v>46265</v>
      </c>
      <c r="C3958" s="28" t="n">
        <v>56589.95</v>
      </c>
      <c r="D3958" s="28" t="n">
        <v>1490</v>
      </c>
      <c r="E3958" s="28" t="s">
        <v>380</v>
      </c>
    </row>
    <row r="3959" customFormat="false" ht="15" hidden="false" customHeight="false" outlineLevel="0" collapsed="false">
      <c r="A3959" s="28" t="n">
        <v>108</v>
      </c>
      <c r="B3959" s="29" t="n">
        <v>44957</v>
      </c>
      <c r="C3959" s="28" t="n">
        <v>10745.53</v>
      </c>
      <c r="D3959" s="28" t="n">
        <v>1850</v>
      </c>
      <c r="E3959" s="28" t="s">
        <v>380</v>
      </c>
    </row>
    <row r="3960" customFormat="false" ht="15" hidden="false" customHeight="false" outlineLevel="0" collapsed="false">
      <c r="A3960" s="28" t="n">
        <v>108</v>
      </c>
      <c r="B3960" s="29" t="n">
        <v>44985</v>
      </c>
      <c r="C3960" s="28" t="n">
        <v>12325.86</v>
      </c>
      <c r="D3960" s="28" t="n">
        <v>1850</v>
      </c>
      <c r="E3960" s="28" t="s">
        <v>380</v>
      </c>
    </row>
    <row r="3961" customFormat="false" ht="15" hidden="false" customHeight="false" outlineLevel="0" collapsed="false">
      <c r="A3961" s="28" t="n">
        <v>108</v>
      </c>
      <c r="B3961" s="29" t="n">
        <v>45016</v>
      </c>
      <c r="C3961" s="28" t="n">
        <v>13871.28</v>
      </c>
      <c r="D3961" s="28" t="n">
        <v>1850</v>
      </c>
      <c r="E3961" s="28" t="s">
        <v>380</v>
      </c>
    </row>
    <row r="3962" customFormat="false" ht="15" hidden="false" customHeight="false" outlineLevel="0" collapsed="false">
      <c r="A3962" s="28" t="n">
        <v>108</v>
      </c>
      <c r="B3962" s="29" t="n">
        <v>45046</v>
      </c>
      <c r="C3962" s="28" t="n">
        <v>15379.88</v>
      </c>
      <c r="D3962" s="28" t="n">
        <v>1850</v>
      </c>
      <c r="E3962" s="28" t="s">
        <v>380</v>
      </c>
    </row>
    <row r="3963" customFormat="false" ht="15" hidden="false" customHeight="false" outlineLevel="0" collapsed="false">
      <c r="A3963" s="28" t="n">
        <v>108</v>
      </c>
      <c r="B3963" s="29" t="n">
        <v>45077</v>
      </c>
      <c r="C3963" s="28" t="n">
        <v>16938.78</v>
      </c>
      <c r="D3963" s="28" t="n">
        <v>1850</v>
      </c>
      <c r="E3963" s="28" t="s">
        <v>380</v>
      </c>
    </row>
    <row r="3964" customFormat="false" ht="15" hidden="false" customHeight="false" outlineLevel="0" collapsed="false">
      <c r="A3964" s="28" t="n">
        <v>108</v>
      </c>
      <c r="B3964" s="29" t="n">
        <v>45107</v>
      </c>
      <c r="C3964" s="28" t="n">
        <v>18717.25</v>
      </c>
      <c r="D3964" s="28" t="n">
        <v>1850</v>
      </c>
      <c r="E3964" s="28" t="s">
        <v>380</v>
      </c>
    </row>
    <row r="3965" customFormat="false" ht="15" hidden="false" customHeight="false" outlineLevel="0" collapsed="false">
      <c r="A3965" s="28" t="n">
        <v>108</v>
      </c>
      <c r="B3965" s="29" t="n">
        <v>45138</v>
      </c>
      <c r="C3965" s="28" t="n">
        <v>20101.63</v>
      </c>
      <c r="D3965" s="28" t="n">
        <v>1850</v>
      </c>
      <c r="E3965" s="28" t="s">
        <v>380</v>
      </c>
    </row>
    <row r="3966" customFormat="false" ht="15" hidden="false" customHeight="false" outlineLevel="0" collapsed="false">
      <c r="A3966" s="28" t="n">
        <v>108</v>
      </c>
      <c r="B3966" s="29" t="n">
        <v>45169</v>
      </c>
      <c r="C3966" s="28" t="n">
        <v>21647.54</v>
      </c>
      <c r="D3966" s="28" t="n">
        <v>1850</v>
      </c>
      <c r="E3966" s="28" t="s">
        <v>380</v>
      </c>
    </row>
    <row r="3967" customFormat="false" ht="15" hidden="false" customHeight="false" outlineLevel="0" collapsed="false">
      <c r="A3967" s="28" t="n">
        <v>108</v>
      </c>
      <c r="B3967" s="29" t="n">
        <v>45199</v>
      </c>
      <c r="C3967" s="28" t="n">
        <v>21912.18</v>
      </c>
      <c r="D3967" s="28" t="n">
        <v>502.08</v>
      </c>
      <c r="E3967" s="28" t="s">
        <v>381</v>
      </c>
    </row>
    <row r="3968" customFormat="false" ht="15" hidden="false" customHeight="false" outlineLevel="0" collapsed="false">
      <c r="A3968" s="28" t="n">
        <v>108</v>
      </c>
      <c r="B3968" s="29" t="n">
        <v>45230</v>
      </c>
      <c r="C3968" s="28" t="n">
        <v>23652.33</v>
      </c>
      <c r="D3968" s="28" t="n">
        <v>1850</v>
      </c>
      <c r="E3968" s="28" t="s">
        <v>380</v>
      </c>
    </row>
    <row r="3969" customFormat="false" ht="15" hidden="false" customHeight="false" outlineLevel="0" collapsed="false">
      <c r="A3969" s="28" t="n">
        <v>108</v>
      </c>
      <c r="B3969" s="29" t="n">
        <v>45260</v>
      </c>
      <c r="C3969" s="28" t="n">
        <v>24483.08</v>
      </c>
      <c r="D3969" s="28" t="n">
        <v>1037.37</v>
      </c>
      <c r="E3969" s="28" t="s">
        <v>381</v>
      </c>
    </row>
    <row r="3970" customFormat="false" ht="15" hidden="false" customHeight="false" outlineLevel="0" collapsed="false">
      <c r="A3970" s="28" t="n">
        <v>108</v>
      </c>
      <c r="B3970" s="29" t="n">
        <v>45291</v>
      </c>
      <c r="C3970" s="28" t="n">
        <v>25940.85</v>
      </c>
      <c r="D3970" s="28" t="n">
        <v>1850</v>
      </c>
      <c r="E3970" s="28" t="s">
        <v>380</v>
      </c>
    </row>
    <row r="3971" customFormat="false" ht="15" hidden="false" customHeight="false" outlineLevel="0" collapsed="false">
      <c r="A3971" s="28" t="n">
        <v>108</v>
      </c>
      <c r="B3971" s="29" t="n">
        <v>45322</v>
      </c>
      <c r="C3971" s="28" t="n">
        <v>27566.49</v>
      </c>
      <c r="D3971" s="28" t="n">
        <v>1850</v>
      </c>
      <c r="E3971" s="28" t="s">
        <v>380</v>
      </c>
    </row>
    <row r="3972" customFormat="false" ht="15" hidden="false" customHeight="false" outlineLevel="0" collapsed="false">
      <c r="A3972" s="28" t="n">
        <v>108</v>
      </c>
      <c r="B3972" s="29" t="n">
        <v>45351</v>
      </c>
      <c r="C3972" s="28" t="n">
        <v>29308.13</v>
      </c>
      <c r="D3972" s="28" t="n">
        <v>1850</v>
      </c>
      <c r="E3972" s="28" t="s">
        <v>380</v>
      </c>
    </row>
    <row r="3973" customFormat="false" ht="15" hidden="false" customHeight="false" outlineLevel="0" collapsed="false">
      <c r="A3973" s="28" t="n">
        <v>108</v>
      </c>
      <c r="B3973" s="29" t="n">
        <v>45382</v>
      </c>
      <c r="C3973" s="28" t="n">
        <v>30879.41</v>
      </c>
      <c r="D3973" s="28" t="n">
        <v>1850</v>
      </c>
      <c r="E3973" s="28" t="s">
        <v>380</v>
      </c>
    </row>
    <row r="3974" customFormat="false" ht="15" hidden="false" customHeight="false" outlineLevel="0" collapsed="false">
      <c r="A3974" s="28" t="n">
        <v>108</v>
      </c>
      <c r="B3974" s="29" t="n">
        <v>45412</v>
      </c>
      <c r="C3974" s="28" t="n">
        <v>31769.24</v>
      </c>
      <c r="D3974" s="28" t="n">
        <v>1273.55</v>
      </c>
      <c r="E3974" s="28" t="s">
        <v>381</v>
      </c>
    </row>
    <row r="3975" customFormat="false" ht="15" hidden="false" customHeight="false" outlineLevel="0" collapsed="false">
      <c r="A3975" s="28" t="n">
        <v>108</v>
      </c>
      <c r="B3975" s="29" t="n">
        <v>45443</v>
      </c>
      <c r="C3975" s="28" t="n">
        <v>33233.31</v>
      </c>
      <c r="D3975" s="28" t="n">
        <v>1850</v>
      </c>
      <c r="E3975" s="28" t="s">
        <v>380</v>
      </c>
    </row>
    <row r="3976" customFormat="false" ht="15" hidden="false" customHeight="false" outlineLevel="0" collapsed="false">
      <c r="A3976" s="28" t="n">
        <v>108</v>
      </c>
      <c r="B3976" s="29" t="n">
        <v>45473</v>
      </c>
      <c r="C3976" s="28" t="n">
        <v>34575.2</v>
      </c>
      <c r="D3976" s="28" t="n">
        <v>1850</v>
      </c>
      <c r="E3976" s="28" t="s">
        <v>380</v>
      </c>
    </row>
    <row r="3977" customFormat="false" ht="15" hidden="false" customHeight="false" outlineLevel="0" collapsed="false">
      <c r="A3977" s="28" t="n">
        <v>108</v>
      </c>
      <c r="B3977" s="29" t="n">
        <v>45504</v>
      </c>
      <c r="C3977" s="28" t="n">
        <v>36265.19</v>
      </c>
      <c r="D3977" s="28" t="n">
        <v>1850</v>
      </c>
      <c r="E3977" s="28" t="s">
        <v>380</v>
      </c>
    </row>
    <row r="3978" customFormat="false" ht="15" hidden="false" customHeight="false" outlineLevel="0" collapsed="false">
      <c r="A3978" s="28" t="n">
        <v>108</v>
      </c>
      <c r="B3978" s="29" t="n">
        <v>45535</v>
      </c>
      <c r="C3978" s="28" t="n">
        <v>37954.64</v>
      </c>
      <c r="D3978" s="28" t="n">
        <v>1850</v>
      </c>
      <c r="E3978" s="28" t="s">
        <v>380</v>
      </c>
    </row>
    <row r="3979" customFormat="false" ht="15" hidden="false" customHeight="false" outlineLevel="0" collapsed="false">
      <c r="A3979" s="28" t="n">
        <v>108</v>
      </c>
      <c r="B3979" s="29" t="n">
        <v>45565</v>
      </c>
      <c r="C3979" s="28" t="n">
        <v>39580.58</v>
      </c>
      <c r="D3979" s="28" t="n">
        <v>1850</v>
      </c>
      <c r="E3979" s="28" t="s">
        <v>380</v>
      </c>
    </row>
    <row r="3980" customFormat="false" ht="15" hidden="false" customHeight="false" outlineLevel="0" collapsed="false">
      <c r="A3980" s="28" t="n">
        <v>108</v>
      </c>
      <c r="B3980" s="29" t="n">
        <v>45596</v>
      </c>
      <c r="C3980" s="28" t="n">
        <v>41373.36</v>
      </c>
      <c r="D3980" s="28" t="n">
        <v>1850</v>
      </c>
      <c r="E3980" s="28" t="s">
        <v>380</v>
      </c>
    </row>
    <row r="3981" customFormat="false" ht="15" hidden="false" customHeight="false" outlineLevel="0" collapsed="false">
      <c r="A3981" s="28" t="n">
        <v>108</v>
      </c>
      <c r="B3981" s="29" t="n">
        <v>45626</v>
      </c>
      <c r="C3981" s="28" t="n">
        <v>43045.89</v>
      </c>
      <c r="D3981" s="28" t="n">
        <v>1850</v>
      </c>
      <c r="E3981" s="28" t="s">
        <v>380</v>
      </c>
    </row>
    <row r="3982" customFormat="false" ht="15" hidden="false" customHeight="false" outlineLevel="0" collapsed="false">
      <c r="A3982" s="28" t="n">
        <v>108</v>
      </c>
      <c r="B3982" s="29" t="n">
        <v>45657</v>
      </c>
      <c r="C3982" s="28" t="n">
        <v>44817.26</v>
      </c>
      <c r="D3982" s="28" t="n">
        <v>1850</v>
      </c>
      <c r="E3982" s="28" t="s">
        <v>380</v>
      </c>
    </row>
    <row r="3983" customFormat="false" ht="15" hidden="false" customHeight="false" outlineLevel="0" collapsed="false">
      <c r="A3983" s="28" t="n">
        <v>108</v>
      </c>
      <c r="B3983" s="29" t="n">
        <v>45688</v>
      </c>
      <c r="C3983" s="28" t="n">
        <v>46190.01</v>
      </c>
      <c r="D3983" s="28" t="n">
        <v>1850</v>
      </c>
      <c r="E3983" s="28" t="s">
        <v>380</v>
      </c>
    </row>
    <row r="3984" customFormat="false" ht="15" hidden="false" customHeight="false" outlineLevel="0" collapsed="false">
      <c r="A3984" s="28" t="n">
        <v>108</v>
      </c>
      <c r="B3984" s="29" t="n">
        <v>45716</v>
      </c>
      <c r="C3984" s="28" t="n">
        <v>47901.34</v>
      </c>
      <c r="D3984" s="28" t="n">
        <v>1850</v>
      </c>
      <c r="E3984" s="28" t="s">
        <v>380</v>
      </c>
    </row>
    <row r="3985" customFormat="false" ht="15" hidden="false" customHeight="false" outlineLevel="0" collapsed="false">
      <c r="A3985" s="28" t="n">
        <v>108</v>
      </c>
      <c r="B3985" s="29" t="n">
        <v>45747</v>
      </c>
      <c r="C3985" s="28" t="n">
        <v>48680.26</v>
      </c>
      <c r="D3985" s="28" t="n">
        <v>850.36</v>
      </c>
      <c r="E3985" s="28" t="s">
        <v>381</v>
      </c>
    </row>
    <row r="3986" customFormat="false" ht="15" hidden="false" customHeight="false" outlineLevel="0" collapsed="false">
      <c r="A3986" s="28" t="n">
        <v>108</v>
      </c>
      <c r="B3986" s="29" t="n">
        <v>45777</v>
      </c>
      <c r="C3986" s="28" t="n">
        <v>49289.81</v>
      </c>
      <c r="D3986" s="28" t="n">
        <v>336.67</v>
      </c>
      <c r="E3986" s="28" t="s">
        <v>379</v>
      </c>
    </row>
    <row r="3987" customFormat="false" ht="15" hidden="false" customHeight="false" outlineLevel="0" collapsed="false">
      <c r="A3987" s="28" t="n">
        <v>108</v>
      </c>
      <c r="B3987" s="29" t="n">
        <v>45808</v>
      </c>
      <c r="C3987" s="28" t="n">
        <v>50657.48</v>
      </c>
      <c r="D3987" s="28" t="n">
        <v>182.99</v>
      </c>
      <c r="E3987" s="28" t="s">
        <v>381</v>
      </c>
    </row>
    <row r="3988" customFormat="false" ht="15" hidden="false" customHeight="false" outlineLevel="0" collapsed="false">
      <c r="A3988" s="28" t="n">
        <v>108</v>
      </c>
      <c r="B3988" s="29" t="n">
        <v>45838</v>
      </c>
      <c r="C3988" s="28" t="n">
        <v>52405.25</v>
      </c>
      <c r="D3988" s="28" t="n">
        <v>1850</v>
      </c>
      <c r="E3988" s="28" t="s">
        <v>380</v>
      </c>
    </row>
    <row r="3989" customFormat="false" ht="15" hidden="false" customHeight="false" outlineLevel="0" collapsed="false">
      <c r="A3989" s="28" t="n">
        <v>108</v>
      </c>
      <c r="B3989" s="29" t="n">
        <v>45869</v>
      </c>
      <c r="C3989" s="28" t="n">
        <v>54048.55</v>
      </c>
      <c r="D3989" s="28" t="n">
        <v>1850</v>
      </c>
      <c r="E3989" s="28" t="s">
        <v>380</v>
      </c>
    </row>
    <row r="3990" customFormat="false" ht="15" hidden="false" customHeight="false" outlineLevel="0" collapsed="false">
      <c r="A3990" s="28" t="n">
        <v>108</v>
      </c>
      <c r="B3990" s="29" t="n">
        <v>45900</v>
      </c>
      <c r="C3990" s="28" t="n">
        <v>55883.27</v>
      </c>
      <c r="D3990" s="28" t="n">
        <v>1850</v>
      </c>
      <c r="E3990" s="28" t="s">
        <v>380</v>
      </c>
    </row>
    <row r="3991" customFormat="false" ht="15" hidden="false" customHeight="false" outlineLevel="0" collapsed="false">
      <c r="A3991" s="28" t="n">
        <v>108</v>
      </c>
      <c r="B3991" s="29" t="n">
        <v>45930</v>
      </c>
      <c r="C3991" s="28" t="n">
        <v>55473.04</v>
      </c>
      <c r="D3991" s="28" t="n">
        <v>0</v>
      </c>
      <c r="E3991" s="28" t="s">
        <v>379</v>
      </c>
    </row>
    <row r="3992" customFormat="false" ht="15" hidden="false" customHeight="false" outlineLevel="0" collapsed="false">
      <c r="A3992" s="28" t="n">
        <v>108</v>
      </c>
      <c r="B3992" s="29" t="n">
        <v>45961</v>
      </c>
      <c r="C3992" s="28" t="n">
        <v>56851.1</v>
      </c>
      <c r="D3992" s="28" t="n">
        <v>1850</v>
      </c>
      <c r="E3992" s="28" t="s">
        <v>380</v>
      </c>
    </row>
    <row r="3993" customFormat="false" ht="15" hidden="false" customHeight="false" outlineLevel="0" collapsed="false">
      <c r="A3993" s="28" t="n">
        <v>108</v>
      </c>
      <c r="B3993" s="29" t="n">
        <v>45991</v>
      </c>
      <c r="C3993" s="28" t="n">
        <v>58585.81</v>
      </c>
      <c r="D3993" s="28" t="n">
        <v>1850</v>
      </c>
      <c r="E3993" s="28" t="s">
        <v>380</v>
      </c>
    </row>
    <row r="3994" customFormat="false" ht="15" hidden="false" customHeight="false" outlineLevel="0" collapsed="false">
      <c r="A3994" s="28" t="n">
        <v>108</v>
      </c>
      <c r="B3994" s="29" t="n">
        <v>46022</v>
      </c>
      <c r="C3994" s="28" t="n">
        <v>60319.77</v>
      </c>
      <c r="D3994" s="28" t="n">
        <v>1850</v>
      </c>
      <c r="E3994" s="28" t="s">
        <v>380</v>
      </c>
    </row>
    <row r="3995" customFormat="false" ht="15" hidden="false" customHeight="false" outlineLevel="0" collapsed="false">
      <c r="A3995" s="28" t="n">
        <v>108</v>
      </c>
      <c r="B3995" s="29" t="n">
        <v>46053</v>
      </c>
      <c r="C3995" s="28" t="n">
        <v>62062.96</v>
      </c>
      <c r="D3995" s="28" t="n">
        <v>1850</v>
      </c>
      <c r="E3995" s="28" t="s">
        <v>380</v>
      </c>
    </row>
    <row r="3996" customFormat="false" ht="15" hidden="false" customHeight="false" outlineLevel="0" collapsed="false">
      <c r="A3996" s="28" t="n">
        <v>108</v>
      </c>
      <c r="B3996" s="29" t="n">
        <v>46081</v>
      </c>
      <c r="C3996" s="28" t="n">
        <v>63711.15</v>
      </c>
      <c r="D3996" s="28" t="n">
        <v>1850</v>
      </c>
      <c r="E3996" s="28" t="s">
        <v>380</v>
      </c>
    </row>
    <row r="3997" customFormat="false" ht="15" hidden="false" customHeight="false" outlineLevel="0" collapsed="false">
      <c r="A3997" s="28" t="n">
        <v>108</v>
      </c>
      <c r="B3997" s="29" t="n">
        <v>46112</v>
      </c>
      <c r="C3997" s="28" t="n">
        <v>65030.93</v>
      </c>
      <c r="D3997" s="28" t="n">
        <v>1850</v>
      </c>
      <c r="E3997" s="28" t="s">
        <v>380</v>
      </c>
    </row>
    <row r="3998" customFormat="false" ht="15" hidden="false" customHeight="false" outlineLevel="0" collapsed="false">
      <c r="A3998" s="28" t="n">
        <v>108</v>
      </c>
      <c r="B3998" s="29" t="n">
        <v>46142</v>
      </c>
      <c r="C3998" s="28" t="n">
        <v>66761.78</v>
      </c>
      <c r="D3998" s="28" t="n">
        <v>1850</v>
      </c>
      <c r="E3998" s="28" t="s">
        <v>380</v>
      </c>
    </row>
    <row r="3999" customFormat="false" ht="15" hidden="false" customHeight="false" outlineLevel="0" collapsed="false">
      <c r="A3999" s="28" t="n">
        <v>108</v>
      </c>
      <c r="B3999" s="29" t="n">
        <v>46173</v>
      </c>
      <c r="C3999" s="28" t="n">
        <v>68280.05</v>
      </c>
      <c r="D3999" s="28" t="n">
        <v>1850</v>
      </c>
      <c r="E3999" s="28" t="s">
        <v>380</v>
      </c>
    </row>
    <row r="4000" customFormat="false" ht="15" hidden="false" customHeight="false" outlineLevel="0" collapsed="false">
      <c r="A4000" s="28" t="n">
        <v>108</v>
      </c>
      <c r="B4000" s="29" t="n">
        <v>46203</v>
      </c>
      <c r="C4000" s="28" t="n">
        <v>69652.8</v>
      </c>
      <c r="D4000" s="28" t="n">
        <v>1850</v>
      </c>
      <c r="E4000" s="28" t="s">
        <v>380</v>
      </c>
    </row>
    <row r="4001" customFormat="false" ht="15" hidden="false" customHeight="false" outlineLevel="0" collapsed="false">
      <c r="A4001" s="28" t="n">
        <v>108</v>
      </c>
      <c r="B4001" s="29" t="n">
        <v>46234</v>
      </c>
      <c r="C4001" s="28" t="n">
        <v>71317.84</v>
      </c>
      <c r="D4001" s="28" t="n">
        <v>1850</v>
      </c>
      <c r="E4001" s="28" t="s">
        <v>380</v>
      </c>
    </row>
    <row r="4002" customFormat="false" ht="15" hidden="false" customHeight="false" outlineLevel="0" collapsed="false">
      <c r="A4002" s="28" t="n">
        <v>108</v>
      </c>
      <c r="B4002" s="29" t="n">
        <v>46265</v>
      </c>
      <c r="C4002" s="28" t="n">
        <v>73064.79</v>
      </c>
      <c r="D4002" s="28" t="n">
        <v>1850</v>
      </c>
      <c r="E4002" s="28" t="s">
        <v>380</v>
      </c>
    </row>
    <row r="4003" customFormat="false" ht="15" hidden="false" customHeight="false" outlineLevel="0" collapsed="false">
      <c r="A4003" s="28" t="n">
        <v>109</v>
      </c>
      <c r="B4003" s="29" t="n">
        <v>44957</v>
      </c>
      <c r="C4003" s="28" t="n">
        <v>8726.29</v>
      </c>
      <c r="D4003" s="28" t="n">
        <v>1680</v>
      </c>
      <c r="E4003" s="28" t="s">
        <v>380</v>
      </c>
    </row>
    <row r="4004" customFormat="false" ht="15" hidden="false" customHeight="false" outlineLevel="0" collapsed="false">
      <c r="A4004" s="28" t="n">
        <v>109</v>
      </c>
      <c r="B4004" s="29" t="n">
        <v>44985</v>
      </c>
      <c r="C4004" s="28" t="n">
        <v>10006.59</v>
      </c>
      <c r="D4004" s="28" t="n">
        <v>1680</v>
      </c>
      <c r="E4004" s="28" t="s">
        <v>380</v>
      </c>
    </row>
    <row r="4005" customFormat="false" ht="15" hidden="false" customHeight="false" outlineLevel="0" collapsed="false">
      <c r="A4005" s="28" t="n">
        <v>109</v>
      </c>
      <c r="B4005" s="29" t="n">
        <v>45016</v>
      </c>
      <c r="C4005" s="28" t="n">
        <v>11392.43</v>
      </c>
      <c r="D4005" s="28" t="n">
        <v>1680</v>
      </c>
      <c r="E4005" s="28" t="s">
        <v>380</v>
      </c>
    </row>
    <row r="4006" customFormat="false" ht="15" hidden="false" customHeight="false" outlineLevel="0" collapsed="false">
      <c r="A4006" s="28" t="n">
        <v>109</v>
      </c>
      <c r="B4006" s="29" t="n">
        <v>45046</v>
      </c>
      <c r="C4006" s="28" t="n">
        <v>12974.99</v>
      </c>
      <c r="D4006" s="28" t="n">
        <v>1680</v>
      </c>
      <c r="E4006" s="28" t="s">
        <v>380</v>
      </c>
    </row>
    <row r="4007" customFormat="false" ht="15" hidden="false" customHeight="false" outlineLevel="0" collapsed="false">
      <c r="A4007" s="28" t="n">
        <v>109</v>
      </c>
      <c r="B4007" s="29" t="n">
        <v>45077</v>
      </c>
      <c r="C4007" s="28" t="n">
        <v>14627.52</v>
      </c>
      <c r="D4007" s="28" t="n">
        <v>1680</v>
      </c>
      <c r="E4007" s="28" t="s">
        <v>380</v>
      </c>
    </row>
    <row r="4008" customFormat="false" ht="15" hidden="false" customHeight="false" outlineLevel="0" collapsed="false">
      <c r="A4008" s="28" t="n">
        <v>109</v>
      </c>
      <c r="B4008" s="29" t="n">
        <v>45107</v>
      </c>
      <c r="C4008" s="28" t="n">
        <v>15828.34</v>
      </c>
      <c r="D4008" s="28" t="n">
        <v>1680</v>
      </c>
      <c r="E4008" s="28" t="s">
        <v>380</v>
      </c>
    </row>
    <row r="4009" customFormat="false" ht="15" hidden="false" customHeight="false" outlineLevel="0" collapsed="false">
      <c r="A4009" s="28" t="n">
        <v>109</v>
      </c>
      <c r="B4009" s="29" t="n">
        <v>45138</v>
      </c>
      <c r="C4009" s="28" t="n">
        <v>17130.16</v>
      </c>
      <c r="D4009" s="28" t="n">
        <v>1680</v>
      </c>
      <c r="E4009" s="28" t="s">
        <v>380</v>
      </c>
    </row>
    <row r="4010" customFormat="false" ht="15" hidden="false" customHeight="false" outlineLevel="0" collapsed="false">
      <c r="A4010" s="28" t="n">
        <v>109</v>
      </c>
      <c r="B4010" s="29" t="n">
        <v>45169</v>
      </c>
      <c r="C4010" s="28" t="n">
        <v>18571.49</v>
      </c>
      <c r="D4010" s="28" t="n">
        <v>1680</v>
      </c>
      <c r="E4010" s="28" t="s">
        <v>380</v>
      </c>
    </row>
    <row r="4011" customFormat="false" ht="15" hidden="false" customHeight="false" outlineLevel="0" collapsed="false">
      <c r="A4011" s="28" t="n">
        <v>109</v>
      </c>
      <c r="B4011" s="29" t="n">
        <v>45199</v>
      </c>
      <c r="C4011" s="28" t="n">
        <v>19457.61</v>
      </c>
      <c r="D4011" s="28" t="n">
        <v>1025.59</v>
      </c>
      <c r="E4011" s="28" t="s">
        <v>381</v>
      </c>
    </row>
    <row r="4012" customFormat="false" ht="15" hidden="false" customHeight="false" outlineLevel="0" collapsed="false">
      <c r="A4012" s="28" t="n">
        <v>109</v>
      </c>
      <c r="B4012" s="29" t="n">
        <v>45230</v>
      </c>
      <c r="C4012" s="28" t="n">
        <v>20816.57</v>
      </c>
      <c r="D4012" s="28" t="n">
        <v>1680</v>
      </c>
      <c r="E4012" s="28" t="s">
        <v>380</v>
      </c>
    </row>
    <row r="4013" customFormat="false" ht="15" hidden="false" customHeight="false" outlineLevel="0" collapsed="false">
      <c r="A4013" s="28" t="n">
        <v>109</v>
      </c>
      <c r="B4013" s="29" t="n">
        <v>45260</v>
      </c>
      <c r="C4013" s="28" t="n">
        <v>22183.17</v>
      </c>
      <c r="D4013" s="28" t="n">
        <v>1680</v>
      </c>
      <c r="E4013" s="28" t="s">
        <v>380</v>
      </c>
    </row>
    <row r="4014" customFormat="false" ht="15" hidden="false" customHeight="false" outlineLevel="0" collapsed="false">
      <c r="A4014" s="28" t="n">
        <v>109</v>
      </c>
      <c r="B4014" s="29" t="n">
        <v>45291</v>
      </c>
      <c r="C4014" s="28" t="n">
        <v>22397.63</v>
      </c>
      <c r="D4014" s="28" t="n">
        <v>635.22</v>
      </c>
      <c r="E4014" s="28" t="s">
        <v>381</v>
      </c>
    </row>
    <row r="4015" customFormat="false" ht="15" hidden="false" customHeight="false" outlineLevel="0" collapsed="false">
      <c r="A4015" s="28" t="n">
        <v>109</v>
      </c>
      <c r="B4015" s="29" t="n">
        <v>45322</v>
      </c>
      <c r="C4015" s="28" t="n">
        <v>23730.7</v>
      </c>
      <c r="D4015" s="28" t="n">
        <v>1680</v>
      </c>
      <c r="E4015" s="28" t="s">
        <v>380</v>
      </c>
    </row>
    <row r="4016" customFormat="false" ht="15" hidden="false" customHeight="false" outlineLevel="0" collapsed="false">
      <c r="A4016" s="28" t="n">
        <v>109</v>
      </c>
      <c r="B4016" s="29" t="n">
        <v>45351</v>
      </c>
      <c r="C4016" s="28" t="n">
        <v>23235.85</v>
      </c>
      <c r="D4016" s="28" t="n">
        <v>0</v>
      </c>
      <c r="E4016" s="28" t="s">
        <v>379</v>
      </c>
    </row>
    <row r="4017" customFormat="false" ht="15" hidden="false" customHeight="false" outlineLevel="0" collapsed="false">
      <c r="A4017" s="28" t="n">
        <v>109</v>
      </c>
      <c r="B4017" s="29" t="n">
        <v>45382</v>
      </c>
      <c r="C4017" s="28" t="n">
        <v>24505.56</v>
      </c>
      <c r="D4017" s="28" t="n">
        <v>1680</v>
      </c>
      <c r="E4017" s="28" t="s">
        <v>380</v>
      </c>
    </row>
    <row r="4018" customFormat="false" ht="15" hidden="false" customHeight="false" outlineLevel="0" collapsed="false">
      <c r="A4018" s="28" t="n">
        <v>109</v>
      </c>
      <c r="B4018" s="29" t="n">
        <v>45412</v>
      </c>
      <c r="C4018" s="28" t="n">
        <v>26152.13</v>
      </c>
      <c r="D4018" s="28" t="n">
        <v>1680</v>
      </c>
      <c r="E4018" s="28" t="s">
        <v>380</v>
      </c>
    </row>
    <row r="4019" customFormat="false" ht="15" hidden="false" customHeight="false" outlineLevel="0" collapsed="false">
      <c r="A4019" s="28" t="n">
        <v>109</v>
      </c>
      <c r="B4019" s="29" t="n">
        <v>45443</v>
      </c>
      <c r="C4019" s="28" t="n">
        <v>27379.93</v>
      </c>
      <c r="D4019" s="28" t="n">
        <v>1680</v>
      </c>
      <c r="E4019" s="28" t="s">
        <v>380</v>
      </c>
    </row>
    <row r="4020" customFormat="false" ht="15" hidden="false" customHeight="false" outlineLevel="0" collapsed="false">
      <c r="A4020" s="28" t="n">
        <v>109</v>
      </c>
      <c r="B4020" s="29" t="n">
        <v>45473</v>
      </c>
      <c r="C4020" s="28" t="n">
        <v>27193.59</v>
      </c>
      <c r="D4020" s="28" t="n">
        <v>0</v>
      </c>
      <c r="E4020" s="28" t="s">
        <v>379</v>
      </c>
    </row>
    <row r="4021" customFormat="false" ht="15" hidden="false" customHeight="false" outlineLevel="0" collapsed="false">
      <c r="A4021" s="28" t="n">
        <v>109</v>
      </c>
      <c r="B4021" s="29" t="n">
        <v>45504</v>
      </c>
      <c r="C4021" s="28" t="n">
        <v>28551.24</v>
      </c>
      <c r="D4021" s="28" t="n">
        <v>1680</v>
      </c>
      <c r="E4021" s="28" t="s">
        <v>380</v>
      </c>
    </row>
    <row r="4022" customFormat="false" ht="15" hidden="false" customHeight="false" outlineLevel="0" collapsed="false">
      <c r="A4022" s="28" t="n">
        <v>109</v>
      </c>
      <c r="B4022" s="29" t="n">
        <v>45535</v>
      </c>
      <c r="C4022" s="28" t="n">
        <v>29769.51</v>
      </c>
      <c r="D4022" s="28" t="n">
        <v>1680</v>
      </c>
      <c r="E4022" s="28" t="s">
        <v>380</v>
      </c>
    </row>
    <row r="4023" customFormat="false" ht="15" hidden="false" customHeight="false" outlineLevel="0" collapsed="false">
      <c r="A4023" s="28" t="n">
        <v>109</v>
      </c>
      <c r="B4023" s="29" t="n">
        <v>45565</v>
      </c>
      <c r="C4023" s="28" t="n">
        <v>31396.48</v>
      </c>
      <c r="D4023" s="28" t="n">
        <v>1680</v>
      </c>
      <c r="E4023" s="28" t="s">
        <v>380</v>
      </c>
    </row>
    <row r="4024" customFormat="false" ht="15" hidden="false" customHeight="false" outlineLevel="0" collapsed="false">
      <c r="A4024" s="28" t="n">
        <v>109</v>
      </c>
      <c r="B4024" s="29" t="n">
        <v>45596</v>
      </c>
      <c r="C4024" s="28" t="n">
        <v>32576.2</v>
      </c>
      <c r="D4024" s="28" t="n">
        <v>1680</v>
      </c>
      <c r="E4024" s="28" t="s">
        <v>380</v>
      </c>
    </row>
    <row r="4025" customFormat="false" ht="15" hidden="false" customHeight="false" outlineLevel="0" collapsed="false">
      <c r="A4025" s="28" t="n">
        <v>109</v>
      </c>
      <c r="B4025" s="29" t="n">
        <v>45626</v>
      </c>
      <c r="C4025" s="28" t="n">
        <v>34052.42</v>
      </c>
      <c r="D4025" s="28" t="n">
        <v>1680</v>
      </c>
      <c r="E4025" s="28" t="s">
        <v>380</v>
      </c>
    </row>
    <row r="4026" customFormat="false" ht="15" hidden="false" customHeight="false" outlineLevel="0" collapsed="false">
      <c r="A4026" s="28" t="n">
        <v>109</v>
      </c>
      <c r="B4026" s="29" t="n">
        <v>45657</v>
      </c>
      <c r="C4026" s="28" t="n">
        <v>35545.5</v>
      </c>
      <c r="D4026" s="28" t="n">
        <v>1680</v>
      </c>
      <c r="E4026" s="28" t="s">
        <v>380</v>
      </c>
    </row>
    <row r="4027" customFormat="false" ht="15" hidden="false" customHeight="false" outlineLevel="0" collapsed="false">
      <c r="A4027" s="28" t="n">
        <v>109</v>
      </c>
      <c r="B4027" s="29" t="n">
        <v>45688</v>
      </c>
      <c r="C4027" s="28" t="n">
        <v>37002.97</v>
      </c>
      <c r="D4027" s="28" t="n">
        <v>1680</v>
      </c>
      <c r="E4027" s="28" t="s">
        <v>380</v>
      </c>
    </row>
    <row r="4028" customFormat="false" ht="15" hidden="false" customHeight="false" outlineLevel="0" collapsed="false">
      <c r="A4028" s="28" t="n">
        <v>109</v>
      </c>
      <c r="B4028" s="29" t="n">
        <v>45716</v>
      </c>
      <c r="C4028" s="28" t="n">
        <v>36866.49</v>
      </c>
      <c r="D4028" s="28" t="n">
        <v>0</v>
      </c>
      <c r="E4028" s="28" t="s">
        <v>379</v>
      </c>
    </row>
    <row r="4029" customFormat="false" ht="15" hidden="false" customHeight="false" outlineLevel="0" collapsed="false">
      <c r="A4029" s="28" t="n">
        <v>109</v>
      </c>
      <c r="B4029" s="29" t="n">
        <v>45747</v>
      </c>
      <c r="C4029" s="28" t="n">
        <v>38327.6</v>
      </c>
      <c r="D4029" s="28" t="n">
        <v>1680</v>
      </c>
      <c r="E4029" s="28" t="s">
        <v>380</v>
      </c>
    </row>
    <row r="4030" customFormat="false" ht="15" hidden="false" customHeight="false" outlineLevel="0" collapsed="false">
      <c r="A4030" s="28" t="n">
        <v>109</v>
      </c>
      <c r="B4030" s="29" t="n">
        <v>45777</v>
      </c>
      <c r="C4030" s="28" t="n">
        <v>39890</v>
      </c>
      <c r="D4030" s="28" t="n">
        <v>1680</v>
      </c>
      <c r="E4030" s="28" t="s">
        <v>380</v>
      </c>
    </row>
    <row r="4031" customFormat="false" ht="15" hidden="false" customHeight="false" outlineLevel="0" collapsed="false">
      <c r="A4031" s="28" t="n">
        <v>109</v>
      </c>
      <c r="B4031" s="29" t="n">
        <v>45808</v>
      </c>
      <c r="C4031" s="28" t="n">
        <v>41277.4</v>
      </c>
      <c r="D4031" s="28" t="n">
        <v>1680</v>
      </c>
      <c r="E4031" s="28" t="s">
        <v>380</v>
      </c>
    </row>
    <row r="4032" customFormat="false" ht="15" hidden="false" customHeight="false" outlineLevel="0" collapsed="false">
      <c r="A4032" s="28" t="n">
        <v>109</v>
      </c>
      <c r="B4032" s="29" t="n">
        <v>45838</v>
      </c>
      <c r="C4032" s="28" t="n">
        <v>42490.73</v>
      </c>
      <c r="D4032" s="28" t="n">
        <v>275.31</v>
      </c>
      <c r="E4032" s="28" t="s">
        <v>381</v>
      </c>
    </row>
    <row r="4033" customFormat="false" ht="15" hidden="false" customHeight="false" outlineLevel="0" collapsed="false">
      <c r="A4033" s="28" t="n">
        <v>109</v>
      </c>
      <c r="B4033" s="29" t="n">
        <v>45869</v>
      </c>
      <c r="C4033" s="28" t="n">
        <v>43851.3</v>
      </c>
      <c r="D4033" s="28" t="n">
        <v>512.17</v>
      </c>
      <c r="E4033" s="28" t="s">
        <v>379</v>
      </c>
    </row>
    <row r="4034" customFormat="false" ht="15" hidden="false" customHeight="false" outlineLevel="0" collapsed="false">
      <c r="A4034" s="28" t="n">
        <v>109</v>
      </c>
      <c r="B4034" s="29" t="n">
        <v>45900</v>
      </c>
      <c r="C4034" s="28" t="n">
        <v>45253.37</v>
      </c>
      <c r="D4034" s="28" t="n">
        <v>1680</v>
      </c>
      <c r="E4034" s="28" t="s">
        <v>380</v>
      </c>
    </row>
    <row r="4035" customFormat="false" ht="15" hidden="false" customHeight="false" outlineLevel="0" collapsed="false">
      <c r="A4035" s="28" t="n">
        <v>109</v>
      </c>
      <c r="B4035" s="29" t="n">
        <v>45930</v>
      </c>
      <c r="C4035" s="28" t="n">
        <v>46807.45</v>
      </c>
      <c r="D4035" s="28" t="n">
        <v>1680</v>
      </c>
      <c r="E4035" s="28" t="s">
        <v>380</v>
      </c>
    </row>
    <row r="4036" customFormat="false" ht="15" hidden="false" customHeight="false" outlineLevel="0" collapsed="false">
      <c r="A4036" s="28" t="n">
        <v>109</v>
      </c>
      <c r="B4036" s="29" t="n">
        <v>45961</v>
      </c>
      <c r="C4036" s="28" t="n">
        <v>48045.23</v>
      </c>
      <c r="D4036" s="28" t="n">
        <v>1680</v>
      </c>
      <c r="E4036" s="28" t="s">
        <v>380</v>
      </c>
    </row>
    <row r="4037" customFormat="false" ht="15" hidden="false" customHeight="false" outlineLevel="0" collapsed="false">
      <c r="A4037" s="28" t="n">
        <v>109</v>
      </c>
      <c r="B4037" s="29" t="n">
        <v>45991</v>
      </c>
      <c r="C4037" s="28" t="n">
        <v>49226.33</v>
      </c>
      <c r="D4037" s="28" t="n">
        <v>1680</v>
      </c>
      <c r="E4037" s="28" t="s">
        <v>380</v>
      </c>
    </row>
    <row r="4038" customFormat="false" ht="15" hidden="false" customHeight="false" outlineLevel="0" collapsed="false">
      <c r="A4038" s="28" t="n">
        <v>109</v>
      </c>
      <c r="B4038" s="29" t="n">
        <v>46022</v>
      </c>
      <c r="C4038" s="28" t="n">
        <v>50607.77</v>
      </c>
      <c r="D4038" s="28" t="n">
        <v>1680</v>
      </c>
      <c r="E4038" s="28" t="s">
        <v>380</v>
      </c>
    </row>
    <row r="4039" customFormat="false" ht="15" hidden="false" customHeight="false" outlineLevel="0" collapsed="false">
      <c r="A4039" s="28" t="n">
        <v>109</v>
      </c>
      <c r="B4039" s="29" t="n">
        <v>46053</v>
      </c>
      <c r="C4039" s="28" t="n">
        <v>52117.04</v>
      </c>
      <c r="D4039" s="28" t="n">
        <v>826.63</v>
      </c>
      <c r="E4039" s="28" t="s">
        <v>381</v>
      </c>
    </row>
    <row r="4040" customFormat="false" ht="15" hidden="false" customHeight="false" outlineLevel="0" collapsed="false">
      <c r="A4040" s="28" t="n">
        <v>109</v>
      </c>
      <c r="B4040" s="29" t="n">
        <v>46081</v>
      </c>
      <c r="C4040" s="28" t="n">
        <v>53474</v>
      </c>
      <c r="D4040" s="28" t="n">
        <v>1680</v>
      </c>
      <c r="E4040" s="28" t="s">
        <v>380</v>
      </c>
    </row>
    <row r="4041" customFormat="false" ht="15" hidden="false" customHeight="false" outlineLevel="0" collapsed="false">
      <c r="A4041" s="28" t="n">
        <v>109</v>
      </c>
      <c r="B4041" s="29" t="n">
        <v>46112</v>
      </c>
      <c r="C4041" s="28" t="n">
        <v>54185.34</v>
      </c>
      <c r="D4041" s="28" t="n">
        <v>922.19</v>
      </c>
      <c r="E4041" s="28" t="s">
        <v>381</v>
      </c>
    </row>
    <row r="4042" customFormat="false" ht="15" hidden="false" customHeight="false" outlineLevel="0" collapsed="false">
      <c r="A4042" s="28" t="n">
        <v>109</v>
      </c>
      <c r="B4042" s="29" t="n">
        <v>46142</v>
      </c>
      <c r="C4042" s="28" t="n">
        <v>55550.19</v>
      </c>
      <c r="D4042" s="28" t="n">
        <v>1680</v>
      </c>
      <c r="E4042" s="28" t="s">
        <v>380</v>
      </c>
    </row>
    <row r="4043" customFormat="false" ht="15" hidden="false" customHeight="false" outlineLevel="0" collapsed="false">
      <c r="A4043" s="28" t="n">
        <v>109</v>
      </c>
      <c r="B4043" s="29" t="n">
        <v>46173</v>
      </c>
      <c r="C4043" s="28" t="n">
        <v>56051.23</v>
      </c>
      <c r="D4043" s="28" t="n">
        <v>608.14</v>
      </c>
      <c r="E4043" s="28" t="s">
        <v>381</v>
      </c>
    </row>
    <row r="4044" customFormat="false" ht="15" hidden="false" customHeight="false" outlineLevel="0" collapsed="false">
      <c r="A4044" s="28" t="n">
        <v>109</v>
      </c>
      <c r="B4044" s="29" t="n">
        <v>46203</v>
      </c>
      <c r="C4044" s="28" t="n">
        <v>57524.17</v>
      </c>
      <c r="D4044" s="28" t="n">
        <v>1680</v>
      </c>
      <c r="E4044" s="28" t="s">
        <v>380</v>
      </c>
    </row>
    <row r="4045" customFormat="false" ht="15" hidden="false" customHeight="false" outlineLevel="0" collapsed="false">
      <c r="A4045" s="28" t="n">
        <v>109</v>
      </c>
      <c r="B4045" s="29" t="n">
        <v>46234</v>
      </c>
      <c r="C4045" s="28" t="n">
        <v>58826.63</v>
      </c>
      <c r="D4045" s="28" t="n">
        <v>1680</v>
      </c>
      <c r="E4045" s="28" t="s">
        <v>380</v>
      </c>
    </row>
    <row r="4046" customFormat="false" ht="15" hidden="false" customHeight="false" outlineLevel="0" collapsed="false">
      <c r="A4046" s="28" t="n">
        <v>109</v>
      </c>
      <c r="B4046" s="29" t="n">
        <v>46265</v>
      </c>
      <c r="C4046" s="28" t="n">
        <v>60215.44</v>
      </c>
      <c r="D4046" s="28" t="n">
        <v>1680</v>
      </c>
      <c r="E4046" s="28" t="s">
        <v>380</v>
      </c>
    </row>
    <row r="4047" customFormat="false" ht="15" hidden="false" customHeight="false" outlineLevel="0" collapsed="false">
      <c r="A4047" s="28" t="n">
        <v>110</v>
      </c>
      <c r="B4047" s="29" t="n">
        <v>44957</v>
      </c>
      <c r="C4047" s="28" t="n">
        <v>8617.71</v>
      </c>
      <c r="D4047" s="28" t="n">
        <v>1600</v>
      </c>
      <c r="E4047" s="28" t="s">
        <v>380</v>
      </c>
    </row>
    <row r="4048" customFormat="false" ht="15" hidden="false" customHeight="false" outlineLevel="0" collapsed="false">
      <c r="A4048" s="28" t="n">
        <v>110</v>
      </c>
      <c r="B4048" s="29" t="n">
        <v>44985</v>
      </c>
      <c r="C4048" s="28" t="n">
        <v>9946.27</v>
      </c>
      <c r="D4048" s="28" t="n">
        <v>1600</v>
      </c>
      <c r="E4048" s="28" t="s">
        <v>380</v>
      </c>
    </row>
    <row r="4049" customFormat="false" ht="15" hidden="false" customHeight="false" outlineLevel="0" collapsed="false">
      <c r="A4049" s="28" t="n">
        <v>110</v>
      </c>
      <c r="B4049" s="29" t="n">
        <v>45016</v>
      </c>
      <c r="C4049" s="28" t="n">
        <v>11432.82</v>
      </c>
      <c r="D4049" s="28" t="n">
        <v>1600</v>
      </c>
      <c r="E4049" s="28" t="s">
        <v>380</v>
      </c>
    </row>
    <row r="4050" customFormat="false" ht="15" hidden="false" customHeight="false" outlineLevel="0" collapsed="false">
      <c r="A4050" s="28" t="n">
        <v>110</v>
      </c>
      <c r="B4050" s="29" t="n">
        <v>45046</v>
      </c>
      <c r="C4050" s="28" t="n">
        <v>12605.9</v>
      </c>
      <c r="D4050" s="28" t="n">
        <v>1600</v>
      </c>
      <c r="E4050" s="28" t="s">
        <v>380</v>
      </c>
    </row>
    <row r="4051" customFormat="false" ht="15" hidden="false" customHeight="false" outlineLevel="0" collapsed="false">
      <c r="A4051" s="28" t="n">
        <v>110</v>
      </c>
      <c r="B4051" s="29" t="n">
        <v>45077</v>
      </c>
      <c r="C4051" s="28" t="n">
        <v>13890.41</v>
      </c>
      <c r="D4051" s="28" t="n">
        <v>1600</v>
      </c>
      <c r="E4051" s="28" t="s">
        <v>380</v>
      </c>
    </row>
    <row r="4052" customFormat="false" ht="15" hidden="false" customHeight="false" outlineLevel="0" collapsed="false">
      <c r="A4052" s="28" t="n">
        <v>110</v>
      </c>
      <c r="B4052" s="29" t="n">
        <v>45107</v>
      </c>
      <c r="C4052" s="28" t="n">
        <v>15320.26</v>
      </c>
      <c r="D4052" s="28" t="n">
        <v>1600</v>
      </c>
      <c r="E4052" s="28" t="s">
        <v>380</v>
      </c>
    </row>
    <row r="4053" customFormat="false" ht="15" hidden="false" customHeight="false" outlineLevel="0" collapsed="false">
      <c r="A4053" s="28" t="n">
        <v>110</v>
      </c>
      <c r="B4053" s="29" t="n">
        <v>45138</v>
      </c>
      <c r="C4053" s="28" t="n">
        <v>16466.02</v>
      </c>
      <c r="D4053" s="28" t="n">
        <v>1600</v>
      </c>
      <c r="E4053" s="28" t="s">
        <v>380</v>
      </c>
    </row>
    <row r="4054" customFormat="false" ht="15" hidden="false" customHeight="false" outlineLevel="0" collapsed="false">
      <c r="A4054" s="28" t="n">
        <v>110</v>
      </c>
      <c r="B4054" s="29" t="n">
        <v>45169</v>
      </c>
      <c r="C4054" s="28" t="n">
        <v>17877.07</v>
      </c>
      <c r="D4054" s="28" t="n">
        <v>1600</v>
      </c>
      <c r="E4054" s="28" t="s">
        <v>380</v>
      </c>
    </row>
    <row r="4055" customFormat="false" ht="15" hidden="false" customHeight="false" outlineLevel="0" collapsed="false">
      <c r="A4055" s="28" t="n">
        <v>110</v>
      </c>
      <c r="B4055" s="29" t="n">
        <v>45199</v>
      </c>
      <c r="C4055" s="28" t="n">
        <v>19162.3</v>
      </c>
      <c r="D4055" s="28" t="n">
        <v>1600</v>
      </c>
      <c r="E4055" s="28" t="s">
        <v>380</v>
      </c>
    </row>
    <row r="4056" customFormat="false" ht="15" hidden="false" customHeight="false" outlineLevel="0" collapsed="false">
      <c r="A4056" s="28" t="n">
        <v>110</v>
      </c>
      <c r="B4056" s="29" t="n">
        <v>45230</v>
      </c>
      <c r="C4056" s="28" t="n">
        <v>20719.88</v>
      </c>
      <c r="D4056" s="28" t="n">
        <v>1600</v>
      </c>
      <c r="E4056" s="28" t="s">
        <v>380</v>
      </c>
    </row>
    <row r="4057" customFormat="false" ht="15" hidden="false" customHeight="false" outlineLevel="0" collapsed="false">
      <c r="A4057" s="28" t="n">
        <v>110</v>
      </c>
      <c r="B4057" s="29" t="n">
        <v>45260</v>
      </c>
      <c r="C4057" s="28" t="n">
        <v>22081.27</v>
      </c>
      <c r="D4057" s="28" t="n">
        <v>1600</v>
      </c>
      <c r="E4057" s="28" t="s">
        <v>380</v>
      </c>
    </row>
    <row r="4058" customFormat="false" ht="15" hidden="false" customHeight="false" outlineLevel="0" collapsed="false">
      <c r="A4058" s="28" t="n">
        <v>110</v>
      </c>
      <c r="B4058" s="29" t="n">
        <v>45291</v>
      </c>
      <c r="C4058" s="28" t="n">
        <v>23618.49</v>
      </c>
      <c r="D4058" s="28" t="n">
        <v>1600</v>
      </c>
      <c r="E4058" s="28" t="s">
        <v>380</v>
      </c>
    </row>
    <row r="4059" customFormat="false" ht="15" hidden="false" customHeight="false" outlineLevel="0" collapsed="false">
      <c r="A4059" s="28" t="n">
        <v>110</v>
      </c>
      <c r="B4059" s="29" t="n">
        <v>45322</v>
      </c>
      <c r="C4059" s="28" t="n">
        <v>24886.75</v>
      </c>
      <c r="D4059" s="28" t="n">
        <v>1600</v>
      </c>
      <c r="E4059" s="28" t="s">
        <v>380</v>
      </c>
    </row>
    <row r="4060" customFormat="false" ht="15" hidden="false" customHeight="false" outlineLevel="0" collapsed="false">
      <c r="A4060" s="28" t="n">
        <v>110</v>
      </c>
      <c r="B4060" s="29" t="n">
        <v>45351</v>
      </c>
      <c r="C4060" s="28" t="n">
        <v>26115.58</v>
      </c>
      <c r="D4060" s="28" t="n">
        <v>1600</v>
      </c>
      <c r="E4060" s="28" t="s">
        <v>380</v>
      </c>
    </row>
    <row r="4061" customFormat="false" ht="15" hidden="false" customHeight="false" outlineLevel="0" collapsed="false">
      <c r="A4061" s="28" t="n">
        <v>110</v>
      </c>
      <c r="B4061" s="29" t="n">
        <v>45382</v>
      </c>
      <c r="C4061" s="28" t="n">
        <v>26360.17</v>
      </c>
      <c r="D4061" s="28" t="n">
        <v>539.1</v>
      </c>
      <c r="E4061" s="28" t="s">
        <v>381</v>
      </c>
    </row>
    <row r="4062" customFormat="false" ht="15" hidden="false" customHeight="false" outlineLevel="0" collapsed="false">
      <c r="A4062" s="28" t="n">
        <v>110</v>
      </c>
      <c r="B4062" s="29" t="n">
        <v>45412</v>
      </c>
      <c r="C4062" s="28" t="n">
        <v>27499.89</v>
      </c>
      <c r="D4062" s="28" t="n">
        <v>1600</v>
      </c>
      <c r="E4062" s="28" t="s">
        <v>380</v>
      </c>
    </row>
    <row r="4063" customFormat="false" ht="15" hidden="false" customHeight="false" outlineLevel="0" collapsed="false">
      <c r="A4063" s="28" t="n">
        <v>110</v>
      </c>
      <c r="B4063" s="29" t="n">
        <v>45443</v>
      </c>
      <c r="C4063" s="28" t="n">
        <v>27404.98</v>
      </c>
      <c r="D4063" s="28" t="n">
        <v>335.28</v>
      </c>
      <c r="E4063" s="28" t="s">
        <v>381</v>
      </c>
    </row>
    <row r="4064" customFormat="false" ht="15" hidden="false" customHeight="false" outlineLevel="0" collapsed="false">
      <c r="A4064" s="28" t="n">
        <v>110</v>
      </c>
      <c r="B4064" s="29" t="n">
        <v>45473</v>
      </c>
      <c r="C4064" s="28" t="n">
        <v>28872.93</v>
      </c>
      <c r="D4064" s="28" t="n">
        <v>1600</v>
      </c>
      <c r="E4064" s="28" t="s">
        <v>380</v>
      </c>
    </row>
    <row r="4065" customFormat="false" ht="15" hidden="false" customHeight="false" outlineLevel="0" collapsed="false">
      <c r="A4065" s="28" t="n">
        <v>110</v>
      </c>
      <c r="B4065" s="29" t="n">
        <v>45504</v>
      </c>
      <c r="C4065" s="28" t="n">
        <v>30409.66</v>
      </c>
      <c r="D4065" s="28" t="n">
        <v>1600</v>
      </c>
      <c r="E4065" s="28" t="s">
        <v>380</v>
      </c>
    </row>
    <row r="4066" customFormat="false" ht="15" hidden="false" customHeight="false" outlineLevel="0" collapsed="false">
      <c r="A4066" s="28" t="n">
        <v>110</v>
      </c>
      <c r="B4066" s="29" t="n">
        <v>45535</v>
      </c>
      <c r="C4066" s="28" t="n">
        <v>31872.63</v>
      </c>
      <c r="D4066" s="28" t="n">
        <v>1600</v>
      </c>
      <c r="E4066" s="28" t="s">
        <v>380</v>
      </c>
    </row>
    <row r="4067" customFormat="false" ht="15" hidden="false" customHeight="false" outlineLevel="0" collapsed="false">
      <c r="A4067" s="28" t="n">
        <v>110</v>
      </c>
      <c r="B4067" s="29" t="n">
        <v>45565</v>
      </c>
      <c r="C4067" s="28" t="n">
        <v>33188.4</v>
      </c>
      <c r="D4067" s="28" t="n">
        <v>1600</v>
      </c>
      <c r="E4067" s="28" t="s">
        <v>380</v>
      </c>
    </row>
    <row r="4068" customFormat="false" ht="15" hidden="false" customHeight="false" outlineLevel="0" collapsed="false">
      <c r="A4068" s="28" t="n">
        <v>110</v>
      </c>
      <c r="B4068" s="29" t="n">
        <v>45596</v>
      </c>
      <c r="C4068" s="28" t="n">
        <v>34417.23</v>
      </c>
      <c r="D4068" s="28" t="n">
        <v>1600</v>
      </c>
      <c r="E4068" s="28" t="s">
        <v>380</v>
      </c>
    </row>
    <row r="4069" customFormat="false" ht="15" hidden="false" customHeight="false" outlineLevel="0" collapsed="false">
      <c r="A4069" s="28" t="n">
        <v>110</v>
      </c>
      <c r="B4069" s="29" t="n">
        <v>45626</v>
      </c>
      <c r="C4069" s="28" t="n">
        <v>35862.04</v>
      </c>
      <c r="D4069" s="28" t="n">
        <v>1600</v>
      </c>
      <c r="E4069" s="28" t="s">
        <v>380</v>
      </c>
    </row>
    <row r="4070" customFormat="false" ht="15" hidden="false" customHeight="false" outlineLevel="0" collapsed="false">
      <c r="A4070" s="28" t="n">
        <v>110</v>
      </c>
      <c r="B4070" s="29" t="n">
        <v>45657</v>
      </c>
      <c r="C4070" s="28" t="n">
        <v>37392.85</v>
      </c>
      <c r="D4070" s="28" t="n">
        <v>1600</v>
      </c>
      <c r="E4070" s="28" t="s">
        <v>380</v>
      </c>
    </row>
    <row r="4071" customFormat="false" ht="15" hidden="false" customHeight="false" outlineLevel="0" collapsed="false">
      <c r="A4071" s="28" t="n">
        <v>110</v>
      </c>
      <c r="B4071" s="29" t="n">
        <v>45688</v>
      </c>
      <c r="C4071" s="28" t="n">
        <v>38593.8</v>
      </c>
      <c r="D4071" s="28" t="n">
        <v>1600</v>
      </c>
      <c r="E4071" s="28" t="s">
        <v>380</v>
      </c>
    </row>
    <row r="4072" customFormat="false" ht="15" hidden="false" customHeight="false" outlineLevel="0" collapsed="false">
      <c r="A4072" s="28" t="n">
        <v>110</v>
      </c>
      <c r="B4072" s="29" t="n">
        <v>45716</v>
      </c>
      <c r="C4072" s="28" t="n">
        <v>39789.42</v>
      </c>
      <c r="D4072" s="28" t="n">
        <v>1600</v>
      </c>
      <c r="E4072" s="28" t="s">
        <v>380</v>
      </c>
    </row>
    <row r="4073" customFormat="false" ht="15" hidden="false" customHeight="false" outlineLevel="0" collapsed="false">
      <c r="A4073" s="28" t="n">
        <v>110</v>
      </c>
      <c r="B4073" s="29" t="n">
        <v>45747</v>
      </c>
      <c r="C4073" s="28" t="n">
        <v>41029.11</v>
      </c>
      <c r="D4073" s="28" t="n">
        <v>1600</v>
      </c>
      <c r="E4073" s="28" t="s">
        <v>380</v>
      </c>
    </row>
    <row r="4074" customFormat="false" ht="15" hidden="false" customHeight="false" outlineLevel="0" collapsed="false">
      <c r="A4074" s="28" t="n">
        <v>110</v>
      </c>
      <c r="B4074" s="29" t="n">
        <v>45777</v>
      </c>
      <c r="C4074" s="28" t="n">
        <v>42237.46</v>
      </c>
      <c r="D4074" s="28" t="n">
        <v>1600</v>
      </c>
      <c r="E4074" s="28" t="s">
        <v>380</v>
      </c>
    </row>
    <row r="4075" customFormat="false" ht="15" hidden="false" customHeight="false" outlineLevel="0" collapsed="false">
      <c r="A4075" s="28" t="n">
        <v>110</v>
      </c>
      <c r="B4075" s="29" t="n">
        <v>45808</v>
      </c>
      <c r="C4075" s="28" t="n">
        <v>43616.66</v>
      </c>
      <c r="D4075" s="28" t="n">
        <v>1600</v>
      </c>
      <c r="E4075" s="28" t="s">
        <v>380</v>
      </c>
    </row>
    <row r="4076" customFormat="false" ht="15" hidden="false" customHeight="false" outlineLevel="0" collapsed="false">
      <c r="A4076" s="28" t="n">
        <v>110</v>
      </c>
      <c r="B4076" s="29" t="n">
        <v>45838</v>
      </c>
      <c r="C4076" s="28" t="n">
        <v>44935.82</v>
      </c>
      <c r="D4076" s="28" t="n">
        <v>1600</v>
      </c>
      <c r="E4076" s="28" t="s">
        <v>380</v>
      </c>
    </row>
    <row r="4077" customFormat="false" ht="15" hidden="false" customHeight="false" outlineLevel="0" collapsed="false">
      <c r="A4077" s="28" t="n">
        <v>110</v>
      </c>
      <c r="B4077" s="29" t="n">
        <v>45869</v>
      </c>
      <c r="C4077" s="28" t="n">
        <v>46233.13</v>
      </c>
      <c r="D4077" s="28" t="n">
        <v>1600</v>
      </c>
      <c r="E4077" s="28" t="s">
        <v>380</v>
      </c>
    </row>
    <row r="4078" customFormat="false" ht="15" hidden="false" customHeight="false" outlineLevel="0" collapsed="false">
      <c r="A4078" s="28" t="n">
        <v>110</v>
      </c>
      <c r="B4078" s="29" t="n">
        <v>45900</v>
      </c>
      <c r="C4078" s="28" t="n">
        <v>47729.82</v>
      </c>
      <c r="D4078" s="28" t="n">
        <v>1600</v>
      </c>
      <c r="E4078" s="28" t="s">
        <v>380</v>
      </c>
    </row>
    <row r="4079" customFormat="false" ht="15" hidden="false" customHeight="false" outlineLevel="0" collapsed="false">
      <c r="A4079" s="28" t="n">
        <v>110</v>
      </c>
      <c r="B4079" s="29" t="n">
        <v>45930</v>
      </c>
      <c r="C4079" s="28" t="n">
        <v>47853.32</v>
      </c>
      <c r="D4079" s="28" t="n">
        <v>529.81</v>
      </c>
      <c r="E4079" s="28" t="s">
        <v>381</v>
      </c>
    </row>
    <row r="4080" customFormat="false" ht="15" hidden="false" customHeight="false" outlineLevel="0" collapsed="false">
      <c r="A4080" s="28" t="n">
        <v>110</v>
      </c>
      <c r="B4080" s="29" t="n">
        <v>45961</v>
      </c>
      <c r="C4080" s="28" t="n">
        <v>49132.79</v>
      </c>
      <c r="D4080" s="28" t="n">
        <v>1600</v>
      </c>
      <c r="E4080" s="28" t="s">
        <v>380</v>
      </c>
    </row>
    <row r="4081" customFormat="false" ht="15" hidden="false" customHeight="false" outlineLevel="0" collapsed="false">
      <c r="A4081" s="28" t="n">
        <v>110</v>
      </c>
      <c r="B4081" s="29" t="n">
        <v>45991</v>
      </c>
      <c r="C4081" s="28" t="n">
        <v>50534.26</v>
      </c>
      <c r="D4081" s="28" t="n">
        <v>1600</v>
      </c>
      <c r="E4081" s="28" t="s">
        <v>380</v>
      </c>
    </row>
    <row r="4082" customFormat="false" ht="15" hidden="false" customHeight="false" outlineLevel="0" collapsed="false">
      <c r="A4082" s="28" t="n">
        <v>110</v>
      </c>
      <c r="B4082" s="29" t="n">
        <v>46022</v>
      </c>
      <c r="C4082" s="28" t="n">
        <v>51156.91</v>
      </c>
      <c r="D4082" s="28" t="n">
        <v>894.88</v>
      </c>
      <c r="E4082" s="28" t="s">
        <v>381</v>
      </c>
    </row>
    <row r="4083" customFormat="false" ht="15" hidden="false" customHeight="false" outlineLevel="0" collapsed="false">
      <c r="A4083" s="28" t="n">
        <v>110</v>
      </c>
      <c r="B4083" s="29" t="n">
        <v>46053</v>
      </c>
      <c r="C4083" s="28" t="n">
        <v>52560.11</v>
      </c>
      <c r="D4083" s="28" t="n">
        <v>1600</v>
      </c>
      <c r="E4083" s="28" t="s">
        <v>380</v>
      </c>
    </row>
    <row r="4084" customFormat="false" ht="15" hidden="false" customHeight="false" outlineLevel="0" collapsed="false">
      <c r="A4084" s="28" t="n">
        <v>110</v>
      </c>
      <c r="B4084" s="29" t="n">
        <v>46081</v>
      </c>
      <c r="C4084" s="28" t="n">
        <v>52547.83</v>
      </c>
      <c r="D4084" s="28" t="n">
        <v>0</v>
      </c>
      <c r="E4084" s="28" t="s">
        <v>379</v>
      </c>
    </row>
    <row r="4085" customFormat="false" ht="15" hidden="false" customHeight="false" outlineLevel="0" collapsed="false">
      <c r="A4085" s="28" t="n">
        <v>110</v>
      </c>
      <c r="B4085" s="29" t="n">
        <v>46112</v>
      </c>
      <c r="C4085" s="28" t="n">
        <v>53883.49</v>
      </c>
      <c r="D4085" s="28" t="n">
        <v>1600</v>
      </c>
      <c r="E4085" s="28" t="s">
        <v>380</v>
      </c>
    </row>
    <row r="4086" customFormat="false" ht="15" hidden="false" customHeight="false" outlineLevel="0" collapsed="false">
      <c r="A4086" s="28" t="n">
        <v>110</v>
      </c>
      <c r="B4086" s="29" t="n">
        <v>46142</v>
      </c>
      <c r="C4086" s="28" t="n">
        <v>55377.57</v>
      </c>
      <c r="D4086" s="28" t="n">
        <v>1600</v>
      </c>
      <c r="E4086" s="28" t="s">
        <v>380</v>
      </c>
    </row>
    <row r="4087" customFormat="false" ht="15" hidden="false" customHeight="false" outlineLevel="0" collapsed="false">
      <c r="A4087" s="28" t="n">
        <v>110</v>
      </c>
      <c r="B4087" s="29" t="n">
        <v>46173</v>
      </c>
      <c r="C4087" s="28" t="n">
        <v>56927.23</v>
      </c>
      <c r="D4087" s="28" t="n">
        <v>1600</v>
      </c>
      <c r="E4087" s="28" t="s">
        <v>380</v>
      </c>
    </row>
    <row r="4088" customFormat="false" ht="15" hidden="false" customHeight="false" outlineLevel="0" collapsed="false">
      <c r="A4088" s="28" t="n">
        <v>110</v>
      </c>
      <c r="B4088" s="29" t="n">
        <v>46203</v>
      </c>
      <c r="C4088" s="28" t="n">
        <v>58445.72</v>
      </c>
      <c r="D4088" s="28" t="n">
        <v>1600</v>
      </c>
      <c r="E4088" s="28" t="s">
        <v>380</v>
      </c>
    </row>
    <row r="4089" customFormat="false" ht="15" hidden="false" customHeight="false" outlineLevel="0" collapsed="false">
      <c r="A4089" s="28" t="n">
        <v>110</v>
      </c>
      <c r="B4089" s="29" t="n">
        <v>46234</v>
      </c>
      <c r="C4089" s="28" t="n">
        <v>59771.53</v>
      </c>
      <c r="D4089" s="28" t="n">
        <v>1600</v>
      </c>
      <c r="E4089" s="28" t="s">
        <v>380</v>
      </c>
    </row>
    <row r="4090" customFormat="false" ht="15" hidden="false" customHeight="false" outlineLevel="0" collapsed="false">
      <c r="A4090" s="28" t="n">
        <v>110</v>
      </c>
      <c r="B4090" s="29" t="n">
        <v>46265</v>
      </c>
      <c r="C4090" s="28" t="n">
        <v>60999.02</v>
      </c>
      <c r="D4090" s="28" t="n">
        <v>1600</v>
      </c>
      <c r="E4090" s="28" t="s">
        <v>380</v>
      </c>
    </row>
    <row r="4091" customFormat="false" ht="15" hidden="false" customHeight="false" outlineLevel="0" collapsed="false">
      <c r="A4091" s="28" t="n">
        <v>111</v>
      </c>
      <c r="B4091" s="29" t="n">
        <v>45747</v>
      </c>
      <c r="C4091" s="28" t="n">
        <v>6536.68</v>
      </c>
      <c r="D4091" s="28" t="n">
        <v>1700</v>
      </c>
      <c r="E4091" s="28" t="s">
        <v>380</v>
      </c>
    </row>
    <row r="4092" customFormat="false" ht="15" hidden="false" customHeight="false" outlineLevel="0" collapsed="false">
      <c r="A4092" s="28" t="n">
        <v>111</v>
      </c>
      <c r="B4092" s="29" t="n">
        <v>45777</v>
      </c>
      <c r="C4092" s="28" t="n">
        <v>7851.96</v>
      </c>
      <c r="D4092" s="28" t="n">
        <v>1700</v>
      </c>
      <c r="E4092" s="28" t="s">
        <v>380</v>
      </c>
    </row>
    <row r="4093" customFormat="false" ht="15" hidden="false" customHeight="false" outlineLevel="0" collapsed="false">
      <c r="A4093" s="28" t="n">
        <v>111</v>
      </c>
      <c r="B4093" s="29" t="n">
        <v>45808</v>
      </c>
      <c r="C4093" s="28" t="n">
        <v>9433.83</v>
      </c>
      <c r="D4093" s="28" t="n">
        <v>1700</v>
      </c>
      <c r="E4093" s="28" t="s">
        <v>380</v>
      </c>
    </row>
    <row r="4094" customFormat="false" ht="15" hidden="false" customHeight="false" outlineLevel="0" collapsed="false">
      <c r="A4094" s="28" t="n">
        <v>111</v>
      </c>
      <c r="B4094" s="29" t="n">
        <v>45838</v>
      </c>
      <c r="C4094" s="28" t="n">
        <v>9323.95</v>
      </c>
      <c r="D4094" s="28" t="n">
        <v>0</v>
      </c>
      <c r="E4094" s="28" t="s">
        <v>379</v>
      </c>
    </row>
    <row r="4095" customFormat="false" ht="15" hidden="false" customHeight="false" outlineLevel="0" collapsed="false">
      <c r="A4095" s="28" t="n">
        <v>111</v>
      </c>
      <c r="B4095" s="29" t="n">
        <v>45869</v>
      </c>
      <c r="C4095" s="28" t="n">
        <v>9774.49</v>
      </c>
      <c r="D4095" s="28" t="n">
        <v>696.37</v>
      </c>
      <c r="E4095" s="28" t="s">
        <v>381</v>
      </c>
    </row>
    <row r="4096" customFormat="false" ht="15" hidden="false" customHeight="false" outlineLevel="0" collapsed="false">
      <c r="A4096" s="28" t="n">
        <v>111</v>
      </c>
      <c r="B4096" s="29" t="n">
        <v>45900</v>
      </c>
      <c r="C4096" s="28" t="n">
        <v>10986.42</v>
      </c>
      <c r="D4096" s="28" t="n">
        <v>1700</v>
      </c>
      <c r="E4096" s="28" t="s">
        <v>380</v>
      </c>
    </row>
    <row r="4097" customFormat="false" ht="15" hidden="false" customHeight="false" outlineLevel="0" collapsed="false">
      <c r="A4097" s="28" t="n">
        <v>111</v>
      </c>
      <c r="B4097" s="29" t="n">
        <v>45930</v>
      </c>
      <c r="C4097" s="28" t="n">
        <v>12281.19</v>
      </c>
      <c r="D4097" s="28" t="n">
        <v>1700</v>
      </c>
      <c r="E4097" s="28" t="s">
        <v>380</v>
      </c>
    </row>
    <row r="4098" customFormat="false" ht="15" hidden="false" customHeight="false" outlineLevel="0" collapsed="false">
      <c r="A4098" s="28" t="n">
        <v>111</v>
      </c>
      <c r="B4098" s="29" t="n">
        <v>45961</v>
      </c>
      <c r="C4098" s="28" t="n">
        <v>13560.17</v>
      </c>
      <c r="D4098" s="28" t="n">
        <v>1700</v>
      </c>
      <c r="E4098" s="28" t="s">
        <v>380</v>
      </c>
    </row>
    <row r="4099" customFormat="false" ht="15" hidden="false" customHeight="false" outlineLevel="0" collapsed="false">
      <c r="A4099" s="28" t="n">
        <v>111</v>
      </c>
      <c r="B4099" s="29" t="n">
        <v>45991</v>
      </c>
      <c r="C4099" s="28" t="n">
        <v>14907.58</v>
      </c>
      <c r="D4099" s="28" t="n">
        <v>1700</v>
      </c>
      <c r="E4099" s="28" t="s">
        <v>380</v>
      </c>
    </row>
    <row r="4100" customFormat="false" ht="15" hidden="false" customHeight="false" outlineLevel="0" collapsed="false">
      <c r="A4100" s="28" t="n">
        <v>111</v>
      </c>
      <c r="B4100" s="29" t="n">
        <v>46022</v>
      </c>
      <c r="C4100" s="28" t="n">
        <v>16575.92</v>
      </c>
      <c r="D4100" s="28" t="n">
        <v>1700</v>
      </c>
      <c r="E4100" s="28" t="s">
        <v>380</v>
      </c>
    </row>
    <row r="4101" customFormat="false" ht="15" hidden="false" customHeight="false" outlineLevel="0" collapsed="false">
      <c r="A4101" s="28" t="n">
        <v>111</v>
      </c>
      <c r="B4101" s="29" t="n">
        <v>46053</v>
      </c>
      <c r="C4101" s="28" t="n">
        <v>18054.5</v>
      </c>
      <c r="D4101" s="28" t="n">
        <v>1700</v>
      </c>
      <c r="E4101" s="28" t="s">
        <v>380</v>
      </c>
    </row>
    <row r="4102" customFormat="false" ht="15" hidden="false" customHeight="false" outlineLevel="0" collapsed="false">
      <c r="A4102" s="28" t="n">
        <v>111</v>
      </c>
      <c r="B4102" s="29" t="n">
        <v>46081</v>
      </c>
      <c r="C4102" s="28" t="n">
        <v>19735.27</v>
      </c>
      <c r="D4102" s="28" t="n">
        <v>1700</v>
      </c>
      <c r="E4102" s="28" t="s">
        <v>380</v>
      </c>
    </row>
    <row r="4103" customFormat="false" ht="15" hidden="false" customHeight="false" outlineLevel="0" collapsed="false">
      <c r="A4103" s="28" t="n">
        <v>111</v>
      </c>
      <c r="B4103" s="29" t="n">
        <v>46112</v>
      </c>
      <c r="C4103" s="28" t="n">
        <v>19271.83</v>
      </c>
      <c r="D4103" s="28" t="n">
        <v>0</v>
      </c>
      <c r="E4103" s="28" t="s">
        <v>379</v>
      </c>
    </row>
    <row r="4104" customFormat="false" ht="15" hidden="false" customHeight="false" outlineLevel="0" collapsed="false">
      <c r="A4104" s="28" t="n">
        <v>111</v>
      </c>
      <c r="B4104" s="29" t="n">
        <v>46142</v>
      </c>
      <c r="C4104" s="28" t="n">
        <v>20767.6</v>
      </c>
      <c r="D4104" s="28" t="n">
        <v>1700</v>
      </c>
      <c r="E4104" s="28" t="s">
        <v>380</v>
      </c>
    </row>
    <row r="4105" customFormat="false" ht="15" hidden="false" customHeight="false" outlineLevel="0" collapsed="false">
      <c r="A4105" s="28" t="n">
        <v>111</v>
      </c>
      <c r="B4105" s="29" t="n">
        <v>46173</v>
      </c>
      <c r="C4105" s="28" t="n">
        <v>20472.65</v>
      </c>
      <c r="D4105" s="28" t="n">
        <v>0</v>
      </c>
      <c r="E4105" s="28" t="s">
        <v>379</v>
      </c>
    </row>
    <row r="4106" customFormat="false" ht="15" hidden="false" customHeight="false" outlineLevel="0" collapsed="false">
      <c r="A4106" s="28" t="n">
        <v>111</v>
      </c>
      <c r="B4106" s="29" t="n">
        <v>46203</v>
      </c>
      <c r="C4106" s="28" t="n">
        <v>21834.56</v>
      </c>
      <c r="D4106" s="28" t="n">
        <v>1700</v>
      </c>
      <c r="E4106" s="28" t="s">
        <v>380</v>
      </c>
    </row>
    <row r="4107" customFormat="false" ht="15" hidden="false" customHeight="false" outlineLevel="0" collapsed="false">
      <c r="A4107" s="28" t="n">
        <v>111</v>
      </c>
      <c r="B4107" s="29" t="n">
        <v>46234</v>
      </c>
      <c r="C4107" s="28" t="n">
        <v>23521.85</v>
      </c>
      <c r="D4107" s="28" t="n">
        <v>1700</v>
      </c>
      <c r="E4107" s="28" t="s">
        <v>380</v>
      </c>
    </row>
    <row r="4108" customFormat="false" ht="15" hidden="false" customHeight="false" outlineLevel="0" collapsed="false">
      <c r="A4108" s="28" t="n">
        <v>111</v>
      </c>
      <c r="B4108" s="29" t="n">
        <v>46265</v>
      </c>
      <c r="C4108" s="28" t="n">
        <v>23949.01</v>
      </c>
      <c r="D4108" s="28" t="n">
        <v>897.73</v>
      </c>
      <c r="E4108" s="28" t="s">
        <v>381</v>
      </c>
    </row>
    <row r="4109" customFormat="false" ht="15" hidden="false" customHeight="false" outlineLevel="0" collapsed="false">
      <c r="A4109" s="28" t="n">
        <v>112</v>
      </c>
      <c r="B4109" s="29" t="n">
        <v>44957</v>
      </c>
      <c r="C4109" s="28" t="n">
        <v>15223.74</v>
      </c>
      <c r="D4109" s="28" t="n">
        <v>1910</v>
      </c>
      <c r="E4109" s="28" t="s">
        <v>380</v>
      </c>
    </row>
    <row r="4110" customFormat="false" ht="15" hidden="false" customHeight="false" outlineLevel="0" collapsed="false">
      <c r="A4110" s="28" t="n">
        <v>112</v>
      </c>
      <c r="B4110" s="29" t="n">
        <v>44985</v>
      </c>
      <c r="C4110" s="28" t="n">
        <v>15765.26</v>
      </c>
      <c r="D4110" s="28" t="n">
        <v>780.45</v>
      </c>
      <c r="E4110" s="28" t="s">
        <v>381</v>
      </c>
    </row>
    <row r="4111" customFormat="false" ht="15" hidden="false" customHeight="false" outlineLevel="0" collapsed="false">
      <c r="A4111" s="28" t="n">
        <v>112</v>
      </c>
      <c r="B4111" s="29" t="n">
        <v>45016</v>
      </c>
      <c r="C4111" s="28" t="n">
        <v>17150.4</v>
      </c>
      <c r="D4111" s="28" t="n">
        <v>1910</v>
      </c>
      <c r="E4111" s="28" t="s">
        <v>380</v>
      </c>
    </row>
    <row r="4112" customFormat="false" ht="15" hidden="false" customHeight="false" outlineLevel="0" collapsed="false">
      <c r="A4112" s="28" t="n">
        <v>112</v>
      </c>
      <c r="B4112" s="29" t="n">
        <v>45046</v>
      </c>
      <c r="C4112" s="28" t="n">
        <v>16721.8</v>
      </c>
      <c r="D4112" s="28" t="n">
        <v>0</v>
      </c>
      <c r="E4112" s="28" t="s">
        <v>379</v>
      </c>
    </row>
    <row r="4113" customFormat="false" ht="15" hidden="false" customHeight="false" outlineLevel="0" collapsed="false">
      <c r="A4113" s="28" t="n">
        <v>112</v>
      </c>
      <c r="B4113" s="29" t="n">
        <v>45077</v>
      </c>
      <c r="C4113" s="28" t="n">
        <v>18276.06</v>
      </c>
      <c r="D4113" s="28" t="n">
        <v>1910</v>
      </c>
      <c r="E4113" s="28" t="s">
        <v>380</v>
      </c>
    </row>
    <row r="4114" customFormat="false" ht="15" hidden="false" customHeight="false" outlineLevel="0" collapsed="false">
      <c r="A4114" s="28" t="n">
        <v>112</v>
      </c>
      <c r="B4114" s="29" t="n">
        <v>45107</v>
      </c>
      <c r="C4114" s="28" t="n">
        <v>20018.76</v>
      </c>
      <c r="D4114" s="28" t="n">
        <v>1910</v>
      </c>
      <c r="E4114" s="28" t="s">
        <v>380</v>
      </c>
    </row>
    <row r="4115" customFormat="false" ht="15" hidden="false" customHeight="false" outlineLevel="0" collapsed="false">
      <c r="A4115" s="28" t="n">
        <v>112</v>
      </c>
      <c r="B4115" s="29" t="n">
        <v>45138</v>
      </c>
      <c r="C4115" s="28" t="n">
        <v>21444.21</v>
      </c>
      <c r="D4115" s="28" t="n">
        <v>1910</v>
      </c>
      <c r="E4115" s="28" t="s">
        <v>380</v>
      </c>
    </row>
    <row r="4116" customFormat="false" ht="15" hidden="false" customHeight="false" outlineLevel="0" collapsed="false">
      <c r="A4116" s="28" t="n">
        <v>112</v>
      </c>
      <c r="B4116" s="29" t="n">
        <v>45169</v>
      </c>
      <c r="C4116" s="28" t="n">
        <v>23066.6</v>
      </c>
      <c r="D4116" s="28" t="n">
        <v>1910</v>
      </c>
      <c r="E4116" s="28" t="s">
        <v>380</v>
      </c>
    </row>
    <row r="4117" customFormat="false" ht="15" hidden="false" customHeight="false" outlineLevel="0" collapsed="false">
      <c r="A4117" s="28" t="n">
        <v>112</v>
      </c>
      <c r="B4117" s="29" t="n">
        <v>45199</v>
      </c>
      <c r="C4117" s="28" t="n">
        <v>24788.01</v>
      </c>
      <c r="D4117" s="28" t="n">
        <v>1910</v>
      </c>
      <c r="E4117" s="28" t="s">
        <v>380</v>
      </c>
    </row>
    <row r="4118" customFormat="false" ht="15" hidden="false" customHeight="false" outlineLevel="0" collapsed="false">
      <c r="A4118" s="28" t="n">
        <v>112</v>
      </c>
      <c r="B4118" s="29" t="n">
        <v>45230</v>
      </c>
      <c r="C4118" s="28" t="n">
        <v>26189.1</v>
      </c>
      <c r="D4118" s="28" t="n">
        <v>1910</v>
      </c>
      <c r="E4118" s="28" t="s">
        <v>380</v>
      </c>
    </row>
    <row r="4119" customFormat="false" ht="15" hidden="false" customHeight="false" outlineLevel="0" collapsed="false">
      <c r="A4119" s="28" t="n">
        <v>112</v>
      </c>
      <c r="B4119" s="29" t="n">
        <v>45260</v>
      </c>
      <c r="C4119" s="28" t="n">
        <v>26069.04</v>
      </c>
      <c r="D4119" s="28" t="n">
        <v>0</v>
      </c>
      <c r="E4119" s="28" t="s">
        <v>379</v>
      </c>
    </row>
    <row r="4120" customFormat="false" ht="15" hidden="false" customHeight="false" outlineLevel="0" collapsed="false">
      <c r="A4120" s="28" t="n">
        <v>112</v>
      </c>
      <c r="B4120" s="29" t="n">
        <v>45291</v>
      </c>
      <c r="C4120" s="28" t="n">
        <v>27735.25</v>
      </c>
      <c r="D4120" s="28" t="n">
        <v>1910</v>
      </c>
      <c r="E4120" s="28" t="s">
        <v>380</v>
      </c>
    </row>
    <row r="4121" customFormat="false" ht="15" hidden="false" customHeight="false" outlineLevel="0" collapsed="false">
      <c r="A4121" s="28" t="n">
        <v>112</v>
      </c>
      <c r="B4121" s="29" t="n">
        <v>45322</v>
      </c>
      <c r="C4121" s="28" t="n">
        <v>29321.23</v>
      </c>
      <c r="D4121" s="28" t="n">
        <v>1910</v>
      </c>
      <c r="E4121" s="28" t="s">
        <v>380</v>
      </c>
    </row>
    <row r="4122" customFormat="false" ht="15" hidden="false" customHeight="false" outlineLevel="0" collapsed="false">
      <c r="A4122" s="28" t="n">
        <v>112</v>
      </c>
      <c r="B4122" s="29" t="n">
        <v>45351</v>
      </c>
      <c r="C4122" s="28" t="n">
        <v>30952.94</v>
      </c>
      <c r="D4122" s="28" t="n">
        <v>1910</v>
      </c>
      <c r="E4122" s="28" t="s">
        <v>380</v>
      </c>
    </row>
    <row r="4123" customFormat="false" ht="15" hidden="false" customHeight="false" outlineLevel="0" collapsed="false">
      <c r="A4123" s="28" t="n">
        <v>112</v>
      </c>
      <c r="B4123" s="29" t="n">
        <v>45382</v>
      </c>
      <c r="C4123" s="28" t="n">
        <v>31782.29</v>
      </c>
      <c r="D4123" s="28" t="n">
        <v>947.05</v>
      </c>
      <c r="E4123" s="28" t="s">
        <v>381</v>
      </c>
    </row>
    <row r="4124" customFormat="false" ht="15" hidden="false" customHeight="false" outlineLevel="0" collapsed="false">
      <c r="A4124" s="28" t="n">
        <v>112</v>
      </c>
      <c r="B4124" s="29" t="n">
        <v>45412</v>
      </c>
      <c r="C4124" s="28" t="n">
        <v>33658.62</v>
      </c>
      <c r="D4124" s="28" t="n">
        <v>1910</v>
      </c>
      <c r="E4124" s="28" t="s">
        <v>380</v>
      </c>
    </row>
    <row r="4125" customFormat="false" ht="15" hidden="false" customHeight="false" outlineLevel="0" collapsed="false">
      <c r="A4125" s="28" t="n">
        <v>112</v>
      </c>
      <c r="B4125" s="29" t="n">
        <v>45443</v>
      </c>
      <c r="C4125" s="28" t="n">
        <v>35293.26</v>
      </c>
      <c r="D4125" s="28" t="n">
        <v>1910</v>
      </c>
      <c r="E4125" s="28" t="s">
        <v>380</v>
      </c>
    </row>
    <row r="4126" customFormat="false" ht="15" hidden="false" customHeight="false" outlineLevel="0" collapsed="false">
      <c r="A4126" s="28" t="n">
        <v>112</v>
      </c>
      <c r="B4126" s="29" t="n">
        <v>45473</v>
      </c>
      <c r="C4126" s="28" t="n">
        <v>36066.17</v>
      </c>
      <c r="D4126" s="28" t="n">
        <v>1225.99</v>
      </c>
      <c r="E4126" s="28" t="s">
        <v>381</v>
      </c>
    </row>
    <row r="4127" customFormat="false" ht="15" hidden="false" customHeight="false" outlineLevel="0" collapsed="false">
      <c r="A4127" s="28" t="n">
        <v>112</v>
      </c>
      <c r="B4127" s="29" t="n">
        <v>45504</v>
      </c>
      <c r="C4127" s="28" t="n">
        <v>37473.7</v>
      </c>
      <c r="D4127" s="28" t="n">
        <v>1910</v>
      </c>
      <c r="E4127" s="28" t="s">
        <v>380</v>
      </c>
    </row>
    <row r="4128" customFormat="false" ht="15" hidden="false" customHeight="false" outlineLevel="0" collapsed="false">
      <c r="A4128" s="28" t="n">
        <v>112</v>
      </c>
      <c r="B4128" s="29" t="n">
        <v>45535</v>
      </c>
      <c r="C4128" s="28" t="n">
        <v>39327.68</v>
      </c>
      <c r="D4128" s="28" t="n">
        <v>1910</v>
      </c>
      <c r="E4128" s="28" t="s">
        <v>380</v>
      </c>
    </row>
    <row r="4129" customFormat="false" ht="15" hidden="false" customHeight="false" outlineLevel="0" collapsed="false">
      <c r="A4129" s="28" t="n">
        <v>112</v>
      </c>
      <c r="B4129" s="29" t="n">
        <v>45565</v>
      </c>
      <c r="C4129" s="28" t="n">
        <v>40706.95</v>
      </c>
      <c r="D4129" s="28" t="n">
        <v>1910</v>
      </c>
      <c r="E4129" s="28" t="s">
        <v>380</v>
      </c>
    </row>
    <row r="4130" customFormat="false" ht="15" hidden="false" customHeight="false" outlineLevel="0" collapsed="false">
      <c r="A4130" s="28" t="n">
        <v>112</v>
      </c>
      <c r="B4130" s="29" t="n">
        <v>45596</v>
      </c>
      <c r="C4130" s="28" t="n">
        <v>42046.04</v>
      </c>
      <c r="D4130" s="28" t="n">
        <v>1910</v>
      </c>
      <c r="E4130" s="28" t="s">
        <v>380</v>
      </c>
    </row>
    <row r="4131" customFormat="false" ht="15" hidden="false" customHeight="false" outlineLevel="0" collapsed="false">
      <c r="A4131" s="28" t="n">
        <v>112</v>
      </c>
      <c r="B4131" s="29" t="n">
        <v>45626</v>
      </c>
      <c r="C4131" s="28" t="n">
        <v>43690.21</v>
      </c>
      <c r="D4131" s="28" t="n">
        <v>1910</v>
      </c>
      <c r="E4131" s="28" t="s">
        <v>380</v>
      </c>
    </row>
    <row r="4132" customFormat="false" ht="15" hidden="false" customHeight="false" outlineLevel="0" collapsed="false">
      <c r="A4132" s="28" t="n">
        <v>112</v>
      </c>
      <c r="B4132" s="29" t="n">
        <v>45657</v>
      </c>
      <c r="C4132" s="28" t="n">
        <v>43691.99</v>
      </c>
      <c r="D4132" s="28" t="n">
        <v>536.3</v>
      </c>
      <c r="E4132" s="28" t="s">
        <v>381</v>
      </c>
    </row>
    <row r="4133" customFormat="false" ht="15" hidden="false" customHeight="false" outlineLevel="0" collapsed="false">
      <c r="A4133" s="28" t="n">
        <v>112</v>
      </c>
      <c r="B4133" s="29" t="n">
        <v>45688</v>
      </c>
      <c r="C4133" s="28" t="n">
        <v>45226.56</v>
      </c>
      <c r="D4133" s="28" t="n">
        <v>1910</v>
      </c>
      <c r="E4133" s="28" t="s">
        <v>380</v>
      </c>
    </row>
    <row r="4134" customFormat="false" ht="15" hidden="false" customHeight="false" outlineLevel="0" collapsed="false">
      <c r="A4134" s="28" t="n">
        <v>112</v>
      </c>
      <c r="B4134" s="29" t="n">
        <v>45716</v>
      </c>
      <c r="C4134" s="28" t="n">
        <v>47068.24</v>
      </c>
      <c r="D4134" s="28" t="n">
        <v>1910</v>
      </c>
      <c r="E4134" s="28" t="s">
        <v>380</v>
      </c>
    </row>
    <row r="4135" customFormat="false" ht="15" hidden="false" customHeight="false" outlineLevel="0" collapsed="false">
      <c r="A4135" s="28" t="n">
        <v>112</v>
      </c>
      <c r="B4135" s="29" t="n">
        <v>45747</v>
      </c>
      <c r="C4135" s="28" t="n">
        <v>47526.81</v>
      </c>
      <c r="D4135" s="28" t="n">
        <v>820.7</v>
      </c>
      <c r="E4135" s="28" t="s">
        <v>381</v>
      </c>
    </row>
    <row r="4136" customFormat="false" ht="15" hidden="false" customHeight="false" outlineLevel="0" collapsed="false">
      <c r="A4136" s="28" t="n">
        <v>112</v>
      </c>
      <c r="B4136" s="29" t="n">
        <v>45777</v>
      </c>
      <c r="C4136" s="28" t="n">
        <v>48916.16</v>
      </c>
      <c r="D4136" s="28" t="n">
        <v>1910</v>
      </c>
      <c r="E4136" s="28" t="s">
        <v>380</v>
      </c>
    </row>
    <row r="4137" customFormat="false" ht="15" hidden="false" customHeight="false" outlineLevel="0" collapsed="false">
      <c r="A4137" s="28" t="n">
        <v>112</v>
      </c>
      <c r="B4137" s="29" t="n">
        <v>45808</v>
      </c>
      <c r="C4137" s="28" t="n">
        <v>48837.3</v>
      </c>
      <c r="D4137" s="28" t="n">
        <v>453.7</v>
      </c>
      <c r="E4137" s="28" t="s">
        <v>381</v>
      </c>
    </row>
    <row r="4138" customFormat="false" ht="15" hidden="false" customHeight="false" outlineLevel="0" collapsed="false">
      <c r="A4138" s="28" t="n">
        <v>112</v>
      </c>
      <c r="B4138" s="29" t="n">
        <v>45838</v>
      </c>
      <c r="C4138" s="28" t="n">
        <v>50497.39</v>
      </c>
      <c r="D4138" s="28" t="n">
        <v>1910</v>
      </c>
      <c r="E4138" s="28" t="s">
        <v>380</v>
      </c>
    </row>
    <row r="4139" customFormat="false" ht="15" hidden="false" customHeight="false" outlineLevel="0" collapsed="false">
      <c r="A4139" s="28" t="n">
        <v>112</v>
      </c>
      <c r="B4139" s="29" t="n">
        <v>45869</v>
      </c>
      <c r="C4139" s="28" t="n">
        <v>51013.25</v>
      </c>
      <c r="D4139" s="28" t="n">
        <v>733.92</v>
      </c>
      <c r="E4139" s="28" t="s">
        <v>381</v>
      </c>
    </row>
    <row r="4140" customFormat="false" ht="15" hidden="false" customHeight="false" outlineLevel="0" collapsed="false">
      <c r="A4140" s="28" t="n">
        <v>112</v>
      </c>
      <c r="B4140" s="29" t="n">
        <v>45900</v>
      </c>
      <c r="C4140" s="28" t="n">
        <v>51533.22</v>
      </c>
      <c r="D4140" s="28" t="n">
        <v>561.08</v>
      </c>
      <c r="E4140" s="28" t="s">
        <v>381</v>
      </c>
    </row>
    <row r="4141" customFormat="false" ht="15" hidden="false" customHeight="false" outlineLevel="0" collapsed="false">
      <c r="A4141" s="28" t="n">
        <v>112</v>
      </c>
      <c r="B4141" s="29" t="n">
        <v>45930</v>
      </c>
      <c r="C4141" s="28" t="n">
        <v>52890.86</v>
      </c>
      <c r="D4141" s="28" t="n">
        <v>1910</v>
      </c>
      <c r="E4141" s="28" t="s">
        <v>380</v>
      </c>
    </row>
    <row r="4142" customFormat="false" ht="15" hidden="false" customHeight="false" outlineLevel="0" collapsed="false">
      <c r="A4142" s="28" t="n">
        <v>112</v>
      </c>
      <c r="B4142" s="29" t="n">
        <v>45961</v>
      </c>
      <c r="C4142" s="28" t="n">
        <v>54435.77</v>
      </c>
      <c r="D4142" s="28" t="n">
        <v>1910</v>
      </c>
      <c r="E4142" s="28" t="s">
        <v>380</v>
      </c>
    </row>
    <row r="4143" customFormat="false" ht="15" hidden="false" customHeight="false" outlineLevel="0" collapsed="false">
      <c r="A4143" s="28" t="n">
        <v>112</v>
      </c>
      <c r="B4143" s="29" t="n">
        <v>45991</v>
      </c>
      <c r="C4143" s="28" t="n">
        <v>55789.6</v>
      </c>
      <c r="D4143" s="28" t="n">
        <v>1910</v>
      </c>
      <c r="E4143" s="28" t="s">
        <v>380</v>
      </c>
    </row>
    <row r="4144" customFormat="false" ht="15" hidden="false" customHeight="false" outlineLevel="0" collapsed="false">
      <c r="A4144" s="28" t="n">
        <v>112</v>
      </c>
      <c r="B4144" s="29" t="n">
        <v>46022</v>
      </c>
      <c r="C4144" s="28" t="n">
        <v>57482.46</v>
      </c>
      <c r="D4144" s="28" t="n">
        <v>1910</v>
      </c>
      <c r="E4144" s="28" t="s">
        <v>380</v>
      </c>
    </row>
    <row r="4145" customFormat="false" ht="15" hidden="false" customHeight="false" outlineLevel="0" collapsed="false">
      <c r="A4145" s="28" t="n">
        <v>112</v>
      </c>
      <c r="B4145" s="29" t="n">
        <v>46053</v>
      </c>
      <c r="C4145" s="28" t="n">
        <v>58820.17</v>
      </c>
      <c r="D4145" s="28" t="n">
        <v>1910</v>
      </c>
      <c r="E4145" s="28" t="s">
        <v>380</v>
      </c>
    </row>
    <row r="4146" customFormat="false" ht="15" hidden="false" customHeight="false" outlineLevel="0" collapsed="false">
      <c r="A4146" s="28" t="n">
        <v>112</v>
      </c>
      <c r="B4146" s="29" t="n">
        <v>46081</v>
      </c>
      <c r="C4146" s="28" t="n">
        <v>60362.64</v>
      </c>
      <c r="D4146" s="28" t="n">
        <v>1910</v>
      </c>
      <c r="E4146" s="28" t="s">
        <v>380</v>
      </c>
    </row>
    <row r="4147" customFormat="false" ht="15" hidden="false" customHeight="false" outlineLevel="0" collapsed="false">
      <c r="A4147" s="28" t="n">
        <v>112</v>
      </c>
      <c r="B4147" s="29" t="n">
        <v>46112</v>
      </c>
      <c r="C4147" s="28" t="n">
        <v>62109.93</v>
      </c>
      <c r="D4147" s="28" t="n">
        <v>1910</v>
      </c>
      <c r="E4147" s="28" t="s">
        <v>380</v>
      </c>
    </row>
    <row r="4148" customFormat="false" ht="15" hidden="false" customHeight="false" outlineLevel="0" collapsed="false">
      <c r="A4148" s="28" t="n">
        <v>112</v>
      </c>
      <c r="B4148" s="29" t="n">
        <v>46142</v>
      </c>
      <c r="C4148" s="28" t="n">
        <v>63613.11</v>
      </c>
      <c r="D4148" s="28" t="n">
        <v>1910</v>
      </c>
      <c r="E4148" s="28" t="s">
        <v>380</v>
      </c>
    </row>
    <row r="4149" customFormat="false" ht="15" hidden="false" customHeight="false" outlineLevel="0" collapsed="false">
      <c r="A4149" s="28" t="n">
        <v>112</v>
      </c>
      <c r="B4149" s="29" t="n">
        <v>46173</v>
      </c>
      <c r="C4149" s="28" t="n">
        <v>65330.86</v>
      </c>
      <c r="D4149" s="28" t="n">
        <v>1910</v>
      </c>
      <c r="E4149" s="28" t="s">
        <v>380</v>
      </c>
    </row>
    <row r="4150" customFormat="false" ht="15" hidden="false" customHeight="false" outlineLevel="0" collapsed="false">
      <c r="A4150" s="28" t="n">
        <v>112</v>
      </c>
      <c r="B4150" s="29" t="n">
        <v>46203</v>
      </c>
      <c r="C4150" s="28" t="n">
        <v>67005.38</v>
      </c>
      <c r="D4150" s="28" t="n">
        <v>1910</v>
      </c>
      <c r="E4150" s="28" t="s">
        <v>380</v>
      </c>
    </row>
    <row r="4151" customFormat="false" ht="15" hidden="false" customHeight="false" outlineLevel="0" collapsed="false">
      <c r="A4151" s="28" t="n">
        <v>112</v>
      </c>
      <c r="B4151" s="29" t="n">
        <v>46234</v>
      </c>
      <c r="C4151" s="28" t="n">
        <v>68361.97</v>
      </c>
      <c r="D4151" s="28" t="n">
        <v>1910</v>
      </c>
      <c r="E4151" s="28" t="s">
        <v>380</v>
      </c>
    </row>
    <row r="4152" customFormat="false" ht="15" hidden="false" customHeight="false" outlineLevel="0" collapsed="false">
      <c r="A4152" s="28" t="n">
        <v>112</v>
      </c>
      <c r="B4152" s="29" t="n">
        <v>46265</v>
      </c>
      <c r="C4152" s="28" t="n">
        <v>70233.91</v>
      </c>
      <c r="D4152" s="28" t="n">
        <v>1910</v>
      </c>
      <c r="E4152" s="28" t="s">
        <v>380</v>
      </c>
    </row>
    <row r="4153" customFormat="false" ht="15" hidden="false" customHeight="false" outlineLevel="0" collapsed="false">
      <c r="A4153" s="28" t="n">
        <v>113</v>
      </c>
      <c r="B4153" s="29" t="n">
        <v>44957</v>
      </c>
      <c r="C4153" s="28" t="n">
        <v>10713.26</v>
      </c>
      <c r="D4153" s="28" t="n">
        <v>1770</v>
      </c>
      <c r="E4153" s="28" t="s">
        <v>380</v>
      </c>
    </row>
    <row r="4154" customFormat="false" ht="15" hidden="false" customHeight="false" outlineLevel="0" collapsed="false">
      <c r="A4154" s="28" t="n">
        <v>113</v>
      </c>
      <c r="B4154" s="29" t="n">
        <v>44985</v>
      </c>
      <c r="C4154" s="28" t="n">
        <v>10620.07</v>
      </c>
      <c r="D4154" s="28" t="n">
        <v>0</v>
      </c>
      <c r="E4154" s="28" t="s">
        <v>379</v>
      </c>
    </row>
    <row r="4155" customFormat="false" ht="15" hidden="false" customHeight="false" outlineLevel="0" collapsed="false">
      <c r="A4155" s="28" t="n">
        <v>113</v>
      </c>
      <c r="B4155" s="29" t="n">
        <v>45016</v>
      </c>
      <c r="C4155" s="28" t="n">
        <v>11997.35</v>
      </c>
      <c r="D4155" s="28" t="n">
        <v>1770</v>
      </c>
      <c r="E4155" s="28" t="s">
        <v>380</v>
      </c>
    </row>
    <row r="4156" customFormat="false" ht="15" hidden="false" customHeight="false" outlineLevel="0" collapsed="false">
      <c r="A4156" s="28" t="n">
        <v>113</v>
      </c>
      <c r="B4156" s="29" t="n">
        <v>45046</v>
      </c>
      <c r="C4156" s="28" t="n">
        <v>12017.01</v>
      </c>
      <c r="D4156" s="28" t="n">
        <v>355.78</v>
      </c>
      <c r="E4156" s="28" t="s">
        <v>381</v>
      </c>
    </row>
    <row r="4157" customFormat="false" ht="15" hidden="false" customHeight="false" outlineLevel="0" collapsed="false">
      <c r="A4157" s="28" t="n">
        <v>113</v>
      </c>
      <c r="B4157" s="29" t="n">
        <v>45077</v>
      </c>
      <c r="C4157" s="28" t="n">
        <v>13404.34</v>
      </c>
      <c r="D4157" s="28" t="n">
        <v>1770</v>
      </c>
      <c r="E4157" s="28" t="s">
        <v>380</v>
      </c>
    </row>
    <row r="4158" customFormat="false" ht="15" hidden="false" customHeight="false" outlineLevel="0" collapsed="false">
      <c r="A4158" s="28" t="n">
        <v>113</v>
      </c>
      <c r="B4158" s="29" t="n">
        <v>45107</v>
      </c>
      <c r="C4158" s="28" t="n">
        <v>14798.61</v>
      </c>
      <c r="D4158" s="28" t="n">
        <v>1770</v>
      </c>
      <c r="E4158" s="28" t="s">
        <v>380</v>
      </c>
    </row>
    <row r="4159" customFormat="false" ht="15" hidden="false" customHeight="false" outlineLevel="0" collapsed="false">
      <c r="A4159" s="28" t="n">
        <v>113</v>
      </c>
      <c r="B4159" s="29" t="n">
        <v>45138</v>
      </c>
      <c r="C4159" s="28" t="n">
        <v>16251.49</v>
      </c>
      <c r="D4159" s="28" t="n">
        <v>1770</v>
      </c>
      <c r="E4159" s="28" t="s">
        <v>380</v>
      </c>
    </row>
    <row r="4160" customFormat="false" ht="15" hidden="false" customHeight="false" outlineLevel="0" collapsed="false">
      <c r="A4160" s="28" t="n">
        <v>113</v>
      </c>
      <c r="B4160" s="29" t="n">
        <v>45169</v>
      </c>
      <c r="C4160" s="28" t="n">
        <v>17745.05</v>
      </c>
      <c r="D4160" s="28" t="n">
        <v>1770</v>
      </c>
      <c r="E4160" s="28" t="s">
        <v>380</v>
      </c>
    </row>
    <row r="4161" customFormat="false" ht="15" hidden="false" customHeight="false" outlineLevel="0" collapsed="false">
      <c r="A4161" s="28" t="n">
        <v>113</v>
      </c>
      <c r="B4161" s="29" t="n">
        <v>45199</v>
      </c>
      <c r="C4161" s="28" t="n">
        <v>18209.35</v>
      </c>
      <c r="D4161" s="28" t="n">
        <v>671.62</v>
      </c>
      <c r="E4161" s="28" t="s">
        <v>381</v>
      </c>
    </row>
    <row r="4162" customFormat="false" ht="15" hidden="false" customHeight="false" outlineLevel="0" collapsed="false">
      <c r="A4162" s="28" t="n">
        <v>113</v>
      </c>
      <c r="B4162" s="29" t="n">
        <v>45230</v>
      </c>
      <c r="C4162" s="28" t="n">
        <v>19676.57</v>
      </c>
      <c r="D4162" s="28" t="n">
        <v>1770</v>
      </c>
      <c r="E4162" s="28" t="s">
        <v>380</v>
      </c>
    </row>
    <row r="4163" customFormat="false" ht="15" hidden="false" customHeight="false" outlineLevel="0" collapsed="false">
      <c r="A4163" s="28" t="n">
        <v>113</v>
      </c>
      <c r="B4163" s="29" t="n">
        <v>45260</v>
      </c>
      <c r="C4163" s="28" t="n">
        <v>20195.09</v>
      </c>
      <c r="D4163" s="28" t="n">
        <v>549.5</v>
      </c>
      <c r="E4163" s="28" t="s">
        <v>381</v>
      </c>
    </row>
    <row r="4164" customFormat="false" ht="15" hidden="false" customHeight="false" outlineLevel="0" collapsed="false">
      <c r="A4164" s="28" t="n">
        <v>113</v>
      </c>
      <c r="B4164" s="29" t="n">
        <v>45291</v>
      </c>
      <c r="C4164" s="28" t="n">
        <v>21651.35</v>
      </c>
      <c r="D4164" s="28" t="n">
        <v>1770</v>
      </c>
      <c r="E4164" s="28" t="s">
        <v>380</v>
      </c>
    </row>
    <row r="4165" customFormat="false" ht="15" hidden="false" customHeight="false" outlineLevel="0" collapsed="false">
      <c r="A4165" s="28" t="n">
        <v>113</v>
      </c>
      <c r="B4165" s="29" t="n">
        <v>45322</v>
      </c>
      <c r="C4165" s="28" t="n">
        <v>23033.47</v>
      </c>
      <c r="D4165" s="28" t="n">
        <v>1770</v>
      </c>
      <c r="E4165" s="28" t="s">
        <v>380</v>
      </c>
    </row>
    <row r="4166" customFormat="false" ht="15" hidden="false" customHeight="false" outlineLevel="0" collapsed="false">
      <c r="A4166" s="28" t="n">
        <v>113</v>
      </c>
      <c r="B4166" s="29" t="n">
        <v>45351</v>
      </c>
      <c r="C4166" s="28" t="n">
        <v>24618.75</v>
      </c>
      <c r="D4166" s="28" t="n">
        <v>1770</v>
      </c>
      <c r="E4166" s="28" t="s">
        <v>380</v>
      </c>
    </row>
    <row r="4167" customFormat="false" ht="15" hidden="false" customHeight="false" outlineLevel="0" collapsed="false">
      <c r="A4167" s="28" t="n">
        <v>113</v>
      </c>
      <c r="B4167" s="29" t="n">
        <v>45382</v>
      </c>
      <c r="C4167" s="28" t="n">
        <v>26175.35</v>
      </c>
      <c r="D4167" s="28" t="n">
        <v>1770</v>
      </c>
      <c r="E4167" s="28" t="s">
        <v>380</v>
      </c>
    </row>
    <row r="4168" customFormat="false" ht="15" hidden="false" customHeight="false" outlineLevel="0" collapsed="false">
      <c r="A4168" s="28" t="n">
        <v>113</v>
      </c>
      <c r="B4168" s="29" t="n">
        <v>45412</v>
      </c>
      <c r="C4168" s="28" t="n">
        <v>27532.07</v>
      </c>
      <c r="D4168" s="28" t="n">
        <v>1770</v>
      </c>
      <c r="E4168" s="28" t="s">
        <v>380</v>
      </c>
    </row>
    <row r="4169" customFormat="false" ht="15" hidden="false" customHeight="false" outlineLevel="0" collapsed="false">
      <c r="A4169" s="28" t="n">
        <v>113</v>
      </c>
      <c r="B4169" s="29" t="n">
        <v>45443</v>
      </c>
      <c r="C4169" s="28" t="n">
        <v>29224.73</v>
      </c>
      <c r="D4169" s="28" t="n">
        <v>1770</v>
      </c>
      <c r="E4169" s="28" t="s">
        <v>380</v>
      </c>
    </row>
    <row r="4170" customFormat="false" ht="15" hidden="false" customHeight="false" outlineLevel="0" collapsed="false">
      <c r="A4170" s="28" t="n">
        <v>113</v>
      </c>
      <c r="B4170" s="29" t="n">
        <v>45473</v>
      </c>
      <c r="C4170" s="28" t="n">
        <v>28986.71</v>
      </c>
      <c r="D4170" s="28" t="n">
        <v>0</v>
      </c>
      <c r="E4170" s="28" t="s">
        <v>379</v>
      </c>
    </row>
    <row r="4171" customFormat="false" ht="15" hidden="false" customHeight="false" outlineLevel="0" collapsed="false">
      <c r="A4171" s="28" t="n">
        <v>113</v>
      </c>
      <c r="B4171" s="29" t="n">
        <v>45504</v>
      </c>
      <c r="C4171" s="28" t="n">
        <v>30514.74</v>
      </c>
      <c r="D4171" s="28" t="n">
        <v>1770</v>
      </c>
      <c r="E4171" s="28" t="s">
        <v>380</v>
      </c>
    </row>
    <row r="4172" customFormat="false" ht="15" hidden="false" customHeight="false" outlineLevel="0" collapsed="false">
      <c r="A4172" s="28" t="n">
        <v>113</v>
      </c>
      <c r="B4172" s="29" t="n">
        <v>45535</v>
      </c>
      <c r="C4172" s="28" t="n">
        <v>32213.97</v>
      </c>
      <c r="D4172" s="28" t="n">
        <v>1770</v>
      </c>
      <c r="E4172" s="28" t="s">
        <v>380</v>
      </c>
    </row>
    <row r="4173" customFormat="false" ht="15" hidden="false" customHeight="false" outlineLevel="0" collapsed="false">
      <c r="A4173" s="28" t="n">
        <v>113</v>
      </c>
      <c r="B4173" s="29" t="n">
        <v>45565</v>
      </c>
      <c r="C4173" s="28" t="n">
        <v>33768.87</v>
      </c>
      <c r="D4173" s="28" t="n">
        <v>1770</v>
      </c>
      <c r="E4173" s="28" t="s">
        <v>380</v>
      </c>
    </row>
    <row r="4174" customFormat="false" ht="15" hidden="false" customHeight="false" outlineLevel="0" collapsed="false">
      <c r="A4174" s="28" t="n">
        <v>113</v>
      </c>
      <c r="B4174" s="29" t="n">
        <v>45596</v>
      </c>
      <c r="C4174" s="28" t="n">
        <v>35335.61</v>
      </c>
      <c r="D4174" s="28" t="n">
        <v>1770</v>
      </c>
      <c r="E4174" s="28" t="s">
        <v>380</v>
      </c>
    </row>
    <row r="4175" customFormat="false" ht="15" hidden="false" customHeight="false" outlineLevel="0" collapsed="false">
      <c r="A4175" s="28" t="n">
        <v>113</v>
      </c>
      <c r="B4175" s="29" t="n">
        <v>45626</v>
      </c>
      <c r="C4175" s="28" t="n">
        <v>37093.63</v>
      </c>
      <c r="D4175" s="28" t="n">
        <v>1770</v>
      </c>
      <c r="E4175" s="28" t="s">
        <v>380</v>
      </c>
    </row>
    <row r="4176" customFormat="false" ht="15" hidden="false" customHeight="false" outlineLevel="0" collapsed="false">
      <c r="A4176" s="28" t="n">
        <v>113</v>
      </c>
      <c r="B4176" s="29" t="n">
        <v>45657</v>
      </c>
      <c r="C4176" s="28" t="n">
        <v>38707.48</v>
      </c>
      <c r="D4176" s="28" t="n">
        <v>1770</v>
      </c>
      <c r="E4176" s="28" t="s">
        <v>380</v>
      </c>
    </row>
    <row r="4177" customFormat="false" ht="15" hidden="false" customHeight="false" outlineLevel="0" collapsed="false">
      <c r="A4177" s="28" t="n">
        <v>113</v>
      </c>
      <c r="B4177" s="29" t="n">
        <v>45688</v>
      </c>
      <c r="C4177" s="28" t="n">
        <v>38218.44</v>
      </c>
      <c r="D4177" s="28" t="n">
        <v>0</v>
      </c>
      <c r="E4177" s="28" t="s">
        <v>379</v>
      </c>
    </row>
    <row r="4178" customFormat="false" ht="15" hidden="false" customHeight="false" outlineLevel="0" collapsed="false">
      <c r="A4178" s="28" t="n">
        <v>113</v>
      </c>
      <c r="B4178" s="29" t="n">
        <v>45716</v>
      </c>
      <c r="C4178" s="28" t="n">
        <v>39870.3</v>
      </c>
      <c r="D4178" s="28" t="n">
        <v>1770</v>
      </c>
      <c r="E4178" s="28" t="s">
        <v>380</v>
      </c>
    </row>
    <row r="4179" customFormat="false" ht="15" hidden="false" customHeight="false" outlineLevel="0" collapsed="false">
      <c r="A4179" s="28" t="n">
        <v>113</v>
      </c>
      <c r="B4179" s="29" t="n">
        <v>45747</v>
      </c>
      <c r="C4179" s="28" t="n">
        <v>39669.54</v>
      </c>
      <c r="D4179" s="28" t="n">
        <v>0</v>
      </c>
      <c r="E4179" s="28" t="s">
        <v>379</v>
      </c>
    </row>
    <row r="4180" customFormat="false" ht="15" hidden="false" customHeight="false" outlineLevel="0" collapsed="false">
      <c r="A4180" s="28" t="n">
        <v>113</v>
      </c>
      <c r="B4180" s="29" t="n">
        <v>45777</v>
      </c>
      <c r="C4180" s="28" t="n">
        <v>40929.24</v>
      </c>
      <c r="D4180" s="28" t="n">
        <v>1770</v>
      </c>
      <c r="E4180" s="28" t="s">
        <v>380</v>
      </c>
    </row>
    <row r="4181" customFormat="false" ht="15" hidden="false" customHeight="false" outlineLevel="0" collapsed="false">
      <c r="A4181" s="28" t="n">
        <v>113</v>
      </c>
      <c r="B4181" s="29" t="n">
        <v>45808</v>
      </c>
      <c r="C4181" s="28" t="n">
        <v>41095.8</v>
      </c>
      <c r="D4181" s="28" t="n">
        <v>584.7</v>
      </c>
      <c r="E4181" s="28" t="s">
        <v>381</v>
      </c>
    </row>
    <row r="4182" customFormat="false" ht="15" hidden="false" customHeight="false" outlineLevel="0" collapsed="false">
      <c r="A4182" s="28" t="n">
        <v>113</v>
      </c>
      <c r="B4182" s="29" t="n">
        <v>45838</v>
      </c>
      <c r="C4182" s="28" t="n">
        <v>42452.67</v>
      </c>
      <c r="D4182" s="28" t="n">
        <v>1770</v>
      </c>
      <c r="E4182" s="28" t="s">
        <v>380</v>
      </c>
    </row>
    <row r="4183" customFormat="false" ht="15" hidden="false" customHeight="false" outlineLevel="0" collapsed="false">
      <c r="A4183" s="28" t="n">
        <v>113</v>
      </c>
      <c r="B4183" s="29" t="n">
        <v>45869</v>
      </c>
      <c r="C4183" s="28" t="n">
        <v>44219.94</v>
      </c>
      <c r="D4183" s="28" t="n">
        <v>1770</v>
      </c>
      <c r="E4183" s="28" t="s">
        <v>380</v>
      </c>
    </row>
    <row r="4184" customFormat="false" ht="15" hidden="false" customHeight="false" outlineLevel="0" collapsed="false">
      <c r="A4184" s="28" t="n">
        <v>113</v>
      </c>
      <c r="B4184" s="29" t="n">
        <v>45900</v>
      </c>
      <c r="C4184" s="28" t="n">
        <v>43699.31</v>
      </c>
      <c r="D4184" s="28" t="n">
        <v>0</v>
      </c>
      <c r="E4184" s="28" t="s">
        <v>379</v>
      </c>
    </row>
    <row r="4185" customFormat="false" ht="15" hidden="false" customHeight="false" outlineLevel="0" collapsed="false">
      <c r="A4185" s="28" t="n">
        <v>113</v>
      </c>
      <c r="B4185" s="29" t="n">
        <v>45930</v>
      </c>
      <c r="C4185" s="28" t="n">
        <v>45181.78</v>
      </c>
      <c r="D4185" s="28" t="n">
        <v>1770</v>
      </c>
      <c r="E4185" s="28" t="s">
        <v>380</v>
      </c>
    </row>
    <row r="4186" customFormat="false" ht="15" hidden="false" customHeight="false" outlineLevel="0" collapsed="false">
      <c r="A4186" s="28" t="n">
        <v>113</v>
      </c>
      <c r="B4186" s="29" t="n">
        <v>45961</v>
      </c>
      <c r="C4186" s="28" t="n">
        <v>46807.38</v>
      </c>
      <c r="D4186" s="28" t="n">
        <v>1770</v>
      </c>
      <c r="E4186" s="28" t="s">
        <v>380</v>
      </c>
    </row>
    <row r="4187" customFormat="false" ht="15" hidden="false" customHeight="false" outlineLevel="0" collapsed="false">
      <c r="A4187" s="28" t="n">
        <v>113</v>
      </c>
      <c r="B4187" s="29" t="n">
        <v>45991</v>
      </c>
      <c r="C4187" s="28" t="n">
        <v>46403.98</v>
      </c>
      <c r="D4187" s="28" t="n">
        <v>0</v>
      </c>
      <c r="E4187" s="28" t="s">
        <v>379</v>
      </c>
    </row>
    <row r="4188" customFormat="false" ht="15" hidden="false" customHeight="false" outlineLevel="0" collapsed="false">
      <c r="A4188" s="28" t="n">
        <v>113</v>
      </c>
      <c r="B4188" s="29" t="n">
        <v>46022</v>
      </c>
      <c r="C4188" s="28" t="n">
        <v>47889.21</v>
      </c>
      <c r="D4188" s="28" t="n">
        <v>1770</v>
      </c>
      <c r="E4188" s="28" t="s">
        <v>380</v>
      </c>
    </row>
    <row r="4189" customFormat="false" ht="15" hidden="false" customHeight="false" outlineLevel="0" collapsed="false">
      <c r="A4189" s="28" t="n">
        <v>113</v>
      </c>
      <c r="B4189" s="29" t="n">
        <v>46053</v>
      </c>
      <c r="C4189" s="28" t="n">
        <v>49442.75</v>
      </c>
      <c r="D4189" s="28" t="n">
        <v>1770</v>
      </c>
      <c r="E4189" s="28" t="s">
        <v>380</v>
      </c>
    </row>
    <row r="4190" customFormat="false" ht="15" hidden="false" customHeight="false" outlineLevel="0" collapsed="false">
      <c r="A4190" s="28" t="n">
        <v>113</v>
      </c>
      <c r="B4190" s="29" t="n">
        <v>46081</v>
      </c>
      <c r="C4190" s="28" t="n">
        <v>50830.37</v>
      </c>
      <c r="D4190" s="28" t="n">
        <v>1770</v>
      </c>
      <c r="E4190" s="28" t="s">
        <v>380</v>
      </c>
    </row>
    <row r="4191" customFormat="false" ht="15" hidden="false" customHeight="false" outlineLevel="0" collapsed="false">
      <c r="A4191" s="28" t="n">
        <v>113</v>
      </c>
      <c r="B4191" s="29" t="n">
        <v>46112</v>
      </c>
      <c r="C4191" s="28" t="n">
        <v>52138.3</v>
      </c>
      <c r="D4191" s="28" t="n">
        <v>1770</v>
      </c>
      <c r="E4191" s="28" t="s">
        <v>380</v>
      </c>
    </row>
    <row r="4192" customFormat="false" ht="15" hidden="false" customHeight="false" outlineLevel="0" collapsed="false">
      <c r="A4192" s="28" t="n">
        <v>113</v>
      </c>
      <c r="B4192" s="29" t="n">
        <v>46142</v>
      </c>
      <c r="C4192" s="28" t="n">
        <v>53833.96</v>
      </c>
      <c r="D4192" s="28" t="n">
        <v>1770</v>
      </c>
      <c r="E4192" s="28" t="s">
        <v>380</v>
      </c>
    </row>
    <row r="4193" customFormat="false" ht="15" hidden="false" customHeight="false" outlineLevel="0" collapsed="false">
      <c r="A4193" s="28" t="n">
        <v>113</v>
      </c>
      <c r="B4193" s="29" t="n">
        <v>46173</v>
      </c>
      <c r="C4193" s="28" t="n">
        <v>55525.33</v>
      </c>
      <c r="D4193" s="28" t="n">
        <v>1770</v>
      </c>
      <c r="E4193" s="28" t="s">
        <v>380</v>
      </c>
    </row>
    <row r="4194" customFormat="false" ht="15" hidden="false" customHeight="false" outlineLevel="0" collapsed="false">
      <c r="A4194" s="28" t="n">
        <v>113</v>
      </c>
      <c r="B4194" s="29" t="n">
        <v>46203</v>
      </c>
      <c r="C4194" s="28" t="n">
        <v>57213.01</v>
      </c>
      <c r="D4194" s="28" t="n">
        <v>1770</v>
      </c>
      <c r="E4194" s="28" t="s">
        <v>380</v>
      </c>
    </row>
    <row r="4195" customFormat="false" ht="15" hidden="false" customHeight="false" outlineLevel="0" collapsed="false">
      <c r="A4195" s="28" t="n">
        <v>113</v>
      </c>
      <c r="B4195" s="29" t="n">
        <v>46234</v>
      </c>
      <c r="C4195" s="28" t="n">
        <v>58835.54</v>
      </c>
      <c r="D4195" s="28" t="n">
        <v>1770</v>
      </c>
      <c r="E4195" s="28" t="s">
        <v>380</v>
      </c>
    </row>
    <row r="4196" customFormat="false" ht="15" hidden="false" customHeight="false" outlineLevel="0" collapsed="false">
      <c r="A4196" s="28" t="n">
        <v>113</v>
      </c>
      <c r="B4196" s="29" t="n">
        <v>46265</v>
      </c>
      <c r="C4196" s="28" t="n">
        <v>60522.95</v>
      </c>
      <c r="D4196" s="28" t="n">
        <v>1770</v>
      </c>
      <c r="E4196" s="28" t="s">
        <v>380</v>
      </c>
    </row>
    <row r="4197" customFormat="false" ht="15" hidden="false" customHeight="false" outlineLevel="0" collapsed="false">
      <c r="A4197" s="28" t="n">
        <v>114</v>
      </c>
      <c r="B4197" s="29" t="n">
        <v>45107</v>
      </c>
      <c r="C4197" s="28" t="n">
        <v>4161.64</v>
      </c>
      <c r="D4197" s="28" t="n">
        <v>0</v>
      </c>
      <c r="E4197" s="28" t="s">
        <v>379</v>
      </c>
    </row>
    <row r="4198" customFormat="false" ht="15" hidden="false" customHeight="false" outlineLevel="0" collapsed="false">
      <c r="A4198" s="28" t="n">
        <v>114</v>
      </c>
      <c r="B4198" s="29" t="n">
        <v>45138</v>
      </c>
      <c r="C4198" s="28" t="n">
        <v>6090.89</v>
      </c>
      <c r="D4198" s="28" t="n">
        <v>1930</v>
      </c>
      <c r="E4198" s="28" t="s">
        <v>380</v>
      </c>
    </row>
    <row r="4199" customFormat="false" ht="15" hidden="false" customHeight="false" outlineLevel="0" collapsed="false">
      <c r="A4199" s="28" t="n">
        <v>114</v>
      </c>
      <c r="B4199" s="29" t="n">
        <v>45169</v>
      </c>
      <c r="C4199" s="28" t="n">
        <v>7600.37</v>
      </c>
      <c r="D4199" s="28" t="n">
        <v>1930</v>
      </c>
      <c r="E4199" s="28" t="s">
        <v>380</v>
      </c>
    </row>
    <row r="4200" customFormat="false" ht="15" hidden="false" customHeight="false" outlineLevel="0" collapsed="false">
      <c r="A4200" s="28" t="n">
        <v>114</v>
      </c>
      <c r="B4200" s="29" t="n">
        <v>45199</v>
      </c>
      <c r="C4200" s="28" t="n">
        <v>9268.45</v>
      </c>
      <c r="D4200" s="28" t="n">
        <v>1930</v>
      </c>
      <c r="E4200" s="28" t="s">
        <v>380</v>
      </c>
    </row>
    <row r="4201" customFormat="false" ht="15" hidden="false" customHeight="false" outlineLevel="0" collapsed="false">
      <c r="A4201" s="28" t="n">
        <v>114</v>
      </c>
      <c r="B4201" s="29" t="n">
        <v>45230</v>
      </c>
      <c r="C4201" s="28" t="n">
        <v>11066.34</v>
      </c>
      <c r="D4201" s="28" t="n">
        <v>1930</v>
      </c>
      <c r="E4201" s="28" t="s">
        <v>380</v>
      </c>
    </row>
    <row r="4202" customFormat="false" ht="15" hidden="false" customHeight="false" outlineLevel="0" collapsed="false">
      <c r="A4202" s="28" t="n">
        <v>114</v>
      </c>
      <c r="B4202" s="29" t="n">
        <v>45260</v>
      </c>
      <c r="C4202" s="28" t="n">
        <v>11483.71</v>
      </c>
      <c r="D4202" s="28" t="n">
        <v>484.22</v>
      </c>
      <c r="E4202" s="28" t="s">
        <v>381</v>
      </c>
    </row>
    <row r="4203" customFormat="false" ht="15" hidden="false" customHeight="false" outlineLevel="0" collapsed="false">
      <c r="A4203" s="28" t="n">
        <v>114</v>
      </c>
      <c r="B4203" s="29" t="n">
        <v>45291</v>
      </c>
      <c r="C4203" s="28" t="n">
        <v>13027.51</v>
      </c>
      <c r="D4203" s="28" t="n">
        <v>1930</v>
      </c>
      <c r="E4203" s="28" t="s">
        <v>380</v>
      </c>
    </row>
    <row r="4204" customFormat="false" ht="15" hidden="false" customHeight="false" outlineLevel="0" collapsed="false">
      <c r="A4204" s="28" t="n">
        <v>114</v>
      </c>
      <c r="B4204" s="29" t="n">
        <v>45322</v>
      </c>
      <c r="C4204" s="28" t="n">
        <v>14144.06</v>
      </c>
      <c r="D4204" s="28" t="n">
        <v>1298.59</v>
      </c>
      <c r="E4204" s="28" t="s">
        <v>381</v>
      </c>
    </row>
    <row r="4205" customFormat="false" ht="15" hidden="false" customHeight="false" outlineLevel="0" collapsed="false">
      <c r="A4205" s="28" t="n">
        <v>114</v>
      </c>
      <c r="B4205" s="29" t="n">
        <v>45351</v>
      </c>
      <c r="C4205" s="28" t="n">
        <v>15622.57</v>
      </c>
      <c r="D4205" s="28" t="n">
        <v>1930</v>
      </c>
      <c r="E4205" s="28" t="s">
        <v>380</v>
      </c>
    </row>
    <row r="4206" customFormat="false" ht="15" hidden="false" customHeight="false" outlineLevel="0" collapsed="false">
      <c r="A4206" s="28" t="n">
        <v>114</v>
      </c>
      <c r="B4206" s="29" t="n">
        <v>45382</v>
      </c>
      <c r="C4206" s="28" t="n">
        <v>17468.26</v>
      </c>
      <c r="D4206" s="28" t="n">
        <v>1930</v>
      </c>
      <c r="E4206" s="28" t="s">
        <v>380</v>
      </c>
    </row>
    <row r="4207" customFormat="false" ht="15" hidden="false" customHeight="false" outlineLevel="0" collapsed="false">
      <c r="A4207" s="28" t="n">
        <v>114</v>
      </c>
      <c r="B4207" s="29" t="n">
        <v>45412</v>
      </c>
      <c r="C4207" s="28" t="n">
        <v>19091.04</v>
      </c>
      <c r="D4207" s="28" t="n">
        <v>1930</v>
      </c>
      <c r="E4207" s="28" t="s">
        <v>380</v>
      </c>
    </row>
    <row r="4208" customFormat="false" ht="15" hidden="false" customHeight="false" outlineLevel="0" collapsed="false">
      <c r="A4208" s="28" t="n">
        <v>114</v>
      </c>
      <c r="B4208" s="29" t="n">
        <v>45443</v>
      </c>
      <c r="C4208" s="28" t="n">
        <v>20542.99</v>
      </c>
      <c r="D4208" s="28" t="n">
        <v>1930</v>
      </c>
      <c r="E4208" s="28" t="s">
        <v>380</v>
      </c>
    </row>
    <row r="4209" customFormat="false" ht="15" hidden="false" customHeight="false" outlineLevel="0" collapsed="false">
      <c r="A4209" s="28" t="n">
        <v>114</v>
      </c>
      <c r="B4209" s="29" t="n">
        <v>45473</v>
      </c>
      <c r="C4209" s="28" t="n">
        <v>22220.15</v>
      </c>
      <c r="D4209" s="28" t="n">
        <v>1930</v>
      </c>
      <c r="E4209" s="28" t="s">
        <v>380</v>
      </c>
    </row>
    <row r="4210" customFormat="false" ht="15" hidden="false" customHeight="false" outlineLevel="0" collapsed="false">
      <c r="A4210" s="28" t="n">
        <v>114</v>
      </c>
      <c r="B4210" s="29" t="n">
        <v>45504</v>
      </c>
      <c r="C4210" s="28" t="n">
        <v>23744.73</v>
      </c>
      <c r="D4210" s="28" t="n">
        <v>1930</v>
      </c>
      <c r="E4210" s="28" t="s">
        <v>380</v>
      </c>
    </row>
    <row r="4211" customFormat="false" ht="15" hidden="false" customHeight="false" outlineLevel="0" collapsed="false">
      <c r="A4211" s="28" t="n">
        <v>114</v>
      </c>
      <c r="B4211" s="29" t="n">
        <v>45535</v>
      </c>
      <c r="C4211" s="28" t="n">
        <v>25120.92</v>
      </c>
      <c r="D4211" s="28" t="n">
        <v>1930</v>
      </c>
      <c r="E4211" s="28" t="s">
        <v>380</v>
      </c>
    </row>
    <row r="4212" customFormat="false" ht="15" hidden="false" customHeight="false" outlineLevel="0" collapsed="false">
      <c r="A4212" s="28" t="n">
        <v>114</v>
      </c>
      <c r="B4212" s="29" t="n">
        <v>45565</v>
      </c>
      <c r="C4212" s="28" t="n">
        <v>27027.22</v>
      </c>
      <c r="D4212" s="28" t="n">
        <v>1930</v>
      </c>
      <c r="E4212" s="28" t="s">
        <v>380</v>
      </c>
    </row>
    <row r="4213" customFormat="false" ht="15" hidden="false" customHeight="false" outlineLevel="0" collapsed="false">
      <c r="A4213" s="28" t="n">
        <v>114</v>
      </c>
      <c r="B4213" s="29" t="n">
        <v>45596</v>
      </c>
      <c r="C4213" s="28" t="n">
        <v>28653.71</v>
      </c>
      <c r="D4213" s="28" t="n">
        <v>1930</v>
      </c>
      <c r="E4213" s="28" t="s">
        <v>380</v>
      </c>
    </row>
    <row r="4214" customFormat="false" ht="15" hidden="false" customHeight="false" outlineLevel="0" collapsed="false">
      <c r="A4214" s="28" t="n">
        <v>114</v>
      </c>
      <c r="B4214" s="29" t="n">
        <v>45626</v>
      </c>
      <c r="C4214" s="28" t="n">
        <v>30047.19</v>
      </c>
      <c r="D4214" s="28" t="n">
        <v>1930</v>
      </c>
      <c r="E4214" s="28" t="s">
        <v>380</v>
      </c>
    </row>
    <row r="4215" customFormat="false" ht="15" hidden="false" customHeight="false" outlineLevel="0" collapsed="false">
      <c r="A4215" s="28" t="n">
        <v>114</v>
      </c>
      <c r="B4215" s="29" t="n">
        <v>45657</v>
      </c>
      <c r="C4215" s="28" t="n">
        <v>31935.05</v>
      </c>
      <c r="D4215" s="28" t="n">
        <v>1930</v>
      </c>
      <c r="E4215" s="28" t="s">
        <v>380</v>
      </c>
    </row>
    <row r="4216" customFormat="false" ht="15" hidden="false" customHeight="false" outlineLevel="0" collapsed="false">
      <c r="A4216" s="28" t="n">
        <v>114</v>
      </c>
      <c r="B4216" s="29" t="n">
        <v>45688</v>
      </c>
      <c r="C4216" s="28" t="n">
        <v>32253.22</v>
      </c>
      <c r="D4216" s="28" t="n">
        <v>484.75</v>
      </c>
      <c r="E4216" s="28" t="s">
        <v>381</v>
      </c>
    </row>
    <row r="4217" customFormat="false" ht="15" hidden="false" customHeight="false" outlineLevel="0" collapsed="false">
      <c r="A4217" s="28" t="n">
        <v>114</v>
      </c>
      <c r="B4217" s="29" t="n">
        <v>45716</v>
      </c>
      <c r="C4217" s="28" t="n">
        <v>33408.97</v>
      </c>
      <c r="D4217" s="28" t="n">
        <v>1296.21</v>
      </c>
      <c r="E4217" s="28" t="s">
        <v>381</v>
      </c>
    </row>
    <row r="4218" customFormat="false" ht="15" hidden="false" customHeight="false" outlineLevel="0" collapsed="false">
      <c r="A4218" s="28" t="n">
        <v>114</v>
      </c>
      <c r="B4218" s="29" t="n">
        <v>45747</v>
      </c>
      <c r="C4218" s="28" t="n">
        <v>35146.21</v>
      </c>
      <c r="D4218" s="28" t="n">
        <v>1930</v>
      </c>
      <c r="E4218" s="28" t="s">
        <v>380</v>
      </c>
    </row>
    <row r="4219" customFormat="false" ht="15" hidden="false" customHeight="false" outlineLevel="0" collapsed="false">
      <c r="A4219" s="28" t="n">
        <v>114</v>
      </c>
      <c r="B4219" s="29" t="n">
        <v>45777</v>
      </c>
      <c r="C4219" s="28" t="n">
        <v>36620.74</v>
      </c>
      <c r="D4219" s="28" t="n">
        <v>1930</v>
      </c>
      <c r="E4219" s="28" t="s">
        <v>380</v>
      </c>
    </row>
    <row r="4220" customFormat="false" ht="15" hidden="false" customHeight="false" outlineLevel="0" collapsed="false">
      <c r="A4220" s="28" t="n">
        <v>114</v>
      </c>
      <c r="B4220" s="29" t="n">
        <v>45808</v>
      </c>
      <c r="C4220" s="28" t="n">
        <v>38025.94</v>
      </c>
      <c r="D4220" s="28" t="n">
        <v>1930</v>
      </c>
      <c r="E4220" s="28" t="s">
        <v>380</v>
      </c>
    </row>
    <row r="4221" customFormat="false" ht="15" hidden="false" customHeight="false" outlineLevel="0" collapsed="false">
      <c r="A4221" s="28" t="n">
        <v>114</v>
      </c>
      <c r="B4221" s="29" t="n">
        <v>45838</v>
      </c>
      <c r="C4221" s="28" t="n">
        <v>38393.53</v>
      </c>
      <c r="D4221" s="28" t="n">
        <v>639.44</v>
      </c>
      <c r="E4221" s="28" t="s">
        <v>381</v>
      </c>
    </row>
    <row r="4222" customFormat="false" ht="15" hidden="false" customHeight="false" outlineLevel="0" collapsed="false">
      <c r="A4222" s="28" t="n">
        <v>114</v>
      </c>
      <c r="B4222" s="29" t="n">
        <v>45869</v>
      </c>
      <c r="C4222" s="28" t="n">
        <v>40060.59</v>
      </c>
      <c r="D4222" s="28" t="n">
        <v>1930</v>
      </c>
      <c r="E4222" s="28" t="s">
        <v>380</v>
      </c>
    </row>
    <row r="4223" customFormat="false" ht="15" hidden="false" customHeight="false" outlineLevel="0" collapsed="false">
      <c r="A4223" s="28" t="n">
        <v>114</v>
      </c>
      <c r="B4223" s="29" t="n">
        <v>45900</v>
      </c>
      <c r="C4223" s="28" t="n">
        <v>41626.51</v>
      </c>
      <c r="D4223" s="28" t="n">
        <v>1930</v>
      </c>
      <c r="E4223" s="28" t="s">
        <v>380</v>
      </c>
    </row>
    <row r="4224" customFormat="false" ht="15" hidden="false" customHeight="false" outlineLevel="0" collapsed="false">
      <c r="A4224" s="28" t="n">
        <v>114</v>
      </c>
      <c r="B4224" s="29" t="n">
        <v>45930</v>
      </c>
      <c r="C4224" s="28" t="n">
        <v>43455.02</v>
      </c>
      <c r="D4224" s="28" t="n">
        <v>1930</v>
      </c>
      <c r="E4224" s="28" t="s">
        <v>380</v>
      </c>
    </row>
    <row r="4225" customFormat="false" ht="15" hidden="false" customHeight="false" outlineLevel="0" collapsed="false">
      <c r="A4225" s="28" t="n">
        <v>114</v>
      </c>
      <c r="B4225" s="29" t="n">
        <v>45961</v>
      </c>
      <c r="C4225" s="28" t="n">
        <v>44994.7</v>
      </c>
      <c r="D4225" s="28" t="n">
        <v>625.02</v>
      </c>
      <c r="E4225" s="28" t="s">
        <v>379</v>
      </c>
    </row>
    <row r="4226" customFormat="false" ht="15" hidden="false" customHeight="false" outlineLevel="0" collapsed="false">
      <c r="A4226" s="28" t="n">
        <v>114</v>
      </c>
      <c r="B4226" s="29" t="n">
        <v>45991</v>
      </c>
      <c r="C4226" s="28" t="n">
        <v>45372.94</v>
      </c>
      <c r="D4226" s="28" t="n">
        <v>99.58</v>
      </c>
      <c r="E4226" s="28" t="s">
        <v>381</v>
      </c>
    </row>
    <row r="4227" customFormat="false" ht="15" hidden="false" customHeight="false" outlineLevel="0" collapsed="false">
      <c r="A4227" s="28" t="n">
        <v>114</v>
      </c>
      <c r="B4227" s="29" t="n">
        <v>46022</v>
      </c>
      <c r="C4227" s="28" t="n">
        <v>47014.76</v>
      </c>
      <c r="D4227" s="28" t="n">
        <v>1930</v>
      </c>
      <c r="E4227" s="28" t="s">
        <v>380</v>
      </c>
    </row>
    <row r="4228" customFormat="false" ht="15" hidden="false" customHeight="false" outlineLevel="0" collapsed="false">
      <c r="A4228" s="28" t="n">
        <v>114</v>
      </c>
      <c r="B4228" s="29" t="n">
        <v>46053</v>
      </c>
      <c r="C4228" s="28" t="n">
        <v>47460.24</v>
      </c>
      <c r="D4228" s="28" t="n">
        <v>1005.99</v>
      </c>
      <c r="E4228" s="28" t="s">
        <v>381</v>
      </c>
    </row>
    <row r="4229" customFormat="false" ht="15" hidden="false" customHeight="false" outlineLevel="0" collapsed="false">
      <c r="A4229" s="28" t="n">
        <v>114</v>
      </c>
      <c r="B4229" s="29" t="n">
        <v>46081</v>
      </c>
      <c r="C4229" s="28" t="n">
        <v>49258.61</v>
      </c>
      <c r="D4229" s="28" t="n">
        <v>1930</v>
      </c>
      <c r="E4229" s="28" t="s">
        <v>380</v>
      </c>
    </row>
    <row r="4230" customFormat="false" ht="15" hidden="false" customHeight="false" outlineLevel="0" collapsed="false">
      <c r="A4230" s="28" t="n">
        <v>114</v>
      </c>
      <c r="B4230" s="29" t="n">
        <v>46112</v>
      </c>
      <c r="C4230" s="28" t="n">
        <v>50740.98</v>
      </c>
      <c r="D4230" s="28" t="n">
        <v>1930</v>
      </c>
      <c r="E4230" s="28" t="s">
        <v>380</v>
      </c>
    </row>
    <row r="4231" customFormat="false" ht="15" hidden="false" customHeight="false" outlineLevel="0" collapsed="false">
      <c r="A4231" s="28" t="n">
        <v>114</v>
      </c>
      <c r="B4231" s="29" t="n">
        <v>46142</v>
      </c>
      <c r="C4231" s="28" t="n">
        <v>52614.62</v>
      </c>
      <c r="D4231" s="28" t="n">
        <v>1930</v>
      </c>
      <c r="E4231" s="28" t="s">
        <v>380</v>
      </c>
    </row>
    <row r="4232" customFormat="false" ht="15" hidden="false" customHeight="false" outlineLevel="0" collapsed="false">
      <c r="A4232" s="28" t="n">
        <v>114</v>
      </c>
      <c r="B4232" s="29" t="n">
        <v>46173</v>
      </c>
      <c r="C4232" s="28" t="n">
        <v>53075.53</v>
      </c>
      <c r="D4232" s="28" t="n">
        <v>984.85</v>
      </c>
      <c r="E4232" s="28" t="s">
        <v>381</v>
      </c>
    </row>
    <row r="4233" customFormat="false" ht="15" hidden="false" customHeight="false" outlineLevel="0" collapsed="false">
      <c r="A4233" s="28" t="n">
        <v>114</v>
      </c>
      <c r="B4233" s="29" t="n">
        <v>46203</v>
      </c>
      <c r="C4233" s="28" t="n">
        <v>54466.39</v>
      </c>
      <c r="D4233" s="28" t="n">
        <v>1930</v>
      </c>
      <c r="E4233" s="28" t="s">
        <v>380</v>
      </c>
    </row>
    <row r="4234" customFormat="false" ht="15" hidden="false" customHeight="false" outlineLevel="0" collapsed="false">
      <c r="A4234" s="28" t="n">
        <v>114</v>
      </c>
      <c r="B4234" s="29" t="n">
        <v>46234</v>
      </c>
      <c r="C4234" s="28" t="n">
        <v>55412.59</v>
      </c>
      <c r="D4234" s="28" t="n">
        <v>1179.25</v>
      </c>
      <c r="E4234" s="28" t="s">
        <v>381</v>
      </c>
    </row>
    <row r="4235" customFormat="false" ht="15" hidden="false" customHeight="false" outlineLevel="0" collapsed="false">
      <c r="A4235" s="28" t="n">
        <v>114</v>
      </c>
      <c r="B4235" s="29" t="n">
        <v>46265</v>
      </c>
      <c r="C4235" s="28" t="n">
        <v>57157.93</v>
      </c>
      <c r="D4235" s="28" t="n">
        <v>1930</v>
      </c>
      <c r="E4235" s="28" t="s">
        <v>380</v>
      </c>
    </row>
    <row r="4236" customFormat="false" ht="15" hidden="false" customHeight="false" outlineLevel="0" collapsed="false">
      <c r="A4236" s="28" t="n">
        <v>115</v>
      </c>
      <c r="B4236" s="29" t="n">
        <v>44957</v>
      </c>
      <c r="C4236" s="28" t="n">
        <v>7812.56</v>
      </c>
      <c r="D4236" s="28" t="n">
        <v>1670</v>
      </c>
      <c r="E4236" s="28" t="s">
        <v>380</v>
      </c>
    </row>
    <row r="4237" customFormat="false" ht="15" hidden="false" customHeight="false" outlineLevel="0" collapsed="false">
      <c r="A4237" s="28" t="n">
        <v>115</v>
      </c>
      <c r="B4237" s="29" t="n">
        <v>44985</v>
      </c>
      <c r="C4237" s="28" t="n">
        <v>9296.15</v>
      </c>
      <c r="D4237" s="28" t="n">
        <v>1670</v>
      </c>
      <c r="E4237" s="28" t="s">
        <v>380</v>
      </c>
    </row>
    <row r="4238" customFormat="false" ht="15" hidden="false" customHeight="false" outlineLevel="0" collapsed="false">
      <c r="A4238" s="28" t="n">
        <v>115</v>
      </c>
      <c r="B4238" s="29" t="n">
        <v>45016</v>
      </c>
      <c r="C4238" s="28" t="n">
        <v>10616.52</v>
      </c>
      <c r="D4238" s="28" t="n">
        <v>1670</v>
      </c>
      <c r="E4238" s="28" t="s">
        <v>380</v>
      </c>
    </row>
    <row r="4239" customFormat="false" ht="15" hidden="false" customHeight="false" outlineLevel="0" collapsed="false">
      <c r="A4239" s="28" t="n">
        <v>115</v>
      </c>
      <c r="B4239" s="29" t="n">
        <v>45046</v>
      </c>
      <c r="C4239" s="28" t="n">
        <v>11905.98</v>
      </c>
      <c r="D4239" s="28" t="n">
        <v>1670</v>
      </c>
      <c r="E4239" s="28" t="s">
        <v>380</v>
      </c>
    </row>
    <row r="4240" customFormat="false" ht="15" hidden="false" customHeight="false" outlineLevel="0" collapsed="false">
      <c r="A4240" s="28" t="n">
        <v>115</v>
      </c>
      <c r="B4240" s="29" t="n">
        <v>45077</v>
      </c>
      <c r="C4240" s="28" t="n">
        <v>13127.69</v>
      </c>
      <c r="D4240" s="28" t="n">
        <v>1670</v>
      </c>
      <c r="E4240" s="28" t="s">
        <v>380</v>
      </c>
    </row>
    <row r="4241" customFormat="false" ht="15" hidden="false" customHeight="false" outlineLevel="0" collapsed="false">
      <c r="A4241" s="28" t="n">
        <v>115</v>
      </c>
      <c r="B4241" s="29" t="n">
        <v>45107</v>
      </c>
      <c r="C4241" s="28" t="n">
        <v>14587.72</v>
      </c>
      <c r="D4241" s="28" t="n">
        <v>1670</v>
      </c>
      <c r="E4241" s="28" t="s">
        <v>380</v>
      </c>
    </row>
    <row r="4242" customFormat="false" ht="15" hidden="false" customHeight="false" outlineLevel="0" collapsed="false">
      <c r="A4242" s="28" t="n">
        <v>115</v>
      </c>
      <c r="B4242" s="29" t="n">
        <v>45138</v>
      </c>
      <c r="C4242" s="28" t="n">
        <v>14303.93</v>
      </c>
      <c r="D4242" s="28" t="n">
        <v>0</v>
      </c>
      <c r="E4242" s="28" t="s">
        <v>379</v>
      </c>
    </row>
    <row r="4243" customFormat="false" ht="15" hidden="false" customHeight="false" outlineLevel="0" collapsed="false">
      <c r="A4243" s="28" t="n">
        <v>115</v>
      </c>
      <c r="B4243" s="29" t="n">
        <v>45169</v>
      </c>
      <c r="C4243" s="28" t="n">
        <v>15824.61</v>
      </c>
      <c r="D4243" s="28" t="n">
        <v>1670</v>
      </c>
      <c r="E4243" s="28" t="s">
        <v>380</v>
      </c>
    </row>
    <row r="4244" customFormat="false" ht="15" hidden="false" customHeight="false" outlineLevel="0" collapsed="false">
      <c r="A4244" s="28" t="n">
        <v>115</v>
      </c>
      <c r="B4244" s="29" t="n">
        <v>45199</v>
      </c>
      <c r="C4244" s="28" t="n">
        <v>16191.36</v>
      </c>
      <c r="D4244" s="28" t="n">
        <v>768.05</v>
      </c>
      <c r="E4244" s="28" t="s">
        <v>381</v>
      </c>
    </row>
    <row r="4245" customFormat="false" ht="15" hidden="false" customHeight="false" outlineLevel="0" collapsed="false">
      <c r="A4245" s="28" t="n">
        <v>115</v>
      </c>
      <c r="B4245" s="29" t="n">
        <v>45230</v>
      </c>
      <c r="C4245" s="28" t="n">
        <v>17672.35</v>
      </c>
      <c r="D4245" s="28" t="n">
        <v>1670</v>
      </c>
      <c r="E4245" s="28" t="s">
        <v>380</v>
      </c>
    </row>
    <row r="4246" customFormat="false" ht="15" hidden="false" customHeight="false" outlineLevel="0" collapsed="false">
      <c r="A4246" s="28" t="n">
        <v>115</v>
      </c>
      <c r="B4246" s="29" t="n">
        <v>45260</v>
      </c>
      <c r="C4246" s="28" t="n">
        <v>19147.71</v>
      </c>
      <c r="D4246" s="28" t="n">
        <v>1670</v>
      </c>
      <c r="E4246" s="28" t="s">
        <v>380</v>
      </c>
    </row>
    <row r="4247" customFormat="false" ht="15" hidden="false" customHeight="false" outlineLevel="0" collapsed="false">
      <c r="A4247" s="28" t="n">
        <v>115</v>
      </c>
      <c r="B4247" s="29" t="n">
        <v>45291</v>
      </c>
      <c r="C4247" s="28" t="n">
        <v>20697.17</v>
      </c>
      <c r="D4247" s="28" t="n">
        <v>1670</v>
      </c>
      <c r="E4247" s="28" t="s">
        <v>380</v>
      </c>
    </row>
    <row r="4248" customFormat="false" ht="15" hidden="false" customHeight="false" outlineLevel="0" collapsed="false">
      <c r="A4248" s="28" t="n">
        <v>115</v>
      </c>
      <c r="B4248" s="29" t="n">
        <v>45322</v>
      </c>
      <c r="C4248" s="28" t="n">
        <v>22230.21</v>
      </c>
      <c r="D4248" s="28" t="n">
        <v>1670</v>
      </c>
      <c r="E4248" s="28" t="s">
        <v>380</v>
      </c>
    </row>
    <row r="4249" customFormat="false" ht="15" hidden="false" customHeight="false" outlineLevel="0" collapsed="false">
      <c r="A4249" s="28" t="n">
        <v>115</v>
      </c>
      <c r="B4249" s="29" t="n">
        <v>45351</v>
      </c>
      <c r="C4249" s="28" t="n">
        <v>23878.55</v>
      </c>
      <c r="D4249" s="28" t="n">
        <v>1670</v>
      </c>
      <c r="E4249" s="28" t="s">
        <v>380</v>
      </c>
    </row>
    <row r="4250" customFormat="false" ht="15" hidden="false" customHeight="false" outlineLevel="0" collapsed="false">
      <c r="A4250" s="28" t="n">
        <v>115</v>
      </c>
      <c r="B4250" s="29" t="n">
        <v>45382</v>
      </c>
      <c r="C4250" s="28" t="n">
        <v>25476.46</v>
      </c>
      <c r="D4250" s="28" t="n">
        <v>1670</v>
      </c>
      <c r="E4250" s="28" t="s">
        <v>380</v>
      </c>
    </row>
    <row r="4251" customFormat="false" ht="15" hidden="false" customHeight="false" outlineLevel="0" collapsed="false">
      <c r="A4251" s="28" t="n">
        <v>115</v>
      </c>
      <c r="B4251" s="29" t="n">
        <v>45412</v>
      </c>
      <c r="C4251" s="28" t="n">
        <v>26682.31</v>
      </c>
      <c r="D4251" s="28" t="n">
        <v>1670</v>
      </c>
      <c r="E4251" s="28" t="s">
        <v>380</v>
      </c>
    </row>
    <row r="4252" customFormat="false" ht="15" hidden="false" customHeight="false" outlineLevel="0" collapsed="false">
      <c r="A4252" s="28" t="n">
        <v>115</v>
      </c>
      <c r="B4252" s="29" t="n">
        <v>45443</v>
      </c>
      <c r="C4252" s="28" t="n">
        <v>28071.68</v>
      </c>
      <c r="D4252" s="28" t="n">
        <v>1670</v>
      </c>
      <c r="E4252" s="28" t="s">
        <v>380</v>
      </c>
    </row>
    <row r="4253" customFormat="false" ht="15" hidden="false" customHeight="false" outlineLevel="0" collapsed="false">
      <c r="A4253" s="28" t="n">
        <v>115</v>
      </c>
      <c r="B4253" s="29" t="n">
        <v>45473</v>
      </c>
      <c r="C4253" s="28" t="n">
        <v>29291.32</v>
      </c>
      <c r="D4253" s="28" t="n">
        <v>1670</v>
      </c>
      <c r="E4253" s="28" t="s">
        <v>380</v>
      </c>
    </row>
    <row r="4254" customFormat="false" ht="15" hidden="false" customHeight="false" outlineLevel="0" collapsed="false">
      <c r="A4254" s="28" t="n">
        <v>115</v>
      </c>
      <c r="B4254" s="29" t="n">
        <v>45504</v>
      </c>
      <c r="C4254" s="28" t="n">
        <v>30782.11</v>
      </c>
      <c r="D4254" s="28" t="n">
        <v>1670</v>
      </c>
      <c r="E4254" s="28" t="s">
        <v>380</v>
      </c>
    </row>
    <row r="4255" customFormat="false" ht="15" hidden="false" customHeight="false" outlineLevel="0" collapsed="false">
      <c r="A4255" s="28" t="n">
        <v>115</v>
      </c>
      <c r="B4255" s="29" t="n">
        <v>45535</v>
      </c>
      <c r="C4255" s="28" t="n">
        <v>32195.58</v>
      </c>
      <c r="D4255" s="28" t="n">
        <v>1670</v>
      </c>
      <c r="E4255" s="28" t="s">
        <v>380</v>
      </c>
    </row>
    <row r="4256" customFormat="false" ht="15" hidden="false" customHeight="false" outlineLevel="0" collapsed="false">
      <c r="A4256" s="28" t="n">
        <v>115</v>
      </c>
      <c r="B4256" s="29" t="n">
        <v>45565</v>
      </c>
      <c r="C4256" s="28" t="n">
        <v>33503.41</v>
      </c>
      <c r="D4256" s="28" t="n">
        <v>1670</v>
      </c>
      <c r="E4256" s="28" t="s">
        <v>380</v>
      </c>
    </row>
    <row r="4257" customFormat="false" ht="15" hidden="false" customHeight="false" outlineLevel="0" collapsed="false">
      <c r="A4257" s="28" t="n">
        <v>115</v>
      </c>
      <c r="B4257" s="29" t="n">
        <v>45596</v>
      </c>
      <c r="C4257" s="28" t="n">
        <v>35092.88</v>
      </c>
      <c r="D4257" s="28" t="n">
        <v>1670</v>
      </c>
      <c r="E4257" s="28" t="s">
        <v>380</v>
      </c>
    </row>
    <row r="4258" customFormat="false" ht="15" hidden="false" customHeight="false" outlineLevel="0" collapsed="false">
      <c r="A4258" s="28" t="n">
        <v>115</v>
      </c>
      <c r="B4258" s="29" t="n">
        <v>45626</v>
      </c>
      <c r="C4258" s="28" t="n">
        <v>36563.6</v>
      </c>
      <c r="D4258" s="28" t="n">
        <v>1670</v>
      </c>
      <c r="E4258" s="28" t="s">
        <v>380</v>
      </c>
    </row>
    <row r="4259" customFormat="false" ht="15" hidden="false" customHeight="false" outlineLevel="0" collapsed="false">
      <c r="A4259" s="28" t="n">
        <v>115</v>
      </c>
      <c r="B4259" s="29" t="n">
        <v>45657</v>
      </c>
      <c r="C4259" s="28" t="n">
        <v>38003.22</v>
      </c>
      <c r="D4259" s="28" t="n">
        <v>1670</v>
      </c>
      <c r="E4259" s="28" t="s">
        <v>380</v>
      </c>
    </row>
    <row r="4260" customFormat="false" ht="15" hidden="false" customHeight="false" outlineLevel="0" collapsed="false">
      <c r="A4260" s="28" t="n">
        <v>115</v>
      </c>
      <c r="B4260" s="29" t="n">
        <v>45688</v>
      </c>
      <c r="C4260" s="28" t="n">
        <v>38964.7</v>
      </c>
      <c r="D4260" s="28" t="n">
        <v>1051.83</v>
      </c>
      <c r="E4260" s="28" t="s">
        <v>381</v>
      </c>
    </row>
    <row r="4261" customFormat="false" ht="15" hidden="false" customHeight="false" outlineLevel="0" collapsed="false">
      <c r="A4261" s="28" t="n">
        <v>115</v>
      </c>
      <c r="B4261" s="29" t="n">
        <v>45716</v>
      </c>
      <c r="C4261" s="28" t="n">
        <v>40228.09</v>
      </c>
      <c r="D4261" s="28" t="n">
        <v>1670</v>
      </c>
      <c r="E4261" s="28" t="s">
        <v>380</v>
      </c>
    </row>
    <row r="4262" customFormat="false" ht="15" hidden="false" customHeight="false" outlineLevel="0" collapsed="false">
      <c r="A4262" s="28" t="n">
        <v>115</v>
      </c>
      <c r="B4262" s="29" t="n">
        <v>45747</v>
      </c>
      <c r="C4262" s="28" t="n">
        <v>41559.76</v>
      </c>
      <c r="D4262" s="28" t="n">
        <v>1670</v>
      </c>
      <c r="E4262" s="28" t="s">
        <v>380</v>
      </c>
    </row>
    <row r="4263" customFormat="false" ht="15" hidden="false" customHeight="false" outlineLevel="0" collapsed="false">
      <c r="A4263" s="28" t="n">
        <v>115</v>
      </c>
      <c r="B4263" s="29" t="n">
        <v>45777</v>
      </c>
      <c r="C4263" s="28" t="n">
        <v>43159.2</v>
      </c>
      <c r="D4263" s="28" t="n">
        <v>1670</v>
      </c>
      <c r="E4263" s="28" t="s">
        <v>380</v>
      </c>
    </row>
    <row r="4264" customFormat="false" ht="15" hidden="false" customHeight="false" outlineLevel="0" collapsed="false">
      <c r="A4264" s="28" t="n">
        <v>115</v>
      </c>
      <c r="B4264" s="29" t="n">
        <v>45808</v>
      </c>
      <c r="C4264" s="28" t="n">
        <v>44722.69</v>
      </c>
      <c r="D4264" s="28" t="n">
        <v>1670</v>
      </c>
      <c r="E4264" s="28" t="s">
        <v>380</v>
      </c>
    </row>
    <row r="4265" customFormat="false" ht="15" hidden="false" customHeight="false" outlineLevel="0" collapsed="false">
      <c r="A4265" s="28" t="n">
        <v>115</v>
      </c>
      <c r="B4265" s="29" t="n">
        <v>45838</v>
      </c>
      <c r="C4265" s="28" t="n">
        <v>46008.53</v>
      </c>
      <c r="D4265" s="28" t="n">
        <v>1670</v>
      </c>
      <c r="E4265" s="28" t="s">
        <v>380</v>
      </c>
    </row>
    <row r="4266" customFormat="false" ht="15" hidden="false" customHeight="false" outlineLevel="0" collapsed="false">
      <c r="A4266" s="28" t="n">
        <v>115</v>
      </c>
      <c r="B4266" s="29" t="n">
        <v>45869</v>
      </c>
      <c r="C4266" s="28" t="n">
        <v>47450.89</v>
      </c>
      <c r="D4266" s="28" t="n">
        <v>1670</v>
      </c>
      <c r="E4266" s="28" t="s">
        <v>380</v>
      </c>
    </row>
    <row r="4267" customFormat="false" ht="15" hidden="false" customHeight="false" outlineLevel="0" collapsed="false">
      <c r="A4267" s="28" t="n">
        <v>115</v>
      </c>
      <c r="B4267" s="29" t="n">
        <v>45900</v>
      </c>
      <c r="C4267" s="28" t="n">
        <v>49065.47</v>
      </c>
      <c r="D4267" s="28" t="n">
        <v>1670</v>
      </c>
      <c r="E4267" s="28" t="s">
        <v>380</v>
      </c>
    </row>
    <row r="4268" customFormat="false" ht="15" hidden="false" customHeight="false" outlineLevel="0" collapsed="false">
      <c r="A4268" s="28" t="n">
        <v>115</v>
      </c>
      <c r="B4268" s="29" t="n">
        <v>45930</v>
      </c>
      <c r="C4268" s="28" t="n">
        <v>50611.92</v>
      </c>
      <c r="D4268" s="28" t="n">
        <v>1670</v>
      </c>
      <c r="E4268" s="28" t="s">
        <v>380</v>
      </c>
    </row>
    <row r="4269" customFormat="false" ht="15" hidden="false" customHeight="false" outlineLevel="0" collapsed="false">
      <c r="A4269" s="28" t="n">
        <v>115</v>
      </c>
      <c r="B4269" s="29" t="n">
        <v>45961</v>
      </c>
      <c r="C4269" s="28" t="n">
        <v>51283.07</v>
      </c>
      <c r="D4269" s="28" t="n">
        <v>835.29</v>
      </c>
      <c r="E4269" s="28" t="s">
        <v>381</v>
      </c>
    </row>
    <row r="4270" customFormat="false" ht="15" hidden="false" customHeight="false" outlineLevel="0" collapsed="false">
      <c r="A4270" s="28" t="n">
        <v>115</v>
      </c>
      <c r="B4270" s="29" t="n">
        <v>45991</v>
      </c>
      <c r="C4270" s="28" t="n">
        <v>52723.34</v>
      </c>
      <c r="D4270" s="28" t="n">
        <v>1670</v>
      </c>
      <c r="E4270" s="28" t="s">
        <v>380</v>
      </c>
    </row>
    <row r="4271" customFormat="false" ht="15" hidden="false" customHeight="false" outlineLevel="0" collapsed="false">
      <c r="A4271" s="28" t="n">
        <v>115</v>
      </c>
      <c r="B4271" s="29" t="n">
        <v>46022</v>
      </c>
      <c r="C4271" s="28" t="n">
        <v>53531.35</v>
      </c>
      <c r="D4271" s="28" t="n">
        <v>822.44</v>
      </c>
      <c r="E4271" s="28" t="s">
        <v>381</v>
      </c>
    </row>
    <row r="4272" customFormat="false" ht="15" hidden="false" customHeight="false" outlineLevel="0" collapsed="false">
      <c r="A4272" s="28" t="n">
        <v>115</v>
      </c>
      <c r="B4272" s="29" t="n">
        <v>46053</v>
      </c>
      <c r="C4272" s="28" t="n">
        <v>54951.36</v>
      </c>
      <c r="D4272" s="28" t="n">
        <v>1670</v>
      </c>
      <c r="E4272" s="28" t="s">
        <v>380</v>
      </c>
    </row>
    <row r="4273" customFormat="false" ht="15" hidden="false" customHeight="false" outlineLevel="0" collapsed="false">
      <c r="A4273" s="28" t="n">
        <v>115</v>
      </c>
      <c r="B4273" s="29" t="n">
        <v>46081</v>
      </c>
      <c r="C4273" s="28" t="n">
        <v>56613.87</v>
      </c>
      <c r="D4273" s="28" t="n">
        <v>1670</v>
      </c>
      <c r="E4273" s="28" t="s">
        <v>380</v>
      </c>
    </row>
    <row r="4274" customFormat="false" ht="15" hidden="false" customHeight="false" outlineLevel="0" collapsed="false">
      <c r="A4274" s="28" t="n">
        <v>115</v>
      </c>
      <c r="B4274" s="29" t="n">
        <v>46112</v>
      </c>
      <c r="C4274" s="28" t="n">
        <v>58099.04</v>
      </c>
      <c r="D4274" s="28" t="n">
        <v>1670</v>
      </c>
      <c r="E4274" s="28" t="s">
        <v>380</v>
      </c>
    </row>
    <row r="4275" customFormat="false" ht="15" hidden="false" customHeight="false" outlineLevel="0" collapsed="false">
      <c r="A4275" s="28" t="n">
        <v>115</v>
      </c>
      <c r="B4275" s="29" t="n">
        <v>46142</v>
      </c>
      <c r="C4275" s="28" t="n">
        <v>59269.67</v>
      </c>
      <c r="D4275" s="28" t="n">
        <v>1670</v>
      </c>
      <c r="E4275" s="28" t="s">
        <v>380</v>
      </c>
    </row>
    <row r="4276" customFormat="false" ht="15" hidden="false" customHeight="false" outlineLevel="0" collapsed="false">
      <c r="A4276" s="28" t="n">
        <v>115</v>
      </c>
      <c r="B4276" s="29" t="n">
        <v>46173</v>
      </c>
      <c r="C4276" s="28" t="n">
        <v>60610.43</v>
      </c>
      <c r="D4276" s="28" t="n">
        <v>1670</v>
      </c>
      <c r="E4276" s="28" t="s">
        <v>380</v>
      </c>
    </row>
    <row r="4277" customFormat="false" ht="15" hidden="false" customHeight="false" outlineLevel="0" collapsed="false">
      <c r="A4277" s="28" t="n">
        <v>115</v>
      </c>
      <c r="B4277" s="29" t="n">
        <v>46203</v>
      </c>
      <c r="C4277" s="28" t="n">
        <v>62111.12</v>
      </c>
      <c r="D4277" s="28" t="n">
        <v>1670</v>
      </c>
      <c r="E4277" s="28" t="s">
        <v>380</v>
      </c>
    </row>
    <row r="4278" customFormat="false" ht="15" hidden="false" customHeight="false" outlineLevel="0" collapsed="false">
      <c r="A4278" s="28" t="n">
        <v>115</v>
      </c>
      <c r="B4278" s="29" t="n">
        <v>46234</v>
      </c>
      <c r="C4278" s="28" t="n">
        <v>63601.34</v>
      </c>
      <c r="D4278" s="28" t="n">
        <v>1670</v>
      </c>
      <c r="E4278" s="28" t="s">
        <v>380</v>
      </c>
    </row>
    <row r="4279" customFormat="false" ht="15" hidden="false" customHeight="false" outlineLevel="0" collapsed="false">
      <c r="A4279" s="28" t="n">
        <v>115</v>
      </c>
      <c r="B4279" s="29" t="n">
        <v>46265</v>
      </c>
      <c r="C4279" s="28" t="n">
        <v>64482.29</v>
      </c>
      <c r="D4279" s="28" t="n">
        <v>1042.35</v>
      </c>
      <c r="E4279" s="28" t="s">
        <v>381</v>
      </c>
    </row>
    <row r="4280" customFormat="false" ht="15" hidden="false" customHeight="false" outlineLevel="0" collapsed="false">
      <c r="A4280" s="28" t="n">
        <v>116</v>
      </c>
      <c r="B4280" s="29" t="n">
        <v>44957</v>
      </c>
      <c r="C4280" s="28" t="n">
        <v>10524.81</v>
      </c>
      <c r="D4280" s="28" t="n">
        <v>1820</v>
      </c>
      <c r="E4280" s="28" t="s">
        <v>380</v>
      </c>
    </row>
    <row r="4281" customFormat="false" ht="15" hidden="false" customHeight="false" outlineLevel="0" collapsed="false">
      <c r="A4281" s="28" t="n">
        <v>116</v>
      </c>
      <c r="B4281" s="29" t="n">
        <v>44985</v>
      </c>
      <c r="C4281" s="28" t="n">
        <v>12192.18</v>
      </c>
      <c r="D4281" s="28" t="n">
        <v>1820</v>
      </c>
      <c r="E4281" s="28" t="s">
        <v>380</v>
      </c>
    </row>
    <row r="4282" customFormat="false" ht="15" hidden="false" customHeight="false" outlineLevel="0" collapsed="false">
      <c r="A4282" s="28" t="n">
        <v>116</v>
      </c>
      <c r="B4282" s="29" t="n">
        <v>45016</v>
      </c>
      <c r="C4282" s="28" t="n">
        <v>12445.86</v>
      </c>
      <c r="D4282" s="28" t="n">
        <v>491.24</v>
      </c>
      <c r="E4282" s="28" t="s">
        <v>381</v>
      </c>
    </row>
    <row r="4283" customFormat="false" ht="15" hidden="false" customHeight="false" outlineLevel="0" collapsed="false">
      <c r="A4283" s="28" t="n">
        <v>116</v>
      </c>
      <c r="B4283" s="29" t="n">
        <v>45046</v>
      </c>
      <c r="C4283" s="28" t="n">
        <v>13784.43</v>
      </c>
      <c r="D4283" s="28" t="n">
        <v>1820</v>
      </c>
      <c r="E4283" s="28" t="s">
        <v>380</v>
      </c>
    </row>
    <row r="4284" customFormat="false" ht="15" hidden="false" customHeight="false" outlineLevel="0" collapsed="false">
      <c r="A4284" s="28" t="n">
        <v>116</v>
      </c>
      <c r="B4284" s="29" t="n">
        <v>45077</v>
      </c>
      <c r="C4284" s="28" t="n">
        <v>15554.94</v>
      </c>
      <c r="D4284" s="28" t="n">
        <v>1820</v>
      </c>
      <c r="E4284" s="28" t="s">
        <v>380</v>
      </c>
    </row>
    <row r="4285" customFormat="false" ht="15" hidden="false" customHeight="false" outlineLevel="0" collapsed="false">
      <c r="A4285" s="28" t="n">
        <v>116</v>
      </c>
      <c r="B4285" s="29" t="n">
        <v>45107</v>
      </c>
      <c r="C4285" s="28" t="n">
        <v>17109.93</v>
      </c>
      <c r="D4285" s="28" t="n">
        <v>1820</v>
      </c>
      <c r="E4285" s="28" t="s">
        <v>380</v>
      </c>
    </row>
    <row r="4286" customFormat="false" ht="15" hidden="false" customHeight="false" outlineLevel="0" collapsed="false">
      <c r="A4286" s="28" t="n">
        <v>116</v>
      </c>
      <c r="B4286" s="29" t="n">
        <v>45138</v>
      </c>
      <c r="C4286" s="28" t="n">
        <v>16782.2</v>
      </c>
      <c r="D4286" s="28" t="n">
        <v>0</v>
      </c>
      <c r="E4286" s="28" t="s">
        <v>379</v>
      </c>
    </row>
    <row r="4287" customFormat="false" ht="15" hidden="false" customHeight="false" outlineLevel="0" collapsed="false">
      <c r="A4287" s="28" t="n">
        <v>116</v>
      </c>
      <c r="B4287" s="29" t="n">
        <v>45169</v>
      </c>
      <c r="C4287" s="28" t="n">
        <v>17122.75</v>
      </c>
      <c r="D4287" s="28" t="n">
        <v>388.06</v>
      </c>
      <c r="E4287" s="28" t="s">
        <v>381</v>
      </c>
    </row>
    <row r="4288" customFormat="false" ht="15" hidden="false" customHeight="false" outlineLevel="0" collapsed="false">
      <c r="A4288" s="28" t="n">
        <v>116</v>
      </c>
      <c r="B4288" s="29" t="n">
        <v>45199</v>
      </c>
      <c r="C4288" s="28" t="n">
        <v>18436.27</v>
      </c>
      <c r="D4288" s="28" t="n">
        <v>1820</v>
      </c>
      <c r="E4288" s="28" t="s">
        <v>380</v>
      </c>
    </row>
    <row r="4289" customFormat="false" ht="15" hidden="false" customHeight="false" outlineLevel="0" collapsed="false">
      <c r="A4289" s="28" t="n">
        <v>116</v>
      </c>
      <c r="B4289" s="29" t="n">
        <v>45230</v>
      </c>
      <c r="C4289" s="28" t="n">
        <v>20191.17</v>
      </c>
      <c r="D4289" s="28" t="n">
        <v>1820</v>
      </c>
      <c r="E4289" s="28" t="s">
        <v>380</v>
      </c>
    </row>
    <row r="4290" customFormat="false" ht="15" hidden="false" customHeight="false" outlineLevel="0" collapsed="false">
      <c r="A4290" s="28" t="n">
        <v>116</v>
      </c>
      <c r="B4290" s="29" t="n">
        <v>45260</v>
      </c>
      <c r="C4290" s="28" t="n">
        <v>21688.84</v>
      </c>
      <c r="D4290" s="28" t="n">
        <v>1820</v>
      </c>
      <c r="E4290" s="28" t="s">
        <v>380</v>
      </c>
    </row>
    <row r="4291" customFormat="false" ht="15" hidden="false" customHeight="false" outlineLevel="0" collapsed="false">
      <c r="A4291" s="28" t="n">
        <v>116</v>
      </c>
      <c r="B4291" s="29" t="n">
        <v>45291</v>
      </c>
      <c r="C4291" s="28" t="n">
        <v>22286.26</v>
      </c>
      <c r="D4291" s="28" t="n">
        <v>712.03</v>
      </c>
      <c r="E4291" s="28" t="s">
        <v>381</v>
      </c>
    </row>
    <row r="4292" customFormat="false" ht="15" hidden="false" customHeight="false" outlineLevel="0" collapsed="false">
      <c r="A4292" s="28" t="n">
        <v>116</v>
      </c>
      <c r="B4292" s="29" t="n">
        <v>45322</v>
      </c>
      <c r="C4292" s="28" t="n">
        <v>23193.06</v>
      </c>
      <c r="D4292" s="28" t="n">
        <v>1123.13</v>
      </c>
      <c r="E4292" s="28" t="s">
        <v>381</v>
      </c>
    </row>
    <row r="4293" customFormat="false" ht="15" hidden="false" customHeight="false" outlineLevel="0" collapsed="false">
      <c r="A4293" s="28" t="n">
        <v>116</v>
      </c>
      <c r="B4293" s="29" t="n">
        <v>45351</v>
      </c>
      <c r="C4293" s="28" t="n">
        <v>22745.66</v>
      </c>
      <c r="D4293" s="28" t="n">
        <v>0</v>
      </c>
      <c r="E4293" s="28" t="s">
        <v>379</v>
      </c>
    </row>
    <row r="4294" customFormat="false" ht="15" hidden="false" customHeight="false" outlineLevel="0" collapsed="false">
      <c r="A4294" s="28" t="n">
        <v>116</v>
      </c>
      <c r="B4294" s="29" t="n">
        <v>45382</v>
      </c>
      <c r="C4294" s="28" t="n">
        <v>24035.4</v>
      </c>
      <c r="D4294" s="28" t="n">
        <v>1820</v>
      </c>
      <c r="E4294" s="28" t="s">
        <v>380</v>
      </c>
    </row>
    <row r="4295" customFormat="false" ht="15" hidden="false" customHeight="false" outlineLevel="0" collapsed="false">
      <c r="A4295" s="28" t="n">
        <v>116</v>
      </c>
      <c r="B4295" s="29" t="n">
        <v>45412</v>
      </c>
      <c r="C4295" s="28" t="n">
        <v>25729.48</v>
      </c>
      <c r="D4295" s="28" t="n">
        <v>1820</v>
      </c>
      <c r="E4295" s="28" t="s">
        <v>380</v>
      </c>
    </row>
    <row r="4296" customFormat="false" ht="15" hidden="false" customHeight="false" outlineLevel="0" collapsed="false">
      <c r="A4296" s="28" t="n">
        <v>116</v>
      </c>
      <c r="B4296" s="29" t="n">
        <v>45443</v>
      </c>
      <c r="C4296" s="28" t="n">
        <v>27524.82</v>
      </c>
      <c r="D4296" s="28" t="n">
        <v>1820</v>
      </c>
      <c r="E4296" s="28" t="s">
        <v>380</v>
      </c>
    </row>
    <row r="4297" customFormat="false" ht="15" hidden="false" customHeight="false" outlineLevel="0" collapsed="false">
      <c r="A4297" s="28" t="n">
        <v>116</v>
      </c>
      <c r="B4297" s="29" t="n">
        <v>45473</v>
      </c>
      <c r="C4297" s="28" t="n">
        <v>28832.88</v>
      </c>
      <c r="D4297" s="28" t="n">
        <v>1820</v>
      </c>
      <c r="E4297" s="28" t="s">
        <v>380</v>
      </c>
    </row>
    <row r="4298" customFormat="false" ht="15" hidden="false" customHeight="false" outlineLevel="0" collapsed="false">
      <c r="A4298" s="28" t="n">
        <v>116</v>
      </c>
      <c r="B4298" s="29" t="n">
        <v>45504</v>
      </c>
      <c r="C4298" s="28" t="n">
        <v>30551.9</v>
      </c>
      <c r="D4298" s="28" t="n">
        <v>1820</v>
      </c>
      <c r="E4298" s="28" t="s">
        <v>380</v>
      </c>
    </row>
    <row r="4299" customFormat="false" ht="15" hidden="false" customHeight="false" outlineLevel="0" collapsed="false">
      <c r="A4299" s="28" t="n">
        <v>116</v>
      </c>
      <c r="B4299" s="29" t="n">
        <v>45535</v>
      </c>
      <c r="C4299" s="28" t="n">
        <v>32319.91</v>
      </c>
      <c r="D4299" s="28" t="n">
        <v>1820</v>
      </c>
      <c r="E4299" s="28" t="s">
        <v>380</v>
      </c>
    </row>
    <row r="4300" customFormat="false" ht="15" hidden="false" customHeight="false" outlineLevel="0" collapsed="false">
      <c r="A4300" s="28" t="n">
        <v>116</v>
      </c>
      <c r="B4300" s="29" t="n">
        <v>45565</v>
      </c>
      <c r="C4300" s="28" t="n">
        <v>34081.9</v>
      </c>
      <c r="D4300" s="28" t="n">
        <v>1820</v>
      </c>
      <c r="E4300" s="28" t="s">
        <v>380</v>
      </c>
    </row>
    <row r="4301" customFormat="false" ht="15" hidden="false" customHeight="false" outlineLevel="0" collapsed="false">
      <c r="A4301" s="28" t="n">
        <v>116</v>
      </c>
      <c r="B4301" s="29" t="n">
        <v>45596</v>
      </c>
      <c r="C4301" s="28" t="n">
        <v>35768.94</v>
      </c>
      <c r="D4301" s="28" t="n">
        <v>1820</v>
      </c>
      <c r="E4301" s="28" t="s">
        <v>380</v>
      </c>
    </row>
    <row r="4302" customFormat="false" ht="15" hidden="false" customHeight="false" outlineLevel="0" collapsed="false">
      <c r="A4302" s="28" t="n">
        <v>116</v>
      </c>
      <c r="B4302" s="29" t="n">
        <v>45626</v>
      </c>
      <c r="C4302" s="28" t="n">
        <v>37465.71</v>
      </c>
      <c r="D4302" s="28" t="n">
        <v>440.98</v>
      </c>
      <c r="E4302" s="28" t="s">
        <v>381</v>
      </c>
    </row>
    <row r="4303" customFormat="false" ht="15" hidden="false" customHeight="false" outlineLevel="0" collapsed="false">
      <c r="A4303" s="28" t="n">
        <v>116</v>
      </c>
      <c r="B4303" s="29" t="n">
        <v>45657</v>
      </c>
      <c r="C4303" s="28" t="n">
        <v>39239.44</v>
      </c>
      <c r="D4303" s="28" t="n">
        <v>1820</v>
      </c>
      <c r="E4303" s="28" t="s">
        <v>380</v>
      </c>
    </row>
    <row r="4304" customFormat="false" ht="15" hidden="false" customHeight="false" outlineLevel="0" collapsed="false">
      <c r="A4304" s="28" t="n">
        <v>116</v>
      </c>
      <c r="B4304" s="29" t="n">
        <v>45688</v>
      </c>
      <c r="C4304" s="28" t="n">
        <v>41027.7</v>
      </c>
      <c r="D4304" s="28" t="n">
        <v>1820</v>
      </c>
      <c r="E4304" s="28" t="s">
        <v>380</v>
      </c>
    </row>
    <row r="4305" customFormat="false" ht="15" hidden="false" customHeight="false" outlineLevel="0" collapsed="false">
      <c r="A4305" s="28" t="n">
        <v>116</v>
      </c>
      <c r="B4305" s="29" t="n">
        <v>45716</v>
      </c>
      <c r="C4305" s="28" t="n">
        <v>42460.73</v>
      </c>
      <c r="D4305" s="28" t="n">
        <v>1820</v>
      </c>
      <c r="E4305" s="28" t="s">
        <v>380</v>
      </c>
    </row>
    <row r="4306" customFormat="false" ht="15" hidden="false" customHeight="false" outlineLevel="0" collapsed="false">
      <c r="A4306" s="28" t="n">
        <v>116</v>
      </c>
      <c r="B4306" s="29" t="n">
        <v>45747</v>
      </c>
      <c r="C4306" s="28" t="n">
        <v>44045.79</v>
      </c>
      <c r="D4306" s="28" t="n">
        <v>1820</v>
      </c>
      <c r="E4306" s="28" t="s">
        <v>380</v>
      </c>
    </row>
    <row r="4307" customFormat="false" ht="15" hidden="false" customHeight="false" outlineLevel="0" collapsed="false">
      <c r="A4307" s="28" t="n">
        <v>116</v>
      </c>
      <c r="B4307" s="29" t="n">
        <v>45777</v>
      </c>
      <c r="C4307" s="28" t="n">
        <v>45765.21</v>
      </c>
      <c r="D4307" s="28" t="n">
        <v>1820</v>
      </c>
      <c r="E4307" s="28" t="s">
        <v>380</v>
      </c>
    </row>
    <row r="4308" customFormat="false" ht="15" hidden="false" customHeight="false" outlineLevel="0" collapsed="false">
      <c r="A4308" s="28" t="n">
        <v>116</v>
      </c>
      <c r="B4308" s="29" t="n">
        <v>45808</v>
      </c>
      <c r="C4308" s="28" t="n">
        <v>47194.52</v>
      </c>
      <c r="D4308" s="28" t="n">
        <v>1820</v>
      </c>
      <c r="E4308" s="28" t="s">
        <v>380</v>
      </c>
    </row>
    <row r="4309" customFormat="false" ht="15" hidden="false" customHeight="false" outlineLevel="0" collapsed="false">
      <c r="A4309" s="28" t="n">
        <v>116</v>
      </c>
      <c r="B4309" s="29" t="n">
        <v>45838</v>
      </c>
      <c r="C4309" s="28" t="n">
        <v>48632.31</v>
      </c>
      <c r="D4309" s="28" t="n">
        <v>1820</v>
      </c>
      <c r="E4309" s="28" t="s">
        <v>380</v>
      </c>
    </row>
    <row r="4310" customFormat="false" ht="15" hidden="false" customHeight="false" outlineLevel="0" collapsed="false">
      <c r="A4310" s="28" t="n">
        <v>116</v>
      </c>
      <c r="B4310" s="29" t="n">
        <v>45869</v>
      </c>
      <c r="C4310" s="28" t="n">
        <v>50048.29</v>
      </c>
      <c r="D4310" s="28" t="n">
        <v>1820</v>
      </c>
      <c r="E4310" s="28" t="s">
        <v>380</v>
      </c>
    </row>
    <row r="4311" customFormat="false" ht="15" hidden="false" customHeight="false" outlineLevel="0" collapsed="false">
      <c r="A4311" s="28" t="n">
        <v>116</v>
      </c>
      <c r="B4311" s="29" t="n">
        <v>45900</v>
      </c>
      <c r="C4311" s="28" t="n">
        <v>51540.85</v>
      </c>
      <c r="D4311" s="28" t="n">
        <v>1820</v>
      </c>
      <c r="E4311" s="28" t="s">
        <v>380</v>
      </c>
    </row>
    <row r="4312" customFormat="false" ht="15" hidden="false" customHeight="false" outlineLevel="0" collapsed="false">
      <c r="A4312" s="28" t="n">
        <v>116</v>
      </c>
      <c r="B4312" s="29" t="n">
        <v>45930</v>
      </c>
      <c r="C4312" s="28" t="n">
        <v>53115.42</v>
      </c>
      <c r="D4312" s="28" t="n">
        <v>1820</v>
      </c>
      <c r="E4312" s="28" t="s">
        <v>380</v>
      </c>
    </row>
    <row r="4313" customFormat="false" ht="15" hidden="false" customHeight="false" outlineLevel="0" collapsed="false">
      <c r="A4313" s="28" t="n">
        <v>116</v>
      </c>
      <c r="B4313" s="29" t="n">
        <v>45961</v>
      </c>
      <c r="C4313" s="28" t="n">
        <v>52672.13</v>
      </c>
      <c r="D4313" s="28" t="n">
        <v>0</v>
      </c>
      <c r="E4313" s="28" t="s">
        <v>379</v>
      </c>
    </row>
    <row r="4314" customFormat="false" ht="15" hidden="false" customHeight="false" outlineLevel="0" collapsed="false">
      <c r="A4314" s="28" t="n">
        <v>116</v>
      </c>
      <c r="B4314" s="29" t="n">
        <v>45991</v>
      </c>
      <c r="C4314" s="28" t="n">
        <v>54491.87</v>
      </c>
      <c r="D4314" s="28" t="n">
        <v>1820</v>
      </c>
      <c r="E4314" s="28" t="s">
        <v>380</v>
      </c>
    </row>
    <row r="4315" customFormat="false" ht="15" hidden="false" customHeight="false" outlineLevel="0" collapsed="false">
      <c r="A4315" s="28" t="n">
        <v>116</v>
      </c>
      <c r="B4315" s="29" t="n">
        <v>46022</v>
      </c>
      <c r="C4315" s="28" t="n">
        <v>56123.98</v>
      </c>
      <c r="D4315" s="28" t="n">
        <v>1820</v>
      </c>
      <c r="E4315" s="28" t="s">
        <v>380</v>
      </c>
    </row>
    <row r="4316" customFormat="false" ht="15" hidden="false" customHeight="false" outlineLevel="0" collapsed="false">
      <c r="A4316" s="28" t="n">
        <v>116</v>
      </c>
      <c r="B4316" s="29" t="n">
        <v>46053</v>
      </c>
      <c r="C4316" s="28" t="n">
        <v>57825.39</v>
      </c>
      <c r="D4316" s="28" t="n">
        <v>1820</v>
      </c>
      <c r="E4316" s="28" t="s">
        <v>380</v>
      </c>
    </row>
    <row r="4317" customFormat="false" ht="15" hidden="false" customHeight="false" outlineLevel="0" collapsed="false">
      <c r="A4317" s="28" t="n">
        <v>116</v>
      </c>
      <c r="B4317" s="29" t="n">
        <v>46081</v>
      </c>
      <c r="C4317" s="28" t="n">
        <v>59600.16</v>
      </c>
      <c r="D4317" s="28" t="n">
        <v>1820</v>
      </c>
      <c r="E4317" s="28" t="s">
        <v>380</v>
      </c>
    </row>
    <row r="4318" customFormat="false" ht="15" hidden="false" customHeight="false" outlineLevel="0" collapsed="false">
      <c r="A4318" s="28" t="n">
        <v>116</v>
      </c>
      <c r="B4318" s="29" t="n">
        <v>46112</v>
      </c>
      <c r="C4318" s="28" t="n">
        <v>61077.53</v>
      </c>
      <c r="D4318" s="28" t="n">
        <v>1820</v>
      </c>
      <c r="E4318" s="28" t="s">
        <v>380</v>
      </c>
    </row>
    <row r="4319" customFormat="false" ht="15" hidden="false" customHeight="false" outlineLevel="0" collapsed="false">
      <c r="A4319" s="28" t="n">
        <v>116</v>
      </c>
      <c r="B4319" s="29" t="n">
        <v>46142</v>
      </c>
      <c r="C4319" s="28" t="n">
        <v>62470.65</v>
      </c>
      <c r="D4319" s="28" t="n">
        <v>1820</v>
      </c>
      <c r="E4319" s="28" t="s">
        <v>380</v>
      </c>
    </row>
    <row r="4320" customFormat="false" ht="15" hidden="false" customHeight="false" outlineLevel="0" collapsed="false">
      <c r="A4320" s="28" t="n">
        <v>116</v>
      </c>
      <c r="B4320" s="29" t="n">
        <v>46173</v>
      </c>
      <c r="C4320" s="28" t="n">
        <v>64135.11</v>
      </c>
      <c r="D4320" s="28" t="n">
        <v>1820</v>
      </c>
      <c r="E4320" s="28" t="s">
        <v>380</v>
      </c>
    </row>
    <row r="4321" customFormat="false" ht="15" hidden="false" customHeight="false" outlineLevel="0" collapsed="false">
      <c r="A4321" s="28" t="n">
        <v>116</v>
      </c>
      <c r="B4321" s="29" t="n">
        <v>46203</v>
      </c>
      <c r="C4321" s="28" t="n">
        <v>65714.27</v>
      </c>
      <c r="D4321" s="28" t="n">
        <v>1820</v>
      </c>
      <c r="E4321" s="28" t="s">
        <v>380</v>
      </c>
    </row>
    <row r="4322" customFormat="false" ht="15" hidden="false" customHeight="false" outlineLevel="0" collapsed="false">
      <c r="A4322" s="28" t="n">
        <v>116</v>
      </c>
      <c r="B4322" s="29" t="n">
        <v>46234</v>
      </c>
      <c r="C4322" s="28" t="n">
        <v>67400.47</v>
      </c>
      <c r="D4322" s="28" t="n">
        <v>1820</v>
      </c>
      <c r="E4322" s="28" t="s">
        <v>380</v>
      </c>
    </row>
    <row r="4323" customFormat="false" ht="15" hidden="false" customHeight="false" outlineLevel="0" collapsed="false">
      <c r="A4323" s="28" t="n">
        <v>116</v>
      </c>
      <c r="B4323" s="29" t="n">
        <v>46265</v>
      </c>
      <c r="C4323" s="28" t="n">
        <v>68816.38</v>
      </c>
      <c r="D4323" s="28" t="n">
        <v>1820</v>
      </c>
      <c r="E4323" s="28" t="s">
        <v>380</v>
      </c>
    </row>
    <row r="4324" customFormat="false" ht="15" hidden="false" customHeight="false" outlineLevel="0" collapsed="false">
      <c r="A4324" s="28" t="n">
        <v>117</v>
      </c>
      <c r="B4324" s="29" t="n">
        <v>44957</v>
      </c>
      <c r="C4324" s="28" t="n">
        <v>10317.84</v>
      </c>
      <c r="D4324" s="28" t="n">
        <v>703.82</v>
      </c>
      <c r="E4324" s="28" t="s">
        <v>381</v>
      </c>
    </row>
    <row r="4325" customFormat="false" ht="15" hidden="false" customHeight="false" outlineLevel="0" collapsed="false">
      <c r="A4325" s="28" t="n">
        <v>117</v>
      </c>
      <c r="B4325" s="29" t="n">
        <v>44985</v>
      </c>
      <c r="C4325" s="28" t="n">
        <v>12129.27</v>
      </c>
      <c r="D4325" s="28" t="n">
        <v>1870</v>
      </c>
      <c r="E4325" s="28" t="s">
        <v>380</v>
      </c>
    </row>
    <row r="4326" customFormat="false" ht="15" hidden="false" customHeight="false" outlineLevel="0" collapsed="false">
      <c r="A4326" s="28" t="n">
        <v>117</v>
      </c>
      <c r="B4326" s="29" t="n">
        <v>45016</v>
      </c>
      <c r="C4326" s="28" t="n">
        <v>13746.06</v>
      </c>
      <c r="D4326" s="28" t="n">
        <v>1870</v>
      </c>
      <c r="E4326" s="28" t="s">
        <v>380</v>
      </c>
    </row>
    <row r="4327" customFormat="false" ht="15" hidden="false" customHeight="false" outlineLevel="0" collapsed="false">
      <c r="A4327" s="28" t="n">
        <v>117</v>
      </c>
      <c r="B4327" s="29" t="n">
        <v>45046</v>
      </c>
      <c r="C4327" s="28" t="n">
        <v>15072.34</v>
      </c>
      <c r="D4327" s="28" t="n">
        <v>1870</v>
      </c>
      <c r="E4327" s="28" t="s">
        <v>380</v>
      </c>
    </row>
    <row r="4328" customFormat="false" ht="15" hidden="false" customHeight="false" outlineLevel="0" collapsed="false">
      <c r="A4328" s="28" t="n">
        <v>117</v>
      </c>
      <c r="B4328" s="29" t="n">
        <v>45077</v>
      </c>
      <c r="C4328" s="28" t="n">
        <v>16751.61</v>
      </c>
      <c r="D4328" s="28" t="n">
        <v>1870</v>
      </c>
      <c r="E4328" s="28" t="s">
        <v>380</v>
      </c>
    </row>
    <row r="4329" customFormat="false" ht="15" hidden="false" customHeight="false" outlineLevel="0" collapsed="false">
      <c r="A4329" s="28" t="n">
        <v>117</v>
      </c>
      <c r="B4329" s="29" t="n">
        <v>45107</v>
      </c>
      <c r="C4329" s="28" t="n">
        <v>18252</v>
      </c>
      <c r="D4329" s="28" t="n">
        <v>1870</v>
      </c>
      <c r="E4329" s="28" t="s">
        <v>380</v>
      </c>
    </row>
    <row r="4330" customFormat="false" ht="15" hidden="false" customHeight="false" outlineLevel="0" collapsed="false">
      <c r="A4330" s="28" t="n">
        <v>117</v>
      </c>
      <c r="B4330" s="29" t="n">
        <v>45138</v>
      </c>
      <c r="C4330" s="28" t="n">
        <v>19695.83</v>
      </c>
      <c r="D4330" s="28" t="n">
        <v>1870</v>
      </c>
      <c r="E4330" s="28" t="s">
        <v>380</v>
      </c>
    </row>
    <row r="4331" customFormat="false" ht="15" hidden="false" customHeight="false" outlineLevel="0" collapsed="false">
      <c r="A4331" s="28" t="n">
        <v>117</v>
      </c>
      <c r="B4331" s="29" t="n">
        <v>45169</v>
      </c>
      <c r="C4331" s="28" t="n">
        <v>21550.96</v>
      </c>
      <c r="D4331" s="28" t="n">
        <v>1870</v>
      </c>
      <c r="E4331" s="28" t="s">
        <v>380</v>
      </c>
    </row>
    <row r="4332" customFormat="false" ht="15" hidden="false" customHeight="false" outlineLevel="0" collapsed="false">
      <c r="A4332" s="28" t="n">
        <v>117</v>
      </c>
      <c r="B4332" s="29" t="n">
        <v>45199</v>
      </c>
      <c r="C4332" s="28" t="n">
        <v>23110.29</v>
      </c>
      <c r="D4332" s="28" t="n">
        <v>1870</v>
      </c>
      <c r="E4332" s="28" t="s">
        <v>380</v>
      </c>
    </row>
    <row r="4333" customFormat="false" ht="15" hidden="false" customHeight="false" outlineLevel="0" collapsed="false">
      <c r="A4333" s="28" t="n">
        <v>117</v>
      </c>
      <c r="B4333" s="29" t="n">
        <v>45230</v>
      </c>
      <c r="C4333" s="28" t="n">
        <v>23822.69</v>
      </c>
      <c r="D4333" s="28" t="n">
        <v>979.88</v>
      </c>
      <c r="E4333" s="28" t="s">
        <v>381</v>
      </c>
    </row>
    <row r="4334" customFormat="false" ht="15" hidden="false" customHeight="false" outlineLevel="0" collapsed="false">
      <c r="A4334" s="28" t="n">
        <v>117</v>
      </c>
      <c r="B4334" s="29" t="n">
        <v>45260</v>
      </c>
      <c r="C4334" s="28" t="n">
        <v>25321.21</v>
      </c>
      <c r="D4334" s="28" t="n">
        <v>1870</v>
      </c>
      <c r="E4334" s="28" t="s">
        <v>380</v>
      </c>
    </row>
    <row r="4335" customFormat="false" ht="15" hidden="false" customHeight="false" outlineLevel="0" collapsed="false">
      <c r="A4335" s="28" t="n">
        <v>117</v>
      </c>
      <c r="B4335" s="29" t="n">
        <v>45291</v>
      </c>
      <c r="C4335" s="28" t="n">
        <v>26840.61</v>
      </c>
      <c r="D4335" s="28" t="n">
        <v>1870</v>
      </c>
      <c r="E4335" s="28" t="s">
        <v>380</v>
      </c>
    </row>
    <row r="4336" customFormat="false" ht="15" hidden="false" customHeight="false" outlineLevel="0" collapsed="false">
      <c r="A4336" s="28" t="n">
        <v>117</v>
      </c>
      <c r="B4336" s="29" t="n">
        <v>45322</v>
      </c>
      <c r="C4336" s="28" t="n">
        <v>28572.66</v>
      </c>
      <c r="D4336" s="28" t="n">
        <v>1870</v>
      </c>
      <c r="E4336" s="28" t="s">
        <v>380</v>
      </c>
    </row>
    <row r="4337" customFormat="false" ht="15" hidden="false" customHeight="false" outlineLevel="0" collapsed="false">
      <c r="A4337" s="28" t="n">
        <v>117</v>
      </c>
      <c r="B4337" s="29" t="n">
        <v>45351</v>
      </c>
      <c r="C4337" s="28" t="n">
        <v>30223.43</v>
      </c>
      <c r="D4337" s="28" t="n">
        <v>1870</v>
      </c>
      <c r="E4337" s="28" t="s">
        <v>380</v>
      </c>
    </row>
    <row r="4338" customFormat="false" ht="15" hidden="false" customHeight="false" outlineLevel="0" collapsed="false">
      <c r="A4338" s="28" t="n">
        <v>117</v>
      </c>
      <c r="B4338" s="29" t="n">
        <v>45382</v>
      </c>
      <c r="C4338" s="28" t="n">
        <v>31712.09</v>
      </c>
      <c r="D4338" s="28" t="n">
        <v>1870</v>
      </c>
      <c r="E4338" s="28" t="s">
        <v>380</v>
      </c>
    </row>
    <row r="4339" customFormat="false" ht="15" hidden="false" customHeight="false" outlineLevel="0" collapsed="false">
      <c r="A4339" s="28" t="n">
        <v>117</v>
      </c>
      <c r="B4339" s="29" t="n">
        <v>45412</v>
      </c>
      <c r="C4339" s="28" t="n">
        <v>33365.33</v>
      </c>
      <c r="D4339" s="28" t="n">
        <v>1870</v>
      </c>
      <c r="E4339" s="28" t="s">
        <v>380</v>
      </c>
    </row>
    <row r="4340" customFormat="false" ht="15" hidden="false" customHeight="false" outlineLevel="0" collapsed="false">
      <c r="A4340" s="28" t="n">
        <v>117</v>
      </c>
      <c r="B4340" s="29" t="n">
        <v>45443</v>
      </c>
      <c r="C4340" s="28" t="n">
        <v>34216.1</v>
      </c>
      <c r="D4340" s="28" t="n">
        <v>965.49</v>
      </c>
      <c r="E4340" s="28" t="s">
        <v>381</v>
      </c>
    </row>
    <row r="4341" customFormat="false" ht="15" hidden="false" customHeight="false" outlineLevel="0" collapsed="false">
      <c r="A4341" s="28" t="n">
        <v>117</v>
      </c>
      <c r="B4341" s="29" t="n">
        <v>45473</v>
      </c>
      <c r="C4341" s="28" t="n">
        <v>36001.29</v>
      </c>
      <c r="D4341" s="28" t="n">
        <v>1870</v>
      </c>
      <c r="E4341" s="28" t="s">
        <v>380</v>
      </c>
    </row>
    <row r="4342" customFormat="false" ht="15" hidden="false" customHeight="false" outlineLevel="0" collapsed="false">
      <c r="A4342" s="28" t="n">
        <v>117</v>
      </c>
      <c r="B4342" s="29" t="n">
        <v>45504</v>
      </c>
      <c r="C4342" s="28" t="n">
        <v>37802.23</v>
      </c>
      <c r="D4342" s="28" t="n">
        <v>1870</v>
      </c>
      <c r="E4342" s="28" t="s">
        <v>380</v>
      </c>
    </row>
    <row r="4343" customFormat="false" ht="15" hidden="false" customHeight="false" outlineLevel="0" collapsed="false">
      <c r="A4343" s="28" t="n">
        <v>117</v>
      </c>
      <c r="B4343" s="29" t="n">
        <v>45535</v>
      </c>
      <c r="C4343" s="28" t="n">
        <v>39585.1</v>
      </c>
      <c r="D4343" s="28" t="n">
        <v>1870</v>
      </c>
      <c r="E4343" s="28" t="s">
        <v>380</v>
      </c>
    </row>
    <row r="4344" customFormat="false" ht="15" hidden="false" customHeight="false" outlineLevel="0" collapsed="false">
      <c r="A4344" s="28" t="n">
        <v>117</v>
      </c>
      <c r="B4344" s="29" t="n">
        <v>45565</v>
      </c>
      <c r="C4344" s="28" t="n">
        <v>39956.38</v>
      </c>
      <c r="D4344" s="28" t="n">
        <v>727.94</v>
      </c>
      <c r="E4344" s="28" t="s">
        <v>381</v>
      </c>
    </row>
    <row r="4345" customFormat="false" ht="15" hidden="false" customHeight="false" outlineLevel="0" collapsed="false">
      <c r="A4345" s="28" t="n">
        <v>117</v>
      </c>
      <c r="B4345" s="29" t="n">
        <v>45596</v>
      </c>
      <c r="C4345" s="28" t="n">
        <v>41463.34</v>
      </c>
      <c r="D4345" s="28" t="n">
        <v>1870</v>
      </c>
      <c r="E4345" s="28" t="s">
        <v>380</v>
      </c>
    </row>
    <row r="4346" customFormat="false" ht="15" hidden="false" customHeight="false" outlineLevel="0" collapsed="false">
      <c r="A4346" s="28" t="n">
        <v>117</v>
      </c>
      <c r="B4346" s="29" t="n">
        <v>45626</v>
      </c>
      <c r="C4346" s="28" t="n">
        <v>43209.54</v>
      </c>
      <c r="D4346" s="28" t="n">
        <v>1870</v>
      </c>
      <c r="E4346" s="28" t="s">
        <v>380</v>
      </c>
    </row>
    <row r="4347" customFormat="false" ht="15" hidden="false" customHeight="false" outlineLevel="0" collapsed="false">
      <c r="A4347" s="28" t="n">
        <v>117</v>
      </c>
      <c r="B4347" s="29" t="n">
        <v>45657</v>
      </c>
      <c r="C4347" s="28" t="n">
        <v>45032.91</v>
      </c>
      <c r="D4347" s="28" t="n">
        <v>1870</v>
      </c>
      <c r="E4347" s="28" t="s">
        <v>380</v>
      </c>
    </row>
    <row r="4348" customFormat="false" ht="15" hidden="false" customHeight="false" outlineLevel="0" collapsed="false">
      <c r="A4348" s="28" t="n">
        <v>117</v>
      </c>
      <c r="B4348" s="29" t="n">
        <v>45688</v>
      </c>
      <c r="C4348" s="28" t="n">
        <v>45865.75</v>
      </c>
      <c r="D4348" s="28" t="n">
        <v>940.87</v>
      </c>
      <c r="E4348" s="28" t="s">
        <v>381</v>
      </c>
    </row>
    <row r="4349" customFormat="false" ht="15" hidden="false" customHeight="false" outlineLevel="0" collapsed="false">
      <c r="A4349" s="28" t="n">
        <v>117</v>
      </c>
      <c r="B4349" s="29" t="n">
        <v>45716</v>
      </c>
      <c r="C4349" s="28" t="n">
        <v>47208.99</v>
      </c>
      <c r="D4349" s="28" t="n">
        <v>1870</v>
      </c>
      <c r="E4349" s="28" t="s">
        <v>380</v>
      </c>
    </row>
    <row r="4350" customFormat="false" ht="15" hidden="false" customHeight="false" outlineLevel="0" collapsed="false">
      <c r="A4350" s="28" t="n">
        <v>117</v>
      </c>
      <c r="B4350" s="29" t="n">
        <v>45747</v>
      </c>
      <c r="C4350" s="28" t="n">
        <v>48613.26</v>
      </c>
      <c r="D4350" s="28" t="n">
        <v>1870</v>
      </c>
      <c r="E4350" s="28" t="s">
        <v>380</v>
      </c>
    </row>
    <row r="4351" customFormat="false" ht="15" hidden="false" customHeight="false" outlineLevel="0" collapsed="false">
      <c r="A4351" s="28" t="n">
        <v>117</v>
      </c>
      <c r="B4351" s="29" t="n">
        <v>45777</v>
      </c>
      <c r="C4351" s="28" t="n">
        <v>50345.45</v>
      </c>
      <c r="D4351" s="28" t="n">
        <v>1870</v>
      </c>
      <c r="E4351" s="28" t="s">
        <v>380</v>
      </c>
    </row>
    <row r="4352" customFormat="false" ht="15" hidden="false" customHeight="false" outlineLevel="0" collapsed="false">
      <c r="A4352" s="28" t="n">
        <v>117</v>
      </c>
      <c r="B4352" s="29" t="n">
        <v>45808</v>
      </c>
      <c r="C4352" s="28" t="n">
        <v>51898.71</v>
      </c>
      <c r="D4352" s="28" t="n">
        <v>1870</v>
      </c>
      <c r="E4352" s="28" t="s">
        <v>380</v>
      </c>
    </row>
    <row r="4353" customFormat="false" ht="15" hidden="false" customHeight="false" outlineLevel="0" collapsed="false">
      <c r="A4353" s="28" t="n">
        <v>117</v>
      </c>
      <c r="B4353" s="29" t="n">
        <v>45838</v>
      </c>
      <c r="C4353" s="28" t="n">
        <v>53278.56</v>
      </c>
      <c r="D4353" s="28" t="n">
        <v>1870</v>
      </c>
      <c r="E4353" s="28" t="s">
        <v>380</v>
      </c>
    </row>
    <row r="4354" customFormat="false" ht="15" hidden="false" customHeight="false" outlineLevel="0" collapsed="false">
      <c r="A4354" s="28" t="n">
        <v>117</v>
      </c>
      <c r="B4354" s="29" t="n">
        <v>45869</v>
      </c>
      <c r="C4354" s="28" t="n">
        <v>55107.52</v>
      </c>
      <c r="D4354" s="28" t="n">
        <v>1870</v>
      </c>
      <c r="E4354" s="28" t="s">
        <v>380</v>
      </c>
    </row>
    <row r="4355" customFormat="false" ht="15" hidden="false" customHeight="false" outlineLevel="0" collapsed="false">
      <c r="A4355" s="28" t="n">
        <v>117</v>
      </c>
      <c r="B4355" s="29" t="n">
        <v>45900</v>
      </c>
      <c r="C4355" s="28" t="n">
        <v>56732.16</v>
      </c>
      <c r="D4355" s="28" t="n">
        <v>1870</v>
      </c>
      <c r="E4355" s="28" t="s">
        <v>380</v>
      </c>
    </row>
    <row r="4356" customFormat="false" ht="15" hidden="false" customHeight="false" outlineLevel="0" collapsed="false">
      <c r="A4356" s="28" t="n">
        <v>117</v>
      </c>
      <c r="B4356" s="29" t="n">
        <v>45930</v>
      </c>
      <c r="C4356" s="28" t="n">
        <v>58250.77</v>
      </c>
      <c r="D4356" s="28" t="n">
        <v>1870</v>
      </c>
      <c r="E4356" s="28" t="s">
        <v>380</v>
      </c>
    </row>
    <row r="4357" customFormat="false" ht="15" hidden="false" customHeight="false" outlineLevel="0" collapsed="false">
      <c r="A4357" s="28" t="n">
        <v>117</v>
      </c>
      <c r="B4357" s="29" t="n">
        <v>45961</v>
      </c>
      <c r="C4357" s="28" t="n">
        <v>58862.98</v>
      </c>
      <c r="D4357" s="28" t="n">
        <v>729.29</v>
      </c>
      <c r="E4357" s="28" t="s">
        <v>381</v>
      </c>
    </row>
    <row r="4358" customFormat="false" ht="15" hidden="false" customHeight="false" outlineLevel="0" collapsed="false">
      <c r="A4358" s="28" t="n">
        <v>117</v>
      </c>
      <c r="B4358" s="29" t="n">
        <v>45991</v>
      </c>
      <c r="C4358" s="28" t="n">
        <v>58439.44</v>
      </c>
      <c r="D4358" s="28" t="n">
        <v>0</v>
      </c>
      <c r="E4358" s="28" t="s">
        <v>379</v>
      </c>
    </row>
    <row r="4359" customFormat="false" ht="15" hidden="false" customHeight="false" outlineLevel="0" collapsed="false">
      <c r="A4359" s="28" t="n">
        <v>117</v>
      </c>
      <c r="B4359" s="29" t="n">
        <v>46022</v>
      </c>
      <c r="C4359" s="28" t="n">
        <v>60164.78</v>
      </c>
      <c r="D4359" s="28" t="n">
        <v>1870</v>
      </c>
      <c r="E4359" s="28" t="s">
        <v>380</v>
      </c>
    </row>
    <row r="4360" customFormat="false" ht="15" hidden="false" customHeight="false" outlineLevel="0" collapsed="false">
      <c r="A4360" s="28" t="n">
        <v>117</v>
      </c>
      <c r="B4360" s="29" t="n">
        <v>46053</v>
      </c>
      <c r="C4360" s="28" t="n">
        <v>61724.13</v>
      </c>
      <c r="D4360" s="28" t="n">
        <v>1870</v>
      </c>
      <c r="E4360" s="28" t="s">
        <v>380</v>
      </c>
    </row>
    <row r="4361" customFormat="false" ht="15" hidden="false" customHeight="false" outlineLevel="0" collapsed="false">
      <c r="A4361" s="28" t="n">
        <v>117</v>
      </c>
      <c r="B4361" s="29" t="n">
        <v>46081</v>
      </c>
      <c r="C4361" s="28" t="n">
        <v>63315.35</v>
      </c>
      <c r="D4361" s="28" t="n">
        <v>1870</v>
      </c>
      <c r="E4361" s="28" t="s">
        <v>380</v>
      </c>
    </row>
    <row r="4362" customFormat="false" ht="15" hidden="false" customHeight="false" outlineLevel="0" collapsed="false">
      <c r="A4362" s="28" t="n">
        <v>117</v>
      </c>
      <c r="B4362" s="29" t="n">
        <v>46112</v>
      </c>
      <c r="C4362" s="28" t="n">
        <v>65145.19</v>
      </c>
      <c r="D4362" s="28" t="n">
        <v>1870</v>
      </c>
      <c r="E4362" s="28" t="s">
        <v>380</v>
      </c>
    </row>
    <row r="4363" customFormat="false" ht="15" hidden="false" customHeight="false" outlineLevel="0" collapsed="false">
      <c r="A4363" s="28" t="n">
        <v>117</v>
      </c>
      <c r="B4363" s="29" t="n">
        <v>46142</v>
      </c>
      <c r="C4363" s="28" t="n">
        <v>64642.81</v>
      </c>
      <c r="D4363" s="28" t="n">
        <v>0</v>
      </c>
      <c r="E4363" s="28" t="s">
        <v>379</v>
      </c>
    </row>
    <row r="4364" customFormat="false" ht="15" hidden="false" customHeight="false" outlineLevel="0" collapsed="false">
      <c r="A4364" s="28" t="n">
        <v>117</v>
      </c>
      <c r="B4364" s="29" t="n">
        <v>46173</v>
      </c>
      <c r="C4364" s="28" t="n">
        <v>65094.33</v>
      </c>
      <c r="D4364" s="28" t="n">
        <v>504.4</v>
      </c>
      <c r="E4364" s="28" t="s">
        <v>381</v>
      </c>
    </row>
    <row r="4365" customFormat="false" ht="15" hidden="false" customHeight="false" outlineLevel="0" collapsed="false">
      <c r="A4365" s="28" t="n">
        <v>117</v>
      </c>
      <c r="B4365" s="29" t="n">
        <v>46203</v>
      </c>
      <c r="C4365" s="28" t="n">
        <v>66589.98</v>
      </c>
      <c r="D4365" s="28" t="n">
        <v>1870</v>
      </c>
      <c r="E4365" s="28" t="s">
        <v>380</v>
      </c>
    </row>
    <row r="4366" customFormat="false" ht="15" hidden="false" customHeight="false" outlineLevel="0" collapsed="false">
      <c r="A4366" s="28" t="n">
        <v>117</v>
      </c>
      <c r="B4366" s="29" t="n">
        <v>46234</v>
      </c>
      <c r="C4366" s="28" t="n">
        <v>68242.4</v>
      </c>
      <c r="D4366" s="28" t="n">
        <v>1870</v>
      </c>
      <c r="E4366" s="28" t="s">
        <v>380</v>
      </c>
    </row>
    <row r="4367" customFormat="false" ht="15" hidden="false" customHeight="false" outlineLevel="0" collapsed="false">
      <c r="A4367" s="28" t="n">
        <v>117</v>
      </c>
      <c r="B4367" s="29" t="n">
        <v>46265</v>
      </c>
      <c r="C4367" s="28" t="n">
        <v>69719.52</v>
      </c>
      <c r="D4367" s="28" t="n">
        <v>1870</v>
      </c>
      <c r="E4367" s="28" t="s">
        <v>380</v>
      </c>
    </row>
    <row r="4368" customFormat="false" ht="15" hidden="false" customHeight="false" outlineLevel="0" collapsed="false">
      <c r="A4368" s="28" t="n">
        <v>118</v>
      </c>
      <c r="B4368" s="29" t="n">
        <v>45322</v>
      </c>
      <c r="C4368" s="28" t="n">
        <v>8606.93</v>
      </c>
      <c r="D4368" s="28" t="n">
        <v>1730</v>
      </c>
      <c r="E4368" s="28" t="s">
        <v>380</v>
      </c>
    </row>
    <row r="4369" customFormat="false" ht="15" hidden="false" customHeight="false" outlineLevel="0" collapsed="false">
      <c r="A4369" s="28" t="n">
        <v>118</v>
      </c>
      <c r="B4369" s="29" t="n">
        <v>45351</v>
      </c>
      <c r="C4369" s="28" t="n">
        <v>10222.58</v>
      </c>
      <c r="D4369" s="28" t="n">
        <v>1730</v>
      </c>
      <c r="E4369" s="28" t="s">
        <v>380</v>
      </c>
    </row>
    <row r="4370" customFormat="false" ht="15" hidden="false" customHeight="false" outlineLevel="0" collapsed="false">
      <c r="A4370" s="28" t="n">
        <v>118</v>
      </c>
      <c r="B4370" s="29" t="n">
        <v>45382</v>
      </c>
      <c r="C4370" s="28" t="n">
        <v>10548.61</v>
      </c>
      <c r="D4370" s="28" t="n">
        <v>401.03</v>
      </c>
      <c r="E4370" s="28" t="s">
        <v>381</v>
      </c>
    </row>
    <row r="4371" customFormat="false" ht="15" hidden="false" customHeight="false" outlineLevel="0" collapsed="false">
      <c r="A4371" s="28" t="n">
        <v>118</v>
      </c>
      <c r="B4371" s="29" t="n">
        <v>45412</v>
      </c>
      <c r="C4371" s="28" t="n">
        <v>12133.47</v>
      </c>
      <c r="D4371" s="28" t="n">
        <v>1730</v>
      </c>
      <c r="E4371" s="28" t="s">
        <v>380</v>
      </c>
    </row>
    <row r="4372" customFormat="false" ht="15" hidden="false" customHeight="false" outlineLevel="0" collapsed="false">
      <c r="A4372" s="28" t="n">
        <v>118</v>
      </c>
      <c r="B4372" s="29" t="n">
        <v>45443</v>
      </c>
      <c r="C4372" s="28" t="n">
        <v>12251.05</v>
      </c>
      <c r="D4372" s="28" t="n">
        <v>536.83</v>
      </c>
      <c r="E4372" s="28" t="s">
        <v>381</v>
      </c>
    </row>
    <row r="4373" customFormat="false" ht="15" hidden="false" customHeight="false" outlineLevel="0" collapsed="false">
      <c r="A4373" s="28" t="n">
        <v>118</v>
      </c>
      <c r="B4373" s="29" t="n">
        <v>45473</v>
      </c>
      <c r="C4373" s="28" t="n">
        <v>13487.91</v>
      </c>
      <c r="D4373" s="28" t="n">
        <v>1730</v>
      </c>
      <c r="E4373" s="28" t="s">
        <v>380</v>
      </c>
    </row>
    <row r="4374" customFormat="false" ht="15" hidden="false" customHeight="false" outlineLevel="0" collapsed="false">
      <c r="A4374" s="28" t="n">
        <v>118</v>
      </c>
      <c r="B4374" s="29" t="n">
        <v>45504</v>
      </c>
      <c r="C4374" s="28" t="n">
        <v>15014.33</v>
      </c>
      <c r="D4374" s="28" t="n">
        <v>1730</v>
      </c>
      <c r="E4374" s="28" t="s">
        <v>380</v>
      </c>
    </row>
    <row r="4375" customFormat="false" ht="15" hidden="false" customHeight="false" outlineLevel="0" collapsed="false">
      <c r="A4375" s="28" t="n">
        <v>118</v>
      </c>
      <c r="B4375" s="29" t="n">
        <v>45535</v>
      </c>
      <c r="C4375" s="28" t="n">
        <v>15450.59</v>
      </c>
      <c r="D4375" s="28" t="n">
        <v>679.81</v>
      </c>
      <c r="E4375" s="28" t="s">
        <v>381</v>
      </c>
    </row>
    <row r="4376" customFormat="false" ht="15" hidden="false" customHeight="false" outlineLevel="0" collapsed="false">
      <c r="A4376" s="28" t="n">
        <v>118</v>
      </c>
      <c r="B4376" s="29" t="n">
        <v>45565</v>
      </c>
      <c r="C4376" s="28" t="n">
        <v>16906.07</v>
      </c>
      <c r="D4376" s="28" t="n">
        <v>1730</v>
      </c>
      <c r="E4376" s="28" t="s">
        <v>380</v>
      </c>
    </row>
    <row r="4377" customFormat="false" ht="15" hidden="false" customHeight="false" outlineLevel="0" collapsed="false">
      <c r="A4377" s="28" t="n">
        <v>118</v>
      </c>
      <c r="B4377" s="29" t="n">
        <v>45596</v>
      </c>
      <c r="C4377" s="28" t="n">
        <v>18330.54</v>
      </c>
      <c r="D4377" s="28" t="n">
        <v>1730</v>
      </c>
      <c r="E4377" s="28" t="s">
        <v>380</v>
      </c>
    </row>
    <row r="4378" customFormat="false" ht="15" hidden="false" customHeight="false" outlineLevel="0" collapsed="false">
      <c r="A4378" s="28" t="n">
        <v>118</v>
      </c>
      <c r="B4378" s="29" t="n">
        <v>45626</v>
      </c>
      <c r="C4378" s="28" t="n">
        <v>19915.9</v>
      </c>
      <c r="D4378" s="28" t="n">
        <v>1730</v>
      </c>
      <c r="E4378" s="28" t="s">
        <v>380</v>
      </c>
    </row>
    <row r="4379" customFormat="false" ht="15" hidden="false" customHeight="false" outlineLevel="0" collapsed="false">
      <c r="A4379" s="28" t="n">
        <v>118</v>
      </c>
      <c r="B4379" s="29" t="n">
        <v>45657</v>
      </c>
      <c r="C4379" s="28" t="n">
        <v>21496.44</v>
      </c>
      <c r="D4379" s="28" t="n">
        <v>1730</v>
      </c>
      <c r="E4379" s="28" t="s">
        <v>380</v>
      </c>
    </row>
    <row r="4380" customFormat="false" ht="15" hidden="false" customHeight="false" outlineLevel="0" collapsed="false">
      <c r="A4380" s="28" t="n">
        <v>118</v>
      </c>
      <c r="B4380" s="29" t="n">
        <v>45688</v>
      </c>
      <c r="C4380" s="28" t="n">
        <v>23164</v>
      </c>
      <c r="D4380" s="28" t="n">
        <v>1730</v>
      </c>
      <c r="E4380" s="28" t="s">
        <v>380</v>
      </c>
    </row>
    <row r="4381" customFormat="false" ht="15" hidden="false" customHeight="false" outlineLevel="0" collapsed="false">
      <c r="A4381" s="28" t="n">
        <v>118</v>
      </c>
      <c r="B4381" s="29" t="n">
        <v>45716</v>
      </c>
      <c r="C4381" s="28" t="n">
        <v>24569.38</v>
      </c>
      <c r="D4381" s="28" t="n">
        <v>1730</v>
      </c>
      <c r="E4381" s="28" t="s">
        <v>380</v>
      </c>
    </row>
    <row r="4382" customFormat="false" ht="15" hidden="false" customHeight="false" outlineLevel="0" collapsed="false">
      <c r="A4382" s="28" t="n">
        <v>118</v>
      </c>
      <c r="B4382" s="29" t="n">
        <v>45747</v>
      </c>
      <c r="C4382" s="28" t="n">
        <v>25801.88</v>
      </c>
      <c r="D4382" s="28" t="n">
        <v>1730</v>
      </c>
      <c r="E4382" s="28" t="s">
        <v>380</v>
      </c>
    </row>
    <row r="4383" customFormat="false" ht="15" hidden="false" customHeight="false" outlineLevel="0" collapsed="false">
      <c r="A4383" s="28" t="n">
        <v>118</v>
      </c>
      <c r="B4383" s="29" t="n">
        <v>45777</v>
      </c>
      <c r="C4383" s="28" t="n">
        <v>27028.09</v>
      </c>
      <c r="D4383" s="28" t="n">
        <v>1730</v>
      </c>
      <c r="E4383" s="28" t="s">
        <v>380</v>
      </c>
    </row>
    <row r="4384" customFormat="false" ht="15" hidden="false" customHeight="false" outlineLevel="0" collapsed="false">
      <c r="A4384" s="28" t="n">
        <v>118</v>
      </c>
      <c r="B4384" s="29" t="n">
        <v>45808</v>
      </c>
      <c r="C4384" s="28" t="n">
        <v>28559.27</v>
      </c>
      <c r="D4384" s="28" t="n">
        <v>1730</v>
      </c>
      <c r="E4384" s="28" t="s">
        <v>380</v>
      </c>
    </row>
    <row r="4385" customFormat="false" ht="15" hidden="false" customHeight="false" outlineLevel="0" collapsed="false">
      <c r="A4385" s="28" t="n">
        <v>118</v>
      </c>
      <c r="B4385" s="29" t="n">
        <v>45838</v>
      </c>
      <c r="C4385" s="28" t="n">
        <v>29573.87</v>
      </c>
      <c r="D4385" s="28" t="n">
        <v>1088.82</v>
      </c>
      <c r="E4385" s="28" t="s">
        <v>381</v>
      </c>
    </row>
    <row r="4386" customFormat="false" ht="15" hidden="false" customHeight="false" outlineLevel="0" collapsed="false">
      <c r="A4386" s="28" t="n">
        <v>118</v>
      </c>
      <c r="B4386" s="29" t="n">
        <v>45869</v>
      </c>
      <c r="C4386" s="28" t="n">
        <v>30854.23</v>
      </c>
      <c r="D4386" s="28" t="n">
        <v>1730</v>
      </c>
      <c r="E4386" s="28" t="s">
        <v>380</v>
      </c>
    </row>
    <row r="4387" customFormat="false" ht="15" hidden="false" customHeight="false" outlineLevel="0" collapsed="false">
      <c r="A4387" s="28" t="n">
        <v>118</v>
      </c>
      <c r="B4387" s="29" t="n">
        <v>45900</v>
      </c>
      <c r="C4387" s="28" t="n">
        <v>32194.62</v>
      </c>
      <c r="D4387" s="28" t="n">
        <v>1730</v>
      </c>
      <c r="E4387" s="28" t="s">
        <v>380</v>
      </c>
    </row>
    <row r="4388" customFormat="false" ht="15" hidden="false" customHeight="false" outlineLevel="0" collapsed="false">
      <c r="A4388" s="28" t="n">
        <v>118</v>
      </c>
      <c r="B4388" s="29" t="n">
        <v>45930</v>
      </c>
      <c r="C4388" s="28" t="n">
        <v>33062.53</v>
      </c>
      <c r="D4388" s="28" t="n">
        <v>960.98</v>
      </c>
      <c r="E4388" s="28" t="s">
        <v>381</v>
      </c>
    </row>
    <row r="4389" customFormat="false" ht="15" hidden="false" customHeight="false" outlineLevel="0" collapsed="false">
      <c r="A4389" s="28" t="n">
        <v>118</v>
      </c>
      <c r="B4389" s="29" t="n">
        <v>45961</v>
      </c>
      <c r="C4389" s="28" t="n">
        <v>33683.95</v>
      </c>
      <c r="D4389" s="28" t="n">
        <v>985.84</v>
      </c>
      <c r="E4389" s="28" t="s">
        <v>381</v>
      </c>
    </row>
    <row r="4390" customFormat="false" ht="15" hidden="false" customHeight="false" outlineLevel="0" collapsed="false">
      <c r="A4390" s="28" t="n">
        <v>118</v>
      </c>
      <c r="B4390" s="29" t="n">
        <v>45991</v>
      </c>
      <c r="C4390" s="28" t="n">
        <v>35110.69</v>
      </c>
      <c r="D4390" s="28" t="n">
        <v>1730</v>
      </c>
      <c r="E4390" s="28" t="s">
        <v>380</v>
      </c>
    </row>
    <row r="4391" customFormat="false" ht="15" hidden="false" customHeight="false" outlineLevel="0" collapsed="false">
      <c r="A4391" s="28" t="n">
        <v>118</v>
      </c>
      <c r="B4391" s="29" t="n">
        <v>46022</v>
      </c>
      <c r="C4391" s="28" t="n">
        <v>36485.27</v>
      </c>
      <c r="D4391" s="28" t="n">
        <v>1730</v>
      </c>
      <c r="E4391" s="28" t="s">
        <v>380</v>
      </c>
    </row>
    <row r="4392" customFormat="false" ht="15" hidden="false" customHeight="false" outlineLevel="0" collapsed="false">
      <c r="A4392" s="28" t="n">
        <v>118</v>
      </c>
      <c r="B4392" s="29" t="n">
        <v>46053</v>
      </c>
      <c r="C4392" s="28" t="n">
        <v>38143.4</v>
      </c>
      <c r="D4392" s="28" t="n">
        <v>1730</v>
      </c>
      <c r="E4392" s="28" t="s">
        <v>380</v>
      </c>
    </row>
    <row r="4393" customFormat="false" ht="15" hidden="false" customHeight="false" outlineLevel="0" collapsed="false">
      <c r="A4393" s="28" t="n">
        <v>118</v>
      </c>
      <c r="B4393" s="29" t="n">
        <v>46081</v>
      </c>
      <c r="C4393" s="28" t="n">
        <v>39816.18</v>
      </c>
      <c r="D4393" s="28" t="n">
        <v>1730</v>
      </c>
      <c r="E4393" s="28" t="s">
        <v>380</v>
      </c>
    </row>
    <row r="4394" customFormat="false" ht="15" hidden="false" customHeight="false" outlineLevel="0" collapsed="false">
      <c r="A4394" s="28" t="n">
        <v>118</v>
      </c>
      <c r="B4394" s="29" t="n">
        <v>46112</v>
      </c>
      <c r="C4394" s="28" t="n">
        <v>41140.02</v>
      </c>
      <c r="D4394" s="28" t="n">
        <v>1730</v>
      </c>
      <c r="E4394" s="28" t="s">
        <v>380</v>
      </c>
    </row>
    <row r="4395" customFormat="false" ht="15" hidden="false" customHeight="false" outlineLevel="0" collapsed="false">
      <c r="A4395" s="28" t="n">
        <v>118</v>
      </c>
      <c r="B4395" s="29" t="n">
        <v>46142</v>
      </c>
      <c r="C4395" s="28" t="n">
        <v>42867.75</v>
      </c>
      <c r="D4395" s="28" t="n">
        <v>1730</v>
      </c>
      <c r="E4395" s="28" t="s">
        <v>380</v>
      </c>
    </row>
    <row r="4396" customFormat="false" ht="15" hidden="false" customHeight="false" outlineLevel="0" collapsed="false">
      <c r="A4396" s="28" t="n">
        <v>118</v>
      </c>
      <c r="B4396" s="29" t="n">
        <v>46173</v>
      </c>
      <c r="C4396" s="28" t="n">
        <v>44496.09</v>
      </c>
      <c r="D4396" s="28" t="n">
        <v>1730</v>
      </c>
      <c r="E4396" s="28" t="s">
        <v>380</v>
      </c>
    </row>
    <row r="4397" customFormat="false" ht="15" hidden="false" customHeight="false" outlineLevel="0" collapsed="false">
      <c r="A4397" s="28" t="n">
        <v>118</v>
      </c>
      <c r="B4397" s="29" t="n">
        <v>46203</v>
      </c>
      <c r="C4397" s="28" t="n">
        <v>44730.58</v>
      </c>
      <c r="D4397" s="28" t="n">
        <v>745.17</v>
      </c>
      <c r="E4397" s="28" t="s">
        <v>381</v>
      </c>
    </row>
    <row r="4398" customFormat="false" ht="15" hidden="false" customHeight="false" outlineLevel="0" collapsed="false">
      <c r="A4398" s="28" t="n">
        <v>118</v>
      </c>
      <c r="B4398" s="29" t="n">
        <v>46234</v>
      </c>
      <c r="C4398" s="28" t="n">
        <v>46017.04</v>
      </c>
      <c r="D4398" s="28" t="n">
        <v>1730</v>
      </c>
      <c r="E4398" s="28" t="s">
        <v>380</v>
      </c>
    </row>
    <row r="4399" customFormat="false" ht="15" hidden="false" customHeight="false" outlineLevel="0" collapsed="false">
      <c r="A4399" s="28" t="n">
        <v>118</v>
      </c>
      <c r="B4399" s="29" t="n">
        <v>46265</v>
      </c>
      <c r="C4399" s="28" t="n">
        <v>47384.24</v>
      </c>
      <c r="D4399" s="28" t="n">
        <v>1730</v>
      </c>
      <c r="E4399" s="28" t="s">
        <v>380</v>
      </c>
    </row>
    <row r="4400" customFormat="false" ht="15" hidden="false" customHeight="false" outlineLevel="0" collapsed="false">
      <c r="A4400" s="28" t="n">
        <v>119</v>
      </c>
      <c r="B4400" s="29" t="n">
        <v>45443</v>
      </c>
      <c r="C4400" s="28" t="n">
        <v>7237.72</v>
      </c>
      <c r="D4400" s="28" t="n">
        <v>1770</v>
      </c>
      <c r="E4400" s="28" t="s">
        <v>380</v>
      </c>
    </row>
    <row r="4401" customFormat="false" ht="15" hidden="false" customHeight="false" outlineLevel="0" collapsed="false">
      <c r="A4401" s="28" t="n">
        <v>119</v>
      </c>
      <c r="B4401" s="29" t="n">
        <v>45473</v>
      </c>
      <c r="C4401" s="28" t="n">
        <v>8552.14</v>
      </c>
      <c r="D4401" s="28" t="n">
        <v>1770</v>
      </c>
      <c r="E4401" s="28" t="s">
        <v>380</v>
      </c>
    </row>
    <row r="4402" customFormat="false" ht="15" hidden="false" customHeight="false" outlineLevel="0" collapsed="false">
      <c r="A4402" s="28" t="n">
        <v>119</v>
      </c>
      <c r="B4402" s="29" t="n">
        <v>45504</v>
      </c>
      <c r="C4402" s="28" t="n">
        <v>10260.43</v>
      </c>
      <c r="D4402" s="28" t="n">
        <v>1770</v>
      </c>
      <c r="E4402" s="28" t="s">
        <v>380</v>
      </c>
    </row>
    <row r="4403" customFormat="false" ht="15" hidden="false" customHeight="false" outlineLevel="0" collapsed="false">
      <c r="A4403" s="28" t="n">
        <v>119</v>
      </c>
      <c r="B4403" s="29" t="n">
        <v>45535</v>
      </c>
      <c r="C4403" s="28" t="n">
        <v>11659.73</v>
      </c>
      <c r="D4403" s="28" t="n">
        <v>1770</v>
      </c>
      <c r="E4403" s="28" t="s">
        <v>380</v>
      </c>
    </row>
    <row r="4404" customFormat="false" ht="15" hidden="false" customHeight="false" outlineLevel="0" collapsed="false">
      <c r="A4404" s="28" t="n">
        <v>119</v>
      </c>
      <c r="B4404" s="29" t="n">
        <v>45565</v>
      </c>
      <c r="C4404" s="28" t="n">
        <v>13416.87</v>
      </c>
      <c r="D4404" s="28" t="n">
        <v>1770</v>
      </c>
      <c r="E4404" s="28" t="s">
        <v>380</v>
      </c>
    </row>
    <row r="4405" customFormat="false" ht="15" hidden="false" customHeight="false" outlineLevel="0" collapsed="false">
      <c r="A4405" s="28" t="n">
        <v>119</v>
      </c>
      <c r="B4405" s="29" t="n">
        <v>45596</v>
      </c>
      <c r="C4405" s="28" t="n">
        <v>14862.45</v>
      </c>
      <c r="D4405" s="28" t="n">
        <v>1770</v>
      </c>
      <c r="E4405" s="28" t="s">
        <v>380</v>
      </c>
    </row>
    <row r="4406" customFormat="false" ht="15" hidden="false" customHeight="false" outlineLevel="0" collapsed="false">
      <c r="A4406" s="28" t="n">
        <v>119</v>
      </c>
      <c r="B4406" s="29" t="n">
        <v>45626</v>
      </c>
      <c r="C4406" s="28" t="n">
        <v>16477.08</v>
      </c>
      <c r="D4406" s="28" t="n">
        <v>1770</v>
      </c>
      <c r="E4406" s="28" t="s">
        <v>380</v>
      </c>
    </row>
    <row r="4407" customFormat="false" ht="15" hidden="false" customHeight="false" outlineLevel="0" collapsed="false">
      <c r="A4407" s="28" t="n">
        <v>119</v>
      </c>
      <c r="B4407" s="29" t="n">
        <v>45657</v>
      </c>
      <c r="C4407" s="28" t="n">
        <v>17800.57</v>
      </c>
      <c r="D4407" s="28" t="n">
        <v>1770</v>
      </c>
      <c r="E4407" s="28" t="s">
        <v>380</v>
      </c>
    </row>
    <row r="4408" customFormat="false" ht="15" hidden="false" customHeight="false" outlineLevel="0" collapsed="false">
      <c r="A4408" s="28" t="n">
        <v>119</v>
      </c>
      <c r="B4408" s="29" t="n">
        <v>45688</v>
      </c>
      <c r="C4408" s="28" t="n">
        <v>18582.02</v>
      </c>
      <c r="D4408" s="28" t="n">
        <v>1192.54</v>
      </c>
      <c r="E4408" s="28" t="s">
        <v>381</v>
      </c>
    </row>
    <row r="4409" customFormat="false" ht="15" hidden="false" customHeight="false" outlineLevel="0" collapsed="false">
      <c r="A4409" s="28" t="n">
        <v>119</v>
      </c>
      <c r="B4409" s="29" t="n">
        <v>45716</v>
      </c>
      <c r="C4409" s="28" t="n">
        <v>20009.47</v>
      </c>
      <c r="D4409" s="28" t="n">
        <v>1770</v>
      </c>
      <c r="E4409" s="28" t="s">
        <v>380</v>
      </c>
    </row>
    <row r="4410" customFormat="false" ht="15" hidden="false" customHeight="false" outlineLevel="0" collapsed="false">
      <c r="A4410" s="28" t="n">
        <v>119</v>
      </c>
      <c r="B4410" s="29" t="n">
        <v>45747</v>
      </c>
      <c r="C4410" s="28" t="n">
        <v>20485.19</v>
      </c>
      <c r="D4410" s="28" t="n">
        <v>967.67</v>
      </c>
      <c r="E4410" s="28" t="s">
        <v>381</v>
      </c>
    </row>
    <row r="4411" customFormat="false" ht="15" hidden="false" customHeight="false" outlineLevel="0" collapsed="false">
      <c r="A4411" s="28" t="n">
        <v>119</v>
      </c>
      <c r="B4411" s="29" t="n">
        <v>45777</v>
      </c>
      <c r="C4411" s="28" t="n">
        <v>22111.97</v>
      </c>
      <c r="D4411" s="28" t="n">
        <v>1770</v>
      </c>
      <c r="E4411" s="28" t="s">
        <v>380</v>
      </c>
    </row>
    <row r="4412" customFormat="false" ht="15" hidden="false" customHeight="false" outlineLevel="0" collapsed="false">
      <c r="A4412" s="28" t="n">
        <v>119</v>
      </c>
      <c r="B4412" s="29" t="n">
        <v>45808</v>
      </c>
      <c r="C4412" s="28" t="n">
        <v>23392.11</v>
      </c>
      <c r="D4412" s="28" t="n">
        <v>1770</v>
      </c>
      <c r="E4412" s="28" t="s">
        <v>380</v>
      </c>
    </row>
    <row r="4413" customFormat="false" ht="15" hidden="false" customHeight="false" outlineLevel="0" collapsed="false">
      <c r="A4413" s="28" t="n">
        <v>119</v>
      </c>
      <c r="B4413" s="29" t="n">
        <v>45838</v>
      </c>
      <c r="C4413" s="28" t="n">
        <v>24755.4</v>
      </c>
      <c r="D4413" s="28" t="n">
        <v>1770</v>
      </c>
      <c r="E4413" s="28" t="s">
        <v>380</v>
      </c>
    </row>
    <row r="4414" customFormat="false" ht="15" hidden="false" customHeight="false" outlineLevel="0" collapsed="false">
      <c r="A4414" s="28" t="n">
        <v>119</v>
      </c>
      <c r="B4414" s="29" t="n">
        <v>45869</v>
      </c>
      <c r="C4414" s="28" t="n">
        <v>26315.43</v>
      </c>
      <c r="D4414" s="28" t="n">
        <v>1770</v>
      </c>
      <c r="E4414" s="28" t="s">
        <v>380</v>
      </c>
    </row>
    <row r="4415" customFormat="false" ht="15" hidden="false" customHeight="false" outlineLevel="0" collapsed="false">
      <c r="A4415" s="28" t="n">
        <v>119</v>
      </c>
      <c r="B4415" s="29" t="n">
        <v>45900</v>
      </c>
      <c r="C4415" s="28" t="n">
        <v>27968.76</v>
      </c>
      <c r="D4415" s="28" t="n">
        <v>1770</v>
      </c>
      <c r="E4415" s="28" t="s">
        <v>380</v>
      </c>
    </row>
    <row r="4416" customFormat="false" ht="15" hidden="false" customHeight="false" outlineLevel="0" collapsed="false">
      <c r="A4416" s="28" t="n">
        <v>119</v>
      </c>
      <c r="B4416" s="29" t="n">
        <v>45930</v>
      </c>
      <c r="C4416" s="28" t="n">
        <v>29280.56</v>
      </c>
      <c r="D4416" s="28" t="n">
        <v>1770</v>
      </c>
      <c r="E4416" s="28" t="s">
        <v>380</v>
      </c>
    </row>
    <row r="4417" customFormat="false" ht="15" hidden="false" customHeight="false" outlineLevel="0" collapsed="false">
      <c r="A4417" s="28" t="n">
        <v>119</v>
      </c>
      <c r="B4417" s="29" t="n">
        <v>45961</v>
      </c>
      <c r="C4417" s="28" t="n">
        <v>29004.32</v>
      </c>
      <c r="D4417" s="28" t="n">
        <v>0</v>
      </c>
      <c r="E4417" s="28" t="s">
        <v>379</v>
      </c>
    </row>
    <row r="4418" customFormat="false" ht="15" hidden="false" customHeight="false" outlineLevel="0" collapsed="false">
      <c r="A4418" s="28" t="n">
        <v>119</v>
      </c>
      <c r="B4418" s="29" t="n">
        <v>45991</v>
      </c>
      <c r="C4418" s="28" t="n">
        <v>30714.41</v>
      </c>
      <c r="D4418" s="28" t="n">
        <v>1770</v>
      </c>
      <c r="E4418" s="28" t="s">
        <v>380</v>
      </c>
    </row>
    <row r="4419" customFormat="false" ht="15" hidden="false" customHeight="false" outlineLevel="0" collapsed="false">
      <c r="A4419" s="28" t="n">
        <v>119</v>
      </c>
      <c r="B4419" s="29" t="n">
        <v>46022</v>
      </c>
      <c r="C4419" s="28" t="n">
        <v>30245.39</v>
      </c>
      <c r="D4419" s="28" t="n">
        <v>0</v>
      </c>
      <c r="E4419" s="28" t="s">
        <v>379</v>
      </c>
    </row>
    <row r="4420" customFormat="false" ht="15" hidden="false" customHeight="false" outlineLevel="0" collapsed="false">
      <c r="A4420" s="28" t="n">
        <v>119</v>
      </c>
      <c r="B4420" s="29" t="n">
        <v>46053</v>
      </c>
      <c r="C4420" s="28" t="n">
        <v>30119.35</v>
      </c>
      <c r="D4420" s="28" t="n">
        <v>377.95</v>
      </c>
      <c r="E4420" s="28" t="s">
        <v>381</v>
      </c>
    </row>
    <row r="4421" customFormat="false" ht="15" hidden="false" customHeight="false" outlineLevel="0" collapsed="false">
      <c r="A4421" s="28" t="n">
        <v>119</v>
      </c>
      <c r="B4421" s="29" t="n">
        <v>46081</v>
      </c>
      <c r="C4421" s="28" t="n">
        <v>31417.76</v>
      </c>
      <c r="D4421" s="28" t="n">
        <v>1770</v>
      </c>
      <c r="E4421" s="28" t="s">
        <v>380</v>
      </c>
    </row>
    <row r="4422" customFormat="false" ht="15" hidden="false" customHeight="false" outlineLevel="0" collapsed="false">
      <c r="A4422" s="28" t="n">
        <v>119</v>
      </c>
      <c r="B4422" s="29" t="n">
        <v>46112</v>
      </c>
      <c r="C4422" s="28" t="n">
        <v>33032.61</v>
      </c>
      <c r="D4422" s="28" t="n">
        <v>1770</v>
      </c>
      <c r="E4422" s="28" t="s">
        <v>380</v>
      </c>
    </row>
    <row r="4423" customFormat="false" ht="15" hidden="false" customHeight="false" outlineLevel="0" collapsed="false">
      <c r="A4423" s="28" t="n">
        <v>119</v>
      </c>
      <c r="B4423" s="29" t="n">
        <v>46142</v>
      </c>
      <c r="C4423" s="28" t="n">
        <v>33064.68</v>
      </c>
      <c r="D4423" s="28" t="n">
        <v>465.95</v>
      </c>
      <c r="E4423" s="28" t="s">
        <v>381</v>
      </c>
    </row>
    <row r="4424" customFormat="false" ht="15" hidden="false" customHeight="false" outlineLevel="0" collapsed="false">
      <c r="A4424" s="28" t="n">
        <v>119</v>
      </c>
      <c r="B4424" s="29" t="n">
        <v>46173</v>
      </c>
      <c r="C4424" s="28" t="n">
        <v>34372.88</v>
      </c>
      <c r="D4424" s="28" t="n">
        <v>1770</v>
      </c>
      <c r="E4424" s="28" t="s">
        <v>380</v>
      </c>
    </row>
    <row r="4425" customFormat="false" ht="15" hidden="false" customHeight="false" outlineLevel="0" collapsed="false">
      <c r="A4425" s="28" t="n">
        <v>119</v>
      </c>
      <c r="B4425" s="29" t="n">
        <v>46203</v>
      </c>
      <c r="C4425" s="28" t="n">
        <v>35615.68</v>
      </c>
      <c r="D4425" s="28" t="n">
        <v>1770</v>
      </c>
      <c r="E4425" s="28" t="s">
        <v>380</v>
      </c>
    </row>
    <row r="4426" customFormat="false" ht="15" hidden="false" customHeight="false" outlineLevel="0" collapsed="false">
      <c r="A4426" s="28" t="n">
        <v>119</v>
      </c>
      <c r="B4426" s="29" t="n">
        <v>46234</v>
      </c>
      <c r="C4426" s="28" t="n">
        <v>36934.8</v>
      </c>
      <c r="D4426" s="28" t="n">
        <v>1770</v>
      </c>
      <c r="E4426" s="28" t="s">
        <v>380</v>
      </c>
    </row>
    <row r="4427" customFormat="false" ht="15" hidden="false" customHeight="false" outlineLevel="0" collapsed="false">
      <c r="A4427" s="28" t="n">
        <v>119</v>
      </c>
      <c r="B4427" s="29" t="n">
        <v>46265</v>
      </c>
      <c r="C4427" s="28" t="n">
        <v>38502.48</v>
      </c>
      <c r="D4427" s="28" t="n">
        <v>1770</v>
      </c>
      <c r="E4427" s="28" t="s">
        <v>380</v>
      </c>
    </row>
    <row r="4428" customFormat="false" ht="15" hidden="false" customHeight="false" outlineLevel="0" collapsed="false">
      <c r="A4428" s="28" t="n">
        <v>120</v>
      </c>
      <c r="B4428" s="29" t="n">
        <v>44957</v>
      </c>
      <c r="C4428" s="28" t="n">
        <v>15345.53</v>
      </c>
      <c r="D4428" s="28" t="n">
        <v>1440</v>
      </c>
      <c r="E4428" s="28" t="s">
        <v>380</v>
      </c>
    </row>
    <row r="4429" customFormat="false" ht="15" hidden="false" customHeight="false" outlineLevel="0" collapsed="false">
      <c r="A4429" s="28" t="n">
        <v>120</v>
      </c>
      <c r="B4429" s="29" t="n">
        <v>44985</v>
      </c>
      <c r="C4429" s="28" t="n">
        <v>16524.06</v>
      </c>
      <c r="D4429" s="28" t="n">
        <v>1440</v>
      </c>
      <c r="E4429" s="28" t="s">
        <v>380</v>
      </c>
    </row>
    <row r="4430" customFormat="false" ht="15" hidden="false" customHeight="false" outlineLevel="0" collapsed="false">
      <c r="A4430" s="28" t="n">
        <v>120</v>
      </c>
      <c r="B4430" s="29" t="n">
        <v>45016</v>
      </c>
      <c r="C4430" s="28" t="n">
        <v>17644.35</v>
      </c>
      <c r="D4430" s="28" t="n">
        <v>1440</v>
      </c>
      <c r="E4430" s="28" t="s">
        <v>380</v>
      </c>
    </row>
    <row r="4431" customFormat="false" ht="15" hidden="false" customHeight="false" outlineLevel="0" collapsed="false">
      <c r="A4431" s="28" t="n">
        <v>120</v>
      </c>
      <c r="B4431" s="29" t="n">
        <v>45046</v>
      </c>
      <c r="C4431" s="28" t="n">
        <v>18994.99</v>
      </c>
      <c r="D4431" s="28" t="n">
        <v>1440</v>
      </c>
      <c r="E4431" s="28" t="s">
        <v>380</v>
      </c>
    </row>
    <row r="4432" customFormat="false" ht="15" hidden="false" customHeight="false" outlineLevel="0" collapsed="false">
      <c r="A4432" s="28" t="n">
        <v>120</v>
      </c>
      <c r="B4432" s="29" t="n">
        <v>45077</v>
      </c>
      <c r="C4432" s="28" t="n">
        <v>20290.02</v>
      </c>
      <c r="D4432" s="28" t="n">
        <v>1440</v>
      </c>
      <c r="E4432" s="28" t="s">
        <v>380</v>
      </c>
    </row>
    <row r="4433" customFormat="false" ht="15" hidden="false" customHeight="false" outlineLevel="0" collapsed="false">
      <c r="A4433" s="28" t="n">
        <v>120</v>
      </c>
      <c r="B4433" s="29" t="n">
        <v>45107</v>
      </c>
      <c r="C4433" s="28" t="n">
        <v>21467.97</v>
      </c>
      <c r="D4433" s="28" t="n">
        <v>1440</v>
      </c>
      <c r="E4433" s="28" t="s">
        <v>380</v>
      </c>
    </row>
    <row r="4434" customFormat="false" ht="15" hidden="false" customHeight="false" outlineLevel="0" collapsed="false">
      <c r="A4434" s="28" t="n">
        <v>120</v>
      </c>
      <c r="B4434" s="29" t="n">
        <v>45138</v>
      </c>
      <c r="C4434" s="28" t="n">
        <v>22720.11</v>
      </c>
      <c r="D4434" s="28" t="n">
        <v>1440</v>
      </c>
      <c r="E4434" s="28" t="s">
        <v>380</v>
      </c>
    </row>
    <row r="4435" customFormat="false" ht="15" hidden="false" customHeight="false" outlineLevel="0" collapsed="false">
      <c r="A4435" s="28" t="n">
        <v>120</v>
      </c>
      <c r="B4435" s="29" t="n">
        <v>45169</v>
      </c>
      <c r="C4435" s="28" t="n">
        <v>22861.02</v>
      </c>
      <c r="D4435" s="28" t="n">
        <v>383.82</v>
      </c>
      <c r="E4435" s="28" t="s">
        <v>381</v>
      </c>
    </row>
    <row r="4436" customFormat="false" ht="15" hidden="false" customHeight="false" outlineLevel="0" collapsed="false">
      <c r="A4436" s="28" t="n">
        <v>120</v>
      </c>
      <c r="B4436" s="29" t="n">
        <v>45199</v>
      </c>
      <c r="C4436" s="28" t="n">
        <v>24119.88</v>
      </c>
      <c r="D4436" s="28" t="n">
        <v>1440</v>
      </c>
      <c r="E4436" s="28" t="s">
        <v>380</v>
      </c>
    </row>
    <row r="4437" customFormat="false" ht="15" hidden="false" customHeight="false" outlineLevel="0" collapsed="false">
      <c r="A4437" s="28" t="n">
        <v>120</v>
      </c>
      <c r="B4437" s="29" t="n">
        <v>45230</v>
      </c>
      <c r="C4437" s="28" t="n">
        <v>25199.62</v>
      </c>
      <c r="D4437" s="28" t="n">
        <v>1440</v>
      </c>
      <c r="E4437" s="28" t="s">
        <v>380</v>
      </c>
    </row>
    <row r="4438" customFormat="false" ht="15" hidden="false" customHeight="false" outlineLevel="0" collapsed="false">
      <c r="A4438" s="28" t="n">
        <v>120</v>
      </c>
      <c r="B4438" s="29" t="n">
        <v>45260</v>
      </c>
      <c r="C4438" s="28" t="n">
        <v>26558.49</v>
      </c>
      <c r="D4438" s="28" t="n">
        <v>1440</v>
      </c>
      <c r="E4438" s="28" t="s">
        <v>380</v>
      </c>
    </row>
    <row r="4439" customFormat="false" ht="15" hidden="false" customHeight="false" outlineLevel="0" collapsed="false">
      <c r="A4439" s="28" t="n">
        <v>120</v>
      </c>
      <c r="B4439" s="29" t="n">
        <v>45291</v>
      </c>
      <c r="C4439" s="28" t="n">
        <v>27838.83</v>
      </c>
      <c r="D4439" s="28" t="n">
        <v>1440</v>
      </c>
      <c r="E4439" s="28" t="s">
        <v>380</v>
      </c>
    </row>
    <row r="4440" customFormat="false" ht="15" hidden="false" customHeight="false" outlineLevel="0" collapsed="false">
      <c r="A4440" s="28" t="n">
        <v>120</v>
      </c>
      <c r="B4440" s="29" t="n">
        <v>45322</v>
      </c>
      <c r="C4440" s="28" t="n">
        <v>28378.67</v>
      </c>
      <c r="D4440" s="28" t="n">
        <v>941.83</v>
      </c>
      <c r="E4440" s="28" t="s">
        <v>381</v>
      </c>
    </row>
    <row r="4441" customFormat="false" ht="15" hidden="false" customHeight="false" outlineLevel="0" collapsed="false">
      <c r="A4441" s="28" t="n">
        <v>120</v>
      </c>
      <c r="B4441" s="29" t="n">
        <v>45351</v>
      </c>
      <c r="C4441" s="28" t="n">
        <v>29462.33</v>
      </c>
      <c r="D4441" s="28" t="n">
        <v>1440</v>
      </c>
      <c r="E4441" s="28" t="s">
        <v>380</v>
      </c>
    </row>
    <row r="4442" customFormat="false" ht="15" hidden="false" customHeight="false" outlineLevel="0" collapsed="false">
      <c r="A4442" s="28" t="n">
        <v>120</v>
      </c>
      <c r="B4442" s="29" t="n">
        <v>45382</v>
      </c>
      <c r="C4442" s="28" t="n">
        <v>29084.49</v>
      </c>
      <c r="D4442" s="28" t="n">
        <v>0</v>
      </c>
      <c r="E4442" s="28" t="s">
        <v>379</v>
      </c>
    </row>
    <row r="4443" customFormat="false" ht="15" hidden="false" customHeight="false" outlineLevel="0" collapsed="false">
      <c r="A4443" s="28" t="n">
        <v>120</v>
      </c>
      <c r="B4443" s="29" t="n">
        <v>45412</v>
      </c>
      <c r="C4443" s="28" t="n">
        <v>30136.16</v>
      </c>
      <c r="D4443" s="28" t="n">
        <v>1440</v>
      </c>
      <c r="E4443" s="28" t="s">
        <v>380</v>
      </c>
    </row>
    <row r="4444" customFormat="false" ht="15" hidden="false" customHeight="false" outlineLevel="0" collapsed="false">
      <c r="A4444" s="28" t="n">
        <v>120</v>
      </c>
      <c r="B4444" s="29" t="n">
        <v>45443</v>
      </c>
      <c r="C4444" s="28" t="n">
        <v>31528.76</v>
      </c>
      <c r="D4444" s="28" t="n">
        <v>1440</v>
      </c>
      <c r="E4444" s="28" t="s">
        <v>380</v>
      </c>
    </row>
    <row r="4445" customFormat="false" ht="15" hidden="false" customHeight="false" outlineLevel="0" collapsed="false">
      <c r="A4445" s="28" t="n">
        <v>120</v>
      </c>
      <c r="B4445" s="29" t="n">
        <v>45473</v>
      </c>
      <c r="C4445" s="28" t="n">
        <v>32580.12</v>
      </c>
      <c r="D4445" s="28" t="n">
        <v>1440</v>
      </c>
      <c r="E4445" s="28" t="s">
        <v>380</v>
      </c>
    </row>
    <row r="4446" customFormat="false" ht="15" hidden="false" customHeight="false" outlineLevel="0" collapsed="false">
      <c r="A4446" s="28" t="n">
        <v>120</v>
      </c>
      <c r="B4446" s="29" t="n">
        <v>45504</v>
      </c>
      <c r="C4446" s="28" t="n">
        <v>33633.66</v>
      </c>
      <c r="D4446" s="28" t="n">
        <v>1440</v>
      </c>
      <c r="E4446" s="28" t="s">
        <v>380</v>
      </c>
    </row>
    <row r="4447" customFormat="false" ht="15" hidden="false" customHeight="false" outlineLevel="0" collapsed="false">
      <c r="A4447" s="28" t="n">
        <v>120</v>
      </c>
      <c r="B4447" s="29" t="n">
        <v>45535</v>
      </c>
      <c r="C4447" s="28" t="n">
        <v>34839.99</v>
      </c>
      <c r="D4447" s="28" t="n">
        <v>1440</v>
      </c>
      <c r="E4447" s="28" t="s">
        <v>380</v>
      </c>
    </row>
    <row r="4448" customFormat="false" ht="15" hidden="false" customHeight="false" outlineLevel="0" collapsed="false">
      <c r="A4448" s="28" t="n">
        <v>120</v>
      </c>
      <c r="B4448" s="29" t="n">
        <v>45565</v>
      </c>
      <c r="C4448" s="28" t="n">
        <v>35868.87</v>
      </c>
      <c r="D4448" s="28" t="n">
        <v>1440</v>
      </c>
      <c r="E4448" s="28" t="s">
        <v>380</v>
      </c>
    </row>
    <row r="4449" customFormat="false" ht="15" hidden="false" customHeight="false" outlineLevel="0" collapsed="false">
      <c r="A4449" s="28" t="n">
        <v>120</v>
      </c>
      <c r="B4449" s="29" t="n">
        <v>45596</v>
      </c>
      <c r="C4449" s="28" t="n">
        <v>37059.57</v>
      </c>
      <c r="D4449" s="28" t="n">
        <v>1440</v>
      </c>
      <c r="E4449" s="28" t="s">
        <v>380</v>
      </c>
    </row>
    <row r="4450" customFormat="false" ht="15" hidden="false" customHeight="false" outlineLevel="0" collapsed="false">
      <c r="A4450" s="28" t="n">
        <v>120</v>
      </c>
      <c r="B4450" s="29" t="n">
        <v>45626</v>
      </c>
      <c r="C4450" s="28" t="n">
        <v>38181.92</v>
      </c>
      <c r="D4450" s="28" t="n">
        <v>1440</v>
      </c>
      <c r="E4450" s="28" t="s">
        <v>380</v>
      </c>
    </row>
    <row r="4451" customFormat="false" ht="15" hidden="false" customHeight="false" outlineLevel="0" collapsed="false">
      <c r="A4451" s="28" t="n">
        <v>120</v>
      </c>
      <c r="B4451" s="29" t="n">
        <v>45657</v>
      </c>
      <c r="C4451" s="28" t="n">
        <v>39346.28</v>
      </c>
      <c r="D4451" s="28" t="n">
        <v>1440</v>
      </c>
      <c r="E4451" s="28" t="s">
        <v>380</v>
      </c>
    </row>
    <row r="4452" customFormat="false" ht="15" hidden="false" customHeight="false" outlineLevel="0" collapsed="false">
      <c r="A4452" s="28" t="n">
        <v>120</v>
      </c>
      <c r="B4452" s="29" t="n">
        <v>45688</v>
      </c>
      <c r="C4452" s="28" t="n">
        <v>40759.74</v>
      </c>
      <c r="D4452" s="28" t="n">
        <v>1440</v>
      </c>
      <c r="E4452" s="28" t="s">
        <v>380</v>
      </c>
    </row>
    <row r="4453" customFormat="false" ht="15" hidden="false" customHeight="false" outlineLevel="0" collapsed="false">
      <c r="A4453" s="28" t="n">
        <v>120</v>
      </c>
      <c r="B4453" s="29" t="n">
        <v>45716</v>
      </c>
      <c r="C4453" s="28" t="n">
        <v>42049.16</v>
      </c>
      <c r="D4453" s="28" t="n">
        <v>1440</v>
      </c>
      <c r="E4453" s="28" t="s">
        <v>380</v>
      </c>
    </row>
    <row r="4454" customFormat="false" ht="15" hidden="false" customHeight="false" outlineLevel="0" collapsed="false">
      <c r="A4454" s="28" t="n">
        <v>120</v>
      </c>
      <c r="B4454" s="29" t="n">
        <v>45747</v>
      </c>
      <c r="C4454" s="28" t="n">
        <v>43269.28</v>
      </c>
      <c r="D4454" s="28" t="n">
        <v>1440</v>
      </c>
      <c r="E4454" s="28" t="s">
        <v>380</v>
      </c>
    </row>
    <row r="4455" customFormat="false" ht="15" hidden="false" customHeight="false" outlineLevel="0" collapsed="false">
      <c r="A4455" s="28" t="n">
        <v>120</v>
      </c>
      <c r="B4455" s="29" t="n">
        <v>45777</v>
      </c>
      <c r="C4455" s="28" t="n">
        <v>44617.01</v>
      </c>
      <c r="D4455" s="28" t="n">
        <v>1440</v>
      </c>
      <c r="E4455" s="28" t="s">
        <v>380</v>
      </c>
    </row>
    <row r="4456" customFormat="false" ht="15" hidden="false" customHeight="false" outlineLevel="0" collapsed="false">
      <c r="A4456" s="28" t="n">
        <v>120</v>
      </c>
      <c r="B4456" s="29" t="n">
        <v>45808</v>
      </c>
      <c r="C4456" s="28" t="n">
        <v>45831.32</v>
      </c>
      <c r="D4456" s="28" t="n">
        <v>1440</v>
      </c>
      <c r="E4456" s="28" t="s">
        <v>380</v>
      </c>
    </row>
    <row r="4457" customFormat="false" ht="15" hidden="false" customHeight="false" outlineLevel="0" collapsed="false">
      <c r="A4457" s="28" t="n">
        <v>120</v>
      </c>
      <c r="B4457" s="29" t="n">
        <v>45838</v>
      </c>
      <c r="C4457" s="28" t="n">
        <v>47152.76</v>
      </c>
      <c r="D4457" s="28" t="n">
        <v>1440</v>
      </c>
      <c r="E4457" s="28" t="s">
        <v>380</v>
      </c>
    </row>
    <row r="4458" customFormat="false" ht="15" hidden="false" customHeight="false" outlineLevel="0" collapsed="false">
      <c r="A4458" s="28" t="n">
        <v>120</v>
      </c>
      <c r="B4458" s="29" t="n">
        <v>45869</v>
      </c>
      <c r="C4458" s="28" t="n">
        <v>48386.56</v>
      </c>
      <c r="D4458" s="28" t="n">
        <v>1440</v>
      </c>
      <c r="E4458" s="28" t="s">
        <v>380</v>
      </c>
    </row>
    <row r="4459" customFormat="false" ht="15" hidden="false" customHeight="false" outlineLevel="0" collapsed="false">
      <c r="A4459" s="28" t="n">
        <v>120</v>
      </c>
      <c r="B4459" s="29" t="n">
        <v>45900</v>
      </c>
      <c r="C4459" s="28" t="n">
        <v>49674.38</v>
      </c>
      <c r="D4459" s="28" t="n">
        <v>1440</v>
      </c>
      <c r="E4459" s="28" t="s">
        <v>380</v>
      </c>
    </row>
    <row r="4460" customFormat="false" ht="15" hidden="false" customHeight="false" outlineLevel="0" collapsed="false">
      <c r="A4460" s="28" t="n">
        <v>120</v>
      </c>
      <c r="B4460" s="29" t="n">
        <v>45930</v>
      </c>
      <c r="C4460" s="28" t="n">
        <v>51096.21</v>
      </c>
      <c r="D4460" s="28" t="n">
        <v>1440</v>
      </c>
      <c r="E4460" s="28" t="s">
        <v>380</v>
      </c>
    </row>
    <row r="4461" customFormat="false" ht="15" hidden="false" customHeight="false" outlineLevel="0" collapsed="false">
      <c r="A4461" s="28" t="n">
        <v>120</v>
      </c>
      <c r="B4461" s="29" t="n">
        <v>45961</v>
      </c>
      <c r="C4461" s="28" t="n">
        <v>52491.67</v>
      </c>
      <c r="D4461" s="28" t="n">
        <v>1440</v>
      </c>
      <c r="E4461" s="28" t="s">
        <v>380</v>
      </c>
    </row>
    <row r="4462" customFormat="false" ht="15" hidden="false" customHeight="false" outlineLevel="0" collapsed="false">
      <c r="A4462" s="28" t="n">
        <v>120</v>
      </c>
      <c r="B4462" s="29" t="n">
        <v>45991</v>
      </c>
      <c r="C4462" s="28" t="n">
        <v>53529.31</v>
      </c>
      <c r="D4462" s="28" t="n">
        <v>1440</v>
      </c>
      <c r="E4462" s="28" t="s">
        <v>380</v>
      </c>
    </row>
    <row r="4463" customFormat="false" ht="15" hidden="false" customHeight="false" outlineLevel="0" collapsed="false">
      <c r="A4463" s="28" t="n">
        <v>120</v>
      </c>
      <c r="B4463" s="29" t="n">
        <v>46022</v>
      </c>
      <c r="C4463" s="28" t="n">
        <v>54776.04</v>
      </c>
      <c r="D4463" s="28" t="n">
        <v>1440</v>
      </c>
      <c r="E4463" s="28" t="s">
        <v>380</v>
      </c>
    </row>
    <row r="4464" customFormat="false" ht="15" hidden="false" customHeight="false" outlineLevel="0" collapsed="false">
      <c r="A4464" s="28" t="n">
        <v>120</v>
      </c>
      <c r="B4464" s="29" t="n">
        <v>46053</v>
      </c>
      <c r="C4464" s="28" t="n">
        <v>55863.68</v>
      </c>
      <c r="D4464" s="28" t="n">
        <v>1440</v>
      </c>
      <c r="E4464" s="28" t="s">
        <v>380</v>
      </c>
    </row>
    <row r="4465" customFormat="false" ht="15" hidden="false" customHeight="false" outlineLevel="0" collapsed="false">
      <c r="A4465" s="28" t="n">
        <v>120</v>
      </c>
      <c r="B4465" s="29" t="n">
        <v>46081</v>
      </c>
      <c r="C4465" s="28" t="n">
        <v>57288.09</v>
      </c>
      <c r="D4465" s="28" t="n">
        <v>1440</v>
      </c>
      <c r="E4465" s="28" t="s">
        <v>380</v>
      </c>
    </row>
    <row r="4466" customFormat="false" ht="15" hidden="false" customHeight="false" outlineLevel="0" collapsed="false">
      <c r="A4466" s="28" t="n">
        <v>120</v>
      </c>
      <c r="B4466" s="29" t="n">
        <v>46112</v>
      </c>
      <c r="C4466" s="28" t="n">
        <v>57025.35</v>
      </c>
      <c r="D4466" s="28" t="n">
        <v>0</v>
      </c>
      <c r="E4466" s="28" t="s">
        <v>379</v>
      </c>
    </row>
    <row r="4467" customFormat="false" ht="15" hidden="false" customHeight="false" outlineLevel="0" collapsed="false">
      <c r="A4467" s="28" t="n">
        <v>120</v>
      </c>
      <c r="B4467" s="29" t="n">
        <v>46142</v>
      </c>
      <c r="C4467" s="28" t="n">
        <v>58265.51</v>
      </c>
      <c r="D4467" s="28" t="n">
        <v>1440</v>
      </c>
      <c r="E4467" s="28" t="s">
        <v>380</v>
      </c>
    </row>
    <row r="4468" customFormat="false" ht="15" hidden="false" customHeight="false" outlineLevel="0" collapsed="false">
      <c r="A4468" s="28" t="n">
        <v>120</v>
      </c>
      <c r="B4468" s="29" t="n">
        <v>46173</v>
      </c>
      <c r="C4468" s="28" t="n">
        <v>58239.76</v>
      </c>
      <c r="D4468" s="28" t="n">
        <v>361.95</v>
      </c>
      <c r="E4468" s="28" t="s">
        <v>381</v>
      </c>
    </row>
    <row r="4469" customFormat="false" ht="15" hidden="false" customHeight="false" outlineLevel="0" collapsed="false">
      <c r="A4469" s="28" t="n">
        <v>120</v>
      </c>
      <c r="B4469" s="29" t="n">
        <v>46203</v>
      </c>
      <c r="C4469" s="28" t="n">
        <v>59438.38</v>
      </c>
      <c r="D4469" s="28" t="n">
        <v>1440</v>
      </c>
      <c r="E4469" s="28" t="s">
        <v>380</v>
      </c>
    </row>
    <row r="4470" customFormat="false" ht="15" hidden="false" customHeight="false" outlineLevel="0" collapsed="false">
      <c r="A4470" s="28" t="n">
        <v>120</v>
      </c>
      <c r="B4470" s="29" t="n">
        <v>46234</v>
      </c>
      <c r="C4470" s="28" t="n">
        <v>60669.41</v>
      </c>
      <c r="D4470" s="28" t="n">
        <v>1440</v>
      </c>
      <c r="E4470" s="28" t="s">
        <v>380</v>
      </c>
    </row>
    <row r="4471" customFormat="false" ht="15" hidden="false" customHeight="false" outlineLevel="0" collapsed="false">
      <c r="A4471" s="28" t="n">
        <v>120</v>
      </c>
      <c r="B4471" s="29" t="n">
        <v>46265</v>
      </c>
      <c r="C4471" s="28" t="n">
        <v>62069.06</v>
      </c>
      <c r="D4471" s="28" t="n">
        <v>1440</v>
      </c>
      <c r="E4471" s="28" t="s">
        <v>380</v>
      </c>
    </row>
    <row r="4472" customFormat="false" ht="15" hidden="false" customHeight="false" outlineLevel="0" collapsed="false">
      <c r="A4472" s="28" t="n">
        <v>121</v>
      </c>
      <c r="B4472" s="29" t="n">
        <v>45626</v>
      </c>
      <c r="C4472" s="28" t="n">
        <v>7012.6</v>
      </c>
      <c r="D4472" s="28" t="n">
        <v>614.1</v>
      </c>
      <c r="E4472" s="28" t="s">
        <v>381</v>
      </c>
    </row>
    <row r="4473" customFormat="false" ht="15" hidden="false" customHeight="false" outlineLevel="0" collapsed="false">
      <c r="A4473" s="28" t="n">
        <v>121</v>
      </c>
      <c r="B4473" s="29" t="n">
        <v>45657</v>
      </c>
      <c r="C4473" s="28" t="n">
        <v>6962.17</v>
      </c>
      <c r="D4473" s="28" t="n">
        <v>0</v>
      </c>
      <c r="E4473" s="28" t="s">
        <v>379</v>
      </c>
    </row>
    <row r="4474" customFormat="false" ht="15" hidden="false" customHeight="false" outlineLevel="0" collapsed="false">
      <c r="A4474" s="28" t="n">
        <v>121</v>
      </c>
      <c r="B4474" s="29" t="n">
        <v>45688</v>
      </c>
      <c r="C4474" s="28" t="n">
        <v>8242.07</v>
      </c>
      <c r="D4474" s="28" t="n">
        <v>1490</v>
      </c>
      <c r="E4474" s="28" t="s">
        <v>380</v>
      </c>
    </row>
    <row r="4475" customFormat="false" ht="15" hidden="false" customHeight="false" outlineLevel="0" collapsed="false">
      <c r="A4475" s="28" t="n">
        <v>121</v>
      </c>
      <c r="B4475" s="29" t="n">
        <v>45716</v>
      </c>
      <c r="C4475" s="28" t="n">
        <v>8607.91</v>
      </c>
      <c r="D4475" s="28" t="n">
        <v>624.71</v>
      </c>
      <c r="E4475" s="28" t="s">
        <v>381</v>
      </c>
    </row>
    <row r="4476" customFormat="false" ht="15" hidden="false" customHeight="false" outlineLevel="0" collapsed="false">
      <c r="A4476" s="28" t="n">
        <v>121</v>
      </c>
      <c r="B4476" s="29" t="n">
        <v>45747</v>
      </c>
      <c r="C4476" s="28" t="n">
        <v>10007.63</v>
      </c>
      <c r="D4476" s="28" t="n">
        <v>1490</v>
      </c>
      <c r="E4476" s="28" t="s">
        <v>380</v>
      </c>
    </row>
    <row r="4477" customFormat="false" ht="15" hidden="false" customHeight="false" outlineLevel="0" collapsed="false">
      <c r="A4477" s="28" t="n">
        <v>121</v>
      </c>
      <c r="B4477" s="29" t="n">
        <v>45777</v>
      </c>
      <c r="C4477" s="28" t="n">
        <v>11312.65</v>
      </c>
      <c r="D4477" s="28" t="n">
        <v>1490</v>
      </c>
      <c r="E4477" s="28" t="s">
        <v>380</v>
      </c>
    </row>
    <row r="4478" customFormat="false" ht="15" hidden="false" customHeight="false" outlineLevel="0" collapsed="false">
      <c r="A4478" s="28" t="n">
        <v>121</v>
      </c>
      <c r="B4478" s="29" t="n">
        <v>45808</v>
      </c>
      <c r="C4478" s="28" t="n">
        <v>12784.02</v>
      </c>
      <c r="D4478" s="28" t="n">
        <v>1490</v>
      </c>
      <c r="E4478" s="28" t="s">
        <v>380</v>
      </c>
    </row>
    <row r="4479" customFormat="false" ht="15" hidden="false" customHeight="false" outlineLevel="0" collapsed="false">
      <c r="A4479" s="28" t="n">
        <v>121</v>
      </c>
      <c r="B4479" s="29" t="n">
        <v>45838</v>
      </c>
      <c r="C4479" s="28" t="n">
        <v>14261.47</v>
      </c>
      <c r="D4479" s="28" t="n">
        <v>1490</v>
      </c>
      <c r="E4479" s="28" t="s">
        <v>380</v>
      </c>
    </row>
    <row r="4480" customFormat="false" ht="15" hidden="false" customHeight="false" outlineLevel="0" collapsed="false">
      <c r="A4480" s="28" t="n">
        <v>121</v>
      </c>
      <c r="B4480" s="29" t="n">
        <v>45869</v>
      </c>
      <c r="C4480" s="28" t="n">
        <v>14021.74</v>
      </c>
      <c r="D4480" s="28" t="n">
        <v>0</v>
      </c>
      <c r="E4480" s="28" t="s">
        <v>379</v>
      </c>
    </row>
    <row r="4481" customFormat="false" ht="15" hidden="false" customHeight="false" outlineLevel="0" collapsed="false">
      <c r="A4481" s="28" t="n">
        <v>121</v>
      </c>
      <c r="B4481" s="29" t="n">
        <v>45900</v>
      </c>
      <c r="C4481" s="28" t="n">
        <v>15397.49</v>
      </c>
      <c r="D4481" s="28" t="n">
        <v>1490</v>
      </c>
      <c r="E4481" s="28" t="s">
        <v>380</v>
      </c>
    </row>
    <row r="4482" customFormat="false" ht="15" hidden="false" customHeight="false" outlineLevel="0" collapsed="false">
      <c r="A4482" s="28" t="n">
        <v>121</v>
      </c>
      <c r="B4482" s="29" t="n">
        <v>45930</v>
      </c>
      <c r="C4482" s="28" t="n">
        <v>16857.55</v>
      </c>
      <c r="D4482" s="28" t="n">
        <v>1490</v>
      </c>
      <c r="E4482" s="28" t="s">
        <v>380</v>
      </c>
    </row>
    <row r="4483" customFormat="false" ht="15" hidden="false" customHeight="false" outlineLevel="0" collapsed="false">
      <c r="A4483" s="28" t="n">
        <v>121</v>
      </c>
      <c r="B4483" s="29" t="n">
        <v>45961</v>
      </c>
      <c r="C4483" s="28" t="n">
        <v>18201.31</v>
      </c>
      <c r="D4483" s="28" t="n">
        <v>1490</v>
      </c>
      <c r="E4483" s="28" t="s">
        <v>380</v>
      </c>
    </row>
    <row r="4484" customFormat="false" ht="15" hidden="false" customHeight="false" outlineLevel="0" collapsed="false">
      <c r="A4484" s="28" t="n">
        <v>121</v>
      </c>
      <c r="B4484" s="29" t="n">
        <v>45991</v>
      </c>
      <c r="C4484" s="28" t="n">
        <v>19447.5</v>
      </c>
      <c r="D4484" s="28" t="n">
        <v>1490</v>
      </c>
      <c r="E4484" s="28" t="s">
        <v>380</v>
      </c>
    </row>
    <row r="4485" customFormat="false" ht="15" hidden="false" customHeight="false" outlineLevel="0" collapsed="false">
      <c r="A4485" s="28" t="n">
        <v>121</v>
      </c>
      <c r="B4485" s="29" t="n">
        <v>46022</v>
      </c>
      <c r="C4485" s="28" t="n">
        <v>20512.02</v>
      </c>
      <c r="D4485" s="28" t="n">
        <v>1490</v>
      </c>
      <c r="E4485" s="28" t="s">
        <v>380</v>
      </c>
    </row>
    <row r="4486" customFormat="false" ht="15" hidden="false" customHeight="false" outlineLevel="0" collapsed="false">
      <c r="A4486" s="28" t="n">
        <v>121</v>
      </c>
      <c r="B4486" s="29" t="n">
        <v>46053</v>
      </c>
      <c r="C4486" s="28" t="n">
        <v>20253.43</v>
      </c>
      <c r="D4486" s="28" t="n">
        <v>0</v>
      </c>
      <c r="E4486" s="28" t="s">
        <v>379</v>
      </c>
    </row>
    <row r="4487" customFormat="false" ht="15" hidden="false" customHeight="false" outlineLevel="0" collapsed="false">
      <c r="A4487" s="28" t="n">
        <v>121</v>
      </c>
      <c r="B4487" s="29" t="n">
        <v>46081</v>
      </c>
      <c r="C4487" s="28" t="n">
        <v>21403.23</v>
      </c>
      <c r="D4487" s="28" t="n">
        <v>1490</v>
      </c>
      <c r="E4487" s="28" t="s">
        <v>380</v>
      </c>
    </row>
    <row r="4488" customFormat="false" ht="15" hidden="false" customHeight="false" outlineLevel="0" collapsed="false">
      <c r="A4488" s="28" t="n">
        <v>121</v>
      </c>
      <c r="B4488" s="29" t="n">
        <v>46112</v>
      </c>
      <c r="C4488" s="28" t="n">
        <v>22822.06</v>
      </c>
      <c r="D4488" s="28" t="n">
        <v>1490</v>
      </c>
      <c r="E4488" s="28" t="s">
        <v>380</v>
      </c>
    </row>
    <row r="4489" customFormat="false" ht="15" hidden="false" customHeight="false" outlineLevel="0" collapsed="false">
      <c r="A4489" s="28" t="n">
        <v>121</v>
      </c>
      <c r="B4489" s="29" t="n">
        <v>46142</v>
      </c>
      <c r="C4489" s="28" t="n">
        <v>24248.57</v>
      </c>
      <c r="D4489" s="28" t="n">
        <v>1490</v>
      </c>
      <c r="E4489" s="28" t="s">
        <v>380</v>
      </c>
    </row>
    <row r="4490" customFormat="false" ht="15" hidden="false" customHeight="false" outlineLevel="0" collapsed="false">
      <c r="A4490" s="28" t="n">
        <v>121</v>
      </c>
      <c r="B4490" s="29" t="n">
        <v>46173</v>
      </c>
      <c r="C4490" s="28" t="n">
        <v>25391.35</v>
      </c>
      <c r="D4490" s="28" t="n">
        <v>1490</v>
      </c>
      <c r="E4490" s="28" t="s">
        <v>380</v>
      </c>
    </row>
    <row r="4491" customFormat="false" ht="15" hidden="false" customHeight="false" outlineLevel="0" collapsed="false">
      <c r="A4491" s="28" t="n">
        <v>121</v>
      </c>
      <c r="B4491" s="29" t="n">
        <v>46203</v>
      </c>
      <c r="C4491" s="28" t="n">
        <v>26631.23</v>
      </c>
      <c r="D4491" s="28" t="n">
        <v>1490</v>
      </c>
      <c r="E4491" s="28" t="s">
        <v>380</v>
      </c>
    </row>
    <row r="4492" customFormat="false" ht="15" hidden="false" customHeight="false" outlineLevel="0" collapsed="false">
      <c r="A4492" s="28" t="n">
        <v>121</v>
      </c>
      <c r="B4492" s="29" t="n">
        <v>46234</v>
      </c>
      <c r="C4492" s="28" t="n">
        <v>27973.61</v>
      </c>
      <c r="D4492" s="28" t="n">
        <v>1490</v>
      </c>
      <c r="E4492" s="28" t="s">
        <v>380</v>
      </c>
    </row>
    <row r="4493" customFormat="false" ht="15" hidden="false" customHeight="false" outlineLevel="0" collapsed="false">
      <c r="A4493" s="28" t="n">
        <v>121</v>
      </c>
      <c r="B4493" s="29" t="n">
        <v>46265</v>
      </c>
      <c r="C4493" s="28" t="n">
        <v>29048.33</v>
      </c>
      <c r="D4493" s="28" t="n">
        <v>1490</v>
      </c>
      <c r="E4493" s="28" t="s">
        <v>380</v>
      </c>
    </row>
    <row r="4494" customFormat="false" ht="15" hidden="false" customHeight="false" outlineLevel="0" collapsed="false">
      <c r="A4494" s="28" t="n">
        <v>122</v>
      </c>
      <c r="B4494" s="29" t="n">
        <v>44957</v>
      </c>
      <c r="C4494" s="28" t="n">
        <v>8684.57</v>
      </c>
      <c r="D4494" s="28" t="n">
        <v>1520</v>
      </c>
      <c r="E4494" s="28" t="s">
        <v>380</v>
      </c>
    </row>
    <row r="4495" customFormat="false" ht="15" hidden="false" customHeight="false" outlineLevel="0" collapsed="false">
      <c r="A4495" s="28" t="n">
        <v>122</v>
      </c>
      <c r="B4495" s="29" t="n">
        <v>44985</v>
      </c>
      <c r="C4495" s="28" t="n">
        <v>9805.58</v>
      </c>
      <c r="D4495" s="28" t="n">
        <v>1520</v>
      </c>
      <c r="E4495" s="28" t="s">
        <v>380</v>
      </c>
    </row>
    <row r="4496" customFormat="false" ht="15" hidden="false" customHeight="false" outlineLevel="0" collapsed="false">
      <c r="A4496" s="28" t="n">
        <v>122</v>
      </c>
      <c r="B4496" s="29" t="n">
        <v>45016</v>
      </c>
      <c r="C4496" s="28" t="n">
        <v>11256.44</v>
      </c>
      <c r="D4496" s="28" t="n">
        <v>1520</v>
      </c>
      <c r="E4496" s="28" t="s">
        <v>380</v>
      </c>
    </row>
    <row r="4497" customFormat="false" ht="15" hidden="false" customHeight="false" outlineLevel="0" collapsed="false">
      <c r="A4497" s="28" t="n">
        <v>122</v>
      </c>
      <c r="B4497" s="29" t="n">
        <v>45046</v>
      </c>
      <c r="C4497" s="28" t="n">
        <v>12683.18</v>
      </c>
      <c r="D4497" s="28" t="n">
        <v>1520</v>
      </c>
      <c r="E4497" s="28" t="s">
        <v>380</v>
      </c>
    </row>
    <row r="4498" customFormat="false" ht="15" hidden="false" customHeight="false" outlineLevel="0" collapsed="false">
      <c r="A4498" s="28" t="n">
        <v>122</v>
      </c>
      <c r="B4498" s="29" t="n">
        <v>45077</v>
      </c>
      <c r="C4498" s="28" t="n">
        <v>13119.9</v>
      </c>
      <c r="D4498" s="28" t="n">
        <v>655.14</v>
      </c>
      <c r="E4498" s="28" t="s">
        <v>381</v>
      </c>
    </row>
    <row r="4499" customFormat="false" ht="15" hidden="false" customHeight="false" outlineLevel="0" collapsed="false">
      <c r="A4499" s="28" t="n">
        <v>122</v>
      </c>
      <c r="B4499" s="29" t="n">
        <v>45107</v>
      </c>
      <c r="C4499" s="28" t="n">
        <v>14369.71</v>
      </c>
      <c r="D4499" s="28" t="n">
        <v>1520</v>
      </c>
      <c r="E4499" s="28" t="s">
        <v>380</v>
      </c>
    </row>
    <row r="4500" customFormat="false" ht="15" hidden="false" customHeight="false" outlineLevel="0" collapsed="false">
      <c r="A4500" s="28" t="n">
        <v>122</v>
      </c>
      <c r="B4500" s="29" t="n">
        <v>45138</v>
      </c>
      <c r="C4500" s="28" t="n">
        <v>15788.49</v>
      </c>
      <c r="D4500" s="28" t="n">
        <v>1520</v>
      </c>
      <c r="E4500" s="28" t="s">
        <v>380</v>
      </c>
    </row>
    <row r="4501" customFormat="false" ht="15" hidden="false" customHeight="false" outlineLevel="0" collapsed="false">
      <c r="A4501" s="28" t="n">
        <v>122</v>
      </c>
      <c r="B4501" s="29" t="n">
        <v>45169</v>
      </c>
      <c r="C4501" s="28" t="n">
        <v>17017.58</v>
      </c>
      <c r="D4501" s="28" t="n">
        <v>1520</v>
      </c>
      <c r="E4501" s="28" t="s">
        <v>380</v>
      </c>
    </row>
    <row r="4502" customFormat="false" ht="15" hidden="false" customHeight="false" outlineLevel="0" collapsed="false">
      <c r="A4502" s="28" t="n">
        <v>122</v>
      </c>
      <c r="B4502" s="29" t="n">
        <v>45199</v>
      </c>
      <c r="C4502" s="28" t="n">
        <v>18213.77</v>
      </c>
      <c r="D4502" s="28" t="n">
        <v>1520</v>
      </c>
      <c r="E4502" s="28" t="s">
        <v>380</v>
      </c>
    </row>
    <row r="4503" customFormat="false" ht="15" hidden="false" customHeight="false" outlineLevel="0" collapsed="false">
      <c r="A4503" s="28" t="n">
        <v>122</v>
      </c>
      <c r="B4503" s="29" t="n">
        <v>45230</v>
      </c>
      <c r="C4503" s="28" t="n">
        <v>19676.41</v>
      </c>
      <c r="D4503" s="28" t="n">
        <v>1520</v>
      </c>
      <c r="E4503" s="28" t="s">
        <v>380</v>
      </c>
    </row>
    <row r="4504" customFormat="false" ht="15" hidden="false" customHeight="false" outlineLevel="0" collapsed="false">
      <c r="A4504" s="28" t="n">
        <v>122</v>
      </c>
      <c r="B4504" s="29" t="n">
        <v>45260</v>
      </c>
      <c r="C4504" s="28" t="n">
        <v>20766.23</v>
      </c>
      <c r="D4504" s="28" t="n">
        <v>1520</v>
      </c>
      <c r="E4504" s="28" t="s">
        <v>380</v>
      </c>
    </row>
    <row r="4505" customFormat="false" ht="15" hidden="false" customHeight="false" outlineLevel="0" collapsed="false">
      <c r="A4505" s="28" t="n">
        <v>122</v>
      </c>
      <c r="B4505" s="29" t="n">
        <v>45291</v>
      </c>
      <c r="C4505" s="28" t="n">
        <v>21844.69</v>
      </c>
      <c r="D4505" s="28" t="n">
        <v>1520</v>
      </c>
      <c r="E4505" s="28" t="s">
        <v>380</v>
      </c>
    </row>
    <row r="4506" customFormat="false" ht="15" hidden="false" customHeight="false" outlineLevel="0" collapsed="false">
      <c r="A4506" s="28" t="n">
        <v>122</v>
      </c>
      <c r="B4506" s="29" t="n">
        <v>45322</v>
      </c>
      <c r="C4506" s="28" t="n">
        <v>23116.46</v>
      </c>
      <c r="D4506" s="28" t="n">
        <v>1520</v>
      </c>
      <c r="E4506" s="28" t="s">
        <v>380</v>
      </c>
    </row>
    <row r="4507" customFormat="false" ht="15" hidden="false" customHeight="false" outlineLevel="0" collapsed="false">
      <c r="A4507" s="28" t="n">
        <v>122</v>
      </c>
      <c r="B4507" s="29" t="n">
        <v>45351</v>
      </c>
      <c r="C4507" s="28" t="n">
        <v>24207.19</v>
      </c>
      <c r="D4507" s="28" t="n">
        <v>1520</v>
      </c>
      <c r="E4507" s="28" t="s">
        <v>380</v>
      </c>
    </row>
    <row r="4508" customFormat="false" ht="15" hidden="false" customHeight="false" outlineLevel="0" collapsed="false">
      <c r="A4508" s="28" t="n">
        <v>122</v>
      </c>
      <c r="B4508" s="29" t="n">
        <v>45382</v>
      </c>
      <c r="C4508" s="28" t="n">
        <v>25309.45</v>
      </c>
      <c r="D4508" s="28" t="n">
        <v>1520</v>
      </c>
      <c r="E4508" s="28" t="s">
        <v>380</v>
      </c>
    </row>
    <row r="4509" customFormat="false" ht="15" hidden="false" customHeight="false" outlineLevel="0" collapsed="false">
      <c r="A4509" s="28" t="n">
        <v>122</v>
      </c>
      <c r="B4509" s="29" t="n">
        <v>45412</v>
      </c>
      <c r="C4509" s="28" t="n">
        <v>25379.24</v>
      </c>
      <c r="D4509" s="28" t="n">
        <v>399.05</v>
      </c>
      <c r="E4509" s="28" t="s">
        <v>381</v>
      </c>
    </row>
    <row r="4510" customFormat="false" ht="15" hidden="false" customHeight="false" outlineLevel="0" collapsed="false">
      <c r="A4510" s="28" t="n">
        <v>122</v>
      </c>
      <c r="B4510" s="29" t="n">
        <v>45443</v>
      </c>
      <c r="C4510" s="28" t="n">
        <v>26690.99</v>
      </c>
      <c r="D4510" s="28" t="n">
        <v>1520</v>
      </c>
      <c r="E4510" s="28" t="s">
        <v>380</v>
      </c>
    </row>
    <row r="4511" customFormat="false" ht="15" hidden="false" customHeight="false" outlineLevel="0" collapsed="false">
      <c r="A4511" s="28" t="n">
        <v>122</v>
      </c>
      <c r="B4511" s="29" t="n">
        <v>45473</v>
      </c>
      <c r="C4511" s="28" t="n">
        <v>27091.17</v>
      </c>
      <c r="D4511" s="28" t="n">
        <v>726.23</v>
      </c>
      <c r="E4511" s="28" t="s">
        <v>381</v>
      </c>
    </row>
    <row r="4512" customFormat="false" ht="15" hidden="false" customHeight="false" outlineLevel="0" collapsed="false">
      <c r="A4512" s="28" t="n">
        <v>122</v>
      </c>
      <c r="B4512" s="29" t="n">
        <v>45504</v>
      </c>
      <c r="C4512" s="28" t="n">
        <v>28390.57</v>
      </c>
      <c r="D4512" s="28" t="n">
        <v>1520</v>
      </c>
      <c r="E4512" s="28" t="s">
        <v>380</v>
      </c>
    </row>
    <row r="4513" customFormat="false" ht="15" hidden="false" customHeight="false" outlineLevel="0" collapsed="false">
      <c r="A4513" s="28" t="n">
        <v>122</v>
      </c>
      <c r="B4513" s="29" t="n">
        <v>45535</v>
      </c>
      <c r="C4513" s="28" t="n">
        <v>29702.69</v>
      </c>
      <c r="D4513" s="28" t="n">
        <v>1520</v>
      </c>
      <c r="E4513" s="28" t="s">
        <v>380</v>
      </c>
    </row>
    <row r="4514" customFormat="false" ht="15" hidden="false" customHeight="false" outlineLevel="0" collapsed="false">
      <c r="A4514" s="28" t="n">
        <v>122</v>
      </c>
      <c r="B4514" s="29" t="n">
        <v>45565</v>
      </c>
      <c r="C4514" s="28" t="n">
        <v>30878.11</v>
      </c>
      <c r="D4514" s="28" t="n">
        <v>1520</v>
      </c>
      <c r="E4514" s="28" t="s">
        <v>380</v>
      </c>
    </row>
    <row r="4515" customFormat="false" ht="15" hidden="false" customHeight="false" outlineLevel="0" collapsed="false">
      <c r="A4515" s="28" t="n">
        <v>122</v>
      </c>
      <c r="B4515" s="29" t="n">
        <v>45596</v>
      </c>
      <c r="C4515" s="28" t="n">
        <v>32051.57</v>
      </c>
      <c r="D4515" s="28" t="n">
        <v>1520</v>
      </c>
      <c r="E4515" s="28" t="s">
        <v>380</v>
      </c>
    </row>
    <row r="4516" customFormat="false" ht="15" hidden="false" customHeight="false" outlineLevel="0" collapsed="false">
      <c r="A4516" s="28" t="n">
        <v>122</v>
      </c>
      <c r="B4516" s="29" t="n">
        <v>45626</v>
      </c>
      <c r="C4516" s="28" t="n">
        <v>33426.09</v>
      </c>
      <c r="D4516" s="28" t="n">
        <v>1520</v>
      </c>
      <c r="E4516" s="28" t="s">
        <v>380</v>
      </c>
    </row>
    <row r="4517" customFormat="false" ht="15" hidden="false" customHeight="false" outlineLevel="0" collapsed="false">
      <c r="A4517" s="28" t="n">
        <v>122</v>
      </c>
      <c r="B4517" s="29" t="n">
        <v>45657</v>
      </c>
      <c r="C4517" s="28" t="n">
        <v>34726.88</v>
      </c>
      <c r="D4517" s="28" t="n">
        <v>1520</v>
      </c>
      <c r="E4517" s="28" t="s">
        <v>380</v>
      </c>
    </row>
    <row r="4518" customFormat="false" ht="15" hidden="false" customHeight="false" outlineLevel="0" collapsed="false">
      <c r="A4518" s="28" t="n">
        <v>122</v>
      </c>
      <c r="B4518" s="29" t="n">
        <v>45688</v>
      </c>
      <c r="C4518" s="28" t="n">
        <v>36069.07</v>
      </c>
      <c r="D4518" s="28" t="n">
        <v>1520</v>
      </c>
      <c r="E4518" s="28" t="s">
        <v>380</v>
      </c>
    </row>
    <row r="4519" customFormat="false" ht="15" hidden="false" customHeight="false" outlineLevel="0" collapsed="false">
      <c r="A4519" s="28" t="n">
        <v>122</v>
      </c>
      <c r="B4519" s="29" t="n">
        <v>45716</v>
      </c>
      <c r="C4519" s="28" t="n">
        <v>37314.31</v>
      </c>
      <c r="D4519" s="28" t="n">
        <v>1520</v>
      </c>
      <c r="E4519" s="28" t="s">
        <v>380</v>
      </c>
    </row>
    <row r="4520" customFormat="false" ht="15" hidden="false" customHeight="false" outlineLevel="0" collapsed="false">
      <c r="A4520" s="28" t="n">
        <v>122</v>
      </c>
      <c r="B4520" s="29" t="n">
        <v>45747</v>
      </c>
      <c r="C4520" s="28" t="n">
        <v>38420.54</v>
      </c>
      <c r="D4520" s="28" t="n">
        <v>1520</v>
      </c>
      <c r="E4520" s="28" t="s">
        <v>380</v>
      </c>
    </row>
    <row r="4521" customFormat="false" ht="15" hidden="false" customHeight="false" outlineLevel="0" collapsed="false">
      <c r="A4521" s="28" t="n">
        <v>122</v>
      </c>
      <c r="B4521" s="29" t="n">
        <v>45777</v>
      </c>
      <c r="C4521" s="28" t="n">
        <v>39918.63</v>
      </c>
      <c r="D4521" s="28" t="n">
        <v>1520</v>
      </c>
      <c r="E4521" s="28" t="s">
        <v>380</v>
      </c>
    </row>
    <row r="4522" customFormat="false" ht="15" hidden="false" customHeight="false" outlineLevel="0" collapsed="false">
      <c r="A4522" s="28" t="n">
        <v>122</v>
      </c>
      <c r="B4522" s="29" t="n">
        <v>45808</v>
      </c>
      <c r="C4522" s="28" t="n">
        <v>41047.59</v>
      </c>
      <c r="D4522" s="28" t="n">
        <v>1520</v>
      </c>
      <c r="E4522" s="28" t="s">
        <v>380</v>
      </c>
    </row>
    <row r="4523" customFormat="false" ht="15" hidden="false" customHeight="false" outlineLevel="0" collapsed="false">
      <c r="A4523" s="28" t="n">
        <v>122</v>
      </c>
      <c r="B4523" s="29" t="n">
        <v>45838</v>
      </c>
      <c r="C4523" s="28" t="n">
        <v>42432.98</v>
      </c>
      <c r="D4523" s="28" t="n">
        <v>1520</v>
      </c>
      <c r="E4523" s="28" t="s">
        <v>380</v>
      </c>
    </row>
    <row r="4524" customFormat="false" ht="15" hidden="false" customHeight="false" outlineLevel="0" collapsed="false">
      <c r="A4524" s="28" t="n">
        <v>122</v>
      </c>
      <c r="B4524" s="29" t="n">
        <v>45869</v>
      </c>
      <c r="C4524" s="28" t="n">
        <v>43854.21</v>
      </c>
      <c r="D4524" s="28" t="n">
        <v>1520</v>
      </c>
      <c r="E4524" s="28" t="s">
        <v>380</v>
      </c>
    </row>
    <row r="4525" customFormat="false" ht="15" hidden="false" customHeight="false" outlineLevel="0" collapsed="false">
      <c r="A4525" s="28" t="n">
        <v>122</v>
      </c>
      <c r="B4525" s="29" t="n">
        <v>45900</v>
      </c>
      <c r="C4525" s="28" t="n">
        <v>45350.58</v>
      </c>
      <c r="D4525" s="28" t="n">
        <v>1520</v>
      </c>
      <c r="E4525" s="28" t="s">
        <v>380</v>
      </c>
    </row>
    <row r="4526" customFormat="false" ht="15" hidden="false" customHeight="false" outlineLevel="0" collapsed="false">
      <c r="A4526" s="28" t="n">
        <v>122</v>
      </c>
      <c r="B4526" s="29" t="n">
        <v>45930</v>
      </c>
      <c r="C4526" s="28" t="n">
        <v>46650.14</v>
      </c>
      <c r="D4526" s="28" t="n">
        <v>1520</v>
      </c>
      <c r="E4526" s="28" t="s">
        <v>380</v>
      </c>
    </row>
    <row r="4527" customFormat="false" ht="15" hidden="false" customHeight="false" outlineLevel="0" collapsed="false">
      <c r="A4527" s="28" t="n">
        <v>122</v>
      </c>
      <c r="B4527" s="29" t="n">
        <v>45961</v>
      </c>
      <c r="C4527" s="28" t="n">
        <v>47008.06</v>
      </c>
      <c r="D4527" s="28" t="n">
        <v>807.28</v>
      </c>
      <c r="E4527" s="28" t="s">
        <v>381</v>
      </c>
    </row>
    <row r="4528" customFormat="false" ht="15" hidden="false" customHeight="false" outlineLevel="0" collapsed="false">
      <c r="A4528" s="28" t="n">
        <v>122</v>
      </c>
      <c r="B4528" s="29" t="n">
        <v>45991</v>
      </c>
      <c r="C4528" s="28" t="n">
        <v>48245.78</v>
      </c>
      <c r="D4528" s="28" t="n">
        <v>1520</v>
      </c>
      <c r="E4528" s="28" t="s">
        <v>380</v>
      </c>
    </row>
    <row r="4529" customFormat="false" ht="15" hidden="false" customHeight="false" outlineLevel="0" collapsed="false">
      <c r="A4529" s="28" t="n">
        <v>122</v>
      </c>
      <c r="B4529" s="29" t="n">
        <v>46022</v>
      </c>
      <c r="C4529" s="28" t="n">
        <v>48895.96</v>
      </c>
      <c r="D4529" s="28" t="n">
        <v>844.98</v>
      </c>
      <c r="E4529" s="28" t="s">
        <v>381</v>
      </c>
    </row>
    <row r="4530" customFormat="false" ht="15" hidden="false" customHeight="false" outlineLevel="0" collapsed="false">
      <c r="A4530" s="28" t="n">
        <v>122</v>
      </c>
      <c r="B4530" s="29" t="n">
        <v>46053</v>
      </c>
      <c r="C4530" s="28" t="n">
        <v>50151.65</v>
      </c>
      <c r="D4530" s="28" t="n">
        <v>1520</v>
      </c>
      <c r="E4530" s="28" t="s">
        <v>380</v>
      </c>
    </row>
    <row r="4531" customFormat="false" ht="15" hidden="false" customHeight="false" outlineLevel="0" collapsed="false">
      <c r="A4531" s="28" t="n">
        <v>122</v>
      </c>
      <c r="B4531" s="29" t="n">
        <v>46081</v>
      </c>
      <c r="C4531" s="28" t="n">
        <v>51622.25</v>
      </c>
      <c r="D4531" s="28" t="n">
        <v>1520</v>
      </c>
      <c r="E4531" s="28" t="s">
        <v>380</v>
      </c>
    </row>
    <row r="4532" customFormat="false" ht="15" hidden="false" customHeight="false" outlineLevel="0" collapsed="false">
      <c r="A4532" s="28" t="n">
        <v>122</v>
      </c>
      <c r="B4532" s="29" t="n">
        <v>46112</v>
      </c>
      <c r="C4532" s="28" t="n">
        <v>52864.13</v>
      </c>
      <c r="D4532" s="28" t="n">
        <v>1520</v>
      </c>
      <c r="E4532" s="28" t="s">
        <v>380</v>
      </c>
    </row>
    <row r="4533" customFormat="false" ht="15" hidden="false" customHeight="false" outlineLevel="0" collapsed="false">
      <c r="A4533" s="28" t="n">
        <v>122</v>
      </c>
      <c r="B4533" s="29" t="n">
        <v>46142</v>
      </c>
      <c r="C4533" s="28" t="n">
        <v>54202.3</v>
      </c>
      <c r="D4533" s="28" t="n">
        <v>1520</v>
      </c>
      <c r="E4533" s="28" t="s">
        <v>380</v>
      </c>
    </row>
    <row r="4534" customFormat="false" ht="15" hidden="false" customHeight="false" outlineLevel="0" collapsed="false">
      <c r="A4534" s="28" t="n">
        <v>122</v>
      </c>
      <c r="B4534" s="29" t="n">
        <v>46173</v>
      </c>
      <c r="C4534" s="28" t="n">
        <v>55536.84</v>
      </c>
      <c r="D4534" s="28" t="n">
        <v>1520</v>
      </c>
      <c r="E4534" s="28" t="s">
        <v>380</v>
      </c>
    </row>
    <row r="4535" customFormat="false" ht="15" hidden="false" customHeight="false" outlineLevel="0" collapsed="false">
      <c r="A4535" s="28" t="n">
        <v>122</v>
      </c>
      <c r="B4535" s="29" t="n">
        <v>46203</v>
      </c>
      <c r="C4535" s="28" t="n">
        <v>56778.95</v>
      </c>
      <c r="D4535" s="28" t="n">
        <v>1520</v>
      </c>
      <c r="E4535" s="28" t="s">
        <v>380</v>
      </c>
    </row>
    <row r="4536" customFormat="false" ht="15" hidden="false" customHeight="false" outlineLevel="0" collapsed="false">
      <c r="A4536" s="28" t="n">
        <v>122</v>
      </c>
      <c r="B4536" s="29" t="n">
        <v>46234</v>
      </c>
      <c r="C4536" s="28" t="n">
        <v>58060</v>
      </c>
      <c r="D4536" s="28" t="n">
        <v>1520</v>
      </c>
      <c r="E4536" s="28" t="s">
        <v>380</v>
      </c>
    </row>
    <row r="4537" customFormat="false" ht="15" hidden="false" customHeight="false" outlineLevel="0" collapsed="false">
      <c r="A4537" s="28" t="n">
        <v>122</v>
      </c>
      <c r="B4537" s="29" t="n">
        <v>46265</v>
      </c>
      <c r="C4537" s="28" t="n">
        <v>59448.87</v>
      </c>
      <c r="D4537" s="28" t="n">
        <v>1520</v>
      </c>
      <c r="E4537" s="28" t="s">
        <v>380</v>
      </c>
    </row>
    <row r="4538" customFormat="false" ht="15" hidden="false" customHeight="false" outlineLevel="0" collapsed="false">
      <c r="A4538" s="28" t="n">
        <v>123</v>
      </c>
      <c r="B4538" s="29" t="n">
        <v>46265</v>
      </c>
      <c r="C4538" s="28" t="n">
        <v>6715.76</v>
      </c>
      <c r="D4538" s="28" t="n">
        <v>1600</v>
      </c>
      <c r="E4538" s="28" t="s">
        <v>380</v>
      </c>
    </row>
    <row r="4539" customFormat="false" ht="15" hidden="false" customHeight="false" outlineLevel="0" collapsed="false">
      <c r="A4539" s="28" t="n">
        <v>124</v>
      </c>
      <c r="B4539" s="29" t="n">
        <v>44957</v>
      </c>
      <c r="C4539" s="28" t="n">
        <v>4511.8</v>
      </c>
      <c r="D4539" s="28" t="n">
        <v>979.3</v>
      </c>
      <c r="E4539" s="28" t="s">
        <v>381</v>
      </c>
    </row>
    <row r="4540" customFormat="false" ht="15" hidden="false" customHeight="false" outlineLevel="0" collapsed="false">
      <c r="A4540" s="28" t="n">
        <v>124</v>
      </c>
      <c r="B4540" s="29" t="n">
        <v>44985</v>
      </c>
      <c r="C4540" s="28" t="n">
        <v>4331.75</v>
      </c>
      <c r="D4540" s="28" t="n">
        <v>0</v>
      </c>
      <c r="E4540" s="28" t="s">
        <v>379</v>
      </c>
    </row>
    <row r="4541" customFormat="false" ht="15" hidden="false" customHeight="false" outlineLevel="0" collapsed="false">
      <c r="A4541" s="28" t="n">
        <v>124</v>
      </c>
      <c r="B4541" s="29" t="n">
        <v>45016</v>
      </c>
      <c r="C4541" s="28" t="n">
        <v>5818.71</v>
      </c>
      <c r="D4541" s="28" t="n">
        <v>1580</v>
      </c>
      <c r="E4541" s="28" t="s">
        <v>380</v>
      </c>
    </row>
    <row r="4542" customFormat="false" ht="15" hidden="false" customHeight="false" outlineLevel="0" collapsed="false">
      <c r="A4542" s="28" t="n">
        <v>124</v>
      </c>
      <c r="B4542" s="29" t="n">
        <v>45046</v>
      </c>
      <c r="C4542" s="28" t="n">
        <v>7303.77</v>
      </c>
      <c r="D4542" s="28" t="n">
        <v>1580</v>
      </c>
      <c r="E4542" s="28" t="s">
        <v>380</v>
      </c>
    </row>
    <row r="4543" customFormat="false" ht="15" hidden="false" customHeight="false" outlineLevel="0" collapsed="false">
      <c r="A4543" s="28" t="n">
        <v>124</v>
      </c>
      <c r="B4543" s="29" t="n">
        <v>45077</v>
      </c>
      <c r="C4543" s="28" t="n">
        <v>8823.48</v>
      </c>
      <c r="D4543" s="28" t="n">
        <v>1580</v>
      </c>
      <c r="E4543" s="28" t="s">
        <v>380</v>
      </c>
    </row>
    <row r="4544" customFormat="false" ht="15" hidden="false" customHeight="false" outlineLevel="0" collapsed="false">
      <c r="A4544" s="28" t="n">
        <v>124</v>
      </c>
      <c r="B4544" s="29" t="n">
        <v>45107</v>
      </c>
      <c r="C4544" s="28" t="n">
        <v>10367.49</v>
      </c>
      <c r="D4544" s="28" t="n">
        <v>1580</v>
      </c>
      <c r="E4544" s="28" t="s">
        <v>380</v>
      </c>
    </row>
    <row r="4545" customFormat="false" ht="15" hidden="false" customHeight="false" outlineLevel="0" collapsed="false">
      <c r="A4545" s="28" t="n">
        <v>124</v>
      </c>
      <c r="B4545" s="29" t="n">
        <v>45138</v>
      </c>
      <c r="C4545" s="28" t="n">
        <v>11481.04</v>
      </c>
      <c r="D4545" s="28" t="n">
        <v>1580</v>
      </c>
      <c r="E4545" s="28" t="s">
        <v>380</v>
      </c>
    </row>
    <row r="4546" customFormat="false" ht="15" hidden="false" customHeight="false" outlineLevel="0" collapsed="false">
      <c r="A4546" s="28" t="n">
        <v>124</v>
      </c>
      <c r="B4546" s="29" t="n">
        <v>45169</v>
      </c>
      <c r="C4546" s="28" t="n">
        <v>12843.64</v>
      </c>
      <c r="D4546" s="28" t="n">
        <v>1580</v>
      </c>
      <c r="E4546" s="28" t="s">
        <v>380</v>
      </c>
    </row>
    <row r="4547" customFormat="false" ht="15" hidden="false" customHeight="false" outlineLevel="0" collapsed="false">
      <c r="A4547" s="28" t="n">
        <v>124</v>
      </c>
      <c r="B4547" s="29" t="n">
        <v>45199</v>
      </c>
      <c r="C4547" s="28" t="n">
        <v>14288.78</v>
      </c>
      <c r="D4547" s="28" t="n">
        <v>1580</v>
      </c>
      <c r="E4547" s="28" t="s">
        <v>380</v>
      </c>
    </row>
    <row r="4548" customFormat="false" ht="15" hidden="false" customHeight="false" outlineLevel="0" collapsed="false">
      <c r="A4548" s="28" t="n">
        <v>124</v>
      </c>
      <c r="B4548" s="29" t="n">
        <v>45230</v>
      </c>
      <c r="C4548" s="28" t="n">
        <v>15669.07</v>
      </c>
      <c r="D4548" s="28" t="n">
        <v>1580</v>
      </c>
      <c r="E4548" s="28" t="s">
        <v>380</v>
      </c>
    </row>
    <row r="4549" customFormat="false" ht="15" hidden="false" customHeight="false" outlineLevel="0" collapsed="false">
      <c r="A4549" s="28" t="n">
        <v>124</v>
      </c>
      <c r="B4549" s="29" t="n">
        <v>45260</v>
      </c>
      <c r="C4549" s="28" t="n">
        <v>17090.48</v>
      </c>
      <c r="D4549" s="28" t="n">
        <v>1580</v>
      </c>
      <c r="E4549" s="28" t="s">
        <v>380</v>
      </c>
    </row>
    <row r="4550" customFormat="false" ht="15" hidden="false" customHeight="false" outlineLevel="0" collapsed="false">
      <c r="A4550" s="28" t="n">
        <v>124</v>
      </c>
      <c r="B4550" s="29" t="n">
        <v>45291</v>
      </c>
      <c r="C4550" s="28" t="n">
        <v>18392.36</v>
      </c>
      <c r="D4550" s="28" t="n">
        <v>1580</v>
      </c>
      <c r="E4550" s="28" t="s">
        <v>380</v>
      </c>
    </row>
    <row r="4551" customFormat="false" ht="15" hidden="false" customHeight="false" outlineLevel="0" collapsed="false">
      <c r="A4551" s="28" t="n">
        <v>124</v>
      </c>
      <c r="B4551" s="29" t="n">
        <v>45322</v>
      </c>
      <c r="C4551" s="28" t="n">
        <v>19524.58</v>
      </c>
      <c r="D4551" s="28" t="n">
        <v>1580</v>
      </c>
      <c r="E4551" s="28" t="s">
        <v>380</v>
      </c>
    </row>
    <row r="4552" customFormat="false" ht="15" hidden="false" customHeight="false" outlineLevel="0" collapsed="false">
      <c r="A4552" s="28" t="n">
        <v>124</v>
      </c>
      <c r="B4552" s="29" t="n">
        <v>45351</v>
      </c>
      <c r="C4552" s="28" t="n">
        <v>20771.79</v>
      </c>
      <c r="D4552" s="28" t="n">
        <v>1580</v>
      </c>
      <c r="E4552" s="28" t="s">
        <v>380</v>
      </c>
    </row>
    <row r="4553" customFormat="false" ht="15" hidden="false" customHeight="false" outlineLevel="0" collapsed="false">
      <c r="A4553" s="28" t="n">
        <v>124</v>
      </c>
      <c r="B4553" s="29" t="n">
        <v>45382</v>
      </c>
      <c r="C4553" s="28" t="n">
        <v>22163.63</v>
      </c>
      <c r="D4553" s="28" t="n">
        <v>1580</v>
      </c>
      <c r="E4553" s="28" t="s">
        <v>380</v>
      </c>
    </row>
    <row r="4554" customFormat="false" ht="15" hidden="false" customHeight="false" outlineLevel="0" collapsed="false">
      <c r="A4554" s="28" t="n">
        <v>124</v>
      </c>
      <c r="B4554" s="29" t="n">
        <v>45412</v>
      </c>
      <c r="C4554" s="28" t="n">
        <v>22595</v>
      </c>
      <c r="D4554" s="28" t="n">
        <v>435.6</v>
      </c>
      <c r="E4554" s="28" t="s">
        <v>381</v>
      </c>
    </row>
    <row r="4555" customFormat="false" ht="15" hidden="false" customHeight="false" outlineLevel="0" collapsed="false">
      <c r="A4555" s="28" t="n">
        <v>124</v>
      </c>
      <c r="B4555" s="29" t="n">
        <v>45443</v>
      </c>
      <c r="C4555" s="28" t="n">
        <v>24111.22</v>
      </c>
      <c r="D4555" s="28" t="n">
        <v>1580</v>
      </c>
      <c r="E4555" s="28" t="s">
        <v>380</v>
      </c>
    </row>
    <row r="4556" customFormat="false" ht="15" hidden="false" customHeight="false" outlineLevel="0" collapsed="false">
      <c r="A4556" s="28" t="n">
        <v>124</v>
      </c>
      <c r="B4556" s="29" t="n">
        <v>45473</v>
      </c>
      <c r="C4556" s="28" t="n">
        <v>25420.18</v>
      </c>
      <c r="D4556" s="28" t="n">
        <v>1580</v>
      </c>
      <c r="E4556" s="28" t="s">
        <v>380</v>
      </c>
    </row>
    <row r="4557" customFormat="false" ht="15" hidden="false" customHeight="false" outlineLevel="0" collapsed="false">
      <c r="A4557" s="28" t="n">
        <v>124</v>
      </c>
      <c r="B4557" s="29" t="n">
        <v>45504</v>
      </c>
      <c r="C4557" s="28" t="n">
        <v>26876.16</v>
      </c>
      <c r="D4557" s="28" t="n">
        <v>1580</v>
      </c>
      <c r="E4557" s="28" t="s">
        <v>380</v>
      </c>
    </row>
    <row r="4558" customFormat="false" ht="15" hidden="false" customHeight="false" outlineLevel="0" collapsed="false">
      <c r="A4558" s="28" t="n">
        <v>124</v>
      </c>
      <c r="B4558" s="29" t="n">
        <v>45535</v>
      </c>
      <c r="C4558" s="28" t="n">
        <v>28296.77</v>
      </c>
      <c r="D4558" s="28" t="n">
        <v>1580</v>
      </c>
      <c r="E4558" s="28" t="s">
        <v>380</v>
      </c>
    </row>
    <row r="4559" customFormat="false" ht="15" hidden="false" customHeight="false" outlineLevel="0" collapsed="false">
      <c r="A4559" s="28" t="n">
        <v>124</v>
      </c>
      <c r="B4559" s="29" t="n">
        <v>45565</v>
      </c>
      <c r="C4559" s="28" t="n">
        <v>29613.08</v>
      </c>
      <c r="D4559" s="28" t="n">
        <v>1580</v>
      </c>
      <c r="E4559" s="28" t="s">
        <v>380</v>
      </c>
    </row>
    <row r="4560" customFormat="false" ht="15" hidden="false" customHeight="false" outlineLevel="0" collapsed="false">
      <c r="A4560" s="28" t="n">
        <v>124</v>
      </c>
      <c r="B4560" s="29" t="n">
        <v>45596</v>
      </c>
      <c r="C4560" s="28" t="n">
        <v>29966.4</v>
      </c>
      <c r="D4560" s="28" t="n">
        <v>490.32</v>
      </c>
      <c r="E4560" s="28" t="s">
        <v>381</v>
      </c>
    </row>
    <row r="4561" customFormat="false" ht="15" hidden="false" customHeight="false" outlineLevel="0" collapsed="false">
      <c r="A4561" s="28" t="n">
        <v>124</v>
      </c>
      <c r="B4561" s="29" t="n">
        <v>45626</v>
      </c>
      <c r="C4561" s="28" t="n">
        <v>31448.27</v>
      </c>
      <c r="D4561" s="28" t="n">
        <v>1580</v>
      </c>
      <c r="E4561" s="28" t="s">
        <v>380</v>
      </c>
    </row>
    <row r="4562" customFormat="false" ht="15" hidden="false" customHeight="false" outlineLevel="0" collapsed="false">
      <c r="A4562" s="28" t="n">
        <v>124</v>
      </c>
      <c r="B4562" s="29" t="n">
        <v>45657</v>
      </c>
      <c r="C4562" s="28" t="n">
        <v>32985.96</v>
      </c>
      <c r="D4562" s="28" t="n">
        <v>1580</v>
      </c>
      <c r="E4562" s="28" t="s">
        <v>380</v>
      </c>
    </row>
    <row r="4563" customFormat="false" ht="15" hidden="false" customHeight="false" outlineLevel="0" collapsed="false">
      <c r="A4563" s="28" t="n">
        <v>124</v>
      </c>
      <c r="B4563" s="29" t="n">
        <v>45688</v>
      </c>
      <c r="C4563" s="28" t="n">
        <v>34431.49</v>
      </c>
      <c r="D4563" s="28" t="n">
        <v>1580</v>
      </c>
      <c r="E4563" s="28" t="s">
        <v>380</v>
      </c>
    </row>
    <row r="4564" customFormat="false" ht="15" hidden="false" customHeight="false" outlineLevel="0" collapsed="false">
      <c r="A4564" s="28" t="n">
        <v>124</v>
      </c>
      <c r="B4564" s="29" t="n">
        <v>45716</v>
      </c>
      <c r="C4564" s="28" t="n">
        <v>35741.25</v>
      </c>
      <c r="D4564" s="28" t="n">
        <v>1580</v>
      </c>
      <c r="E4564" s="28" t="s">
        <v>380</v>
      </c>
    </row>
    <row r="4565" customFormat="false" ht="15" hidden="false" customHeight="false" outlineLevel="0" collapsed="false">
      <c r="A4565" s="28" t="n">
        <v>124</v>
      </c>
      <c r="B4565" s="29" t="n">
        <v>45747</v>
      </c>
      <c r="C4565" s="28" t="n">
        <v>37139.04</v>
      </c>
      <c r="D4565" s="28" t="n">
        <v>1580</v>
      </c>
      <c r="E4565" s="28" t="s">
        <v>380</v>
      </c>
    </row>
    <row r="4566" customFormat="false" ht="15" hidden="false" customHeight="false" outlineLevel="0" collapsed="false">
      <c r="A4566" s="28" t="n">
        <v>124</v>
      </c>
      <c r="B4566" s="29" t="n">
        <v>45777</v>
      </c>
      <c r="C4566" s="28" t="n">
        <v>36802.08</v>
      </c>
      <c r="D4566" s="28" t="n">
        <v>0</v>
      </c>
      <c r="E4566" s="28" t="s">
        <v>379</v>
      </c>
    </row>
    <row r="4567" customFormat="false" ht="15" hidden="false" customHeight="false" outlineLevel="0" collapsed="false">
      <c r="A4567" s="28" t="n">
        <v>124</v>
      </c>
      <c r="B4567" s="29" t="n">
        <v>45808</v>
      </c>
      <c r="C4567" s="28" t="n">
        <v>37712.59</v>
      </c>
      <c r="D4567" s="28" t="n">
        <v>1094.11</v>
      </c>
      <c r="E4567" s="28" t="s">
        <v>381</v>
      </c>
    </row>
    <row r="4568" customFormat="false" ht="15" hidden="false" customHeight="false" outlineLevel="0" collapsed="false">
      <c r="A4568" s="28" t="n">
        <v>124</v>
      </c>
      <c r="B4568" s="29" t="n">
        <v>45838</v>
      </c>
      <c r="C4568" s="28" t="n">
        <v>38898.34</v>
      </c>
      <c r="D4568" s="28" t="n">
        <v>1580</v>
      </c>
      <c r="E4568" s="28" t="s">
        <v>380</v>
      </c>
    </row>
    <row r="4569" customFormat="false" ht="15" hidden="false" customHeight="false" outlineLevel="0" collapsed="false">
      <c r="A4569" s="28" t="n">
        <v>124</v>
      </c>
      <c r="B4569" s="29" t="n">
        <v>45869</v>
      </c>
      <c r="C4569" s="28" t="n">
        <v>40467.46</v>
      </c>
      <c r="D4569" s="28" t="n">
        <v>1580</v>
      </c>
      <c r="E4569" s="28" t="s">
        <v>380</v>
      </c>
    </row>
    <row r="4570" customFormat="false" ht="15" hidden="false" customHeight="false" outlineLevel="0" collapsed="false">
      <c r="A4570" s="28" t="n">
        <v>124</v>
      </c>
      <c r="B4570" s="29" t="n">
        <v>45900</v>
      </c>
      <c r="C4570" s="28" t="n">
        <v>41600.76</v>
      </c>
      <c r="D4570" s="28" t="n">
        <v>1580</v>
      </c>
      <c r="E4570" s="28" t="s">
        <v>380</v>
      </c>
    </row>
    <row r="4571" customFormat="false" ht="15" hidden="false" customHeight="false" outlineLevel="0" collapsed="false">
      <c r="A4571" s="28" t="n">
        <v>124</v>
      </c>
      <c r="B4571" s="29" t="n">
        <v>45930</v>
      </c>
      <c r="C4571" s="28" t="n">
        <v>42076.58</v>
      </c>
      <c r="D4571" s="28" t="n">
        <v>863.21</v>
      </c>
      <c r="E4571" s="28" t="s">
        <v>381</v>
      </c>
    </row>
    <row r="4572" customFormat="false" ht="15" hidden="false" customHeight="false" outlineLevel="0" collapsed="false">
      <c r="A4572" s="28" t="n">
        <v>124</v>
      </c>
      <c r="B4572" s="29" t="n">
        <v>45961</v>
      </c>
      <c r="C4572" s="28" t="n">
        <v>43483.63</v>
      </c>
      <c r="D4572" s="28" t="n">
        <v>1580</v>
      </c>
      <c r="E4572" s="28" t="s">
        <v>380</v>
      </c>
    </row>
    <row r="4573" customFormat="false" ht="15" hidden="false" customHeight="false" outlineLevel="0" collapsed="false">
      <c r="A4573" s="28" t="n">
        <v>124</v>
      </c>
      <c r="B4573" s="29" t="n">
        <v>45991</v>
      </c>
      <c r="C4573" s="28" t="n">
        <v>44996.33</v>
      </c>
      <c r="D4573" s="28" t="n">
        <v>1580</v>
      </c>
      <c r="E4573" s="28" t="s">
        <v>380</v>
      </c>
    </row>
    <row r="4574" customFormat="false" ht="15" hidden="false" customHeight="false" outlineLevel="0" collapsed="false">
      <c r="A4574" s="28" t="n">
        <v>124</v>
      </c>
      <c r="B4574" s="29" t="n">
        <v>46022</v>
      </c>
      <c r="C4574" s="28" t="n">
        <v>46418.45</v>
      </c>
      <c r="D4574" s="28" t="n">
        <v>1580</v>
      </c>
      <c r="E4574" s="28" t="s">
        <v>380</v>
      </c>
    </row>
    <row r="4575" customFormat="false" ht="15" hidden="false" customHeight="false" outlineLevel="0" collapsed="false">
      <c r="A4575" s="28" t="n">
        <v>124</v>
      </c>
      <c r="B4575" s="29" t="n">
        <v>46053</v>
      </c>
      <c r="C4575" s="28" t="n">
        <v>47123.43</v>
      </c>
      <c r="D4575" s="28" t="n">
        <v>783.87</v>
      </c>
      <c r="E4575" s="28" t="s">
        <v>381</v>
      </c>
    </row>
    <row r="4576" customFormat="false" ht="15" hidden="false" customHeight="false" outlineLevel="0" collapsed="false">
      <c r="A4576" s="28" t="n">
        <v>124</v>
      </c>
      <c r="B4576" s="29" t="n">
        <v>46081</v>
      </c>
      <c r="C4576" s="28" t="n">
        <v>48385.94</v>
      </c>
      <c r="D4576" s="28" t="n">
        <v>1580</v>
      </c>
      <c r="E4576" s="28" t="s">
        <v>380</v>
      </c>
    </row>
    <row r="4577" customFormat="false" ht="15" hidden="false" customHeight="false" outlineLevel="0" collapsed="false">
      <c r="A4577" s="28" t="n">
        <v>124</v>
      </c>
      <c r="B4577" s="29" t="n">
        <v>46112</v>
      </c>
      <c r="C4577" s="28" t="n">
        <v>49947.27</v>
      </c>
      <c r="D4577" s="28" t="n">
        <v>1580</v>
      </c>
      <c r="E4577" s="28" t="s">
        <v>380</v>
      </c>
    </row>
    <row r="4578" customFormat="false" ht="15" hidden="false" customHeight="false" outlineLevel="0" collapsed="false">
      <c r="A4578" s="28" t="n">
        <v>124</v>
      </c>
      <c r="B4578" s="29" t="n">
        <v>46142</v>
      </c>
      <c r="C4578" s="28" t="n">
        <v>51109.88</v>
      </c>
      <c r="D4578" s="28" t="n">
        <v>1580</v>
      </c>
      <c r="E4578" s="28" t="s">
        <v>380</v>
      </c>
    </row>
    <row r="4579" customFormat="false" ht="15" hidden="false" customHeight="false" outlineLevel="0" collapsed="false">
      <c r="A4579" s="28" t="n">
        <v>124</v>
      </c>
      <c r="B4579" s="29" t="n">
        <v>46173</v>
      </c>
      <c r="C4579" s="28" t="n">
        <v>52622.93</v>
      </c>
      <c r="D4579" s="28" t="n">
        <v>1580</v>
      </c>
      <c r="E4579" s="28" t="s">
        <v>380</v>
      </c>
    </row>
    <row r="4580" customFormat="false" ht="15" hidden="false" customHeight="false" outlineLevel="0" collapsed="false">
      <c r="A4580" s="28" t="n">
        <v>124</v>
      </c>
      <c r="B4580" s="29" t="n">
        <v>46203</v>
      </c>
      <c r="C4580" s="28" t="n">
        <v>53888.16</v>
      </c>
      <c r="D4580" s="28" t="n">
        <v>1580</v>
      </c>
      <c r="E4580" s="28" t="s">
        <v>380</v>
      </c>
    </row>
    <row r="4581" customFormat="false" ht="15" hidden="false" customHeight="false" outlineLevel="0" collapsed="false">
      <c r="A4581" s="28" t="n">
        <v>124</v>
      </c>
      <c r="B4581" s="29" t="n">
        <v>46234</v>
      </c>
      <c r="C4581" s="28" t="n">
        <v>55152.22</v>
      </c>
      <c r="D4581" s="28" t="n">
        <v>1580</v>
      </c>
      <c r="E4581" s="28" t="s">
        <v>380</v>
      </c>
    </row>
    <row r="4582" customFormat="false" ht="15" hidden="false" customHeight="false" outlineLevel="0" collapsed="false">
      <c r="A4582" s="28" t="n">
        <v>124</v>
      </c>
      <c r="B4582" s="29" t="n">
        <v>46265</v>
      </c>
      <c r="C4582" s="28" t="n">
        <v>56723.94</v>
      </c>
      <c r="D4582" s="28" t="n">
        <v>1580</v>
      </c>
      <c r="E4582" s="28" t="s">
        <v>380</v>
      </c>
    </row>
    <row r="4583" customFormat="false" ht="15" hidden="false" customHeight="false" outlineLevel="0" collapsed="false">
      <c r="A4583" s="28" t="n">
        <v>125</v>
      </c>
      <c r="B4583" s="29" t="n">
        <v>45260</v>
      </c>
      <c r="C4583" s="28" t="n">
        <v>4281.35</v>
      </c>
      <c r="D4583" s="28" t="n">
        <v>1510</v>
      </c>
      <c r="E4583" s="28" t="s">
        <v>380</v>
      </c>
    </row>
    <row r="4584" customFormat="false" ht="15" hidden="false" customHeight="false" outlineLevel="0" collapsed="false">
      <c r="A4584" s="28" t="n">
        <v>125</v>
      </c>
      <c r="B4584" s="29" t="n">
        <v>45291</v>
      </c>
      <c r="C4584" s="28" t="n">
        <v>5418.12</v>
      </c>
      <c r="D4584" s="28" t="n">
        <v>1510</v>
      </c>
      <c r="E4584" s="28" t="s">
        <v>380</v>
      </c>
    </row>
    <row r="4585" customFormat="false" ht="15" hidden="false" customHeight="false" outlineLevel="0" collapsed="false">
      <c r="A4585" s="28" t="n">
        <v>125</v>
      </c>
      <c r="B4585" s="29" t="n">
        <v>45322</v>
      </c>
      <c r="C4585" s="28" t="n">
        <v>6876.23</v>
      </c>
      <c r="D4585" s="28" t="n">
        <v>1510</v>
      </c>
      <c r="E4585" s="28" t="s">
        <v>380</v>
      </c>
    </row>
    <row r="4586" customFormat="false" ht="15" hidden="false" customHeight="false" outlineLevel="0" collapsed="false">
      <c r="A4586" s="28" t="n">
        <v>125</v>
      </c>
      <c r="B4586" s="29" t="n">
        <v>45351</v>
      </c>
      <c r="C4586" s="28" t="n">
        <v>6784.31</v>
      </c>
      <c r="D4586" s="28" t="n">
        <v>0</v>
      </c>
      <c r="E4586" s="28" t="s">
        <v>379</v>
      </c>
    </row>
    <row r="4587" customFormat="false" ht="15" hidden="false" customHeight="false" outlineLevel="0" collapsed="false">
      <c r="A4587" s="28" t="n">
        <v>125</v>
      </c>
      <c r="B4587" s="29" t="n">
        <v>45382</v>
      </c>
      <c r="C4587" s="28" t="n">
        <v>8002.14</v>
      </c>
      <c r="D4587" s="28" t="n">
        <v>1510</v>
      </c>
      <c r="E4587" s="28" t="s">
        <v>380</v>
      </c>
    </row>
    <row r="4588" customFormat="false" ht="15" hidden="false" customHeight="false" outlineLevel="0" collapsed="false">
      <c r="A4588" s="28" t="n">
        <v>125</v>
      </c>
      <c r="B4588" s="29" t="n">
        <v>45412</v>
      </c>
      <c r="C4588" s="28" t="n">
        <v>9064.42</v>
      </c>
      <c r="D4588" s="28" t="n">
        <v>1510</v>
      </c>
      <c r="E4588" s="28" t="s">
        <v>380</v>
      </c>
    </row>
    <row r="4589" customFormat="false" ht="15" hidden="false" customHeight="false" outlineLevel="0" collapsed="false">
      <c r="A4589" s="28" t="n">
        <v>125</v>
      </c>
      <c r="B4589" s="29" t="n">
        <v>45443</v>
      </c>
      <c r="C4589" s="28" t="n">
        <v>10383.79</v>
      </c>
      <c r="D4589" s="28" t="n">
        <v>1510</v>
      </c>
      <c r="E4589" s="28" t="s">
        <v>380</v>
      </c>
    </row>
    <row r="4590" customFormat="false" ht="15" hidden="false" customHeight="false" outlineLevel="0" collapsed="false">
      <c r="A4590" s="28" t="n">
        <v>125</v>
      </c>
      <c r="B4590" s="29" t="n">
        <v>45473</v>
      </c>
      <c r="C4590" s="28" t="n">
        <v>11795.46</v>
      </c>
      <c r="D4590" s="28" t="n">
        <v>1510</v>
      </c>
      <c r="E4590" s="28" t="s">
        <v>380</v>
      </c>
    </row>
    <row r="4591" customFormat="false" ht="15" hidden="false" customHeight="false" outlineLevel="0" collapsed="false">
      <c r="A4591" s="28" t="n">
        <v>125</v>
      </c>
      <c r="B4591" s="29" t="n">
        <v>45504</v>
      </c>
      <c r="C4591" s="28" t="n">
        <v>12959.99</v>
      </c>
      <c r="D4591" s="28" t="n">
        <v>1510</v>
      </c>
      <c r="E4591" s="28" t="s">
        <v>380</v>
      </c>
    </row>
    <row r="4592" customFormat="false" ht="15" hidden="false" customHeight="false" outlineLevel="0" collapsed="false">
      <c r="A4592" s="28" t="n">
        <v>125</v>
      </c>
      <c r="B4592" s="29" t="n">
        <v>45535</v>
      </c>
      <c r="C4592" s="28" t="n">
        <v>13834.41</v>
      </c>
      <c r="D4592" s="28" t="n">
        <v>914.93</v>
      </c>
      <c r="E4592" s="28" t="s">
        <v>381</v>
      </c>
    </row>
    <row r="4593" customFormat="false" ht="15" hidden="false" customHeight="false" outlineLevel="0" collapsed="false">
      <c r="A4593" s="28" t="n">
        <v>125</v>
      </c>
      <c r="B4593" s="29" t="n">
        <v>45565</v>
      </c>
      <c r="C4593" s="28" t="n">
        <v>15017.17</v>
      </c>
      <c r="D4593" s="28" t="n">
        <v>1510</v>
      </c>
      <c r="E4593" s="28" t="s">
        <v>380</v>
      </c>
    </row>
    <row r="4594" customFormat="false" ht="15" hidden="false" customHeight="false" outlineLevel="0" collapsed="false">
      <c r="A4594" s="28" t="n">
        <v>125</v>
      </c>
      <c r="B4594" s="29" t="n">
        <v>45596</v>
      </c>
      <c r="C4594" s="28" t="n">
        <v>16288.75</v>
      </c>
      <c r="D4594" s="28" t="n">
        <v>1510</v>
      </c>
      <c r="E4594" s="28" t="s">
        <v>380</v>
      </c>
    </row>
    <row r="4595" customFormat="false" ht="15" hidden="false" customHeight="false" outlineLevel="0" collapsed="false">
      <c r="A4595" s="28" t="n">
        <v>125</v>
      </c>
      <c r="B4595" s="29" t="n">
        <v>45626</v>
      </c>
      <c r="C4595" s="28" t="n">
        <v>17692.39</v>
      </c>
      <c r="D4595" s="28" t="n">
        <v>1510</v>
      </c>
      <c r="E4595" s="28" t="s">
        <v>380</v>
      </c>
    </row>
    <row r="4596" customFormat="false" ht="15" hidden="false" customHeight="false" outlineLevel="0" collapsed="false">
      <c r="A4596" s="28" t="n">
        <v>125</v>
      </c>
      <c r="B4596" s="29" t="n">
        <v>45657</v>
      </c>
      <c r="C4596" s="28" t="n">
        <v>18966.36</v>
      </c>
      <c r="D4596" s="28" t="n">
        <v>1510</v>
      </c>
      <c r="E4596" s="28" t="s">
        <v>380</v>
      </c>
    </row>
    <row r="4597" customFormat="false" ht="15" hidden="false" customHeight="false" outlineLevel="0" collapsed="false">
      <c r="A4597" s="28" t="n">
        <v>125</v>
      </c>
      <c r="B4597" s="29" t="n">
        <v>45688</v>
      </c>
      <c r="C4597" s="28" t="n">
        <v>20109.64</v>
      </c>
      <c r="D4597" s="28" t="n">
        <v>1510</v>
      </c>
      <c r="E4597" s="28" t="s">
        <v>380</v>
      </c>
    </row>
    <row r="4598" customFormat="false" ht="15" hidden="false" customHeight="false" outlineLevel="0" collapsed="false">
      <c r="A4598" s="28" t="n">
        <v>125</v>
      </c>
      <c r="B4598" s="29" t="n">
        <v>45716</v>
      </c>
      <c r="C4598" s="28" t="n">
        <v>21246.39</v>
      </c>
      <c r="D4598" s="28" t="n">
        <v>1510</v>
      </c>
      <c r="E4598" s="28" t="s">
        <v>380</v>
      </c>
    </row>
    <row r="4599" customFormat="false" ht="15" hidden="false" customHeight="false" outlineLevel="0" collapsed="false">
      <c r="A4599" s="28" t="n">
        <v>125</v>
      </c>
      <c r="B4599" s="29" t="n">
        <v>45747</v>
      </c>
      <c r="C4599" s="28" t="n">
        <v>21167.8</v>
      </c>
      <c r="D4599" s="28" t="n">
        <v>0</v>
      </c>
      <c r="E4599" s="28" t="s">
        <v>379</v>
      </c>
    </row>
    <row r="4600" customFormat="false" ht="15" hidden="false" customHeight="false" outlineLevel="0" collapsed="false">
      <c r="A4600" s="28" t="n">
        <v>125</v>
      </c>
      <c r="B4600" s="29" t="n">
        <v>45777</v>
      </c>
      <c r="C4600" s="28" t="n">
        <v>22248.2</v>
      </c>
      <c r="D4600" s="28" t="n">
        <v>1510</v>
      </c>
      <c r="E4600" s="28" t="s">
        <v>380</v>
      </c>
    </row>
    <row r="4601" customFormat="false" ht="15" hidden="false" customHeight="false" outlineLevel="0" collapsed="false">
      <c r="A4601" s="28" t="n">
        <v>125</v>
      </c>
      <c r="B4601" s="29" t="n">
        <v>45808</v>
      </c>
      <c r="C4601" s="28" t="n">
        <v>23327.02</v>
      </c>
      <c r="D4601" s="28" t="n">
        <v>1510</v>
      </c>
      <c r="E4601" s="28" t="s">
        <v>380</v>
      </c>
    </row>
    <row r="4602" customFormat="false" ht="15" hidden="false" customHeight="false" outlineLevel="0" collapsed="false">
      <c r="A4602" s="28" t="n">
        <v>125</v>
      </c>
      <c r="B4602" s="29" t="n">
        <v>45838</v>
      </c>
      <c r="C4602" s="28" t="n">
        <v>24590.7</v>
      </c>
      <c r="D4602" s="28" t="n">
        <v>1510</v>
      </c>
      <c r="E4602" s="28" t="s">
        <v>380</v>
      </c>
    </row>
    <row r="4603" customFormat="false" ht="15" hidden="false" customHeight="false" outlineLevel="0" collapsed="false">
      <c r="A4603" s="28" t="n">
        <v>125</v>
      </c>
      <c r="B4603" s="29" t="n">
        <v>45869</v>
      </c>
      <c r="C4603" s="28" t="n">
        <v>25180.36</v>
      </c>
      <c r="D4603" s="28" t="n">
        <v>872.78</v>
      </c>
      <c r="E4603" s="28" t="s">
        <v>381</v>
      </c>
    </row>
    <row r="4604" customFormat="false" ht="15" hidden="false" customHeight="false" outlineLevel="0" collapsed="false">
      <c r="A4604" s="28" t="n">
        <v>125</v>
      </c>
      <c r="B4604" s="29" t="n">
        <v>45900</v>
      </c>
      <c r="C4604" s="28" t="n">
        <v>26355.32</v>
      </c>
      <c r="D4604" s="28" t="n">
        <v>1510</v>
      </c>
      <c r="E4604" s="28" t="s">
        <v>380</v>
      </c>
    </row>
    <row r="4605" customFormat="false" ht="15" hidden="false" customHeight="false" outlineLevel="0" collapsed="false">
      <c r="A4605" s="28" t="n">
        <v>125</v>
      </c>
      <c r="B4605" s="29" t="n">
        <v>45930</v>
      </c>
      <c r="C4605" s="28" t="n">
        <v>27746.4</v>
      </c>
      <c r="D4605" s="28" t="n">
        <v>1510</v>
      </c>
      <c r="E4605" s="28" t="s">
        <v>380</v>
      </c>
    </row>
    <row r="4606" customFormat="false" ht="15" hidden="false" customHeight="false" outlineLevel="0" collapsed="false">
      <c r="A4606" s="28" t="n">
        <v>125</v>
      </c>
      <c r="B4606" s="29" t="n">
        <v>45961</v>
      </c>
      <c r="C4606" s="28" t="n">
        <v>29055.5</v>
      </c>
      <c r="D4606" s="28" t="n">
        <v>1510</v>
      </c>
      <c r="E4606" s="28" t="s">
        <v>380</v>
      </c>
    </row>
    <row r="4607" customFormat="false" ht="15" hidden="false" customHeight="false" outlineLevel="0" collapsed="false">
      <c r="A4607" s="28" t="n">
        <v>125</v>
      </c>
      <c r="B4607" s="29" t="n">
        <v>45991</v>
      </c>
      <c r="C4607" s="28" t="n">
        <v>30455.67</v>
      </c>
      <c r="D4607" s="28" t="n">
        <v>1510</v>
      </c>
      <c r="E4607" s="28" t="s">
        <v>380</v>
      </c>
    </row>
    <row r="4608" customFormat="false" ht="15" hidden="false" customHeight="false" outlineLevel="0" collapsed="false">
      <c r="A4608" s="28" t="n">
        <v>125</v>
      </c>
      <c r="B4608" s="29" t="n">
        <v>46022</v>
      </c>
      <c r="C4608" s="28" t="n">
        <v>31888.48</v>
      </c>
      <c r="D4608" s="28" t="n">
        <v>1510</v>
      </c>
      <c r="E4608" s="28" t="s">
        <v>380</v>
      </c>
    </row>
    <row r="4609" customFormat="false" ht="15" hidden="false" customHeight="false" outlineLevel="0" collapsed="false">
      <c r="A4609" s="28" t="n">
        <v>125</v>
      </c>
      <c r="B4609" s="29" t="n">
        <v>46053</v>
      </c>
      <c r="C4609" s="28" t="n">
        <v>31851.8</v>
      </c>
      <c r="D4609" s="28" t="n">
        <v>320.67</v>
      </c>
      <c r="E4609" s="28" t="s">
        <v>381</v>
      </c>
    </row>
    <row r="4610" customFormat="false" ht="15" hidden="false" customHeight="false" outlineLevel="0" collapsed="false">
      <c r="A4610" s="28" t="n">
        <v>125</v>
      </c>
      <c r="B4610" s="29" t="n">
        <v>46081</v>
      </c>
      <c r="C4610" s="28" t="n">
        <v>32915.57</v>
      </c>
      <c r="D4610" s="28" t="n">
        <v>1510</v>
      </c>
      <c r="E4610" s="28" t="s">
        <v>380</v>
      </c>
    </row>
    <row r="4611" customFormat="false" ht="15" hidden="false" customHeight="false" outlineLevel="0" collapsed="false">
      <c r="A4611" s="28" t="n">
        <v>125</v>
      </c>
      <c r="B4611" s="29" t="n">
        <v>46112</v>
      </c>
      <c r="C4611" s="28" t="n">
        <v>34231.19</v>
      </c>
      <c r="D4611" s="28" t="n">
        <v>1510</v>
      </c>
      <c r="E4611" s="28" t="s">
        <v>380</v>
      </c>
    </row>
    <row r="4612" customFormat="false" ht="15" hidden="false" customHeight="false" outlineLevel="0" collapsed="false">
      <c r="A4612" s="28" t="n">
        <v>125</v>
      </c>
      <c r="B4612" s="29" t="n">
        <v>46142</v>
      </c>
      <c r="C4612" s="28" t="n">
        <v>35354.76</v>
      </c>
      <c r="D4612" s="28" t="n">
        <v>1510</v>
      </c>
      <c r="E4612" s="28" t="s">
        <v>380</v>
      </c>
    </row>
    <row r="4613" customFormat="false" ht="15" hidden="false" customHeight="false" outlineLevel="0" collapsed="false">
      <c r="A4613" s="28" t="n">
        <v>125</v>
      </c>
      <c r="B4613" s="29" t="n">
        <v>46173</v>
      </c>
      <c r="C4613" s="28" t="n">
        <v>35735.43</v>
      </c>
      <c r="D4613" s="28" t="n">
        <v>733.92</v>
      </c>
      <c r="E4613" s="28" t="s">
        <v>381</v>
      </c>
    </row>
    <row r="4614" customFormat="false" ht="15" hidden="false" customHeight="false" outlineLevel="0" collapsed="false">
      <c r="A4614" s="28" t="n">
        <v>125</v>
      </c>
      <c r="B4614" s="29" t="n">
        <v>46203</v>
      </c>
      <c r="C4614" s="28" t="n">
        <v>36429.98</v>
      </c>
      <c r="D4614" s="28" t="n">
        <v>1042.95</v>
      </c>
      <c r="E4614" s="28" t="s">
        <v>381</v>
      </c>
    </row>
    <row r="4615" customFormat="false" ht="15" hidden="false" customHeight="false" outlineLevel="0" collapsed="false">
      <c r="A4615" s="28" t="n">
        <v>125</v>
      </c>
      <c r="B4615" s="29" t="n">
        <v>46234</v>
      </c>
      <c r="C4615" s="28" t="n">
        <v>36977.35</v>
      </c>
      <c r="D4615" s="28" t="n">
        <v>960.22</v>
      </c>
      <c r="E4615" s="28" t="s">
        <v>381</v>
      </c>
    </row>
    <row r="4616" customFormat="false" ht="15" hidden="false" customHeight="false" outlineLevel="0" collapsed="false">
      <c r="A4616" s="28" t="n">
        <v>125</v>
      </c>
      <c r="B4616" s="29" t="n">
        <v>46265</v>
      </c>
      <c r="C4616" s="28" t="n">
        <v>38037.29</v>
      </c>
      <c r="D4616" s="28" t="n">
        <v>1510</v>
      </c>
      <c r="E4616" s="28" t="s">
        <v>380</v>
      </c>
    </row>
    <row r="4617" customFormat="false" ht="15" hidden="false" customHeight="false" outlineLevel="0" collapsed="false">
      <c r="A4617" s="28" t="n">
        <v>126</v>
      </c>
      <c r="B4617" s="29" t="n">
        <v>45443</v>
      </c>
      <c r="C4617" s="28" t="n">
        <v>14527.52</v>
      </c>
      <c r="D4617" s="28" t="n">
        <v>1850</v>
      </c>
      <c r="E4617" s="28" t="s">
        <v>380</v>
      </c>
    </row>
    <row r="4618" customFormat="false" ht="15" hidden="false" customHeight="false" outlineLevel="0" collapsed="false">
      <c r="A4618" s="28" t="n">
        <v>126</v>
      </c>
      <c r="B4618" s="29" t="n">
        <v>45473</v>
      </c>
      <c r="C4618" s="28" t="n">
        <v>15852</v>
      </c>
      <c r="D4618" s="28" t="n">
        <v>1850</v>
      </c>
      <c r="E4618" s="28" t="s">
        <v>380</v>
      </c>
    </row>
    <row r="4619" customFormat="false" ht="15" hidden="false" customHeight="false" outlineLevel="0" collapsed="false">
      <c r="A4619" s="28" t="n">
        <v>126</v>
      </c>
      <c r="B4619" s="29" t="n">
        <v>45504</v>
      </c>
      <c r="C4619" s="28" t="n">
        <v>17290.37</v>
      </c>
      <c r="D4619" s="28" t="n">
        <v>1850</v>
      </c>
      <c r="E4619" s="28" t="s">
        <v>380</v>
      </c>
    </row>
    <row r="4620" customFormat="false" ht="15" hidden="false" customHeight="false" outlineLevel="0" collapsed="false">
      <c r="A4620" s="28" t="n">
        <v>126</v>
      </c>
      <c r="B4620" s="29" t="n">
        <v>45535</v>
      </c>
      <c r="C4620" s="28" t="n">
        <v>18800.23</v>
      </c>
      <c r="D4620" s="28" t="n">
        <v>1850</v>
      </c>
      <c r="E4620" s="28" t="s">
        <v>380</v>
      </c>
    </row>
    <row r="4621" customFormat="false" ht="15" hidden="false" customHeight="false" outlineLevel="0" collapsed="false">
      <c r="A4621" s="28" t="n">
        <v>126</v>
      </c>
      <c r="B4621" s="29" t="n">
        <v>45565</v>
      </c>
      <c r="C4621" s="28" t="n">
        <v>20537.67</v>
      </c>
      <c r="D4621" s="28" t="n">
        <v>1850</v>
      </c>
      <c r="E4621" s="28" t="s">
        <v>380</v>
      </c>
    </row>
    <row r="4622" customFormat="false" ht="15" hidden="false" customHeight="false" outlineLevel="0" collapsed="false">
      <c r="A4622" s="28" t="n">
        <v>126</v>
      </c>
      <c r="B4622" s="29" t="n">
        <v>45596</v>
      </c>
      <c r="C4622" s="28" t="n">
        <v>22108.04</v>
      </c>
      <c r="D4622" s="28" t="n">
        <v>1850</v>
      </c>
      <c r="E4622" s="28" t="s">
        <v>380</v>
      </c>
    </row>
    <row r="4623" customFormat="false" ht="15" hidden="false" customHeight="false" outlineLevel="0" collapsed="false">
      <c r="A4623" s="28" t="n">
        <v>126</v>
      </c>
      <c r="B4623" s="29" t="n">
        <v>45626</v>
      </c>
      <c r="C4623" s="28" t="n">
        <v>22055.5</v>
      </c>
      <c r="D4623" s="28" t="n">
        <v>0</v>
      </c>
      <c r="E4623" s="28" t="s">
        <v>379</v>
      </c>
    </row>
    <row r="4624" customFormat="false" ht="15" hidden="false" customHeight="false" outlineLevel="0" collapsed="false">
      <c r="A4624" s="28" t="n">
        <v>126</v>
      </c>
      <c r="B4624" s="29" t="n">
        <v>45657</v>
      </c>
      <c r="C4624" s="28" t="n">
        <v>23836.24</v>
      </c>
      <c r="D4624" s="28" t="n">
        <v>1850</v>
      </c>
      <c r="E4624" s="28" t="s">
        <v>380</v>
      </c>
    </row>
    <row r="4625" customFormat="false" ht="15" hidden="false" customHeight="false" outlineLevel="0" collapsed="false">
      <c r="A4625" s="28" t="n">
        <v>126</v>
      </c>
      <c r="B4625" s="29" t="n">
        <v>45688</v>
      </c>
      <c r="C4625" s="28" t="n">
        <v>25315.91</v>
      </c>
      <c r="D4625" s="28" t="n">
        <v>1850</v>
      </c>
      <c r="E4625" s="28" t="s">
        <v>380</v>
      </c>
    </row>
    <row r="4626" customFormat="false" ht="15" hidden="false" customHeight="false" outlineLevel="0" collapsed="false">
      <c r="A4626" s="28" t="n">
        <v>126</v>
      </c>
      <c r="B4626" s="29" t="n">
        <v>45716</v>
      </c>
      <c r="C4626" s="28" t="n">
        <v>26902.63</v>
      </c>
      <c r="D4626" s="28" t="n">
        <v>1850</v>
      </c>
      <c r="E4626" s="28" t="s">
        <v>380</v>
      </c>
    </row>
    <row r="4627" customFormat="false" ht="15" hidden="false" customHeight="false" outlineLevel="0" collapsed="false">
      <c r="A4627" s="28" t="n">
        <v>126</v>
      </c>
      <c r="B4627" s="29" t="n">
        <v>45747</v>
      </c>
      <c r="C4627" s="28" t="n">
        <v>28273.38</v>
      </c>
      <c r="D4627" s="28" t="n">
        <v>1850</v>
      </c>
      <c r="E4627" s="28" t="s">
        <v>380</v>
      </c>
    </row>
    <row r="4628" customFormat="false" ht="15" hidden="false" customHeight="false" outlineLevel="0" collapsed="false">
      <c r="A4628" s="28" t="n">
        <v>126</v>
      </c>
      <c r="B4628" s="29" t="n">
        <v>45777</v>
      </c>
      <c r="C4628" s="28" t="n">
        <v>29702.99</v>
      </c>
      <c r="D4628" s="28" t="n">
        <v>1850</v>
      </c>
      <c r="E4628" s="28" t="s">
        <v>380</v>
      </c>
    </row>
    <row r="4629" customFormat="false" ht="15" hidden="false" customHeight="false" outlineLevel="0" collapsed="false">
      <c r="A4629" s="28" t="n">
        <v>126</v>
      </c>
      <c r="B4629" s="29" t="n">
        <v>45808</v>
      </c>
      <c r="C4629" s="28" t="n">
        <v>31102.17</v>
      </c>
      <c r="D4629" s="28" t="n">
        <v>1850</v>
      </c>
      <c r="E4629" s="28" t="s">
        <v>380</v>
      </c>
    </row>
    <row r="4630" customFormat="false" ht="15" hidden="false" customHeight="false" outlineLevel="0" collapsed="false">
      <c r="A4630" s="28" t="n">
        <v>126</v>
      </c>
      <c r="B4630" s="29" t="n">
        <v>45838</v>
      </c>
      <c r="C4630" s="28" t="n">
        <v>32569.18</v>
      </c>
      <c r="D4630" s="28" t="n">
        <v>1850</v>
      </c>
      <c r="E4630" s="28" t="s">
        <v>380</v>
      </c>
    </row>
    <row r="4631" customFormat="false" ht="15" hidden="false" customHeight="false" outlineLevel="0" collapsed="false">
      <c r="A4631" s="28" t="n">
        <v>126</v>
      </c>
      <c r="B4631" s="29" t="n">
        <v>45869</v>
      </c>
      <c r="C4631" s="28" t="n">
        <v>34144.32</v>
      </c>
      <c r="D4631" s="28" t="n">
        <v>1850</v>
      </c>
      <c r="E4631" s="28" t="s">
        <v>380</v>
      </c>
    </row>
    <row r="4632" customFormat="false" ht="15" hidden="false" customHeight="false" outlineLevel="0" collapsed="false">
      <c r="A4632" s="28" t="n">
        <v>126</v>
      </c>
      <c r="B4632" s="29" t="n">
        <v>45900</v>
      </c>
      <c r="C4632" s="28" t="n">
        <v>35495.96</v>
      </c>
      <c r="D4632" s="28" t="n">
        <v>1850</v>
      </c>
      <c r="E4632" s="28" t="s">
        <v>380</v>
      </c>
    </row>
    <row r="4633" customFormat="false" ht="15" hidden="false" customHeight="false" outlineLevel="0" collapsed="false">
      <c r="A4633" s="28" t="n">
        <v>126</v>
      </c>
      <c r="B4633" s="29" t="n">
        <v>45930</v>
      </c>
      <c r="C4633" s="28" t="n">
        <v>37044.77</v>
      </c>
      <c r="D4633" s="28" t="n">
        <v>1850</v>
      </c>
      <c r="E4633" s="28" t="s">
        <v>380</v>
      </c>
    </row>
    <row r="4634" customFormat="false" ht="15" hidden="false" customHeight="false" outlineLevel="0" collapsed="false">
      <c r="A4634" s="28" t="n">
        <v>126</v>
      </c>
      <c r="B4634" s="29" t="n">
        <v>45961</v>
      </c>
      <c r="C4634" s="28" t="n">
        <v>36817.68</v>
      </c>
      <c r="D4634" s="28" t="n">
        <v>0</v>
      </c>
      <c r="E4634" s="28" t="s">
        <v>379</v>
      </c>
    </row>
    <row r="4635" customFormat="false" ht="15" hidden="false" customHeight="false" outlineLevel="0" collapsed="false">
      <c r="A4635" s="28" t="n">
        <v>126</v>
      </c>
      <c r="B4635" s="29" t="n">
        <v>45991</v>
      </c>
      <c r="C4635" s="28" t="n">
        <v>38365.35</v>
      </c>
      <c r="D4635" s="28" t="n">
        <v>1850</v>
      </c>
      <c r="E4635" s="28" t="s">
        <v>380</v>
      </c>
    </row>
    <row r="4636" customFormat="false" ht="15" hidden="false" customHeight="false" outlineLevel="0" collapsed="false">
      <c r="A4636" s="28" t="n">
        <v>126</v>
      </c>
      <c r="B4636" s="29" t="n">
        <v>46022</v>
      </c>
      <c r="C4636" s="28" t="n">
        <v>39338.47</v>
      </c>
      <c r="D4636" s="28" t="n">
        <v>986.76</v>
      </c>
      <c r="E4636" s="28" t="s">
        <v>381</v>
      </c>
    </row>
    <row r="4637" customFormat="false" ht="15" hidden="false" customHeight="false" outlineLevel="0" collapsed="false">
      <c r="A4637" s="28" t="n">
        <v>126</v>
      </c>
      <c r="B4637" s="29" t="n">
        <v>46053</v>
      </c>
      <c r="C4637" s="28" t="n">
        <v>40968.41</v>
      </c>
      <c r="D4637" s="28" t="n">
        <v>1850</v>
      </c>
      <c r="E4637" s="28" t="s">
        <v>380</v>
      </c>
    </row>
    <row r="4638" customFormat="false" ht="15" hidden="false" customHeight="false" outlineLevel="0" collapsed="false">
      <c r="A4638" s="28" t="n">
        <v>126</v>
      </c>
      <c r="B4638" s="29" t="n">
        <v>46081</v>
      </c>
      <c r="C4638" s="28" t="n">
        <v>42463.28</v>
      </c>
      <c r="D4638" s="28" t="n">
        <v>1850</v>
      </c>
      <c r="E4638" s="28" t="s">
        <v>380</v>
      </c>
    </row>
    <row r="4639" customFormat="false" ht="15" hidden="false" customHeight="false" outlineLevel="0" collapsed="false">
      <c r="A4639" s="28" t="n">
        <v>126</v>
      </c>
      <c r="B4639" s="29" t="n">
        <v>46112</v>
      </c>
      <c r="C4639" s="28" t="n">
        <v>44090.44</v>
      </c>
      <c r="D4639" s="28" t="n">
        <v>1850</v>
      </c>
      <c r="E4639" s="28" t="s">
        <v>380</v>
      </c>
    </row>
    <row r="4640" customFormat="false" ht="15" hidden="false" customHeight="false" outlineLevel="0" collapsed="false">
      <c r="A4640" s="28" t="n">
        <v>126</v>
      </c>
      <c r="B4640" s="29" t="n">
        <v>46142</v>
      </c>
      <c r="C4640" s="28" t="n">
        <v>45838.28</v>
      </c>
      <c r="D4640" s="28" t="n">
        <v>1850</v>
      </c>
      <c r="E4640" s="28" t="s">
        <v>380</v>
      </c>
    </row>
    <row r="4641" customFormat="false" ht="15" hidden="false" customHeight="false" outlineLevel="0" collapsed="false">
      <c r="A4641" s="28" t="n">
        <v>126</v>
      </c>
      <c r="B4641" s="29" t="n">
        <v>46173</v>
      </c>
      <c r="C4641" s="28" t="n">
        <v>47441.94</v>
      </c>
      <c r="D4641" s="28" t="n">
        <v>1850</v>
      </c>
      <c r="E4641" s="28" t="s">
        <v>380</v>
      </c>
    </row>
    <row r="4642" customFormat="false" ht="15" hidden="false" customHeight="false" outlineLevel="0" collapsed="false">
      <c r="A4642" s="28" t="n">
        <v>126</v>
      </c>
      <c r="B4642" s="29" t="n">
        <v>46203</v>
      </c>
      <c r="C4642" s="28" t="n">
        <v>47971.92</v>
      </c>
      <c r="D4642" s="28" t="n">
        <v>846.26</v>
      </c>
      <c r="E4642" s="28" t="s">
        <v>381</v>
      </c>
    </row>
    <row r="4643" customFormat="false" ht="15" hidden="false" customHeight="false" outlineLevel="0" collapsed="false">
      <c r="A4643" s="28" t="n">
        <v>126</v>
      </c>
      <c r="B4643" s="29" t="n">
        <v>46234</v>
      </c>
      <c r="C4643" s="28" t="n">
        <v>49573.53</v>
      </c>
      <c r="D4643" s="28" t="n">
        <v>1850</v>
      </c>
      <c r="E4643" s="28" t="s">
        <v>380</v>
      </c>
    </row>
    <row r="4644" customFormat="false" ht="15" hidden="false" customHeight="false" outlineLevel="0" collapsed="false">
      <c r="A4644" s="28" t="n">
        <v>126</v>
      </c>
      <c r="B4644" s="29" t="n">
        <v>46265</v>
      </c>
      <c r="C4644" s="28" t="n">
        <v>50896.5</v>
      </c>
      <c r="D4644" s="28" t="n">
        <v>1850</v>
      </c>
      <c r="E4644" s="28" t="s">
        <v>380</v>
      </c>
    </row>
    <row r="4645" customFormat="false" ht="15" hidden="false" customHeight="false" outlineLevel="0" collapsed="false">
      <c r="A4645" s="28" t="n">
        <v>127</v>
      </c>
      <c r="B4645" s="29" t="n">
        <v>44957</v>
      </c>
      <c r="C4645" s="28" t="n">
        <v>16543.64</v>
      </c>
      <c r="D4645" s="28" t="n">
        <v>1780</v>
      </c>
      <c r="E4645" s="28" t="s">
        <v>380</v>
      </c>
    </row>
    <row r="4646" customFormat="false" ht="15" hidden="false" customHeight="false" outlineLevel="0" collapsed="false">
      <c r="A4646" s="28" t="n">
        <v>127</v>
      </c>
      <c r="B4646" s="29" t="n">
        <v>44985</v>
      </c>
      <c r="C4646" s="28" t="n">
        <v>16959.3</v>
      </c>
      <c r="D4646" s="28" t="n">
        <v>891.98</v>
      </c>
      <c r="E4646" s="28" t="s">
        <v>381</v>
      </c>
    </row>
    <row r="4647" customFormat="false" ht="15" hidden="false" customHeight="false" outlineLevel="0" collapsed="false">
      <c r="A4647" s="28" t="n">
        <v>127</v>
      </c>
      <c r="B4647" s="29" t="n">
        <v>45016</v>
      </c>
      <c r="C4647" s="28" t="n">
        <v>18413.99</v>
      </c>
      <c r="D4647" s="28" t="n">
        <v>1780</v>
      </c>
      <c r="E4647" s="28" t="s">
        <v>380</v>
      </c>
    </row>
    <row r="4648" customFormat="false" ht="15" hidden="false" customHeight="false" outlineLevel="0" collapsed="false">
      <c r="A4648" s="28" t="n">
        <v>127</v>
      </c>
      <c r="B4648" s="29" t="n">
        <v>45046</v>
      </c>
      <c r="C4648" s="28" t="n">
        <v>19883.85</v>
      </c>
      <c r="D4648" s="28" t="n">
        <v>1780</v>
      </c>
      <c r="E4648" s="28" t="s">
        <v>380</v>
      </c>
    </row>
    <row r="4649" customFormat="false" ht="15" hidden="false" customHeight="false" outlineLevel="0" collapsed="false">
      <c r="A4649" s="28" t="n">
        <v>127</v>
      </c>
      <c r="B4649" s="29" t="n">
        <v>45077</v>
      </c>
      <c r="C4649" s="28" t="n">
        <v>21494.04</v>
      </c>
      <c r="D4649" s="28" t="n">
        <v>1780</v>
      </c>
      <c r="E4649" s="28" t="s">
        <v>380</v>
      </c>
    </row>
    <row r="4650" customFormat="false" ht="15" hidden="false" customHeight="false" outlineLevel="0" collapsed="false">
      <c r="A4650" s="28" t="n">
        <v>127</v>
      </c>
      <c r="B4650" s="29" t="n">
        <v>45107</v>
      </c>
      <c r="C4650" s="28" t="n">
        <v>23201.64</v>
      </c>
      <c r="D4650" s="28" t="n">
        <v>1780</v>
      </c>
      <c r="E4650" s="28" t="s">
        <v>380</v>
      </c>
    </row>
    <row r="4651" customFormat="false" ht="15" hidden="false" customHeight="false" outlineLevel="0" collapsed="false">
      <c r="A4651" s="28" t="n">
        <v>127</v>
      </c>
      <c r="B4651" s="29" t="n">
        <v>45138</v>
      </c>
      <c r="C4651" s="28" t="n">
        <v>24727.12</v>
      </c>
      <c r="D4651" s="28" t="n">
        <v>1780</v>
      </c>
      <c r="E4651" s="28" t="s">
        <v>380</v>
      </c>
    </row>
    <row r="4652" customFormat="false" ht="15" hidden="false" customHeight="false" outlineLevel="0" collapsed="false">
      <c r="A4652" s="28" t="n">
        <v>127</v>
      </c>
      <c r="B4652" s="29" t="n">
        <v>45169</v>
      </c>
      <c r="C4652" s="28" t="n">
        <v>26275.45</v>
      </c>
      <c r="D4652" s="28" t="n">
        <v>1780</v>
      </c>
      <c r="E4652" s="28" t="s">
        <v>380</v>
      </c>
    </row>
    <row r="4653" customFormat="false" ht="15" hidden="false" customHeight="false" outlineLevel="0" collapsed="false">
      <c r="A4653" s="28" t="n">
        <v>127</v>
      </c>
      <c r="B4653" s="29" t="n">
        <v>45199</v>
      </c>
      <c r="C4653" s="28" t="n">
        <v>25829.05</v>
      </c>
      <c r="D4653" s="28" t="n">
        <v>0</v>
      </c>
      <c r="E4653" s="28" t="s">
        <v>379</v>
      </c>
    </row>
    <row r="4654" customFormat="false" ht="15" hidden="false" customHeight="false" outlineLevel="0" collapsed="false">
      <c r="A4654" s="28" t="n">
        <v>127</v>
      </c>
      <c r="B4654" s="29" t="n">
        <v>45230</v>
      </c>
      <c r="C4654" s="28" t="n">
        <v>27595.73</v>
      </c>
      <c r="D4654" s="28" t="n">
        <v>1780</v>
      </c>
      <c r="E4654" s="28" t="s">
        <v>380</v>
      </c>
    </row>
    <row r="4655" customFormat="false" ht="15" hidden="false" customHeight="false" outlineLevel="0" collapsed="false">
      <c r="A4655" s="28" t="n">
        <v>127</v>
      </c>
      <c r="B4655" s="29" t="n">
        <v>45260</v>
      </c>
      <c r="C4655" s="28" t="n">
        <v>28566.29</v>
      </c>
      <c r="D4655" s="28" t="n">
        <v>1167.8</v>
      </c>
      <c r="E4655" s="28" t="s">
        <v>381</v>
      </c>
    </row>
    <row r="4656" customFormat="false" ht="15" hidden="false" customHeight="false" outlineLevel="0" collapsed="false">
      <c r="A4656" s="28" t="n">
        <v>127</v>
      </c>
      <c r="B4656" s="29" t="n">
        <v>45291</v>
      </c>
      <c r="C4656" s="28" t="n">
        <v>30333.13</v>
      </c>
      <c r="D4656" s="28" t="n">
        <v>1780</v>
      </c>
      <c r="E4656" s="28" t="s">
        <v>380</v>
      </c>
    </row>
    <row r="4657" customFormat="false" ht="15" hidden="false" customHeight="false" outlineLevel="0" collapsed="false">
      <c r="A4657" s="28" t="n">
        <v>127</v>
      </c>
      <c r="B4657" s="29" t="n">
        <v>45322</v>
      </c>
      <c r="C4657" s="28" t="n">
        <v>32074.45</v>
      </c>
      <c r="D4657" s="28" t="n">
        <v>1780</v>
      </c>
      <c r="E4657" s="28" t="s">
        <v>380</v>
      </c>
    </row>
    <row r="4658" customFormat="false" ht="15" hidden="false" customHeight="false" outlineLevel="0" collapsed="false">
      <c r="A4658" s="28" t="n">
        <v>127</v>
      </c>
      <c r="B4658" s="29" t="n">
        <v>45351</v>
      </c>
      <c r="C4658" s="28" t="n">
        <v>33355.12</v>
      </c>
      <c r="D4658" s="28" t="n">
        <v>1780</v>
      </c>
      <c r="E4658" s="28" t="s">
        <v>380</v>
      </c>
    </row>
    <row r="4659" customFormat="false" ht="15" hidden="false" customHeight="false" outlineLevel="0" collapsed="false">
      <c r="A4659" s="28" t="n">
        <v>127</v>
      </c>
      <c r="B4659" s="29" t="n">
        <v>45382</v>
      </c>
      <c r="C4659" s="28" t="n">
        <v>34899.72</v>
      </c>
      <c r="D4659" s="28" t="n">
        <v>1780</v>
      </c>
      <c r="E4659" s="28" t="s">
        <v>380</v>
      </c>
    </row>
    <row r="4660" customFormat="false" ht="15" hidden="false" customHeight="false" outlineLevel="0" collapsed="false">
      <c r="A4660" s="28" t="n">
        <v>127</v>
      </c>
      <c r="B4660" s="29" t="n">
        <v>45412</v>
      </c>
      <c r="C4660" s="28" t="n">
        <v>35774.51</v>
      </c>
      <c r="D4660" s="28" t="n">
        <v>1050.83</v>
      </c>
      <c r="E4660" s="28" t="s">
        <v>381</v>
      </c>
    </row>
    <row r="4661" customFormat="false" ht="15" hidden="false" customHeight="false" outlineLevel="0" collapsed="false">
      <c r="A4661" s="28" t="n">
        <v>127</v>
      </c>
      <c r="B4661" s="29" t="n">
        <v>45443</v>
      </c>
      <c r="C4661" s="28" t="n">
        <v>37453.87</v>
      </c>
      <c r="D4661" s="28" t="n">
        <v>1780</v>
      </c>
      <c r="E4661" s="28" t="s">
        <v>380</v>
      </c>
    </row>
    <row r="4662" customFormat="false" ht="15" hidden="false" customHeight="false" outlineLevel="0" collapsed="false">
      <c r="A4662" s="28" t="n">
        <v>127</v>
      </c>
      <c r="B4662" s="29" t="n">
        <v>45473</v>
      </c>
      <c r="C4662" s="28" t="n">
        <v>38794.41</v>
      </c>
      <c r="D4662" s="28" t="n">
        <v>1780</v>
      </c>
      <c r="E4662" s="28" t="s">
        <v>380</v>
      </c>
    </row>
    <row r="4663" customFormat="false" ht="15" hidden="false" customHeight="false" outlineLevel="0" collapsed="false">
      <c r="A4663" s="28" t="n">
        <v>127</v>
      </c>
      <c r="B4663" s="29" t="n">
        <v>45504</v>
      </c>
      <c r="C4663" s="28" t="n">
        <v>40067.64</v>
      </c>
      <c r="D4663" s="28" t="n">
        <v>1780</v>
      </c>
      <c r="E4663" s="28" t="s">
        <v>380</v>
      </c>
    </row>
    <row r="4664" customFormat="false" ht="15" hidden="false" customHeight="false" outlineLevel="0" collapsed="false">
      <c r="A4664" s="28" t="n">
        <v>127</v>
      </c>
      <c r="B4664" s="29" t="n">
        <v>45535</v>
      </c>
      <c r="C4664" s="28" t="n">
        <v>41635.92</v>
      </c>
      <c r="D4664" s="28" t="n">
        <v>1780</v>
      </c>
      <c r="E4664" s="28" t="s">
        <v>380</v>
      </c>
    </row>
    <row r="4665" customFormat="false" ht="15" hidden="false" customHeight="false" outlineLevel="0" collapsed="false">
      <c r="A4665" s="28" t="n">
        <v>127</v>
      </c>
      <c r="B4665" s="29" t="n">
        <v>45565</v>
      </c>
      <c r="C4665" s="28" t="n">
        <v>43130.56</v>
      </c>
      <c r="D4665" s="28" t="n">
        <v>1780</v>
      </c>
      <c r="E4665" s="28" t="s">
        <v>380</v>
      </c>
    </row>
    <row r="4666" customFormat="false" ht="15" hidden="false" customHeight="false" outlineLevel="0" collapsed="false">
      <c r="A4666" s="28" t="n">
        <v>127</v>
      </c>
      <c r="B4666" s="29" t="n">
        <v>45596</v>
      </c>
      <c r="C4666" s="28" t="n">
        <v>44564.37</v>
      </c>
      <c r="D4666" s="28" t="n">
        <v>1780</v>
      </c>
      <c r="E4666" s="28" t="s">
        <v>380</v>
      </c>
    </row>
    <row r="4667" customFormat="false" ht="15" hidden="false" customHeight="false" outlineLevel="0" collapsed="false">
      <c r="A4667" s="28" t="n">
        <v>127</v>
      </c>
      <c r="B4667" s="29" t="n">
        <v>45626</v>
      </c>
      <c r="C4667" s="28" t="n">
        <v>44965.98</v>
      </c>
      <c r="D4667" s="28" t="n">
        <v>630.45</v>
      </c>
      <c r="E4667" s="28" t="s">
        <v>381</v>
      </c>
    </row>
    <row r="4668" customFormat="false" ht="15" hidden="false" customHeight="false" outlineLevel="0" collapsed="false">
      <c r="A4668" s="28" t="n">
        <v>127</v>
      </c>
      <c r="B4668" s="29" t="n">
        <v>45657</v>
      </c>
      <c r="C4668" s="28" t="n">
        <v>46398.09</v>
      </c>
      <c r="D4668" s="28" t="n">
        <v>1780</v>
      </c>
      <c r="E4668" s="28" t="s">
        <v>380</v>
      </c>
    </row>
    <row r="4669" customFormat="false" ht="15" hidden="false" customHeight="false" outlineLevel="0" collapsed="false">
      <c r="A4669" s="28" t="n">
        <v>127</v>
      </c>
      <c r="B4669" s="29" t="n">
        <v>45688</v>
      </c>
      <c r="C4669" s="28" t="n">
        <v>48175.76</v>
      </c>
      <c r="D4669" s="28" t="n">
        <v>1780</v>
      </c>
      <c r="E4669" s="28" t="s">
        <v>380</v>
      </c>
    </row>
    <row r="4670" customFormat="false" ht="15" hidden="false" customHeight="false" outlineLevel="0" collapsed="false">
      <c r="A4670" s="28" t="n">
        <v>127</v>
      </c>
      <c r="B4670" s="29" t="n">
        <v>45716</v>
      </c>
      <c r="C4670" s="28" t="n">
        <v>49815.91</v>
      </c>
      <c r="D4670" s="28" t="n">
        <v>1780</v>
      </c>
      <c r="E4670" s="28" t="s">
        <v>380</v>
      </c>
    </row>
    <row r="4671" customFormat="false" ht="15" hidden="false" customHeight="false" outlineLevel="0" collapsed="false">
      <c r="A4671" s="28" t="n">
        <v>127</v>
      </c>
      <c r="B4671" s="29" t="n">
        <v>45747</v>
      </c>
      <c r="C4671" s="28" t="n">
        <v>51254.9</v>
      </c>
      <c r="D4671" s="28" t="n">
        <v>1780</v>
      </c>
      <c r="E4671" s="28" t="s">
        <v>380</v>
      </c>
    </row>
    <row r="4672" customFormat="false" ht="15" hidden="false" customHeight="false" outlineLevel="0" collapsed="false">
      <c r="A4672" s="28" t="n">
        <v>127</v>
      </c>
      <c r="B4672" s="29" t="n">
        <v>45777</v>
      </c>
      <c r="C4672" s="28" t="n">
        <v>52796.09</v>
      </c>
      <c r="D4672" s="28" t="n">
        <v>1780</v>
      </c>
      <c r="E4672" s="28" t="s">
        <v>380</v>
      </c>
    </row>
    <row r="4673" customFormat="false" ht="15" hidden="false" customHeight="false" outlineLevel="0" collapsed="false">
      <c r="A4673" s="28" t="n">
        <v>127</v>
      </c>
      <c r="B4673" s="29" t="n">
        <v>45808</v>
      </c>
      <c r="C4673" s="28" t="n">
        <v>53247.86</v>
      </c>
      <c r="D4673" s="28" t="n">
        <v>793.24</v>
      </c>
      <c r="E4673" s="28" t="s">
        <v>381</v>
      </c>
    </row>
    <row r="4674" customFormat="false" ht="15" hidden="false" customHeight="false" outlineLevel="0" collapsed="false">
      <c r="A4674" s="28" t="n">
        <v>127</v>
      </c>
      <c r="B4674" s="29" t="n">
        <v>45838</v>
      </c>
      <c r="C4674" s="28" t="n">
        <v>52913.33</v>
      </c>
      <c r="D4674" s="28" t="n">
        <v>0</v>
      </c>
      <c r="E4674" s="28" t="s">
        <v>379</v>
      </c>
    </row>
    <row r="4675" customFormat="false" ht="15" hidden="false" customHeight="false" outlineLevel="0" collapsed="false">
      <c r="A4675" s="28" t="n">
        <v>127</v>
      </c>
      <c r="B4675" s="29" t="n">
        <v>45869</v>
      </c>
      <c r="C4675" s="28" t="n">
        <v>54280.05</v>
      </c>
      <c r="D4675" s="28" t="n">
        <v>1780</v>
      </c>
      <c r="E4675" s="28" t="s">
        <v>380</v>
      </c>
    </row>
    <row r="4676" customFormat="false" ht="15" hidden="false" customHeight="false" outlineLevel="0" collapsed="false">
      <c r="A4676" s="28" t="n">
        <v>127</v>
      </c>
      <c r="B4676" s="29" t="n">
        <v>45900</v>
      </c>
      <c r="C4676" s="28" t="n">
        <v>56050.43</v>
      </c>
      <c r="D4676" s="28" t="n">
        <v>1780</v>
      </c>
      <c r="E4676" s="28" t="s">
        <v>380</v>
      </c>
    </row>
    <row r="4677" customFormat="false" ht="15" hidden="false" customHeight="false" outlineLevel="0" collapsed="false">
      <c r="A4677" s="28" t="n">
        <v>127</v>
      </c>
      <c r="B4677" s="29" t="n">
        <v>45930</v>
      </c>
      <c r="C4677" s="28" t="n">
        <v>57362.01</v>
      </c>
      <c r="D4677" s="28" t="n">
        <v>1780</v>
      </c>
      <c r="E4677" s="28" t="s">
        <v>380</v>
      </c>
    </row>
    <row r="4678" customFormat="false" ht="15" hidden="false" customHeight="false" outlineLevel="0" collapsed="false">
      <c r="A4678" s="28" t="n">
        <v>127</v>
      </c>
      <c r="B4678" s="29" t="n">
        <v>45961</v>
      </c>
      <c r="C4678" s="28" t="n">
        <v>59134.97</v>
      </c>
      <c r="D4678" s="28" t="n">
        <v>1780</v>
      </c>
      <c r="E4678" s="28" t="s">
        <v>380</v>
      </c>
    </row>
    <row r="4679" customFormat="false" ht="15" hidden="false" customHeight="false" outlineLevel="0" collapsed="false">
      <c r="A4679" s="28" t="n">
        <v>127</v>
      </c>
      <c r="B4679" s="29" t="n">
        <v>45991</v>
      </c>
      <c r="C4679" s="28" t="n">
        <v>60705.95</v>
      </c>
      <c r="D4679" s="28" t="n">
        <v>1780</v>
      </c>
      <c r="E4679" s="28" t="s">
        <v>380</v>
      </c>
    </row>
    <row r="4680" customFormat="false" ht="15" hidden="false" customHeight="false" outlineLevel="0" collapsed="false">
      <c r="A4680" s="28" t="n">
        <v>127</v>
      </c>
      <c r="B4680" s="29" t="n">
        <v>46022</v>
      </c>
      <c r="C4680" s="28" t="n">
        <v>62222.47</v>
      </c>
      <c r="D4680" s="28" t="n">
        <v>1780</v>
      </c>
      <c r="E4680" s="28" t="s">
        <v>380</v>
      </c>
    </row>
    <row r="4681" customFormat="false" ht="15" hidden="false" customHeight="false" outlineLevel="0" collapsed="false">
      <c r="A4681" s="28" t="n">
        <v>127</v>
      </c>
      <c r="B4681" s="29" t="n">
        <v>46053</v>
      </c>
      <c r="C4681" s="28" t="n">
        <v>63599.71</v>
      </c>
      <c r="D4681" s="28" t="n">
        <v>1780</v>
      </c>
      <c r="E4681" s="28" t="s">
        <v>380</v>
      </c>
    </row>
    <row r="4682" customFormat="false" ht="15" hidden="false" customHeight="false" outlineLevel="0" collapsed="false">
      <c r="A4682" s="28" t="n">
        <v>127</v>
      </c>
      <c r="B4682" s="29" t="n">
        <v>46081</v>
      </c>
      <c r="C4682" s="28" t="n">
        <v>65026.43</v>
      </c>
      <c r="D4682" s="28" t="n">
        <v>1780</v>
      </c>
      <c r="E4682" s="28" t="s">
        <v>380</v>
      </c>
    </row>
    <row r="4683" customFormat="false" ht="15" hidden="false" customHeight="false" outlineLevel="0" collapsed="false">
      <c r="A4683" s="28" t="n">
        <v>127</v>
      </c>
      <c r="B4683" s="29" t="n">
        <v>46112</v>
      </c>
      <c r="C4683" s="28" t="n">
        <v>66726.74</v>
      </c>
      <c r="D4683" s="28" t="n">
        <v>1780</v>
      </c>
      <c r="E4683" s="28" t="s">
        <v>380</v>
      </c>
    </row>
    <row r="4684" customFormat="false" ht="15" hidden="false" customHeight="false" outlineLevel="0" collapsed="false">
      <c r="A4684" s="28" t="n">
        <v>127</v>
      </c>
      <c r="B4684" s="29" t="n">
        <v>46142</v>
      </c>
      <c r="C4684" s="28" t="n">
        <v>68385.49</v>
      </c>
      <c r="D4684" s="28" t="n">
        <v>1780</v>
      </c>
      <c r="E4684" s="28" t="s">
        <v>380</v>
      </c>
    </row>
    <row r="4685" customFormat="false" ht="15" hidden="false" customHeight="false" outlineLevel="0" collapsed="false">
      <c r="A4685" s="28" t="n">
        <v>127</v>
      </c>
      <c r="B4685" s="29" t="n">
        <v>46173</v>
      </c>
      <c r="C4685" s="28" t="n">
        <v>69842.57</v>
      </c>
      <c r="D4685" s="28" t="n">
        <v>1780</v>
      </c>
      <c r="E4685" s="28" t="s">
        <v>380</v>
      </c>
    </row>
    <row r="4686" customFormat="false" ht="15" hidden="false" customHeight="false" outlineLevel="0" collapsed="false">
      <c r="A4686" s="28" t="n">
        <v>127</v>
      </c>
      <c r="B4686" s="29" t="n">
        <v>46203</v>
      </c>
      <c r="C4686" s="28" t="n">
        <v>70754.45</v>
      </c>
      <c r="D4686" s="28" t="n">
        <v>920.25</v>
      </c>
      <c r="E4686" s="28" t="s">
        <v>381</v>
      </c>
    </row>
    <row r="4687" customFormat="false" ht="15" hidden="false" customHeight="false" outlineLevel="0" collapsed="false">
      <c r="A4687" s="28" t="n">
        <v>127</v>
      </c>
      <c r="B4687" s="29" t="n">
        <v>46234</v>
      </c>
      <c r="C4687" s="28" t="n">
        <v>72512.1</v>
      </c>
      <c r="D4687" s="28" t="n">
        <v>1780</v>
      </c>
      <c r="E4687" s="28" t="s">
        <v>380</v>
      </c>
    </row>
    <row r="4688" customFormat="false" ht="15" hidden="false" customHeight="false" outlineLevel="0" collapsed="false">
      <c r="A4688" s="28" t="n">
        <v>127</v>
      </c>
      <c r="B4688" s="29" t="n">
        <v>46265</v>
      </c>
      <c r="C4688" s="28" t="n">
        <v>74025.91</v>
      </c>
      <c r="D4688" s="28" t="n">
        <v>1780</v>
      </c>
      <c r="E4688" s="28" t="s">
        <v>380</v>
      </c>
    </row>
    <row r="4689" customFormat="false" ht="15" hidden="false" customHeight="false" outlineLevel="0" collapsed="false">
      <c r="A4689" s="28" t="n">
        <v>128</v>
      </c>
      <c r="B4689" s="29" t="n">
        <v>44957</v>
      </c>
      <c r="C4689" s="28" t="n">
        <v>5216.74</v>
      </c>
      <c r="D4689" s="28" t="n">
        <v>1103.27</v>
      </c>
      <c r="E4689" s="28" t="s">
        <v>381</v>
      </c>
    </row>
    <row r="4690" customFormat="false" ht="15" hidden="false" customHeight="false" outlineLevel="0" collapsed="false">
      <c r="A4690" s="28" t="n">
        <v>128</v>
      </c>
      <c r="B4690" s="29" t="n">
        <v>44985</v>
      </c>
      <c r="C4690" s="28" t="n">
        <v>5942.12</v>
      </c>
      <c r="D4690" s="28" t="n">
        <v>956.6</v>
      </c>
      <c r="E4690" s="28" t="s">
        <v>381</v>
      </c>
    </row>
    <row r="4691" customFormat="false" ht="15" hidden="false" customHeight="false" outlineLevel="0" collapsed="false">
      <c r="A4691" s="28" t="n">
        <v>128</v>
      </c>
      <c r="B4691" s="29" t="n">
        <v>45016</v>
      </c>
      <c r="C4691" s="28" t="n">
        <v>7322.63</v>
      </c>
      <c r="D4691" s="28" t="n">
        <v>1820</v>
      </c>
      <c r="E4691" s="28" t="s">
        <v>380</v>
      </c>
    </row>
    <row r="4692" customFormat="false" ht="15" hidden="false" customHeight="false" outlineLevel="0" collapsed="false">
      <c r="A4692" s="28" t="n">
        <v>128</v>
      </c>
      <c r="B4692" s="29" t="n">
        <v>45046</v>
      </c>
      <c r="C4692" s="28" t="n">
        <v>9012.02</v>
      </c>
      <c r="D4692" s="28" t="n">
        <v>1820</v>
      </c>
      <c r="E4692" s="28" t="s">
        <v>380</v>
      </c>
    </row>
    <row r="4693" customFormat="false" ht="15" hidden="false" customHeight="false" outlineLevel="0" collapsed="false">
      <c r="A4693" s="28" t="n">
        <v>128</v>
      </c>
      <c r="B4693" s="29" t="n">
        <v>45077</v>
      </c>
      <c r="C4693" s="28" t="n">
        <v>9887.27</v>
      </c>
      <c r="D4693" s="28" t="n">
        <v>1032.65</v>
      </c>
      <c r="E4693" s="28" t="s">
        <v>381</v>
      </c>
    </row>
    <row r="4694" customFormat="false" ht="15" hidden="false" customHeight="false" outlineLevel="0" collapsed="false">
      <c r="A4694" s="28" t="n">
        <v>128</v>
      </c>
      <c r="B4694" s="29" t="n">
        <v>45107</v>
      </c>
      <c r="C4694" s="28" t="n">
        <v>11265.57</v>
      </c>
      <c r="D4694" s="28" t="n">
        <v>1820</v>
      </c>
      <c r="E4694" s="28" t="s">
        <v>380</v>
      </c>
    </row>
    <row r="4695" customFormat="false" ht="15" hidden="false" customHeight="false" outlineLevel="0" collapsed="false">
      <c r="A4695" s="28" t="n">
        <v>128</v>
      </c>
      <c r="B4695" s="29" t="n">
        <v>45138</v>
      </c>
      <c r="C4695" s="28" t="n">
        <v>12658.66</v>
      </c>
      <c r="D4695" s="28" t="n">
        <v>1820</v>
      </c>
      <c r="E4695" s="28" t="s">
        <v>380</v>
      </c>
    </row>
    <row r="4696" customFormat="false" ht="15" hidden="false" customHeight="false" outlineLevel="0" collapsed="false">
      <c r="A4696" s="28" t="n">
        <v>128</v>
      </c>
      <c r="B4696" s="29" t="n">
        <v>45169</v>
      </c>
      <c r="C4696" s="28" t="n">
        <v>14128.13</v>
      </c>
      <c r="D4696" s="28" t="n">
        <v>1820</v>
      </c>
      <c r="E4696" s="28" t="s">
        <v>380</v>
      </c>
    </row>
    <row r="4697" customFormat="false" ht="15" hidden="false" customHeight="false" outlineLevel="0" collapsed="false">
      <c r="A4697" s="28" t="n">
        <v>128</v>
      </c>
      <c r="B4697" s="29" t="n">
        <v>45199</v>
      </c>
      <c r="C4697" s="28" t="n">
        <v>15734.63</v>
      </c>
      <c r="D4697" s="28" t="n">
        <v>1820</v>
      </c>
      <c r="E4697" s="28" t="s">
        <v>380</v>
      </c>
    </row>
    <row r="4698" customFormat="false" ht="15" hidden="false" customHeight="false" outlineLevel="0" collapsed="false">
      <c r="A4698" s="28" t="n">
        <v>128</v>
      </c>
      <c r="B4698" s="29" t="n">
        <v>45230</v>
      </c>
      <c r="C4698" s="28" t="n">
        <v>17228.36</v>
      </c>
      <c r="D4698" s="28" t="n">
        <v>1820</v>
      </c>
      <c r="E4698" s="28" t="s">
        <v>380</v>
      </c>
    </row>
    <row r="4699" customFormat="false" ht="15" hidden="false" customHeight="false" outlineLevel="0" collapsed="false">
      <c r="A4699" s="28" t="n">
        <v>128</v>
      </c>
      <c r="B4699" s="29" t="n">
        <v>45260</v>
      </c>
      <c r="C4699" s="28" t="n">
        <v>17713.66</v>
      </c>
      <c r="D4699" s="28" t="n">
        <v>981.24</v>
      </c>
      <c r="E4699" s="28" t="s">
        <v>381</v>
      </c>
    </row>
    <row r="4700" customFormat="false" ht="15" hidden="false" customHeight="false" outlineLevel="0" collapsed="false">
      <c r="A4700" s="28" t="n">
        <v>128</v>
      </c>
      <c r="B4700" s="29" t="n">
        <v>45291</v>
      </c>
      <c r="C4700" s="28" t="n">
        <v>19140.34</v>
      </c>
      <c r="D4700" s="28" t="n">
        <v>1820</v>
      </c>
      <c r="E4700" s="28" t="s">
        <v>380</v>
      </c>
    </row>
    <row r="4701" customFormat="false" ht="15" hidden="false" customHeight="false" outlineLevel="0" collapsed="false">
      <c r="A4701" s="28" t="n">
        <v>128</v>
      </c>
      <c r="B4701" s="29" t="n">
        <v>45322</v>
      </c>
      <c r="C4701" s="28" t="n">
        <v>20691.19</v>
      </c>
      <c r="D4701" s="28" t="n">
        <v>1820</v>
      </c>
      <c r="E4701" s="28" t="s">
        <v>380</v>
      </c>
    </row>
    <row r="4702" customFormat="false" ht="15" hidden="false" customHeight="false" outlineLevel="0" collapsed="false">
      <c r="A4702" s="28" t="n">
        <v>128</v>
      </c>
      <c r="B4702" s="29" t="n">
        <v>45351</v>
      </c>
      <c r="C4702" s="28" t="n">
        <v>22158.51</v>
      </c>
      <c r="D4702" s="28" t="n">
        <v>1820</v>
      </c>
      <c r="E4702" s="28" t="s">
        <v>380</v>
      </c>
    </row>
    <row r="4703" customFormat="false" ht="15" hidden="false" customHeight="false" outlineLevel="0" collapsed="false">
      <c r="A4703" s="28" t="n">
        <v>128</v>
      </c>
      <c r="B4703" s="29" t="n">
        <v>45382</v>
      </c>
      <c r="C4703" s="28" t="n">
        <v>23775.03</v>
      </c>
      <c r="D4703" s="28" t="n">
        <v>1820</v>
      </c>
      <c r="E4703" s="28" t="s">
        <v>380</v>
      </c>
    </row>
    <row r="4704" customFormat="false" ht="15" hidden="false" customHeight="false" outlineLevel="0" collapsed="false">
      <c r="A4704" s="28" t="n">
        <v>128</v>
      </c>
      <c r="B4704" s="29" t="n">
        <v>45412</v>
      </c>
      <c r="C4704" s="28" t="n">
        <v>25199.42</v>
      </c>
      <c r="D4704" s="28" t="n">
        <v>1820</v>
      </c>
      <c r="E4704" s="28" t="s">
        <v>380</v>
      </c>
    </row>
    <row r="4705" customFormat="false" ht="15" hidden="false" customHeight="false" outlineLevel="0" collapsed="false">
      <c r="A4705" s="28" t="n">
        <v>128</v>
      </c>
      <c r="B4705" s="29" t="n">
        <v>45443</v>
      </c>
      <c r="C4705" s="28" t="n">
        <v>26661.62</v>
      </c>
      <c r="D4705" s="28" t="n">
        <v>1820</v>
      </c>
      <c r="E4705" s="28" t="s">
        <v>380</v>
      </c>
    </row>
    <row r="4706" customFormat="false" ht="15" hidden="false" customHeight="false" outlineLevel="0" collapsed="false">
      <c r="A4706" s="28" t="n">
        <v>128</v>
      </c>
      <c r="B4706" s="29" t="n">
        <v>45473</v>
      </c>
      <c r="C4706" s="28" t="n">
        <v>27551.22</v>
      </c>
      <c r="D4706" s="28" t="n">
        <v>1251.42</v>
      </c>
      <c r="E4706" s="28" t="s">
        <v>381</v>
      </c>
    </row>
    <row r="4707" customFormat="false" ht="15" hidden="false" customHeight="false" outlineLevel="0" collapsed="false">
      <c r="A4707" s="28" t="n">
        <v>128</v>
      </c>
      <c r="B4707" s="29" t="n">
        <v>45504</v>
      </c>
      <c r="C4707" s="28" t="n">
        <v>28864.82</v>
      </c>
      <c r="D4707" s="28" t="n">
        <v>1820</v>
      </c>
      <c r="E4707" s="28" t="s">
        <v>380</v>
      </c>
    </row>
    <row r="4708" customFormat="false" ht="15" hidden="false" customHeight="false" outlineLevel="0" collapsed="false">
      <c r="A4708" s="28" t="n">
        <v>128</v>
      </c>
      <c r="B4708" s="29" t="n">
        <v>45535</v>
      </c>
      <c r="C4708" s="28" t="n">
        <v>30321.04</v>
      </c>
      <c r="D4708" s="28" t="n">
        <v>1820</v>
      </c>
      <c r="E4708" s="28" t="s">
        <v>380</v>
      </c>
    </row>
    <row r="4709" customFormat="false" ht="15" hidden="false" customHeight="false" outlineLevel="0" collapsed="false">
      <c r="A4709" s="28" t="n">
        <v>128</v>
      </c>
      <c r="B4709" s="29" t="n">
        <v>45565</v>
      </c>
      <c r="C4709" s="28" t="n">
        <v>30716.66</v>
      </c>
      <c r="D4709" s="28" t="n">
        <v>825.08</v>
      </c>
      <c r="E4709" s="28" t="s">
        <v>381</v>
      </c>
    </row>
    <row r="4710" customFormat="false" ht="15" hidden="false" customHeight="false" outlineLevel="0" collapsed="false">
      <c r="A4710" s="28" t="n">
        <v>128</v>
      </c>
      <c r="B4710" s="29" t="n">
        <v>45596</v>
      </c>
      <c r="C4710" s="28" t="n">
        <v>32069.2</v>
      </c>
      <c r="D4710" s="28" t="n">
        <v>1820</v>
      </c>
      <c r="E4710" s="28" t="s">
        <v>380</v>
      </c>
    </row>
    <row r="4711" customFormat="false" ht="15" hidden="false" customHeight="false" outlineLevel="0" collapsed="false">
      <c r="A4711" s="28" t="n">
        <v>128</v>
      </c>
      <c r="B4711" s="29" t="n">
        <v>45626</v>
      </c>
      <c r="C4711" s="28" t="n">
        <v>33383.15</v>
      </c>
      <c r="D4711" s="28" t="n">
        <v>1820</v>
      </c>
      <c r="E4711" s="28" t="s">
        <v>380</v>
      </c>
    </row>
    <row r="4712" customFormat="false" ht="15" hidden="false" customHeight="false" outlineLevel="0" collapsed="false">
      <c r="A4712" s="28" t="n">
        <v>128</v>
      </c>
      <c r="B4712" s="29" t="n">
        <v>45657</v>
      </c>
      <c r="C4712" s="28" t="n">
        <v>34687.34</v>
      </c>
      <c r="D4712" s="28" t="n">
        <v>1820</v>
      </c>
      <c r="E4712" s="28" t="s">
        <v>380</v>
      </c>
    </row>
    <row r="4713" customFormat="false" ht="15" hidden="false" customHeight="false" outlineLevel="0" collapsed="false">
      <c r="A4713" s="28" t="n">
        <v>128</v>
      </c>
      <c r="B4713" s="29" t="n">
        <v>45688</v>
      </c>
      <c r="C4713" s="28" t="n">
        <v>36040.69</v>
      </c>
      <c r="D4713" s="28" t="n">
        <v>1820</v>
      </c>
      <c r="E4713" s="28" t="s">
        <v>380</v>
      </c>
    </row>
    <row r="4714" customFormat="false" ht="15" hidden="false" customHeight="false" outlineLevel="0" collapsed="false">
      <c r="A4714" s="28" t="n">
        <v>128</v>
      </c>
      <c r="B4714" s="29" t="n">
        <v>45716</v>
      </c>
      <c r="C4714" s="28" t="n">
        <v>36066.76</v>
      </c>
      <c r="D4714" s="28" t="n">
        <v>560.41</v>
      </c>
      <c r="E4714" s="28" t="s">
        <v>381</v>
      </c>
    </row>
    <row r="4715" customFormat="false" ht="15" hidden="false" customHeight="false" outlineLevel="0" collapsed="false">
      <c r="A4715" s="28" t="n">
        <v>128</v>
      </c>
      <c r="B4715" s="29" t="n">
        <v>45747</v>
      </c>
      <c r="C4715" s="28" t="n">
        <v>36770.54</v>
      </c>
      <c r="D4715" s="28" t="n">
        <v>835</v>
      </c>
      <c r="E4715" s="28" t="s">
        <v>381</v>
      </c>
    </row>
    <row r="4716" customFormat="false" ht="15" hidden="false" customHeight="false" outlineLevel="0" collapsed="false">
      <c r="A4716" s="28" t="n">
        <v>128</v>
      </c>
      <c r="B4716" s="29" t="n">
        <v>45777</v>
      </c>
      <c r="C4716" s="28" t="n">
        <v>38228.54</v>
      </c>
      <c r="D4716" s="28" t="n">
        <v>1820</v>
      </c>
      <c r="E4716" s="28" t="s">
        <v>380</v>
      </c>
    </row>
    <row r="4717" customFormat="false" ht="15" hidden="false" customHeight="false" outlineLevel="0" collapsed="false">
      <c r="A4717" s="28" t="n">
        <v>128</v>
      </c>
      <c r="B4717" s="29" t="n">
        <v>45808</v>
      </c>
      <c r="C4717" s="28" t="n">
        <v>39849.29</v>
      </c>
      <c r="D4717" s="28" t="n">
        <v>1820</v>
      </c>
      <c r="E4717" s="28" t="s">
        <v>380</v>
      </c>
    </row>
    <row r="4718" customFormat="false" ht="15" hidden="false" customHeight="false" outlineLevel="0" collapsed="false">
      <c r="A4718" s="28" t="n">
        <v>128</v>
      </c>
      <c r="B4718" s="29" t="n">
        <v>45838</v>
      </c>
      <c r="C4718" s="28" t="n">
        <v>41164.62</v>
      </c>
      <c r="D4718" s="28" t="n">
        <v>1820</v>
      </c>
      <c r="E4718" s="28" t="s">
        <v>380</v>
      </c>
    </row>
    <row r="4719" customFormat="false" ht="15" hidden="false" customHeight="false" outlineLevel="0" collapsed="false">
      <c r="A4719" s="28" t="n">
        <v>128</v>
      </c>
      <c r="B4719" s="29" t="n">
        <v>45869</v>
      </c>
      <c r="C4719" s="28" t="n">
        <v>41706.33</v>
      </c>
      <c r="D4719" s="28" t="n">
        <v>628.56</v>
      </c>
      <c r="E4719" s="28" t="s">
        <v>381</v>
      </c>
    </row>
    <row r="4720" customFormat="false" ht="15" hidden="false" customHeight="false" outlineLevel="0" collapsed="false">
      <c r="A4720" s="28" t="n">
        <v>128</v>
      </c>
      <c r="B4720" s="29" t="n">
        <v>45900</v>
      </c>
      <c r="C4720" s="28" t="n">
        <v>42002.99</v>
      </c>
      <c r="D4720" s="28" t="n">
        <v>735.75</v>
      </c>
      <c r="E4720" s="28" t="s">
        <v>381</v>
      </c>
    </row>
    <row r="4721" customFormat="false" ht="15" hidden="false" customHeight="false" outlineLevel="0" collapsed="false">
      <c r="A4721" s="28" t="n">
        <v>128</v>
      </c>
      <c r="B4721" s="29" t="n">
        <v>45930</v>
      </c>
      <c r="C4721" s="28" t="n">
        <v>43464.33</v>
      </c>
      <c r="D4721" s="28" t="n">
        <v>1820</v>
      </c>
      <c r="E4721" s="28" t="s">
        <v>380</v>
      </c>
    </row>
    <row r="4722" customFormat="false" ht="15" hidden="false" customHeight="false" outlineLevel="0" collapsed="false">
      <c r="A4722" s="28" t="n">
        <v>128</v>
      </c>
      <c r="B4722" s="29" t="n">
        <v>45961</v>
      </c>
      <c r="C4722" s="28" t="n">
        <v>45120.11</v>
      </c>
      <c r="D4722" s="28" t="n">
        <v>1820</v>
      </c>
      <c r="E4722" s="28" t="s">
        <v>380</v>
      </c>
    </row>
    <row r="4723" customFormat="false" ht="15" hidden="false" customHeight="false" outlineLevel="0" collapsed="false">
      <c r="A4723" s="28" t="n">
        <v>128</v>
      </c>
      <c r="B4723" s="29" t="n">
        <v>45991</v>
      </c>
      <c r="C4723" s="28" t="n">
        <v>45603.06</v>
      </c>
      <c r="D4723" s="28" t="n">
        <v>1027.21</v>
      </c>
      <c r="E4723" s="28" t="s">
        <v>381</v>
      </c>
    </row>
    <row r="4724" customFormat="false" ht="15" hidden="false" customHeight="false" outlineLevel="0" collapsed="false">
      <c r="A4724" s="28" t="n">
        <v>128</v>
      </c>
      <c r="B4724" s="29" t="n">
        <v>46022</v>
      </c>
      <c r="C4724" s="28" t="n">
        <v>46949.94</v>
      </c>
      <c r="D4724" s="28" t="n">
        <v>1820</v>
      </c>
      <c r="E4724" s="28" t="s">
        <v>380</v>
      </c>
    </row>
    <row r="4725" customFormat="false" ht="15" hidden="false" customHeight="false" outlineLevel="0" collapsed="false">
      <c r="A4725" s="28" t="n">
        <v>128</v>
      </c>
      <c r="B4725" s="29" t="n">
        <v>46053</v>
      </c>
      <c r="C4725" s="28" t="n">
        <v>48756.96</v>
      </c>
      <c r="D4725" s="28" t="n">
        <v>1820</v>
      </c>
      <c r="E4725" s="28" t="s">
        <v>380</v>
      </c>
    </row>
    <row r="4726" customFormat="false" ht="15" hidden="false" customHeight="false" outlineLevel="0" collapsed="false">
      <c r="A4726" s="28" t="n">
        <v>128</v>
      </c>
      <c r="B4726" s="29" t="n">
        <v>46081</v>
      </c>
      <c r="C4726" s="28" t="n">
        <v>50410.1</v>
      </c>
      <c r="D4726" s="28" t="n">
        <v>1820</v>
      </c>
      <c r="E4726" s="28" t="s">
        <v>380</v>
      </c>
    </row>
    <row r="4727" customFormat="false" ht="15" hidden="false" customHeight="false" outlineLevel="0" collapsed="false">
      <c r="A4727" s="28" t="n">
        <v>128</v>
      </c>
      <c r="B4727" s="29" t="n">
        <v>46112</v>
      </c>
      <c r="C4727" s="28" t="n">
        <v>52032.9</v>
      </c>
      <c r="D4727" s="28" t="n">
        <v>1820</v>
      </c>
      <c r="E4727" s="28" t="s">
        <v>380</v>
      </c>
    </row>
    <row r="4728" customFormat="false" ht="15" hidden="false" customHeight="false" outlineLevel="0" collapsed="false">
      <c r="A4728" s="28" t="n">
        <v>128</v>
      </c>
      <c r="B4728" s="29" t="n">
        <v>46142</v>
      </c>
      <c r="C4728" s="28" t="n">
        <v>53527.55</v>
      </c>
      <c r="D4728" s="28" t="n">
        <v>1820</v>
      </c>
      <c r="E4728" s="28" t="s">
        <v>380</v>
      </c>
    </row>
    <row r="4729" customFormat="false" ht="15" hidden="false" customHeight="false" outlineLevel="0" collapsed="false">
      <c r="A4729" s="28" t="n">
        <v>128</v>
      </c>
      <c r="B4729" s="29" t="n">
        <v>46173</v>
      </c>
      <c r="C4729" s="28" t="n">
        <v>55128.66</v>
      </c>
      <c r="D4729" s="28" t="n">
        <v>1820</v>
      </c>
      <c r="E4729" s="28" t="s">
        <v>380</v>
      </c>
    </row>
    <row r="4730" customFormat="false" ht="15" hidden="false" customHeight="false" outlineLevel="0" collapsed="false">
      <c r="A4730" s="28" t="n">
        <v>128</v>
      </c>
      <c r="B4730" s="29" t="n">
        <v>46203</v>
      </c>
      <c r="C4730" s="28" t="n">
        <v>56499.45</v>
      </c>
      <c r="D4730" s="28" t="n">
        <v>1820</v>
      </c>
      <c r="E4730" s="28" t="s">
        <v>380</v>
      </c>
    </row>
    <row r="4731" customFormat="false" ht="15" hidden="false" customHeight="false" outlineLevel="0" collapsed="false">
      <c r="A4731" s="28" t="n">
        <v>128</v>
      </c>
      <c r="B4731" s="29" t="n">
        <v>46234</v>
      </c>
      <c r="C4731" s="28" t="n">
        <v>58211.85</v>
      </c>
      <c r="D4731" s="28" t="n">
        <v>1820</v>
      </c>
      <c r="E4731" s="28" t="s">
        <v>380</v>
      </c>
    </row>
    <row r="4732" customFormat="false" ht="15" hidden="false" customHeight="false" outlineLevel="0" collapsed="false">
      <c r="A4732" s="28" t="n">
        <v>128</v>
      </c>
      <c r="B4732" s="29" t="n">
        <v>46265</v>
      </c>
      <c r="C4732" s="28" t="n">
        <v>59493.6</v>
      </c>
      <c r="D4732" s="28" t="n">
        <v>1820</v>
      </c>
      <c r="E4732" s="28" t="s">
        <v>380</v>
      </c>
    </row>
    <row r="4733" customFormat="false" ht="15" hidden="false" customHeight="false" outlineLevel="0" collapsed="false">
      <c r="A4733" s="28" t="n">
        <v>129</v>
      </c>
      <c r="B4733" s="29" t="n">
        <v>44957</v>
      </c>
      <c r="C4733" s="28" t="n">
        <v>11492.73</v>
      </c>
      <c r="D4733" s="28" t="n">
        <v>1670</v>
      </c>
      <c r="E4733" s="28" t="s">
        <v>380</v>
      </c>
    </row>
    <row r="4734" customFormat="false" ht="15" hidden="false" customHeight="false" outlineLevel="0" collapsed="false">
      <c r="A4734" s="28" t="n">
        <v>129</v>
      </c>
      <c r="B4734" s="29" t="n">
        <v>44985</v>
      </c>
      <c r="C4734" s="28" t="n">
        <v>13048.86</v>
      </c>
      <c r="D4734" s="28" t="n">
        <v>1670</v>
      </c>
      <c r="E4734" s="28" t="s">
        <v>380</v>
      </c>
    </row>
    <row r="4735" customFormat="false" ht="15" hidden="false" customHeight="false" outlineLevel="0" collapsed="false">
      <c r="A4735" s="28" t="n">
        <v>129</v>
      </c>
      <c r="B4735" s="29" t="n">
        <v>45016</v>
      </c>
      <c r="C4735" s="28" t="n">
        <v>14264.46</v>
      </c>
      <c r="D4735" s="28" t="n">
        <v>1670</v>
      </c>
      <c r="E4735" s="28" t="s">
        <v>380</v>
      </c>
    </row>
    <row r="4736" customFormat="false" ht="15" hidden="false" customHeight="false" outlineLevel="0" collapsed="false">
      <c r="A4736" s="28" t="n">
        <v>129</v>
      </c>
      <c r="B4736" s="29" t="n">
        <v>45046</v>
      </c>
      <c r="C4736" s="28" t="n">
        <v>14956.26</v>
      </c>
      <c r="D4736" s="28" t="n">
        <v>826.89</v>
      </c>
      <c r="E4736" s="28" t="s">
        <v>381</v>
      </c>
    </row>
    <row r="4737" customFormat="false" ht="15" hidden="false" customHeight="false" outlineLevel="0" collapsed="false">
      <c r="A4737" s="28" t="n">
        <v>129</v>
      </c>
      <c r="B4737" s="29" t="n">
        <v>45077</v>
      </c>
      <c r="C4737" s="28" t="n">
        <v>16453.23</v>
      </c>
      <c r="D4737" s="28" t="n">
        <v>1670</v>
      </c>
      <c r="E4737" s="28" t="s">
        <v>380</v>
      </c>
    </row>
    <row r="4738" customFormat="false" ht="15" hidden="false" customHeight="false" outlineLevel="0" collapsed="false">
      <c r="A4738" s="28" t="n">
        <v>129</v>
      </c>
      <c r="B4738" s="29" t="n">
        <v>45107</v>
      </c>
      <c r="C4738" s="28" t="n">
        <v>17779.73</v>
      </c>
      <c r="D4738" s="28" t="n">
        <v>1670</v>
      </c>
      <c r="E4738" s="28" t="s">
        <v>380</v>
      </c>
    </row>
    <row r="4739" customFormat="false" ht="15" hidden="false" customHeight="false" outlineLevel="0" collapsed="false">
      <c r="A4739" s="28" t="n">
        <v>129</v>
      </c>
      <c r="B4739" s="29" t="n">
        <v>45138</v>
      </c>
      <c r="C4739" s="28" t="n">
        <v>18986.12</v>
      </c>
      <c r="D4739" s="28" t="n">
        <v>1670</v>
      </c>
      <c r="E4739" s="28" t="s">
        <v>380</v>
      </c>
    </row>
    <row r="4740" customFormat="false" ht="15" hidden="false" customHeight="false" outlineLevel="0" collapsed="false">
      <c r="A4740" s="28" t="n">
        <v>129</v>
      </c>
      <c r="B4740" s="29" t="n">
        <v>45169</v>
      </c>
      <c r="C4740" s="28" t="n">
        <v>20587.13</v>
      </c>
      <c r="D4740" s="28" t="n">
        <v>1670</v>
      </c>
      <c r="E4740" s="28" t="s">
        <v>380</v>
      </c>
    </row>
    <row r="4741" customFormat="false" ht="15" hidden="false" customHeight="false" outlineLevel="0" collapsed="false">
      <c r="A4741" s="28" t="n">
        <v>129</v>
      </c>
      <c r="B4741" s="29" t="n">
        <v>45199</v>
      </c>
      <c r="C4741" s="28" t="n">
        <v>22081.2</v>
      </c>
      <c r="D4741" s="28" t="n">
        <v>1670</v>
      </c>
      <c r="E4741" s="28" t="s">
        <v>380</v>
      </c>
    </row>
    <row r="4742" customFormat="false" ht="15" hidden="false" customHeight="false" outlineLevel="0" collapsed="false">
      <c r="A4742" s="28" t="n">
        <v>129</v>
      </c>
      <c r="B4742" s="29" t="n">
        <v>45230</v>
      </c>
      <c r="C4742" s="28" t="n">
        <v>23412.23</v>
      </c>
      <c r="D4742" s="28" t="n">
        <v>1670</v>
      </c>
      <c r="E4742" s="28" t="s">
        <v>380</v>
      </c>
    </row>
    <row r="4743" customFormat="false" ht="15" hidden="false" customHeight="false" outlineLevel="0" collapsed="false">
      <c r="A4743" s="28" t="n">
        <v>129</v>
      </c>
      <c r="B4743" s="29" t="n">
        <v>45260</v>
      </c>
      <c r="C4743" s="28" t="n">
        <v>24763.58</v>
      </c>
      <c r="D4743" s="28" t="n">
        <v>1670</v>
      </c>
      <c r="E4743" s="28" t="s">
        <v>380</v>
      </c>
    </row>
    <row r="4744" customFormat="false" ht="15" hidden="false" customHeight="false" outlineLevel="0" collapsed="false">
      <c r="A4744" s="28" t="n">
        <v>129</v>
      </c>
      <c r="B4744" s="29" t="n">
        <v>45291</v>
      </c>
      <c r="C4744" s="28" t="n">
        <v>26261.49</v>
      </c>
      <c r="D4744" s="28" t="n">
        <v>1670</v>
      </c>
      <c r="E4744" s="28" t="s">
        <v>380</v>
      </c>
    </row>
    <row r="4745" customFormat="false" ht="15" hidden="false" customHeight="false" outlineLevel="0" collapsed="false">
      <c r="A4745" s="28" t="n">
        <v>129</v>
      </c>
      <c r="B4745" s="29" t="n">
        <v>45322</v>
      </c>
      <c r="C4745" s="28" t="n">
        <v>27450.82</v>
      </c>
      <c r="D4745" s="28" t="n">
        <v>1670</v>
      </c>
      <c r="E4745" s="28" t="s">
        <v>380</v>
      </c>
    </row>
    <row r="4746" customFormat="false" ht="15" hidden="false" customHeight="false" outlineLevel="0" collapsed="false">
      <c r="A4746" s="28" t="n">
        <v>129</v>
      </c>
      <c r="B4746" s="29" t="n">
        <v>45351</v>
      </c>
      <c r="C4746" s="28" t="n">
        <v>29015.75</v>
      </c>
      <c r="D4746" s="28" t="n">
        <v>1670</v>
      </c>
      <c r="E4746" s="28" t="s">
        <v>380</v>
      </c>
    </row>
    <row r="4747" customFormat="false" ht="15" hidden="false" customHeight="false" outlineLevel="0" collapsed="false">
      <c r="A4747" s="28" t="n">
        <v>129</v>
      </c>
      <c r="B4747" s="29" t="n">
        <v>45382</v>
      </c>
      <c r="C4747" s="28" t="n">
        <v>30653.32</v>
      </c>
      <c r="D4747" s="28" t="n">
        <v>1670</v>
      </c>
      <c r="E4747" s="28" t="s">
        <v>380</v>
      </c>
    </row>
    <row r="4748" customFormat="false" ht="15" hidden="false" customHeight="false" outlineLevel="0" collapsed="false">
      <c r="A4748" s="28" t="n">
        <v>129</v>
      </c>
      <c r="B4748" s="29" t="n">
        <v>45412</v>
      </c>
      <c r="C4748" s="28" t="n">
        <v>31098.84</v>
      </c>
      <c r="D4748" s="28" t="n">
        <v>832.18</v>
      </c>
      <c r="E4748" s="28" t="s">
        <v>381</v>
      </c>
    </row>
    <row r="4749" customFormat="false" ht="15" hidden="false" customHeight="false" outlineLevel="0" collapsed="false">
      <c r="A4749" s="28" t="n">
        <v>129</v>
      </c>
      <c r="B4749" s="29" t="n">
        <v>45443</v>
      </c>
      <c r="C4749" s="28" t="n">
        <v>32425.88</v>
      </c>
      <c r="D4749" s="28" t="n">
        <v>1670</v>
      </c>
      <c r="E4749" s="28" t="s">
        <v>380</v>
      </c>
    </row>
    <row r="4750" customFormat="false" ht="15" hidden="false" customHeight="false" outlineLevel="0" collapsed="false">
      <c r="A4750" s="28" t="n">
        <v>129</v>
      </c>
      <c r="B4750" s="29" t="n">
        <v>45473</v>
      </c>
      <c r="C4750" s="28" t="n">
        <v>33075.79</v>
      </c>
      <c r="D4750" s="28" t="n">
        <v>960.75</v>
      </c>
      <c r="E4750" s="28" t="s">
        <v>381</v>
      </c>
    </row>
    <row r="4751" customFormat="false" ht="15" hidden="false" customHeight="false" outlineLevel="0" collapsed="false">
      <c r="A4751" s="28" t="n">
        <v>129</v>
      </c>
      <c r="B4751" s="29" t="n">
        <v>45504</v>
      </c>
      <c r="C4751" s="28" t="n">
        <v>33646.44</v>
      </c>
      <c r="D4751" s="28" t="n">
        <v>610.06</v>
      </c>
      <c r="E4751" s="28" t="s">
        <v>381</v>
      </c>
    </row>
    <row r="4752" customFormat="false" ht="15" hidden="false" customHeight="false" outlineLevel="0" collapsed="false">
      <c r="A4752" s="28" t="n">
        <v>129</v>
      </c>
      <c r="B4752" s="29" t="n">
        <v>45535</v>
      </c>
      <c r="C4752" s="28" t="n">
        <v>34862.71</v>
      </c>
      <c r="D4752" s="28" t="n">
        <v>1670</v>
      </c>
      <c r="E4752" s="28" t="s">
        <v>380</v>
      </c>
    </row>
    <row r="4753" customFormat="false" ht="15" hidden="false" customHeight="false" outlineLevel="0" collapsed="false">
      <c r="A4753" s="28" t="n">
        <v>129</v>
      </c>
      <c r="B4753" s="29" t="n">
        <v>45565</v>
      </c>
      <c r="C4753" s="28" t="n">
        <v>36412.97</v>
      </c>
      <c r="D4753" s="28" t="n">
        <v>1670</v>
      </c>
      <c r="E4753" s="28" t="s">
        <v>380</v>
      </c>
    </row>
    <row r="4754" customFormat="false" ht="15" hidden="false" customHeight="false" outlineLevel="0" collapsed="false">
      <c r="A4754" s="28" t="n">
        <v>129</v>
      </c>
      <c r="B4754" s="29" t="n">
        <v>45596</v>
      </c>
      <c r="C4754" s="28" t="n">
        <v>38068.34</v>
      </c>
      <c r="D4754" s="28" t="n">
        <v>1670</v>
      </c>
      <c r="E4754" s="28" t="s">
        <v>380</v>
      </c>
    </row>
    <row r="4755" customFormat="false" ht="15" hidden="false" customHeight="false" outlineLevel="0" collapsed="false">
      <c r="A4755" s="28" t="n">
        <v>129</v>
      </c>
      <c r="B4755" s="29" t="n">
        <v>45626</v>
      </c>
      <c r="C4755" s="28" t="n">
        <v>37984.74</v>
      </c>
      <c r="D4755" s="28" t="n">
        <v>0</v>
      </c>
      <c r="E4755" s="28" t="s">
        <v>379</v>
      </c>
    </row>
    <row r="4756" customFormat="false" ht="15" hidden="false" customHeight="false" outlineLevel="0" collapsed="false">
      <c r="A4756" s="28" t="n">
        <v>129</v>
      </c>
      <c r="B4756" s="29" t="n">
        <v>45657</v>
      </c>
      <c r="C4756" s="28" t="n">
        <v>39211.4</v>
      </c>
      <c r="D4756" s="28" t="n">
        <v>1670</v>
      </c>
      <c r="E4756" s="28" t="s">
        <v>380</v>
      </c>
    </row>
    <row r="4757" customFormat="false" ht="15" hidden="false" customHeight="false" outlineLevel="0" collapsed="false">
      <c r="A4757" s="28" t="n">
        <v>129</v>
      </c>
      <c r="B4757" s="29" t="n">
        <v>45688</v>
      </c>
      <c r="C4757" s="28" t="n">
        <v>40806.76</v>
      </c>
      <c r="D4757" s="28" t="n">
        <v>1670</v>
      </c>
      <c r="E4757" s="28" t="s">
        <v>380</v>
      </c>
    </row>
    <row r="4758" customFormat="false" ht="15" hidden="false" customHeight="false" outlineLevel="0" collapsed="false">
      <c r="A4758" s="28" t="n">
        <v>129</v>
      </c>
      <c r="B4758" s="29" t="n">
        <v>45716</v>
      </c>
      <c r="C4758" s="28" t="n">
        <v>42138.26</v>
      </c>
      <c r="D4758" s="28" t="n">
        <v>1670</v>
      </c>
      <c r="E4758" s="28" t="s">
        <v>380</v>
      </c>
    </row>
    <row r="4759" customFormat="false" ht="15" hidden="false" customHeight="false" outlineLevel="0" collapsed="false">
      <c r="A4759" s="28" t="n">
        <v>129</v>
      </c>
      <c r="B4759" s="29" t="n">
        <v>45747</v>
      </c>
      <c r="C4759" s="28" t="n">
        <v>42973.06</v>
      </c>
      <c r="D4759" s="28" t="n">
        <v>1007.11</v>
      </c>
      <c r="E4759" s="28" t="s">
        <v>381</v>
      </c>
    </row>
    <row r="4760" customFormat="false" ht="15" hidden="false" customHeight="false" outlineLevel="0" collapsed="false">
      <c r="A4760" s="28" t="n">
        <v>129</v>
      </c>
      <c r="B4760" s="29" t="n">
        <v>45777</v>
      </c>
      <c r="C4760" s="28" t="n">
        <v>44380.75</v>
      </c>
      <c r="D4760" s="28" t="n">
        <v>1670</v>
      </c>
      <c r="E4760" s="28" t="s">
        <v>380</v>
      </c>
    </row>
    <row r="4761" customFormat="false" ht="15" hidden="false" customHeight="false" outlineLevel="0" collapsed="false">
      <c r="A4761" s="28" t="n">
        <v>129</v>
      </c>
      <c r="B4761" s="29" t="n">
        <v>45808</v>
      </c>
      <c r="C4761" s="28" t="n">
        <v>45785.96</v>
      </c>
      <c r="D4761" s="28" t="n">
        <v>1670</v>
      </c>
      <c r="E4761" s="28" t="s">
        <v>380</v>
      </c>
    </row>
    <row r="4762" customFormat="false" ht="15" hidden="false" customHeight="false" outlineLevel="0" collapsed="false">
      <c r="A4762" s="28" t="n">
        <v>129</v>
      </c>
      <c r="B4762" s="29" t="n">
        <v>45838</v>
      </c>
      <c r="C4762" s="28" t="n">
        <v>47116.83</v>
      </c>
      <c r="D4762" s="28" t="n">
        <v>1670</v>
      </c>
      <c r="E4762" s="28" t="s">
        <v>380</v>
      </c>
    </row>
    <row r="4763" customFormat="false" ht="15" hidden="false" customHeight="false" outlineLevel="0" collapsed="false">
      <c r="A4763" s="28" t="n">
        <v>129</v>
      </c>
      <c r="B4763" s="29" t="n">
        <v>45869</v>
      </c>
      <c r="C4763" s="28" t="n">
        <v>48615.38</v>
      </c>
      <c r="D4763" s="28" t="n">
        <v>1670</v>
      </c>
      <c r="E4763" s="28" t="s">
        <v>380</v>
      </c>
    </row>
    <row r="4764" customFormat="false" ht="15" hidden="false" customHeight="false" outlineLevel="0" collapsed="false">
      <c r="A4764" s="28" t="n">
        <v>129</v>
      </c>
      <c r="B4764" s="29" t="n">
        <v>45900</v>
      </c>
      <c r="C4764" s="28" t="n">
        <v>49968.79</v>
      </c>
      <c r="D4764" s="28" t="n">
        <v>1670</v>
      </c>
      <c r="E4764" s="28" t="s">
        <v>380</v>
      </c>
    </row>
    <row r="4765" customFormat="false" ht="15" hidden="false" customHeight="false" outlineLevel="0" collapsed="false">
      <c r="A4765" s="28" t="n">
        <v>129</v>
      </c>
      <c r="B4765" s="29" t="n">
        <v>45930</v>
      </c>
      <c r="C4765" s="28" t="n">
        <v>51618.26</v>
      </c>
      <c r="D4765" s="28" t="n">
        <v>1670</v>
      </c>
      <c r="E4765" s="28" t="s">
        <v>380</v>
      </c>
    </row>
    <row r="4766" customFormat="false" ht="15" hidden="false" customHeight="false" outlineLevel="0" collapsed="false">
      <c r="A4766" s="28" t="n">
        <v>129</v>
      </c>
      <c r="B4766" s="29" t="n">
        <v>45961</v>
      </c>
      <c r="C4766" s="28" t="n">
        <v>52832.92</v>
      </c>
      <c r="D4766" s="28" t="n">
        <v>1670</v>
      </c>
      <c r="E4766" s="28" t="s">
        <v>380</v>
      </c>
    </row>
    <row r="4767" customFormat="false" ht="15" hidden="false" customHeight="false" outlineLevel="0" collapsed="false">
      <c r="A4767" s="28" t="n">
        <v>129</v>
      </c>
      <c r="B4767" s="29" t="n">
        <v>45991</v>
      </c>
      <c r="C4767" s="28" t="n">
        <v>54386.61</v>
      </c>
      <c r="D4767" s="28" t="n">
        <v>1670</v>
      </c>
      <c r="E4767" s="28" t="s">
        <v>380</v>
      </c>
    </row>
    <row r="4768" customFormat="false" ht="15" hidden="false" customHeight="false" outlineLevel="0" collapsed="false">
      <c r="A4768" s="28" t="n">
        <v>129</v>
      </c>
      <c r="B4768" s="29" t="n">
        <v>46022</v>
      </c>
      <c r="C4768" s="28" t="n">
        <v>55817.82</v>
      </c>
      <c r="D4768" s="28" t="n">
        <v>1670</v>
      </c>
      <c r="E4768" s="28" t="s">
        <v>380</v>
      </c>
    </row>
    <row r="4769" customFormat="false" ht="15" hidden="false" customHeight="false" outlineLevel="0" collapsed="false">
      <c r="A4769" s="28" t="n">
        <v>129</v>
      </c>
      <c r="B4769" s="29" t="n">
        <v>46053</v>
      </c>
      <c r="C4769" s="28" t="n">
        <v>55990.8</v>
      </c>
      <c r="D4769" s="28" t="n">
        <v>588.2</v>
      </c>
      <c r="E4769" s="28" t="s">
        <v>381</v>
      </c>
    </row>
    <row r="4770" customFormat="false" ht="15" hidden="false" customHeight="false" outlineLevel="0" collapsed="false">
      <c r="A4770" s="28" t="n">
        <v>129</v>
      </c>
      <c r="B4770" s="29" t="n">
        <v>46081</v>
      </c>
      <c r="C4770" s="28" t="n">
        <v>57317.98</v>
      </c>
      <c r="D4770" s="28" t="n">
        <v>1670</v>
      </c>
      <c r="E4770" s="28" t="s">
        <v>380</v>
      </c>
    </row>
    <row r="4771" customFormat="false" ht="15" hidden="false" customHeight="false" outlineLevel="0" collapsed="false">
      <c r="A4771" s="28" t="n">
        <v>129</v>
      </c>
      <c r="B4771" s="29" t="n">
        <v>46112</v>
      </c>
      <c r="C4771" s="28" t="n">
        <v>58638.01</v>
      </c>
      <c r="D4771" s="28" t="n">
        <v>1670</v>
      </c>
      <c r="E4771" s="28" t="s">
        <v>380</v>
      </c>
    </row>
    <row r="4772" customFormat="false" ht="15" hidden="false" customHeight="false" outlineLevel="0" collapsed="false">
      <c r="A4772" s="28" t="n">
        <v>129</v>
      </c>
      <c r="B4772" s="29" t="n">
        <v>46142</v>
      </c>
      <c r="C4772" s="28" t="n">
        <v>59083.51</v>
      </c>
      <c r="D4772" s="28" t="n">
        <v>682.93</v>
      </c>
      <c r="E4772" s="28" t="s">
        <v>381</v>
      </c>
    </row>
    <row r="4773" customFormat="false" ht="15" hidden="false" customHeight="false" outlineLevel="0" collapsed="false">
      <c r="A4773" s="28" t="n">
        <v>129</v>
      </c>
      <c r="B4773" s="29" t="n">
        <v>46173</v>
      </c>
      <c r="C4773" s="28" t="n">
        <v>60699.58</v>
      </c>
      <c r="D4773" s="28" t="n">
        <v>1670</v>
      </c>
      <c r="E4773" s="28" t="s">
        <v>380</v>
      </c>
    </row>
    <row r="4774" customFormat="false" ht="15" hidden="false" customHeight="false" outlineLevel="0" collapsed="false">
      <c r="A4774" s="28" t="n">
        <v>129</v>
      </c>
      <c r="B4774" s="29" t="n">
        <v>46203</v>
      </c>
      <c r="C4774" s="28" t="n">
        <v>62245.61</v>
      </c>
      <c r="D4774" s="28" t="n">
        <v>1670</v>
      </c>
      <c r="E4774" s="28" t="s">
        <v>380</v>
      </c>
    </row>
    <row r="4775" customFormat="false" ht="15" hidden="false" customHeight="false" outlineLevel="0" collapsed="false">
      <c r="A4775" s="28" t="n">
        <v>129</v>
      </c>
      <c r="B4775" s="29" t="n">
        <v>46234</v>
      </c>
      <c r="C4775" s="28" t="n">
        <v>63867.78</v>
      </c>
      <c r="D4775" s="28" t="n">
        <v>1670</v>
      </c>
      <c r="E4775" s="28" t="s">
        <v>380</v>
      </c>
    </row>
    <row r="4776" customFormat="false" ht="15" hidden="false" customHeight="false" outlineLevel="0" collapsed="false">
      <c r="A4776" s="28" t="n">
        <v>129</v>
      </c>
      <c r="B4776" s="29" t="n">
        <v>46265</v>
      </c>
      <c r="C4776" s="28" t="n">
        <v>64573.5</v>
      </c>
      <c r="D4776" s="28" t="n">
        <v>1040.29</v>
      </c>
      <c r="E4776" s="28" t="s">
        <v>381</v>
      </c>
    </row>
    <row r="4777" customFormat="false" ht="15" hidden="false" customHeight="false" outlineLevel="0" collapsed="false">
      <c r="A4777" s="28" t="n">
        <v>130</v>
      </c>
      <c r="B4777" s="29" t="n">
        <v>46112</v>
      </c>
      <c r="C4777" s="28" t="n">
        <v>14428.52</v>
      </c>
      <c r="D4777" s="28" t="n">
        <v>1870</v>
      </c>
      <c r="E4777" s="28" t="s">
        <v>380</v>
      </c>
    </row>
    <row r="4778" customFormat="false" ht="15" hidden="false" customHeight="false" outlineLevel="0" collapsed="false">
      <c r="A4778" s="28" t="n">
        <v>130</v>
      </c>
      <c r="B4778" s="29" t="n">
        <v>46142</v>
      </c>
      <c r="C4778" s="28" t="n">
        <v>15810.74</v>
      </c>
      <c r="D4778" s="28" t="n">
        <v>1870</v>
      </c>
      <c r="E4778" s="28" t="s">
        <v>380</v>
      </c>
    </row>
    <row r="4779" customFormat="false" ht="15" hidden="false" customHeight="false" outlineLevel="0" collapsed="false">
      <c r="A4779" s="28" t="n">
        <v>130</v>
      </c>
      <c r="B4779" s="29" t="n">
        <v>46173</v>
      </c>
      <c r="C4779" s="28" t="n">
        <v>17442.09</v>
      </c>
      <c r="D4779" s="28" t="n">
        <v>1870</v>
      </c>
      <c r="E4779" s="28" t="s">
        <v>380</v>
      </c>
    </row>
    <row r="4780" customFormat="false" ht="15" hidden="false" customHeight="false" outlineLevel="0" collapsed="false">
      <c r="A4780" s="28" t="n">
        <v>130</v>
      </c>
      <c r="B4780" s="29" t="n">
        <v>46203</v>
      </c>
      <c r="C4780" s="28" t="n">
        <v>17740.55</v>
      </c>
      <c r="D4780" s="28" t="n">
        <v>536.5</v>
      </c>
      <c r="E4780" s="28" t="s">
        <v>381</v>
      </c>
    </row>
    <row r="4781" customFormat="false" ht="15" hidden="false" customHeight="false" outlineLevel="0" collapsed="false">
      <c r="A4781" s="28" t="n">
        <v>130</v>
      </c>
      <c r="B4781" s="29" t="n">
        <v>46234</v>
      </c>
      <c r="C4781" s="28" t="n">
        <v>19315.62</v>
      </c>
      <c r="D4781" s="28" t="n">
        <v>1870</v>
      </c>
      <c r="E4781" s="28" t="s">
        <v>380</v>
      </c>
    </row>
    <row r="4782" customFormat="false" ht="15" hidden="false" customHeight="false" outlineLevel="0" collapsed="false">
      <c r="A4782" s="28" t="n">
        <v>130</v>
      </c>
      <c r="B4782" s="29" t="n">
        <v>46265</v>
      </c>
      <c r="C4782" s="28" t="n">
        <v>20746.06</v>
      </c>
      <c r="D4782" s="28" t="n">
        <v>1870</v>
      </c>
      <c r="E4782" s="28" t="s">
        <v>380</v>
      </c>
    </row>
    <row r="4783" customFormat="false" ht="15" hidden="false" customHeight="false" outlineLevel="0" collapsed="false">
      <c r="A4783" s="28" t="n">
        <v>131</v>
      </c>
      <c r="B4783" s="29" t="n">
        <v>44957</v>
      </c>
      <c r="C4783" s="28" t="n">
        <v>9212.37</v>
      </c>
      <c r="D4783" s="28" t="n">
        <v>1780</v>
      </c>
      <c r="E4783" s="28" t="s">
        <v>380</v>
      </c>
    </row>
    <row r="4784" customFormat="false" ht="15" hidden="false" customHeight="false" outlineLevel="0" collapsed="false">
      <c r="A4784" s="28" t="n">
        <v>131</v>
      </c>
      <c r="B4784" s="29" t="n">
        <v>44985</v>
      </c>
      <c r="C4784" s="28" t="n">
        <v>9820.66</v>
      </c>
      <c r="D4784" s="28" t="n">
        <v>733.27</v>
      </c>
      <c r="E4784" s="28" t="s">
        <v>381</v>
      </c>
    </row>
    <row r="4785" customFormat="false" ht="15" hidden="false" customHeight="false" outlineLevel="0" collapsed="false">
      <c r="A4785" s="28" t="n">
        <v>131</v>
      </c>
      <c r="B4785" s="29" t="n">
        <v>45016</v>
      </c>
      <c r="C4785" s="28" t="n">
        <v>11370.25</v>
      </c>
      <c r="D4785" s="28" t="n">
        <v>1780</v>
      </c>
      <c r="E4785" s="28" t="s">
        <v>380</v>
      </c>
    </row>
    <row r="4786" customFormat="false" ht="15" hidden="false" customHeight="false" outlineLevel="0" collapsed="false">
      <c r="A4786" s="28" t="n">
        <v>131</v>
      </c>
      <c r="B4786" s="29" t="n">
        <v>45046</v>
      </c>
      <c r="C4786" s="28" t="n">
        <v>12699.51</v>
      </c>
      <c r="D4786" s="28" t="n">
        <v>1780</v>
      </c>
      <c r="E4786" s="28" t="s">
        <v>380</v>
      </c>
    </row>
    <row r="4787" customFormat="false" ht="15" hidden="false" customHeight="false" outlineLevel="0" collapsed="false">
      <c r="A4787" s="28" t="n">
        <v>131</v>
      </c>
      <c r="B4787" s="29" t="n">
        <v>45077</v>
      </c>
      <c r="C4787" s="28" t="n">
        <v>13080.27</v>
      </c>
      <c r="D4787" s="28" t="n">
        <v>887.96</v>
      </c>
      <c r="E4787" s="28" t="s">
        <v>381</v>
      </c>
    </row>
    <row r="4788" customFormat="false" ht="15" hidden="false" customHeight="false" outlineLevel="0" collapsed="false">
      <c r="A4788" s="28" t="n">
        <v>131</v>
      </c>
      <c r="B4788" s="29" t="n">
        <v>45107</v>
      </c>
      <c r="C4788" s="28" t="n">
        <v>14596.44</v>
      </c>
      <c r="D4788" s="28" t="n">
        <v>1780</v>
      </c>
      <c r="E4788" s="28" t="s">
        <v>380</v>
      </c>
    </row>
    <row r="4789" customFormat="false" ht="15" hidden="false" customHeight="false" outlineLevel="0" collapsed="false">
      <c r="A4789" s="28" t="n">
        <v>131</v>
      </c>
      <c r="B4789" s="29" t="n">
        <v>45138</v>
      </c>
      <c r="C4789" s="28" t="n">
        <v>16197.24</v>
      </c>
      <c r="D4789" s="28" t="n">
        <v>1780</v>
      </c>
      <c r="E4789" s="28" t="s">
        <v>380</v>
      </c>
    </row>
    <row r="4790" customFormat="false" ht="15" hidden="false" customHeight="false" outlineLevel="0" collapsed="false">
      <c r="A4790" s="28" t="n">
        <v>131</v>
      </c>
      <c r="B4790" s="29" t="n">
        <v>45169</v>
      </c>
      <c r="C4790" s="28" t="n">
        <v>17592.17</v>
      </c>
      <c r="D4790" s="28" t="n">
        <v>1780</v>
      </c>
      <c r="E4790" s="28" t="s">
        <v>380</v>
      </c>
    </row>
    <row r="4791" customFormat="false" ht="15" hidden="false" customHeight="false" outlineLevel="0" collapsed="false">
      <c r="A4791" s="28" t="n">
        <v>131</v>
      </c>
      <c r="B4791" s="29" t="n">
        <v>45199</v>
      </c>
      <c r="C4791" s="28" t="n">
        <v>17938.6</v>
      </c>
      <c r="D4791" s="28" t="n">
        <v>836.47</v>
      </c>
      <c r="E4791" s="28" t="s">
        <v>381</v>
      </c>
    </row>
    <row r="4792" customFormat="false" ht="15" hidden="false" customHeight="false" outlineLevel="0" collapsed="false">
      <c r="A4792" s="28" t="n">
        <v>131</v>
      </c>
      <c r="B4792" s="29" t="n">
        <v>45230</v>
      </c>
      <c r="C4792" s="28" t="n">
        <v>19356.99</v>
      </c>
      <c r="D4792" s="28" t="n">
        <v>1780</v>
      </c>
      <c r="E4792" s="28" t="s">
        <v>380</v>
      </c>
    </row>
    <row r="4793" customFormat="false" ht="15" hidden="false" customHeight="false" outlineLevel="0" collapsed="false">
      <c r="A4793" s="28" t="n">
        <v>131</v>
      </c>
      <c r="B4793" s="29" t="n">
        <v>45260</v>
      </c>
      <c r="C4793" s="28" t="n">
        <v>20901.65</v>
      </c>
      <c r="D4793" s="28" t="n">
        <v>1780</v>
      </c>
      <c r="E4793" s="28" t="s">
        <v>380</v>
      </c>
    </row>
    <row r="4794" customFormat="false" ht="15" hidden="false" customHeight="false" outlineLevel="0" collapsed="false">
      <c r="A4794" s="28" t="n">
        <v>131</v>
      </c>
      <c r="B4794" s="29" t="n">
        <v>45291</v>
      </c>
      <c r="C4794" s="28" t="n">
        <v>22628.27</v>
      </c>
      <c r="D4794" s="28" t="n">
        <v>1780</v>
      </c>
      <c r="E4794" s="28" t="s">
        <v>380</v>
      </c>
    </row>
    <row r="4795" customFormat="false" ht="15" hidden="false" customHeight="false" outlineLevel="0" collapsed="false">
      <c r="A4795" s="28" t="n">
        <v>131</v>
      </c>
      <c r="B4795" s="29" t="n">
        <v>45322</v>
      </c>
      <c r="C4795" s="28" t="n">
        <v>24002.12</v>
      </c>
      <c r="D4795" s="28" t="n">
        <v>1780</v>
      </c>
      <c r="E4795" s="28" t="s">
        <v>380</v>
      </c>
    </row>
    <row r="4796" customFormat="false" ht="15" hidden="false" customHeight="false" outlineLevel="0" collapsed="false">
      <c r="A4796" s="28" t="n">
        <v>131</v>
      </c>
      <c r="B4796" s="29" t="n">
        <v>45351</v>
      </c>
      <c r="C4796" s="28" t="n">
        <v>25659.75</v>
      </c>
      <c r="D4796" s="28" t="n">
        <v>1780</v>
      </c>
      <c r="E4796" s="28" t="s">
        <v>380</v>
      </c>
    </row>
    <row r="4797" customFormat="false" ht="15" hidden="false" customHeight="false" outlineLevel="0" collapsed="false">
      <c r="A4797" s="28" t="n">
        <v>131</v>
      </c>
      <c r="B4797" s="29" t="n">
        <v>45382</v>
      </c>
      <c r="C4797" s="28" t="n">
        <v>26948.6</v>
      </c>
      <c r="D4797" s="28" t="n">
        <v>1780</v>
      </c>
      <c r="E4797" s="28" t="s">
        <v>380</v>
      </c>
    </row>
    <row r="4798" customFormat="false" ht="15" hidden="false" customHeight="false" outlineLevel="0" collapsed="false">
      <c r="A4798" s="28" t="n">
        <v>131</v>
      </c>
      <c r="B4798" s="29" t="n">
        <v>45412</v>
      </c>
      <c r="C4798" s="28" t="n">
        <v>28708.05</v>
      </c>
      <c r="D4798" s="28" t="n">
        <v>1780</v>
      </c>
      <c r="E4798" s="28" t="s">
        <v>380</v>
      </c>
    </row>
    <row r="4799" customFormat="false" ht="15" hidden="false" customHeight="false" outlineLevel="0" collapsed="false">
      <c r="A4799" s="28" t="n">
        <v>131</v>
      </c>
      <c r="B4799" s="29" t="n">
        <v>45443</v>
      </c>
      <c r="C4799" s="28" t="n">
        <v>30034.04</v>
      </c>
      <c r="D4799" s="28" t="n">
        <v>1780</v>
      </c>
      <c r="E4799" s="28" t="s">
        <v>380</v>
      </c>
    </row>
    <row r="4800" customFormat="false" ht="15" hidden="false" customHeight="false" outlineLevel="0" collapsed="false">
      <c r="A4800" s="28" t="n">
        <v>131</v>
      </c>
      <c r="B4800" s="29" t="n">
        <v>45473</v>
      </c>
      <c r="C4800" s="28" t="n">
        <v>31658.24</v>
      </c>
      <c r="D4800" s="28" t="n">
        <v>1780</v>
      </c>
      <c r="E4800" s="28" t="s">
        <v>380</v>
      </c>
    </row>
    <row r="4801" customFormat="false" ht="15" hidden="false" customHeight="false" outlineLevel="0" collapsed="false">
      <c r="A4801" s="28" t="n">
        <v>131</v>
      </c>
      <c r="B4801" s="29" t="n">
        <v>45504</v>
      </c>
      <c r="C4801" s="28" t="n">
        <v>33360.68</v>
      </c>
      <c r="D4801" s="28" t="n">
        <v>1780</v>
      </c>
      <c r="E4801" s="28" t="s">
        <v>380</v>
      </c>
    </row>
    <row r="4802" customFormat="false" ht="15" hidden="false" customHeight="false" outlineLevel="0" collapsed="false">
      <c r="A4802" s="28" t="n">
        <v>131</v>
      </c>
      <c r="B4802" s="29" t="n">
        <v>45535</v>
      </c>
      <c r="C4802" s="28" t="n">
        <v>35011.3</v>
      </c>
      <c r="D4802" s="28" t="n">
        <v>1780</v>
      </c>
      <c r="E4802" s="28" t="s">
        <v>380</v>
      </c>
    </row>
    <row r="4803" customFormat="false" ht="15" hidden="false" customHeight="false" outlineLevel="0" collapsed="false">
      <c r="A4803" s="28" t="n">
        <v>131</v>
      </c>
      <c r="B4803" s="29" t="n">
        <v>45565</v>
      </c>
      <c r="C4803" s="28" t="n">
        <v>36766.63</v>
      </c>
      <c r="D4803" s="28" t="n">
        <v>1780</v>
      </c>
      <c r="E4803" s="28" t="s">
        <v>380</v>
      </c>
    </row>
    <row r="4804" customFormat="false" ht="15" hidden="false" customHeight="false" outlineLevel="0" collapsed="false">
      <c r="A4804" s="28" t="n">
        <v>131</v>
      </c>
      <c r="B4804" s="29" t="n">
        <v>45596</v>
      </c>
      <c r="C4804" s="28" t="n">
        <v>38251.34</v>
      </c>
      <c r="D4804" s="28" t="n">
        <v>1780</v>
      </c>
      <c r="E4804" s="28" t="s">
        <v>380</v>
      </c>
    </row>
    <row r="4805" customFormat="false" ht="15" hidden="false" customHeight="false" outlineLevel="0" collapsed="false">
      <c r="A4805" s="28" t="n">
        <v>131</v>
      </c>
      <c r="B4805" s="29" t="n">
        <v>45626</v>
      </c>
      <c r="C4805" s="28" t="n">
        <v>39904.49</v>
      </c>
      <c r="D4805" s="28" t="n">
        <v>1780</v>
      </c>
      <c r="E4805" s="28" t="s">
        <v>380</v>
      </c>
    </row>
    <row r="4806" customFormat="false" ht="15" hidden="false" customHeight="false" outlineLevel="0" collapsed="false">
      <c r="A4806" s="28" t="n">
        <v>131</v>
      </c>
      <c r="B4806" s="29" t="n">
        <v>45657</v>
      </c>
      <c r="C4806" s="28" t="n">
        <v>41613.73</v>
      </c>
      <c r="D4806" s="28" t="n">
        <v>1780</v>
      </c>
      <c r="E4806" s="28" t="s">
        <v>380</v>
      </c>
    </row>
    <row r="4807" customFormat="false" ht="15" hidden="false" customHeight="false" outlineLevel="0" collapsed="false">
      <c r="A4807" s="28" t="n">
        <v>131</v>
      </c>
      <c r="B4807" s="29" t="n">
        <v>45688</v>
      </c>
      <c r="C4807" s="28" t="n">
        <v>43195.57</v>
      </c>
      <c r="D4807" s="28" t="n">
        <v>1780</v>
      </c>
      <c r="E4807" s="28" t="s">
        <v>380</v>
      </c>
    </row>
    <row r="4808" customFormat="false" ht="15" hidden="false" customHeight="false" outlineLevel="0" collapsed="false">
      <c r="A4808" s="28" t="n">
        <v>131</v>
      </c>
      <c r="B4808" s="29" t="n">
        <v>45716</v>
      </c>
      <c r="C4808" s="28" t="n">
        <v>44876.88</v>
      </c>
      <c r="D4808" s="28" t="n">
        <v>1780</v>
      </c>
      <c r="E4808" s="28" t="s">
        <v>380</v>
      </c>
    </row>
    <row r="4809" customFormat="false" ht="15" hidden="false" customHeight="false" outlineLevel="0" collapsed="false">
      <c r="A4809" s="28" t="n">
        <v>131</v>
      </c>
      <c r="B4809" s="29" t="n">
        <v>45747</v>
      </c>
      <c r="C4809" s="28" t="n">
        <v>46598.03</v>
      </c>
      <c r="D4809" s="28" t="n">
        <v>1780</v>
      </c>
      <c r="E4809" s="28" t="s">
        <v>380</v>
      </c>
    </row>
    <row r="4810" customFormat="false" ht="15" hidden="false" customHeight="false" outlineLevel="0" collapsed="false">
      <c r="A4810" s="28" t="n">
        <v>131</v>
      </c>
      <c r="B4810" s="29" t="n">
        <v>45777</v>
      </c>
      <c r="C4810" s="28" t="n">
        <v>48062.72</v>
      </c>
      <c r="D4810" s="28" t="n">
        <v>1780</v>
      </c>
      <c r="E4810" s="28" t="s">
        <v>380</v>
      </c>
    </row>
    <row r="4811" customFormat="false" ht="15" hidden="false" customHeight="false" outlineLevel="0" collapsed="false">
      <c r="A4811" s="28" t="n">
        <v>131</v>
      </c>
      <c r="B4811" s="29" t="n">
        <v>45808</v>
      </c>
      <c r="C4811" s="28" t="n">
        <v>49506.99</v>
      </c>
      <c r="D4811" s="28" t="n">
        <v>1780</v>
      </c>
      <c r="E4811" s="28" t="s">
        <v>380</v>
      </c>
    </row>
    <row r="4812" customFormat="false" ht="15" hidden="false" customHeight="false" outlineLevel="0" collapsed="false">
      <c r="A4812" s="28" t="n">
        <v>131</v>
      </c>
      <c r="B4812" s="29" t="n">
        <v>45838</v>
      </c>
      <c r="C4812" s="28" t="n">
        <v>51241.56</v>
      </c>
      <c r="D4812" s="28" t="n">
        <v>1780</v>
      </c>
      <c r="E4812" s="28" t="s">
        <v>380</v>
      </c>
    </row>
    <row r="4813" customFormat="false" ht="15" hidden="false" customHeight="false" outlineLevel="0" collapsed="false">
      <c r="A4813" s="28" t="n">
        <v>131</v>
      </c>
      <c r="B4813" s="29" t="n">
        <v>45869</v>
      </c>
      <c r="C4813" s="28" t="n">
        <v>51618.59</v>
      </c>
      <c r="D4813" s="28" t="n">
        <v>536.78</v>
      </c>
      <c r="E4813" s="28" t="s">
        <v>381</v>
      </c>
    </row>
    <row r="4814" customFormat="false" ht="15" hidden="false" customHeight="false" outlineLevel="0" collapsed="false">
      <c r="A4814" s="28" t="n">
        <v>131</v>
      </c>
      <c r="B4814" s="29" t="n">
        <v>45900</v>
      </c>
      <c r="C4814" s="28" t="n">
        <v>53070.16</v>
      </c>
      <c r="D4814" s="28" t="n">
        <v>1780</v>
      </c>
      <c r="E4814" s="28" t="s">
        <v>380</v>
      </c>
    </row>
    <row r="4815" customFormat="false" ht="15" hidden="false" customHeight="false" outlineLevel="0" collapsed="false">
      <c r="A4815" s="28" t="n">
        <v>131</v>
      </c>
      <c r="B4815" s="29" t="n">
        <v>45930</v>
      </c>
      <c r="C4815" s="28" t="n">
        <v>54425.34</v>
      </c>
      <c r="D4815" s="28" t="n">
        <v>1780</v>
      </c>
      <c r="E4815" s="28" t="s">
        <v>380</v>
      </c>
    </row>
    <row r="4816" customFormat="false" ht="15" hidden="false" customHeight="false" outlineLevel="0" collapsed="false">
      <c r="A4816" s="28" t="n">
        <v>131</v>
      </c>
      <c r="B4816" s="29" t="n">
        <v>45961</v>
      </c>
      <c r="C4816" s="28" t="n">
        <v>54934.62</v>
      </c>
      <c r="D4816" s="28" t="n">
        <v>966.25</v>
      </c>
      <c r="E4816" s="28" t="s">
        <v>381</v>
      </c>
    </row>
    <row r="4817" customFormat="false" ht="15" hidden="false" customHeight="false" outlineLevel="0" collapsed="false">
      <c r="A4817" s="28" t="n">
        <v>131</v>
      </c>
      <c r="B4817" s="29" t="n">
        <v>45991</v>
      </c>
      <c r="C4817" s="28" t="n">
        <v>56402.09</v>
      </c>
      <c r="D4817" s="28" t="n">
        <v>1780</v>
      </c>
      <c r="E4817" s="28" t="s">
        <v>380</v>
      </c>
    </row>
    <row r="4818" customFormat="false" ht="15" hidden="false" customHeight="false" outlineLevel="0" collapsed="false">
      <c r="A4818" s="28" t="n">
        <v>131</v>
      </c>
      <c r="B4818" s="29" t="n">
        <v>46022</v>
      </c>
      <c r="C4818" s="28" t="n">
        <v>57819.93</v>
      </c>
      <c r="D4818" s="28" t="n">
        <v>1780</v>
      </c>
      <c r="E4818" s="28" t="s">
        <v>380</v>
      </c>
    </row>
    <row r="4819" customFormat="false" ht="15" hidden="false" customHeight="false" outlineLevel="0" collapsed="false">
      <c r="A4819" s="28" t="n">
        <v>131</v>
      </c>
      <c r="B4819" s="29" t="n">
        <v>46053</v>
      </c>
      <c r="C4819" s="28" t="n">
        <v>59591.49</v>
      </c>
      <c r="D4819" s="28" t="n">
        <v>1780</v>
      </c>
      <c r="E4819" s="28" t="s">
        <v>380</v>
      </c>
    </row>
    <row r="4820" customFormat="false" ht="15" hidden="false" customHeight="false" outlineLevel="0" collapsed="false">
      <c r="A4820" s="28" t="n">
        <v>131</v>
      </c>
      <c r="B4820" s="29" t="n">
        <v>46081</v>
      </c>
      <c r="C4820" s="28" t="n">
        <v>61059.34</v>
      </c>
      <c r="D4820" s="28" t="n">
        <v>1780</v>
      </c>
      <c r="E4820" s="28" t="s">
        <v>380</v>
      </c>
    </row>
    <row r="4821" customFormat="false" ht="15" hidden="false" customHeight="false" outlineLevel="0" collapsed="false">
      <c r="A4821" s="28" t="n">
        <v>131</v>
      </c>
      <c r="B4821" s="29" t="n">
        <v>46112</v>
      </c>
      <c r="C4821" s="28" t="n">
        <v>61925.45</v>
      </c>
      <c r="D4821" s="28" t="n">
        <v>1189.15</v>
      </c>
      <c r="E4821" s="28" t="s">
        <v>381</v>
      </c>
    </row>
    <row r="4822" customFormat="false" ht="15" hidden="false" customHeight="false" outlineLevel="0" collapsed="false">
      <c r="A4822" s="28" t="n">
        <v>131</v>
      </c>
      <c r="B4822" s="29" t="n">
        <v>46142</v>
      </c>
      <c r="C4822" s="28" t="n">
        <v>63287.72</v>
      </c>
      <c r="D4822" s="28" t="n">
        <v>1780</v>
      </c>
      <c r="E4822" s="28" t="s">
        <v>380</v>
      </c>
    </row>
    <row r="4823" customFormat="false" ht="15" hidden="false" customHeight="false" outlineLevel="0" collapsed="false">
      <c r="A4823" s="28" t="n">
        <v>131</v>
      </c>
      <c r="B4823" s="29" t="n">
        <v>46173</v>
      </c>
      <c r="C4823" s="28" t="n">
        <v>65033.42</v>
      </c>
      <c r="D4823" s="28" t="n">
        <v>1780</v>
      </c>
      <c r="E4823" s="28" t="s">
        <v>380</v>
      </c>
    </row>
    <row r="4824" customFormat="false" ht="15" hidden="false" customHeight="false" outlineLevel="0" collapsed="false">
      <c r="A4824" s="28" t="n">
        <v>131</v>
      </c>
      <c r="B4824" s="29" t="n">
        <v>46203</v>
      </c>
      <c r="C4824" s="28" t="n">
        <v>66355.66</v>
      </c>
      <c r="D4824" s="28" t="n">
        <v>1780</v>
      </c>
      <c r="E4824" s="28" t="s">
        <v>380</v>
      </c>
    </row>
    <row r="4825" customFormat="false" ht="15" hidden="false" customHeight="false" outlineLevel="0" collapsed="false">
      <c r="A4825" s="28" t="n">
        <v>131</v>
      </c>
      <c r="B4825" s="29" t="n">
        <v>46234</v>
      </c>
      <c r="C4825" s="28" t="n">
        <v>67686.11</v>
      </c>
      <c r="D4825" s="28" t="n">
        <v>1780</v>
      </c>
      <c r="E4825" s="28" t="s">
        <v>380</v>
      </c>
    </row>
    <row r="4826" customFormat="false" ht="15" hidden="false" customHeight="false" outlineLevel="0" collapsed="false">
      <c r="A4826" s="28" t="n">
        <v>131</v>
      </c>
      <c r="B4826" s="29" t="n">
        <v>46265</v>
      </c>
      <c r="C4826" s="28" t="n">
        <v>69138.03</v>
      </c>
      <c r="D4826" s="28" t="n">
        <v>1780</v>
      </c>
      <c r="E4826" s="28" t="s">
        <v>380</v>
      </c>
    </row>
    <row r="4827" customFormat="false" ht="15" hidden="false" customHeight="false" outlineLevel="0" collapsed="false">
      <c r="A4827" s="28" t="n">
        <v>132</v>
      </c>
      <c r="B4827" s="29" t="n">
        <v>45688</v>
      </c>
      <c r="C4827" s="28" t="n">
        <v>13049.57</v>
      </c>
      <c r="D4827" s="28" t="n">
        <v>1620</v>
      </c>
      <c r="E4827" s="28" t="s">
        <v>380</v>
      </c>
    </row>
    <row r="4828" customFormat="false" ht="15" hidden="false" customHeight="false" outlineLevel="0" collapsed="false">
      <c r="A4828" s="28" t="n">
        <v>132</v>
      </c>
      <c r="B4828" s="29" t="n">
        <v>45716</v>
      </c>
      <c r="C4828" s="28" t="n">
        <v>13452.02</v>
      </c>
      <c r="D4828" s="28" t="n">
        <v>450.05</v>
      </c>
      <c r="E4828" s="28" t="s">
        <v>381</v>
      </c>
    </row>
    <row r="4829" customFormat="false" ht="15" hidden="false" customHeight="false" outlineLevel="0" collapsed="false">
      <c r="A4829" s="28" t="n">
        <v>132</v>
      </c>
      <c r="B4829" s="29" t="n">
        <v>45747</v>
      </c>
      <c r="C4829" s="28" t="n">
        <v>14879.04</v>
      </c>
      <c r="D4829" s="28" t="n">
        <v>1620</v>
      </c>
      <c r="E4829" s="28" t="s">
        <v>380</v>
      </c>
    </row>
    <row r="4830" customFormat="false" ht="15" hidden="false" customHeight="false" outlineLevel="0" collapsed="false">
      <c r="A4830" s="28" t="n">
        <v>132</v>
      </c>
      <c r="B4830" s="29" t="n">
        <v>45777</v>
      </c>
      <c r="C4830" s="28" t="n">
        <v>15625.26</v>
      </c>
      <c r="D4830" s="28" t="n">
        <v>961.35</v>
      </c>
      <c r="E4830" s="28" t="s">
        <v>381</v>
      </c>
    </row>
    <row r="4831" customFormat="false" ht="15" hidden="false" customHeight="false" outlineLevel="0" collapsed="false">
      <c r="A4831" s="28" t="n">
        <v>132</v>
      </c>
      <c r="B4831" s="29" t="n">
        <v>45808</v>
      </c>
      <c r="C4831" s="28" t="n">
        <v>17033.78</v>
      </c>
      <c r="D4831" s="28" t="n">
        <v>1620</v>
      </c>
      <c r="E4831" s="28" t="s">
        <v>380</v>
      </c>
    </row>
    <row r="4832" customFormat="false" ht="15" hidden="false" customHeight="false" outlineLevel="0" collapsed="false">
      <c r="A4832" s="28" t="n">
        <v>132</v>
      </c>
      <c r="B4832" s="29" t="n">
        <v>45838</v>
      </c>
      <c r="C4832" s="28" t="n">
        <v>18278.16</v>
      </c>
      <c r="D4832" s="28" t="n">
        <v>1620</v>
      </c>
      <c r="E4832" s="28" t="s">
        <v>380</v>
      </c>
    </row>
    <row r="4833" customFormat="false" ht="15" hidden="false" customHeight="false" outlineLevel="0" collapsed="false">
      <c r="A4833" s="28" t="n">
        <v>132</v>
      </c>
      <c r="B4833" s="29" t="n">
        <v>45869</v>
      </c>
      <c r="C4833" s="28" t="n">
        <v>19623.63</v>
      </c>
      <c r="D4833" s="28" t="n">
        <v>1620</v>
      </c>
      <c r="E4833" s="28" t="s">
        <v>380</v>
      </c>
    </row>
    <row r="4834" customFormat="false" ht="15" hidden="false" customHeight="false" outlineLevel="0" collapsed="false">
      <c r="A4834" s="28" t="n">
        <v>132</v>
      </c>
      <c r="B4834" s="29" t="n">
        <v>45900</v>
      </c>
      <c r="C4834" s="28" t="n">
        <v>21006.79</v>
      </c>
      <c r="D4834" s="28" t="n">
        <v>1620</v>
      </c>
      <c r="E4834" s="28" t="s">
        <v>380</v>
      </c>
    </row>
    <row r="4835" customFormat="false" ht="15" hidden="false" customHeight="false" outlineLevel="0" collapsed="false">
      <c r="A4835" s="28" t="n">
        <v>132</v>
      </c>
      <c r="B4835" s="29" t="n">
        <v>45930</v>
      </c>
      <c r="C4835" s="28" t="n">
        <v>22484.87</v>
      </c>
      <c r="D4835" s="28" t="n">
        <v>1620</v>
      </c>
      <c r="E4835" s="28" t="s">
        <v>380</v>
      </c>
    </row>
    <row r="4836" customFormat="false" ht="15" hidden="false" customHeight="false" outlineLevel="0" collapsed="false">
      <c r="A4836" s="28" t="n">
        <v>132</v>
      </c>
      <c r="B4836" s="29" t="n">
        <v>45961</v>
      </c>
      <c r="C4836" s="28" t="n">
        <v>23000.19</v>
      </c>
      <c r="D4836" s="28" t="n">
        <v>923.79</v>
      </c>
      <c r="E4836" s="28" t="s">
        <v>381</v>
      </c>
    </row>
    <row r="4837" customFormat="false" ht="15" hidden="false" customHeight="false" outlineLevel="0" collapsed="false">
      <c r="A4837" s="28" t="n">
        <v>132</v>
      </c>
      <c r="B4837" s="29" t="n">
        <v>45991</v>
      </c>
      <c r="C4837" s="28" t="n">
        <v>24200.58</v>
      </c>
      <c r="D4837" s="28" t="n">
        <v>1620</v>
      </c>
      <c r="E4837" s="28" t="s">
        <v>380</v>
      </c>
    </row>
    <row r="4838" customFormat="false" ht="15" hidden="false" customHeight="false" outlineLevel="0" collapsed="false">
      <c r="A4838" s="28" t="n">
        <v>132</v>
      </c>
      <c r="B4838" s="29" t="n">
        <v>46022</v>
      </c>
      <c r="C4838" s="28" t="n">
        <v>25687.34</v>
      </c>
      <c r="D4838" s="28" t="n">
        <v>1620</v>
      </c>
      <c r="E4838" s="28" t="s">
        <v>380</v>
      </c>
    </row>
    <row r="4839" customFormat="false" ht="15" hidden="false" customHeight="false" outlineLevel="0" collapsed="false">
      <c r="A4839" s="28" t="n">
        <v>132</v>
      </c>
      <c r="B4839" s="29" t="n">
        <v>46053</v>
      </c>
      <c r="C4839" s="28" t="n">
        <v>26914.23</v>
      </c>
      <c r="D4839" s="28" t="n">
        <v>1620</v>
      </c>
      <c r="E4839" s="28" t="s">
        <v>380</v>
      </c>
    </row>
    <row r="4840" customFormat="false" ht="15" hidden="false" customHeight="false" outlineLevel="0" collapsed="false">
      <c r="A4840" s="28" t="n">
        <v>132</v>
      </c>
      <c r="B4840" s="29" t="n">
        <v>46081</v>
      </c>
      <c r="C4840" s="28" t="n">
        <v>28470.6</v>
      </c>
      <c r="D4840" s="28" t="n">
        <v>1620</v>
      </c>
      <c r="E4840" s="28" t="s">
        <v>380</v>
      </c>
    </row>
    <row r="4841" customFormat="false" ht="15" hidden="false" customHeight="false" outlineLevel="0" collapsed="false">
      <c r="A4841" s="28" t="n">
        <v>132</v>
      </c>
      <c r="B4841" s="29" t="n">
        <v>46112</v>
      </c>
      <c r="C4841" s="28" t="n">
        <v>29729.79</v>
      </c>
      <c r="D4841" s="28" t="n">
        <v>1620</v>
      </c>
      <c r="E4841" s="28" t="s">
        <v>380</v>
      </c>
    </row>
    <row r="4842" customFormat="false" ht="15" hidden="false" customHeight="false" outlineLevel="0" collapsed="false">
      <c r="A4842" s="28" t="n">
        <v>132</v>
      </c>
      <c r="B4842" s="29" t="n">
        <v>46142</v>
      </c>
      <c r="C4842" s="28" t="n">
        <v>31077.41</v>
      </c>
      <c r="D4842" s="28" t="n">
        <v>1620</v>
      </c>
      <c r="E4842" s="28" t="s">
        <v>380</v>
      </c>
    </row>
    <row r="4843" customFormat="false" ht="15" hidden="false" customHeight="false" outlineLevel="0" collapsed="false">
      <c r="A4843" s="28" t="n">
        <v>132</v>
      </c>
      <c r="B4843" s="29" t="n">
        <v>46173</v>
      </c>
      <c r="C4843" s="28" t="n">
        <v>32680.78</v>
      </c>
      <c r="D4843" s="28" t="n">
        <v>1620</v>
      </c>
      <c r="E4843" s="28" t="s">
        <v>380</v>
      </c>
    </row>
    <row r="4844" customFormat="false" ht="15" hidden="false" customHeight="false" outlineLevel="0" collapsed="false">
      <c r="A4844" s="28" t="n">
        <v>132</v>
      </c>
      <c r="B4844" s="29" t="n">
        <v>46203</v>
      </c>
      <c r="C4844" s="28" t="n">
        <v>33843.88</v>
      </c>
      <c r="D4844" s="28" t="n">
        <v>1620</v>
      </c>
      <c r="E4844" s="28" t="s">
        <v>380</v>
      </c>
    </row>
    <row r="4845" customFormat="false" ht="15" hidden="false" customHeight="false" outlineLevel="0" collapsed="false">
      <c r="A4845" s="28" t="n">
        <v>132</v>
      </c>
      <c r="B4845" s="29" t="n">
        <v>46234</v>
      </c>
      <c r="C4845" s="28" t="n">
        <v>35035.96</v>
      </c>
      <c r="D4845" s="28" t="n">
        <v>1620</v>
      </c>
      <c r="E4845" s="28" t="s">
        <v>380</v>
      </c>
    </row>
    <row r="4846" customFormat="false" ht="15" hidden="false" customHeight="false" outlineLevel="0" collapsed="false">
      <c r="A4846" s="28" t="n">
        <v>132</v>
      </c>
      <c r="B4846" s="29" t="n">
        <v>46265</v>
      </c>
      <c r="C4846" s="28" t="n">
        <v>36502.28</v>
      </c>
      <c r="D4846" s="28" t="n">
        <v>1620</v>
      </c>
      <c r="E4846" s="28" t="s">
        <v>380</v>
      </c>
    </row>
    <row r="4847" customFormat="false" ht="15" hidden="false" customHeight="false" outlineLevel="0" collapsed="false">
      <c r="A4847" s="28" t="n">
        <v>133</v>
      </c>
      <c r="B4847" s="29" t="n">
        <v>44957</v>
      </c>
      <c r="C4847" s="28" t="n">
        <v>8922.15</v>
      </c>
      <c r="D4847" s="28" t="n">
        <v>1750</v>
      </c>
      <c r="E4847" s="28" t="s">
        <v>380</v>
      </c>
    </row>
    <row r="4848" customFormat="false" ht="15" hidden="false" customHeight="false" outlineLevel="0" collapsed="false">
      <c r="A4848" s="28" t="n">
        <v>133</v>
      </c>
      <c r="B4848" s="29" t="n">
        <v>44985</v>
      </c>
      <c r="C4848" s="28" t="n">
        <v>10647.2</v>
      </c>
      <c r="D4848" s="28" t="n">
        <v>1750</v>
      </c>
      <c r="E4848" s="28" t="s">
        <v>380</v>
      </c>
    </row>
    <row r="4849" customFormat="false" ht="15" hidden="false" customHeight="false" outlineLevel="0" collapsed="false">
      <c r="A4849" s="28" t="n">
        <v>133</v>
      </c>
      <c r="B4849" s="29" t="n">
        <v>45016</v>
      </c>
      <c r="C4849" s="28" t="n">
        <v>11987.24</v>
      </c>
      <c r="D4849" s="28" t="n">
        <v>1750</v>
      </c>
      <c r="E4849" s="28" t="s">
        <v>380</v>
      </c>
    </row>
    <row r="4850" customFormat="false" ht="15" hidden="false" customHeight="false" outlineLevel="0" collapsed="false">
      <c r="A4850" s="28" t="n">
        <v>133</v>
      </c>
      <c r="B4850" s="29" t="n">
        <v>45046</v>
      </c>
      <c r="C4850" s="28" t="n">
        <v>13593.84</v>
      </c>
      <c r="D4850" s="28" t="n">
        <v>1750</v>
      </c>
      <c r="E4850" s="28" t="s">
        <v>380</v>
      </c>
    </row>
    <row r="4851" customFormat="false" ht="15" hidden="false" customHeight="false" outlineLevel="0" collapsed="false">
      <c r="A4851" s="28" t="n">
        <v>133</v>
      </c>
      <c r="B4851" s="29" t="n">
        <v>45077</v>
      </c>
      <c r="C4851" s="28" t="n">
        <v>15102.74</v>
      </c>
      <c r="D4851" s="28" t="n">
        <v>1750</v>
      </c>
      <c r="E4851" s="28" t="s">
        <v>380</v>
      </c>
    </row>
    <row r="4852" customFormat="false" ht="15" hidden="false" customHeight="false" outlineLevel="0" collapsed="false">
      <c r="A4852" s="28" t="n">
        <v>133</v>
      </c>
      <c r="B4852" s="29" t="n">
        <v>45107</v>
      </c>
      <c r="C4852" s="28" t="n">
        <v>16524.39</v>
      </c>
      <c r="D4852" s="28" t="n">
        <v>1750</v>
      </c>
      <c r="E4852" s="28" t="s">
        <v>380</v>
      </c>
    </row>
    <row r="4853" customFormat="false" ht="15" hidden="false" customHeight="false" outlineLevel="0" collapsed="false">
      <c r="A4853" s="28" t="n">
        <v>133</v>
      </c>
      <c r="B4853" s="29" t="n">
        <v>45138</v>
      </c>
      <c r="C4853" s="28" t="n">
        <v>17894.5</v>
      </c>
      <c r="D4853" s="28" t="n">
        <v>1750</v>
      </c>
      <c r="E4853" s="28" t="s">
        <v>380</v>
      </c>
    </row>
    <row r="4854" customFormat="false" ht="15" hidden="false" customHeight="false" outlineLevel="0" collapsed="false">
      <c r="A4854" s="28" t="n">
        <v>133</v>
      </c>
      <c r="B4854" s="29" t="n">
        <v>45169</v>
      </c>
      <c r="C4854" s="28" t="n">
        <v>19421.92</v>
      </c>
      <c r="D4854" s="28" t="n">
        <v>1750</v>
      </c>
      <c r="E4854" s="28" t="s">
        <v>380</v>
      </c>
    </row>
    <row r="4855" customFormat="false" ht="15" hidden="false" customHeight="false" outlineLevel="0" collapsed="false">
      <c r="A4855" s="28" t="n">
        <v>133</v>
      </c>
      <c r="B4855" s="29" t="n">
        <v>45199</v>
      </c>
      <c r="C4855" s="28" t="n">
        <v>21148.48</v>
      </c>
      <c r="D4855" s="28" t="n">
        <v>1750</v>
      </c>
      <c r="E4855" s="28" t="s">
        <v>380</v>
      </c>
    </row>
    <row r="4856" customFormat="false" ht="15" hidden="false" customHeight="false" outlineLevel="0" collapsed="false">
      <c r="A4856" s="28" t="n">
        <v>133</v>
      </c>
      <c r="B4856" s="29" t="n">
        <v>45230</v>
      </c>
      <c r="C4856" s="28" t="n">
        <v>21875.68</v>
      </c>
      <c r="D4856" s="28" t="n">
        <v>1076.34</v>
      </c>
      <c r="E4856" s="28" t="s">
        <v>381</v>
      </c>
    </row>
    <row r="4857" customFormat="false" ht="15" hidden="false" customHeight="false" outlineLevel="0" collapsed="false">
      <c r="A4857" s="28" t="n">
        <v>133</v>
      </c>
      <c r="B4857" s="29" t="n">
        <v>45260</v>
      </c>
      <c r="C4857" s="28" t="n">
        <v>23588.05</v>
      </c>
      <c r="D4857" s="28" t="n">
        <v>1750</v>
      </c>
      <c r="E4857" s="28" t="s">
        <v>380</v>
      </c>
    </row>
    <row r="4858" customFormat="false" ht="15" hidden="false" customHeight="false" outlineLevel="0" collapsed="false">
      <c r="A4858" s="28" t="n">
        <v>133</v>
      </c>
      <c r="B4858" s="29" t="n">
        <v>45291</v>
      </c>
      <c r="C4858" s="28" t="n">
        <v>24084.49</v>
      </c>
      <c r="D4858" s="28" t="n">
        <v>624.38</v>
      </c>
      <c r="E4858" s="28" t="s">
        <v>381</v>
      </c>
    </row>
    <row r="4859" customFormat="false" ht="15" hidden="false" customHeight="false" outlineLevel="0" collapsed="false">
      <c r="A4859" s="28" t="n">
        <v>133</v>
      </c>
      <c r="B4859" s="29" t="n">
        <v>45322</v>
      </c>
      <c r="C4859" s="28" t="n">
        <v>25802.93</v>
      </c>
      <c r="D4859" s="28" t="n">
        <v>1750</v>
      </c>
      <c r="E4859" s="28" t="s">
        <v>380</v>
      </c>
    </row>
    <row r="4860" customFormat="false" ht="15" hidden="false" customHeight="false" outlineLevel="0" collapsed="false">
      <c r="A4860" s="28" t="n">
        <v>133</v>
      </c>
      <c r="B4860" s="29" t="n">
        <v>45351</v>
      </c>
      <c r="C4860" s="28" t="n">
        <v>27469.1</v>
      </c>
      <c r="D4860" s="28" t="n">
        <v>1750</v>
      </c>
      <c r="E4860" s="28" t="s">
        <v>380</v>
      </c>
    </row>
    <row r="4861" customFormat="false" ht="15" hidden="false" customHeight="false" outlineLevel="0" collapsed="false">
      <c r="A4861" s="28" t="n">
        <v>133</v>
      </c>
      <c r="B4861" s="29" t="n">
        <v>45382</v>
      </c>
      <c r="C4861" s="28" t="n">
        <v>29095.71</v>
      </c>
      <c r="D4861" s="28" t="n">
        <v>1750</v>
      </c>
      <c r="E4861" s="28" t="s">
        <v>380</v>
      </c>
    </row>
    <row r="4862" customFormat="false" ht="15" hidden="false" customHeight="false" outlineLevel="0" collapsed="false">
      <c r="A4862" s="28" t="n">
        <v>133</v>
      </c>
      <c r="B4862" s="29" t="n">
        <v>45412</v>
      </c>
      <c r="C4862" s="28" t="n">
        <v>30756.95</v>
      </c>
      <c r="D4862" s="28" t="n">
        <v>1750</v>
      </c>
      <c r="E4862" s="28" t="s">
        <v>380</v>
      </c>
    </row>
    <row r="4863" customFormat="false" ht="15" hidden="false" customHeight="false" outlineLevel="0" collapsed="false">
      <c r="A4863" s="28" t="n">
        <v>133</v>
      </c>
      <c r="B4863" s="29" t="n">
        <v>45443</v>
      </c>
      <c r="C4863" s="28" t="n">
        <v>32415.7</v>
      </c>
      <c r="D4863" s="28" t="n">
        <v>1750</v>
      </c>
      <c r="E4863" s="28" t="s">
        <v>380</v>
      </c>
    </row>
    <row r="4864" customFormat="false" ht="15" hidden="false" customHeight="false" outlineLevel="0" collapsed="false">
      <c r="A4864" s="28" t="n">
        <v>133</v>
      </c>
      <c r="B4864" s="29" t="n">
        <v>45473</v>
      </c>
      <c r="C4864" s="28" t="n">
        <v>33777.08</v>
      </c>
      <c r="D4864" s="28" t="n">
        <v>1750</v>
      </c>
      <c r="E4864" s="28" t="s">
        <v>380</v>
      </c>
    </row>
    <row r="4865" customFormat="false" ht="15" hidden="false" customHeight="false" outlineLevel="0" collapsed="false">
      <c r="A4865" s="28" t="n">
        <v>133</v>
      </c>
      <c r="B4865" s="29" t="n">
        <v>45504</v>
      </c>
      <c r="C4865" s="28" t="n">
        <v>35486.76</v>
      </c>
      <c r="D4865" s="28" t="n">
        <v>1750</v>
      </c>
      <c r="E4865" s="28" t="s">
        <v>380</v>
      </c>
    </row>
    <row r="4866" customFormat="false" ht="15" hidden="false" customHeight="false" outlineLevel="0" collapsed="false">
      <c r="A4866" s="28" t="n">
        <v>133</v>
      </c>
      <c r="B4866" s="29" t="n">
        <v>45535</v>
      </c>
      <c r="C4866" s="28" t="n">
        <v>37033.72</v>
      </c>
      <c r="D4866" s="28" t="n">
        <v>1750</v>
      </c>
      <c r="E4866" s="28" t="s">
        <v>380</v>
      </c>
    </row>
    <row r="4867" customFormat="false" ht="15" hidden="false" customHeight="false" outlineLevel="0" collapsed="false">
      <c r="A4867" s="28" t="n">
        <v>133</v>
      </c>
      <c r="B4867" s="29" t="n">
        <v>45565</v>
      </c>
      <c r="C4867" s="28" t="n">
        <v>38374.36</v>
      </c>
      <c r="D4867" s="28" t="n">
        <v>1750</v>
      </c>
      <c r="E4867" s="28" t="s">
        <v>380</v>
      </c>
    </row>
    <row r="4868" customFormat="false" ht="15" hidden="false" customHeight="false" outlineLevel="0" collapsed="false">
      <c r="A4868" s="28" t="n">
        <v>133</v>
      </c>
      <c r="B4868" s="29" t="n">
        <v>45596</v>
      </c>
      <c r="C4868" s="28" t="n">
        <v>39906.31</v>
      </c>
      <c r="D4868" s="28" t="n">
        <v>1750</v>
      </c>
      <c r="E4868" s="28" t="s">
        <v>380</v>
      </c>
    </row>
    <row r="4869" customFormat="false" ht="15" hidden="false" customHeight="false" outlineLevel="0" collapsed="false">
      <c r="A4869" s="28" t="n">
        <v>133</v>
      </c>
      <c r="B4869" s="29" t="n">
        <v>45626</v>
      </c>
      <c r="C4869" s="28" t="n">
        <v>41374.14</v>
      </c>
      <c r="D4869" s="28" t="n">
        <v>1750</v>
      </c>
      <c r="E4869" s="28" t="s">
        <v>380</v>
      </c>
    </row>
    <row r="4870" customFormat="false" ht="15" hidden="false" customHeight="false" outlineLevel="0" collapsed="false">
      <c r="A4870" s="28" t="n">
        <v>133</v>
      </c>
      <c r="B4870" s="29" t="n">
        <v>45657</v>
      </c>
      <c r="C4870" s="28" t="n">
        <v>42767.02</v>
      </c>
      <c r="D4870" s="28" t="n">
        <v>1750</v>
      </c>
      <c r="E4870" s="28" t="s">
        <v>380</v>
      </c>
    </row>
    <row r="4871" customFormat="false" ht="15" hidden="false" customHeight="false" outlineLevel="0" collapsed="false">
      <c r="A4871" s="28" t="n">
        <v>133</v>
      </c>
      <c r="B4871" s="29" t="n">
        <v>45688</v>
      </c>
      <c r="C4871" s="28" t="n">
        <v>44148.78</v>
      </c>
      <c r="D4871" s="28" t="n">
        <v>1750</v>
      </c>
      <c r="E4871" s="28" t="s">
        <v>380</v>
      </c>
    </row>
    <row r="4872" customFormat="false" ht="15" hidden="false" customHeight="false" outlineLevel="0" collapsed="false">
      <c r="A4872" s="28" t="n">
        <v>133</v>
      </c>
      <c r="B4872" s="29" t="n">
        <v>45716</v>
      </c>
      <c r="C4872" s="28" t="n">
        <v>43761.18</v>
      </c>
      <c r="D4872" s="28" t="n">
        <v>0</v>
      </c>
      <c r="E4872" s="28" t="s">
        <v>379</v>
      </c>
    </row>
    <row r="4873" customFormat="false" ht="15" hidden="false" customHeight="false" outlineLevel="0" collapsed="false">
      <c r="A4873" s="28" t="n">
        <v>133</v>
      </c>
      <c r="B4873" s="29" t="n">
        <v>45747</v>
      </c>
      <c r="C4873" s="28" t="n">
        <v>45266.61</v>
      </c>
      <c r="D4873" s="28" t="n">
        <v>1750</v>
      </c>
      <c r="E4873" s="28" t="s">
        <v>380</v>
      </c>
    </row>
    <row r="4874" customFormat="false" ht="15" hidden="false" customHeight="false" outlineLevel="0" collapsed="false">
      <c r="A4874" s="28" t="n">
        <v>133</v>
      </c>
      <c r="B4874" s="29" t="n">
        <v>45777</v>
      </c>
      <c r="C4874" s="28" t="n">
        <v>46645.73</v>
      </c>
      <c r="D4874" s="28" t="n">
        <v>1750</v>
      </c>
      <c r="E4874" s="28" t="s">
        <v>380</v>
      </c>
    </row>
    <row r="4875" customFormat="false" ht="15" hidden="false" customHeight="false" outlineLevel="0" collapsed="false">
      <c r="A4875" s="28" t="n">
        <v>133</v>
      </c>
      <c r="B4875" s="29" t="n">
        <v>45808</v>
      </c>
      <c r="C4875" s="28" t="n">
        <v>48170.81</v>
      </c>
      <c r="D4875" s="28" t="n">
        <v>1750</v>
      </c>
      <c r="E4875" s="28" t="s">
        <v>380</v>
      </c>
    </row>
    <row r="4876" customFormat="false" ht="15" hidden="false" customHeight="false" outlineLevel="0" collapsed="false">
      <c r="A4876" s="28" t="n">
        <v>133</v>
      </c>
      <c r="B4876" s="29" t="n">
        <v>45838</v>
      </c>
      <c r="C4876" s="28" t="n">
        <v>49898.37</v>
      </c>
      <c r="D4876" s="28" t="n">
        <v>1750</v>
      </c>
      <c r="E4876" s="28" t="s">
        <v>380</v>
      </c>
    </row>
    <row r="4877" customFormat="false" ht="15" hidden="false" customHeight="false" outlineLevel="0" collapsed="false">
      <c r="A4877" s="28" t="n">
        <v>133</v>
      </c>
      <c r="B4877" s="29" t="n">
        <v>45869</v>
      </c>
      <c r="C4877" s="28" t="n">
        <v>51605.95</v>
      </c>
      <c r="D4877" s="28" t="n">
        <v>1750</v>
      </c>
      <c r="E4877" s="28" t="s">
        <v>380</v>
      </c>
    </row>
    <row r="4878" customFormat="false" ht="15" hidden="false" customHeight="false" outlineLevel="0" collapsed="false">
      <c r="A4878" s="28" t="n">
        <v>133</v>
      </c>
      <c r="B4878" s="29" t="n">
        <v>45900</v>
      </c>
      <c r="C4878" s="28" t="n">
        <v>53303.6</v>
      </c>
      <c r="D4878" s="28" t="n">
        <v>1750</v>
      </c>
      <c r="E4878" s="28" t="s">
        <v>380</v>
      </c>
    </row>
    <row r="4879" customFormat="false" ht="15" hidden="false" customHeight="false" outlineLevel="0" collapsed="false">
      <c r="A4879" s="28" t="n">
        <v>133</v>
      </c>
      <c r="B4879" s="29" t="n">
        <v>45930</v>
      </c>
      <c r="C4879" s="28" t="n">
        <v>54804.81</v>
      </c>
      <c r="D4879" s="28" t="n">
        <v>1750</v>
      </c>
      <c r="E4879" s="28" t="s">
        <v>380</v>
      </c>
    </row>
    <row r="4880" customFormat="false" ht="15" hidden="false" customHeight="false" outlineLevel="0" collapsed="false">
      <c r="A4880" s="28" t="n">
        <v>133</v>
      </c>
      <c r="B4880" s="29" t="n">
        <v>45961</v>
      </c>
      <c r="C4880" s="28" t="n">
        <v>56494.89</v>
      </c>
      <c r="D4880" s="28" t="n">
        <v>1750</v>
      </c>
      <c r="E4880" s="28" t="s">
        <v>380</v>
      </c>
    </row>
    <row r="4881" customFormat="false" ht="15" hidden="false" customHeight="false" outlineLevel="0" collapsed="false">
      <c r="A4881" s="28" t="n">
        <v>133</v>
      </c>
      <c r="B4881" s="29" t="n">
        <v>45991</v>
      </c>
      <c r="C4881" s="28" t="n">
        <v>57950.56</v>
      </c>
      <c r="D4881" s="28" t="n">
        <v>1750</v>
      </c>
      <c r="E4881" s="28" t="s">
        <v>380</v>
      </c>
    </row>
    <row r="4882" customFormat="false" ht="15" hidden="false" customHeight="false" outlineLevel="0" collapsed="false">
      <c r="A4882" s="28" t="n">
        <v>133</v>
      </c>
      <c r="B4882" s="29" t="n">
        <v>46022</v>
      </c>
      <c r="C4882" s="28" t="n">
        <v>57981.24</v>
      </c>
      <c r="D4882" s="28" t="n">
        <v>374.14</v>
      </c>
      <c r="E4882" s="28" t="s">
        <v>381</v>
      </c>
    </row>
    <row r="4883" customFormat="false" ht="15" hidden="false" customHeight="false" outlineLevel="0" collapsed="false">
      <c r="A4883" s="28" t="n">
        <v>133</v>
      </c>
      <c r="B4883" s="29" t="n">
        <v>46053</v>
      </c>
      <c r="C4883" s="28" t="n">
        <v>59412.75</v>
      </c>
      <c r="D4883" s="28" t="n">
        <v>1750</v>
      </c>
      <c r="E4883" s="28" t="s">
        <v>380</v>
      </c>
    </row>
    <row r="4884" customFormat="false" ht="15" hidden="false" customHeight="false" outlineLevel="0" collapsed="false">
      <c r="A4884" s="28" t="n">
        <v>133</v>
      </c>
      <c r="B4884" s="29" t="n">
        <v>46081</v>
      </c>
      <c r="C4884" s="28" t="n">
        <v>61048.99</v>
      </c>
      <c r="D4884" s="28" t="n">
        <v>1750</v>
      </c>
      <c r="E4884" s="28" t="s">
        <v>380</v>
      </c>
    </row>
    <row r="4885" customFormat="false" ht="15" hidden="false" customHeight="false" outlineLevel="0" collapsed="false">
      <c r="A4885" s="28" t="n">
        <v>133</v>
      </c>
      <c r="B4885" s="29" t="n">
        <v>46112</v>
      </c>
      <c r="C4885" s="28" t="n">
        <v>62604.05</v>
      </c>
      <c r="D4885" s="28" t="n">
        <v>1750</v>
      </c>
      <c r="E4885" s="28" t="s">
        <v>380</v>
      </c>
    </row>
    <row r="4886" customFormat="false" ht="15" hidden="false" customHeight="false" outlineLevel="0" collapsed="false">
      <c r="A4886" s="28" t="n">
        <v>133</v>
      </c>
      <c r="B4886" s="29" t="n">
        <v>46142</v>
      </c>
      <c r="C4886" s="28" t="n">
        <v>63890.92</v>
      </c>
      <c r="D4886" s="28" t="n">
        <v>1750</v>
      </c>
      <c r="E4886" s="28" t="s">
        <v>380</v>
      </c>
    </row>
    <row r="4887" customFormat="false" ht="15" hidden="false" customHeight="false" outlineLevel="0" collapsed="false">
      <c r="A4887" s="28" t="n">
        <v>133</v>
      </c>
      <c r="B4887" s="29" t="n">
        <v>46173</v>
      </c>
      <c r="C4887" s="28" t="n">
        <v>65598.66</v>
      </c>
      <c r="D4887" s="28" t="n">
        <v>1750</v>
      </c>
      <c r="E4887" s="28" t="s">
        <v>380</v>
      </c>
    </row>
    <row r="4888" customFormat="false" ht="15" hidden="false" customHeight="false" outlineLevel="0" collapsed="false">
      <c r="A4888" s="28" t="n">
        <v>133</v>
      </c>
      <c r="B4888" s="29" t="n">
        <v>46203</v>
      </c>
      <c r="C4888" s="28" t="n">
        <v>67011.3</v>
      </c>
      <c r="D4888" s="28" t="n">
        <v>1750</v>
      </c>
      <c r="E4888" s="28" t="s">
        <v>380</v>
      </c>
    </row>
    <row r="4889" customFormat="false" ht="15" hidden="false" customHeight="false" outlineLevel="0" collapsed="false">
      <c r="A4889" s="28" t="n">
        <v>133</v>
      </c>
      <c r="B4889" s="29" t="n">
        <v>46234</v>
      </c>
      <c r="C4889" s="28" t="n">
        <v>68270.56</v>
      </c>
      <c r="D4889" s="28" t="n">
        <v>1750</v>
      </c>
      <c r="E4889" s="28" t="s">
        <v>380</v>
      </c>
    </row>
    <row r="4890" customFormat="false" ht="15" hidden="false" customHeight="false" outlineLevel="0" collapsed="false">
      <c r="A4890" s="28" t="n">
        <v>133</v>
      </c>
      <c r="B4890" s="29" t="n">
        <v>46265</v>
      </c>
      <c r="C4890" s="28" t="n">
        <v>69772.44</v>
      </c>
      <c r="D4890" s="28" t="n">
        <v>1750</v>
      </c>
      <c r="E4890" s="28" t="s">
        <v>380</v>
      </c>
    </row>
    <row r="4891" customFormat="false" ht="15" hidden="false" customHeight="false" outlineLevel="0" collapsed="false">
      <c r="A4891" s="28" t="n">
        <v>134</v>
      </c>
      <c r="B4891" s="29" t="n">
        <v>46234</v>
      </c>
      <c r="C4891" s="28" t="n">
        <v>11246.44</v>
      </c>
      <c r="D4891" s="28" t="n">
        <v>1390</v>
      </c>
      <c r="E4891" s="28" t="s">
        <v>380</v>
      </c>
    </row>
    <row r="4892" customFormat="false" ht="15" hidden="false" customHeight="false" outlineLevel="0" collapsed="false">
      <c r="A4892" s="28" t="n">
        <v>134</v>
      </c>
      <c r="B4892" s="29" t="n">
        <v>46265</v>
      </c>
      <c r="C4892" s="28" t="n">
        <v>12558.85</v>
      </c>
      <c r="D4892" s="28" t="n">
        <v>1390</v>
      </c>
      <c r="E4892" s="28" t="s">
        <v>380</v>
      </c>
    </row>
    <row r="4893" customFormat="false" ht="15" hidden="false" customHeight="false" outlineLevel="0" collapsed="false">
      <c r="A4893" s="28" t="n">
        <v>135</v>
      </c>
      <c r="B4893" s="29" t="n">
        <v>44957</v>
      </c>
      <c r="C4893" s="28" t="n">
        <v>8993.82</v>
      </c>
      <c r="D4893" s="28" t="n">
        <v>1650</v>
      </c>
      <c r="E4893" s="28" t="s">
        <v>380</v>
      </c>
    </row>
    <row r="4894" customFormat="false" ht="15" hidden="false" customHeight="false" outlineLevel="0" collapsed="false">
      <c r="A4894" s="28" t="n">
        <v>135</v>
      </c>
      <c r="B4894" s="29" t="n">
        <v>44985</v>
      </c>
      <c r="C4894" s="28" t="n">
        <v>10242.43</v>
      </c>
      <c r="D4894" s="28" t="n">
        <v>1650</v>
      </c>
      <c r="E4894" s="28" t="s">
        <v>380</v>
      </c>
    </row>
    <row r="4895" customFormat="false" ht="15" hidden="false" customHeight="false" outlineLevel="0" collapsed="false">
      <c r="A4895" s="28" t="n">
        <v>135</v>
      </c>
      <c r="B4895" s="29" t="n">
        <v>45016</v>
      </c>
      <c r="C4895" s="28" t="n">
        <v>11557.94</v>
      </c>
      <c r="D4895" s="28" t="n">
        <v>1650</v>
      </c>
      <c r="E4895" s="28" t="s">
        <v>380</v>
      </c>
    </row>
    <row r="4896" customFormat="false" ht="15" hidden="false" customHeight="false" outlineLevel="0" collapsed="false">
      <c r="A4896" s="28" t="n">
        <v>135</v>
      </c>
      <c r="B4896" s="29" t="n">
        <v>45046</v>
      </c>
      <c r="C4896" s="28" t="n">
        <v>12836.65</v>
      </c>
      <c r="D4896" s="28" t="n">
        <v>1650</v>
      </c>
      <c r="E4896" s="28" t="s">
        <v>380</v>
      </c>
    </row>
    <row r="4897" customFormat="false" ht="15" hidden="false" customHeight="false" outlineLevel="0" collapsed="false">
      <c r="A4897" s="28" t="n">
        <v>135</v>
      </c>
      <c r="B4897" s="29" t="n">
        <v>45077</v>
      </c>
      <c r="C4897" s="28" t="n">
        <v>13189.66</v>
      </c>
      <c r="D4897" s="28" t="n">
        <v>528.43</v>
      </c>
      <c r="E4897" s="28" t="s">
        <v>381</v>
      </c>
    </row>
    <row r="4898" customFormat="false" ht="15" hidden="false" customHeight="false" outlineLevel="0" collapsed="false">
      <c r="A4898" s="28" t="n">
        <v>135</v>
      </c>
      <c r="B4898" s="29" t="n">
        <v>45107</v>
      </c>
      <c r="C4898" s="28" t="n">
        <v>14472.28</v>
      </c>
      <c r="D4898" s="28" t="n">
        <v>1650</v>
      </c>
      <c r="E4898" s="28" t="s">
        <v>380</v>
      </c>
    </row>
    <row r="4899" customFormat="false" ht="15" hidden="false" customHeight="false" outlineLevel="0" collapsed="false">
      <c r="A4899" s="28" t="n">
        <v>135</v>
      </c>
      <c r="B4899" s="29" t="n">
        <v>45138</v>
      </c>
      <c r="C4899" s="28" t="n">
        <v>15933.35</v>
      </c>
      <c r="D4899" s="28" t="n">
        <v>1650</v>
      </c>
      <c r="E4899" s="28" t="s">
        <v>380</v>
      </c>
    </row>
    <row r="4900" customFormat="false" ht="15" hidden="false" customHeight="false" outlineLevel="0" collapsed="false">
      <c r="A4900" s="28" t="n">
        <v>135</v>
      </c>
      <c r="B4900" s="29" t="n">
        <v>45169</v>
      </c>
      <c r="C4900" s="28" t="n">
        <v>17314.12</v>
      </c>
      <c r="D4900" s="28" t="n">
        <v>1650</v>
      </c>
      <c r="E4900" s="28" t="s">
        <v>380</v>
      </c>
    </row>
    <row r="4901" customFormat="false" ht="15" hidden="false" customHeight="false" outlineLevel="0" collapsed="false">
      <c r="A4901" s="28" t="n">
        <v>135</v>
      </c>
      <c r="B4901" s="29" t="n">
        <v>45199</v>
      </c>
      <c r="C4901" s="28" t="n">
        <v>17706.49</v>
      </c>
      <c r="D4901" s="28" t="n">
        <v>637.11</v>
      </c>
      <c r="E4901" s="28" t="s">
        <v>381</v>
      </c>
    </row>
    <row r="4902" customFormat="false" ht="15" hidden="false" customHeight="false" outlineLevel="0" collapsed="false">
      <c r="A4902" s="28" t="n">
        <v>135</v>
      </c>
      <c r="B4902" s="29" t="n">
        <v>45230</v>
      </c>
      <c r="C4902" s="28" t="n">
        <v>19259.67</v>
      </c>
      <c r="D4902" s="28" t="n">
        <v>1650</v>
      </c>
      <c r="E4902" s="28" t="s">
        <v>380</v>
      </c>
    </row>
    <row r="4903" customFormat="false" ht="15" hidden="false" customHeight="false" outlineLevel="0" collapsed="false">
      <c r="A4903" s="28" t="n">
        <v>135</v>
      </c>
      <c r="B4903" s="29" t="n">
        <v>45260</v>
      </c>
      <c r="C4903" s="28" t="n">
        <v>19652.61</v>
      </c>
      <c r="D4903" s="28" t="n">
        <v>762.92</v>
      </c>
      <c r="E4903" s="28" t="s">
        <v>381</v>
      </c>
    </row>
    <row r="4904" customFormat="false" ht="15" hidden="false" customHeight="false" outlineLevel="0" collapsed="false">
      <c r="A4904" s="28" t="n">
        <v>135</v>
      </c>
      <c r="B4904" s="29" t="n">
        <v>45291</v>
      </c>
      <c r="C4904" s="28" t="n">
        <v>19659.93</v>
      </c>
      <c r="D4904" s="28" t="n">
        <v>368.39</v>
      </c>
      <c r="E4904" s="28" t="s">
        <v>381</v>
      </c>
    </row>
    <row r="4905" customFormat="false" ht="15" hidden="false" customHeight="false" outlineLevel="0" collapsed="false">
      <c r="A4905" s="28" t="n">
        <v>135</v>
      </c>
      <c r="B4905" s="29" t="n">
        <v>45322</v>
      </c>
      <c r="C4905" s="28" t="n">
        <v>20985.57</v>
      </c>
      <c r="D4905" s="28" t="n">
        <v>1650</v>
      </c>
      <c r="E4905" s="28" t="s">
        <v>380</v>
      </c>
    </row>
    <row r="4906" customFormat="false" ht="15" hidden="false" customHeight="false" outlineLevel="0" collapsed="false">
      <c r="A4906" s="28" t="n">
        <v>135</v>
      </c>
      <c r="B4906" s="29" t="n">
        <v>45351</v>
      </c>
      <c r="C4906" s="28" t="n">
        <v>22162.66</v>
      </c>
      <c r="D4906" s="28" t="n">
        <v>1650</v>
      </c>
      <c r="E4906" s="28" t="s">
        <v>380</v>
      </c>
    </row>
    <row r="4907" customFormat="false" ht="15" hidden="false" customHeight="false" outlineLevel="0" collapsed="false">
      <c r="A4907" s="28" t="n">
        <v>135</v>
      </c>
      <c r="B4907" s="29" t="n">
        <v>45382</v>
      </c>
      <c r="C4907" s="28" t="n">
        <v>23336.76</v>
      </c>
      <c r="D4907" s="28" t="n">
        <v>1650</v>
      </c>
      <c r="E4907" s="28" t="s">
        <v>380</v>
      </c>
    </row>
    <row r="4908" customFormat="false" ht="15" hidden="false" customHeight="false" outlineLevel="0" collapsed="false">
      <c r="A4908" s="28" t="n">
        <v>135</v>
      </c>
      <c r="B4908" s="29" t="n">
        <v>45412</v>
      </c>
      <c r="C4908" s="28" t="n">
        <v>24596.97</v>
      </c>
      <c r="D4908" s="28" t="n">
        <v>1650</v>
      </c>
      <c r="E4908" s="28" t="s">
        <v>380</v>
      </c>
    </row>
    <row r="4909" customFormat="false" ht="15" hidden="false" customHeight="false" outlineLevel="0" collapsed="false">
      <c r="A4909" s="28" t="n">
        <v>135</v>
      </c>
      <c r="B4909" s="29" t="n">
        <v>45443</v>
      </c>
      <c r="C4909" s="28" t="n">
        <v>24862.08</v>
      </c>
      <c r="D4909" s="28" t="n">
        <v>475.12</v>
      </c>
      <c r="E4909" s="28" t="s">
        <v>381</v>
      </c>
    </row>
    <row r="4910" customFormat="false" ht="15" hidden="false" customHeight="false" outlineLevel="0" collapsed="false">
      <c r="A4910" s="28" t="n">
        <v>135</v>
      </c>
      <c r="B4910" s="29" t="n">
        <v>45473</v>
      </c>
      <c r="C4910" s="28" t="n">
        <v>26511.66</v>
      </c>
      <c r="D4910" s="28" t="n">
        <v>1650</v>
      </c>
      <c r="E4910" s="28" t="s">
        <v>380</v>
      </c>
    </row>
    <row r="4911" customFormat="false" ht="15" hidden="false" customHeight="false" outlineLevel="0" collapsed="false">
      <c r="A4911" s="28" t="n">
        <v>135</v>
      </c>
      <c r="B4911" s="29" t="n">
        <v>45504</v>
      </c>
      <c r="C4911" s="28" t="n">
        <v>26456.99</v>
      </c>
      <c r="D4911" s="28" t="n">
        <v>0</v>
      </c>
      <c r="E4911" s="28" t="s">
        <v>379</v>
      </c>
    </row>
    <row r="4912" customFormat="false" ht="15" hidden="false" customHeight="false" outlineLevel="0" collapsed="false">
      <c r="A4912" s="28" t="n">
        <v>135</v>
      </c>
      <c r="B4912" s="29" t="n">
        <v>45535</v>
      </c>
      <c r="C4912" s="28" t="n">
        <v>27901.02</v>
      </c>
      <c r="D4912" s="28" t="n">
        <v>1650</v>
      </c>
      <c r="E4912" s="28" t="s">
        <v>380</v>
      </c>
    </row>
    <row r="4913" customFormat="false" ht="15" hidden="false" customHeight="false" outlineLevel="0" collapsed="false">
      <c r="A4913" s="28" t="n">
        <v>135</v>
      </c>
      <c r="B4913" s="29" t="n">
        <v>45565</v>
      </c>
      <c r="C4913" s="28" t="n">
        <v>29403.42</v>
      </c>
      <c r="D4913" s="28" t="n">
        <v>1650</v>
      </c>
      <c r="E4913" s="28" t="s">
        <v>380</v>
      </c>
    </row>
    <row r="4914" customFormat="false" ht="15" hidden="false" customHeight="false" outlineLevel="0" collapsed="false">
      <c r="A4914" s="28" t="n">
        <v>135</v>
      </c>
      <c r="B4914" s="29" t="n">
        <v>45596</v>
      </c>
      <c r="C4914" s="28" t="n">
        <v>31002.8</v>
      </c>
      <c r="D4914" s="28" t="n">
        <v>1650</v>
      </c>
      <c r="E4914" s="28" t="s">
        <v>380</v>
      </c>
    </row>
    <row r="4915" customFormat="false" ht="15" hidden="false" customHeight="false" outlineLevel="0" collapsed="false">
      <c r="A4915" s="28" t="n">
        <v>135</v>
      </c>
      <c r="B4915" s="29" t="n">
        <v>45626</v>
      </c>
      <c r="C4915" s="28" t="n">
        <v>32399.68</v>
      </c>
      <c r="D4915" s="28" t="n">
        <v>1650</v>
      </c>
      <c r="E4915" s="28" t="s">
        <v>380</v>
      </c>
    </row>
    <row r="4916" customFormat="false" ht="15" hidden="false" customHeight="false" outlineLevel="0" collapsed="false">
      <c r="A4916" s="28" t="n">
        <v>135</v>
      </c>
      <c r="B4916" s="29" t="n">
        <v>45657</v>
      </c>
      <c r="C4916" s="28" t="n">
        <v>33853.27</v>
      </c>
      <c r="D4916" s="28" t="n">
        <v>1650</v>
      </c>
      <c r="E4916" s="28" t="s">
        <v>380</v>
      </c>
    </row>
    <row r="4917" customFormat="false" ht="15" hidden="false" customHeight="false" outlineLevel="0" collapsed="false">
      <c r="A4917" s="28" t="n">
        <v>135</v>
      </c>
      <c r="B4917" s="29" t="n">
        <v>45688</v>
      </c>
      <c r="C4917" s="28" t="n">
        <v>35294.63</v>
      </c>
      <c r="D4917" s="28" t="n">
        <v>1650</v>
      </c>
      <c r="E4917" s="28" t="s">
        <v>380</v>
      </c>
    </row>
    <row r="4918" customFormat="false" ht="15" hidden="false" customHeight="false" outlineLevel="0" collapsed="false">
      <c r="A4918" s="28" t="n">
        <v>135</v>
      </c>
      <c r="B4918" s="29" t="n">
        <v>45716</v>
      </c>
      <c r="C4918" s="28" t="n">
        <v>35730.35</v>
      </c>
      <c r="D4918" s="28" t="n">
        <v>672.92</v>
      </c>
      <c r="E4918" s="28" t="s">
        <v>381</v>
      </c>
    </row>
    <row r="4919" customFormat="false" ht="15" hidden="false" customHeight="false" outlineLevel="0" collapsed="false">
      <c r="A4919" s="28" t="n">
        <v>135</v>
      </c>
      <c r="B4919" s="29" t="n">
        <v>45747</v>
      </c>
      <c r="C4919" s="28" t="n">
        <v>36194.03</v>
      </c>
      <c r="D4919" s="28" t="n">
        <v>650.35</v>
      </c>
      <c r="E4919" s="28" t="s">
        <v>381</v>
      </c>
    </row>
    <row r="4920" customFormat="false" ht="15" hidden="false" customHeight="false" outlineLevel="0" collapsed="false">
      <c r="A4920" s="28" t="n">
        <v>135</v>
      </c>
      <c r="B4920" s="29" t="n">
        <v>45777</v>
      </c>
      <c r="C4920" s="28" t="n">
        <v>36002.22</v>
      </c>
      <c r="D4920" s="28" t="n">
        <v>0</v>
      </c>
      <c r="E4920" s="28" t="s">
        <v>379</v>
      </c>
    </row>
    <row r="4921" customFormat="false" ht="15" hidden="false" customHeight="false" outlineLevel="0" collapsed="false">
      <c r="A4921" s="28" t="n">
        <v>135</v>
      </c>
      <c r="B4921" s="29" t="n">
        <v>45808</v>
      </c>
      <c r="C4921" s="28" t="n">
        <v>37413.12</v>
      </c>
      <c r="D4921" s="28" t="n">
        <v>1650</v>
      </c>
      <c r="E4921" s="28" t="s">
        <v>380</v>
      </c>
    </row>
    <row r="4922" customFormat="false" ht="15" hidden="false" customHeight="false" outlineLevel="0" collapsed="false">
      <c r="A4922" s="28" t="n">
        <v>135</v>
      </c>
      <c r="B4922" s="29" t="n">
        <v>45838</v>
      </c>
      <c r="C4922" s="28" t="n">
        <v>38876.3</v>
      </c>
      <c r="D4922" s="28" t="n">
        <v>1650</v>
      </c>
      <c r="E4922" s="28" t="s">
        <v>380</v>
      </c>
    </row>
    <row r="4923" customFormat="false" ht="15" hidden="false" customHeight="false" outlineLevel="0" collapsed="false">
      <c r="A4923" s="28" t="n">
        <v>135</v>
      </c>
      <c r="B4923" s="29" t="n">
        <v>45869</v>
      </c>
      <c r="C4923" s="28" t="n">
        <v>40050.46</v>
      </c>
      <c r="D4923" s="28" t="n">
        <v>1650</v>
      </c>
      <c r="E4923" s="28" t="s">
        <v>380</v>
      </c>
    </row>
    <row r="4924" customFormat="false" ht="15" hidden="false" customHeight="false" outlineLevel="0" collapsed="false">
      <c r="A4924" s="28" t="n">
        <v>135</v>
      </c>
      <c r="B4924" s="29" t="n">
        <v>45900</v>
      </c>
      <c r="C4924" s="28" t="n">
        <v>41562.7</v>
      </c>
      <c r="D4924" s="28" t="n">
        <v>1650</v>
      </c>
      <c r="E4924" s="28" t="s">
        <v>380</v>
      </c>
    </row>
    <row r="4925" customFormat="false" ht="15" hidden="false" customHeight="false" outlineLevel="0" collapsed="false">
      <c r="A4925" s="28" t="n">
        <v>135</v>
      </c>
      <c r="B4925" s="29" t="n">
        <v>45930</v>
      </c>
      <c r="C4925" s="28" t="n">
        <v>42874.66</v>
      </c>
      <c r="D4925" s="28" t="n">
        <v>1650</v>
      </c>
      <c r="E4925" s="28" t="s">
        <v>380</v>
      </c>
    </row>
    <row r="4926" customFormat="false" ht="15" hidden="false" customHeight="false" outlineLevel="0" collapsed="false">
      <c r="A4926" s="28" t="n">
        <v>135</v>
      </c>
      <c r="B4926" s="29" t="n">
        <v>45961</v>
      </c>
      <c r="C4926" s="28" t="n">
        <v>43031.8</v>
      </c>
      <c r="D4926" s="28" t="n">
        <v>517.97</v>
      </c>
      <c r="E4926" s="28" t="s">
        <v>381</v>
      </c>
    </row>
    <row r="4927" customFormat="false" ht="15" hidden="false" customHeight="false" outlineLevel="0" collapsed="false">
      <c r="A4927" s="28" t="n">
        <v>135</v>
      </c>
      <c r="B4927" s="29" t="n">
        <v>45991</v>
      </c>
      <c r="C4927" s="28" t="n">
        <v>44642.81</v>
      </c>
      <c r="D4927" s="28" t="n">
        <v>1650</v>
      </c>
      <c r="E4927" s="28" t="s">
        <v>380</v>
      </c>
    </row>
    <row r="4928" customFormat="false" ht="15" hidden="false" customHeight="false" outlineLevel="0" collapsed="false">
      <c r="A4928" s="28" t="n">
        <v>135</v>
      </c>
      <c r="B4928" s="29" t="n">
        <v>46022</v>
      </c>
      <c r="C4928" s="28" t="n">
        <v>45809.92</v>
      </c>
      <c r="D4928" s="28" t="n">
        <v>1650</v>
      </c>
      <c r="E4928" s="28" t="s">
        <v>380</v>
      </c>
    </row>
    <row r="4929" customFormat="false" ht="15" hidden="false" customHeight="false" outlineLevel="0" collapsed="false">
      <c r="A4929" s="28" t="n">
        <v>135</v>
      </c>
      <c r="B4929" s="29" t="n">
        <v>46053</v>
      </c>
      <c r="C4929" s="28" t="n">
        <v>47388.16</v>
      </c>
      <c r="D4929" s="28" t="n">
        <v>1650</v>
      </c>
      <c r="E4929" s="28" t="s">
        <v>380</v>
      </c>
    </row>
    <row r="4930" customFormat="false" ht="15" hidden="false" customHeight="false" outlineLevel="0" collapsed="false">
      <c r="A4930" s="28" t="n">
        <v>135</v>
      </c>
      <c r="B4930" s="29" t="n">
        <v>46081</v>
      </c>
      <c r="C4930" s="28" t="n">
        <v>46899.18</v>
      </c>
      <c r="D4930" s="28" t="n">
        <v>0</v>
      </c>
      <c r="E4930" s="28" t="s">
        <v>379</v>
      </c>
    </row>
    <row r="4931" customFormat="false" ht="15" hidden="false" customHeight="false" outlineLevel="0" collapsed="false">
      <c r="A4931" s="28" t="n">
        <v>135</v>
      </c>
      <c r="B4931" s="29" t="n">
        <v>46112</v>
      </c>
      <c r="C4931" s="28" t="n">
        <v>48221.83</v>
      </c>
      <c r="D4931" s="28" t="n">
        <v>1650</v>
      </c>
      <c r="E4931" s="28" t="s">
        <v>380</v>
      </c>
    </row>
    <row r="4932" customFormat="false" ht="15" hidden="false" customHeight="false" outlineLevel="0" collapsed="false">
      <c r="A4932" s="28" t="n">
        <v>135</v>
      </c>
      <c r="B4932" s="29" t="n">
        <v>46142</v>
      </c>
      <c r="C4932" s="28" t="n">
        <v>49408.98</v>
      </c>
      <c r="D4932" s="28" t="n">
        <v>1650</v>
      </c>
      <c r="E4932" s="28" t="s">
        <v>380</v>
      </c>
    </row>
    <row r="4933" customFormat="false" ht="15" hidden="false" customHeight="false" outlineLevel="0" collapsed="false">
      <c r="A4933" s="28" t="n">
        <v>135</v>
      </c>
      <c r="B4933" s="29" t="n">
        <v>46173</v>
      </c>
      <c r="C4933" s="28" t="n">
        <v>50762.82</v>
      </c>
      <c r="D4933" s="28" t="n">
        <v>1650</v>
      </c>
      <c r="E4933" s="28" t="s">
        <v>380</v>
      </c>
    </row>
    <row r="4934" customFormat="false" ht="15" hidden="false" customHeight="false" outlineLevel="0" collapsed="false">
      <c r="A4934" s="28" t="n">
        <v>135</v>
      </c>
      <c r="B4934" s="29" t="n">
        <v>46203</v>
      </c>
      <c r="C4934" s="28" t="n">
        <v>52391.2</v>
      </c>
      <c r="D4934" s="28" t="n">
        <v>1650</v>
      </c>
      <c r="E4934" s="28" t="s">
        <v>380</v>
      </c>
    </row>
    <row r="4935" customFormat="false" ht="15" hidden="false" customHeight="false" outlineLevel="0" collapsed="false">
      <c r="A4935" s="28" t="n">
        <v>135</v>
      </c>
      <c r="B4935" s="29" t="n">
        <v>46234</v>
      </c>
      <c r="C4935" s="28" t="n">
        <v>53854.53</v>
      </c>
      <c r="D4935" s="28" t="n">
        <v>1650</v>
      </c>
      <c r="E4935" s="28" t="s">
        <v>380</v>
      </c>
    </row>
    <row r="4936" customFormat="false" ht="15" hidden="false" customHeight="false" outlineLevel="0" collapsed="false">
      <c r="A4936" s="28" t="n">
        <v>135</v>
      </c>
      <c r="B4936" s="29" t="n">
        <v>46265</v>
      </c>
      <c r="C4936" s="28" t="n">
        <v>54257.66</v>
      </c>
      <c r="D4936" s="28" t="n">
        <v>449.75</v>
      </c>
      <c r="E4936" s="28" t="s">
        <v>381</v>
      </c>
    </row>
    <row r="4937" customFormat="false" ht="15" hidden="false" customHeight="false" outlineLevel="0" collapsed="false">
      <c r="A4937" s="28" t="n">
        <v>136</v>
      </c>
      <c r="B4937" s="29" t="n">
        <v>44957</v>
      </c>
      <c r="C4937" s="28" t="n">
        <v>10279.95</v>
      </c>
      <c r="D4937" s="28" t="n">
        <v>1440</v>
      </c>
      <c r="E4937" s="28" t="s">
        <v>380</v>
      </c>
    </row>
    <row r="4938" customFormat="false" ht="15" hidden="false" customHeight="false" outlineLevel="0" collapsed="false">
      <c r="A4938" s="28" t="n">
        <v>136</v>
      </c>
      <c r="B4938" s="29" t="n">
        <v>44985</v>
      </c>
      <c r="C4938" s="28" t="n">
        <v>11666.35</v>
      </c>
      <c r="D4938" s="28" t="n">
        <v>1440</v>
      </c>
      <c r="E4938" s="28" t="s">
        <v>380</v>
      </c>
    </row>
    <row r="4939" customFormat="false" ht="15" hidden="false" customHeight="false" outlineLevel="0" collapsed="false">
      <c r="A4939" s="28" t="n">
        <v>136</v>
      </c>
      <c r="B4939" s="29" t="n">
        <v>45016</v>
      </c>
      <c r="C4939" s="28" t="n">
        <v>13068.55</v>
      </c>
      <c r="D4939" s="28" t="n">
        <v>1440</v>
      </c>
      <c r="E4939" s="28" t="s">
        <v>380</v>
      </c>
    </row>
    <row r="4940" customFormat="false" ht="15" hidden="false" customHeight="false" outlineLevel="0" collapsed="false">
      <c r="A4940" s="28" t="n">
        <v>136</v>
      </c>
      <c r="B4940" s="29" t="n">
        <v>45046</v>
      </c>
      <c r="C4940" s="28" t="n">
        <v>14207.65</v>
      </c>
      <c r="D4940" s="28" t="n">
        <v>1440</v>
      </c>
      <c r="E4940" s="28" t="s">
        <v>380</v>
      </c>
    </row>
    <row r="4941" customFormat="false" ht="15" hidden="false" customHeight="false" outlineLevel="0" collapsed="false">
      <c r="A4941" s="28" t="n">
        <v>136</v>
      </c>
      <c r="B4941" s="29" t="n">
        <v>45077</v>
      </c>
      <c r="C4941" s="28" t="n">
        <v>15238.98</v>
      </c>
      <c r="D4941" s="28" t="n">
        <v>1440</v>
      </c>
      <c r="E4941" s="28" t="s">
        <v>380</v>
      </c>
    </row>
    <row r="4942" customFormat="false" ht="15" hidden="false" customHeight="false" outlineLevel="0" collapsed="false">
      <c r="A4942" s="28" t="n">
        <v>136</v>
      </c>
      <c r="B4942" s="29" t="n">
        <v>45107</v>
      </c>
      <c r="C4942" s="28" t="n">
        <v>16312.65</v>
      </c>
      <c r="D4942" s="28" t="n">
        <v>1440</v>
      </c>
      <c r="E4942" s="28" t="s">
        <v>380</v>
      </c>
    </row>
    <row r="4943" customFormat="false" ht="15" hidden="false" customHeight="false" outlineLevel="0" collapsed="false">
      <c r="A4943" s="28" t="n">
        <v>136</v>
      </c>
      <c r="B4943" s="29" t="n">
        <v>45138</v>
      </c>
      <c r="C4943" s="28" t="n">
        <v>17460.12</v>
      </c>
      <c r="D4943" s="28" t="n">
        <v>1440</v>
      </c>
      <c r="E4943" s="28" t="s">
        <v>380</v>
      </c>
    </row>
    <row r="4944" customFormat="false" ht="15" hidden="false" customHeight="false" outlineLevel="0" collapsed="false">
      <c r="A4944" s="28" t="n">
        <v>136</v>
      </c>
      <c r="B4944" s="29" t="n">
        <v>45169</v>
      </c>
      <c r="C4944" s="28" t="n">
        <v>18585.15</v>
      </c>
      <c r="D4944" s="28" t="n">
        <v>1440</v>
      </c>
      <c r="E4944" s="28" t="s">
        <v>380</v>
      </c>
    </row>
    <row r="4945" customFormat="false" ht="15" hidden="false" customHeight="false" outlineLevel="0" collapsed="false">
      <c r="A4945" s="28" t="n">
        <v>136</v>
      </c>
      <c r="B4945" s="29" t="n">
        <v>45199</v>
      </c>
      <c r="C4945" s="28" t="n">
        <v>19139.13</v>
      </c>
      <c r="D4945" s="28" t="n">
        <v>662.86</v>
      </c>
      <c r="E4945" s="28" t="s">
        <v>381</v>
      </c>
    </row>
    <row r="4946" customFormat="false" ht="15" hidden="false" customHeight="false" outlineLevel="0" collapsed="false">
      <c r="A4946" s="28" t="n">
        <v>136</v>
      </c>
      <c r="B4946" s="29" t="n">
        <v>45230</v>
      </c>
      <c r="C4946" s="28" t="n">
        <v>20192.75</v>
      </c>
      <c r="D4946" s="28" t="n">
        <v>1440</v>
      </c>
      <c r="E4946" s="28" t="s">
        <v>380</v>
      </c>
    </row>
    <row r="4947" customFormat="false" ht="15" hidden="false" customHeight="false" outlineLevel="0" collapsed="false">
      <c r="A4947" s="28" t="n">
        <v>136</v>
      </c>
      <c r="B4947" s="29" t="n">
        <v>45260</v>
      </c>
      <c r="C4947" s="28" t="n">
        <v>21438.87</v>
      </c>
      <c r="D4947" s="28" t="n">
        <v>1440</v>
      </c>
      <c r="E4947" s="28" t="s">
        <v>380</v>
      </c>
    </row>
    <row r="4948" customFormat="false" ht="15" hidden="false" customHeight="false" outlineLevel="0" collapsed="false">
      <c r="A4948" s="28" t="n">
        <v>136</v>
      </c>
      <c r="B4948" s="29" t="n">
        <v>45291</v>
      </c>
      <c r="C4948" s="28" t="n">
        <v>22742.48</v>
      </c>
      <c r="D4948" s="28" t="n">
        <v>1440</v>
      </c>
      <c r="E4948" s="28" t="s">
        <v>380</v>
      </c>
    </row>
    <row r="4949" customFormat="false" ht="15" hidden="false" customHeight="false" outlineLevel="0" collapsed="false">
      <c r="A4949" s="28" t="n">
        <v>136</v>
      </c>
      <c r="B4949" s="29" t="n">
        <v>45322</v>
      </c>
      <c r="C4949" s="28" t="n">
        <v>22915.73</v>
      </c>
      <c r="D4949" s="28" t="n">
        <v>385.07</v>
      </c>
      <c r="E4949" s="28" t="s">
        <v>381</v>
      </c>
    </row>
    <row r="4950" customFormat="false" ht="15" hidden="false" customHeight="false" outlineLevel="0" collapsed="false">
      <c r="A4950" s="28" t="n">
        <v>136</v>
      </c>
      <c r="B4950" s="29" t="n">
        <v>45351</v>
      </c>
      <c r="C4950" s="28" t="n">
        <v>24119.73</v>
      </c>
      <c r="D4950" s="28" t="n">
        <v>1440</v>
      </c>
      <c r="E4950" s="28" t="s">
        <v>380</v>
      </c>
    </row>
    <row r="4951" customFormat="false" ht="15" hidden="false" customHeight="false" outlineLevel="0" collapsed="false">
      <c r="A4951" s="28" t="n">
        <v>136</v>
      </c>
      <c r="B4951" s="29" t="n">
        <v>45382</v>
      </c>
      <c r="C4951" s="28" t="n">
        <v>25414.69</v>
      </c>
      <c r="D4951" s="28" t="n">
        <v>1440</v>
      </c>
      <c r="E4951" s="28" t="s">
        <v>380</v>
      </c>
    </row>
    <row r="4952" customFormat="false" ht="15" hidden="false" customHeight="false" outlineLevel="0" collapsed="false">
      <c r="A4952" s="28" t="n">
        <v>136</v>
      </c>
      <c r="B4952" s="29" t="n">
        <v>45412</v>
      </c>
      <c r="C4952" s="28" t="n">
        <v>26631.44</v>
      </c>
      <c r="D4952" s="28" t="n">
        <v>1440</v>
      </c>
      <c r="E4952" s="28" t="s">
        <v>380</v>
      </c>
    </row>
    <row r="4953" customFormat="false" ht="15" hidden="false" customHeight="false" outlineLevel="0" collapsed="false">
      <c r="A4953" s="28" t="n">
        <v>136</v>
      </c>
      <c r="B4953" s="29" t="n">
        <v>45443</v>
      </c>
      <c r="C4953" s="28" t="n">
        <v>27803.68</v>
      </c>
      <c r="D4953" s="28" t="n">
        <v>1440</v>
      </c>
      <c r="E4953" s="28" t="s">
        <v>380</v>
      </c>
    </row>
    <row r="4954" customFormat="false" ht="15" hidden="false" customHeight="false" outlineLevel="0" collapsed="false">
      <c r="A4954" s="28" t="n">
        <v>136</v>
      </c>
      <c r="B4954" s="29" t="n">
        <v>45473</v>
      </c>
      <c r="C4954" s="28" t="n">
        <v>28813.88</v>
      </c>
      <c r="D4954" s="28" t="n">
        <v>1440</v>
      </c>
      <c r="E4954" s="28" t="s">
        <v>380</v>
      </c>
    </row>
    <row r="4955" customFormat="false" ht="15" hidden="false" customHeight="false" outlineLevel="0" collapsed="false">
      <c r="A4955" s="28" t="n">
        <v>136</v>
      </c>
      <c r="B4955" s="29" t="n">
        <v>45504</v>
      </c>
      <c r="C4955" s="28" t="n">
        <v>29075.41</v>
      </c>
      <c r="D4955" s="28" t="n">
        <v>294.78</v>
      </c>
      <c r="E4955" s="28" t="s">
        <v>381</v>
      </c>
    </row>
    <row r="4956" customFormat="false" ht="15" hidden="false" customHeight="false" outlineLevel="0" collapsed="false">
      <c r="A4956" s="28" t="n">
        <v>136</v>
      </c>
      <c r="B4956" s="29" t="n">
        <v>45535</v>
      </c>
      <c r="C4956" s="28" t="n">
        <v>30169.47</v>
      </c>
      <c r="D4956" s="28" t="n">
        <v>1440</v>
      </c>
      <c r="E4956" s="28" t="s">
        <v>380</v>
      </c>
    </row>
    <row r="4957" customFormat="false" ht="15" hidden="false" customHeight="false" outlineLevel="0" collapsed="false">
      <c r="A4957" s="28" t="n">
        <v>136</v>
      </c>
      <c r="B4957" s="29" t="n">
        <v>45565</v>
      </c>
      <c r="C4957" s="28" t="n">
        <v>30945.07</v>
      </c>
      <c r="D4957" s="28" t="n">
        <v>910.99</v>
      </c>
      <c r="E4957" s="28" t="s">
        <v>381</v>
      </c>
    </row>
    <row r="4958" customFormat="false" ht="15" hidden="false" customHeight="false" outlineLevel="0" collapsed="false">
      <c r="A4958" s="28" t="n">
        <v>136</v>
      </c>
      <c r="B4958" s="29" t="n">
        <v>45596</v>
      </c>
      <c r="C4958" s="28" t="n">
        <v>31125.04</v>
      </c>
      <c r="D4958" s="28" t="n">
        <v>356.19</v>
      </c>
      <c r="E4958" s="28" t="s">
        <v>381</v>
      </c>
    </row>
    <row r="4959" customFormat="false" ht="15" hidden="false" customHeight="false" outlineLevel="0" collapsed="false">
      <c r="A4959" s="28" t="n">
        <v>136</v>
      </c>
      <c r="B4959" s="29" t="n">
        <v>45626</v>
      </c>
      <c r="C4959" s="28" t="n">
        <v>31334.97</v>
      </c>
      <c r="D4959" s="28" t="n">
        <v>409.08</v>
      </c>
      <c r="E4959" s="28" t="s">
        <v>381</v>
      </c>
    </row>
    <row r="4960" customFormat="false" ht="15" hidden="false" customHeight="false" outlineLevel="0" collapsed="false">
      <c r="A4960" s="28" t="n">
        <v>136</v>
      </c>
      <c r="B4960" s="29" t="n">
        <v>45657</v>
      </c>
      <c r="C4960" s="28" t="n">
        <v>30975.2</v>
      </c>
      <c r="D4960" s="28" t="n">
        <v>0</v>
      </c>
      <c r="E4960" s="28" t="s">
        <v>379</v>
      </c>
    </row>
    <row r="4961" customFormat="false" ht="15" hidden="false" customHeight="false" outlineLevel="0" collapsed="false">
      <c r="A4961" s="28" t="n">
        <v>136</v>
      </c>
      <c r="B4961" s="29" t="n">
        <v>45688</v>
      </c>
      <c r="C4961" s="28" t="n">
        <v>32338.3</v>
      </c>
      <c r="D4961" s="28" t="n">
        <v>1440</v>
      </c>
      <c r="E4961" s="28" t="s">
        <v>380</v>
      </c>
    </row>
    <row r="4962" customFormat="false" ht="15" hidden="false" customHeight="false" outlineLevel="0" collapsed="false">
      <c r="A4962" s="28" t="n">
        <v>136</v>
      </c>
      <c r="B4962" s="29" t="n">
        <v>45716</v>
      </c>
      <c r="C4962" s="28" t="n">
        <v>32743.87</v>
      </c>
      <c r="D4962" s="28" t="n">
        <v>586.38</v>
      </c>
      <c r="E4962" s="28" t="s">
        <v>381</v>
      </c>
    </row>
    <row r="4963" customFormat="false" ht="15" hidden="false" customHeight="false" outlineLevel="0" collapsed="false">
      <c r="A4963" s="28" t="n">
        <v>136</v>
      </c>
      <c r="B4963" s="29" t="n">
        <v>45747</v>
      </c>
      <c r="C4963" s="28" t="n">
        <v>34006.53</v>
      </c>
      <c r="D4963" s="28" t="n">
        <v>1440</v>
      </c>
      <c r="E4963" s="28" t="s">
        <v>380</v>
      </c>
    </row>
    <row r="4964" customFormat="false" ht="15" hidden="false" customHeight="false" outlineLevel="0" collapsed="false">
      <c r="A4964" s="28" t="n">
        <v>136</v>
      </c>
      <c r="B4964" s="29" t="n">
        <v>45777</v>
      </c>
      <c r="C4964" s="28" t="n">
        <v>35204.37</v>
      </c>
      <c r="D4964" s="28" t="n">
        <v>1440</v>
      </c>
      <c r="E4964" s="28" t="s">
        <v>380</v>
      </c>
    </row>
    <row r="4965" customFormat="false" ht="15" hidden="false" customHeight="false" outlineLevel="0" collapsed="false">
      <c r="A4965" s="28" t="n">
        <v>136</v>
      </c>
      <c r="B4965" s="29" t="n">
        <v>45808</v>
      </c>
      <c r="C4965" s="28" t="n">
        <v>36396.42</v>
      </c>
      <c r="D4965" s="28" t="n">
        <v>1440</v>
      </c>
      <c r="E4965" s="28" t="s">
        <v>380</v>
      </c>
    </row>
    <row r="4966" customFormat="false" ht="15" hidden="false" customHeight="false" outlineLevel="0" collapsed="false">
      <c r="A4966" s="28" t="n">
        <v>136</v>
      </c>
      <c r="B4966" s="29" t="n">
        <v>45838</v>
      </c>
      <c r="C4966" s="28" t="n">
        <v>36764.85</v>
      </c>
      <c r="D4966" s="28" t="n">
        <v>666.4</v>
      </c>
      <c r="E4966" s="28" t="s">
        <v>381</v>
      </c>
    </row>
    <row r="4967" customFormat="false" ht="15" hidden="false" customHeight="false" outlineLevel="0" collapsed="false">
      <c r="A4967" s="28" t="n">
        <v>136</v>
      </c>
      <c r="B4967" s="29" t="n">
        <v>45869</v>
      </c>
      <c r="C4967" s="28" t="n">
        <v>37953.96</v>
      </c>
      <c r="D4967" s="28" t="n">
        <v>1440</v>
      </c>
      <c r="E4967" s="28" t="s">
        <v>380</v>
      </c>
    </row>
    <row r="4968" customFormat="false" ht="15" hidden="false" customHeight="false" outlineLevel="0" collapsed="false">
      <c r="A4968" s="28" t="n">
        <v>136</v>
      </c>
      <c r="B4968" s="29" t="n">
        <v>45900</v>
      </c>
      <c r="C4968" s="28" t="n">
        <v>39224.63</v>
      </c>
      <c r="D4968" s="28" t="n">
        <v>1440</v>
      </c>
      <c r="E4968" s="28" t="s">
        <v>380</v>
      </c>
    </row>
    <row r="4969" customFormat="false" ht="15" hidden="false" customHeight="false" outlineLevel="0" collapsed="false">
      <c r="A4969" s="28" t="n">
        <v>136</v>
      </c>
      <c r="B4969" s="29" t="n">
        <v>45930</v>
      </c>
      <c r="C4969" s="28" t="n">
        <v>39152.62</v>
      </c>
      <c r="D4969" s="28" t="n">
        <v>0</v>
      </c>
      <c r="E4969" s="28" t="s">
        <v>379</v>
      </c>
    </row>
    <row r="4970" customFormat="false" ht="15" hidden="false" customHeight="false" outlineLevel="0" collapsed="false">
      <c r="A4970" s="28" t="n">
        <v>136</v>
      </c>
      <c r="B4970" s="29" t="n">
        <v>45961</v>
      </c>
      <c r="C4970" s="28" t="n">
        <v>40262.74</v>
      </c>
      <c r="D4970" s="28" t="n">
        <v>1440</v>
      </c>
      <c r="E4970" s="28" t="s">
        <v>380</v>
      </c>
    </row>
    <row r="4971" customFormat="false" ht="15" hidden="false" customHeight="false" outlineLevel="0" collapsed="false">
      <c r="A4971" s="28" t="n">
        <v>136</v>
      </c>
      <c r="B4971" s="29" t="n">
        <v>45991</v>
      </c>
      <c r="C4971" s="28" t="n">
        <v>41697.14</v>
      </c>
      <c r="D4971" s="28" t="n">
        <v>1440</v>
      </c>
      <c r="E4971" s="28" t="s">
        <v>380</v>
      </c>
    </row>
    <row r="4972" customFormat="false" ht="15" hidden="false" customHeight="false" outlineLevel="0" collapsed="false">
      <c r="A4972" s="28" t="n">
        <v>136</v>
      </c>
      <c r="B4972" s="29" t="n">
        <v>46022</v>
      </c>
      <c r="C4972" s="28" t="n">
        <v>42708.98</v>
      </c>
      <c r="D4972" s="28" t="n">
        <v>1440</v>
      </c>
      <c r="E4972" s="28" t="s">
        <v>380</v>
      </c>
    </row>
    <row r="4973" customFormat="false" ht="15" hidden="false" customHeight="false" outlineLevel="0" collapsed="false">
      <c r="A4973" s="28" t="n">
        <v>136</v>
      </c>
      <c r="B4973" s="29" t="n">
        <v>46053</v>
      </c>
      <c r="C4973" s="28" t="n">
        <v>43805.39</v>
      </c>
      <c r="D4973" s="28" t="n">
        <v>1440</v>
      </c>
      <c r="E4973" s="28" t="s">
        <v>380</v>
      </c>
    </row>
    <row r="4974" customFormat="false" ht="15" hidden="false" customHeight="false" outlineLevel="0" collapsed="false">
      <c r="A4974" s="28" t="n">
        <v>136</v>
      </c>
      <c r="B4974" s="29" t="n">
        <v>46081</v>
      </c>
      <c r="C4974" s="28" t="n">
        <v>45195.74</v>
      </c>
      <c r="D4974" s="28" t="n">
        <v>1440</v>
      </c>
      <c r="E4974" s="28" t="s">
        <v>380</v>
      </c>
    </row>
    <row r="4975" customFormat="false" ht="15" hidden="false" customHeight="false" outlineLevel="0" collapsed="false">
      <c r="A4975" s="28" t="n">
        <v>136</v>
      </c>
      <c r="B4975" s="29" t="n">
        <v>46112</v>
      </c>
      <c r="C4975" s="28" t="n">
        <v>46210.79</v>
      </c>
      <c r="D4975" s="28" t="n">
        <v>1440</v>
      </c>
      <c r="E4975" s="28" t="s">
        <v>380</v>
      </c>
    </row>
    <row r="4976" customFormat="false" ht="15" hidden="false" customHeight="false" outlineLevel="0" collapsed="false">
      <c r="A4976" s="28" t="n">
        <v>136</v>
      </c>
      <c r="B4976" s="29" t="n">
        <v>46142</v>
      </c>
      <c r="C4976" s="28" t="n">
        <v>47252.95</v>
      </c>
      <c r="D4976" s="28" t="n">
        <v>1440</v>
      </c>
      <c r="E4976" s="28" t="s">
        <v>380</v>
      </c>
    </row>
    <row r="4977" customFormat="false" ht="15" hidden="false" customHeight="false" outlineLevel="0" collapsed="false">
      <c r="A4977" s="28" t="n">
        <v>136</v>
      </c>
      <c r="B4977" s="29" t="n">
        <v>46173</v>
      </c>
      <c r="C4977" s="28" t="n">
        <v>48588.37</v>
      </c>
      <c r="D4977" s="28" t="n">
        <v>1440</v>
      </c>
      <c r="E4977" s="28" t="s">
        <v>380</v>
      </c>
    </row>
    <row r="4978" customFormat="false" ht="15" hidden="false" customHeight="false" outlineLevel="0" collapsed="false">
      <c r="A4978" s="28" t="n">
        <v>136</v>
      </c>
      <c r="B4978" s="29" t="n">
        <v>46203</v>
      </c>
      <c r="C4978" s="28" t="n">
        <v>49656.43</v>
      </c>
      <c r="D4978" s="28" t="n">
        <v>1440</v>
      </c>
      <c r="E4978" s="28" t="s">
        <v>380</v>
      </c>
    </row>
    <row r="4979" customFormat="false" ht="15" hidden="false" customHeight="false" outlineLevel="0" collapsed="false">
      <c r="A4979" s="28" t="n">
        <v>136</v>
      </c>
      <c r="B4979" s="29" t="n">
        <v>46234</v>
      </c>
      <c r="C4979" s="28" t="n">
        <v>50846.56</v>
      </c>
      <c r="D4979" s="28" t="n">
        <v>1440</v>
      </c>
      <c r="E4979" s="28" t="s">
        <v>380</v>
      </c>
    </row>
    <row r="4980" customFormat="false" ht="15" hidden="false" customHeight="false" outlineLevel="0" collapsed="false">
      <c r="A4980" s="28" t="n">
        <v>136</v>
      </c>
      <c r="B4980" s="29" t="n">
        <v>46265</v>
      </c>
      <c r="C4980" s="28" t="n">
        <v>52266.94</v>
      </c>
      <c r="D4980" s="28" t="n">
        <v>1440</v>
      </c>
      <c r="E4980" s="28" t="s">
        <v>380</v>
      </c>
    </row>
    <row r="4981" customFormat="false" ht="15" hidden="false" customHeight="false" outlineLevel="0" collapsed="false">
      <c r="A4981" s="28" t="n">
        <v>137</v>
      </c>
      <c r="B4981" s="29" t="n">
        <v>44957</v>
      </c>
      <c r="C4981" s="28" t="n">
        <v>11170.65</v>
      </c>
      <c r="D4981" s="28" t="n">
        <v>565.55</v>
      </c>
      <c r="E4981" s="28" t="s">
        <v>381</v>
      </c>
    </row>
    <row r="4982" customFormat="false" ht="15" hidden="false" customHeight="false" outlineLevel="0" collapsed="false">
      <c r="A4982" s="28" t="n">
        <v>137</v>
      </c>
      <c r="B4982" s="29" t="n">
        <v>44985</v>
      </c>
      <c r="C4982" s="28" t="n">
        <v>12534.79</v>
      </c>
      <c r="D4982" s="28" t="n">
        <v>1760</v>
      </c>
      <c r="E4982" s="28" t="s">
        <v>380</v>
      </c>
    </row>
    <row r="4983" customFormat="false" ht="15" hidden="false" customHeight="false" outlineLevel="0" collapsed="false">
      <c r="A4983" s="28" t="n">
        <v>137</v>
      </c>
      <c r="B4983" s="29" t="n">
        <v>45016</v>
      </c>
      <c r="C4983" s="28" t="n">
        <v>13884.78</v>
      </c>
      <c r="D4983" s="28" t="n">
        <v>1760</v>
      </c>
      <c r="E4983" s="28" t="s">
        <v>380</v>
      </c>
    </row>
    <row r="4984" customFormat="false" ht="15" hidden="false" customHeight="false" outlineLevel="0" collapsed="false">
      <c r="A4984" s="28" t="n">
        <v>137</v>
      </c>
      <c r="B4984" s="29" t="n">
        <v>45046</v>
      </c>
      <c r="C4984" s="28" t="n">
        <v>15464.34</v>
      </c>
      <c r="D4984" s="28" t="n">
        <v>1760</v>
      </c>
      <c r="E4984" s="28" t="s">
        <v>380</v>
      </c>
    </row>
    <row r="4985" customFormat="false" ht="15" hidden="false" customHeight="false" outlineLevel="0" collapsed="false">
      <c r="A4985" s="28" t="n">
        <v>137</v>
      </c>
      <c r="B4985" s="29" t="n">
        <v>45077</v>
      </c>
      <c r="C4985" s="28" t="n">
        <v>16713.4</v>
      </c>
      <c r="D4985" s="28" t="n">
        <v>1760</v>
      </c>
      <c r="E4985" s="28" t="s">
        <v>380</v>
      </c>
    </row>
    <row r="4986" customFormat="false" ht="15" hidden="false" customHeight="false" outlineLevel="0" collapsed="false">
      <c r="A4986" s="28" t="n">
        <v>137</v>
      </c>
      <c r="B4986" s="29" t="n">
        <v>45107</v>
      </c>
      <c r="C4986" s="28" t="n">
        <v>17179.66</v>
      </c>
      <c r="D4986" s="28" t="n">
        <v>950.47</v>
      </c>
      <c r="E4986" s="28" t="s">
        <v>381</v>
      </c>
    </row>
    <row r="4987" customFormat="false" ht="15" hidden="false" customHeight="false" outlineLevel="0" collapsed="false">
      <c r="A4987" s="28" t="n">
        <v>137</v>
      </c>
      <c r="B4987" s="29" t="n">
        <v>45138</v>
      </c>
      <c r="C4987" s="28" t="n">
        <v>18500.96</v>
      </c>
      <c r="D4987" s="28" t="n">
        <v>1760</v>
      </c>
      <c r="E4987" s="28" t="s">
        <v>380</v>
      </c>
    </row>
    <row r="4988" customFormat="false" ht="15" hidden="false" customHeight="false" outlineLevel="0" collapsed="false">
      <c r="A4988" s="28" t="n">
        <v>137</v>
      </c>
      <c r="B4988" s="29" t="n">
        <v>45169</v>
      </c>
      <c r="C4988" s="28" t="n">
        <v>19811.84</v>
      </c>
      <c r="D4988" s="28" t="n">
        <v>1760</v>
      </c>
      <c r="E4988" s="28" t="s">
        <v>380</v>
      </c>
    </row>
    <row r="4989" customFormat="false" ht="15" hidden="false" customHeight="false" outlineLevel="0" collapsed="false">
      <c r="A4989" s="28" t="n">
        <v>137</v>
      </c>
      <c r="B4989" s="29" t="n">
        <v>45199</v>
      </c>
      <c r="C4989" s="28" t="n">
        <v>19696.83</v>
      </c>
      <c r="D4989" s="28" t="n">
        <v>0</v>
      </c>
      <c r="E4989" s="28" t="s">
        <v>379</v>
      </c>
    </row>
    <row r="4990" customFormat="false" ht="15" hidden="false" customHeight="false" outlineLevel="0" collapsed="false">
      <c r="A4990" s="28" t="n">
        <v>137</v>
      </c>
      <c r="B4990" s="29" t="n">
        <v>45230</v>
      </c>
      <c r="C4990" s="28" t="n">
        <v>21380.01</v>
      </c>
      <c r="D4990" s="28" t="n">
        <v>1760</v>
      </c>
      <c r="E4990" s="28" t="s">
        <v>380</v>
      </c>
    </row>
    <row r="4991" customFormat="false" ht="15" hidden="false" customHeight="false" outlineLevel="0" collapsed="false">
      <c r="A4991" s="28" t="n">
        <v>137</v>
      </c>
      <c r="B4991" s="29" t="n">
        <v>45260</v>
      </c>
      <c r="C4991" s="28" t="n">
        <v>22632.56</v>
      </c>
      <c r="D4991" s="28" t="n">
        <v>1760</v>
      </c>
      <c r="E4991" s="28" t="s">
        <v>380</v>
      </c>
    </row>
    <row r="4992" customFormat="false" ht="15" hidden="false" customHeight="false" outlineLevel="0" collapsed="false">
      <c r="A4992" s="28" t="n">
        <v>137</v>
      </c>
      <c r="B4992" s="29" t="n">
        <v>45291</v>
      </c>
      <c r="C4992" s="28" t="n">
        <v>24161.32</v>
      </c>
      <c r="D4992" s="28" t="n">
        <v>1760</v>
      </c>
      <c r="E4992" s="28" t="s">
        <v>380</v>
      </c>
    </row>
    <row r="4993" customFormat="false" ht="15" hidden="false" customHeight="false" outlineLevel="0" collapsed="false">
      <c r="A4993" s="28" t="n">
        <v>137</v>
      </c>
      <c r="B4993" s="29" t="n">
        <v>45322</v>
      </c>
      <c r="C4993" s="28" t="n">
        <v>25481.17</v>
      </c>
      <c r="D4993" s="28" t="n">
        <v>1760</v>
      </c>
      <c r="E4993" s="28" t="s">
        <v>380</v>
      </c>
    </row>
    <row r="4994" customFormat="false" ht="15" hidden="false" customHeight="false" outlineLevel="0" collapsed="false">
      <c r="A4994" s="28" t="n">
        <v>137</v>
      </c>
      <c r="B4994" s="29" t="n">
        <v>45351</v>
      </c>
      <c r="C4994" s="28" t="n">
        <v>27143.88</v>
      </c>
      <c r="D4994" s="28" t="n">
        <v>1760</v>
      </c>
      <c r="E4994" s="28" t="s">
        <v>380</v>
      </c>
    </row>
    <row r="4995" customFormat="false" ht="15" hidden="false" customHeight="false" outlineLevel="0" collapsed="false">
      <c r="A4995" s="28" t="n">
        <v>137</v>
      </c>
      <c r="B4995" s="29" t="n">
        <v>45382</v>
      </c>
      <c r="C4995" s="28" t="n">
        <v>28440.21</v>
      </c>
      <c r="D4995" s="28" t="n">
        <v>1760</v>
      </c>
      <c r="E4995" s="28" t="s">
        <v>380</v>
      </c>
    </row>
    <row r="4996" customFormat="false" ht="15" hidden="false" customHeight="false" outlineLevel="0" collapsed="false">
      <c r="A4996" s="28" t="n">
        <v>137</v>
      </c>
      <c r="B4996" s="29" t="n">
        <v>45412</v>
      </c>
      <c r="C4996" s="28" t="n">
        <v>29755.08</v>
      </c>
      <c r="D4996" s="28" t="n">
        <v>1760</v>
      </c>
      <c r="E4996" s="28" t="s">
        <v>380</v>
      </c>
    </row>
    <row r="4997" customFormat="false" ht="15" hidden="false" customHeight="false" outlineLevel="0" collapsed="false">
      <c r="A4997" s="28" t="n">
        <v>137</v>
      </c>
      <c r="B4997" s="29" t="n">
        <v>45443</v>
      </c>
      <c r="C4997" s="28" t="n">
        <v>30399.44</v>
      </c>
      <c r="D4997" s="28" t="n">
        <v>1083.7</v>
      </c>
      <c r="E4997" s="28" t="s">
        <v>381</v>
      </c>
    </row>
    <row r="4998" customFormat="false" ht="15" hidden="false" customHeight="false" outlineLevel="0" collapsed="false">
      <c r="A4998" s="28" t="n">
        <v>137</v>
      </c>
      <c r="B4998" s="29" t="n">
        <v>45473</v>
      </c>
      <c r="C4998" s="28" t="n">
        <v>31064.08</v>
      </c>
      <c r="D4998" s="28" t="n">
        <v>1142.27</v>
      </c>
      <c r="E4998" s="28" t="s">
        <v>381</v>
      </c>
    </row>
    <row r="4999" customFormat="false" ht="15" hidden="false" customHeight="false" outlineLevel="0" collapsed="false">
      <c r="A4999" s="28" t="n">
        <v>137</v>
      </c>
      <c r="B4999" s="29" t="n">
        <v>45504</v>
      </c>
      <c r="C4999" s="28" t="n">
        <v>32452.78</v>
      </c>
      <c r="D4999" s="28" t="n">
        <v>1760</v>
      </c>
      <c r="E4999" s="28" t="s">
        <v>380</v>
      </c>
    </row>
    <row r="5000" customFormat="false" ht="15" hidden="false" customHeight="false" outlineLevel="0" collapsed="false">
      <c r="A5000" s="28" t="n">
        <v>137</v>
      </c>
      <c r="B5000" s="29" t="n">
        <v>45535</v>
      </c>
      <c r="C5000" s="28" t="n">
        <v>34113.58</v>
      </c>
      <c r="D5000" s="28" t="n">
        <v>1760</v>
      </c>
      <c r="E5000" s="28" t="s">
        <v>380</v>
      </c>
    </row>
    <row r="5001" customFormat="false" ht="15" hidden="false" customHeight="false" outlineLevel="0" collapsed="false">
      <c r="A5001" s="28" t="n">
        <v>137</v>
      </c>
      <c r="B5001" s="29" t="n">
        <v>45565</v>
      </c>
      <c r="C5001" s="28" t="n">
        <v>35809.42</v>
      </c>
      <c r="D5001" s="28" t="n">
        <v>1760</v>
      </c>
      <c r="E5001" s="28" t="s">
        <v>380</v>
      </c>
    </row>
    <row r="5002" customFormat="false" ht="15" hidden="false" customHeight="false" outlineLevel="0" collapsed="false">
      <c r="A5002" s="28" t="n">
        <v>137</v>
      </c>
      <c r="B5002" s="29" t="n">
        <v>45596</v>
      </c>
      <c r="C5002" s="28" t="n">
        <v>37446.25</v>
      </c>
      <c r="D5002" s="28" t="n">
        <v>1760</v>
      </c>
      <c r="E5002" s="28" t="s">
        <v>380</v>
      </c>
    </row>
    <row r="5003" customFormat="false" ht="15" hidden="false" customHeight="false" outlineLevel="0" collapsed="false">
      <c r="A5003" s="28" t="n">
        <v>137</v>
      </c>
      <c r="B5003" s="29" t="n">
        <v>45626</v>
      </c>
      <c r="C5003" s="28" t="n">
        <v>39017.22</v>
      </c>
      <c r="D5003" s="28" t="n">
        <v>1760</v>
      </c>
      <c r="E5003" s="28" t="s">
        <v>380</v>
      </c>
    </row>
    <row r="5004" customFormat="false" ht="15" hidden="false" customHeight="false" outlineLevel="0" collapsed="false">
      <c r="A5004" s="28" t="n">
        <v>137</v>
      </c>
      <c r="B5004" s="29" t="n">
        <v>45657</v>
      </c>
      <c r="C5004" s="28" t="n">
        <v>40667.44</v>
      </c>
      <c r="D5004" s="28" t="n">
        <v>1760</v>
      </c>
      <c r="E5004" s="28" t="s">
        <v>380</v>
      </c>
    </row>
    <row r="5005" customFormat="false" ht="15" hidden="false" customHeight="false" outlineLevel="0" collapsed="false">
      <c r="A5005" s="28" t="n">
        <v>137</v>
      </c>
      <c r="B5005" s="29" t="n">
        <v>45688</v>
      </c>
      <c r="C5005" s="28" t="n">
        <v>42294.55</v>
      </c>
      <c r="D5005" s="28" t="n">
        <v>1760</v>
      </c>
      <c r="E5005" s="28" t="s">
        <v>380</v>
      </c>
    </row>
    <row r="5006" customFormat="false" ht="15" hidden="false" customHeight="false" outlineLevel="0" collapsed="false">
      <c r="A5006" s="28" t="n">
        <v>137</v>
      </c>
      <c r="B5006" s="29" t="n">
        <v>45716</v>
      </c>
      <c r="C5006" s="28" t="n">
        <v>43888.78</v>
      </c>
      <c r="D5006" s="28" t="n">
        <v>1760</v>
      </c>
      <c r="E5006" s="28" t="s">
        <v>380</v>
      </c>
    </row>
    <row r="5007" customFormat="false" ht="15" hidden="false" customHeight="false" outlineLevel="0" collapsed="false">
      <c r="A5007" s="28" t="n">
        <v>137</v>
      </c>
      <c r="B5007" s="29" t="n">
        <v>45747</v>
      </c>
      <c r="C5007" s="28" t="n">
        <v>45620.94</v>
      </c>
      <c r="D5007" s="28" t="n">
        <v>1760</v>
      </c>
      <c r="E5007" s="28" t="s">
        <v>380</v>
      </c>
    </row>
    <row r="5008" customFormat="false" ht="15" hidden="false" customHeight="false" outlineLevel="0" collapsed="false">
      <c r="A5008" s="28" t="n">
        <v>137</v>
      </c>
      <c r="B5008" s="29" t="n">
        <v>45777</v>
      </c>
      <c r="C5008" s="28" t="n">
        <v>46908.51</v>
      </c>
      <c r="D5008" s="28" t="n">
        <v>1760</v>
      </c>
      <c r="E5008" s="28" t="s">
        <v>380</v>
      </c>
    </row>
    <row r="5009" customFormat="false" ht="15" hidden="false" customHeight="false" outlineLevel="0" collapsed="false">
      <c r="A5009" s="28" t="n">
        <v>137</v>
      </c>
      <c r="B5009" s="29" t="n">
        <v>45808</v>
      </c>
      <c r="C5009" s="28" t="n">
        <v>48352.86</v>
      </c>
      <c r="D5009" s="28" t="n">
        <v>1760</v>
      </c>
      <c r="E5009" s="28" t="s">
        <v>380</v>
      </c>
    </row>
    <row r="5010" customFormat="false" ht="15" hidden="false" customHeight="false" outlineLevel="0" collapsed="false">
      <c r="A5010" s="28" t="n">
        <v>137</v>
      </c>
      <c r="B5010" s="29" t="n">
        <v>45838</v>
      </c>
      <c r="C5010" s="28" t="n">
        <v>49723.79</v>
      </c>
      <c r="D5010" s="28" t="n">
        <v>1760</v>
      </c>
      <c r="E5010" s="28" t="s">
        <v>380</v>
      </c>
    </row>
    <row r="5011" customFormat="false" ht="15" hidden="false" customHeight="false" outlineLevel="0" collapsed="false">
      <c r="A5011" s="28" t="n">
        <v>137</v>
      </c>
      <c r="B5011" s="29" t="n">
        <v>45869</v>
      </c>
      <c r="C5011" s="28" t="n">
        <v>51155.5</v>
      </c>
      <c r="D5011" s="28" t="n">
        <v>1760</v>
      </c>
      <c r="E5011" s="28" t="s">
        <v>380</v>
      </c>
    </row>
    <row r="5012" customFormat="false" ht="15" hidden="false" customHeight="false" outlineLevel="0" collapsed="false">
      <c r="A5012" s="28" t="n">
        <v>137</v>
      </c>
      <c r="B5012" s="29" t="n">
        <v>45900</v>
      </c>
      <c r="C5012" s="28" t="n">
        <v>52689.17</v>
      </c>
      <c r="D5012" s="28" t="n">
        <v>1760</v>
      </c>
      <c r="E5012" s="28" t="s">
        <v>380</v>
      </c>
    </row>
    <row r="5013" customFormat="false" ht="15" hidden="false" customHeight="false" outlineLevel="0" collapsed="false">
      <c r="A5013" s="28" t="n">
        <v>137</v>
      </c>
      <c r="B5013" s="29" t="n">
        <v>45930</v>
      </c>
      <c r="C5013" s="28" t="n">
        <v>54257.84</v>
      </c>
      <c r="D5013" s="28" t="n">
        <v>1760</v>
      </c>
      <c r="E5013" s="28" t="s">
        <v>380</v>
      </c>
    </row>
    <row r="5014" customFormat="false" ht="15" hidden="false" customHeight="false" outlineLevel="0" collapsed="false">
      <c r="A5014" s="28" t="n">
        <v>137</v>
      </c>
      <c r="B5014" s="29" t="n">
        <v>45961</v>
      </c>
      <c r="C5014" s="28" t="n">
        <v>55733.58</v>
      </c>
      <c r="D5014" s="28" t="n">
        <v>1760</v>
      </c>
      <c r="E5014" s="28" t="s">
        <v>380</v>
      </c>
    </row>
    <row r="5015" customFormat="false" ht="15" hidden="false" customHeight="false" outlineLevel="0" collapsed="false">
      <c r="A5015" s="28" t="n">
        <v>137</v>
      </c>
      <c r="B5015" s="29" t="n">
        <v>45991</v>
      </c>
      <c r="C5015" s="28" t="n">
        <v>57347.03</v>
      </c>
      <c r="D5015" s="28" t="n">
        <v>1760</v>
      </c>
      <c r="E5015" s="28" t="s">
        <v>380</v>
      </c>
    </row>
    <row r="5016" customFormat="false" ht="15" hidden="false" customHeight="false" outlineLevel="0" collapsed="false">
      <c r="A5016" s="28" t="n">
        <v>137</v>
      </c>
      <c r="B5016" s="29" t="n">
        <v>46022</v>
      </c>
      <c r="C5016" s="28" t="n">
        <v>58810.08</v>
      </c>
      <c r="D5016" s="28" t="n">
        <v>1760</v>
      </c>
      <c r="E5016" s="28" t="s">
        <v>380</v>
      </c>
    </row>
    <row r="5017" customFormat="false" ht="15" hidden="false" customHeight="false" outlineLevel="0" collapsed="false">
      <c r="A5017" s="28" t="n">
        <v>137</v>
      </c>
      <c r="B5017" s="29" t="n">
        <v>46053</v>
      </c>
      <c r="C5017" s="28" t="n">
        <v>60250.45</v>
      </c>
      <c r="D5017" s="28" t="n">
        <v>1760</v>
      </c>
      <c r="E5017" s="28" t="s">
        <v>380</v>
      </c>
    </row>
    <row r="5018" customFormat="false" ht="15" hidden="false" customHeight="false" outlineLevel="0" collapsed="false">
      <c r="A5018" s="28" t="n">
        <v>137</v>
      </c>
      <c r="B5018" s="29" t="n">
        <v>46081</v>
      </c>
      <c r="C5018" s="28" t="n">
        <v>61953.63</v>
      </c>
      <c r="D5018" s="28" t="n">
        <v>1760</v>
      </c>
      <c r="E5018" s="28" t="s">
        <v>380</v>
      </c>
    </row>
    <row r="5019" customFormat="false" ht="15" hidden="false" customHeight="false" outlineLevel="0" collapsed="false">
      <c r="A5019" s="28" t="n">
        <v>137</v>
      </c>
      <c r="B5019" s="29" t="n">
        <v>46112</v>
      </c>
      <c r="C5019" s="28" t="n">
        <v>63303.69</v>
      </c>
      <c r="D5019" s="28" t="n">
        <v>1760</v>
      </c>
      <c r="E5019" s="28" t="s">
        <v>380</v>
      </c>
    </row>
    <row r="5020" customFormat="false" ht="15" hidden="false" customHeight="false" outlineLevel="0" collapsed="false">
      <c r="A5020" s="28" t="n">
        <v>137</v>
      </c>
      <c r="B5020" s="29" t="n">
        <v>46142</v>
      </c>
      <c r="C5020" s="28" t="n">
        <v>64720.04</v>
      </c>
      <c r="D5020" s="28" t="n">
        <v>1760</v>
      </c>
      <c r="E5020" s="28" t="s">
        <v>380</v>
      </c>
    </row>
    <row r="5021" customFormat="false" ht="15" hidden="false" customHeight="false" outlineLevel="0" collapsed="false">
      <c r="A5021" s="28" t="n">
        <v>137</v>
      </c>
      <c r="B5021" s="29" t="n">
        <v>46173</v>
      </c>
      <c r="C5021" s="28" t="n">
        <v>66430.96</v>
      </c>
      <c r="D5021" s="28" t="n">
        <v>1760</v>
      </c>
      <c r="E5021" s="28" t="s">
        <v>380</v>
      </c>
    </row>
    <row r="5022" customFormat="false" ht="15" hidden="false" customHeight="false" outlineLevel="0" collapsed="false">
      <c r="A5022" s="28" t="n">
        <v>137</v>
      </c>
      <c r="B5022" s="29" t="n">
        <v>46203</v>
      </c>
      <c r="C5022" s="28" t="n">
        <v>68156.97</v>
      </c>
      <c r="D5022" s="28" t="n">
        <v>1760</v>
      </c>
      <c r="E5022" s="28" t="s">
        <v>380</v>
      </c>
    </row>
    <row r="5023" customFormat="false" ht="15" hidden="false" customHeight="false" outlineLevel="0" collapsed="false">
      <c r="A5023" s="28" t="n">
        <v>137</v>
      </c>
      <c r="B5023" s="29" t="n">
        <v>46234</v>
      </c>
      <c r="C5023" s="28" t="n">
        <v>68370.61</v>
      </c>
      <c r="D5023" s="28" t="n">
        <v>541.9</v>
      </c>
      <c r="E5023" s="28" t="s">
        <v>381</v>
      </c>
    </row>
    <row r="5024" customFormat="false" ht="15" hidden="false" customHeight="false" outlineLevel="0" collapsed="false">
      <c r="A5024" s="28" t="n">
        <v>137</v>
      </c>
      <c r="B5024" s="29" t="n">
        <v>46265</v>
      </c>
      <c r="C5024" s="28" t="n">
        <v>69904.21</v>
      </c>
      <c r="D5024" s="28" t="n">
        <v>1760</v>
      </c>
      <c r="E5024" s="28" t="s">
        <v>380</v>
      </c>
    </row>
    <row r="5025" customFormat="false" ht="15" hidden="false" customHeight="false" outlineLevel="0" collapsed="false">
      <c r="A5025" s="28" t="n">
        <v>138</v>
      </c>
      <c r="B5025" s="29" t="n">
        <v>44957</v>
      </c>
      <c r="C5025" s="28" t="n">
        <v>3887.18</v>
      </c>
      <c r="D5025" s="28" t="n">
        <v>1570</v>
      </c>
      <c r="E5025" s="28" t="s">
        <v>380</v>
      </c>
    </row>
    <row r="5026" customFormat="false" ht="15" hidden="false" customHeight="false" outlineLevel="0" collapsed="false">
      <c r="A5026" s="28" t="n">
        <v>138</v>
      </c>
      <c r="B5026" s="29" t="n">
        <v>44985</v>
      </c>
      <c r="C5026" s="28" t="n">
        <v>5124.37</v>
      </c>
      <c r="D5026" s="28" t="n">
        <v>1570</v>
      </c>
      <c r="E5026" s="28" t="s">
        <v>380</v>
      </c>
    </row>
    <row r="5027" customFormat="false" ht="15" hidden="false" customHeight="false" outlineLevel="0" collapsed="false">
      <c r="A5027" s="28" t="n">
        <v>138</v>
      </c>
      <c r="B5027" s="29" t="n">
        <v>45016</v>
      </c>
      <c r="C5027" s="28" t="n">
        <v>4791.68</v>
      </c>
      <c r="D5027" s="28" t="n">
        <v>0</v>
      </c>
      <c r="E5027" s="28" t="s">
        <v>379</v>
      </c>
    </row>
    <row r="5028" customFormat="false" ht="15" hidden="false" customHeight="false" outlineLevel="0" collapsed="false">
      <c r="A5028" s="28" t="n">
        <v>138</v>
      </c>
      <c r="B5028" s="29" t="n">
        <v>45046</v>
      </c>
      <c r="C5028" s="28" t="n">
        <v>6299.22</v>
      </c>
      <c r="D5028" s="28" t="n">
        <v>1570</v>
      </c>
      <c r="E5028" s="28" t="s">
        <v>380</v>
      </c>
    </row>
    <row r="5029" customFormat="false" ht="15" hidden="false" customHeight="false" outlineLevel="0" collapsed="false">
      <c r="A5029" s="28" t="n">
        <v>138</v>
      </c>
      <c r="B5029" s="29" t="n">
        <v>45077</v>
      </c>
      <c r="C5029" s="28" t="n">
        <v>7788.8</v>
      </c>
      <c r="D5029" s="28" t="n">
        <v>1570</v>
      </c>
      <c r="E5029" s="28" t="s">
        <v>380</v>
      </c>
    </row>
    <row r="5030" customFormat="false" ht="15" hidden="false" customHeight="false" outlineLevel="0" collapsed="false">
      <c r="A5030" s="28" t="n">
        <v>138</v>
      </c>
      <c r="B5030" s="29" t="n">
        <v>45107</v>
      </c>
      <c r="C5030" s="28" t="n">
        <v>7990.83</v>
      </c>
      <c r="D5030" s="28" t="n">
        <v>526.24</v>
      </c>
      <c r="E5030" s="28" t="s">
        <v>381</v>
      </c>
    </row>
    <row r="5031" customFormat="false" ht="15" hidden="false" customHeight="false" outlineLevel="0" collapsed="false">
      <c r="A5031" s="28" t="n">
        <v>138</v>
      </c>
      <c r="B5031" s="29" t="n">
        <v>45138</v>
      </c>
      <c r="C5031" s="28" t="n">
        <v>9187.84</v>
      </c>
      <c r="D5031" s="28" t="n">
        <v>1570</v>
      </c>
      <c r="E5031" s="28" t="s">
        <v>380</v>
      </c>
    </row>
    <row r="5032" customFormat="false" ht="15" hidden="false" customHeight="false" outlineLevel="0" collapsed="false">
      <c r="A5032" s="28" t="n">
        <v>138</v>
      </c>
      <c r="B5032" s="29" t="n">
        <v>45169</v>
      </c>
      <c r="C5032" s="28" t="n">
        <v>10375.97</v>
      </c>
      <c r="D5032" s="28" t="n">
        <v>1570</v>
      </c>
      <c r="E5032" s="28" t="s">
        <v>380</v>
      </c>
    </row>
    <row r="5033" customFormat="false" ht="15" hidden="false" customHeight="false" outlineLevel="0" collapsed="false">
      <c r="A5033" s="28" t="n">
        <v>138</v>
      </c>
      <c r="B5033" s="29" t="n">
        <v>45199</v>
      </c>
      <c r="C5033" s="28" t="n">
        <v>11628.65</v>
      </c>
      <c r="D5033" s="28" t="n">
        <v>1570</v>
      </c>
      <c r="E5033" s="28" t="s">
        <v>380</v>
      </c>
    </row>
    <row r="5034" customFormat="false" ht="15" hidden="false" customHeight="false" outlineLevel="0" collapsed="false">
      <c r="A5034" s="28" t="n">
        <v>138</v>
      </c>
      <c r="B5034" s="29" t="n">
        <v>45230</v>
      </c>
      <c r="C5034" s="28" t="n">
        <v>12853.16</v>
      </c>
      <c r="D5034" s="28" t="n">
        <v>1570</v>
      </c>
      <c r="E5034" s="28" t="s">
        <v>380</v>
      </c>
    </row>
    <row r="5035" customFormat="false" ht="15" hidden="false" customHeight="false" outlineLevel="0" collapsed="false">
      <c r="A5035" s="28" t="n">
        <v>138</v>
      </c>
      <c r="B5035" s="29" t="n">
        <v>45260</v>
      </c>
      <c r="C5035" s="28" t="n">
        <v>14277.84</v>
      </c>
      <c r="D5035" s="28" t="n">
        <v>1570</v>
      </c>
      <c r="E5035" s="28" t="s">
        <v>380</v>
      </c>
    </row>
    <row r="5036" customFormat="false" ht="15" hidden="false" customHeight="false" outlineLevel="0" collapsed="false">
      <c r="A5036" s="28" t="n">
        <v>138</v>
      </c>
      <c r="B5036" s="29" t="n">
        <v>45291</v>
      </c>
      <c r="C5036" s="28" t="n">
        <v>15427.92</v>
      </c>
      <c r="D5036" s="28" t="n">
        <v>1570</v>
      </c>
      <c r="E5036" s="28" t="s">
        <v>380</v>
      </c>
    </row>
    <row r="5037" customFormat="false" ht="15" hidden="false" customHeight="false" outlineLevel="0" collapsed="false">
      <c r="A5037" s="28" t="n">
        <v>138</v>
      </c>
      <c r="B5037" s="29" t="n">
        <v>45322</v>
      </c>
      <c r="C5037" s="28" t="n">
        <v>16625.4</v>
      </c>
      <c r="D5037" s="28" t="n">
        <v>1570</v>
      </c>
      <c r="E5037" s="28" t="s">
        <v>380</v>
      </c>
    </row>
    <row r="5038" customFormat="false" ht="15" hidden="false" customHeight="false" outlineLevel="0" collapsed="false">
      <c r="A5038" s="28" t="n">
        <v>138</v>
      </c>
      <c r="B5038" s="29" t="n">
        <v>45351</v>
      </c>
      <c r="C5038" s="28" t="n">
        <v>18116.18</v>
      </c>
      <c r="D5038" s="28" t="n">
        <v>1570</v>
      </c>
      <c r="E5038" s="28" t="s">
        <v>380</v>
      </c>
    </row>
    <row r="5039" customFormat="false" ht="15" hidden="false" customHeight="false" outlineLevel="0" collapsed="false">
      <c r="A5039" s="28" t="n">
        <v>138</v>
      </c>
      <c r="B5039" s="29" t="n">
        <v>45382</v>
      </c>
      <c r="C5039" s="28" t="n">
        <v>19425.84</v>
      </c>
      <c r="D5039" s="28" t="n">
        <v>1570</v>
      </c>
      <c r="E5039" s="28" t="s">
        <v>380</v>
      </c>
    </row>
    <row r="5040" customFormat="false" ht="15" hidden="false" customHeight="false" outlineLevel="0" collapsed="false">
      <c r="A5040" s="28" t="n">
        <v>138</v>
      </c>
      <c r="B5040" s="29" t="n">
        <v>45412</v>
      </c>
      <c r="C5040" s="28" t="n">
        <v>19397.7</v>
      </c>
      <c r="D5040" s="28" t="n">
        <v>435.91</v>
      </c>
      <c r="E5040" s="28" t="s">
        <v>381</v>
      </c>
    </row>
    <row r="5041" customFormat="false" ht="15" hidden="false" customHeight="false" outlineLevel="0" collapsed="false">
      <c r="A5041" s="28" t="n">
        <v>138</v>
      </c>
      <c r="B5041" s="29" t="n">
        <v>45443</v>
      </c>
      <c r="C5041" s="28" t="n">
        <v>20641.24</v>
      </c>
      <c r="D5041" s="28" t="n">
        <v>1570</v>
      </c>
      <c r="E5041" s="28" t="s">
        <v>380</v>
      </c>
    </row>
    <row r="5042" customFormat="false" ht="15" hidden="false" customHeight="false" outlineLevel="0" collapsed="false">
      <c r="A5042" s="28" t="n">
        <v>138</v>
      </c>
      <c r="B5042" s="29" t="n">
        <v>45473</v>
      </c>
      <c r="C5042" s="28" t="n">
        <v>21817.11</v>
      </c>
      <c r="D5042" s="28" t="n">
        <v>1570</v>
      </c>
      <c r="E5042" s="28" t="s">
        <v>380</v>
      </c>
    </row>
    <row r="5043" customFormat="false" ht="15" hidden="false" customHeight="false" outlineLevel="0" collapsed="false">
      <c r="A5043" s="28" t="n">
        <v>138</v>
      </c>
      <c r="B5043" s="29" t="n">
        <v>45504</v>
      </c>
      <c r="C5043" s="28" t="n">
        <v>23058.49</v>
      </c>
      <c r="D5043" s="28" t="n">
        <v>1570</v>
      </c>
      <c r="E5043" s="28" t="s">
        <v>380</v>
      </c>
    </row>
    <row r="5044" customFormat="false" ht="15" hidden="false" customHeight="false" outlineLevel="0" collapsed="false">
      <c r="A5044" s="28" t="n">
        <v>138</v>
      </c>
      <c r="B5044" s="29" t="n">
        <v>45535</v>
      </c>
      <c r="C5044" s="28" t="n">
        <v>24434.74</v>
      </c>
      <c r="D5044" s="28" t="n">
        <v>1570</v>
      </c>
      <c r="E5044" s="28" t="s">
        <v>380</v>
      </c>
    </row>
    <row r="5045" customFormat="false" ht="15" hidden="false" customHeight="false" outlineLevel="0" collapsed="false">
      <c r="A5045" s="28" t="n">
        <v>138</v>
      </c>
      <c r="B5045" s="29" t="n">
        <v>45565</v>
      </c>
      <c r="C5045" s="28" t="n">
        <v>25562.95</v>
      </c>
      <c r="D5045" s="28" t="n">
        <v>1570</v>
      </c>
      <c r="E5045" s="28" t="s">
        <v>380</v>
      </c>
    </row>
    <row r="5046" customFormat="false" ht="15" hidden="false" customHeight="false" outlineLevel="0" collapsed="false">
      <c r="A5046" s="28" t="n">
        <v>138</v>
      </c>
      <c r="B5046" s="29" t="n">
        <v>45596</v>
      </c>
      <c r="C5046" s="28" t="n">
        <v>26786.37</v>
      </c>
      <c r="D5046" s="28" t="n">
        <v>1570</v>
      </c>
      <c r="E5046" s="28" t="s">
        <v>380</v>
      </c>
    </row>
    <row r="5047" customFormat="false" ht="15" hidden="false" customHeight="false" outlineLevel="0" collapsed="false">
      <c r="A5047" s="28" t="n">
        <v>138</v>
      </c>
      <c r="B5047" s="29" t="n">
        <v>45626</v>
      </c>
      <c r="C5047" s="28" t="n">
        <v>28325.7</v>
      </c>
      <c r="D5047" s="28" t="n">
        <v>1570</v>
      </c>
      <c r="E5047" s="28" t="s">
        <v>380</v>
      </c>
    </row>
    <row r="5048" customFormat="false" ht="15" hidden="false" customHeight="false" outlineLevel="0" collapsed="false">
      <c r="A5048" s="28" t="n">
        <v>138</v>
      </c>
      <c r="B5048" s="29" t="n">
        <v>45657</v>
      </c>
      <c r="C5048" s="28" t="n">
        <v>29429.55</v>
      </c>
      <c r="D5048" s="28" t="n">
        <v>1570</v>
      </c>
      <c r="E5048" s="28" t="s">
        <v>380</v>
      </c>
    </row>
    <row r="5049" customFormat="false" ht="15" hidden="false" customHeight="false" outlineLevel="0" collapsed="false">
      <c r="A5049" s="28" t="n">
        <v>138</v>
      </c>
      <c r="B5049" s="29" t="n">
        <v>45688</v>
      </c>
      <c r="C5049" s="28" t="n">
        <v>30621.48</v>
      </c>
      <c r="D5049" s="28" t="n">
        <v>1570</v>
      </c>
      <c r="E5049" s="28" t="s">
        <v>380</v>
      </c>
    </row>
    <row r="5050" customFormat="false" ht="15" hidden="false" customHeight="false" outlineLevel="0" collapsed="false">
      <c r="A5050" s="28" t="n">
        <v>138</v>
      </c>
      <c r="B5050" s="29" t="n">
        <v>45716</v>
      </c>
      <c r="C5050" s="28" t="n">
        <v>32045.97</v>
      </c>
      <c r="D5050" s="28" t="n">
        <v>1570</v>
      </c>
      <c r="E5050" s="28" t="s">
        <v>380</v>
      </c>
    </row>
    <row r="5051" customFormat="false" ht="15" hidden="false" customHeight="false" outlineLevel="0" collapsed="false">
      <c r="A5051" s="28" t="n">
        <v>138</v>
      </c>
      <c r="B5051" s="29" t="n">
        <v>45747</v>
      </c>
      <c r="C5051" s="28" t="n">
        <v>33323.48</v>
      </c>
      <c r="D5051" s="28" t="n">
        <v>1570</v>
      </c>
      <c r="E5051" s="28" t="s">
        <v>380</v>
      </c>
    </row>
    <row r="5052" customFormat="false" ht="15" hidden="false" customHeight="false" outlineLevel="0" collapsed="false">
      <c r="A5052" s="28" t="n">
        <v>138</v>
      </c>
      <c r="B5052" s="29" t="n">
        <v>45777</v>
      </c>
      <c r="C5052" s="28" t="n">
        <v>34862.89</v>
      </c>
      <c r="D5052" s="28" t="n">
        <v>1570</v>
      </c>
      <c r="E5052" s="28" t="s">
        <v>380</v>
      </c>
    </row>
    <row r="5053" customFormat="false" ht="15" hidden="false" customHeight="false" outlineLevel="0" collapsed="false">
      <c r="A5053" s="28" t="n">
        <v>138</v>
      </c>
      <c r="B5053" s="29" t="n">
        <v>45808</v>
      </c>
      <c r="C5053" s="28" t="n">
        <v>36414.55</v>
      </c>
      <c r="D5053" s="28" t="n">
        <v>1570</v>
      </c>
      <c r="E5053" s="28" t="s">
        <v>380</v>
      </c>
    </row>
    <row r="5054" customFormat="false" ht="15" hidden="false" customHeight="false" outlineLevel="0" collapsed="false">
      <c r="A5054" s="28" t="n">
        <v>138</v>
      </c>
      <c r="B5054" s="29" t="n">
        <v>45838</v>
      </c>
      <c r="C5054" s="28" t="n">
        <v>37684.86</v>
      </c>
      <c r="D5054" s="28" t="n">
        <v>1570</v>
      </c>
      <c r="E5054" s="28" t="s">
        <v>380</v>
      </c>
    </row>
    <row r="5055" customFormat="false" ht="15" hidden="false" customHeight="false" outlineLevel="0" collapsed="false">
      <c r="A5055" s="28" t="n">
        <v>138</v>
      </c>
      <c r="B5055" s="29" t="n">
        <v>45869</v>
      </c>
      <c r="C5055" s="28" t="n">
        <v>39101.88</v>
      </c>
      <c r="D5055" s="28" t="n">
        <v>1570</v>
      </c>
      <c r="E5055" s="28" t="s">
        <v>380</v>
      </c>
    </row>
    <row r="5056" customFormat="false" ht="15" hidden="false" customHeight="false" outlineLevel="0" collapsed="false">
      <c r="A5056" s="28" t="n">
        <v>138</v>
      </c>
      <c r="B5056" s="29" t="n">
        <v>45900</v>
      </c>
      <c r="C5056" s="28" t="n">
        <v>40373.53</v>
      </c>
      <c r="D5056" s="28" t="n">
        <v>1570</v>
      </c>
      <c r="E5056" s="28" t="s">
        <v>380</v>
      </c>
    </row>
    <row r="5057" customFormat="false" ht="15" hidden="false" customHeight="false" outlineLevel="0" collapsed="false">
      <c r="A5057" s="28" t="n">
        <v>138</v>
      </c>
      <c r="B5057" s="29" t="n">
        <v>45930</v>
      </c>
      <c r="C5057" s="28" t="n">
        <v>41515.25</v>
      </c>
      <c r="D5057" s="28" t="n">
        <v>1570</v>
      </c>
      <c r="E5057" s="28" t="s">
        <v>380</v>
      </c>
    </row>
    <row r="5058" customFormat="false" ht="15" hidden="false" customHeight="false" outlineLevel="0" collapsed="false">
      <c r="A5058" s="28" t="n">
        <v>138</v>
      </c>
      <c r="B5058" s="29" t="n">
        <v>45961</v>
      </c>
      <c r="C5058" s="28" t="n">
        <v>42680.15</v>
      </c>
      <c r="D5058" s="28" t="n">
        <v>1570</v>
      </c>
      <c r="E5058" s="28" t="s">
        <v>380</v>
      </c>
    </row>
    <row r="5059" customFormat="false" ht="15" hidden="false" customHeight="false" outlineLevel="0" collapsed="false">
      <c r="A5059" s="28" t="n">
        <v>138</v>
      </c>
      <c r="B5059" s="29" t="n">
        <v>45991</v>
      </c>
      <c r="C5059" s="28" t="n">
        <v>43863.08</v>
      </c>
      <c r="D5059" s="28" t="n">
        <v>1570</v>
      </c>
      <c r="E5059" s="28" t="s">
        <v>380</v>
      </c>
    </row>
    <row r="5060" customFormat="false" ht="15" hidden="false" customHeight="false" outlineLevel="0" collapsed="false">
      <c r="A5060" s="28" t="n">
        <v>138</v>
      </c>
      <c r="B5060" s="29" t="n">
        <v>46022</v>
      </c>
      <c r="C5060" s="28" t="n">
        <v>45130.22</v>
      </c>
      <c r="D5060" s="28" t="n">
        <v>1570</v>
      </c>
      <c r="E5060" s="28" t="s">
        <v>380</v>
      </c>
    </row>
    <row r="5061" customFormat="false" ht="15" hidden="false" customHeight="false" outlineLevel="0" collapsed="false">
      <c r="A5061" s="28" t="n">
        <v>138</v>
      </c>
      <c r="B5061" s="29" t="n">
        <v>46053</v>
      </c>
      <c r="C5061" s="28" t="n">
        <v>46549.72</v>
      </c>
      <c r="D5061" s="28" t="n">
        <v>1570</v>
      </c>
      <c r="E5061" s="28" t="s">
        <v>380</v>
      </c>
    </row>
    <row r="5062" customFormat="false" ht="15" hidden="false" customHeight="false" outlineLevel="0" collapsed="false">
      <c r="A5062" s="28" t="n">
        <v>138</v>
      </c>
      <c r="B5062" s="29" t="n">
        <v>46081</v>
      </c>
      <c r="C5062" s="28" t="n">
        <v>47766.78</v>
      </c>
      <c r="D5062" s="28" t="n">
        <v>1570</v>
      </c>
      <c r="E5062" s="28" t="s">
        <v>380</v>
      </c>
    </row>
    <row r="5063" customFormat="false" ht="15" hidden="false" customHeight="false" outlineLevel="0" collapsed="false">
      <c r="A5063" s="28" t="n">
        <v>138</v>
      </c>
      <c r="B5063" s="29" t="n">
        <v>46112</v>
      </c>
      <c r="C5063" s="28" t="n">
        <v>49254.15</v>
      </c>
      <c r="D5063" s="28" t="n">
        <v>1570</v>
      </c>
      <c r="E5063" s="28" t="s">
        <v>380</v>
      </c>
    </row>
    <row r="5064" customFormat="false" ht="15" hidden="false" customHeight="false" outlineLevel="0" collapsed="false">
      <c r="A5064" s="28" t="n">
        <v>138</v>
      </c>
      <c r="B5064" s="29" t="n">
        <v>46142</v>
      </c>
      <c r="C5064" s="28" t="n">
        <v>50741.96</v>
      </c>
      <c r="D5064" s="28" t="n">
        <v>1570</v>
      </c>
      <c r="E5064" s="28" t="s">
        <v>380</v>
      </c>
    </row>
    <row r="5065" customFormat="false" ht="15" hidden="false" customHeight="false" outlineLevel="0" collapsed="false">
      <c r="A5065" s="28" t="n">
        <v>138</v>
      </c>
      <c r="B5065" s="29" t="n">
        <v>46173</v>
      </c>
      <c r="C5065" s="28" t="n">
        <v>51977.02</v>
      </c>
      <c r="D5065" s="28" t="n">
        <v>1570</v>
      </c>
      <c r="E5065" s="28" t="s">
        <v>380</v>
      </c>
    </row>
    <row r="5066" customFormat="false" ht="15" hidden="false" customHeight="false" outlineLevel="0" collapsed="false">
      <c r="A5066" s="28" t="n">
        <v>138</v>
      </c>
      <c r="B5066" s="29" t="n">
        <v>46203</v>
      </c>
      <c r="C5066" s="28" t="n">
        <v>53234.29</v>
      </c>
      <c r="D5066" s="28" t="n">
        <v>1570</v>
      </c>
      <c r="E5066" s="28" t="s">
        <v>380</v>
      </c>
    </row>
    <row r="5067" customFormat="false" ht="15" hidden="false" customHeight="false" outlineLevel="0" collapsed="false">
      <c r="A5067" s="28" t="n">
        <v>138</v>
      </c>
      <c r="B5067" s="29" t="n">
        <v>46234</v>
      </c>
      <c r="C5067" s="28" t="n">
        <v>52951.71</v>
      </c>
      <c r="D5067" s="28" t="n">
        <v>0</v>
      </c>
      <c r="E5067" s="28" t="s">
        <v>379</v>
      </c>
    </row>
    <row r="5068" customFormat="false" ht="15" hidden="false" customHeight="false" outlineLevel="0" collapsed="false">
      <c r="A5068" s="28" t="n">
        <v>138</v>
      </c>
      <c r="B5068" s="29" t="n">
        <v>46265</v>
      </c>
      <c r="C5068" s="28" t="n">
        <v>54253.31</v>
      </c>
      <c r="D5068" s="28" t="n">
        <v>1570</v>
      </c>
      <c r="E5068" s="28" t="s">
        <v>380</v>
      </c>
    </row>
    <row r="5069" customFormat="false" ht="15" hidden="false" customHeight="false" outlineLevel="0" collapsed="false">
      <c r="A5069" s="28" t="n">
        <v>139</v>
      </c>
      <c r="B5069" s="29" t="n">
        <v>44957</v>
      </c>
      <c r="C5069" s="28" t="n">
        <v>6477.05</v>
      </c>
      <c r="D5069" s="28" t="n">
        <v>1480</v>
      </c>
      <c r="E5069" s="28" t="s">
        <v>380</v>
      </c>
    </row>
    <row r="5070" customFormat="false" ht="15" hidden="false" customHeight="false" outlineLevel="0" collapsed="false">
      <c r="A5070" s="28" t="n">
        <v>139</v>
      </c>
      <c r="B5070" s="29" t="n">
        <v>44985</v>
      </c>
      <c r="C5070" s="28" t="n">
        <v>7586.41</v>
      </c>
      <c r="D5070" s="28" t="n">
        <v>1480</v>
      </c>
      <c r="E5070" s="28" t="s">
        <v>380</v>
      </c>
    </row>
    <row r="5071" customFormat="false" ht="15" hidden="false" customHeight="false" outlineLevel="0" collapsed="false">
      <c r="A5071" s="28" t="n">
        <v>139</v>
      </c>
      <c r="B5071" s="29" t="n">
        <v>45016</v>
      </c>
      <c r="C5071" s="28" t="n">
        <v>8825.87</v>
      </c>
      <c r="D5071" s="28" t="n">
        <v>1480</v>
      </c>
      <c r="E5071" s="28" t="s">
        <v>380</v>
      </c>
    </row>
    <row r="5072" customFormat="false" ht="15" hidden="false" customHeight="false" outlineLevel="0" collapsed="false">
      <c r="A5072" s="28" t="n">
        <v>139</v>
      </c>
      <c r="B5072" s="29" t="n">
        <v>45046</v>
      </c>
      <c r="C5072" s="28" t="n">
        <v>10035.55</v>
      </c>
      <c r="D5072" s="28" t="n">
        <v>1480</v>
      </c>
      <c r="E5072" s="28" t="s">
        <v>380</v>
      </c>
    </row>
    <row r="5073" customFormat="false" ht="15" hidden="false" customHeight="false" outlineLevel="0" collapsed="false">
      <c r="A5073" s="28" t="n">
        <v>139</v>
      </c>
      <c r="B5073" s="29" t="n">
        <v>45077</v>
      </c>
      <c r="C5073" s="28" t="n">
        <v>11239.78</v>
      </c>
      <c r="D5073" s="28" t="n">
        <v>1480</v>
      </c>
      <c r="E5073" s="28" t="s">
        <v>380</v>
      </c>
    </row>
    <row r="5074" customFormat="false" ht="15" hidden="false" customHeight="false" outlineLevel="0" collapsed="false">
      <c r="A5074" s="28" t="n">
        <v>139</v>
      </c>
      <c r="B5074" s="29" t="n">
        <v>45107</v>
      </c>
      <c r="C5074" s="28" t="n">
        <v>12367.25</v>
      </c>
      <c r="D5074" s="28" t="n">
        <v>1480</v>
      </c>
      <c r="E5074" s="28" t="s">
        <v>380</v>
      </c>
    </row>
    <row r="5075" customFormat="false" ht="15" hidden="false" customHeight="false" outlineLevel="0" collapsed="false">
      <c r="A5075" s="28" t="n">
        <v>139</v>
      </c>
      <c r="B5075" s="29" t="n">
        <v>45138</v>
      </c>
      <c r="C5075" s="28" t="n">
        <v>13557</v>
      </c>
      <c r="D5075" s="28" t="n">
        <v>1480</v>
      </c>
      <c r="E5075" s="28" t="s">
        <v>380</v>
      </c>
    </row>
    <row r="5076" customFormat="false" ht="15" hidden="false" customHeight="false" outlineLevel="0" collapsed="false">
      <c r="A5076" s="28" t="n">
        <v>139</v>
      </c>
      <c r="B5076" s="29" t="n">
        <v>45169</v>
      </c>
      <c r="C5076" s="28" t="n">
        <v>13902.53</v>
      </c>
      <c r="D5076" s="28" t="n">
        <v>513.6</v>
      </c>
      <c r="E5076" s="28" t="s">
        <v>381</v>
      </c>
    </row>
    <row r="5077" customFormat="false" ht="15" hidden="false" customHeight="false" outlineLevel="0" collapsed="false">
      <c r="A5077" s="28" t="n">
        <v>139</v>
      </c>
      <c r="B5077" s="29" t="n">
        <v>45199</v>
      </c>
      <c r="C5077" s="28" t="n">
        <v>15155.03</v>
      </c>
      <c r="D5077" s="28" t="n">
        <v>1480</v>
      </c>
      <c r="E5077" s="28" t="s">
        <v>380</v>
      </c>
    </row>
    <row r="5078" customFormat="false" ht="15" hidden="false" customHeight="false" outlineLevel="0" collapsed="false">
      <c r="A5078" s="28" t="n">
        <v>139</v>
      </c>
      <c r="B5078" s="29" t="n">
        <v>45230</v>
      </c>
      <c r="C5078" s="28" t="n">
        <v>16452.94</v>
      </c>
      <c r="D5078" s="28" t="n">
        <v>1480</v>
      </c>
      <c r="E5078" s="28" t="s">
        <v>380</v>
      </c>
    </row>
    <row r="5079" customFormat="false" ht="15" hidden="false" customHeight="false" outlineLevel="0" collapsed="false">
      <c r="A5079" s="28" t="n">
        <v>139</v>
      </c>
      <c r="B5079" s="29" t="n">
        <v>45260</v>
      </c>
      <c r="C5079" s="28" t="n">
        <v>17799.78</v>
      </c>
      <c r="D5079" s="28" t="n">
        <v>1480</v>
      </c>
      <c r="E5079" s="28" t="s">
        <v>380</v>
      </c>
    </row>
    <row r="5080" customFormat="false" ht="15" hidden="false" customHeight="false" outlineLevel="0" collapsed="false">
      <c r="A5080" s="28" t="n">
        <v>139</v>
      </c>
      <c r="B5080" s="29" t="n">
        <v>45291</v>
      </c>
      <c r="C5080" s="28" t="n">
        <v>19011.38</v>
      </c>
      <c r="D5080" s="28" t="n">
        <v>1480</v>
      </c>
      <c r="E5080" s="28" t="s">
        <v>380</v>
      </c>
    </row>
    <row r="5081" customFormat="false" ht="15" hidden="false" customHeight="false" outlineLevel="0" collapsed="false">
      <c r="A5081" s="28" t="n">
        <v>139</v>
      </c>
      <c r="B5081" s="29" t="n">
        <v>45322</v>
      </c>
      <c r="C5081" s="28" t="n">
        <v>18897.11</v>
      </c>
      <c r="D5081" s="28" t="n">
        <v>0</v>
      </c>
      <c r="E5081" s="28" t="s">
        <v>379</v>
      </c>
    </row>
    <row r="5082" customFormat="false" ht="15" hidden="false" customHeight="false" outlineLevel="0" collapsed="false">
      <c r="A5082" s="28" t="n">
        <v>139</v>
      </c>
      <c r="B5082" s="29" t="n">
        <v>45351</v>
      </c>
      <c r="C5082" s="28" t="n">
        <v>20331.59</v>
      </c>
      <c r="D5082" s="28" t="n">
        <v>1480</v>
      </c>
      <c r="E5082" s="28" t="s">
        <v>380</v>
      </c>
    </row>
    <row r="5083" customFormat="false" ht="15" hidden="false" customHeight="false" outlineLevel="0" collapsed="false">
      <c r="A5083" s="28" t="n">
        <v>139</v>
      </c>
      <c r="B5083" s="29" t="n">
        <v>45382</v>
      </c>
      <c r="C5083" s="28" t="n">
        <v>20097.69</v>
      </c>
      <c r="D5083" s="28" t="n">
        <v>0</v>
      </c>
      <c r="E5083" s="28" t="s">
        <v>379</v>
      </c>
    </row>
    <row r="5084" customFormat="false" ht="15" hidden="false" customHeight="false" outlineLevel="0" collapsed="false">
      <c r="A5084" s="28" t="n">
        <v>139</v>
      </c>
      <c r="B5084" s="29" t="n">
        <v>45412</v>
      </c>
      <c r="C5084" s="28" t="n">
        <v>21305.83</v>
      </c>
      <c r="D5084" s="28" t="n">
        <v>1480</v>
      </c>
      <c r="E5084" s="28" t="s">
        <v>380</v>
      </c>
    </row>
    <row r="5085" customFormat="false" ht="15" hidden="false" customHeight="false" outlineLevel="0" collapsed="false">
      <c r="A5085" s="28" t="n">
        <v>139</v>
      </c>
      <c r="B5085" s="29" t="n">
        <v>45443</v>
      </c>
      <c r="C5085" s="28" t="n">
        <v>22560.4</v>
      </c>
      <c r="D5085" s="28" t="n">
        <v>1480</v>
      </c>
      <c r="E5085" s="28" t="s">
        <v>380</v>
      </c>
    </row>
    <row r="5086" customFormat="false" ht="15" hidden="false" customHeight="false" outlineLevel="0" collapsed="false">
      <c r="A5086" s="28" t="n">
        <v>139</v>
      </c>
      <c r="B5086" s="29" t="n">
        <v>45473</v>
      </c>
      <c r="C5086" s="28" t="n">
        <v>23879.68</v>
      </c>
      <c r="D5086" s="28" t="n">
        <v>1480</v>
      </c>
      <c r="E5086" s="28" t="s">
        <v>380</v>
      </c>
    </row>
    <row r="5087" customFormat="false" ht="15" hidden="false" customHeight="false" outlineLevel="0" collapsed="false">
      <c r="A5087" s="28" t="n">
        <v>139</v>
      </c>
      <c r="B5087" s="29" t="n">
        <v>45504</v>
      </c>
      <c r="C5087" s="28" t="n">
        <v>25233.46</v>
      </c>
      <c r="D5087" s="28" t="n">
        <v>1480</v>
      </c>
      <c r="E5087" s="28" t="s">
        <v>380</v>
      </c>
    </row>
    <row r="5088" customFormat="false" ht="15" hidden="false" customHeight="false" outlineLevel="0" collapsed="false">
      <c r="A5088" s="28" t="n">
        <v>139</v>
      </c>
      <c r="B5088" s="29" t="n">
        <v>45535</v>
      </c>
      <c r="C5088" s="28" t="n">
        <v>26635.05</v>
      </c>
      <c r="D5088" s="28" t="n">
        <v>1480</v>
      </c>
      <c r="E5088" s="28" t="s">
        <v>380</v>
      </c>
    </row>
    <row r="5089" customFormat="false" ht="15" hidden="false" customHeight="false" outlineLevel="0" collapsed="false">
      <c r="A5089" s="28" t="n">
        <v>139</v>
      </c>
      <c r="B5089" s="29" t="n">
        <v>45565</v>
      </c>
      <c r="C5089" s="28" t="n">
        <v>27383.95</v>
      </c>
      <c r="D5089" s="28" t="n">
        <v>995.09</v>
      </c>
      <c r="E5089" s="28" t="s">
        <v>381</v>
      </c>
    </row>
    <row r="5090" customFormat="false" ht="15" hidden="false" customHeight="false" outlineLevel="0" collapsed="false">
      <c r="A5090" s="28" t="n">
        <v>139</v>
      </c>
      <c r="B5090" s="29" t="n">
        <v>45596</v>
      </c>
      <c r="C5090" s="28" t="n">
        <v>28664.25</v>
      </c>
      <c r="D5090" s="28" t="n">
        <v>1480</v>
      </c>
      <c r="E5090" s="28" t="s">
        <v>380</v>
      </c>
    </row>
    <row r="5091" customFormat="false" ht="15" hidden="false" customHeight="false" outlineLevel="0" collapsed="false">
      <c r="A5091" s="28" t="n">
        <v>139</v>
      </c>
      <c r="B5091" s="29" t="n">
        <v>45626</v>
      </c>
      <c r="C5091" s="28" t="n">
        <v>29779.64</v>
      </c>
      <c r="D5091" s="28" t="n">
        <v>1480</v>
      </c>
      <c r="E5091" s="28" t="s">
        <v>380</v>
      </c>
    </row>
    <row r="5092" customFormat="false" ht="15" hidden="false" customHeight="false" outlineLevel="0" collapsed="false">
      <c r="A5092" s="28" t="n">
        <v>139</v>
      </c>
      <c r="B5092" s="29" t="n">
        <v>45657</v>
      </c>
      <c r="C5092" s="28" t="n">
        <v>30876.93</v>
      </c>
      <c r="D5092" s="28" t="n">
        <v>1480</v>
      </c>
      <c r="E5092" s="28" t="s">
        <v>380</v>
      </c>
    </row>
    <row r="5093" customFormat="false" ht="15" hidden="false" customHeight="false" outlineLevel="0" collapsed="false">
      <c r="A5093" s="28" t="n">
        <v>139</v>
      </c>
      <c r="B5093" s="29" t="n">
        <v>45688</v>
      </c>
      <c r="C5093" s="28" t="n">
        <v>32019.88</v>
      </c>
      <c r="D5093" s="28" t="n">
        <v>1480</v>
      </c>
      <c r="E5093" s="28" t="s">
        <v>380</v>
      </c>
    </row>
    <row r="5094" customFormat="false" ht="15" hidden="false" customHeight="false" outlineLevel="0" collapsed="false">
      <c r="A5094" s="28" t="n">
        <v>139</v>
      </c>
      <c r="B5094" s="29" t="n">
        <v>45716</v>
      </c>
      <c r="C5094" s="28" t="n">
        <v>33098.76</v>
      </c>
      <c r="D5094" s="28" t="n">
        <v>1480</v>
      </c>
      <c r="E5094" s="28" t="s">
        <v>380</v>
      </c>
    </row>
    <row r="5095" customFormat="false" ht="15" hidden="false" customHeight="false" outlineLevel="0" collapsed="false">
      <c r="A5095" s="28" t="n">
        <v>139</v>
      </c>
      <c r="B5095" s="29" t="n">
        <v>45747</v>
      </c>
      <c r="C5095" s="28" t="n">
        <v>34302.83</v>
      </c>
      <c r="D5095" s="28" t="n">
        <v>1480</v>
      </c>
      <c r="E5095" s="28" t="s">
        <v>380</v>
      </c>
    </row>
    <row r="5096" customFormat="false" ht="15" hidden="false" customHeight="false" outlineLevel="0" collapsed="false">
      <c r="A5096" s="28" t="n">
        <v>139</v>
      </c>
      <c r="B5096" s="29" t="n">
        <v>45777</v>
      </c>
      <c r="C5096" s="28" t="n">
        <v>35662.07</v>
      </c>
      <c r="D5096" s="28" t="n">
        <v>1480</v>
      </c>
      <c r="E5096" s="28" t="s">
        <v>380</v>
      </c>
    </row>
    <row r="5097" customFormat="false" ht="15" hidden="false" customHeight="false" outlineLevel="0" collapsed="false">
      <c r="A5097" s="28" t="n">
        <v>139</v>
      </c>
      <c r="B5097" s="29" t="n">
        <v>45808</v>
      </c>
      <c r="C5097" s="28" t="n">
        <v>35449.13</v>
      </c>
      <c r="D5097" s="28" t="n">
        <v>0</v>
      </c>
      <c r="E5097" s="28" t="s">
        <v>379</v>
      </c>
    </row>
    <row r="5098" customFormat="false" ht="15" hidden="false" customHeight="false" outlineLevel="0" collapsed="false">
      <c r="A5098" s="28" t="n">
        <v>139</v>
      </c>
      <c r="B5098" s="29" t="n">
        <v>45838</v>
      </c>
      <c r="C5098" s="28" t="n">
        <v>36925.46</v>
      </c>
      <c r="D5098" s="28" t="n">
        <v>1480</v>
      </c>
      <c r="E5098" s="28" t="s">
        <v>380</v>
      </c>
    </row>
    <row r="5099" customFormat="false" ht="15" hidden="false" customHeight="false" outlineLevel="0" collapsed="false">
      <c r="A5099" s="28" t="n">
        <v>139</v>
      </c>
      <c r="B5099" s="29" t="n">
        <v>45869</v>
      </c>
      <c r="C5099" s="28" t="n">
        <v>38047.3</v>
      </c>
      <c r="D5099" s="28" t="n">
        <v>1480</v>
      </c>
      <c r="E5099" s="28" t="s">
        <v>380</v>
      </c>
    </row>
    <row r="5100" customFormat="false" ht="15" hidden="false" customHeight="false" outlineLevel="0" collapsed="false">
      <c r="A5100" s="28" t="n">
        <v>139</v>
      </c>
      <c r="B5100" s="29" t="n">
        <v>45900</v>
      </c>
      <c r="C5100" s="28" t="n">
        <v>39100.99</v>
      </c>
      <c r="D5100" s="28" t="n">
        <v>1480</v>
      </c>
      <c r="E5100" s="28" t="s">
        <v>380</v>
      </c>
    </row>
    <row r="5101" customFormat="false" ht="15" hidden="false" customHeight="false" outlineLevel="0" collapsed="false">
      <c r="A5101" s="28" t="n">
        <v>139</v>
      </c>
      <c r="B5101" s="29" t="n">
        <v>45930</v>
      </c>
      <c r="C5101" s="28" t="n">
        <v>40487.96</v>
      </c>
      <c r="D5101" s="28" t="n">
        <v>1480</v>
      </c>
      <c r="E5101" s="28" t="s">
        <v>380</v>
      </c>
    </row>
    <row r="5102" customFormat="false" ht="15" hidden="false" customHeight="false" outlineLevel="0" collapsed="false">
      <c r="A5102" s="28" t="n">
        <v>139</v>
      </c>
      <c r="B5102" s="29" t="n">
        <v>45961</v>
      </c>
      <c r="C5102" s="28" t="n">
        <v>41595.22</v>
      </c>
      <c r="D5102" s="28" t="n">
        <v>1480</v>
      </c>
      <c r="E5102" s="28" t="s">
        <v>380</v>
      </c>
    </row>
    <row r="5103" customFormat="false" ht="15" hidden="false" customHeight="false" outlineLevel="0" collapsed="false">
      <c r="A5103" s="28" t="n">
        <v>139</v>
      </c>
      <c r="B5103" s="29" t="n">
        <v>45991</v>
      </c>
      <c r="C5103" s="28" t="n">
        <v>42929.53</v>
      </c>
      <c r="D5103" s="28" t="n">
        <v>1480</v>
      </c>
      <c r="E5103" s="28" t="s">
        <v>380</v>
      </c>
    </row>
    <row r="5104" customFormat="false" ht="15" hidden="false" customHeight="false" outlineLevel="0" collapsed="false">
      <c r="A5104" s="28" t="n">
        <v>139</v>
      </c>
      <c r="B5104" s="29" t="n">
        <v>46022</v>
      </c>
      <c r="C5104" s="28" t="n">
        <v>44354.21</v>
      </c>
      <c r="D5104" s="28" t="n">
        <v>1480</v>
      </c>
      <c r="E5104" s="28" t="s">
        <v>380</v>
      </c>
    </row>
    <row r="5105" customFormat="false" ht="15" hidden="false" customHeight="false" outlineLevel="0" collapsed="false">
      <c r="A5105" s="28" t="n">
        <v>139</v>
      </c>
      <c r="B5105" s="29" t="n">
        <v>46053</v>
      </c>
      <c r="C5105" s="28" t="n">
        <v>45744.78</v>
      </c>
      <c r="D5105" s="28" t="n">
        <v>1480</v>
      </c>
      <c r="E5105" s="28" t="s">
        <v>380</v>
      </c>
    </row>
    <row r="5106" customFormat="false" ht="15" hidden="false" customHeight="false" outlineLevel="0" collapsed="false">
      <c r="A5106" s="28" t="n">
        <v>139</v>
      </c>
      <c r="B5106" s="29" t="n">
        <v>46081</v>
      </c>
      <c r="C5106" s="28" t="n">
        <v>46961.97</v>
      </c>
      <c r="D5106" s="28" t="n">
        <v>1480</v>
      </c>
      <c r="E5106" s="28" t="s">
        <v>380</v>
      </c>
    </row>
    <row r="5107" customFormat="false" ht="15" hidden="false" customHeight="false" outlineLevel="0" collapsed="false">
      <c r="A5107" s="28" t="n">
        <v>139</v>
      </c>
      <c r="B5107" s="29" t="n">
        <v>46112</v>
      </c>
      <c r="C5107" s="28" t="n">
        <v>48320.33</v>
      </c>
      <c r="D5107" s="28" t="n">
        <v>1480</v>
      </c>
      <c r="E5107" s="28" t="s">
        <v>380</v>
      </c>
    </row>
    <row r="5108" customFormat="false" ht="15" hidden="false" customHeight="false" outlineLevel="0" collapsed="false">
      <c r="A5108" s="28" t="n">
        <v>139</v>
      </c>
      <c r="B5108" s="29" t="n">
        <v>46142</v>
      </c>
      <c r="C5108" s="28" t="n">
        <v>49378.73</v>
      </c>
      <c r="D5108" s="28" t="n">
        <v>1480</v>
      </c>
      <c r="E5108" s="28" t="s">
        <v>380</v>
      </c>
    </row>
    <row r="5109" customFormat="false" ht="15" hidden="false" customHeight="false" outlineLevel="0" collapsed="false">
      <c r="A5109" s="28" t="n">
        <v>139</v>
      </c>
      <c r="B5109" s="29" t="n">
        <v>46173</v>
      </c>
      <c r="C5109" s="28" t="n">
        <v>50736.73</v>
      </c>
      <c r="D5109" s="28" t="n">
        <v>1480</v>
      </c>
      <c r="E5109" s="28" t="s">
        <v>380</v>
      </c>
    </row>
    <row r="5110" customFormat="false" ht="15" hidden="false" customHeight="false" outlineLevel="0" collapsed="false">
      <c r="A5110" s="28" t="n">
        <v>139</v>
      </c>
      <c r="B5110" s="29" t="n">
        <v>46203</v>
      </c>
      <c r="C5110" s="28" t="n">
        <v>51892.73</v>
      </c>
      <c r="D5110" s="28" t="n">
        <v>1480</v>
      </c>
      <c r="E5110" s="28" t="s">
        <v>380</v>
      </c>
    </row>
    <row r="5111" customFormat="false" ht="15" hidden="false" customHeight="false" outlineLevel="0" collapsed="false">
      <c r="A5111" s="28" t="n">
        <v>139</v>
      </c>
      <c r="B5111" s="29" t="n">
        <v>46234</v>
      </c>
      <c r="C5111" s="28" t="n">
        <v>53076.6</v>
      </c>
      <c r="D5111" s="28" t="n">
        <v>1480</v>
      </c>
      <c r="E5111" s="28" t="s">
        <v>380</v>
      </c>
    </row>
    <row r="5112" customFormat="false" ht="15" hidden="false" customHeight="false" outlineLevel="0" collapsed="false">
      <c r="A5112" s="28" t="n">
        <v>139</v>
      </c>
      <c r="B5112" s="29" t="n">
        <v>46265</v>
      </c>
      <c r="C5112" s="28" t="n">
        <v>54364.06</v>
      </c>
      <c r="D5112" s="28" t="n">
        <v>1480</v>
      </c>
      <c r="E5112" s="28" t="s">
        <v>380</v>
      </c>
    </row>
    <row r="5113" customFormat="false" ht="15" hidden="false" customHeight="false" outlineLevel="0" collapsed="false">
      <c r="A5113" s="28" t="n">
        <v>140</v>
      </c>
      <c r="B5113" s="29" t="n">
        <v>44957</v>
      </c>
      <c r="C5113" s="28" t="n">
        <v>9378.1</v>
      </c>
      <c r="D5113" s="28" t="n">
        <v>1850</v>
      </c>
      <c r="E5113" s="28" t="s">
        <v>380</v>
      </c>
    </row>
    <row r="5114" customFormat="false" ht="15" hidden="false" customHeight="false" outlineLevel="0" collapsed="false">
      <c r="A5114" s="28" t="n">
        <v>140</v>
      </c>
      <c r="B5114" s="29" t="n">
        <v>44985</v>
      </c>
      <c r="C5114" s="28" t="n">
        <v>11001.34</v>
      </c>
      <c r="D5114" s="28" t="n">
        <v>1850</v>
      </c>
      <c r="E5114" s="28" t="s">
        <v>380</v>
      </c>
    </row>
    <row r="5115" customFormat="false" ht="15" hidden="false" customHeight="false" outlineLevel="0" collapsed="false">
      <c r="A5115" s="28" t="n">
        <v>140</v>
      </c>
      <c r="B5115" s="29" t="n">
        <v>45016</v>
      </c>
      <c r="C5115" s="28" t="n">
        <v>12462.68</v>
      </c>
      <c r="D5115" s="28" t="n">
        <v>1850</v>
      </c>
      <c r="E5115" s="28" t="s">
        <v>380</v>
      </c>
    </row>
    <row r="5116" customFormat="false" ht="15" hidden="false" customHeight="false" outlineLevel="0" collapsed="false">
      <c r="A5116" s="28" t="n">
        <v>140</v>
      </c>
      <c r="B5116" s="29" t="n">
        <v>45046</v>
      </c>
      <c r="C5116" s="28" t="n">
        <v>12374.13</v>
      </c>
      <c r="D5116" s="28" t="n">
        <v>390.58</v>
      </c>
      <c r="E5116" s="28" t="s">
        <v>381</v>
      </c>
    </row>
    <row r="5117" customFormat="false" ht="15" hidden="false" customHeight="false" outlineLevel="0" collapsed="false">
      <c r="A5117" s="28" t="n">
        <v>140</v>
      </c>
      <c r="B5117" s="29" t="n">
        <v>45077</v>
      </c>
      <c r="C5117" s="28" t="n">
        <v>13237.38</v>
      </c>
      <c r="D5117" s="28" t="n">
        <v>910.42</v>
      </c>
      <c r="E5117" s="28" t="s">
        <v>381</v>
      </c>
    </row>
    <row r="5118" customFormat="false" ht="15" hidden="false" customHeight="false" outlineLevel="0" collapsed="false">
      <c r="A5118" s="28" t="n">
        <v>140</v>
      </c>
      <c r="B5118" s="29" t="n">
        <v>45107</v>
      </c>
      <c r="C5118" s="28" t="n">
        <v>14843.01</v>
      </c>
      <c r="D5118" s="28" t="n">
        <v>1850</v>
      </c>
      <c r="E5118" s="28" t="s">
        <v>380</v>
      </c>
    </row>
    <row r="5119" customFormat="false" ht="15" hidden="false" customHeight="false" outlineLevel="0" collapsed="false">
      <c r="A5119" s="28" t="n">
        <v>140</v>
      </c>
      <c r="B5119" s="29" t="n">
        <v>45138</v>
      </c>
      <c r="C5119" s="28" t="n">
        <v>16678.4</v>
      </c>
      <c r="D5119" s="28" t="n">
        <v>1850</v>
      </c>
      <c r="E5119" s="28" t="s">
        <v>380</v>
      </c>
    </row>
    <row r="5120" customFormat="false" ht="15" hidden="false" customHeight="false" outlineLevel="0" collapsed="false">
      <c r="A5120" s="28" t="n">
        <v>140</v>
      </c>
      <c r="B5120" s="29" t="n">
        <v>45169</v>
      </c>
      <c r="C5120" s="28" t="n">
        <v>18085.28</v>
      </c>
      <c r="D5120" s="28" t="n">
        <v>1850</v>
      </c>
      <c r="E5120" s="28" t="s">
        <v>380</v>
      </c>
    </row>
    <row r="5121" customFormat="false" ht="15" hidden="false" customHeight="false" outlineLevel="0" collapsed="false">
      <c r="A5121" s="28" t="n">
        <v>140</v>
      </c>
      <c r="B5121" s="29" t="n">
        <v>45199</v>
      </c>
      <c r="C5121" s="28" t="n">
        <v>19407.25</v>
      </c>
      <c r="D5121" s="28" t="n">
        <v>1850</v>
      </c>
      <c r="E5121" s="28" t="s">
        <v>380</v>
      </c>
    </row>
    <row r="5122" customFormat="false" ht="15" hidden="false" customHeight="false" outlineLevel="0" collapsed="false">
      <c r="A5122" s="28" t="n">
        <v>140</v>
      </c>
      <c r="B5122" s="29" t="n">
        <v>45230</v>
      </c>
      <c r="C5122" s="28" t="n">
        <v>20732.59</v>
      </c>
      <c r="D5122" s="28" t="n">
        <v>1850</v>
      </c>
      <c r="E5122" s="28" t="s">
        <v>380</v>
      </c>
    </row>
    <row r="5123" customFormat="false" ht="15" hidden="false" customHeight="false" outlineLevel="0" collapsed="false">
      <c r="A5123" s="28" t="n">
        <v>140</v>
      </c>
      <c r="B5123" s="29" t="n">
        <v>45260</v>
      </c>
      <c r="C5123" s="28" t="n">
        <v>22364.93</v>
      </c>
      <c r="D5123" s="28" t="n">
        <v>1850</v>
      </c>
      <c r="E5123" s="28" t="s">
        <v>380</v>
      </c>
    </row>
    <row r="5124" customFormat="false" ht="15" hidden="false" customHeight="false" outlineLevel="0" collapsed="false">
      <c r="A5124" s="28" t="n">
        <v>140</v>
      </c>
      <c r="B5124" s="29" t="n">
        <v>45291</v>
      </c>
      <c r="C5124" s="28" t="n">
        <v>22718.37</v>
      </c>
      <c r="D5124" s="28" t="n">
        <v>757.42</v>
      </c>
      <c r="E5124" s="28" t="s">
        <v>381</v>
      </c>
    </row>
    <row r="5125" customFormat="false" ht="15" hidden="false" customHeight="false" outlineLevel="0" collapsed="false">
      <c r="A5125" s="28" t="n">
        <v>140</v>
      </c>
      <c r="B5125" s="29" t="n">
        <v>45322</v>
      </c>
      <c r="C5125" s="28" t="n">
        <v>24380.39</v>
      </c>
      <c r="D5125" s="28" t="n">
        <v>1850</v>
      </c>
      <c r="E5125" s="28" t="s">
        <v>380</v>
      </c>
    </row>
    <row r="5126" customFormat="false" ht="15" hidden="false" customHeight="false" outlineLevel="0" collapsed="false">
      <c r="A5126" s="28" t="n">
        <v>140</v>
      </c>
      <c r="B5126" s="29" t="n">
        <v>45351</v>
      </c>
      <c r="C5126" s="28" t="n">
        <v>25950.01</v>
      </c>
      <c r="D5126" s="28" t="n">
        <v>1850</v>
      </c>
      <c r="E5126" s="28" t="s">
        <v>380</v>
      </c>
    </row>
    <row r="5127" customFormat="false" ht="15" hidden="false" customHeight="false" outlineLevel="0" collapsed="false">
      <c r="A5127" s="28" t="n">
        <v>140</v>
      </c>
      <c r="B5127" s="29" t="n">
        <v>45382</v>
      </c>
      <c r="C5127" s="28" t="n">
        <v>26741.45</v>
      </c>
      <c r="D5127" s="28" t="n">
        <v>1004.76</v>
      </c>
      <c r="E5127" s="28" t="s">
        <v>381</v>
      </c>
    </row>
    <row r="5128" customFormat="false" ht="15" hidden="false" customHeight="false" outlineLevel="0" collapsed="false">
      <c r="A5128" s="28" t="n">
        <v>140</v>
      </c>
      <c r="B5128" s="29" t="n">
        <v>45412</v>
      </c>
      <c r="C5128" s="28" t="n">
        <v>28446.73</v>
      </c>
      <c r="D5128" s="28" t="n">
        <v>1850</v>
      </c>
      <c r="E5128" s="28" t="s">
        <v>380</v>
      </c>
    </row>
    <row r="5129" customFormat="false" ht="15" hidden="false" customHeight="false" outlineLevel="0" collapsed="false">
      <c r="A5129" s="28" t="n">
        <v>140</v>
      </c>
      <c r="B5129" s="29" t="n">
        <v>45443</v>
      </c>
      <c r="C5129" s="28" t="n">
        <v>29335.14</v>
      </c>
      <c r="D5129" s="28" t="n">
        <v>1001.86</v>
      </c>
      <c r="E5129" s="28" t="s">
        <v>381</v>
      </c>
    </row>
    <row r="5130" customFormat="false" ht="15" hidden="false" customHeight="false" outlineLevel="0" collapsed="false">
      <c r="A5130" s="28" t="n">
        <v>140</v>
      </c>
      <c r="B5130" s="29" t="n">
        <v>45473</v>
      </c>
      <c r="C5130" s="28" t="n">
        <v>30646.98</v>
      </c>
      <c r="D5130" s="28" t="n">
        <v>1850</v>
      </c>
      <c r="E5130" s="28" t="s">
        <v>380</v>
      </c>
    </row>
    <row r="5131" customFormat="false" ht="15" hidden="false" customHeight="false" outlineLevel="0" collapsed="false">
      <c r="A5131" s="28" t="n">
        <v>140</v>
      </c>
      <c r="B5131" s="29" t="n">
        <v>45504</v>
      </c>
      <c r="C5131" s="28" t="n">
        <v>32004.37</v>
      </c>
      <c r="D5131" s="28" t="n">
        <v>1850</v>
      </c>
      <c r="E5131" s="28" t="s">
        <v>380</v>
      </c>
    </row>
    <row r="5132" customFormat="false" ht="15" hidden="false" customHeight="false" outlineLevel="0" collapsed="false">
      <c r="A5132" s="28" t="n">
        <v>140</v>
      </c>
      <c r="B5132" s="29" t="n">
        <v>45535</v>
      </c>
      <c r="C5132" s="28" t="n">
        <v>31684.98</v>
      </c>
      <c r="D5132" s="28" t="n">
        <v>0</v>
      </c>
      <c r="E5132" s="28" t="s">
        <v>379</v>
      </c>
    </row>
    <row r="5133" customFormat="false" ht="15" hidden="false" customHeight="false" outlineLevel="0" collapsed="false">
      <c r="A5133" s="28" t="n">
        <v>140</v>
      </c>
      <c r="B5133" s="29" t="n">
        <v>45565</v>
      </c>
      <c r="C5133" s="28" t="n">
        <v>33044.95</v>
      </c>
      <c r="D5133" s="28" t="n">
        <v>1850</v>
      </c>
      <c r="E5133" s="28" t="s">
        <v>380</v>
      </c>
    </row>
    <row r="5134" customFormat="false" ht="15" hidden="false" customHeight="false" outlineLevel="0" collapsed="false">
      <c r="A5134" s="28" t="n">
        <v>140</v>
      </c>
      <c r="B5134" s="29" t="n">
        <v>45596</v>
      </c>
      <c r="C5134" s="28" t="n">
        <v>32890.53</v>
      </c>
      <c r="D5134" s="28" t="n">
        <v>0</v>
      </c>
      <c r="E5134" s="28" t="s">
        <v>379</v>
      </c>
    </row>
    <row r="5135" customFormat="false" ht="15" hidden="false" customHeight="false" outlineLevel="0" collapsed="false">
      <c r="A5135" s="28" t="n">
        <v>140</v>
      </c>
      <c r="B5135" s="29" t="n">
        <v>45626</v>
      </c>
      <c r="C5135" s="28" t="n">
        <v>34731.3</v>
      </c>
      <c r="D5135" s="28" t="n">
        <v>1850</v>
      </c>
      <c r="E5135" s="28" t="s">
        <v>380</v>
      </c>
    </row>
    <row r="5136" customFormat="false" ht="15" hidden="false" customHeight="false" outlineLevel="0" collapsed="false">
      <c r="A5136" s="28" t="n">
        <v>140</v>
      </c>
      <c r="B5136" s="29" t="n">
        <v>45657</v>
      </c>
      <c r="C5136" s="28" t="n">
        <v>36354.33</v>
      </c>
      <c r="D5136" s="28" t="n">
        <v>1850</v>
      </c>
      <c r="E5136" s="28" t="s">
        <v>380</v>
      </c>
    </row>
    <row r="5137" customFormat="false" ht="15" hidden="false" customHeight="false" outlineLevel="0" collapsed="false">
      <c r="A5137" s="28" t="n">
        <v>140</v>
      </c>
      <c r="B5137" s="29" t="n">
        <v>45688</v>
      </c>
      <c r="C5137" s="28" t="n">
        <v>36731.34</v>
      </c>
      <c r="D5137" s="28" t="n">
        <v>903.37</v>
      </c>
      <c r="E5137" s="28" t="s">
        <v>381</v>
      </c>
    </row>
    <row r="5138" customFormat="false" ht="15" hidden="false" customHeight="false" outlineLevel="0" collapsed="false">
      <c r="A5138" s="28" t="n">
        <v>140</v>
      </c>
      <c r="B5138" s="29" t="n">
        <v>45716</v>
      </c>
      <c r="C5138" s="28" t="n">
        <v>38408.81</v>
      </c>
      <c r="D5138" s="28" t="n">
        <v>1850</v>
      </c>
      <c r="E5138" s="28" t="s">
        <v>380</v>
      </c>
    </row>
    <row r="5139" customFormat="false" ht="15" hidden="false" customHeight="false" outlineLevel="0" collapsed="false">
      <c r="A5139" s="28" t="n">
        <v>140</v>
      </c>
      <c r="B5139" s="29" t="n">
        <v>45747</v>
      </c>
      <c r="C5139" s="28" t="n">
        <v>39863.69</v>
      </c>
      <c r="D5139" s="28" t="n">
        <v>1850</v>
      </c>
      <c r="E5139" s="28" t="s">
        <v>380</v>
      </c>
    </row>
    <row r="5140" customFormat="false" ht="15" hidden="false" customHeight="false" outlineLevel="0" collapsed="false">
      <c r="A5140" s="28" t="n">
        <v>140</v>
      </c>
      <c r="B5140" s="29" t="n">
        <v>45777</v>
      </c>
      <c r="C5140" s="28" t="n">
        <v>40625.89</v>
      </c>
      <c r="D5140" s="28" t="n">
        <v>1203.65</v>
      </c>
      <c r="E5140" s="28" t="s">
        <v>381</v>
      </c>
    </row>
    <row r="5141" customFormat="false" ht="15" hidden="false" customHeight="false" outlineLevel="0" collapsed="false">
      <c r="A5141" s="28" t="n">
        <v>140</v>
      </c>
      <c r="B5141" s="29" t="n">
        <v>45808</v>
      </c>
      <c r="C5141" s="28" t="n">
        <v>42214.14</v>
      </c>
      <c r="D5141" s="28" t="n">
        <v>1850</v>
      </c>
      <c r="E5141" s="28" t="s">
        <v>380</v>
      </c>
    </row>
    <row r="5142" customFormat="false" ht="15" hidden="false" customHeight="false" outlineLevel="0" collapsed="false">
      <c r="A5142" s="28" t="n">
        <v>140</v>
      </c>
      <c r="B5142" s="29" t="n">
        <v>45838</v>
      </c>
      <c r="C5142" s="28" t="n">
        <v>43737.9</v>
      </c>
      <c r="D5142" s="28" t="n">
        <v>1850</v>
      </c>
      <c r="E5142" s="28" t="s">
        <v>380</v>
      </c>
    </row>
    <row r="5143" customFormat="false" ht="15" hidden="false" customHeight="false" outlineLevel="0" collapsed="false">
      <c r="A5143" s="28" t="n">
        <v>140</v>
      </c>
      <c r="B5143" s="29" t="n">
        <v>45869</v>
      </c>
      <c r="C5143" s="28" t="n">
        <v>44780.3</v>
      </c>
      <c r="D5143" s="28" t="n">
        <v>1111.42</v>
      </c>
      <c r="E5143" s="28" t="s">
        <v>381</v>
      </c>
    </row>
    <row r="5144" customFormat="false" ht="15" hidden="false" customHeight="false" outlineLevel="0" collapsed="false">
      <c r="A5144" s="28" t="n">
        <v>140</v>
      </c>
      <c r="B5144" s="29" t="n">
        <v>45900</v>
      </c>
      <c r="C5144" s="28" t="n">
        <v>44311.61</v>
      </c>
      <c r="D5144" s="28" t="n">
        <v>0</v>
      </c>
      <c r="E5144" s="28" t="s">
        <v>379</v>
      </c>
    </row>
    <row r="5145" customFormat="false" ht="15" hidden="false" customHeight="false" outlineLevel="0" collapsed="false">
      <c r="A5145" s="28" t="n">
        <v>140</v>
      </c>
      <c r="B5145" s="29" t="n">
        <v>45930</v>
      </c>
      <c r="C5145" s="28" t="n">
        <v>45617.52</v>
      </c>
      <c r="D5145" s="28" t="n">
        <v>1850</v>
      </c>
      <c r="E5145" s="28" t="s">
        <v>380</v>
      </c>
    </row>
    <row r="5146" customFormat="false" ht="15" hidden="false" customHeight="false" outlineLevel="0" collapsed="false">
      <c r="A5146" s="28" t="n">
        <v>140</v>
      </c>
      <c r="B5146" s="29" t="n">
        <v>45961</v>
      </c>
      <c r="C5146" s="28" t="n">
        <v>47333.92</v>
      </c>
      <c r="D5146" s="28" t="n">
        <v>1850</v>
      </c>
      <c r="E5146" s="28" t="s">
        <v>380</v>
      </c>
    </row>
    <row r="5147" customFormat="false" ht="15" hidden="false" customHeight="false" outlineLevel="0" collapsed="false">
      <c r="A5147" s="28" t="n">
        <v>140</v>
      </c>
      <c r="B5147" s="29" t="n">
        <v>45991</v>
      </c>
      <c r="C5147" s="28" t="n">
        <v>48792.24</v>
      </c>
      <c r="D5147" s="28" t="n">
        <v>1850</v>
      </c>
      <c r="E5147" s="28" t="s">
        <v>380</v>
      </c>
    </row>
    <row r="5148" customFormat="false" ht="15" hidden="false" customHeight="false" outlineLevel="0" collapsed="false">
      <c r="A5148" s="28" t="n">
        <v>140</v>
      </c>
      <c r="B5148" s="29" t="n">
        <v>46022</v>
      </c>
      <c r="C5148" s="28" t="n">
        <v>50229</v>
      </c>
      <c r="D5148" s="28" t="n">
        <v>1850</v>
      </c>
      <c r="E5148" s="28" t="s">
        <v>380</v>
      </c>
    </row>
    <row r="5149" customFormat="false" ht="15" hidden="false" customHeight="false" outlineLevel="0" collapsed="false">
      <c r="A5149" s="28" t="n">
        <v>140</v>
      </c>
      <c r="B5149" s="29" t="n">
        <v>46053</v>
      </c>
      <c r="C5149" s="28" t="n">
        <v>51593.63</v>
      </c>
      <c r="D5149" s="28" t="n">
        <v>1850</v>
      </c>
      <c r="E5149" s="28" t="s">
        <v>380</v>
      </c>
    </row>
    <row r="5150" customFormat="false" ht="15" hidden="false" customHeight="false" outlineLevel="0" collapsed="false">
      <c r="A5150" s="28" t="n">
        <v>140</v>
      </c>
      <c r="B5150" s="29" t="n">
        <v>46081</v>
      </c>
      <c r="C5150" s="28" t="n">
        <v>52892.67</v>
      </c>
      <c r="D5150" s="28" t="n">
        <v>1850</v>
      </c>
      <c r="E5150" s="28" t="s">
        <v>380</v>
      </c>
    </row>
    <row r="5151" customFormat="false" ht="15" hidden="false" customHeight="false" outlineLevel="0" collapsed="false">
      <c r="A5151" s="28" t="n">
        <v>140</v>
      </c>
      <c r="B5151" s="29" t="n">
        <v>46112</v>
      </c>
      <c r="C5151" s="28" t="n">
        <v>54514.41</v>
      </c>
      <c r="D5151" s="28" t="n">
        <v>1850</v>
      </c>
      <c r="E5151" s="28" t="s">
        <v>380</v>
      </c>
    </row>
    <row r="5152" customFormat="false" ht="15" hidden="false" customHeight="false" outlineLevel="0" collapsed="false">
      <c r="A5152" s="28" t="n">
        <v>140</v>
      </c>
      <c r="B5152" s="29" t="n">
        <v>46142</v>
      </c>
      <c r="C5152" s="28" t="n">
        <v>56077.31</v>
      </c>
      <c r="D5152" s="28" t="n">
        <v>1850</v>
      </c>
      <c r="E5152" s="28" t="s">
        <v>380</v>
      </c>
    </row>
    <row r="5153" customFormat="false" ht="15" hidden="false" customHeight="false" outlineLevel="0" collapsed="false">
      <c r="A5153" s="28" t="n">
        <v>140</v>
      </c>
      <c r="B5153" s="29" t="n">
        <v>46173</v>
      </c>
      <c r="C5153" s="28" t="n">
        <v>57791.62</v>
      </c>
      <c r="D5153" s="28" t="n">
        <v>1850</v>
      </c>
      <c r="E5153" s="28" t="s">
        <v>380</v>
      </c>
    </row>
    <row r="5154" customFormat="false" ht="15" hidden="false" customHeight="false" outlineLevel="0" collapsed="false">
      <c r="A5154" s="28" t="n">
        <v>140</v>
      </c>
      <c r="B5154" s="29" t="n">
        <v>46203</v>
      </c>
      <c r="C5154" s="28" t="n">
        <v>59164.62</v>
      </c>
      <c r="D5154" s="28" t="n">
        <v>1850</v>
      </c>
      <c r="E5154" s="28" t="s">
        <v>380</v>
      </c>
    </row>
    <row r="5155" customFormat="false" ht="15" hidden="false" customHeight="false" outlineLevel="0" collapsed="false">
      <c r="A5155" s="28" t="n">
        <v>140</v>
      </c>
      <c r="B5155" s="29" t="n">
        <v>46234</v>
      </c>
      <c r="C5155" s="28" t="n">
        <v>60046.75</v>
      </c>
      <c r="D5155" s="28" t="n">
        <v>990.84</v>
      </c>
      <c r="E5155" s="28" t="s">
        <v>381</v>
      </c>
    </row>
    <row r="5156" customFormat="false" ht="15" hidden="false" customHeight="false" outlineLevel="0" collapsed="false">
      <c r="A5156" s="28" t="n">
        <v>140</v>
      </c>
      <c r="B5156" s="29" t="n">
        <v>46265</v>
      </c>
      <c r="C5156" s="28" t="n">
        <v>61774.24</v>
      </c>
      <c r="D5156" s="28" t="n">
        <v>1850</v>
      </c>
      <c r="E5156" s="28" t="s">
        <v>380</v>
      </c>
    </row>
    <row r="5157" customFormat="false" ht="15" hidden="false" customHeight="false" outlineLevel="0" collapsed="false">
      <c r="A5157" s="28" t="n">
        <v>141</v>
      </c>
      <c r="B5157" s="29" t="n">
        <v>45716</v>
      </c>
      <c r="C5157" s="28" t="n">
        <v>12530.16</v>
      </c>
      <c r="D5157" s="28" t="n">
        <v>1520</v>
      </c>
      <c r="E5157" s="28" t="s">
        <v>380</v>
      </c>
    </row>
    <row r="5158" customFormat="false" ht="15" hidden="false" customHeight="false" outlineLevel="0" collapsed="false">
      <c r="A5158" s="28" t="n">
        <v>141</v>
      </c>
      <c r="B5158" s="29" t="n">
        <v>45747</v>
      </c>
      <c r="C5158" s="28" t="n">
        <v>12691.08</v>
      </c>
      <c r="D5158" s="28" t="n">
        <v>411.39</v>
      </c>
      <c r="E5158" s="28" t="s">
        <v>381</v>
      </c>
    </row>
    <row r="5159" customFormat="false" ht="15" hidden="false" customHeight="false" outlineLevel="0" collapsed="false">
      <c r="A5159" s="28" t="n">
        <v>141</v>
      </c>
      <c r="B5159" s="29" t="n">
        <v>45777</v>
      </c>
      <c r="C5159" s="28" t="n">
        <v>14059.02</v>
      </c>
      <c r="D5159" s="28" t="n">
        <v>1520</v>
      </c>
      <c r="E5159" s="28" t="s">
        <v>380</v>
      </c>
    </row>
    <row r="5160" customFormat="false" ht="15" hidden="false" customHeight="false" outlineLevel="0" collapsed="false">
      <c r="A5160" s="28" t="n">
        <v>141</v>
      </c>
      <c r="B5160" s="29" t="n">
        <v>45808</v>
      </c>
      <c r="C5160" s="28" t="n">
        <v>13780.68</v>
      </c>
      <c r="D5160" s="28" t="n">
        <v>0</v>
      </c>
      <c r="E5160" s="28" t="s">
        <v>379</v>
      </c>
    </row>
    <row r="5161" customFormat="false" ht="15" hidden="false" customHeight="false" outlineLevel="0" collapsed="false">
      <c r="A5161" s="28" t="n">
        <v>141</v>
      </c>
      <c r="B5161" s="29" t="n">
        <v>45838</v>
      </c>
      <c r="C5161" s="28" t="n">
        <v>14954.53</v>
      </c>
      <c r="D5161" s="28" t="n">
        <v>1520</v>
      </c>
      <c r="E5161" s="28" t="s">
        <v>380</v>
      </c>
    </row>
    <row r="5162" customFormat="false" ht="15" hidden="false" customHeight="false" outlineLevel="0" collapsed="false">
      <c r="A5162" s="28" t="n">
        <v>141</v>
      </c>
      <c r="B5162" s="29" t="n">
        <v>45869</v>
      </c>
      <c r="C5162" s="28" t="n">
        <v>16244.84</v>
      </c>
      <c r="D5162" s="28" t="n">
        <v>1520</v>
      </c>
      <c r="E5162" s="28" t="s">
        <v>380</v>
      </c>
    </row>
    <row r="5163" customFormat="false" ht="15" hidden="false" customHeight="false" outlineLevel="0" collapsed="false">
      <c r="A5163" s="28" t="n">
        <v>141</v>
      </c>
      <c r="B5163" s="29" t="n">
        <v>45900</v>
      </c>
      <c r="C5163" s="28" t="n">
        <v>17351.45</v>
      </c>
      <c r="D5163" s="28" t="n">
        <v>1520</v>
      </c>
      <c r="E5163" s="28" t="s">
        <v>380</v>
      </c>
    </row>
    <row r="5164" customFormat="false" ht="15" hidden="false" customHeight="false" outlineLevel="0" collapsed="false">
      <c r="A5164" s="28" t="n">
        <v>141</v>
      </c>
      <c r="B5164" s="29" t="n">
        <v>45930</v>
      </c>
      <c r="C5164" s="28" t="n">
        <v>17867.91</v>
      </c>
      <c r="D5164" s="28" t="n">
        <v>676.19</v>
      </c>
      <c r="E5164" s="28" t="s">
        <v>381</v>
      </c>
    </row>
    <row r="5165" customFormat="false" ht="15" hidden="false" customHeight="false" outlineLevel="0" collapsed="false">
      <c r="A5165" s="28" t="n">
        <v>141</v>
      </c>
      <c r="B5165" s="29" t="n">
        <v>45961</v>
      </c>
      <c r="C5165" s="28" t="n">
        <v>19171.38</v>
      </c>
      <c r="D5165" s="28" t="n">
        <v>1520</v>
      </c>
      <c r="E5165" s="28" t="s">
        <v>380</v>
      </c>
    </row>
    <row r="5166" customFormat="false" ht="15" hidden="false" customHeight="false" outlineLevel="0" collapsed="false">
      <c r="A5166" s="28" t="n">
        <v>141</v>
      </c>
      <c r="B5166" s="29" t="n">
        <v>45991</v>
      </c>
      <c r="C5166" s="28" t="n">
        <v>19580.5</v>
      </c>
      <c r="D5166" s="28" t="n">
        <v>598.34</v>
      </c>
      <c r="E5166" s="28" t="s">
        <v>381</v>
      </c>
    </row>
    <row r="5167" customFormat="false" ht="15" hidden="false" customHeight="false" outlineLevel="0" collapsed="false">
      <c r="A5167" s="28" t="n">
        <v>141</v>
      </c>
      <c r="B5167" s="29" t="n">
        <v>46022</v>
      </c>
      <c r="C5167" s="28" t="n">
        <v>21011.9</v>
      </c>
      <c r="D5167" s="28" t="n">
        <v>1520</v>
      </c>
      <c r="E5167" s="28" t="s">
        <v>380</v>
      </c>
    </row>
    <row r="5168" customFormat="false" ht="15" hidden="false" customHeight="false" outlineLevel="0" collapsed="false">
      <c r="A5168" s="28" t="n">
        <v>141</v>
      </c>
      <c r="B5168" s="29" t="n">
        <v>46053</v>
      </c>
      <c r="C5168" s="28" t="n">
        <v>22416.2</v>
      </c>
      <c r="D5168" s="28" t="n">
        <v>1520</v>
      </c>
      <c r="E5168" s="28" t="s">
        <v>380</v>
      </c>
    </row>
    <row r="5169" customFormat="false" ht="15" hidden="false" customHeight="false" outlineLevel="0" collapsed="false">
      <c r="A5169" s="28" t="n">
        <v>141</v>
      </c>
      <c r="B5169" s="29" t="n">
        <v>46081</v>
      </c>
      <c r="C5169" s="28" t="n">
        <v>23839.85</v>
      </c>
      <c r="D5169" s="28" t="n">
        <v>1520</v>
      </c>
      <c r="E5169" s="28" t="s">
        <v>380</v>
      </c>
    </row>
    <row r="5170" customFormat="false" ht="15" hidden="false" customHeight="false" outlineLevel="0" collapsed="false">
      <c r="A5170" s="28" t="n">
        <v>141</v>
      </c>
      <c r="B5170" s="29" t="n">
        <v>46112</v>
      </c>
      <c r="C5170" s="28" t="n">
        <v>25176.1</v>
      </c>
      <c r="D5170" s="28" t="n">
        <v>1520</v>
      </c>
      <c r="E5170" s="28" t="s">
        <v>380</v>
      </c>
    </row>
    <row r="5171" customFormat="false" ht="15" hidden="false" customHeight="false" outlineLevel="0" collapsed="false">
      <c r="A5171" s="28" t="n">
        <v>141</v>
      </c>
      <c r="B5171" s="29" t="n">
        <v>46142</v>
      </c>
      <c r="C5171" s="28" t="n">
        <v>26523.95</v>
      </c>
      <c r="D5171" s="28" t="n">
        <v>1520</v>
      </c>
      <c r="E5171" s="28" t="s">
        <v>380</v>
      </c>
    </row>
    <row r="5172" customFormat="false" ht="15" hidden="false" customHeight="false" outlineLevel="0" collapsed="false">
      <c r="A5172" s="28" t="n">
        <v>141</v>
      </c>
      <c r="B5172" s="29" t="n">
        <v>46173</v>
      </c>
      <c r="C5172" s="28" t="n">
        <v>27932.41</v>
      </c>
      <c r="D5172" s="28" t="n">
        <v>1520</v>
      </c>
      <c r="E5172" s="28" t="s">
        <v>380</v>
      </c>
    </row>
    <row r="5173" customFormat="false" ht="15" hidden="false" customHeight="false" outlineLevel="0" collapsed="false">
      <c r="A5173" s="28" t="n">
        <v>141</v>
      </c>
      <c r="B5173" s="29" t="n">
        <v>46203</v>
      </c>
      <c r="C5173" s="28" t="n">
        <v>29419.61</v>
      </c>
      <c r="D5173" s="28" t="n">
        <v>1520</v>
      </c>
      <c r="E5173" s="28" t="s">
        <v>380</v>
      </c>
    </row>
    <row r="5174" customFormat="false" ht="15" hidden="false" customHeight="false" outlineLevel="0" collapsed="false">
      <c r="A5174" s="28" t="n">
        <v>141</v>
      </c>
      <c r="B5174" s="29" t="n">
        <v>46234</v>
      </c>
      <c r="C5174" s="28" t="n">
        <v>29330.15</v>
      </c>
      <c r="D5174" s="28" t="n">
        <v>0</v>
      </c>
      <c r="E5174" s="28" t="s">
        <v>379</v>
      </c>
    </row>
    <row r="5175" customFormat="false" ht="15" hidden="false" customHeight="false" outlineLevel="0" collapsed="false">
      <c r="A5175" s="28" t="n">
        <v>141</v>
      </c>
      <c r="B5175" s="29" t="n">
        <v>46265</v>
      </c>
      <c r="C5175" s="28" t="n">
        <v>30540.24</v>
      </c>
      <c r="D5175" s="28" t="n">
        <v>1520</v>
      </c>
      <c r="E5175" s="28" t="s">
        <v>380</v>
      </c>
    </row>
    <row r="5176" customFormat="false" ht="15" hidden="false" customHeight="false" outlineLevel="0" collapsed="false">
      <c r="A5176" s="28" t="n">
        <v>142</v>
      </c>
      <c r="B5176" s="29" t="n">
        <v>44957</v>
      </c>
      <c r="C5176" s="28" t="n">
        <v>4568.54</v>
      </c>
      <c r="D5176" s="28" t="n">
        <v>1820</v>
      </c>
      <c r="E5176" s="28" t="s">
        <v>380</v>
      </c>
    </row>
    <row r="5177" customFormat="false" ht="15" hidden="false" customHeight="false" outlineLevel="0" collapsed="false">
      <c r="A5177" s="28" t="n">
        <v>142</v>
      </c>
      <c r="B5177" s="29" t="n">
        <v>44985</v>
      </c>
      <c r="C5177" s="28" t="n">
        <v>5906.53</v>
      </c>
      <c r="D5177" s="28" t="n">
        <v>1820</v>
      </c>
      <c r="E5177" s="28" t="s">
        <v>380</v>
      </c>
    </row>
    <row r="5178" customFormat="false" ht="15" hidden="false" customHeight="false" outlineLevel="0" collapsed="false">
      <c r="A5178" s="28" t="n">
        <v>142</v>
      </c>
      <c r="B5178" s="29" t="n">
        <v>45016</v>
      </c>
      <c r="C5178" s="28" t="n">
        <v>6912.11</v>
      </c>
      <c r="D5178" s="28" t="n">
        <v>1170.18</v>
      </c>
      <c r="E5178" s="28" t="s">
        <v>381</v>
      </c>
    </row>
    <row r="5179" customFormat="false" ht="15" hidden="false" customHeight="false" outlineLevel="0" collapsed="false">
      <c r="A5179" s="28" t="n">
        <v>142</v>
      </c>
      <c r="B5179" s="29" t="n">
        <v>45046</v>
      </c>
      <c r="C5179" s="28" t="n">
        <v>7211.77</v>
      </c>
      <c r="D5179" s="28" t="n">
        <v>783.5</v>
      </c>
      <c r="E5179" s="28" t="s">
        <v>381</v>
      </c>
    </row>
    <row r="5180" customFormat="false" ht="15" hidden="false" customHeight="false" outlineLevel="0" collapsed="false">
      <c r="A5180" s="28" t="n">
        <v>142</v>
      </c>
      <c r="B5180" s="29" t="n">
        <v>45077</v>
      </c>
      <c r="C5180" s="28" t="n">
        <v>8806.01</v>
      </c>
      <c r="D5180" s="28" t="n">
        <v>1820</v>
      </c>
      <c r="E5180" s="28" t="s">
        <v>380</v>
      </c>
    </row>
    <row r="5181" customFormat="false" ht="15" hidden="false" customHeight="false" outlineLevel="0" collapsed="false">
      <c r="A5181" s="28" t="n">
        <v>142</v>
      </c>
      <c r="B5181" s="29" t="n">
        <v>45107</v>
      </c>
      <c r="C5181" s="28" t="n">
        <v>10492.24</v>
      </c>
      <c r="D5181" s="28" t="n">
        <v>1820</v>
      </c>
      <c r="E5181" s="28" t="s">
        <v>380</v>
      </c>
    </row>
    <row r="5182" customFormat="false" ht="15" hidden="false" customHeight="false" outlineLevel="0" collapsed="false">
      <c r="A5182" s="28" t="n">
        <v>142</v>
      </c>
      <c r="B5182" s="29" t="n">
        <v>45138</v>
      </c>
      <c r="C5182" s="28" t="n">
        <v>12018.39</v>
      </c>
      <c r="D5182" s="28" t="n">
        <v>1820</v>
      </c>
      <c r="E5182" s="28" t="s">
        <v>380</v>
      </c>
    </row>
    <row r="5183" customFormat="false" ht="15" hidden="false" customHeight="false" outlineLevel="0" collapsed="false">
      <c r="A5183" s="28" t="n">
        <v>142</v>
      </c>
      <c r="B5183" s="29" t="n">
        <v>45169</v>
      </c>
      <c r="C5183" s="28" t="n">
        <v>13560.24</v>
      </c>
      <c r="D5183" s="28" t="n">
        <v>1820</v>
      </c>
      <c r="E5183" s="28" t="s">
        <v>380</v>
      </c>
    </row>
    <row r="5184" customFormat="false" ht="15" hidden="false" customHeight="false" outlineLevel="0" collapsed="false">
      <c r="A5184" s="28" t="n">
        <v>142</v>
      </c>
      <c r="B5184" s="29" t="n">
        <v>45199</v>
      </c>
      <c r="C5184" s="28" t="n">
        <v>13944.61</v>
      </c>
      <c r="D5184" s="28" t="n">
        <v>868.38</v>
      </c>
      <c r="E5184" s="28" t="s">
        <v>381</v>
      </c>
    </row>
    <row r="5185" customFormat="false" ht="15" hidden="false" customHeight="false" outlineLevel="0" collapsed="false">
      <c r="A5185" s="28" t="n">
        <v>142</v>
      </c>
      <c r="B5185" s="29" t="n">
        <v>45230</v>
      </c>
      <c r="C5185" s="28" t="n">
        <v>15493.85</v>
      </c>
      <c r="D5185" s="28" t="n">
        <v>1820</v>
      </c>
      <c r="E5185" s="28" t="s">
        <v>380</v>
      </c>
    </row>
    <row r="5186" customFormat="false" ht="15" hidden="false" customHeight="false" outlineLevel="0" collapsed="false">
      <c r="A5186" s="28" t="n">
        <v>142</v>
      </c>
      <c r="B5186" s="29" t="n">
        <v>45260</v>
      </c>
      <c r="C5186" s="28" t="n">
        <v>16786.31</v>
      </c>
      <c r="D5186" s="28" t="n">
        <v>1820</v>
      </c>
      <c r="E5186" s="28" t="s">
        <v>380</v>
      </c>
    </row>
    <row r="5187" customFormat="false" ht="15" hidden="false" customHeight="false" outlineLevel="0" collapsed="false">
      <c r="A5187" s="28" t="n">
        <v>142</v>
      </c>
      <c r="B5187" s="29" t="n">
        <v>45291</v>
      </c>
      <c r="C5187" s="28" t="n">
        <v>17334.85</v>
      </c>
      <c r="D5187" s="28" t="n">
        <v>922.08</v>
      </c>
      <c r="E5187" s="28" t="s">
        <v>381</v>
      </c>
    </row>
    <row r="5188" customFormat="false" ht="15" hidden="false" customHeight="false" outlineLevel="0" collapsed="false">
      <c r="A5188" s="28" t="n">
        <v>142</v>
      </c>
      <c r="B5188" s="29" t="n">
        <v>45322</v>
      </c>
      <c r="C5188" s="28" t="n">
        <v>18641.09</v>
      </c>
      <c r="D5188" s="28" t="n">
        <v>1820</v>
      </c>
      <c r="E5188" s="28" t="s">
        <v>380</v>
      </c>
    </row>
    <row r="5189" customFormat="false" ht="15" hidden="false" customHeight="false" outlineLevel="0" collapsed="false">
      <c r="A5189" s="28" t="n">
        <v>142</v>
      </c>
      <c r="B5189" s="29" t="n">
        <v>45351</v>
      </c>
      <c r="C5189" s="28" t="n">
        <v>19578.26</v>
      </c>
      <c r="D5189" s="28" t="n">
        <v>1012.7</v>
      </c>
      <c r="E5189" s="28" t="s">
        <v>381</v>
      </c>
    </row>
    <row r="5190" customFormat="false" ht="15" hidden="false" customHeight="false" outlineLevel="0" collapsed="false">
      <c r="A5190" s="28" t="n">
        <v>142</v>
      </c>
      <c r="B5190" s="29" t="n">
        <v>45382</v>
      </c>
      <c r="C5190" s="28" t="n">
        <v>21294.38</v>
      </c>
      <c r="D5190" s="28" t="n">
        <v>1820</v>
      </c>
      <c r="E5190" s="28" t="s">
        <v>380</v>
      </c>
    </row>
    <row r="5191" customFormat="false" ht="15" hidden="false" customHeight="false" outlineLevel="0" collapsed="false">
      <c r="A5191" s="28" t="n">
        <v>142</v>
      </c>
      <c r="B5191" s="29" t="n">
        <v>45412</v>
      </c>
      <c r="C5191" s="28" t="n">
        <v>22684.56</v>
      </c>
      <c r="D5191" s="28" t="n">
        <v>1820</v>
      </c>
      <c r="E5191" s="28" t="s">
        <v>380</v>
      </c>
    </row>
    <row r="5192" customFormat="false" ht="15" hidden="false" customHeight="false" outlineLevel="0" collapsed="false">
      <c r="A5192" s="28" t="n">
        <v>142</v>
      </c>
      <c r="B5192" s="29" t="n">
        <v>45443</v>
      </c>
      <c r="C5192" s="28" t="n">
        <v>23314.13</v>
      </c>
      <c r="D5192" s="28" t="n">
        <v>1154.98</v>
      </c>
      <c r="E5192" s="28" t="s">
        <v>381</v>
      </c>
    </row>
    <row r="5193" customFormat="false" ht="15" hidden="false" customHeight="false" outlineLevel="0" collapsed="false">
      <c r="A5193" s="28" t="n">
        <v>142</v>
      </c>
      <c r="B5193" s="29" t="n">
        <v>45473</v>
      </c>
      <c r="C5193" s="28" t="n">
        <v>24874.13</v>
      </c>
      <c r="D5193" s="28" t="n">
        <v>1820</v>
      </c>
      <c r="E5193" s="28" t="s">
        <v>380</v>
      </c>
    </row>
    <row r="5194" customFormat="false" ht="15" hidden="false" customHeight="false" outlineLevel="0" collapsed="false">
      <c r="A5194" s="28" t="n">
        <v>142</v>
      </c>
      <c r="B5194" s="29" t="n">
        <v>45504</v>
      </c>
      <c r="C5194" s="28" t="n">
        <v>26389.7</v>
      </c>
      <c r="D5194" s="28" t="n">
        <v>1820</v>
      </c>
      <c r="E5194" s="28" t="s">
        <v>380</v>
      </c>
    </row>
    <row r="5195" customFormat="false" ht="15" hidden="false" customHeight="false" outlineLevel="0" collapsed="false">
      <c r="A5195" s="28" t="n">
        <v>142</v>
      </c>
      <c r="B5195" s="29" t="n">
        <v>45535</v>
      </c>
      <c r="C5195" s="28" t="n">
        <v>28064.93</v>
      </c>
      <c r="D5195" s="28" t="n">
        <v>1820</v>
      </c>
      <c r="E5195" s="28" t="s">
        <v>380</v>
      </c>
    </row>
    <row r="5196" customFormat="false" ht="15" hidden="false" customHeight="false" outlineLevel="0" collapsed="false">
      <c r="A5196" s="28" t="n">
        <v>142</v>
      </c>
      <c r="B5196" s="29" t="n">
        <v>45565</v>
      </c>
      <c r="C5196" s="28" t="n">
        <v>29361.7</v>
      </c>
      <c r="D5196" s="28" t="n">
        <v>1820</v>
      </c>
      <c r="E5196" s="28" t="s">
        <v>380</v>
      </c>
    </row>
    <row r="5197" customFormat="false" ht="15" hidden="false" customHeight="false" outlineLevel="0" collapsed="false">
      <c r="A5197" s="28" t="n">
        <v>142</v>
      </c>
      <c r="B5197" s="29" t="n">
        <v>45596</v>
      </c>
      <c r="C5197" s="28" t="n">
        <v>30926.58</v>
      </c>
      <c r="D5197" s="28" t="n">
        <v>1820</v>
      </c>
      <c r="E5197" s="28" t="s">
        <v>380</v>
      </c>
    </row>
    <row r="5198" customFormat="false" ht="15" hidden="false" customHeight="false" outlineLevel="0" collapsed="false">
      <c r="A5198" s="28" t="n">
        <v>142</v>
      </c>
      <c r="B5198" s="29" t="n">
        <v>45626</v>
      </c>
      <c r="C5198" s="28" t="n">
        <v>32420.74</v>
      </c>
      <c r="D5198" s="28" t="n">
        <v>1820</v>
      </c>
      <c r="E5198" s="28" t="s">
        <v>380</v>
      </c>
    </row>
    <row r="5199" customFormat="false" ht="15" hidden="false" customHeight="false" outlineLevel="0" collapsed="false">
      <c r="A5199" s="28" t="n">
        <v>142</v>
      </c>
      <c r="B5199" s="29" t="n">
        <v>45657</v>
      </c>
      <c r="C5199" s="28" t="n">
        <v>34078.01</v>
      </c>
      <c r="D5199" s="28" t="n">
        <v>1820</v>
      </c>
      <c r="E5199" s="28" t="s">
        <v>380</v>
      </c>
    </row>
    <row r="5200" customFormat="false" ht="15" hidden="false" customHeight="false" outlineLevel="0" collapsed="false">
      <c r="A5200" s="28" t="n">
        <v>142</v>
      </c>
      <c r="B5200" s="29" t="n">
        <v>45688</v>
      </c>
      <c r="C5200" s="28" t="n">
        <v>35486.12</v>
      </c>
      <c r="D5200" s="28" t="n">
        <v>1820</v>
      </c>
      <c r="E5200" s="28" t="s">
        <v>380</v>
      </c>
    </row>
    <row r="5201" customFormat="false" ht="15" hidden="false" customHeight="false" outlineLevel="0" collapsed="false">
      <c r="A5201" s="28" t="n">
        <v>142</v>
      </c>
      <c r="B5201" s="29" t="n">
        <v>45716</v>
      </c>
      <c r="C5201" s="28" t="n">
        <v>36950.27</v>
      </c>
      <c r="D5201" s="28" t="n">
        <v>1820</v>
      </c>
      <c r="E5201" s="28" t="s">
        <v>380</v>
      </c>
    </row>
    <row r="5202" customFormat="false" ht="15" hidden="false" customHeight="false" outlineLevel="0" collapsed="false">
      <c r="A5202" s="28" t="n">
        <v>142</v>
      </c>
      <c r="B5202" s="29" t="n">
        <v>45747</v>
      </c>
      <c r="C5202" s="28" t="n">
        <v>38430.66</v>
      </c>
      <c r="D5202" s="28" t="n">
        <v>1820</v>
      </c>
      <c r="E5202" s="28" t="s">
        <v>380</v>
      </c>
    </row>
    <row r="5203" customFormat="false" ht="15" hidden="false" customHeight="false" outlineLevel="0" collapsed="false">
      <c r="A5203" s="28" t="n">
        <v>142</v>
      </c>
      <c r="B5203" s="29" t="n">
        <v>45777</v>
      </c>
      <c r="C5203" s="28" t="n">
        <v>40233.01</v>
      </c>
      <c r="D5203" s="28" t="n">
        <v>1820</v>
      </c>
      <c r="E5203" s="28" t="s">
        <v>380</v>
      </c>
    </row>
    <row r="5204" customFormat="false" ht="15" hidden="false" customHeight="false" outlineLevel="0" collapsed="false">
      <c r="A5204" s="28" t="n">
        <v>142</v>
      </c>
      <c r="B5204" s="29" t="n">
        <v>45808</v>
      </c>
      <c r="C5204" s="28" t="n">
        <v>41741.26</v>
      </c>
      <c r="D5204" s="28" t="n">
        <v>1820</v>
      </c>
      <c r="E5204" s="28" t="s">
        <v>380</v>
      </c>
    </row>
    <row r="5205" customFormat="false" ht="15" hidden="false" customHeight="false" outlineLevel="0" collapsed="false">
      <c r="A5205" s="28" t="n">
        <v>142</v>
      </c>
      <c r="B5205" s="29" t="n">
        <v>45838</v>
      </c>
      <c r="C5205" s="28" t="n">
        <v>43542.97</v>
      </c>
      <c r="D5205" s="28" t="n">
        <v>1820</v>
      </c>
      <c r="E5205" s="28" t="s">
        <v>380</v>
      </c>
    </row>
    <row r="5206" customFormat="false" ht="15" hidden="false" customHeight="false" outlineLevel="0" collapsed="false">
      <c r="A5206" s="28" t="n">
        <v>142</v>
      </c>
      <c r="B5206" s="29" t="n">
        <v>45869</v>
      </c>
      <c r="C5206" s="28" t="n">
        <v>45145.43</v>
      </c>
      <c r="D5206" s="28" t="n">
        <v>1820</v>
      </c>
      <c r="E5206" s="28" t="s">
        <v>380</v>
      </c>
    </row>
    <row r="5207" customFormat="false" ht="15" hidden="false" customHeight="false" outlineLevel="0" collapsed="false">
      <c r="A5207" s="28" t="n">
        <v>142</v>
      </c>
      <c r="B5207" s="29" t="n">
        <v>45900</v>
      </c>
      <c r="C5207" s="28" t="n">
        <v>46883.52</v>
      </c>
      <c r="D5207" s="28" t="n">
        <v>1820</v>
      </c>
      <c r="E5207" s="28" t="s">
        <v>380</v>
      </c>
    </row>
    <row r="5208" customFormat="false" ht="15" hidden="false" customHeight="false" outlineLevel="0" collapsed="false">
      <c r="A5208" s="28" t="n">
        <v>142</v>
      </c>
      <c r="B5208" s="29" t="n">
        <v>45930</v>
      </c>
      <c r="C5208" s="28" t="n">
        <v>48309.12</v>
      </c>
      <c r="D5208" s="28" t="n">
        <v>1820</v>
      </c>
      <c r="E5208" s="28" t="s">
        <v>380</v>
      </c>
    </row>
    <row r="5209" customFormat="false" ht="15" hidden="false" customHeight="false" outlineLevel="0" collapsed="false">
      <c r="A5209" s="28" t="n">
        <v>142</v>
      </c>
      <c r="B5209" s="29" t="n">
        <v>45961</v>
      </c>
      <c r="C5209" s="28" t="n">
        <v>49842.29</v>
      </c>
      <c r="D5209" s="28" t="n">
        <v>1820</v>
      </c>
      <c r="E5209" s="28" t="s">
        <v>380</v>
      </c>
    </row>
    <row r="5210" customFormat="false" ht="15" hidden="false" customHeight="false" outlineLevel="0" collapsed="false">
      <c r="A5210" s="28" t="n">
        <v>142</v>
      </c>
      <c r="B5210" s="29" t="n">
        <v>45991</v>
      </c>
      <c r="C5210" s="28" t="n">
        <v>49660.18</v>
      </c>
      <c r="D5210" s="28" t="n">
        <v>0</v>
      </c>
      <c r="E5210" s="28" t="s">
        <v>379</v>
      </c>
    </row>
    <row r="5211" customFormat="false" ht="15" hidden="false" customHeight="false" outlineLevel="0" collapsed="false">
      <c r="A5211" s="28" t="n">
        <v>142</v>
      </c>
      <c r="B5211" s="29" t="n">
        <v>46022</v>
      </c>
      <c r="C5211" s="28" t="n">
        <v>51280.64</v>
      </c>
      <c r="D5211" s="28" t="n">
        <v>1820</v>
      </c>
      <c r="E5211" s="28" t="s">
        <v>380</v>
      </c>
    </row>
    <row r="5212" customFormat="false" ht="15" hidden="false" customHeight="false" outlineLevel="0" collapsed="false">
      <c r="A5212" s="28" t="n">
        <v>142</v>
      </c>
      <c r="B5212" s="29" t="n">
        <v>46053</v>
      </c>
      <c r="C5212" s="28" t="n">
        <v>53002.2</v>
      </c>
      <c r="D5212" s="28" t="n">
        <v>1820</v>
      </c>
      <c r="E5212" s="28" t="s">
        <v>380</v>
      </c>
    </row>
    <row r="5213" customFormat="false" ht="15" hidden="false" customHeight="false" outlineLevel="0" collapsed="false">
      <c r="A5213" s="28" t="n">
        <v>142</v>
      </c>
      <c r="B5213" s="29" t="n">
        <v>46081</v>
      </c>
      <c r="C5213" s="28" t="n">
        <v>54452.65</v>
      </c>
      <c r="D5213" s="28" t="n">
        <v>1820</v>
      </c>
      <c r="E5213" s="28" t="s">
        <v>380</v>
      </c>
    </row>
    <row r="5214" customFormat="false" ht="15" hidden="false" customHeight="false" outlineLevel="0" collapsed="false">
      <c r="A5214" s="28" t="n">
        <v>142</v>
      </c>
      <c r="B5214" s="29" t="n">
        <v>46112</v>
      </c>
      <c r="C5214" s="28" t="n">
        <v>55190.39</v>
      </c>
      <c r="D5214" s="28" t="n">
        <v>755.15</v>
      </c>
      <c r="E5214" s="28" t="s">
        <v>381</v>
      </c>
    </row>
    <row r="5215" customFormat="false" ht="15" hidden="false" customHeight="false" outlineLevel="0" collapsed="false">
      <c r="A5215" s="28" t="n">
        <v>142</v>
      </c>
      <c r="B5215" s="29" t="n">
        <v>46142</v>
      </c>
      <c r="C5215" s="28" t="n">
        <v>56510.55</v>
      </c>
      <c r="D5215" s="28" t="n">
        <v>1820</v>
      </c>
      <c r="E5215" s="28" t="s">
        <v>380</v>
      </c>
    </row>
    <row r="5216" customFormat="false" ht="15" hidden="false" customHeight="false" outlineLevel="0" collapsed="false">
      <c r="A5216" s="28" t="n">
        <v>142</v>
      </c>
      <c r="B5216" s="29" t="n">
        <v>46173</v>
      </c>
      <c r="C5216" s="28" t="n">
        <v>57860.06</v>
      </c>
      <c r="D5216" s="28" t="n">
        <v>1820</v>
      </c>
      <c r="E5216" s="28" t="s">
        <v>380</v>
      </c>
    </row>
    <row r="5217" customFormat="false" ht="15" hidden="false" customHeight="false" outlineLevel="0" collapsed="false">
      <c r="A5217" s="28" t="n">
        <v>142</v>
      </c>
      <c r="B5217" s="29" t="n">
        <v>46203</v>
      </c>
      <c r="C5217" s="28" t="n">
        <v>59425.4</v>
      </c>
      <c r="D5217" s="28" t="n">
        <v>1820</v>
      </c>
      <c r="E5217" s="28" t="s">
        <v>380</v>
      </c>
    </row>
    <row r="5218" customFormat="false" ht="15" hidden="false" customHeight="false" outlineLevel="0" collapsed="false">
      <c r="A5218" s="28" t="n">
        <v>142</v>
      </c>
      <c r="B5218" s="29" t="n">
        <v>46234</v>
      </c>
      <c r="C5218" s="28" t="n">
        <v>60265.7</v>
      </c>
      <c r="D5218" s="28" t="n">
        <v>883.26</v>
      </c>
      <c r="E5218" s="28" t="s">
        <v>381</v>
      </c>
    </row>
    <row r="5219" customFormat="false" ht="15" hidden="false" customHeight="false" outlineLevel="0" collapsed="false">
      <c r="A5219" s="28" t="n">
        <v>142</v>
      </c>
      <c r="B5219" s="29" t="n">
        <v>46265</v>
      </c>
      <c r="C5219" s="28" t="n">
        <v>61951.65</v>
      </c>
      <c r="D5219" s="28" t="n">
        <v>1820</v>
      </c>
      <c r="E5219" s="28" t="s">
        <v>380</v>
      </c>
    </row>
    <row r="5220" customFormat="false" ht="15" hidden="false" customHeight="false" outlineLevel="0" collapsed="false">
      <c r="A5220" s="28" t="n">
        <v>143</v>
      </c>
      <c r="B5220" s="29" t="n">
        <v>44957</v>
      </c>
      <c r="C5220" s="28" t="n">
        <v>5640.18</v>
      </c>
      <c r="D5220" s="28" t="n">
        <v>0</v>
      </c>
      <c r="E5220" s="28" t="s">
        <v>379</v>
      </c>
    </row>
    <row r="5221" customFormat="false" ht="15" hidden="false" customHeight="false" outlineLevel="0" collapsed="false">
      <c r="A5221" s="28" t="n">
        <v>143</v>
      </c>
      <c r="B5221" s="29" t="n">
        <v>44985</v>
      </c>
      <c r="C5221" s="28" t="n">
        <v>5746.19</v>
      </c>
      <c r="D5221" s="28" t="n">
        <v>430.02</v>
      </c>
      <c r="E5221" s="28" t="s">
        <v>381</v>
      </c>
    </row>
    <row r="5222" customFormat="false" ht="15" hidden="false" customHeight="false" outlineLevel="0" collapsed="false">
      <c r="A5222" s="28" t="n">
        <v>143</v>
      </c>
      <c r="B5222" s="29" t="n">
        <v>45016</v>
      </c>
      <c r="C5222" s="28" t="n">
        <v>7275.18</v>
      </c>
      <c r="D5222" s="28" t="n">
        <v>1800</v>
      </c>
      <c r="E5222" s="28" t="s">
        <v>380</v>
      </c>
    </row>
    <row r="5223" customFormat="false" ht="15" hidden="false" customHeight="false" outlineLevel="0" collapsed="false">
      <c r="A5223" s="28" t="n">
        <v>143</v>
      </c>
      <c r="B5223" s="29" t="n">
        <v>45046</v>
      </c>
      <c r="C5223" s="28" t="n">
        <v>8859.66</v>
      </c>
      <c r="D5223" s="28" t="n">
        <v>1800</v>
      </c>
      <c r="E5223" s="28" t="s">
        <v>380</v>
      </c>
    </row>
    <row r="5224" customFormat="false" ht="15" hidden="false" customHeight="false" outlineLevel="0" collapsed="false">
      <c r="A5224" s="28" t="n">
        <v>143</v>
      </c>
      <c r="B5224" s="29" t="n">
        <v>45077</v>
      </c>
      <c r="C5224" s="28" t="n">
        <v>10616.27</v>
      </c>
      <c r="D5224" s="28" t="n">
        <v>1800</v>
      </c>
      <c r="E5224" s="28" t="s">
        <v>380</v>
      </c>
    </row>
    <row r="5225" customFormat="false" ht="15" hidden="false" customHeight="false" outlineLevel="0" collapsed="false">
      <c r="A5225" s="28" t="n">
        <v>143</v>
      </c>
      <c r="B5225" s="29" t="n">
        <v>45107</v>
      </c>
      <c r="C5225" s="28" t="n">
        <v>12047.53</v>
      </c>
      <c r="D5225" s="28" t="n">
        <v>1800</v>
      </c>
      <c r="E5225" s="28" t="s">
        <v>380</v>
      </c>
    </row>
    <row r="5226" customFormat="false" ht="15" hidden="false" customHeight="false" outlineLevel="0" collapsed="false">
      <c r="A5226" s="28" t="n">
        <v>143</v>
      </c>
      <c r="B5226" s="29" t="n">
        <v>45138</v>
      </c>
      <c r="C5226" s="28" t="n">
        <v>13731.41</v>
      </c>
      <c r="D5226" s="28" t="n">
        <v>1800</v>
      </c>
      <c r="E5226" s="28" t="s">
        <v>380</v>
      </c>
    </row>
    <row r="5227" customFormat="false" ht="15" hidden="false" customHeight="false" outlineLevel="0" collapsed="false">
      <c r="A5227" s="28" t="n">
        <v>143</v>
      </c>
      <c r="B5227" s="29" t="n">
        <v>45169</v>
      </c>
      <c r="C5227" s="28" t="n">
        <v>13306.13</v>
      </c>
      <c r="D5227" s="28" t="n">
        <v>0</v>
      </c>
      <c r="E5227" s="28" t="s">
        <v>379</v>
      </c>
    </row>
    <row r="5228" customFormat="false" ht="15" hidden="false" customHeight="false" outlineLevel="0" collapsed="false">
      <c r="A5228" s="28" t="n">
        <v>143</v>
      </c>
      <c r="B5228" s="29" t="n">
        <v>45199</v>
      </c>
      <c r="C5228" s="28" t="n">
        <v>14875.88</v>
      </c>
      <c r="D5228" s="28" t="n">
        <v>1800</v>
      </c>
      <c r="E5228" s="28" t="s">
        <v>380</v>
      </c>
    </row>
    <row r="5229" customFormat="false" ht="15" hidden="false" customHeight="false" outlineLevel="0" collapsed="false">
      <c r="A5229" s="28" t="n">
        <v>143</v>
      </c>
      <c r="B5229" s="29" t="n">
        <v>45230</v>
      </c>
      <c r="C5229" s="28" t="n">
        <v>16510.42</v>
      </c>
      <c r="D5229" s="28" t="n">
        <v>1800</v>
      </c>
      <c r="E5229" s="28" t="s">
        <v>380</v>
      </c>
    </row>
    <row r="5230" customFormat="false" ht="15" hidden="false" customHeight="false" outlineLevel="0" collapsed="false">
      <c r="A5230" s="28" t="n">
        <v>143</v>
      </c>
      <c r="B5230" s="29" t="n">
        <v>45260</v>
      </c>
      <c r="C5230" s="28" t="n">
        <v>17811.83</v>
      </c>
      <c r="D5230" s="28" t="n">
        <v>1800</v>
      </c>
      <c r="E5230" s="28" t="s">
        <v>380</v>
      </c>
    </row>
    <row r="5231" customFormat="false" ht="15" hidden="false" customHeight="false" outlineLevel="0" collapsed="false">
      <c r="A5231" s="28" t="n">
        <v>143</v>
      </c>
      <c r="B5231" s="29" t="n">
        <v>45291</v>
      </c>
      <c r="C5231" s="28" t="n">
        <v>19199.21</v>
      </c>
      <c r="D5231" s="28" t="n">
        <v>1800</v>
      </c>
      <c r="E5231" s="28" t="s">
        <v>380</v>
      </c>
    </row>
    <row r="5232" customFormat="false" ht="15" hidden="false" customHeight="false" outlineLevel="0" collapsed="false">
      <c r="A5232" s="28" t="n">
        <v>143</v>
      </c>
      <c r="B5232" s="29" t="n">
        <v>45322</v>
      </c>
      <c r="C5232" s="28" t="n">
        <v>20736.31</v>
      </c>
      <c r="D5232" s="28" t="n">
        <v>1800</v>
      </c>
      <c r="E5232" s="28" t="s">
        <v>380</v>
      </c>
    </row>
    <row r="5233" customFormat="false" ht="15" hidden="false" customHeight="false" outlineLevel="0" collapsed="false">
      <c r="A5233" s="28" t="n">
        <v>143</v>
      </c>
      <c r="B5233" s="29" t="n">
        <v>45351</v>
      </c>
      <c r="C5233" s="28" t="n">
        <v>22147.21</v>
      </c>
      <c r="D5233" s="28" t="n">
        <v>1800</v>
      </c>
      <c r="E5233" s="28" t="s">
        <v>380</v>
      </c>
    </row>
    <row r="5234" customFormat="false" ht="15" hidden="false" customHeight="false" outlineLevel="0" collapsed="false">
      <c r="A5234" s="28" t="n">
        <v>143</v>
      </c>
      <c r="B5234" s="29" t="n">
        <v>45382</v>
      </c>
      <c r="C5234" s="28" t="n">
        <v>23724.94</v>
      </c>
      <c r="D5234" s="28" t="n">
        <v>1800</v>
      </c>
      <c r="E5234" s="28" t="s">
        <v>380</v>
      </c>
    </row>
    <row r="5235" customFormat="false" ht="15" hidden="false" customHeight="false" outlineLevel="0" collapsed="false">
      <c r="A5235" s="28" t="n">
        <v>143</v>
      </c>
      <c r="B5235" s="29" t="n">
        <v>45412</v>
      </c>
      <c r="C5235" s="28" t="n">
        <v>25061.35</v>
      </c>
      <c r="D5235" s="28" t="n">
        <v>1800</v>
      </c>
      <c r="E5235" s="28" t="s">
        <v>380</v>
      </c>
    </row>
    <row r="5236" customFormat="false" ht="15" hidden="false" customHeight="false" outlineLevel="0" collapsed="false">
      <c r="A5236" s="28" t="n">
        <v>143</v>
      </c>
      <c r="B5236" s="29" t="n">
        <v>45443</v>
      </c>
      <c r="C5236" s="28" t="n">
        <v>25834.63</v>
      </c>
      <c r="D5236" s="28" t="n">
        <v>852.8</v>
      </c>
      <c r="E5236" s="28" t="s">
        <v>381</v>
      </c>
    </row>
    <row r="5237" customFormat="false" ht="15" hidden="false" customHeight="false" outlineLevel="0" collapsed="false">
      <c r="A5237" s="28" t="n">
        <v>143</v>
      </c>
      <c r="B5237" s="29" t="n">
        <v>45473</v>
      </c>
      <c r="C5237" s="28" t="n">
        <v>27234.83</v>
      </c>
      <c r="D5237" s="28" t="n">
        <v>1800</v>
      </c>
      <c r="E5237" s="28" t="s">
        <v>380</v>
      </c>
    </row>
    <row r="5238" customFormat="false" ht="15" hidden="false" customHeight="false" outlineLevel="0" collapsed="false">
      <c r="A5238" s="28" t="n">
        <v>143</v>
      </c>
      <c r="B5238" s="29" t="n">
        <v>45504</v>
      </c>
      <c r="C5238" s="28" t="n">
        <v>28835.65</v>
      </c>
      <c r="D5238" s="28" t="n">
        <v>507.33</v>
      </c>
      <c r="E5238" s="28" t="s">
        <v>381</v>
      </c>
    </row>
    <row r="5239" customFormat="false" ht="15" hidden="false" customHeight="false" outlineLevel="0" collapsed="false">
      <c r="A5239" s="28" t="n">
        <v>143</v>
      </c>
      <c r="B5239" s="29" t="n">
        <v>45535</v>
      </c>
      <c r="C5239" s="28" t="n">
        <v>30311.43</v>
      </c>
      <c r="D5239" s="28" t="n">
        <v>94.53</v>
      </c>
      <c r="E5239" s="28" t="s">
        <v>381</v>
      </c>
    </row>
    <row r="5240" customFormat="false" ht="15" hidden="false" customHeight="false" outlineLevel="0" collapsed="false">
      <c r="A5240" s="28" t="n">
        <v>143</v>
      </c>
      <c r="B5240" s="29" t="n">
        <v>45565</v>
      </c>
      <c r="C5240" s="28" t="n">
        <v>31826.98</v>
      </c>
      <c r="D5240" s="28" t="n">
        <v>1800</v>
      </c>
      <c r="E5240" s="28" t="s">
        <v>380</v>
      </c>
    </row>
    <row r="5241" customFormat="false" ht="15" hidden="false" customHeight="false" outlineLevel="0" collapsed="false">
      <c r="A5241" s="28" t="n">
        <v>143</v>
      </c>
      <c r="B5241" s="29" t="n">
        <v>45596</v>
      </c>
      <c r="C5241" s="28" t="n">
        <v>33477.82</v>
      </c>
      <c r="D5241" s="28" t="n">
        <v>1800</v>
      </c>
      <c r="E5241" s="28" t="s">
        <v>380</v>
      </c>
    </row>
    <row r="5242" customFormat="false" ht="15" hidden="false" customHeight="false" outlineLevel="0" collapsed="false">
      <c r="A5242" s="28" t="n">
        <v>143</v>
      </c>
      <c r="B5242" s="29" t="n">
        <v>45626</v>
      </c>
      <c r="C5242" s="28" t="n">
        <v>35152.18</v>
      </c>
      <c r="D5242" s="28" t="n">
        <v>1800</v>
      </c>
      <c r="E5242" s="28" t="s">
        <v>380</v>
      </c>
    </row>
    <row r="5243" customFormat="false" ht="15" hidden="false" customHeight="false" outlineLevel="0" collapsed="false">
      <c r="A5243" s="28" t="n">
        <v>143</v>
      </c>
      <c r="B5243" s="29" t="n">
        <v>45657</v>
      </c>
      <c r="C5243" s="28" t="n">
        <v>36557.98</v>
      </c>
      <c r="D5243" s="28" t="n">
        <v>1800</v>
      </c>
      <c r="E5243" s="28" t="s">
        <v>380</v>
      </c>
    </row>
    <row r="5244" customFormat="false" ht="15" hidden="false" customHeight="false" outlineLevel="0" collapsed="false">
      <c r="A5244" s="28" t="n">
        <v>143</v>
      </c>
      <c r="B5244" s="29" t="n">
        <v>45688</v>
      </c>
      <c r="C5244" s="28" t="n">
        <v>38257.57</v>
      </c>
      <c r="D5244" s="28" t="n">
        <v>1800</v>
      </c>
      <c r="E5244" s="28" t="s">
        <v>380</v>
      </c>
    </row>
    <row r="5245" customFormat="false" ht="15" hidden="false" customHeight="false" outlineLevel="0" collapsed="false">
      <c r="A5245" s="28" t="n">
        <v>143</v>
      </c>
      <c r="B5245" s="29" t="n">
        <v>45716</v>
      </c>
      <c r="C5245" s="28" t="n">
        <v>39903.25</v>
      </c>
      <c r="D5245" s="28" t="n">
        <v>1800</v>
      </c>
      <c r="E5245" s="28" t="s">
        <v>380</v>
      </c>
    </row>
    <row r="5246" customFormat="false" ht="15" hidden="false" customHeight="false" outlineLevel="0" collapsed="false">
      <c r="A5246" s="28" t="n">
        <v>143</v>
      </c>
      <c r="B5246" s="29" t="n">
        <v>45747</v>
      </c>
      <c r="C5246" s="28" t="n">
        <v>41553</v>
      </c>
      <c r="D5246" s="28" t="n">
        <v>1800</v>
      </c>
      <c r="E5246" s="28" t="s">
        <v>380</v>
      </c>
    </row>
    <row r="5247" customFormat="false" ht="15" hidden="false" customHeight="false" outlineLevel="0" collapsed="false">
      <c r="A5247" s="28" t="n">
        <v>143</v>
      </c>
      <c r="B5247" s="29" t="n">
        <v>45777</v>
      </c>
      <c r="C5247" s="28" t="n">
        <v>43222.34</v>
      </c>
      <c r="D5247" s="28" t="n">
        <v>1800</v>
      </c>
      <c r="E5247" s="28" t="s">
        <v>380</v>
      </c>
    </row>
    <row r="5248" customFormat="false" ht="15" hidden="false" customHeight="false" outlineLevel="0" collapsed="false">
      <c r="A5248" s="28" t="n">
        <v>143</v>
      </c>
      <c r="B5248" s="29" t="n">
        <v>45808</v>
      </c>
      <c r="C5248" s="28" t="n">
        <v>44927.98</v>
      </c>
      <c r="D5248" s="28" t="n">
        <v>1800</v>
      </c>
      <c r="E5248" s="28" t="s">
        <v>380</v>
      </c>
    </row>
    <row r="5249" customFormat="false" ht="15" hidden="false" customHeight="false" outlineLevel="0" collapsed="false">
      <c r="A5249" s="28" t="n">
        <v>143</v>
      </c>
      <c r="B5249" s="29" t="n">
        <v>45838</v>
      </c>
      <c r="C5249" s="28" t="n">
        <v>46591.16</v>
      </c>
      <c r="D5249" s="28" t="n">
        <v>1800</v>
      </c>
      <c r="E5249" s="28" t="s">
        <v>380</v>
      </c>
    </row>
    <row r="5250" customFormat="false" ht="15" hidden="false" customHeight="false" outlineLevel="0" collapsed="false">
      <c r="A5250" s="28" t="n">
        <v>143</v>
      </c>
      <c r="B5250" s="29" t="n">
        <v>45869</v>
      </c>
      <c r="C5250" s="28" t="n">
        <v>48274.37</v>
      </c>
      <c r="D5250" s="28" t="n">
        <v>1800</v>
      </c>
      <c r="E5250" s="28" t="s">
        <v>380</v>
      </c>
    </row>
    <row r="5251" customFormat="false" ht="15" hidden="false" customHeight="false" outlineLevel="0" collapsed="false">
      <c r="A5251" s="28" t="n">
        <v>143</v>
      </c>
      <c r="B5251" s="29" t="n">
        <v>45900</v>
      </c>
      <c r="C5251" s="28" t="n">
        <v>49864.55</v>
      </c>
      <c r="D5251" s="28" t="n">
        <v>1800</v>
      </c>
      <c r="E5251" s="28" t="s">
        <v>380</v>
      </c>
    </row>
    <row r="5252" customFormat="false" ht="15" hidden="false" customHeight="false" outlineLevel="0" collapsed="false">
      <c r="A5252" s="28" t="n">
        <v>143</v>
      </c>
      <c r="B5252" s="29" t="n">
        <v>45930</v>
      </c>
      <c r="C5252" s="28" t="n">
        <v>51402.89</v>
      </c>
      <c r="D5252" s="28" t="n">
        <v>1800</v>
      </c>
      <c r="E5252" s="28" t="s">
        <v>380</v>
      </c>
    </row>
    <row r="5253" customFormat="false" ht="15" hidden="false" customHeight="false" outlineLevel="0" collapsed="false">
      <c r="A5253" s="28" t="n">
        <v>143</v>
      </c>
      <c r="B5253" s="29" t="n">
        <v>45961</v>
      </c>
      <c r="C5253" s="28" t="n">
        <v>53071.33</v>
      </c>
      <c r="D5253" s="28" t="n">
        <v>1800</v>
      </c>
      <c r="E5253" s="28" t="s">
        <v>380</v>
      </c>
    </row>
    <row r="5254" customFormat="false" ht="15" hidden="false" customHeight="false" outlineLevel="0" collapsed="false">
      <c r="A5254" s="28" t="n">
        <v>143</v>
      </c>
      <c r="B5254" s="29" t="n">
        <v>45991</v>
      </c>
      <c r="C5254" s="28" t="n">
        <v>54418.81</v>
      </c>
      <c r="D5254" s="28" t="n">
        <v>1800</v>
      </c>
      <c r="E5254" s="28" t="s">
        <v>380</v>
      </c>
    </row>
    <row r="5255" customFormat="false" ht="15" hidden="false" customHeight="false" outlineLevel="0" collapsed="false">
      <c r="A5255" s="28" t="n">
        <v>143</v>
      </c>
      <c r="B5255" s="29" t="n">
        <v>46022</v>
      </c>
      <c r="C5255" s="28" t="n">
        <v>55822.86</v>
      </c>
      <c r="D5255" s="28" t="n">
        <v>1800</v>
      </c>
      <c r="E5255" s="28" t="s">
        <v>380</v>
      </c>
    </row>
    <row r="5256" customFormat="false" ht="15" hidden="false" customHeight="false" outlineLevel="0" collapsed="false">
      <c r="A5256" s="28" t="n">
        <v>143</v>
      </c>
      <c r="B5256" s="29" t="n">
        <v>46053</v>
      </c>
      <c r="C5256" s="28" t="n">
        <v>57532.32</v>
      </c>
      <c r="D5256" s="28" t="n">
        <v>1800</v>
      </c>
      <c r="E5256" s="28" t="s">
        <v>380</v>
      </c>
    </row>
    <row r="5257" customFormat="false" ht="15" hidden="false" customHeight="false" outlineLevel="0" collapsed="false">
      <c r="A5257" s="28" t="n">
        <v>143</v>
      </c>
      <c r="B5257" s="29" t="n">
        <v>46081</v>
      </c>
      <c r="C5257" s="28" t="n">
        <v>58865.36</v>
      </c>
      <c r="D5257" s="28" t="n">
        <v>1800</v>
      </c>
      <c r="E5257" s="28" t="s">
        <v>380</v>
      </c>
    </row>
    <row r="5258" customFormat="false" ht="15" hidden="false" customHeight="false" outlineLevel="0" collapsed="false">
      <c r="A5258" s="28" t="n">
        <v>143</v>
      </c>
      <c r="B5258" s="29" t="n">
        <v>46112</v>
      </c>
      <c r="C5258" s="28" t="n">
        <v>59051.01</v>
      </c>
      <c r="D5258" s="28" t="n">
        <v>362.4</v>
      </c>
      <c r="E5258" s="28" t="s">
        <v>381</v>
      </c>
    </row>
    <row r="5259" customFormat="false" ht="15" hidden="false" customHeight="false" outlineLevel="0" collapsed="false">
      <c r="A5259" s="28" t="n">
        <v>143</v>
      </c>
      <c r="B5259" s="29" t="n">
        <v>46142</v>
      </c>
      <c r="C5259" s="28" t="n">
        <v>60795.33</v>
      </c>
      <c r="D5259" s="28" t="n">
        <v>1800</v>
      </c>
      <c r="E5259" s="28" t="s">
        <v>380</v>
      </c>
    </row>
    <row r="5260" customFormat="false" ht="15" hidden="false" customHeight="false" outlineLevel="0" collapsed="false">
      <c r="A5260" s="28" t="n">
        <v>143</v>
      </c>
      <c r="B5260" s="29" t="n">
        <v>46173</v>
      </c>
      <c r="C5260" s="28" t="n">
        <v>61464.02</v>
      </c>
      <c r="D5260" s="28" t="n">
        <v>1031.67</v>
      </c>
      <c r="E5260" s="28" t="s">
        <v>381</v>
      </c>
    </row>
    <row r="5261" customFormat="false" ht="15" hidden="false" customHeight="false" outlineLevel="0" collapsed="false">
      <c r="A5261" s="28" t="n">
        <v>143</v>
      </c>
      <c r="B5261" s="29" t="n">
        <v>46203</v>
      </c>
      <c r="C5261" s="28" t="n">
        <v>61754.9</v>
      </c>
      <c r="D5261" s="28" t="n">
        <v>563.34</v>
      </c>
      <c r="E5261" s="28" t="s">
        <v>381</v>
      </c>
    </row>
    <row r="5262" customFormat="false" ht="15" hidden="false" customHeight="false" outlineLevel="0" collapsed="false">
      <c r="A5262" s="28" t="n">
        <v>143</v>
      </c>
      <c r="B5262" s="29" t="n">
        <v>46234</v>
      </c>
      <c r="C5262" s="28" t="n">
        <v>63102.22</v>
      </c>
      <c r="D5262" s="28" t="n">
        <v>1800</v>
      </c>
      <c r="E5262" s="28" t="s">
        <v>380</v>
      </c>
    </row>
    <row r="5263" customFormat="false" ht="15" hidden="false" customHeight="false" outlineLevel="0" collapsed="false">
      <c r="A5263" s="28" t="n">
        <v>143</v>
      </c>
      <c r="B5263" s="29" t="n">
        <v>46265</v>
      </c>
      <c r="C5263" s="28" t="n">
        <v>62812.09</v>
      </c>
      <c r="D5263" s="28" t="n">
        <v>0</v>
      </c>
      <c r="E5263" s="28" t="s">
        <v>379</v>
      </c>
    </row>
    <row r="5264" customFormat="false" ht="15" hidden="false" customHeight="false" outlineLevel="0" collapsed="false">
      <c r="A5264" s="28" t="n">
        <v>144</v>
      </c>
      <c r="B5264" s="29" t="n">
        <v>44957</v>
      </c>
      <c r="C5264" s="28" t="n">
        <v>13071.11</v>
      </c>
      <c r="D5264" s="28" t="n">
        <v>1820</v>
      </c>
      <c r="E5264" s="28" t="s">
        <v>380</v>
      </c>
    </row>
    <row r="5265" customFormat="false" ht="15" hidden="false" customHeight="false" outlineLevel="0" collapsed="false">
      <c r="A5265" s="28" t="n">
        <v>144</v>
      </c>
      <c r="B5265" s="29" t="n">
        <v>44985</v>
      </c>
      <c r="C5265" s="28" t="n">
        <v>14385.69</v>
      </c>
      <c r="D5265" s="28" t="n">
        <v>1820</v>
      </c>
      <c r="E5265" s="28" t="s">
        <v>380</v>
      </c>
    </row>
    <row r="5266" customFormat="false" ht="15" hidden="false" customHeight="false" outlineLevel="0" collapsed="false">
      <c r="A5266" s="28" t="n">
        <v>144</v>
      </c>
      <c r="B5266" s="29" t="n">
        <v>45016</v>
      </c>
      <c r="C5266" s="28" t="n">
        <v>15133.49</v>
      </c>
      <c r="D5266" s="28" t="n">
        <v>799.95</v>
      </c>
      <c r="E5266" s="28" t="s">
        <v>381</v>
      </c>
    </row>
    <row r="5267" customFormat="false" ht="15" hidden="false" customHeight="false" outlineLevel="0" collapsed="false">
      <c r="A5267" s="28" t="n">
        <v>144</v>
      </c>
      <c r="B5267" s="29" t="n">
        <v>45046</v>
      </c>
      <c r="C5267" s="28" t="n">
        <v>16842.35</v>
      </c>
      <c r="D5267" s="28" t="n">
        <v>1820</v>
      </c>
      <c r="E5267" s="28" t="s">
        <v>380</v>
      </c>
    </row>
    <row r="5268" customFormat="false" ht="15" hidden="false" customHeight="false" outlineLevel="0" collapsed="false">
      <c r="A5268" s="28" t="n">
        <v>144</v>
      </c>
      <c r="B5268" s="29" t="n">
        <v>45077</v>
      </c>
      <c r="C5268" s="28" t="n">
        <v>18386.36</v>
      </c>
      <c r="D5268" s="28" t="n">
        <v>1820</v>
      </c>
      <c r="E5268" s="28" t="s">
        <v>380</v>
      </c>
    </row>
    <row r="5269" customFormat="false" ht="15" hidden="false" customHeight="false" outlineLevel="0" collapsed="false">
      <c r="A5269" s="28" t="n">
        <v>144</v>
      </c>
      <c r="B5269" s="29" t="n">
        <v>45107</v>
      </c>
      <c r="C5269" s="28" t="n">
        <v>20129.18</v>
      </c>
      <c r="D5269" s="28" t="n">
        <v>1820</v>
      </c>
      <c r="E5269" s="28" t="s">
        <v>380</v>
      </c>
    </row>
    <row r="5270" customFormat="false" ht="15" hidden="false" customHeight="false" outlineLevel="0" collapsed="false">
      <c r="A5270" s="28" t="n">
        <v>144</v>
      </c>
      <c r="B5270" s="29" t="n">
        <v>45138</v>
      </c>
      <c r="C5270" s="28" t="n">
        <v>21842.38</v>
      </c>
      <c r="D5270" s="28" t="n">
        <v>1820</v>
      </c>
      <c r="E5270" s="28" t="s">
        <v>380</v>
      </c>
    </row>
    <row r="5271" customFormat="false" ht="15" hidden="false" customHeight="false" outlineLevel="0" collapsed="false">
      <c r="A5271" s="28" t="n">
        <v>144</v>
      </c>
      <c r="B5271" s="29" t="n">
        <v>45169</v>
      </c>
      <c r="C5271" s="28" t="n">
        <v>22667.77</v>
      </c>
      <c r="D5271" s="28" t="n">
        <v>1247.15</v>
      </c>
      <c r="E5271" s="28" t="s">
        <v>381</v>
      </c>
    </row>
    <row r="5272" customFormat="false" ht="15" hidden="false" customHeight="false" outlineLevel="0" collapsed="false">
      <c r="A5272" s="28" t="n">
        <v>144</v>
      </c>
      <c r="B5272" s="29" t="n">
        <v>45199</v>
      </c>
      <c r="C5272" s="28" t="n">
        <v>24444.89</v>
      </c>
      <c r="D5272" s="28" t="n">
        <v>1820</v>
      </c>
      <c r="E5272" s="28" t="s">
        <v>380</v>
      </c>
    </row>
    <row r="5273" customFormat="false" ht="15" hidden="false" customHeight="false" outlineLevel="0" collapsed="false">
      <c r="A5273" s="28" t="n">
        <v>144</v>
      </c>
      <c r="B5273" s="29" t="n">
        <v>45230</v>
      </c>
      <c r="C5273" s="28" t="n">
        <v>25925.28</v>
      </c>
      <c r="D5273" s="28" t="n">
        <v>1820</v>
      </c>
      <c r="E5273" s="28" t="s">
        <v>380</v>
      </c>
    </row>
    <row r="5274" customFormat="false" ht="15" hidden="false" customHeight="false" outlineLevel="0" collapsed="false">
      <c r="A5274" s="28" t="n">
        <v>144</v>
      </c>
      <c r="B5274" s="29" t="n">
        <v>45260</v>
      </c>
      <c r="C5274" s="28" t="n">
        <v>27451.55</v>
      </c>
      <c r="D5274" s="28" t="n">
        <v>1820</v>
      </c>
      <c r="E5274" s="28" t="s">
        <v>380</v>
      </c>
    </row>
    <row r="5275" customFormat="false" ht="15" hidden="false" customHeight="false" outlineLevel="0" collapsed="false">
      <c r="A5275" s="28" t="n">
        <v>144</v>
      </c>
      <c r="B5275" s="29" t="n">
        <v>45291</v>
      </c>
      <c r="C5275" s="28" t="n">
        <v>28892.75</v>
      </c>
      <c r="D5275" s="28" t="n">
        <v>1820</v>
      </c>
      <c r="E5275" s="28" t="s">
        <v>380</v>
      </c>
    </row>
    <row r="5276" customFormat="false" ht="15" hidden="false" customHeight="false" outlineLevel="0" collapsed="false">
      <c r="A5276" s="28" t="n">
        <v>144</v>
      </c>
      <c r="B5276" s="29" t="n">
        <v>45322</v>
      </c>
      <c r="C5276" s="28" t="n">
        <v>30383.88</v>
      </c>
      <c r="D5276" s="28" t="n">
        <v>1820</v>
      </c>
      <c r="E5276" s="28" t="s">
        <v>380</v>
      </c>
    </row>
    <row r="5277" customFormat="false" ht="15" hidden="false" customHeight="false" outlineLevel="0" collapsed="false">
      <c r="A5277" s="28" t="n">
        <v>144</v>
      </c>
      <c r="B5277" s="29" t="n">
        <v>45351</v>
      </c>
      <c r="C5277" s="28" t="n">
        <v>31863.93</v>
      </c>
      <c r="D5277" s="28" t="n">
        <v>1820</v>
      </c>
      <c r="E5277" s="28" t="s">
        <v>380</v>
      </c>
    </row>
    <row r="5278" customFormat="false" ht="15" hidden="false" customHeight="false" outlineLevel="0" collapsed="false">
      <c r="A5278" s="28" t="n">
        <v>144</v>
      </c>
      <c r="B5278" s="29" t="n">
        <v>45382</v>
      </c>
      <c r="C5278" s="28" t="n">
        <v>33242.3</v>
      </c>
      <c r="D5278" s="28" t="n">
        <v>1820</v>
      </c>
      <c r="E5278" s="28" t="s">
        <v>380</v>
      </c>
    </row>
    <row r="5279" customFormat="false" ht="15" hidden="false" customHeight="false" outlineLevel="0" collapsed="false">
      <c r="A5279" s="28" t="n">
        <v>144</v>
      </c>
      <c r="B5279" s="29" t="n">
        <v>45412</v>
      </c>
      <c r="C5279" s="28" t="n">
        <v>34676.89</v>
      </c>
      <c r="D5279" s="28" t="n">
        <v>1820</v>
      </c>
      <c r="E5279" s="28" t="s">
        <v>380</v>
      </c>
    </row>
    <row r="5280" customFormat="false" ht="15" hidden="false" customHeight="false" outlineLevel="0" collapsed="false">
      <c r="A5280" s="28" t="n">
        <v>144</v>
      </c>
      <c r="B5280" s="29" t="n">
        <v>45443</v>
      </c>
      <c r="C5280" s="28" t="n">
        <v>35965.38</v>
      </c>
      <c r="D5280" s="28" t="n">
        <v>1820</v>
      </c>
      <c r="E5280" s="28" t="s">
        <v>380</v>
      </c>
    </row>
    <row r="5281" customFormat="false" ht="15" hidden="false" customHeight="false" outlineLevel="0" collapsed="false">
      <c r="A5281" s="28" t="n">
        <v>144</v>
      </c>
      <c r="B5281" s="29" t="n">
        <v>45473</v>
      </c>
      <c r="C5281" s="28" t="n">
        <v>36910.62</v>
      </c>
      <c r="D5281" s="28" t="n">
        <v>1247.72</v>
      </c>
      <c r="E5281" s="28" t="s">
        <v>381</v>
      </c>
    </row>
    <row r="5282" customFormat="false" ht="15" hidden="false" customHeight="false" outlineLevel="0" collapsed="false">
      <c r="A5282" s="28" t="n">
        <v>144</v>
      </c>
      <c r="B5282" s="29" t="n">
        <v>45504</v>
      </c>
      <c r="C5282" s="28" t="n">
        <v>38533.51</v>
      </c>
      <c r="D5282" s="28" t="n">
        <v>1820</v>
      </c>
      <c r="E5282" s="28" t="s">
        <v>380</v>
      </c>
    </row>
    <row r="5283" customFormat="false" ht="15" hidden="false" customHeight="false" outlineLevel="0" collapsed="false">
      <c r="A5283" s="28" t="n">
        <v>144</v>
      </c>
      <c r="B5283" s="29" t="n">
        <v>45535</v>
      </c>
      <c r="C5283" s="28" t="n">
        <v>39869.15</v>
      </c>
      <c r="D5283" s="28" t="n">
        <v>1820</v>
      </c>
      <c r="E5283" s="28" t="s">
        <v>380</v>
      </c>
    </row>
    <row r="5284" customFormat="false" ht="15" hidden="false" customHeight="false" outlineLevel="0" collapsed="false">
      <c r="A5284" s="28" t="n">
        <v>144</v>
      </c>
      <c r="B5284" s="29" t="n">
        <v>45565</v>
      </c>
      <c r="C5284" s="28" t="n">
        <v>40387.57</v>
      </c>
      <c r="D5284" s="28" t="n">
        <v>706.88</v>
      </c>
      <c r="E5284" s="28" t="s">
        <v>381</v>
      </c>
    </row>
    <row r="5285" customFormat="false" ht="15" hidden="false" customHeight="false" outlineLevel="0" collapsed="false">
      <c r="A5285" s="28" t="n">
        <v>144</v>
      </c>
      <c r="B5285" s="29" t="n">
        <v>45596</v>
      </c>
      <c r="C5285" s="28" t="n">
        <v>42090.11</v>
      </c>
      <c r="D5285" s="28" t="n">
        <v>1820</v>
      </c>
      <c r="E5285" s="28" t="s">
        <v>380</v>
      </c>
    </row>
    <row r="5286" customFormat="false" ht="15" hidden="false" customHeight="false" outlineLevel="0" collapsed="false">
      <c r="A5286" s="28" t="n">
        <v>144</v>
      </c>
      <c r="B5286" s="29" t="n">
        <v>45626</v>
      </c>
      <c r="C5286" s="28" t="n">
        <v>43443.93</v>
      </c>
      <c r="D5286" s="28" t="n">
        <v>1820</v>
      </c>
      <c r="E5286" s="28" t="s">
        <v>380</v>
      </c>
    </row>
    <row r="5287" customFormat="false" ht="15" hidden="false" customHeight="false" outlineLevel="0" collapsed="false">
      <c r="A5287" s="28" t="n">
        <v>144</v>
      </c>
      <c r="B5287" s="29" t="n">
        <v>45657</v>
      </c>
      <c r="C5287" s="28" t="n">
        <v>45094.1</v>
      </c>
      <c r="D5287" s="28" t="n">
        <v>1820</v>
      </c>
      <c r="E5287" s="28" t="s">
        <v>380</v>
      </c>
    </row>
    <row r="5288" customFormat="false" ht="15" hidden="false" customHeight="false" outlineLevel="0" collapsed="false">
      <c r="A5288" s="28" t="n">
        <v>144</v>
      </c>
      <c r="B5288" s="29" t="n">
        <v>45688</v>
      </c>
      <c r="C5288" s="28" t="n">
        <v>46601.82</v>
      </c>
      <c r="D5288" s="28" t="n">
        <v>1820</v>
      </c>
      <c r="E5288" s="28" t="s">
        <v>380</v>
      </c>
    </row>
    <row r="5289" customFormat="false" ht="15" hidden="false" customHeight="false" outlineLevel="0" collapsed="false">
      <c r="A5289" s="28" t="n">
        <v>144</v>
      </c>
      <c r="B5289" s="29" t="n">
        <v>45716</v>
      </c>
      <c r="C5289" s="28" t="n">
        <v>48030.62</v>
      </c>
      <c r="D5289" s="28" t="n">
        <v>1820</v>
      </c>
      <c r="E5289" s="28" t="s">
        <v>380</v>
      </c>
    </row>
    <row r="5290" customFormat="false" ht="15" hidden="false" customHeight="false" outlineLevel="0" collapsed="false">
      <c r="A5290" s="28" t="n">
        <v>144</v>
      </c>
      <c r="B5290" s="29" t="n">
        <v>45747</v>
      </c>
      <c r="C5290" s="28" t="n">
        <v>49820.32</v>
      </c>
      <c r="D5290" s="28" t="n">
        <v>1820</v>
      </c>
      <c r="E5290" s="28" t="s">
        <v>380</v>
      </c>
    </row>
    <row r="5291" customFormat="false" ht="15" hidden="false" customHeight="false" outlineLevel="0" collapsed="false">
      <c r="A5291" s="28" t="n">
        <v>144</v>
      </c>
      <c r="B5291" s="29" t="n">
        <v>45777</v>
      </c>
      <c r="C5291" s="28" t="n">
        <v>51349.37</v>
      </c>
      <c r="D5291" s="28" t="n">
        <v>1820</v>
      </c>
      <c r="E5291" s="28" t="s">
        <v>380</v>
      </c>
    </row>
    <row r="5292" customFormat="false" ht="15" hidden="false" customHeight="false" outlineLevel="0" collapsed="false">
      <c r="A5292" s="28" t="n">
        <v>144</v>
      </c>
      <c r="B5292" s="29" t="n">
        <v>45808</v>
      </c>
      <c r="C5292" s="28" t="n">
        <v>52696.45</v>
      </c>
      <c r="D5292" s="28" t="n">
        <v>1820</v>
      </c>
      <c r="E5292" s="28" t="s">
        <v>380</v>
      </c>
    </row>
    <row r="5293" customFormat="false" ht="15" hidden="false" customHeight="false" outlineLevel="0" collapsed="false">
      <c r="A5293" s="28" t="n">
        <v>144</v>
      </c>
      <c r="B5293" s="29" t="n">
        <v>45838</v>
      </c>
      <c r="C5293" s="28" t="n">
        <v>54447.03</v>
      </c>
      <c r="D5293" s="28" t="n">
        <v>1820</v>
      </c>
      <c r="E5293" s="28" t="s">
        <v>380</v>
      </c>
    </row>
    <row r="5294" customFormat="false" ht="15" hidden="false" customHeight="false" outlineLevel="0" collapsed="false">
      <c r="A5294" s="28" t="n">
        <v>144</v>
      </c>
      <c r="B5294" s="29" t="n">
        <v>45869</v>
      </c>
      <c r="C5294" s="28" t="n">
        <v>55821.26</v>
      </c>
      <c r="D5294" s="28" t="n">
        <v>1820</v>
      </c>
      <c r="E5294" s="28" t="s">
        <v>380</v>
      </c>
    </row>
    <row r="5295" customFormat="false" ht="15" hidden="false" customHeight="false" outlineLevel="0" collapsed="false">
      <c r="A5295" s="28" t="n">
        <v>144</v>
      </c>
      <c r="B5295" s="29" t="n">
        <v>45900</v>
      </c>
      <c r="C5295" s="28" t="n">
        <v>57555.55</v>
      </c>
      <c r="D5295" s="28" t="n">
        <v>1820</v>
      </c>
      <c r="E5295" s="28" t="s">
        <v>380</v>
      </c>
    </row>
    <row r="5296" customFormat="false" ht="15" hidden="false" customHeight="false" outlineLevel="0" collapsed="false">
      <c r="A5296" s="28" t="n">
        <v>144</v>
      </c>
      <c r="B5296" s="29" t="n">
        <v>45930</v>
      </c>
      <c r="C5296" s="28" t="n">
        <v>58897.09</v>
      </c>
      <c r="D5296" s="28" t="n">
        <v>1820</v>
      </c>
      <c r="E5296" s="28" t="s">
        <v>380</v>
      </c>
    </row>
    <row r="5297" customFormat="false" ht="15" hidden="false" customHeight="false" outlineLevel="0" collapsed="false">
      <c r="A5297" s="28" t="n">
        <v>144</v>
      </c>
      <c r="B5297" s="29" t="n">
        <v>45961</v>
      </c>
      <c r="C5297" s="28" t="n">
        <v>60310.56</v>
      </c>
      <c r="D5297" s="28" t="n">
        <v>1820</v>
      </c>
      <c r="E5297" s="28" t="s">
        <v>380</v>
      </c>
    </row>
    <row r="5298" customFormat="false" ht="15" hidden="false" customHeight="false" outlineLevel="0" collapsed="false">
      <c r="A5298" s="28" t="n">
        <v>144</v>
      </c>
      <c r="B5298" s="29" t="n">
        <v>45991</v>
      </c>
      <c r="C5298" s="28" t="n">
        <v>61713.89</v>
      </c>
      <c r="D5298" s="28" t="n">
        <v>1820</v>
      </c>
      <c r="E5298" s="28" t="s">
        <v>380</v>
      </c>
    </row>
    <row r="5299" customFormat="false" ht="15" hidden="false" customHeight="false" outlineLevel="0" collapsed="false">
      <c r="A5299" s="28" t="n">
        <v>144</v>
      </c>
      <c r="B5299" s="29" t="n">
        <v>46022</v>
      </c>
      <c r="C5299" s="28" t="n">
        <v>63213.04</v>
      </c>
      <c r="D5299" s="28" t="n">
        <v>1820</v>
      </c>
      <c r="E5299" s="28" t="s">
        <v>380</v>
      </c>
    </row>
    <row r="5300" customFormat="false" ht="15" hidden="false" customHeight="false" outlineLevel="0" collapsed="false">
      <c r="A5300" s="28" t="n">
        <v>144</v>
      </c>
      <c r="B5300" s="29" t="n">
        <v>46053</v>
      </c>
      <c r="C5300" s="28" t="n">
        <v>63453.63</v>
      </c>
      <c r="D5300" s="28" t="n">
        <v>521.78</v>
      </c>
      <c r="E5300" s="28" t="s">
        <v>381</v>
      </c>
    </row>
    <row r="5301" customFormat="false" ht="15" hidden="false" customHeight="false" outlineLevel="0" collapsed="false">
      <c r="A5301" s="28" t="n">
        <v>144</v>
      </c>
      <c r="B5301" s="29" t="n">
        <v>46081</v>
      </c>
      <c r="C5301" s="28" t="n">
        <v>64779.72</v>
      </c>
      <c r="D5301" s="28" t="n">
        <v>1820</v>
      </c>
      <c r="E5301" s="28" t="s">
        <v>380</v>
      </c>
    </row>
    <row r="5302" customFormat="false" ht="15" hidden="false" customHeight="false" outlineLevel="0" collapsed="false">
      <c r="A5302" s="28" t="n">
        <v>144</v>
      </c>
      <c r="B5302" s="29" t="n">
        <v>46112</v>
      </c>
      <c r="C5302" s="28" t="n">
        <v>66059.1</v>
      </c>
      <c r="D5302" s="28" t="n">
        <v>1820</v>
      </c>
      <c r="E5302" s="28" t="s">
        <v>380</v>
      </c>
    </row>
    <row r="5303" customFormat="false" ht="15" hidden="false" customHeight="false" outlineLevel="0" collapsed="false">
      <c r="A5303" s="28" t="n">
        <v>144</v>
      </c>
      <c r="B5303" s="29" t="n">
        <v>46142</v>
      </c>
      <c r="C5303" s="28" t="n">
        <v>67659.84</v>
      </c>
      <c r="D5303" s="28" t="n">
        <v>1820</v>
      </c>
      <c r="E5303" s="28" t="s">
        <v>380</v>
      </c>
    </row>
    <row r="5304" customFormat="false" ht="15" hidden="false" customHeight="false" outlineLevel="0" collapsed="false">
      <c r="A5304" s="28" t="n">
        <v>144</v>
      </c>
      <c r="B5304" s="29" t="n">
        <v>46173</v>
      </c>
      <c r="C5304" s="28" t="n">
        <v>69434.06</v>
      </c>
      <c r="D5304" s="28" t="n">
        <v>1820</v>
      </c>
      <c r="E5304" s="28" t="s">
        <v>380</v>
      </c>
    </row>
    <row r="5305" customFormat="false" ht="15" hidden="false" customHeight="false" outlineLevel="0" collapsed="false">
      <c r="A5305" s="28" t="n">
        <v>144</v>
      </c>
      <c r="B5305" s="29" t="n">
        <v>46203</v>
      </c>
      <c r="C5305" s="28" t="n">
        <v>70015.45</v>
      </c>
      <c r="D5305" s="28" t="n">
        <v>688.29</v>
      </c>
      <c r="E5305" s="28" t="s">
        <v>381</v>
      </c>
    </row>
    <row r="5306" customFormat="false" ht="15" hidden="false" customHeight="false" outlineLevel="0" collapsed="false">
      <c r="A5306" s="28" t="n">
        <v>144</v>
      </c>
      <c r="B5306" s="29" t="n">
        <v>46234</v>
      </c>
      <c r="C5306" s="28" t="n">
        <v>71801.18</v>
      </c>
      <c r="D5306" s="28" t="n">
        <v>1820</v>
      </c>
      <c r="E5306" s="28" t="s">
        <v>380</v>
      </c>
    </row>
    <row r="5307" customFormat="false" ht="15" hidden="false" customHeight="false" outlineLevel="0" collapsed="false">
      <c r="A5307" s="28" t="n">
        <v>144</v>
      </c>
      <c r="B5307" s="29" t="n">
        <v>46265</v>
      </c>
      <c r="C5307" s="28" t="n">
        <v>73517.54</v>
      </c>
      <c r="D5307" s="28" t="n">
        <v>1820</v>
      </c>
      <c r="E5307" s="28" t="s">
        <v>380</v>
      </c>
    </row>
    <row r="5308" customFormat="false" ht="15" hidden="false" customHeight="false" outlineLevel="0" collapsed="false">
      <c r="A5308" s="28" t="n">
        <v>145</v>
      </c>
      <c r="B5308" s="29" t="n">
        <v>44957</v>
      </c>
      <c r="C5308" s="28" t="n">
        <v>13729.82</v>
      </c>
      <c r="D5308" s="28" t="n">
        <v>1410</v>
      </c>
      <c r="E5308" s="28" t="s">
        <v>380</v>
      </c>
    </row>
    <row r="5309" customFormat="false" ht="15" hidden="false" customHeight="false" outlineLevel="0" collapsed="false">
      <c r="A5309" s="28" t="n">
        <v>145</v>
      </c>
      <c r="B5309" s="29" t="n">
        <v>44985</v>
      </c>
      <c r="C5309" s="28" t="n">
        <v>14855.68</v>
      </c>
      <c r="D5309" s="28" t="n">
        <v>1410</v>
      </c>
      <c r="E5309" s="28" t="s">
        <v>380</v>
      </c>
    </row>
    <row r="5310" customFormat="false" ht="15" hidden="false" customHeight="false" outlineLevel="0" collapsed="false">
      <c r="A5310" s="28" t="n">
        <v>145</v>
      </c>
      <c r="B5310" s="29" t="n">
        <v>45016</v>
      </c>
      <c r="C5310" s="28" t="n">
        <v>16245.61</v>
      </c>
      <c r="D5310" s="28" t="n">
        <v>1410</v>
      </c>
      <c r="E5310" s="28" t="s">
        <v>380</v>
      </c>
    </row>
    <row r="5311" customFormat="false" ht="15" hidden="false" customHeight="false" outlineLevel="0" collapsed="false">
      <c r="A5311" s="28" t="n">
        <v>145</v>
      </c>
      <c r="B5311" s="29" t="n">
        <v>45046</v>
      </c>
      <c r="C5311" s="28" t="n">
        <v>15932.42</v>
      </c>
      <c r="D5311" s="28" t="n">
        <v>0</v>
      </c>
      <c r="E5311" s="28" t="s">
        <v>379</v>
      </c>
    </row>
    <row r="5312" customFormat="false" ht="15" hidden="false" customHeight="false" outlineLevel="0" collapsed="false">
      <c r="A5312" s="28" t="n">
        <v>145</v>
      </c>
      <c r="B5312" s="29" t="n">
        <v>45077</v>
      </c>
      <c r="C5312" s="28" t="n">
        <v>17110.18</v>
      </c>
      <c r="D5312" s="28" t="n">
        <v>1410</v>
      </c>
      <c r="E5312" s="28" t="s">
        <v>380</v>
      </c>
    </row>
    <row r="5313" customFormat="false" ht="15" hidden="false" customHeight="false" outlineLevel="0" collapsed="false">
      <c r="A5313" s="28" t="n">
        <v>145</v>
      </c>
      <c r="B5313" s="29" t="n">
        <v>45107</v>
      </c>
      <c r="C5313" s="28" t="n">
        <v>18387.84</v>
      </c>
      <c r="D5313" s="28" t="n">
        <v>1410</v>
      </c>
      <c r="E5313" s="28" t="s">
        <v>380</v>
      </c>
    </row>
    <row r="5314" customFormat="false" ht="15" hidden="false" customHeight="false" outlineLevel="0" collapsed="false">
      <c r="A5314" s="28" t="n">
        <v>145</v>
      </c>
      <c r="B5314" s="29" t="n">
        <v>45138</v>
      </c>
      <c r="C5314" s="28" t="n">
        <v>19484.22</v>
      </c>
      <c r="D5314" s="28" t="n">
        <v>1410</v>
      </c>
      <c r="E5314" s="28" t="s">
        <v>380</v>
      </c>
    </row>
    <row r="5315" customFormat="false" ht="15" hidden="false" customHeight="false" outlineLevel="0" collapsed="false">
      <c r="A5315" s="28" t="n">
        <v>145</v>
      </c>
      <c r="B5315" s="29" t="n">
        <v>45169</v>
      </c>
      <c r="C5315" s="28" t="n">
        <v>20793.81</v>
      </c>
      <c r="D5315" s="28" t="n">
        <v>1410</v>
      </c>
      <c r="E5315" s="28" t="s">
        <v>380</v>
      </c>
    </row>
    <row r="5316" customFormat="false" ht="15" hidden="false" customHeight="false" outlineLevel="0" collapsed="false">
      <c r="A5316" s="28" t="n">
        <v>145</v>
      </c>
      <c r="B5316" s="29" t="n">
        <v>45199</v>
      </c>
      <c r="C5316" s="28" t="n">
        <v>22066.11</v>
      </c>
      <c r="D5316" s="28" t="n">
        <v>1410</v>
      </c>
      <c r="E5316" s="28" t="s">
        <v>380</v>
      </c>
    </row>
    <row r="5317" customFormat="false" ht="15" hidden="false" customHeight="false" outlineLevel="0" collapsed="false">
      <c r="A5317" s="28" t="n">
        <v>145</v>
      </c>
      <c r="B5317" s="29" t="n">
        <v>45230</v>
      </c>
      <c r="C5317" s="28" t="n">
        <v>22196.3</v>
      </c>
      <c r="D5317" s="28" t="n">
        <v>366.37</v>
      </c>
      <c r="E5317" s="28" t="s">
        <v>381</v>
      </c>
    </row>
    <row r="5318" customFormat="false" ht="15" hidden="false" customHeight="false" outlineLevel="0" collapsed="false">
      <c r="A5318" s="28" t="n">
        <v>145</v>
      </c>
      <c r="B5318" s="29" t="n">
        <v>45260</v>
      </c>
      <c r="C5318" s="28" t="n">
        <v>21943.5</v>
      </c>
      <c r="D5318" s="28" t="n">
        <v>0</v>
      </c>
      <c r="E5318" s="28" t="s">
        <v>379</v>
      </c>
    </row>
    <row r="5319" customFormat="false" ht="15" hidden="false" customHeight="false" outlineLevel="0" collapsed="false">
      <c r="A5319" s="28" t="n">
        <v>145</v>
      </c>
      <c r="B5319" s="29" t="n">
        <v>45291</v>
      </c>
      <c r="C5319" s="28" t="n">
        <v>23181.5</v>
      </c>
      <c r="D5319" s="28" t="n">
        <v>1410</v>
      </c>
      <c r="E5319" s="28" t="s">
        <v>380</v>
      </c>
    </row>
    <row r="5320" customFormat="false" ht="15" hidden="false" customHeight="false" outlineLevel="0" collapsed="false">
      <c r="A5320" s="28" t="n">
        <v>145</v>
      </c>
      <c r="B5320" s="29" t="n">
        <v>45322</v>
      </c>
      <c r="C5320" s="28" t="n">
        <v>24208.75</v>
      </c>
      <c r="D5320" s="28" t="n">
        <v>1410</v>
      </c>
      <c r="E5320" s="28" t="s">
        <v>380</v>
      </c>
    </row>
    <row r="5321" customFormat="false" ht="15" hidden="false" customHeight="false" outlineLevel="0" collapsed="false">
      <c r="A5321" s="28" t="n">
        <v>145</v>
      </c>
      <c r="B5321" s="29" t="n">
        <v>45351</v>
      </c>
      <c r="C5321" s="28" t="n">
        <v>25554.16</v>
      </c>
      <c r="D5321" s="28" t="n">
        <v>1410</v>
      </c>
      <c r="E5321" s="28" t="s">
        <v>380</v>
      </c>
    </row>
    <row r="5322" customFormat="false" ht="15" hidden="false" customHeight="false" outlineLevel="0" collapsed="false">
      <c r="A5322" s="28" t="n">
        <v>145</v>
      </c>
      <c r="B5322" s="29" t="n">
        <v>45382</v>
      </c>
      <c r="C5322" s="28" t="n">
        <v>26674.64</v>
      </c>
      <c r="D5322" s="28" t="n">
        <v>1410</v>
      </c>
      <c r="E5322" s="28" t="s">
        <v>380</v>
      </c>
    </row>
    <row r="5323" customFormat="false" ht="15" hidden="false" customHeight="false" outlineLevel="0" collapsed="false">
      <c r="A5323" s="28" t="n">
        <v>145</v>
      </c>
      <c r="B5323" s="29" t="n">
        <v>45412</v>
      </c>
      <c r="C5323" s="28" t="n">
        <v>27263.42</v>
      </c>
      <c r="D5323" s="28" t="n">
        <v>928.74</v>
      </c>
      <c r="E5323" s="28" t="s">
        <v>381</v>
      </c>
    </row>
    <row r="5324" customFormat="false" ht="15" hidden="false" customHeight="false" outlineLevel="0" collapsed="false">
      <c r="A5324" s="28" t="n">
        <v>145</v>
      </c>
      <c r="B5324" s="29" t="n">
        <v>45443</v>
      </c>
      <c r="C5324" s="28" t="n">
        <v>28262.39</v>
      </c>
      <c r="D5324" s="28" t="n">
        <v>1410</v>
      </c>
      <c r="E5324" s="28" t="s">
        <v>380</v>
      </c>
    </row>
    <row r="5325" customFormat="false" ht="15" hidden="false" customHeight="false" outlineLevel="0" collapsed="false">
      <c r="A5325" s="28" t="n">
        <v>145</v>
      </c>
      <c r="B5325" s="29" t="n">
        <v>45473</v>
      </c>
      <c r="C5325" s="28" t="n">
        <v>28656.41</v>
      </c>
      <c r="D5325" s="28" t="n">
        <v>809.49</v>
      </c>
      <c r="E5325" s="28" t="s">
        <v>381</v>
      </c>
    </row>
    <row r="5326" customFormat="false" ht="15" hidden="false" customHeight="false" outlineLevel="0" collapsed="false">
      <c r="A5326" s="28" t="n">
        <v>145</v>
      </c>
      <c r="B5326" s="29" t="n">
        <v>45504</v>
      </c>
      <c r="C5326" s="28" t="n">
        <v>29805.9</v>
      </c>
      <c r="D5326" s="28" t="n">
        <v>1410</v>
      </c>
      <c r="E5326" s="28" t="s">
        <v>380</v>
      </c>
    </row>
    <row r="5327" customFormat="false" ht="15" hidden="false" customHeight="false" outlineLevel="0" collapsed="false">
      <c r="A5327" s="28" t="n">
        <v>145</v>
      </c>
      <c r="B5327" s="29" t="n">
        <v>45535</v>
      </c>
      <c r="C5327" s="28" t="n">
        <v>30837.24</v>
      </c>
      <c r="D5327" s="28" t="n">
        <v>1410</v>
      </c>
      <c r="E5327" s="28" t="s">
        <v>380</v>
      </c>
    </row>
    <row r="5328" customFormat="false" ht="15" hidden="false" customHeight="false" outlineLevel="0" collapsed="false">
      <c r="A5328" s="28" t="n">
        <v>145</v>
      </c>
      <c r="B5328" s="29" t="n">
        <v>45565</v>
      </c>
      <c r="C5328" s="28" t="n">
        <v>31410.97</v>
      </c>
      <c r="D5328" s="28" t="n">
        <v>881.12</v>
      </c>
      <c r="E5328" s="28" t="s">
        <v>381</v>
      </c>
    </row>
    <row r="5329" customFormat="false" ht="15" hidden="false" customHeight="false" outlineLevel="0" collapsed="false">
      <c r="A5329" s="28" t="n">
        <v>145</v>
      </c>
      <c r="B5329" s="29" t="n">
        <v>45596</v>
      </c>
      <c r="C5329" s="28" t="n">
        <v>32753.27</v>
      </c>
      <c r="D5329" s="28" t="n">
        <v>1410</v>
      </c>
      <c r="E5329" s="28" t="s">
        <v>380</v>
      </c>
    </row>
    <row r="5330" customFormat="false" ht="15" hidden="false" customHeight="false" outlineLevel="0" collapsed="false">
      <c r="A5330" s="28" t="n">
        <v>145</v>
      </c>
      <c r="B5330" s="29" t="n">
        <v>45626</v>
      </c>
      <c r="C5330" s="28" t="n">
        <v>33824.84</v>
      </c>
      <c r="D5330" s="28" t="n">
        <v>1410</v>
      </c>
      <c r="E5330" s="28" t="s">
        <v>380</v>
      </c>
    </row>
    <row r="5331" customFormat="false" ht="15" hidden="false" customHeight="false" outlineLevel="0" collapsed="false">
      <c r="A5331" s="28" t="n">
        <v>145</v>
      </c>
      <c r="B5331" s="29" t="n">
        <v>45657</v>
      </c>
      <c r="C5331" s="28" t="n">
        <v>35008.3</v>
      </c>
      <c r="D5331" s="28" t="n">
        <v>1410</v>
      </c>
      <c r="E5331" s="28" t="s">
        <v>380</v>
      </c>
    </row>
    <row r="5332" customFormat="false" ht="15" hidden="false" customHeight="false" outlineLevel="0" collapsed="false">
      <c r="A5332" s="28" t="n">
        <v>145</v>
      </c>
      <c r="B5332" s="29" t="n">
        <v>45688</v>
      </c>
      <c r="C5332" s="28" t="n">
        <v>36205.34</v>
      </c>
      <c r="D5332" s="28" t="n">
        <v>1410</v>
      </c>
      <c r="E5332" s="28" t="s">
        <v>380</v>
      </c>
    </row>
    <row r="5333" customFormat="false" ht="15" hidden="false" customHeight="false" outlineLevel="0" collapsed="false">
      <c r="A5333" s="28" t="n">
        <v>145</v>
      </c>
      <c r="B5333" s="29" t="n">
        <v>45716</v>
      </c>
      <c r="C5333" s="28" t="n">
        <v>37324.73</v>
      </c>
      <c r="D5333" s="28" t="n">
        <v>1410</v>
      </c>
      <c r="E5333" s="28" t="s">
        <v>380</v>
      </c>
    </row>
    <row r="5334" customFormat="false" ht="15" hidden="false" customHeight="false" outlineLevel="0" collapsed="false">
      <c r="A5334" s="28" t="n">
        <v>145</v>
      </c>
      <c r="B5334" s="29" t="n">
        <v>45747</v>
      </c>
      <c r="C5334" s="28" t="n">
        <v>38523.56</v>
      </c>
      <c r="D5334" s="28" t="n">
        <v>1410</v>
      </c>
      <c r="E5334" s="28" t="s">
        <v>380</v>
      </c>
    </row>
    <row r="5335" customFormat="false" ht="15" hidden="false" customHeight="false" outlineLevel="0" collapsed="false">
      <c r="A5335" s="28" t="n">
        <v>145</v>
      </c>
      <c r="B5335" s="29" t="n">
        <v>45777</v>
      </c>
      <c r="C5335" s="28" t="n">
        <v>38813.93</v>
      </c>
      <c r="D5335" s="28" t="n">
        <v>565.49</v>
      </c>
      <c r="E5335" s="28" t="s">
        <v>381</v>
      </c>
    </row>
    <row r="5336" customFormat="false" ht="15" hidden="false" customHeight="false" outlineLevel="0" collapsed="false">
      <c r="A5336" s="28" t="n">
        <v>145</v>
      </c>
      <c r="B5336" s="29" t="n">
        <v>45808</v>
      </c>
      <c r="C5336" s="28" t="n">
        <v>39962.4</v>
      </c>
      <c r="D5336" s="28" t="n">
        <v>1410</v>
      </c>
      <c r="E5336" s="28" t="s">
        <v>380</v>
      </c>
    </row>
    <row r="5337" customFormat="false" ht="15" hidden="false" customHeight="false" outlineLevel="0" collapsed="false">
      <c r="A5337" s="28" t="n">
        <v>145</v>
      </c>
      <c r="B5337" s="29" t="n">
        <v>45838</v>
      </c>
      <c r="C5337" s="28" t="n">
        <v>40968.6</v>
      </c>
      <c r="D5337" s="28" t="n">
        <v>1410</v>
      </c>
      <c r="E5337" s="28" t="s">
        <v>380</v>
      </c>
    </row>
    <row r="5338" customFormat="false" ht="15" hidden="false" customHeight="false" outlineLevel="0" collapsed="false">
      <c r="A5338" s="28" t="n">
        <v>145</v>
      </c>
      <c r="B5338" s="29" t="n">
        <v>45869</v>
      </c>
      <c r="C5338" s="28" t="n">
        <v>42296.73</v>
      </c>
      <c r="D5338" s="28" t="n">
        <v>1410</v>
      </c>
      <c r="E5338" s="28" t="s">
        <v>380</v>
      </c>
    </row>
    <row r="5339" customFormat="false" ht="15" hidden="false" customHeight="false" outlineLevel="0" collapsed="false">
      <c r="A5339" s="28" t="n">
        <v>145</v>
      </c>
      <c r="B5339" s="29" t="n">
        <v>45900</v>
      </c>
      <c r="C5339" s="28" t="n">
        <v>43464.38</v>
      </c>
      <c r="D5339" s="28" t="n">
        <v>1410</v>
      </c>
      <c r="E5339" s="28" t="s">
        <v>380</v>
      </c>
    </row>
    <row r="5340" customFormat="false" ht="15" hidden="false" customHeight="false" outlineLevel="0" collapsed="false">
      <c r="A5340" s="28" t="n">
        <v>145</v>
      </c>
      <c r="B5340" s="29" t="n">
        <v>45930</v>
      </c>
      <c r="C5340" s="28" t="n">
        <v>43805.61</v>
      </c>
      <c r="D5340" s="28" t="n">
        <v>342.88</v>
      </c>
      <c r="E5340" s="28" t="s">
        <v>381</v>
      </c>
    </row>
    <row r="5341" customFormat="false" ht="15" hidden="false" customHeight="false" outlineLevel="0" collapsed="false">
      <c r="A5341" s="28" t="n">
        <v>145</v>
      </c>
      <c r="B5341" s="29" t="n">
        <v>45961</v>
      </c>
      <c r="C5341" s="28" t="n">
        <v>45118.15</v>
      </c>
      <c r="D5341" s="28" t="n">
        <v>1410</v>
      </c>
      <c r="E5341" s="28" t="s">
        <v>380</v>
      </c>
    </row>
    <row r="5342" customFormat="false" ht="15" hidden="false" customHeight="false" outlineLevel="0" collapsed="false">
      <c r="A5342" s="28" t="n">
        <v>145</v>
      </c>
      <c r="B5342" s="29" t="n">
        <v>45991</v>
      </c>
      <c r="C5342" s="28" t="n">
        <v>46259.91</v>
      </c>
      <c r="D5342" s="28" t="n">
        <v>1410</v>
      </c>
      <c r="E5342" s="28" t="s">
        <v>380</v>
      </c>
    </row>
    <row r="5343" customFormat="false" ht="15" hidden="false" customHeight="false" outlineLevel="0" collapsed="false">
      <c r="A5343" s="28" t="n">
        <v>145</v>
      </c>
      <c r="B5343" s="29" t="n">
        <v>46022</v>
      </c>
      <c r="C5343" s="28" t="n">
        <v>47060.91</v>
      </c>
      <c r="D5343" s="28" t="n">
        <v>949.76</v>
      </c>
      <c r="E5343" s="28" t="s">
        <v>381</v>
      </c>
    </row>
    <row r="5344" customFormat="false" ht="15" hidden="false" customHeight="false" outlineLevel="0" collapsed="false">
      <c r="A5344" s="28" t="n">
        <v>145</v>
      </c>
      <c r="B5344" s="29" t="n">
        <v>46053</v>
      </c>
      <c r="C5344" s="28" t="n">
        <v>48414.79</v>
      </c>
      <c r="D5344" s="28" t="n">
        <v>1410</v>
      </c>
      <c r="E5344" s="28" t="s">
        <v>380</v>
      </c>
    </row>
    <row r="5345" customFormat="false" ht="15" hidden="false" customHeight="false" outlineLevel="0" collapsed="false">
      <c r="A5345" s="28" t="n">
        <v>145</v>
      </c>
      <c r="B5345" s="29" t="n">
        <v>46081</v>
      </c>
      <c r="C5345" s="28" t="n">
        <v>49804</v>
      </c>
      <c r="D5345" s="28" t="n">
        <v>1410</v>
      </c>
      <c r="E5345" s="28" t="s">
        <v>380</v>
      </c>
    </row>
    <row r="5346" customFormat="false" ht="15" hidden="false" customHeight="false" outlineLevel="0" collapsed="false">
      <c r="A5346" s="28" t="n">
        <v>145</v>
      </c>
      <c r="B5346" s="29" t="n">
        <v>46112</v>
      </c>
      <c r="C5346" s="28" t="n">
        <v>51152.34</v>
      </c>
      <c r="D5346" s="28" t="n">
        <v>1410</v>
      </c>
      <c r="E5346" s="28" t="s">
        <v>380</v>
      </c>
    </row>
    <row r="5347" customFormat="false" ht="15" hidden="false" customHeight="false" outlineLevel="0" collapsed="false">
      <c r="A5347" s="28" t="n">
        <v>145</v>
      </c>
      <c r="B5347" s="29" t="n">
        <v>46142</v>
      </c>
      <c r="C5347" s="28" t="n">
        <v>52289.34</v>
      </c>
      <c r="D5347" s="28" t="n">
        <v>1410</v>
      </c>
      <c r="E5347" s="28" t="s">
        <v>380</v>
      </c>
    </row>
    <row r="5348" customFormat="false" ht="15" hidden="false" customHeight="false" outlineLevel="0" collapsed="false">
      <c r="A5348" s="28" t="n">
        <v>145</v>
      </c>
      <c r="B5348" s="29" t="n">
        <v>46173</v>
      </c>
      <c r="C5348" s="28" t="n">
        <v>53341.78</v>
      </c>
      <c r="D5348" s="28" t="n">
        <v>1410</v>
      </c>
      <c r="E5348" s="28" t="s">
        <v>380</v>
      </c>
    </row>
    <row r="5349" customFormat="false" ht="15" hidden="false" customHeight="false" outlineLevel="0" collapsed="false">
      <c r="A5349" s="28" t="n">
        <v>145</v>
      </c>
      <c r="B5349" s="29" t="n">
        <v>46203</v>
      </c>
      <c r="C5349" s="28" t="n">
        <v>54491.35</v>
      </c>
      <c r="D5349" s="28" t="n">
        <v>1410</v>
      </c>
      <c r="E5349" s="28" t="s">
        <v>380</v>
      </c>
    </row>
    <row r="5350" customFormat="false" ht="15" hidden="false" customHeight="false" outlineLevel="0" collapsed="false">
      <c r="A5350" s="28" t="n">
        <v>145</v>
      </c>
      <c r="B5350" s="29" t="n">
        <v>46234</v>
      </c>
      <c r="C5350" s="28" t="n">
        <v>55793.87</v>
      </c>
      <c r="D5350" s="28" t="n">
        <v>1410</v>
      </c>
      <c r="E5350" s="28" t="s">
        <v>380</v>
      </c>
    </row>
    <row r="5351" customFormat="false" ht="15" hidden="false" customHeight="false" outlineLevel="0" collapsed="false">
      <c r="A5351" s="28" t="n">
        <v>145</v>
      </c>
      <c r="B5351" s="29" t="n">
        <v>46265</v>
      </c>
      <c r="C5351" s="28" t="n">
        <v>57007.99</v>
      </c>
      <c r="D5351" s="28" t="n">
        <v>1410</v>
      </c>
      <c r="E5351" s="28" t="s">
        <v>380</v>
      </c>
    </row>
    <row r="5352" customFormat="false" ht="15" hidden="false" customHeight="false" outlineLevel="0" collapsed="false">
      <c r="A5352" s="28" t="n">
        <v>146</v>
      </c>
      <c r="B5352" s="29" t="n">
        <v>46053</v>
      </c>
      <c r="C5352" s="28" t="n">
        <v>5066.96</v>
      </c>
      <c r="D5352" s="28" t="n">
        <v>1520</v>
      </c>
      <c r="E5352" s="28" t="s">
        <v>380</v>
      </c>
    </row>
    <row r="5353" customFormat="false" ht="15" hidden="false" customHeight="false" outlineLevel="0" collapsed="false">
      <c r="A5353" s="28" t="n">
        <v>146</v>
      </c>
      <c r="B5353" s="29" t="n">
        <v>46081</v>
      </c>
      <c r="C5353" s="28" t="n">
        <v>6176.12</v>
      </c>
      <c r="D5353" s="28" t="n">
        <v>1520</v>
      </c>
      <c r="E5353" s="28" t="s">
        <v>380</v>
      </c>
    </row>
    <row r="5354" customFormat="false" ht="15" hidden="false" customHeight="false" outlineLevel="0" collapsed="false">
      <c r="A5354" s="28" t="n">
        <v>146</v>
      </c>
      <c r="B5354" s="29" t="n">
        <v>46112</v>
      </c>
      <c r="C5354" s="28" t="n">
        <v>7545.1</v>
      </c>
      <c r="D5354" s="28" t="n">
        <v>1520</v>
      </c>
      <c r="E5354" s="28" t="s">
        <v>380</v>
      </c>
    </row>
    <row r="5355" customFormat="false" ht="15" hidden="false" customHeight="false" outlineLevel="0" collapsed="false">
      <c r="A5355" s="28" t="n">
        <v>146</v>
      </c>
      <c r="B5355" s="29" t="n">
        <v>46142</v>
      </c>
      <c r="C5355" s="28" t="n">
        <v>7141.73</v>
      </c>
      <c r="D5355" s="28" t="n">
        <v>0</v>
      </c>
      <c r="E5355" s="28" t="s">
        <v>379</v>
      </c>
    </row>
    <row r="5356" customFormat="false" ht="15" hidden="false" customHeight="false" outlineLevel="0" collapsed="false">
      <c r="A5356" s="28" t="n">
        <v>146</v>
      </c>
      <c r="B5356" s="29" t="n">
        <v>46173</v>
      </c>
      <c r="C5356" s="28" t="n">
        <v>8651.21</v>
      </c>
      <c r="D5356" s="28" t="n">
        <v>1520</v>
      </c>
      <c r="E5356" s="28" t="s">
        <v>380</v>
      </c>
    </row>
    <row r="5357" customFormat="false" ht="15" hidden="false" customHeight="false" outlineLevel="0" collapsed="false">
      <c r="A5357" s="28" t="n">
        <v>146</v>
      </c>
      <c r="B5357" s="29" t="n">
        <v>46203</v>
      </c>
      <c r="C5357" s="28" t="n">
        <v>9217.33</v>
      </c>
      <c r="D5357" s="28" t="n">
        <v>998.28</v>
      </c>
      <c r="E5357" s="28" t="s">
        <v>381</v>
      </c>
    </row>
    <row r="5358" customFormat="false" ht="15" hidden="false" customHeight="false" outlineLevel="0" collapsed="false">
      <c r="A5358" s="28" t="n">
        <v>146</v>
      </c>
      <c r="B5358" s="29" t="n">
        <v>46234</v>
      </c>
      <c r="C5358" s="28" t="n">
        <v>10369.79</v>
      </c>
      <c r="D5358" s="28" t="n">
        <v>1520</v>
      </c>
      <c r="E5358" s="28" t="s">
        <v>380</v>
      </c>
    </row>
    <row r="5359" customFormat="false" ht="15" hidden="false" customHeight="false" outlineLevel="0" collapsed="false">
      <c r="A5359" s="28" t="n">
        <v>146</v>
      </c>
      <c r="B5359" s="29" t="n">
        <v>46265</v>
      </c>
      <c r="C5359" s="28" t="n">
        <v>11637.89</v>
      </c>
      <c r="D5359" s="28" t="n">
        <v>1520</v>
      </c>
      <c r="E5359" s="28" t="s">
        <v>380</v>
      </c>
    </row>
    <row r="5360" customFormat="false" ht="15" hidden="false" customHeight="false" outlineLevel="0" collapsed="false">
      <c r="A5360" s="28" t="n">
        <v>147</v>
      </c>
      <c r="B5360" s="29" t="n">
        <v>44957</v>
      </c>
      <c r="C5360" s="28" t="n">
        <v>4729.29</v>
      </c>
      <c r="D5360" s="28" t="n">
        <v>480.09</v>
      </c>
      <c r="E5360" s="28" t="s">
        <v>381</v>
      </c>
    </row>
    <row r="5361" customFormat="false" ht="15" hidden="false" customHeight="false" outlineLevel="0" collapsed="false">
      <c r="A5361" s="28" t="n">
        <v>147</v>
      </c>
      <c r="B5361" s="29" t="n">
        <v>44985</v>
      </c>
      <c r="C5361" s="28" t="n">
        <v>5959.93</v>
      </c>
      <c r="D5361" s="28" t="n">
        <v>1650</v>
      </c>
      <c r="E5361" s="28" t="s">
        <v>380</v>
      </c>
    </row>
    <row r="5362" customFormat="false" ht="15" hidden="false" customHeight="false" outlineLevel="0" collapsed="false">
      <c r="A5362" s="28" t="n">
        <v>147</v>
      </c>
      <c r="B5362" s="29" t="n">
        <v>45016</v>
      </c>
      <c r="C5362" s="28" t="n">
        <v>6034.77</v>
      </c>
      <c r="D5362" s="28" t="n">
        <v>547.38</v>
      </c>
      <c r="E5362" s="28" t="s">
        <v>381</v>
      </c>
    </row>
    <row r="5363" customFormat="false" ht="15" hidden="false" customHeight="false" outlineLevel="0" collapsed="false">
      <c r="A5363" s="28" t="n">
        <v>147</v>
      </c>
      <c r="B5363" s="29" t="n">
        <v>45046</v>
      </c>
      <c r="C5363" s="28" t="n">
        <v>7199.8</v>
      </c>
      <c r="D5363" s="28" t="n">
        <v>1650</v>
      </c>
      <c r="E5363" s="28" t="s">
        <v>380</v>
      </c>
    </row>
    <row r="5364" customFormat="false" ht="15" hidden="false" customHeight="false" outlineLevel="0" collapsed="false">
      <c r="A5364" s="28" t="n">
        <v>147</v>
      </c>
      <c r="B5364" s="29" t="n">
        <v>45077</v>
      </c>
      <c r="C5364" s="28" t="n">
        <v>7179.18</v>
      </c>
      <c r="D5364" s="28" t="n">
        <v>0</v>
      </c>
      <c r="E5364" s="28" t="s">
        <v>379</v>
      </c>
    </row>
    <row r="5365" customFormat="false" ht="15" hidden="false" customHeight="false" outlineLevel="0" collapsed="false">
      <c r="A5365" s="28" t="n">
        <v>147</v>
      </c>
      <c r="B5365" s="29" t="n">
        <v>45107</v>
      </c>
      <c r="C5365" s="28" t="n">
        <v>8701.88</v>
      </c>
      <c r="D5365" s="28" t="n">
        <v>1650</v>
      </c>
      <c r="E5365" s="28" t="s">
        <v>380</v>
      </c>
    </row>
    <row r="5366" customFormat="false" ht="15" hidden="false" customHeight="false" outlineLevel="0" collapsed="false">
      <c r="A5366" s="28" t="n">
        <v>147</v>
      </c>
      <c r="B5366" s="29" t="n">
        <v>45138</v>
      </c>
      <c r="C5366" s="28" t="n">
        <v>10103.06</v>
      </c>
      <c r="D5366" s="28" t="n">
        <v>1650</v>
      </c>
      <c r="E5366" s="28" t="s">
        <v>380</v>
      </c>
    </row>
    <row r="5367" customFormat="false" ht="15" hidden="false" customHeight="false" outlineLevel="0" collapsed="false">
      <c r="A5367" s="28" t="n">
        <v>147</v>
      </c>
      <c r="B5367" s="29" t="n">
        <v>45169</v>
      </c>
      <c r="C5367" s="28" t="n">
        <v>11503.06</v>
      </c>
      <c r="D5367" s="28" t="n">
        <v>1650</v>
      </c>
      <c r="E5367" s="28" t="s">
        <v>380</v>
      </c>
    </row>
    <row r="5368" customFormat="false" ht="15" hidden="false" customHeight="false" outlineLevel="0" collapsed="false">
      <c r="A5368" s="28" t="n">
        <v>147</v>
      </c>
      <c r="B5368" s="29" t="n">
        <v>45199</v>
      </c>
      <c r="C5368" s="28" t="n">
        <v>12676.41</v>
      </c>
      <c r="D5368" s="28" t="n">
        <v>1650</v>
      </c>
      <c r="E5368" s="28" t="s">
        <v>380</v>
      </c>
    </row>
    <row r="5369" customFormat="false" ht="15" hidden="false" customHeight="false" outlineLevel="0" collapsed="false">
      <c r="A5369" s="28" t="n">
        <v>147</v>
      </c>
      <c r="B5369" s="29" t="n">
        <v>45230</v>
      </c>
      <c r="C5369" s="28" t="n">
        <v>14308.95</v>
      </c>
      <c r="D5369" s="28" t="n">
        <v>1650</v>
      </c>
      <c r="E5369" s="28" t="s">
        <v>380</v>
      </c>
    </row>
    <row r="5370" customFormat="false" ht="15" hidden="false" customHeight="false" outlineLevel="0" collapsed="false">
      <c r="A5370" s="28" t="n">
        <v>147</v>
      </c>
      <c r="B5370" s="29" t="n">
        <v>45260</v>
      </c>
      <c r="C5370" s="28" t="n">
        <v>14494.27</v>
      </c>
      <c r="D5370" s="28" t="n">
        <v>601.61</v>
      </c>
      <c r="E5370" s="28" t="s">
        <v>381</v>
      </c>
    </row>
    <row r="5371" customFormat="false" ht="15" hidden="false" customHeight="false" outlineLevel="0" collapsed="false">
      <c r="A5371" s="28" t="n">
        <v>147</v>
      </c>
      <c r="B5371" s="29" t="n">
        <v>45291</v>
      </c>
      <c r="C5371" s="28" t="n">
        <v>16077.67</v>
      </c>
      <c r="D5371" s="28" t="n">
        <v>1650</v>
      </c>
      <c r="E5371" s="28" t="s">
        <v>380</v>
      </c>
    </row>
    <row r="5372" customFormat="false" ht="15" hidden="false" customHeight="false" outlineLevel="0" collapsed="false">
      <c r="A5372" s="28" t="n">
        <v>147</v>
      </c>
      <c r="B5372" s="29" t="n">
        <v>45322</v>
      </c>
      <c r="C5372" s="28" t="n">
        <v>17484.06</v>
      </c>
      <c r="D5372" s="28" t="n">
        <v>1650</v>
      </c>
      <c r="E5372" s="28" t="s">
        <v>380</v>
      </c>
    </row>
    <row r="5373" customFormat="false" ht="15" hidden="false" customHeight="false" outlineLevel="0" collapsed="false">
      <c r="A5373" s="28" t="n">
        <v>147</v>
      </c>
      <c r="B5373" s="29" t="n">
        <v>45351</v>
      </c>
      <c r="C5373" s="28" t="n">
        <v>18881.39</v>
      </c>
      <c r="D5373" s="28" t="n">
        <v>1650</v>
      </c>
      <c r="E5373" s="28" t="s">
        <v>380</v>
      </c>
    </row>
    <row r="5374" customFormat="false" ht="15" hidden="false" customHeight="false" outlineLevel="0" collapsed="false">
      <c r="A5374" s="28" t="n">
        <v>147</v>
      </c>
      <c r="B5374" s="29" t="n">
        <v>45382</v>
      </c>
      <c r="C5374" s="28" t="n">
        <v>20342.84</v>
      </c>
      <c r="D5374" s="28" t="n">
        <v>1650</v>
      </c>
      <c r="E5374" s="28" t="s">
        <v>380</v>
      </c>
    </row>
    <row r="5375" customFormat="false" ht="15" hidden="false" customHeight="false" outlineLevel="0" collapsed="false">
      <c r="A5375" s="28" t="n">
        <v>147</v>
      </c>
      <c r="B5375" s="29" t="n">
        <v>45412</v>
      </c>
      <c r="C5375" s="28" t="n">
        <v>21506.48</v>
      </c>
      <c r="D5375" s="28" t="n">
        <v>1650</v>
      </c>
      <c r="E5375" s="28" t="s">
        <v>380</v>
      </c>
    </row>
    <row r="5376" customFormat="false" ht="15" hidden="false" customHeight="false" outlineLevel="0" collapsed="false">
      <c r="A5376" s="28" t="n">
        <v>147</v>
      </c>
      <c r="B5376" s="29" t="n">
        <v>45443</v>
      </c>
      <c r="C5376" s="28" t="n">
        <v>21197.88</v>
      </c>
      <c r="D5376" s="28" t="n">
        <v>0</v>
      </c>
      <c r="E5376" s="28" t="s">
        <v>379</v>
      </c>
    </row>
    <row r="5377" customFormat="false" ht="15" hidden="false" customHeight="false" outlineLevel="0" collapsed="false">
      <c r="A5377" s="28" t="n">
        <v>147</v>
      </c>
      <c r="B5377" s="29" t="n">
        <v>45473</v>
      </c>
      <c r="C5377" s="28" t="n">
        <v>22745.91</v>
      </c>
      <c r="D5377" s="28" t="n">
        <v>1650</v>
      </c>
      <c r="E5377" s="28" t="s">
        <v>380</v>
      </c>
    </row>
    <row r="5378" customFormat="false" ht="15" hidden="false" customHeight="false" outlineLevel="0" collapsed="false">
      <c r="A5378" s="28" t="n">
        <v>147</v>
      </c>
      <c r="B5378" s="29" t="n">
        <v>45504</v>
      </c>
      <c r="C5378" s="28" t="n">
        <v>24369.94</v>
      </c>
      <c r="D5378" s="28" t="n">
        <v>1650</v>
      </c>
      <c r="E5378" s="28" t="s">
        <v>380</v>
      </c>
    </row>
    <row r="5379" customFormat="false" ht="15" hidden="false" customHeight="false" outlineLevel="0" collapsed="false">
      <c r="A5379" s="28" t="n">
        <v>147</v>
      </c>
      <c r="B5379" s="29" t="n">
        <v>45535</v>
      </c>
      <c r="C5379" s="28" t="n">
        <v>25581.84</v>
      </c>
      <c r="D5379" s="28" t="n">
        <v>1650</v>
      </c>
      <c r="E5379" s="28" t="s">
        <v>380</v>
      </c>
    </row>
    <row r="5380" customFormat="false" ht="15" hidden="false" customHeight="false" outlineLevel="0" collapsed="false">
      <c r="A5380" s="28" t="n">
        <v>147</v>
      </c>
      <c r="B5380" s="29" t="n">
        <v>45565</v>
      </c>
      <c r="C5380" s="28" t="n">
        <v>26939.01</v>
      </c>
      <c r="D5380" s="28" t="n">
        <v>1650</v>
      </c>
      <c r="E5380" s="28" t="s">
        <v>380</v>
      </c>
    </row>
    <row r="5381" customFormat="false" ht="15" hidden="false" customHeight="false" outlineLevel="0" collapsed="false">
      <c r="A5381" s="28" t="n">
        <v>147</v>
      </c>
      <c r="B5381" s="29" t="n">
        <v>45596</v>
      </c>
      <c r="C5381" s="28" t="n">
        <v>27691.96</v>
      </c>
      <c r="D5381" s="28" t="n">
        <v>1148.64</v>
      </c>
      <c r="E5381" s="28" t="s">
        <v>381</v>
      </c>
    </row>
    <row r="5382" customFormat="false" ht="15" hidden="false" customHeight="false" outlineLevel="0" collapsed="false">
      <c r="A5382" s="28" t="n">
        <v>147</v>
      </c>
      <c r="B5382" s="29" t="n">
        <v>45626</v>
      </c>
      <c r="C5382" s="28" t="n">
        <v>28476.16</v>
      </c>
      <c r="D5382" s="28" t="n">
        <v>788.71</v>
      </c>
      <c r="E5382" s="28" t="s">
        <v>381</v>
      </c>
    </row>
    <row r="5383" customFormat="false" ht="15" hidden="false" customHeight="false" outlineLevel="0" collapsed="false">
      <c r="A5383" s="28" t="n">
        <v>147</v>
      </c>
      <c r="B5383" s="29" t="n">
        <v>45657</v>
      </c>
      <c r="C5383" s="28" t="n">
        <v>29714.96</v>
      </c>
      <c r="D5383" s="28" t="n">
        <v>1650</v>
      </c>
      <c r="E5383" s="28" t="s">
        <v>380</v>
      </c>
    </row>
    <row r="5384" customFormat="false" ht="15" hidden="false" customHeight="false" outlineLevel="0" collapsed="false">
      <c r="A5384" s="28" t="n">
        <v>147</v>
      </c>
      <c r="B5384" s="29" t="n">
        <v>45688</v>
      </c>
      <c r="C5384" s="28" t="n">
        <v>30992.11</v>
      </c>
      <c r="D5384" s="28" t="n">
        <v>1650</v>
      </c>
      <c r="E5384" s="28" t="s">
        <v>380</v>
      </c>
    </row>
    <row r="5385" customFormat="false" ht="15" hidden="false" customHeight="false" outlineLevel="0" collapsed="false">
      <c r="A5385" s="28" t="n">
        <v>147</v>
      </c>
      <c r="B5385" s="29" t="n">
        <v>45716</v>
      </c>
      <c r="C5385" s="28" t="n">
        <v>31101.99</v>
      </c>
      <c r="D5385" s="28" t="n">
        <v>395.7</v>
      </c>
      <c r="E5385" s="28" t="s">
        <v>381</v>
      </c>
    </row>
    <row r="5386" customFormat="false" ht="15" hidden="false" customHeight="false" outlineLevel="0" collapsed="false">
      <c r="A5386" s="28" t="n">
        <v>147</v>
      </c>
      <c r="B5386" s="29" t="n">
        <v>45747</v>
      </c>
      <c r="C5386" s="28" t="n">
        <v>32500.06</v>
      </c>
      <c r="D5386" s="28" t="n">
        <v>1650</v>
      </c>
      <c r="E5386" s="28" t="s">
        <v>380</v>
      </c>
    </row>
    <row r="5387" customFormat="false" ht="15" hidden="false" customHeight="false" outlineLevel="0" collapsed="false">
      <c r="A5387" s="28" t="n">
        <v>147</v>
      </c>
      <c r="B5387" s="29" t="n">
        <v>45777</v>
      </c>
      <c r="C5387" s="28" t="n">
        <v>34090.04</v>
      </c>
      <c r="D5387" s="28" t="n">
        <v>1650</v>
      </c>
      <c r="E5387" s="28" t="s">
        <v>380</v>
      </c>
    </row>
    <row r="5388" customFormat="false" ht="15" hidden="false" customHeight="false" outlineLevel="0" collapsed="false">
      <c r="A5388" s="28" t="n">
        <v>147</v>
      </c>
      <c r="B5388" s="29" t="n">
        <v>45808</v>
      </c>
      <c r="C5388" s="28" t="n">
        <v>35613.15</v>
      </c>
      <c r="D5388" s="28" t="n">
        <v>1650</v>
      </c>
      <c r="E5388" s="28" t="s">
        <v>380</v>
      </c>
    </row>
    <row r="5389" customFormat="false" ht="15" hidden="false" customHeight="false" outlineLevel="0" collapsed="false">
      <c r="A5389" s="28" t="n">
        <v>147</v>
      </c>
      <c r="B5389" s="29" t="n">
        <v>45838</v>
      </c>
      <c r="C5389" s="28" t="n">
        <v>35322.65</v>
      </c>
      <c r="D5389" s="28" t="n">
        <v>0</v>
      </c>
      <c r="E5389" s="28" t="s">
        <v>379</v>
      </c>
    </row>
    <row r="5390" customFormat="false" ht="15" hidden="false" customHeight="false" outlineLevel="0" collapsed="false">
      <c r="A5390" s="28" t="n">
        <v>147</v>
      </c>
      <c r="B5390" s="29" t="n">
        <v>45869</v>
      </c>
      <c r="C5390" s="28" t="n">
        <v>35162.94</v>
      </c>
      <c r="D5390" s="28" t="n">
        <v>0</v>
      </c>
      <c r="E5390" s="28" t="s">
        <v>379</v>
      </c>
    </row>
    <row r="5391" customFormat="false" ht="15" hidden="false" customHeight="false" outlineLevel="0" collapsed="false">
      <c r="A5391" s="28" t="n">
        <v>147</v>
      </c>
      <c r="B5391" s="29" t="n">
        <v>45900</v>
      </c>
      <c r="C5391" s="28" t="n">
        <v>36729.54</v>
      </c>
      <c r="D5391" s="28" t="n">
        <v>1650</v>
      </c>
      <c r="E5391" s="28" t="s">
        <v>380</v>
      </c>
    </row>
    <row r="5392" customFormat="false" ht="15" hidden="false" customHeight="false" outlineLevel="0" collapsed="false">
      <c r="A5392" s="28" t="n">
        <v>147</v>
      </c>
      <c r="B5392" s="29" t="n">
        <v>45930</v>
      </c>
      <c r="C5392" s="28" t="n">
        <v>38236.07</v>
      </c>
      <c r="D5392" s="28" t="n">
        <v>1650</v>
      </c>
      <c r="E5392" s="28" t="s">
        <v>380</v>
      </c>
    </row>
    <row r="5393" customFormat="false" ht="15" hidden="false" customHeight="false" outlineLevel="0" collapsed="false">
      <c r="A5393" s="28" t="n">
        <v>147</v>
      </c>
      <c r="B5393" s="29" t="n">
        <v>45961</v>
      </c>
      <c r="C5393" s="28" t="n">
        <v>39533.98</v>
      </c>
      <c r="D5393" s="28" t="n">
        <v>1650</v>
      </c>
      <c r="E5393" s="28" t="s">
        <v>380</v>
      </c>
    </row>
    <row r="5394" customFormat="false" ht="15" hidden="false" customHeight="false" outlineLevel="0" collapsed="false">
      <c r="A5394" s="28" t="n">
        <v>147</v>
      </c>
      <c r="B5394" s="29" t="n">
        <v>45991</v>
      </c>
      <c r="C5394" s="28" t="n">
        <v>40956.48</v>
      </c>
      <c r="D5394" s="28" t="n">
        <v>1650</v>
      </c>
      <c r="E5394" s="28" t="s">
        <v>380</v>
      </c>
    </row>
    <row r="5395" customFormat="false" ht="15" hidden="false" customHeight="false" outlineLevel="0" collapsed="false">
      <c r="A5395" s="28" t="n">
        <v>147</v>
      </c>
      <c r="B5395" s="29" t="n">
        <v>46022</v>
      </c>
      <c r="C5395" s="28" t="n">
        <v>42582.83</v>
      </c>
      <c r="D5395" s="28" t="n">
        <v>1650</v>
      </c>
      <c r="E5395" s="28" t="s">
        <v>380</v>
      </c>
    </row>
    <row r="5396" customFormat="false" ht="15" hidden="false" customHeight="false" outlineLevel="0" collapsed="false">
      <c r="A5396" s="28" t="n">
        <v>147</v>
      </c>
      <c r="B5396" s="29" t="n">
        <v>46053</v>
      </c>
      <c r="C5396" s="28" t="n">
        <v>44080.56</v>
      </c>
      <c r="D5396" s="28" t="n">
        <v>1650</v>
      </c>
      <c r="E5396" s="28" t="s">
        <v>380</v>
      </c>
    </row>
    <row r="5397" customFormat="false" ht="15" hidden="false" customHeight="false" outlineLevel="0" collapsed="false">
      <c r="A5397" s="28" t="n">
        <v>147</v>
      </c>
      <c r="B5397" s="29" t="n">
        <v>46081</v>
      </c>
      <c r="C5397" s="28" t="n">
        <v>45612.07</v>
      </c>
      <c r="D5397" s="28" t="n">
        <v>1650</v>
      </c>
      <c r="E5397" s="28" t="s">
        <v>380</v>
      </c>
    </row>
    <row r="5398" customFormat="false" ht="15" hidden="false" customHeight="false" outlineLevel="0" collapsed="false">
      <c r="A5398" s="28" t="n">
        <v>147</v>
      </c>
      <c r="B5398" s="29" t="n">
        <v>46112</v>
      </c>
      <c r="C5398" s="28" t="n">
        <v>47216.05</v>
      </c>
      <c r="D5398" s="28" t="n">
        <v>1650</v>
      </c>
      <c r="E5398" s="28" t="s">
        <v>380</v>
      </c>
    </row>
    <row r="5399" customFormat="false" ht="15" hidden="false" customHeight="false" outlineLevel="0" collapsed="false">
      <c r="A5399" s="28" t="n">
        <v>147</v>
      </c>
      <c r="B5399" s="29" t="n">
        <v>46142</v>
      </c>
      <c r="C5399" s="28" t="n">
        <v>48631.31</v>
      </c>
      <c r="D5399" s="28" t="n">
        <v>1650</v>
      </c>
      <c r="E5399" s="28" t="s">
        <v>380</v>
      </c>
    </row>
    <row r="5400" customFormat="false" ht="15" hidden="false" customHeight="false" outlineLevel="0" collapsed="false">
      <c r="A5400" s="28" t="n">
        <v>147</v>
      </c>
      <c r="B5400" s="29" t="n">
        <v>46173</v>
      </c>
      <c r="C5400" s="28" t="n">
        <v>49875.37</v>
      </c>
      <c r="D5400" s="28" t="n">
        <v>1650</v>
      </c>
      <c r="E5400" s="28" t="s">
        <v>380</v>
      </c>
    </row>
    <row r="5401" customFormat="false" ht="15" hidden="false" customHeight="false" outlineLevel="0" collapsed="false">
      <c r="A5401" s="28" t="n">
        <v>147</v>
      </c>
      <c r="B5401" s="29" t="n">
        <v>46203</v>
      </c>
      <c r="C5401" s="28" t="n">
        <v>51415.94</v>
      </c>
      <c r="D5401" s="28" t="n">
        <v>1650</v>
      </c>
      <c r="E5401" s="28" t="s">
        <v>380</v>
      </c>
    </row>
    <row r="5402" customFormat="false" ht="15" hidden="false" customHeight="false" outlineLevel="0" collapsed="false">
      <c r="A5402" s="28" t="n">
        <v>147</v>
      </c>
      <c r="B5402" s="29" t="n">
        <v>46234</v>
      </c>
      <c r="C5402" s="28" t="n">
        <v>52870.99</v>
      </c>
      <c r="D5402" s="28" t="n">
        <v>1650</v>
      </c>
      <c r="E5402" s="28" t="s">
        <v>380</v>
      </c>
    </row>
    <row r="5403" customFormat="false" ht="15" hidden="false" customHeight="false" outlineLevel="0" collapsed="false">
      <c r="A5403" s="28" t="n">
        <v>147</v>
      </c>
      <c r="B5403" s="29" t="n">
        <v>46265</v>
      </c>
      <c r="C5403" s="28" t="n">
        <v>54245.48</v>
      </c>
      <c r="D5403" s="28" t="n">
        <v>1650</v>
      </c>
      <c r="E5403" s="28" t="s">
        <v>380</v>
      </c>
    </row>
    <row r="5404" customFormat="false" ht="15" hidden="false" customHeight="false" outlineLevel="0" collapsed="false">
      <c r="A5404" s="28" t="n">
        <v>148</v>
      </c>
      <c r="B5404" s="29" t="n">
        <v>44957</v>
      </c>
      <c r="C5404" s="28" t="n">
        <v>14803.17</v>
      </c>
      <c r="D5404" s="28" t="n">
        <v>1780</v>
      </c>
      <c r="E5404" s="28" t="s">
        <v>380</v>
      </c>
    </row>
    <row r="5405" customFormat="false" ht="15" hidden="false" customHeight="false" outlineLevel="0" collapsed="false">
      <c r="A5405" s="28" t="n">
        <v>148</v>
      </c>
      <c r="B5405" s="29" t="n">
        <v>44985</v>
      </c>
      <c r="C5405" s="28" t="n">
        <v>16183.62</v>
      </c>
      <c r="D5405" s="28" t="n">
        <v>1780</v>
      </c>
      <c r="E5405" s="28" t="s">
        <v>380</v>
      </c>
    </row>
    <row r="5406" customFormat="false" ht="15" hidden="false" customHeight="false" outlineLevel="0" collapsed="false">
      <c r="A5406" s="28" t="n">
        <v>148</v>
      </c>
      <c r="B5406" s="29" t="n">
        <v>45016</v>
      </c>
      <c r="C5406" s="28" t="n">
        <v>17536.59</v>
      </c>
      <c r="D5406" s="28" t="n">
        <v>1780</v>
      </c>
      <c r="E5406" s="28" t="s">
        <v>380</v>
      </c>
    </row>
    <row r="5407" customFormat="false" ht="15" hidden="false" customHeight="false" outlineLevel="0" collapsed="false">
      <c r="A5407" s="28" t="n">
        <v>148</v>
      </c>
      <c r="B5407" s="29" t="n">
        <v>45046</v>
      </c>
      <c r="C5407" s="28" t="n">
        <v>18963.71</v>
      </c>
      <c r="D5407" s="28" t="n">
        <v>1780</v>
      </c>
      <c r="E5407" s="28" t="s">
        <v>380</v>
      </c>
    </row>
    <row r="5408" customFormat="false" ht="15" hidden="false" customHeight="false" outlineLevel="0" collapsed="false">
      <c r="A5408" s="28" t="n">
        <v>148</v>
      </c>
      <c r="B5408" s="29" t="n">
        <v>45077</v>
      </c>
      <c r="C5408" s="28" t="n">
        <v>20654.64</v>
      </c>
      <c r="D5408" s="28" t="n">
        <v>1780</v>
      </c>
      <c r="E5408" s="28" t="s">
        <v>380</v>
      </c>
    </row>
    <row r="5409" customFormat="false" ht="15" hidden="false" customHeight="false" outlineLevel="0" collapsed="false">
      <c r="A5409" s="28" t="n">
        <v>148</v>
      </c>
      <c r="B5409" s="29" t="n">
        <v>45107</v>
      </c>
      <c r="C5409" s="28" t="n">
        <v>21933.07</v>
      </c>
      <c r="D5409" s="28" t="n">
        <v>1780</v>
      </c>
      <c r="E5409" s="28" t="s">
        <v>380</v>
      </c>
    </row>
    <row r="5410" customFormat="false" ht="15" hidden="false" customHeight="false" outlineLevel="0" collapsed="false">
      <c r="A5410" s="28" t="n">
        <v>148</v>
      </c>
      <c r="B5410" s="29" t="n">
        <v>45138</v>
      </c>
      <c r="C5410" s="28" t="n">
        <v>23613.97</v>
      </c>
      <c r="D5410" s="28" t="n">
        <v>1780</v>
      </c>
      <c r="E5410" s="28" t="s">
        <v>380</v>
      </c>
    </row>
    <row r="5411" customFormat="false" ht="15" hidden="false" customHeight="false" outlineLevel="0" collapsed="false">
      <c r="A5411" s="28" t="n">
        <v>148</v>
      </c>
      <c r="B5411" s="29" t="n">
        <v>45169</v>
      </c>
      <c r="C5411" s="28" t="n">
        <v>24349.72</v>
      </c>
      <c r="D5411" s="28" t="n">
        <v>823.73</v>
      </c>
      <c r="E5411" s="28" t="s">
        <v>381</v>
      </c>
    </row>
    <row r="5412" customFormat="false" ht="15" hidden="false" customHeight="false" outlineLevel="0" collapsed="false">
      <c r="A5412" s="28" t="n">
        <v>148</v>
      </c>
      <c r="B5412" s="29" t="n">
        <v>45199</v>
      </c>
      <c r="C5412" s="28" t="n">
        <v>26128.86</v>
      </c>
      <c r="D5412" s="28" t="n">
        <v>1780</v>
      </c>
      <c r="E5412" s="28" t="s">
        <v>380</v>
      </c>
    </row>
    <row r="5413" customFormat="false" ht="15" hidden="false" customHeight="false" outlineLevel="0" collapsed="false">
      <c r="A5413" s="28" t="n">
        <v>148</v>
      </c>
      <c r="B5413" s="29" t="n">
        <v>45230</v>
      </c>
      <c r="C5413" s="28" t="n">
        <v>27627.47</v>
      </c>
      <c r="D5413" s="28" t="n">
        <v>1780</v>
      </c>
      <c r="E5413" s="28" t="s">
        <v>380</v>
      </c>
    </row>
    <row r="5414" customFormat="false" ht="15" hidden="false" customHeight="false" outlineLevel="0" collapsed="false">
      <c r="A5414" s="28" t="n">
        <v>148</v>
      </c>
      <c r="B5414" s="29" t="n">
        <v>45260</v>
      </c>
      <c r="C5414" s="28" t="n">
        <v>29208.01</v>
      </c>
      <c r="D5414" s="28" t="n">
        <v>1780</v>
      </c>
      <c r="E5414" s="28" t="s">
        <v>380</v>
      </c>
    </row>
    <row r="5415" customFormat="false" ht="15" hidden="false" customHeight="false" outlineLevel="0" collapsed="false">
      <c r="A5415" s="28" t="n">
        <v>148</v>
      </c>
      <c r="B5415" s="29" t="n">
        <v>45291</v>
      </c>
      <c r="C5415" s="28" t="n">
        <v>30508.33</v>
      </c>
      <c r="D5415" s="28" t="n">
        <v>1780</v>
      </c>
      <c r="E5415" s="28" t="s">
        <v>380</v>
      </c>
    </row>
    <row r="5416" customFormat="false" ht="15" hidden="false" customHeight="false" outlineLevel="0" collapsed="false">
      <c r="A5416" s="28" t="n">
        <v>148</v>
      </c>
      <c r="B5416" s="29" t="n">
        <v>45322</v>
      </c>
      <c r="C5416" s="28" t="n">
        <v>32060.26</v>
      </c>
      <c r="D5416" s="28" t="n">
        <v>1780</v>
      </c>
      <c r="E5416" s="28" t="s">
        <v>380</v>
      </c>
    </row>
    <row r="5417" customFormat="false" ht="15" hidden="false" customHeight="false" outlineLevel="0" collapsed="false">
      <c r="A5417" s="28" t="n">
        <v>148</v>
      </c>
      <c r="B5417" s="29" t="n">
        <v>45351</v>
      </c>
      <c r="C5417" s="28" t="n">
        <v>33476.33</v>
      </c>
      <c r="D5417" s="28" t="n">
        <v>1780</v>
      </c>
      <c r="E5417" s="28" t="s">
        <v>380</v>
      </c>
    </row>
    <row r="5418" customFormat="false" ht="15" hidden="false" customHeight="false" outlineLevel="0" collapsed="false">
      <c r="A5418" s="28" t="n">
        <v>148</v>
      </c>
      <c r="B5418" s="29" t="n">
        <v>45382</v>
      </c>
      <c r="C5418" s="28" t="n">
        <v>34045.27</v>
      </c>
      <c r="D5418" s="28" t="n">
        <v>787.61</v>
      </c>
      <c r="E5418" s="28" t="s">
        <v>381</v>
      </c>
    </row>
    <row r="5419" customFormat="false" ht="15" hidden="false" customHeight="false" outlineLevel="0" collapsed="false">
      <c r="A5419" s="28" t="n">
        <v>148</v>
      </c>
      <c r="B5419" s="29" t="n">
        <v>45412</v>
      </c>
      <c r="C5419" s="28" t="n">
        <v>35815.41</v>
      </c>
      <c r="D5419" s="28" t="n">
        <v>1780</v>
      </c>
      <c r="E5419" s="28" t="s">
        <v>380</v>
      </c>
    </row>
    <row r="5420" customFormat="false" ht="15" hidden="false" customHeight="false" outlineLevel="0" collapsed="false">
      <c r="A5420" s="28" t="n">
        <v>148</v>
      </c>
      <c r="B5420" s="29" t="n">
        <v>45443</v>
      </c>
      <c r="C5420" s="28" t="n">
        <v>35991.2</v>
      </c>
      <c r="D5420" s="28" t="n">
        <v>603.9</v>
      </c>
      <c r="E5420" s="28" t="s">
        <v>381</v>
      </c>
    </row>
    <row r="5421" customFormat="false" ht="15" hidden="false" customHeight="false" outlineLevel="0" collapsed="false">
      <c r="A5421" s="28" t="n">
        <v>148</v>
      </c>
      <c r="B5421" s="29" t="n">
        <v>45473</v>
      </c>
      <c r="C5421" s="28" t="n">
        <v>37251.32</v>
      </c>
      <c r="D5421" s="28" t="n">
        <v>1780</v>
      </c>
      <c r="E5421" s="28" t="s">
        <v>380</v>
      </c>
    </row>
    <row r="5422" customFormat="false" ht="15" hidden="false" customHeight="false" outlineLevel="0" collapsed="false">
      <c r="A5422" s="28" t="n">
        <v>148</v>
      </c>
      <c r="B5422" s="29" t="n">
        <v>45504</v>
      </c>
      <c r="C5422" s="28" t="n">
        <v>38724.52</v>
      </c>
      <c r="D5422" s="28" t="n">
        <v>1780</v>
      </c>
      <c r="E5422" s="28" t="s">
        <v>380</v>
      </c>
    </row>
    <row r="5423" customFormat="false" ht="15" hidden="false" customHeight="false" outlineLevel="0" collapsed="false">
      <c r="A5423" s="28" t="n">
        <v>148</v>
      </c>
      <c r="B5423" s="29" t="n">
        <v>45535</v>
      </c>
      <c r="C5423" s="28" t="n">
        <v>39424.96</v>
      </c>
      <c r="D5423" s="28" t="n">
        <v>778.7</v>
      </c>
      <c r="E5423" s="28" t="s">
        <v>381</v>
      </c>
    </row>
    <row r="5424" customFormat="false" ht="15" hidden="false" customHeight="false" outlineLevel="0" collapsed="false">
      <c r="A5424" s="28" t="n">
        <v>148</v>
      </c>
      <c r="B5424" s="29" t="n">
        <v>45565</v>
      </c>
      <c r="C5424" s="28" t="n">
        <v>40865.24</v>
      </c>
      <c r="D5424" s="28" t="n">
        <v>1780</v>
      </c>
      <c r="E5424" s="28" t="s">
        <v>380</v>
      </c>
    </row>
    <row r="5425" customFormat="false" ht="15" hidden="false" customHeight="false" outlineLevel="0" collapsed="false">
      <c r="A5425" s="28" t="n">
        <v>148</v>
      </c>
      <c r="B5425" s="29" t="n">
        <v>45596</v>
      </c>
      <c r="C5425" s="28" t="n">
        <v>42390.21</v>
      </c>
      <c r="D5425" s="28" t="n">
        <v>1780</v>
      </c>
      <c r="E5425" s="28" t="s">
        <v>380</v>
      </c>
    </row>
    <row r="5426" customFormat="false" ht="15" hidden="false" customHeight="false" outlineLevel="0" collapsed="false">
      <c r="A5426" s="28" t="n">
        <v>148</v>
      </c>
      <c r="B5426" s="29" t="n">
        <v>45626</v>
      </c>
      <c r="C5426" s="28" t="n">
        <v>42976.01</v>
      </c>
      <c r="D5426" s="28" t="n">
        <v>964.47</v>
      </c>
      <c r="E5426" s="28" t="s">
        <v>381</v>
      </c>
    </row>
    <row r="5427" customFormat="false" ht="15" hidden="false" customHeight="false" outlineLevel="0" collapsed="false">
      <c r="A5427" s="28" t="n">
        <v>148</v>
      </c>
      <c r="B5427" s="29" t="n">
        <v>45657</v>
      </c>
      <c r="C5427" s="28" t="n">
        <v>44671.3</v>
      </c>
      <c r="D5427" s="28" t="n">
        <v>1780</v>
      </c>
      <c r="E5427" s="28" t="s">
        <v>380</v>
      </c>
    </row>
    <row r="5428" customFormat="false" ht="15" hidden="false" customHeight="false" outlineLevel="0" collapsed="false">
      <c r="A5428" s="28" t="n">
        <v>148</v>
      </c>
      <c r="B5428" s="29" t="n">
        <v>45688</v>
      </c>
      <c r="C5428" s="28" t="n">
        <v>46118.8</v>
      </c>
      <c r="D5428" s="28" t="n">
        <v>1780</v>
      </c>
      <c r="E5428" s="28" t="s">
        <v>380</v>
      </c>
    </row>
    <row r="5429" customFormat="false" ht="15" hidden="false" customHeight="false" outlineLevel="0" collapsed="false">
      <c r="A5429" s="28" t="n">
        <v>148</v>
      </c>
      <c r="B5429" s="29" t="n">
        <v>45716</v>
      </c>
      <c r="C5429" s="28" t="n">
        <v>47520.44</v>
      </c>
      <c r="D5429" s="28" t="n">
        <v>1780</v>
      </c>
      <c r="E5429" s="28" t="s">
        <v>380</v>
      </c>
    </row>
    <row r="5430" customFormat="false" ht="15" hidden="false" customHeight="false" outlineLevel="0" collapsed="false">
      <c r="A5430" s="28" t="n">
        <v>148</v>
      </c>
      <c r="B5430" s="29" t="n">
        <v>45747</v>
      </c>
      <c r="C5430" s="28" t="n">
        <v>47473.99</v>
      </c>
      <c r="D5430" s="28" t="n">
        <v>0</v>
      </c>
      <c r="E5430" s="28" t="s">
        <v>379</v>
      </c>
    </row>
    <row r="5431" customFormat="false" ht="15" hidden="false" customHeight="false" outlineLevel="0" collapsed="false">
      <c r="A5431" s="28" t="n">
        <v>148</v>
      </c>
      <c r="B5431" s="29" t="n">
        <v>45777</v>
      </c>
      <c r="C5431" s="28" t="n">
        <v>48877.12</v>
      </c>
      <c r="D5431" s="28" t="n">
        <v>1780</v>
      </c>
      <c r="E5431" s="28" t="s">
        <v>380</v>
      </c>
    </row>
    <row r="5432" customFormat="false" ht="15" hidden="false" customHeight="false" outlineLevel="0" collapsed="false">
      <c r="A5432" s="28" t="n">
        <v>148</v>
      </c>
      <c r="B5432" s="29" t="n">
        <v>45808</v>
      </c>
      <c r="C5432" s="28" t="n">
        <v>50375.94</v>
      </c>
      <c r="D5432" s="28" t="n">
        <v>1780</v>
      </c>
      <c r="E5432" s="28" t="s">
        <v>380</v>
      </c>
    </row>
    <row r="5433" customFormat="false" ht="15" hidden="false" customHeight="false" outlineLevel="0" collapsed="false">
      <c r="A5433" s="28" t="n">
        <v>148</v>
      </c>
      <c r="B5433" s="29" t="n">
        <v>45838</v>
      </c>
      <c r="C5433" s="28" t="n">
        <v>51631.15</v>
      </c>
      <c r="D5433" s="28" t="n">
        <v>1780</v>
      </c>
      <c r="E5433" s="28" t="s">
        <v>380</v>
      </c>
    </row>
    <row r="5434" customFormat="false" ht="15" hidden="false" customHeight="false" outlineLevel="0" collapsed="false">
      <c r="A5434" s="28" t="n">
        <v>148</v>
      </c>
      <c r="B5434" s="29" t="n">
        <v>45869</v>
      </c>
      <c r="C5434" s="28" t="n">
        <v>53174.18</v>
      </c>
      <c r="D5434" s="28" t="n">
        <v>1780</v>
      </c>
      <c r="E5434" s="28" t="s">
        <v>380</v>
      </c>
    </row>
    <row r="5435" customFormat="false" ht="15" hidden="false" customHeight="false" outlineLevel="0" collapsed="false">
      <c r="A5435" s="28" t="n">
        <v>148</v>
      </c>
      <c r="B5435" s="29" t="n">
        <v>45900</v>
      </c>
      <c r="C5435" s="28" t="n">
        <v>54506.14</v>
      </c>
      <c r="D5435" s="28" t="n">
        <v>1780</v>
      </c>
      <c r="E5435" s="28" t="s">
        <v>380</v>
      </c>
    </row>
    <row r="5436" customFormat="false" ht="15" hidden="false" customHeight="false" outlineLevel="0" collapsed="false">
      <c r="A5436" s="28" t="n">
        <v>148</v>
      </c>
      <c r="B5436" s="29" t="n">
        <v>45930</v>
      </c>
      <c r="C5436" s="28" t="n">
        <v>55864.33</v>
      </c>
      <c r="D5436" s="28" t="n">
        <v>1780</v>
      </c>
      <c r="E5436" s="28" t="s">
        <v>380</v>
      </c>
    </row>
    <row r="5437" customFormat="false" ht="15" hidden="false" customHeight="false" outlineLevel="0" collapsed="false">
      <c r="A5437" s="28" t="n">
        <v>148</v>
      </c>
      <c r="B5437" s="29" t="n">
        <v>45961</v>
      </c>
      <c r="C5437" s="28" t="n">
        <v>57417.7</v>
      </c>
      <c r="D5437" s="28" t="n">
        <v>1780</v>
      </c>
      <c r="E5437" s="28" t="s">
        <v>380</v>
      </c>
    </row>
    <row r="5438" customFormat="false" ht="15" hidden="false" customHeight="false" outlineLevel="0" collapsed="false">
      <c r="A5438" s="28" t="n">
        <v>148</v>
      </c>
      <c r="B5438" s="29" t="n">
        <v>45991</v>
      </c>
      <c r="C5438" s="28" t="n">
        <v>59054.47</v>
      </c>
      <c r="D5438" s="28" t="n">
        <v>1780</v>
      </c>
      <c r="E5438" s="28" t="s">
        <v>380</v>
      </c>
    </row>
    <row r="5439" customFormat="false" ht="15" hidden="false" customHeight="false" outlineLevel="0" collapsed="false">
      <c r="A5439" s="28" t="n">
        <v>148</v>
      </c>
      <c r="B5439" s="29" t="n">
        <v>46022</v>
      </c>
      <c r="C5439" s="28" t="n">
        <v>60414.14</v>
      </c>
      <c r="D5439" s="28" t="n">
        <v>1780</v>
      </c>
      <c r="E5439" s="28" t="s">
        <v>380</v>
      </c>
    </row>
    <row r="5440" customFormat="false" ht="15" hidden="false" customHeight="false" outlineLevel="0" collapsed="false">
      <c r="A5440" s="28" t="n">
        <v>148</v>
      </c>
      <c r="B5440" s="29" t="n">
        <v>46053</v>
      </c>
      <c r="C5440" s="28" t="n">
        <v>62002.87</v>
      </c>
      <c r="D5440" s="28" t="n">
        <v>1780</v>
      </c>
      <c r="E5440" s="28" t="s">
        <v>380</v>
      </c>
    </row>
    <row r="5441" customFormat="false" ht="15" hidden="false" customHeight="false" outlineLevel="0" collapsed="false">
      <c r="A5441" s="28" t="n">
        <v>148</v>
      </c>
      <c r="B5441" s="29" t="n">
        <v>46081</v>
      </c>
      <c r="C5441" s="28" t="n">
        <v>63616.97</v>
      </c>
      <c r="D5441" s="28" t="n">
        <v>1780</v>
      </c>
      <c r="E5441" s="28" t="s">
        <v>380</v>
      </c>
    </row>
    <row r="5442" customFormat="false" ht="15" hidden="false" customHeight="false" outlineLevel="0" collapsed="false">
      <c r="A5442" s="28" t="n">
        <v>148</v>
      </c>
      <c r="B5442" s="29" t="n">
        <v>46112</v>
      </c>
      <c r="C5442" s="28" t="n">
        <v>65181.61</v>
      </c>
      <c r="D5442" s="28" t="n">
        <v>1780</v>
      </c>
      <c r="E5442" s="28" t="s">
        <v>380</v>
      </c>
    </row>
    <row r="5443" customFormat="false" ht="15" hidden="false" customHeight="false" outlineLevel="0" collapsed="false">
      <c r="A5443" s="28" t="n">
        <v>148</v>
      </c>
      <c r="B5443" s="29" t="n">
        <v>46142</v>
      </c>
      <c r="C5443" s="28" t="n">
        <v>66733.72</v>
      </c>
      <c r="D5443" s="28" t="n">
        <v>1780</v>
      </c>
      <c r="E5443" s="28" t="s">
        <v>380</v>
      </c>
    </row>
    <row r="5444" customFormat="false" ht="15" hidden="false" customHeight="false" outlineLevel="0" collapsed="false">
      <c r="A5444" s="28" t="n">
        <v>148</v>
      </c>
      <c r="B5444" s="29" t="n">
        <v>46173</v>
      </c>
      <c r="C5444" s="28" t="n">
        <v>66664.81</v>
      </c>
      <c r="D5444" s="28" t="n">
        <v>363.06</v>
      </c>
      <c r="E5444" s="28" t="s">
        <v>381</v>
      </c>
    </row>
    <row r="5445" customFormat="false" ht="15" hidden="false" customHeight="false" outlineLevel="0" collapsed="false">
      <c r="A5445" s="28" t="n">
        <v>148</v>
      </c>
      <c r="B5445" s="29" t="n">
        <v>46203</v>
      </c>
      <c r="C5445" s="28" t="n">
        <v>68334.52</v>
      </c>
      <c r="D5445" s="28" t="n">
        <v>1780</v>
      </c>
      <c r="E5445" s="28" t="s">
        <v>380</v>
      </c>
    </row>
    <row r="5446" customFormat="false" ht="15" hidden="false" customHeight="false" outlineLevel="0" collapsed="false">
      <c r="A5446" s="28" t="n">
        <v>148</v>
      </c>
      <c r="B5446" s="29" t="n">
        <v>46234</v>
      </c>
      <c r="C5446" s="28" t="n">
        <v>69677.61</v>
      </c>
      <c r="D5446" s="28" t="n">
        <v>1780</v>
      </c>
      <c r="E5446" s="28" t="s">
        <v>380</v>
      </c>
    </row>
    <row r="5447" customFormat="false" ht="15" hidden="false" customHeight="false" outlineLevel="0" collapsed="false">
      <c r="A5447" s="28" t="n">
        <v>148</v>
      </c>
      <c r="B5447" s="29" t="n">
        <v>46265</v>
      </c>
      <c r="C5447" s="28" t="n">
        <v>71398.73</v>
      </c>
      <c r="D5447" s="28" t="n">
        <v>1780</v>
      </c>
      <c r="E5447" s="28" t="s">
        <v>380</v>
      </c>
    </row>
    <row r="5448" customFormat="false" ht="15" hidden="false" customHeight="false" outlineLevel="0" collapsed="false">
      <c r="A5448" s="28" t="n">
        <v>149</v>
      </c>
      <c r="B5448" s="29" t="n">
        <v>44957</v>
      </c>
      <c r="C5448" s="28" t="n">
        <v>12235.07</v>
      </c>
      <c r="D5448" s="28" t="n">
        <v>434.85</v>
      </c>
      <c r="E5448" s="28" t="s">
        <v>381</v>
      </c>
    </row>
    <row r="5449" customFormat="false" ht="15" hidden="false" customHeight="false" outlineLevel="0" collapsed="false">
      <c r="A5449" s="28" t="n">
        <v>149</v>
      </c>
      <c r="B5449" s="29" t="n">
        <v>44985</v>
      </c>
      <c r="C5449" s="28" t="n">
        <v>13674.83</v>
      </c>
      <c r="D5449" s="28" t="n">
        <v>1790</v>
      </c>
      <c r="E5449" s="28" t="s">
        <v>380</v>
      </c>
    </row>
    <row r="5450" customFormat="false" ht="15" hidden="false" customHeight="false" outlineLevel="0" collapsed="false">
      <c r="A5450" s="28" t="n">
        <v>149</v>
      </c>
      <c r="B5450" s="29" t="n">
        <v>45016</v>
      </c>
      <c r="C5450" s="28" t="n">
        <v>14969.73</v>
      </c>
      <c r="D5450" s="28" t="n">
        <v>1790</v>
      </c>
      <c r="E5450" s="28" t="s">
        <v>380</v>
      </c>
    </row>
    <row r="5451" customFormat="false" ht="15" hidden="false" customHeight="false" outlineLevel="0" collapsed="false">
      <c r="A5451" s="28" t="n">
        <v>149</v>
      </c>
      <c r="B5451" s="29" t="n">
        <v>45046</v>
      </c>
      <c r="C5451" s="28" t="n">
        <v>16478.17</v>
      </c>
      <c r="D5451" s="28" t="n">
        <v>1790</v>
      </c>
      <c r="E5451" s="28" t="s">
        <v>380</v>
      </c>
    </row>
    <row r="5452" customFormat="false" ht="15" hidden="false" customHeight="false" outlineLevel="0" collapsed="false">
      <c r="A5452" s="28" t="n">
        <v>149</v>
      </c>
      <c r="B5452" s="29" t="n">
        <v>45077</v>
      </c>
      <c r="C5452" s="28" t="n">
        <v>17842.93</v>
      </c>
      <c r="D5452" s="28" t="n">
        <v>1790</v>
      </c>
      <c r="E5452" s="28" t="s">
        <v>380</v>
      </c>
    </row>
    <row r="5453" customFormat="false" ht="15" hidden="false" customHeight="false" outlineLevel="0" collapsed="false">
      <c r="A5453" s="28" t="n">
        <v>149</v>
      </c>
      <c r="B5453" s="29" t="n">
        <v>45107</v>
      </c>
      <c r="C5453" s="28" t="n">
        <v>19218.21</v>
      </c>
      <c r="D5453" s="28" t="n">
        <v>1790</v>
      </c>
      <c r="E5453" s="28" t="s">
        <v>380</v>
      </c>
    </row>
    <row r="5454" customFormat="false" ht="15" hidden="false" customHeight="false" outlineLevel="0" collapsed="false">
      <c r="A5454" s="28" t="n">
        <v>149</v>
      </c>
      <c r="B5454" s="29" t="n">
        <v>45138</v>
      </c>
      <c r="C5454" s="28" t="n">
        <v>20750.67</v>
      </c>
      <c r="D5454" s="28" t="n">
        <v>1790</v>
      </c>
      <c r="E5454" s="28" t="s">
        <v>380</v>
      </c>
    </row>
    <row r="5455" customFormat="false" ht="15" hidden="false" customHeight="false" outlineLevel="0" collapsed="false">
      <c r="A5455" s="28" t="n">
        <v>149</v>
      </c>
      <c r="B5455" s="29" t="n">
        <v>45169</v>
      </c>
      <c r="C5455" s="28" t="n">
        <v>22514.45</v>
      </c>
      <c r="D5455" s="28" t="n">
        <v>1790</v>
      </c>
      <c r="E5455" s="28" t="s">
        <v>380</v>
      </c>
    </row>
    <row r="5456" customFormat="false" ht="15" hidden="false" customHeight="false" outlineLevel="0" collapsed="false">
      <c r="A5456" s="28" t="n">
        <v>149</v>
      </c>
      <c r="B5456" s="29" t="n">
        <v>45199</v>
      </c>
      <c r="C5456" s="28" t="n">
        <v>23892.95</v>
      </c>
      <c r="D5456" s="28" t="n">
        <v>1790</v>
      </c>
      <c r="E5456" s="28" t="s">
        <v>380</v>
      </c>
    </row>
    <row r="5457" customFormat="false" ht="15" hidden="false" customHeight="false" outlineLevel="0" collapsed="false">
      <c r="A5457" s="28" t="n">
        <v>149</v>
      </c>
      <c r="B5457" s="29" t="n">
        <v>45230</v>
      </c>
      <c r="C5457" s="28" t="n">
        <v>25310.19</v>
      </c>
      <c r="D5457" s="28" t="n">
        <v>1790</v>
      </c>
      <c r="E5457" s="28" t="s">
        <v>380</v>
      </c>
    </row>
    <row r="5458" customFormat="false" ht="15" hidden="false" customHeight="false" outlineLevel="0" collapsed="false">
      <c r="A5458" s="28" t="n">
        <v>149</v>
      </c>
      <c r="B5458" s="29" t="n">
        <v>45260</v>
      </c>
      <c r="C5458" s="28" t="n">
        <v>24878.19</v>
      </c>
      <c r="D5458" s="28" t="n">
        <v>0</v>
      </c>
      <c r="E5458" s="28" t="s">
        <v>379</v>
      </c>
    </row>
    <row r="5459" customFormat="false" ht="15" hidden="false" customHeight="false" outlineLevel="0" collapsed="false">
      <c r="A5459" s="28" t="n">
        <v>149</v>
      </c>
      <c r="B5459" s="29" t="n">
        <v>45291</v>
      </c>
      <c r="C5459" s="28" t="n">
        <v>25957.62</v>
      </c>
      <c r="D5459" s="28" t="n">
        <v>1226.89</v>
      </c>
      <c r="E5459" s="28" t="s">
        <v>381</v>
      </c>
    </row>
    <row r="5460" customFormat="false" ht="15" hidden="false" customHeight="false" outlineLevel="0" collapsed="false">
      <c r="A5460" s="28" t="n">
        <v>149</v>
      </c>
      <c r="B5460" s="29" t="n">
        <v>45322</v>
      </c>
      <c r="C5460" s="28" t="n">
        <v>27642.08</v>
      </c>
      <c r="D5460" s="28" t="n">
        <v>1790</v>
      </c>
      <c r="E5460" s="28" t="s">
        <v>380</v>
      </c>
    </row>
    <row r="5461" customFormat="false" ht="15" hidden="false" customHeight="false" outlineLevel="0" collapsed="false">
      <c r="A5461" s="28" t="n">
        <v>149</v>
      </c>
      <c r="B5461" s="29" t="n">
        <v>45351</v>
      </c>
      <c r="C5461" s="28" t="n">
        <v>29429.39</v>
      </c>
      <c r="D5461" s="28" t="n">
        <v>1790</v>
      </c>
      <c r="E5461" s="28" t="s">
        <v>380</v>
      </c>
    </row>
    <row r="5462" customFormat="false" ht="15" hidden="false" customHeight="false" outlineLevel="0" collapsed="false">
      <c r="A5462" s="28" t="n">
        <v>149</v>
      </c>
      <c r="B5462" s="29" t="n">
        <v>45382</v>
      </c>
      <c r="C5462" s="28" t="n">
        <v>29968.31</v>
      </c>
      <c r="D5462" s="28" t="n">
        <v>656.61</v>
      </c>
      <c r="E5462" s="28" t="s">
        <v>381</v>
      </c>
    </row>
    <row r="5463" customFormat="false" ht="15" hidden="false" customHeight="false" outlineLevel="0" collapsed="false">
      <c r="A5463" s="28" t="n">
        <v>149</v>
      </c>
      <c r="B5463" s="29" t="n">
        <v>45412</v>
      </c>
      <c r="C5463" s="28" t="n">
        <v>31557.08</v>
      </c>
      <c r="D5463" s="28" t="n">
        <v>1790</v>
      </c>
      <c r="E5463" s="28" t="s">
        <v>380</v>
      </c>
    </row>
    <row r="5464" customFormat="false" ht="15" hidden="false" customHeight="false" outlineLevel="0" collapsed="false">
      <c r="A5464" s="28" t="n">
        <v>149</v>
      </c>
      <c r="B5464" s="29" t="n">
        <v>45443</v>
      </c>
      <c r="C5464" s="28" t="n">
        <v>31742.41</v>
      </c>
      <c r="D5464" s="28" t="n">
        <v>715.22</v>
      </c>
      <c r="E5464" s="28" t="s">
        <v>381</v>
      </c>
    </row>
    <row r="5465" customFormat="false" ht="15" hidden="false" customHeight="false" outlineLevel="0" collapsed="false">
      <c r="A5465" s="28" t="n">
        <v>149</v>
      </c>
      <c r="B5465" s="29" t="n">
        <v>45473</v>
      </c>
      <c r="C5465" s="28" t="n">
        <v>33033.78</v>
      </c>
      <c r="D5465" s="28" t="n">
        <v>1790</v>
      </c>
      <c r="E5465" s="28" t="s">
        <v>380</v>
      </c>
    </row>
    <row r="5466" customFormat="false" ht="15" hidden="false" customHeight="false" outlineLevel="0" collapsed="false">
      <c r="A5466" s="28" t="n">
        <v>149</v>
      </c>
      <c r="B5466" s="29" t="n">
        <v>45504</v>
      </c>
      <c r="C5466" s="28" t="n">
        <v>34677.41</v>
      </c>
      <c r="D5466" s="28" t="n">
        <v>1790</v>
      </c>
      <c r="E5466" s="28" t="s">
        <v>380</v>
      </c>
    </row>
    <row r="5467" customFormat="false" ht="15" hidden="false" customHeight="false" outlineLevel="0" collapsed="false">
      <c r="A5467" s="28" t="n">
        <v>149</v>
      </c>
      <c r="B5467" s="29" t="n">
        <v>45535</v>
      </c>
      <c r="C5467" s="28" t="n">
        <v>35029.67</v>
      </c>
      <c r="D5467" s="28" t="n">
        <v>666.82</v>
      </c>
      <c r="E5467" s="28" t="s">
        <v>381</v>
      </c>
    </row>
    <row r="5468" customFormat="false" ht="15" hidden="false" customHeight="false" outlineLevel="0" collapsed="false">
      <c r="A5468" s="28" t="n">
        <v>149</v>
      </c>
      <c r="B5468" s="29" t="n">
        <v>45565</v>
      </c>
      <c r="C5468" s="28" t="n">
        <v>34946.06</v>
      </c>
      <c r="D5468" s="28" t="n">
        <v>394.61</v>
      </c>
      <c r="E5468" s="28" t="s">
        <v>381</v>
      </c>
    </row>
    <row r="5469" customFormat="false" ht="15" hidden="false" customHeight="false" outlineLevel="0" collapsed="false">
      <c r="A5469" s="28" t="n">
        <v>149</v>
      </c>
      <c r="B5469" s="29" t="n">
        <v>45596</v>
      </c>
      <c r="C5469" s="28" t="n">
        <v>36592.51</v>
      </c>
      <c r="D5469" s="28" t="n">
        <v>1790</v>
      </c>
      <c r="E5469" s="28" t="s">
        <v>380</v>
      </c>
    </row>
    <row r="5470" customFormat="false" ht="15" hidden="false" customHeight="false" outlineLevel="0" collapsed="false">
      <c r="A5470" s="28" t="n">
        <v>149</v>
      </c>
      <c r="B5470" s="29" t="n">
        <v>45626</v>
      </c>
      <c r="C5470" s="28" t="n">
        <v>37850.58</v>
      </c>
      <c r="D5470" s="28" t="n">
        <v>1790</v>
      </c>
      <c r="E5470" s="28" t="s">
        <v>380</v>
      </c>
    </row>
    <row r="5471" customFormat="false" ht="15" hidden="false" customHeight="false" outlineLevel="0" collapsed="false">
      <c r="A5471" s="28" t="n">
        <v>149</v>
      </c>
      <c r="B5471" s="29" t="n">
        <v>45657</v>
      </c>
      <c r="C5471" s="28" t="n">
        <v>39566.59</v>
      </c>
      <c r="D5471" s="28" t="n">
        <v>1790</v>
      </c>
      <c r="E5471" s="28" t="s">
        <v>380</v>
      </c>
    </row>
    <row r="5472" customFormat="false" ht="15" hidden="false" customHeight="false" outlineLevel="0" collapsed="false">
      <c r="A5472" s="28" t="n">
        <v>149</v>
      </c>
      <c r="B5472" s="29" t="n">
        <v>45688</v>
      </c>
      <c r="C5472" s="28" t="n">
        <v>41018.75</v>
      </c>
      <c r="D5472" s="28" t="n">
        <v>1790</v>
      </c>
      <c r="E5472" s="28" t="s">
        <v>380</v>
      </c>
    </row>
    <row r="5473" customFormat="false" ht="15" hidden="false" customHeight="false" outlineLevel="0" collapsed="false">
      <c r="A5473" s="28" t="n">
        <v>149</v>
      </c>
      <c r="B5473" s="29" t="n">
        <v>45716</v>
      </c>
      <c r="C5473" s="28" t="n">
        <v>42596.59</v>
      </c>
      <c r="D5473" s="28" t="n">
        <v>1790</v>
      </c>
      <c r="E5473" s="28" t="s">
        <v>380</v>
      </c>
    </row>
    <row r="5474" customFormat="false" ht="15" hidden="false" customHeight="false" outlineLevel="0" collapsed="false">
      <c r="A5474" s="28" t="n">
        <v>149</v>
      </c>
      <c r="B5474" s="29" t="n">
        <v>45747</v>
      </c>
      <c r="C5474" s="28" t="n">
        <v>43960.58</v>
      </c>
      <c r="D5474" s="28" t="n">
        <v>1790</v>
      </c>
      <c r="E5474" s="28" t="s">
        <v>380</v>
      </c>
    </row>
    <row r="5475" customFormat="false" ht="15" hidden="false" customHeight="false" outlineLevel="0" collapsed="false">
      <c r="A5475" s="28" t="n">
        <v>149</v>
      </c>
      <c r="B5475" s="29" t="n">
        <v>45777</v>
      </c>
      <c r="C5475" s="28" t="n">
        <v>45716.77</v>
      </c>
      <c r="D5475" s="28" t="n">
        <v>1790</v>
      </c>
      <c r="E5475" s="28" t="s">
        <v>380</v>
      </c>
    </row>
    <row r="5476" customFormat="false" ht="15" hidden="false" customHeight="false" outlineLevel="0" collapsed="false">
      <c r="A5476" s="28" t="n">
        <v>149</v>
      </c>
      <c r="B5476" s="29" t="n">
        <v>45808</v>
      </c>
      <c r="C5476" s="28" t="n">
        <v>47424.52</v>
      </c>
      <c r="D5476" s="28" t="n">
        <v>1790</v>
      </c>
      <c r="E5476" s="28" t="s">
        <v>380</v>
      </c>
    </row>
    <row r="5477" customFormat="false" ht="15" hidden="false" customHeight="false" outlineLevel="0" collapsed="false">
      <c r="A5477" s="28" t="n">
        <v>149</v>
      </c>
      <c r="B5477" s="29" t="n">
        <v>45838</v>
      </c>
      <c r="C5477" s="28" t="n">
        <v>48687.47</v>
      </c>
      <c r="D5477" s="28" t="n">
        <v>1790</v>
      </c>
      <c r="E5477" s="28" t="s">
        <v>380</v>
      </c>
    </row>
    <row r="5478" customFormat="false" ht="15" hidden="false" customHeight="false" outlineLevel="0" collapsed="false">
      <c r="A5478" s="28" t="n">
        <v>149</v>
      </c>
      <c r="B5478" s="29" t="n">
        <v>45869</v>
      </c>
      <c r="C5478" s="28" t="n">
        <v>50080.69</v>
      </c>
      <c r="D5478" s="28" t="n">
        <v>1790</v>
      </c>
      <c r="E5478" s="28" t="s">
        <v>380</v>
      </c>
    </row>
    <row r="5479" customFormat="false" ht="15" hidden="false" customHeight="false" outlineLevel="0" collapsed="false">
      <c r="A5479" s="28" t="n">
        <v>149</v>
      </c>
      <c r="B5479" s="29" t="n">
        <v>45900</v>
      </c>
      <c r="C5479" s="28" t="n">
        <v>50306.93</v>
      </c>
      <c r="D5479" s="28" t="n">
        <v>495.44</v>
      </c>
      <c r="E5479" s="28" t="s">
        <v>381</v>
      </c>
    </row>
    <row r="5480" customFormat="false" ht="15" hidden="false" customHeight="false" outlineLevel="0" collapsed="false">
      <c r="A5480" s="28" t="n">
        <v>149</v>
      </c>
      <c r="B5480" s="29" t="n">
        <v>45930</v>
      </c>
      <c r="C5480" s="28" t="n">
        <v>52005.26</v>
      </c>
      <c r="D5480" s="28" t="n">
        <v>1790</v>
      </c>
      <c r="E5480" s="28" t="s">
        <v>380</v>
      </c>
    </row>
    <row r="5481" customFormat="false" ht="15" hidden="false" customHeight="false" outlineLevel="0" collapsed="false">
      <c r="A5481" s="28" t="n">
        <v>149</v>
      </c>
      <c r="B5481" s="29" t="n">
        <v>45961</v>
      </c>
      <c r="C5481" s="28" t="n">
        <v>53322.03</v>
      </c>
      <c r="D5481" s="28" t="n">
        <v>1790</v>
      </c>
      <c r="E5481" s="28" t="s">
        <v>380</v>
      </c>
    </row>
    <row r="5482" customFormat="false" ht="15" hidden="false" customHeight="false" outlineLevel="0" collapsed="false">
      <c r="A5482" s="28" t="n">
        <v>149</v>
      </c>
      <c r="B5482" s="29" t="n">
        <v>45991</v>
      </c>
      <c r="C5482" s="28" t="n">
        <v>54939.66</v>
      </c>
      <c r="D5482" s="28" t="n">
        <v>1790</v>
      </c>
      <c r="E5482" s="28" t="s">
        <v>380</v>
      </c>
    </row>
    <row r="5483" customFormat="false" ht="15" hidden="false" customHeight="false" outlineLevel="0" collapsed="false">
      <c r="A5483" s="28" t="n">
        <v>149</v>
      </c>
      <c r="B5483" s="29" t="n">
        <v>46022</v>
      </c>
      <c r="C5483" s="28" t="n">
        <v>55549.7</v>
      </c>
      <c r="D5483" s="28" t="n">
        <v>1060.28</v>
      </c>
      <c r="E5483" s="28" t="s">
        <v>381</v>
      </c>
    </row>
    <row r="5484" customFormat="false" ht="15" hidden="false" customHeight="false" outlineLevel="0" collapsed="false">
      <c r="A5484" s="28" t="n">
        <v>149</v>
      </c>
      <c r="B5484" s="29" t="n">
        <v>46053</v>
      </c>
      <c r="C5484" s="28" t="n">
        <v>57207.65</v>
      </c>
      <c r="D5484" s="28" t="n">
        <v>1790</v>
      </c>
      <c r="E5484" s="28" t="s">
        <v>380</v>
      </c>
    </row>
    <row r="5485" customFormat="false" ht="15" hidden="false" customHeight="false" outlineLevel="0" collapsed="false">
      <c r="A5485" s="28" t="n">
        <v>149</v>
      </c>
      <c r="B5485" s="29" t="n">
        <v>46081</v>
      </c>
      <c r="C5485" s="28" t="n">
        <v>58730.69</v>
      </c>
      <c r="D5485" s="28" t="n">
        <v>1790</v>
      </c>
      <c r="E5485" s="28" t="s">
        <v>380</v>
      </c>
    </row>
    <row r="5486" customFormat="false" ht="15" hidden="false" customHeight="false" outlineLevel="0" collapsed="false">
      <c r="A5486" s="28" t="n">
        <v>149</v>
      </c>
      <c r="B5486" s="29" t="n">
        <v>46112</v>
      </c>
      <c r="C5486" s="28" t="n">
        <v>60348.84</v>
      </c>
      <c r="D5486" s="28" t="n">
        <v>1790</v>
      </c>
      <c r="E5486" s="28" t="s">
        <v>380</v>
      </c>
    </row>
    <row r="5487" customFormat="false" ht="15" hidden="false" customHeight="false" outlineLevel="0" collapsed="false">
      <c r="A5487" s="28" t="n">
        <v>149</v>
      </c>
      <c r="B5487" s="29" t="n">
        <v>46142</v>
      </c>
      <c r="C5487" s="28" t="n">
        <v>61647.92</v>
      </c>
      <c r="D5487" s="28" t="n">
        <v>1790</v>
      </c>
      <c r="E5487" s="28" t="s">
        <v>380</v>
      </c>
    </row>
    <row r="5488" customFormat="false" ht="15" hidden="false" customHeight="false" outlineLevel="0" collapsed="false">
      <c r="A5488" s="28" t="n">
        <v>149</v>
      </c>
      <c r="B5488" s="29" t="n">
        <v>46173</v>
      </c>
      <c r="C5488" s="28" t="n">
        <v>63214.11</v>
      </c>
      <c r="D5488" s="28" t="n">
        <v>1790</v>
      </c>
      <c r="E5488" s="28" t="s">
        <v>380</v>
      </c>
    </row>
    <row r="5489" customFormat="false" ht="15" hidden="false" customHeight="false" outlineLevel="0" collapsed="false">
      <c r="A5489" s="28" t="n">
        <v>149</v>
      </c>
      <c r="B5489" s="29" t="n">
        <v>46203</v>
      </c>
      <c r="C5489" s="28" t="n">
        <v>64677.97</v>
      </c>
      <c r="D5489" s="28" t="n">
        <v>1790</v>
      </c>
      <c r="E5489" s="28" t="s">
        <v>380</v>
      </c>
    </row>
    <row r="5490" customFormat="false" ht="15" hidden="false" customHeight="false" outlineLevel="0" collapsed="false">
      <c r="A5490" s="28" t="n">
        <v>149</v>
      </c>
      <c r="B5490" s="29" t="n">
        <v>46234</v>
      </c>
      <c r="C5490" s="28" t="n">
        <v>66123.57</v>
      </c>
      <c r="D5490" s="28" t="n">
        <v>1790</v>
      </c>
      <c r="E5490" s="28" t="s">
        <v>380</v>
      </c>
    </row>
    <row r="5491" customFormat="false" ht="15" hidden="false" customHeight="false" outlineLevel="0" collapsed="false">
      <c r="A5491" s="28" t="n">
        <v>149</v>
      </c>
      <c r="B5491" s="29" t="n">
        <v>46265</v>
      </c>
      <c r="C5491" s="28" t="n">
        <v>67511.69</v>
      </c>
      <c r="D5491" s="28" t="n">
        <v>1790</v>
      </c>
      <c r="E5491" s="28" t="s">
        <v>380</v>
      </c>
    </row>
    <row r="5492" customFormat="false" ht="15" hidden="false" customHeight="false" outlineLevel="0" collapsed="false">
      <c r="A5492" s="28" t="n">
        <v>150</v>
      </c>
      <c r="B5492" s="29" t="n">
        <v>44957</v>
      </c>
      <c r="C5492" s="28" t="n">
        <v>3114.29</v>
      </c>
      <c r="D5492" s="28" t="n">
        <v>1410</v>
      </c>
      <c r="E5492" s="28" t="s">
        <v>380</v>
      </c>
    </row>
    <row r="5493" customFormat="false" ht="15" hidden="false" customHeight="false" outlineLevel="0" collapsed="false">
      <c r="A5493" s="28" t="n">
        <v>150</v>
      </c>
      <c r="B5493" s="29" t="n">
        <v>44985</v>
      </c>
      <c r="C5493" s="28" t="n">
        <v>4321.04</v>
      </c>
      <c r="D5493" s="28" t="n">
        <v>1410</v>
      </c>
      <c r="E5493" s="28" t="s">
        <v>380</v>
      </c>
    </row>
    <row r="5494" customFormat="false" ht="15" hidden="false" customHeight="false" outlineLevel="0" collapsed="false">
      <c r="A5494" s="28" t="n">
        <v>150</v>
      </c>
      <c r="B5494" s="29" t="n">
        <v>45016</v>
      </c>
      <c r="C5494" s="28" t="n">
        <v>5449.19</v>
      </c>
      <c r="D5494" s="28" t="n">
        <v>1410</v>
      </c>
      <c r="E5494" s="28" t="s">
        <v>380</v>
      </c>
    </row>
    <row r="5495" customFormat="false" ht="15" hidden="false" customHeight="false" outlineLevel="0" collapsed="false">
      <c r="A5495" s="28" t="n">
        <v>150</v>
      </c>
      <c r="B5495" s="29" t="n">
        <v>45046</v>
      </c>
      <c r="C5495" s="28" t="n">
        <v>5825.71</v>
      </c>
      <c r="D5495" s="28" t="n">
        <v>773.36</v>
      </c>
      <c r="E5495" s="28" t="s">
        <v>381</v>
      </c>
    </row>
    <row r="5496" customFormat="false" ht="15" hidden="false" customHeight="false" outlineLevel="0" collapsed="false">
      <c r="A5496" s="28" t="n">
        <v>150</v>
      </c>
      <c r="B5496" s="29" t="n">
        <v>45077</v>
      </c>
      <c r="C5496" s="28" t="n">
        <v>7208.35</v>
      </c>
      <c r="D5496" s="28" t="n">
        <v>1410</v>
      </c>
      <c r="E5496" s="28" t="s">
        <v>380</v>
      </c>
    </row>
    <row r="5497" customFormat="false" ht="15" hidden="false" customHeight="false" outlineLevel="0" collapsed="false">
      <c r="A5497" s="28" t="n">
        <v>150</v>
      </c>
      <c r="B5497" s="29" t="n">
        <v>45107</v>
      </c>
      <c r="C5497" s="28" t="n">
        <v>8461.7</v>
      </c>
      <c r="D5497" s="28" t="n">
        <v>1410</v>
      </c>
      <c r="E5497" s="28" t="s">
        <v>380</v>
      </c>
    </row>
    <row r="5498" customFormat="false" ht="15" hidden="false" customHeight="false" outlineLevel="0" collapsed="false">
      <c r="A5498" s="28" t="n">
        <v>150</v>
      </c>
      <c r="B5498" s="29" t="n">
        <v>45138</v>
      </c>
      <c r="C5498" s="28" t="n">
        <v>9585.08</v>
      </c>
      <c r="D5498" s="28" t="n">
        <v>1410</v>
      </c>
      <c r="E5498" s="28" t="s">
        <v>380</v>
      </c>
    </row>
    <row r="5499" customFormat="false" ht="15" hidden="false" customHeight="false" outlineLevel="0" collapsed="false">
      <c r="A5499" s="28" t="n">
        <v>150</v>
      </c>
      <c r="B5499" s="29" t="n">
        <v>45169</v>
      </c>
      <c r="C5499" s="28" t="n">
        <v>10954.48</v>
      </c>
      <c r="D5499" s="28" t="n">
        <v>1410</v>
      </c>
      <c r="E5499" s="28" t="s">
        <v>380</v>
      </c>
    </row>
    <row r="5500" customFormat="false" ht="15" hidden="false" customHeight="false" outlineLevel="0" collapsed="false">
      <c r="A5500" s="28" t="n">
        <v>150</v>
      </c>
      <c r="B5500" s="29" t="n">
        <v>45199</v>
      </c>
      <c r="C5500" s="28" t="n">
        <v>12034.22</v>
      </c>
      <c r="D5500" s="28" t="n">
        <v>1410</v>
      </c>
      <c r="E5500" s="28" t="s">
        <v>380</v>
      </c>
    </row>
    <row r="5501" customFormat="false" ht="15" hidden="false" customHeight="false" outlineLevel="0" collapsed="false">
      <c r="A5501" s="28" t="n">
        <v>150</v>
      </c>
      <c r="B5501" s="29" t="n">
        <v>45230</v>
      </c>
      <c r="C5501" s="28" t="n">
        <v>13159.89</v>
      </c>
      <c r="D5501" s="28" t="n">
        <v>1410</v>
      </c>
      <c r="E5501" s="28" t="s">
        <v>380</v>
      </c>
    </row>
    <row r="5502" customFormat="false" ht="15" hidden="false" customHeight="false" outlineLevel="0" collapsed="false">
      <c r="A5502" s="28" t="n">
        <v>150</v>
      </c>
      <c r="B5502" s="29" t="n">
        <v>45260</v>
      </c>
      <c r="C5502" s="28" t="n">
        <v>14453.31</v>
      </c>
      <c r="D5502" s="28" t="n">
        <v>1410</v>
      </c>
      <c r="E5502" s="28" t="s">
        <v>380</v>
      </c>
    </row>
    <row r="5503" customFormat="false" ht="15" hidden="false" customHeight="false" outlineLevel="0" collapsed="false">
      <c r="A5503" s="28" t="n">
        <v>150</v>
      </c>
      <c r="B5503" s="29" t="n">
        <v>45291</v>
      </c>
      <c r="C5503" s="28" t="n">
        <v>15643.34</v>
      </c>
      <c r="D5503" s="28" t="n">
        <v>1410</v>
      </c>
      <c r="E5503" s="28" t="s">
        <v>380</v>
      </c>
    </row>
    <row r="5504" customFormat="false" ht="15" hidden="false" customHeight="false" outlineLevel="0" collapsed="false">
      <c r="A5504" s="28" t="n">
        <v>150</v>
      </c>
      <c r="B5504" s="29" t="n">
        <v>45322</v>
      </c>
      <c r="C5504" s="28" t="n">
        <v>16949.9</v>
      </c>
      <c r="D5504" s="28" t="n">
        <v>1410</v>
      </c>
      <c r="E5504" s="28" t="s">
        <v>380</v>
      </c>
    </row>
    <row r="5505" customFormat="false" ht="15" hidden="false" customHeight="false" outlineLevel="0" collapsed="false">
      <c r="A5505" s="28" t="n">
        <v>150</v>
      </c>
      <c r="B5505" s="29" t="n">
        <v>45351</v>
      </c>
      <c r="C5505" s="28" t="n">
        <v>18217.63</v>
      </c>
      <c r="D5505" s="28" t="n">
        <v>1410</v>
      </c>
      <c r="E5505" s="28" t="s">
        <v>380</v>
      </c>
    </row>
    <row r="5506" customFormat="false" ht="15" hidden="false" customHeight="false" outlineLevel="0" collapsed="false">
      <c r="A5506" s="28" t="n">
        <v>150</v>
      </c>
      <c r="B5506" s="29" t="n">
        <v>45382</v>
      </c>
      <c r="C5506" s="28" t="n">
        <v>19512.53</v>
      </c>
      <c r="D5506" s="28" t="n">
        <v>1410</v>
      </c>
      <c r="E5506" s="28" t="s">
        <v>380</v>
      </c>
    </row>
    <row r="5507" customFormat="false" ht="15" hidden="false" customHeight="false" outlineLevel="0" collapsed="false">
      <c r="A5507" s="28" t="n">
        <v>150</v>
      </c>
      <c r="B5507" s="29" t="n">
        <v>45412</v>
      </c>
      <c r="C5507" s="28" t="n">
        <v>20774.27</v>
      </c>
      <c r="D5507" s="28" t="n">
        <v>1410</v>
      </c>
      <c r="E5507" s="28" t="s">
        <v>380</v>
      </c>
    </row>
    <row r="5508" customFormat="false" ht="15" hidden="false" customHeight="false" outlineLevel="0" collapsed="false">
      <c r="A5508" s="28" t="n">
        <v>150</v>
      </c>
      <c r="B5508" s="29" t="n">
        <v>45443</v>
      </c>
      <c r="C5508" s="28" t="n">
        <v>21937.94</v>
      </c>
      <c r="D5508" s="28" t="n">
        <v>1410</v>
      </c>
      <c r="E5508" s="28" t="s">
        <v>380</v>
      </c>
    </row>
    <row r="5509" customFormat="false" ht="15" hidden="false" customHeight="false" outlineLevel="0" collapsed="false">
      <c r="A5509" s="28" t="n">
        <v>150</v>
      </c>
      <c r="B5509" s="29" t="n">
        <v>45473</v>
      </c>
      <c r="C5509" s="28" t="n">
        <v>23340.01</v>
      </c>
      <c r="D5509" s="28" t="n">
        <v>1410</v>
      </c>
      <c r="E5509" s="28" t="s">
        <v>380</v>
      </c>
    </row>
    <row r="5510" customFormat="false" ht="15" hidden="false" customHeight="false" outlineLevel="0" collapsed="false">
      <c r="A5510" s="28" t="n">
        <v>150</v>
      </c>
      <c r="B5510" s="29" t="n">
        <v>45504</v>
      </c>
      <c r="C5510" s="28" t="n">
        <v>24443.21</v>
      </c>
      <c r="D5510" s="28" t="n">
        <v>1410</v>
      </c>
      <c r="E5510" s="28" t="s">
        <v>380</v>
      </c>
    </row>
    <row r="5511" customFormat="false" ht="15" hidden="false" customHeight="false" outlineLevel="0" collapsed="false">
      <c r="A5511" s="28" t="n">
        <v>150</v>
      </c>
      <c r="B5511" s="29" t="n">
        <v>45535</v>
      </c>
      <c r="C5511" s="28" t="n">
        <v>25517.44</v>
      </c>
      <c r="D5511" s="28" t="n">
        <v>1410</v>
      </c>
      <c r="E5511" s="28" t="s">
        <v>380</v>
      </c>
    </row>
    <row r="5512" customFormat="false" ht="15" hidden="false" customHeight="false" outlineLevel="0" collapsed="false">
      <c r="A5512" s="28" t="n">
        <v>150</v>
      </c>
      <c r="B5512" s="29" t="n">
        <v>45565</v>
      </c>
      <c r="C5512" s="28" t="n">
        <v>26574.09</v>
      </c>
      <c r="D5512" s="28" t="n">
        <v>1410</v>
      </c>
      <c r="E5512" s="28" t="s">
        <v>380</v>
      </c>
    </row>
    <row r="5513" customFormat="false" ht="15" hidden="false" customHeight="false" outlineLevel="0" collapsed="false">
      <c r="A5513" s="28" t="n">
        <v>150</v>
      </c>
      <c r="B5513" s="29" t="n">
        <v>45596</v>
      </c>
      <c r="C5513" s="28" t="n">
        <v>27660.14</v>
      </c>
      <c r="D5513" s="28" t="n">
        <v>1410</v>
      </c>
      <c r="E5513" s="28" t="s">
        <v>380</v>
      </c>
    </row>
    <row r="5514" customFormat="false" ht="15" hidden="false" customHeight="false" outlineLevel="0" collapsed="false">
      <c r="A5514" s="28" t="n">
        <v>150</v>
      </c>
      <c r="B5514" s="29" t="n">
        <v>45626</v>
      </c>
      <c r="C5514" s="28" t="n">
        <v>28792.13</v>
      </c>
      <c r="D5514" s="28" t="n">
        <v>1410</v>
      </c>
      <c r="E5514" s="28" t="s">
        <v>380</v>
      </c>
    </row>
    <row r="5515" customFormat="false" ht="15" hidden="false" customHeight="false" outlineLevel="0" collapsed="false">
      <c r="A5515" s="28" t="n">
        <v>150</v>
      </c>
      <c r="B5515" s="29" t="n">
        <v>45657</v>
      </c>
      <c r="C5515" s="28" t="n">
        <v>29838.42</v>
      </c>
      <c r="D5515" s="28" t="n">
        <v>1410</v>
      </c>
      <c r="E5515" s="28" t="s">
        <v>380</v>
      </c>
    </row>
    <row r="5516" customFormat="false" ht="15" hidden="false" customHeight="false" outlineLevel="0" collapsed="false">
      <c r="A5516" s="28" t="n">
        <v>150</v>
      </c>
      <c r="B5516" s="29" t="n">
        <v>45688</v>
      </c>
      <c r="C5516" s="28" t="n">
        <v>31174.51</v>
      </c>
      <c r="D5516" s="28" t="n">
        <v>1410</v>
      </c>
      <c r="E5516" s="28" t="s">
        <v>380</v>
      </c>
    </row>
    <row r="5517" customFormat="false" ht="15" hidden="false" customHeight="false" outlineLevel="0" collapsed="false">
      <c r="A5517" s="28" t="n">
        <v>150</v>
      </c>
      <c r="B5517" s="29" t="n">
        <v>45716</v>
      </c>
      <c r="C5517" s="28" t="n">
        <v>32583.38</v>
      </c>
      <c r="D5517" s="28" t="n">
        <v>1410</v>
      </c>
      <c r="E5517" s="28" t="s">
        <v>380</v>
      </c>
    </row>
    <row r="5518" customFormat="false" ht="15" hidden="false" customHeight="false" outlineLevel="0" collapsed="false">
      <c r="A5518" s="28" t="n">
        <v>150</v>
      </c>
      <c r="B5518" s="29" t="n">
        <v>45747</v>
      </c>
      <c r="C5518" s="28" t="n">
        <v>33668.65</v>
      </c>
      <c r="D5518" s="28" t="n">
        <v>1410</v>
      </c>
      <c r="E5518" s="28" t="s">
        <v>380</v>
      </c>
    </row>
    <row r="5519" customFormat="false" ht="15" hidden="false" customHeight="false" outlineLevel="0" collapsed="false">
      <c r="A5519" s="28" t="n">
        <v>150</v>
      </c>
      <c r="B5519" s="29" t="n">
        <v>45777</v>
      </c>
      <c r="C5519" s="28" t="n">
        <v>33817.28</v>
      </c>
      <c r="D5519" s="28" t="n">
        <v>319.91</v>
      </c>
      <c r="E5519" s="28" t="s">
        <v>381</v>
      </c>
    </row>
    <row r="5520" customFormat="false" ht="15" hidden="false" customHeight="false" outlineLevel="0" collapsed="false">
      <c r="A5520" s="28" t="n">
        <v>150</v>
      </c>
      <c r="B5520" s="29" t="n">
        <v>45808</v>
      </c>
      <c r="C5520" s="28" t="n">
        <v>33903.23</v>
      </c>
      <c r="D5520" s="28" t="n">
        <v>451.9</v>
      </c>
      <c r="E5520" s="28" t="s">
        <v>381</v>
      </c>
    </row>
    <row r="5521" customFormat="false" ht="15" hidden="false" customHeight="false" outlineLevel="0" collapsed="false">
      <c r="A5521" s="28" t="n">
        <v>150</v>
      </c>
      <c r="B5521" s="29" t="n">
        <v>45838</v>
      </c>
      <c r="C5521" s="28" t="n">
        <v>35160.97</v>
      </c>
      <c r="D5521" s="28" t="n">
        <v>1410</v>
      </c>
      <c r="E5521" s="28" t="s">
        <v>380</v>
      </c>
    </row>
    <row r="5522" customFormat="false" ht="15" hidden="false" customHeight="false" outlineLevel="0" collapsed="false">
      <c r="A5522" s="28" t="n">
        <v>150</v>
      </c>
      <c r="B5522" s="29" t="n">
        <v>45869</v>
      </c>
      <c r="C5522" s="28" t="n">
        <v>36518.1</v>
      </c>
      <c r="D5522" s="28" t="n">
        <v>1410</v>
      </c>
      <c r="E5522" s="28" t="s">
        <v>380</v>
      </c>
    </row>
    <row r="5523" customFormat="false" ht="15" hidden="false" customHeight="false" outlineLevel="0" collapsed="false">
      <c r="A5523" s="28" t="n">
        <v>150</v>
      </c>
      <c r="B5523" s="29" t="n">
        <v>45900</v>
      </c>
      <c r="C5523" s="28" t="n">
        <v>37907.91</v>
      </c>
      <c r="D5523" s="28" t="n">
        <v>1410</v>
      </c>
      <c r="E5523" s="28" t="s">
        <v>380</v>
      </c>
    </row>
    <row r="5524" customFormat="false" ht="15" hidden="false" customHeight="false" outlineLevel="0" collapsed="false">
      <c r="A5524" s="28" t="n">
        <v>150</v>
      </c>
      <c r="B5524" s="29" t="n">
        <v>45930</v>
      </c>
      <c r="C5524" s="28" t="n">
        <v>39177.04</v>
      </c>
      <c r="D5524" s="28" t="n">
        <v>1410</v>
      </c>
      <c r="E5524" s="28" t="s">
        <v>380</v>
      </c>
    </row>
    <row r="5525" customFormat="false" ht="15" hidden="false" customHeight="false" outlineLevel="0" collapsed="false">
      <c r="A5525" s="28" t="n">
        <v>150</v>
      </c>
      <c r="B5525" s="29" t="n">
        <v>45961</v>
      </c>
      <c r="C5525" s="28" t="n">
        <v>40394.64</v>
      </c>
      <c r="D5525" s="28" t="n">
        <v>1410</v>
      </c>
      <c r="E5525" s="28" t="s">
        <v>380</v>
      </c>
    </row>
    <row r="5526" customFormat="false" ht="15" hidden="false" customHeight="false" outlineLevel="0" collapsed="false">
      <c r="A5526" s="28" t="n">
        <v>150</v>
      </c>
      <c r="B5526" s="29" t="n">
        <v>45991</v>
      </c>
      <c r="C5526" s="28" t="n">
        <v>41682.93</v>
      </c>
      <c r="D5526" s="28" t="n">
        <v>1410</v>
      </c>
      <c r="E5526" s="28" t="s">
        <v>380</v>
      </c>
    </row>
    <row r="5527" customFormat="false" ht="15" hidden="false" customHeight="false" outlineLevel="0" collapsed="false">
      <c r="A5527" s="28" t="n">
        <v>150</v>
      </c>
      <c r="B5527" s="29" t="n">
        <v>46022</v>
      </c>
      <c r="C5527" s="28" t="n">
        <v>41581.24</v>
      </c>
      <c r="D5527" s="28" t="n">
        <v>0</v>
      </c>
      <c r="E5527" s="28" t="s">
        <v>379</v>
      </c>
    </row>
    <row r="5528" customFormat="false" ht="15" hidden="false" customHeight="false" outlineLevel="0" collapsed="false">
      <c r="A5528" s="28" t="n">
        <v>150</v>
      </c>
      <c r="B5528" s="29" t="n">
        <v>46053</v>
      </c>
      <c r="C5528" s="28" t="n">
        <v>42612.9</v>
      </c>
      <c r="D5528" s="28" t="n">
        <v>1410</v>
      </c>
      <c r="E5528" s="28" t="s">
        <v>380</v>
      </c>
    </row>
    <row r="5529" customFormat="false" ht="15" hidden="false" customHeight="false" outlineLevel="0" collapsed="false">
      <c r="A5529" s="28" t="n">
        <v>150</v>
      </c>
      <c r="B5529" s="29" t="n">
        <v>46081</v>
      </c>
      <c r="C5529" s="28" t="n">
        <v>43795.94</v>
      </c>
      <c r="D5529" s="28" t="n">
        <v>1410</v>
      </c>
      <c r="E5529" s="28" t="s">
        <v>380</v>
      </c>
    </row>
    <row r="5530" customFormat="false" ht="15" hidden="false" customHeight="false" outlineLevel="0" collapsed="false">
      <c r="A5530" s="28" t="n">
        <v>150</v>
      </c>
      <c r="B5530" s="29" t="n">
        <v>46112</v>
      </c>
      <c r="C5530" s="28" t="n">
        <v>45056.88</v>
      </c>
      <c r="D5530" s="28" t="n">
        <v>1410</v>
      </c>
      <c r="E5530" s="28" t="s">
        <v>380</v>
      </c>
    </row>
    <row r="5531" customFormat="false" ht="15" hidden="false" customHeight="false" outlineLevel="0" collapsed="false">
      <c r="A5531" s="28" t="n">
        <v>150</v>
      </c>
      <c r="B5531" s="29" t="n">
        <v>46142</v>
      </c>
      <c r="C5531" s="28" t="n">
        <v>46059.99</v>
      </c>
      <c r="D5531" s="28" t="n">
        <v>1410</v>
      </c>
      <c r="E5531" s="28" t="s">
        <v>380</v>
      </c>
    </row>
    <row r="5532" customFormat="false" ht="15" hidden="false" customHeight="false" outlineLevel="0" collapsed="false">
      <c r="A5532" s="28" t="n">
        <v>150</v>
      </c>
      <c r="B5532" s="29" t="n">
        <v>46173</v>
      </c>
      <c r="C5532" s="28" t="n">
        <v>47362.31</v>
      </c>
      <c r="D5532" s="28" t="n">
        <v>1410</v>
      </c>
      <c r="E5532" s="28" t="s">
        <v>380</v>
      </c>
    </row>
    <row r="5533" customFormat="false" ht="15" hidden="false" customHeight="false" outlineLevel="0" collapsed="false">
      <c r="A5533" s="28" t="n">
        <v>150</v>
      </c>
      <c r="B5533" s="29" t="n">
        <v>46203</v>
      </c>
      <c r="C5533" s="28" t="n">
        <v>48657.95</v>
      </c>
      <c r="D5533" s="28" t="n">
        <v>1410</v>
      </c>
      <c r="E5533" s="28" t="s">
        <v>380</v>
      </c>
    </row>
    <row r="5534" customFormat="false" ht="15" hidden="false" customHeight="false" outlineLevel="0" collapsed="false">
      <c r="A5534" s="28" t="n">
        <v>150</v>
      </c>
      <c r="B5534" s="29" t="n">
        <v>46234</v>
      </c>
      <c r="C5534" s="28" t="n">
        <v>48389.82</v>
      </c>
      <c r="D5534" s="28" t="n">
        <v>0</v>
      </c>
      <c r="E5534" s="28" t="s">
        <v>379</v>
      </c>
    </row>
    <row r="5535" customFormat="false" ht="15" hidden="false" customHeight="false" outlineLevel="0" collapsed="false">
      <c r="A5535" s="28" t="n">
        <v>150</v>
      </c>
      <c r="B5535" s="29" t="n">
        <v>46265</v>
      </c>
      <c r="C5535" s="28" t="n">
        <v>49633.37</v>
      </c>
      <c r="D5535" s="28" t="n">
        <v>1410</v>
      </c>
      <c r="E5535" s="28" t="s">
        <v>380</v>
      </c>
    </row>
    <row r="5536" customFormat="false" ht="15" hidden="false" customHeight="false" outlineLevel="0" collapsed="false">
      <c r="A5536" s="28" t="n">
        <v>151</v>
      </c>
      <c r="B5536" s="29" t="n">
        <v>45716</v>
      </c>
      <c r="C5536" s="28" t="n">
        <v>7649.95</v>
      </c>
      <c r="D5536" s="28" t="n">
        <v>1600</v>
      </c>
      <c r="E5536" s="28" t="s">
        <v>380</v>
      </c>
    </row>
    <row r="5537" customFormat="false" ht="15" hidden="false" customHeight="false" outlineLevel="0" collapsed="false">
      <c r="A5537" s="28" t="n">
        <v>151</v>
      </c>
      <c r="B5537" s="29" t="n">
        <v>45747</v>
      </c>
      <c r="C5537" s="28" t="n">
        <v>9099.19</v>
      </c>
      <c r="D5537" s="28" t="n">
        <v>1600</v>
      </c>
      <c r="E5537" s="28" t="s">
        <v>380</v>
      </c>
    </row>
    <row r="5538" customFormat="false" ht="15" hidden="false" customHeight="false" outlineLevel="0" collapsed="false">
      <c r="A5538" s="28" t="n">
        <v>151</v>
      </c>
      <c r="B5538" s="29" t="n">
        <v>45777</v>
      </c>
      <c r="C5538" s="28" t="n">
        <v>10629.8</v>
      </c>
      <c r="D5538" s="28" t="n">
        <v>1600</v>
      </c>
      <c r="E5538" s="28" t="s">
        <v>380</v>
      </c>
    </row>
    <row r="5539" customFormat="false" ht="15" hidden="false" customHeight="false" outlineLevel="0" collapsed="false">
      <c r="A5539" s="28" t="n">
        <v>151</v>
      </c>
      <c r="B5539" s="29" t="n">
        <v>45808</v>
      </c>
      <c r="C5539" s="28" t="n">
        <v>12050.82</v>
      </c>
      <c r="D5539" s="28" t="n">
        <v>1600</v>
      </c>
      <c r="E5539" s="28" t="s">
        <v>380</v>
      </c>
    </row>
    <row r="5540" customFormat="false" ht="15" hidden="false" customHeight="false" outlineLevel="0" collapsed="false">
      <c r="A5540" s="28" t="n">
        <v>151</v>
      </c>
      <c r="B5540" s="29" t="n">
        <v>45838</v>
      </c>
      <c r="C5540" s="28" t="n">
        <v>13250.5</v>
      </c>
      <c r="D5540" s="28" t="n">
        <v>1600</v>
      </c>
      <c r="E5540" s="28" t="s">
        <v>380</v>
      </c>
    </row>
    <row r="5541" customFormat="false" ht="15" hidden="false" customHeight="false" outlineLevel="0" collapsed="false">
      <c r="A5541" s="28" t="n">
        <v>151</v>
      </c>
      <c r="B5541" s="29" t="n">
        <v>45869</v>
      </c>
      <c r="C5541" s="28" t="n">
        <v>14571.1</v>
      </c>
      <c r="D5541" s="28" t="n">
        <v>1600</v>
      </c>
      <c r="E5541" s="28" t="s">
        <v>380</v>
      </c>
    </row>
    <row r="5542" customFormat="false" ht="15" hidden="false" customHeight="false" outlineLevel="0" collapsed="false">
      <c r="A5542" s="28" t="n">
        <v>151</v>
      </c>
      <c r="B5542" s="29" t="n">
        <v>45900</v>
      </c>
      <c r="C5542" s="28" t="n">
        <v>14405.97</v>
      </c>
      <c r="D5542" s="28" t="n">
        <v>0</v>
      </c>
      <c r="E5542" s="28" t="s">
        <v>379</v>
      </c>
    </row>
    <row r="5543" customFormat="false" ht="15" hidden="false" customHeight="false" outlineLevel="0" collapsed="false">
      <c r="A5543" s="28" t="n">
        <v>151</v>
      </c>
      <c r="B5543" s="29" t="n">
        <v>45930</v>
      </c>
      <c r="C5543" s="28" t="n">
        <v>15861.29</v>
      </c>
      <c r="D5543" s="28" t="n">
        <v>1600</v>
      </c>
      <c r="E5543" s="28" t="s">
        <v>380</v>
      </c>
    </row>
    <row r="5544" customFormat="false" ht="15" hidden="false" customHeight="false" outlineLevel="0" collapsed="false">
      <c r="A5544" s="28" t="n">
        <v>151</v>
      </c>
      <c r="B5544" s="29" t="n">
        <v>45961</v>
      </c>
      <c r="C5544" s="28" t="n">
        <v>17015.87</v>
      </c>
      <c r="D5544" s="28" t="n">
        <v>1600</v>
      </c>
      <c r="E5544" s="28" t="s">
        <v>380</v>
      </c>
    </row>
    <row r="5545" customFormat="false" ht="15" hidden="false" customHeight="false" outlineLevel="0" collapsed="false">
      <c r="A5545" s="28" t="n">
        <v>151</v>
      </c>
      <c r="B5545" s="29" t="n">
        <v>45991</v>
      </c>
      <c r="C5545" s="28" t="n">
        <v>18419.65</v>
      </c>
      <c r="D5545" s="28" t="n">
        <v>1600</v>
      </c>
      <c r="E5545" s="28" t="s">
        <v>380</v>
      </c>
    </row>
    <row r="5546" customFormat="false" ht="15" hidden="false" customHeight="false" outlineLevel="0" collapsed="false">
      <c r="A5546" s="28" t="n">
        <v>151</v>
      </c>
      <c r="B5546" s="29" t="n">
        <v>46022</v>
      </c>
      <c r="C5546" s="28" t="n">
        <v>19641.69</v>
      </c>
      <c r="D5546" s="28" t="n">
        <v>1600</v>
      </c>
      <c r="E5546" s="28" t="s">
        <v>380</v>
      </c>
    </row>
    <row r="5547" customFormat="false" ht="15" hidden="false" customHeight="false" outlineLevel="0" collapsed="false">
      <c r="A5547" s="28" t="n">
        <v>151</v>
      </c>
      <c r="B5547" s="29" t="n">
        <v>46053</v>
      </c>
      <c r="C5547" s="28" t="n">
        <v>20454.42</v>
      </c>
      <c r="D5547" s="28" t="n">
        <v>938.73</v>
      </c>
      <c r="E5547" s="28" t="s">
        <v>381</v>
      </c>
    </row>
    <row r="5548" customFormat="false" ht="15" hidden="false" customHeight="false" outlineLevel="0" collapsed="false">
      <c r="A5548" s="28" t="n">
        <v>151</v>
      </c>
      <c r="B5548" s="29" t="n">
        <v>46081</v>
      </c>
      <c r="C5548" s="28" t="n">
        <v>21681.61</v>
      </c>
      <c r="D5548" s="28" t="n">
        <v>1600</v>
      </c>
      <c r="E5548" s="28" t="s">
        <v>380</v>
      </c>
    </row>
    <row r="5549" customFormat="false" ht="15" hidden="false" customHeight="false" outlineLevel="0" collapsed="false">
      <c r="A5549" s="28" t="n">
        <v>151</v>
      </c>
      <c r="B5549" s="29" t="n">
        <v>46112</v>
      </c>
      <c r="C5549" s="28" t="n">
        <v>23167.21</v>
      </c>
      <c r="D5549" s="28" t="n">
        <v>1600</v>
      </c>
      <c r="E5549" s="28" t="s">
        <v>380</v>
      </c>
    </row>
    <row r="5550" customFormat="false" ht="15" hidden="false" customHeight="false" outlineLevel="0" collapsed="false">
      <c r="A5550" s="28" t="n">
        <v>151</v>
      </c>
      <c r="B5550" s="29" t="n">
        <v>46142</v>
      </c>
      <c r="C5550" s="28" t="n">
        <v>24452.71</v>
      </c>
      <c r="D5550" s="28" t="n">
        <v>1600</v>
      </c>
      <c r="E5550" s="28" t="s">
        <v>380</v>
      </c>
    </row>
    <row r="5551" customFormat="false" ht="15" hidden="false" customHeight="false" outlineLevel="0" collapsed="false">
      <c r="A5551" s="28" t="n">
        <v>151</v>
      </c>
      <c r="B5551" s="29" t="n">
        <v>46173</v>
      </c>
      <c r="C5551" s="28" t="n">
        <v>24307.77</v>
      </c>
      <c r="D5551" s="28" t="n">
        <v>0</v>
      </c>
      <c r="E5551" s="28" t="s">
        <v>379</v>
      </c>
    </row>
    <row r="5552" customFormat="false" ht="15" hidden="false" customHeight="false" outlineLevel="0" collapsed="false">
      <c r="A5552" s="28" t="n">
        <v>151</v>
      </c>
      <c r="B5552" s="29" t="n">
        <v>46203</v>
      </c>
      <c r="C5552" s="28" t="n">
        <v>25899.01</v>
      </c>
      <c r="D5552" s="28" t="n">
        <v>1600</v>
      </c>
      <c r="E5552" s="28" t="s">
        <v>380</v>
      </c>
    </row>
    <row r="5553" customFormat="false" ht="15" hidden="false" customHeight="false" outlineLevel="0" collapsed="false">
      <c r="A5553" s="28" t="n">
        <v>151</v>
      </c>
      <c r="B5553" s="29" t="n">
        <v>46234</v>
      </c>
      <c r="C5553" s="28" t="n">
        <v>27306.8</v>
      </c>
      <c r="D5553" s="28" t="n">
        <v>1600</v>
      </c>
      <c r="E5553" s="28" t="s">
        <v>380</v>
      </c>
    </row>
    <row r="5554" customFormat="false" ht="15" hidden="false" customHeight="false" outlineLevel="0" collapsed="false">
      <c r="A5554" s="28" t="n">
        <v>151</v>
      </c>
      <c r="B5554" s="29" t="n">
        <v>46265</v>
      </c>
      <c r="C5554" s="28" t="n">
        <v>28438.41</v>
      </c>
      <c r="D5554" s="28" t="n">
        <v>1600</v>
      </c>
      <c r="E5554" s="28" t="s">
        <v>380</v>
      </c>
    </row>
    <row r="5555" customFormat="false" ht="15" hidden="false" customHeight="false" outlineLevel="0" collapsed="false">
      <c r="A5555" s="28" t="n">
        <v>152</v>
      </c>
      <c r="B5555" s="29" t="n">
        <v>44957</v>
      </c>
      <c r="C5555" s="28" t="n">
        <v>11572.53</v>
      </c>
      <c r="D5555" s="28" t="n">
        <v>1710</v>
      </c>
      <c r="E5555" s="28" t="s">
        <v>380</v>
      </c>
    </row>
    <row r="5556" customFormat="false" ht="15" hidden="false" customHeight="false" outlineLevel="0" collapsed="false">
      <c r="A5556" s="28" t="n">
        <v>152</v>
      </c>
      <c r="B5556" s="29" t="n">
        <v>44985</v>
      </c>
      <c r="C5556" s="28" t="n">
        <v>12979.93</v>
      </c>
      <c r="D5556" s="28" t="n">
        <v>1710</v>
      </c>
      <c r="E5556" s="28" t="s">
        <v>380</v>
      </c>
    </row>
    <row r="5557" customFormat="false" ht="15" hidden="false" customHeight="false" outlineLevel="0" collapsed="false">
      <c r="A5557" s="28" t="n">
        <v>152</v>
      </c>
      <c r="B5557" s="29" t="n">
        <v>45016</v>
      </c>
      <c r="C5557" s="28" t="n">
        <v>14276.13</v>
      </c>
      <c r="D5557" s="28" t="n">
        <v>1710</v>
      </c>
      <c r="E5557" s="28" t="s">
        <v>380</v>
      </c>
    </row>
    <row r="5558" customFormat="false" ht="15" hidden="false" customHeight="false" outlineLevel="0" collapsed="false">
      <c r="A5558" s="28" t="n">
        <v>152</v>
      </c>
      <c r="B5558" s="29" t="n">
        <v>45046</v>
      </c>
      <c r="C5558" s="28" t="n">
        <v>15486.37</v>
      </c>
      <c r="D5558" s="28" t="n">
        <v>1710</v>
      </c>
      <c r="E5558" s="28" t="s">
        <v>380</v>
      </c>
    </row>
    <row r="5559" customFormat="false" ht="15" hidden="false" customHeight="false" outlineLevel="0" collapsed="false">
      <c r="A5559" s="28" t="n">
        <v>152</v>
      </c>
      <c r="B5559" s="29" t="n">
        <v>45077</v>
      </c>
      <c r="C5559" s="28" t="n">
        <v>17017.18</v>
      </c>
      <c r="D5559" s="28" t="n">
        <v>1710</v>
      </c>
      <c r="E5559" s="28" t="s">
        <v>380</v>
      </c>
    </row>
    <row r="5560" customFormat="false" ht="15" hidden="false" customHeight="false" outlineLevel="0" collapsed="false">
      <c r="A5560" s="28" t="n">
        <v>152</v>
      </c>
      <c r="B5560" s="29" t="n">
        <v>45107</v>
      </c>
      <c r="C5560" s="28" t="n">
        <v>18552.74</v>
      </c>
      <c r="D5560" s="28" t="n">
        <v>1710</v>
      </c>
      <c r="E5560" s="28" t="s">
        <v>380</v>
      </c>
    </row>
    <row r="5561" customFormat="false" ht="15" hidden="false" customHeight="false" outlineLevel="0" collapsed="false">
      <c r="A5561" s="28" t="n">
        <v>152</v>
      </c>
      <c r="B5561" s="29" t="n">
        <v>45138</v>
      </c>
      <c r="C5561" s="28" t="n">
        <v>19897.04</v>
      </c>
      <c r="D5561" s="28" t="n">
        <v>1710</v>
      </c>
      <c r="E5561" s="28" t="s">
        <v>380</v>
      </c>
    </row>
    <row r="5562" customFormat="false" ht="15" hidden="false" customHeight="false" outlineLevel="0" collapsed="false">
      <c r="A5562" s="28" t="n">
        <v>152</v>
      </c>
      <c r="B5562" s="29" t="n">
        <v>45169</v>
      </c>
      <c r="C5562" s="28" t="n">
        <v>21461.66</v>
      </c>
      <c r="D5562" s="28" t="n">
        <v>1710</v>
      </c>
      <c r="E5562" s="28" t="s">
        <v>380</v>
      </c>
    </row>
    <row r="5563" customFormat="false" ht="15" hidden="false" customHeight="false" outlineLevel="0" collapsed="false">
      <c r="A5563" s="28" t="n">
        <v>152</v>
      </c>
      <c r="B5563" s="29" t="n">
        <v>45199</v>
      </c>
      <c r="C5563" s="28" t="n">
        <v>22965.22</v>
      </c>
      <c r="D5563" s="28" t="n">
        <v>1710</v>
      </c>
      <c r="E5563" s="28" t="s">
        <v>380</v>
      </c>
    </row>
    <row r="5564" customFormat="false" ht="15" hidden="false" customHeight="false" outlineLevel="0" collapsed="false">
      <c r="A5564" s="28" t="n">
        <v>152</v>
      </c>
      <c r="B5564" s="29" t="n">
        <v>45230</v>
      </c>
      <c r="C5564" s="28" t="n">
        <v>24662.19</v>
      </c>
      <c r="D5564" s="28" t="n">
        <v>1710</v>
      </c>
      <c r="E5564" s="28" t="s">
        <v>380</v>
      </c>
    </row>
    <row r="5565" customFormat="false" ht="15" hidden="false" customHeight="false" outlineLevel="0" collapsed="false">
      <c r="A5565" s="28" t="n">
        <v>152</v>
      </c>
      <c r="B5565" s="29" t="n">
        <v>45260</v>
      </c>
      <c r="C5565" s="28" t="n">
        <v>26172.99</v>
      </c>
      <c r="D5565" s="28" t="n">
        <v>1710</v>
      </c>
      <c r="E5565" s="28" t="s">
        <v>380</v>
      </c>
    </row>
    <row r="5566" customFormat="false" ht="15" hidden="false" customHeight="false" outlineLevel="0" collapsed="false">
      <c r="A5566" s="28" t="n">
        <v>152</v>
      </c>
      <c r="B5566" s="29" t="n">
        <v>45291</v>
      </c>
      <c r="C5566" s="28" t="n">
        <v>27646.95</v>
      </c>
      <c r="D5566" s="28" t="n">
        <v>1710</v>
      </c>
      <c r="E5566" s="28" t="s">
        <v>380</v>
      </c>
    </row>
    <row r="5567" customFormat="false" ht="15" hidden="false" customHeight="false" outlineLevel="0" collapsed="false">
      <c r="A5567" s="28" t="n">
        <v>152</v>
      </c>
      <c r="B5567" s="29" t="n">
        <v>45322</v>
      </c>
      <c r="C5567" s="28" t="n">
        <v>29340.92</v>
      </c>
      <c r="D5567" s="28" t="n">
        <v>1710</v>
      </c>
      <c r="E5567" s="28" t="s">
        <v>380</v>
      </c>
    </row>
    <row r="5568" customFormat="false" ht="15" hidden="false" customHeight="false" outlineLevel="0" collapsed="false">
      <c r="A5568" s="28" t="n">
        <v>152</v>
      </c>
      <c r="B5568" s="29" t="n">
        <v>45351</v>
      </c>
      <c r="C5568" s="28" t="n">
        <v>30106.13</v>
      </c>
      <c r="D5568" s="28" t="n">
        <v>990.07</v>
      </c>
      <c r="E5568" s="28" t="s">
        <v>381</v>
      </c>
    </row>
    <row r="5569" customFormat="false" ht="15" hidden="false" customHeight="false" outlineLevel="0" collapsed="false">
      <c r="A5569" s="28" t="n">
        <v>152</v>
      </c>
      <c r="B5569" s="29" t="n">
        <v>45382</v>
      </c>
      <c r="C5569" s="28" t="n">
        <v>31619.54</v>
      </c>
      <c r="D5569" s="28" t="n">
        <v>1710</v>
      </c>
      <c r="E5569" s="28" t="s">
        <v>380</v>
      </c>
    </row>
    <row r="5570" customFormat="false" ht="15" hidden="false" customHeight="false" outlineLevel="0" collapsed="false">
      <c r="A5570" s="28" t="n">
        <v>152</v>
      </c>
      <c r="B5570" s="29" t="n">
        <v>45412</v>
      </c>
      <c r="C5570" s="28" t="n">
        <v>32998.04</v>
      </c>
      <c r="D5570" s="28" t="n">
        <v>1710</v>
      </c>
      <c r="E5570" s="28" t="s">
        <v>380</v>
      </c>
    </row>
    <row r="5571" customFormat="false" ht="15" hidden="false" customHeight="false" outlineLevel="0" collapsed="false">
      <c r="A5571" s="28" t="n">
        <v>152</v>
      </c>
      <c r="B5571" s="29" t="n">
        <v>45443</v>
      </c>
      <c r="C5571" s="28" t="n">
        <v>34457.24</v>
      </c>
      <c r="D5571" s="28" t="n">
        <v>1710</v>
      </c>
      <c r="E5571" s="28" t="s">
        <v>380</v>
      </c>
    </row>
    <row r="5572" customFormat="false" ht="15" hidden="false" customHeight="false" outlineLevel="0" collapsed="false">
      <c r="A5572" s="28" t="n">
        <v>152</v>
      </c>
      <c r="B5572" s="29" t="n">
        <v>45473</v>
      </c>
      <c r="C5572" s="28" t="n">
        <v>35860.78</v>
      </c>
      <c r="D5572" s="28" t="n">
        <v>1710</v>
      </c>
      <c r="E5572" s="28" t="s">
        <v>380</v>
      </c>
    </row>
    <row r="5573" customFormat="false" ht="15" hidden="false" customHeight="false" outlineLevel="0" collapsed="false">
      <c r="A5573" s="28" t="n">
        <v>152</v>
      </c>
      <c r="B5573" s="29" t="n">
        <v>45504</v>
      </c>
      <c r="C5573" s="28" t="n">
        <v>36121.26</v>
      </c>
      <c r="D5573" s="28" t="n">
        <v>609.27</v>
      </c>
      <c r="E5573" s="28" t="s">
        <v>381</v>
      </c>
    </row>
    <row r="5574" customFormat="false" ht="15" hidden="false" customHeight="false" outlineLevel="0" collapsed="false">
      <c r="A5574" s="28" t="n">
        <v>152</v>
      </c>
      <c r="B5574" s="29" t="n">
        <v>45535</v>
      </c>
      <c r="C5574" s="28" t="n">
        <v>37470.29</v>
      </c>
      <c r="D5574" s="28" t="n">
        <v>1710</v>
      </c>
      <c r="E5574" s="28" t="s">
        <v>380</v>
      </c>
    </row>
    <row r="5575" customFormat="false" ht="15" hidden="false" customHeight="false" outlineLevel="0" collapsed="false">
      <c r="A5575" s="28" t="n">
        <v>152</v>
      </c>
      <c r="B5575" s="29" t="n">
        <v>45565</v>
      </c>
      <c r="C5575" s="28" t="n">
        <v>38770.85</v>
      </c>
      <c r="D5575" s="28" t="n">
        <v>1710</v>
      </c>
      <c r="E5575" s="28" t="s">
        <v>380</v>
      </c>
    </row>
    <row r="5576" customFormat="false" ht="15" hidden="false" customHeight="false" outlineLevel="0" collapsed="false">
      <c r="A5576" s="28" t="n">
        <v>152</v>
      </c>
      <c r="B5576" s="29" t="n">
        <v>45596</v>
      </c>
      <c r="C5576" s="28" t="n">
        <v>40080.41</v>
      </c>
      <c r="D5576" s="28" t="n">
        <v>1710</v>
      </c>
      <c r="E5576" s="28" t="s">
        <v>380</v>
      </c>
    </row>
    <row r="5577" customFormat="false" ht="15" hidden="false" customHeight="false" outlineLevel="0" collapsed="false">
      <c r="A5577" s="28" t="n">
        <v>152</v>
      </c>
      <c r="B5577" s="29" t="n">
        <v>45626</v>
      </c>
      <c r="C5577" s="28" t="n">
        <v>41395.07</v>
      </c>
      <c r="D5577" s="28" t="n">
        <v>324.06</v>
      </c>
      <c r="E5577" s="28" t="s">
        <v>379</v>
      </c>
    </row>
    <row r="5578" customFormat="false" ht="15" hidden="false" customHeight="false" outlineLevel="0" collapsed="false">
      <c r="A5578" s="28" t="n">
        <v>152</v>
      </c>
      <c r="B5578" s="29" t="n">
        <v>45657</v>
      </c>
      <c r="C5578" s="28" t="n">
        <v>41893.65</v>
      </c>
      <c r="D5578" s="28" t="n">
        <v>704.71</v>
      </c>
      <c r="E5578" s="28" t="s">
        <v>381</v>
      </c>
    </row>
    <row r="5579" customFormat="false" ht="15" hidden="false" customHeight="false" outlineLevel="0" collapsed="false">
      <c r="A5579" s="28" t="n">
        <v>152</v>
      </c>
      <c r="B5579" s="29" t="n">
        <v>45688</v>
      </c>
      <c r="C5579" s="28" t="n">
        <v>43091.57</v>
      </c>
      <c r="D5579" s="28" t="n">
        <v>1710</v>
      </c>
      <c r="E5579" s="28" t="s">
        <v>380</v>
      </c>
    </row>
    <row r="5580" customFormat="false" ht="15" hidden="false" customHeight="false" outlineLevel="0" collapsed="false">
      <c r="A5580" s="28" t="n">
        <v>152</v>
      </c>
      <c r="B5580" s="29" t="n">
        <v>45716</v>
      </c>
      <c r="C5580" s="28" t="n">
        <v>44551.84</v>
      </c>
      <c r="D5580" s="28" t="n">
        <v>1710</v>
      </c>
      <c r="E5580" s="28" t="s">
        <v>380</v>
      </c>
    </row>
    <row r="5581" customFormat="false" ht="15" hidden="false" customHeight="false" outlineLevel="0" collapsed="false">
      <c r="A5581" s="28" t="n">
        <v>152</v>
      </c>
      <c r="B5581" s="29" t="n">
        <v>45747</v>
      </c>
      <c r="C5581" s="28" t="n">
        <v>45810.81</v>
      </c>
      <c r="D5581" s="28" t="n">
        <v>1710</v>
      </c>
      <c r="E5581" s="28" t="s">
        <v>380</v>
      </c>
    </row>
    <row r="5582" customFormat="false" ht="15" hidden="false" customHeight="false" outlineLevel="0" collapsed="false">
      <c r="A5582" s="28" t="n">
        <v>152</v>
      </c>
      <c r="B5582" s="29" t="n">
        <v>45777</v>
      </c>
      <c r="C5582" s="28" t="n">
        <v>47160.05</v>
      </c>
      <c r="D5582" s="28" t="n">
        <v>1710</v>
      </c>
      <c r="E5582" s="28" t="s">
        <v>380</v>
      </c>
    </row>
    <row r="5583" customFormat="false" ht="15" hidden="false" customHeight="false" outlineLevel="0" collapsed="false">
      <c r="A5583" s="28" t="n">
        <v>152</v>
      </c>
      <c r="B5583" s="29" t="n">
        <v>45808</v>
      </c>
      <c r="C5583" s="28" t="n">
        <v>48846.72</v>
      </c>
      <c r="D5583" s="28" t="n">
        <v>1710</v>
      </c>
      <c r="E5583" s="28" t="s">
        <v>380</v>
      </c>
    </row>
    <row r="5584" customFormat="false" ht="15" hidden="false" customHeight="false" outlineLevel="0" collapsed="false">
      <c r="A5584" s="28" t="n">
        <v>152</v>
      </c>
      <c r="B5584" s="29" t="n">
        <v>45838</v>
      </c>
      <c r="C5584" s="28" t="n">
        <v>50491.01</v>
      </c>
      <c r="D5584" s="28" t="n">
        <v>1710</v>
      </c>
      <c r="E5584" s="28" t="s">
        <v>380</v>
      </c>
    </row>
    <row r="5585" customFormat="false" ht="15" hidden="false" customHeight="false" outlineLevel="0" collapsed="false">
      <c r="A5585" s="28" t="n">
        <v>152</v>
      </c>
      <c r="B5585" s="29" t="n">
        <v>45869</v>
      </c>
      <c r="C5585" s="28" t="n">
        <v>52091.02</v>
      </c>
      <c r="D5585" s="28" t="n">
        <v>1710</v>
      </c>
      <c r="E5585" s="28" t="s">
        <v>380</v>
      </c>
    </row>
    <row r="5586" customFormat="false" ht="15" hidden="false" customHeight="false" outlineLevel="0" collapsed="false">
      <c r="A5586" s="28" t="n">
        <v>152</v>
      </c>
      <c r="B5586" s="29" t="n">
        <v>45900</v>
      </c>
      <c r="C5586" s="28" t="n">
        <v>53304.93</v>
      </c>
      <c r="D5586" s="28" t="n">
        <v>1710</v>
      </c>
      <c r="E5586" s="28" t="s">
        <v>380</v>
      </c>
    </row>
    <row r="5587" customFormat="false" ht="15" hidden="false" customHeight="false" outlineLevel="0" collapsed="false">
      <c r="A5587" s="28" t="n">
        <v>152</v>
      </c>
      <c r="B5587" s="29" t="n">
        <v>45930</v>
      </c>
      <c r="C5587" s="28" t="n">
        <v>54837.74</v>
      </c>
      <c r="D5587" s="28" t="n">
        <v>1710</v>
      </c>
      <c r="E5587" s="28" t="s">
        <v>380</v>
      </c>
    </row>
    <row r="5588" customFormat="false" ht="15" hidden="false" customHeight="false" outlineLevel="0" collapsed="false">
      <c r="A5588" s="28" t="n">
        <v>152</v>
      </c>
      <c r="B5588" s="29" t="n">
        <v>45961</v>
      </c>
      <c r="C5588" s="28" t="n">
        <v>56448.29</v>
      </c>
      <c r="D5588" s="28" t="n">
        <v>1710</v>
      </c>
      <c r="E5588" s="28" t="s">
        <v>380</v>
      </c>
    </row>
    <row r="5589" customFormat="false" ht="15" hidden="false" customHeight="false" outlineLevel="0" collapsed="false">
      <c r="A5589" s="28" t="n">
        <v>152</v>
      </c>
      <c r="B5589" s="29" t="n">
        <v>45991</v>
      </c>
      <c r="C5589" s="28" t="n">
        <v>58018.7</v>
      </c>
      <c r="D5589" s="28" t="n">
        <v>1710</v>
      </c>
      <c r="E5589" s="28" t="s">
        <v>380</v>
      </c>
    </row>
    <row r="5590" customFormat="false" ht="15" hidden="false" customHeight="false" outlineLevel="0" collapsed="false">
      <c r="A5590" s="28" t="n">
        <v>152</v>
      </c>
      <c r="B5590" s="29" t="n">
        <v>46022</v>
      </c>
      <c r="C5590" s="28" t="n">
        <v>59488.57</v>
      </c>
      <c r="D5590" s="28" t="n">
        <v>1710</v>
      </c>
      <c r="E5590" s="28" t="s">
        <v>380</v>
      </c>
    </row>
    <row r="5591" customFormat="false" ht="15" hidden="false" customHeight="false" outlineLevel="0" collapsed="false">
      <c r="A5591" s="28" t="n">
        <v>152</v>
      </c>
      <c r="B5591" s="29" t="n">
        <v>46053</v>
      </c>
      <c r="C5591" s="28" t="n">
        <v>59645.73</v>
      </c>
      <c r="D5591" s="28" t="n">
        <v>483.05</v>
      </c>
      <c r="E5591" s="28" t="s">
        <v>381</v>
      </c>
    </row>
    <row r="5592" customFormat="false" ht="15" hidden="false" customHeight="false" outlineLevel="0" collapsed="false">
      <c r="A5592" s="28" t="n">
        <v>152</v>
      </c>
      <c r="B5592" s="29" t="n">
        <v>46081</v>
      </c>
      <c r="C5592" s="28" t="n">
        <v>59529.43</v>
      </c>
      <c r="D5592" s="28" t="n">
        <v>0</v>
      </c>
      <c r="E5592" s="28" t="s">
        <v>379</v>
      </c>
    </row>
    <row r="5593" customFormat="false" ht="15" hidden="false" customHeight="false" outlineLevel="0" collapsed="false">
      <c r="A5593" s="28" t="n">
        <v>152</v>
      </c>
      <c r="B5593" s="29" t="n">
        <v>46112</v>
      </c>
      <c r="C5593" s="28" t="n">
        <v>60894.5</v>
      </c>
      <c r="D5593" s="28" t="n">
        <v>1710</v>
      </c>
      <c r="E5593" s="28" t="s">
        <v>380</v>
      </c>
    </row>
    <row r="5594" customFormat="false" ht="15" hidden="false" customHeight="false" outlineLevel="0" collapsed="false">
      <c r="A5594" s="28" t="n">
        <v>152</v>
      </c>
      <c r="B5594" s="29" t="n">
        <v>46142</v>
      </c>
      <c r="C5594" s="28" t="n">
        <v>62358.37</v>
      </c>
      <c r="D5594" s="28" t="n">
        <v>1710</v>
      </c>
      <c r="E5594" s="28" t="s">
        <v>380</v>
      </c>
    </row>
    <row r="5595" customFormat="false" ht="15" hidden="false" customHeight="false" outlineLevel="0" collapsed="false">
      <c r="A5595" s="28" t="n">
        <v>152</v>
      </c>
      <c r="B5595" s="29" t="n">
        <v>46173</v>
      </c>
      <c r="C5595" s="28" t="n">
        <v>63777.1</v>
      </c>
      <c r="D5595" s="28" t="n">
        <v>1710</v>
      </c>
      <c r="E5595" s="28" t="s">
        <v>380</v>
      </c>
    </row>
    <row r="5596" customFormat="false" ht="15" hidden="false" customHeight="false" outlineLevel="0" collapsed="false">
      <c r="A5596" s="28" t="n">
        <v>152</v>
      </c>
      <c r="B5596" s="29" t="n">
        <v>46203</v>
      </c>
      <c r="C5596" s="28" t="n">
        <v>65066.35</v>
      </c>
      <c r="D5596" s="28" t="n">
        <v>1710</v>
      </c>
      <c r="E5596" s="28" t="s">
        <v>380</v>
      </c>
    </row>
    <row r="5597" customFormat="false" ht="15" hidden="false" customHeight="false" outlineLevel="0" collapsed="false">
      <c r="A5597" s="28" t="n">
        <v>152</v>
      </c>
      <c r="B5597" s="29" t="n">
        <v>46234</v>
      </c>
      <c r="C5597" s="28" t="n">
        <v>66420.07</v>
      </c>
      <c r="D5597" s="28" t="n">
        <v>1710</v>
      </c>
      <c r="E5597" s="28" t="s">
        <v>380</v>
      </c>
    </row>
    <row r="5598" customFormat="false" ht="15" hidden="false" customHeight="false" outlineLevel="0" collapsed="false">
      <c r="A5598" s="28" t="n">
        <v>152</v>
      </c>
      <c r="B5598" s="29" t="n">
        <v>46265</v>
      </c>
      <c r="C5598" s="28" t="n">
        <v>68118.61</v>
      </c>
      <c r="D5598" s="28" t="n">
        <v>1710</v>
      </c>
      <c r="E5598" s="28" t="s">
        <v>380</v>
      </c>
    </row>
    <row r="5599" customFormat="false" ht="15" hidden="false" customHeight="false" outlineLevel="0" collapsed="false">
      <c r="A5599" s="28" t="n">
        <v>153</v>
      </c>
      <c r="B5599" s="29" t="n">
        <v>44957</v>
      </c>
      <c r="C5599" s="28" t="n">
        <v>12058.86</v>
      </c>
      <c r="D5599" s="28" t="n">
        <v>916.83</v>
      </c>
      <c r="E5599" s="28" t="s">
        <v>381</v>
      </c>
    </row>
    <row r="5600" customFormat="false" ht="15" hidden="false" customHeight="false" outlineLevel="0" collapsed="false">
      <c r="A5600" s="28" t="n">
        <v>153</v>
      </c>
      <c r="B5600" s="29" t="n">
        <v>44985</v>
      </c>
      <c r="C5600" s="28" t="n">
        <v>13284.49</v>
      </c>
      <c r="D5600" s="28" t="n">
        <v>1420</v>
      </c>
      <c r="E5600" s="28" t="s">
        <v>380</v>
      </c>
    </row>
    <row r="5601" customFormat="false" ht="15" hidden="false" customHeight="false" outlineLevel="0" collapsed="false">
      <c r="A5601" s="28" t="n">
        <v>153</v>
      </c>
      <c r="B5601" s="29" t="n">
        <v>45016</v>
      </c>
      <c r="C5601" s="28" t="n">
        <v>14361.73</v>
      </c>
      <c r="D5601" s="28" t="n">
        <v>1420</v>
      </c>
      <c r="E5601" s="28" t="s">
        <v>380</v>
      </c>
    </row>
    <row r="5602" customFormat="false" ht="15" hidden="false" customHeight="false" outlineLevel="0" collapsed="false">
      <c r="A5602" s="28" t="n">
        <v>153</v>
      </c>
      <c r="B5602" s="29" t="n">
        <v>45046</v>
      </c>
      <c r="C5602" s="28" t="n">
        <v>15595.59</v>
      </c>
      <c r="D5602" s="28" t="n">
        <v>1420</v>
      </c>
      <c r="E5602" s="28" t="s">
        <v>380</v>
      </c>
    </row>
    <row r="5603" customFormat="false" ht="15" hidden="false" customHeight="false" outlineLevel="0" collapsed="false">
      <c r="A5603" s="28" t="n">
        <v>153</v>
      </c>
      <c r="B5603" s="29" t="n">
        <v>45077</v>
      </c>
      <c r="C5603" s="28" t="n">
        <v>16668.93</v>
      </c>
      <c r="D5603" s="28" t="n">
        <v>1420</v>
      </c>
      <c r="E5603" s="28" t="s">
        <v>380</v>
      </c>
    </row>
    <row r="5604" customFormat="false" ht="15" hidden="false" customHeight="false" outlineLevel="0" collapsed="false">
      <c r="A5604" s="28" t="n">
        <v>153</v>
      </c>
      <c r="B5604" s="29" t="n">
        <v>45107</v>
      </c>
      <c r="C5604" s="28" t="n">
        <v>18078.2</v>
      </c>
      <c r="D5604" s="28" t="n">
        <v>1420</v>
      </c>
      <c r="E5604" s="28" t="s">
        <v>380</v>
      </c>
    </row>
    <row r="5605" customFormat="false" ht="15" hidden="false" customHeight="false" outlineLevel="0" collapsed="false">
      <c r="A5605" s="28" t="n">
        <v>153</v>
      </c>
      <c r="B5605" s="29" t="n">
        <v>45138</v>
      </c>
      <c r="C5605" s="28" t="n">
        <v>19136.18</v>
      </c>
      <c r="D5605" s="28" t="n">
        <v>1420</v>
      </c>
      <c r="E5605" s="28" t="s">
        <v>380</v>
      </c>
    </row>
    <row r="5606" customFormat="false" ht="15" hidden="false" customHeight="false" outlineLevel="0" collapsed="false">
      <c r="A5606" s="28" t="n">
        <v>153</v>
      </c>
      <c r="B5606" s="29" t="n">
        <v>45169</v>
      </c>
      <c r="C5606" s="28" t="n">
        <v>20133.73</v>
      </c>
      <c r="D5606" s="28" t="n">
        <v>1420</v>
      </c>
      <c r="E5606" s="28" t="s">
        <v>380</v>
      </c>
    </row>
    <row r="5607" customFormat="false" ht="15" hidden="false" customHeight="false" outlineLevel="0" collapsed="false">
      <c r="A5607" s="28" t="n">
        <v>153</v>
      </c>
      <c r="B5607" s="29" t="n">
        <v>45199</v>
      </c>
      <c r="C5607" s="28" t="n">
        <v>21171.64</v>
      </c>
      <c r="D5607" s="28" t="n">
        <v>1420</v>
      </c>
      <c r="E5607" s="28" t="s">
        <v>380</v>
      </c>
    </row>
    <row r="5608" customFormat="false" ht="15" hidden="false" customHeight="false" outlineLevel="0" collapsed="false">
      <c r="A5608" s="28" t="n">
        <v>153</v>
      </c>
      <c r="B5608" s="29" t="n">
        <v>45230</v>
      </c>
      <c r="C5608" s="28" t="n">
        <v>22339.75</v>
      </c>
      <c r="D5608" s="28" t="n">
        <v>1420</v>
      </c>
      <c r="E5608" s="28" t="s">
        <v>380</v>
      </c>
    </row>
    <row r="5609" customFormat="false" ht="15" hidden="false" customHeight="false" outlineLevel="0" collapsed="false">
      <c r="A5609" s="28" t="n">
        <v>153</v>
      </c>
      <c r="B5609" s="29" t="n">
        <v>45260</v>
      </c>
      <c r="C5609" s="28" t="n">
        <v>23428.15</v>
      </c>
      <c r="D5609" s="28" t="n">
        <v>1420</v>
      </c>
      <c r="E5609" s="28" t="s">
        <v>380</v>
      </c>
    </row>
    <row r="5610" customFormat="false" ht="15" hidden="false" customHeight="false" outlineLevel="0" collapsed="false">
      <c r="A5610" s="28" t="n">
        <v>153</v>
      </c>
      <c r="B5610" s="29" t="n">
        <v>45291</v>
      </c>
      <c r="C5610" s="28" t="n">
        <v>24470.56</v>
      </c>
      <c r="D5610" s="28" t="n">
        <v>1420</v>
      </c>
      <c r="E5610" s="28" t="s">
        <v>380</v>
      </c>
    </row>
    <row r="5611" customFormat="false" ht="15" hidden="false" customHeight="false" outlineLevel="0" collapsed="false">
      <c r="A5611" s="28" t="n">
        <v>153</v>
      </c>
      <c r="B5611" s="29" t="n">
        <v>45322</v>
      </c>
      <c r="C5611" s="28" t="n">
        <v>24943.13</v>
      </c>
      <c r="D5611" s="28" t="n">
        <v>655.39</v>
      </c>
      <c r="E5611" s="28" t="s">
        <v>381</v>
      </c>
    </row>
    <row r="5612" customFormat="false" ht="15" hidden="false" customHeight="false" outlineLevel="0" collapsed="false">
      <c r="A5612" s="28" t="n">
        <v>153</v>
      </c>
      <c r="B5612" s="29" t="n">
        <v>45351</v>
      </c>
      <c r="C5612" s="28" t="n">
        <v>26325.45</v>
      </c>
      <c r="D5612" s="28" t="n">
        <v>1420</v>
      </c>
      <c r="E5612" s="28" t="s">
        <v>380</v>
      </c>
    </row>
    <row r="5613" customFormat="false" ht="15" hidden="false" customHeight="false" outlineLevel="0" collapsed="false">
      <c r="A5613" s="28" t="n">
        <v>153</v>
      </c>
      <c r="B5613" s="29" t="n">
        <v>45382</v>
      </c>
      <c r="C5613" s="28" t="n">
        <v>27690.74</v>
      </c>
      <c r="D5613" s="28" t="n">
        <v>1420</v>
      </c>
      <c r="E5613" s="28" t="s">
        <v>380</v>
      </c>
    </row>
    <row r="5614" customFormat="false" ht="15" hidden="false" customHeight="false" outlineLevel="0" collapsed="false">
      <c r="A5614" s="28" t="n">
        <v>153</v>
      </c>
      <c r="B5614" s="29" t="n">
        <v>45412</v>
      </c>
      <c r="C5614" s="28" t="n">
        <v>28768.97</v>
      </c>
      <c r="D5614" s="28" t="n">
        <v>1420</v>
      </c>
      <c r="E5614" s="28" t="s">
        <v>380</v>
      </c>
    </row>
    <row r="5615" customFormat="false" ht="15" hidden="false" customHeight="false" outlineLevel="0" collapsed="false">
      <c r="A5615" s="28" t="n">
        <v>153</v>
      </c>
      <c r="B5615" s="29" t="n">
        <v>45443</v>
      </c>
      <c r="C5615" s="28" t="n">
        <v>29922.03</v>
      </c>
      <c r="D5615" s="28" t="n">
        <v>1420</v>
      </c>
      <c r="E5615" s="28" t="s">
        <v>380</v>
      </c>
    </row>
    <row r="5616" customFormat="false" ht="15" hidden="false" customHeight="false" outlineLevel="0" collapsed="false">
      <c r="A5616" s="28" t="n">
        <v>153</v>
      </c>
      <c r="B5616" s="29" t="n">
        <v>45473</v>
      </c>
      <c r="C5616" s="28" t="n">
        <v>30972.8</v>
      </c>
      <c r="D5616" s="28" t="n">
        <v>1420</v>
      </c>
      <c r="E5616" s="28" t="s">
        <v>380</v>
      </c>
    </row>
    <row r="5617" customFormat="false" ht="15" hidden="false" customHeight="false" outlineLevel="0" collapsed="false">
      <c r="A5617" s="28" t="n">
        <v>153</v>
      </c>
      <c r="B5617" s="29" t="n">
        <v>45504</v>
      </c>
      <c r="C5617" s="28" t="n">
        <v>32357.61</v>
      </c>
      <c r="D5617" s="28" t="n">
        <v>1420</v>
      </c>
      <c r="E5617" s="28" t="s">
        <v>380</v>
      </c>
    </row>
    <row r="5618" customFormat="false" ht="15" hidden="false" customHeight="false" outlineLevel="0" collapsed="false">
      <c r="A5618" s="28" t="n">
        <v>153</v>
      </c>
      <c r="B5618" s="29" t="n">
        <v>45535</v>
      </c>
      <c r="C5618" s="28" t="n">
        <v>33569.2</v>
      </c>
      <c r="D5618" s="28" t="n">
        <v>1420</v>
      </c>
      <c r="E5618" s="28" t="s">
        <v>380</v>
      </c>
    </row>
    <row r="5619" customFormat="false" ht="15" hidden="false" customHeight="false" outlineLevel="0" collapsed="false">
      <c r="A5619" s="28" t="n">
        <v>153</v>
      </c>
      <c r="B5619" s="29" t="n">
        <v>45565</v>
      </c>
      <c r="C5619" s="28" t="n">
        <v>34747.4</v>
      </c>
      <c r="D5619" s="28" t="n">
        <v>1420</v>
      </c>
      <c r="E5619" s="28" t="s">
        <v>380</v>
      </c>
    </row>
    <row r="5620" customFormat="false" ht="15" hidden="false" customHeight="false" outlineLevel="0" collapsed="false">
      <c r="A5620" s="28" t="n">
        <v>153</v>
      </c>
      <c r="B5620" s="29" t="n">
        <v>45596</v>
      </c>
      <c r="C5620" s="28" t="n">
        <v>34388.32</v>
      </c>
      <c r="D5620" s="28" t="n">
        <v>0</v>
      </c>
      <c r="E5620" s="28" t="s">
        <v>379</v>
      </c>
    </row>
    <row r="5621" customFormat="false" ht="15" hidden="false" customHeight="false" outlineLevel="0" collapsed="false">
      <c r="A5621" s="28" t="n">
        <v>153</v>
      </c>
      <c r="B5621" s="29" t="n">
        <v>45626</v>
      </c>
      <c r="C5621" s="28" t="n">
        <v>35439.77</v>
      </c>
      <c r="D5621" s="28" t="n">
        <v>1420</v>
      </c>
      <c r="E5621" s="28" t="s">
        <v>380</v>
      </c>
    </row>
    <row r="5622" customFormat="false" ht="15" hidden="false" customHeight="false" outlineLevel="0" collapsed="false">
      <c r="A5622" s="28" t="n">
        <v>153</v>
      </c>
      <c r="B5622" s="29" t="n">
        <v>45657</v>
      </c>
      <c r="C5622" s="28" t="n">
        <v>36536.77</v>
      </c>
      <c r="D5622" s="28" t="n">
        <v>1420</v>
      </c>
      <c r="E5622" s="28" t="s">
        <v>380</v>
      </c>
    </row>
    <row r="5623" customFormat="false" ht="15" hidden="false" customHeight="false" outlineLevel="0" collapsed="false">
      <c r="A5623" s="28" t="n">
        <v>153</v>
      </c>
      <c r="B5623" s="29" t="n">
        <v>45688</v>
      </c>
      <c r="C5623" s="28" t="n">
        <v>37546.21</v>
      </c>
      <c r="D5623" s="28" t="n">
        <v>1420</v>
      </c>
      <c r="E5623" s="28" t="s">
        <v>380</v>
      </c>
    </row>
    <row r="5624" customFormat="false" ht="15" hidden="false" customHeight="false" outlineLevel="0" collapsed="false">
      <c r="A5624" s="28" t="n">
        <v>153</v>
      </c>
      <c r="B5624" s="29" t="n">
        <v>45716</v>
      </c>
      <c r="C5624" s="28" t="n">
        <v>38849.98</v>
      </c>
      <c r="D5624" s="28" t="n">
        <v>1420</v>
      </c>
      <c r="E5624" s="28" t="s">
        <v>380</v>
      </c>
    </row>
    <row r="5625" customFormat="false" ht="15" hidden="false" customHeight="false" outlineLevel="0" collapsed="false">
      <c r="A5625" s="28" t="n">
        <v>153</v>
      </c>
      <c r="B5625" s="29" t="n">
        <v>45747</v>
      </c>
      <c r="C5625" s="28" t="n">
        <v>39553.98</v>
      </c>
      <c r="D5625" s="28" t="n">
        <v>781.05</v>
      </c>
      <c r="E5625" s="28" t="s">
        <v>381</v>
      </c>
    </row>
    <row r="5626" customFormat="false" ht="15" hidden="false" customHeight="false" outlineLevel="0" collapsed="false">
      <c r="A5626" s="28" t="n">
        <v>153</v>
      </c>
      <c r="B5626" s="29" t="n">
        <v>45777</v>
      </c>
      <c r="C5626" s="28" t="n">
        <v>40838.93</v>
      </c>
      <c r="D5626" s="28" t="n">
        <v>1420</v>
      </c>
      <c r="E5626" s="28" t="s">
        <v>380</v>
      </c>
    </row>
    <row r="5627" customFormat="false" ht="15" hidden="false" customHeight="false" outlineLevel="0" collapsed="false">
      <c r="A5627" s="28" t="n">
        <v>153</v>
      </c>
      <c r="B5627" s="29" t="n">
        <v>45808</v>
      </c>
      <c r="C5627" s="28" t="n">
        <v>42226.38</v>
      </c>
      <c r="D5627" s="28" t="n">
        <v>1420</v>
      </c>
      <c r="E5627" s="28" t="s">
        <v>380</v>
      </c>
    </row>
    <row r="5628" customFormat="false" ht="15" hidden="false" customHeight="false" outlineLevel="0" collapsed="false">
      <c r="A5628" s="28" t="n">
        <v>153</v>
      </c>
      <c r="B5628" s="29" t="n">
        <v>45838</v>
      </c>
      <c r="C5628" s="28" t="n">
        <v>43306.73</v>
      </c>
      <c r="D5628" s="28" t="n">
        <v>1420</v>
      </c>
      <c r="E5628" s="28" t="s">
        <v>380</v>
      </c>
    </row>
    <row r="5629" customFormat="false" ht="15" hidden="false" customHeight="false" outlineLevel="0" collapsed="false">
      <c r="A5629" s="28" t="n">
        <v>153</v>
      </c>
      <c r="B5629" s="29" t="n">
        <v>45869</v>
      </c>
      <c r="C5629" s="28" t="n">
        <v>44443.13</v>
      </c>
      <c r="D5629" s="28" t="n">
        <v>1420</v>
      </c>
      <c r="E5629" s="28" t="s">
        <v>380</v>
      </c>
    </row>
    <row r="5630" customFormat="false" ht="15" hidden="false" customHeight="false" outlineLevel="0" collapsed="false">
      <c r="A5630" s="28" t="n">
        <v>153</v>
      </c>
      <c r="B5630" s="29" t="n">
        <v>45900</v>
      </c>
      <c r="C5630" s="28" t="n">
        <v>45566.51</v>
      </c>
      <c r="D5630" s="28" t="n">
        <v>1420</v>
      </c>
      <c r="E5630" s="28" t="s">
        <v>380</v>
      </c>
    </row>
    <row r="5631" customFormat="false" ht="15" hidden="false" customHeight="false" outlineLevel="0" collapsed="false">
      <c r="A5631" s="28" t="n">
        <v>153</v>
      </c>
      <c r="B5631" s="29" t="n">
        <v>45930</v>
      </c>
      <c r="C5631" s="28" t="n">
        <v>46823.76</v>
      </c>
      <c r="D5631" s="28" t="n">
        <v>1420</v>
      </c>
      <c r="E5631" s="28" t="s">
        <v>380</v>
      </c>
    </row>
    <row r="5632" customFormat="false" ht="15" hidden="false" customHeight="false" outlineLevel="0" collapsed="false">
      <c r="A5632" s="28" t="n">
        <v>153</v>
      </c>
      <c r="B5632" s="29" t="n">
        <v>45961</v>
      </c>
      <c r="C5632" s="28" t="n">
        <v>48025.98</v>
      </c>
      <c r="D5632" s="28" t="n">
        <v>1420</v>
      </c>
      <c r="E5632" s="28" t="s">
        <v>380</v>
      </c>
    </row>
    <row r="5633" customFormat="false" ht="15" hidden="false" customHeight="false" outlineLevel="0" collapsed="false">
      <c r="A5633" s="28" t="n">
        <v>153</v>
      </c>
      <c r="B5633" s="29" t="n">
        <v>45991</v>
      </c>
      <c r="C5633" s="28" t="n">
        <v>49301.94</v>
      </c>
      <c r="D5633" s="28" t="n">
        <v>1420</v>
      </c>
      <c r="E5633" s="28" t="s">
        <v>380</v>
      </c>
    </row>
    <row r="5634" customFormat="false" ht="15" hidden="false" customHeight="false" outlineLevel="0" collapsed="false">
      <c r="A5634" s="28" t="n">
        <v>153</v>
      </c>
      <c r="B5634" s="29" t="n">
        <v>46022</v>
      </c>
      <c r="C5634" s="28" t="n">
        <v>50486.53</v>
      </c>
      <c r="D5634" s="28" t="n">
        <v>1420</v>
      </c>
      <c r="E5634" s="28" t="s">
        <v>380</v>
      </c>
    </row>
    <row r="5635" customFormat="false" ht="15" hidden="false" customHeight="false" outlineLevel="0" collapsed="false">
      <c r="A5635" s="28" t="n">
        <v>153</v>
      </c>
      <c r="B5635" s="29" t="n">
        <v>46053</v>
      </c>
      <c r="C5635" s="28" t="n">
        <v>51676.54</v>
      </c>
      <c r="D5635" s="28" t="n">
        <v>1420</v>
      </c>
      <c r="E5635" s="28" t="s">
        <v>380</v>
      </c>
    </row>
    <row r="5636" customFormat="false" ht="15" hidden="false" customHeight="false" outlineLevel="0" collapsed="false">
      <c r="A5636" s="28" t="n">
        <v>153</v>
      </c>
      <c r="B5636" s="29" t="n">
        <v>46081</v>
      </c>
      <c r="C5636" s="28" t="n">
        <v>53004.36</v>
      </c>
      <c r="D5636" s="28" t="n">
        <v>1420</v>
      </c>
      <c r="E5636" s="28" t="s">
        <v>380</v>
      </c>
    </row>
    <row r="5637" customFormat="false" ht="15" hidden="false" customHeight="false" outlineLevel="0" collapsed="false">
      <c r="A5637" s="28" t="n">
        <v>153</v>
      </c>
      <c r="B5637" s="29" t="n">
        <v>46112</v>
      </c>
      <c r="C5637" s="28" t="n">
        <v>53582.64</v>
      </c>
      <c r="D5637" s="28" t="n">
        <v>796.82</v>
      </c>
      <c r="E5637" s="28" t="s">
        <v>381</v>
      </c>
    </row>
    <row r="5638" customFormat="false" ht="15" hidden="false" customHeight="false" outlineLevel="0" collapsed="false">
      <c r="A5638" s="28" t="n">
        <v>153</v>
      </c>
      <c r="B5638" s="29" t="n">
        <v>46142</v>
      </c>
      <c r="C5638" s="28" t="n">
        <v>54773.85</v>
      </c>
      <c r="D5638" s="28" t="n">
        <v>1420</v>
      </c>
      <c r="E5638" s="28" t="s">
        <v>380</v>
      </c>
    </row>
    <row r="5639" customFormat="false" ht="15" hidden="false" customHeight="false" outlineLevel="0" collapsed="false">
      <c r="A5639" s="28" t="n">
        <v>153</v>
      </c>
      <c r="B5639" s="29" t="n">
        <v>46173</v>
      </c>
      <c r="C5639" s="28" t="n">
        <v>55269.78</v>
      </c>
      <c r="D5639" s="28" t="n">
        <v>895.99</v>
      </c>
      <c r="E5639" s="28" t="s">
        <v>381</v>
      </c>
    </row>
    <row r="5640" customFormat="false" ht="15" hidden="false" customHeight="false" outlineLevel="0" collapsed="false">
      <c r="A5640" s="28" t="n">
        <v>153</v>
      </c>
      <c r="B5640" s="29" t="n">
        <v>46203</v>
      </c>
      <c r="C5640" s="28" t="n">
        <v>56404.04</v>
      </c>
      <c r="D5640" s="28" t="n">
        <v>1420</v>
      </c>
      <c r="E5640" s="28" t="s">
        <v>380</v>
      </c>
    </row>
    <row r="5641" customFormat="false" ht="15" hidden="false" customHeight="false" outlineLevel="0" collapsed="false">
      <c r="A5641" s="28" t="n">
        <v>153</v>
      </c>
      <c r="B5641" s="29" t="n">
        <v>46234</v>
      </c>
      <c r="C5641" s="28" t="n">
        <v>57420.99</v>
      </c>
      <c r="D5641" s="28" t="n">
        <v>1420</v>
      </c>
      <c r="E5641" s="28" t="s">
        <v>380</v>
      </c>
    </row>
    <row r="5642" customFormat="false" ht="15" hidden="false" customHeight="false" outlineLevel="0" collapsed="false">
      <c r="A5642" s="28" t="n">
        <v>153</v>
      </c>
      <c r="B5642" s="29" t="n">
        <v>46265</v>
      </c>
      <c r="C5642" s="28" t="n">
        <v>58618.52</v>
      </c>
      <c r="D5642" s="28" t="n">
        <v>1420</v>
      </c>
      <c r="E5642" s="28" t="s">
        <v>380</v>
      </c>
    </row>
    <row r="5643" customFormat="false" ht="15" hidden="false" customHeight="false" outlineLevel="0" collapsed="false">
      <c r="A5643" s="28" t="n">
        <v>154</v>
      </c>
      <c r="B5643" s="29" t="n">
        <v>44957</v>
      </c>
      <c r="C5643" s="28" t="n">
        <v>5795.25</v>
      </c>
      <c r="D5643" s="28" t="n">
        <v>1720</v>
      </c>
      <c r="E5643" s="28" t="s">
        <v>380</v>
      </c>
    </row>
    <row r="5644" customFormat="false" ht="15" hidden="false" customHeight="false" outlineLevel="0" collapsed="false">
      <c r="A5644" s="28" t="n">
        <v>154</v>
      </c>
      <c r="B5644" s="29" t="n">
        <v>44985</v>
      </c>
      <c r="C5644" s="28" t="n">
        <v>6006.42</v>
      </c>
      <c r="D5644" s="28" t="n">
        <v>439.71</v>
      </c>
      <c r="E5644" s="28" t="s">
        <v>381</v>
      </c>
    </row>
    <row r="5645" customFormat="false" ht="15" hidden="false" customHeight="false" outlineLevel="0" collapsed="false">
      <c r="A5645" s="28" t="n">
        <v>154</v>
      </c>
      <c r="B5645" s="29" t="n">
        <v>45016</v>
      </c>
      <c r="C5645" s="28" t="n">
        <v>7256.13</v>
      </c>
      <c r="D5645" s="28" t="n">
        <v>1720</v>
      </c>
      <c r="E5645" s="28" t="s">
        <v>380</v>
      </c>
    </row>
    <row r="5646" customFormat="false" ht="15" hidden="false" customHeight="false" outlineLevel="0" collapsed="false">
      <c r="A5646" s="28" t="n">
        <v>154</v>
      </c>
      <c r="B5646" s="29" t="n">
        <v>45046</v>
      </c>
      <c r="C5646" s="28" t="n">
        <v>8975.29</v>
      </c>
      <c r="D5646" s="28" t="n">
        <v>1720</v>
      </c>
      <c r="E5646" s="28" t="s">
        <v>380</v>
      </c>
    </row>
    <row r="5647" customFormat="false" ht="15" hidden="false" customHeight="false" outlineLevel="0" collapsed="false">
      <c r="A5647" s="28" t="n">
        <v>154</v>
      </c>
      <c r="B5647" s="29" t="n">
        <v>45077</v>
      </c>
      <c r="C5647" s="28" t="n">
        <v>10293.99</v>
      </c>
      <c r="D5647" s="28" t="n">
        <v>1720</v>
      </c>
      <c r="E5647" s="28" t="s">
        <v>380</v>
      </c>
    </row>
    <row r="5648" customFormat="false" ht="15" hidden="false" customHeight="false" outlineLevel="0" collapsed="false">
      <c r="A5648" s="28" t="n">
        <v>154</v>
      </c>
      <c r="B5648" s="29" t="n">
        <v>45107</v>
      </c>
      <c r="C5648" s="28" t="n">
        <v>10791.9</v>
      </c>
      <c r="D5648" s="28" t="n">
        <v>747.09</v>
      </c>
      <c r="E5648" s="28" t="s">
        <v>381</v>
      </c>
    </row>
    <row r="5649" customFormat="false" ht="15" hidden="false" customHeight="false" outlineLevel="0" collapsed="false">
      <c r="A5649" s="28" t="n">
        <v>154</v>
      </c>
      <c r="B5649" s="29" t="n">
        <v>45138</v>
      </c>
      <c r="C5649" s="28" t="n">
        <v>12506.45</v>
      </c>
      <c r="D5649" s="28" t="n">
        <v>1720</v>
      </c>
      <c r="E5649" s="28" t="s">
        <v>380</v>
      </c>
    </row>
    <row r="5650" customFormat="false" ht="15" hidden="false" customHeight="false" outlineLevel="0" collapsed="false">
      <c r="A5650" s="28" t="n">
        <v>154</v>
      </c>
      <c r="B5650" s="29" t="n">
        <v>45169</v>
      </c>
      <c r="C5650" s="28" t="n">
        <v>13883.3</v>
      </c>
      <c r="D5650" s="28" t="n">
        <v>1720</v>
      </c>
      <c r="E5650" s="28" t="s">
        <v>380</v>
      </c>
    </row>
    <row r="5651" customFormat="false" ht="15" hidden="false" customHeight="false" outlineLevel="0" collapsed="false">
      <c r="A5651" s="28" t="n">
        <v>154</v>
      </c>
      <c r="B5651" s="29" t="n">
        <v>45199</v>
      </c>
      <c r="C5651" s="28" t="n">
        <v>15102.1</v>
      </c>
      <c r="D5651" s="28" t="n">
        <v>1720</v>
      </c>
      <c r="E5651" s="28" t="s">
        <v>380</v>
      </c>
    </row>
    <row r="5652" customFormat="false" ht="15" hidden="false" customHeight="false" outlineLevel="0" collapsed="false">
      <c r="A5652" s="28" t="n">
        <v>154</v>
      </c>
      <c r="B5652" s="29" t="n">
        <v>45230</v>
      </c>
      <c r="C5652" s="28" t="n">
        <v>16582.14</v>
      </c>
      <c r="D5652" s="28" t="n">
        <v>1720</v>
      </c>
      <c r="E5652" s="28" t="s">
        <v>380</v>
      </c>
    </row>
    <row r="5653" customFormat="false" ht="15" hidden="false" customHeight="false" outlineLevel="0" collapsed="false">
      <c r="A5653" s="28" t="n">
        <v>154</v>
      </c>
      <c r="B5653" s="29" t="n">
        <v>45260</v>
      </c>
      <c r="C5653" s="28" t="n">
        <v>17990.63</v>
      </c>
      <c r="D5653" s="28" t="n">
        <v>1720</v>
      </c>
      <c r="E5653" s="28" t="s">
        <v>380</v>
      </c>
    </row>
    <row r="5654" customFormat="false" ht="15" hidden="false" customHeight="false" outlineLevel="0" collapsed="false">
      <c r="A5654" s="28" t="n">
        <v>154</v>
      </c>
      <c r="B5654" s="29" t="n">
        <v>45291</v>
      </c>
      <c r="C5654" s="28" t="n">
        <v>19493.36</v>
      </c>
      <c r="D5654" s="28" t="n">
        <v>1720</v>
      </c>
      <c r="E5654" s="28" t="s">
        <v>380</v>
      </c>
    </row>
    <row r="5655" customFormat="false" ht="15" hidden="false" customHeight="false" outlineLevel="0" collapsed="false">
      <c r="A5655" s="28" t="n">
        <v>154</v>
      </c>
      <c r="B5655" s="29" t="n">
        <v>45322</v>
      </c>
      <c r="C5655" s="28" t="n">
        <v>20780.78</v>
      </c>
      <c r="D5655" s="28" t="n">
        <v>1720</v>
      </c>
      <c r="E5655" s="28" t="s">
        <v>380</v>
      </c>
    </row>
    <row r="5656" customFormat="false" ht="15" hidden="false" customHeight="false" outlineLevel="0" collapsed="false">
      <c r="A5656" s="28" t="n">
        <v>154</v>
      </c>
      <c r="B5656" s="29" t="n">
        <v>45351</v>
      </c>
      <c r="C5656" s="28" t="n">
        <v>22405.04</v>
      </c>
      <c r="D5656" s="28" t="n">
        <v>1720</v>
      </c>
      <c r="E5656" s="28" t="s">
        <v>380</v>
      </c>
    </row>
    <row r="5657" customFormat="false" ht="15" hidden="false" customHeight="false" outlineLevel="0" collapsed="false">
      <c r="A5657" s="28" t="n">
        <v>154</v>
      </c>
      <c r="B5657" s="29" t="n">
        <v>45382</v>
      </c>
      <c r="C5657" s="28" t="n">
        <v>24049.04</v>
      </c>
      <c r="D5657" s="28" t="n">
        <v>1720</v>
      </c>
      <c r="E5657" s="28" t="s">
        <v>380</v>
      </c>
    </row>
    <row r="5658" customFormat="false" ht="15" hidden="false" customHeight="false" outlineLevel="0" collapsed="false">
      <c r="A5658" s="28" t="n">
        <v>154</v>
      </c>
      <c r="B5658" s="29" t="n">
        <v>45412</v>
      </c>
      <c r="C5658" s="28" t="n">
        <v>25498.89</v>
      </c>
      <c r="D5658" s="28" t="n">
        <v>1720</v>
      </c>
      <c r="E5658" s="28" t="s">
        <v>380</v>
      </c>
    </row>
    <row r="5659" customFormat="false" ht="15" hidden="false" customHeight="false" outlineLevel="0" collapsed="false">
      <c r="A5659" s="28" t="n">
        <v>154</v>
      </c>
      <c r="B5659" s="29" t="n">
        <v>45443</v>
      </c>
      <c r="C5659" s="28" t="n">
        <v>26929.46</v>
      </c>
      <c r="D5659" s="28" t="n">
        <v>1720</v>
      </c>
      <c r="E5659" s="28" t="s">
        <v>380</v>
      </c>
    </row>
    <row r="5660" customFormat="false" ht="15" hidden="false" customHeight="false" outlineLevel="0" collapsed="false">
      <c r="A5660" s="28" t="n">
        <v>154</v>
      </c>
      <c r="B5660" s="29" t="n">
        <v>45473</v>
      </c>
      <c r="C5660" s="28" t="n">
        <v>28596.32</v>
      </c>
      <c r="D5660" s="28" t="n">
        <v>1720</v>
      </c>
      <c r="E5660" s="28" t="s">
        <v>380</v>
      </c>
    </row>
    <row r="5661" customFormat="false" ht="15" hidden="false" customHeight="false" outlineLevel="0" collapsed="false">
      <c r="A5661" s="28" t="n">
        <v>154</v>
      </c>
      <c r="B5661" s="29" t="n">
        <v>45504</v>
      </c>
      <c r="C5661" s="28" t="n">
        <v>30019.98</v>
      </c>
      <c r="D5661" s="28" t="n">
        <v>1720</v>
      </c>
      <c r="E5661" s="28" t="s">
        <v>380</v>
      </c>
    </row>
    <row r="5662" customFormat="false" ht="15" hidden="false" customHeight="false" outlineLevel="0" collapsed="false">
      <c r="A5662" s="28" t="n">
        <v>154</v>
      </c>
      <c r="B5662" s="29" t="n">
        <v>45535</v>
      </c>
      <c r="C5662" s="28" t="n">
        <v>31282.78</v>
      </c>
      <c r="D5662" s="28" t="n">
        <v>1720</v>
      </c>
      <c r="E5662" s="28" t="s">
        <v>380</v>
      </c>
    </row>
    <row r="5663" customFormat="false" ht="15" hidden="false" customHeight="false" outlineLevel="0" collapsed="false">
      <c r="A5663" s="28" t="n">
        <v>154</v>
      </c>
      <c r="B5663" s="29" t="n">
        <v>45565</v>
      </c>
      <c r="C5663" s="28" t="n">
        <v>32803.02</v>
      </c>
      <c r="D5663" s="28" t="n">
        <v>1720</v>
      </c>
      <c r="E5663" s="28" t="s">
        <v>380</v>
      </c>
    </row>
    <row r="5664" customFormat="false" ht="15" hidden="false" customHeight="false" outlineLevel="0" collapsed="false">
      <c r="A5664" s="28" t="n">
        <v>154</v>
      </c>
      <c r="B5664" s="29" t="n">
        <v>45596</v>
      </c>
      <c r="C5664" s="28" t="n">
        <v>34353.51</v>
      </c>
      <c r="D5664" s="28" t="n">
        <v>1720</v>
      </c>
      <c r="E5664" s="28" t="s">
        <v>380</v>
      </c>
    </row>
    <row r="5665" customFormat="false" ht="15" hidden="false" customHeight="false" outlineLevel="0" collapsed="false">
      <c r="A5665" s="28" t="n">
        <v>154</v>
      </c>
      <c r="B5665" s="29" t="n">
        <v>45626</v>
      </c>
      <c r="C5665" s="28" t="n">
        <v>35756.29</v>
      </c>
      <c r="D5665" s="28" t="n">
        <v>1720</v>
      </c>
      <c r="E5665" s="28" t="s">
        <v>380</v>
      </c>
    </row>
    <row r="5666" customFormat="false" ht="15" hidden="false" customHeight="false" outlineLevel="0" collapsed="false">
      <c r="A5666" s="28" t="n">
        <v>154</v>
      </c>
      <c r="B5666" s="29" t="n">
        <v>45657</v>
      </c>
      <c r="C5666" s="28" t="n">
        <v>37419.95</v>
      </c>
      <c r="D5666" s="28" t="n">
        <v>1720</v>
      </c>
      <c r="E5666" s="28" t="s">
        <v>380</v>
      </c>
    </row>
    <row r="5667" customFormat="false" ht="15" hidden="false" customHeight="false" outlineLevel="0" collapsed="false">
      <c r="A5667" s="28" t="n">
        <v>154</v>
      </c>
      <c r="B5667" s="29" t="n">
        <v>45688</v>
      </c>
      <c r="C5667" s="28" t="n">
        <v>38932.89</v>
      </c>
      <c r="D5667" s="28" t="n">
        <v>422.96</v>
      </c>
      <c r="E5667" s="28" t="s">
        <v>381</v>
      </c>
    </row>
    <row r="5668" customFormat="false" ht="15" hidden="false" customHeight="false" outlineLevel="0" collapsed="false">
      <c r="A5668" s="28" t="n">
        <v>154</v>
      </c>
      <c r="B5668" s="29" t="n">
        <v>45716</v>
      </c>
      <c r="C5668" s="28" t="n">
        <v>40185.29</v>
      </c>
      <c r="D5668" s="28" t="n">
        <v>545.72</v>
      </c>
      <c r="E5668" s="28" t="s">
        <v>381</v>
      </c>
    </row>
    <row r="5669" customFormat="false" ht="15" hidden="false" customHeight="false" outlineLevel="0" collapsed="false">
      <c r="A5669" s="28" t="n">
        <v>154</v>
      </c>
      <c r="B5669" s="29" t="n">
        <v>45747</v>
      </c>
      <c r="C5669" s="28" t="n">
        <v>41590.93</v>
      </c>
      <c r="D5669" s="28" t="n">
        <v>1720</v>
      </c>
      <c r="E5669" s="28" t="s">
        <v>380</v>
      </c>
    </row>
    <row r="5670" customFormat="false" ht="15" hidden="false" customHeight="false" outlineLevel="0" collapsed="false">
      <c r="A5670" s="28" t="n">
        <v>154</v>
      </c>
      <c r="B5670" s="29" t="n">
        <v>45777</v>
      </c>
      <c r="C5670" s="28" t="n">
        <v>42906.06</v>
      </c>
      <c r="D5670" s="28" t="n">
        <v>1720</v>
      </c>
      <c r="E5670" s="28" t="s">
        <v>380</v>
      </c>
    </row>
    <row r="5671" customFormat="false" ht="15" hidden="false" customHeight="false" outlineLevel="0" collapsed="false">
      <c r="A5671" s="28" t="n">
        <v>154</v>
      </c>
      <c r="B5671" s="29" t="n">
        <v>45808</v>
      </c>
      <c r="C5671" s="28" t="n">
        <v>44214.5</v>
      </c>
      <c r="D5671" s="28" t="n">
        <v>1720</v>
      </c>
      <c r="E5671" s="28" t="s">
        <v>380</v>
      </c>
    </row>
    <row r="5672" customFormat="false" ht="15" hidden="false" customHeight="false" outlineLevel="0" collapsed="false">
      <c r="A5672" s="28" t="n">
        <v>154</v>
      </c>
      <c r="B5672" s="29" t="n">
        <v>45838</v>
      </c>
      <c r="C5672" s="28" t="n">
        <v>45643.19</v>
      </c>
      <c r="D5672" s="28" t="n">
        <v>1720</v>
      </c>
      <c r="E5672" s="28" t="s">
        <v>380</v>
      </c>
    </row>
    <row r="5673" customFormat="false" ht="15" hidden="false" customHeight="false" outlineLevel="0" collapsed="false">
      <c r="A5673" s="28" t="n">
        <v>154</v>
      </c>
      <c r="B5673" s="29" t="n">
        <v>45869</v>
      </c>
      <c r="C5673" s="28" t="n">
        <v>47112.13</v>
      </c>
      <c r="D5673" s="28" t="n">
        <v>1720</v>
      </c>
      <c r="E5673" s="28" t="s">
        <v>380</v>
      </c>
    </row>
    <row r="5674" customFormat="false" ht="15" hidden="false" customHeight="false" outlineLevel="0" collapsed="false">
      <c r="A5674" s="28" t="n">
        <v>154</v>
      </c>
      <c r="B5674" s="29" t="n">
        <v>45900</v>
      </c>
      <c r="C5674" s="28" t="n">
        <v>48678.17</v>
      </c>
      <c r="D5674" s="28" t="n">
        <v>1720</v>
      </c>
      <c r="E5674" s="28" t="s">
        <v>380</v>
      </c>
    </row>
    <row r="5675" customFormat="false" ht="15" hidden="false" customHeight="false" outlineLevel="0" collapsed="false">
      <c r="A5675" s="28" t="n">
        <v>154</v>
      </c>
      <c r="B5675" s="29" t="n">
        <v>45930</v>
      </c>
      <c r="C5675" s="28" t="n">
        <v>50056.58</v>
      </c>
      <c r="D5675" s="28" t="n">
        <v>1720</v>
      </c>
      <c r="E5675" s="28" t="s">
        <v>380</v>
      </c>
    </row>
    <row r="5676" customFormat="false" ht="15" hidden="false" customHeight="false" outlineLevel="0" collapsed="false">
      <c r="A5676" s="28" t="n">
        <v>154</v>
      </c>
      <c r="B5676" s="29" t="n">
        <v>45961</v>
      </c>
      <c r="C5676" s="28" t="n">
        <v>51280.53</v>
      </c>
      <c r="D5676" s="28" t="n">
        <v>1720</v>
      </c>
      <c r="E5676" s="28" t="s">
        <v>380</v>
      </c>
    </row>
    <row r="5677" customFormat="false" ht="15" hidden="false" customHeight="false" outlineLevel="0" collapsed="false">
      <c r="A5677" s="28" t="n">
        <v>154</v>
      </c>
      <c r="B5677" s="29" t="n">
        <v>45991</v>
      </c>
      <c r="C5677" s="28" t="n">
        <v>52973.14</v>
      </c>
      <c r="D5677" s="28" t="n">
        <v>1720</v>
      </c>
      <c r="E5677" s="28" t="s">
        <v>380</v>
      </c>
    </row>
    <row r="5678" customFormat="false" ht="15" hidden="false" customHeight="false" outlineLevel="0" collapsed="false">
      <c r="A5678" s="28" t="n">
        <v>154</v>
      </c>
      <c r="B5678" s="29" t="n">
        <v>46022</v>
      </c>
      <c r="C5678" s="28" t="n">
        <v>54312.65</v>
      </c>
      <c r="D5678" s="28" t="n">
        <v>1720</v>
      </c>
      <c r="E5678" s="28" t="s">
        <v>380</v>
      </c>
    </row>
    <row r="5679" customFormat="false" ht="15" hidden="false" customHeight="false" outlineLevel="0" collapsed="false">
      <c r="A5679" s="28" t="n">
        <v>154</v>
      </c>
      <c r="B5679" s="29" t="n">
        <v>46053</v>
      </c>
      <c r="C5679" s="28" t="n">
        <v>55736.53</v>
      </c>
      <c r="D5679" s="28" t="n">
        <v>1720</v>
      </c>
      <c r="E5679" s="28" t="s">
        <v>380</v>
      </c>
    </row>
    <row r="5680" customFormat="false" ht="15" hidden="false" customHeight="false" outlineLevel="0" collapsed="false">
      <c r="A5680" s="28" t="n">
        <v>154</v>
      </c>
      <c r="B5680" s="29" t="n">
        <v>46081</v>
      </c>
      <c r="C5680" s="28" t="n">
        <v>56943.9</v>
      </c>
      <c r="D5680" s="28" t="n">
        <v>1720</v>
      </c>
      <c r="E5680" s="28" t="s">
        <v>380</v>
      </c>
    </row>
    <row r="5681" customFormat="false" ht="15" hidden="false" customHeight="false" outlineLevel="0" collapsed="false">
      <c r="A5681" s="28" t="n">
        <v>154</v>
      </c>
      <c r="B5681" s="29" t="n">
        <v>46112</v>
      </c>
      <c r="C5681" s="28" t="n">
        <v>58462.01</v>
      </c>
      <c r="D5681" s="28" t="n">
        <v>1720</v>
      </c>
      <c r="E5681" s="28" t="s">
        <v>380</v>
      </c>
    </row>
    <row r="5682" customFormat="false" ht="15" hidden="false" customHeight="false" outlineLevel="0" collapsed="false">
      <c r="A5682" s="28" t="n">
        <v>154</v>
      </c>
      <c r="B5682" s="29" t="n">
        <v>46142</v>
      </c>
      <c r="C5682" s="28" t="n">
        <v>58223.43</v>
      </c>
      <c r="D5682" s="28" t="n">
        <v>0</v>
      </c>
      <c r="E5682" s="28" t="s">
        <v>379</v>
      </c>
    </row>
    <row r="5683" customFormat="false" ht="15" hidden="false" customHeight="false" outlineLevel="0" collapsed="false">
      <c r="A5683" s="28" t="n">
        <v>154</v>
      </c>
      <c r="B5683" s="29" t="n">
        <v>46173</v>
      </c>
      <c r="C5683" s="28" t="n">
        <v>59447.7</v>
      </c>
      <c r="D5683" s="28" t="n">
        <v>1720</v>
      </c>
      <c r="E5683" s="28" t="s">
        <v>380</v>
      </c>
    </row>
    <row r="5684" customFormat="false" ht="15" hidden="false" customHeight="false" outlineLevel="0" collapsed="false">
      <c r="A5684" s="28" t="n">
        <v>154</v>
      </c>
      <c r="B5684" s="29" t="n">
        <v>46203</v>
      </c>
      <c r="C5684" s="28" t="n">
        <v>59720.84</v>
      </c>
      <c r="D5684" s="28" t="n">
        <v>401.61</v>
      </c>
      <c r="E5684" s="28" t="s">
        <v>381</v>
      </c>
    </row>
    <row r="5685" customFormat="false" ht="15" hidden="false" customHeight="false" outlineLevel="0" collapsed="false">
      <c r="A5685" s="28" t="n">
        <v>154</v>
      </c>
      <c r="B5685" s="29" t="n">
        <v>46234</v>
      </c>
      <c r="C5685" s="28" t="n">
        <v>60288.48</v>
      </c>
      <c r="D5685" s="28" t="n">
        <v>970.62</v>
      </c>
      <c r="E5685" s="28" t="s">
        <v>381</v>
      </c>
    </row>
    <row r="5686" customFormat="false" ht="15" hidden="false" customHeight="false" outlineLevel="0" collapsed="false">
      <c r="A5686" s="28" t="n">
        <v>154</v>
      </c>
      <c r="B5686" s="29" t="n">
        <v>46265</v>
      </c>
      <c r="C5686" s="28" t="n">
        <v>61919.79</v>
      </c>
      <c r="D5686" s="28" t="n">
        <v>1720</v>
      </c>
      <c r="E5686" s="28" t="s">
        <v>380</v>
      </c>
    </row>
    <row r="5687" customFormat="false" ht="15" hidden="false" customHeight="false" outlineLevel="0" collapsed="false">
      <c r="A5687" s="28" t="n">
        <v>155</v>
      </c>
      <c r="B5687" s="29" t="n">
        <v>46203</v>
      </c>
      <c r="C5687" s="28" t="n">
        <v>13805.34</v>
      </c>
      <c r="D5687" s="28" t="n">
        <v>1510</v>
      </c>
      <c r="E5687" s="28" t="s">
        <v>380</v>
      </c>
    </row>
    <row r="5688" customFormat="false" ht="15" hidden="false" customHeight="false" outlineLevel="0" collapsed="false">
      <c r="A5688" s="28" t="n">
        <v>155</v>
      </c>
      <c r="B5688" s="29" t="n">
        <v>46234</v>
      </c>
      <c r="C5688" s="28" t="n">
        <v>14894.4</v>
      </c>
      <c r="D5688" s="28" t="n">
        <v>1510</v>
      </c>
      <c r="E5688" s="28" t="s">
        <v>380</v>
      </c>
    </row>
    <row r="5689" customFormat="false" ht="15" hidden="false" customHeight="false" outlineLevel="0" collapsed="false">
      <c r="A5689" s="28" t="n">
        <v>155</v>
      </c>
      <c r="B5689" s="29" t="n">
        <v>46265</v>
      </c>
      <c r="C5689" s="28" t="n">
        <v>16083.75</v>
      </c>
      <c r="D5689" s="28" t="n">
        <v>1510</v>
      </c>
      <c r="E5689" s="28" t="s">
        <v>380</v>
      </c>
    </row>
    <row r="5690" customFormat="false" ht="15" hidden="false" customHeight="false" outlineLevel="0" collapsed="false">
      <c r="A5690" s="28" t="n">
        <v>156</v>
      </c>
      <c r="B5690" s="29" t="n">
        <v>44957</v>
      </c>
      <c r="C5690" s="28" t="n">
        <v>9266.07</v>
      </c>
      <c r="D5690" s="28" t="n">
        <v>1590</v>
      </c>
      <c r="E5690" s="28" t="s">
        <v>380</v>
      </c>
    </row>
    <row r="5691" customFormat="false" ht="15" hidden="false" customHeight="false" outlineLevel="0" collapsed="false">
      <c r="A5691" s="28" t="n">
        <v>156</v>
      </c>
      <c r="B5691" s="29" t="n">
        <v>44985</v>
      </c>
      <c r="C5691" s="28" t="n">
        <v>10453.94</v>
      </c>
      <c r="D5691" s="28" t="n">
        <v>1590</v>
      </c>
      <c r="E5691" s="28" t="s">
        <v>380</v>
      </c>
    </row>
    <row r="5692" customFormat="false" ht="15" hidden="false" customHeight="false" outlineLevel="0" collapsed="false">
      <c r="A5692" s="28" t="n">
        <v>156</v>
      </c>
      <c r="B5692" s="29" t="n">
        <v>45016</v>
      </c>
      <c r="C5692" s="28" t="n">
        <v>11949.02</v>
      </c>
      <c r="D5692" s="28" t="n">
        <v>1590</v>
      </c>
      <c r="E5692" s="28" t="s">
        <v>380</v>
      </c>
    </row>
    <row r="5693" customFormat="false" ht="15" hidden="false" customHeight="false" outlineLevel="0" collapsed="false">
      <c r="A5693" s="28" t="n">
        <v>156</v>
      </c>
      <c r="B5693" s="29" t="n">
        <v>45046</v>
      </c>
      <c r="C5693" s="28" t="n">
        <v>11688.94</v>
      </c>
      <c r="D5693" s="28" t="n">
        <v>0</v>
      </c>
      <c r="E5693" s="28" t="s">
        <v>379</v>
      </c>
    </row>
    <row r="5694" customFormat="false" ht="15" hidden="false" customHeight="false" outlineLevel="0" collapsed="false">
      <c r="A5694" s="28" t="n">
        <v>156</v>
      </c>
      <c r="B5694" s="29" t="n">
        <v>45077</v>
      </c>
      <c r="C5694" s="28" t="n">
        <v>12884.2</v>
      </c>
      <c r="D5694" s="28" t="n">
        <v>1590</v>
      </c>
      <c r="E5694" s="28" t="s">
        <v>380</v>
      </c>
    </row>
    <row r="5695" customFormat="false" ht="15" hidden="false" customHeight="false" outlineLevel="0" collapsed="false">
      <c r="A5695" s="28" t="n">
        <v>156</v>
      </c>
      <c r="B5695" s="29" t="n">
        <v>45107</v>
      </c>
      <c r="C5695" s="28" t="n">
        <v>14073.9</v>
      </c>
      <c r="D5695" s="28" t="n">
        <v>1590</v>
      </c>
      <c r="E5695" s="28" t="s">
        <v>380</v>
      </c>
    </row>
    <row r="5696" customFormat="false" ht="15" hidden="false" customHeight="false" outlineLevel="0" collapsed="false">
      <c r="A5696" s="28" t="n">
        <v>156</v>
      </c>
      <c r="B5696" s="29" t="n">
        <v>45138</v>
      </c>
      <c r="C5696" s="28" t="n">
        <v>15661.87</v>
      </c>
      <c r="D5696" s="28" t="n">
        <v>1590</v>
      </c>
      <c r="E5696" s="28" t="s">
        <v>380</v>
      </c>
    </row>
    <row r="5697" customFormat="false" ht="15" hidden="false" customHeight="false" outlineLevel="0" collapsed="false">
      <c r="A5697" s="28" t="n">
        <v>156</v>
      </c>
      <c r="B5697" s="29" t="n">
        <v>45169</v>
      </c>
      <c r="C5697" s="28" t="n">
        <v>17137.72</v>
      </c>
      <c r="D5697" s="28" t="n">
        <v>1590</v>
      </c>
      <c r="E5697" s="28" t="s">
        <v>380</v>
      </c>
    </row>
    <row r="5698" customFormat="false" ht="15" hidden="false" customHeight="false" outlineLevel="0" collapsed="false">
      <c r="A5698" s="28" t="n">
        <v>156</v>
      </c>
      <c r="B5698" s="29" t="n">
        <v>45199</v>
      </c>
      <c r="C5698" s="28" t="n">
        <v>18321.66</v>
      </c>
      <c r="D5698" s="28" t="n">
        <v>1590</v>
      </c>
      <c r="E5698" s="28" t="s">
        <v>380</v>
      </c>
    </row>
    <row r="5699" customFormat="false" ht="15" hidden="false" customHeight="false" outlineLevel="0" collapsed="false">
      <c r="A5699" s="28" t="n">
        <v>156</v>
      </c>
      <c r="B5699" s="29" t="n">
        <v>45230</v>
      </c>
      <c r="C5699" s="28" t="n">
        <v>19750.4</v>
      </c>
      <c r="D5699" s="28" t="n">
        <v>1590</v>
      </c>
      <c r="E5699" s="28" t="s">
        <v>380</v>
      </c>
    </row>
    <row r="5700" customFormat="false" ht="15" hidden="false" customHeight="false" outlineLevel="0" collapsed="false">
      <c r="A5700" s="28" t="n">
        <v>156</v>
      </c>
      <c r="B5700" s="29" t="n">
        <v>45260</v>
      </c>
      <c r="C5700" s="28" t="n">
        <v>21066.64</v>
      </c>
      <c r="D5700" s="28" t="n">
        <v>1590</v>
      </c>
      <c r="E5700" s="28" t="s">
        <v>380</v>
      </c>
    </row>
    <row r="5701" customFormat="false" ht="15" hidden="false" customHeight="false" outlineLevel="0" collapsed="false">
      <c r="A5701" s="28" t="n">
        <v>156</v>
      </c>
      <c r="B5701" s="29" t="n">
        <v>45291</v>
      </c>
      <c r="C5701" s="28" t="n">
        <v>22319.87</v>
      </c>
      <c r="D5701" s="28" t="n">
        <v>1590</v>
      </c>
      <c r="E5701" s="28" t="s">
        <v>380</v>
      </c>
    </row>
    <row r="5702" customFormat="false" ht="15" hidden="false" customHeight="false" outlineLevel="0" collapsed="false">
      <c r="A5702" s="28" t="n">
        <v>156</v>
      </c>
      <c r="B5702" s="29" t="n">
        <v>45322</v>
      </c>
      <c r="C5702" s="28" t="n">
        <v>23491.98</v>
      </c>
      <c r="D5702" s="28" t="n">
        <v>1590</v>
      </c>
      <c r="E5702" s="28" t="s">
        <v>380</v>
      </c>
    </row>
    <row r="5703" customFormat="false" ht="15" hidden="false" customHeight="false" outlineLevel="0" collapsed="false">
      <c r="A5703" s="28" t="n">
        <v>156</v>
      </c>
      <c r="B5703" s="29" t="n">
        <v>45351</v>
      </c>
      <c r="C5703" s="28" t="n">
        <v>24936.85</v>
      </c>
      <c r="D5703" s="28" t="n">
        <v>1590</v>
      </c>
      <c r="E5703" s="28" t="s">
        <v>380</v>
      </c>
    </row>
    <row r="5704" customFormat="false" ht="15" hidden="false" customHeight="false" outlineLevel="0" collapsed="false">
      <c r="A5704" s="28" t="n">
        <v>156</v>
      </c>
      <c r="B5704" s="29" t="n">
        <v>45382</v>
      </c>
      <c r="C5704" s="28" t="n">
        <v>25791.34</v>
      </c>
      <c r="D5704" s="28" t="n">
        <v>926.3</v>
      </c>
      <c r="E5704" s="28" t="s">
        <v>381</v>
      </c>
    </row>
    <row r="5705" customFormat="false" ht="15" hidden="false" customHeight="false" outlineLevel="0" collapsed="false">
      <c r="A5705" s="28" t="n">
        <v>156</v>
      </c>
      <c r="B5705" s="29" t="n">
        <v>45412</v>
      </c>
      <c r="C5705" s="28" t="n">
        <v>27291</v>
      </c>
      <c r="D5705" s="28" t="n">
        <v>1590</v>
      </c>
      <c r="E5705" s="28" t="s">
        <v>380</v>
      </c>
    </row>
    <row r="5706" customFormat="false" ht="15" hidden="false" customHeight="false" outlineLevel="0" collapsed="false">
      <c r="A5706" s="28" t="n">
        <v>156</v>
      </c>
      <c r="B5706" s="29" t="n">
        <v>45443</v>
      </c>
      <c r="C5706" s="28" t="n">
        <v>28705.63</v>
      </c>
      <c r="D5706" s="28" t="n">
        <v>1590</v>
      </c>
      <c r="E5706" s="28" t="s">
        <v>380</v>
      </c>
    </row>
    <row r="5707" customFormat="false" ht="15" hidden="false" customHeight="false" outlineLevel="0" collapsed="false">
      <c r="A5707" s="28" t="n">
        <v>156</v>
      </c>
      <c r="B5707" s="29" t="n">
        <v>45473</v>
      </c>
      <c r="C5707" s="28" t="n">
        <v>28427.58</v>
      </c>
      <c r="D5707" s="28" t="n">
        <v>0</v>
      </c>
      <c r="E5707" s="28" t="s">
        <v>379</v>
      </c>
    </row>
    <row r="5708" customFormat="false" ht="15" hidden="false" customHeight="false" outlineLevel="0" collapsed="false">
      <c r="A5708" s="28" t="n">
        <v>156</v>
      </c>
      <c r="B5708" s="29" t="n">
        <v>45504</v>
      </c>
      <c r="C5708" s="28" t="n">
        <v>29741.78</v>
      </c>
      <c r="D5708" s="28" t="n">
        <v>1590</v>
      </c>
      <c r="E5708" s="28" t="s">
        <v>380</v>
      </c>
    </row>
    <row r="5709" customFormat="false" ht="15" hidden="false" customHeight="false" outlineLevel="0" collapsed="false">
      <c r="A5709" s="28" t="n">
        <v>156</v>
      </c>
      <c r="B5709" s="29" t="n">
        <v>45535</v>
      </c>
      <c r="C5709" s="28" t="n">
        <v>29967.44</v>
      </c>
      <c r="D5709" s="28" t="n">
        <v>587.41</v>
      </c>
      <c r="E5709" s="28" t="s">
        <v>381</v>
      </c>
    </row>
    <row r="5710" customFormat="false" ht="15" hidden="false" customHeight="false" outlineLevel="0" collapsed="false">
      <c r="A5710" s="28" t="n">
        <v>156</v>
      </c>
      <c r="B5710" s="29" t="n">
        <v>45565</v>
      </c>
      <c r="C5710" s="28" t="n">
        <v>31509.76</v>
      </c>
      <c r="D5710" s="28" t="n">
        <v>1590</v>
      </c>
      <c r="E5710" s="28" t="s">
        <v>380</v>
      </c>
    </row>
    <row r="5711" customFormat="false" ht="15" hidden="false" customHeight="false" outlineLevel="0" collapsed="false">
      <c r="A5711" s="28" t="n">
        <v>156</v>
      </c>
      <c r="B5711" s="29" t="n">
        <v>45596</v>
      </c>
      <c r="C5711" s="28" t="n">
        <v>31660.72</v>
      </c>
      <c r="D5711" s="28" t="n">
        <v>382.75</v>
      </c>
      <c r="E5711" s="28" t="s">
        <v>381</v>
      </c>
    </row>
    <row r="5712" customFormat="false" ht="15" hidden="false" customHeight="false" outlineLevel="0" collapsed="false">
      <c r="A5712" s="28" t="n">
        <v>156</v>
      </c>
      <c r="B5712" s="29" t="n">
        <v>45626</v>
      </c>
      <c r="C5712" s="28" t="n">
        <v>33235.14</v>
      </c>
      <c r="D5712" s="28" t="n">
        <v>1590</v>
      </c>
      <c r="E5712" s="28" t="s">
        <v>380</v>
      </c>
    </row>
    <row r="5713" customFormat="false" ht="15" hidden="false" customHeight="false" outlineLevel="0" collapsed="false">
      <c r="A5713" s="28" t="n">
        <v>156</v>
      </c>
      <c r="B5713" s="29" t="n">
        <v>45657</v>
      </c>
      <c r="C5713" s="28" t="n">
        <v>34609.58</v>
      </c>
      <c r="D5713" s="28" t="n">
        <v>1590</v>
      </c>
      <c r="E5713" s="28" t="s">
        <v>380</v>
      </c>
    </row>
    <row r="5714" customFormat="false" ht="15" hidden="false" customHeight="false" outlineLevel="0" collapsed="false">
      <c r="A5714" s="28" t="n">
        <v>156</v>
      </c>
      <c r="B5714" s="29" t="n">
        <v>45688</v>
      </c>
      <c r="C5714" s="28" t="n">
        <v>35926.2</v>
      </c>
      <c r="D5714" s="28" t="n">
        <v>1590</v>
      </c>
      <c r="E5714" s="28" t="s">
        <v>380</v>
      </c>
    </row>
    <row r="5715" customFormat="false" ht="15" hidden="false" customHeight="false" outlineLevel="0" collapsed="false">
      <c r="A5715" s="28" t="n">
        <v>156</v>
      </c>
      <c r="B5715" s="29" t="n">
        <v>45716</v>
      </c>
      <c r="C5715" s="28" t="n">
        <v>37395.21</v>
      </c>
      <c r="D5715" s="28" t="n">
        <v>1590</v>
      </c>
      <c r="E5715" s="28" t="s">
        <v>380</v>
      </c>
    </row>
    <row r="5716" customFormat="false" ht="15" hidden="false" customHeight="false" outlineLevel="0" collapsed="false">
      <c r="A5716" s="28" t="n">
        <v>156</v>
      </c>
      <c r="B5716" s="29" t="n">
        <v>45747</v>
      </c>
      <c r="C5716" s="28" t="n">
        <v>37859.5</v>
      </c>
      <c r="D5716" s="28" t="n">
        <v>621.68</v>
      </c>
      <c r="E5716" s="28" t="s">
        <v>381</v>
      </c>
    </row>
    <row r="5717" customFormat="false" ht="15" hidden="false" customHeight="false" outlineLevel="0" collapsed="false">
      <c r="A5717" s="28" t="n">
        <v>156</v>
      </c>
      <c r="B5717" s="29" t="n">
        <v>45777</v>
      </c>
      <c r="C5717" s="28" t="n">
        <v>37738.64</v>
      </c>
      <c r="D5717" s="28" t="n">
        <v>0</v>
      </c>
      <c r="E5717" s="28" t="s">
        <v>379</v>
      </c>
    </row>
    <row r="5718" customFormat="false" ht="15" hidden="false" customHeight="false" outlineLevel="0" collapsed="false">
      <c r="A5718" s="28" t="n">
        <v>156</v>
      </c>
      <c r="B5718" s="29" t="n">
        <v>45808</v>
      </c>
      <c r="C5718" s="28" t="n">
        <v>38965.75</v>
      </c>
      <c r="D5718" s="28" t="n">
        <v>1590</v>
      </c>
      <c r="E5718" s="28" t="s">
        <v>380</v>
      </c>
    </row>
    <row r="5719" customFormat="false" ht="15" hidden="false" customHeight="false" outlineLevel="0" collapsed="false">
      <c r="A5719" s="28" t="n">
        <v>156</v>
      </c>
      <c r="B5719" s="29" t="n">
        <v>45838</v>
      </c>
      <c r="C5719" s="28" t="n">
        <v>40274.04</v>
      </c>
      <c r="D5719" s="28" t="n">
        <v>1590</v>
      </c>
      <c r="E5719" s="28" t="s">
        <v>380</v>
      </c>
    </row>
    <row r="5720" customFormat="false" ht="15" hidden="false" customHeight="false" outlineLevel="0" collapsed="false">
      <c r="A5720" s="28" t="n">
        <v>156</v>
      </c>
      <c r="B5720" s="29" t="n">
        <v>45869</v>
      </c>
      <c r="C5720" s="28" t="n">
        <v>41650.24</v>
      </c>
      <c r="D5720" s="28" t="n">
        <v>1590</v>
      </c>
      <c r="E5720" s="28" t="s">
        <v>380</v>
      </c>
    </row>
    <row r="5721" customFormat="false" ht="15" hidden="false" customHeight="false" outlineLevel="0" collapsed="false">
      <c r="A5721" s="28" t="n">
        <v>156</v>
      </c>
      <c r="B5721" s="29" t="n">
        <v>45900</v>
      </c>
      <c r="C5721" s="28" t="n">
        <v>43185.24</v>
      </c>
      <c r="D5721" s="28" t="n">
        <v>1590</v>
      </c>
      <c r="E5721" s="28" t="s">
        <v>380</v>
      </c>
    </row>
    <row r="5722" customFormat="false" ht="15" hidden="false" customHeight="false" outlineLevel="0" collapsed="false">
      <c r="A5722" s="28" t="n">
        <v>156</v>
      </c>
      <c r="B5722" s="29" t="n">
        <v>45930</v>
      </c>
      <c r="C5722" s="28" t="n">
        <v>44410.83</v>
      </c>
      <c r="D5722" s="28" t="n">
        <v>1590</v>
      </c>
      <c r="E5722" s="28" t="s">
        <v>380</v>
      </c>
    </row>
    <row r="5723" customFormat="false" ht="15" hidden="false" customHeight="false" outlineLevel="0" collapsed="false">
      <c r="A5723" s="28" t="n">
        <v>156</v>
      </c>
      <c r="B5723" s="29" t="n">
        <v>45961</v>
      </c>
      <c r="C5723" s="28" t="n">
        <v>45779.13</v>
      </c>
      <c r="D5723" s="28" t="n">
        <v>1590</v>
      </c>
      <c r="E5723" s="28" t="s">
        <v>380</v>
      </c>
    </row>
    <row r="5724" customFormat="false" ht="15" hidden="false" customHeight="false" outlineLevel="0" collapsed="false">
      <c r="A5724" s="28" t="n">
        <v>156</v>
      </c>
      <c r="B5724" s="29" t="n">
        <v>45991</v>
      </c>
      <c r="C5724" s="28" t="n">
        <v>46960</v>
      </c>
      <c r="D5724" s="28" t="n">
        <v>1590</v>
      </c>
      <c r="E5724" s="28" t="s">
        <v>380</v>
      </c>
    </row>
    <row r="5725" customFormat="false" ht="15" hidden="false" customHeight="false" outlineLevel="0" collapsed="false">
      <c r="A5725" s="28" t="n">
        <v>156</v>
      </c>
      <c r="B5725" s="29" t="n">
        <v>46022</v>
      </c>
      <c r="C5725" s="28" t="n">
        <v>48416.53</v>
      </c>
      <c r="D5725" s="28" t="n">
        <v>1590</v>
      </c>
      <c r="E5725" s="28" t="s">
        <v>380</v>
      </c>
    </row>
    <row r="5726" customFormat="false" ht="15" hidden="false" customHeight="false" outlineLevel="0" collapsed="false">
      <c r="A5726" s="28" t="n">
        <v>156</v>
      </c>
      <c r="B5726" s="29" t="n">
        <v>46053</v>
      </c>
      <c r="C5726" s="28" t="n">
        <v>49557.32</v>
      </c>
      <c r="D5726" s="28" t="n">
        <v>1590</v>
      </c>
      <c r="E5726" s="28" t="s">
        <v>380</v>
      </c>
    </row>
    <row r="5727" customFormat="false" ht="15" hidden="false" customHeight="false" outlineLevel="0" collapsed="false">
      <c r="A5727" s="28" t="n">
        <v>156</v>
      </c>
      <c r="B5727" s="29" t="n">
        <v>46081</v>
      </c>
      <c r="C5727" s="28" t="n">
        <v>50806.55</v>
      </c>
      <c r="D5727" s="28" t="n">
        <v>1590</v>
      </c>
      <c r="E5727" s="28" t="s">
        <v>380</v>
      </c>
    </row>
    <row r="5728" customFormat="false" ht="15" hidden="false" customHeight="false" outlineLevel="0" collapsed="false">
      <c r="A5728" s="28" t="n">
        <v>156</v>
      </c>
      <c r="B5728" s="29" t="n">
        <v>46112</v>
      </c>
      <c r="C5728" s="28" t="n">
        <v>52055.03</v>
      </c>
      <c r="D5728" s="28" t="n">
        <v>1590</v>
      </c>
      <c r="E5728" s="28" t="s">
        <v>380</v>
      </c>
    </row>
    <row r="5729" customFormat="false" ht="15" hidden="false" customHeight="false" outlineLevel="0" collapsed="false">
      <c r="A5729" s="28" t="n">
        <v>156</v>
      </c>
      <c r="B5729" s="29" t="n">
        <v>46142</v>
      </c>
      <c r="C5729" s="28" t="n">
        <v>53326.25</v>
      </c>
      <c r="D5729" s="28" t="n">
        <v>1590</v>
      </c>
      <c r="E5729" s="28" t="s">
        <v>380</v>
      </c>
    </row>
    <row r="5730" customFormat="false" ht="15" hidden="false" customHeight="false" outlineLevel="0" collapsed="false">
      <c r="A5730" s="28" t="n">
        <v>156</v>
      </c>
      <c r="B5730" s="29" t="n">
        <v>46173</v>
      </c>
      <c r="C5730" s="28" t="n">
        <v>54878.08</v>
      </c>
      <c r="D5730" s="28" t="n">
        <v>1590</v>
      </c>
      <c r="E5730" s="28" t="s">
        <v>380</v>
      </c>
    </row>
    <row r="5731" customFormat="false" ht="15" hidden="false" customHeight="false" outlineLevel="0" collapsed="false">
      <c r="A5731" s="28" t="n">
        <v>156</v>
      </c>
      <c r="B5731" s="29" t="n">
        <v>46203</v>
      </c>
      <c r="C5731" s="28" t="n">
        <v>56105.41</v>
      </c>
      <c r="D5731" s="28" t="n">
        <v>1590</v>
      </c>
      <c r="E5731" s="28" t="s">
        <v>380</v>
      </c>
    </row>
    <row r="5732" customFormat="false" ht="15" hidden="false" customHeight="false" outlineLevel="0" collapsed="false">
      <c r="A5732" s="28" t="n">
        <v>156</v>
      </c>
      <c r="B5732" s="29" t="n">
        <v>46234</v>
      </c>
      <c r="C5732" s="28" t="n">
        <v>57587.7</v>
      </c>
      <c r="D5732" s="28" t="n">
        <v>1590</v>
      </c>
      <c r="E5732" s="28" t="s">
        <v>380</v>
      </c>
    </row>
    <row r="5733" customFormat="false" ht="15" hidden="false" customHeight="false" outlineLevel="0" collapsed="false">
      <c r="A5733" s="28" t="n">
        <v>156</v>
      </c>
      <c r="B5733" s="29" t="n">
        <v>46265</v>
      </c>
      <c r="C5733" s="28" t="n">
        <v>58800.28</v>
      </c>
      <c r="D5733" s="28" t="n">
        <v>1590</v>
      </c>
      <c r="E5733" s="28" t="s">
        <v>380</v>
      </c>
    </row>
    <row r="5734" customFormat="false" ht="15" hidden="false" customHeight="false" outlineLevel="0" collapsed="false">
      <c r="A5734" s="28" t="n">
        <v>157</v>
      </c>
      <c r="B5734" s="29" t="n">
        <v>44957</v>
      </c>
      <c r="C5734" s="28" t="n">
        <v>13130.14</v>
      </c>
      <c r="D5734" s="28" t="n">
        <v>1620</v>
      </c>
      <c r="E5734" s="28" t="s">
        <v>380</v>
      </c>
    </row>
    <row r="5735" customFormat="false" ht="15" hidden="false" customHeight="false" outlineLevel="0" collapsed="false">
      <c r="A5735" s="28" t="n">
        <v>157</v>
      </c>
      <c r="B5735" s="29" t="n">
        <v>44985</v>
      </c>
      <c r="C5735" s="28" t="n">
        <v>13815.36</v>
      </c>
      <c r="D5735" s="28" t="n">
        <v>1120.74</v>
      </c>
      <c r="E5735" s="28" t="s">
        <v>381</v>
      </c>
    </row>
    <row r="5736" customFormat="false" ht="15" hidden="false" customHeight="false" outlineLevel="0" collapsed="false">
      <c r="A5736" s="28" t="n">
        <v>157</v>
      </c>
      <c r="B5736" s="29" t="n">
        <v>45016</v>
      </c>
      <c r="C5736" s="28" t="n">
        <v>15013.38</v>
      </c>
      <c r="D5736" s="28" t="n">
        <v>1620</v>
      </c>
      <c r="E5736" s="28" t="s">
        <v>380</v>
      </c>
    </row>
    <row r="5737" customFormat="false" ht="15" hidden="false" customHeight="false" outlineLevel="0" collapsed="false">
      <c r="A5737" s="28" t="n">
        <v>157</v>
      </c>
      <c r="B5737" s="29" t="n">
        <v>45046</v>
      </c>
      <c r="C5737" s="28" t="n">
        <v>16633.22</v>
      </c>
      <c r="D5737" s="28" t="n">
        <v>1620</v>
      </c>
      <c r="E5737" s="28" t="s">
        <v>380</v>
      </c>
    </row>
    <row r="5738" customFormat="false" ht="15" hidden="false" customHeight="false" outlineLevel="0" collapsed="false">
      <c r="A5738" s="28" t="n">
        <v>157</v>
      </c>
      <c r="B5738" s="29" t="n">
        <v>45077</v>
      </c>
      <c r="C5738" s="28" t="n">
        <v>17817.32</v>
      </c>
      <c r="D5738" s="28" t="n">
        <v>1620</v>
      </c>
      <c r="E5738" s="28" t="s">
        <v>380</v>
      </c>
    </row>
    <row r="5739" customFormat="false" ht="15" hidden="false" customHeight="false" outlineLevel="0" collapsed="false">
      <c r="A5739" s="28" t="n">
        <v>157</v>
      </c>
      <c r="B5739" s="29" t="n">
        <v>45107</v>
      </c>
      <c r="C5739" s="28" t="n">
        <v>18275.86</v>
      </c>
      <c r="D5739" s="28" t="n">
        <v>799.19</v>
      </c>
      <c r="E5739" s="28" t="s">
        <v>381</v>
      </c>
    </row>
    <row r="5740" customFormat="false" ht="15" hidden="false" customHeight="false" outlineLevel="0" collapsed="false">
      <c r="A5740" s="28" t="n">
        <v>157</v>
      </c>
      <c r="B5740" s="29" t="n">
        <v>45138</v>
      </c>
      <c r="C5740" s="28" t="n">
        <v>17923.33</v>
      </c>
      <c r="D5740" s="28" t="n">
        <v>0</v>
      </c>
      <c r="E5740" s="28" t="s">
        <v>379</v>
      </c>
    </row>
    <row r="5741" customFormat="false" ht="15" hidden="false" customHeight="false" outlineLevel="0" collapsed="false">
      <c r="A5741" s="28" t="n">
        <v>157</v>
      </c>
      <c r="B5741" s="29" t="n">
        <v>45169</v>
      </c>
      <c r="C5741" s="28" t="n">
        <v>19486.44</v>
      </c>
      <c r="D5741" s="28" t="n">
        <v>1620</v>
      </c>
      <c r="E5741" s="28" t="s">
        <v>380</v>
      </c>
    </row>
    <row r="5742" customFormat="false" ht="15" hidden="false" customHeight="false" outlineLevel="0" collapsed="false">
      <c r="A5742" s="28" t="n">
        <v>157</v>
      </c>
      <c r="B5742" s="29" t="n">
        <v>45199</v>
      </c>
      <c r="C5742" s="28" t="n">
        <v>20939.04</v>
      </c>
      <c r="D5742" s="28" t="n">
        <v>1620</v>
      </c>
      <c r="E5742" s="28" t="s">
        <v>380</v>
      </c>
    </row>
    <row r="5743" customFormat="false" ht="15" hidden="false" customHeight="false" outlineLevel="0" collapsed="false">
      <c r="A5743" s="28" t="n">
        <v>157</v>
      </c>
      <c r="B5743" s="29" t="n">
        <v>45230</v>
      </c>
      <c r="C5743" s="28" t="n">
        <v>22393.36</v>
      </c>
      <c r="D5743" s="28" t="n">
        <v>1620</v>
      </c>
      <c r="E5743" s="28" t="s">
        <v>380</v>
      </c>
    </row>
    <row r="5744" customFormat="false" ht="15" hidden="false" customHeight="false" outlineLevel="0" collapsed="false">
      <c r="A5744" s="28" t="n">
        <v>157</v>
      </c>
      <c r="B5744" s="29" t="n">
        <v>45260</v>
      </c>
      <c r="C5744" s="28" t="n">
        <v>23778.31</v>
      </c>
      <c r="D5744" s="28" t="n">
        <v>1620</v>
      </c>
      <c r="E5744" s="28" t="s">
        <v>380</v>
      </c>
    </row>
    <row r="5745" customFormat="false" ht="15" hidden="false" customHeight="false" outlineLevel="0" collapsed="false">
      <c r="A5745" s="28" t="n">
        <v>157</v>
      </c>
      <c r="B5745" s="29" t="n">
        <v>45291</v>
      </c>
      <c r="C5745" s="28" t="n">
        <v>25019.5</v>
      </c>
      <c r="D5745" s="28" t="n">
        <v>1620</v>
      </c>
      <c r="E5745" s="28" t="s">
        <v>380</v>
      </c>
    </row>
    <row r="5746" customFormat="false" ht="15" hidden="false" customHeight="false" outlineLevel="0" collapsed="false">
      <c r="A5746" s="28" t="n">
        <v>157</v>
      </c>
      <c r="B5746" s="29" t="n">
        <v>45322</v>
      </c>
      <c r="C5746" s="28" t="n">
        <v>26183</v>
      </c>
      <c r="D5746" s="28" t="n">
        <v>1620</v>
      </c>
      <c r="E5746" s="28" t="s">
        <v>380</v>
      </c>
    </row>
    <row r="5747" customFormat="false" ht="15" hidden="false" customHeight="false" outlineLevel="0" collapsed="false">
      <c r="A5747" s="28" t="n">
        <v>157</v>
      </c>
      <c r="B5747" s="29" t="n">
        <v>45351</v>
      </c>
      <c r="C5747" s="28" t="n">
        <v>27453.99</v>
      </c>
      <c r="D5747" s="28" t="n">
        <v>1620</v>
      </c>
      <c r="E5747" s="28" t="s">
        <v>380</v>
      </c>
    </row>
    <row r="5748" customFormat="false" ht="15" hidden="false" customHeight="false" outlineLevel="0" collapsed="false">
      <c r="A5748" s="28" t="n">
        <v>157</v>
      </c>
      <c r="B5748" s="29" t="n">
        <v>45382</v>
      </c>
      <c r="C5748" s="28" t="n">
        <v>28842.01</v>
      </c>
      <c r="D5748" s="28" t="n">
        <v>1620</v>
      </c>
      <c r="E5748" s="28" t="s">
        <v>380</v>
      </c>
    </row>
    <row r="5749" customFormat="false" ht="15" hidden="false" customHeight="false" outlineLevel="0" collapsed="false">
      <c r="A5749" s="28" t="n">
        <v>157</v>
      </c>
      <c r="B5749" s="29" t="n">
        <v>45412</v>
      </c>
      <c r="C5749" s="28" t="n">
        <v>29226.32</v>
      </c>
      <c r="D5749" s="28" t="n">
        <v>409.2</v>
      </c>
      <c r="E5749" s="28" t="s">
        <v>381</v>
      </c>
    </row>
    <row r="5750" customFormat="false" ht="15" hidden="false" customHeight="false" outlineLevel="0" collapsed="false">
      <c r="A5750" s="28" t="n">
        <v>157</v>
      </c>
      <c r="B5750" s="29" t="n">
        <v>45443</v>
      </c>
      <c r="C5750" s="28" t="n">
        <v>28946.32</v>
      </c>
      <c r="D5750" s="28" t="n">
        <v>0</v>
      </c>
      <c r="E5750" s="28" t="s">
        <v>379</v>
      </c>
    </row>
    <row r="5751" customFormat="false" ht="15" hidden="false" customHeight="false" outlineLevel="0" collapsed="false">
      <c r="A5751" s="28" t="n">
        <v>157</v>
      </c>
      <c r="B5751" s="29" t="n">
        <v>45473</v>
      </c>
      <c r="C5751" s="28" t="n">
        <v>30138.1</v>
      </c>
      <c r="D5751" s="28" t="n">
        <v>1620</v>
      </c>
      <c r="E5751" s="28" t="s">
        <v>380</v>
      </c>
    </row>
    <row r="5752" customFormat="false" ht="15" hidden="false" customHeight="false" outlineLevel="0" collapsed="false">
      <c r="A5752" s="28" t="n">
        <v>157</v>
      </c>
      <c r="B5752" s="29" t="n">
        <v>45504</v>
      </c>
      <c r="C5752" s="28" t="n">
        <v>31430.73</v>
      </c>
      <c r="D5752" s="28" t="n">
        <v>1620</v>
      </c>
      <c r="E5752" s="28" t="s">
        <v>380</v>
      </c>
    </row>
    <row r="5753" customFormat="false" ht="15" hidden="false" customHeight="false" outlineLevel="0" collapsed="false">
      <c r="A5753" s="28" t="n">
        <v>157</v>
      </c>
      <c r="B5753" s="29" t="n">
        <v>45535</v>
      </c>
      <c r="C5753" s="28" t="n">
        <v>32884.8</v>
      </c>
      <c r="D5753" s="28" t="n">
        <v>1620</v>
      </c>
      <c r="E5753" s="28" t="s">
        <v>380</v>
      </c>
    </row>
    <row r="5754" customFormat="false" ht="15" hidden="false" customHeight="false" outlineLevel="0" collapsed="false">
      <c r="A5754" s="28" t="n">
        <v>157</v>
      </c>
      <c r="B5754" s="29" t="n">
        <v>45565</v>
      </c>
      <c r="C5754" s="28" t="n">
        <v>34230.08</v>
      </c>
      <c r="D5754" s="28" t="n">
        <v>1620</v>
      </c>
      <c r="E5754" s="28" t="s">
        <v>380</v>
      </c>
    </row>
    <row r="5755" customFormat="false" ht="15" hidden="false" customHeight="false" outlineLevel="0" collapsed="false">
      <c r="A5755" s="28" t="n">
        <v>157</v>
      </c>
      <c r="B5755" s="29" t="n">
        <v>45596</v>
      </c>
      <c r="C5755" s="28" t="n">
        <v>35769.2</v>
      </c>
      <c r="D5755" s="28" t="n">
        <v>1620</v>
      </c>
      <c r="E5755" s="28" t="s">
        <v>380</v>
      </c>
    </row>
    <row r="5756" customFormat="false" ht="15" hidden="false" customHeight="false" outlineLevel="0" collapsed="false">
      <c r="A5756" s="28" t="n">
        <v>157</v>
      </c>
      <c r="B5756" s="29" t="n">
        <v>45626</v>
      </c>
      <c r="C5756" s="28" t="n">
        <v>37287.1</v>
      </c>
      <c r="D5756" s="28" t="n">
        <v>1620</v>
      </c>
      <c r="E5756" s="28" t="s">
        <v>380</v>
      </c>
    </row>
    <row r="5757" customFormat="false" ht="15" hidden="false" customHeight="false" outlineLevel="0" collapsed="false">
      <c r="A5757" s="28" t="n">
        <v>157</v>
      </c>
      <c r="B5757" s="29" t="n">
        <v>45657</v>
      </c>
      <c r="C5757" s="28" t="n">
        <v>38776.68</v>
      </c>
      <c r="D5757" s="28" t="n">
        <v>1620</v>
      </c>
      <c r="E5757" s="28" t="s">
        <v>380</v>
      </c>
    </row>
    <row r="5758" customFormat="false" ht="15" hidden="false" customHeight="false" outlineLevel="0" collapsed="false">
      <c r="A5758" s="28" t="n">
        <v>157</v>
      </c>
      <c r="B5758" s="29" t="n">
        <v>45688</v>
      </c>
      <c r="C5758" s="28" t="n">
        <v>38764.66</v>
      </c>
      <c r="D5758" s="28" t="n">
        <v>0</v>
      </c>
      <c r="E5758" s="28" t="s">
        <v>379</v>
      </c>
    </row>
    <row r="5759" customFormat="false" ht="15" hidden="false" customHeight="false" outlineLevel="0" collapsed="false">
      <c r="A5759" s="28" t="n">
        <v>157</v>
      </c>
      <c r="B5759" s="29" t="n">
        <v>45716</v>
      </c>
      <c r="C5759" s="28" t="n">
        <v>40379.6</v>
      </c>
      <c r="D5759" s="28" t="n">
        <v>1620</v>
      </c>
      <c r="E5759" s="28" t="s">
        <v>380</v>
      </c>
    </row>
    <row r="5760" customFormat="false" ht="15" hidden="false" customHeight="false" outlineLevel="0" collapsed="false">
      <c r="A5760" s="28" t="n">
        <v>157</v>
      </c>
      <c r="B5760" s="29" t="n">
        <v>45747</v>
      </c>
      <c r="C5760" s="28" t="n">
        <v>41534.67</v>
      </c>
      <c r="D5760" s="28" t="n">
        <v>1620</v>
      </c>
      <c r="E5760" s="28" t="s">
        <v>380</v>
      </c>
    </row>
    <row r="5761" customFormat="false" ht="15" hidden="false" customHeight="false" outlineLevel="0" collapsed="false">
      <c r="A5761" s="28" t="n">
        <v>157</v>
      </c>
      <c r="B5761" s="29" t="n">
        <v>45777</v>
      </c>
      <c r="C5761" s="28" t="n">
        <v>42737.55</v>
      </c>
      <c r="D5761" s="28" t="n">
        <v>1620</v>
      </c>
      <c r="E5761" s="28" t="s">
        <v>380</v>
      </c>
    </row>
    <row r="5762" customFormat="false" ht="15" hidden="false" customHeight="false" outlineLevel="0" collapsed="false">
      <c r="A5762" s="28" t="n">
        <v>157</v>
      </c>
      <c r="B5762" s="29" t="n">
        <v>45808</v>
      </c>
      <c r="C5762" s="28" t="n">
        <v>44352.01</v>
      </c>
      <c r="D5762" s="28" t="n">
        <v>1620</v>
      </c>
      <c r="E5762" s="28" t="s">
        <v>380</v>
      </c>
    </row>
    <row r="5763" customFormat="false" ht="15" hidden="false" customHeight="false" outlineLevel="0" collapsed="false">
      <c r="A5763" s="28" t="n">
        <v>157</v>
      </c>
      <c r="B5763" s="29" t="n">
        <v>45838</v>
      </c>
      <c r="C5763" s="28" t="n">
        <v>45620.36</v>
      </c>
      <c r="D5763" s="28" t="n">
        <v>1620</v>
      </c>
      <c r="E5763" s="28" t="s">
        <v>380</v>
      </c>
    </row>
    <row r="5764" customFormat="false" ht="15" hidden="false" customHeight="false" outlineLevel="0" collapsed="false">
      <c r="A5764" s="28" t="n">
        <v>157</v>
      </c>
      <c r="B5764" s="29" t="n">
        <v>45869</v>
      </c>
      <c r="C5764" s="28" t="n">
        <v>47151.91</v>
      </c>
      <c r="D5764" s="28" t="n">
        <v>1620</v>
      </c>
      <c r="E5764" s="28" t="s">
        <v>380</v>
      </c>
    </row>
    <row r="5765" customFormat="false" ht="15" hidden="false" customHeight="false" outlineLevel="0" collapsed="false">
      <c r="A5765" s="28" t="n">
        <v>157</v>
      </c>
      <c r="B5765" s="29" t="n">
        <v>45900</v>
      </c>
      <c r="C5765" s="28" t="n">
        <v>47583</v>
      </c>
      <c r="D5765" s="28" t="n">
        <v>850.46</v>
      </c>
      <c r="E5765" s="28" t="s">
        <v>381</v>
      </c>
    </row>
    <row r="5766" customFormat="false" ht="15" hidden="false" customHeight="false" outlineLevel="0" collapsed="false">
      <c r="A5766" s="28" t="n">
        <v>157</v>
      </c>
      <c r="B5766" s="29" t="n">
        <v>45930</v>
      </c>
      <c r="C5766" s="28" t="n">
        <v>48950.57</v>
      </c>
      <c r="D5766" s="28" t="n">
        <v>1620</v>
      </c>
      <c r="E5766" s="28" t="s">
        <v>380</v>
      </c>
    </row>
    <row r="5767" customFormat="false" ht="15" hidden="false" customHeight="false" outlineLevel="0" collapsed="false">
      <c r="A5767" s="28" t="n">
        <v>157</v>
      </c>
      <c r="B5767" s="29" t="n">
        <v>45961</v>
      </c>
      <c r="C5767" s="28" t="n">
        <v>49676.31</v>
      </c>
      <c r="D5767" s="28" t="n">
        <v>957.25</v>
      </c>
      <c r="E5767" s="28" t="s">
        <v>381</v>
      </c>
    </row>
    <row r="5768" customFormat="false" ht="15" hidden="false" customHeight="false" outlineLevel="0" collapsed="false">
      <c r="A5768" s="28" t="n">
        <v>157</v>
      </c>
      <c r="B5768" s="29" t="n">
        <v>45991</v>
      </c>
      <c r="C5768" s="28" t="n">
        <v>50877.23</v>
      </c>
      <c r="D5768" s="28" t="n">
        <v>1620</v>
      </c>
      <c r="E5768" s="28" t="s">
        <v>380</v>
      </c>
    </row>
    <row r="5769" customFormat="false" ht="15" hidden="false" customHeight="false" outlineLevel="0" collapsed="false">
      <c r="A5769" s="28" t="n">
        <v>157</v>
      </c>
      <c r="B5769" s="29" t="n">
        <v>46022</v>
      </c>
      <c r="C5769" s="28" t="n">
        <v>51709.06</v>
      </c>
      <c r="D5769" s="28" t="n">
        <v>804.19</v>
      </c>
      <c r="E5769" s="28" t="s">
        <v>381</v>
      </c>
    </row>
    <row r="5770" customFormat="false" ht="15" hidden="false" customHeight="false" outlineLevel="0" collapsed="false">
      <c r="A5770" s="28" t="n">
        <v>157</v>
      </c>
      <c r="B5770" s="29" t="n">
        <v>46053</v>
      </c>
      <c r="C5770" s="28" t="n">
        <v>53309.19</v>
      </c>
      <c r="D5770" s="28" t="n">
        <v>1620</v>
      </c>
      <c r="E5770" s="28" t="s">
        <v>380</v>
      </c>
    </row>
    <row r="5771" customFormat="false" ht="15" hidden="false" customHeight="false" outlineLevel="0" collapsed="false">
      <c r="A5771" s="28" t="n">
        <v>157</v>
      </c>
      <c r="B5771" s="29" t="n">
        <v>46081</v>
      </c>
      <c r="C5771" s="28" t="n">
        <v>54652.41</v>
      </c>
      <c r="D5771" s="28" t="n">
        <v>1620</v>
      </c>
      <c r="E5771" s="28" t="s">
        <v>380</v>
      </c>
    </row>
    <row r="5772" customFormat="false" ht="15" hidden="false" customHeight="false" outlineLevel="0" collapsed="false">
      <c r="A5772" s="28" t="n">
        <v>157</v>
      </c>
      <c r="B5772" s="29" t="n">
        <v>46112</v>
      </c>
      <c r="C5772" s="28" t="n">
        <v>55122.63</v>
      </c>
      <c r="D5772" s="28" t="n">
        <v>653.08</v>
      </c>
      <c r="E5772" s="28" t="s">
        <v>381</v>
      </c>
    </row>
    <row r="5773" customFormat="false" ht="15" hidden="false" customHeight="false" outlineLevel="0" collapsed="false">
      <c r="A5773" s="28" t="n">
        <v>157</v>
      </c>
      <c r="B5773" s="29" t="n">
        <v>46142</v>
      </c>
      <c r="C5773" s="28" t="n">
        <v>56456.25</v>
      </c>
      <c r="D5773" s="28" t="n">
        <v>1620</v>
      </c>
      <c r="E5773" s="28" t="s">
        <v>380</v>
      </c>
    </row>
    <row r="5774" customFormat="false" ht="15" hidden="false" customHeight="false" outlineLevel="0" collapsed="false">
      <c r="A5774" s="28" t="n">
        <v>157</v>
      </c>
      <c r="B5774" s="29" t="n">
        <v>46173</v>
      </c>
      <c r="C5774" s="28" t="n">
        <v>56986.17</v>
      </c>
      <c r="D5774" s="28" t="n">
        <v>978.4</v>
      </c>
      <c r="E5774" s="28" t="s">
        <v>381</v>
      </c>
    </row>
    <row r="5775" customFormat="false" ht="15" hidden="false" customHeight="false" outlineLevel="0" collapsed="false">
      <c r="A5775" s="28" t="n">
        <v>157</v>
      </c>
      <c r="B5775" s="29" t="n">
        <v>46203</v>
      </c>
      <c r="C5775" s="28" t="n">
        <v>58224.5</v>
      </c>
      <c r="D5775" s="28" t="n">
        <v>1620</v>
      </c>
      <c r="E5775" s="28" t="s">
        <v>380</v>
      </c>
    </row>
    <row r="5776" customFormat="false" ht="15" hidden="false" customHeight="false" outlineLevel="0" collapsed="false">
      <c r="A5776" s="28" t="n">
        <v>157</v>
      </c>
      <c r="B5776" s="29" t="n">
        <v>46234</v>
      </c>
      <c r="C5776" s="28" t="n">
        <v>59631.73</v>
      </c>
      <c r="D5776" s="28" t="n">
        <v>1620</v>
      </c>
      <c r="E5776" s="28" t="s">
        <v>380</v>
      </c>
    </row>
    <row r="5777" customFormat="false" ht="15" hidden="false" customHeight="false" outlineLevel="0" collapsed="false">
      <c r="A5777" s="28" t="n">
        <v>157</v>
      </c>
      <c r="B5777" s="29" t="n">
        <v>46265</v>
      </c>
      <c r="C5777" s="28" t="n">
        <v>61077.94</v>
      </c>
      <c r="D5777" s="28" t="n">
        <v>1620</v>
      </c>
      <c r="E5777" s="28" t="s">
        <v>380</v>
      </c>
    </row>
    <row r="5778" customFormat="false" ht="15" hidden="false" customHeight="false" outlineLevel="0" collapsed="false">
      <c r="A5778" s="28" t="n">
        <v>158</v>
      </c>
      <c r="B5778" s="29" t="n">
        <v>44957</v>
      </c>
      <c r="C5778" s="28" t="n">
        <v>4998.84</v>
      </c>
      <c r="D5778" s="28" t="n">
        <v>1380</v>
      </c>
      <c r="E5778" s="28" t="s">
        <v>380</v>
      </c>
    </row>
    <row r="5779" customFormat="false" ht="15" hidden="false" customHeight="false" outlineLevel="0" collapsed="false">
      <c r="A5779" s="28" t="n">
        <v>158</v>
      </c>
      <c r="B5779" s="29" t="n">
        <v>44985</v>
      </c>
      <c r="C5779" s="28" t="n">
        <v>6365.39</v>
      </c>
      <c r="D5779" s="28" t="n">
        <v>1380</v>
      </c>
      <c r="E5779" s="28" t="s">
        <v>380</v>
      </c>
    </row>
    <row r="5780" customFormat="false" ht="15" hidden="false" customHeight="false" outlineLevel="0" collapsed="false">
      <c r="A5780" s="28" t="n">
        <v>158</v>
      </c>
      <c r="B5780" s="29" t="n">
        <v>45016</v>
      </c>
      <c r="C5780" s="28" t="n">
        <v>7372.37</v>
      </c>
      <c r="D5780" s="28" t="n">
        <v>1380</v>
      </c>
      <c r="E5780" s="28" t="s">
        <v>380</v>
      </c>
    </row>
    <row r="5781" customFormat="false" ht="15" hidden="false" customHeight="false" outlineLevel="0" collapsed="false">
      <c r="A5781" s="28" t="n">
        <v>158</v>
      </c>
      <c r="B5781" s="29" t="n">
        <v>45046</v>
      </c>
      <c r="C5781" s="28" t="n">
        <v>7778.81</v>
      </c>
      <c r="D5781" s="28" t="n">
        <v>474.32</v>
      </c>
      <c r="E5781" s="28" t="s">
        <v>381</v>
      </c>
    </row>
    <row r="5782" customFormat="false" ht="15" hidden="false" customHeight="false" outlineLevel="0" collapsed="false">
      <c r="A5782" s="28" t="n">
        <v>158</v>
      </c>
      <c r="B5782" s="29" t="n">
        <v>45077</v>
      </c>
      <c r="C5782" s="28" t="n">
        <v>8768.97</v>
      </c>
      <c r="D5782" s="28" t="n">
        <v>1380</v>
      </c>
      <c r="E5782" s="28" t="s">
        <v>380</v>
      </c>
    </row>
    <row r="5783" customFormat="false" ht="15" hidden="false" customHeight="false" outlineLevel="0" collapsed="false">
      <c r="A5783" s="28" t="n">
        <v>158</v>
      </c>
      <c r="B5783" s="29" t="n">
        <v>45107</v>
      </c>
      <c r="C5783" s="28" t="n">
        <v>9822.82</v>
      </c>
      <c r="D5783" s="28" t="n">
        <v>1380</v>
      </c>
      <c r="E5783" s="28" t="s">
        <v>380</v>
      </c>
    </row>
    <row r="5784" customFormat="false" ht="15" hidden="false" customHeight="false" outlineLevel="0" collapsed="false">
      <c r="A5784" s="28" t="n">
        <v>158</v>
      </c>
      <c r="B5784" s="29" t="n">
        <v>45138</v>
      </c>
      <c r="C5784" s="28" t="n">
        <v>10958.81</v>
      </c>
      <c r="D5784" s="28" t="n">
        <v>1380</v>
      </c>
      <c r="E5784" s="28" t="s">
        <v>380</v>
      </c>
    </row>
    <row r="5785" customFormat="false" ht="15" hidden="false" customHeight="false" outlineLevel="0" collapsed="false">
      <c r="A5785" s="28" t="n">
        <v>158</v>
      </c>
      <c r="B5785" s="29" t="n">
        <v>45169</v>
      </c>
      <c r="C5785" s="28" t="n">
        <v>12222.92</v>
      </c>
      <c r="D5785" s="28" t="n">
        <v>1380</v>
      </c>
      <c r="E5785" s="28" t="s">
        <v>380</v>
      </c>
    </row>
    <row r="5786" customFormat="false" ht="15" hidden="false" customHeight="false" outlineLevel="0" collapsed="false">
      <c r="A5786" s="28" t="n">
        <v>158</v>
      </c>
      <c r="B5786" s="29" t="n">
        <v>45199</v>
      </c>
      <c r="C5786" s="28" t="n">
        <v>13436.85</v>
      </c>
      <c r="D5786" s="28" t="n">
        <v>1380</v>
      </c>
      <c r="E5786" s="28" t="s">
        <v>380</v>
      </c>
    </row>
    <row r="5787" customFormat="false" ht="15" hidden="false" customHeight="false" outlineLevel="0" collapsed="false">
      <c r="A5787" s="28" t="n">
        <v>158</v>
      </c>
      <c r="B5787" s="29" t="n">
        <v>45230</v>
      </c>
      <c r="C5787" s="28" t="n">
        <v>14805.45</v>
      </c>
      <c r="D5787" s="28" t="n">
        <v>1380</v>
      </c>
      <c r="E5787" s="28" t="s">
        <v>380</v>
      </c>
    </row>
    <row r="5788" customFormat="false" ht="15" hidden="false" customHeight="false" outlineLevel="0" collapsed="false">
      <c r="A5788" s="28" t="n">
        <v>158</v>
      </c>
      <c r="B5788" s="29" t="n">
        <v>45260</v>
      </c>
      <c r="C5788" s="28" t="n">
        <v>15501.01</v>
      </c>
      <c r="D5788" s="28" t="n">
        <v>929.88</v>
      </c>
      <c r="E5788" s="28" t="s">
        <v>381</v>
      </c>
    </row>
    <row r="5789" customFormat="false" ht="15" hidden="false" customHeight="false" outlineLevel="0" collapsed="false">
      <c r="A5789" s="28" t="n">
        <v>158</v>
      </c>
      <c r="B5789" s="29" t="n">
        <v>45291</v>
      </c>
      <c r="C5789" s="28" t="n">
        <v>15208.01</v>
      </c>
      <c r="D5789" s="28" t="n">
        <v>0</v>
      </c>
      <c r="E5789" s="28" t="s">
        <v>379</v>
      </c>
    </row>
    <row r="5790" customFormat="false" ht="15" hidden="false" customHeight="false" outlineLevel="0" collapsed="false">
      <c r="A5790" s="28" t="n">
        <v>158</v>
      </c>
      <c r="B5790" s="29" t="n">
        <v>45322</v>
      </c>
      <c r="C5790" s="28" t="n">
        <v>16587.06</v>
      </c>
      <c r="D5790" s="28" t="n">
        <v>1380</v>
      </c>
      <c r="E5790" s="28" t="s">
        <v>380</v>
      </c>
    </row>
    <row r="5791" customFormat="false" ht="15" hidden="false" customHeight="false" outlineLevel="0" collapsed="false">
      <c r="A5791" s="28" t="n">
        <v>158</v>
      </c>
      <c r="B5791" s="29" t="n">
        <v>45351</v>
      </c>
      <c r="C5791" s="28" t="n">
        <v>17696.15</v>
      </c>
      <c r="D5791" s="28" t="n">
        <v>1380</v>
      </c>
      <c r="E5791" s="28" t="s">
        <v>380</v>
      </c>
    </row>
    <row r="5792" customFormat="false" ht="15" hidden="false" customHeight="false" outlineLevel="0" collapsed="false">
      <c r="A5792" s="28" t="n">
        <v>158</v>
      </c>
      <c r="B5792" s="29" t="n">
        <v>45382</v>
      </c>
      <c r="C5792" s="28" t="n">
        <v>18894.96</v>
      </c>
      <c r="D5792" s="28" t="n">
        <v>1380</v>
      </c>
      <c r="E5792" s="28" t="s">
        <v>380</v>
      </c>
    </row>
    <row r="5793" customFormat="false" ht="15" hidden="false" customHeight="false" outlineLevel="0" collapsed="false">
      <c r="A5793" s="28" t="n">
        <v>158</v>
      </c>
      <c r="B5793" s="29" t="n">
        <v>45412</v>
      </c>
      <c r="C5793" s="28" t="n">
        <v>19335.71</v>
      </c>
      <c r="D5793" s="28" t="n">
        <v>498.95</v>
      </c>
      <c r="E5793" s="28" t="s">
        <v>381</v>
      </c>
    </row>
    <row r="5794" customFormat="false" ht="15" hidden="false" customHeight="false" outlineLevel="0" collapsed="false">
      <c r="A5794" s="28" t="n">
        <v>158</v>
      </c>
      <c r="B5794" s="29" t="n">
        <v>45443</v>
      </c>
      <c r="C5794" s="28" t="n">
        <v>20659.18</v>
      </c>
      <c r="D5794" s="28" t="n">
        <v>1380</v>
      </c>
      <c r="E5794" s="28" t="s">
        <v>380</v>
      </c>
    </row>
    <row r="5795" customFormat="false" ht="15" hidden="false" customHeight="false" outlineLevel="0" collapsed="false">
      <c r="A5795" s="28" t="n">
        <v>158</v>
      </c>
      <c r="B5795" s="29" t="n">
        <v>45473</v>
      </c>
      <c r="C5795" s="28" t="n">
        <v>21839.47</v>
      </c>
      <c r="D5795" s="28" t="n">
        <v>1380</v>
      </c>
      <c r="E5795" s="28" t="s">
        <v>380</v>
      </c>
    </row>
    <row r="5796" customFormat="false" ht="15" hidden="false" customHeight="false" outlineLevel="0" collapsed="false">
      <c r="A5796" s="28" t="n">
        <v>158</v>
      </c>
      <c r="B5796" s="29" t="n">
        <v>45504</v>
      </c>
      <c r="C5796" s="28" t="n">
        <v>21979.87</v>
      </c>
      <c r="D5796" s="28" t="n">
        <v>298.77</v>
      </c>
      <c r="E5796" s="28" t="s">
        <v>381</v>
      </c>
    </row>
    <row r="5797" customFormat="false" ht="15" hidden="false" customHeight="false" outlineLevel="0" collapsed="false">
      <c r="A5797" s="28" t="n">
        <v>158</v>
      </c>
      <c r="B5797" s="29" t="n">
        <v>45535</v>
      </c>
      <c r="C5797" s="28" t="n">
        <v>22064.28</v>
      </c>
      <c r="D5797" s="28" t="n">
        <v>451.13</v>
      </c>
      <c r="E5797" s="28" t="s">
        <v>381</v>
      </c>
    </row>
    <row r="5798" customFormat="false" ht="15" hidden="false" customHeight="false" outlineLevel="0" collapsed="false">
      <c r="A5798" s="28" t="n">
        <v>158</v>
      </c>
      <c r="B5798" s="29" t="n">
        <v>45565</v>
      </c>
      <c r="C5798" s="28" t="n">
        <v>23325.35</v>
      </c>
      <c r="D5798" s="28" t="n">
        <v>1380</v>
      </c>
      <c r="E5798" s="28" t="s">
        <v>380</v>
      </c>
    </row>
    <row r="5799" customFormat="false" ht="15" hidden="false" customHeight="false" outlineLevel="0" collapsed="false">
      <c r="A5799" s="28" t="n">
        <v>158</v>
      </c>
      <c r="B5799" s="29" t="n">
        <v>45596</v>
      </c>
      <c r="C5799" s="28" t="n">
        <v>24313.26</v>
      </c>
      <c r="D5799" s="28" t="n">
        <v>1380</v>
      </c>
      <c r="E5799" s="28" t="s">
        <v>380</v>
      </c>
    </row>
    <row r="5800" customFormat="false" ht="15" hidden="false" customHeight="false" outlineLevel="0" collapsed="false">
      <c r="A5800" s="28" t="n">
        <v>158</v>
      </c>
      <c r="B5800" s="29" t="n">
        <v>45626</v>
      </c>
      <c r="C5800" s="28" t="n">
        <v>25645.05</v>
      </c>
      <c r="D5800" s="28" t="n">
        <v>1380</v>
      </c>
      <c r="E5800" s="28" t="s">
        <v>380</v>
      </c>
    </row>
    <row r="5801" customFormat="false" ht="15" hidden="false" customHeight="false" outlineLevel="0" collapsed="false">
      <c r="A5801" s="28" t="n">
        <v>158</v>
      </c>
      <c r="B5801" s="29" t="n">
        <v>45657</v>
      </c>
      <c r="C5801" s="28" t="n">
        <v>26713.12</v>
      </c>
      <c r="D5801" s="28" t="n">
        <v>1380</v>
      </c>
      <c r="E5801" s="28" t="s">
        <v>380</v>
      </c>
    </row>
    <row r="5802" customFormat="false" ht="15" hidden="false" customHeight="false" outlineLevel="0" collapsed="false">
      <c r="A5802" s="28" t="n">
        <v>158</v>
      </c>
      <c r="B5802" s="29" t="n">
        <v>45688</v>
      </c>
      <c r="C5802" s="28" t="n">
        <v>27768.83</v>
      </c>
      <c r="D5802" s="28" t="n">
        <v>1380</v>
      </c>
      <c r="E5802" s="28" t="s">
        <v>380</v>
      </c>
    </row>
    <row r="5803" customFormat="false" ht="15" hidden="false" customHeight="false" outlineLevel="0" collapsed="false">
      <c r="A5803" s="28" t="n">
        <v>158</v>
      </c>
      <c r="B5803" s="29" t="n">
        <v>45716</v>
      </c>
      <c r="C5803" s="28" t="n">
        <v>28998.92</v>
      </c>
      <c r="D5803" s="28" t="n">
        <v>1380</v>
      </c>
      <c r="E5803" s="28" t="s">
        <v>380</v>
      </c>
    </row>
    <row r="5804" customFormat="false" ht="15" hidden="false" customHeight="false" outlineLevel="0" collapsed="false">
      <c r="A5804" s="28" t="n">
        <v>158</v>
      </c>
      <c r="B5804" s="29" t="n">
        <v>45747</v>
      </c>
      <c r="C5804" s="28" t="n">
        <v>28624.45</v>
      </c>
      <c r="D5804" s="28" t="n">
        <v>0</v>
      </c>
      <c r="E5804" s="28" t="s">
        <v>379</v>
      </c>
    </row>
    <row r="5805" customFormat="false" ht="15" hidden="false" customHeight="false" outlineLevel="0" collapsed="false">
      <c r="A5805" s="28" t="n">
        <v>158</v>
      </c>
      <c r="B5805" s="29" t="n">
        <v>45777</v>
      </c>
      <c r="C5805" s="28" t="n">
        <v>30001.77</v>
      </c>
      <c r="D5805" s="28" t="n">
        <v>1380</v>
      </c>
      <c r="E5805" s="28" t="s">
        <v>380</v>
      </c>
    </row>
    <row r="5806" customFormat="false" ht="15" hidden="false" customHeight="false" outlineLevel="0" collapsed="false">
      <c r="A5806" s="28" t="n">
        <v>158</v>
      </c>
      <c r="B5806" s="29" t="n">
        <v>45808</v>
      </c>
      <c r="C5806" s="28" t="n">
        <v>31197.93</v>
      </c>
      <c r="D5806" s="28" t="n">
        <v>1380</v>
      </c>
      <c r="E5806" s="28" t="s">
        <v>380</v>
      </c>
    </row>
    <row r="5807" customFormat="false" ht="15" hidden="false" customHeight="false" outlineLevel="0" collapsed="false">
      <c r="A5807" s="28" t="n">
        <v>158</v>
      </c>
      <c r="B5807" s="29" t="n">
        <v>45838</v>
      </c>
      <c r="C5807" s="28" t="n">
        <v>32452.62</v>
      </c>
      <c r="D5807" s="28" t="n">
        <v>1380</v>
      </c>
      <c r="E5807" s="28" t="s">
        <v>380</v>
      </c>
    </row>
    <row r="5808" customFormat="false" ht="15" hidden="false" customHeight="false" outlineLevel="0" collapsed="false">
      <c r="A5808" s="28" t="n">
        <v>158</v>
      </c>
      <c r="B5808" s="29" t="n">
        <v>45869</v>
      </c>
      <c r="C5808" s="28" t="n">
        <v>33694.75</v>
      </c>
      <c r="D5808" s="28" t="n">
        <v>1380</v>
      </c>
      <c r="E5808" s="28" t="s">
        <v>380</v>
      </c>
    </row>
    <row r="5809" customFormat="false" ht="15" hidden="false" customHeight="false" outlineLevel="0" collapsed="false">
      <c r="A5809" s="28" t="n">
        <v>158</v>
      </c>
      <c r="B5809" s="29" t="n">
        <v>45900</v>
      </c>
      <c r="C5809" s="28" t="n">
        <v>34844.1</v>
      </c>
      <c r="D5809" s="28" t="n">
        <v>1380</v>
      </c>
      <c r="E5809" s="28" t="s">
        <v>380</v>
      </c>
    </row>
    <row r="5810" customFormat="false" ht="15" hidden="false" customHeight="false" outlineLevel="0" collapsed="false">
      <c r="A5810" s="28" t="n">
        <v>158</v>
      </c>
      <c r="B5810" s="29" t="n">
        <v>45930</v>
      </c>
      <c r="C5810" s="28" t="n">
        <v>34668.45</v>
      </c>
      <c r="D5810" s="28" t="n">
        <v>0</v>
      </c>
      <c r="E5810" s="28" t="s">
        <v>379</v>
      </c>
    </row>
    <row r="5811" customFormat="false" ht="15" hidden="false" customHeight="false" outlineLevel="0" collapsed="false">
      <c r="A5811" s="28" t="n">
        <v>158</v>
      </c>
      <c r="B5811" s="29" t="n">
        <v>45961</v>
      </c>
      <c r="C5811" s="28" t="n">
        <v>35650.77</v>
      </c>
      <c r="D5811" s="28" t="n">
        <v>1380</v>
      </c>
      <c r="E5811" s="28" t="s">
        <v>380</v>
      </c>
    </row>
    <row r="5812" customFormat="false" ht="15" hidden="false" customHeight="false" outlineLevel="0" collapsed="false">
      <c r="A5812" s="28" t="n">
        <v>158</v>
      </c>
      <c r="B5812" s="29" t="n">
        <v>45991</v>
      </c>
      <c r="C5812" s="28" t="n">
        <v>37019.42</v>
      </c>
      <c r="D5812" s="28" t="n">
        <v>1380</v>
      </c>
      <c r="E5812" s="28" t="s">
        <v>380</v>
      </c>
    </row>
    <row r="5813" customFormat="false" ht="15" hidden="false" customHeight="false" outlineLevel="0" collapsed="false">
      <c r="A5813" s="28" t="n">
        <v>158</v>
      </c>
      <c r="B5813" s="29" t="n">
        <v>46022</v>
      </c>
      <c r="C5813" s="28" t="n">
        <v>38304.74</v>
      </c>
      <c r="D5813" s="28" t="n">
        <v>1380</v>
      </c>
      <c r="E5813" s="28" t="s">
        <v>380</v>
      </c>
    </row>
    <row r="5814" customFormat="false" ht="15" hidden="false" customHeight="false" outlineLevel="0" collapsed="false">
      <c r="A5814" s="28" t="n">
        <v>158</v>
      </c>
      <c r="B5814" s="29" t="n">
        <v>46053</v>
      </c>
      <c r="C5814" s="28" t="n">
        <v>39630.89</v>
      </c>
      <c r="D5814" s="28" t="n">
        <v>1380</v>
      </c>
      <c r="E5814" s="28" t="s">
        <v>380</v>
      </c>
    </row>
    <row r="5815" customFormat="false" ht="15" hidden="false" customHeight="false" outlineLevel="0" collapsed="false">
      <c r="A5815" s="28" t="n">
        <v>158</v>
      </c>
      <c r="B5815" s="29" t="n">
        <v>46081</v>
      </c>
      <c r="C5815" s="28" t="n">
        <v>40643.38</v>
      </c>
      <c r="D5815" s="28" t="n">
        <v>1380</v>
      </c>
      <c r="E5815" s="28" t="s">
        <v>380</v>
      </c>
    </row>
    <row r="5816" customFormat="false" ht="15" hidden="false" customHeight="false" outlineLevel="0" collapsed="false">
      <c r="A5816" s="28" t="n">
        <v>158</v>
      </c>
      <c r="B5816" s="29" t="n">
        <v>46112</v>
      </c>
      <c r="C5816" s="28" t="n">
        <v>40570.64</v>
      </c>
      <c r="D5816" s="28" t="n">
        <v>299.59</v>
      </c>
      <c r="E5816" s="28" t="s">
        <v>381</v>
      </c>
    </row>
    <row r="5817" customFormat="false" ht="15" hidden="false" customHeight="false" outlineLevel="0" collapsed="false">
      <c r="A5817" s="28" t="n">
        <v>158</v>
      </c>
      <c r="B5817" s="29" t="n">
        <v>46142</v>
      </c>
      <c r="C5817" s="28" t="n">
        <v>41653.77</v>
      </c>
      <c r="D5817" s="28" t="n">
        <v>1380</v>
      </c>
      <c r="E5817" s="28" t="s">
        <v>380</v>
      </c>
    </row>
    <row r="5818" customFormat="false" ht="15" hidden="false" customHeight="false" outlineLevel="0" collapsed="false">
      <c r="A5818" s="28" t="n">
        <v>158</v>
      </c>
      <c r="B5818" s="29" t="n">
        <v>46173</v>
      </c>
      <c r="C5818" s="28" t="n">
        <v>42867.64</v>
      </c>
      <c r="D5818" s="28" t="n">
        <v>1380</v>
      </c>
      <c r="E5818" s="28" t="s">
        <v>380</v>
      </c>
    </row>
    <row r="5819" customFormat="false" ht="15" hidden="false" customHeight="false" outlineLevel="0" collapsed="false">
      <c r="A5819" s="28" t="n">
        <v>158</v>
      </c>
      <c r="B5819" s="29" t="n">
        <v>46203</v>
      </c>
      <c r="C5819" s="28" t="n">
        <v>44161.18</v>
      </c>
      <c r="D5819" s="28" t="n">
        <v>1380</v>
      </c>
      <c r="E5819" s="28" t="s">
        <v>380</v>
      </c>
    </row>
    <row r="5820" customFormat="false" ht="15" hidden="false" customHeight="false" outlineLevel="0" collapsed="false">
      <c r="A5820" s="28" t="n">
        <v>158</v>
      </c>
      <c r="B5820" s="29" t="n">
        <v>46234</v>
      </c>
      <c r="C5820" s="28" t="n">
        <v>45302.43</v>
      </c>
      <c r="D5820" s="28" t="n">
        <v>1380</v>
      </c>
      <c r="E5820" s="28" t="s">
        <v>380</v>
      </c>
    </row>
    <row r="5821" customFormat="false" ht="15" hidden="false" customHeight="false" outlineLevel="0" collapsed="false">
      <c r="A5821" s="28" t="n">
        <v>158</v>
      </c>
      <c r="B5821" s="29" t="n">
        <v>46265</v>
      </c>
      <c r="C5821" s="28" t="n">
        <v>46346.63</v>
      </c>
      <c r="D5821" s="28" t="n">
        <v>1380</v>
      </c>
      <c r="E5821" s="28" t="s">
        <v>380</v>
      </c>
    </row>
    <row r="5822" customFormat="false" ht="15" hidden="false" customHeight="false" outlineLevel="0" collapsed="false">
      <c r="A5822" s="28" t="n">
        <v>159</v>
      </c>
      <c r="B5822" s="29" t="n">
        <v>45138</v>
      </c>
      <c r="C5822" s="28" t="n">
        <v>10793.94</v>
      </c>
      <c r="D5822" s="28" t="n">
        <v>1510</v>
      </c>
      <c r="E5822" s="28" t="s">
        <v>380</v>
      </c>
    </row>
    <row r="5823" customFormat="false" ht="15" hidden="false" customHeight="false" outlineLevel="0" collapsed="false">
      <c r="A5823" s="28" t="n">
        <v>159</v>
      </c>
      <c r="B5823" s="29" t="n">
        <v>45169</v>
      </c>
      <c r="C5823" s="28" t="n">
        <v>11096.88</v>
      </c>
      <c r="D5823" s="28" t="n">
        <v>677.28</v>
      </c>
      <c r="E5823" s="28" t="s">
        <v>381</v>
      </c>
    </row>
    <row r="5824" customFormat="false" ht="15" hidden="false" customHeight="false" outlineLevel="0" collapsed="false">
      <c r="A5824" s="28" t="n">
        <v>159</v>
      </c>
      <c r="B5824" s="29" t="n">
        <v>45199</v>
      </c>
      <c r="C5824" s="28" t="n">
        <v>12492.91</v>
      </c>
      <c r="D5824" s="28" t="n">
        <v>1510</v>
      </c>
      <c r="E5824" s="28" t="s">
        <v>380</v>
      </c>
    </row>
    <row r="5825" customFormat="false" ht="15" hidden="false" customHeight="false" outlineLevel="0" collapsed="false">
      <c r="A5825" s="28" t="n">
        <v>159</v>
      </c>
      <c r="B5825" s="29" t="n">
        <v>45230</v>
      </c>
      <c r="C5825" s="28" t="n">
        <v>13862.61</v>
      </c>
      <c r="D5825" s="28" t="n">
        <v>1510</v>
      </c>
      <c r="E5825" s="28" t="s">
        <v>380</v>
      </c>
    </row>
    <row r="5826" customFormat="false" ht="15" hidden="false" customHeight="false" outlineLevel="0" collapsed="false">
      <c r="A5826" s="28" t="n">
        <v>159</v>
      </c>
      <c r="B5826" s="29" t="n">
        <v>45260</v>
      </c>
      <c r="C5826" s="28" t="n">
        <v>15187.47</v>
      </c>
      <c r="D5826" s="28" t="n">
        <v>1510</v>
      </c>
      <c r="E5826" s="28" t="s">
        <v>380</v>
      </c>
    </row>
    <row r="5827" customFormat="false" ht="15" hidden="false" customHeight="false" outlineLevel="0" collapsed="false">
      <c r="A5827" s="28" t="n">
        <v>159</v>
      </c>
      <c r="B5827" s="29" t="n">
        <v>45291</v>
      </c>
      <c r="C5827" s="28" t="n">
        <v>16646.24</v>
      </c>
      <c r="D5827" s="28" t="n">
        <v>1510</v>
      </c>
      <c r="E5827" s="28" t="s">
        <v>380</v>
      </c>
    </row>
    <row r="5828" customFormat="false" ht="15" hidden="false" customHeight="false" outlineLevel="0" collapsed="false">
      <c r="A5828" s="28" t="n">
        <v>159</v>
      </c>
      <c r="B5828" s="29" t="n">
        <v>45322</v>
      </c>
      <c r="C5828" s="28" t="n">
        <v>17243.91</v>
      </c>
      <c r="D5828" s="28" t="n">
        <v>737.97</v>
      </c>
      <c r="E5828" s="28" t="s">
        <v>381</v>
      </c>
    </row>
    <row r="5829" customFormat="false" ht="15" hidden="false" customHeight="false" outlineLevel="0" collapsed="false">
      <c r="A5829" s="28" t="n">
        <v>159</v>
      </c>
      <c r="B5829" s="29" t="n">
        <v>45351</v>
      </c>
      <c r="C5829" s="28" t="n">
        <v>18750.13</v>
      </c>
      <c r="D5829" s="28" t="n">
        <v>1510</v>
      </c>
      <c r="E5829" s="28" t="s">
        <v>380</v>
      </c>
    </row>
    <row r="5830" customFormat="false" ht="15" hidden="false" customHeight="false" outlineLevel="0" collapsed="false">
      <c r="A5830" s="28" t="n">
        <v>159</v>
      </c>
      <c r="B5830" s="29" t="n">
        <v>45382</v>
      </c>
      <c r="C5830" s="28" t="n">
        <v>20177.34</v>
      </c>
      <c r="D5830" s="28" t="n">
        <v>1510</v>
      </c>
      <c r="E5830" s="28" t="s">
        <v>380</v>
      </c>
    </row>
    <row r="5831" customFormat="false" ht="15" hidden="false" customHeight="false" outlineLevel="0" collapsed="false">
      <c r="A5831" s="28" t="n">
        <v>159</v>
      </c>
      <c r="B5831" s="29" t="n">
        <v>45412</v>
      </c>
      <c r="C5831" s="28" t="n">
        <v>21684.34</v>
      </c>
      <c r="D5831" s="28" t="n">
        <v>1510</v>
      </c>
      <c r="E5831" s="28" t="s">
        <v>380</v>
      </c>
    </row>
    <row r="5832" customFormat="false" ht="15" hidden="false" customHeight="false" outlineLevel="0" collapsed="false">
      <c r="A5832" s="28" t="n">
        <v>159</v>
      </c>
      <c r="B5832" s="29" t="n">
        <v>45443</v>
      </c>
      <c r="C5832" s="28" t="n">
        <v>23047.49</v>
      </c>
      <c r="D5832" s="28" t="n">
        <v>1510</v>
      </c>
      <c r="E5832" s="28" t="s">
        <v>380</v>
      </c>
    </row>
    <row r="5833" customFormat="false" ht="15" hidden="false" customHeight="false" outlineLevel="0" collapsed="false">
      <c r="A5833" s="28" t="n">
        <v>159</v>
      </c>
      <c r="B5833" s="29" t="n">
        <v>45473</v>
      </c>
      <c r="C5833" s="28" t="n">
        <v>24476.49</v>
      </c>
      <c r="D5833" s="28" t="n">
        <v>1510</v>
      </c>
      <c r="E5833" s="28" t="s">
        <v>380</v>
      </c>
    </row>
    <row r="5834" customFormat="false" ht="15" hidden="false" customHeight="false" outlineLevel="0" collapsed="false">
      <c r="A5834" s="28" t="n">
        <v>159</v>
      </c>
      <c r="B5834" s="29" t="n">
        <v>45504</v>
      </c>
      <c r="C5834" s="28" t="n">
        <v>25833.16</v>
      </c>
      <c r="D5834" s="28" t="n">
        <v>1510</v>
      </c>
      <c r="E5834" s="28" t="s">
        <v>380</v>
      </c>
    </row>
    <row r="5835" customFormat="false" ht="15" hidden="false" customHeight="false" outlineLevel="0" collapsed="false">
      <c r="A5835" s="28" t="n">
        <v>159</v>
      </c>
      <c r="B5835" s="29" t="n">
        <v>45535</v>
      </c>
      <c r="C5835" s="28" t="n">
        <v>26917.79</v>
      </c>
      <c r="D5835" s="28" t="n">
        <v>1510</v>
      </c>
      <c r="E5835" s="28" t="s">
        <v>380</v>
      </c>
    </row>
    <row r="5836" customFormat="false" ht="15" hidden="false" customHeight="false" outlineLevel="0" collapsed="false">
      <c r="A5836" s="28" t="n">
        <v>159</v>
      </c>
      <c r="B5836" s="29" t="n">
        <v>45565</v>
      </c>
      <c r="C5836" s="28" t="n">
        <v>28355.67</v>
      </c>
      <c r="D5836" s="28" t="n">
        <v>1510</v>
      </c>
      <c r="E5836" s="28" t="s">
        <v>380</v>
      </c>
    </row>
    <row r="5837" customFormat="false" ht="15" hidden="false" customHeight="false" outlineLevel="0" collapsed="false">
      <c r="A5837" s="28" t="n">
        <v>159</v>
      </c>
      <c r="B5837" s="29" t="n">
        <v>45596</v>
      </c>
      <c r="C5837" s="28" t="n">
        <v>29524.95</v>
      </c>
      <c r="D5837" s="28" t="n">
        <v>1510</v>
      </c>
      <c r="E5837" s="28" t="s">
        <v>380</v>
      </c>
    </row>
    <row r="5838" customFormat="false" ht="15" hidden="false" customHeight="false" outlineLevel="0" collapsed="false">
      <c r="A5838" s="28" t="n">
        <v>159</v>
      </c>
      <c r="B5838" s="29" t="n">
        <v>45626</v>
      </c>
      <c r="C5838" s="28" t="n">
        <v>30632.94</v>
      </c>
      <c r="D5838" s="28" t="n">
        <v>1510</v>
      </c>
      <c r="E5838" s="28" t="s">
        <v>380</v>
      </c>
    </row>
    <row r="5839" customFormat="false" ht="15" hidden="false" customHeight="false" outlineLevel="0" collapsed="false">
      <c r="A5839" s="28" t="n">
        <v>159</v>
      </c>
      <c r="B5839" s="29" t="n">
        <v>45657</v>
      </c>
      <c r="C5839" s="28" t="n">
        <v>31976.88</v>
      </c>
      <c r="D5839" s="28" t="n">
        <v>1510</v>
      </c>
      <c r="E5839" s="28" t="s">
        <v>380</v>
      </c>
    </row>
    <row r="5840" customFormat="false" ht="15" hidden="false" customHeight="false" outlineLevel="0" collapsed="false">
      <c r="A5840" s="28" t="n">
        <v>159</v>
      </c>
      <c r="B5840" s="29" t="n">
        <v>45688</v>
      </c>
      <c r="C5840" s="28" t="n">
        <v>33306.43</v>
      </c>
      <c r="D5840" s="28" t="n">
        <v>1510</v>
      </c>
      <c r="E5840" s="28" t="s">
        <v>380</v>
      </c>
    </row>
    <row r="5841" customFormat="false" ht="15" hidden="false" customHeight="false" outlineLevel="0" collapsed="false">
      <c r="A5841" s="28" t="n">
        <v>159</v>
      </c>
      <c r="B5841" s="29" t="n">
        <v>45716</v>
      </c>
      <c r="C5841" s="28" t="n">
        <v>34535.79</v>
      </c>
      <c r="D5841" s="28" t="n">
        <v>1510</v>
      </c>
      <c r="E5841" s="28" t="s">
        <v>380</v>
      </c>
    </row>
    <row r="5842" customFormat="false" ht="15" hidden="false" customHeight="false" outlineLevel="0" collapsed="false">
      <c r="A5842" s="28" t="n">
        <v>159</v>
      </c>
      <c r="B5842" s="29" t="n">
        <v>45747</v>
      </c>
      <c r="C5842" s="28" t="n">
        <v>35730.42</v>
      </c>
      <c r="D5842" s="28" t="n">
        <v>1510</v>
      </c>
      <c r="E5842" s="28" t="s">
        <v>380</v>
      </c>
    </row>
    <row r="5843" customFormat="false" ht="15" hidden="false" customHeight="false" outlineLevel="0" collapsed="false">
      <c r="A5843" s="28" t="n">
        <v>159</v>
      </c>
      <c r="B5843" s="29" t="n">
        <v>45777</v>
      </c>
      <c r="C5843" s="28" t="n">
        <v>36838.14</v>
      </c>
      <c r="D5843" s="28" t="n">
        <v>1510</v>
      </c>
      <c r="E5843" s="28" t="s">
        <v>380</v>
      </c>
    </row>
    <row r="5844" customFormat="false" ht="15" hidden="false" customHeight="false" outlineLevel="0" collapsed="false">
      <c r="A5844" s="28" t="n">
        <v>159</v>
      </c>
      <c r="B5844" s="29" t="n">
        <v>45808</v>
      </c>
      <c r="C5844" s="28" t="n">
        <v>38288.52</v>
      </c>
      <c r="D5844" s="28" t="n">
        <v>1510</v>
      </c>
      <c r="E5844" s="28" t="s">
        <v>380</v>
      </c>
    </row>
    <row r="5845" customFormat="false" ht="15" hidden="false" customHeight="false" outlineLevel="0" collapsed="false">
      <c r="A5845" s="28" t="n">
        <v>159</v>
      </c>
      <c r="B5845" s="29" t="n">
        <v>45838</v>
      </c>
      <c r="C5845" s="28" t="n">
        <v>39503.96</v>
      </c>
      <c r="D5845" s="28" t="n">
        <v>1510</v>
      </c>
      <c r="E5845" s="28" t="s">
        <v>380</v>
      </c>
    </row>
    <row r="5846" customFormat="false" ht="15" hidden="false" customHeight="false" outlineLevel="0" collapsed="false">
      <c r="A5846" s="28" t="n">
        <v>159</v>
      </c>
      <c r="B5846" s="29" t="n">
        <v>45869</v>
      </c>
      <c r="C5846" s="28" t="n">
        <v>40969.71</v>
      </c>
      <c r="D5846" s="28" t="n">
        <v>1510</v>
      </c>
      <c r="E5846" s="28" t="s">
        <v>380</v>
      </c>
    </row>
    <row r="5847" customFormat="false" ht="15" hidden="false" customHeight="false" outlineLevel="0" collapsed="false">
      <c r="A5847" s="28" t="n">
        <v>159</v>
      </c>
      <c r="B5847" s="29" t="n">
        <v>45900</v>
      </c>
      <c r="C5847" s="28" t="n">
        <v>42171.24</v>
      </c>
      <c r="D5847" s="28" t="n">
        <v>1510</v>
      </c>
      <c r="E5847" s="28" t="s">
        <v>380</v>
      </c>
    </row>
    <row r="5848" customFormat="false" ht="15" hidden="false" customHeight="false" outlineLevel="0" collapsed="false">
      <c r="A5848" s="28" t="n">
        <v>159</v>
      </c>
      <c r="B5848" s="29" t="n">
        <v>45930</v>
      </c>
      <c r="C5848" s="28" t="n">
        <v>43566.69</v>
      </c>
      <c r="D5848" s="28" t="n">
        <v>1510</v>
      </c>
      <c r="E5848" s="28" t="s">
        <v>380</v>
      </c>
    </row>
    <row r="5849" customFormat="false" ht="15" hidden="false" customHeight="false" outlineLevel="0" collapsed="false">
      <c r="A5849" s="28" t="n">
        <v>159</v>
      </c>
      <c r="B5849" s="29" t="n">
        <v>45961</v>
      </c>
      <c r="C5849" s="28" t="n">
        <v>45053.68</v>
      </c>
      <c r="D5849" s="28" t="n">
        <v>1510</v>
      </c>
      <c r="E5849" s="28" t="s">
        <v>380</v>
      </c>
    </row>
    <row r="5850" customFormat="false" ht="15" hidden="false" customHeight="false" outlineLevel="0" collapsed="false">
      <c r="A5850" s="28" t="n">
        <v>159</v>
      </c>
      <c r="B5850" s="29" t="n">
        <v>45991</v>
      </c>
      <c r="C5850" s="28" t="n">
        <v>45438.33</v>
      </c>
      <c r="D5850" s="28" t="n">
        <v>602.67</v>
      </c>
      <c r="E5850" s="28" t="s">
        <v>381</v>
      </c>
    </row>
    <row r="5851" customFormat="false" ht="15" hidden="false" customHeight="false" outlineLevel="0" collapsed="false">
      <c r="A5851" s="28" t="n">
        <v>159</v>
      </c>
      <c r="B5851" s="29" t="n">
        <v>46022</v>
      </c>
      <c r="C5851" s="28" t="n">
        <v>45665.35</v>
      </c>
      <c r="D5851" s="28" t="n">
        <v>559.95</v>
      </c>
      <c r="E5851" s="28" t="s">
        <v>381</v>
      </c>
    </row>
    <row r="5852" customFormat="false" ht="15" hidden="false" customHeight="false" outlineLevel="0" collapsed="false">
      <c r="A5852" s="28" t="n">
        <v>159</v>
      </c>
      <c r="B5852" s="29" t="n">
        <v>46053</v>
      </c>
      <c r="C5852" s="28" t="n">
        <v>46483.78</v>
      </c>
      <c r="D5852" s="28" t="n">
        <v>909.78</v>
      </c>
      <c r="E5852" s="28" t="s">
        <v>381</v>
      </c>
    </row>
    <row r="5853" customFormat="false" ht="15" hidden="false" customHeight="false" outlineLevel="0" collapsed="false">
      <c r="A5853" s="28" t="n">
        <v>159</v>
      </c>
      <c r="B5853" s="29" t="n">
        <v>46081</v>
      </c>
      <c r="C5853" s="28" t="n">
        <v>47825.05</v>
      </c>
      <c r="D5853" s="28" t="n">
        <v>1510</v>
      </c>
      <c r="E5853" s="28" t="s">
        <v>380</v>
      </c>
    </row>
    <row r="5854" customFormat="false" ht="15" hidden="false" customHeight="false" outlineLevel="0" collapsed="false">
      <c r="A5854" s="28" t="n">
        <v>159</v>
      </c>
      <c r="B5854" s="29" t="n">
        <v>46112</v>
      </c>
      <c r="C5854" s="28" t="n">
        <v>47760.83</v>
      </c>
      <c r="D5854" s="28" t="n">
        <v>0</v>
      </c>
      <c r="E5854" s="28" t="s">
        <v>379</v>
      </c>
    </row>
    <row r="5855" customFormat="false" ht="15" hidden="false" customHeight="false" outlineLevel="0" collapsed="false">
      <c r="A5855" s="28" t="n">
        <v>159</v>
      </c>
      <c r="B5855" s="29" t="n">
        <v>46142</v>
      </c>
      <c r="C5855" s="28" t="n">
        <v>49019.24</v>
      </c>
      <c r="D5855" s="28" t="n">
        <v>1510</v>
      </c>
      <c r="E5855" s="28" t="s">
        <v>380</v>
      </c>
    </row>
    <row r="5856" customFormat="false" ht="15" hidden="false" customHeight="false" outlineLevel="0" collapsed="false">
      <c r="A5856" s="28" t="n">
        <v>159</v>
      </c>
      <c r="B5856" s="29" t="n">
        <v>46173</v>
      </c>
      <c r="C5856" s="28" t="n">
        <v>50208.87</v>
      </c>
      <c r="D5856" s="28" t="n">
        <v>1510</v>
      </c>
      <c r="E5856" s="28" t="s">
        <v>380</v>
      </c>
    </row>
    <row r="5857" customFormat="false" ht="15" hidden="false" customHeight="false" outlineLevel="0" collapsed="false">
      <c r="A5857" s="28" t="n">
        <v>159</v>
      </c>
      <c r="B5857" s="29" t="n">
        <v>46203</v>
      </c>
      <c r="C5857" s="28" t="n">
        <v>51696.68</v>
      </c>
      <c r="D5857" s="28" t="n">
        <v>1510</v>
      </c>
      <c r="E5857" s="28" t="s">
        <v>380</v>
      </c>
    </row>
    <row r="5858" customFormat="false" ht="15" hidden="false" customHeight="false" outlineLevel="0" collapsed="false">
      <c r="A5858" s="28" t="n">
        <v>159</v>
      </c>
      <c r="B5858" s="29" t="n">
        <v>46234</v>
      </c>
      <c r="C5858" s="28" t="n">
        <v>53089.07</v>
      </c>
      <c r="D5858" s="28" t="n">
        <v>1510</v>
      </c>
      <c r="E5858" s="28" t="s">
        <v>380</v>
      </c>
    </row>
    <row r="5859" customFormat="false" ht="15" hidden="false" customHeight="false" outlineLevel="0" collapsed="false">
      <c r="A5859" s="28" t="n">
        <v>159</v>
      </c>
      <c r="B5859" s="29" t="n">
        <v>46265</v>
      </c>
      <c r="C5859" s="28" t="n">
        <v>54329.8</v>
      </c>
      <c r="D5859" s="28" t="n">
        <v>1510</v>
      </c>
      <c r="E5859" s="28" t="s">
        <v>380</v>
      </c>
    </row>
    <row r="5860" customFormat="false" ht="15" hidden="false" customHeight="false" outlineLevel="0" collapsed="false">
      <c r="A5860" s="28" t="n">
        <v>160</v>
      </c>
      <c r="B5860" s="29" t="n">
        <v>44957</v>
      </c>
      <c r="C5860" s="28" t="n">
        <v>6610.75</v>
      </c>
      <c r="D5860" s="28" t="n">
        <v>1670</v>
      </c>
      <c r="E5860" s="28" t="s">
        <v>380</v>
      </c>
    </row>
    <row r="5861" customFormat="false" ht="15" hidden="false" customHeight="false" outlineLevel="0" collapsed="false">
      <c r="A5861" s="28" t="n">
        <v>160</v>
      </c>
      <c r="B5861" s="29" t="n">
        <v>44985</v>
      </c>
      <c r="C5861" s="28" t="n">
        <v>8014.46</v>
      </c>
      <c r="D5861" s="28" t="n">
        <v>1670</v>
      </c>
      <c r="E5861" s="28" t="s">
        <v>380</v>
      </c>
    </row>
    <row r="5862" customFormat="false" ht="15" hidden="false" customHeight="false" outlineLevel="0" collapsed="false">
      <c r="A5862" s="28" t="n">
        <v>160</v>
      </c>
      <c r="B5862" s="29" t="n">
        <v>45016</v>
      </c>
      <c r="C5862" s="28" t="n">
        <v>9634.5</v>
      </c>
      <c r="D5862" s="28" t="n">
        <v>1670</v>
      </c>
      <c r="E5862" s="28" t="s">
        <v>380</v>
      </c>
    </row>
    <row r="5863" customFormat="false" ht="15" hidden="false" customHeight="false" outlineLevel="0" collapsed="false">
      <c r="A5863" s="28" t="n">
        <v>160</v>
      </c>
      <c r="B5863" s="29" t="n">
        <v>45046</v>
      </c>
      <c r="C5863" s="28" t="n">
        <v>11301.01</v>
      </c>
      <c r="D5863" s="28" t="n">
        <v>1670</v>
      </c>
      <c r="E5863" s="28" t="s">
        <v>380</v>
      </c>
    </row>
    <row r="5864" customFormat="false" ht="15" hidden="false" customHeight="false" outlineLevel="0" collapsed="false">
      <c r="A5864" s="28" t="n">
        <v>160</v>
      </c>
      <c r="B5864" s="29" t="n">
        <v>45077</v>
      </c>
      <c r="C5864" s="28" t="n">
        <v>12609.1</v>
      </c>
      <c r="D5864" s="28" t="n">
        <v>1670</v>
      </c>
      <c r="E5864" s="28" t="s">
        <v>380</v>
      </c>
    </row>
    <row r="5865" customFormat="false" ht="15" hidden="false" customHeight="false" outlineLevel="0" collapsed="false">
      <c r="A5865" s="28" t="n">
        <v>160</v>
      </c>
      <c r="B5865" s="29" t="n">
        <v>45107</v>
      </c>
      <c r="C5865" s="28" t="n">
        <v>14030.43</v>
      </c>
      <c r="D5865" s="28" t="n">
        <v>1670</v>
      </c>
      <c r="E5865" s="28" t="s">
        <v>380</v>
      </c>
    </row>
    <row r="5866" customFormat="false" ht="15" hidden="false" customHeight="false" outlineLevel="0" collapsed="false">
      <c r="A5866" s="28" t="n">
        <v>160</v>
      </c>
      <c r="B5866" s="29" t="n">
        <v>45138</v>
      </c>
      <c r="C5866" s="28" t="n">
        <v>13541.74</v>
      </c>
      <c r="D5866" s="28" t="n">
        <v>0</v>
      </c>
      <c r="E5866" s="28" t="s">
        <v>379</v>
      </c>
    </row>
    <row r="5867" customFormat="false" ht="15" hidden="false" customHeight="false" outlineLevel="0" collapsed="false">
      <c r="A5867" s="28" t="n">
        <v>160</v>
      </c>
      <c r="B5867" s="29" t="n">
        <v>45169</v>
      </c>
      <c r="C5867" s="28" t="n">
        <v>15197.86</v>
      </c>
      <c r="D5867" s="28" t="n">
        <v>1670</v>
      </c>
      <c r="E5867" s="28" t="s">
        <v>380</v>
      </c>
    </row>
    <row r="5868" customFormat="false" ht="15" hidden="false" customHeight="false" outlineLevel="0" collapsed="false">
      <c r="A5868" s="28" t="n">
        <v>160</v>
      </c>
      <c r="B5868" s="29" t="n">
        <v>45199</v>
      </c>
      <c r="C5868" s="28" t="n">
        <v>16830.98</v>
      </c>
      <c r="D5868" s="28" t="n">
        <v>1670</v>
      </c>
      <c r="E5868" s="28" t="s">
        <v>380</v>
      </c>
    </row>
    <row r="5869" customFormat="false" ht="15" hidden="false" customHeight="false" outlineLevel="0" collapsed="false">
      <c r="A5869" s="28" t="n">
        <v>160</v>
      </c>
      <c r="B5869" s="29" t="n">
        <v>45230</v>
      </c>
      <c r="C5869" s="28" t="n">
        <v>18441.28</v>
      </c>
      <c r="D5869" s="28" t="n">
        <v>1670</v>
      </c>
      <c r="E5869" s="28" t="s">
        <v>380</v>
      </c>
    </row>
    <row r="5870" customFormat="false" ht="15" hidden="false" customHeight="false" outlineLevel="0" collapsed="false">
      <c r="A5870" s="28" t="n">
        <v>160</v>
      </c>
      <c r="B5870" s="29" t="n">
        <v>45260</v>
      </c>
      <c r="C5870" s="28" t="n">
        <v>19835.88</v>
      </c>
      <c r="D5870" s="28" t="n">
        <v>1670</v>
      </c>
      <c r="E5870" s="28" t="s">
        <v>380</v>
      </c>
    </row>
    <row r="5871" customFormat="false" ht="15" hidden="false" customHeight="false" outlineLevel="0" collapsed="false">
      <c r="A5871" s="28" t="n">
        <v>160</v>
      </c>
      <c r="B5871" s="29" t="n">
        <v>45291</v>
      </c>
      <c r="C5871" s="28" t="n">
        <v>21442.59</v>
      </c>
      <c r="D5871" s="28" t="n">
        <v>1670</v>
      </c>
      <c r="E5871" s="28" t="s">
        <v>380</v>
      </c>
    </row>
    <row r="5872" customFormat="false" ht="15" hidden="false" customHeight="false" outlineLevel="0" collapsed="false">
      <c r="A5872" s="28" t="n">
        <v>160</v>
      </c>
      <c r="B5872" s="29" t="n">
        <v>45322</v>
      </c>
      <c r="C5872" s="28" t="n">
        <v>23037.74</v>
      </c>
      <c r="D5872" s="28" t="n">
        <v>1670</v>
      </c>
      <c r="E5872" s="28" t="s">
        <v>380</v>
      </c>
    </row>
    <row r="5873" customFormat="false" ht="15" hidden="false" customHeight="false" outlineLevel="0" collapsed="false">
      <c r="A5873" s="28" t="n">
        <v>160</v>
      </c>
      <c r="B5873" s="29" t="n">
        <v>45351</v>
      </c>
      <c r="C5873" s="28" t="n">
        <v>24286.01</v>
      </c>
      <c r="D5873" s="28" t="n">
        <v>1670</v>
      </c>
      <c r="E5873" s="28" t="s">
        <v>380</v>
      </c>
    </row>
    <row r="5874" customFormat="false" ht="15" hidden="false" customHeight="false" outlineLevel="0" collapsed="false">
      <c r="A5874" s="28" t="n">
        <v>160</v>
      </c>
      <c r="B5874" s="29" t="n">
        <v>45382</v>
      </c>
      <c r="C5874" s="28" t="n">
        <v>24674.08</v>
      </c>
      <c r="D5874" s="28" t="n">
        <v>814.42</v>
      </c>
      <c r="E5874" s="28" t="s">
        <v>381</v>
      </c>
    </row>
    <row r="5875" customFormat="false" ht="15" hidden="false" customHeight="false" outlineLevel="0" collapsed="false">
      <c r="A5875" s="28" t="n">
        <v>160</v>
      </c>
      <c r="B5875" s="29" t="n">
        <v>45412</v>
      </c>
      <c r="C5875" s="28" t="n">
        <v>26050.75</v>
      </c>
      <c r="D5875" s="28" t="n">
        <v>715.75</v>
      </c>
      <c r="E5875" s="28" t="s">
        <v>381</v>
      </c>
    </row>
    <row r="5876" customFormat="false" ht="15" hidden="false" customHeight="false" outlineLevel="0" collapsed="false">
      <c r="A5876" s="28" t="n">
        <v>160</v>
      </c>
      <c r="B5876" s="29" t="n">
        <v>45443</v>
      </c>
      <c r="C5876" s="28" t="n">
        <v>27423.46</v>
      </c>
      <c r="D5876" s="28" t="n">
        <v>469.38</v>
      </c>
      <c r="E5876" s="28" t="s">
        <v>379</v>
      </c>
    </row>
    <row r="5877" customFormat="false" ht="15" hidden="false" customHeight="false" outlineLevel="0" collapsed="false">
      <c r="A5877" s="28" t="n">
        <v>160</v>
      </c>
      <c r="B5877" s="29" t="n">
        <v>45473</v>
      </c>
      <c r="C5877" s="28" t="n">
        <v>28825.16</v>
      </c>
      <c r="D5877" s="28" t="n">
        <v>1670</v>
      </c>
      <c r="E5877" s="28" t="s">
        <v>380</v>
      </c>
    </row>
    <row r="5878" customFormat="false" ht="15" hidden="false" customHeight="false" outlineLevel="0" collapsed="false">
      <c r="A5878" s="28" t="n">
        <v>160</v>
      </c>
      <c r="B5878" s="29" t="n">
        <v>45504</v>
      </c>
      <c r="C5878" s="28" t="n">
        <v>29459.65</v>
      </c>
      <c r="D5878" s="28" t="n">
        <v>1092.64</v>
      </c>
      <c r="E5878" s="28" t="s">
        <v>381</v>
      </c>
    </row>
    <row r="5879" customFormat="false" ht="15" hidden="false" customHeight="false" outlineLevel="0" collapsed="false">
      <c r="A5879" s="28" t="n">
        <v>160</v>
      </c>
      <c r="B5879" s="29" t="n">
        <v>45535</v>
      </c>
      <c r="C5879" s="28" t="n">
        <v>31090.91</v>
      </c>
      <c r="D5879" s="28" t="n">
        <v>1670</v>
      </c>
      <c r="E5879" s="28" t="s">
        <v>380</v>
      </c>
    </row>
    <row r="5880" customFormat="false" ht="15" hidden="false" customHeight="false" outlineLevel="0" collapsed="false">
      <c r="A5880" s="28" t="n">
        <v>160</v>
      </c>
      <c r="B5880" s="29" t="n">
        <v>45565</v>
      </c>
      <c r="C5880" s="28" t="n">
        <v>31771.03</v>
      </c>
      <c r="D5880" s="28" t="n">
        <v>1003.73</v>
      </c>
      <c r="E5880" s="28" t="s">
        <v>381</v>
      </c>
    </row>
    <row r="5881" customFormat="false" ht="15" hidden="false" customHeight="false" outlineLevel="0" collapsed="false">
      <c r="A5881" s="28" t="n">
        <v>160</v>
      </c>
      <c r="B5881" s="29" t="n">
        <v>45596</v>
      </c>
      <c r="C5881" s="28" t="n">
        <v>33139.66</v>
      </c>
      <c r="D5881" s="28" t="n">
        <v>1670</v>
      </c>
      <c r="E5881" s="28" t="s">
        <v>380</v>
      </c>
    </row>
    <row r="5882" customFormat="false" ht="15" hidden="false" customHeight="false" outlineLevel="0" collapsed="false">
      <c r="A5882" s="28" t="n">
        <v>160</v>
      </c>
      <c r="B5882" s="29" t="n">
        <v>45626</v>
      </c>
      <c r="C5882" s="28" t="n">
        <v>32686.74</v>
      </c>
      <c r="D5882" s="28" t="n">
        <v>0</v>
      </c>
      <c r="E5882" s="28" t="s">
        <v>379</v>
      </c>
    </row>
    <row r="5883" customFormat="false" ht="15" hidden="false" customHeight="false" outlineLevel="0" collapsed="false">
      <c r="A5883" s="28" t="n">
        <v>160</v>
      </c>
      <c r="B5883" s="29" t="n">
        <v>45657</v>
      </c>
      <c r="C5883" s="28" t="n">
        <v>33940.66</v>
      </c>
      <c r="D5883" s="28" t="n">
        <v>1670</v>
      </c>
      <c r="E5883" s="28" t="s">
        <v>380</v>
      </c>
    </row>
    <row r="5884" customFormat="false" ht="15" hidden="false" customHeight="false" outlineLevel="0" collapsed="false">
      <c r="A5884" s="28" t="n">
        <v>160</v>
      </c>
      <c r="B5884" s="29" t="n">
        <v>45688</v>
      </c>
      <c r="C5884" s="28" t="n">
        <v>35261.97</v>
      </c>
      <c r="D5884" s="28" t="n">
        <v>1670</v>
      </c>
      <c r="E5884" s="28" t="s">
        <v>380</v>
      </c>
    </row>
    <row r="5885" customFormat="false" ht="15" hidden="false" customHeight="false" outlineLevel="0" collapsed="false">
      <c r="A5885" s="28" t="n">
        <v>160</v>
      </c>
      <c r="B5885" s="29" t="n">
        <v>45716</v>
      </c>
      <c r="C5885" s="28" t="n">
        <v>36535.32</v>
      </c>
      <c r="D5885" s="28" t="n">
        <v>1670</v>
      </c>
      <c r="E5885" s="28" t="s">
        <v>380</v>
      </c>
    </row>
    <row r="5886" customFormat="false" ht="15" hidden="false" customHeight="false" outlineLevel="0" collapsed="false">
      <c r="A5886" s="28" t="n">
        <v>160</v>
      </c>
      <c r="B5886" s="29" t="n">
        <v>45747</v>
      </c>
      <c r="C5886" s="28" t="n">
        <v>38113.38</v>
      </c>
      <c r="D5886" s="28" t="n">
        <v>1670</v>
      </c>
      <c r="E5886" s="28" t="s">
        <v>380</v>
      </c>
    </row>
    <row r="5887" customFormat="false" ht="15" hidden="false" customHeight="false" outlineLevel="0" collapsed="false">
      <c r="A5887" s="28" t="n">
        <v>160</v>
      </c>
      <c r="B5887" s="29" t="n">
        <v>45777</v>
      </c>
      <c r="C5887" s="28" t="n">
        <v>39549.04</v>
      </c>
      <c r="D5887" s="28" t="n">
        <v>1670</v>
      </c>
      <c r="E5887" s="28" t="s">
        <v>380</v>
      </c>
    </row>
    <row r="5888" customFormat="false" ht="15" hidden="false" customHeight="false" outlineLevel="0" collapsed="false">
      <c r="A5888" s="28" t="n">
        <v>160</v>
      </c>
      <c r="B5888" s="29" t="n">
        <v>45808</v>
      </c>
      <c r="C5888" s="28" t="n">
        <v>41012.61</v>
      </c>
      <c r="D5888" s="28" t="n">
        <v>1670</v>
      </c>
      <c r="E5888" s="28" t="s">
        <v>380</v>
      </c>
    </row>
    <row r="5889" customFormat="false" ht="15" hidden="false" customHeight="false" outlineLevel="0" collapsed="false">
      <c r="A5889" s="28" t="n">
        <v>160</v>
      </c>
      <c r="B5889" s="29" t="n">
        <v>45838</v>
      </c>
      <c r="C5889" s="28" t="n">
        <v>42509.35</v>
      </c>
      <c r="D5889" s="28" t="n">
        <v>1670</v>
      </c>
      <c r="E5889" s="28" t="s">
        <v>380</v>
      </c>
    </row>
    <row r="5890" customFormat="false" ht="15" hidden="false" customHeight="false" outlineLevel="0" collapsed="false">
      <c r="A5890" s="28" t="n">
        <v>160</v>
      </c>
      <c r="B5890" s="29" t="n">
        <v>45869</v>
      </c>
      <c r="C5890" s="28" t="n">
        <v>43715.59</v>
      </c>
      <c r="D5890" s="28" t="n">
        <v>1670</v>
      </c>
      <c r="E5890" s="28" t="s">
        <v>380</v>
      </c>
    </row>
    <row r="5891" customFormat="false" ht="15" hidden="false" customHeight="false" outlineLevel="0" collapsed="false">
      <c r="A5891" s="28" t="n">
        <v>160</v>
      </c>
      <c r="B5891" s="29" t="n">
        <v>45900</v>
      </c>
      <c r="C5891" s="28" t="n">
        <v>45350.47</v>
      </c>
      <c r="D5891" s="28" t="n">
        <v>1670</v>
      </c>
      <c r="E5891" s="28" t="s">
        <v>380</v>
      </c>
    </row>
    <row r="5892" customFormat="false" ht="15" hidden="false" customHeight="false" outlineLevel="0" collapsed="false">
      <c r="A5892" s="28" t="n">
        <v>160</v>
      </c>
      <c r="B5892" s="29" t="n">
        <v>45930</v>
      </c>
      <c r="C5892" s="28" t="n">
        <v>46732.34</v>
      </c>
      <c r="D5892" s="28" t="n">
        <v>1670</v>
      </c>
      <c r="E5892" s="28" t="s">
        <v>380</v>
      </c>
    </row>
    <row r="5893" customFormat="false" ht="15" hidden="false" customHeight="false" outlineLevel="0" collapsed="false">
      <c r="A5893" s="28" t="n">
        <v>160</v>
      </c>
      <c r="B5893" s="29" t="n">
        <v>45961</v>
      </c>
      <c r="C5893" s="28" t="n">
        <v>46335.69</v>
      </c>
      <c r="D5893" s="28" t="n">
        <v>0</v>
      </c>
      <c r="E5893" s="28" t="s">
        <v>379</v>
      </c>
    </row>
    <row r="5894" customFormat="false" ht="15" hidden="false" customHeight="false" outlineLevel="0" collapsed="false">
      <c r="A5894" s="28" t="n">
        <v>160</v>
      </c>
      <c r="B5894" s="29" t="n">
        <v>45991</v>
      </c>
      <c r="C5894" s="28" t="n">
        <v>47780.47</v>
      </c>
      <c r="D5894" s="28" t="n">
        <v>1670</v>
      </c>
      <c r="E5894" s="28" t="s">
        <v>380</v>
      </c>
    </row>
    <row r="5895" customFormat="false" ht="15" hidden="false" customHeight="false" outlineLevel="0" collapsed="false">
      <c r="A5895" s="28" t="n">
        <v>160</v>
      </c>
      <c r="B5895" s="29" t="n">
        <v>46022</v>
      </c>
      <c r="C5895" s="28" t="n">
        <v>49126.94</v>
      </c>
      <c r="D5895" s="28" t="n">
        <v>1670</v>
      </c>
      <c r="E5895" s="28" t="s">
        <v>380</v>
      </c>
    </row>
    <row r="5896" customFormat="false" ht="15" hidden="false" customHeight="false" outlineLevel="0" collapsed="false">
      <c r="A5896" s="28" t="n">
        <v>160</v>
      </c>
      <c r="B5896" s="29" t="n">
        <v>46053</v>
      </c>
      <c r="C5896" s="28" t="n">
        <v>50565.93</v>
      </c>
      <c r="D5896" s="28" t="n">
        <v>1670</v>
      </c>
      <c r="E5896" s="28" t="s">
        <v>380</v>
      </c>
    </row>
    <row r="5897" customFormat="false" ht="15" hidden="false" customHeight="false" outlineLevel="0" collapsed="false">
      <c r="A5897" s="28" t="n">
        <v>160</v>
      </c>
      <c r="B5897" s="29" t="n">
        <v>46081</v>
      </c>
      <c r="C5897" s="28" t="n">
        <v>51859.43</v>
      </c>
      <c r="D5897" s="28" t="n">
        <v>1670</v>
      </c>
      <c r="E5897" s="28" t="s">
        <v>380</v>
      </c>
    </row>
    <row r="5898" customFormat="false" ht="15" hidden="false" customHeight="false" outlineLevel="0" collapsed="false">
      <c r="A5898" s="28" t="n">
        <v>160</v>
      </c>
      <c r="B5898" s="29" t="n">
        <v>46112</v>
      </c>
      <c r="C5898" s="28" t="n">
        <v>53211.12</v>
      </c>
      <c r="D5898" s="28" t="n">
        <v>1670</v>
      </c>
      <c r="E5898" s="28" t="s">
        <v>380</v>
      </c>
    </row>
    <row r="5899" customFormat="false" ht="15" hidden="false" customHeight="false" outlineLevel="0" collapsed="false">
      <c r="A5899" s="28" t="n">
        <v>160</v>
      </c>
      <c r="B5899" s="29" t="n">
        <v>46142</v>
      </c>
      <c r="C5899" s="28" t="n">
        <v>54438.57</v>
      </c>
      <c r="D5899" s="28" t="n">
        <v>1670</v>
      </c>
      <c r="E5899" s="28" t="s">
        <v>380</v>
      </c>
    </row>
    <row r="5900" customFormat="false" ht="15" hidden="false" customHeight="false" outlineLevel="0" collapsed="false">
      <c r="A5900" s="28" t="n">
        <v>160</v>
      </c>
      <c r="B5900" s="29" t="n">
        <v>46173</v>
      </c>
      <c r="C5900" s="28" t="n">
        <v>55060.79</v>
      </c>
      <c r="D5900" s="28" t="n">
        <v>853.9</v>
      </c>
      <c r="E5900" s="28" t="s">
        <v>381</v>
      </c>
    </row>
    <row r="5901" customFormat="false" ht="15" hidden="false" customHeight="false" outlineLevel="0" collapsed="false">
      <c r="A5901" s="28" t="n">
        <v>160</v>
      </c>
      <c r="B5901" s="29" t="n">
        <v>46203</v>
      </c>
      <c r="C5901" s="28" t="n">
        <v>56428.39</v>
      </c>
      <c r="D5901" s="28" t="n">
        <v>1670</v>
      </c>
      <c r="E5901" s="28" t="s">
        <v>380</v>
      </c>
    </row>
    <row r="5902" customFormat="false" ht="15" hidden="false" customHeight="false" outlineLevel="0" collapsed="false">
      <c r="A5902" s="28" t="n">
        <v>160</v>
      </c>
      <c r="B5902" s="29" t="n">
        <v>46234</v>
      </c>
      <c r="C5902" s="28" t="n">
        <v>57009.31</v>
      </c>
      <c r="D5902" s="28" t="n">
        <v>636.19</v>
      </c>
      <c r="E5902" s="28" t="s">
        <v>381</v>
      </c>
    </row>
    <row r="5903" customFormat="false" ht="15" hidden="false" customHeight="false" outlineLevel="0" collapsed="false">
      <c r="A5903" s="28" t="n">
        <v>160</v>
      </c>
      <c r="B5903" s="29" t="n">
        <v>46265</v>
      </c>
      <c r="C5903" s="28" t="n">
        <v>57545.24</v>
      </c>
      <c r="D5903" s="28" t="n">
        <v>962.49</v>
      </c>
      <c r="E5903" s="28" t="s">
        <v>381</v>
      </c>
    </row>
    <row r="5904" customFormat="false" ht="15" hidden="false" customHeight="false" outlineLevel="0" collapsed="false">
      <c r="A5904" s="28" t="n">
        <v>161</v>
      </c>
      <c r="B5904" s="29" t="n">
        <v>44957</v>
      </c>
      <c r="C5904" s="28" t="n">
        <v>6107.99</v>
      </c>
      <c r="D5904" s="28" t="n">
        <v>1520</v>
      </c>
      <c r="E5904" s="28" t="s">
        <v>380</v>
      </c>
    </row>
    <row r="5905" customFormat="false" ht="15" hidden="false" customHeight="false" outlineLevel="0" collapsed="false">
      <c r="A5905" s="28" t="n">
        <v>161</v>
      </c>
      <c r="B5905" s="29" t="n">
        <v>44985</v>
      </c>
      <c r="C5905" s="28" t="n">
        <v>7556.54</v>
      </c>
      <c r="D5905" s="28" t="n">
        <v>1520</v>
      </c>
      <c r="E5905" s="28" t="s">
        <v>380</v>
      </c>
    </row>
    <row r="5906" customFormat="false" ht="15" hidden="false" customHeight="false" outlineLevel="0" collapsed="false">
      <c r="A5906" s="28" t="n">
        <v>161</v>
      </c>
      <c r="B5906" s="29" t="n">
        <v>45016</v>
      </c>
      <c r="C5906" s="28" t="n">
        <v>7528.59</v>
      </c>
      <c r="D5906" s="28" t="n">
        <v>339.63</v>
      </c>
      <c r="E5906" s="28" t="s">
        <v>381</v>
      </c>
    </row>
    <row r="5907" customFormat="false" ht="15" hidden="false" customHeight="false" outlineLevel="0" collapsed="false">
      <c r="A5907" s="28" t="n">
        <v>161</v>
      </c>
      <c r="B5907" s="29" t="n">
        <v>45046</v>
      </c>
      <c r="C5907" s="28" t="n">
        <v>8805.11</v>
      </c>
      <c r="D5907" s="28" t="n">
        <v>1520</v>
      </c>
      <c r="E5907" s="28" t="s">
        <v>380</v>
      </c>
    </row>
    <row r="5908" customFormat="false" ht="15" hidden="false" customHeight="false" outlineLevel="0" collapsed="false">
      <c r="A5908" s="28" t="n">
        <v>161</v>
      </c>
      <c r="B5908" s="29" t="n">
        <v>45077</v>
      </c>
      <c r="C5908" s="28" t="n">
        <v>10189.76</v>
      </c>
      <c r="D5908" s="28" t="n">
        <v>1520</v>
      </c>
      <c r="E5908" s="28" t="s">
        <v>380</v>
      </c>
    </row>
    <row r="5909" customFormat="false" ht="15" hidden="false" customHeight="false" outlineLevel="0" collapsed="false">
      <c r="A5909" s="28" t="n">
        <v>161</v>
      </c>
      <c r="B5909" s="29" t="n">
        <v>45107</v>
      </c>
      <c r="C5909" s="28" t="n">
        <v>11444.74</v>
      </c>
      <c r="D5909" s="28" t="n">
        <v>1520</v>
      </c>
      <c r="E5909" s="28" t="s">
        <v>380</v>
      </c>
    </row>
    <row r="5910" customFormat="false" ht="15" hidden="false" customHeight="false" outlineLevel="0" collapsed="false">
      <c r="A5910" s="28" t="n">
        <v>161</v>
      </c>
      <c r="B5910" s="29" t="n">
        <v>45138</v>
      </c>
      <c r="C5910" s="28" t="n">
        <v>12941.68</v>
      </c>
      <c r="D5910" s="28" t="n">
        <v>1520</v>
      </c>
      <c r="E5910" s="28" t="s">
        <v>380</v>
      </c>
    </row>
    <row r="5911" customFormat="false" ht="15" hidden="false" customHeight="false" outlineLevel="0" collapsed="false">
      <c r="A5911" s="28" t="n">
        <v>161</v>
      </c>
      <c r="B5911" s="29" t="n">
        <v>45169</v>
      </c>
      <c r="C5911" s="28" t="n">
        <v>14438.95</v>
      </c>
      <c r="D5911" s="28" t="n">
        <v>1520</v>
      </c>
      <c r="E5911" s="28" t="s">
        <v>380</v>
      </c>
    </row>
    <row r="5912" customFormat="false" ht="15" hidden="false" customHeight="false" outlineLevel="0" collapsed="false">
      <c r="A5912" s="28" t="n">
        <v>161</v>
      </c>
      <c r="B5912" s="29" t="n">
        <v>45199</v>
      </c>
      <c r="C5912" s="28" t="n">
        <v>15684.71</v>
      </c>
      <c r="D5912" s="28" t="n">
        <v>1520</v>
      </c>
      <c r="E5912" s="28" t="s">
        <v>380</v>
      </c>
    </row>
    <row r="5913" customFormat="false" ht="15" hidden="false" customHeight="false" outlineLevel="0" collapsed="false">
      <c r="A5913" s="28" t="n">
        <v>161</v>
      </c>
      <c r="B5913" s="29" t="n">
        <v>45230</v>
      </c>
      <c r="C5913" s="28" t="n">
        <v>17043.13</v>
      </c>
      <c r="D5913" s="28" t="n">
        <v>1520</v>
      </c>
      <c r="E5913" s="28" t="s">
        <v>380</v>
      </c>
    </row>
    <row r="5914" customFormat="false" ht="15" hidden="false" customHeight="false" outlineLevel="0" collapsed="false">
      <c r="A5914" s="28" t="n">
        <v>161</v>
      </c>
      <c r="B5914" s="29" t="n">
        <v>45260</v>
      </c>
      <c r="C5914" s="28" t="n">
        <v>18373.8</v>
      </c>
      <c r="D5914" s="28" t="n">
        <v>439.28</v>
      </c>
      <c r="E5914" s="28" t="s">
        <v>381</v>
      </c>
    </row>
    <row r="5915" customFormat="false" ht="15" hidden="false" customHeight="false" outlineLevel="0" collapsed="false">
      <c r="A5915" s="28" t="n">
        <v>161</v>
      </c>
      <c r="B5915" s="29" t="n">
        <v>45291</v>
      </c>
      <c r="C5915" s="28" t="n">
        <v>19817.29</v>
      </c>
      <c r="D5915" s="28" t="n">
        <v>1520</v>
      </c>
      <c r="E5915" s="28" t="s">
        <v>380</v>
      </c>
    </row>
    <row r="5916" customFormat="false" ht="15" hidden="false" customHeight="false" outlineLevel="0" collapsed="false">
      <c r="A5916" s="28" t="n">
        <v>161</v>
      </c>
      <c r="B5916" s="29" t="n">
        <v>45322</v>
      </c>
      <c r="C5916" s="28" t="n">
        <v>20981.97</v>
      </c>
      <c r="D5916" s="28" t="n">
        <v>1520</v>
      </c>
      <c r="E5916" s="28" t="s">
        <v>380</v>
      </c>
    </row>
    <row r="5917" customFormat="false" ht="15" hidden="false" customHeight="false" outlineLevel="0" collapsed="false">
      <c r="A5917" s="28" t="n">
        <v>161</v>
      </c>
      <c r="B5917" s="29" t="n">
        <v>45351</v>
      </c>
      <c r="C5917" s="28" t="n">
        <v>22438.85</v>
      </c>
      <c r="D5917" s="28" t="n">
        <v>1520</v>
      </c>
      <c r="E5917" s="28" t="s">
        <v>380</v>
      </c>
    </row>
    <row r="5918" customFormat="false" ht="15" hidden="false" customHeight="false" outlineLevel="0" collapsed="false">
      <c r="A5918" s="28" t="n">
        <v>161</v>
      </c>
      <c r="B5918" s="29" t="n">
        <v>45382</v>
      </c>
      <c r="C5918" s="28" t="n">
        <v>23688.03</v>
      </c>
      <c r="D5918" s="28" t="n">
        <v>1520</v>
      </c>
      <c r="E5918" s="28" t="s">
        <v>380</v>
      </c>
    </row>
    <row r="5919" customFormat="false" ht="15" hidden="false" customHeight="false" outlineLevel="0" collapsed="false">
      <c r="A5919" s="28" t="n">
        <v>161</v>
      </c>
      <c r="B5919" s="29" t="n">
        <v>45412</v>
      </c>
      <c r="C5919" s="28" t="n">
        <v>23803.31</v>
      </c>
      <c r="D5919" s="28" t="n">
        <v>471.83</v>
      </c>
      <c r="E5919" s="28" t="s">
        <v>381</v>
      </c>
    </row>
    <row r="5920" customFormat="false" ht="15" hidden="false" customHeight="false" outlineLevel="0" collapsed="false">
      <c r="A5920" s="28" t="n">
        <v>161</v>
      </c>
      <c r="B5920" s="29" t="n">
        <v>45443</v>
      </c>
      <c r="C5920" s="28" t="n">
        <v>25051.79</v>
      </c>
      <c r="D5920" s="28" t="n">
        <v>1520</v>
      </c>
      <c r="E5920" s="28" t="s">
        <v>380</v>
      </c>
    </row>
    <row r="5921" customFormat="false" ht="15" hidden="false" customHeight="false" outlineLevel="0" collapsed="false">
      <c r="A5921" s="28" t="n">
        <v>161</v>
      </c>
      <c r="B5921" s="29" t="n">
        <v>45473</v>
      </c>
      <c r="C5921" s="28" t="n">
        <v>26135.19</v>
      </c>
      <c r="D5921" s="28" t="n">
        <v>1520</v>
      </c>
      <c r="E5921" s="28" t="s">
        <v>380</v>
      </c>
    </row>
    <row r="5922" customFormat="false" ht="15" hidden="false" customHeight="false" outlineLevel="0" collapsed="false">
      <c r="A5922" s="28" t="n">
        <v>161</v>
      </c>
      <c r="B5922" s="29" t="n">
        <v>45504</v>
      </c>
      <c r="C5922" s="28" t="n">
        <v>26890.89</v>
      </c>
      <c r="D5922" s="28" t="n">
        <v>782.44</v>
      </c>
      <c r="E5922" s="28" t="s">
        <v>381</v>
      </c>
    </row>
    <row r="5923" customFormat="false" ht="15" hidden="false" customHeight="false" outlineLevel="0" collapsed="false">
      <c r="A5923" s="28" t="n">
        <v>161</v>
      </c>
      <c r="B5923" s="29" t="n">
        <v>45535</v>
      </c>
      <c r="C5923" s="28" t="n">
        <v>28259.46</v>
      </c>
      <c r="D5923" s="28" t="n">
        <v>1520</v>
      </c>
      <c r="E5923" s="28" t="s">
        <v>380</v>
      </c>
    </row>
    <row r="5924" customFormat="false" ht="15" hidden="false" customHeight="false" outlineLevel="0" collapsed="false">
      <c r="A5924" s="28" t="n">
        <v>161</v>
      </c>
      <c r="B5924" s="29" t="n">
        <v>45565</v>
      </c>
      <c r="C5924" s="28" t="n">
        <v>29729.88</v>
      </c>
      <c r="D5924" s="28" t="n">
        <v>1520</v>
      </c>
      <c r="E5924" s="28" t="s">
        <v>380</v>
      </c>
    </row>
    <row r="5925" customFormat="false" ht="15" hidden="false" customHeight="false" outlineLevel="0" collapsed="false">
      <c r="A5925" s="28" t="n">
        <v>161</v>
      </c>
      <c r="B5925" s="29" t="n">
        <v>45596</v>
      </c>
      <c r="C5925" s="28" t="n">
        <v>30906.9</v>
      </c>
      <c r="D5925" s="28" t="n">
        <v>1520</v>
      </c>
      <c r="E5925" s="28" t="s">
        <v>380</v>
      </c>
    </row>
    <row r="5926" customFormat="false" ht="15" hidden="false" customHeight="false" outlineLevel="0" collapsed="false">
      <c r="A5926" s="28" t="n">
        <v>161</v>
      </c>
      <c r="B5926" s="29" t="n">
        <v>45626</v>
      </c>
      <c r="C5926" s="28" t="n">
        <v>32343.78</v>
      </c>
      <c r="D5926" s="28" t="n">
        <v>1520</v>
      </c>
      <c r="E5926" s="28" t="s">
        <v>380</v>
      </c>
    </row>
    <row r="5927" customFormat="false" ht="15" hidden="false" customHeight="false" outlineLevel="0" collapsed="false">
      <c r="A5927" s="28" t="n">
        <v>161</v>
      </c>
      <c r="B5927" s="29" t="n">
        <v>45657</v>
      </c>
      <c r="C5927" s="28" t="n">
        <v>33833.76</v>
      </c>
      <c r="D5927" s="28" t="n">
        <v>1520</v>
      </c>
      <c r="E5927" s="28" t="s">
        <v>380</v>
      </c>
    </row>
    <row r="5928" customFormat="false" ht="15" hidden="false" customHeight="false" outlineLevel="0" collapsed="false">
      <c r="A5928" s="28" t="n">
        <v>161</v>
      </c>
      <c r="B5928" s="29" t="n">
        <v>45688</v>
      </c>
      <c r="C5928" s="28" t="n">
        <v>34958.73</v>
      </c>
      <c r="D5928" s="28" t="n">
        <v>1520</v>
      </c>
      <c r="E5928" s="28" t="s">
        <v>380</v>
      </c>
    </row>
    <row r="5929" customFormat="false" ht="15" hidden="false" customHeight="false" outlineLevel="0" collapsed="false">
      <c r="A5929" s="28" t="n">
        <v>161</v>
      </c>
      <c r="B5929" s="29" t="n">
        <v>45716</v>
      </c>
      <c r="C5929" s="28" t="n">
        <v>36036.57</v>
      </c>
      <c r="D5929" s="28" t="n">
        <v>1520</v>
      </c>
      <c r="E5929" s="28" t="s">
        <v>380</v>
      </c>
    </row>
    <row r="5930" customFormat="false" ht="15" hidden="false" customHeight="false" outlineLevel="0" collapsed="false">
      <c r="A5930" s="28" t="n">
        <v>161</v>
      </c>
      <c r="B5930" s="29" t="n">
        <v>45747</v>
      </c>
      <c r="C5930" s="28" t="n">
        <v>37551.31</v>
      </c>
      <c r="D5930" s="28" t="n">
        <v>1520</v>
      </c>
      <c r="E5930" s="28" t="s">
        <v>380</v>
      </c>
    </row>
    <row r="5931" customFormat="false" ht="15" hidden="false" customHeight="false" outlineLevel="0" collapsed="false">
      <c r="A5931" s="28" t="n">
        <v>161</v>
      </c>
      <c r="B5931" s="29" t="n">
        <v>45777</v>
      </c>
      <c r="C5931" s="28" t="n">
        <v>38950.06</v>
      </c>
      <c r="D5931" s="28" t="n">
        <v>1520</v>
      </c>
      <c r="E5931" s="28" t="s">
        <v>380</v>
      </c>
    </row>
    <row r="5932" customFormat="false" ht="15" hidden="false" customHeight="false" outlineLevel="0" collapsed="false">
      <c r="A5932" s="28" t="n">
        <v>161</v>
      </c>
      <c r="B5932" s="29" t="n">
        <v>45808</v>
      </c>
      <c r="C5932" s="28" t="n">
        <v>39760.77</v>
      </c>
      <c r="D5932" s="28" t="n">
        <v>909.86</v>
      </c>
      <c r="E5932" s="28" t="s">
        <v>381</v>
      </c>
    </row>
    <row r="5933" customFormat="false" ht="15" hidden="false" customHeight="false" outlineLevel="0" collapsed="false">
      <c r="A5933" s="28" t="n">
        <v>161</v>
      </c>
      <c r="B5933" s="29" t="n">
        <v>45838</v>
      </c>
      <c r="C5933" s="28" t="n">
        <v>41040.24</v>
      </c>
      <c r="D5933" s="28" t="n">
        <v>1520</v>
      </c>
      <c r="E5933" s="28" t="s">
        <v>380</v>
      </c>
    </row>
    <row r="5934" customFormat="false" ht="15" hidden="false" customHeight="false" outlineLevel="0" collapsed="false">
      <c r="A5934" s="28" t="n">
        <v>161</v>
      </c>
      <c r="B5934" s="29" t="n">
        <v>45869</v>
      </c>
      <c r="C5934" s="28" t="n">
        <v>42355.78</v>
      </c>
      <c r="D5934" s="28" t="n">
        <v>1520</v>
      </c>
      <c r="E5934" s="28" t="s">
        <v>380</v>
      </c>
    </row>
    <row r="5935" customFormat="false" ht="15" hidden="false" customHeight="false" outlineLevel="0" collapsed="false">
      <c r="A5935" s="28" t="n">
        <v>161</v>
      </c>
      <c r="B5935" s="29" t="n">
        <v>45900</v>
      </c>
      <c r="C5935" s="28" t="n">
        <v>43803.77</v>
      </c>
      <c r="D5935" s="28" t="n">
        <v>1520</v>
      </c>
      <c r="E5935" s="28" t="s">
        <v>380</v>
      </c>
    </row>
    <row r="5936" customFormat="false" ht="15" hidden="false" customHeight="false" outlineLevel="0" collapsed="false">
      <c r="A5936" s="28" t="n">
        <v>161</v>
      </c>
      <c r="B5936" s="29" t="n">
        <v>45930</v>
      </c>
      <c r="C5936" s="28" t="n">
        <v>45213.26</v>
      </c>
      <c r="D5936" s="28" t="n">
        <v>1520</v>
      </c>
      <c r="E5936" s="28" t="s">
        <v>380</v>
      </c>
    </row>
    <row r="5937" customFormat="false" ht="15" hidden="false" customHeight="false" outlineLevel="0" collapsed="false">
      <c r="A5937" s="28" t="n">
        <v>161</v>
      </c>
      <c r="B5937" s="29" t="n">
        <v>45961</v>
      </c>
      <c r="C5937" s="28" t="n">
        <v>46385.94</v>
      </c>
      <c r="D5937" s="28" t="n">
        <v>1520</v>
      </c>
      <c r="E5937" s="28" t="s">
        <v>380</v>
      </c>
    </row>
    <row r="5938" customFormat="false" ht="15" hidden="false" customHeight="false" outlineLevel="0" collapsed="false">
      <c r="A5938" s="28" t="n">
        <v>161</v>
      </c>
      <c r="B5938" s="29" t="n">
        <v>45991</v>
      </c>
      <c r="C5938" s="28" t="n">
        <v>47624.84</v>
      </c>
      <c r="D5938" s="28" t="n">
        <v>1520</v>
      </c>
      <c r="E5938" s="28" t="s">
        <v>380</v>
      </c>
    </row>
    <row r="5939" customFormat="false" ht="15" hidden="false" customHeight="false" outlineLevel="0" collapsed="false">
      <c r="A5939" s="28" t="n">
        <v>161</v>
      </c>
      <c r="B5939" s="29" t="n">
        <v>46022</v>
      </c>
      <c r="C5939" s="28" t="n">
        <v>48729.15</v>
      </c>
      <c r="D5939" s="28" t="n">
        <v>1520</v>
      </c>
      <c r="E5939" s="28" t="s">
        <v>380</v>
      </c>
    </row>
    <row r="5940" customFormat="false" ht="15" hidden="false" customHeight="false" outlineLevel="0" collapsed="false">
      <c r="A5940" s="28" t="n">
        <v>161</v>
      </c>
      <c r="B5940" s="29" t="n">
        <v>46053</v>
      </c>
      <c r="C5940" s="28" t="n">
        <v>50031.79</v>
      </c>
      <c r="D5940" s="28" t="n">
        <v>1520</v>
      </c>
      <c r="E5940" s="28" t="s">
        <v>380</v>
      </c>
    </row>
    <row r="5941" customFormat="false" ht="15" hidden="false" customHeight="false" outlineLevel="0" collapsed="false">
      <c r="A5941" s="28" t="n">
        <v>161</v>
      </c>
      <c r="B5941" s="29" t="n">
        <v>46081</v>
      </c>
      <c r="C5941" s="28" t="n">
        <v>50969.19</v>
      </c>
      <c r="D5941" s="28" t="n">
        <v>1051.03</v>
      </c>
      <c r="E5941" s="28" t="s">
        <v>381</v>
      </c>
    </row>
    <row r="5942" customFormat="false" ht="15" hidden="false" customHeight="false" outlineLevel="0" collapsed="false">
      <c r="A5942" s="28" t="n">
        <v>161</v>
      </c>
      <c r="B5942" s="29" t="n">
        <v>46112</v>
      </c>
      <c r="C5942" s="28" t="n">
        <v>52129.11</v>
      </c>
      <c r="D5942" s="28" t="n">
        <v>1520</v>
      </c>
      <c r="E5942" s="28" t="s">
        <v>380</v>
      </c>
    </row>
    <row r="5943" customFormat="false" ht="15" hidden="false" customHeight="false" outlineLevel="0" collapsed="false">
      <c r="A5943" s="28" t="n">
        <v>161</v>
      </c>
      <c r="B5943" s="29" t="n">
        <v>46142</v>
      </c>
      <c r="C5943" s="28" t="n">
        <v>53298.38</v>
      </c>
      <c r="D5943" s="28" t="n">
        <v>1520</v>
      </c>
      <c r="E5943" s="28" t="s">
        <v>380</v>
      </c>
    </row>
    <row r="5944" customFormat="false" ht="15" hidden="false" customHeight="false" outlineLevel="0" collapsed="false">
      <c r="A5944" s="28" t="n">
        <v>161</v>
      </c>
      <c r="B5944" s="29" t="n">
        <v>46173</v>
      </c>
      <c r="C5944" s="28" t="n">
        <v>54681.04</v>
      </c>
      <c r="D5944" s="28" t="n">
        <v>1520</v>
      </c>
      <c r="E5944" s="28" t="s">
        <v>380</v>
      </c>
    </row>
    <row r="5945" customFormat="false" ht="15" hidden="false" customHeight="false" outlineLevel="0" collapsed="false">
      <c r="A5945" s="28" t="n">
        <v>161</v>
      </c>
      <c r="B5945" s="29" t="n">
        <v>46203</v>
      </c>
      <c r="C5945" s="28" t="n">
        <v>56093.3</v>
      </c>
      <c r="D5945" s="28" t="n">
        <v>1520</v>
      </c>
      <c r="E5945" s="28" t="s">
        <v>380</v>
      </c>
    </row>
    <row r="5946" customFormat="false" ht="15" hidden="false" customHeight="false" outlineLevel="0" collapsed="false">
      <c r="A5946" s="28" t="n">
        <v>161</v>
      </c>
      <c r="B5946" s="29" t="n">
        <v>46234</v>
      </c>
      <c r="C5946" s="28" t="n">
        <v>57593.83</v>
      </c>
      <c r="D5946" s="28" t="n">
        <v>1520</v>
      </c>
      <c r="E5946" s="28" t="s">
        <v>380</v>
      </c>
    </row>
    <row r="5947" customFormat="false" ht="15" hidden="false" customHeight="false" outlineLevel="0" collapsed="false">
      <c r="A5947" s="28" t="n">
        <v>161</v>
      </c>
      <c r="B5947" s="29" t="n">
        <v>46265</v>
      </c>
      <c r="C5947" s="28" t="n">
        <v>58837.9</v>
      </c>
      <c r="D5947" s="28" t="n">
        <v>1520</v>
      </c>
      <c r="E5947" s="28" t="s">
        <v>380</v>
      </c>
    </row>
    <row r="5948" customFormat="false" ht="15" hidden="false" customHeight="false" outlineLevel="0" collapsed="false">
      <c r="A5948" s="28" t="n">
        <v>162</v>
      </c>
      <c r="B5948" s="29" t="n">
        <v>44957</v>
      </c>
      <c r="C5948" s="28" t="n">
        <v>3503.4</v>
      </c>
      <c r="D5948" s="28" t="n">
        <v>1830</v>
      </c>
      <c r="E5948" s="28" t="s">
        <v>380</v>
      </c>
    </row>
    <row r="5949" customFormat="false" ht="15" hidden="false" customHeight="false" outlineLevel="0" collapsed="false">
      <c r="A5949" s="28" t="n">
        <v>162</v>
      </c>
      <c r="B5949" s="29" t="n">
        <v>44985</v>
      </c>
      <c r="C5949" s="28" t="n">
        <v>5168.36</v>
      </c>
      <c r="D5949" s="28" t="n">
        <v>1830</v>
      </c>
      <c r="E5949" s="28" t="s">
        <v>380</v>
      </c>
    </row>
    <row r="5950" customFormat="false" ht="15" hidden="false" customHeight="false" outlineLevel="0" collapsed="false">
      <c r="A5950" s="28" t="n">
        <v>162</v>
      </c>
      <c r="B5950" s="29" t="n">
        <v>45016</v>
      </c>
      <c r="C5950" s="28" t="n">
        <v>6961.27</v>
      </c>
      <c r="D5950" s="28" t="n">
        <v>1830</v>
      </c>
      <c r="E5950" s="28" t="s">
        <v>380</v>
      </c>
    </row>
    <row r="5951" customFormat="false" ht="15" hidden="false" customHeight="false" outlineLevel="0" collapsed="false">
      <c r="A5951" s="28" t="n">
        <v>162</v>
      </c>
      <c r="B5951" s="29" t="n">
        <v>45046</v>
      </c>
      <c r="C5951" s="28" t="n">
        <v>7532.57</v>
      </c>
      <c r="D5951" s="28" t="n">
        <v>651.26</v>
      </c>
      <c r="E5951" s="28" t="s">
        <v>381</v>
      </c>
    </row>
    <row r="5952" customFormat="false" ht="15" hidden="false" customHeight="false" outlineLevel="0" collapsed="false">
      <c r="A5952" s="28" t="n">
        <v>162</v>
      </c>
      <c r="B5952" s="29" t="n">
        <v>45077</v>
      </c>
      <c r="C5952" s="28" t="n">
        <v>9225.64</v>
      </c>
      <c r="D5952" s="28" t="n">
        <v>1830</v>
      </c>
      <c r="E5952" s="28" t="s">
        <v>380</v>
      </c>
    </row>
    <row r="5953" customFormat="false" ht="15" hidden="false" customHeight="false" outlineLevel="0" collapsed="false">
      <c r="A5953" s="28" t="n">
        <v>162</v>
      </c>
      <c r="B5953" s="29" t="n">
        <v>45107</v>
      </c>
      <c r="C5953" s="28" t="n">
        <v>10877.28</v>
      </c>
      <c r="D5953" s="28" t="n">
        <v>1830</v>
      </c>
      <c r="E5953" s="28" t="s">
        <v>380</v>
      </c>
    </row>
    <row r="5954" customFormat="false" ht="15" hidden="false" customHeight="false" outlineLevel="0" collapsed="false">
      <c r="A5954" s="28" t="n">
        <v>162</v>
      </c>
      <c r="B5954" s="29" t="n">
        <v>45138</v>
      </c>
      <c r="C5954" s="28" t="n">
        <v>12192.13</v>
      </c>
      <c r="D5954" s="28" t="n">
        <v>1830</v>
      </c>
      <c r="E5954" s="28" t="s">
        <v>380</v>
      </c>
    </row>
    <row r="5955" customFormat="false" ht="15" hidden="false" customHeight="false" outlineLevel="0" collapsed="false">
      <c r="A5955" s="28" t="n">
        <v>162</v>
      </c>
      <c r="B5955" s="29" t="n">
        <v>45169</v>
      </c>
      <c r="C5955" s="28" t="n">
        <v>13866.14</v>
      </c>
      <c r="D5955" s="28" t="n">
        <v>1830</v>
      </c>
      <c r="E5955" s="28" t="s">
        <v>380</v>
      </c>
    </row>
    <row r="5956" customFormat="false" ht="15" hidden="false" customHeight="false" outlineLevel="0" collapsed="false">
      <c r="A5956" s="28" t="n">
        <v>162</v>
      </c>
      <c r="B5956" s="29" t="n">
        <v>45199</v>
      </c>
      <c r="C5956" s="28" t="n">
        <v>15627.55</v>
      </c>
      <c r="D5956" s="28" t="n">
        <v>1830</v>
      </c>
      <c r="E5956" s="28" t="s">
        <v>380</v>
      </c>
    </row>
    <row r="5957" customFormat="false" ht="15" hidden="false" customHeight="false" outlineLevel="0" collapsed="false">
      <c r="A5957" s="28" t="n">
        <v>162</v>
      </c>
      <c r="B5957" s="29" t="n">
        <v>45230</v>
      </c>
      <c r="C5957" s="28" t="n">
        <v>17128.87</v>
      </c>
      <c r="D5957" s="28" t="n">
        <v>1830</v>
      </c>
      <c r="E5957" s="28" t="s">
        <v>380</v>
      </c>
    </row>
    <row r="5958" customFormat="false" ht="15" hidden="false" customHeight="false" outlineLevel="0" collapsed="false">
      <c r="A5958" s="28" t="n">
        <v>162</v>
      </c>
      <c r="B5958" s="29" t="n">
        <v>45260</v>
      </c>
      <c r="C5958" s="28" t="n">
        <v>18547.16</v>
      </c>
      <c r="D5958" s="28" t="n">
        <v>1830</v>
      </c>
      <c r="E5958" s="28" t="s">
        <v>380</v>
      </c>
    </row>
    <row r="5959" customFormat="false" ht="15" hidden="false" customHeight="false" outlineLevel="0" collapsed="false">
      <c r="A5959" s="28" t="n">
        <v>162</v>
      </c>
      <c r="B5959" s="29" t="n">
        <v>45291</v>
      </c>
      <c r="C5959" s="28" t="n">
        <v>20134.02</v>
      </c>
      <c r="D5959" s="28" t="n">
        <v>1830</v>
      </c>
      <c r="E5959" s="28" t="s">
        <v>380</v>
      </c>
    </row>
    <row r="5960" customFormat="false" ht="15" hidden="false" customHeight="false" outlineLevel="0" collapsed="false">
      <c r="A5960" s="28" t="n">
        <v>162</v>
      </c>
      <c r="B5960" s="29" t="n">
        <v>45322</v>
      </c>
      <c r="C5960" s="28" t="n">
        <v>21490.19</v>
      </c>
      <c r="D5960" s="28" t="n">
        <v>1830</v>
      </c>
      <c r="E5960" s="28" t="s">
        <v>380</v>
      </c>
    </row>
    <row r="5961" customFormat="false" ht="15" hidden="false" customHeight="false" outlineLevel="0" collapsed="false">
      <c r="A5961" s="28" t="n">
        <v>162</v>
      </c>
      <c r="B5961" s="29" t="n">
        <v>45351</v>
      </c>
      <c r="C5961" s="28" t="n">
        <v>21953.88</v>
      </c>
      <c r="D5961" s="28" t="n">
        <v>571.54</v>
      </c>
      <c r="E5961" s="28" t="s">
        <v>381</v>
      </c>
    </row>
    <row r="5962" customFormat="false" ht="15" hidden="false" customHeight="false" outlineLevel="0" collapsed="false">
      <c r="A5962" s="28" t="n">
        <v>162</v>
      </c>
      <c r="B5962" s="29" t="n">
        <v>45382</v>
      </c>
      <c r="C5962" s="28" t="n">
        <v>21578.41</v>
      </c>
      <c r="D5962" s="28" t="n">
        <v>0</v>
      </c>
      <c r="E5962" s="28" t="s">
        <v>379</v>
      </c>
    </row>
    <row r="5963" customFormat="false" ht="15" hidden="false" customHeight="false" outlineLevel="0" collapsed="false">
      <c r="A5963" s="28" t="n">
        <v>162</v>
      </c>
      <c r="B5963" s="29" t="n">
        <v>45412</v>
      </c>
      <c r="C5963" s="28" t="n">
        <v>23397.86</v>
      </c>
      <c r="D5963" s="28" t="n">
        <v>1830</v>
      </c>
      <c r="E5963" s="28" t="s">
        <v>380</v>
      </c>
    </row>
    <row r="5964" customFormat="false" ht="15" hidden="false" customHeight="false" outlineLevel="0" collapsed="false">
      <c r="A5964" s="28" t="n">
        <v>162</v>
      </c>
      <c r="B5964" s="29" t="n">
        <v>45443</v>
      </c>
      <c r="C5964" s="28" t="n">
        <v>25111.47</v>
      </c>
      <c r="D5964" s="28" t="n">
        <v>1830</v>
      </c>
      <c r="E5964" s="28" t="s">
        <v>380</v>
      </c>
    </row>
    <row r="5965" customFormat="false" ht="15" hidden="false" customHeight="false" outlineLevel="0" collapsed="false">
      <c r="A5965" s="28" t="n">
        <v>162</v>
      </c>
      <c r="B5965" s="29" t="n">
        <v>45473</v>
      </c>
      <c r="C5965" s="28" t="n">
        <v>26617.58</v>
      </c>
      <c r="D5965" s="28" t="n">
        <v>1830</v>
      </c>
      <c r="E5965" s="28" t="s">
        <v>380</v>
      </c>
    </row>
    <row r="5966" customFormat="false" ht="15" hidden="false" customHeight="false" outlineLevel="0" collapsed="false">
      <c r="A5966" s="28" t="n">
        <v>162</v>
      </c>
      <c r="B5966" s="29" t="n">
        <v>45504</v>
      </c>
      <c r="C5966" s="28" t="n">
        <v>27903.33</v>
      </c>
      <c r="D5966" s="28" t="n">
        <v>1830</v>
      </c>
      <c r="E5966" s="28" t="s">
        <v>380</v>
      </c>
    </row>
    <row r="5967" customFormat="false" ht="15" hidden="false" customHeight="false" outlineLevel="0" collapsed="false">
      <c r="A5967" s="28" t="n">
        <v>162</v>
      </c>
      <c r="B5967" s="29" t="n">
        <v>45535</v>
      </c>
      <c r="C5967" s="28" t="n">
        <v>29451.48</v>
      </c>
      <c r="D5967" s="28" t="n">
        <v>1830</v>
      </c>
      <c r="E5967" s="28" t="s">
        <v>380</v>
      </c>
    </row>
    <row r="5968" customFormat="false" ht="15" hidden="false" customHeight="false" outlineLevel="0" collapsed="false">
      <c r="A5968" s="28" t="n">
        <v>162</v>
      </c>
      <c r="B5968" s="29" t="n">
        <v>45565</v>
      </c>
      <c r="C5968" s="28" t="n">
        <v>31159.36</v>
      </c>
      <c r="D5968" s="28" t="n">
        <v>1830</v>
      </c>
      <c r="E5968" s="28" t="s">
        <v>380</v>
      </c>
    </row>
    <row r="5969" customFormat="false" ht="15" hidden="false" customHeight="false" outlineLevel="0" collapsed="false">
      <c r="A5969" s="28" t="n">
        <v>162</v>
      </c>
      <c r="B5969" s="29" t="n">
        <v>45596</v>
      </c>
      <c r="C5969" s="28" t="n">
        <v>32853.14</v>
      </c>
      <c r="D5969" s="28" t="n">
        <v>1830</v>
      </c>
      <c r="E5969" s="28" t="s">
        <v>380</v>
      </c>
    </row>
    <row r="5970" customFormat="false" ht="15" hidden="false" customHeight="false" outlineLevel="0" collapsed="false">
      <c r="A5970" s="28" t="n">
        <v>162</v>
      </c>
      <c r="B5970" s="29" t="n">
        <v>45626</v>
      </c>
      <c r="C5970" s="28" t="n">
        <v>34402.63</v>
      </c>
      <c r="D5970" s="28" t="n">
        <v>1830</v>
      </c>
      <c r="E5970" s="28" t="s">
        <v>380</v>
      </c>
    </row>
    <row r="5971" customFormat="false" ht="15" hidden="false" customHeight="false" outlineLevel="0" collapsed="false">
      <c r="A5971" s="28" t="n">
        <v>162</v>
      </c>
      <c r="B5971" s="29" t="n">
        <v>45657</v>
      </c>
      <c r="C5971" s="28" t="n">
        <v>34481.06</v>
      </c>
      <c r="D5971" s="28" t="n">
        <v>591.34</v>
      </c>
      <c r="E5971" s="28" t="s">
        <v>381</v>
      </c>
    </row>
    <row r="5972" customFormat="false" ht="15" hidden="false" customHeight="false" outlineLevel="0" collapsed="false">
      <c r="A5972" s="28" t="n">
        <v>162</v>
      </c>
      <c r="B5972" s="29" t="n">
        <v>45688</v>
      </c>
      <c r="C5972" s="28" t="n">
        <v>36124.19</v>
      </c>
      <c r="D5972" s="28" t="n">
        <v>1830</v>
      </c>
      <c r="E5972" s="28" t="s">
        <v>380</v>
      </c>
    </row>
    <row r="5973" customFormat="false" ht="15" hidden="false" customHeight="false" outlineLevel="0" collapsed="false">
      <c r="A5973" s="28" t="n">
        <v>162</v>
      </c>
      <c r="B5973" s="29" t="n">
        <v>45716</v>
      </c>
      <c r="C5973" s="28" t="n">
        <v>37493.99</v>
      </c>
      <c r="D5973" s="28" t="n">
        <v>1830</v>
      </c>
      <c r="E5973" s="28" t="s">
        <v>380</v>
      </c>
    </row>
    <row r="5974" customFormat="false" ht="15" hidden="false" customHeight="false" outlineLevel="0" collapsed="false">
      <c r="A5974" s="28" t="n">
        <v>162</v>
      </c>
      <c r="B5974" s="29" t="n">
        <v>45747</v>
      </c>
      <c r="C5974" s="28" t="n">
        <v>39224.74</v>
      </c>
      <c r="D5974" s="28" t="n">
        <v>1830</v>
      </c>
      <c r="E5974" s="28" t="s">
        <v>380</v>
      </c>
    </row>
    <row r="5975" customFormat="false" ht="15" hidden="false" customHeight="false" outlineLevel="0" collapsed="false">
      <c r="A5975" s="28" t="n">
        <v>162</v>
      </c>
      <c r="B5975" s="29" t="n">
        <v>45777</v>
      </c>
      <c r="C5975" s="28" t="n">
        <v>40884.43</v>
      </c>
      <c r="D5975" s="28" t="n">
        <v>1830</v>
      </c>
      <c r="E5975" s="28" t="s">
        <v>380</v>
      </c>
    </row>
    <row r="5976" customFormat="false" ht="15" hidden="false" customHeight="false" outlineLevel="0" collapsed="false">
      <c r="A5976" s="28" t="n">
        <v>162</v>
      </c>
      <c r="B5976" s="29" t="n">
        <v>45808</v>
      </c>
      <c r="C5976" s="28" t="n">
        <v>40973.77</v>
      </c>
      <c r="D5976" s="28" t="n">
        <v>505.56</v>
      </c>
      <c r="E5976" s="28" t="s">
        <v>381</v>
      </c>
    </row>
    <row r="5977" customFormat="false" ht="15" hidden="false" customHeight="false" outlineLevel="0" collapsed="false">
      <c r="A5977" s="28" t="n">
        <v>162</v>
      </c>
      <c r="B5977" s="29" t="n">
        <v>45838</v>
      </c>
      <c r="C5977" s="28" t="n">
        <v>41046.61</v>
      </c>
      <c r="D5977" s="28" t="n">
        <v>385.8</v>
      </c>
      <c r="E5977" s="28" t="s">
        <v>381</v>
      </c>
    </row>
    <row r="5978" customFormat="false" ht="15" hidden="false" customHeight="false" outlineLevel="0" collapsed="false">
      <c r="A5978" s="28" t="n">
        <v>162</v>
      </c>
      <c r="B5978" s="29" t="n">
        <v>45869</v>
      </c>
      <c r="C5978" s="28" t="n">
        <v>42484.31</v>
      </c>
      <c r="D5978" s="28" t="n">
        <v>1830</v>
      </c>
      <c r="E5978" s="28" t="s">
        <v>380</v>
      </c>
    </row>
    <row r="5979" customFormat="false" ht="15" hidden="false" customHeight="false" outlineLevel="0" collapsed="false">
      <c r="A5979" s="28" t="n">
        <v>162</v>
      </c>
      <c r="B5979" s="29" t="n">
        <v>45900</v>
      </c>
      <c r="C5979" s="28" t="n">
        <v>44284.13</v>
      </c>
      <c r="D5979" s="28" t="n">
        <v>1830</v>
      </c>
      <c r="E5979" s="28" t="s">
        <v>380</v>
      </c>
    </row>
    <row r="5980" customFormat="false" ht="15" hidden="false" customHeight="false" outlineLevel="0" collapsed="false">
      <c r="A5980" s="28" t="n">
        <v>162</v>
      </c>
      <c r="B5980" s="29" t="n">
        <v>45930</v>
      </c>
      <c r="C5980" s="28" t="n">
        <v>46089.52</v>
      </c>
      <c r="D5980" s="28" t="n">
        <v>1830</v>
      </c>
      <c r="E5980" s="28" t="s">
        <v>380</v>
      </c>
    </row>
    <row r="5981" customFormat="false" ht="15" hidden="false" customHeight="false" outlineLevel="0" collapsed="false">
      <c r="A5981" s="28" t="n">
        <v>162</v>
      </c>
      <c r="B5981" s="29" t="n">
        <v>45961</v>
      </c>
      <c r="C5981" s="28" t="n">
        <v>46752.39</v>
      </c>
      <c r="D5981" s="28" t="n">
        <v>731.78</v>
      </c>
      <c r="E5981" s="28" t="s">
        <v>381</v>
      </c>
    </row>
    <row r="5982" customFormat="false" ht="15" hidden="false" customHeight="false" outlineLevel="0" collapsed="false">
      <c r="A5982" s="28" t="n">
        <v>162</v>
      </c>
      <c r="B5982" s="29" t="n">
        <v>45991</v>
      </c>
      <c r="C5982" s="28" t="n">
        <v>46967.73</v>
      </c>
      <c r="D5982" s="28" t="n">
        <v>664.89</v>
      </c>
      <c r="E5982" s="28" t="s">
        <v>381</v>
      </c>
    </row>
    <row r="5983" customFormat="false" ht="15" hidden="false" customHeight="false" outlineLevel="0" collapsed="false">
      <c r="A5983" s="28" t="n">
        <v>162</v>
      </c>
      <c r="B5983" s="29" t="n">
        <v>46022</v>
      </c>
      <c r="C5983" s="28" t="n">
        <v>48748.44</v>
      </c>
      <c r="D5983" s="28" t="n">
        <v>1830</v>
      </c>
      <c r="E5983" s="28" t="s">
        <v>380</v>
      </c>
    </row>
    <row r="5984" customFormat="false" ht="15" hidden="false" customHeight="false" outlineLevel="0" collapsed="false">
      <c r="A5984" s="28" t="n">
        <v>162</v>
      </c>
      <c r="B5984" s="29" t="n">
        <v>46053</v>
      </c>
      <c r="C5984" s="28" t="n">
        <v>48939.44</v>
      </c>
      <c r="D5984" s="28" t="n">
        <v>662.7</v>
      </c>
      <c r="E5984" s="28" t="s">
        <v>381</v>
      </c>
    </row>
    <row r="5985" customFormat="false" ht="15" hidden="false" customHeight="false" outlineLevel="0" collapsed="false">
      <c r="A5985" s="28" t="n">
        <v>162</v>
      </c>
      <c r="B5985" s="29" t="n">
        <v>46081</v>
      </c>
      <c r="C5985" s="28" t="n">
        <v>50446.76</v>
      </c>
      <c r="D5985" s="28" t="n">
        <v>1830</v>
      </c>
      <c r="E5985" s="28" t="s">
        <v>380</v>
      </c>
    </row>
    <row r="5986" customFormat="false" ht="15" hidden="false" customHeight="false" outlineLevel="0" collapsed="false">
      <c r="A5986" s="28" t="n">
        <v>162</v>
      </c>
      <c r="B5986" s="29" t="n">
        <v>46112</v>
      </c>
      <c r="C5986" s="28" t="n">
        <v>50098.67</v>
      </c>
      <c r="D5986" s="28" t="n">
        <v>0</v>
      </c>
      <c r="E5986" s="28" t="s">
        <v>379</v>
      </c>
    </row>
    <row r="5987" customFormat="false" ht="15" hidden="false" customHeight="false" outlineLevel="0" collapsed="false">
      <c r="A5987" s="28" t="n">
        <v>162</v>
      </c>
      <c r="B5987" s="29" t="n">
        <v>46142</v>
      </c>
      <c r="C5987" s="28" t="n">
        <v>51778.58</v>
      </c>
      <c r="D5987" s="28" t="n">
        <v>1830</v>
      </c>
      <c r="E5987" s="28" t="s">
        <v>380</v>
      </c>
    </row>
    <row r="5988" customFormat="false" ht="15" hidden="false" customHeight="false" outlineLevel="0" collapsed="false">
      <c r="A5988" s="28" t="n">
        <v>162</v>
      </c>
      <c r="B5988" s="29" t="n">
        <v>46173</v>
      </c>
      <c r="C5988" s="28" t="n">
        <v>53253.03</v>
      </c>
      <c r="D5988" s="28" t="n">
        <v>1830</v>
      </c>
      <c r="E5988" s="28" t="s">
        <v>380</v>
      </c>
    </row>
    <row r="5989" customFormat="false" ht="15" hidden="false" customHeight="false" outlineLevel="0" collapsed="false">
      <c r="A5989" s="28" t="n">
        <v>162</v>
      </c>
      <c r="B5989" s="29" t="n">
        <v>46203</v>
      </c>
      <c r="C5989" s="28" t="n">
        <v>54918.79</v>
      </c>
      <c r="D5989" s="28" t="n">
        <v>1830</v>
      </c>
      <c r="E5989" s="28" t="s">
        <v>380</v>
      </c>
    </row>
    <row r="5990" customFormat="false" ht="15" hidden="false" customHeight="false" outlineLevel="0" collapsed="false">
      <c r="A5990" s="28" t="n">
        <v>162</v>
      </c>
      <c r="B5990" s="29" t="n">
        <v>46234</v>
      </c>
      <c r="C5990" s="28" t="n">
        <v>56581.04</v>
      </c>
      <c r="D5990" s="28" t="n">
        <v>1830</v>
      </c>
      <c r="E5990" s="28" t="s">
        <v>380</v>
      </c>
    </row>
    <row r="5991" customFormat="false" ht="15" hidden="false" customHeight="false" outlineLevel="0" collapsed="false">
      <c r="A5991" s="28" t="n">
        <v>162</v>
      </c>
      <c r="B5991" s="29" t="n">
        <v>46265</v>
      </c>
      <c r="C5991" s="28" t="n">
        <v>58070.3</v>
      </c>
      <c r="D5991" s="28" t="n">
        <v>1830</v>
      </c>
      <c r="E5991" s="28" t="s">
        <v>380</v>
      </c>
    </row>
    <row r="5992" customFormat="false" ht="15" hidden="false" customHeight="false" outlineLevel="0" collapsed="false">
      <c r="A5992" s="28" t="n">
        <v>163</v>
      </c>
      <c r="B5992" s="29" t="n">
        <v>44957</v>
      </c>
      <c r="C5992" s="28" t="n">
        <v>8472.95</v>
      </c>
      <c r="D5992" s="28" t="n">
        <v>1690</v>
      </c>
      <c r="E5992" s="28" t="s">
        <v>380</v>
      </c>
    </row>
    <row r="5993" customFormat="false" ht="15" hidden="false" customHeight="false" outlineLevel="0" collapsed="false">
      <c r="A5993" s="28" t="n">
        <v>163</v>
      </c>
      <c r="B5993" s="29" t="n">
        <v>44985</v>
      </c>
      <c r="C5993" s="28" t="n">
        <v>9904.03</v>
      </c>
      <c r="D5993" s="28" t="n">
        <v>1690</v>
      </c>
      <c r="E5993" s="28" t="s">
        <v>380</v>
      </c>
    </row>
    <row r="5994" customFormat="false" ht="15" hidden="false" customHeight="false" outlineLevel="0" collapsed="false">
      <c r="A5994" s="28" t="n">
        <v>163</v>
      </c>
      <c r="B5994" s="29" t="n">
        <v>45016</v>
      </c>
      <c r="C5994" s="28" t="n">
        <v>11116.75</v>
      </c>
      <c r="D5994" s="28" t="n">
        <v>1690</v>
      </c>
      <c r="E5994" s="28" t="s">
        <v>380</v>
      </c>
    </row>
    <row r="5995" customFormat="false" ht="15" hidden="false" customHeight="false" outlineLevel="0" collapsed="false">
      <c r="A5995" s="28" t="n">
        <v>163</v>
      </c>
      <c r="B5995" s="29" t="n">
        <v>45046</v>
      </c>
      <c r="C5995" s="28" t="n">
        <v>12768.54</v>
      </c>
      <c r="D5995" s="28" t="n">
        <v>1690</v>
      </c>
      <c r="E5995" s="28" t="s">
        <v>380</v>
      </c>
    </row>
    <row r="5996" customFormat="false" ht="15" hidden="false" customHeight="false" outlineLevel="0" collapsed="false">
      <c r="A5996" s="28" t="n">
        <v>163</v>
      </c>
      <c r="B5996" s="29" t="n">
        <v>45077</v>
      </c>
      <c r="C5996" s="28" t="n">
        <v>14332.06</v>
      </c>
      <c r="D5996" s="28" t="n">
        <v>1690</v>
      </c>
      <c r="E5996" s="28" t="s">
        <v>380</v>
      </c>
    </row>
    <row r="5997" customFormat="false" ht="15" hidden="false" customHeight="false" outlineLevel="0" collapsed="false">
      <c r="A5997" s="28" t="n">
        <v>163</v>
      </c>
      <c r="B5997" s="29" t="n">
        <v>45107</v>
      </c>
      <c r="C5997" s="28" t="n">
        <v>13838.39</v>
      </c>
      <c r="D5997" s="28" t="n">
        <v>0</v>
      </c>
      <c r="E5997" s="28" t="s">
        <v>379</v>
      </c>
    </row>
    <row r="5998" customFormat="false" ht="15" hidden="false" customHeight="false" outlineLevel="0" collapsed="false">
      <c r="A5998" s="28" t="n">
        <v>163</v>
      </c>
      <c r="B5998" s="29" t="n">
        <v>45138</v>
      </c>
      <c r="C5998" s="28" t="n">
        <v>15517.58</v>
      </c>
      <c r="D5998" s="28" t="n">
        <v>1690</v>
      </c>
      <c r="E5998" s="28" t="s">
        <v>380</v>
      </c>
    </row>
    <row r="5999" customFormat="false" ht="15" hidden="false" customHeight="false" outlineLevel="0" collapsed="false">
      <c r="A5999" s="28" t="n">
        <v>163</v>
      </c>
      <c r="B5999" s="29" t="n">
        <v>45169</v>
      </c>
      <c r="C5999" s="28" t="n">
        <v>17094.41</v>
      </c>
      <c r="D5999" s="28" t="n">
        <v>1690</v>
      </c>
      <c r="E5999" s="28" t="s">
        <v>380</v>
      </c>
    </row>
    <row r="6000" customFormat="false" ht="15" hidden="false" customHeight="false" outlineLevel="0" collapsed="false">
      <c r="A6000" s="28" t="n">
        <v>163</v>
      </c>
      <c r="B6000" s="29" t="n">
        <v>45199</v>
      </c>
      <c r="C6000" s="28" t="n">
        <v>18474.51</v>
      </c>
      <c r="D6000" s="28" t="n">
        <v>1690</v>
      </c>
      <c r="E6000" s="28" t="s">
        <v>380</v>
      </c>
    </row>
    <row r="6001" customFormat="false" ht="15" hidden="false" customHeight="false" outlineLevel="0" collapsed="false">
      <c r="A6001" s="28" t="n">
        <v>163</v>
      </c>
      <c r="B6001" s="29" t="n">
        <v>45230</v>
      </c>
      <c r="C6001" s="28" t="n">
        <v>19778.13</v>
      </c>
      <c r="D6001" s="28" t="n">
        <v>1690</v>
      </c>
      <c r="E6001" s="28" t="s">
        <v>380</v>
      </c>
    </row>
    <row r="6002" customFormat="false" ht="15" hidden="false" customHeight="false" outlineLevel="0" collapsed="false">
      <c r="A6002" s="28" t="n">
        <v>163</v>
      </c>
      <c r="B6002" s="29" t="n">
        <v>45260</v>
      </c>
      <c r="C6002" s="28" t="n">
        <v>21106.66</v>
      </c>
      <c r="D6002" s="28" t="n">
        <v>1690</v>
      </c>
      <c r="E6002" s="28" t="s">
        <v>380</v>
      </c>
    </row>
    <row r="6003" customFormat="false" ht="15" hidden="false" customHeight="false" outlineLevel="0" collapsed="false">
      <c r="A6003" s="28" t="n">
        <v>163</v>
      </c>
      <c r="B6003" s="29" t="n">
        <v>45291</v>
      </c>
      <c r="C6003" s="28" t="n">
        <v>22627.74</v>
      </c>
      <c r="D6003" s="28" t="n">
        <v>1690</v>
      </c>
      <c r="E6003" s="28" t="s">
        <v>380</v>
      </c>
    </row>
    <row r="6004" customFormat="false" ht="15" hidden="false" customHeight="false" outlineLevel="0" collapsed="false">
      <c r="A6004" s="28" t="n">
        <v>163</v>
      </c>
      <c r="B6004" s="29" t="n">
        <v>45322</v>
      </c>
      <c r="C6004" s="28" t="n">
        <v>23934.22</v>
      </c>
      <c r="D6004" s="28" t="n">
        <v>1690</v>
      </c>
      <c r="E6004" s="28" t="s">
        <v>380</v>
      </c>
    </row>
    <row r="6005" customFormat="false" ht="15" hidden="false" customHeight="false" outlineLevel="0" collapsed="false">
      <c r="A6005" s="28" t="n">
        <v>163</v>
      </c>
      <c r="B6005" s="29" t="n">
        <v>45351</v>
      </c>
      <c r="C6005" s="28" t="n">
        <v>25142.88</v>
      </c>
      <c r="D6005" s="28" t="n">
        <v>1690</v>
      </c>
      <c r="E6005" s="28" t="s">
        <v>380</v>
      </c>
    </row>
    <row r="6006" customFormat="false" ht="15" hidden="false" customHeight="false" outlineLevel="0" collapsed="false">
      <c r="A6006" s="28" t="n">
        <v>163</v>
      </c>
      <c r="B6006" s="29" t="n">
        <v>45382</v>
      </c>
      <c r="C6006" s="28" t="n">
        <v>25408.05</v>
      </c>
      <c r="D6006" s="28" t="n">
        <v>669.52</v>
      </c>
      <c r="E6006" s="28" t="s">
        <v>381</v>
      </c>
    </row>
    <row r="6007" customFormat="false" ht="15" hidden="false" customHeight="false" outlineLevel="0" collapsed="false">
      <c r="A6007" s="28" t="n">
        <v>163</v>
      </c>
      <c r="B6007" s="29" t="n">
        <v>45412</v>
      </c>
      <c r="C6007" s="28" t="n">
        <v>26836.98</v>
      </c>
      <c r="D6007" s="28" t="n">
        <v>1690</v>
      </c>
      <c r="E6007" s="28" t="s">
        <v>380</v>
      </c>
    </row>
    <row r="6008" customFormat="false" ht="15" hidden="false" customHeight="false" outlineLevel="0" collapsed="false">
      <c r="A6008" s="28" t="n">
        <v>163</v>
      </c>
      <c r="B6008" s="29" t="n">
        <v>45443</v>
      </c>
      <c r="C6008" s="28" t="n">
        <v>28029.78</v>
      </c>
      <c r="D6008" s="28" t="n">
        <v>1690</v>
      </c>
      <c r="E6008" s="28" t="s">
        <v>380</v>
      </c>
    </row>
    <row r="6009" customFormat="false" ht="15" hidden="false" customHeight="false" outlineLevel="0" collapsed="false">
      <c r="A6009" s="28" t="n">
        <v>163</v>
      </c>
      <c r="B6009" s="29" t="n">
        <v>45473</v>
      </c>
      <c r="C6009" s="28" t="n">
        <v>29710.93</v>
      </c>
      <c r="D6009" s="28" t="n">
        <v>1690</v>
      </c>
      <c r="E6009" s="28" t="s">
        <v>380</v>
      </c>
    </row>
    <row r="6010" customFormat="false" ht="15" hidden="false" customHeight="false" outlineLevel="0" collapsed="false">
      <c r="A6010" s="28" t="n">
        <v>163</v>
      </c>
      <c r="B6010" s="29" t="n">
        <v>45504</v>
      </c>
      <c r="C6010" s="28" t="n">
        <v>31339.93</v>
      </c>
      <c r="D6010" s="28" t="n">
        <v>1690</v>
      </c>
      <c r="E6010" s="28" t="s">
        <v>380</v>
      </c>
    </row>
    <row r="6011" customFormat="false" ht="15" hidden="false" customHeight="false" outlineLevel="0" collapsed="false">
      <c r="A6011" s="28" t="n">
        <v>163</v>
      </c>
      <c r="B6011" s="29" t="n">
        <v>45535</v>
      </c>
      <c r="C6011" s="28" t="n">
        <v>32601.32</v>
      </c>
      <c r="D6011" s="28" t="n">
        <v>1690</v>
      </c>
      <c r="E6011" s="28" t="s">
        <v>380</v>
      </c>
    </row>
    <row r="6012" customFormat="false" ht="15" hidden="false" customHeight="false" outlineLevel="0" collapsed="false">
      <c r="A6012" s="28" t="n">
        <v>163</v>
      </c>
      <c r="B6012" s="29" t="n">
        <v>45565</v>
      </c>
      <c r="C6012" s="28" t="n">
        <v>33951.83</v>
      </c>
      <c r="D6012" s="28" t="n">
        <v>1690</v>
      </c>
      <c r="E6012" s="28" t="s">
        <v>380</v>
      </c>
    </row>
    <row r="6013" customFormat="false" ht="15" hidden="false" customHeight="false" outlineLevel="0" collapsed="false">
      <c r="A6013" s="28" t="n">
        <v>163</v>
      </c>
      <c r="B6013" s="29" t="n">
        <v>45596</v>
      </c>
      <c r="C6013" s="28" t="n">
        <v>35456.94</v>
      </c>
      <c r="D6013" s="28" t="n">
        <v>1690</v>
      </c>
      <c r="E6013" s="28" t="s">
        <v>380</v>
      </c>
    </row>
    <row r="6014" customFormat="false" ht="15" hidden="false" customHeight="false" outlineLevel="0" collapsed="false">
      <c r="A6014" s="28" t="n">
        <v>163</v>
      </c>
      <c r="B6014" s="29" t="n">
        <v>45626</v>
      </c>
      <c r="C6014" s="28" t="n">
        <v>36000.28</v>
      </c>
      <c r="D6014" s="28" t="n">
        <v>703.53</v>
      </c>
      <c r="E6014" s="28" t="s">
        <v>381</v>
      </c>
    </row>
    <row r="6015" customFormat="false" ht="15" hidden="false" customHeight="false" outlineLevel="0" collapsed="false">
      <c r="A6015" s="28" t="n">
        <v>163</v>
      </c>
      <c r="B6015" s="29" t="n">
        <v>45657</v>
      </c>
      <c r="C6015" s="28" t="n">
        <v>37295.27</v>
      </c>
      <c r="D6015" s="28" t="n">
        <v>1690</v>
      </c>
      <c r="E6015" s="28" t="s">
        <v>380</v>
      </c>
    </row>
    <row r="6016" customFormat="false" ht="15" hidden="false" customHeight="false" outlineLevel="0" collapsed="false">
      <c r="A6016" s="28" t="n">
        <v>163</v>
      </c>
      <c r="B6016" s="29" t="n">
        <v>45688</v>
      </c>
      <c r="C6016" s="28" t="n">
        <v>38508.92</v>
      </c>
      <c r="D6016" s="28" t="n">
        <v>1690</v>
      </c>
      <c r="E6016" s="28" t="s">
        <v>380</v>
      </c>
    </row>
    <row r="6017" customFormat="false" ht="15" hidden="false" customHeight="false" outlineLevel="0" collapsed="false">
      <c r="A6017" s="28" t="n">
        <v>163</v>
      </c>
      <c r="B6017" s="29" t="n">
        <v>45716</v>
      </c>
      <c r="C6017" s="28" t="n">
        <v>40052.31</v>
      </c>
      <c r="D6017" s="28" t="n">
        <v>1690</v>
      </c>
      <c r="E6017" s="28" t="s">
        <v>380</v>
      </c>
    </row>
    <row r="6018" customFormat="false" ht="15" hidden="false" customHeight="false" outlineLevel="0" collapsed="false">
      <c r="A6018" s="28" t="n">
        <v>163</v>
      </c>
      <c r="B6018" s="29" t="n">
        <v>45747</v>
      </c>
      <c r="C6018" s="28" t="n">
        <v>41434.5</v>
      </c>
      <c r="D6018" s="28" t="n">
        <v>1690</v>
      </c>
      <c r="E6018" s="28" t="s">
        <v>380</v>
      </c>
    </row>
    <row r="6019" customFormat="false" ht="15" hidden="false" customHeight="false" outlineLevel="0" collapsed="false">
      <c r="A6019" s="28" t="n">
        <v>163</v>
      </c>
      <c r="B6019" s="29" t="n">
        <v>45777</v>
      </c>
      <c r="C6019" s="28" t="n">
        <v>42870.51</v>
      </c>
      <c r="D6019" s="28" t="n">
        <v>1690</v>
      </c>
      <c r="E6019" s="28" t="s">
        <v>380</v>
      </c>
    </row>
    <row r="6020" customFormat="false" ht="15" hidden="false" customHeight="false" outlineLevel="0" collapsed="false">
      <c r="A6020" s="28" t="n">
        <v>163</v>
      </c>
      <c r="B6020" s="29" t="n">
        <v>45808</v>
      </c>
      <c r="C6020" s="28" t="n">
        <v>44229.88</v>
      </c>
      <c r="D6020" s="28" t="n">
        <v>1690</v>
      </c>
      <c r="E6020" s="28" t="s">
        <v>380</v>
      </c>
    </row>
    <row r="6021" customFormat="false" ht="15" hidden="false" customHeight="false" outlineLevel="0" collapsed="false">
      <c r="A6021" s="28" t="n">
        <v>163</v>
      </c>
      <c r="B6021" s="29" t="n">
        <v>45838</v>
      </c>
      <c r="C6021" s="28" t="n">
        <v>45686.37</v>
      </c>
      <c r="D6021" s="28" t="n">
        <v>1690</v>
      </c>
      <c r="E6021" s="28" t="s">
        <v>380</v>
      </c>
    </row>
    <row r="6022" customFormat="false" ht="15" hidden="false" customHeight="false" outlineLevel="0" collapsed="false">
      <c r="A6022" s="28" t="n">
        <v>163</v>
      </c>
      <c r="B6022" s="29" t="n">
        <v>45869</v>
      </c>
      <c r="C6022" s="28" t="n">
        <v>47280.12</v>
      </c>
      <c r="D6022" s="28" t="n">
        <v>1690</v>
      </c>
      <c r="E6022" s="28" t="s">
        <v>380</v>
      </c>
    </row>
    <row r="6023" customFormat="false" ht="15" hidden="false" customHeight="false" outlineLevel="0" collapsed="false">
      <c r="A6023" s="28" t="n">
        <v>163</v>
      </c>
      <c r="B6023" s="29" t="n">
        <v>45900</v>
      </c>
      <c r="C6023" s="28" t="n">
        <v>48481.19</v>
      </c>
      <c r="D6023" s="28" t="n">
        <v>1690</v>
      </c>
      <c r="E6023" s="28" t="s">
        <v>380</v>
      </c>
    </row>
    <row r="6024" customFormat="false" ht="15" hidden="false" customHeight="false" outlineLevel="0" collapsed="false">
      <c r="A6024" s="28" t="n">
        <v>163</v>
      </c>
      <c r="B6024" s="29" t="n">
        <v>45930</v>
      </c>
      <c r="C6024" s="28" t="n">
        <v>49698.02</v>
      </c>
      <c r="D6024" s="28" t="n">
        <v>1690</v>
      </c>
      <c r="E6024" s="28" t="s">
        <v>380</v>
      </c>
    </row>
    <row r="6025" customFormat="false" ht="15" hidden="false" customHeight="false" outlineLevel="0" collapsed="false">
      <c r="A6025" s="28" t="n">
        <v>163</v>
      </c>
      <c r="B6025" s="29" t="n">
        <v>45961</v>
      </c>
      <c r="C6025" s="28" t="n">
        <v>50999.93</v>
      </c>
      <c r="D6025" s="28" t="n">
        <v>1690</v>
      </c>
      <c r="E6025" s="28" t="s">
        <v>380</v>
      </c>
    </row>
    <row r="6026" customFormat="false" ht="15" hidden="false" customHeight="false" outlineLevel="0" collapsed="false">
      <c r="A6026" s="28" t="n">
        <v>163</v>
      </c>
      <c r="B6026" s="29" t="n">
        <v>45991</v>
      </c>
      <c r="C6026" s="28" t="n">
        <v>52667.56</v>
      </c>
      <c r="D6026" s="28" t="n">
        <v>1690</v>
      </c>
      <c r="E6026" s="28" t="s">
        <v>380</v>
      </c>
    </row>
    <row r="6027" customFormat="false" ht="15" hidden="false" customHeight="false" outlineLevel="0" collapsed="false">
      <c r="A6027" s="28" t="n">
        <v>163</v>
      </c>
      <c r="B6027" s="29" t="n">
        <v>46022</v>
      </c>
      <c r="C6027" s="28" t="n">
        <v>53440.51</v>
      </c>
      <c r="D6027" s="28" t="n">
        <v>984.67</v>
      </c>
      <c r="E6027" s="28" t="s">
        <v>381</v>
      </c>
    </row>
    <row r="6028" customFormat="false" ht="15" hidden="false" customHeight="false" outlineLevel="0" collapsed="false">
      <c r="A6028" s="28" t="n">
        <v>163</v>
      </c>
      <c r="B6028" s="29" t="n">
        <v>46053</v>
      </c>
      <c r="C6028" s="28" t="n">
        <v>55105.13</v>
      </c>
      <c r="D6028" s="28" t="n">
        <v>1690</v>
      </c>
      <c r="E6028" s="28" t="s">
        <v>380</v>
      </c>
    </row>
    <row r="6029" customFormat="false" ht="15" hidden="false" customHeight="false" outlineLevel="0" collapsed="false">
      <c r="A6029" s="28" t="n">
        <v>163</v>
      </c>
      <c r="B6029" s="29" t="n">
        <v>46081</v>
      </c>
      <c r="C6029" s="28" t="n">
        <v>56719.69</v>
      </c>
      <c r="D6029" s="28" t="n">
        <v>1690</v>
      </c>
      <c r="E6029" s="28" t="s">
        <v>380</v>
      </c>
    </row>
    <row r="6030" customFormat="false" ht="15" hidden="false" customHeight="false" outlineLevel="0" collapsed="false">
      <c r="A6030" s="28" t="n">
        <v>163</v>
      </c>
      <c r="B6030" s="29" t="n">
        <v>46112</v>
      </c>
      <c r="C6030" s="28" t="n">
        <v>57218.31</v>
      </c>
      <c r="D6030" s="28" t="n">
        <v>781.16</v>
      </c>
      <c r="E6030" s="28" t="s">
        <v>381</v>
      </c>
    </row>
    <row r="6031" customFormat="false" ht="15" hidden="false" customHeight="false" outlineLevel="0" collapsed="false">
      <c r="A6031" s="28" t="n">
        <v>163</v>
      </c>
      <c r="B6031" s="29" t="n">
        <v>46142</v>
      </c>
      <c r="C6031" s="28" t="n">
        <v>58803.3</v>
      </c>
      <c r="D6031" s="28" t="n">
        <v>1690</v>
      </c>
      <c r="E6031" s="28" t="s">
        <v>380</v>
      </c>
    </row>
    <row r="6032" customFormat="false" ht="15" hidden="false" customHeight="false" outlineLevel="0" collapsed="false">
      <c r="A6032" s="28" t="n">
        <v>163</v>
      </c>
      <c r="B6032" s="29" t="n">
        <v>46173</v>
      </c>
      <c r="C6032" s="28" t="n">
        <v>59999.58</v>
      </c>
      <c r="D6032" s="28" t="n">
        <v>1690</v>
      </c>
      <c r="E6032" s="28" t="s">
        <v>380</v>
      </c>
    </row>
    <row r="6033" customFormat="false" ht="15" hidden="false" customHeight="false" outlineLevel="0" collapsed="false">
      <c r="A6033" s="28" t="n">
        <v>163</v>
      </c>
      <c r="B6033" s="29" t="n">
        <v>46203</v>
      </c>
      <c r="C6033" s="28" t="n">
        <v>61631.49</v>
      </c>
      <c r="D6033" s="28" t="n">
        <v>1690</v>
      </c>
      <c r="E6033" s="28" t="s">
        <v>380</v>
      </c>
    </row>
    <row r="6034" customFormat="false" ht="15" hidden="false" customHeight="false" outlineLevel="0" collapsed="false">
      <c r="A6034" s="28" t="n">
        <v>163</v>
      </c>
      <c r="B6034" s="29" t="n">
        <v>46234</v>
      </c>
      <c r="C6034" s="28" t="n">
        <v>62380.61</v>
      </c>
      <c r="D6034" s="28" t="n">
        <v>806.86</v>
      </c>
      <c r="E6034" s="28" t="s">
        <v>381</v>
      </c>
    </row>
    <row r="6035" customFormat="false" ht="15" hidden="false" customHeight="false" outlineLevel="0" collapsed="false">
      <c r="A6035" s="28" t="n">
        <v>163</v>
      </c>
      <c r="B6035" s="29" t="n">
        <v>46265</v>
      </c>
      <c r="C6035" s="28" t="n">
        <v>62140.73</v>
      </c>
      <c r="D6035" s="28" t="n">
        <v>0</v>
      </c>
      <c r="E6035" s="28" t="s">
        <v>379</v>
      </c>
    </row>
    <row r="6036" customFormat="false" ht="15" hidden="false" customHeight="false" outlineLevel="0" collapsed="false">
      <c r="A6036" s="28" t="n">
        <v>164</v>
      </c>
      <c r="B6036" s="29" t="n">
        <v>44957</v>
      </c>
      <c r="C6036" s="28" t="n">
        <v>10579.73</v>
      </c>
      <c r="D6036" s="28" t="n">
        <v>1920</v>
      </c>
      <c r="E6036" s="28" t="s">
        <v>380</v>
      </c>
    </row>
    <row r="6037" customFormat="false" ht="15" hidden="false" customHeight="false" outlineLevel="0" collapsed="false">
      <c r="A6037" s="28" t="n">
        <v>164</v>
      </c>
      <c r="B6037" s="29" t="n">
        <v>44985</v>
      </c>
      <c r="C6037" s="28" t="n">
        <v>11962.55</v>
      </c>
      <c r="D6037" s="28" t="n">
        <v>1920</v>
      </c>
      <c r="E6037" s="28" t="s">
        <v>380</v>
      </c>
    </row>
    <row r="6038" customFormat="false" ht="15" hidden="false" customHeight="false" outlineLevel="0" collapsed="false">
      <c r="A6038" s="28" t="n">
        <v>164</v>
      </c>
      <c r="B6038" s="29" t="n">
        <v>45016</v>
      </c>
      <c r="C6038" s="28" t="n">
        <v>12188.57</v>
      </c>
      <c r="D6038" s="28" t="n">
        <v>427.92</v>
      </c>
      <c r="E6038" s="28" t="s">
        <v>381</v>
      </c>
    </row>
    <row r="6039" customFormat="false" ht="15" hidden="false" customHeight="false" outlineLevel="0" collapsed="false">
      <c r="A6039" s="28" t="n">
        <v>164</v>
      </c>
      <c r="B6039" s="29" t="n">
        <v>45046</v>
      </c>
      <c r="C6039" s="28" t="n">
        <v>13768.03</v>
      </c>
      <c r="D6039" s="28" t="n">
        <v>1920</v>
      </c>
      <c r="E6039" s="28" t="s">
        <v>380</v>
      </c>
    </row>
    <row r="6040" customFormat="false" ht="15" hidden="false" customHeight="false" outlineLevel="0" collapsed="false">
      <c r="A6040" s="28" t="n">
        <v>164</v>
      </c>
      <c r="B6040" s="29" t="n">
        <v>45077</v>
      </c>
      <c r="C6040" s="28" t="n">
        <v>15457.48</v>
      </c>
      <c r="D6040" s="28" t="n">
        <v>1920</v>
      </c>
      <c r="E6040" s="28" t="s">
        <v>380</v>
      </c>
    </row>
    <row r="6041" customFormat="false" ht="15" hidden="false" customHeight="false" outlineLevel="0" collapsed="false">
      <c r="A6041" s="28" t="n">
        <v>164</v>
      </c>
      <c r="B6041" s="29" t="n">
        <v>45107</v>
      </c>
      <c r="C6041" s="28" t="n">
        <v>16940.49</v>
      </c>
      <c r="D6041" s="28" t="n">
        <v>1920</v>
      </c>
      <c r="E6041" s="28" t="s">
        <v>380</v>
      </c>
    </row>
    <row r="6042" customFormat="false" ht="15" hidden="false" customHeight="false" outlineLevel="0" collapsed="false">
      <c r="A6042" s="28" t="n">
        <v>164</v>
      </c>
      <c r="B6042" s="29" t="n">
        <v>45138</v>
      </c>
      <c r="C6042" s="28" t="n">
        <v>18759.06</v>
      </c>
      <c r="D6042" s="28" t="n">
        <v>1920</v>
      </c>
      <c r="E6042" s="28" t="s">
        <v>380</v>
      </c>
    </row>
    <row r="6043" customFormat="false" ht="15" hidden="false" customHeight="false" outlineLevel="0" collapsed="false">
      <c r="A6043" s="28" t="n">
        <v>164</v>
      </c>
      <c r="B6043" s="29" t="n">
        <v>45169</v>
      </c>
      <c r="C6043" s="28" t="n">
        <v>20403.06</v>
      </c>
      <c r="D6043" s="28" t="n">
        <v>1920</v>
      </c>
      <c r="E6043" s="28" t="s">
        <v>380</v>
      </c>
    </row>
    <row r="6044" customFormat="false" ht="15" hidden="false" customHeight="false" outlineLevel="0" collapsed="false">
      <c r="A6044" s="28" t="n">
        <v>164</v>
      </c>
      <c r="B6044" s="29" t="n">
        <v>45199</v>
      </c>
      <c r="C6044" s="28" t="n">
        <v>22041.81</v>
      </c>
      <c r="D6044" s="28" t="n">
        <v>1920</v>
      </c>
      <c r="E6044" s="28" t="s">
        <v>380</v>
      </c>
    </row>
    <row r="6045" customFormat="false" ht="15" hidden="false" customHeight="false" outlineLevel="0" collapsed="false">
      <c r="A6045" s="28" t="n">
        <v>164</v>
      </c>
      <c r="B6045" s="29" t="n">
        <v>45230</v>
      </c>
      <c r="C6045" s="28" t="n">
        <v>22554.35</v>
      </c>
      <c r="D6045" s="28" t="n">
        <v>1079.04</v>
      </c>
      <c r="E6045" s="28" t="s">
        <v>381</v>
      </c>
    </row>
    <row r="6046" customFormat="false" ht="15" hidden="false" customHeight="false" outlineLevel="0" collapsed="false">
      <c r="A6046" s="28" t="n">
        <v>164</v>
      </c>
      <c r="B6046" s="29" t="n">
        <v>45260</v>
      </c>
      <c r="C6046" s="28" t="n">
        <v>24089.14</v>
      </c>
      <c r="D6046" s="28" t="n">
        <v>1920</v>
      </c>
      <c r="E6046" s="28" t="s">
        <v>380</v>
      </c>
    </row>
    <row r="6047" customFormat="false" ht="15" hidden="false" customHeight="false" outlineLevel="0" collapsed="false">
      <c r="A6047" s="28" t="n">
        <v>164</v>
      </c>
      <c r="B6047" s="29" t="n">
        <v>45291</v>
      </c>
      <c r="C6047" s="28" t="n">
        <v>24538.48</v>
      </c>
      <c r="D6047" s="28" t="n">
        <v>813.53</v>
      </c>
      <c r="E6047" s="28" t="s">
        <v>381</v>
      </c>
    </row>
    <row r="6048" customFormat="false" ht="15" hidden="false" customHeight="false" outlineLevel="0" collapsed="false">
      <c r="A6048" s="28" t="n">
        <v>164</v>
      </c>
      <c r="B6048" s="29" t="n">
        <v>45322</v>
      </c>
      <c r="C6048" s="28" t="n">
        <v>26255.9</v>
      </c>
      <c r="D6048" s="28" t="n">
        <v>1920</v>
      </c>
      <c r="E6048" s="28" t="s">
        <v>380</v>
      </c>
    </row>
    <row r="6049" customFormat="false" ht="15" hidden="false" customHeight="false" outlineLevel="0" collapsed="false">
      <c r="A6049" s="28" t="n">
        <v>164</v>
      </c>
      <c r="B6049" s="29" t="n">
        <v>45351</v>
      </c>
      <c r="C6049" s="28" t="n">
        <v>27907.42</v>
      </c>
      <c r="D6049" s="28" t="n">
        <v>1920</v>
      </c>
      <c r="E6049" s="28" t="s">
        <v>380</v>
      </c>
    </row>
    <row r="6050" customFormat="false" ht="15" hidden="false" customHeight="false" outlineLevel="0" collapsed="false">
      <c r="A6050" s="28" t="n">
        <v>164</v>
      </c>
      <c r="B6050" s="29" t="n">
        <v>45382</v>
      </c>
      <c r="C6050" s="28" t="n">
        <v>29410.15</v>
      </c>
      <c r="D6050" s="28" t="n">
        <v>1920</v>
      </c>
      <c r="E6050" s="28" t="s">
        <v>380</v>
      </c>
    </row>
    <row r="6051" customFormat="false" ht="15" hidden="false" customHeight="false" outlineLevel="0" collapsed="false">
      <c r="A6051" s="28" t="n">
        <v>164</v>
      </c>
      <c r="B6051" s="29" t="n">
        <v>45412</v>
      </c>
      <c r="C6051" s="28" t="n">
        <v>30777.52</v>
      </c>
      <c r="D6051" s="28" t="n">
        <v>1920</v>
      </c>
      <c r="E6051" s="28" t="s">
        <v>380</v>
      </c>
    </row>
    <row r="6052" customFormat="false" ht="15" hidden="false" customHeight="false" outlineLevel="0" collapsed="false">
      <c r="A6052" s="28" t="n">
        <v>164</v>
      </c>
      <c r="B6052" s="29" t="n">
        <v>45443</v>
      </c>
      <c r="C6052" s="28" t="n">
        <v>32254.78</v>
      </c>
      <c r="D6052" s="28" t="n">
        <v>1920</v>
      </c>
      <c r="E6052" s="28" t="s">
        <v>380</v>
      </c>
    </row>
    <row r="6053" customFormat="false" ht="15" hidden="false" customHeight="false" outlineLevel="0" collapsed="false">
      <c r="A6053" s="28" t="n">
        <v>164</v>
      </c>
      <c r="B6053" s="29" t="n">
        <v>45473</v>
      </c>
      <c r="C6053" s="28" t="n">
        <v>33626.26</v>
      </c>
      <c r="D6053" s="28" t="n">
        <v>1920</v>
      </c>
      <c r="E6053" s="28" t="s">
        <v>380</v>
      </c>
    </row>
    <row r="6054" customFormat="false" ht="15" hidden="false" customHeight="false" outlineLevel="0" collapsed="false">
      <c r="A6054" s="28" t="n">
        <v>164</v>
      </c>
      <c r="B6054" s="29" t="n">
        <v>45504</v>
      </c>
      <c r="C6054" s="28" t="n">
        <v>35201.57</v>
      </c>
      <c r="D6054" s="28" t="n">
        <v>1920</v>
      </c>
      <c r="E6054" s="28" t="s">
        <v>380</v>
      </c>
    </row>
    <row r="6055" customFormat="false" ht="15" hidden="false" customHeight="false" outlineLevel="0" collapsed="false">
      <c r="A6055" s="28" t="n">
        <v>164</v>
      </c>
      <c r="B6055" s="29" t="n">
        <v>45535</v>
      </c>
      <c r="C6055" s="28" t="n">
        <v>36793.43</v>
      </c>
      <c r="D6055" s="28" t="n">
        <v>1920</v>
      </c>
      <c r="E6055" s="28" t="s">
        <v>380</v>
      </c>
    </row>
    <row r="6056" customFormat="false" ht="15" hidden="false" customHeight="false" outlineLevel="0" collapsed="false">
      <c r="A6056" s="28" t="n">
        <v>164</v>
      </c>
      <c r="B6056" s="29" t="n">
        <v>45565</v>
      </c>
      <c r="C6056" s="28" t="n">
        <v>38566.38</v>
      </c>
      <c r="D6056" s="28" t="n">
        <v>1920</v>
      </c>
      <c r="E6056" s="28" t="s">
        <v>380</v>
      </c>
    </row>
    <row r="6057" customFormat="false" ht="15" hidden="false" customHeight="false" outlineLevel="0" collapsed="false">
      <c r="A6057" s="28" t="n">
        <v>164</v>
      </c>
      <c r="B6057" s="29" t="n">
        <v>45596</v>
      </c>
      <c r="C6057" s="28" t="n">
        <v>38216.42</v>
      </c>
      <c r="D6057" s="28" t="n">
        <v>0</v>
      </c>
      <c r="E6057" s="28" t="s">
        <v>379</v>
      </c>
    </row>
    <row r="6058" customFormat="false" ht="15" hidden="false" customHeight="false" outlineLevel="0" collapsed="false">
      <c r="A6058" s="28" t="n">
        <v>164</v>
      </c>
      <c r="B6058" s="29" t="n">
        <v>45626</v>
      </c>
      <c r="C6058" s="28" t="n">
        <v>39870.62</v>
      </c>
      <c r="D6058" s="28" t="n">
        <v>1920</v>
      </c>
      <c r="E6058" s="28" t="s">
        <v>380</v>
      </c>
    </row>
    <row r="6059" customFormat="false" ht="15" hidden="false" customHeight="false" outlineLevel="0" collapsed="false">
      <c r="A6059" s="28" t="n">
        <v>164</v>
      </c>
      <c r="B6059" s="29" t="n">
        <v>45657</v>
      </c>
      <c r="C6059" s="28" t="n">
        <v>41567.4</v>
      </c>
      <c r="D6059" s="28" t="n">
        <v>1920</v>
      </c>
      <c r="E6059" s="28" t="s">
        <v>380</v>
      </c>
    </row>
    <row r="6060" customFormat="false" ht="15" hidden="false" customHeight="false" outlineLevel="0" collapsed="false">
      <c r="A6060" s="28" t="n">
        <v>164</v>
      </c>
      <c r="B6060" s="29" t="n">
        <v>45688</v>
      </c>
      <c r="C6060" s="28" t="n">
        <v>43467.06</v>
      </c>
      <c r="D6060" s="28" t="n">
        <v>1920</v>
      </c>
      <c r="E6060" s="28" t="s">
        <v>380</v>
      </c>
    </row>
    <row r="6061" customFormat="false" ht="15" hidden="false" customHeight="false" outlineLevel="0" collapsed="false">
      <c r="A6061" s="28" t="n">
        <v>164</v>
      </c>
      <c r="B6061" s="29" t="n">
        <v>45716</v>
      </c>
      <c r="C6061" s="28" t="n">
        <v>45083.59</v>
      </c>
      <c r="D6061" s="28" t="n">
        <v>1920</v>
      </c>
      <c r="E6061" s="28" t="s">
        <v>380</v>
      </c>
    </row>
    <row r="6062" customFormat="false" ht="15" hidden="false" customHeight="false" outlineLevel="0" collapsed="false">
      <c r="A6062" s="28" t="n">
        <v>164</v>
      </c>
      <c r="B6062" s="29" t="n">
        <v>45747</v>
      </c>
      <c r="C6062" s="28" t="n">
        <v>46744.71</v>
      </c>
      <c r="D6062" s="28" t="n">
        <v>1920</v>
      </c>
      <c r="E6062" s="28" t="s">
        <v>380</v>
      </c>
    </row>
    <row r="6063" customFormat="false" ht="15" hidden="false" customHeight="false" outlineLevel="0" collapsed="false">
      <c r="A6063" s="28" t="n">
        <v>164</v>
      </c>
      <c r="B6063" s="29" t="n">
        <v>45777</v>
      </c>
      <c r="C6063" s="28" t="n">
        <v>48341.47</v>
      </c>
      <c r="D6063" s="28" t="n">
        <v>1920</v>
      </c>
      <c r="E6063" s="28" t="s">
        <v>380</v>
      </c>
    </row>
    <row r="6064" customFormat="false" ht="15" hidden="false" customHeight="false" outlineLevel="0" collapsed="false">
      <c r="A6064" s="28" t="n">
        <v>164</v>
      </c>
      <c r="B6064" s="29" t="n">
        <v>45808</v>
      </c>
      <c r="C6064" s="28" t="n">
        <v>49746.98</v>
      </c>
      <c r="D6064" s="28" t="n">
        <v>1920</v>
      </c>
      <c r="E6064" s="28" t="s">
        <v>380</v>
      </c>
    </row>
    <row r="6065" customFormat="false" ht="15" hidden="false" customHeight="false" outlineLevel="0" collapsed="false">
      <c r="A6065" s="28" t="n">
        <v>164</v>
      </c>
      <c r="B6065" s="29" t="n">
        <v>45838</v>
      </c>
      <c r="C6065" s="28" t="n">
        <v>51491.69</v>
      </c>
      <c r="D6065" s="28" t="n">
        <v>1920</v>
      </c>
      <c r="E6065" s="28" t="s">
        <v>380</v>
      </c>
    </row>
    <row r="6066" customFormat="false" ht="15" hidden="false" customHeight="false" outlineLevel="0" collapsed="false">
      <c r="A6066" s="28" t="n">
        <v>164</v>
      </c>
      <c r="B6066" s="29" t="n">
        <v>45869</v>
      </c>
      <c r="C6066" s="28" t="n">
        <v>53209.46</v>
      </c>
      <c r="D6066" s="28" t="n">
        <v>1920</v>
      </c>
      <c r="E6066" s="28" t="s">
        <v>380</v>
      </c>
    </row>
    <row r="6067" customFormat="false" ht="15" hidden="false" customHeight="false" outlineLevel="0" collapsed="false">
      <c r="A6067" s="28" t="n">
        <v>164</v>
      </c>
      <c r="B6067" s="29" t="n">
        <v>45900</v>
      </c>
      <c r="C6067" s="28" t="n">
        <v>54918.96</v>
      </c>
      <c r="D6067" s="28" t="n">
        <v>1920</v>
      </c>
      <c r="E6067" s="28" t="s">
        <v>380</v>
      </c>
    </row>
    <row r="6068" customFormat="false" ht="15" hidden="false" customHeight="false" outlineLevel="0" collapsed="false">
      <c r="A6068" s="28" t="n">
        <v>164</v>
      </c>
      <c r="B6068" s="29" t="n">
        <v>45930</v>
      </c>
      <c r="C6068" s="28" t="n">
        <v>56264.74</v>
      </c>
      <c r="D6068" s="28" t="n">
        <v>1920</v>
      </c>
      <c r="E6068" s="28" t="s">
        <v>380</v>
      </c>
    </row>
    <row r="6069" customFormat="false" ht="15" hidden="false" customHeight="false" outlineLevel="0" collapsed="false">
      <c r="A6069" s="28" t="n">
        <v>164</v>
      </c>
      <c r="B6069" s="29" t="n">
        <v>45961</v>
      </c>
      <c r="C6069" s="28" t="n">
        <v>57752.46</v>
      </c>
      <c r="D6069" s="28" t="n">
        <v>1920</v>
      </c>
      <c r="E6069" s="28" t="s">
        <v>380</v>
      </c>
    </row>
    <row r="6070" customFormat="false" ht="15" hidden="false" customHeight="false" outlineLevel="0" collapsed="false">
      <c r="A6070" s="28" t="n">
        <v>164</v>
      </c>
      <c r="B6070" s="29" t="n">
        <v>45991</v>
      </c>
      <c r="C6070" s="28" t="n">
        <v>59144.78</v>
      </c>
      <c r="D6070" s="28" t="n">
        <v>1920</v>
      </c>
      <c r="E6070" s="28" t="s">
        <v>380</v>
      </c>
    </row>
    <row r="6071" customFormat="false" ht="15" hidden="false" customHeight="false" outlineLevel="0" collapsed="false">
      <c r="A6071" s="28" t="n">
        <v>164</v>
      </c>
      <c r="B6071" s="29" t="n">
        <v>46022</v>
      </c>
      <c r="C6071" s="28" t="n">
        <v>60944.1</v>
      </c>
      <c r="D6071" s="28" t="n">
        <v>1920</v>
      </c>
      <c r="E6071" s="28" t="s">
        <v>380</v>
      </c>
    </row>
    <row r="6072" customFormat="false" ht="15" hidden="false" customHeight="false" outlineLevel="0" collapsed="false">
      <c r="A6072" s="28" t="n">
        <v>164</v>
      </c>
      <c r="B6072" s="29" t="n">
        <v>46053</v>
      </c>
      <c r="C6072" s="28" t="n">
        <v>61325.06</v>
      </c>
      <c r="D6072" s="28" t="n">
        <v>399.61</v>
      </c>
      <c r="E6072" s="28" t="s">
        <v>381</v>
      </c>
    </row>
    <row r="6073" customFormat="false" ht="15" hidden="false" customHeight="false" outlineLevel="0" collapsed="false">
      <c r="A6073" s="28" t="n">
        <v>164</v>
      </c>
      <c r="B6073" s="29" t="n">
        <v>46081</v>
      </c>
      <c r="C6073" s="28" t="n">
        <v>62764.16</v>
      </c>
      <c r="D6073" s="28" t="n">
        <v>1920</v>
      </c>
      <c r="E6073" s="28" t="s">
        <v>380</v>
      </c>
    </row>
    <row r="6074" customFormat="false" ht="15" hidden="false" customHeight="false" outlineLevel="0" collapsed="false">
      <c r="A6074" s="28" t="n">
        <v>164</v>
      </c>
      <c r="B6074" s="29" t="n">
        <v>46112</v>
      </c>
      <c r="C6074" s="28" t="n">
        <v>64493.34</v>
      </c>
      <c r="D6074" s="28" t="n">
        <v>1920</v>
      </c>
      <c r="E6074" s="28" t="s">
        <v>380</v>
      </c>
    </row>
    <row r="6075" customFormat="false" ht="15" hidden="false" customHeight="false" outlineLevel="0" collapsed="false">
      <c r="A6075" s="28" t="n">
        <v>164</v>
      </c>
      <c r="B6075" s="29" t="n">
        <v>46142</v>
      </c>
      <c r="C6075" s="28" t="n">
        <v>66274.97</v>
      </c>
      <c r="D6075" s="28" t="n">
        <v>1920</v>
      </c>
      <c r="E6075" s="28" t="s">
        <v>380</v>
      </c>
    </row>
    <row r="6076" customFormat="false" ht="15" hidden="false" customHeight="false" outlineLevel="0" collapsed="false">
      <c r="A6076" s="28" t="n">
        <v>164</v>
      </c>
      <c r="B6076" s="29" t="n">
        <v>46173</v>
      </c>
      <c r="C6076" s="28" t="n">
        <v>67920.32</v>
      </c>
      <c r="D6076" s="28" t="n">
        <v>1920</v>
      </c>
      <c r="E6076" s="28" t="s">
        <v>380</v>
      </c>
    </row>
    <row r="6077" customFormat="false" ht="15" hidden="false" customHeight="false" outlineLevel="0" collapsed="false">
      <c r="A6077" s="28" t="n">
        <v>164</v>
      </c>
      <c r="B6077" s="29" t="n">
        <v>46203</v>
      </c>
      <c r="C6077" s="28" t="n">
        <v>69829.71</v>
      </c>
      <c r="D6077" s="28" t="n">
        <v>1920</v>
      </c>
      <c r="E6077" s="28" t="s">
        <v>380</v>
      </c>
    </row>
    <row r="6078" customFormat="false" ht="15" hidden="false" customHeight="false" outlineLevel="0" collapsed="false">
      <c r="A6078" s="28" t="n">
        <v>164</v>
      </c>
      <c r="B6078" s="29" t="n">
        <v>46234</v>
      </c>
      <c r="C6078" s="28" t="n">
        <v>71531.68</v>
      </c>
      <c r="D6078" s="28" t="n">
        <v>1920</v>
      </c>
      <c r="E6078" s="28" t="s">
        <v>380</v>
      </c>
    </row>
    <row r="6079" customFormat="false" ht="15" hidden="false" customHeight="false" outlineLevel="0" collapsed="false">
      <c r="A6079" s="28" t="n">
        <v>164</v>
      </c>
      <c r="B6079" s="29" t="n">
        <v>46265</v>
      </c>
      <c r="C6079" s="28" t="n">
        <v>73174.61</v>
      </c>
      <c r="D6079" s="28" t="n">
        <v>1920</v>
      </c>
      <c r="E6079" s="28" t="s">
        <v>380</v>
      </c>
    </row>
    <row r="6080" customFormat="false" ht="15" hidden="false" customHeight="false" outlineLevel="0" collapsed="false">
      <c r="A6080" s="28" t="n">
        <v>165</v>
      </c>
      <c r="B6080" s="29" t="n">
        <v>44957</v>
      </c>
      <c r="C6080" s="28" t="n">
        <v>11182.73</v>
      </c>
      <c r="D6080" s="28" t="n">
        <v>1700</v>
      </c>
      <c r="E6080" s="28" t="s">
        <v>380</v>
      </c>
    </row>
    <row r="6081" customFormat="false" ht="15" hidden="false" customHeight="false" outlineLevel="0" collapsed="false">
      <c r="A6081" s="28" t="n">
        <v>165</v>
      </c>
      <c r="B6081" s="29" t="n">
        <v>44985</v>
      </c>
      <c r="C6081" s="28" t="n">
        <v>12603.5</v>
      </c>
      <c r="D6081" s="28" t="n">
        <v>1700</v>
      </c>
      <c r="E6081" s="28" t="s">
        <v>380</v>
      </c>
    </row>
    <row r="6082" customFormat="false" ht="15" hidden="false" customHeight="false" outlineLevel="0" collapsed="false">
      <c r="A6082" s="28" t="n">
        <v>165</v>
      </c>
      <c r="B6082" s="29" t="n">
        <v>45016</v>
      </c>
      <c r="C6082" s="28" t="n">
        <v>14297.07</v>
      </c>
      <c r="D6082" s="28" t="n">
        <v>1700</v>
      </c>
      <c r="E6082" s="28" t="s">
        <v>380</v>
      </c>
    </row>
    <row r="6083" customFormat="false" ht="15" hidden="false" customHeight="false" outlineLevel="0" collapsed="false">
      <c r="A6083" s="28" t="n">
        <v>165</v>
      </c>
      <c r="B6083" s="29" t="n">
        <v>45046</v>
      </c>
      <c r="C6083" s="28" t="n">
        <v>15863.13</v>
      </c>
      <c r="D6083" s="28" t="n">
        <v>1700</v>
      </c>
      <c r="E6083" s="28" t="s">
        <v>380</v>
      </c>
    </row>
    <row r="6084" customFormat="false" ht="15" hidden="false" customHeight="false" outlineLevel="0" collapsed="false">
      <c r="A6084" s="28" t="n">
        <v>165</v>
      </c>
      <c r="B6084" s="29" t="n">
        <v>45077</v>
      </c>
      <c r="C6084" s="28" t="n">
        <v>17076.62</v>
      </c>
      <c r="D6084" s="28" t="n">
        <v>1700</v>
      </c>
      <c r="E6084" s="28" t="s">
        <v>380</v>
      </c>
    </row>
    <row r="6085" customFormat="false" ht="15" hidden="false" customHeight="false" outlineLevel="0" collapsed="false">
      <c r="A6085" s="28" t="n">
        <v>165</v>
      </c>
      <c r="B6085" s="29" t="n">
        <v>45107</v>
      </c>
      <c r="C6085" s="28" t="n">
        <v>16928.68</v>
      </c>
      <c r="D6085" s="28" t="n">
        <v>0</v>
      </c>
      <c r="E6085" s="28" t="s">
        <v>379</v>
      </c>
    </row>
    <row r="6086" customFormat="false" ht="15" hidden="false" customHeight="false" outlineLevel="0" collapsed="false">
      <c r="A6086" s="28" t="n">
        <v>165</v>
      </c>
      <c r="B6086" s="29" t="n">
        <v>45138</v>
      </c>
      <c r="C6086" s="28" t="n">
        <v>18293.01</v>
      </c>
      <c r="D6086" s="28" t="n">
        <v>1700</v>
      </c>
      <c r="E6086" s="28" t="s">
        <v>380</v>
      </c>
    </row>
    <row r="6087" customFormat="false" ht="15" hidden="false" customHeight="false" outlineLevel="0" collapsed="false">
      <c r="A6087" s="28" t="n">
        <v>165</v>
      </c>
      <c r="B6087" s="29" t="n">
        <v>45169</v>
      </c>
      <c r="C6087" s="28" t="n">
        <v>18142.16</v>
      </c>
      <c r="D6087" s="28" t="n">
        <v>0</v>
      </c>
      <c r="E6087" s="28" t="s">
        <v>379</v>
      </c>
    </row>
    <row r="6088" customFormat="false" ht="15" hidden="false" customHeight="false" outlineLevel="0" collapsed="false">
      <c r="A6088" s="28" t="n">
        <v>165</v>
      </c>
      <c r="B6088" s="29" t="n">
        <v>45199</v>
      </c>
      <c r="C6088" s="28" t="n">
        <v>17883.45</v>
      </c>
      <c r="D6088" s="28" t="n">
        <v>0</v>
      </c>
      <c r="E6088" s="28" t="s">
        <v>379</v>
      </c>
    </row>
    <row r="6089" customFormat="false" ht="15" hidden="false" customHeight="false" outlineLevel="0" collapsed="false">
      <c r="A6089" s="28" t="n">
        <v>165</v>
      </c>
      <c r="B6089" s="29" t="n">
        <v>45230</v>
      </c>
      <c r="C6089" s="28" t="n">
        <v>19564.85</v>
      </c>
      <c r="D6089" s="28" t="n">
        <v>1700</v>
      </c>
      <c r="E6089" s="28" t="s">
        <v>380</v>
      </c>
    </row>
    <row r="6090" customFormat="false" ht="15" hidden="false" customHeight="false" outlineLevel="0" collapsed="false">
      <c r="A6090" s="28" t="n">
        <v>165</v>
      </c>
      <c r="B6090" s="29" t="n">
        <v>45260</v>
      </c>
      <c r="C6090" s="28" t="n">
        <v>20796.46</v>
      </c>
      <c r="D6090" s="28" t="n">
        <v>1700</v>
      </c>
      <c r="E6090" s="28" t="s">
        <v>380</v>
      </c>
    </row>
    <row r="6091" customFormat="false" ht="15" hidden="false" customHeight="false" outlineLevel="0" collapsed="false">
      <c r="A6091" s="28" t="n">
        <v>165</v>
      </c>
      <c r="B6091" s="29" t="n">
        <v>45291</v>
      </c>
      <c r="C6091" s="28" t="n">
        <v>21366.34</v>
      </c>
      <c r="D6091" s="28" t="n">
        <v>822.82</v>
      </c>
      <c r="E6091" s="28" t="s">
        <v>381</v>
      </c>
    </row>
    <row r="6092" customFormat="false" ht="15" hidden="false" customHeight="false" outlineLevel="0" collapsed="false">
      <c r="A6092" s="28" t="n">
        <v>165</v>
      </c>
      <c r="B6092" s="29" t="n">
        <v>45322</v>
      </c>
      <c r="C6092" s="28" t="n">
        <v>22945.52</v>
      </c>
      <c r="D6092" s="28" t="n">
        <v>1700</v>
      </c>
      <c r="E6092" s="28" t="s">
        <v>380</v>
      </c>
    </row>
    <row r="6093" customFormat="false" ht="15" hidden="false" customHeight="false" outlineLevel="0" collapsed="false">
      <c r="A6093" s="28" t="n">
        <v>165</v>
      </c>
      <c r="B6093" s="29" t="n">
        <v>45351</v>
      </c>
      <c r="C6093" s="28" t="n">
        <v>24576.62</v>
      </c>
      <c r="D6093" s="28" t="n">
        <v>1700</v>
      </c>
      <c r="E6093" s="28" t="s">
        <v>380</v>
      </c>
    </row>
    <row r="6094" customFormat="false" ht="15" hidden="false" customHeight="false" outlineLevel="0" collapsed="false">
      <c r="A6094" s="28" t="n">
        <v>165</v>
      </c>
      <c r="B6094" s="29" t="n">
        <v>45382</v>
      </c>
      <c r="C6094" s="28" t="n">
        <v>26076.84</v>
      </c>
      <c r="D6094" s="28" t="n">
        <v>1700</v>
      </c>
      <c r="E6094" s="28" t="s">
        <v>380</v>
      </c>
    </row>
    <row r="6095" customFormat="false" ht="15" hidden="false" customHeight="false" outlineLevel="0" collapsed="false">
      <c r="A6095" s="28" t="n">
        <v>165</v>
      </c>
      <c r="B6095" s="29" t="n">
        <v>45412</v>
      </c>
      <c r="C6095" s="28" t="n">
        <v>27369.69</v>
      </c>
      <c r="D6095" s="28" t="n">
        <v>1700</v>
      </c>
      <c r="E6095" s="28" t="s">
        <v>380</v>
      </c>
    </row>
    <row r="6096" customFormat="false" ht="15" hidden="false" customHeight="false" outlineLevel="0" collapsed="false">
      <c r="A6096" s="28" t="n">
        <v>165</v>
      </c>
      <c r="B6096" s="29" t="n">
        <v>45443</v>
      </c>
      <c r="C6096" s="28" t="n">
        <v>28942.84</v>
      </c>
      <c r="D6096" s="28" t="n">
        <v>1700</v>
      </c>
      <c r="E6096" s="28" t="s">
        <v>380</v>
      </c>
    </row>
    <row r="6097" customFormat="false" ht="15" hidden="false" customHeight="false" outlineLevel="0" collapsed="false">
      <c r="A6097" s="28" t="n">
        <v>165</v>
      </c>
      <c r="B6097" s="29" t="n">
        <v>45473</v>
      </c>
      <c r="C6097" s="28" t="n">
        <v>30300.5</v>
      </c>
      <c r="D6097" s="28" t="n">
        <v>1700</v>
      </c>
      <c r="E6097" s="28" t="s">
        <v>380</v>
      </c>
    </row>
    <row r="6098" customFormat="false" ht="15" hidden="false" customHeight="false" outlineLevel="0" collapsed="false">
      <c r="A6098" s="28" t="n">
        <v>165</v>
      </c>
      <c r="B6098" s="29" t="n">
        <v>45504</v>
      </c>
      <c r="C6098" s="28" t="n">
        <v>31704.57</v>
      </c>
      <c r="D6098" s="28" t="n">
        <v>1700</v>
      </c>
      <c r="E6098" s="28" t="s">
        <v>380</v>
      </c>
    </row>
    <row r="6099" customFormat="false" ht="15" hidden="false" customHeight="false" outlineLevel="0" collapsed="false">
      <c r="A6099" s="28" t="n">
        <v>165</v>
      </c>
      <c r="B6099" s="29" t="n">
        <v>45535</v>
      </c>
      <c r="C6099" s="28" t="n">
        <v>33245.01</v>
      </c>
      <c r="D6099" s="28" t="n">
        <v>1700</v>
      </c>
      <c r="E6099" s="28" t="s">
        <v>380</v>
      </c>
    </row>
    <row r="6100" customFormat="false" ht="15" hidden="false" customHeight="false" outlineLevel="0" collapsed="false">
      <c r="A6100" s="28" t="n">
        <v>165</v>
      </c>
      <c r="B6100" s="29" t="n">
        <v>45565</v>
      </c>
      <c r="C6100" s="28" t="n">
        <v>34629.59</v>
      </c>
      <c r="D6100" s="28" t="n">
        <v>1700</v>
      </c>
      <c r="E6100" s="28" t="s">
        <v>380</v>
      </c>
    </row>
    <row r="6101" customFormat="false" ht="15" hidden="false" customHeight="false" outlineLevel="0" collapsed="false">
      <c r="A6101" s="28" t="n">
        <v>165</v>
      </c>
      <c r="B6101" s="29" t="n">
        <v>45596</v>
      </c>
      <c r="C6101" s="28" t="n">
        <v>36320.53</v>
      </c>
      <c r="D6101" s="28" t="n">
        <v>1700</v>
      </c>
      <c r="E6101" s="28" t="s">
        <v>380</v>
      </c>
    </row>
    <row r="6102" customFormat="false" ht="15" hidden="false" customHeight="false" outlineLevel="0" collapsed="false">
      <c r="A6102" s="28" t="n">
        <v>165</v>
      </c>
      <c r="B6102" s="29" t="n">
        <v>45626</v>
      </c>
      <c r="C6102" s="28" t="n">
        <v>37656.46</v>
      </c>
      <c r="D6102" s="28" t="n">
        <v>1700</v>
      </c>
      <c r="E6102" s="28" t="s">
        <v>380</v>
      </c>
    </row>
    <row r="6103" customFormat="false" ht="15" hidden="false" customHeight="false" outlineLevel="0" collapsed="false">
      <c r="A6103" s="28" t="n">
        <v>165</v>
      </c>
      <c r="B6103" s="29" t="n">
        <v>45657</v>
      </c>
      <c r="C6103" s="28" t="n">
        <v>38850.75</v>
      </c>
      <c r="D6103" s="28" t="n">
        <v>1700</v>
      </c>
      <c r="E6103" s="28" t="s">
        <v>380</v>
      </c>
    </row>
    <row r="6104" customFormat="false" ht="15" hidden="false" customHeight="false" outlineLevel="0" collapsed="false">
      <c r="A6104" s="28" t="n">
        <v>165</v>
      </c>
      <c r="B6104" s="29" t="n">
        <v>45688</v>
      </c>
      <c r="C6104" s="28" t="n">
        <v>40222.4</v>
      </c>
      <c r="D6104" s="28" t="n">
        <v>1700</v>
      </c>
      <c r="E6104" s="28" t="s">
        <v>380</v>
      </c>
    </row>
    <row r="6105" customFormat="false" ht="15" hidden="false" customHeight="false" outlineLevel="0" collapsed="false">
      <c r="A6105" s="28" t="n">
        <v>165</v>
      </c>
      <c r="B6105" s="29" t="n">
        <v>45716</v>
      </c>
      <c r="C6105" s="28" t="n">
        <v>41783.95</v>
      </c>
      <c r="D6105" s="28" t="n">
        <v>1700</v>
      </c>
      <c r="E6105" s="28" t="s">
        <v>380</v>
      </c>
    </row>
    <row r="6106" customFormat="false" ht="15" hidden="false" customHeight="false" outlineLevel="0" collapsed="false">
      <c r="A6106" s="28" t="n">
        <v>165</v>
      </c>
      <c r="B6106" s="29" t="n">
        <v>45747</v>
      </c>
      <c r="C6106" s="28" t="n">
        <v>43406.12</v>
      </c>
      <c r="D6106" s="28" t="n">
        <v>1700</v>
      </c>
      <c r="E6106" s="28" t="s">
        <v>380</v>
      </c>
    </row>
    <row r="6107" customFormat="false" ht="15" hidden="false" customHeight="false" outlineLevel="0" collapsed="false">
      <c r="A6107" s="28" t="n">
        <v>165</v>
      </c>
      <c r="B6107" s="29" t="n">
        <v>45777</v>
      </c>
      <c r="C6107" s="28" t="n">
        <v>44752.59</v>
      </c>
      <c r="D6107" s="28" t="n">
        <v>1700</v>
      </c>
      <c r="E6107" s="28" t="s">
        <v>380</v>
      </c>
    </row>
    <row r="6108" customFormat="false" ht="15" hidden="false" customHeight="false" outlineLevel="0" collapsed="false">
      <c r="A6108" s="28" t="n">
        <v>165</v>
      </c>
      <c r="B6108" s="29" t="n">
        <v>45808</v>
      </c>
      <c r="C6108" s="28" t="n">
        <v>46186.44</v>
      </c>
      <c r="D6108" s="28" t="n">
        <v>1700</v>
      </c>
      <c r="E6108" s="28" t="s">
        <v>380</v>
      </c>
    </row>
    <row r="6109" customFormat="false" ht="15" hidden="false" customHeight="false" outlineLevel="0" collapsed="false">
      <c r="A6109" s="28" t="n">
        <v>165</v>
      </c>
      <c r="B6109" s="29" t="n">
        <v>45838</v>
      </c>
      <c r="C6109" s="28" t="n">
        <v>47806.49</v>
      </c>
      <c r="D6109" s="28" t="n">
        <v>1700</v>
      </c>
      <c r="E6109" s="28" t="s">
        <v>380</v>
      </c>
    </row>
    <row r="6110" customFormat="false" ht="15" hidden="false" customHeight="false" outlineLevel="0" collapsed="false">
      <c r="A6110" s="28" t="n">
        <v>165</v>
      </c>
      <c r="B6110" s="29" t="n">
        <v>45869</v>
      </c>
      <c r="C6110" s="28" t="n">
        <v>49275.8</v>
      </c>
      <c r="D6110" s="28" t="n">
        <v>1700</v>
      </c>
      <c r="E6110" s="28" t="s">
        <v>380</v>
      </c>
    </row>
    <row r="6111" customFormat="false" ht="15" hidden="false" customHeight="false" outlineLevel="0" collapsed="false">
      <c r="A6111" s="28" t="n">
        <v>165</v>
      </c>
      <c r="B6111" s="29" t="n">
        <v>45900</v>
      </c>
      <c r="C6111" s="28" t="n">
        <v>50769.65</v>
      </c>
      <c r="D6111" s="28" t="n">
        <v>1700</v>
      </c>
      <c r="E6111" s="28" t="s">
        <v>380</v>
      </c>
    </row>
    <row r="6112" customFormat="false" ht="15" hidden="false" customHeight="false" outlineLevel="0" collapsed="false">
      <c r="A6112" s="28" t="n">
        <v>165</v>
      </c>
      <c r="B6112" s="29" t="n">
        <v>45930</v>
      </c>
      <c r="C6112" s="28" t="n">
        <v>52404.68</v>
      </c>
      <c r="D6112" s="28" t="n">
        <v>1700</v>
      </c>
      <c r="E6112" s="28" t="s">
        <v>380</v>
      </c>
    </row>
    <row r="6113" customFormat="false" ht="15" hidden="false" customHeight="false" outlineLevel="0" collapsed="false">
      <c r="A6113" s="28" t="n">
        <v>165</v>
      </c>
      <c r="B6113" s="29" t="n">
        <v>45961</v>
      </c>
      <c r="C6113" s="28" t="n">
        <v>53990.21</v>
      </c>
      <c r="D6113" s="28" t="n">
        <v>1700</v>
      </c>
      <c r="E6113" s="28" t="s">
        <v>380</v>
      </c>
    </row>
    <row r="6114" customFormat="false" ht="15" hidden="false" customHeight="false" outlineLevel="0" collapsed="false">
      <c r="A6114" s="28" t="n">
        <v>165</v>
      </c>
      <c r="B6114" s="29" t="n">
        <v>45991</v>
      </c>
      <c r="C6114" s="28" t="n">
        <v>53970.34</v>
      </c>
      <c r="D6114" s="28" t="n">
        <v>0</v>
      </c>
      <c r="E6114" s="28" t="s">
        <v>379</v>
      </c>
    </row>
    <row r="6115" customFormat="false" ht="15" hidden="false" customHeight="false" outlineLevel="0" collapsed="false">
      <c r="A6115" s="28" t="n">
        <v>165</v>
      </c>
      <c r="B6115" s="29" t="n">
        <v>46022</v>
      </c>
      <c r="C6115" s="28" t="n">
        <v>55431.61</v>
      </c>
      <c r="D6115" s="28" t="n">
        <v>1700</v>
      </c>
      <c r="E6115" s="28" t="s">
        <v>380</v>
      </c>
    </row>
    <row r="6116" customFormat="false" ht="15" hidden="false" customHeight="false" outlineLevel="0" collapsed="false">
      <c r="A6116" s="28" t="n">
        <v>165</v>
      </c>
      <c r="B6116" s="29" t="n">
        <v>46053</v>
      </c>
      <c r="C6116" s="28" t="n">
        <v>56548.8</v>
      </c>
      <c r="D6116" s="28" t="n">
        <v>1169.25</v>
      </c>
      <c r="E6116" s="28" t="s">
        <v>381</v>
      </c>
    </row>
    <row r="6117" customFormat="false" ht="15" hidden="false" customHeight="false" outlineLevel="0" collapsed="false">
      <c r="A6117" s="28" t="n">
        <v>165</v>
      </c>
      <c r="B6117" s="29" t="n">
        <v>46081</v>
      </c>
      <c r="C6117" s="28" t="n">
        <v>57912.56</v>
      </c>
      <c r="D6117" s="28" t="n">
        <v>1700</v>
      </c>
      <c r="E6117" s="28" t="s">
        <v>380</v>
      </c>
    </row>
    <row r="6118" customFormat="false" ht="15" hidden="false" customHeight="false" outlineLevel="0" collapsed="false">
      <c r="A6118" s="28" t="n">
        <v>165</v>
      </c>
      <c r="B6118" s="29" t="n">
        <v>46112</v>
      </c>
      <c r="C6118" s="28" t="n">
        <v>59236.9</v>
      </c>
      <c r="D6118" s="28" t="n">
        <v>1700</v>
      </c>
      <c r="E6118" s="28" t="s">
        <v>380</v>
      </c>
    </row>
    <row r="6119" customFormat="false" ht="15" hidden="false" customHeight="false" outlineLevel="0" collapsed="false">
      <c r="A6119" s="28" t="n">
        <v>165</v>
      </c>
      <c r="B6119" s="29" t="n">
        <v>46142</v>
      </c>
      <c r="C6119" s="28" t="n">
        <v>59400.39</v>
      </c>
      <c r="D6119" s="28" t="n">
        <v>426.95</v>
      </c>
      <c r="E6119" s="28" t="s">
        <v>381</v>
      </c>
    </row>
    <row r="6120" customFormat="false" ht="15" hidden="false" customHeight="false" outlineLevel="0" collapsed="false">
      <c r="A6120" s="28" t="n">
        <v>165</v>
      </c>
      <c r="B6120" s="29" t="n">
        <v>46173</v>
      </c>
      <c r="C6120" s="28" t="n">
        <v>60706.57</v>
      </c>
      <c r="D6120" s="28" t="n">
        <v>1700</v>
      </c>
      <c r="E6120" s="28" t="s">
        <v>380</v>
      </c>
    </row>
    <row r="6121" customFormat="false" ht="15" hidden="false" customHeight="false" outlineLevel="0" collapsed="false">
      <c r="A6121" s="28" t="n">
        <v>165</v>
      </c>
      <c r="B6121" s="29" t="n">
        <v>46203</v>
      </c>
      <c r="C6121" s="28" t="n">
        <v>61943.38</v>
      </c>
      <c r="D6121" s="28" t="n">
        <v>1700</v>
      </c>
      <c r="E6121" s="28" t="s">
        <v>380</v>
      </c>
    </row>
    <row r="6122" customFormat="false" ht="15" hidden="false" customHeight="false" outlineLevel="0" collapsed="false">
      <c r="A6122" s="28" t="n">
        <v>165</v>
      </c>
      <c r="B6122" s="29" t="n">
        <v>46234</v>
      </c>
      <c r="C6122" s="28" t="n">
        <v>63432.84</v>
      </c>
      <c r="D6122" s="28" t="n">
        <v>1700</v>
      </c>
      <c r="E6122" s="28" t="s">
        <v>380</v>
      </c>
    </row>
    <row r="6123" customFormat="false" ht="15" hidden="false" customHeight="false" outlineLevel="0" collapsed="false">
      <c r="A6123" s="28" t="n">
        <v>165</v>
      </c>
      <c r="B6123" s="29" t="n">
        <v>46265</v>
      </c>
      <c r="C6123" s="28" t="n">
        <v>64770.92</v>
      </c>
      <c r="D6123" s="28" t="n">
        <v>1700</v>
      </c>
      <c r="E6123" s="28" t="s">
        <v>380</v>
      </c>
    </row>
    <row r="6124" customFormat="false" ht="15" hidden="false" customHeight="false" outlineLevel="0" collapsed="false">
      <c r="A6124" s="28" t="n">
        <v>166</v>
      </c>
      <c r="B6124" s="29" t="n">
        <v>44957</v>
      </c>
      <c r="C6124" s="28" t="n">
        <v>12865.45</v>
      </c>
      <c r="D6124" s="28" t="n">
        <v>515.62</v>
      </c>
      <c r="E6124" s="28" t="s">
        <v>381</v>
      </c>
    </row>
    <row r="6125" customFormat="false" ht="15" hidden="false" customHeight="false" outlineLevel="0" collapsed="false">
      <c r="A6125" s="28" t="n">
        <v>166</v>
      </c>
      <c r="B6125" s="29" t="n">
        <v>44985</v>
      </c>
      <c r="C6125" s="28" t="n">
        <v>14388.2</v>
      </c>
      <c r="D6125" s="28" t="n">
        <v>1670</v>
      </c>
      <c r="E6125" s="28" t="s">
        <v>380</v>
      </c>
    </row>
    <row r="6126" customFormat="false" ht="15" hidden="false" customHeight="false" outlineLevel="0" collapsed="false">
      <c r="A6126" s="28" t="n">
        <v>166</v>
      </c>
      <c r="B6126" s="29" t="n">
        <v>45016</v>
      </c>
      <c r="C6126" s="28" t="n">
        <v>15740.12</v>
      </c>
      <c r="D6126" s="28" t="n">
        <v>1670</v>
      </c>
      <c r="E6126" s="28" t="s">
        <v>380</v>
      </c>
    </row>
    <row r="6127" customFormat="false" ht="15" hidden="false" customHeight="false" outlineLevel="0" collapsed="false">
      <c r="A6127" s="28" t="n">
        <v>166</v>
      </c>
      <c r="B6127" s="29" t="n">
        <v>45046</v>
      </c>
      <c r="C6127" s="28" t="n">
        <v>17131.13</v>
      </c>
      <c r="D6127" s="28" t="n">
        <v>1670</v>
      </c>
      <c r="E6127" s="28" t="s">
        <v>380</v>
      </c>
    </row>
    <row r="6128" customFormat="false" ht="15" hidden="false" customHeight="false" outlineLevel="0" collapsed="false">
      <c r="A6128" s="28" t="n">
        <v>166</v>
      </c>
      <c r="B6128" s="29" t="n">
        <v>45077</v>
      </c>
      <c r="C6128" s="28" t="n">
        <v>18592.57</v>
      </c>
      <c r="D6128" s="28" t="n">
        <v>1670</v>
      </c>
      <c r="E6128" s="28" t="s">
        <v>380</v>
      </c>
    </row>
    <row r="6129" customFormat="false" ht="15" hidden="false" customHeight="false" outlineLevel="0" collapsed="false">
      <c r="A6129" s="28" t="n">
        <v>166</v>
      </c>
      <c r="B6129" s="29" t="n">
        <v>45107</v>
      </c>
      <c r="C6129" s="28" t="n">
        <v>20025.28</v>
      </c>
      <c r="D6129" s="28" t="n">
        <v>1670</v>
      </c>
      <c r="E6129" s="28" t="s">
        <v>380</v>
      </c>
    </row>
    <row r="6130" customFormat="false" ht="15" hidden="false" customHeight="false" outlineLevel="0" collapsed="false">
      <c r="A6130" s="28" t="n">
        <v>166</v>
      </c>
      <c r="B6130" s="29" t="n">
        <v>45138</v>
      </c>
      <c r="C6130" s="28" t="n">
        <v>21279.89</v>
      </c>
      <c r="D6130" s="28" t="n">
        <v>1670</v>
      </c>
      <c r="E6130" s="28" t="s">
        <v>380</v>
      </c>
    </row>
    <row r="6131" customFormat="false" ht="15" hidden="false" customHeight="false" outlineLevel="0" collapsed="false">
      <c r="A6131" s="28" t="n">
        <v>166</v>
      </c>
      <c r="B6131" s="29" t="n">
        <v>45169</v>
      </c>
      <c r="C6131" s="28" t="n">
        <v>22521.28</v>
      </c>
      <c r="D6131" s="28" t="n">
        <v>1670</v>
      </c>
      <c r="E6131" s="28" t="s">
        <v>380</v>
      </c>
    </row>
    <row r="6132" customFormat="false" ht="15" hidden="false" customHeight="false" outlineLevel="0" collapsed="false">
      <c r="A6132" s="28" t="n">
        <v>166</v>
      </c>
      <c r="B6132" s="29" t="n">
        <v>45199</v>
      </c>
      <c r="C6132" s="28" t="n">
        <v>24039.51</v>
      </c>
      <c r="D6132" s="28" t="n">
        <v>1670</v>
      </c>
      <c r="E6132" s="28" t="s">
        <v>380</v>
      </c>
    </row>
    <row r="6133" customFormat="false" ht="15" hidden="false" customHeight="false" outlineLevel="0" collapsed="false">
      <c r="A6133" s="28" t="n">
        <v>166</v>
      </c>
      <c r="B6133" s="29" t="n">
        <v>45230</v>
      </c>
      <c r="C6133" s="28" t="n">
        <v>25629.31</v>
      </c>
      <c r="D6133" s="28" t="n">
        <v>1670</v>
      </c>
      <c r="E6133" s="28" t="s">
        <v>380</v>
      </c>
    </row>
    <row r="6134" customFormat="false" ht="15" hidden="false" customHeight="false" outlineLevel="0" collapsed="false">
      <c r="A6134" s="28" t="n">
        <v>166</v>
      </c>
      <c r="B6134" s="29" t="n">
        <v>45260</v>
      </c>
      <c r="C6134" s="28" t="n">
        <v>25281.58</v>
      </c>
      <c r="D6134" s="28" t="n">
        <v>0</v>
      </c>
      <c r="E6134" s="28" t="s">
        <v>379</v>
      </c>
    </row>
    <row r="6135" customFormat="false" ht="15" hidden="false" customHeight="false" outlineLevel="0" collapsed="false">
      <c r="A6135" s="28" t="n">
        <v>166</v>
      </c>
      <c r="B6135" s="29" t="n">
        <v>45291</v>
      </c>
      <c r="C6135" s="28" t="n">
        <v>26682.7</v>
      </c>
      <c r="D6135" s="28" t="n">
        <v>1670</v>
      </c>
      <c r="E6135" s="28" t="s">
        <v>380</v>
      </c>
    </row>
    <row r="6136" customFormat="false" ht="15" hidden="false" customHeight="false" outlineLevel="0" collapsed="false">
      <c r="A6136" s="28" t="n">
        <v>166</v>
      </c>
      <c r="B6136" s="29" t="n">
        <v>45322</v>
      </c>
      <c r="C6136" s="28" t="n">
        <v>27141.19</v>
      </c>
      <c r="D6136" s="28" t="n">
        <v>493.81</v>
      </c>
      <c r="E6136" s="28" t="s">
        <v>381</v>
      </c>
    </row>
    <row r="6137" customFormat="false" ht="15" hidden="false" customHeight="false" outlineLevel="0" collapsed="false">
      <c r="A6137" s="28" t="n">
        <v>166</v>
      </c>
      <c r="B6137" s="29" t="n">
        <v>45351</v>
      </c>
      <c r="C6137" s="28" t="n">
        <v>27632.69</v>
      </c>
      <c r="D6137" s="28" t="n">
        <v>531.32</v>
      </c>
      <c r="E6137" s="28" t="s">
        <v>381</v>
      </c>
    </row>
    <row r="6138" customFormat="false" ht="15" hidden="false" customHeight="false" outlineLevel="0" collapsed="false">
      <c r="A6138" s="28" t="n">
        <v>166</v>
      </c>
      <c r="B6138" s="29" t="n">
        <v>45382</v>
      </c>
      <c r="C6138" s="28" t="n">
        <v>29189.28</v>
      </c>
      <c r="D6138" s="28" t="n">
        <v>684.1</v>
      </c>
      <c r="E6138" s="28" t="s">
        <v>381</v>
      </c>
    </row>
    <row r="6139" customFormat="false" ht="15" hidden="false" customHeight="false" outlineLevel="0" collapsed="false">
      <c r="A6139" s="28" t="n">
        <v>166</v>
      </c>
      <c r="B6139" s="29" t="n">
        <v>45412</v>
      </c>
      <c r="C6139" s="28" t="n">
        <v>30440.66</v>
      </c>
      <c r="D6139" s="28" t="n">
        <v>1670</v>
      </c>
      <c r="E6139" s="28" t="s">
        <v>380</v>
      </c>
    </row>
    <row r="6140" customFormat="false" ht="15" hidden="false" customHeight="false" outlineLevel="0" collapsed="false">
      <c r="A6140" s="28" t="n">
        <v>166</v>
      </c>
      <c r="B6140" s="29" t="n">
        <v>45443</v>
      </c>
      <c r="C6140" s="28" t="n">
        <v>31843.62</v>
      </c>
      <c r="D6140" s="28" t="n">
        <v>1670</v>
      </c>
      <c r="E6140" s="28" t="s">
        <v>380</v>
      </c>
    </row>
    <row r="6141" customFormat="false" ht="15" hidden="false" customHeight="false" outlineLevel="0" collapsed="false">
      <c r="A6141" s="28" t="n">
        <v>166</v>
      </c>
      <c r="B6141" s="29" t="n">
        <v>45473</v>
      </c>
      <c r="C6141" s="28" t="n">
        <v>33323.11</v>
      </c>
      <c r="D6141" s="28" t="n">
        <v>1670</v>
      </c>
      <c r="E6141" s="28" t="s">
        <v>380</v>
      </c>
    </row>
    <row r="6142" customFormat="false" ht="15" hidden="false" customHeight="false" outlineLevel="0" collapsed="false">
      <c r="A6142" s="28" t="n">
        <v>166</v>
      </c>
      <c r="B6142" s="29" t="n">
        <v>45504</v>
      </c>
      <c r="C6142" s="28" t="n">
        <v>34698.94</v>
      </c>
      <c r="D6142" s="28" t="n">
        <v>1670</v>
      </c>
      <c r="E6142" s="28" t="s">
        <v>380</v>
      </c>
    </row>
    <row r="6143" customFormat="false" ht="15" hidden="false" customHeight="false" outlineLevel="0" collapsed="false">
      <c r="A6143" s="28" t="n">
        <v>166</v>
      </c>
      <c r="B6143" s="29" t="n">
        <v>45535</v>
      </c>
      <c r="C6143" s="28" t="n">
        <v>36236.89</v>
      </c>
      <c r="D6143" s="28" t="n">
        <v>1670</v>
      </c>
      <c r="E6143" s="28" t="s">
        <v>380</v>
      </c>
    </row>
    <row r="6144" customFormat="false" ht="15" hidden="false" customHeight="false" outlineLevel="0" collapsed="false">
      <c r="A6144" s="28" t="n">
        <v>166</v>
      </c>
      <c r="B6144" s="29" t="n">
        <v>45565</v>
      </c>
      <c r="C6144" s="28" t="n">
        <v>37525.01</v>
      </c>
      <c r="D6144" s="28" t="n">
        <v>1670</v>
      </c>
      <c r="E6144" s="28" t="s">
        <v>380</v>
      </c>
    </row>
    <row r="6145" customFormat="false" ht="15" hidden="false" customHeight="false" outlineLevel="0" collapsed="false">
      <c r="A6145" s="28" t="n">
        <v>166</v>
      </c>
      <c r="B6145" s="29" t="n">
        <v>45596</v>
      </c>
      <c r="C6145" s="28" t="n">
        <v>38990.22</v>
      </c>
      <c r="D6145" s="28" t="n">
        <v>1670</v>
      </c>
      <c r="E6145" s="28" t="s">
        <v>380</v>
      </c>
    </row>
    <row r="6146" customFormat="false" ht="15" hidden="false" customHeight="false" outlineLevel="0" collapsed="false">
      <c r="A6146" s="28" t="n">
        <v>166</v>
      </c>
      <c r="B6146" s="29" t="n">
        <v>45626</v>
      </c>
      <c r="C6146" s="28" t="n">
        <v>40647.94</v>
      </c>
      <c r="D6146" s="28" t="n">
        <v>1670</v>
      </c>
      <c r="E6146" s="28" t="s">
        <v>380</v>
      </c>
    </row>
    <row r="6147" customFormat="false" ht="15" hidden="false" customHeight="false" outlineLevel="0" collapsed="false">
      <c r="A6147" s="28" t="n">
        <v>166</v>
      </c>
      <c r="B6147" s="29" t="n">
        <v>45657</v>
      </c>
      <c r="C6147" s="28" t="n">
        <v>41925.9</v>
      </c>
      <c r="D6147" s="28" t="n">
        <v>1670</v>
      </c>
      <c r="E6147" s="28" t="s">
        <v>380</v>
      </c>
    </row>
    <row r="6148" customFormat="false" ht="15" hidden="false" customHeight="false" outlineLevel="0" collapsed="false">
      <c r="A6148" s="28" t="n">
        <v>166</v>
      </c>
      <c r="B6148" s="29" t="n">
        <v>45688</v>
      </c>
      <c r="C6148" s="28" t="n">
        <v>43344.72</v>
      </c>
      <c r="D6148" s="28" t="n">
        <v>1670</v>
      </c>
      <c r="E6148" s="28" t="s">
        <v>380</v>
      </c>
    </row>
    <row r="6149" customFormat="false" ht="15" hidden="false" customHeight="false" outlineLevel="0" collapsed="false">
      <c r="A6149" s="28" t="n">
        <v>166</v>
      </c>
      <c r="B6149" s="29" t="n">
        <v>45716</v>
      </c>
      <c r="C6149" s="28" t="n">
        <v>43731.31</v>
      </c>
      <c r="D6149" s="28" t="n">
        <v>437.66</v>
      </c>
      <c r="E6149" s="28" t="s">
        <v>381</v>
      </c>
    </row>
    <row r="6150" customFormat="false" ht="15" hidden="false" customHeight="false" outlineLevel="0" collapsed="false">
      <c r="A6150" s="28" t="n">
        <v>166</v>
      </c>
      <c r="B6150" s="29" t="n">
        <v>45747</v>
      </c>
      <c r="C6150" s="28" t="n">
        <v>45000.71</v>
      </c>
      <c r="D6150" s="28" t="n">
        <v>1670</v>
      </c>
      <c r="E6150" s="28" t="s">
        <v>380</v>
      </c>
    </row>
    <row r="6151" customFormat="false" ht="15" hidden="false" customHeight="false" outlineLevel="0" collapsed="false">
      <c r="A6151" s="28" t="n">
        <v>166</v>
      </c>
      <c r="B6151" s="29" t="n">
        <v>45777</v>
      </c>
      <c r="C6151" s="28" t="n">
        <v>46512.73</v>
      </c>
      <c r="D6151" s="28" t="n">
        <v>1670</v>
      </c>
      <c r="E6151" s="28" t="s">
        <v>380</v>
      </c>
    </row>
    <row r="6152" customFormat="false" ht="15" hidden="false" customHeight="false" outlineLevel="0" collapsed="false">
      <c r="A6152" s="28" t="n">
        <v>166</v>
      </c>
      <c r="B6152" s="29" t="n">
        <v>45808</v>
      </c>
      <c r="C6152" s="28" t="n">
        <v>47306.39</v>
      </c>
      <c r="D6152" s="28" t="n">
        <v>1132.6</v>
      </c>
      <c r="E6152" s="28" t="s">
        <v>381</v>
      </c>
    </row>
    <row r="6153" customFormat="false" ht="15" hidden="false" customHeight="false" outlineLevel="0" collapsed="false">
      <c r="A6153" s="28" t="n">
        <v>166</v>
      </c>
      <c r="B6153" s="29" t="n">
        <v>45838</v>
      </c>
      <c r="C6153" s="28" t="n">
        <v>48824.2</v>
      </c>
      <c r="D6153" s="28" t="n">
        <v>1670</v>
      </c>
      <c r="E6153" s="28" t="s">
        <v>380</v>
      </c>
    </row>
    <row r="6154" customFormat="false" ht="15" hidden="false" customHeight="false" outlineLevel="0" collapsed="false">
      <c r="A6154" s="28" t="n">
        <v>166</v>
      </c>
      <c r="B6154" s="29" t="n">
        <v>45869</v>
      </c>
      <c r="C6154" s="28" t="n">
        <v>50213.54</v>
      </c>
      <c r="D6154" s="28" t="n">
        <v>1670</v>
      </c>
      <c r="E6154" s="28" t="s">
        <v>380</v>
      </c>
    </row>
    <row r="6155" customFormat="false" ht="15" hidden="false" customHeight="false" outlineLevel="0" collapsed="false">
      <c r="A6155" s="28" t="n">
        <v>166</v>
      </c>
      <c r="B6155" s="29" t="n">
        <v>45900</v>
      </c>
      <c r="C6155" s="28" t="n">
        <v>51777.62</v>
      </c>
      <c r="D6155" s="28" t="n">
        <v>1670</v>
      </c>
      <c r="E6155" s="28" t="s">
        <v>380</v>
      </c>
    </row>
    <row r="6156" customFormat="false" ht="15" hidden="false" customHeight="false" outlineLevel="0" collapsed="false">
      <c r="A6156" s="28" t="n">
        <v>166</v>
      </c>
      <c r="B6156" s="29" t="n">
        <v>45930</v>
      </c>
      <c r="C6156" s="28" t="n">
        <v>53424.94</v>
      </c>
      <c r="D6156" s="28" t="n">
        <v>1670</v>
      </c>
      <c r="E6156" s="28" t="s">
        <v>380</v>
      </c>
    </row>
    <row r="6157" customFormat="false" ht="15" hidden="false" customHeight="false" outlineLevel="0" collapsed="false">
      <c r="A6157" s="28" t="n">
        <v>166</v>
      </c>
      <c r="B6157" s="29" t="n">
        <v>45961</v>
      </c>
      <c r="C6157" s="28" t="n">
        <v>54954.21</v>
      </c>
      <c r="D6157" s="28" t="n">
        <v>1670</v>
      </c>
      <c r="E6157" s="28" t="s">
        <v>380</v>
      </c>
    </row>
    <row r="6158" customFormat="false" ht="15" hidden="false" customHeight="false" outlineLevel="0" collapsed="false">
      <c r="A6158" s="28" t="n">
        <v>166</v>
      </c>
      <c r="B6158" s="29" t="n">
        <v>45991</v>
      </c>
      <c r="C6158" s="28" t="n">
        <v>56589.26</v>
      </c>
      <c r="D6158" s="28" t="n">
        <v>1670</v>
      </c>
      <c r="E6158" s="28" t="s">
        <v>380</v>
      </c>
    </row>
    <row r="6159" customFormat="false" ht="15" hidden="false" customHeight="false" outlineLevel="0" collapsed="false">
      <c r="A6159" s="28" t="n">
        <v>166</v>
      </c>
      <c r="B6159" s="29" t="n">
        <v>46022</v>
      </c>
      <c r="C6159" s="28" t="n">
        <v>57786.38</v>
      </c>
      <c r="D6159" s="28" t="n">
        <v>1670</v>
      </c>
      <c r="E6159" s="28" t="s">
        <v>380</v>
      </c>
    </row>
    <row r="6160" customFormat="false" ht="15" hidden="false" customHeight="false" outlineLevel="0" collapsed="false">
      <c r="A6160" s="28" t="n">
        <v>166</v>
      </c>
      <c r="B6160" s="29" t="n">
        <v>46053</v>
      </c>
      <c r="C6160" s="28" t="n">
        <v>57504.64</v>
      </c>
      <c r="D6160" s="28" t="n">
        <v>0</v>
      </c>
      <c r="E6160" s="28" t="s">
        <v>379</v>
      </c>
    </row>
    <row r="6161" customFormat="false" ht="15" hidden="false" customHeight="false" outlineLevel="0" collapsed="false">
      <c r="A6161" s="28" t="n">
        <v>166</v>
      </c>
      <c r="B6161" s="29" t="n">
        <v>46081</v>
      </c>
      <c r="C6161" s="28" t="n">
        <v>59169.78</v>
      </c>
      <c r="D6161" s="28" t="n">
        <v>1670</v>
      </c>
      <c r="E6161" s="28" t="s">
        <v>380</v>
      </c>
    </row>
    <row r="6162" customFormat="false" ht="15" hidden="false" customHeight="false" outlineLevel="0" collapsed="false">
      <c r="A6162" s="28" t="n">
        <v>166</v>
      </c>
      <c r="B6162" s="29" t="n">
        <v>46112</v>
      </c>
      <c r="C6162" s="28" t="n">
        <v>58708.04</v>
      </c>
      <c r="D6162" s="28" t="n">
        <v>0</v>
      </c>
      <c r="E6162" s="28" t="s">
        <v>379</v>
      </c>
    </row>
    <row r="6163" customFormat="false" ht="15" hidden="false" customHeight="false" outlineLevel="0" collapsed="false">
      <c r="A6163" s="28" t="n">
        <v>166</v>
      </c>
      <c r="B6163" s="29" t="n">
        <v>46142</v>
      </c>
      <c r="C6163" s="28" t="n">
        <v>60262.08</v>
      </c>
      <c r="D6163" s="28" t="n">
        <v>1670</v>
      </c>
      <c r="E6163" s="28" t="s">
        <v>380</v>
      </c>
    </row>
    <row r="6164" customFormat="false" ht="15" hidden="false" customHeight="false" outlineLevel="0" collapsed="false">
      <c r="A6164" s="28" t="n">
        <v>166</v>
      </c>
      <c r="B6164" s="29" t="n">
        <v>46173</v>
      </c>
      <c r="C6164" s="28" t="n">
        <v>61874.04</v>
      </c>
      <c r="D6164" s="28" t="n">
        <v>1670</v>
      </c>
      <c r="E6164" s="28" t="s">
        <v>380</v>
      </c>
    </row>
    <row r="6165" customFormat="false" ht="15" hidden="false" customHeight="false" outlineLevel="0" collapsed="false">
      <c r="A6165" s="28" t="n">
        <v>166</v>
      </c>
      <c r="B6165" s="29" t="n">
        <v>46203</v>
      </c>
      <c r="C6165" s="28" t="n">
        <v>62611.08</v>
      </c>
      <c r="D6165" s="28" t="n">
        <v>892.21</v>
      </c>
      <c r="E6165" s="28" t="s">
        <v>381</v>
      </c>
    </row>
    <row r="6166" customFormat="false" ht="15" hidden="false" customHeight="false" outlineLevel="0" collapsed="false">
      <c r="A6166" s="28" t="n">
        <v>166</v>
      </c>
      <c r="B6166" s="29" t="n">
        <v>46234</v>
      </c>
      <c r="C6166" s="28" t="n">
        <v>64029.41</v>
      </c>
      <c r="D6166" s="28" t="n">
        <v>1670</v>
      </c>
      <c r="E6166" s="28" t="s">
        <v>380</v>
      </c>
    </row>
    <row r="6167" customFormat="false" ht="15" hidden="false" customHeight="false" outlineLevel="0" collapsed="false">
      <c r="A6167" s="28" t="n">
        <v>166</v>
      </c>
      <c r="B6167" s="29" t="n">
        <v>46265</v>
      </c>
      <c r="C6167" s="28" t="n">
        <v>65412.58</v>
      </c>
      <c r="D6167" s="28" t="n">
        <v>1670</v>
      </c>
      <c r="E6167" s="28" t="s">
        <v>380</v>
      </c>
    </row>
    <row r="6168" customFormat="false" ht="15" hidden="false" customHeight="false" outlineLevel="0" collapsed="false">
      <c r="A6168" s="28" t="n">
        <v>167</v>
      </c>
      <c r="B6168" s="29" t="n">
        <v>44957</v>
      </c>
      <c r="C6168" s="28" t="n">
        <v>6616.88</v>
      </c>
      <c r="D6168" s="28" t="n">
        <v>1490</v>
      </c>
      <c r="E6168" s="28" t="s">
        <v>380</v>
      </c>
    </row>
    <row r="6169" customFormat="false" ht="15" hidden="false" customHeight="false" outlineLevel="0" collapsed="false">
      <c r="A6169" s="28" t="n">
        <v>167</v>
      </c>
      <c r="B6169" s="29" t="n">
        <v>44985</v>
      </c>
      <c r="C6169" s="28" t="n">
        <v>8062.14</v>
      </c>
      <c r="D6169" s="28" t="n">
        <v>1490</v>
      </c>
      <c r="E6169" s="28" t="s">
        <v>380</v>
      </c>
    </row>
    <row r="6170" customFormat="false" ht="15" hidden="false" customHeight="false" outlineLevel="0" collapsed="false">
      <c r="A6170" s="28" t="n">
        <v>167</v>
      </c>
      <c r="B6170" s="29" t="n">
        <v>45016</v>
      </c>
      <c r="C6170" s="28" t="n">
        <v>9327.15</v>
      </c>
      <c r="D6170" s="28" t="n">
        <v>1490</v>
      </c>
      <c r="E6170" s="28" t="s">
        <v>380</v>
      </c>
    </row>
    <row r="6171" customFormat="false" ht="15" hidden="false" customHeight="false" outlineLevel="0" collapsed="false">
      <c r="A6171" s="28" t="n">
        <v>167</v>
      </c>
      <c r="B6171" s="29" t="n">
        <v>45046</v>
      </c>
      <c r="C6171" s="28" t="n">
        <v>10786.21</v>
      </c>
      <c r="D6171" s="28" t="n">
        <v>1490</v>
      </c>
      <c r="E6171" s="28" t="s">
        <v>380</v>
      </c>
    </row>
    <row r="6172" customFormat="false" ht="15" hidden="false" customHeight="false" outlineLevel="0" collapsed="false">
      <c r="A6172" s="28" t="n">
        <v>167</v>
      </c>
      <c r="B6172" s="29" t="n">
        <v>45077</v>
      </c>
      <c r="C6172" s="28" t="n">
        <v>12158.79</v>
      </c>
      <c r="D6172" s="28" t="n">
        <v>1490</v>
      </c>
      <c r="E6172" s="28" t="s">
        <v>380</v>
      </c>
    </row>
    <row r="6173" customFormat="false" ht="15" hidden="false" customHeight="false" outlineLevel="0" collapsed="false">
      <c r="A6173" s="28" t="n">
        <v>167</v>
      </c>
      <c r="B6173" s="29" t="n">
        <v>45107</v>
      </c>
      <c r="C6173" s="28" t="n">
        <v>13307.76</v>
      </c>
      <c r="D6173" s="28" t="n">
        <v>1490</v>
      </c>
      <c r="E6173" s="28" t="s">
        <v>380</v>
      </c>
    </row>
    <row r="6174" customFormat="false" ht="15" hidden="false" customHeight="false" outlineLevel="0" collapsed="false">
      <c r="A6174" s="28" t="n">
        <v>167</v>
      </c>
      <c r="B6174" s="29" t="n">
        <v>45138</v>
      </c>
      <c r="C6174" s="28" t="n">
        <v>14657.09</v>
      </c>
      <c r="D6174" s="28" t="n">
        <v>1490</v>
      </c>
      <c r="E6174" s="28" t="s">
        <v>380</v>
      </c>
    </row>
    <row r="6175" customFormat="false" ht="15" hidden="false" customHeight="false" outlineLevel="0" collapsed="false">
      <c r="A6175" s="28" t="n">
        <v>167</v>
      </c>
      <c r="B6175" s="29" t="n">
        <v>45169</v>
      </c>
      <c r="C6175" s="28" t="n">
        <v>15805.33</v>
      </c>
      <c r="D6175" s="28" t="n">
        <v>1490</v>
      </c>
      <c r="E6175" s="28" t="s">
        <v>380</v>
      </c>
    </row>
    <row r="6176" customFormat="false" ht="15" hidden="false" customHeight="false" outlineLevel="0" collapsed="false">
      <c r="A6176" s="28" t="n">
        <v>167</v>
      </c>
      <c r="B6176" s="29" t="n">
        <v>45199</v>
      </c>
      <c r="C6176" s="28" t="n">
        <v>16999.69</v>
      </c>
      <c r="D6176" s="28" t="n">
        <v>1490</v>
      </c>
      <c r="E6176" s="28" t="s">
        <v>380</v>
      </c>
    </row>
    <row r="6177" customFormat="false" ht="15" hidden="false" customHeight="false" outlineLevel="0" collapsed="false">
      <c r="A6177" s="28" t="n">
        <v>167</v>
      </c>
      <c r="B6177" s="29" t="n">
        <v>45230</v>
      </c>
      <c r="C6177" s="28" t="n">
        <v>18369.54</v>
      </c>
      <c r="D6177" s="28" t="n">
        <v>1490</v>
      </c>
      <c r="E6177" s="28" t="s">
        <v>380</v>
      </c>
    </row>
    <row r="6178" customFormat="false" ht="15" hidden="false" customHeight="false" outlineLevel="0" collapsed="false">
      <c r="A6178" s="28" t="n">
        <v>167</v>
      </c>
      <c r="B6178" s="29" t="n">
        <v>45260</v>
      </c>
      <c r="C6178" s="28" t="n">
        <v>19535.18</v>
      </c>
      <c r="D6178" s="28" t="n">
        <v>1490</v>
      </c>
      <c r="E6178" s="28" t="s">
        <v>380</v>
      </c>
    </row>
    <row r="6179" customFormat="false" ht="15" hidden="false" customHeight="false" outlineLevel="0" collapsed="false">
      <c r="A6179" s="28" t="n">
        <v>167</v>
      </c>
      <c r="B6179" s="29" t="n">
        <v>45291</v>
      </c>
      <c r="C6179" s="28" t="n">
        <v>20929.17</v>
      </c>
      <c r="D6179" s="28" t="n">
        <v>1490</v>
      </c>
      <c r="E6179" s="28" t="s">
        <v>380</v>
      </c>
    </row>
    <row r="6180" customFormat="false" ht="15" hidden="false" customHeight="false" outlineLevel="0" collapsed="false">
      <c r="A6180" s="28" t="n">
        <v>167</v>
      </c>
      <c r="B6180" s="29" t="n">
        <v>45322</v>
      </c>
      <c r="C6180" s="28" t="n">
        <v>20728.14</v>
      </c>
      <c r="D6180" s="28" t="n">
        <v>0</v>
      </c>
      <c r="E6180" s="28" t="s">
        <v>379</v>
      </c>
    </row>
    <row r="6181" customFormat="false" ht="15" hidden="false" customHeight="false" outlineLevel="0" collapsed="false">
      <c r="A6181" s="28" t="n">
        <v>167</v>
      </c>
      <c r="B6181" s="29" t="n">
        <v>45351</v>
      </c>
      <c r="C6181" s="28" t="n">
        <v>21937.7</v>
      </c>
      <c r="D6181" s="28" t="n">
        <v>1490</v>
      </c>
      <c r="E6181" s="28" t="s">
        <v>380</v>
      </c>
    </row>
    <row r="6182" customFormat="false" ht="15" hidden="false" customHeight="false" outlineLevel="0" collapsed="false">
      <c r="A6182" s="28" t="n">
        <v>167</v>
      </c>
      <c r="B6182" s="29" t="n">
        <v>45382</v>
      </c>
      <c r="C6182" s="28" t="n">
        <v>22994.3</v>
      </c>
      <c r="D6182" s="28" t="n">
        <v>1490</v>
      </c>
      <c r="E6182" s="28" t="s">
        <v>380</v>
      </c>
    </row>
    <row r="6183" customFormat="false" ht="15" hidden="false" customHeight="false" outlineLevel="0" collapsed="false">
      <c r="A6183" s="28" t="n">
        <v>167</v>
      </c>
      <c r="B6183" s="29" t="n">
        <v>45412</v>
      </c>
      <c r="C6183" s="28" t="n">
        <v>24214.19</v>
      </c>
      <c r="D6183" s="28" t="n">
        <v>1490</v>
      </c>
      <c r="E6183" s="28" t="s">
        <v>380</v>
      </c>
    </row>
    <row r="6184" customFormat="false" ht="15" hidden="false" customHeight="false" outlineLevel="0" collapsed="false">
      <c r="A6184" s="28" t="n">
        <v>167</v>
      </c>
      <c r="B6184" s="29" t="n">
        <v>45443</v>
      </c>
      <c r="C6184" s="28" t="n">
        <v>25432.21</v>
      </c>
      <c r="D6184" s="28" t="n">
        <v>1490</v>
      </c>
      <c r="E6184" s="28" t="s">
        <v>380</v>
      </c>
    </row>
    <row r="6185" customFormat="false" ht="15" hidden="false" customHeight="false" outlineLevel="0" collapsed="false">
      <c r="A6185" s="28" t="n">
        <v>167</v>
      </c>
      <c r="B6185" s="29" t="n">
        <v>45473</v>
      </c>
      <c r="C6185" s="28" t="n">
        <v>26746.46</v>
      </c>
      <c r="D6185" s="28" t="n">
        <v>1490</v>
      </c>
      <c r="E6185" s="28" t="s">
        <v>380</v>
      </c>
    </row>
    <row r="6186" customFormat="false" ht="15" hidden="false" customHeight="false" outlineLevel="0" collapsed="false">
      <c r="A6186" s="28" t="n">
        <v>167</v>
      </c>
      <c r="B6186" s="29" t="n">
        <v>45504</v>
      </c>
      <c r="C6186" s="28" t="n">
        <v>26471.61</v>
      </c>
      <c r="D6186" s="28" t="n">
        <v>0</v>
      </c>
      <c r="E6186" s="28" t="s">
        <v>379</v>
      </c>
    </row>
    <row r="6187" customFormat="false" ht="15" hidden="false" customHeight="false" outlineLevel="0" collapsed="false">
      <c r="A6187" s="28" t="n">
        <v>167</v>
      </c>
      <c r="B6187" s="29" t="n">
        <v>45535</v>
      </c>
      <c r="C6187" s="28" t="n">
        <v>27596.94</v>
      </c>
      <c r="D6187" s="28" t="n">
        <v>1490</v>
      </c>
      <c r="E6187" s="28" t="s">
        <v>380</v>
      </c>
    </row>
    <row r="6188" customFormat="false" ht="15" hidden="false" customHeight="false" outlineLevel="0" collapsed="false">
      <c r="A6188" s="28" t="n">
        <v>167</v>
      </c>
      <c r="B6188" s="29" t="n">
        <v>45565</v>
      </c>
      <c r="C6188" s="28" t="n">
        <v>28952.63</v>
      </c>
      <c r="D6188" s="28" t="n">
        <v>1490</v>
      </c>
      <c r="E6188" s="28" t="s">
        <v>380</v>
      </c>
    </row>
    <row r="6189" customFormat="false" ht="15" hidden="false" customHeight="false" outlineLevel="0" collapsed="false">
      <c r="A6189" s="28" t="n">
        <v>167</v>
      </c>
      <c r="B6189" s="29" t="n">
        <v>45596</v>
      </c>
      <c r="C6189" s="28" t="n">
        <v>30270.4</v>
      </c>
      <c r="D6189" s="28" t="n">
        <v>1490</v>
      </c>
      <c r="E6189" s="28" t="s">
        <v>380</v>
      </c>
    </row>
    <row r="6190" customFormat="false" ht="15" hidden="false" customHeight="false" outlineLevel="0" collapsed="false">
      <c r="A6190" s="28" t="n">
        <v>167</v>
      </c>
      <c r="B6190" s="29" t="n">
        <v>45626</v>
      </c>
      <c r="C6190" s="28" t="n">
        <v>31569.7</v>
      </c>
      <c r="D6190" s="28" t="n">
        <v>1490</v>
      </c>
      <c r="E6190" s="28" t="s">
        <v>380</v>
      </c>
    </row>
    <row r="6191" customFormat="false" ht="15" hidden="false" customHeight="false" outlineLevel="0" collapsed="false">
      <c r="A6191" s="28" t="n">
        <v>167</v>
      </c>
      <c r="B6191" s="29" t="n">
        <v>45657</v>
      </c>
      <c r="C6191" s="28" t="n">
        <v>32902.98</v>
      </c>
      <c r="D6191" s="28" t="n">
        <v>1490</v>
      </c>
      <c r="E6191" s="28" t="s">
        <v>380</v>
      </c>
    </row>
    <row r="6192" customFormat="false" ht="15" hidden="false" customHeight="false" outlineLevel="0" collapsed="false">
      <c r="A6192" s="28" t="n">
        <v>167</v>
      </c>
      <c r="B6192" s="29" t="n">
        <v>45688</v>
      </c>
      <c r="C6192" s="28" t="n">
        <v>33475.82</v>
      </c>
      <c r="D6192" s="28" t="n">
        <v>821.6</v>
      </c>
      <c r="E6192" s="28" t="s">
        <v>381</v>
      </c>
    </row>
    <row r="6193" customFormat="false" ht="15" hidden="false" customHeight="false" outlineLevel="0" collapsed="false">
      <c r="A6193" s="28" t="n">
        <v>167</v>
      </c>
      <c r="B6193" s="29" t="n">
        <v>45716</v>
      </c>
      <c r="C6193" s="28" t="n">
        <v>34552.14</v>
      </c>
      <c r="D6193" s="28" t="n">
        <v>1490</v>
      </c>
      <c r="E6193" s="28" t="s">
        <v>380</v>
      </c>
    </row>
    <row r="6194" customFormat="false" ht="15" hidden="false" customHeight="false" outlineLevel="0" collapsed="false">
      <c r="A6194" s="28" t="n">
        <v>167</v>
      </c>
      <c r="B6194" s="29" t="n">
        <v>45747</v>
      </c>
      <c r="C6194" s="28" t="n">
        <v>36002.99</v>
      </c>
      <c r="D6194" s="28" t="n">
        <v>1490</v>
      </c>
      <c r="E6194" s="28" t="s">
        <v>380</v>
      </c>
    </row>
    <row r="6195" customFormat="false" ht="15" hidden="false" customHeight="false" outlineLevel="0" collapsed="false">
      <c r="A6195" s="28" t="n">
        <v>167</v>
      </c>
      <c r="B6195" s="29" t="n">
        <v>45777</v>
      </c>
      <c r="C6195" s="28" t="n">
        <v>35916.08</v>
      </c>
      <c r="D6195" s="28" t="n">
        <v>358.5</v>
      </c>
      <c r="E6195" s="28" t="s">
        <v>381</v>
      </c>
    </row>
    <row r="6196" customFormat="false" ht="15" hidden="false" customHeight="false" outlineLevel="0" collapsed="false">
      <c r="A6196" s="28" t="n">
        <v>167</v>
      </c>
      <c r="B6196" s="29" t="n">
        <v>45808</v>
      </c>
      <c r="C6196" s="28" t="n">
        <v>37118.21</v>
      </c>
      <c r="D6196" s="28" t="n">
        <v>1490</v>
      </c>
      <c r="E6196" s="28" t="s">
        <v>380</v>
      </c>
    </row>
    <row r="6197" customFormat="false" ht="15" hidden="false" customHeight="false" outlineLevel="0" collapsed="false">
      <c r="A6197" s="28" t="n">
        <v>167</v>
      </c>
      <c r="B6197" s="29" t="n">
        <v>45838</v>
      </c>
      <c r="C6197" s="28" t="n">
        <v>38256.51</v>
      </c>
      <c r="D6197" s="28" t="n">
        <v>1490</v>
      </c>
      <c r="E6197" s="28" t="s">
        <v>380</v>
      </c>
    </row>
    <row r="6198" customFormat="false" ht="15" hidden="false" customHeight="false" outlineLevel="0" collapsed="false">
      <c r="A6198" s="28" t="n">
        <v>167</v>
      </c>
      <c r="B6198" s="29" t="n">
        <v>45869</v>
      </c>
      <c r="C6198" s="28" t="n">
        <v>39645.55</v>
      </c>
      <c r="D6198" s="28" t="n">
        <v>1490</v>
      </c>
      <c r="E6198" s="28" t="s">
        <v>380</v>
      </c>
    </row>
    <row r="6199" customFormat="false" ht="15" hidden="false" customHeight="false" outlineLevel="0" collapsed="false">
      <c r="A6199" s="28" t="n">
        <v>167</v>
      </c>
      <c r="B6199" s="29" t="n">
        <v>45900</v>
      </c>
      <c r="C6199" s="28" t="n">
        <v>40719.38</v>
      </c>
      <c r="D6199" s="28" t="n">
        <v>1490</v>
      </c>
      <c r="E6199" s="28" t="s">
        <v>380</v>
      </c>
    </row>
    <row r="6200" customFormat="false" ht="15" hidden="false" customHeight="false" outlineLevel="0" collapsed="false">
      <c r="A6200" s="28" t="n">
        <v>167</v>
      </c>
      <c r="B6200" s="29" t="n">
        <v>45930</v>
      </c>
      <c r="C6200" s="28" t="n">
        <v>42083.82</v>
      </c>
      <c r="D6200" s="28" t="n">
        <v>1490</v>
      </c>
      <c r="E6200" s="28" t="s">
        <v>380</v>
      </c>
    </row>
    <row r="6201" customFormat="false" ht="15" hidden="false" customHeight="false" outlineLevel="0" collapsed="false">
      <c r="A6201" s="28" t="n">
        <v>167</v>
      </c>
      <c r="B6201" s="29" t="n">
        <v>45961</v>
      </c>
      <c r="C6201" s="28" t="n">
        <v>43340.91</v>
      </c>
      <c r="D6201" s="28" t="n">
        <v>1490</v>
      </c>
      <c r="E6201" s="28" t="s">
        <v>380</v>
      </c>
    </row>
    <row r="6202" customFormat="false" ht="15" hidden="false" customHeight="false" outlineLevel="0" collapsed="false">
      <c r="A6202" s="28" t="n">
        <v>167</v>
      </c>
      <c r="B6202" s="29" t="n">
        <v>45991</v>
      </c>
      <c r="C6202" s="28" t="n">
        <v>44696.67</v>
      </c>
      <c r="D6202" s="28" t="n">
        <v>1490</v>
      </c>
      <c r="E6202" s="28" t="s">
        <v>380</v>
      </c>
    </row>
    <row r="6203" customFormat="false" ht="15" hidden="false" customHeight="false" outlineLevel="0" collapsed="false">
      <c r="A6203" s="28" t="n">
        <v>167</v>
      </c>
      <c r="B6203" s="29" t="n">
        <v>46022</v>
      </c>
      <c r="C6203" s="28" t="n">
        <v>45840.29</v>
      </c>
      <c r="D6203" s="28" t="n">
        <v>1490</v>
      </c>
      <c r="E6203" s="28" t="s">
        <v>380</v>
      </c>
    </row>
    <row r="6204" customFormat="false" ht="15" hidden="false" customHeight="false" outlineLevel="0" collapsed="false">
      <c r="A6204" s="28" t="n">
        <v>167</v>
      </c>
      <c r="B6204" s="29" t="n">
        <v>46053</v>
      </c>
      <c r="C6204" s="28" t="n">
        <v>46965.4</v>
      </c>
      <c r="D6204" s="28" t="n">
        <v>1490</v>
      </c>
      <c r="E6204" s="28" t="s">
        <v>380</v>
      </c>
    </row>
    <row r="6205" customFormat="false" ht="15" hidden="false" customHeight="false" outlineLevel="0" collapsed="false">
      <c r="A6205" s="28" t="n">
        <v>167</v>
      </c>
      <c r="B6205" s="29" t="n">
        <v>46081</v>
      </c>
      <c r="C6205" s="28" t="n">
        <v>48227.98</v>
      </c>
      <c r="D6205" s="28" t="n">
        <v>1490</v>
      </c>
      <c r="E6205" s="28" t="s">
        <v>380</v>
      </c>
    </row>
    <row r="6206" customFormat="false" ht="15" hidden="false" customHeight="false" outlineLevel="0" collapsed="false">
      <c r="A6206" s="28" t="n">
        <v>167</v>
      </c>
      <c r="B6206" s="29" t="n">
        <v>46112</v>
      </c>
      <c r="C6206" s="28" t="n">
        <v>49509.1</v>
      </c>
      <c r="D6206" s="28" t="n">
        <v>1490</v>
      </c>
      <c r="E6206" s="28" t="s">
        <v>380</v>
      </c>
    </row>
    <row r="6207" customFormat="false" ht="15" hidden="false" customHeight="false" outlineLevel="0" collapsed="false">
      <c r="A6207" s="28" t="n">
        <v>167</v>
      </c>
      <c r="B6207" s="29" t="n">
        <v>46142</v>
      </c>
      <c r="C6207" s="28" t="n">
        <v>49629.48</v>
      </c>
      <c r="D6207" s="28" t="n">
        <v>481.61</v>
      </c>
      <c r="E6207" s="28" t="s">
        <v>381</v>
      </c>
    </row>
    <row r="6208" customFormat="false" ht="15" hidden="false" customHeight="false" outlineLevel="0" collapsed="false">
      <c r="A6208" s="28" t="n">
        <v>167</v>
      </c>
      <c r="B6208" s="29" t="n">
        <v>46173</v>
      </c>
      <c r="C6208" s="28" t="n">
        <v>51095.54</v>
      </c>
      <c r="D6208" s="28" t="n">
        <v>1490</v>
      </c>
      <c r="E6208" s="28" t="s">
        <v>380</v>
      </c>
    </row>
    <row r="6209" customFormat="false" ht="15" hidden="false" customHeight="false" outlineLevel="0" collapsed="false">
      <c r="A6209" s="28" t="n">
        <v>167</v>
      </c>
      <c r="B6209" s="29" t="n">
        <v>46203</v>
      </c>
      <c r="C6209" s="28" t="n">
        <v>51986.24</v>
      </c>
      <c r="D6209" s="28" t="n">
        <v>892.46</v>
      </c>
      <c r="E6209" s="28" t="s">
        <v>381</v>
      </c>
    </row>
    <row r="6210" customFormat="false" ht="15" hidden="false" customHeight="false" outlineLevel="0" collapsed="false">
      <c r="A6210" s="28" t="n">
        <v>167</v>
      </c>
      <c r="B6210" s="29" t="n">
        <v>46234</v>
      </c>
      <c r="C6210" s="28" t="n">
        <v>53258.87</v>
      </c>
      <c r="D6210" s="28" t="n">
        <v>1490</v>
      </c>
      <c r="E6210" s="28" t="s">
        <v>380</v>
      </c>
    </row>
    <row r="6211" customFormat="false" ht="15" hidden="false" customHeight="false" outlineLevel="0" collapsed="false">
      <c r="A6211" s="28" t="n">
        <v>167</v>
      </c>
      <c r="B6211" s="29" t="n">
        <v>46265</v>
      </c>
      <c r="C6211" s="28" t="n">
        <v>52873.72</v>
      </c>
      <c r="D6211" s="28" t="n">
        <v>0</v>
      </c>
      <c r="E6211" s="28" t="s">
        <v>379</v>
      </c>
    </row>
    <row r="6212" customFormat="false" ht="15" hidden="false" customHeight="false" outlineLevel="0" collapsed="false">
      <c r="A6212" s="28" t="n">
        <v>168</v>
      </c>
      <c r="B6212" s="29" t="n">
        <v>44957</v>
      </c>
      <c r="C6212" s="28" t="n">
        <v>11897.26</v>
      </c>
      <c r="D6212" s="28" t="n">
        <v>1920</v>
      </c>
      <c r="E6212" s="28" t="s">
        <v>380</v>
      </c>
    </row>
    <row r="6213" customFormat="false" ht="15" hidden="false" customHeight="false" outlineLevel="0" collapsed="false">
      <c r="A6213" s="28" t="n">
        <v>168</v>
      </c>
      <c r="B6213" s="29" t="n">
        <v>44985</v>
      </c>
      <c r="C6213" s="28" t="n">
        <v>13351.31</v>
      </c>
      <c r="D6213" s="28" t="n">
        <v>1920</v>
      </c>
      <c r="E6213" s="28" t="s">
        <v>380</v>
      </c>
    </row>
    <row r="6214" customFormat="false" ht="15" hidden="false" customHeight="false" outlineLevel="0" collapsed="false">
      <c r="A6214" s="28" t="n">
        <v>168</v>
      </c>
      <c r="B6214" s="29" t="n">
        <v>45016</v>
      </c>
      <c r="C6214" s="28" t="n">
        <v>14733.19</v>
      </c>
      <c r="D6214" s="28" t="n">
        <v>1920</v>
      </c>
      <c r="E6214" s="28" t="s">
        <v>380</v>
      </c>
    </row>
    <row r="6215" customFormat="false" ht="15" hidden="false" customHeight="false" outlineLevel="0" collapsed="false">
      <c r="A6215" s="28" t="n">
        <v>168</v>
      </c>
      <c r="B6215" s="29" t="n">
        <v>45046</v>
      </c>
      <c r="C6215" s="28" t="n">
        <v>16593.71</v>
      </c>
      <c r="D6215" s="28" t="n">
        <v>1920</v>
      </c>
      <c r="E6215" s="28" t="s">
        <v>380</v>
      </c>
    </row>
    <row r="6216" customFormat="false" ht="15" hidden="false" customHeight="false" outlineLevel="0" collapsed="false">
      <c r="A6216" s="28" t="n">
        <v>168</v>
      </c>
      <c r="B6216" s="29" t="n">
        <v>45077</v>
      </c>
      <c r="C6216" s="28" t="n">
        <v>16987.23</v>
      </c>
      <c r="D6216" s="28" t="n">
        <v>454.93</v>
      </c>
      <c r="E6216" s="28" t="s">
        <v>381</v>
      </c>
    </row>
    <row r="6217" customFormat="false" ht="15" hidden="false" customHeight="false" outlineLevel="0" collapsed="false">
      <c r="A6217" s="28" t="n">
        <v>168</v>
      </c>
      <c r="B6217" s="29" t="n">
        <v>45107</v>
      </c>
      <c r="C6217" s="28" t="n">
        <v>18663.51</v>
      </c>
      <c r="D6217" s="28" t="n">
        <v>1920</v>
      </c>
      <c r="E6217" s="28" t="s">
        <v>380</v>
      </c>
    </row>
    <row r="6218" customFormat="false" ht="15" hidden="false" customHeight="false" outlineLevel="0" collapsed="false">
      <c r="A6218" s="28" t="n">
        <v>168</v>
      </c>
      <c r="B6218" s="29" t="n">
        <v>45138</v>
      </c>
      <c r="C6218" s="28" t="n">
        <v>20562.48</v>
      </c>
      <c r="D6218" s="28" t="n">
        <v>1920</v>
      </c>
      <c r="E6218" s="28" t="s">
        <v>380</v>
      </c>
    </row>
    <row r="6219" customFormat="false" ht="15" hidden="false" customHeight="false" outlineLevel="0" collapsed="false">
      <c r="A6219" s="28" t="n">
        <v>168</v>
      </c>
      <c r="B6219" s="29" t="n">
        <v>45169</v>
      </c>
      <c r="C6219" s="28" t="n">
        <v>22384.43</v>
      </c>
      <c r="D6219" s="28" t="n">
        <v>1920</v>
      </c>
      <c r="E6219" s="28" t="s">
        <v>380</v>
      </c>
    </row>
    <row r="6220" customFormat="false" ht="15" hidden="false" customHeight="false" outlineLevel="0" collapsed="false">
      <c r="A6220" s="28" t="n">
        <v>168</v>
      </c>
      <c r="B6220" s="29" t="n">
        <v>45199</v>
      </c>
      <c r="C6220" s="28" t="n">
        <v>24139.34</v>
      </c>
      <c r="D6220" s="28" t="n">
        <v>1920</v>
      </c>
      <c r="E6220" s="28" t="s">
        <v>380</v>
      </c>
    </row>
    <row r="6221" customFormat="false" ht="15" hidden="false" customHeight="false" outlineLevel="0" collapsed="false">
      <c r="A6221" s="28" t="n">
        <v>168</v>
      </c>
      <c r="B6221" s="29" t="n">
        <v>45230</v>
      </c>
      <c r="C6221" s="28" t="n">
        <v>25499.62</v>
      </c>
      <c r="D6221" s="28" t="n">
        <v>1920</v>
      </c>
      <c r="E6221" s="28" t="s">
        <v>380</v>
      </c>
    </row>
    <row r="6222" customFormat="false" ht="15" hidden="false" customHeight="false" outlineLevel="0" collapsed="false">
      <c r="A6222" s="28" t="n">
        <v>168</v>
      </c>
      <c r="B6222" s="29" t="n">
        <v>45260</v>
      </c>
      <c r="C6222" s="28" t="n">
        <v>26930.48</v>
      </c>
      <c r="D6222" s="28" t="n">
        <v>1920</v>
      </c>
      <c r="E6222" s="28" t="s">
        <v>380</v>
      </c>
    </row>
    <row r="6223" customFormat="false" ht="15" hidden="false" customHeight="false" outlineLevel="0" collapsed="false">
      <c r="A6223" s="28" t="n">
        <v>168</v>
      </c>
      <c r="B6223" s="29" t="n">
        <v>45291</v>
      </c>
      <c r="C6223" s="28" t="n">
        <v>28689.59</v>
      </c>
      <c r="D6223" s="28" t="n">
        <v>1920</v>
      </c>
      <c r="E6223" s="28" t="s">
        <v>380</v>
      </c>
    </row>
    <row r="6224" customFormat="false" ht="15" hidden="false" customHeight="false" outlineLevel="0" collapsed="false">
      <c r="A6224" s="28" t="n">
        <v>168</v>
      </c>
      <c r="B6224" s="29" t="n">
        <v>45322</v>
      </c>
      <c r="C6224" s="28" t="n">
        <v>30226.21</v>
      </c>
      <c r="D6224" s="28" t="n">
        <v>1920</v>
      </c>
      <c r="E6224" s="28" t="s">
        <v>380</v>
      </c>
    </row>
    <row r="6225" customFormat="false" ht="15" hidden="false" customHeight="false" outlineLevel="0" collapsed="false">
      <c r="A6225" s="28" t="n">
        <v>168</v>
      </c>
      <c r="B6225" s="29" t="n">
        <v>45351</v>
      </c>
      <c r="C6225" s="28" t="n">
        <v>31763.98</v>
      </c>
      <c r="D6225" s="28" t="n">
        <v>1920</v>
      </c>
      <c r="E6225" s="28" t="s">
        <v>380</v>
      </c>
    </row>
    <row r="6226" customFormat="false" ht="15" hidden="false" customHeight="false" outlineLevel="0" collapsed="false">
      <c r="A6226" s="28" t="n">
        <v>168</v>
      </c>
      <c r="B6226" s="29" t="n">
        <v>45382</v>
      </c>
      <c r="C6226" s="28" t="n">
        <v>33116.66</v>
      </c>
      <c r="D6226" s="28" t="n">
        <v>1920</v>
      </c>
      <c r="E6226" s="28" t="s">
        <v>380</v>
      </c>
    </row>
    <row r="6227" customFormat="false" ht="15" hidden="false" customHeight="false" outlineLevel="0" collapsed="false">
      <c r="A6227" s="28" t="n">
        <v>168</v>
      </c>
      <c r="B6227" s="29" t="n">
        <v>45412</v>
      </c>
      <c r="C6227" s="28" t="n">
        <v>33766.55</v>
      </c>
      <c r="D6227" s="28" t="n">
        <v>743.06</v>
      </c>
      <c r="E6227" s="28" t="s">
        <v>381</v>
      </c>
    </row>
    <row r="6228" customFormat="false" ht="15" hidden="false" customHeight="false" outlineLevel="0" collapsed="false">
      <c r="A6228" s="28" t="n">
        <v>168</v>
      </c>
      <c r="B6228" s="29" t="n">
        <v>45443</v>
      </c>
      <c r="C6228" s="28" t="n">
        <v>35623.82</v>
      </c>
      <c r="D6228" s="28" t="n">
        <v>1920</v>
      </c>
      <c r="E6228" s="28" t="s">
        <v>380</v>
      </c>
    </row>
    <row r="6229" customFormat="false" ht="15" hidden="false" customHeight="false" outlineLevel="0" collapsed="false">
      <c r="A6229" s="28" t="n">
        <v>168</v>
      </c>
      <c r="B6229" s="29" t="n">
        <v>45473</v>
      </c>
      <c r="C6229" s="28" t="n">
        <v>37528.55</v>
      </c>
      <c r="D6229" s="28" t="n">
        <v>1920</v>
      </c>
      <c r="E6229" s="28" t="s">
        <v>380</v>
      </c>
    </row>
    <row r="6230" customFormat="false" ht="15" hidden="false" customHeight="false" outlineLevel="0" collapsed="false">
      <c r="A6230" s="28" t="n">
        <v>168</v>
      </c>
      <c r="B6230" s="29" t="n">
        <v>45504</v>
      </c>
      <c r="C6230" s="28" t="n">
        <v>39313.69</v>
      </c>
      <c r="D6230" s="28" t="n">
        <v>1920</v>
      </c>
      <c r="E6230" s="28" t="s">
        <v>380</v>
      </c>
    </row>
    <row r="6231" customFormat="false" ht="15" hidden="false" customHeight="false" outlineLevel="0" collapsed="false">
      <c r="A6231" s="28" t="n">
        <v>168</v>
      </c>
      <c r="B6231" s="29" t="n">
        <v>45535</v>
      </c>
      <c r="C6231" s="28" t="n">
        <v>41232.96</v>
      </c>
      <c r="D6231" s="28" t="n">
        <v>1920</v>
      </c>
      <c r="E6231" s="28" t="s">
        <v>380</v>
      </c>
    </row>
    <row r="6232" customFormat="false" ht="15" hidden="false" customHeight="false" outlineLevel="0" collapsed="false">
      <c r="A6232" s="28" t="n">
        <v>168</v>
      </c>
      <c r="B6232" s="29" t="n">
        <v>45565</v>
      </c>
      <c r="C6232" s="28" t="n">
        <v>41314.64</v>
      </c>
      <c r="D6232" s="28" t="n">
        <v>437.19</v>
      </c>
      <c r="E6232" s="28" t="s">
        <v>381</v>
      </c>
    </row>
    <row r="6233" customFormat="false" ht="15" hidden="false" customHeight="false" outlineLevel="0" collapsed="false">
      <c r="A6233" s="28" t="n">
        <v>168</v>
      </c>
      <c r="B6233" s="29" t="n">
        <v>45596</v>
      </c>
      <c r="C6233" s="28" t="n">
        <v>42898.48</v>
      </c>
      <c r="D6233" s="28" t="n">
        <v>1920</v>
      </c>
      <c r="E6233" s="28" t="s">
        <v>380</v>
      </c>
    </row>
    <row r="6234" customFormat="false" ht="15" hidden="false" customHeight="false" outlineLevel="0" collapsed="false">
      <c r="A6234" s="28" t="n">
        <v>168</v>
      </c>
      <c r="B6234" s="29" t="n">
        <v>45626</v>
      </c>
      <c r="C6234" s="28" t="n">
        <v>44585.65</v>
      </c>
      <c r="D6234" s="28" t="n">
        <v>1920</v>
      </c>
      <c r="E6234" s="28" t="s">
        <v>380</v>
      </c>
    </row>
    <row r="6235" customFormat="false" ht="15" hidden="false" customHeight="false" outlineLevel="0" collapsed="false">
      <c r="A6235" s="28" t="n">
        <v>168</v>
      </c>
      <c r="B6235" s="29" t="n">
        <v>45657</v>
      </c>
      <c r="C6235" s="28" t="n">
        <v>46091.31</v>
      </c>
      <c r="D6235" s="28" t="n">
        <v>1920</v>
      </c>
      <c r="E6235" s="28" t="s">
        <v>380</v>
      </c>
    </row>
    <row r="6236" customFormat="false" ht="15" hidden="false" customHeight="false" outlineLevel="0" collapsed="false">
      <c r="A6236" s="28" t="n">
        <v>168</v>
      </c>
      <c r="B6236" s="29" t="n">
        <v>45688</v>
      </c>
      <c r="C6236" s="28" t="n">
        <v>47459.94</v>
      </c>
      <c r="D6236" s="28" t="n">
        <v>1920</v>
      </c>
      <c r="E6236" s="28" t="s">
        <v>380</v>
      </c>
    </row>
    <row r="6237" customFormat="false" ht="15" hidden="false" customHeight="false" outlineLevel="0" collapsed="false">
      <c r="A6237" s="28" t="n">
        <v>168</v>
      </c>
      <c r="B6237" s="29" t="n">
        <v>45716</v>
      </c>
      <c r="C6237" s="28" t="n">
        <v>49006.93</v>
      </c>
      <c r="D6237" s="28" t="n">
        <v>1920</v>
      </c>
      <c r="E6237" s="28" t="s">
        <v>380</v>
      </c>
    </row>
    <row r="6238" customFormat="false" ht="15" hidden="false" customHeight="false" outlineLevel="0" collapsed="false">
      <c r="A6238" s="28" t="n">
        <v>168</v>
      </c>
      <c r="B6238" s="29" t="n">
        <v>45747</v>
      </c>
      <c r="C6238" s="28" t="n">
        <v>50867.16</v>
      </c>
      <c r="D6238" s="28" t="n">
        <v>1920</v>
      </c>
      <c r="E6238" s="28" t="s">
        <v>380</v>
      </c>
    </row>
    <row r="6239" customFormat="false" ht="15" hidden="false" customHeight="false" outlineLevel="0" collapsed="false">
      <c r="A6239" s="28" t="n">
        <v>168</v>
      </c>
      <c r="B6239" s="29" t="n">
        <v>45777</v>
      </c>
      <c r="C6239" s="28" t="n">
        <v>52233.32</v>
      </c>
      <c r="D6239" s="28" t="n">
        <v>1920</v>
      </c>
      <c r="E6239" s="28" t="s">
        <v>380</v>
      </c>
    </row>
    <row r="6240" customFormat="false" ht="15" hidden="false" customHeight="false" outlineLevel="0" collapsed="false">
      <c r="A6240" s="28" t="n">
        <v>168</v>
      </c>
      <c r="B6240" s="29" t="n">
        <v>45808</v>
      </c>
      <c r="C6240" s="28" t="n">
        <v>52950.12</v>
      </c>
      <c r="D6240" s="28" t="n">
        <v>1116.81</v>
      </c>
      <c r="E6240" s="28" t="s">
        <v>381</v>
      </c>
    </row>
    <row r="6241" customFormat="false" ht="15" hidden="false" customHeight="false" outlineLevel="0" collapsed="false">
      <c r="A6241" s="28" t="n">
        <v>168</v>
      </c>
      <c r="B6241" s="29" t="n">
        <v>45838</v>
      </c>
      <c r="C6241" s="28" t="n">
        <v>54578.34</v>
      </c>
      <c r="D6241" s="28" t="n">
        <v>1920</v>
      </c>
      <c r="E6241" s="28" t="s">
        <v>380</v>
      </c>
    </row>
    <row r="6242" customFormat="false" ht="15" hidden="false" customHeight="false" outlineLevel="0" collapsed="false">
      <c r="A6242" s="28" t="n">
        <v>168</v>
      </c>
      <c r="B6242" s="29" t="n">
        <v>45869</v>
      </c>
      <c r="C6242" s="28" t="n">
        <v>56410.65</v>
      </c>
      <c r="D6242" s="28" t="n">
        <v>1920</v>
      </c>
      <c r="E6242" s="28" t="s">
        <v>380</v>
      </c>
    </row>
    <row r="6243" customFormat="false" ht="15" hidden="false" customHeight="false" outlineLevel="0" collapsed="false">
      <c r="A6243" s="28" t="n">
        <v>168</v>
      </c>
      <c r="B6243" s="29" t="n">
        <v>45900</v>
      </c>
      <c r="C6243" s="28" t="n">
        <v>57088.13</v>
      </c>
      <c r="D6243" s="28" t="n">
        <v>1145.07</v>
      </c>
      <c r="E6243" s="28" t="s">
        <v>381</v>
      </c>
    </row>
    <row r="6244" customFormat="false" ht="15" hidden="false" customHeight="false" outlineLevel="0" collapsed="false">
      <c r="A6244" s="28" t="n">
        <v>168</v>
      </c>
      <c r="B6244" s="29" t="n">
        <v>45930</v>
      </c>
      <c r="C6244" s="28" t="n">
        <v>58067.45</v>
      </c>
      <c r="D6244" s="28" t="n">
        <v>1195.97</v>
      </c>
      <c r="E6244" s="28" t="s">
        <v>381</v>
      </c>
    </row>
    <row r="6245" customFormat="false" ht="15" hidden="false" customHeight="false" outlineLevel="0" collapsed="false">
      <c r="A6245" s="28" t="n">
        <v>168</v>
      </c>
      <c r="B6245" s="29" t="n">
        <v>45961</v>
      </c>
      <c r="C6245" s="28" t="n">
        <v>59606.57</v>
      </c>
      <c r="D6245" s="28" t="n">
        <v>1920</v>
      </c>
      <c r="E6245" s="28" t="s">
        <v>380</v>
      </c>
    </row>
    <row r="6246" customFormat="false" ht="15" hidden="false" customHeight="false" outlineLevel="0" collapsed="false">
      <c r="A6246" s="28" t="n">
        <v>168</v>
      </c>
      <c r="B6246" s="29" t="n">
        <v>45991</v>
      </c>
      <c r="C6246" s="28" t="n">
        <v>59861.87</v>
      </c>
      <c r="D6246" s="28" t="n">
        <v>531.3</v>
      </c>
      <c r="E6246" s="28" t="s">
        <v>381</v>
      </c>
    </row>
    <row r="6247" customFormat="false" ht="15" hidden="false" customHeight="false" outlineLevel="0" collapsed="false">
      <c r="A6247" s="28" t="n">
        <v>168</v>
      </c>
      <c r="B6247" s="29" t="n">
        <v>46022</v>
      </c>
      <c r="C6247" s="28" t="n">
        <v>61463.11</v>
      </c>
      <c r="D6247" s="28" t="n">
        <v>1920</v>
      </c>
      <c r="E6247" s="28" t="s">
        <v>380</v>
      </c>
    </row>
    <row r="6248" customFormat="false" ht="15" hidden="false" customHeight="false" outlineLevel="0" collapsed="false">
      <c r="A6248" s="28" t="n">
        <v>168</v>
      </c>
      <c r="B6248" s="29" t="n">
        <v>46053</v>
      </c>
      <c r="C6248" s="28" t="n">
        <v>63232.9</v>
      </c>
      <c r="D6248" s="28" t="n">
        <v>1920</v>
      </c>
      <c r="E6248" s="28" t="s">
        <v>380</v>
      </c>
    </row>
    <row r="6249" customFormat="false" ht="15" hidden="false" customHeight="false" outlineLevel="0" collapsed="false">
      <c r="A6249" s="28" t="n">
        <v>168</v>
      </c>
      <c r="B6249" s="29" t="n">
        <v>46081</v>
      </c>
      <c r="C6249" s="28" t="n">
        <v>64619.88</v>
      </c>
      <c r="D6249" s="28" t="n">
        <v>1920</v>
      </c>
      <c r="E6249" s="28" t="s">
        <v>380</v>
      </c>
    </row>
    <row r="6250" customFormat="false" ht="15" hidden="false" customHeight="false" outlineLevel="0" collapsed="false">
      <c r="A6250" s="28" t="n">
        <v>168</v>
      </c>
      <c r="B6250" s="29" t="n">
        <v>46112</v>
      </c>
      <c r="C6250" s="28" t="n">
        <v>66207.81</v>
      </c>
      <c r="D6250" s="28" t="n">
        <v>1920</v>
      </c>
      <c r="E6250" s="28" t="s">
        <v>380</v>
      </c>
    </row>
    <row r="6251" customFormat="false" ht="15" hidden="false" customHeight="false" outlineLevel="0" collapsed="false">
      <c r="A6251" s="28" t="n">
        <v>168</v>
      </c>
      <c r="B6251" s="29" t="n">
        <v>46142</v>
      </c>
      <c r="C6251" s="28" t="n">
        <v>67612.55</v>
      </c>
      <c r="D6251" s="28" t="n">
        <v>1920</v>
      </c>
      <c r="E6251" s="28" t="s">
        <v>380</v>
      </c>
    </row>
    <row r="6252" customFormat="false" ht="15" hidden="false" customHeight="false" outlineLevel="0" collapsed="false">
      <c r="A6252" s="28" t="n">
        <v>168</v>
      </c>
      <c r="B6252" s="29" t="n">
        <v>46173</v>
      </c>
      <c r="C6252" s="28" t="n">
        <v>69181.79</v>
      </c>
      <c r="D6252" s="28" t="n">
        <v>1920</v>
      </c>
      <c r="E6252" s="28" t="s">
        <v>380</v>
      </c>
    </row>
    <row r="6253" customFormat="false" ht="15" hidden="false" customHeight="false" outlineLevel="0" collapsed="false">
      <c r="A6253" s="28" t="n">
        <v>168</v>
      </c>
      <c r="B6253" s="29" t="n">
        <v>46203</v>
      </c>
      <c r="C6253" s="28" t="n">
        <v>71082.56</v>
      </c>
      <c r="D6253" s="28" t="n">
        <v>1920</v>
      </c>
      <c r="E6253" s="28" t="s">
        <v>380</v>
      </c>
    </row>
    <row r="6254" customFormat="false" ht="15" hidden="false" customHeight="false" outlineLevel="0" collapsed="false">
      <c r="A6254" s="28" t="n">
        <v>168</v>
      </c>
      <c r="B6254" s="29" t="n">
        <v>46234</v>
      </c>
      <c r="C6254" s="28" t="n">
        <v>72792.99</v>
      </c>
      <c r="D6254" s="28" t="n">
        <v>1920</v>
      </c>
      <c r="E6254" s="28" t="s">
        <v>380</v>
      </c>
    </row>
    <row r="6255" customFormat="false" ht="15" hidden="false" customHeight="false" outlineLevel="0" collapsed="false">
      <c r="A6255" s="28" t="n">
        <v>168</v>
      </c>
      <c r="B6255" s="29" t="n">
        <v>46265</v>
      </c>
      <c r="C6255" s="28" t="n">
        <v>74437.84</v>
      </c>
      <c r="D6255" s="28" t="n">
        <v>1920</v>
      </c>
      <c r="E6255" s="28" t="s">
        <v>380</v>
      </c>
    </row>
    <row r="6256" customFormat="false" ht="15" hidden="false" customHeight="false" outlineLevel="0" collapsed="false">
      <c r="A6256" s="28" t="n">
        <v>169</v>
      </c>
      <c r="B6256" s="29" t="n">
        <v>44957</v>
      </c>
      <c r="C6256" s="28" t="n">
        <v>6236.26</v>
      </c>
      <c r="D6256" s="28" t="n">
        <v>1540</v>
      </c>
      <c r="E6256" s="28" t="s">
        <v>380</v>
      </c>
    </row>
    <row r="6257" customFormat="false" ht="15" hidden="false" customHeight="false" outlineLevel="0" collapsed="false">
      <c r="A6257" s="28" t="n">
        <v>169</v>
      </c>
      <c r="B6257" s="29" t="n">
        <v>44985</v>
      </c>
      <c r="C6257" s="28" t="n">
        <v>7444.96</v>
      </c>
      <c r="D6257" s="28" t="n">
        <v>1540</v>
      </c>
      <c r="E6257" s="28" t="s">
        <v>380</v>
      </c>
    </row>
    <row r="6258" customFormat="false" ht="15" hidden="false" customHeight="false" outlineLevel="0" collapsed="false">
      <c r="A6258" s="28" t="n">
        <v>169</v>
      </c>
      <c r="B6258" s="29" t="n">
        <v>45016</v>
      </c>
      <c r="C6258" s="28" t="n">
        <v>8828.34</v>
      </c>
      <c r="D6258" s="28" t="n">
        <v>1540</v>
      </c>
      <c r="E6258" s="28" t="s">
        <v>380</v>
      </c>
    </row>
    <row r="6259" customFormat="false" ht="15" hidden="false" customHeight="false" outlineLevel="0" collapsed="false">
      <c r="A6259" s="28" t="n">
        <v>169</v>
      </c>
      <c r="B6259" s="29" t="n">
        <v>45046</v>
      </c>
      <c r="C6259" s="28" t="n">
        <v>9993.44</v>
      </c>
      <c r="D6259" s="28" t="n">
        <v>1540</v>
      </c>
      <c r="E6259" s="28" t="s">
        <v>380</v>
      </c>
    </row>
    <row r="6260" customFormat="false" ht="15" hidden="false" customHeight="false" outlineLevel="0" collapsed="false">
      <c r="A6260" s="28" t="n">
        <v>169</v>
      </c>
      <c r="B6260" s="29" t="n">
        <v>45077</v>
      </c>
      <c r="C6260" s="28" t="n">
        <v>11446.59</v>
      </c>
      <c r="D6260" s="28" t="n">
        <v>1540</v>
      </c>
      <c r="E6260" s="28" t="s">
        <v>380</v>
      </c>
    </row>
    <row r="6261" customFormat="false" ht="15" hidden="false" customHeight="false" outlineLevel="0" collapsed="false">
      <c r="A6261" s="28" t="n">
        <v>169</v>
      </c>
      <c r="B6261" s="29" t="n">
        <v>45107</v>
      </c>
      <c r="C6261" s="28" t="n">
        <v>12150.55</v>
      </c>
      <c r="D6261" s="28" t="n">
        <v>885.59</v>
      </c>
      <c r="E6261" s="28" t="s">
        <v>381</v>
      </c>
    </row>
    <row r="6262" customFormat="false" ht="15" hidden="false" customHeight="false" outlineLevel="0" collapsed="false">
      <c r="A6262" s="28" t="n">
        <v>169</v>
      </c>
      <c r="B6262" s="29" t="n">
        <v>45138</v>
      </c>
      <c r="C6262" s="28" t="n">
        <v>13311.89</v>
      </c>
      <c r="D6262" s="28" t="n">
        <v>1540</v>
      </c>
      <c r="E6262" s="28" t="s">
        <v>380</v>
      </c>
    </row>
    <row r="6263" customFormat="false" ht="15" hidden="false" customHeight="false" outlineLevel="0" collapsed="false">
      <c r="A6263" s="28" t="n">
        <v>169</v>
      </c>
      <c r="B6263" s="29" t="n">
        <v>45169</v>
      </c>
      <c r="C6263" s="28" t="n">
        <v>14576.55</v>
      </c>
      <c r="D6263" s="28" t="n">
        <v>1540</v>
      </c>
      <c r="E6263" s="28" t="s">
        <v>380</v>
      </c>
    </row>
    <row r="6264" customFormat="false" ht="15" hidden="false" customHeight="false" outlineLevel="0" collapsed="false">
      <c r="A6264" s="28" t="n">
        <v>169</v>
      </c>
      <c r="B6264" s="29" t="n">
        <v>45199</v>
      </c>
      <c r="C6264" s="28" t="n">
        <v>15682.88</v>
      </c>
      <c r="D6264" s="28" t="n">
        <v>1540</v>
      </c>
      <c r="E6264" s="28" t="s">
        <v>380</v>
      </c>
    </row>
    <row r="6265" customFormat="false" ht="15" hidden="false" customHeight="false" outlineLevel="0" collapsed="false">
      <c r="A6265" s="28" t="n">
        <v>169</v>
      </c>
      <c r="B6265" s="29" t="n">
        <v>45230</v>
      </c>
      <c r="C6265" s="28" t="n">
        <v>16932.56</v>
      </c>
      <c r="D6265" s="28" t="n">
        <v>1540</v>
      </c>
      <c r="E6265" s="28" t="s">
        <v>380</v>
      </c>
    </row>
    <row r="6266" customFormat="false" ht="15" hidden="false" customHeight="false" outlineLevel="0" collapsed="false">
      <c r="A6266" s="28" t="n">
        <v>169</v>
      </c>
      <c r="B6266" s="29" t="n">
        <v>45260</v>
      </c>
      <c r="C6266" s="28" t="n">
        <v>18248.03</v>
      </c>
      <c r="D6266" s="28" t="n">
        <v>1540</v>
      </c>
      <c r="E6266" s="28" t="s">
        <v>380</v>
      </c>
    </row>
    <row r="6267" customFormat="false" ht="15" hidden="false" customHeight="false" outlineLevel="0" collapsed="false">
      <c r="A6267" s="28" t="n">
        <v>169</v>
      </c>
      <c r="B6267" s="29" t="n">
        <v>45291</v>
      </c>
      <c r="C6267" s="28" t="n">
        <v>18402.31</v>
      </c>
      <c r="D6267" s="28" t="n">
        <v>485.7</v>
      </c>
      <c r="E6267" s="28" t="s">
        <v>381</v>
      </c>
    </row>
    <row r="6268" customFormat="false" ht="15" hidden="false" customHeight="false" outlineLevel="0" collapsed="false">
      <c r="A6268" s="28" t="n">
        <v>169</v>
      </c>
      <c r="B6268" s="29" t="n">
        <v>45322</v>
      </c>
      <c r="C6268" s="28" t="n">
        <v>19881.18</v>
      </c>
      <c r="D6268" s="28" t="n">
        <v>1540</v>
      </c>
      <c r="E6268" s="28" t="s">
        <v>380</v>
      </c>
    </row>
    <row r="6269" customFormat="false" ht="15" hidden="false" customHeight="false" outlineLevel="0" collapsed="false">
      <c r="A6269" s="28" t="n">
        <v>169</v>
      </c>
      <c r="B6269" s="29" t="n">
        <v>45351</v>
      </c>
      <c r="C6269" s="28" t="n">
        <v>20967.41</v>
      </c>
      <c r="D6269" s="28" t="n">
        <v>1540</v>
      </c>
      <c r="E6269" s="28" t="s">
        <v>380</v>
      </c>
    </row>
    <row r="6270" customFormat="false" ht="15" hidden="false" customHeight="false" outlineLevel="0" collapsed="false">
      <c r="A6270" s="28" t="n">
        <v>169</v>
      </c>
      <c r="B6270" s="29" t="n">
        <v>45382</v>
      </c>
      <c r="C6270" s="28" t="n">
        <v>22052.08</v>
      </c>
      <c r="D6270" s="28" t="n">
        <v>1540</v>
      </c>
      <c r="E6270" s="28" t="s">
        <v>380</v>
      </c>
    </row>
    <row r="6271" customFormat="false" ht="15" hidden="false" customHeight="false" outlineLevel="0" collapsed="false">
      <c r="A6271" s="28" t="n">
        <v>169</v>
      </c>
      <c r="B6271" s="29" t="n">
        <v>45412</v>
      </c>
      <c r="C6271" s="28" t="n">
        <v>23246.8</v>
      </c>
      <c r="D6271" s="28" t="n">
        <v>1540</v>
      </c>
      <c r="E6271" s="28" t="s">
        <v>380</v>
      </c>
    </row>
    <row r="6272" customFormat="false" ht="15" hidden="false" customHeight="false" outlineLevel="0" collapsed="false">
      <c r="A6272" s="28" t="n">
        <v>169</v>
      </c>
      <c r="B6272" s="29" t="n">
        <v>45443</v>
      </c>
      <c r="C6272" s="28" t="n">
        <v>23079.5</v>
      </c>
      <c r="D6272" s="28" t="n">
        <v>0</v>
      </c>
      <c r="E6272" s="28" t="s">
        <v>379</v>
      </c>
    </row>
    <row r="6273" customFormat="false" ht="15" hidden="false" customHeight="false" outlineLevel="0" collapsed="false">
      <c r="A6273" s="28" t="n">
        <v>169</v>
      </c>
      <c r="B6273" s="29" t="n">
        <v>45473</v>
      </c>
      <c r="C6273" s="28" t="n">
        <v>24234.31</v>
      </c>
      <c r="D6273" s="28" t="n">
        <v>1540</v>
      </c>
      <c r="E6273" s="28" t="s">
        <v>380</v>
      </c>
    </row>
    <row r="6274" customFormat="false" ht="15" hidden="false" customHeight="false" outlineLevel="0" collapsed="false">
      <c r="A6274" s="28" t="n">
        <v>169</v>
      </c>
      <c r="B6274" s="29" t="n">
        <v>45504</v>
      </c>
      <c r="C6274" s="28" t="n">
        <v>25622.19</v>
      </c>
      <c r="D6274" s="28" t="n">
        <v>1540</v>
      </c>
      <c r="E6274" s="28" t="s">
        <v>380</v>
      </c>
    </row>
    <row r="6275" customFormat="false" ht="15" hidden="false" customHeight="false" outlineLevel="0" collapsed="false">
      <c r="A6275" s="28" t="n">
        <v>169</v>
      </c>
      <c r="B6275" s="29" t="n">
        <v>45535</v>
      </c>
      <c r="C6275" s="28" t="n">
        <v>27081.97</v>
      </c>
      <c r="D6275" s="28" t="n">
        <v>1540</v>
      </c>
      <c r="E6275" s="28" t="s">
        <v>380</v>
      </c>
    </row>
    <row r="6276" customFormat="false" ht="15" hidden="false" customHeight="false" outlineLevel="0" collapsed="false">
      <c r="A6276" s="28" t="n">
        <v>169</v>
      </c>
      <c r="B6276" s="29" t="n">
        <v>45565</v>
      </c>
      <c r="C6276" s="28" t="n">
        <v>27078.7</v>
      </c>
      <c r="D6276" s="28" t="n">
        <v>0</v>
      </c>
      <c r="E6276" s="28" t="s">
        <v>379</v>
      </c>
    </row>
    <row r="6277" customFormat="false" ht="15" hidden="false" customHeight="false" outlineLevel="0" collapsed="false">
      <c r="A6277" s="28" t="n">
        <v>169</v>
      </c>
      <c r="B6277" s="29" t="n">
        <v>45596</v>
      </c>
      <c r="C6277" s="28" t="n">
        <v>28256.6</v>
      </c>
      <c r="D6277" s="28" t="n">
        <v>1540</v>
      </c>
      <c r="E6277" s="28" t="s">
        <v>380</v>
      </c>
    </row>
    <row r="6278" customFormat="false" ht="15" hidden="false" customHeight="false" outlineLevel="0" collapsed="false">
      <c r="A6278" s="28" t="n">
        <v>169</v>
      </c>
      <c r="B6278" s="29" t="n">
        <v>45626</v>
      </c>
      <c r="C6278" s="28" t="n">
        <v>29745.28</v>
      </c>
      <c r="D6278" s="28" t="n">
        <v>1540</v>
      </c>
      <c r="E6278" s="28" t="s">
        <v>380</v>
      </c>
    </row>
    <row r="6279" customFormat="false" ht="15" hidden="false" customHeight="false" outlineLevel="0" collapsed="false">
      <c r="A6279" s="28" t="n">
        <v>169</v>
      </c>
      <c r="B6279" s="29" t="n">
        <v>45657</v>
      </c>
      <c r="C6279" s="28" t="n">
        <v>31259.69</v>
      </c>
      <c r="D6279" s="28" t="n">
        <v>1540</v>
      </c>
      <c r="E6279" s="28" t="s">
        <v>380</v>
      </c>
    </row>
    <row r="6280" customFormat="false" ht="15" hidden="false" customHeight="false" outlineLevel="0" collapsed="false">
      <c r="A6280" s="28" t="n">
        <v>169</v>
      </c>
      <c r="B6280" s="29" t="n">
        <v>45688</v>
      </c>
      <c r="C6280" s="28" t="n">
        <v>32603.74</v>
      </c>
      <c r="D6280" s="28" t="n">
        <v>1540</v>
      </c>
      <c r="E6280" s="28" t="s">
        <v>380</v>
      </c>
    </row>
    <row r="6281" customFormat="false" ht="15" hidden="false" customHeight="false" outlineLevel="0" collapsed="false">
      <c r="A6281" s="28" t="n">
        <v>169</v>
      </c>
      <c r="B6281" s="29" t="n">
        <v>45716</v>
      </c>
      <c r="C6281" s="28" t="n">
        <v>33752.85</v>
      </c>
      <c r="D6281" s="28" t="n">
        <v>1540</v>
      </c>
      <c r="E6281" s="28" t="s">
        <v>380</v>
      </c>
    </row>
    <row r="6282" customFormat="false" ht="15" hidden="false" customHeight="false" outlineLevel="0" collapsed="false">
      <c r="A6282" s="28" t="n">
        <v>169</v>
      </c>
      <c r="B6282" s="29" t="n">
        <v>45747</v>
      </c>
      <c r="C6282" s="28" t="n">
        <v>35033.28</v>
      </c>
      <c r="D6282" s="28" t="n">
        <v>1540</v>
      </c>
      <c r="E6282" s="28" t="s">
        <v>380</v>
      </c>
    </row>
    <row r="6283" customFormat="false" ht="15" hidden="false" customHeight="false" outlineLevel="0" collapsed="false">
      <c r="A6283" s="28" t="n">
        <v>169</v>
      </c>
      <c r="B6283" s="29" t="n">
        <v>45777</v>
      </c>
      <c r="C6283" s="28" t="n">
        <v>36126.09</v>
      </c>
      <c r="D6283" s="28" t="n">
        <v>1540</v>
      </c>
      <c r="E6283" s="28" t="s">
        <v>380</v>
      </c>
    </row>
    <row r="6284" customFormat="false" ht="15" hidden="false" customHeight="false" outlineLevel="0" collapsed="false">
      <c r="A6284" s="28" t="n">
        <v>169</v>
      </c>
      <c r="B6284" s="29" t="n">
        <v>45808</v>
      </c>
      <c r="C6284" s="28" t="n">
        <v>37376.51</v>
      </c>
      <c r="D6284" s="28" t="n">
        <v>1540</v>
      </c>
      <c r="E6284" s="28" t="s">
        <v>380</v>
      </c>
    </row>
    <row r="6285" customFormat="false" ht="15" hidden="false" customHeight="false" outlineLevel="0" collapsed="false">
      <c r="A6285" s="28" t="n">
        <v>169</v>
      </c>
      <c r="B6285" s="29" t="n">
        <v>45838</v>
      </c>
      <c r="C6285" s="28" t="n">
        <v>38478.74</v>
      </c>
      <c r="D6285" s="28" t="n">
        <v>1540</v>
      </c>
      <c r="E6285" s="28" t="s">
        <v>380</v>
      </c>
    </row>
    <row r="6286" customFormat="false" ht="15" hidden="false" customHeight="false" outlineLevel="0" collapsed="false">
      <c r="A6286" s="28" t="n">
        <v>169</v>
      </c>
      <c r="B6286" s="29" t="n">
        <v>45869</v>
      </c>
      <c r="C6286" s="28" t="n">
        <v>38476.93</v>
      </c>
      <c r="D6286" s="28" t="n">
        <v>308.93</v>
      </c>
      <c r="E6286" s="28" t="s">
        <v>381</v>
      </c>
    </row>
    <row r="6287" customFormat="false" ht="15" hidden="false" customHeight="false" outlineLevel="0" collapsed="false">
      <c r="A6287" s="28" t="n">
        <v>169</v>
      </c>
      <c r="B6287" s="29" t="n">
        <v>45900</v>
      </c>
      <c r="C6287" s="28" t="n">
        <v>39952.28</v>
      </c>
      <c r="D6287" s="28" t="n">
        <v>1540</v>
      </c>
      <c r="E6287" s="28" t="s">
        <v>380</v>
      </c>
    </row>
    <row r="6288" customFormat="false" ht="15" hidden="false" customHeight="false" outlineLevel="0" collapsed="false">
      <c r="A6288" s="28" t="n">
        <v>169</v>
      </c>
      <c r="B6288" s="29" t="n">
        <v>45930</v>
      </c>
      <c r="C6288" s="28" t="n">
        <v>41247.02</v>
      </c>
      <c r="D6288" s="28" t="n">
        <v>1540</v>
      </c>
      <c r="E6288" s="28" t="s">
        <v>380</v>
      </c>
    </row>
    <row r="6289" customFormat="false" ht="15" hidden="false" customHeight="false" outlineLevel="0" collapsed="false">
      <c r="A6289" s="28" t="n">
        <v>169</v>
      </c>
      <c r="B6289" s="29" t="n">
        <v>45961</v>
      </c>
      <c r="C6289" s="28" t="n">
        <v>42338.18</v>
      </c>
      <c r="D6289" s="28" t="n">
        <v>1540</v>
      </c>
      <c r="E6289" s="28" t="s">
        <v>380</v>
      </c>
    </row>
    <row r="6290" customFormat="false" ht="15" hidden="false" customHeight="false" outlineLevel="0" collapsed="false">
      <c r="A6290" s="28" t="n">
        <v>169</v>
      </c>
      <c r="B6290" s="29" t="n">
        <v>45991</v>
      </c>
      <c r="C6290" s="28" t="n">
        <v>42774</v>
      </c>
      <c r="D6290" s="28" t="n">
        <v>788.86</v>
      </c>
      <c r="E6290" s="28" t="s">
        <v>381</v>
      </c>
    </row>
    <row r="6291" customFormat="false" ht="15" hidden="false" customHeight="false" outlineLevel="0" collapsed="false">
      <c r="A6291" s="28" t="n">
        <v>169</v>
      </c>
      <c r="B6291" s="29" t="n">
        <v>46022</v>
      </c>
      <c r="C6291" s="28" t="n">
        <v>43902.98</v>
      </c>
      <c r="D6291" s="28" t="n">
        <v>1540</v>
      </c>
      <c r="E6291" s="28" t="s">
        <v>380</v>
      </c>
    </row>
    <row r="6292" customFormat="false" ht="15" hidden="false" customHeight="false" outlineLevel="0" collapsed="false">
      <c r="A6292" s="28" t="n">
        <v>169</v>
      </c>
      <c r="B6292" s="29" t="n">
        <v>46053</v>
      </c>
      <c r="C6292" s="28" t="n">
        <v>45183.94</v>
      </c>
      <c r="D6292" s="28" t="n">
        <v>1540</v>
      </c>
      <c r="E6292" s="28" t="s">
        <v>380</v>
      </c>
    </row>
    <row r="6293" customFormat="false" ht="15" hidden="false" customHeight="false" outlineLevel="0" collapsed="false">
      <c r="A6293" s="28" t="n">
        <v>169</v>
      </c>
      <c r="B6293" s="29" t="n">
        <v>46081</v>
      </c>
      <c r="C6293" s="28" t="n">
        <v>46664.87</v>
      </c>
      <c r="D6293" s="28" t="n">
        <v>1540</v>
      </c>
      <c r="E6293" s="28" t="s">
        <v>380</v>
      </c>
    </row>
    <row r="6294" customFormat="false" ht="15" hidden="false" customHeight="false" outlineLevel="0" collapsed="false">
      <c r="A6294" s="28" t="n">
        <v>169</v>
      </c>
      <c r="B6294" s="29" t="n">
        <v>46112</v>
      </c>
      <c r="C6294" s="28" t="n">
        <v>48104.13</v>
      </c>
      <c r="D6294" s="28" t="n">
        <v>1540</v>
      </c>
      <c r="E6294" s="28" t="s">
        <v>380</v>
      </c>
    </row>
    <row r="6295" customFormat="false" ht="15" hidden="false" customHeight="false" outlineLevel="0" collapsed="false">
      <c r="A6295" s="28" t="n">
        <v>169</v>
      </c>
      <c r="B6295" s="29" t="n">
        <v>46142</v>
      </c>
      <c r="C6295" s="28" t="n">
        <v>49336.76</v>
      </c>
      <c r="D6295" s="28" t="n">
        <v>1540</v>
      </c>
      <c r="E6295" s="28" t="s">
        <v>380</v>
      </c>
    </row>
    <row r="6296" customFormat="false" ht="15" hidden="false" customHeight="false" outlineLevel="0" collapsed="false">
      <c r="A6296" s="28" t="n">
        <v>169</v>
      </c>
      <c r="B6296" s="29" t="n">
        <v>46173</v>
      </c>
      <c r="C6296" s="28" t="n">
        <v>50648.63</v>
      </c>
      <c r="D6296" s="28" t="n">
        <v>1540</v>
      </c>
      <c r="E6296" s="28" t="s">
        <v>380</v>
      </c>
    </row>
    <row r="6297" customFormat="false" ht="15" hidden="false" customHeight="false" outlineLevel="0" collapsed="false">
      <c r="A6297" s="28" t="n">
        <v>169</v>
      </c>
      <c r="B6297" s="29" t="n">
        <v>46203</v>
      </c>
      <c r="C6297" s="28" t="n">
        <v>51272.18</v>
      </c>
      <c r="D6297" s="28" t="n">
        <v>1061.85</v>
      </c>
      <c r="E6297" s="28" t="s">
        <v>381</v>
      </c>
    </row>
    <row r="6298" customFormat="false" ht="15" hidden="false" customHeight="false" outlineLevel="0" collapsed="false">
      <c r="A6298" s="28" t="n">
        <v>169</v>
      </c>
      <c r="B6298" s="29" t="n">
        <v>46234</v>
      </c>
      <c r="C6298" s="28" t="n">
        <v>52353.94</v>
      </c>
      <c r="D6298" s="28" t="n">
        <v>1540</v>
      </c>
      <c r="E6298" s="28" t="s">
        <v>380</v>
      </c>
    </row>
    <row r="6299" customFormat="false" ht="15" hidden="false" customHeight="false" outlineLevel="0" collapsed="false">
      <c r="A6299" s="28" t="n">
        <v>169</v>
      </c>
      <c r="B6299" s="29" t="n">
        <v>46265</v>
      </c>
      <c r="C6299" s="28" t="n">
        <v>52936.86</v>
      </c>
      <c r="D6299" s="28" t="n">
        <v>1030.79</v>
      </c>
      <c r="E6299" s="28" t="s">
        <v>381</v>
      </c>
    </row>
    <row r="6300" customFormat="false" ht="15" hidden="false" customHeight="false" outlineLevel="0" collapsed="false">
      <c r="A6300" s="28" t="n">
        <v>170</v>
      </c>
      <c r="B6300" s="29" t="n">
        <v>44957</v>
      </c>
      <c r="C6300" s="28" t="n">
        <v>12915.49</v>
      </c>
      <c r="D6300" s="28" t="n">
        <v>1560</v>
      </c>
      <c r="E6300" s="28" t="s">
        <v>380</v>
      </c>
    </row>
    <row r="6301" customFormat="false" ht="15" hidden="false" customHeight="false" outlineLevel="0" collapsed="false">
      <c r="A6301" s="28" t="n">
        <v>170</v>
      </c>
      <c r="B6301" s="29" t="n">
        <v>44985</v>
      </c>
      <c r="C6301" s="28" t="n">
        <v>12554.15</v>
      </c>
      <c r="D6301" s="28" t="n">
        <v>0</v>
      </c>
      <c r="E6301" s="28" t="s">
        <v>379</v>
      </c>
    </row>
    <row r="6302" customFormat="false" ht="15" hidden="false" customHeight="false" outlineLevel="0" collapsed="false">
      <c r="A6302" s="28" t="n">
        <v>170</v>
      </c>
      <c r="B6302" s="29" t="n">
        <v>45016</v>
      </c>
      <c r="C6302" s="28" t="n">
        <v>14050.4</v>
      </c>
      <c r="D6302" s="28" t="n">
        <v>1560</v>
      </c>
      <c r="E6302" s="28" t="s">
        <v>380</v>
      </c>
    </row>
    <row r="6303" customFormat="false" ht="15" hidden="false" customHeight="false" outlineLevel="0" collapsed="false">
      <c r="A6303" s="28" t="n">
        <v>170</v>
      </c>
      <c r="B6303" s="29" t="n">
        <v>45046</v>
      </c>
      <c r="C6303" s="28" t="n">
        <v>15418.21</v>
      </c>
      <c r="D6303" s="28" t="n">
        <v>1560</v>
      </c>
      <c r="E6303" s="28" t="s">
        <v>380</v>
      </c>
    </row>
    <row r="6304" customFormat="false" ht="15" hidden="false" customHeight="false" outlineLevel="0" collapsed="false">
      <c r="A6304" s="28" t="n">
        <v>170</v>
      </c>
      <c r="B6304" s="29" t="n">
        <v>45077</v>
      </c>
      <c r="C6304" s="28" t="n">
        <v>16731.92</v>
      </c>
      <c r="D6304" s="28" t="n">
        <v>1560</v>
      </c>
      <c r="E6304" s="28" t="s">
        <v>380</v>
      </c>
    </row>
    <row r="6305" customFormat="false" ht="15" hidden="false" customHeight="false" outlineLevel="0" collapsed="false">
      <c r="A6305" s="28" t="n">
        <v>170</v>
      </c>
      <c r="B6305" s="29" t="n">
        <v>45107</v>
      </c>
      <c r="C6305" s="28" t="n">
        <v>16347.25</v>
      </c>
      <c r="D6305" s="28" t="n">
        <v>0</v>
      </c>
      <c r="E6305" s="28" t="s">
        <v>379</v>
      </c>
    </row>
    <row r="6306" customFormat="false" ht="15" hidden="false" customHeight="false" outlineLevel="0" collapsed="false">
      <c r="A6306" s="28" t="n">
        <v>170</v>
      </c>
      <c r="B6306" s="29" t="n">
        <v>45138</v>
      </c>
      <c r="C6306" s="28" t="n">
        <v>17727.35</v>
      </c>
      <c r="D6306" s="28" t="n">
        <v>1560</v>
      </c>
      <c r="E6306" s="28" t="s">
        <v>380</v>
      </c>
    </row>
    <row r="6307" customFormat="false" ht="15" hidden="false" customHeight="false" outlineLevel="0" collapsed="false">
      <c r="A6307" s="28" t="n">
        <v>170</v>
      </c>
      <c r="B6307" s="29" t="n">
        <v>45169</v>
      </c>
      <c r="C6307" s="28" t="n">
        <v>18993.74</v>
      </c>
      <c r="D6307" s="28" t="n">
        <v>1560</v>
      </c>
      <c r="E6307" s="28" t="s">
        <v>380</v>
      </c>
    </row>
    <row r="6308" customFormat="false" ht="15" hidden="false" customHeight="false" outlineLevel="0" collapsed="false">
      <c r="A6308" s="28" t="n">
        <v>170</v>
      </c>
      <c r="B6308" s="29" t="n">
        <v>45199</v>
      </c>
      <c r="C6308" s="28" t="n">
        <v>20166.02</v>
      </c>
      <c r="D6308" s="28" t="n">
        <v>1560</v>
      </c>
      <c r="E6308" s="28" t="s">
        <v>380</v>
      </c>
    </row>
    <row r="6309" customFormat="false" ht="15" hidden="false" customHeight="false" outlineLevel="0" collapsed="false">
      <c r="A6309" s="28" t="n">
        <v>170</v>
      </c>
      <c r="B6309" s="29" t="n">
        <v>45230</v>
      </c>
      <c r="C6309" s="28" t="n">
        <v>21532.52</v>
      </c>
      <c r="D6309" s="28" t="n">
        <v>1560</v>
      </c>
      <c r="E6309" s="28" t="s">
        <v>380</v>
      </c>
    </row>
    <row r="6310" customFormat="false" ht="15" hidden="false" customHeight="false" outlineLevel="0" collapsed="false">
      <c r="A6310" s="28" t="n">
        <v>170</v>
      </c>
      <c r="B6310" s="29" t="n">
        <v>45260</v>
      </c>
      <c r="C6310" s="28" t="n">
        <v>22769.47</v>
      </c>
      <c r="D6310" s="28" t="n">
        <v>1560</v>
      </c>
      <c r="E6310" s="28" t="s">
        <v>380</v>
      </c>
    </row>
    <row r="6311" customFormat="false" ht="15" hidden="false" customHeight="false" outlineLevel="0" collapsed="false">
      <c r="A6311" s="28" t="n">
        <v>170</v>
      </c>
      <c r="B6311" s="29" t="n">
        <v>45291</v>
      </c>
      <c r="C6311" s="28" t="n">
        <v>24217.74</v>
      </c>
      <c r="D6311" s="28" t="n">
        <v>1560</v>
      </c>
      <c r="E6311" s="28" t="s">
        <v>380</v>
      </c>
    </row>
    <row r="6312" customFormat="false" ht="15" hidden="false" customHeight="false" outlineLevel="0" collapsed="false">
      <c r="A6312" s="28" t="n">
        <v>170</v>
      </c>
      <c r="B6312" s="29" t="n">
        <v>45322</v>
      </c>
      <c r="C6312" s="28" t="n">
        <v>25629.45</v>
      </c>
      <c r="D6312" s="28" t="n">
        <v>1560</v>
      </c>
      <c r="E6312" s="28" t="s">
        <v>380</v>
      </c>
    </row>
    <row r="6313" customFormat="false" ht="15" hidden="false" customHeight="false" outlineLevel="0" collapsed="false">
      <c r="A6313" s="28" t="n">
        <v>170</v>
      </c>
      <c r="B6313" s="29" t="n">
        <v>45351</v>
      </c>
      <c r="C6313" s="28" t="n">
        <v>26912.84</v>
      </c>
      <c r="D6313" s="28" t="n">
        <v>1560</v>
      </c>
      <c r="E6313" s="28" t="s">
        <v>380</v>
      </c>
    </row>
    <row r="6314" customFormat="false" ht="15" hidden="false" customHeight="false" outlineLevel="0" collapsed="false">
      <c r="A6314" s="28" t="n">
        <v>170</v>
      </c>
      <c r="B6314" s="29" t="n">
        <v>45382</v>
      </c>
      <c r="C6314" s="28" t="n">
        <v>28256.42</v>
      </c>
      <c r="D6314" s="28" t="n">
        <v>1560</v>
      </c>
      <c r="E6314" s="28" t="s">
        <v>380</v>
      </c>
    </row>
    <row r="6315" customFormat="false" ht="15" hidden="false" customHeight="false" outlineLevel="0" collapsed="false">
      <c r="A6315" s="28" t="n">
        <v>170</v>
      </c>
      <c r="B6315" s="29" t="n">
        <v>45412</v>
      </c>
      <c r="C6315" s="28" t="n">
        <v>29424.89</v>
      </c>
      <c r="D6315" s="28" t="n">
        <v>1560</v>
      </c>
      <c r="E6315" s="28" t="s">
        <v>380</v>
      </c>
    </row>
    <row r="6316" customFormat="false" ht="15" hidden="false" customHeight="false" outlineLevel="0" collapsed="false">
      <c r="A6316" s="28" t="n">
        <v>170</v>
      </c>
      <c r="B6316" s="29" t="n">
        <v>45443</v>
      </c>
      <c r="C6316" s="28" t="n">
        <v>30619.12</v>
      </c>
      <c r="D6316" s="28" t="n">
        <v>1560</v>
      </c>
      <c r="E6316" s="28" t="s">
        <v>380</v>
      </c>
    </row>
    <row r="6317" customFormat="false" ht="15" hidden="false" customHeight="false" outlineLevel="0" collapsed="false">
      <c r="A6317" s="28" t="n">
        <v>170</v>
      </c>
      <c r="B6317" s="29" t="n">
        <v>45473</v>
      </c>
      <c r="C6317" s="28" t="n">
        <v>31845.43</v>
      </c>
      <c r="D6317" s="28" t="n">
        <v>1560</v>
      </c>
      <c r="E6317" s="28" t="s">
        <v>380</v>
      </c>
    </row>
    <row r="6318" customFormat="false" ht="15" hidden="false" customHeight="false" outlineLevel="0" collapsed="false">
      <c r="A6318" s="28" t="n">
        <v>170</v>
      </c>
      <c r="B6318" s="29" t="n">
        <v>45504</v>
      </c>
      <c r="C6318" s="28" t="n">
        <v>33097.21</v>
      </c>
      <c r="D6318" s="28" t="n">
        <v>59.95</v>
      </c>
      <c r="E6318" s="28" t="s">
        <v>381</v>
      </c>
    </row>
    <row r="6319" customFormat="false" ht="15" hidden="false" customHeight="false" outlineLevel="0" collapsed="false">
      <c r="A6319" s="28" t="n">
        <v>170</v>
      </c>
      <c r="B6319" s="29" t="n">
        <v>45535</v>
      </c>
      <c r="C6319" s="28" t="n">
        <v>33031.73</v>
      </c>
      <c r="D6319" s="28" t="n">
        <v>0</v>
      </c>
      <c r="E6319" s="28" t="s">
        <v>379</v>
      </c>
    </row>
    <row r="6320" customFormat="false" ht="15" hidden="false" customHeight="false" outlineLevel="0" collapsed="false">
      <c r="A6320" s="28" t="n">
        <v>170</v>
      </c>
      <c r="B6320" s="29" t="n">
        <v>45565</v>
      </c>
      <c r="C6320" s="28" t="n">
        <v>33045.04</v>
      </c>
      <c r="D6320" s="28" t="n">
        <v>428.36</v>
      </c>
      <c r="E6320" s="28" t="s">
        <v>381</v>
      </c>
    </row>
    <row r="6321" customFormat="false" ht="15" hidden="false" customHeight="false" outlineLevel="0" collapsed="false">
      <c r="A6321" s="28" t="n">
        <v>170</v>
      </c>
      <c r="B6321" s="29" t="n">
        <v>45596</v>
      </c>
      <c r="C6321" s="28" t="n">
        <v>34228.28</v>
      </c>
      <c r="D6321" s="28" t="n">
        <v>1560</v>
      </c>
      <c r="E6321" s="28" t="s">
        <v>380</v>
      </c>
    </row>
    <row r="6322" customFormat="false" ht="15" hidden="false" customHeight="false" outlineLevel="0" collapsed="false">
      <c r="A6322" s="28" t="n">
        <v>170</v>
      </c>
      <c r="B6322" s="29" t="n">
        <v>45626</v>
      </c>
      <c r="C6322" s="28" t="n">
        <v>34261.01</v>
      </c>
      <c r="D6322" s="28" t="n">
        <v>448.35</v>
      </c>
      <c r="E6322" s="28" t="s">
        <v>381</v>
      </c>
    </row>
    <row r="6323" customFormat="false" ht="15" hidden="false" customHeight="false" outlineLevel="0" collapsed="false">
      <c r="A6323" s="28" t="n">
        <v>170</v>
      </c>
      <c r="B6323" s="29" t="n">
        <v>45657</v>
      </c>
      <c r="C6323" s="28" t="n">
        <v>35548.08</v>
      </c>
      <c r="D6323" s="28" t="n">
        <v>1560</v>
      </c>
      <c r="E6323" s="28" t="s">
        <v>380</v>
      </c>
    </row>
    <row r="6324" customFormat="false" ht="15" hidden="false" customHeight="false" outlineLevel="0" collapsed="false">
      <c r="A6324" s="28" t="n">
        <v>170</v>
      </c>
      <c r="B6324" s="29" t="n">
        <v>45688</v>
      </c>
      <c r="C6324" s="28" t="n">
        <v>36815.76</v>
      </c>
      <c r="D6324" s="28" t="n">
        <v>1560</v>
      </c>
      <c r="E6324" s="28" t="s">
        <v>380</v>
      </c>
    </row>
    <row r="6325" customFormat="false" ht="15" hidden="false" customHeight="false" outlineLevel="0" collapsed="false">
      <c r="A6325" s="28" t="n">
        <v>170</v>
      </c>
      <c r="B6325" s="29" t="n">
        <v>45716</v>
      </c>
      <c r="C6325" s="28" t="n">
        <v>37973.24</v>
      </c>
      <c r="D6325" s="28" t="n">
        <v>1560</v>
      </c>
      <c r="E6325" s="28" t="s">
        <v>380</v>
      </c>
    </row>
    <row r="6326" customFormat="false" ht="15" hidden="false" customHeight="false" outlineLevel="0" collapsed="false">
      <c r="A6326" s="28" t="n">
        <v>170</v>
      </c>
      <c r="B6326" s="29" t="n">
        <v>45747</v>
      </c>
      <c r="C6326" s="28" t="n">
        <v>38104.92</v>
      </c>
      <c r="D6326" s="28" t="n">
        <v>556.16</v>
      </c>
      <c r="E6326" s="28" t="s">
        <v>381</v>
      </c>
    </row>
    <row r="6327" customFormat="false" ht="15" hidden="false" customHeight="false" outlineLevel="0" collapsed="false">
      <c r="A6327" s="28" t="n">
        <v>170</v>
      </c>
      <c r="B6327" s="29" t="n">
        <v>45777</v>
      </c>
      <c r="C6327" s="28" t="n">
        <v>39544.52</v>
      </c>
      <c r="D6327" s="28" t="n">
        <v>1560</v>
      </c>
      <c r="E6327" s="28" t="s">
        <v>380</v>
      </c>
    </row>
    <row r="6328" customFormat="false" ht="15" hidden="false" customHeight="false" outlineLevel="0" collapsed="false">
      <c r="A6328" s="28" t="n">
        <v>170</v>
      </c>
      <c r="B6328" s="29" t="n">
        <v>45808</v>
      </c>
      <c r="C6328" s="28" t="n">
        <v>40861.05</v>
      </c>
      <c r="D6328" s="28" t="n">
        <v>1560</v>
      </c>
      <c r="E6328" s="28" t="s">
        <v>380</v>
      </c>
    </row>
    <row r="6329" customFormat="false" ht="15" hidden="false" customHeight="false" outlineLevel="0" collapsed="false">
      <c r="A6329" s="28" t="n">
        <v>170</v>
      </c>
      <c r="B6329" s="29" t="n">
        <v>45838</v>
      </c>
      <c r="C6329" s="28" t="n">
        <v>42304.84</v>
      </c>
      <c r="D6329" s="28" t="n">
        <v>1560</v>
      </c>
      <c r="E6329" s="28" t="s">
        <v>380</v>
      </c>
    </row>
    <row r="6330" customFormat="false" ht="15" hidden="false" customHeight="false" outlineLevel="0" collapsed="false">
      <c r="A6330" s="28" t="n">
        <v>170</v>
      </c>
      <c r="B6330" s="29" t="n">
        <v>45869</v>
      </c>
      <c r="C6330" s="28" t="n">
        <v>42749.24</v>
      </c>
      <c r="D6330" s="28" t="n">
        <v>803.24</v>
      </c>
      <c r="E6330" s="28" t="s">
        <v>381</v>
      </c>
    </row>
    <row r="6331" customFormat="false" ht="15" hidden="false" customHeight="false" outlineLevel="0" collapsed="false">
      <c r="A6331" s="28" t="n">
        <v>170</v>
      </c>
      <c r="B6331" s="29" t="n">
        <v>45900</v>
      </c>
      <c r="C6331" s="28" t="n">
        <v>44105.66</v>
      </c>
      <c r="D6331" s="28" t="n">
        <v>1560</v>
      </c>
      <c r="E6331" s="28" t="s">
        <v>380</v>
      </c>
    </row>
    <row r="6332" customFormat="false" ht="15" hidden="false" customHeight="false" outlineLevel="0" collapsed="false">
      <c r="A6332" s="28" t="n">
        <v>170</v>
      </c>
      <c r="B6332" s="29" t="n">
        <v>45930</v>
      </c>
      <c r="C6332" s="28" t="n">
        <v>45210.77</v>
      </c>
      <c r="D6332" s="28" t="n">
        <v>1560</v>
      </c>
      <c r="E6332" s="28" t="s">
        <v>380</v>
      </c>
    </row>
    <row r="6333" customFormat="false" ht="15" hidden="false" customHeight="false" outlineLevel="0" collapsed="false">
      <c r="A6333" s="28" t="n">
        <v>170</v>
      </c>
      <c r="B6333" s="29" t="n">
        <v>45961</v>
      </c>
      <c r="C6333" s="28" t="n">
        <v>46626.11</v>
      </c>
      <c r="D6333" s="28" t="n">
        <v>1560</v>
      </c>
      <c r="E6333" s="28" t="s">
        <v>380</v>
      </c>
    </row>
    <row r="6334" customFormat="false" ht="15" hidden="false" customHeight="false" outlineLevel="0" collapsed="false">
      <c r="A6334" s="28" t="n">
        <v>170</v>
      </c>
      <c r="B6334" s="29" t="n">
        <v>45991</v>
      </c>
      <c r="C6334" s="28" t="n">
        <v>46522.78</v>
      </c>
      <c r="D6334" s="28" t="n">
        <v>0</v>
      </c>
      <c r="E6334" s="28" t="s">
        <v>379</v>
      </c>
    </row>
    <row r="6335" customFormat="false" ht="15" hidden="false" customHeight="false" outlineLevel="0" collapsed="false">
      <c r="A6335" s="28" t="n">
        <v>170</v>
      </c>
      <c r="B6335" s="29" t="n">
        <v>46022</v>
      </c>
      <c r="C6335" s="28" t="n">
        <v>48071.4</v>
      </c>
      <c r="D6335" s="28" t="n">
        <v>1560</v>
      </c>
      <c r="E6335" s="28" t="s">
        <v>380</v>
      </c>
    </row>
    <row r="6336" customFormat="false" ht="15" hidden="false" customHeight="false" outlineLevel="0" collapsed="false">
      <c r="A6336" s="28" t="n">
        <v>170</v>
      </c>
      <c r="B6336" s="29" t="n">
        <v>46053</v>
      </c>
      <c r="C6336" s="28" t="n">
        <v>49619.92</v>
      </c>
      <c r="D6336" s="28" t="n">
        <v>1560</v>
      </c>
      <c r="E6336" s="28" t="s">
        <v>380</v>
      </c>
    </row>
    <row r="6337" customFormat="false" ht="15" hidden="false" customHeight="false" outlineLevel="0" collapsed="false">
      <c r="A6337" s="28" t="n">
        <v>170</v>
      </c>
      <c r="B6337" s="29" t="n">
        <v>46081</v>
      </c>
      <c r="C6337" s="28" t="n">
        <v>50955.79</v>
      </c>
      <c r="D6337" s="28" t="n">
        <v>1560</v>
      </c>
      <c r="E6337" s="28" t="s">
        <v>380</v>
      </c>
    </row>
    <row r="6338" customFormat="false" ht="15" hidden="false" customHeight="false" outlineLevel="0" collapsed="false">
      <c r="A6338" s="28" t="n">
        <v>170</v>
      </c>
      <c r="B6338" s="29" t="n">
        <v>46112</v>
      </c>
      <c r="C6338" s="28" t="n">
        <v>51352.52</v>
      </c>
      <c r="D6338" s="28" t="n">
        <v>559.47</v>
      </c>
      <c r="E6338" s="28" t="s">
        <v>381</v>
      </c>
    </row>
    <row r="6339" customFormat="false" ht="15" hidden="false" customHeight="false" outlineLevel="0" collapsed="false">
      <c r="A6339" s="28" t="n">
        <v>170</v>
      </c>
      <c r="B6339" s="29" t="n">
        <v>46142</v>
      </c>
      <c r="C6339" s="28" t="n">
        <v>52546.67</v>
      </c>
      <c r="D6339" s="28" t="n">
        <v>1560</v>
      </c>
      <c r="E6339" s="28" t="s">
        <v>380</v>
      </c>
    </row>
    <row r="6340" customFormat="false" ht="15" hidden="false" customHeight="false" outlineLevel="0" collapsed="false">
      <c r="A6340" s="28" t="n">
        <v>170</v>
      </c>
      <c r="B6340" s="29" t="n">
        <v>46173</v>
      </c>
      <c r="C6340" s="28" t="n">
        <v>53807.01</v>
      </c>
      <c r="D6340" s="28" t="n">
        <v>1560</v>
      </c>
      <c r="E6340" s="28" t="s">
        <v>380</v>
      </c>
    </row>
    <row r="6341" customFormat="false" ht="15" hidden="false" customHeight="false" outlineLevel="0" collapsed="false">
      <c r="A6341" s="28" t="n">
        <v>170</v>
      </c>
      <c r="B6341" s="29" t="n">
        <v>46203</v>
      </c>
      <c r="C6341" s="28" t="n">
        <v>54951.06</v>
      </c>
      <c r="D6341" s="28" t="n">
        <v>1560</v>
      </c>
      <c r="E6341" s="28" t="s">
        <v>380</v>
      </c>
    </row>
    <row r="6342" customFormat="false" ht="15" hidden="false" customHeight="false" outlineLevel="0" collapsed="false">
      <c r="A6342" s="28" t="n">
        <v>170</v>
      </c>
      <c r="B6342" s="29" t="n">
        <v>46234</v>
      </c>
      <c r="C6342" s="28" t="n">
        <v>56262.72</v>
      </c>
      <c r="D6342" s="28" t="n">
        <v>1560</v>
      </c>
      <c r="E6342" s="28" t="s">
        <v>380</v>
      </c>
    </row>
    <row r="6343" customFormat="false" ht="15" hidden="false" customHeight="false" outlineLevel="0" collapsed="false">
      <c r="A6343" s="28" t="n">
        <v>170</v>
      </c>
      <c r="B6343" s="29" t="n">
        <v>46265</v>
      </c>
      <c r="C6343" s="28" t="n">
        <v>56183.75</v>
      </c>
      <c r="D6343" s="28" t="n">
        <v>352.66</v>
      </c>
      <c r="E6343" s="28" t="s">
        <v>381</v>
      </c>
    </row>
    <row r="6344" customFormat="false" ht="15" hidden="false" customHeight="false" outlineLevel="0" collapsed="false">
      <c r="A6344" s="28" t="n">
        <v>171</v>
      </c>
      <c r="B6344" s="29" t="n">
        <v>44957</v>
      </c>
      <c r="C6344" s="28" t="n">
        <v>11363.78</v>
      </c>
      <c r="D6344" s="28" t="n">
        <v>1870</v>
      </c>
      <c r="E6344" s="28" t="s">
        <v>380</v>
      </c>
    </row>
    <row r="6345" customFormat="false" ht="15" hidden="false" customHeight="false" outlineLevel="0" collapsed="false">
      <c r="A6345" s="28" t="n">
        <v>171</v>
      </c>
      <c r="B6345" s="29" t="n">
        <v>44985</v>
      </c>
      <c r="C6345" s="28" t="n">
        <v>12698.29</v>
      </c>
      <c r="D6345" s="28" t="n">
        <v>1870</v>
      </c>
      <c r="E6345" s="28" t="s">
        <v>380</v>
      </c>
    </row>
    <row r="6346" customFormat="false" ht="15" hidden="false" customHeight="false" outlineLevel="0" collapsed="false">
      <c r="A6346" s="28" t="n">
        <v>171</v>
      </c>
      <c r="B6346" s="29" t="n">
        <v>45016</v>
      </c>
      <c r="C6346" s="28" t="n">
        <v>12435.76</v>
      </c>
      <c r="D6346" s="28" t="n">
        <v>0</v>
      </c>
      <c r="E6346" s="28" t="s">
        <v>379</v>
      </c>
    </row>
    <row r="6347" customFormat="false" ht="15" hidden="false" customHeight="false" outlineLevel="0" collapsed="false">
      <c r="A6347" s="28" t="n">
        <v>171</v>
      </c>
      <c r="B6347" s="29" t="n">
        <v>45046</v>
      </c>
      <c r="C6347" s="28" t="n">
        <v>14205.58</v>
      </c>
      <c r="D6347" s="28" t="n">
        <v>1870</v>
      </c>
      <c r="E6347" s="28" t="s">
        <v>380</v>
      </c>
    </row>
    <row r="6348" customFormat="false" ht="15" hidden="false" customHeight="false" outlineLevel="0" collapsed="false">
      <c r="A6348" s="28" t="n">
        <v>171</v>
      </c>
      <c r="B6348" s="29" t="n">
        <v>45077</v>
      </c>
      <c r="C6348" s="28" t="n">
        <v>15852.95</v>
      </c>
      <c r="D6348" s="28" t="n">
        <v>1870</v>
      </c>
      <c r="E6348" s="28" t="s">
        <v>380</v>
      </c>
    </row>
    <row r="6349" customFormat="false" ht="15" hidden="false" customHeight="false" outlineLevel="0" collapsed="false">
      <c r="A6349" s="28" t="n">
        <v>171</v>
      </c>
      <c r="B6349" s="29" t="n">
        <v>45107</v>
      </c>
      <c r="C6349" s="28" t="n">
        <v>17601.57</v>
      </c>
      <c r="D6349" s="28" t="n">
        <v>1870</v>
      </c>
      <c r="E6349" s="28" t="s">
        <v>380</v>
      </c>
    </row>
    <row r="6350" customFormat="false" ht="15" hidden="false" customHeight="false" outlineLevel="0" collapsed="false">
      <c r="A6350" s="28" t="n">
        <v>171</v>
      </c>
      <c r="B6350" s="29" t="n">
        <v>45138</v>
      </c>
      <c r="C6350" s="28" t="n">
        <v>19186.18</v>
      </c>
      <c r="D6350" s="28" t="n">
        <v>1870</v>
      </c>
      <c r="E6350" s="28" t="s">
        <v>380</v>
      </c>
    </row>
    <row r="6351" customFormat="false" ht="15" hidden="false" customHeight="false" outlineLevel="0" collapsed="false">
      <c r="A6351" s="28" t="n">
        <v>171</v>
      </c>
      <c r="B6351" s="29" t="n">
        <v>45169</v>
      </c>
      <c r="C6351" s="28" t="n">
        <v>20609.45</v>
      </c>
      <c r="D6351" s="28" t="n">
        <v>1870</v>
      </c>
      <c r="E6351" s="28" t="s">
        <v>380</v>
      </c>
    </row>
    <row r="6352" customFormat="false" ht="15" hidden="false" customHeight="false" outlineLevel="0" collapsed="false">
      <c r="A6352" s="28" t="n">
        <v>171</v>
      </c>
      <c r="B6352" s="29" t="n">
        <v>45199</v>
      </c>
      <c r="C6352" s="28" t="n">
        <v>22300.22</v>
      </c>
      <c r="D6352" s="28" t="n">
        <v>1870</v>
      </c>
      <c r="E6352" s="28" t="s">
        <v>380</v>
      </c>
    </row>
    <row r="6353" customFormat="false" ht="15" hidden="false" customHeight="false" outlineLevel="0" collapsed="false">
      <c r="A6353" s="28" t="n">
        <v>171</v>
      </c>
      <c r="B6353" s="29" t="n">
        <v>45230</v>
      </c>
      <c r="C6353" s="28" t="n">
        <v>23839.55</v>
      </c>
      <c r="D6353" s="28" t="n">
        <v>1870</v>
      </c>
      <c r="E6353" s="28" t="s">
        <v>380</v>
      </c>
    </row>
    <row r="6354" customFormat="false" ht="15" hidden="false" customHeight="false" outlineLevel="0" collapsed="false">
      <c r="A6354" s="28" t="n">
        <v>171</v>
      </c>
      <c r="B6354" s="29" t="n">
        <v>45260</v>
      </c>
      <c r="C6354" s="28" t="n">
        <v>23576.77</v>
      </c>
      <c r="D6354" s="28" t="n">
        <v>0</v>
      </c>
      <c r="E6354" s="28" t="s">
        <v>379</v>
      </c>
    </row>
    <row r="6355" customFormat="false" ht="15" hidden="false" customHeight="false" outlineLevel="0" collapsed="false">
      <c r="A6355" s="28" t="n">
        <v>171</v>
      </c>
      <c r="B6355" s="29" t="n">
        <v>45291</v>
      </c>
      <c r="C6355" s="28" t="n">
        <v>25191.31</v>
      </c>
      <c r="D6355" s="28" t="n">
        <v>1870</v>
      </c>
      <c r="E6355" s="28" t="s">
        <v>380</v>
      </c>
    </row>
    <row r="6356" customFormat="false" ht="15" hidden="false" customHeight="false" outlineLevel="0" collapsed="false">
      <c r="A6356" s="28" t="n">
        <v>171</v>
      </c>
      <c r="B6356" s="29" t="n">
        <v>45322</v>
      </c>
      <c r="C6356" s="28" t="n">
        <v>25761.91</v>
      </c>
      <c r="D6356" s="28" t="n">
        <v>908.12</v>
      </c>
      <c r="E6356" s="28" t="s">
        <v>381</v>
      </c>
    </row>
    <row r="6357" customFormat="false" ht="15" hidden="false" customHeight="false" outlineLevel="0" collapsed="false">
      <c r="A6357" s="28" t="n">
        <v>171</v>
      </c>
      <c r="B6357" s="29" t="n">
        <v>45351</v>
      </c>
      <c r="C6357" s="28" t="n">
        <v>27357.66</v>
      </c>
      <c r="D6357" s="28" t="n">
        <v>1870</v>
      </c>
      <c r="E6357" s="28" t="s">
        <v>380</v>
      </c>
    </row>
    <row r="6358" customFormat="false" ht="15" hidden="false" customHeight="false" outlineLevel="0" collapsed="false">
      <c r="A6358" s="28" t="n">
        <v>171</v>
      </c>
      <c r="B6358" s="29" t="n">
        <v>45382</v>
      </c>
      <c r="C6358" s="28" t="n">
        <v>28799.26</v>
      </c>
      <c r="D6358" s="28" t="n">
        <v>1870</v>
      </c>
      <c r="E6358" s="28" t="s">
        <v>380</v>
      </c>
    </row>
    <row r="6359" customFormat="false" ht="15" hidden="false" customHeight="false" outlineLevel="0" collapsed="false">
      <c r="A6359" s="28" t="n">
        <v>171</v>
      </c>
      <c r="B6359" s="29" t="n">
        <v>45412</v>
      </c>
      <c r="C6359" s="28" t="n">
        <v>30129.76</v>
      </c>
      <c r="D6359" s="28" t="n">
        <v>1870</v>
      </c>
      <c r="E6359" s="28" t="s">
        <v>380</v>
      </c>
    </row>
    <row r="6360" customFormat="false" ht="15" hidden="false" customHeight="false" outlineLevel="0" collapsed="false">
      <c r="A6360" s="28" t="n">
        <v>171</v>
      </c>
      <c r="B6360" s="29" t="n">
        <v>45443</v>
      </c>
      <c r="C6360" s="28" t="n">
        <v>31856.79</v>
      </c>
      <c r="D6360" s="28" t="n">
        <v>1870</v>
      </c>
      <c r="E6360" s="28" t="s">
        <v>380</v>
      </c>
    </row>
    <row r="6361" customFormat="false" ht="15" hidden="false" customHeight="false" outlineLevel="0" collapsed="false">
      <c r="A6361" s="28" t="n">
        <v>171</v>
      </c>
      <c r="B6361" s="29" t="n">
        <v>45473</v>
      </c>
      <c r="C6361" s="28" t="n">
        <v>33344.08</v>
      </c>
      <c r="D6361" s="28" t="n">
        <v>1870</v>
      </c>
      <c r="E6361" s="28" t="s">
        <v>380</v>
      </c>
    </row>
    <row r="6362" customFormat="false" ht="15" hidden="false" customHeight="false" outlineLevel="0" collapsed="false">
      <c r="A6362" s="28" t="n">
        <v>171</v>
      </c>
      <c r="B6362" s="29" t="n">
        <v>45504</v>
      </c>
      <c r="C6362" s="28" t="n">
        <v>34945.09</v>
      </c>
      <c r="D6362" s="28" t="n">
        <v>1870</v>
      </c>
      <c r="E6362" s="28" t="s">
        <v>380</v>
      </c>
    </row>
    <row r="6363" customFormat="false" ht="15" hidden="false" customHeight="false" outlineLevel="0" collapsed="false">
      <c r="A6363" s="28" t="n">
        <v>171</v>
      </c>
      <c r="B6363" s="29" t="n">
        <v>45535</v>
      </c>
      <c r="C6363" s="28" t="n">
        <v>36595.45</v>
      </c>
      <c r="D6363" s="28" t="n">
        <v>1870</v>
      </c>
      <c r="E6363" s="28" t="s">
        <v>380</v>
      </c>
    </row>
    <row r="6364" customFormat="false" ht="15" hidden="false" customHeight="false" outlineLevel="0" collapsed="false">
      <c r="A6364" s="28" t="n">
        <v>171</v>
      </c>
      <c r="B6364" s="29" t="n">
        <v>45565</v>
      </c>
      <c r="C6364" s="28" t="n">
        <v>36581.95</v>
      </c>
      <c r="D6364" s="28" t="n">
        <v>385.08</v>
      </c>
      <c r="E6364" s="28" t="s">
        <v>381</v>
      </c>
    </row>
    <row r="6365" customFormat="false" ht="15" hidden="false" customHeight="false" outlineLevel="0" collapsed="false">
      <c r="A6365" s="28" t="n">
        <v>171</v>
      </c>
      <c r="B6365" s="29" t="n">
        <v>45596</v>
      </c>
      <c r="C6365" s="28" t="n">
        <v>37912.66</v>
      </c>
      <c r="D6365" s="28" t="n">
        <v>1870</v>
      </c>
      <c r="E6365" s="28" t="s">
        <v>380</v>
      </c>
    </row>
    <row r="6366" customFormat="false" ht="15" hidden="false" customHeight="false" outlineLevel="0" collapsed="false">
      <c r="A6366" s="28" t="n">
        <v>171</v>
      </c>
      <c r="B6366" s="29" t="n">
        <v>45626</v>
      </c>
      <c r="C6366" s="28" t="n">
        <v>39416.36</v>
      </c>
      <c r="D6366" s="28" t="n">
        <v>1870</v>
      </c>
      <c r="E6366" s="28" t="s">
        <v>380</v>
      </c>
    </row>
    <row r="6367" customFormat="false" ht="15" hidden="false" customHeight="false" outlineLevel="0" collapsed="false">
      <c r="A6367" s="28" t="n">
        <v>171</v>
      </c>
      <c r="B6367" s="29" t="n">
        <v>45657</v>
      </c>
      <c r="C6367" s="28" t="n">
        <v>39797.73</v>
      </c>
      <c r="D6367" s="28" t="n">
        <v>471.31</v>
      </c>
      <c r="E6367" s="28" t="s">
        <v>381</v>
      </c>
    </row>
    <row r="6368" customFormat="false" ht="15" hidden="false" customHeight="false" outlineLevel="0" collapsed="false">
      <c r="A6368" s="28" t="n">
        <v>171</v>
      </c>
      <c r="B6368" s="29" t="n">
        <v>45688</v>
      </c>
      <c r="C6368" s="28" t="n">
        <v>39967.49</v>
      </c>
      <c r="D6368" s="28" t="n">
        <v>646.71</v>
      </c>
      <c r="E6368" s="28" t="s">
        <v>381</v>
      </c>
    </row>
    <row r="6369" customFormat="false" ht="15" hidden="false" customHeight="false" outlineLevel="0" collapsed="false">
      <c r="A6369" s="28" t="n">
        <v>171</v>
      </c>
      <c r="B6369" s="29" t="n">
        <v>45716</v>
      </c>
      <c r="C6369" s="28" t="n">
        <v>41820.31</v>
      </c>
      <c r="D6369" s="28" t="n">
        <v>1870</v>
      </c>
      <c r="E6369" s="28" t="s">
        <v>380</v>
      </c>
    </row>
    <row r="6370" customFormat="false" ht="15" hidden="false" customHeight="false" outlineLevel="0" collapsed="false">
      <c r="A6370" s="28" t="n">
        <v>171</v>
      </c>
      <c r="B6370" s="29" t="n">
        <v>45747</v>
      </c>
      <c r="C6370" s="28" t="n">
        <v>43666.21</v>
      </c>
      <c r="D6370" s="28" t="n">
        <v>1870</v>
      </c>
      <c r="E6370" s="28" t="s">
        <v>380</v>
      </c>
    </row>
    <row r="6371" customFormat="false" ht="15" hidden="false" customHeight="false" outlineLevel="0" collapsed="false">
      <c r="A6371" s="28" t="n">
        <v>171</v>
      </c>
      <c r="B6371" s="29" t="n">
        <v>45777</v>
      </c>
      <c r="C6371" s="28" t="n">
        <v>45396.38</v>
      </c>
      <c r="D6371" s="28" t="n">
        <v>1870</v>
      </c>
      <c r="E6371" s="28" t="s">
        <v>380</v>
      </c>
    </row>
    <row r="6372" customFormat="false" ht="15" hidden="false" customHeight="false" outlineLevel="0" collapsed="false">
      <c r="A6372" s="28" t="n">
        <v>171</v>
      </c>
      <c r="B6372" s="29" t="n">
        <v>45808</v>
      </c>
      <c r="C6372" s="28" t="n">
        <v>46981.3</v>
      </c>
      <c r="D6372" s="28" t="n">
        <v>1870</v>
      </c>
      <c r="E6372" s="28" t="s">
        <v>380</v>
      </c>
    </row>
    <row r="6373" customFormat="false" ht="15" hidden="false" customHeight="false" outlineLevel="0" collapsed="false">
      <c r="A6373" s="28" t="n">
        <v>171</v>
      </c>
      <c r="B6373" s="29" t="n">
        <v>45838</v>
      </c>
      <c r="C6373" s="28" t="n">
        <v>48310.49</v>
      </c>
      <c r="D6373" s="28" t="n">
        <v>1870</v>
      </c>
      <c r="E6373" s="28" t="s">
        <v>380</v>
      </c>
    </row>
    <row r="6374" customFormat="false" ht="15" hidden="false" customHeight="false" outlineLevel="0" collapsed="false">
      <c r="A6374" s="28" t="n">
        <v>171</v>
      </c>
      <c r="B6374" s="29" t="n">
        <v>45869</v>
      </c>
      <c r="C6374" s="28" t="n">
        <v>49622.73</v>
      </c>
      <c r="D6374" s="28" t="n">
        <v>1870</v>
      </c>
      <c r="E6374" s="28" t="s">
        <v>380</v>
      </c>
    </row>
    <row r="6375" customFormat="false" ht="15" hidden="false" customHeight="false" outlineLevel="0" collapsed="false">
      <c r="A6375" s="28" t="n">
        <v>171</v>
      </c>
      <c r="B6375" s="29" t="n">
        <v>45900</v>
      </c>
      <c r="C6375" s="28" t="n">
        <v>51205.9</v>
      </c>
      <c r="D6375" s="28" t="n">
        <v>1870</v>
      </c>
      <c r="E6375" s="28" t="s">
        <v>380</v>
      </c>
    </row>
    <row r="6376" customFormat="false" ht="15" hidden="false" customHeight="false" outlineLevel="0" collapsed="false">
      <c r="A6376" s="28" t="n">
        <v>171</v>
      </c>
      <c r="B6376" s="29" t="n">
        <v>45930</v>
      </c>
      <c r="C6376" s="28" t="n">
        <v>52565.89</v>
      </c>
      <c r="D6376" s="28" t="n">
        <v>1870</v>
      </c>
      <c r="E6376" s="28" t="s">
        <v>380</v>
      </c>
    </row>
    <row r="6377" customFormat="false" ht="15" hidden="false" customHeight="false" outlineLevel="0" collapsed="false">
      <c r="A6377" s="28" t="n">
        <v>171</v>
      </c>
      <c r="B6377" s="29" t="n">
        <v>45961</v>
      </c>
      <c r="C6377" s="28" t="n">
        <v>53665.25</v>
      </c>
      <c r="D6377" s="28" t="n">
        <v>1121.41</v>
      </c>
      <c r="E6377" s="28" t="s">
        <v>381</v>
      </c>
    </row>
    <row r="6378" customFormat="false" ht="15" hidden="false" customHeight="false" outlineLevel="0" collapsed="false">
      <c r="A6378" s="28" t="n">
        <v>171</v>
      </c>
      <c r="B6378" s="29" t="n">
        <v>45991</v>
      </c>
      <c r="C6378" s="28" t="n">
        <v>55133.51</v>
      </c>
      <c r="D6378" s="28" t="n">
        <v>1870</v>
      </c>
      <c r="E6378" s="28" t="s">
        <v>380</v>
      </c>
    </row>
    <row r="6379" customFormat="false" ht="15" hidden="false" customHeight="false" outlineLevel="0" collapsed="false">
      <c r="A6379" s="28" t="n">
        <v>171</v>
      </c>
      <c r="B6379" s="29" t="n">
        <v>46022</v>
      </c>
      <c r="C6379" s="28" t="n">
        <v>56956.82</v>
      </c>
      <c r="D6379" s="28" t="n">
        <v>1870</v>
      </c>
      <c r="E6379" s="28" t="s">
        <v>380</v>
      </c>
    </row>
    <row r="6380" customFormat="false" ht="15" hidden="false" customHeight="false" outlineLevel="0" collapsed="false">
      <c r="A6380" s="28" t="n">
        <v>171</v>
      </c>
      <c r="B6380" s="29" t="n">
        <v>46053</v>
      </c>
      <c r="C6380" s="28" t="n">
        <v>58698.05</v>
      </c>
      <c r="D6380" s="28" t="n">
        <v>1870</v>
      </c>
      <c r="E6380" s="28" t="s">
        <v>380</v>
      </c>
    </row>
    <row r="6381" customFormat="false" ht="15" hidden="false" customHeight="false" outlineLevel="0" collapsed="false">
      <c r="A6381" s="28" t="n">
        <v>171</v>
      </c>
      <c r="B6381" s="29" t="n">
        <v>46081</v>
      </c>
      <c r="C6381" s="28" t="n">
        <v>60369.94</v>
      </c>
      <c r="D6381" s="28" t="n">
        <v>1870</v>
      </c>
      <c r="E6381" s="28" t="s">
        <v>380</v>
      </c>
    </row>
    <row r="6382" customFormat="false" ht="15" hidden="false" customHeight="false" outlineLevel="0" collapsed="false">
      <c r="A6382" s="28" t="n">
        <v>171</v>
      </c>
      <c r="B6382" s="29" t="n">
        <v>46112</v>
      </c>
      <c r="C6382" s="28" t="n">
        <v>61169.52</v>
      </c>
      <c r="D6382" s="28" t="n">
        <v>883.36</v>
      </c>
      <c r="E6382" s="28" t="s">
        <v>381</v>
      </c>
    </row>
    <row r="6383" customFormat="false" ht="15" hidden="false" customHeight="false" outlineLevel="0" collapsed="false">
      <c r="A6383" s="28" t="n">
        <v>171</v>
      </c>
      <c r="B6383" s="29" t="n">
        <v>46142</v>
      </c>
      <c r="C6383" s="28" t="n">
        <v>62964.5</v>
      </c>
      <c r="D6383" s="28" t="n">
        <v>1870</v>
      </c>
      <c r="E6383" s="28" t="s">
        <v>380</v>
      </c>
    </row>
    <row r="6384" customFormat="false" ht="15" hidden="false" customHeight="false" outlineLevel="0" collapsed="false">
      <c r="A6384" s="28" t="n">
        <v>171</v>
      </c>
      <c r="B6384" s="29" t="n">
        <v>46173</v>
      </c>
      <c r="C6384" s="28" t="n">
        <v>64582.5</v>
      </c>
      <c r="D6384" s="28" t="n">
        <v>1870</v>
      </c>
      <c r="E6384" s="28" t="s">
        <v>380</v>
      </c>
    </row>
    <row r="6385" customFormat="false" ht="15" hidden="false" customHeight="false" outlineLevel="0" collapsed="false">
      <c r="A6385" s="28" t="n">
        <v>171</v>
      </c>
      <c r="B6385" s="29" t="n">
        <v>46203</v>
      </c>
      <c r="C6385" s="28" t="n">
        <v>66287.05</v>
      </c>
      <c r="D6385" s="28" t="n">
        <v>1870</v>
      </c>
      <c r="E6385" s="28" t="s">
        <v>380</v>
      </c>
    </row>
    <row r="6386" customFormat="false" ht="15" hidden="false" customHeight="false" outlineLevel="0" collapsed="false">
      <c r="A6386" s="28" t="n">
        <v>171</v>
      </c>
      <c r="B6386" s="29" t="n">
        <v>46234</v>
      </c>
      <c r="C6386" s="28" t="n">
        <v>68014.9</v>
      </c>
      <c r="D6386" s="28" t="n">
        <v>1870</v>
      </c>
      <c r="E6386" s="28" t="s">
        <v>380</v>
      </c>
    </row>
    <row r="6387" customFormat="false" ht="15" hidden="false" customHeight="false" outlineLevel="0" collapsed="false">
      <c r="A6387" s="28" t="n">
        <v>171</v>
      </c>
      <c r="B6387" s="29" t="n">
        <v>46265</v>
      </c>
      <c r="C6387" s="28" t="n">
        <v>69639.83</v>
      </c>
      <c r="D6387" s="28" t="n">
        <v>1870</v>
      </c>
      <c r="E6387" s="28" t="s">
        <v>380</v>
      </c>
    </row>
    <row r="6388" customFormat="false" ht="15" hidden="false" customHeight="false" outlineLevel="0" collapsed="false">
      <c r="A6388" s="28" t="n">
        <v>172</v>
      </c>
      <c r="B6388" s="29" t="n">
        <v>44957</v>
      </c>
      <c r="C6388" s="28" t="n">
        <v>12729.18</v>
      </c>
      <c r="D6388" s="28" t="n">
        <v>1790</v>
      </c>
      <c r="E6388" s="28" t="s">
        <v>380</v>
      </c>
    </row>
    <row r="6389" customFormat="false" ht="15" hidden="false" customHeight="false" outlineLevel="0" collapsed="false">
      <c r="A6389" s="28" t="n">
        <v>172</v>
      </c>
      <c r="B6389" s="29" t="n">
        <v>44985</v>
      </c>
      <c r="C6389" s="28" t="n">
        <v>14406.76</v>
      </c>
      <c r="D6389" s="28" t="n">
        <v>1790</v>
      </c>
      <c r="E6389" s="28" t="s">
        <v>380</v>
      </c>
    </row>
    <row r="6390" customFormat="false" ht="15" hidden="false" customHeight="false" outlineLevel="0" collapsed="false">
      <c r="A6390" s="28" t="n">
        <v>172</v>
      </c>
      <c r="B6390" s="29" t="n">
        <v>45016</v>
      </c>
      <c r="C6390" s="28" t="n">
        <v>16161.2</v>
      </c>
      <c r="D6390" s="28" t="n">
        <v>1790</v>
      </c>
      <c r="E6390" s="28" t="s">
        <v>380</v>
      </c>
    </row>
    <row r="6391" customFormat="false" ht="15" hidden="false" customHeight="false" outlineLevel="0" collapsed="false">
      <c r="A6391" s="28" t="n">
        <v>172</v>
      </c>
      <c r="B6391" s="29" t="n">
        <v>45046</v>
      </c>
      <c r="C6391" s="28" t="n">
        <v>17558.83</v>
      </c>
      <c r="D6391" s="28" t="n">
        <v>1790</v>
      </c>
      <c r="E6391" s="28" t="s">
        <v>380</v>
      </c>
    </row>
    <row r="6392" customFormat="false" ht="15" hidden="false" customHeight="false" outlineLevel="0" collapsed="false">
      <c r="A6392" s="28" t="n">
        <v>172</v>
      </c>
      <c r="B6392" s="29" t="n">
        <v>45077</v>
      </c>
      <c r="C6392" s="28" t="n">
        <v>19299.76</v>
      </c>
      <c r="D6392" s="28" t="n">
        <v>1790</v>
      </c>
      <c r="E6392" s="28" t="s">
        <v>380</v>
      </c>
    </row>
    <row r="6393" customFormat="false" ht="15" hidden="false" customHeight="false" outlineLevel="0" collapsed="false">
      <c r="A6393" s="28" t="n">
        <v>172</v>
      </c>
      <c r="B6393" s="29" t="n">
        <v>45107</v>
      </c>
      <c r="C6393" s="28" t="n">
        <v>21079.92</v>
      </c>
      <c r="D6393" s="28" t="n">
        <v>1790</v>
      </c>
      <c r="E6393" s="28" t="s">
        <v>380</v>
      </c>
    </row>
    <row r="6394" customFormat="false" ht="15" hidden="false" customHeight="false" outlineLevel="0" collapsed="false">
      <c r="A6394" s="28" t="n">
        <v>172</v>
      </c>
      <c r="B6394" s="29" t="n">
        <v>45138</v>
      </c>
      <c r="C6394" s="28" t="n">
        <v>22826.55</v>
      </c>
      <c r="D6394" s="28" t="n">
        <v>1790</v>
      </c>
      <c r="E6394" s="28" t="s">
        <v>380</v>
      </c>
    </row>
    <row r="6395" customFormat="false" ht="15" hidden="false" customHeight="false" outlineLevel="0" collapsed="false">
      <c r="A6395" s="28" t="n">
        <v>172</v>
      </c>
      <c r="B6395" s="29" t="n">
        <v>45169</v>
      </c>
      <c r="C6395" s="28" t="n">
        <v>24284.45</v>
      </c>
      <c r="D6395" s="28" t="n">
        <v>1790</v>
      </c>
      <c r="E6395" s="28" t="s">
        <v>380</v>
      </c>
    </row>
    <row r="6396" customFormat="false" ht="15" hidden="false" customHeight="false" outlineLevel="0" collapsed="false">
      <c r="A6396" s="28" t="n">
        <v>172</v>
      </c>
      <c r="B6396" s="29" t="n">
        <v>45199</v>
      </c>
      <c r="C6396" s="28" t="n">
        <v>25661.72</v>
      </c>
      <c r="D6396" s="28" t="n">
        <v>1790</v>
      </c>
      <c r="E6396" s="28" t="s">
        <v>380</v>
      </c>
    </row>
    <row r="6397" customFormat="false" ht="15" hidden="false" customHeight="false" outlineLevel="0" collapsed="false">
      <c r="A6397" s="28" t="n">
        <v>172</v>
      </c>
      <c r="B6397" s="29" t="n">
        <v>45230</v>
      </c>
      <c r="C6397" s="28" t="n">
        <v>27382.54</v>
      </c>
      <c r="D6397" s="28" t="n">
        <v>1790</v>
      </c>
      <c r="E6397" s="28" t="s">
        <v>380</v>
      </c>
    </row>
    <row r="6398" customFormat="false" ht="15" hidden="false" customHeight="false" outlineLevel="0" collapsed="false">
      <c r="A6398" s="28" t="n">
        <v>172</v>
      </c>
      <c r="B6398" s="29" t="n">
        <v>45260</v>
      </c>
      <c r="C6398" s="28" t="n">
        <v>27901.1</v>
      </c>
      <c r="D6398" s="28" t="n">
        <v>544.15</v>
      </c>
      <c r="E6398" s="28" t="s">
        <v>381</v>
      </c>
    </row>
    <row r="6399" customFormat="false" ht="15" hidden="false" customHeight="false" outlineLevel="0" collapsed="false">
      <c r="A6399" s="28" t="n">
        <v>172</v>
      </c>
      <c r="B6399" s="29" t="n">
        <v>45291</v>
      </c>
      <c r="C6399" s="28" t="n">
        <v>29685.34</v>
      </c>
      <c r="D6399" s="28" t="n">
        <v>1790</v>
      </c>
      <c r="E6399" s="28" t="s">
        <v>380</v>
      </c>
    </row>
    <row r="6400" customFormat="false" ht="15" hidden="false" customHeight="false" outlineLevel="0" collapsed="false">
      <c r="A6400" s="28" t="n">
        <v>172</v>
      </c>
      <c r="B6400" s="29" t="n">
        <v>45322</v>
      </c>
      <c r="C6400" s="28" t="n">
        <v>31406.07</v>
      </c>
      <c r="D6400" s="28" t="n">
        <v>1790</v>
      </c>
      <c r="E6400" s="28" t="s">
        <v>380</v>
      </c>
    </row>
    <row r="6401" customFormat="false" ht="15" hidden="false" customHeight="false" outlineLevel="0" collapsed="false">
      <c r="A6401" s="28" t="n">
        <v>172</v>
      </c>
      <c r="B6401" s="29" t="n">
        <v>45351</v>
      </c>
      <c r="C6401" s="28" t="n">
        <v>33113.62</v>
      </c>
      <c r="D6401" s="28" t="n">
        <v>1790</v>
      </c>
      <c r="E6401" s="28" t="s">
        <v>380</v>
      </c>
    </row>
    <row r="6402" customFormat="false" ht="15" hidden="false" customHeight="false" outlineLevel="0" collapsed="false">
      <c r="A6402" s="28" t="n">
        <v>172</v>
      </c>
      <c r="B6402" s="29" t="n">
        <v>45382</v>
      </c>
      <c r="C6402" s="28" t="n">
        <v>34779.62</v>
      </c>
      <c r="D6402" s="28" t="n">
        <v>1790</v>
      </c>
      <c r="E6402" s="28" t="s">
        <v>380</v>
      </c>
    </row>
    <row r="6403" customFormat="false" ht="15" hidden="false" customHeight="false" outlineLevel="0" collapsed="false">
      <c r="A6403" s="28" t="n">
        <v>172</v>
      </c>
      <c r="B6403" s="29" t="n">
        <v>45412</v>
      </c>
      <c r="C6403" s="28" t="n">
        <v>36467.37</v>
      </c>
      <c r="D6403" s="28" t="n">
        <v>1790</v>
      </c>
      <c r="E6403" s="28" t="s">
        <v>380</v>
      </c>
    </row>
    <row r="6404" customFormat="false" ht="15" hidden="false" customHeight="false" outlineLevel="0" collapsed="false">
      <c r="A6404" s="28" t="n">
        <v>172</v>
      </c>
      <c r="B6404" s="29" t="n">
        <v>45443</v>
      </c>
      <c r="C6404" s="28" t="n">
        <v>38180.93</v>
      </c>
      <c r="D6404" s="28" t="n">
        <v>1790</v>
      </c>
      <c r="E6404" s="28" t="s">
        <v>380</v>
      </c>
    </row>
    <row r="6405" customFormat="false" ht="15" hidden="false" customHeight="false" outlineLevel="0" collapsed="false">
      <c r="A6405" s="28" t="n">
        <v>172</v>
      </c>
      <c r="B6405" s="29" t="n">
        <v>45473</v>
      </c>
      <c r="C6405" s="28" t="n">
        <v>39823.44</v>
      </c>
      <c r="D6405" s="28" t="n">
        <v>1790</v>
      </c>
      <c r="E6405" s="28" t="s">
        <v>380</v>
      </c>
    </row>
    <row r="6406" customFormat="false" ht="15" hidden="false" customHeight="false" outlineLevel="0" collapsed="false">
      <c r="A6406" s="28" t="n">
        <v>172</v>
      </c>
      <c r="B6406" s="29" t="n">
        <v>45504</v>
      </c>
      <c r="C6406" s="28" t="n">
        <v>39645.75</v>
      </c>
      <c r="D6406" s="28" t="n">
        <v>0</v>
      </c>
      <c r="E6406" s="28" t="s">
        <v>379</v>
      </c>
    </row>
    <row r="6407" customFormat="false" ht="15" hidden="false" customHeight="false" outlineLevel="0" collapsed="false">
      <c r="A6407" s="28" t="n">
        <v>172</v>
      </c>
      <c r="B6407" s="29" t="n">
        <v>45535</v>
      </c>
      <c r="C6407" s="28" t="n">
        <v>41374.14</v>
      </c>
      <c r="D6407" s="28" t="n">
        <v>1790</v>
      </c>
      <c r="E6407" s="28" t="s">
        <v>380</v>
      </c>
    </row>
    <row r="6408" customFormat="false" ht="15" hidden="false" customHeight="false" outlineLevel="0" collapsed="false">
      <c r="A6408" s="28" t="n">
        <v>172</v>
      </c>
      <c r="B6408" s="29" t="n">
        <v>45565</v>
      </c>
      <c r="C6408" s="28" t="n">
        <v>42856.37</v>
      </c>
      <c r="D6408" s="28" t="n">
        <v>1790</v>
      </c>
      <c r="E6408" s="28" t="s">
        <v>380</v>
      </c>
    </row>
    <row r="6409" customFormat="false" ht="15" hidden="false" customHeight="false" outlineLevel="0" collapsed="false">
      <c r="A6409" s="28" t="n">
        <v>172</v>
      </c>
      <c r="B6409" s="29" t="n">
        <v>45596</v>
      </c>
      <c r="C6409" s="28" t="n">
        <v>43251.58</v>
      </c>
      <c r="D6409" s="28" t="n">
        <v>859.43</v>
      </c>
      <c r="E6409" s="28" t="s">
        <v>381</v>
      </c>
    </row>
    <row r="6410" customFormat="false" ht="15" hidden="false" customHeight="false" outlineLevel="0" collapsed="false">
      <c r="A6410" s="28" t="n">
        <v>172</v>
      </c>
      <c r="B6410" s="29" t="n">
        <v>45626</v>
      </c>
      <c r="C6410" s="28" t="n">
        <v>44818.43</v>
      </c>
      <c r="D6410" s="28" t="n">
        <v>1790</v>
      </c>
      <c r="E6410" s="28" t="s">
        <v>380</v>
      </c>
    </row>
    <row r="6411" customFormat="false" ht="15" hidden="false" customHeight="false" outlineLevel="0" collapsed="false">
      <c r="A6411" s="28" t="n">
        <v>172</v>
      </c>
      <c r="B6411" s="29" t="n">
        <v>45657</v>
      </c>
      <c r="C6411" s="28" t="n">
        <v>46541.86</v>
      </c>
      <c r="D6411" s="28" t="n">
        <v>1790</v>
      </c>
      <c r="E6411" s="28" t="s">
        <v>380</v>
      </c>
    </row>
    <row r="6412" customFormat="false" ht="15" hidden="false" customHeight="false" outlineLevel="0" collapsed="false">
      <c r="A6412" s="28" t="n">
        <v>172</v>
      </c>
      <c r="B6412" s="29" t="n">
        <v>45688</v>
      </c>
      <c r="C6412" s="28" t="n">
        <v>47273.28</v>
      </c>
      <c r="D6412" s="28" t="n">
        <v>1060.18</v>
      </c>
      <c r="E6412" s="28" t="s">
        <v>381</v>
      </c>
    </row>
    <row r="6413" customFormat="false" ht="15" hidden="false" customHeight="false" outlineLevel="0" collapsed="false">
      <c r="A6413" s="28" t="n">
        <v>172</v>
      </c>
      <c r="B6413" s="29" t="n">
        <v>45716</v>
      </c>
      <c r="C6413" s="28" t="n">
        <v>47690</v>
      </c>
      <c r="D6413" s="28" t="n">
        <v>779.76</v>
      </c>
      <c r="E6413" s="28" t="s">
        <v>381</v>
      </c>
    </row>
    <row r="6414" customFormat="false" ht="15" hidden="false" customHeight="false" outlineLevel="0" collapsed="false">
      <c r="A6414" s="28" t="n">
        <v>172</v>
      </c>
      <c r="B6414" s="29" t="n">
        <v>45747</v>
      </c>
      <c r="C6414" s="28" t="n">
        <v>49369.19</v>
      </c>
      <c r="D6414" s="28" t="n">
        <v>1790</v>
      </c>
      <c r="E6414" s="28" t="s">
        <v>380</v>
      </c>
    </row>
    <row r="6415" customFormat="false" ht="15" hidden="false" customHeight="false" outlineLevel="0" collapsed="false">
      <c r="A6415" s="28" t="n">
        <v>172</v>
      </c>
      <c r="B6415" s="29" t="n">
        <v>45777</v>
      </c>
      <c r="C6415" s="28" t="n">
        <v>50958.45</v>
      </c>
      <c r="D6415" s="28" t="n">
        <v>1790</v>
      </c>
      <c r="E6415" s="28" t="s">
        <v>380</v>
      </c>
    </row>
    <row r="6416" customFormat="false" ht="15" hidden="false" customHeight="false" outlineLevel="0" collapsed="false">
      <c r="A6416" s="28" t="n">
        <v>172</v>
      </c>
      <c r="B6416" s="29" t="n">
        <v>45808</v>
      </c>
      <c r="C6416" s="28" t="n">
        <v>51363.85</v>
      </c>
      <c r="D6416" s="28" t="n">
        <v>415.53</v>
      </c>
      <c r="E6416" s="28" t="s">
        <v>381</v>
      </c>
    </row>
    <row r="6417" customFormat="false" ht="15" hidden="false" customHeight="false" outlineLevel="0" collapsed="false">
      <c r="A6417" s="28" t="n">
        <v>172</v>
      </c>
      <c r="B6417" s="29" t="n">
        <v>45838</v>
      </c>
      <c r="C6417" s="28" t="n">
        <v>52943.9</v>
      </c>
      <c r="D6417" s="28" t="n">
        <v>1790</v>
      </c>
      <c r="E6417" s="28" t="s">
        <v>380</v>
      </c>
    </row>
    <row r="6418" customFormat="false" ht="15" hidden="false" customHeight="false" outlineLevel="0" collapsed="false">
      <c r="A6418" s="28" t="n">
        <v>172</v>
      </c>
      <c r="B6418" s="29" t="n">
        <v>45869</v>
      </c>
      <c r="C6418" s="28" t="n">
        <v>54731.6</v>
      </c>
      <c r="D6418" s="28" t="n">
        <v>1790</v>
      </c>
      <c r="E6418" s="28" t="s">
        <v>380</v>
      </c>
    </row>
    <row r="6419" customFormat="false" ht="15" hidden="false" customHeight="false" outlineLevel="0" collapsed="false">
      <c r="A6419" s="28" t="n">
        <v>172</v>
      </c>
      <c r="B6419" s="29" t="n">
        <v>45900</v>
      </c>
      <c r="C6419" s="28" t="n">
        <v>56367.27</v>
      </c>
      <c r="D6419" s="28" t="n">
        <v>1790</v>
      </c>
      <c r="E6419" s="28" t="s">
        <v>380</v>
      </c>
    </row>
    <row r="6420" customFormat="false" ht="15" hidden="false" customHeight="false" outlineLevel="0" collapsed="false">
      <c r="A6420" s="28" t="n">
        <v>172</v>
      </c>
      <c r="B6420" s="29" t="n">
        <v>45930</v>
      </c>
      <c r="C6420" s="28" t="n">
        <v>57979.37</v>
      </c>
      <c r="D6420" s="28" t="n">
        <v>1790</v>
      </c>
      <c r="E6420" s="28" t="s">
        <v>380</v>
      </c>
    </row>
    <row r="6421" customFormat="false" ht="15" hidden="false" customHeight="false" outlineLevel="0" collapsed="false">
      <c r="A6421" s="28" t="n">
        <v>172</v>
      </c>
      <c r="B6421" s="29" t="n">
        <v>45961</v>
      </c>
      <c r="C6421" s="28" t="n">
        <v>59592.59</v>
      </c>
      <c r="D6421" s="28" t="n">
        <v>1790</v>
      </c>
      <c r="E6421" s="28" t="s">
        <v>380</v>
      </c>
    </row>
    <row r="6422" customFormat="false" ht="15" hidden="false" customHeight="false" outlineLevel="0" collapsed="false">
      <c r="A6422" s="28" t="n">
        <v>172</v>
      </c>
      <c r="B6422" s="29" t="n">
        <v>45991</v>
      </c>
      <c r="C6422" s="28" t="n">
        <v>61119.57</v>
      </c>
      <c r="D6422" s="28" t="n">
        <v>1790</v>
      </c>
      <c r="E6422" s="28" t="s">
        <v>380</v>
      </c>
    </row>
    <row r="6423" customFormat="false" ht="15" hidden="false" customHeight="false" outlineLevel="0" collapsed="false">
      <c r="A6423" s="28" t="n">
        <v>172</v>
      </c>
      <c r="B6423" s="29" t="n">
        <v>46022</v>
      </c>
      <c r="C6423" s="28" t="n">
        <v>62598.05</v>
      </c>
      <c r="D6423" s="28" t="n">
        <v>1790</v>
      </c>
      <c r="E6423" s="28" t="s">
        <v>380</v>
      </c>
    </row>
    <row r="6424" customFormat="false" ht="15" hidden="false" customHeight="false" outlineLevel="0" collapsed="false">
      <c r="A6424" s="28" t="n">
        <v>172</v>
      </c>
      <c r="B6424" s="29" t="n">
        <v>46053</v>
      </c>
      <c r="C6424" s="28" t="n">
        <v>64015.75</v>
      </c>
      <c r="D6424" s="28" t="n">
        <v>1790</v>
      </c>
      <c r="E6424" s="28" t="s">
        <v>380</v>
      </c>
    </row>
    <row r="6425" customFormat="false" ht="15" hidden="false" customHeight="false" outlineLevel="0" collapsed="false">
      <c r="A6425" s="28" t="n">
        <v>172</v>
      </c>
      <c r="B6425" s="29" t="n">
        <v>46081</v>
      </c>
      <c r="C6425" s="28" t="n">
        <v>65490.88</v>
      </c>
      <c r="D6425" s="28" t="n">
        <v>1790</v>
      </c>
      <c r="E6425" s="28" t="s">
        <v>380</v>
      </c>
    </row>
    <row r="6426" customFormat="false" ht="15" hidden="false" customHeight="false" outlineLevel="0" collapsed="false">
      <c r="A6426" s="28" t="n">
        <v>172</v>
      </c>
      <c r="B6426" s="29" t="n">
        <v>46112</v>
      </c>
      <c r="C6426" s="28" t="n">
        <v>67216.97</v>
      </c>
      <c r="D6426" s="28" t="n">
        <v>1790</v>
      </c>
      <c r="E6426" s="28" t="s">
        <v>380</v>
      </c>
    </row>
    <row r="6427" customFormat="false" ht="15" hidden="false" customHeight="false" outlineLevel="0" collapsed="false">
      <c r="A6427" s="28" t="n">
        <v>172</v>
      </c>
      <c r="B6427" s="29" t="n">
        <v>46142</v>
      </c>
      <c r="C6427" s="28" t="n">
        <v>68567.64</v>
      </c>
      <c r="D6427" s="28" t="n">
        <v>1790</v>
      </c>
      <c r="E6427" s="28" t="s">
        <v>380</v>
      </c>
    </row>
    <row r="6428" customFormat="false" ht="15" hidden="false" customHeight="false" outlineLevel="0" collapsed="false">
      <c r="A6428" s="28" t="n">
        <v>172</v>
      </c>
      <c r="B6428" s="29" t="n">
        <v>46173</v>
      </c>
      <c r="C6428" s="28" t="n">
        <v>69839.8</v>
      </c>
      <c r="D6428" s="28" t="n">
        <v>1790</v>
      </c>
      <c r="E6428" s="28" t="s">
        <v>380</v>
      </c>
    </row>
    <row r="6429" customFormat="false" ht="15" hidden="false" customHeight="false" outlineLevel="0" collapsed="false">
      <c r="A6429" s="28" t="n">
        <v>172</v>
      </c>
      <c r="B6429" s="29" t="n">
        <v>46203</v>
      </c>
      <c r="C6429" s="28" t="n">
        <v>71322.02</v>
      </c>
      <c r="D6429" s="28" t="n">
        <v>1790</v>
      </c>
      <c r="E6429" s="28" t="s">
        <v>380</v>
      </c>
    </row>
    <row r="6430" customFormat="false" ht="15" hidden="false" customHeight="false" outlineLevel="0" collapsed="false">
      <c r="A6430" s="28" t="n">
        <v>172</v>
      </c>
      <c r="B6430" s="29" t="n">
        <v>46234</v>
      </c>
      <c r="C6430" s="28" t="n">
        <v>73059.01</v>
      </c>
      <c r="D6430" s="28" t="n">
        <v>1790</v>
      </c>
      <c r="E6430" s="28" t="s">
        <v>380</v>
      </c>
    </row>
    <row r="6431" customFormat="false" ht="15" hidden="false" customHeight="false" outlineLevel="0" collapsed="false">
      <c r="A6431" s="28" t="n">
        <v>172</v>
      </c>
      <c r="B6431" s="29" t="n">
        <v>46265</v>
      </c>
      <c r="C6431" s="28" t="n">
        <v>74744.22</v>
      </c>
      <c r="D6431" s="28" t="n">
        <v>1790</v>
      </c>
      <c r="E6431" s="28" t="s">
        <v>380</v>
      </c>
    </row>
    <row r="6432" customFormat="false" ht="15" hidden="false" customHeight="false" outlineLevel="0" collapsed="false">
      <c r="A6432" s="28" t="n">
        <v>173</v>
      </c>
      <c r="B6432" s="29" t="n">
        <v>44957</v>
      </c>
      <c r="C6432" s="28" t="n">
        <v>7747.58</v>
      </c>
      <c r="D6432" s="28" t="n">
        <v>1620</v>
      </c>
      <c r="E6432" s="28" t="s">
        <v>380</v>
      </c>
    </row>
    <row r="6433" customFormat="false" ht="15" hidden="false" customHeight="false" outlineLevel="0" collapsed="false">
      <c r="A6433" s="28" t="n">
        <v>173</v>
      </c>
      <c r="B6433" s="29" t="n">
        <v>44985</v>
      </c>
      <c r="C6433" s="28" t="n">
        <v>9248.73</v>
      </c>
      <c r="D6433" s="28" t="n">
        <v>1620</v>
      </c>
      <c r="E6433" s="28" t="s">
        <v>380</v>
      </c>
    </row>
    <row r="6434" customFormat="false" ht="15" hidden="false" customHeight="false" outlineLevel="0" collapsed="false">
      <c r="A6434" s="28" t="n">
        <v>173</v>
      </c>
      <c r="B6434" s="29" t="n">
        <v>45016</v>
      </c>
      <c r="C6434" s="28" t="n">
        <v>10547.65</v>
      </c>
      <c r="D6434" s="28" t="n">
        <v>1620</v>
      </c>
      <c r="E6434" s="28" t="s">
        <v>380</v>
      </c>
    </row>
    <row r="6435" customFormat="false" ht="15" hidden="false" customHeight="false" outlineLevel="0" collapsed="false">
      <c r="A6435" s="28" t="n">
        <v>173</v>
      </c>
      <c r="B6435" s="29" t="n">
        <v>45046</v>
      </c>
      <c r="C6435" s="28" t="n">
        <v>10093.02</v>
      </c>
      <c r="D6435" s="28" t="n">
        <v>0</v>
      </c>
      <c r="E6435" s="28" t="s">
        <v>379</v>
      </c>
    </row>
    <row r="6436" customFormat="false" ht="15" hidden="false" customHeight="false" outlineLevel="0" collapsed="false">
      <c r="A6436" s="28" t="n">
        <v>173</v>
      </c>
      <c r="B6436" s="29" t="n">
        <v>45077</v>
      </c>
      <c r="C6436" s="28" t="n">
        <v>11306.02</v>
      </c>
      <c r="D6436" s="28" t="n">
        <v>1620</v>
      </c>
      <c r="E6436" s="28" t="s">
        <v>380</v>
      </c>
    </row>
    <row r="6437" customFormat="false" ht="15" hidden="false" customHeight="false" outlineLevel="0" collapsed="false">
      <c r="A6437" s="28" t="n">
        <v>173</v>
      </c>
      <c r="B6437" s="29" t="n">
        <v>45107</v>
      </c>
      <c r="C6437" s="28" t="n">
        <v>12704.39</v>
      </c>
      <c r="D6437" s="28" t="n">
        <v>1620</v>
      </c>
      <c r="E6437" s="28" t="s">
        <v>380</v>
      </c>
    </row>
    <row r="6438" customFormat="false" ht="15" hidden="false" customHeight="false" outlineLevel="0" collapsed="false">
      <c r="A6438" s="28" t="n">
        <v>173</v>
      </c>
      <c r="B6438" s="29" t="n">
        <v>45138</v>
      </c>
      <c r="C6438" s="28" t="n">
        <v>14176.57</v>
      </c>
      <c r="D6438" s="28" t="n">
        <v>1620</v>
      </c>
      <c r="E6438" s="28" t="s">
        <v>380</v>
      </c>
    </row>
    <row r="6439" customFormat="false" ht="15" hidden="false" customHeight="false" outlineLevel="0" collapsed="false">
      <c r="A6439" s="28" t="n">
        <v>173</v>
      </c>
      <c r="B6439" s="29" t="n">
        <v>45169</v>
      </c>
      <c r="C6439" s="28" t="n">
        <v>15664.86</v>
      </c>
      <c r="D6439" s="28" t="n">
        <v>1620</v>
      </c>
      <c r="E6439" s="28" t="s">
        <v>380</v>
      </c>
    </row>
    <row r="6440" customFormat="false" ht="15" hidden="false" customHeight="false" outlineLevel="0" collapsed="false">
      <c r="A6440" s="28" t="n">
        <v>173</v>
      </c>
      <c r="B6440" s="29" t="n">
        <v>45199</v>
      </c>
      <c r="C6440" s="28" t="n">
        <v>16944.93</v>
      </c>
      <c r="D6440" s="28" t="n">
        <v>1620</v>
      </c>
      <c r="E6440" s="28" t="s">
        <v>380</v>
      </c>
    </row>
    <row r="6441" customFormat="false" ht="15" hidden="false" customHeight="false" outlineLevel="0" collapsed="false">
      <c r="A6441" s="28" t="n">
        <v>173</v>
      </c>
      <c r="B6441" s="29" t="n">
        <v>45230</v>
      </c>
      <c r="C6441" s="28" t="n">
        <v>18323.42</v>
      </c>
      <c r="D6441" s="28" t="n">
        <v>1620</v>
      </c>
      <c r="E6441" s="28" t="s">
        <v>380</v>
      </c>
    </row>
    <row r="6442" customFormat="false" ht="15" hidden="false" customHeight="false" outlineLevel="0" collapsed="false">
      <c r="A6442" s="28" t="n">
        <v>173</v>
      </c>
      <c r="B6442" s="29" t="n">
        <v>45260</v>
      </c>
      <c r="C6442" s="28" t="n">
        <v>19487.35</v>
      </c>
      <c r="D6442" s="28" t="n">
        <v>1620</v>
      </c>
      <c r="E6442" s="28" t="s">
        <v>380</v>
      </c>
    </row>
    <row r="6443" customFormat="false" ht="15" hidden="false" customHeight="false" outlineLevel="0" collapsed="false">
      <c r="A6443" s="28" t="n">
        <v>173</v>
      </c>
      <c r="B6443" s="29" t="n">
        <v>45291</v>
      </c>
      <c r="C6443" s="28" t="n">
        <v>20778.64</v>
      </c>
      <c r="D6443" s="28" t="n">
        <v>1620</v>
      </c>
      <c r="E6443" s="28" t="s">
        <v>380</v>
      </c>
    </row>
    <row r="6444" customFormat="false" ht="15" hidden="false" customHeight="false" outlineLevel="0" collapsed="false">
      <c r="A6444" s="28" t="n">
        <v>173</v>
      </c>
      <c r="B6444" s="29" t="n">
        <v>45322</v>
      </c>
      <c r="C6444" s="28" t="n">
        <v>22375.93</v>
      </c>
      <c r="D6444" s="28" t="n">
        <v>1620</v>
      </c>
      <c r="E6444" s="28" t="s">
        <v>380</v>
      </c>
    </row>
    <row r="6445" customFormat="false" ht="15" hidden="false" customHeight="false" outlineLevel="0" collapsed="false">
      <c r="A6445" s="28" t="n">
        <v>173</v>
      </c>
      <c r="B6445" s="29" t="n">
        <v>45351</v>
      </c>
      <c r="C6445" s="28" t="n">
        <v>23939.65</v>
      </c>
      <c r="D6445" s="28" t="n">
        <v>1620</v>
      </c>
      <c r="E6445" s="28" t="s">
        <v>380</v>
      </c>
    </row>
    <row r="6446" customFormat="false" ht="15" hidden="false" customHeight="false" outlineLevel="0" collapsed="false">
      <c r="A6446" s="28" t="n">
        <v>173</v>
      </c>
      <c r="B6446" s="29" t="n">
        <v>45382</v>
      </c>
      <c r="C6446" s="28" t="n">
        <v>25482.3</v>
      </c>
      <c r="D6446" s="28" t="n">
        <v>1620</v>
      </c>
      <c r="E6446" s="28" t="s">
        <v>380</v>
      </c>
    </row>
    <row r="6447" customFormat="false" ht="15" hidden="false" customHeight="false" outlineLevel="0" collapsed="false">
      <c r="A6447" s="28" t="n">
        <v>173</v>
      </c>
      <c r="B6447" s="29" t="n">
        <v>45412</v>
      </c>
      <c r="C6447" s="28" t="n">
        <v>26856.12</v>
      </c>
      <c r="D6447" s="28" t="n">
        <v>1620</v>
      </c>
      <c r="E6447" s="28" t="s">
        <v>380</v>
      </c>
    </row>
    <row r="6448" customFormat="false" ht="15" hidden="false" customHeight="false" outlineLevel="0" collapsed="false">
      <c r="A6448" s="28" t="n">
        <v>173</v>
      </c>
      <c r="B6448" s="29" t="n">
        <v>45443</v>
      </c>
      <c r="C6448" s="28" t="n">
        <v>28387.87</v>
      </c>
      <c r="D6448" s="28" t="n">
        <v>1620</v>
      </c>
      <c r="E6448" s="28" t="s">
        <v>380</v>
      </c>
    </row>
    <row r="6449" customFormat="false" ht="15" hidden="false" customHeight="false" outlineLevel="0" collapsed="false">
      <c r="A6449" s="28" t="n">
        <v>173</v>
      </c>
      <c r="B6449" s="29" t="n">
        <v>45473</v>
      </c>
      <c r="C6449" s="28" t="n">
        <v>29743.83</v>
      </c>
      <c r="D6449" s="28" t="n">
        <v>1620</v>
      </c>
      <c r="E6449" s="28" t="s">
        <v>380</v>
      </c>
    </row>
    <row r="6450" customFormat="false" ht="15" hidden="false" customHeight="false" outlineLevel="0" collapsed="false">
      <c r="A6450" s="28" t="n">
        <v>173</v>
      </c>
      <c r="B6450" s="29" t="n">
        <v>45504</v>
      </c>
      <c r="C6450" s="28" t="n">
        <v>31168.52</v>
      </c>
      <c r="D6450" s="28" t="n">
        <v>1620</v>
      </c>
      <c r="E6450" s="28" t="s">
        <v>380</v>
      </c>
    </row>
    <row r="6451" customFormat="false" ht="15" hidden="false" customHeight="false" outlineLevel="0" collapsed="false">
      <c r="A6451" s="28" t="n">
        <v>173</v>
      </c>
      <c r="B6451" s="29" t="n">
        <v>45535</v>
      </c>
      <c r="C6451" s="28" t="n">
        <v>32310.7</v>
      </c>
      <c r="D6451" s="28" t="n">
        <v>1620</v>
      </c>
      <c r="E6451" s="28" t="s">
        <v>380</v>
      </c>
    </row>
    <row r="6452" customFormat="false" ht="15" hidden="false" customHeight="false" outlineLevel="0" collapsed="false">
      <c r="A6452" s="28" t="n">
        <v>173</v>
      </c>
      <c r="B6452" s="29" t="n">
        <v>45565</v>
      </c>
      <c r="C6452" s="28" t="n">
        <v>33645.15</v>
      </c>
      <c r="D6452" s="28" t="n">
        <v>1620</v>
      </c>
      <c r="E6452" s="28" t="s">
        <v>380</v>
      </c>
    </row>
    <row r="6453" customFormat="false" ht="15" hidden="false" customHeight="false" outlineLevel="0" collapsed="false">
      <c r="A6453" s="28" t="n">
        <v>173</v>
      </c>
      <c r="B6453" s="29" t="n">
        <v>45596</v>
      </c>
      <c r="C6453" s="28" t="n">
        <v>33635.49</v>
      </c>
      <c r="D6453" s="28" t="n">
        <v>0</v>
      </c>
      <c r="E6453" s="28" t="s">
        <v>379</v>
      </c>
    </row>
    <row r="6454" customFormat="false" ht="15" hidden="false" customHeight="false" outlineLevel="0" collapsed="false">
      <c r="A6454" s="28" t="n">
        <v>173</v>
      </c>
      <c r="B6454" s="29" t="n">
        <v>45626</v>
      </c>
      <c r="C6454" s="28" t="n">
        <v>33811.5</v>
      </c>
      <c r="D6454" s="28" t="n">
        <v>614.58</v>
      </c>
      <c r="E6454" s="28" t="s">
        <v>381</v>
      </c>
    </row>
    <row r="6455" customFormat="false" ht="15" hidden="false" customHeight="false" outlineLevel="0" collapsed="false">
      <c r="A6455" s="28" t="n">
        <v>173</v>
      </c>
      <c r="B6455" s="29" t="n">
        <v>45657</v>
      </c>
      <c r="C6455" s="28" t="n">
        <v>34203.12</v>
      </c>
      <c r="D6455" s="28" t="n">
        <v>735.07</v>
      </c>
      <c r="E6455" s="28" t="s">
        <v>381</v>
      </c>
    </row>
    <row r="6456" customFormat="false" ht="15" hidden="false" customHeight="false" outlineLevel="0" collapsed="false">
      <c r="A6456" s="28" t="n">
        <v>173</v>
      </c>
      <c r="B6456" s="29" t="n">
        <v>45688</v>
      </c>
      <c r="C6456" s="28" t="n">
        <v>35765.9</v>
      </c>
      <c r="D6456" s="28" t="n">
        <v>1620</v>
      </c>
      <c r="E6456" s="28" t="s">
        <v>380</v>
      </c>
    </row>
    <row r="6457" customFormat="false" ht="15" hidden="false" customHeight="false" outlineLevel="0" collapsed="false">
      <c r="A6457" s="28" t="n">
        <v>173</v>
      </c>
      <c r="B6457" s="29" t="n">
        <v>45716</v>
      </c>
      <c r="C6457" s="28" t="n">
        <v>37353.14</v>
      </c>
      <c r="D6457" s="28" t="n">
        <v>1620</v>
      </c>
      <c r="E6457" s="28" t="s">
        <v>380</v>
      </c>
    </row>
    <row r="6458" customFormat="false" ht="15" hidden="false" customHeight="false" outlineLevel="0" collapsed="false">
      <c r="A6458" s="28" t="n">
        <v>173</v>
      </c>
      <c r="B6458" s="29" t="n">
        <v>45747</v>
      </c>
      <c r="C6458" s="28" t="n">
        <v>37958.46</v>
      </c>
      <c r="D6458" s="28" t="n">
        <v>1007.15</v>
      </c>
      <c r="E6458" s="28" t="s">
        <v>381</v>
      </c>
    </row>
    <row r="6459" customFormat="false" ht="15" hidden="false" customHeight="false" outlineLevel="0" collapsed="false">
      <c r="A6459" s="28" t="n">
        <v>173</v>
      </c>
      <c r="B6459" s="29" t="n">
        <v>45777</v>
      </c>
      <c r="C6459" s="28" t="n">
        <v>39282.41</v>
      </c>
      <c r="D6459" s="28" t="n">
        <v>1620</v>
      </c>
      <c r="E6459" s="28" t="s">
        <v>380</v>
      </c>
    </row>
    <row r="6460" customFormat="false" ht="15" hidden="false" customHeight="false" outlineLevel="0" collapsed="false">
      <c r="A6460" s="28" t="n">
        <v>173</v>
      </c>
      <c r="B6460" s="29" t="n">
        <v>45808</v>
      </c>
      <c r="C6460" s="28" t="n">
        <v>39563.05</v>
      </c>
      <c r="D6460" s="28" t="n">
        <v>622.06</v>
      </c>
      <c r="E6460" s="28" t="s">
        <v>381</v>
      </c>
    </row>
    <row r="6461" customFormat="false" ht="15" hidden="false" customHeight="false" outlineLevel="0" collapsed="false">
      <c r="A6461" s="28" t="n">
        <v>173</v>
      </c>
      <c r="B6461" s="29" t="n">
        <v>45838</v>
      </c>
      <c r="C6461" s="28" t="n">
        <v>39189.72</v>
      </c>
      <c r="D6461" s="28" t="n">
        <v>0</v>
      </c>
      <c r="E6461" s="28" t="s">
        <v>379</v>
      </c>
    </row>
    <row r="6462" customFormat="false" ht="15" hidden="false" customHeight="false" outlineLevel="0" collapsed="false">
      <c r="A6462" s="28" t="n">
        <v>173</v>
      </c>
      <c r="B6462" s="29" t="n">
        <v>45869</v>
      </c>
      <c r="C6462" s="28" t="n">
        <v>40632.59</v>
      </c>
      <c r="D6462" s="28" t="n">
        <v>1620</v>
      </c>
      <c r="E6462" s="28" t="s">
        <v>380</v>
      </c>
    </row>
    <row r="6463" customFormat="false" ht="15" hidden="false" customHeight="false" outlineLevel="0" collapsed="false">
      <c r="A6463" s="28" t="n">
        <v>173</v>
      </c>
      <c r="B6463" s="29" t="n">
        <v>45900</v>
      </c>
      <c r="C6463" s="28" t="n">
        <v>40635.28</v>
      </c>
      <c r="D6463" s="28" t="n">
        <v>360.61</v>
      </c>
      <c r="E6463" s="28" t="s">
        <v>381</v>
      </c>
    </row>
    <row r="6464" customFormat="false" ht="15" hidden="false" customHeight="false" outlineLevel="0" collapsed="false">
      <c r="A6464" s="28" t="n">
        <v>173</v>
      </c>
      <c r="B6464" s="29" t="n">
        <v>45930</v>
      </c>
      <c r="C6464" s="28" t="n">
        <v>42057.59</v>
      </c>
      <c r="D6464" s="28" t="n">
        <v>1620</v>
      </c>
      <c r="E6464" s="28" t="s">
        <v>380</v>
      </c>
    </row>
    <row r="6465" customFormat="false" ht="15" hidden="false" customHeight="false" outlineLevel="0" collapsed="false">
      <c r="A6465" s="28" t="n">
        <v>173</v>
      </c>
      <c r="B6465" s="29" t="n">
        <v>45961</v>
      </c>
      <c r="C6465" s="28" t="n">
        <v>43436.57</v>
      </c>
      <c r="D6465" s="28" t="n">
        <v>1620</v>
      </c>
      <c r="E6465" s="28" t="s">
        <v>380</v>
      </c>
    </row>
    <row r="6466" customFormat="false" ht="15" hidden="false" customHeight="false" outlineLevel="0" collapsed="false">
      <c r="A6466" s="28" t="n">
        <v>173</v>
      </c>
      <c r="B6466" s="29" t="n">
        <v>45991</v>
      </c>
      <c r="C6466" s="28" t="n">
        <v>44642.21</v>
      </c>
      <c r="D6466" s="28" t="n">
        <v>1620</v>
      </c>
      <c r="E6466" s="28" t="s">
        <v>380</v>
      </c>
    </row>
    <row r="6467" customFormat="false" ht="15" hidden="false" customHeight="false" outlineLevel="0" collapsed="false">
      <c r="A6467" s="28" t="n">
        <v>173</v>
      </c>
      <c r="B6467" s="29" t="n">
        <v>46022</v>
      </c>
      <c r="C6467" s="28" t="n">
        <v>46170.66</v>
      </c>
      <c r="D6467" s="28" t="n">
        <v>1620</v>
      </c>
      <c r="E6467" s="28" t="s">
        <v>380</v>
      </c>
    </row>
    <row r="6468" customFormat="false" ht="15" hidden="false" customHeight="false" outlineLevel="0" collapsed="false">
      <c r="A6468" s="28" t="n">
        <v>173</v>
      </c>
      <c r="B6468" s="29" t="n">
        <v>46053</v>
      </c>
      <c r="C6468" s="28" t="n">
        <v>47502.75</v>
      </c>
      <c r="D6468" s="28" t="n">
        <v>1620</v>
      </c>
      <c r="E6468" s="28" t="s">
        <v>380</v>
      </c>
    </row>
    <row r="6469" customFormat="false" ht="15" hidden="false" customHeight="false" outlineLevel="0" collapsed="false">
      <c r="A6469" s="28" t="n">
        <v>173</v>
      </c>
      <c r="B6469" s="29" t="n">
        <v>46081</v>
      </c>
      <c r="C6469" s="28" t="n">
        <v>49113.85</v>
      </c>
      <c r="D6469" s="28" t="n">
        <v>1620</v>
      </c>
      <c r="E6469" s="28" t="s">
        <v>380</v>
      </c>
    </row>
    <row r="6470" customFormat="false" ht="15" hidden="false" customHeight="false" outlineLevel="0" collapsed="false">
      <c r="A6470" s="28" t="n">
        <v>173</v>
      </c>
      <c r="B6470" s="29" t="n">
        <v>46112</v>
      </c>
      <c r="C6470" s="28" t="n">
        <v>50572.81</v>
      </c>
      <c r="D6470" s="28" t="n">
        <v>1620</v>
      </c>
      <c r="E6470" s="28" t="s">
        <v>380</v>
      </c>
    </row>
    <row r="6471" customFormat="false" ht="15" hidden="false" customHeight="false" outlineLevel="0" collapsed="false">
      <c r="A6471" s="28" t="n">
        <v>173</v>
      </c>
      <c r="B6471" s="29" t="n">
        <v>46142</v>
      </c>
      <c r="C6471" s="28" t="n">
        <v>52123.41</v>
      </c>
      <c r="D6471" s="28" t="n">
        <v>1620</v>
      </c>
      <c r="E6471" s="28" t="s">
        <v>380</v>
      </c>
    </row>
    <row r="6472" customFormat="false" ht="15" hidden="false" customHeight="false" outlineLevel="0" collapsed="false">
      <c r="A6472" s="28" t="n">
        <v>173</v>
      </c>
      <c r="B6472" s="29" t="n">
        <v>46173</v>
      </c>
      <c r="C6472" s="28" t="n">
        <v>52288.93</v>
      </c>
      <c r="D6472" s="28" t="n">
        <v>587.36</v>
      </c>
      <c r="E6472" s="28" t="s">
        <v>381</v>
      </c>
    </row>
    <row r="6473" customFormat="false" ht="15" hidden="false" customHeight="false" outlineLevel="0" collapsed="false">
      <c r="A6473" s="28" t="n">
        <v>173</v>
      </c>
      <c r="B6473" s="29" t="n">
        <v>46203</v>
      </c>
      <c r="C6473" s="28" t="n">
        <v>53424.23</v>
      </c>
      <c r="D6473" s="28" t="n">
        <v>1620</v>
      </c>
      <c r="E6473" s="28" t="s">
        <v>380</v>
      </c>
    </row>
    <row r="6474" customFormat="false" ht="15" hidden="false" customHeight="false" outlineLevel="0" collapsed="false">
      <c r="A6474" s="28" t="n">
        <v>173</v>
      </c>
      <c r="B6474" s="29" t="n">
        <v>46234</v>
      </c>
      <c r="C6474" s="28" t="n">
        <v>54767.22</v>
      </c>
      <c r="D6474" s="28" t="n">
        <v>1620</v>
      </c>
      <c r="E6474" s="28" t="s">
        <v>380</v>
      </c>
    </row>
    <row r="6475" customFormat="false" ht="15" hidden="false" customHeight="false" outlineLevel="0" collapsed="false">
      <c r="A6475" s="28" t="n">
        <v>173</v>
      </c>
      <c r="B6475" s="29" t="n">
        <v>46265</v>
      </c>
      <c r="C6475" s="28" t="n">
        <v>55122.23</v>
      </c>
      <c r="D6475" s="28" t="n">
        <v>612.88</v>
      </c>
      <c r="E6475" s="28" t="s">
        <v>381</v>
      </c>
    </row>
    <row r="6476" customFormat="false" ht="15" hidden="false" customHeight="false" outlineLevel="0" collapsed="false">
      <c r="A6476" s="28" t="n">
        <v>174</v>
      </c>
      <c r="B6476" s="29" t="n">
        <v>45322</v>
      </c>
      <c r="C6476" s="28" t="n">
        <v>9044.14</v>
      </c>
      <c r="D6476" s="28" t="n">
        <v>1060.22</v>
      </c>
      <c r="E6476" s="28" t="s">
        <v>381</v>
      </c>
    </row>
    <row r="6477" customFormat="false" ht="15" hidden="false" customHeight="false" outlineLevel="0" collapsed="false">
      <c r="A6477" s="28" t="n">
        <v>174</v>
      </c>
      <c r="B6477" s="29" t="n">
        <v>45351</v>
      </c>
      <c r="C6477" s="28" t="n">
        <v>10321.18</v>
      </c>
      <c r="D6477" s="28" t="n">
        <v>1770</v>
      </c>
      <c r="E6477" s="28" t="s">
        <v>380</v>
      </c>
    </row>
    <row r="6478" customFormat="false" ht="15" hidden="false" customHeight="false" outlineLevel="0" collapsed="false">
      <c r="A6478" s="28" t="n">
        <v>174</v>
      </c>
      <c r="B6478" s="29" t="n">
        <v>45382</v>
      </c>
      <c r="C6478" s="28" t="n">
        <v>12029.43</v>
      </c>
      <c r="D6478" s="28" t="n">
        <v>1770</v>
      </c>
      <c r="E6478" s="28" t="s">
        <v>380</v>
      </c>
    </row>
    <row r="6479" customFormat="false" ht="15" hidden="false" customHeight="false" outlineLevel="0" collapsed="false">
      <c r="A6479" s="28" t="n">
        <v>174</v>
      </c>
      <c r="B6479" s="29" t="n">
        <v>45412</v>
      </c>
      <c r="C6479" s="28" t="n">
        <v>13598.23</v>
      </c>
      <c r="D6479" s="28" t="n">
        <v>1770</v>
      </c>
      <c r="E6479" s="28" t="s">
        <v>380</v>
      </c>
    </row>
    <row r="6480" customFormat="false" ht="15" hidden="false" customHeight="false" outlineLevel="0" collapsed="false">
      <c r="A6480" s="28" t="n">
        <v>174</v>
      </c>
      <c r="B6480" s="29" t="n">
        <v>45443</v>
      </c>
      <c r="C6480" s="28" t="n">
        <v>14955.72</v>
      </c>
      <c r="D6480" s="28" t="n">
        <v>1770</v>
      </c>
      <c r="E6480" s="28" t="s">
        <v>380</v>
      </c>
    </row>
    <row r="6481" customFormat="false" ht="15" hidden="false" customHeight="false" outlineLevel="0" collapsed="false">
      <c r="A6481" s="28" t="n">
        <v>174</v>
      </c>
      <c r="B6481" s="29" t="n">
        <v>45473</v>
      </c>
      <c r="C6481" s="28" t="n">
        <v>16239.64</v>
      </c>
      <c r="D6481" s="28" t="n">
        <v>1770</v>
      </c>
      <c r="E6481" s="28" t="s">
        <v>380</v>
      </c>
    </row>
    <row r="6482" customFormat="false" ht="15" hidden="false" customHeight="false" outlineLevel="0" collapsed="false">
      <c r="A6482" s="28" t="n">
        <v>174</v>
      </c>
      <c r="B6482" s="29" t="n">
        <v>45504</v>
      </c>
      <c r="C6482" s="28" t="n">
        <v>17766.17</v>
      </c>
      <c r="D6482" s="28" t="n">
        <v>1770</v>
      </c>
      <c r="E6482" s="28" t="s">
        <v>380</v>
      </c>
    </row>
    <row r="6483" customFormat="false" ht="15" hidden="false" customHeight="false" outlineLevel="0" collapsed="false">
      <c r="A6483" s="28" t="n">
        <v>174</v>
      </c>
      <c r="B6483" s="29" t="n">
        <v>45535</v>
      </c>
      <c r="C6483" s="28" t="n">
        <v>19498.82</v>
      </c>
      <c r="D6483" s="28" t="n">
        <v>1770</v>
      </c>
      <c r="E6483" s="28" t="s">
        <v>380</v>
      </c>
    </row>
    <row r="6484" customFormat="false" ht="15" hidden="false" customHeight="false" outlineLevel="0" collapsed="false">
      <c r="A6484" s="28" t="n">
        <v>174</v>
      </c>
      <c r="B6484" s="29" t="n">
        <v>45565</v>
      </c>
      <c r="C6484" s="28" t="n">
        <v>20931.31</v>
      </c>
      <c r="D6484" s="28" t="n">
        <v>1770</v>
      </c>
      <c r="E6484" s="28" t="s">
        <v>380</v>
      </c>
    </row>
    <row r="6485" customFormat="false" ht="15" hidden="false" customHeight="false" outlineLevel="0" collapsed="false">
      <c r="A6485" s="28" t="n">
        <v>174</v>
      </c>
      <c r="B6485" s="29" t="n">
        <v>45596</v>
      </c>
      <c r="C6485" s="28" t="n">
        <v>21421.42</v>
      </c>
      <c r="D6485" s="28" t="n">
        <v>873.24</v>
      </c>
      <c r="E6485" s="28" t="s">
        <v>381</v>
      </c>
    </row>
    <row r="6486" customFormat="false" ht="15" hidden="false" customHeight="false" outlineLevel="0" collapsed="false">
      <c r="A6486" s="28" t="n">
        <v>174</v>
      </c>
      <c r="B6486" s="29" t="n">
        <v>45626</v>
      </c>
      <c r="C6486" s="28" t="n">
        <v>22666.59</v>
      </c>
      <c r="D6486" s="28" t="n">
        <v>1770</v>
      </c>
      <c r="E6486" s="28" t="s">
        <v>380</v>
      </c>
    </row>
    <row r="6487" customFormat="false" ht="15" hidden="false" customHeight="false" outlineLevel="0" collapsed="false">
      <c r="A6487" s="28" t="n">
        <v>174</v>
      </c>
      <c r="B6487" s="29" t="n">
        <v>45657</v>
      </c>
      <c r="C6487" s="28" t="n">
        <v>24229.28</v>
      </c>
      <c r="D6487" s="28" t="n">
        <v>1770</v>
      </c>
      <c r="E6487" s="28" t="s">
        <v>380</v>
      </c>
    </row>
    <row r="6488" customFormat="false" ht="15" hidden="false" customHeight="false" outlineLevel="0" collapsed="false">
      <c r="A6488" s="28" t="n">
        <v>174</v>
      </c>
      <c r="B6488" s="29" t="n">
        <v>45688</v>
      </c>
      <c r="C6488" s="28" t="n">
        <v>25937.24</v>
      </c>
      <c r="D6488" s="28" t="n">
        <v>1770</v>
      </c>
      <c r="E6488" s="28" t="s">
        <v>380</v>
      </c>
    </row>
    <row r="6489" customFormat="false" ht="15" hidden="false" customHeight="false" outlineLevel="0" collapsed="false">
      <c r="A6489" s="28" t="n">
        <v>174</v>
      </c>
      <c r="B6489" s="29" t="n">
        <v>45716</v>
      </c>
      <c r="C6489" s="28" t="n">
        <v>27262.74</v>
      </c>
      <c r="D6489" s="28" t="n">
        <v>1770</v>
      </c>
      <c r="E6489" s="28" t="s">
        <v>380</v>
      </c>
    </row>
    <row r="6490" customFormat="false" ht="15" hidden="false" customHeight="false" outlineLevel="0" collapsed="false">
      <c r="A6490" s="28" t="n">
        <v>174</v>
      </c>
      <c r="B6490" s="29" t="n">
        <v>45747</v>
      </c>
      <c r="C6490" s="28" t="n">
        <v>28693.4</v>
      </c>
      <c r="D6490" s="28" t="n">
        <v>1770</v>
      </c>
      <c r="E6490" s="28" t="s">
        <v>380</v>
      </c>
    </row>
    <row r="6491" customFormat="false" ht="15" hidden="false" customHeight="false" outlineLevel="0" collapsed="false">
      <c r="A6491" s="28" t="n">
        <v>174</v>
      </c>
      <c r="B6491" s="29" t="n">
        <v>45777</v>
      </c>
      <c r="C6491" s="28" t="n">
        <v>30006.58</v>
      </c>
      <c r="D6491" s="28" t="n">
        <v>1770</v>
      </c>
      <c r="E6491" s="28" t="s">
        <v>380</v>
      </c>
    </row>
    <row r="6492" customFormat="false" ht="15" hidden="false" customHeight="false" outlineLevel="0" collapsed="false">
      <c r="A6492" s="28" t="n">
        <v>174</v>
      </c>
      <c r="B6492" s="29" t="n">
        <v>45808</v>
      </c>
      <c r="C6492" s="28" t="n">
        <v>31528.85</v>
      </c>
      <c r="D6492" s="28" t="n">
        <v>1770</v>
      </c>
      <c r="E6492" s="28" t="s">
        <v>380</v>
      </c>
    </row>
    <row r="6493" customFormat="false" ht="15" hidden="false" customHeight="false" outlineLevel="0" collapsed="false">
      <c r="A6493" s="28" t="n">
        <v>174</v>
      </c>
      <c r="B6493" s="29" t="n">
        <v>45838</v>
      </c>
      <c r="C6493" s="28" t="n">
        <v>32805.54</v>
      </c>
      <c r="D6493" s="28" t="n">
        <v>1770</v>
      </c>
      <c r="E6493" s="28" t="s">
        <v>380</v>
      </c>
    </row>
    <row r="6494" customFormat="false" ht="15" hidden="false" customHeight="false" outlineLevel="0" collapsed="false">
      <c r="A6494" s="28" t="n">
        <v>174</v>
      </c>
      <c r="B6494" s="29" t="n">
        <v>45869</v>
      </c>
      <c r="C6494" s="28" t="n">
        <v>34079.03</v>
      </c>
      <c r="D6494" s="28" t="n">
        <v>1770</v>
      </c>
      <c r="E6494" s="28" t="s">
        <v>380</v>
      </c>
    </row>
    <row r="6495" customFormat="false" ht="15" hidden="false" customHeight="false" outlineLevel="0" collapsed="false">
      <c r="A6495" s="28" t="n">
        <v>174</v>
      </c>
      <c r="B6495" s="29" t="n">
        <v>45900</v>
      </c>
      <c r="C6495" s="28" t="n">
        <v>35073.86</v>
      </c>
      <c r="D6495" s="28" t="n">
        <v>1111.83</v>
      </c>
      <c r="E6495" s="28" t="s">
        <v>381</v>
      </c>
    </row>
    <row r="6496" customFormat="false" ht="15" hidden="false" customHeight="false" outlineLevel="0" collapsed="false">
      <c r="A6496" s="28" t="n">
        <v>174</v>
      </c>
      <c r="B6496" s="29" t="n">
        <v>45930</v>
      </c>
      <c r="C6496" s="28" t="n">
        <v>36585.93</v>
      </c>
      <c r="D6496" s="28" t="n">
        <v>1770</v>
      </c>
      <c r="E6496" s="28" t="s">
        <v>380</v>
      </c>
    </row>
    <row r="6497" customFormat="false" ht="15" hidden="false" customHeight="false" outlineLevel="0" collapsed="false">
      <c r="A6497" s="28" t="n">
        <v>174</v>
      </c>
      <c r="B6497" s="29" t="n">
        <v>45961</v>
      </c>
      <c r="C6497" s="28" t="n">
        <v>38080.32</v>
      </c>
      <c r="D6497" s="28" t="n">
        <v>1770</v>
      </c>
      <c r="E6497" s="28" t="s">
        <v>380</v>
      </c>
    </row>
    <row r="6498" customFormat="false" ht="15" hidden="false" customHeight="false" outlineLevel="0" collapsed="false">
      <c r="A6498" s="28" t="n">
        <v>174</v>
      </c>
      <c r="B6498" s="29" t="n">
        <v>45991</v>
      </c>
      <c r="C6498" s="28" t="n">
        <v>39410.26</v>
      </c>
      <c r="D6498" s="28" t="n">
        <v>1770</v>
      </c>
      <c r="E6498" s="28" t="s">
        <v>380</v>
      </c>
    </row>
    <row r="6499" customFormat="false" ht="15" hidden="false" customHeight="false" outlineLevel="0" collapsed="false">
      <c r="A6499" s="28" t="n">
        <v>174</v>
      </c>
      <c r="B6499" s="29" t="n">
        <v>46022</v>
      </c>
      <c r="C6499" s="28" t="n">
        <v>40790.57</v>
      </c>
      <c r="D6499" s="28" t="n">
        <v>1770</v>
      </c>
      <c r="E6499" s="28" t="s">
        <v>380</v>
      </c>
    </row>
    <row r="6500" customFormat="false" ht="15" hidden="false" customHeight="false" outlineLevel="0" collapsed="false">
      <c r="A6500" s="28" t="n">
        <v>174</v>
      </c>
      <c r="B6500" s="29" t="n">
        <v>46053</v>
      </c>
      <c r="C6500" s="28" t="n">
        <v>40492.77</v>
      </c>
      <c r="D6500" s="28" t="n">
        <v>0</v>
      </c>
      <c r="E6500" s="28" t="s">
        <v>379</v>
      </c>
    </row>
    <row r="6501" customFormat="false" ht="15" hidden="false" customHeight="false" outlineLevel="0" collapsed="false">
      <c r="A6501" s="28" t="n">
        <v>174</v>
      </c>
      <c r="B6501" s="29" t="n">
        <v>46081</v>
      </c>
      <c r="C6501" s="28" t="n">
        <v>42052.19</v>
      </c>
      <c r="D6501" s="28" t="n">
        <v>1770</v>
      </c>
      <c r="E6501" s="28" t="s">
        <v>380</v>
      </c>
    </row>
    <row r="6502" customFormat="false" ht="15" hidden="false" customHeight="false" outlineLevel="0" collapsed="false">
      <c r="A6502" s="28" t="n">
        <v>174</v>
      </c>
      <c r="B6502" s="29" t="n">
        <v>46112</v>
      </c>
      <c r="C6502" s="28" t="n">
        <v>43532.21</v>
      </c>
      <c r="D6502" s="28" t="n">
        <v>1770</v>
      </c>
      <c r="E6502" s="28" t="s">
        <v>380</v>
      </c>
    </row>
    <row r="6503" customFormat="false" ht="15" hidden="false" customHeight="false" outlineLevel="0" collapsed="false">
      <c r="A6503" s="28" t="n">
        <v>174</v>
      </c>
      <c r="B6503" s="29" t="n">
        <v>46142</v>
      </c>
      <c r="C6503" s="28" t="n">
        <v>44890.18</v>
      </c>
      <c r="D6503" s="28" t="n">
        <v>1770</v>
      </c>
      <c r="E6503" s="28" t="s">
        <v>380</v>
      </c>
    </row>
    <row r="6504" customFormat="false" ht="15" hidden="false" customHeight="false" outlineLevel="0" collapsed="false">
      <c r="A6504" s="28" t="n">
        <v>174</v>
      </c>
      <c r="B6504" s="29" t="n">
        <v>46173</v>
      </c>
      <c r="C6504" s="28" t="n">
        <v>44641.98</v>
      </c>
      <c r="D6504" s="28" t="n">
        <v>0</v>
      </c>
      <c r="E6504" s="28" t="s">
        <v>379</v>
      </c>
    </row>
    <row r="6505" customFormat="false" ht="15" hidden="false" customHeight="false" outlineLevel="0" collapsed="false">
      <c r="A6505" s="28" t="n">
        <v>174</v>
      </c>
      <c r="B6505" s="29" t="n">
        <v>46203</v>
      </c>
      <c r="C6505" s="28" t="n">
        <v>46384.82</v>
      </c>
      <c r="D6505" s="28" t="n">
        <v>1770</v>
      </c>
      <c r="E6505" s="28" t="s">
        <v>380</v>
      </c>
    </row>
    <row r="6506" customFormat="false" ht="15" hidden="false" customHeight="false" outlineLevel="0" collapsed="false">
      <c r="A6506" s="28" t="n">
        <v>174</v>
      </c>
      <c r="B6506" s="29" t="n">
        <v>46234</v>
      </c>
      <c r="C6506" s="28" t="n">
        <v>46899.4</v>
      </c>
      <c r="D6506" s="28" t="n">
        <v>857.1</v>
      </c>
      <c r="E6506" s="28" t="s">
        <v>381</v>
      </c>
    </row>
    <row r="6507" customFormat="false" ht="15" hidden="false" customHeight="false" outlineLevel="0" collapsed="false">
      <c r="A6507" s="28" t="n">
        <v>174</v>
      </c>
      <c r="B6507" s="29" t="n">
        <v>46265</v>
      </c>
      <c r="C6507" s="28" t="n">
        <v>48405.79</v>
      </c>
      <c r="D6507" s="28" t="n">
        <v>1770</v>
      </c>
      <c r="E6507" s="28" t="s">
        <v>380</v>
      </c>
    </row>
    <row r="6508" customFormat="false" ht="15" hidden="false" customHeight="false" outlineLevel="0" collapsed="false">
      <c r="A6508" s="28" t="n">
        <v>175</v>
      </c>
      <c r="B6508" s="29" t="n">
        <v>44957</v>
      </c>
      <c r="C6508" s="28" t="n">
        <v>7136.38</v>
      </c>
      <c r="D6508" s="28" t="n">
        <v>1760</v>
      </c>
      <c r="E6508" s="28" t="s">
        <v>380</v>
      </c>
    </row>
    <row r="6509" customFormat="false" ht="15" hidden="false" customHeight="false" outlineLevel="0" collapsed="false">
      <c r="A6509" s="28" t="n">
        <v>175</v>
      </c>
      <c r="B6509" s="29" t="n">
        <v>44985</v>
      </c>
      <c r="C6509" s="28" t="n">
        <v>8512</v>
      </c>
      <c r="D6509" s="28" t="n">
        <v>1760</v>
      </c>
      <c r="E6509" s="28" t="s">
        <v>380</v>
      </c>
    </row>
    <row r="6510" customFormat="false" ht="15" hidden="false" customHeight="false" outlineLevel="0" collapsed="false">
      <c r="A6510" s="28" t="n">
        <v>175</v>
      </c>
      <c r="B6510" s="29" t="n">
        <v>45016</v>
      </c>
      <c r="C6510" s="28" t="n">
        <v>9386.94</v>
      </c>
      <c r="D6510" s="28" t="n">
        <v>1040.01</v>
      </c>
      <c r="E6510" s="28" t="s">
        <v>381</v>
      </c>
    </row>
    <row r="6511" customFormat="false" ht="15" hidden="false" customHeight="false" outlineLevel="0" collapsed="false">
      <c r="A6511" s="28" t="n">
        <v>175</v>
      </c>
      <c r="B6511" s="29" t="n">
        <v>45046</v>
      </c>
      <c r="C6511" s="28" t="n">
        <v>10807.66</v>
      </c>
      <c r="D6511" s="28" t="n">
        <v>1760</v>
      </c>
      <c r="E6511" s="28" t="s">
        <v>380</v>
      </c>
    </row>
    <row r="6512" customFormat="false" ht="15" hidden="false" customHeight="false" outlineLevel="0" collapsed="false">
      <c r="A6512" s="28" t="n">
        <v>175</v>
      </c>
      <c r="B6512" s="29" t="n">
        <v>45077</v>
      </c>
      <c r="C6512" s="28" t="n">
        <v>12145.28</v>
      </c>
      <c r="D6512" s="28" t="n">
        <v>1760</v>
      </c>
      <c r="E6512" s="28" t="s">
        <v>380</v>
      </c>
    </row>
    <row r="6513" customFormat="false" ht="15" hidden="false" customHeight="false" outlineLevel="0" collapsed="false">
      <c r="A6513" s="28" t="n">
        <v>175</v>
      </c>
      <c r="B6513" s="29" t="n">
        <v>45107</v>
      </c>
      <c r="C6513" s="28" t="n">
        <v>13456.48</v>
      </c>
      <c r="D6513" s="28" t="n">
        <v>1760</v>
      </c>
      <c r="E6513" s="28" t="s">
        <v>380</v>
      </c>
    </row>
    <row r="6514" customFormat="false" ht="15" hidden="false" customHeight="false" outlineLevel="0" collapsed="false">
      <c r="A6514" s="28" t="n">
        <v>175</v>
      </c>
      <c r="B6514" s="29" t="n">
        <v>45138</v>
      </c>
      <c r="C6514" s="28" t="n">
        <v>15003.7</v>
      </c>
      <c r="D6514" s="28" t="n">
        <v>1760</v>
      </c>
      <c r="E6514" s="28" t="s">
        <v>380</v>
      </c>
    </row>
    <row r="6515" customFormat="false" ht="15" hidden="false" customHeight="false" outlineLevel="0" collapsed="false">
      <c r="A6515" s="28" t="n">
        <v>175</v>
      </c>
      <c r="B6515" s="29" t="n">
        <v>45169</v>
      </c>
      <c r="C6515" s="28" t="n">
        <v>15280.66</v>
      </c>
      <c r="D6515" s="28" t="n">
        <v>501.91</v>
      </c>
      <c r="E6515" s="28" t="s">
        <v>381</v>
      </c>
    </row>
    <row r="6516" customFormat="false" ht="15" hidden="false" customHeight="false" outlineLevel="0" collapsed="false">
      <c r="A6516" s="28" t="n">
        <v>175</v>
      </c>
      <c r="B6516" s="29" t="n">
        <v>45199</v>
      </c>
      <c r="C6516" s="28" t="n">
        <v>16633.47</v>
      </c>
      <c r="D6516" s="28" t="n">
        <v>1760</v>
      </c>
      <c r="E6516" s="28" t="s">
        <v>380</v>
      </c>
    </row>
    <row r="6517" customFormat="false" ht="15" hidden="false" customHeight="false" outlineLevel="0" collapsed="false">
      <c r="A6517" s="28" t="n">
        <v>175</v>
      </c>
      <c r="B6517" s="29" t="n">
        <v>45230</v>
      </c>
      <c r="C6517" s="28" t="n">
        <v>18048.06</v>
      </c>
      <c r="D6517" s="28" t="n">
        <v>1760</v>
      </c>
      <c r="E6517" s="28" t="s">
        <v>380</v>
      </c>
    </row>
    <row r="6518" customFormat="false" ht="15" hidden="false" customHeight="false" outlineLevel="0" collapsed="false">
      <c r="A6518" s="28" t="n">
        <v>175</v>
      </c>
      <c r="B6518" s="29" t="n">
        <v>45260</v>
      </c>
      <c r="C6518" s="28" t="n">
        <v>19569.44</v>
      </c>
      <c r="D6518" s="28" t="n">
        <v>1760</v>
      </c>
      <c r="E6518" s="28" t="s">
        <v>380</v>
      </c>
    </row>
    <row r="6519" customFormat="false" ht="15" hidden="false" customHeight="false" outlineLevel="0" collapsed="false">
      <c r="A6519" s="28" t="n">
        <v>175</v>
      </c>
      <c r="B6519" s="29" t="n">
        <v>45291</v>
      </c>
      <c r="C6519" s="28" t="n">
        <v>21029.51</v>
      </c>
      <c r="D6519" s="28" t="n">
        <v>1760</v>
      </c>
      <c r="E6519" s="28" t="s">
        <v>380</v>
      </c>
    </row>
    <row r="6520" customFormat="false" ht="15" hidden="false" customHeight="false" outlineLevel="0" collapsed="false">
      <c r="A6520" s="28" t="n">
        <v>175</v>
      </c>
      <c r="B6520" s="29" t="n">
        <v>45322</v>
      </c>
      <c r="C6520" s="28" t="n">
        <v>22773.15</v>
      </c>
      <c r="D6520" s="28" t="n">
        <v>1760</v>
      </c>
      <c r="E6520" s="28" t="s">
        <v>380</v>
      </c>
    </row>
    <row r="6521" customFormat="false" ht="15" hidden="false" customHeight="false" outlineLevel="0" collapsed="false">
      <c r="A6521" s="28" t="n">
        <v>175</v>
      </c>
      <c r="B6521" s="29" t="n">
        <v>45351</v>
      </c>
      <c r="C6521" s="28" t="n">
        <v>24396.34</v>
      </c>
      <c r="D6521" s="28" t="n">
        <v>1760</v>
      </c>
      <c r="E6521" s="28" t="s">
        <v>380</v>
      </c>
    </row>
    <row r="6522" customFormat="false" ht="15" hidden="false" customHeight="false" outlineLevel="0" collapsed="false">
      <c r="A6522" s="28" t="n">
        <v>175</v>
      </c>
      <c r="B6522" s="29" t="n">
        <v>45382</v>
      </c>
      <c r="C6522" s="28" t="n">
        <v>25811.95</v>
      </c>
      <c r="D6522" s="28" t="n">
        <v>1760</v>
      </c>
      <c r="E6522" s="28" t="s">
        <v>380</v>
      </c>
    </row>
    <row r="6523" customFormat="false" ht="15" hidden="false" customHeight="false" outlineLevel="0" collapsed="false">
      <c r="A6523" s="28" t="n">
        <v>175</v>
      </c>
      <c r="B6523" s="29" t="n">
        <v>45412</v>
      </c>
      <c r="C6523" s="28" t="n">
        <v>27085.71</v>
      </c>
      <c r="D6523" s="28" t="n">
        <v>1760</v>
      </c>
      <c r="E6523" s="28" t="s">
        <v>380</v>
      </c>
    </row>
    <row r="6524" customFormat="false" ht="15" hidden="false" customHeight="false" outlineLevel="0" collapsed="false">
      <c r="A6524" s="28" t="n">
        <v>175</v>
      </c>
      <c r="B6524" s="29" t="n">
        <v>45443</v>
      </c>
      <c r="C6524" s="28" t="n">
        <v>28341.57</v>
      </c>
      <c r="D6524" s="28" t="n">
        <v>1760</v>
      </c>
      <c r="E6524" s="28" t="s">
        <v>380</v>
      </c>
    </row>
    <row r="6525" customFormat="false" ht="15" hidden="false" customHeight="false" outlineLevel="0" collapsed="false">
      <c r="A6525" s="28" t="n">
        <v>175</v>
      </c>
      <c r="B6525" s="29" t="n">
        <v>45473</v>
      </c>
      <c r="C6525" s="28" t="n">
        <v>29646.32</v>
      </c>
      <c r="D6525" s="28" t="n">
        <v>1760</v>
      </c>
      <c r="E6525" s="28" t="s">
        <v>380</v>
      </c>
    </row>
    <row r="6526" customFormat="false" ht="15" hidden="false" customHeight="false" outlineLevel="0" collapsed="false">
      <c r="A6526" s="28" t="n">
        <v>175</v>
      </c>
      <c r="B6526" s="29" t="n">
        <v>45504</v>
      </c>
      <c r="C6526" s="28" t="n">
        <v>31162.35</v>
      </c>
      <c r="D6526" s="28" t="n">
        <v>1760</v>
      </c>
      <c r="E6526" s="28" t="s">
        <v>380</v>
      </c>
    </row>
    <row r="6527" customFormat="false" ht="15" hidden="false" customHeight="false" outlineLevel="0" collapsed="false">
      <c r="A6527" s="28" t="n">
        <v>175</v>
      </c>
      <c r="B6527" s="29" t="n">
        <v>45535</v>
      </c>
      <c r="C6527" s="28" t="n">
        <v>32509.02</v>
      </c>
      <c r="D6527" s="28" t="n">
        <v>1760</v>
      </c>
      <c r="E6527" s="28" t="s">
        <v>380</v>
      </c>
    </row>
    <row r="6528" customFormat="false" ht="15" hidden="false" customHeight="false" outlineLevel="0" collapsed="false">
      <c r="A6528" s="28" t="n">
        <v>175</v>
      </c>
      <c r="B6528" s="29" t="n">
        <v>45565</v>
      </c>
      <c r="C6528" s="28" t="n">
        <v>32316.89</v>
      </c>
      <c r="D6528" s="28" t="n">
        <v>0</v>
      </c>
      <c r="E6528" s="28" t="s">
        <v>379</v>
      </c>
    </row>
    <row r="6529" customFormat="false" ht="15" hidden="false" customHeight="false" outlineLevel="0" collapsed="false">
      <c r="A6529" s="28" t="n">
        <v>175</v>
      </c>
      <c r="B6529" s="29" t="n">
        <v>45596</v>
      </c>
      <c r="C6529" s="28" t="n">
        <v>32665.94</v>
      </c>
      <c r="D6529" s="28" t="n">
        <v>748.39</v>
      </c>
      <c r="E6529" s="28" t="s">
        <v>381</v>
      </c>
    </row>
    <row r="6530" customFormat="false" ht="15" hidden="false" customHeight="false" outlineLevel="0" collapsed="false">
      <c r="A6530" s="28" t="n">
        <v>175</v>
      </c>
      <c r="B6530" s="29" t="n">
        <v>45626</v>
      </c>
      <c r="C6530" s="28" t="n">
        <v>33235.21</v>
      </c>
      <c r="D6530" s="28" t="n">
        <v>789.25</v>
      </c>
      <c r="E6530" s="28" t="s">
        <v>381</v>
      </c>
    </row>
    <row r="6531" customFormat="false" ht="15" hidden="false" customHeight="false" outlineLevel="0" collapsed="false">
      <c r="A6531" s="28" t="n">
        <v>175</v>
      </c>
      <c r="B6531" s="29" t="n">
        <v>45657</v>
      </c>
      <c r="C6531" s="28" t="n">
        <v>32943.67</v>
      </c>
      <c r="D6531" s="28" t="n">
        <v>0</v>
      </c>
      <c r="E6531" s="28" t="s">
        <v>379</v>
      </c>
    </row>
    <row r="6532" customFormat="false" ht="15" hidden="false" customHeight="false" outlineLevel="0" collapsed="false">
      <c r="A6532" s="28" t="n">
        <v>175</v>
      </c>
      <c r="B6532" s="29" t="n">
        <v>45688</v>
      </c>
      <c r="C6532" s="28" t="n">
        <v>34425.81</v>
      </c>
      <c r="D6532" s="28" t="n">
        <v>1760</v>
      </c>
      <c r="E6532" s="28" t="s">
        <v>380</v>
      </c>
    </row>
    <row r="6533" customFormat="false" ht="15" hidden="false" customHeight="false" outlineLevel="0" collapsed="false">
      <c r="A6533" s="28" t="n">
        <v>175</v>
      </c>
      <c r="B6533" s="29" t="n">
        <v>45716</v>
      </c>
      <c r="C6533" s="28" t="n">
        <v>34310.66</v>
      </c>
      <c r="D6533" s="28" t="n">
        <v>0</v>
      </c>
      <c r="E6533" s="28" t="s">
        <v>379</v>
      </c>
    </row>
    <row r="6534" customFormat="false" ht="15" hidden="false" customHeight="false" outlineLevel="0" collapsed="false">
      <c r="A6534" s="28" t="n">
        <v>175</v>
      </c>
      <c r="B6534" s="29" t="n">
        <v>45747</v>
      </c>
      <c r="C6534" s="28" t="n">
        <v>36050.1</v>
      </c>
      <c r="D6534" s="28" t="n">
        <v>272.69</v>
      </c>
      <c r="E6534" s="28" t="s">
        <v>379</v>
      </c>
    </row>
    <row r="6535" customFormat="false" ht="15" hidden="false" customHeight="false" outlineLevel="0" collapsed="false">
      <c r="A6535" s="28" t="n">
        <v>175</v>
      </c>
      <c r="B6535" s="29" t="n">
        <v>45777</v>
      </c>
      <c r="C6535" s="28" t="n">
        <v>36982.33</v>
      </c>
      <c r="D6535" s="28" t="n">
        <v>962.21</v>
      </c>
      <c r="E6535" s="28" t="s">
        <v>381</v>
      </c>
    </row>
    <row r="6536" customFormat="false" ht="15" hidden="false" customHeight="false" outlineLevel="0" collapsed="false">
      <c r="A6536" s="28" t="n">
        <v>175</v>
      </c>
      <c r="B6536" s="29" t="n">
        <v>45808</v>
      </c>
      <c r="C6536" s="28" t="n">
        <v>38388.61</v>
      </c>
      <c r="D6536" s="28" t="n">
        <v>1760</v>
      </c>
      <c r="E6536" s="28" t="s">
        <v>380</v>
      </c>
    </row>
    <row r="6537" customFormat="false" ht="15" hidden="false" customHeight="false" outlineLevel="0" collapsed="false">
      <c r="A6537" s="28" t="n">
        <v>175</v>
      </c>
      <c r="B6537" s="29" t="n">
        <v>45838</v>
      </c>
      <c r="C6537" s="28" t="n">
        <v>39704.99</v>
      </c>
      <c r="D6537" s="28" t="n">
        <v>1760</v>
      </c>
      <c r="E6537" s="28" t="s">
        <v>380</v>
      </c>
    </row>
    <row r="6538" customFormat="false" ht="15" hidden="false" customHeight="false" outlineLevel="0" collapsed="false">
      <c r="A6538" s="28" t="n">
        <v>175</v>
      </c>
      <c r="B6538" s="29" t="n">
        <v>45869</v>
      </c>
      <c r="C6538" s="28" t="n">
        <v>41260.16</v>
      </c>
      <c r="D6538" s="28" t="n">
        <v>1760</v>
      </c>
      <c r="E6538" s="28" t="s">
        <v>380</v>
      </c>
    </row>
    <row r="6539" customFormat="false" ht="15" hidden="false" customHeight="false" outlineLevel="0" collapsed="false">
      <c r="A6539" s="28" t="n">
        <v>175</v>
      </c>
      <c r="B6539" s="29" t="n">
        <v>45900</v>
      </c>
      <c r="C6539" s="28" t="n">
        <v>41761.9</v>
      </c>
      <c r="D6539" s="28" t="n">
        <v>955.75</v>
      </c>
      <c r="E6539" s="28" t="s">
        <v>381</v>
      </c>
    </row>
    <row r="6540" customFormat="false" ht="15" hidden="false" customHeight="false" outlineLevel="0" collapsed="false">
      <c r="A6540" s="28" t="n">
        <v>175</v>
      </c>
      <c r="B6540" s="29" t="n">
        <v>45930</v>
      </c>
      <c r="C6540" s="28" t="n">
        <v>43508.41</v>
      </c>
      <c r="D6540" s="28" t="n">
        <v>1760</v>
      </c>
      <c r="E6540" s="28" t="s">
        <v>380</v>
      </c>
    </row>
    <row r="6541" customFormat="false" ht="15" hidden="false" customHeight="false" outlineLevel="0" collapsed="false">
      <c r="A6541" s="28" t="n">
        <v>175</v>
      </c>
      <c r="B6541" s="29" t="n">
        <v>45961</v>
      </c>
      <c r="C6541" s="28" t="n">
        <v>45008.67</v>
      </c>
      <c r="D6541" s="28" t="n">
        <v>1760</v>
      </c>
      <c r="E6541" s="28" t="s">
        <v>380</v>
      </c>
    </row>
    <row r="6542" customFormat="false" ht="15" hidden="false" customHeight="false" outlineLevel="0" collapsed="false">
      <c r="A6542" s="28" t="n">
        <v>175</v>
      </c>
      <c r="B6542" s="29" t="n">
        <v>45991</v>
      </c>
      <c r="C6542" s="28" t="n">
        <v>46563.86</v>
      </c>
      <c r="D6542" s="28" t="n">
        <v>1760</v>
      </c>
      <c r="E6542" s="28" t="s">
        <v>380</v>
      </c>
    </row>
    <row r="6543" customFormat="false" ht="15" hidden="false" customHeight="false" outlineLevel="0" collapsed="false">
      <c r="A6543" s="28" t="n">
        <v>175</v>
      </c>
      <c r="B6543" s="29" t="n">
        <v>46022</v>
      </c>
      <c r="C6543" s="28" t="n">
        <v>48223.15</v>
      </c>
      <c r="D6543" s="28" t="n">
        <v>1760</v>
      </c>
      <c r="E6543" s="28" t="s">
        <v>380</v>
      </c>
    </row>
    <row r="6544" customFormat="false" ht="15" hidden="false" customHeight="false" outlineLevel="0" collapsed="false">
      <c r="A6544" s="28" t="n">
        <v>175</v>
      </c>
      <c r="B6544" s="29" t="n">
        <v>46053</v>
      </c>
      <c r="C6544" s="28" t="n">
        <v>49718.6</v>
      </c>
      <c r="D6544" s="28" t="n">
        <v>1760</v>
      </c>
      <c r="E6544" s="28" t="s">
        <v>380</v>
      </c>
    </row>
    <row r="6545" customFormat="false" ht="15" hidden="false" customHeight="false" outlineLevel="0" collapsed="false">
      <c r="A6545" s="28" t="n">
        <v>175</v>
      </c>
      <c r="B6545" s="29" t="n">
        <v>46081</v>
      </c>
      <c r="C6545" s="28" t="n">
        <v>51353.84</v>
      </c>
      <c r="D6545" s="28" t="n">
        <v>1760</v>
      </c>
      <c r="E6545" s="28" t="s">
        <v>380</v>
      </c>
    </row>
    <row r="6546" customFormat="false" ht="15" hidden="false" customHeight="false" outlineLevel="0" collapsed="false">
      <c r="A6546" s="28" t="n">
        <v>175</v>
      </c>
      <c r="B6546" s="29" t="n">
        <v>46112</v>
      </c>
      <c r="C6546" s="28" t="n">
        <v>52806.73</v>
      </c>
      <c r="D6546" s="28" t="n">
        <v>1760</v>
      </c>
      <c r="E6546" s="28" t="s">
        <v>380</v>
      </c>
    </row>
    <row r="6547" customFormat="false" ht="15" hidden="false" customHeight="false" outlineLevel="0" collapsed="false">
      <c r="A6547" s="28" t="n">
        <v>175</v>
      </c>
      <c r="B6547" s="29" t="n">
        <v>46142</v>
      </c>
      <c r="C6547" s="28" t="n">
        <v>54498.14</v>
      </c>
      <c r="D6547" s="28" t="n">
        <v>1760</v>
      </c>
      <c r="E6547" s="28" t="s">
        <v>380</v>
      </c>
    </row>
    <row r="6548" customFormat="false" ht="15" hidden="false" customHeight="false" outlineLevel="0" collapsed="false">
      <c r="A6548" s="28" t="n">
        <v>175</v>
      </c>
      <c r="B6548" s="29" t="n">
        <v>46173</v>
      </c>
      <c r="C6548" s="28" t="n">
        <v>55897.98</v>
      </c>
      <c r="D6548" s="28" t="n">
        <v>1760</v>
      </c>
      <c r="E6548" s="28" t="s">
        <v>380</v>
      </c>
    </row>
    <row r="6549" customFormat="false" ht="15" hidden="false" customHeight="false" outlineLevel="0" collapsed="false">
      <c r="A6549" s="28" t="n">
        <v>175</v>
      </c>
      <c r="B6549" s="29" t="n">
        <v>46203</v>
      </c>
      <c r="C6549" s="28" t="n">
        <v>57559.09</v>
      </c>
      <c r="D6549" s="28" t="n">
        <v>1760</v>
      </c>
      <c r="E6549" s="28" t="s">
        <v>380</v>
      </c>
    </row>
    <row r="6550" customFormat="false" ht="15" hidden="false" customHeight="false" outlineLevel="0" collapsed="false">
      <c r="A6550" s="28" t="n">
        <v>175</v>
      </c>
      <c r="B6550" s="29" t="n">
        <v>46234</v>
      </c>
      <c r="C6550" s="28" t="n">
        <v>58791.26</v>
      </c>
      <c r="D6550" s="28" t="n">
        <v>1760</v>
      </c>
      <c r="E6550" s="28" t="s">
        <v>380</v>
      </c>
    </row>
    <row r="6551" customFormat="false" ht="15" hidden="false" customHeight="false" outlineLevel="0" collapsed="false">
      <c r="A6551" s="28" t="n">
        <v>175</v>
      </c>
      <c r="B6551" s="29" t="n">
        <v>46265</v>
      </c>
      <c r="C6551" s="28" t="n">
        <v>60117.58</v>
      </c>
      <c r="D6551" s="28" t="n">
        <v>1760</v>
      </c>
      <c r="E6551" s="28" t="s">
        <v>380</v>
      </c>
    </row>
    <row r="6552" customFormat="false" ht="15" hidden="false" customHeight="false" outlineLevel="0" collapsed="false">
      <c r="A6552" s="28" t="n">
        <v>176</v>
      </c>
      <c r="B6552" s="29" t="n">
        <v>44957</v>
      </c>
      <c r="C6552" s="28" t="n">
        <v>14072.32</v>
      </c>
      <c r="D6552" s="28" t="n">
        <v>1740</v>
      </c>
      <c r="E6552" s="28" t="s">
        <v>380</v>
      </c>
    </row>
    <row r="6553" customFormat="false" ht="15" hidden="false" customHeight="false" outlineLevel="0" collapsed="false">
      <c r="A6553" s="28" t="n">
        <v>176</v>
      </c>
      <c r="B6553" s="29" t="n">
        <v>44985</v>
      </c>
      <c r="C6553" s="28" t="n">
        <v>15449.87</v>
      </c>
      <c r="D6553" s="28" t="n">
        <v>1740</v>
      </c>
      <c r="E6553" s="28" t="s">
        <v>380</v>
      </c>
    </row>
    <row r="6554" customFormat="false" ht="15" hidden="false" customHeight="false" outlineLevel="0" collapsed="false">
      <c r="A6554" s="28" t="n">
        <v>176</v>
      </c>
      <c r="B6554" s="29" t="n">
        <v>45016</v>
      </c>
      <c r="C6554" s="28" t="n">
        <v>16767.64</v>
      </c>
      <c r="D6554" s="28" t="n">
        <v>1740</v>
      </c>
      <c r="E6554" s="28" t="s">
        <v>380</v>
      </c>
    </row>
    <row r="6555" customFormat="false" ht="15" hidden="false" customHeight="false" outlineLevel="0" collapsed="false">
      <c r="A6555" s="28" t="n">
        <v>176</v>
      </c>
      <c r="B6555" s="29" t="n">
        <v>45046</v>
      </c>
      <c r="C6555" s="28" t="n">
        <v>18272.48</v>
      </c>
      <c r="D6555" s="28" t="n">
        <v>1740</v>
      </c>
      <c r="E6555" s="28" t="s">
        <v>380</v>
      </c>
    </row>
    <row r="6556" customFormat="false" ht="15" hidden="false" customHeight="false" outlineLevel="0" collapsed="false">
      <c r="A6556" s="28" t="n">
        <v>176</v>
      </c>
      <c r="B6556" s="29" t="n">
        <v>45077</v>
      </c>
      <c r="C6556" s="28" t="n">
        <v>19652.31</v>
      </c>
      <c r="D6556" s="28" t="n">
        <v>1740</v>
      </c>
      <c r="E6556" s="28" t="s">
        <v>380</v>
      </c>
    </row>
    <row r="6557" customFormat="false" ht="15" hidden="false" customHeight="false" outlineLevel="0" collapsed="false">
      <c r="A6557" s="28" t="n">
        <v>176</v>
      </c>
      <c r="B6557" s="29" t="n">
        <v>45107</v>
      </c>
      <c r="C6557" s="28" t="n">
        <v>20886.71</v>
      </c>
      <c r="D6557" s="28" t="n">
        <v>1740</v>
      </c>
      <c r="E6557" s="28" t="s">
        <v>380</v>
      </c>
    </row>
    <row r="6558" customFormat="false" ht="15" hidden="false" customHeight="false" outlineLevel="0" collapsed="false">
      <c r="A6558" s="28" t="n">
        <v>176</v>
      </c>
      <c r="B6558" s="29" t="n">
        <v>45138</v>
      </c>
      <c r="C6558" s="28" t="n">
        <v>22375.07</v>
      </c>
      <c r="D6558" s="28" t="n">
        <v>1740</v>
      </c>
      <c r="E6558" s="28" t="s">
        <v>380</v>
      </c>
    </row>
    <row r="6559" customFormat="false" ht="15" hidden="false" customHeight="false" outlineLevel="0" collapsed="false">
      <c r="A6559" s="28" t="n">
        <v>176</v>
      </c>
      <c r="B6559" s="29" t="n">
        <v>45169</v>
      </c>
      <c r="C6559" s="28" t="n">
        <v>23893.8</v>
      </c>
      <c r="D6559" s="28" t="n">
        <v>1740</v>
      </c>
      <c r="E6559" s="28" t="s">
        <v>380</v>
      </c>
    </row>
    <row r="6560" customFormat="false" ht="15" hidden="false" customHeight="false" outlineLevel="0" collapsed="false">
      <c r="A6560" s="28" t="n">
        <v>176</v>
      </c>
      <c r="B6560" s="29" t="n">
        <v>45199</v>
      </c>
      <c r="C6560" s="28" t="n">
        <v>25171.19</v>
      </c>
      <c r="D6560" s="28" t="n">
        <v>1740</v>
      </c>
      <c r="E6560" s="28" t="s">
        <v>380</v>
      </c>
    </row>
    <row r="6561" customFormat="false" ht="15" hidden="false" customHeight="false" outlineLevel="0" collapsed="false">
      <c r="A6561" s="28" t="n">
        <v>176</v>
      </c>
      <c r="B6561" s="29" t="n">
        <v>45230</v>
      </c>
      <c r="C6561" s="28" t="n">
        <v>26540.38</v>
      </c>
      <c r="D6561" s="28" t="n">
        <v>1740</v>
      </c>
      <c r="E6561" s="28" t="s">
        <v>380</v>
      </c>
    </row>
    <row r="6562" customFormat="false" ht="15" hidden="false" customHeight="false" outlineLevel="0" collapsed="false">
      <c r="A6562" s="28" t="n">
        <v>176</v>
      </c>
      <c r="B6562" s="29" t="n">
        <v>45260</v>
      </c>
      <c r="C6562" s="28" t="n">
        <v>28100.46</v>
      </c>
      <c r="D6562" s="28" t="n">
        <v>1740</v>
      </c>
      <c r="E6562" s="28" t="s">
        <v>380</v>
      </c>
    </row>
    <row r="6563" customFormat="false" ht="15" hidden="false" customHeight="false" outlineLevel="0" collapsed="false">
      <c r="A6563" s="28" t="n">
        <v>176</v>
      </c>
      <c r="B6563" s="29" t="n">
        <v>45291</v>
      </c>
      <c r="C6563" s="28" t="n">
        <v>29324.39</v>
      </c>
      <c r="D6563" s="28" t="n">
        <v>1740</v>
      </c>
      <c r="E6563" s="28" t="s">
        <v>380</v>
      </c>
    </row>
    <row r="6564" customFormat="false" ht="15" hidden="false" customHeight="false" outlineLevel="0" collapsed="false">
      <c r="A6564" s="28" t="n">
        <v>176</v>
      </c>
      <c r="B6564" s="29" t="n">
        <v>45322</v>
      </c>
      <c r="C6564" s="28" t="n">
        <v>29780.46</v>
      </c>
      <c r="D6564" s="28" t="n">
        <v>477.45</v>
      </c>
      <c r="E6564" s="28" t="s">
        <v>381</v>
      </c>
    </row>
    <row r="6565" customFormat="false" ht="15" hidden="false" customHeight="false" outlineLevel="0" collapsed="false">
      <c r="A6565" s="28" t="n">
        <v>176</v>
      </c>
      <c r="B6565" s="29" t="n">
        <v>45351</v>
      </c>
      <c r="C6565" s="28" t="n">
        <v>31389.19</v>
      </c>
      <c r="D6565" s="28" t="n">
        <v>1740</v>
      </c>
      <c r="E6565" s="28" t="s">
        <v>380</v>
      </c>
    </row>
    <row r="6566" customFormat="false" ht="15" hidden="false" customHeight="false" outlineLevel="0" collapsed="false">
      <c r="A6566" s="28" t="n">
        <v>176</v>
      </c>
      <c r="B6566" s="29" t="n">
        <v>45382</v>
      </c>
      <c r="C6566" s="28" t="n">
        <v>32620.57</v>
      </c>
      <c r="D6566" s="28" t="n">
        <v>1740</v>
      </c>
      <c r="E6566" s="28" t="s">
        <v>380</v>
      </c>
    </row>
    <row r="6567" customFormat="false" ht="15" hidden="false" customHeight="false" outlineLevel="0" collapsed="false">
      <c r="A6567" s="28" t="n">
        <v>176</v>
      </c>
      <c r="B6567" s="29" t="n">
        <v>45412</v>
      </c>
      <c r="C6567" s="28" t="n">
        <v>33873.36</v>
      </c>
      <c r="D6567" s="28" t="n">
        <v>1740</v>
      </c>
      <c r="E6567" s="28" t="s">
        <v>380</v>
      </c>
    </row>
    <row r="6568" customFormat="false" ht="15" hidden="false" customHeight="false" outlineLevel="0" collapsed="false">
      <c r="A6568" s="28" t="n">
        <v>176</v>
      </c>
      <c r="B6568" s="29" t="n">
        <v>45443</v>
      </c>
      <c r="C6568" s="28" t="n">
        <v>35470.28</v>
      </c>
      <c r="D6568" s="28" t="n">
        <v>1740</v>
      </c>
      <c r="E6568" s="28" t="s">
        <v>380</v>
      </c>
    </row>
    <row r="6569" customFormat="false" ht="15" hidden="false" customHeight="false" outlineLevel="0" collapsed="false">
      <c r="A6569" s="28" t="n">
        <v>176</v>
      </c>
      <c r="B6569" s="29" t="n">
        <v>45473</v>
      </c>
      <c r="C6569" s="28" t="n">
        <v>37005.85</v>
      </c>
      <c r="D6569" s="28" t="n">
        <v>1740</v>
      </c>
      <c r="E6569" s="28" t="s">
        <v>380</v>
      </c>
    </row>
    <row r="6570" customFormat="false" ht="15" hidden="false" customHeight="false" outlineLevel="0" collapsed="false">
      <c r="A6570" s="28" t="n">
        <v>176</v>
      </c>
      <c r="B6570" s="29" t="n">
        <v>45504</v>
      </c>
      <c r="C6570" s="28" t="n">
        <v>38689.59</v>
      </c>
      <c r="D6570" s="28" t="n">
        <v>1740</v>
      </c>
      <c r="E6570" s="28" t="s">
        <v>380</v>
      </c>
    </row>
    <row r="6571" customFormat="false" ht="15" hidden="false" customHeight="false" outlineLevel="0" collapsed="false">
      <c r="A6571" s="28" t="n">
        <v>176</v>
      </c>
      <c r="B6571" s="29" t="n">
        <v>45535</v>
      </c>
      <c r="C6571" s="28" t="n">
        <v>39945.61</v>
      </c>
      <c r="D6571" s="28" t="n">
        <v>1740</v>
      </c>
      <c r="E6571" s="28" t="s">
        <v>380</v>
      </c>
    </row>
    <row r="6572" customFormat="false" ht="15" hidden="false" customHeight="false" outlineLevel="0" collapsed="false">
      <c r="A6572" s="28" t="n">
        <v>176</v>
      </c>
      <c r="B6572" s="29" t="n">
        <v>45565</v>
      </c>
      <c r="C6572" s="28" t="n">
        <v>41186.29</v>
      </c>
      <c r="D6572" s="28" t="n">
        <v>1740</v>
      </c>
      <c r="E6572" s="28" t="s">
        <v>380</v>
      </c>
    </row>
    <row r="6573" customFormat="false" ht="15" hidden="false" customHeight="false" outlineLevel="0" collapsed="false">
      <c r="A6573" s="28" t="n">
        <v>176</v>
      </c>
      <c r="B6573" s="29" t="n">
        <v>45596</v>
      </c>
      <c r="C6573" s="28" t="n">
        <v>42572.9</v>
      </c>
      <c r="D6573" s="28" t="n">
        <v>1740</v>
      </c>
      <c r="E6573" s="28" t="s">
        <v>380</v>
      </c>
    </row>
    <row r="6574" customFormat="false" ht="15" hidden="false" customHeight="false" outlineLevel="0" collapsed="false">
      <c r="A6574" s="28" t="n">
        <v>176</v>
      </c>
      <c r="B6574" s="29" t="n">
        <v>45626</v>
      </c>
      <c r="C6574" s="28" t="n">
        <v>44305.45</v>
      </c>
      <c r="D6574" s="28" t="n">
        <v>1740</v>
      </c>
      <c r="E6574" s="28" t="s">
        <v>380</v>
      </c>
    </row>
    <row r="6575" customFormat="false" ht="15" hidden="false" customHeight="false" outlineLevel="0" collapsed="false">
      <c r="A6575" s="28" t="n">
        <v>176</v>
      </c>
      <c r="B6575" s="29" t="n">
        <v>45657</v>
      </c>
      <c r="C6575" s="28" t="n">
        <v>46029.97</v>
      </c>
      <c r="D6575" s="28" t="n">
        <v>1740</v>
      </c>
      <c r="E6575" s="28" t="s">
        <v>380</v>
      </c>
    </row>
    <row r="6576" customFormat="false" ht="15" hidden="false" customHeight="false" outlineLevel="0" collapsed="false">
      <c r="A6576" s="28" t="n">
        <v>176</v>
      </c>
      <c r="B6576" s="29" t="n">
        <v>45688</v>
      </c>
      <c r="C6576" s="28" t="n">
        <v>47716.01</v>
      </c>
      <c r="D6576" s="28" t="n">
        <v>1740</v>
      </c>
      <c r="E6576" s="28" t="s">
        <v>380</v>
      </c>
    </row>
    <row r="6577" customFormat="false" ht="15" hidden="false" customHeight="false" outlineLevel="0" collapsed="false">
      <c r="A6577" s="28" t="n">
        <v>176</v>
      </c>
      <c r="B6577" s="29" t="n">
        <v>45716</v>
      </c>
      <c r="C6577" s="28" t="n">
        <v>49002.23</v>
      </c>
      <c r="D6577" s="28" t="n">
        <v>1740</v>
      </c>
      <c r="E6577" s="28" t="s">
        <v>380</v>
      </c>
    </row>
    <row r="6578" customFormat="false" ht="15" hidden="false" customHeight="false" outlineLevel="0" collapsed="false">
      <c r="A6578" s="28" t="n">
        <v>176</v>
      </c>
      <c r="B6578" s="29" t="n">
        <v>45747</v>
      </c>
      <c r="C6578" s="28" t="n">
        <v>49697.28</v>
      </c>
      <c r="D6578" s="28" t="n">
        <v>818.69</v>
      </c>
      <c r="E6578" s="28" t="s">
        <v>381</v>
      </c>
    </row>
    <row r="6579" customFormat="false" ht="15" hidden="false" customHeight="false" outlineLevel="0" collapsed="false">
      <c r="A6579" s="28" t="n">
        <v>176</v>
      </c>
      <c r="B6579" s="29" t="n">
        <v>45777</v>
      </c>
      <c r="C6579" s="28" t="n">
        <v>51423.49</v>
      </c>
      <c r="D6579" s="28" t="n">
        <v>1740</v>
      </c>
      <c r="E6579" s="28" t="s">
        <v>380</v>
      </c>
    </row>
    <row r="6580" customFormat="false" ht="15" hidden="false" customHeight="false" outlineLevel="0" collapsed="false">
      <c r="A6580" s="28" t="n">
        <v>176</v>
      </c>
      <c r="B6580" s="29" t="n">
        <v>45808</v>
      </c>
      <c r="C6580" s="28" t="n">
        <v>53015.62</v>
      </c>
      <c r="D6580" s="28" t="n">
        <v>1740</v>
      </c>
      <c r="E6580" s="28" t="s">
        <v>380</v>
      </c>
    </row>
    <row r="6581" customFormat="false" ht="15" hidden="false" customHeight="false" outlineLevel="0" collapsed="false">
      <c r="A6581" s="28" t="n">
        <v>176</v>
      </c>
      <c r="B6581" s="29" t="n">
        <v>45838</v>
      </c>
      <c r="C6581" s="28" t="n">
        <v>54571.51</v>
      </c>
      <c r="D6581" s="28" t="n">
        <v>1740</v>
      </c>
      <c r="E6581" s="28" t="s">
        <v>380</v>
      </c>
    </row>
    <row r="6582" customFormat="false" ht="15" hidden="false" customHeight="false" outlineLevel="0" collapsed="false">
      <c r="A6582" s="28" t="n">
        <v>176</v>
      </c>
      <c r="B6582" s="29" t="n">
        <v>45869</v>
      </c>
      <c r="C6582" s="28" t="n">
        <v>55822.5</v>
      </c>
      <c r="D6582" s="28" t="n">
        <v>1740</v>
      </c>
      <c r="E6582" s="28" t="s">
        <v>380</v>
      </c>
    </row>
    <row r="6583" customFormat="false" ht="15" hidden="false" customHeight="false" outlineLevel="0" collapsed="false">
      <c r="A6583" s="28" t="n">
        <v>176</v>
      </c>
      <c r="B6583" s="29" t="n">
        <v>45900</v>
      </c>
      <c r="C6583" s="28" t="n">
        <v>57393.45</v>
      </c>
      <c r="D6583" s="28" t="n">
        <v>1740</v>
      </c>
      <c r="E6583" s="28" t="s">
        <v>380</v>
      </c>
    </row>
    <row r="6584" customFormat="false" ht="15" hidden="false" customHeight="false" outlineLevel="0" collapsed="false">
      <c r="A6584" s="28" t="n">
        <v>176</v>
      </c>
      <c r="B6584" s="29" t="n">
        <v>45930</v>
      </c>
      <c r="C6584" s="28" t="n">
        <v>58219.95</v>
      </c>
      <c r="D6584" s="28" t="n">
        <v>853.15</v>
      </c>
      <c r="E6584" s="28" t="s">
        <v>381</v>
      </c>
    </row>
    <row r="6585" customFormat="false" ht="15" hidden="false" customHeight="false" outlineLevel="0" collapsed="false">
      <c r="A6585" s="28" t="n">
        <v>176</v>
      </c>
      <c r="B6585" s="29" t="n">
        <v>45961</v>
      </c>
      <c r="C6585" s="28" t="n">
        <v>58109.16</v>
      </c>
      <c r="D6585" s="28" t="n">
        <v>0</v>
      </c>
      <c r="E6585" s="28" t="s">
        <v>379</v>
      </c>
    </row>
    <row r="6586" customFormat="false" ht="15" hidden="false" customHeight="false" outlineLevel="0" collapsed="false">
      <c r="A6586" s="28" t="n">
        <v>176</v>
      </c>
      <c r="B6586" s="29" t="n">
        <v>45991</v>
      </c>
      <c r="C6586" s="28" t="n">
        <v>59845.71</v>
      </c>
      <c r="D6586" s="28" t="n">
        <v>1740</v>
      </c>
      <c r="E6586" s="28" t="s">
        <v>380</v>
      </c>
    </row>
    <row r="6587" customFormat="false" ht="15" hidden="false" customHeight="false" outlineLevel="0" collapsed="false">
      <c r="A6587" s="28" t="n">
        <v>176</v>
      </c>
      <c r="B6587" s="29" t="n">
        <v>46022</v>
      </c>
      <c r="C6587" s="28" t="n">
        <v>61184.73</v>
      </c>
      <c r="D6587" s="28" t="n">
        <v>1740</v>
      </c>
      <c r="E6587" s="28" t="s">
        <v>380</v>
      </c>
    </row>
    <row r="6588" customFormat="false" ht="15" hidden="false" customHeight="false" outlineLevel="0" collapsed="false">
      <c r="A6588" s="28" t="n">
        <v>176</v>
      </c>
      <c r="B6588" s="29" t="n">
        <v>46053</v>
      </c>
      <c r="C6588" s="28" t="n">
        <v>62573.86</v>
      </c>
      <c r="D6588" s="28" t="n">
        <v>1740</v>
      </c>
      <c r="E6588" s="28" t="s">
        <v>380</v>
      </c>
    </row>
    <row r="6589" customFormat="false" ht="15" hidden="false" customHeight="false" outlineLevel="0" collapsed="false">
      <c r="A6589" s="28" t="n">
        <v>176</v>
      </c>
      <c r="B6589" s="29" t="n">
        <v>46081</v>
      </c>
      <c r="C6589" s="28" t="n">
        <v>62772.82</v>
      </c>
      <c r="D6589" s="28" t="n">
        <v>536.26</v>
      </c>
      <c r="E6589" s="28" t="s">
        <v>381</v>
      </c>
    </row>
    <row r="6590" customFormat="false" ht="15" hidden="false" customHeight="false" outlineLevel="0" collapsed="false">
      <c r="A6590" s="28" t="n">
        <v>176</v>
      </c>
      <c r="B6590" s="29" t="n">
        <v>46112</v>
      </c>
      <c r="C6590" s="28" t="n">
        <v>64065.03</v>
      </c>
      <c r="D6590" s="28" t="n">
        <v>1740</v>
      </c>
      <c r="E6590" s="28" t="s">
        <v>380</v>
      </c>
    </row>
    <row r="6591" customFormat="false" ht="15" hidden="false" customHeight="false" outlineLevel="0" collapsed="false">
      <c r="A6591" s="28" t="n">
        <v>176</v>
      </c>
      <c r="B6591" s="29" t="n">
        <v>46142</v>
      </c>
      <c r="C6591" s="28" t="n">
        <v>65427.53</v>
      </c>
      <c r="D6591" s="28" t="n">
        <v>1740</v>
      </c>
      <c r="E6591" s="28" t="s">
        <v>380</v>
      </c>
    </row>
    <row r="6592" customFormat="false" ht="15" hidden="false" customHeight="false" outlineLevel="0" collapsed="false">
      <c r="A6592" s="28" t="n">
        <v>176</v>
      </c>
      <c r="B6592" s="29" t="n">
        <v>46173</v>
      </c>
      <c r="C6592" s="28" t="n">
        <v>66813.42</v>
      </c>
      <c r="D6592" s="28" t="n">
        <v>1740</v>
      </c>
      <c r="E6592" s="28" t="s">
        <v>380</v>
      </c>
    </row>
    <row r="6593" customFormat="false" ht="15" hidden="false" customHeight="false" outlineLevel="0" collapsed="false">
      <c r="A6593" s="28" t="n">
        <v>176</v>
      </c>
      <c r="B6593" s="29" t="n">
        <v>46203</v>
      </c>
      <c r="C6593" s="28" t="n">
        <v>68538.16</v>
      </c>
      <c r="D6593" s="28" t="n">
        <v>1740</v>
      </c>
      <c r="E6593" s="28" t="s">
        <v>380</v>
      </c>
    </row>
    <row r="6594" customFormat="false" ht="15" hidden="false" customHeight="false" outlineLevel="0" collapsed="false">
      <c r="A6594" s="28" t="n">
        <v>176</v>
      </c>
      <c r="B6594" s="29" t="n">
        <v>46234</v>
      </c>
      <c r="C6594" s="28" t="n">
        <v>69890.92</v>
      </c>
      <c r="D6594" s="28" t="n">
        <v>1740</v>
      </c>
      <c r="E6594" s="28" t="s">
        <v>380</v>
      </c>
    </row>
    <row r="6595" customFormat="false" ht="15" hidden="false" customHeight="false" outlineLevel="0" collapsed="false">
      <c r="A6595" s="28" t="n">
        <v>176</v>
      </c>
      <c r="B6595" s="29" t="n">
        <v>46265</v>
      </c>
      <c r="C6595" s="28" t="n">
        <v>71335.69</v>
      </c>
      <c r="D6595" s="28" t="n">
        <v>1740</v>
      </c>
      <c r="E6595" s="28" t="s">
        <v>380</v>
      </c>
    </row>
    <row r="6596" customFormat="false" ht="15" hidden="false" customHeight="false" outlineLevel="0" collapsed="false">
      <c r="A6596" s="28" t="n">
        <v>177</v>
      </c>
      <c r="B6596" s="29" t="n">
        <v>44957</v>
      </c>
      <c r="C6596" s="28" t="n">
        <v>10985.51</v>
      </c>
      <c r="D6596" s="28" t="n">
        <v>0</v>
      </c>
      <c r="E6596" s="28" t="s">
        <v>379</v>
      </c>
    </row>
    <row r="6597" customFormat="false" ht="15" hidden="false" customHeight="false" outlineLevel="0" collapsed="false">
      <c r="A6597" s="28" t="n">
        <v>177</v>
      </c>
      <c r="B6597" s="29" t="n">
        <v>44985</v>
      </c>
      <c r="C6597" s="28" t="n">
        <v>11190.8</v>
      </c>
      <c r="D6597" s="28" t="n">
        <v>634.55</v>
      </c>
      <c r="E6597" s="28" t="s">
        <v>381</v>
      </c>
    </row>
    <row r="6598" customFormat="false" ht="15" hidden="false" customHeight="false" outlineLevel="0" collapsed="false">
      <c r="A6598" s="28" t="n">
        <v>177</v>
      </c>
      <c r="B6598" s="29" t="n">
        <v>45016</v>
      </c>
      <c r="C6598" s="28" t="n">
        <v>12293.31</v>
      </c>
      <c r="D6598" s="28" t="n">
        <v>1540</v>
      </c>
      <c r="E6598" s="28" t="s">
        <v>380</v>
      </c>
    </row>
    <row r="6599" customFormat="false" ht="15" hidden="false" customHeight="false" outlineLevel="0" collapsed="false">
      <c r="A6599" s="28" t="n">
        <v>177</v>
      </c>
      <c r="B6599" s="29" t="n">
        <v>45046</v>
      </c>
      <c r="C6599" s="28" t="n">
        <v>13804.63</v>
      </c>
      <c r="D6599" s="28" t="n">
        <v>1540</v>
      </c>
      <c r="E6599" s="28" t="s">
        <v>380</v>
      </c>
    </row>
    <row r="6600" customFormat="false" ht="15" hidden="false" customHeight="false" outlineLevel="0" collapsed="false">
      <c r="A6600" s="28" t="n">
        <v>177</v>
      </c>
      <c r="B6600" s="29" t="n">
        <v>45077</v>
      </c>
      <c r="C6600" s="28" t="n">
        <v>14906.24</v>
      </c>
      <c r="D6600" s="28" t="n">
        <v>1540</v>
      </c>
      <c r="E6600" s="28" t="s">
        <v>380</v>
      </c>
    </row>
    <row r="6601" customFormat="false" ht="15" hidden="false" customHeight="false" outlineLevel="0" collapsed="false">
      <c r="A6601" s="28" t="n">
        <v>177</v>
      </c>
      <c r="B6601" s="29" t="n">
        <v>45107</v>
      </c>
      <c r="C6601" s="28" t="n">
        <v>16261.25</v>
      </c>
      <c r="D6601" s="28" t="n">
        <v>1540</v>
      </c>
      <c r="E6601" s="28" t="s">
        <v>380</v>
      </c>
    </row>
    <row r="6602" customFormat="false" ht="15" hidden="false" customHeight="false" outlineLevel="0" collapsed="false">
      <c r="A6602" s="28" t="n">
        <v>177</v>
      </c>
      <c r="B6602" s="29" t="n">
        <v>45138</v>
      </c>
      <c r="C6602" s="28" t="n">
        <v>17521.51</v>
      </c>
      <c r="D6602" s="28" t="n">
        <v>1540</v>
      </c>
      <c r="E6602" s="28" t="s">
        <v>380</v>
      </c>
    </row>
    <row r="6603" customFormat="false" ht="15" hidden="false" customHeight="false" outlineLevel="0" collapsed="false">
      <c r="A6603" s="28" t="n">
        <v>177</v>
      </c>
      <c r="B6603" s="29" t="n">
        <v>45169</v>
      </c>
      <c r="C6603" s="28" t="n">
        <v>18627.9</v>
      </c>
      <c r="D6603" s="28" t="n">
        <v>1540</v>
      </c>
      <c r="E6603" s="28" t="s">
        <v>380</v>
      </c>
    </row>
    <row r="6604" customFormat="false" ht="15" hidden="false" customHeight="false" outlineLevel="0" collapsed="false">
      <c r="A6604" s="28" t="n">
        <v>177</v>
      </c>
      <c r="B6604" s="29" t="n">
        <v>45199</v>
      </c>
      <c r="C6604" s="28" t="n">
        <v>19743.93</v>
      </c>
      <c r="D6604" s="28" t="n">
        <v>1540</v>
      </c>
      <c r="E6604" s="28" t="s">
        <v>380</v>
      </c>
    </row>
    <row r="6605" customFormat="false" ht="15" hidden="false" customHeight="false" outlineLevel="0" collapsed="false">
      <c r="A6605" s="28" t="n">
        <v>177</v>
      </c>
      <c r="B6605" s="29" t="n">
        <v>45230</v>
      </c>
      <c r="C6605" s="28" t="n">
        <v>21126.5</v>
      </c>
      <c r="D6605" s="28" t="n">
        <v>1540</v>
      </c>
      <c r="E6605" s="28" t="s">
        <v>380</v>
      </c>
    </row>
    <row r="6606" customFormat="false" ht="15" hidden="false" customHeight="false" outlineLevel="0" collapsed="false">
      <c r="A6606" s="28" t="n">
        <v>177</v>
      </c>
      <c r="B6606" s="29" t="n">
        <v>45260</v>
      </c>
      <c r="C6606" s="28" t="n">
        <v>22648.63</v>
      </c>
      <c r="D6606" s="28" t="n">
        <v>1540</v>
      </c>
      <c r="E6606" s="28" t="s">
        <v>380</v>
      </c>
    </row>
    <row r="6607" customFormat="false" ht="15" hidden="false" customHeight="false" outlineLevel="0" collapsed="false">
      <c r="A6607" s="28" t="n">
        <v>177</v>
      </c>
      <c r="B6607" s="29" t="n">
        <v>45291</v>
      </c>
      <c r="C6607" s="28" t="n">
        <v>23796.7</v>
      </c>
      <c r="D6607" s="28" t="n">
        <v>1540</v>
      </c>
      <c r="E6607" s="28" t="s">
        <v>380</v>
      </c>
    </row>
    <row r="6608" customFormat="false" ht="15" hidden="false" customHeight="false" outlineLevel="0" collapsed="false">
      <c r="A6608" s="28" t="n">
        <v>177</v>
      </c>
      <c r="B6608" s="29" t="n">
        <v>45322</v>
      </c>
      <c r="C6608" s="28" t="n">
        <v>25054.14</v>
      </c>
      <c r="D6608" s="28" t="n">
        <v>1540</v>
      </c>
      <c r="E6608" s="28" t="s">
        <v>380</v>
      </c>
    </row>
    <row r="6609" customFormat="false" ht="15" hidden="false" customHeight="false" outlineLevel="0" collapsed="false">
      <c r="A6609" s="28" t="n">
        <v>177</v>
      </c>
      <c r="B6609" s="29" t="n">
        <v>45351</v>
      </c>
      <c r="C6609" s="28" t="n">
        <v>26317.34</v>
      </c>
      <c r="D6609" s="28" t="n">
        <v>1540</v>
      </c>
      <c r="E6609" s="28" t="s">
        <v>380</v>
      </c>
    </row>
    <row r="6610" customFormat="false" ht="15" hidden="false" customHeight="false" outlineLevel="0" collapsed="false">
      <c r="A6610" s="28" t="n">
        <v>177</v>
      </c>
      <c r="B6610" s="29" t="n">
        <v>45382</v>
      </c>
      <c r="C6610" s="28" t="n">
        <v>27151.2</v>
      </c>
      <c r="D6610" s="28" t="n">
        <v>1010.52</v>
      </c>
      <c r="E6610" s="28" t="s">
        <v>381</v>
      </c>
    </row>
    <row r="6611" customFormat="false" ht="15" hidden="false" customHeight="false" outlineLevel="0" collapsed="false">
      <c r="A6611" s="28" t="n">
        <v>177</v>
      </c>
      <c r="B6611" s="29" t="n">
        <v>45412</v>
      </c>
      <c r="C6611" s="28" t="n">
        <v>28436.53</v>
      </c>
      <c r="D6611" s="28" t="n">
        <v>1540</v>
      </c>
      <c r="E6611" s="28" t="s">
        <v>380</v>
      </c>
    </row>
    <row r="6612" customFormat="false" ht="15" hidden="false" customHeight="false" outlineLevel="0" collapsed="false">
      <c r="A6612" s="28" t="n">
        <v>177</v>
      </c>
      <c r="B6612" s="29" t="n">
        <v>45443</v>
      </c>
      <c r="C6612" s="28" t="n">
        <v>29866.73</v>
      </c>
      <c r="D6612" s="28" t="n">
        <v>1540</v>
      </c>
      <c r="E6612" s="28" t="s">
        <v>380</v>
      </c>
    </row>
    <row r="6613" customFormat="false" ht="15" hidden="false" customHeight="false" outlineLevel="0" collapsed="false">
      <c r="A6613" s="28" t="n">
        <v>177</v>
      </c>
      <c r="B6613" s="29" t="n">
        <v>45473</v>
      </c>
      <c r="C6613" s="28" t="n">
        <v>31299.91</v>
      </c>
      <c r="D6613" s="28" t="n">
        <v>1540</v>
      </c>
      <c r="E6613" s="28" t="s">
        <v>380</v>
      </c>
    </row>
    <row r="6614" customFormat="false" ht="15" hidden="false" customHeight="false" outlineLevel="0" collapsed="false">
      <c r="A6614" s="28" t="n">
        <v>177</v>
      </c>
      <c r="B6614" s="29" t="n">
        <v>45504</v>
      </c>
      <c r="C6614" s="28" t="n">
        <v>32444.82</v>
      </c>
      <c r="D6614" s="28" t="n">
        <v>1540</v>
      </c>
      <c r="E6614" s="28" t="s">
        <v>380</v>
      </c>
    </row>
    <row r="6615" customFormat="false" ht="15" hidden="false" customHeight="false" outlineLevel="0" collapsed="false">
      <c r="A6615" s="28" t="n">
        <v>177</v>
      </c>
      <c r="B6615" s="29" t="n">
        <v>45535</v>
      </c>
      <c r="C6615" s="28" t="n">
        <v>33709.34</v>
      </c>
      <c r="D6615" s="28" t="n">
        <v>1540</v>
      </c>
      <c r="E6615" s="28" t="s">
        <v>380</v>
      </c>
    </row>
    <row r="6616" customFormat="false" ht="15" hidden="false" customHeight="false" outlineLevel="0" collapsed="false">
      <c r="A6616" s="28" t="n">
        <v>177</v>
      </c>
      <c r="B6616" s="29" t="n">
        <v>45565</v>
      </c>
      <c r="C6616" s="28" t="n">
        <v>35074.74</v>
      </c>
      <c r="D6616" s="28" t="n">
        <v>1540</v>
      </c>
      <c r="E6616" s="28" t="s">
        <v>380</v>
      </c>
    </row>
    <row r="6617" customFormat="false" ht="15" hidden="false" customHeight="false" outlineLevel="0" collapsed="false">
      <c r="A6617" s="28" t="n">
        <v>177</v>
      </c>
      <c r="B6617" s="29" t="n">
        <v>45596</v>
      </c>
      <c r="C6617" s="28" t="n">
        <v>36546.96</v>
      </c>
      <c r="D6617" s="28" t="n">
        <v>1540</v>
      </c>
      <c r="E6617" s="28" t="s">
        <v>380</v>
      </c>
    </row>
    <row r="6618" customFormat="false" ht="15" hidden="false" customHeight="false" outlineLevel="0" collapsed="false">
      <c r="A6618" s="28" t="n">
        <v>177</v>
      </c>
      <c r="B6618" s="29" t="n">
        <v>45626</v>
      </c>
      <c r="C6618" s="28" t="n">
        <v>37931.19</v>
      </c>
      <c r="D6618" s="28" t="n">
        <v>1540</v>
      </c>
      <c r="E6618" s="28" t="s">
        <v>380</v>
      </c>
    </row>
    <row r="6619" customFormat="false" ht="15" hidden="false" customHeight="false" outlineLevel="0" collapsed="false">
      <c r="A6619" s="28" t="n">
        <v>177</v>
      </c>
      <c r="B6619" s="29" t="n">
        <v>45657</v>
      </c>
      <c r="C6619" s="28" t="n">
        <v>39431.9</v>
      </c>
      <c r="D6619" s="28" t="n">
        <v>1540</v>
      </c>
      <c r="E6619" s="28" t="s">
        <v>380</v>
      </c>
    </row>
    <row r="6620" customFormat="false" ht="15" hidden="false" customHeight="false" outlineLevel="0" collapsed="false">
      <c r="A6620" s="28" t="n">
        <v>177</v>
      </c>
      <c r="B6620" s="29" t="n">
        <v>45688</v>
      </c>
      <c r="C6620" s="28" t="n">
        <v>40778.83</v>
      </c>
      <c r="D6620" s="28" t="n">
        <v>1540</v>
      </c>
      <c r="E6620" s="28" t="s">
        <v>380</v>
      </c>
    </row>
    <row r="6621" customFormat="false" ht="15" hidden="false" customHeight="false" outlineLevel="0" collapsed="false">
      <c r="A6621" s="28" t="n">
        <v>177</v>
      </c>
      <c r="B6621" s="29" t="n">
        <v>45716</v>
      </c>
      <c r="C6621" s="28" t="n">
        <v>41719.89</v>
      </c>
      <c r="D6621" s="28" t="n">
        <v>999.24</v>
      </c>
      <c r="E6621" s="28" t="s">
        <v>381</v>
      </c>
    </row>
    <row r="6622" customFormat="false" ht="15" hidden="false" customHeight="false" outlineLevel="0" collapsed="false">
      <c r="A6622" s="28" t="n">
        <v>177</v>
      </c>
      <c r="B6622" s="29" t="n">
        <v>45747</v>
      </c>
      <c r="C6622" s="28" t="n">
        <v>43152.16</v>
      </c>
      <c r="D6622" s="28" t="n">
        <v>1540</v>
      </c>
      <c r="E6622" s="28" t="s">
        <v>380</v>
      </c>
    </row>
    <row r="6623" customFormat="false" ht="15" hidden="false" customHeight="false" outlineLevel="0" collapsed="false">
      <c r="A6623" s="28" t="n">
        <v>177</v>
      </c>
      <c r="B6623" s="29" t="n">
        <v>45777</v>
      </c>
      <c r="C6623" s="28" t="n">
        <v>44346.31</v>
      </c>
      <c r="D6623" s="28" t="n">
        <v>1540</v>
      </c>
      <c r="E6623" s="28" t="s">
        <v>380</v>
      </c>
    </row>
    <row r="6624" customFormat="false" ht="15" hidden="false" customHeight="false" outlineLevel="0" collapsed="false">
      <c r="A6624" s="28" t="n">
        <v>177</v>
      </c>
      <c r="B6624" s="29" t="n">
        <v>45808</v>
      </c>
      <c r="C6624" s="28" t="n">
        <v>45526.23</v>
      </c>
      <c r="D6624" s="28" t="n">
        <v>1540</v>
      </c>
      <c r="E6624" s="28" t="s">
        <v>380</v>
      </c>
    </row>
    <row r="6625" customFormat="false" ht="15" hidden="false" customHeight="false" outlineLevel="0" collapsed="false">
      <c r="A6625" s="28" t="n">
        <v>177</v>
      </c>
      <c r="B6625" s="29" t="n">
        <v>45838</v>
      </c>
      <c r="C6625" s="28" t="n">
        <v>46779.59</v>
      </c>
      <c r="D6625" s="28" t="n">
        <v>1540</v>
      </c>
      <c r="E6625" s="28" t="s">
        <v>380</v>
      </c>
    </row>
    <row r="6626" customFormat="false" ht="15" hidden="false" customHeight="false" outlineLevel="0" collapsed="false">
      <c r="A6626" s="28" t="n">
        <v>177</v>
      </c>
      <c r="B6626" s="29" t="n">
        <v>45869</v>
      </c>
      <c r="C6626" s="28" t="n">
        <v>47979.86</v>
      </c>
      <c r="D6626" s="28" t="n">
        <v>1540</v>
      </c>
      <c r="E6626" s="28" t="s">
        <v>380</v>
      </c>
    </row>
    <row r="6627" customFormat="false" ht="15" hidden="false" customHeight="false" outlineLevel="0" collapsed="false">
      <c r="A6627" s="28" t="n">
        <v>177</v>
      </c>
      <c r="B6627" s="29" t="n">
        <v>45900</v>
      </c>
      <c r="C6627" s="28" t="n">
        <v>49314.31</v>
      </c>
      <c r="D6627" s="28" t="n">
        <v>1540</v>
      </c>
      <c r="E6627" s="28" t="s">
        <v>380</v>
      </c>
    </row>
    <row r="6628" customFormat="false" ht="15" hidden="false" customHeight="false" outlineLevel="0" collapsed="false">
      <c r="A6628" s="28" t="n">
        <v>177</v>
      </c>
      <c r="B6628" s="29" t="n">
        <v>45930</v>
      </c>
      <c r="C6628" s="28" t="n">
        <v>50601.36</v>
      </c>
      <c r="D6628" s="28" t="n">
        <v>1540</v>
      </c>
      <c r="E6628" s="28" t="s">
        <v>380</v>
      </c>
    </row>
    <row r="6629" customFormat="false" ht="15" hidden="false" customHeight="false" outlineLevel="0" collapsed="false">
      <c r="A6629" s="28" t="n">
        <v>177</v>
      </c>
      <c r="B6629" s="29" t="n">
        <v>45961</v>
      </c>
      <c r="C6629" s="28" t="n">
        <v>51956.45</v>
      </c>
      <c r="D6629" s="28" t="n">
        <v>1540</v>
      </c>
      <c r="E6629" s="28" t="s">
        <v>380</v>
      </c>
    </row>
    <row r="6630" customFormat="false" ht="15" hidden="false" customHeight="false" outlineLevel="0" collapsed="false">
      <c r="A6630" s="28" t="n">
        <v>177</v>
      </c>
      <c r="B6630" s="29" t="n">
        <v>45991</v>
      </c>
      <c r="C6630" s="28" t="n">
        <v>53176.3</v>
      </c>
      <c r="D6630" s="28" t="n">
        <v>1540</v>
      </c>
      <c r="E6630" s="28" t="s">
        <v>380</v>
      </c>
    </row>
    <row r="6631" customFormat="false" ht="15" hidden="false" customHeight="false" outlineLevel="0" collapsed="false">
      <c r="A6631" s="28" t="n">
        <v>177</v>
      </c>
      <c r="B6631" s="29" t="n">
        <v>46022</v>
      </c>
      <c r="C6631" s="28" t="n">
        <v>54395.81</v>
      </c>
      <c r="D6631" s="28" t="n">
        <v>1540</v>
      </c>
      <c r="E6631" s="28" t="s">
        <v>380</v>
      </c>
    </row>
    <row r="6632" customFormat="false" ht="15" hidden="false" customHeight="false" outlineLevel="0" collapsed="false">
      <c r="A6632" s="28" t="n">
        <v>177</v>
      </c>
      <c r="B6632" s="29" t="n">
        <v>46053</v>
      </c>
      <c r="C6632" s="28" t="n">
        <v>55492.3</v>
      </c>
      <c r="D6632" s="28" t="n">
        <v>1540</v>
      </c>
      <c r="E6632" s="28" t="s">
        <v>380</v>
      </c>
    </row>
    <row r="6633" customFormat="false" ht="15" hidden="false" customHeight="false" outlineLevel="0" collapsed="false">
      <c r="A6633" s="28" t="n">
        <v>177</v>
      </c>
      <c r="B6633" s="29" t="n">
        <v>46081</v>
      </c>
      <c r="C6633" s="28" t="n">
        <v>55414.96</v>
      </c>
      <c r="D6633" s="28" t="n">
        <v>0</v>
      </c>
      <c r="E6633" s="28" t="s">
        <v>379</v>
      </c>
    </row>
    <row r="6634" customFormat="false" ht="15" hidden="false" customHeight="false" outlineLevel="0" collapsed="false">
      <c r="A6634" s="28" t="n">
        <v>177</v>
      </c>
      <c r="B6634" s="29" t="n">
        <v>46112</v>
      </c>
      <c r="C6634" s="28" t="n">
        <v>55159.29</v>
      </c>
      <c r="D6634" s="28" t="n">
        <v>0</v>
      </c>
      <c r="E6634" s="28" t="s">
        <v>379</v>
      </c>
    </row>
    <row r="6635" customFormat="false" ht="15" hidden="false" customHeight="false" outlineLevel="0" collapsed="false">
      <c r="A6635" s="28" t="n">
        <v>177</v>
      </c>
      <c r="B6635" s="29" t="n">
        <v>46142</v>
      </c>
      <c r="C6635" s="28" t="n">
        <v>55341.37</v>
      </c>
      <c r="D6635" s="28" t="n">
        <v>507.19</v>
      </c>
      <c r="E6635" s="28" t="s">
        <v>381</v>
      </c>
    </row>
    <row r="6636" customFormat="false" ht="15" hidden="false" customHeight="false" outlineLevel="0" collapsed="false">
      <c r="A6636" s="28" t="n">
        <v>177</v>
      </c>
      <c r="B6636" s="29" t="n">
        <v>46173</v>
      </c>
      <c r="C6636" s="28" t="n">
        <v>56613.6</v>
      </c>
      <c r="D6636" s="28" t="n">
        <v>1540</v>
      </c>
      <c r="E6636" s="28" t="s">
        <v>380</v>
      </c>
    </row>
    <row r="6637" customFormat="false" ht="15" hidden="false" customHeight="false" outlineLevel="0" collapsed="false">
      <c r="A6637" s="28" t="n">
        <v>177</v>
      </c>
      <c r="B6637" s="29" t="n">
        <v>46203</v>
      </c>
      <c r="C6637" s="28" t="n">
        <v>57746.56</v>
      </c>
      <c r="D6637" s="28" t="n">
        <v>1540</v>
      </c>
      <c r="E6637" s="28" t="s">
        <v>380</v>
      </c>
    </row>
    <row r="6638" customFormat="false" ht="15" hidden="false" customHeight="false" outlineLevel="0" collapsed="false">
      <c r="A6638" s="28" t="n">
        <v>177</v>
      </c>
      <c r="B6638" s="29" t="n">
        <v>46234</v>
      </c>
      <c r="C6638" s="28" t="n">
        <v>59280.49</v>
      </c>
      <c r="D6638" s="28" t="n">
        <v>1540</v>
      </c>
      <c r="E6638" s="28" t="s">
        <v>380</v>
      </c>
    </row>
    <row r="6639" customFormat="false" ht="15" hidden="false" customHeight="false" outlineLevel="0" collapsed="false">
      <c r="A6639" s="28" t="n">
        <v>177</v>
      </c>
      <c r="B6639" s="29" t="n">
        <v>46265</v>
      </c>
      <c r="C6639" s="28" t="n">
        <v>60442.36</v>
      </c>
      <c r="D6639" s="28" t="n">
        <v>1540</v>
      </c>
      <c r="E6639" s="28" t="s">
        <v>380</v>
      </c>
    </row>
    <row r="6640" customFormat="false" ht="15" hidden="false" customHeight="false" outlineLevel="0" collapsed="false">
      <c r="A6640" s="28" t="n">
        <v>178</v>
      </c>
      <c r="B6640" s="29" t="n">
        <v>44957</v>
      </c>
      <c r="C6640" s="28" t="n">
        <v>13844.88</v>
      </c>
      <c r="D6640" s="28" t="n">
        <v>1580</v>
      </c>
      <c r="E6640" s="28" t="s">
        <v>380</v>
      </c>
    </row>
    <row r="6641" customFormat="false" ht="15" hidden="false" customHeight="false" outlineLevel="0" collapsed="false">
      <c r="A6641" s="28" t="n">
        <v>178</v>
      </c>
      <c r="B6641" s="29" t="n">
        <v>44985</v>
      </c>
      <c r="C6641" s="28" t="n">
        <v>13636.34</v>
      </c>
      <c r="D6641" s="28" t="n">
        <v>0</v>
      </c>
      <c r="E6641" s="28" t="s">
        <v>379</v>
      </c>
    </row>
    <row r="6642" customFormat="false" ht="15" hidden="false" customHeight="false" outlineLevel="0" collapsed="false">
      <c r="A6642" s="28" t="n">
        <v>178</v>
      </c>
      <c r="B6642" s="29" t="n">
        <v>45016</v>
      </c>
      <c r="C6642" s="28" t="n">
        <v>15094.49</v>
      </c>
      <c r="D6642" s="28" t="n">
        <v>1580</v>
      </c>
      <c r="E6642" s="28" t="s">
        <v>380</v>
      </c>
    </row>
    <row r="6643" customFormat="false" ht="15" hidden="false" customHeight="false" outlineLevel="0" collapsed="false">
      <c r="A6643" s="28" t="n">
        <v>178</v>
      </c>
      <c r="B6643" s="29" t="n">
        <v>45046</v>
      </c>
      <c r="C6643" s="28" t="n">
        <v>16512.08</v>
      </c>
      <c r="D6643" s="28" t="n">
        <v>1580</v>
      </c>
      <c r="E6643" s="28" t="s">
        <v>380</v>
      </c>
    </row>
    <row r="6644" customFormat="false" ht="15" hidden="false" customHeight="false" outlineLevel="0" collapsed="false">
      <c r="A6644" s="28" t="n">
        <v>178</v>
      </c>
      <c r="B6644" s="29" t="n">
        <v>45077</v>
      </c>
      <c r="C6644" s="28" t="n">
        <v>17988.98</v>
      </c>
      <c r="D6644" s="28" t="n">
        <v>1580</v>
      </c>
      <c r="E6644" s="28" t="s">
        <v>380</v>
      </c>
    </row>
    <row r="6645" customFormat="false" ht="15" hidden="false" customHeight="false" outlineLevel="0" collapsed="false">
      <c r="A6645" s="28" t="n">
        <v>178</v>
      </c>
      <c r="B6645" s="29" t="n">
        <v>45107</v>
      </c>
      <c r="C6645" s="28" t="n">
        <v>19239.61</v>
      </c>
      <c r="D6645" s="28" t="n">
        <v>1580</v>
      </c>
      <c r="E6645" s="28" t="s">
        <v>380</v>
      </c>
    </row>
    <row r="6646" customFormat="false" ht="15" hidden="false" customHeight="false" outlineLevel="0" collapsed="false">
      <c r="A6646" s="28" t="n">
        <v>178</v>
      </c>
      <c r="B6646" s="29" t="n">
        <v>45138</v>
      </c>
      <c r="C6646" s="28" t="n">
        <v>20560.12</v>
      </c>
      <c r="D6646" s="28" t="n">
        <v>1580</v>
      </c>
      <c r="E6646" s="28" t="s">
        <v>380</v>
      </c>
    </row>
    <row r="6647" customFormat="false" ht="15" hidden="false" customHeight="false" outlineLevel="0" collapsed="false">
      <c r="A6647" s="28" t="n">
        <v>178</v>
      </c>
      <c r="B6647" s="29" t="n">
        <v>45169</v>
      </c>
      <c r="C6647" s="28" t="n">
        <v>22133.44</v>
      </c>
      <c r="D6647" s="28" t="n">
        <v>1580</v>
      </c>
      <c r="E6647" s="28" t="s">
        <v>380</v>
      </c>
    </row>
    <row r="6648" customFormat="false" ht="15" hidden="false" customHeight="false" outlineLevel="0" collapsed="false">
      <c r="A6648" s="28" t="n">
        <v>178</v>
      </c>
      <c r="B6648" s="29" t="n">
        <v>45199</v>
      </c>
      <c r="C6648" s="28" t="n">
        <v>23383.12</v>
      </c>
      <c r="D6648" s="28" t="n">
        <v>1580</v>
      </c>
      <c r="E6648" s="28" t="s">
        <v>380</v>
      </c>
    </row>
    <row r="6649" customFormat="false" ht="15" hidden="false" customHeight="false" outlineLevel="0" collapsed="false">
      <c r="A6649" s="28" t="n">
        <v>178</v>
      </c>
      <c r="B6649" s="29" t="n">
        <v>45230</v>
      </c>
      <c r="C6649" s="28" t="n">
        <v>24765.66</v>
      </c>
      <c r="D6649" s="28" t="n">
        <v>1580</v>
      </c>
      <c r="E6649" s="28" t="s">
        <v>380</v>
      </c>
    </row>
    <row r="6650" customFormat="false" ht="15" hidden="false" customHeight="false" outlineLevel="0" collapsed="false">
      <c r="A6650" s="28" t="n">
        <v>178</v>
      </c>
      <c r="B6650" s="29" t="n">
        <v>45260</v>
      </c>
      <c r="C6650" s="28" t="n">
        <v>26128.5</v>
      </c>
      <c r="D6650" s="28" t="n">
        <v>1580</v>
      </c>
      <c r="E6650" s="28" t="s">
        <v>380</v>
      </c>
    </row>
    <row r="6651" customFormat="false" ht="15" hidden="false" customHeight="false" outlineLevel="0" collapsed="false">
      <c r="A6651" s="28" t="n">
        <v>178</v>
      </c>
      <c r="B6651" s="29" t="n">
        <v>45291</v>
      </c>
      <c r="C6651" s="28" t="n">
        <v>27188.81</v>
      </c>
      <c r="D6651" s="28" t="n">
        <v>1101.27</v>
      </c>
      <c r="E6651" s="28" t="s">
        <v>381</v>
      </c>
    </row>
    <row r="6652" customFormat="false" ht="15" hidden="false" customHeight="false" outlineLevel="0" collapsed="false">
      <c r="A6652" s="28" t="n">
        <v>178</v>
      </c>
      <c r="B6652" s="29" t="n">
        <v>45322</v>
      </c>
      <c r="C6652" s="28" t="n">
        <v>27623.27</v>
      </c>
      <c r="D6652" s="28" t="n">
        <v>722.02</v>
      </c>
      <c r="E6652" s="28" t="s">
        <v>381</v>
      </c>
    </row>
    <row r="6653" customFormat="false" ht="15" hidden="false" customHeight="false" outlineLevel="0" collapsed="false">
      <c r="A6653" s="28" t="n">
        <v>178</v>
      </c>
      <c r="B6653" s="29" t="n">
        <v>45351</v>
      </c>
      <c r="C6653" s="28" t="n">
        <v>27550.68</v>
      </c>
      <c r="D6653" s="28" t="n">
        <v>0</v>
      </c>
      <c r="E6653" s="28" t="s">
        <v>379</v>
      </c>
    </row>
    <row r="6654" customFormat="false" ht="15" hidden="false" customHeight="false" outlineLevel="0" collapsed="false">
      <c r="A6654" s="28" t="n">
        <v>178</v>
      </c>
      <c r="B6654" s="29" t="n">
        <v>45382</v>
      </c>
      <c r="C6654" s="28" t="n">
        <v>28941.61</v>
      </c>
      <c r="D6654" s="28" t="n">
        <v>1580</v>
      </c>
      <c r="E6654" s="28" t="s">
        <v>380</v>
      </c>
    </row>
    <row r="6655" customFormat="false" ht="15" hidden="false" customHeight="false" outlineLevel="0" collapsed="false">
      <c r="A6655" s="28" t="n">
        <v>178</v>
      </c>
      <c r="B6655" s="29" t="n">
        <v>45412</v>
      </c>
      <c r="C6655" s="28" t="n">
        <v>30237.81</v>
      </c>
      <c r="D6655" s="28" t="n">
        <v>1580</v>
      </c>
      <c r="E6655" s="28" t="s">
        <v>380</v>
      </c>
    </row>
    <row r="6656" customFormat="false" ht="15" hidden="false" customHeight="false" outlineLevel="0" collapsed="false">
      <c r="A6656" s="28" t="n">
        <v>178</v>
      </c>
      <c r="B6656" s="29" t="n">
        <v>45443</v>
      </c>
      <c r="C6656" s="28" t="n">
        <v>31349.07</v>
      </c>
      <c r="D6656" s="28" t="n">
        <v>1580</v>
      </c>
      <c r="E6656" s="28" t="s">
        <v>380</v>
      </c>
    </row>
    <row r="6657" customFormat="false" ht="15" hidden="false" customHeight="false" outlineLevel="0" collapsed="false">
      <c r="A6657" s="28" t="n">
        <v>178</v>
      </c>
      <c r="B6657" s="29" t="n">
        <v>45473</v>
      </c>
      <c r="C6657" s="28" t="n">
        <v>32174.06</v>
      </c>
      <c r="D6657" s="28" t="n">
        <v>858.74</v>
      </c>
      <c r="E6657" s="28" t="s">
        <v>381</v>
      </c>
    </row>
    <row r="6658" customFormat="false" ht="15" hidden="false" customHeight="false" outlineLevel="0" collapsed="false">
      <c r="A6658" s="28" t="n">
        <v>178</v>
      </c>
      <c r="B6658" s="29" t="n">
        <v>45504</v>
      </c>
      <c r="C6658" s="28" t="n">
        <v>33575.05</v>
      </c>
      <c r="D6658" s="28" t="n">
        <v>1580</v>
      </c>
      <c r="E6658" s="28" t="s">
        <v>380</v>
      </c>
    </row>
    <row r="6659" customFormat="false" ht="15" hidden="false" customHeight="false" outlineLevel="0" collapsed="false">
      <c r="A6659" s="28" t="n">
        <v>178</v>
      </c>
      <c r="B6659" s="29" t="n">
        <v>45535</v>
      </c>
      <c r="C6659" s="28" t="n">
        <v>35142.33</v>
      </c>
      <c r="D6659" s="28" t="n">
        <v>1580</v>
      </c>
      <c r="E6659" s="28" t="s">
        <v>380</v>
      </c>
    </row>
    <row r="6660" customFormat="false" ht="15" hidden="false" customHeight="false" outlineLevel="0" collapsed="false">
      <c r="A6660" s="28" t="n">
        <v>178</v>
      </c>
      <c r="B6660" s="29" t="n">
        <v>45565</v>
      </c>
      <c r="C6660" s="28" t="n">
        <v>36311.99</v>
      </c>
      <c r="D6660" s="28" t="n">
        <v>1580</v>
      </c>
      <c r="E6660" s="28" t="s">
        <v>380</v>
      </c>
    </row>
    <row r="6661" customFormat="false" ht="15" hidden="false" customHeight="false" outlineLevel="0" collapsed="false">
      <c r="A6661" s="28" t="n">
        <v>178</v>
      </c>
      <c r="B6661" s="29" t="n">
        <v>45596</v>
      </c>
      <c r="C6661" s="28" t="n">
        <v>37647.43</v>
      </c>
      <c r="D6661" s="28" t="n">
        <v>1580</v>
      </c>
      <c r="E6661" s="28" t="s">
        <v>380</v>
      </c>
    </row>
    <row r="6662" customFormat="false" ht="15" hidden="false" customHeight="false" outlineLevel="0" collapsed="false">
      <c r="A6662" s="28" t="n">
        <v>178</v>
      </c>
      <c r="B6662" s="29" t="n">
        <v>45626</v>
      </c>
      <c r="C6662" s="28" t="n">
        <v>39068.79</v>
      </c>
      <c r="D6662" s="28" t="n">
        <v>1580</v>
      </c>
      <c r="E6662" s="28" t="s">
        <v>380</v>
      </c>
    </row>
    <row r="6663" customFormat="false" ht="15" hidden="false" customHeight="false" outlineLevel="0" collapsed="false">
      <c r="A6663" s="28" t="n">
        <v>178</v>
      </c>
      <c r="B6663" s="29" t="n">
        <v>45657</v>
      </c>
      <c r="C6663" s="28" t="n">
        <v>40460.23</v>
      </c>
      <c r="D6663" s="28" t="n">
        <v>1580</v>
      </c>
      <c r="E6663" s="28" t="s">
        <v>380</v>
      </c>
    </row>
    <row r="6664" customFormat="false" ht="15" hidden="false" customHeight="false" outlineLevel="0" collapsed="false">
      <c r="A6664" s="28" t="n">
        <v>178</v>
      </c>
      <c r="B6664" s="29" t="n">
        <v>45688</v>
      </c>
      <c r="C6664" s="28" t="n">
        <v>41663.45</v>
      </c>
      <c r="D6664" s="28" t="n">
        <v>1580</v>
      </c>
      <c r="E6664" s="28" t="s">
        <v>380</v>
      </c>
    </row>
    <row r="6665" customFormat="false" ht="15" hidden="false" customHeight="false" outlineLevel="0" collapsed="false">
      <c r="A6665" s="28" t="n">
        <v>178</v>
      </c>
      <c r="B6665" s="29" t="n">
        <v>45716</v>
      </c>
      <c r="C6665" s="28" t="n">
        <v>42845.61</v>
      </c>
      <c r="D6665" s="28" t="n">
        <v>1580</v>
      </c>
      <c r="E6665" s="28" t="s">
        <v>380</v>
      </c>
    </row>
    <row r="6666" customFormat="false" ht="15" hidden="false" customHeight="false" outlineLevel="0" collapsed="false">
      <c r="A6666" s="28" t="n">
        <v>178</v>
      </c>
      <c r="B6666" s="29" t="n">
        <v>45747</v>
      </c>
      <c r="C6666" s="28" t="n">
        <v>44246.44</v>
      </c>
      <c r="D6666" s="28" t="n">
        <v>1580</v>
      </c>
      <c r="E6666" s="28" t="s">
        <v>380</v>
      </c>
    </row>
    <row r="6667" customFormat="false" ht="15" hidden="false" customHeight="false" outlineLevel="0" collapsed="false">
      <c r="A6667" s="28" t="n">
        <v>178</v>
      </c>
      <c r="B6667" s="29" t="n">
        <v>45777</v>
      </c>
      <c r="C6667" s="28" t="n">
        <v>43786.94</v>
      </c>
      <c r="D6667" s="28" t="n">
        <v>0</v>
      </c>
      <c r="E6667" s="28" t="s">
        <v>379</v>
      </c>
    </row>
    <row r="6668" customFormat="false" ht="15" hidden="false" customHeight="false" outlineLevel="0" collapsed="false">
      <c r="A6668" s="28" t="n">
        <v>178</v>
      </c>
      <c r="B6668" s="29" t="n">
        <v>45808</v>
      </c>
      <c r="C6668" s="28" t="n">
        <v>45192.66</v>
      </c>
      <c r="D6668" s="28" t="n">
        <v>1580</v>
      </c>
      <c r="E6668" s="28" t="s">
        <v>380</v>
      </c>
    </row>
    <row r="6669" customFormat="false" ht="15" hidden="false" customHeight="false" outlineLevel="0" collapsed="false">
      <c r="A6669" s="28" t="n">
        <v>178</v>
      </c>
      <c r="B6669" s="29" t="n">
        <v>45838</v>
      </c>
      <c r="C6669" s="28" t="n">
        <v>46551.68</v>
      </c>
      <c r="D6669" s="28" t="n">
        <v>1580</v>
      </c>
      <c r="E6669" s="28" t="s">
        <v>380</v>
      </c>
    </row>
    <row r="6670" customFormat="false" ht="15" hidden="false" customHeight="false" outlineLevel="0" collapsed="false">
      <c r="A6670" s="28" t="n">
        <v>178</v>
      </c>
      <c r="B6670" s="29" t="n">
        <v>45869</v>
      </c>
      <c r="C6670" s="28" t="n">
        <v>47706.23</v>
      </c>
      <c r="D6670" s="28" t="n">
        <v>1580</v>
      </c>
      <c r="E6670" s="28" t="s">
        <v>380</v>
      </c>
    </row>
    <row r="6671" customFormat="false" ht="15" hidden="false" customHeight="false" outlineLevel="0" collapsed="false">
      <c r="A6671" s="28" t="n">
        <v>178</v>
      </c>
      <c r="B6671" s="29" t="n">
        <v>45900</v>
      </c>
      <c r="C6671" s="28" t="n">
        <v>48150.96</v>
      </c>
      <c r="D6671" s="28" t="n">
        <v>917.17</v>
      </c>
      <c r="E6671" s="28" t="s">
        <v>381</v>
      </c>
    </row>
    <row r="6672" customFormat="false" ht="15" hidden="false" customHeight="false" outlineLevel="0" collapsed="false">
      <c r="A6672" s="28" t="n">
        <v>178</v>
      </c>
      <c r="B6672" s="29" t="n">
        <v>45930</v>
      </c>
      <c r="C6672" s="28" t="n">
        <v>49406.41</v>
      </c>
      <c r="D6672" s="28" t="n">
        <v>1580</v>
      </c>
      <c r="E6672" s="28" t="s">
        <v>380</v>
      </c>
    </row>
    <row r="6673" customFormat="false" ht="15" hidden="false" customHeight="false" outlineLevel="0" collapsed="false">
      <c r="A6673" s="28" t="n">
        <v>178</v>
      </c>
      <c r="B6673" s="29" t="n">
        <v>45961</v>
      </c>
      <c r="C6673" s="28" t="n">
        <v>50809.57</v>
      </c>
      <c r="D6673" s="28" t="n">
        <v>1580</v>
      </c>
      <c r="E6673" s="28" t="s">
        <v>380</v>
      </c>
    </row>
    <row r="6674" customFormat="false" ht="15" hidden="false" customHeight="false" outlineLevel="0" collapsed="false">
      <c r="A6674" s="28" t="n">
        <v>178</v>
      </c>
      <c r="B6674" s="29" t="n">
        <v>45991</v>
      </c>
      <c r="C6674" s="28" t="n">
        <v>52350.13</v>
      </c>
      <c r="D6674" s="28" t="n">
        <v>1580</v>
      </c>
      <c r="E6674" s="28" t="s">
        <v>380</v>
      </c>
    </row>
    <row r="6675" customFormat="false" ht="15" hidden="false" customHeight="false" outlineLevel="0" collapsed="false">
      <c r="A6675" s="28" t="n">
        <v>178</v>
      </c>
      <c r="B6675" s="29" t="n">
        <v>46022</v>
      </c>
      <c r="C6675" s="28" t="n">
        <v>53921.6</v>
      </c>
      <c r="D6675" s="28" t="n">
        <v>1580</v>
      </c>
      <c r="E6675" s="28" t="s">
        <v>380</v>
      </c>
    </row>
    <row r="6676" customFormat="false" ht="15" hidden="false" customHeight="false" outlineLevel="0" collapsed="false">
      <c r="A6676" s="28" t="n">
        <v>178</v>
      </c>
      <c r="B6676" s="29" t="n">
        <v>46053</v>
      </c>
      <c r="C6676" s="28" t="n">
        <v>55461.03</v>
      </c>
      <c r="D6676" s="28" t="n">
        <v>1580</v>
      </c>
      <c r="E6676" s="28" t="s">
        <v>380</v>
      </c>
    </row>
    <row r="6677" customFormat="false" ht="15" hidden="false" customHeight="false" outlineLevel="0" collapsed="false">
      <c r="A6677" s="28" t="n">
        <v>178</v>
      </c>
      <c r="B6677" s="29" t="n">
        <v>46081</v>
      </c>
      <c r="C6677" s="28" t="n">
        <v>56718.28</v>
      </c>
      <c r="D6677" s="28" t="n">
        <v>1580</v>
      </c>
      <c r="E6677" s="28" t="s">
        <v>380</v>
      </c>
    </row>
    <row r="6678" customFormat="false" ht="15" hidden="false" customHeight="false" outlineLevel="0" collapsed="false">
      <c r="A6678" s="28" t="n">
        <v>178</v>
      </c>
      <c r="B6678" s="29" t="n">
        <v>46112</v>
      </c>
      <c r="C6678" s="28" t="n">
        <v>58050.71</v>
      </c>
      <c r="D6678" s="28" t="n">
        <v>1580</v>
      </c>
      <c r="E6678" s="28" t="s">
        <v>380</v>
      </c>
    </row>
    <row r="6679" customFormat="false" ht="15" hidden="false" customHeight="false" outlineLevel="0" collapsed="false">
      <c r="A6679" s="28" t="n">
        <v>178</v>
      </c>
      <c r="B6679" s="29" t="n">
        <v>46142</v>
      </c>
      <c r="C6679" s="28" t="n">
        <v>59297.75</v>
      </c>
      <c r="D6679" s="28" t="n">
        <v>1580</v>
      </c>
      <c r="E6679" s="28" t="s">
        <v>380</v>
      </c>
    </row>
    <row r="6680" customFormat="false" ht="15" hidden="false" customHeight="false" outlineLevel="0" collapsed="false">
      <c r="A6680" s="28" t="n">
        <v>178</v>
      </c>
      <c r="B6680" s="29" t="n">
        <v>46173</v>
      </c>
      <c r="C6680" s="28" t="n">
        <v>60549.68</v>
      </c>
      <c r="D6680" s="28" t="n">
        <v>1580</v>
      </c>
      <c r="E6680" s="28" t="s">
        <v>380</v>
      </c>
    </row>
    <row r="6681" customFormat="false" ht="15" hidden="false" customHeight="false" outlineLevel="0" collapsed="false">
      <c r="A6681" s="28" t="n">
        <v>178</v>
      </c>
      <c r="B6681" s="29" t="n">
        <v>46203</v>
      </c>
      <c r="C6681" s="28" t="n">
        <v>61804.92</v>
      </c>
      <c r="D6681" s="28" t="n">
        <v>1580</v>
      </c>
      <c r="E6681" s="28" t="s">
        <v>380</v>
      </c>
    </row>
    <row r="6682" customFormat="false" ht="15" hidden="false" customHeight="false" outlineLevel="0" collapsed="false">
      <c r="A6682" s="28" t="n">
        <v>178</v>
      </c>
      <c r="B6682" s="29" t="n">
        <v>46234</v>
      </c>
      <c r="C6682" s="28" t="n">
        <v>62959.07</v>
      </c>
      <c r="D6682" s="28" t="n">
        <v>1580</v>
      </c>
      <c r="E6682" s="28" t="s">
        <v>380</v>
      </c>
    </row>
    <row r="6683" customFormat="false" ht="15" hidden="false" customHeight="false" outlineLevel="0" collapsed="false">
      <c r="A6683" s="28" t="n">
        <v>178</v>
      </c>
      <c r="B6683" s="29" t="n">
        <v>46265</v>
      </c>
      <c r="C6683" s="28" t="n">
        <v>64520.39</v>
      </c>
      <c r="D6683" s="28" t="n">
        <v>1580</v>
      </c>
      <c r="E6683" s="28" t="s">
        <v>380</v>
      </c>
    </row>
    <row r="6684" customFormat="false" ht="15" hidden="false" customHeight="false" outlineLevel="0" collapsed="false">
      <c r="A6684" s="28" t="n">
        <v>179</v>
      </c>
      <c r="B6684" s="29" t="n">
        <v>45138</v>
      </c>
      <c r="C6684" s="28" t="n">
        <v>9434.45</v>
      </c>
      <c r="D6684" s="28" t="n">
        <v>1900</v>
      </c>
      <c r="E6684" s="28" t="s">
        <v>380</v>
      </c>
    </row>
    <row r="6685" customFormat="false" ht="15" hidden="false" customHeight="false" outlineLevel="0" collapsed="false">
      <c r="A6685" s="28" t="n">
        <v>179</v>
      </c>
      <c r="B6685" s="29" t="n">
        <v>45169</v>
      </c>
      <c r="C6685" s="28" t="n">
        <v>11171.87</v>
      </c>
      <c r="D6685" s="28" t="n">
        <v>1900</v>
      </c>
      <c r="E6685" s="28" t="s">
        <v>380</v>
      </c>
    </row>
    <row r="6686" customFormat="false" ht="15" hidden="false" customHeight="false" outlineLevel="0" collapsed="false">
      <c r="A6686" s="28" t="n">
        <v>179</v>
      </c>
      <c r="B6686" s="29" t="n">
        <v>45199</v>
      </c>
      <c r="C6686" s="28" t="n">
        <v>12943.66</v>
      </c>
      <c r="D6686" s="28" t="n">
        <v>1900</v>
      </c>
      <c r="E6686" s="28" t="s">
        <v>380</v>
      </c>
    </row>
    <row r="6687" customFormat="false" ht="15" hidden="false" customHeight="false" outlineLevel="0" collapsed="false">
      <c r="A6687" s="28" t="n">
        <v>179</v>
      </c>
      <c r="B6687" s="29" t="n">
        <v>45230</v>
      </c>
      <c r="C6687" s="28" t="n">
        <v>12613.64</v>
      </c>
      <c r="D6687" s="28" t="n">
        <v>0</v>
      </c>
      <c r="E6687" s="28" t="s">
        <v>379</v>
      </c>
    </row>
    <row r="6688" customFormat="false" ht="15" hidden="false" customHeight="false" outlineLevel="0" collapsed="false">
      <c r="A6688" s="28" t="n">
        <v>179</v>
      </c>
      <c r="B6688" s="29" t="n">
        <v>45260</v>
      </c>
      <c r="C6688" s="28" t="n">
        <v>14173.29</v>
      </c>
      <c r="D6688" s="28" t="n">
        <v>1900</v>
      </c>
      <c r="E6688" s="28" t="s">
        <v>380</v>
      </c>
    </row>
    <row r="6689" customFormat="false" ht="15" hidden="false" customHeight="false" outlineLevel="0" collapsed="false">
      <c r="A6689" s="28" t="n">
        <v>179</v>
      </c>
      <c r="B6689" s="29" t="n">
        <v>45291</v>
      </c>
      <c r="C6689" s="28" t="n">
        <v>15986.84</v>
      </c>
      <c r="D6689" s="28" t="n">
        <v>1900</v>
      </c>
      <c r="E6689" s="28" t="s">
        <v>380</v>
      </c>
    </row>
    <row r="6690" customFormat="false" ht="15" hidden="false" customHeight="false" outlineLevel="0" collapsed="false">
      <c r="A6690" s="28" t="n">
        <v>179</v>
      </c>
      <c r="B6690" s="29" t="n">
        <v>45322</v>
      </c>
      <c r="C6690" s="28" t="n">
        <v>16376.79</v>
      </c>
      <c r="D6690" s="28" t="n">
        <v>771.67</v>
      </c>
      <c r="E6690" s="28" t="s">
        <v>381</v>
      </c>
    </row>
    <row r="6691" customFormat="false" ht="15" hidden="false" customHeight="false" outlineLevel="0" collapsed="false">
      <c r="A6691" s="28" t="n">
        <v>179</v>
      </c>
      <c r="B6691" s="29" t="n">
        <v>45351</v>
      </c>
      <c r="C6691" s="28" t="n">
        <v>18238.39</v>
      </c>
      <c r="D6691" s="28" t="n">
        <v>1900</v>
      </c>
      <c r="E6691" s="28" t="s">
        <v>380</v>
      </c>
    </row>
    <row r="6692" customFormat="false" ht="15" hidden="false" customHeight="false" outlineLevel="0" collapsed="false">
      <c r="A6692" s="28" t="n">
        <v>179</v>
      </c>
      <c r="B6692" s="29" t="n">
        <v>45382</v>
      </c>
      <c r="C6692" s="28" t="n">
        <v>19666.04</v>
      </c>
      <c r="D6692" s="28" t="n">
        <v>1900</v>
      </c>
      <c r="E6692" s="28" t="s">
        <v>380</v>
      </c>
    </row>
    <row r="6693" customFormat="false" ht="15" hidden="false" customHeight="false" outlineLevel="0" collapsed="false">
      <c r="A6693" s="28" t="n">
        <v>179</v>
      </c>
      <c r="B6693" s="29" t="n">
        <v>45412</v>
      </c>
      <c r="C6693" s="28" t="n">
        <v>19827.4</v>
      </c>
      <c r="D6693" s="28" t="n">
        <v>428.68</v>
      </c>
      <c r="E6693" s="28" t="s">
        <v>381</v>
      </c>
    </row>
    <row r="6694" customFormat="false" ht="15" hidden="false" customHeight="false" outlineLevel="0" collapsed="false">
      <c r="A6694" s="28" t="n">
        <v>179</v>
      </c>
      <c r="B6694" s="29" t="n">
        <v>45443</v>
      </c>
      <c r="C6694" s="28" t="n">
        <v>21444.47</v>
      </c>
      <c r="D6694" s="28" t="n">
        <v>1900</v>
      </c>
      <c r="E6694" s="28" t="s">
        <v>380</v>
      </c>
    </row>
    <row r="6695" customFormat="false" ht="15" hidden="false" customHeight="false" outlineLevel="0" collapsed="false">
      <c r="A6695" s="28" t="n">
        <v>179</v>
      </c>
      <c r="B6695" s="29" t="n">
        <v>45473</v>
      </c>
      <c r="C6695" s="28" t="n">
        <v>23328.47</v>
      </c>
      <c r="D6695" s="28" t="n">
        <v>1900</v>
      </c>
      <c r="E6695" s="28" t="s">
        <v>380</v>
      </c>
    </row>
    <row r="6696" customFormat="false" ht="15" hidden="false" customHeight="false" outlineLevel="0" collapsed="false">
      <c r="A6696" s="28" t="n">
        <v>179</v>
      </c>
      <c r="B6696" s="29" t="n">
        <v>45504</v>
      </c>
      <c r="C6696" s="28" t="n">
        <v>25016.3</v>
      </c>
      <c r="D6696" s="28" t="n">
        <v>1900</v>
      </c>
      <c r="E6696" s="28" t="s">
        <v>380</v>
      </c>
    </row>
    <row r="6697" customFormat="false" ht="15" hidden="false" customHeight="false" outlineLevel="0" collapsed="false">
      <c r="A6697" s="28" t="n">
        <v>179</v>
      </c>
      <c r="B6697" s="29" t="n">
        <v>45535</v>
      </c>
      <c r="C6697" s="28" t="n">
        <v>26537.18</v>
      </c>
      <c r="D6697" s="28" t="n">
        <v>1900</v>
      </c>
      <c r="E6697" s="28" t="s">
        <v>380</v>
      </c>
    </row>
    <row r="6698" customFormat="false" ht="15" hidden="false" customHeight="false" outlineLevel="0" collapsed="false">
      <c r="A6698" s="28" t="n">
        <v>179</v>
      </c>
      <c r="B6698" s="29" t="n">
        <v>45565</v>
      </c>
      <c r="C6698" s="28" t="n">
        <v>28344</v>
      </c>
      <c r="D6698" s="28" t="n">
        <v>1900</v>
      </c>
      <c r="E6698" s="28" t="s">
        <v>380</v>
      </c>
    </row>
    <row r="6699" customFormat="false" ht="15" hidden="false" customHeight="false" outlineLevel="0" collapsed="false">
      <c r="A6699" s="28" t="n">
        <v>179</v>
      </c>
      <c r="B6699" s="29" t="n">
        <v>45596</v>
      </c>
      <c r="C6699" s="28" t="n">
        <v>29886.77</v>
      </c>
      <c r="D6699" s="28" t="n">
        <v>1900</v>
      </c>
      <c r="E6699" s="28" t="s">
        <v>380</v>
      </c>
    </row>
    <row r="6700" customFormat="false" ht="15" hidden="false" customHeight="false" outlineLevel="0" collapsed="false">
      <c r="A6700" s="28" t="n">
        <v>179</v>
      </c>
      <c r="B6700" s="29" t="n">
        <v>45626</v>
      </c>
      <c r="C6700" s="28" t="n">
        <v>31434.64</v>
      </c>
      <c r="D6700" s="28" t="n">
        <v>1900</v>
      </c>
      <c r="E6700" s="28" t="s">
        <v>380</v>
      </c>
    </row>
    <row r="6701" customFormat="false" ht="15" hidden="false" customHeight="false" outlineLevel="0" collapsed="false">
      <c r="A6701" s="28" t="n">
        <v>179</v>
      </c>
      <c r="B6701" s="29" t="n">
        <v>45657</v>
      </c>
      <c r="C6701" s="28" t="n">
        <v>33327.83</v>
      </c>
      <c r="D6701" s="28" t="n">
        <v>1900</v>
      </c>
      <c r="E6701" s="28" t="s">
        <v>380</v>
      </c>
    </row>
    <row r="6702" customFormat="false" ht="15" hidden="false" customHeight="false" outlineLevel="0" collapsed="false">
      <c r="A6702" s="28" t="n">
        <v>179</v>
      </c>
      <c r="B6702" s="29" t="n">
        <v>45688</v>
      </c>
      <c r="C6702" s="28" t="n">
        <v>34874.37</v>
      </c>
      <c r="D6702" s="28" t="n">
        <v>1900</v>
      </c>
      <c r="E6702" s="28" t="s">
        <v>380</v>
      </c>
    </row>
    <row r="6703" customFormat="false" ht="15" hidden="false" customHeight="false" outlineLevel="0" collapsed="false">
      <c r="A6703" s="28" t="n">
        <v>179</v>
      </c>
      <c r="B6703" s="29" t="n">
        <v>45716</v>
      </c>
      <c r="C6703" s="28" t="n">
        <v>35244.73</v>
      </c>
      <c r="D6703" s="28" t="n">
        <v>726.25</v>
      </c>
      <c r="E6703" s="28" t="s">
        <v>381</v>
      </c>
    </row>
    <row r="6704" customFormat="false" ht="15" hidden="false" customHeight="false" outlineLevel="0" collapsed="false">
      <c r="A6704" s="28" t="n">
        <v>179</v>
      </c>
      <c r="B6704" s="29" t="n">
        <v>45747</v>
      </c>
      <c r="C6704" s="28" t="n">
        <v>36991.38</v>
      </c>
      <c r="D6704" s="28" t="n">
        <v>1900</v>
      </c>
      <c r="E6704" s="28" t="s">
        <v>380</v>
      </c>
    </row>
    <row r="6705" customFormat="false" ht="15" hidden="false" customHeight="false" outlineLevel="0" collapsed="false">
      <c r="A6705" s="28" t="n">
        <v>179</v>
      </c>
      <c r="B6705" s="29" t="n">
        <v>45777</v>
      </c>
      <c r="C6705" s="28" t="n">
        <v>38496.47</v>
      </c>
      <c r="D6705" s="28" t="n">
        <v>1900</v>
      </c>
      <c r="E6705" s="28" t="s">
        <v>380</v>
      </c>
    </row>
    <row r="6706" customFormat="false" ht="15" hidden="false" customHeight="false" outlineLevel="0" collapsed="false">
      <c r="A6706" s="28" t="n">
        <v>179</v>
      </c>
      <c r="B6706" s="29" t="n">
        <v>45808</v>
      </c>
      <c r="C6706" s="28" t="n">
        <v>39862.34</v>
      </c>
      <c r="D6706" s="28" t="n">
        <v>1900</v>
      </c>
      <c r="E6706" s="28" t="s">
        <v>380</v>
      </c>
    </row>
    <row r="6707" customFormat="false" ht="15" hidden="false" customHeight="false" outlineLevel="0" collapsed="false">
      <c r="A6707" s="28" t="n">
        <v>179</v>
      </c>
      <c r="B6707" s="29" t="n">
        <v>45838</v>
      </c>
      <c r="C6707" s="28" t="n">
        <v>41267.49</v>
      </c>
      <c r="D6707" s="28" t="n">
        <v>1900</v>
      </c>
      <c r="E6707" s="28" t="s">
        <v>380</v>
      </c>
    </row>
    <row r="6708" customFormat="false" ht="15" hidden="false" customHeight="false" outlineLevel="0" collapsed="false">
      <c r="A6708" s="28" t="n">
        <v>179</v>
      </c>
      <c r="B6708" s="29" t="n">
        <v>45869</v>
      </c>
      <c r="C6708" s="28" t="n">
        <v>42828.34</v>
      </c>
      <c r="D6708" s="28" t="n">
        <v>1900</v>
      </c>
      <c r="E6708" s="28" t="s">
        <v>380</v>
      </c>
    </row>
    <row r="6709" customFormat="false" ht="15" hidden="false" customHeight="false" outlineLevel="0" collapsed="false">
      <c r="A6709" s="28" t="n">
        <v>179</v>
      </c>
      <c r="B6709" s="29" t="n">
        <v>45900</v>
      </c>
      <c r="C6709" s="28" t="n">
        <v>44471.1</v>
      </c>
      <c r="D6709" s="28" t="n">
        <v>1900</v>
      </c>
      <c r="E6709" s="28" t="s">
        <v>380</v>
      </c>
    </row>
    <row r="6710" customFormat="false" ht="15" hidden="false" customHeight="false" outlineLevel="0" collapsed="false">
      <c r="A6710" s="28" t="n">
        <v>179</v>
      </c>
      <c r="B6710" s="29" t="n">
        <v>45930</v>
      </c>
      <c r="C6710" s="28" t="n">
        <v>45897.19</v>
      </c>
      <c r="D6710" s="28" t="n">
        <v>1900</v>
      </c>
      <c r="E6710" s="28" t="s">
        <v>380</v>
      </c>
    </row>
    <row r="6711" customFormat="false" ht="15" hidden="false" customHeight="false" outlineLevel="0" collapsed="false">
      <c r="A6711" s="28" t="n">
        <v>179</v>
      </c>
      <c r="B6711" s="29" t="n">
        <v>45961</v>
      </c>
      <c r="C6711" s="28" t="n">
        <v>47710.92</v>
      </c>
      <c r="D6711" s="28" t="n">
        <v>1900</v>
      </c>
      <c r="E6711" s="28" t="s">
        <v>380</v>
      </c>
    </row>
    <row r="6712" customFormat="false" ht="15" hidden="false" customHeight="false" outlineLevel="0" collapsed="false">
      <c r="A6712" s="28" t="n">
        <v>179</v>
      </c>
      <c r="B6712" s="29" t="n">
        <v>45991</v>
      </c>
      <c r="C6712" s="28" t="n">
        <v>49223.06</v>
      </c>
      <c r="D6712" s="28" t="n">
        <v>1900</v>
      </c>
      <c r="E6712" s="28" t="s">
        <v>380</v>
      </c>
    </row>
    <row r="6713" customFormat="false" ht="15" hidden="false" customHeight="false" outlineLevel="0" collapsed="false">
      <c r="A6713" s="28" t="n">
        <v>179</v>
      </c>
      <c r="B6713" s="29" t="n">
        <v>46022</v>
      </c>
      <c r="C6713" s="28" t="n">
        <v>50976.05</v>
      </c>
      <c r="D6713" s="28" t="n">
        <v>1900</v>
      </c>
      <c r="E6713" s="28" t="s">
        <v>380</v>
      </c>
    </row>
    <row r="6714" customFormat="false" ht="15" hidden="false" customHeight="false" outlineLevel="0" collapsed="false">
      <c r="A6714" s="28" t="n">
        <v>179</v>
      </c>
      <c r="B6714" s="29" t="n">
        <v>46053</v>
      </c>
      <c r="C6714" s="28" t="n">
        <v>52844.04</v>
      </c>
      <c r="D6714" s="28" t="n">
        <v>1900</v>
      </c>
      <c r="E6714" s="28" t="s">
        <v>380</v>
      </c>
    </row>
    <row r="6715" customFormat="false" ht="15" hidden="false" customHeight="false" outlineLevel="0" collapsed="false">
      <c r="A6715" s="28" t="n">
        <v>179</v>
      </c>
      <c r="B6715" s="29" t="n">
        <v>46081</v>
      </c>
      <c r="C6715" s="28" t="n">
        <v>54582.04</v>
      </c>
      <c r="D6715" s="28" t="n">
        <v>1900</v>
      </c>
      <c r="E6715" s="28" t="s">
        <v>380</v>
      </c>
    </row>
    <row r="6716" customFormat="false" ht="15" hidden="false" customHeight="false" outlineLevel="0" collapsed="false">
      <c r="A6716" s="28" t="n">
        <v>179</v>
      </c>
      <c r="B6716" s="29" t="n">
        <v>46112</v>
      </c>
      <c r="C6716" s="28" t="n">
        <v>56072.32</v>
      </c>
      <c r="D6716" s="28" t="n">
        <v>1900</v>
      </c>
      <c r="E6716" s="28" t="s">
        <v>380</v>
      </c>
    </row>
    <row r="6717" customFormat="false" ht="15" hidden="false" customHeight="false" outlineLevel="0" collapsed="false">
      <c r="A6717" s="28" t="n">
        <v>179</v>
      </c>
      <c r="B6717" s="29" t="n">
        <v>46142</v>
      </c>
      <c r="C6717" s="28" t="n">
        <v>57949.89</v>
      </c>
      <c r="D6717" s="28" t="n">
        <v>1900</v>
      </c>
      <c r="E6717" s="28" t="s">
        <v>380</v>
      </c>
    </row>
    <row r="6718" customFormat="false" ht="15" hidden="false" customHeight="false" outlineLevel="0" collapsed="false">
      <c r="A6718" s="28" t="n">
        <v>179</v>
      </c>
      <c r="B6718" s="29" t="n">
        <v>46173</v>
      </c>
      <c r="C6718" s="28" t="n">
        <v>59462.33</v>
      </c>
      <c r="D6718" s="28" t="n">
        <v>1900</v>
      </c>
      <c r="E6718" s="28" t="s">
        <v>380</v>
      </c>
    </row>
    <row r="6719" customFormat="false" ht="15" hidden="false" customHeight="false" outlineLevel="0" collapsed="false">
      <c r="A6719" s="28" t="n">
        <v>179</v>
      </c>
      <c r="B6719" s="29" t="n">
        <v>46203</v>
      </c>
      <c r="C6719" s="28" t="n">
        <v>60849.07</v>
      </c>
      <c r="D6719" s="28" t="n">
        <v>1900</v>
      </c>
      <c r="E6719" s="28" t="s">
        <v>380</v>
      </c>
    </row>
    <row r="6720" customFormat="false" ht="15" hidden="false" customHeight="false" outlineLevel="0" collapsed="false">
      <c r="A6720" s="28" t="n">
        <v>179</v>
      </c>
      <c r="B6720" s="29" t="n">
        <v>46234</v>
      </c>
      <c r="C6720" s="28" t="n">
        <v>60713.21</v>
      </c>
      <c r="D6720" s="28" t="n">
        <v>0</v>
      </c>
      <c r="E6720" s="28" t="s">
        <v>379</v>
      </c>
    </row>
    <row r="6721" customFormat="false" ht="15" hidden="false" customHeight="false" outlineLevel="0" collapsed="false">
      <c r="A6721" s="28" t="n">
        <v>179</v>
      </c>
      <c r="B6721" s="29" t="n">
        <v>46265</v>
      </c>
      <c r="C6721" s="28" t="n">
        <v>61589.95</v>
      </c>
      <c r="D6721" s="28" t="n">
        <v>1314.13</v>
      </c>
      <c r="E6721" s="28" t="s">
        <v>381</v>
      </c>
    </row>
    <row r="6722" customFormat="false" ht="15" hidden="false" customHeight="false" outlineLevel="0" collapsed="false">
      <c r="A6722" s="28" t="n">
        <v>180</v>
      </c>
      <c r="B6722" s="29" t="n">
        <v>44957</v>
      </c>
      <c r="C6722" s="28" t="n">
        <v>14666.83</v>
      </c>
      <c r="D6722" s="28" t="n">
        <v>1810</v>
      </c>
      <c r="E6722" s="28" t="s">
        <v>380</v>
      </c>
    </row>
    <row r="6723" customFormat="false" ht="15" hidden="false" customHeight="false" outlineLevel="0" collapsed="false">
      <c r="A6723" s="28" t="n">
        <v>180</v>
      </c>
      <c r="B6723" s="29" t="n">
        <v>44985</v>
      </c>
      <c r="C6723" s="28" t="n">
        <v>16165.46</v>
      </c>
      <c r="D6723" s="28" t="n">
        <v>1810</v>
      </c>
      <c r="E6723" s="28" t="s">
        <v>380</v>
      </c>
    </row>
    <row r="6724" customFormat="false" ht="15" hidden="false" customHeight="false" outlineLevel="0" collapsed="false">
      <c r="A6724" s="28" t="n">
        <v>180</v>
      </c>
      <c r="B6724" s="29" t="n">
        <v>45016</v>
      </c>
      <c r="C6724" s="28" t="n">
        <v>17645.36</v>
      </c>
      <c r="D6724" s="28" t="n">
        <v>1810</v>
      </c>
      <c r="E6724" s="28" t="s">
        <v>380</v>
      </c>
    </row>
    <row r="6725" customFormat="false" ht="15" hidden="false" customHeight="false" outlineLevel="0" collapsed="false">
      <c r="A6725" s="28" t="n">
        <v>180</v>
      </c>
      <c r="B6725" s="29" t="n">
        <v>45046</v>
      </c>
      <c r="C6725" s="28" t="n">
        <v>19392.8</v>
      </c>
      <c r="D6725" s="28" t="n">
        <v>1810</v>
      </c>
      <c r="E6725" s="28" t="s">
        <v>380</v>
      </c>
    </row>
    <row r="6726" customFormat="false" ht="15" hidden="false" customHeight="false" outlineLevel="0" collapsed="false">
      <c r="A6726" s="28" t="n">
        <v>180</v>
      </c>
      <c r="B6726" s="29" t="n">
        <v>45077</v>
      </c>
      <c r="C6726" s="28" t="n">
        <v>20998.24</v>
      </c>
      <c r="D6726" s="28" t="n">
        <v>1810</v>
      </c>
      <c r="E6726" s="28" t="s">
        <v>380</v>
      </c>
    </row>
    <row r="6727" customFormat="false" ht="15" hidden="false" customHeight="false" outlineLevel="0" collapsed="false">
      <c r="A6727" s="28" t="n">
        <v>180</v>
      </c>
      <c r="B6727" s="29" t="n">
        <v>45107</v>
      </c>
      <c r="C6727" s="28" t="n">
        <v>21944.28</v>
      </c>
      <c r="D6727" s="28" t="n">
        <v>1119.92</v>
      </c>
      <c r="E6727" s="28" t="s">
        <v>381</v>
      </c>
    </row>
    <row r="6728" customFormat="false" ht="15" hidden="false" customHeight="false" outlineLevel="0" collapsed="false">
      <c r="A6728" s="28" t="n">
        <v>180</v>
      </c>
      <c r="B6728" s="29" t="n">
        <v>45138</v>
      </c>
      <c r="C6728" s="28" t="n">
        <v>23706.28</v>
      </c>
      <c r="D6728" s="28" t="n">
        <v>1810</v>
      </c>
      <c r="E6728" s="28" t="s">
        <v>380</v>
      </c>
    </row>
    <row r="6729" customFormat="false" ht="15" hidden="false" customHeight="false" outlineLevel="0" collapsed="false">
      <c r="A6729" s="28" t="n">
        <v>180</v>
      </c>
      <c r="B6729" s="29" t="n">
        <v>45169</v>
      </c>
      <c r="C6729" s="28" t="n">
        <v>25352.74</v>
      </c>
      <c r="D6729" s="28" t="n">
        <v>1810</v>
      </c>
      <c r="E6729" s="28" t="s">
        <v>380</v>
      </c>
    </row>
    <row r="6730" customFormat="false" ht="15" hidden="false" customHeight="false" outlineLevel="0" collapsed="false">
      <c r="A6730" s="28" t="n">
        <v>180</v>
      </c>
      <c r="B6730" s="29" t="n">
        <v>45199</v>
      </c>
      <c r="C6730" s="28" t="n">
        <v>26728.37</v>
      </c>
      <c r="D6730" s="28" t="n">
        <v>1810</v>
      </c>
      <c r="E6730" s="28" t="s">
        <v>380</v>
      </c>
    </row>
    <row r="6731" customFormat="false" ht="15" hidden="false" customHeight="false" outlineLevel="0" collapsed="false">
      <c r="A6731" s="28" t="n">
        <v>180</v>
      </c>
      <c r="B6731" s="29" t="n">
        <v>45230</v>
      </c>
      <c r="C6731" s="28" t="n">
        <v>28204.22</v>
      </c>
      <c r="D6731" s="28" t="n">
        <v>1810</v>
      </c>
      <c r="E6731" s="28" t="s">
        <v>380</v>
      </c>
    </row>
    <row r="6732" customFormat="false" ht="15" hidden="false" customHeight="false" outlineLevel="0" collapsed="false">
      <c r="A6732" s="28" t="n">
        <v>180</v>
      </c>
      <c r="B6732" s="29" t="n">
        <v>45260</v>
      </c>
      <c r="C6732" s="28" t="n">
        <v>29737.76</v>
      </c>
      <c r="D6732" s="28" t="n">
        <v>1810</v>
      </c>
      <c r="E6732" s="28" t="s">
        <v>380</v>
      </c>
    </row>
    <row r="6733" customFormat="false" ht="15" hidden="false" customHeight="false" outlineLevel="0" collapsed="false">
      <c r="A6733" s="28" t="n">
        <v>180</v>
      </c>
      <c r="B6733" s="29" t="n">
        <v>45291</v>
      </c>
      <c r="C6733" s="28" t="n">
        <v>31228.35</v>
      </c>
      <c r="D6733" s="28" t="n">
        <v>1810</v>
      </c>
      <c r="E6733" s="28" t="s">
        <v>380</v>
      </c>
    </row>
    <row r="6734" customFormat="false" ht="15" hidden="false" customHeight="false" outlineLevel="0" collapsed="false">
      <c r="A6734" s="28" t="n">
        <v>180</v>
      </c>
      <c r="B6734" s="29" t="n">
        <v>45322</v>
      </c>
      <c r="C6734" s="28" t="n">
        <v>33006.69</v>
      </c>
      <c r="D6734" s="28" t="n">
        <v>1810</v>
      </c>
      <c r="E6734" s="28" t="s">
        <v>380</v>
      </c>
    </row>
    <row r="6735" customFormat="false" ht="15" hidden="false" customHeight="false" outlineLevel="0" collapsed="false">
      <c r="A6735" s="28" t="n">
        <v>180</v>
      </c>
      <c r="B6735" s="29" t="n">
        <v>45351</v>
      </c>
      <c r="C6735" s="28" t="n">
        <v>32573.94</v>
      </c>
      <c r="D6735" s="28" t="n">
        <v>0</v>
      </c>
      <c r="E6735" s="28" t="s">
        <v>379</v>
      </c>
    </row>
    <row r="6736" customFormat="false" ht="15" hidden="false" customHeight="false" outlineLevel="0" collapsed="false">
      <c r="A6736" s="28" t="n">
        <v>180</v>
      </c>
      <c r="B6736" s="29" t="n">
        <v>45382</v>
      </c>
      <c r="C6736" s="28" t="n">
        <v>34291.13</v>
      </c>
      <c r="D6736" s="28" t="n">
        <v>1810</v>
      </c>
      <c r="E6736" s="28" t="s">
        <v>380</v>
      </c>
    </row>
    <row r="6737" customFormat="false" ht="15" hidden="false" customHeight="false" outlineLevel="0" collapsed="false">
      <c r="A6737" s="28" t="n">
        <v>180</v>
      </c>
      <c r="B6737" s="29" t="n">
        <v>45412</v>
      </c>
      <c r="C6737" s="28" t="n">
        <v>35735.23</v>
      </c>
      <c r="D6737" s="28" t="n">
        <v>1810</v>
      </c>
      <c r="E6737" s="28" t="s">
        <v>380</v>
      </c>
    </row>
    <row r="6738" customFormat="false" ht="15" hidden="false" customHeight="false" outlineLevel="0" collapsed="false">
      <c r="A6738" s="28" t="n">
        <v>180</v>
      </c>
      <c r="B6738" s="29" t="n">
        <v>45443</v>
      </c>
      <c r="C6738" s="28" t="n">
        <v>37401.05</v>
      </c>
      <c r="D6738" s="28" t="n">
        <v>1810</v>
      </c>
      <c r="E6738" s="28" t="s">
        <v>380</v>
      </c>
    </row>
    <row r="6739" customFormat="false" ht="15" hidden="false" customHeight="false" outlineLevel="0" collapsed="false">
      <c r="A6739" s="28" t="n">
        <v>180</v>
      </c>
      <c r="B6739" s="29" t="n">
        <v>45473</v>
      </c>
      <c r="C6739" s="28" t="n">
        <v>38875.91</v>
      </c>
      <c r="D6739" s="28" t="n">
        <v>1810</v>
      </c>
      <c r="E6739" s="28" t="s">
        <v>380</v>
      </c>
    </row>
    <row r="6740" customFormat="false" ht="15" hidden="false" customHeight="false" outlineLevel="0" collapsed="false">
      <c r="A6740" s="28" t="n">
        <v>180</v>
      </c>
      <c r="B6740" s="29" t="n">
        <v>45504</v>
      </c>
      <c r="C6740" s="28" t="n">
        <v>40572.37</v>
      </c>
      <c r="D6740" s="28" t="n">
        <v>1810</v>
      </c>
      <c r="E6740" s="28" t="s">
        <v>380</v>
      </c>
    </row>
    <row r="6741" customFormat="false" ht="15" hidden="false" customHeight="false" outlineLevel="0" collapsed="false">
      <c r="A6741" s="28" t="n">
        <v>180</v>
      </c>
      <c r="B6741" s="29" t="n">
        <v>45535</v>
      </c>
      <c r="C6741" s="28" t="n">
        <v>41967.06</v>
      </c>
      <c r="D6741" s="28" t="n">
        <v>1810</v>
      </c>
      <c r="E6741" s="28" t="s">
        <v>380</v>
      </c>
    </row>
    <row r="6742" customFormat="false" ht="15" hidden="false" customHeight="false" outlineLevel="0" collapsed="false">
      <c r="A6742" s="28" t="n">
        <v>180</v>
      </c>
      <c r="B6742" s="29" t="n">
        <v>45565</v>
      </c>
      <c r="C6742" s="28" t="n">
        <v>43248.17</v>
      </c>
      <c r="D6742" s="28" t="n">
        <v>1810</v>
      </c>
      <c r="E6742" s="28" t="s">
        <v>380</v>
      </c>
    </row>
    <row r="6743" customFormat="false" ht="15" hidden="false" customHeight="false" outlineLevel="0" collapsed="false">
      <c r="A6743" s="28" t="n">
        <v>180</v>
      </c>
      <c r="B6743" s="29" t="n">
        <v>45596</v>
      </c>
      <c r="C6743" s="28" t="n">
        <v>44998.83</v>
      </c>
      <c r="D6743" s="28" t="n">
        <v>1810</v>
      </c>
      <c r="E6743" s="28" t="s">
        <v>380</v>
      </c>
    </row>
    <row r="6744" customFormat="false" ht="15" hidden="false" customHeight="false" outlineLevel="0" collapsed="false">
      <c r="A6744" s="28" t="n">
        <v>180</v>
      </c>
      <c r="B6744" s="29" t="n">
        <v>45626</v>
      </c>
      <c r="C6744" s="28" t="n">
        <v>44919.96</v>
      </c>
      <c r="D6744" s="28" t="n">
        <v>443.93</v>
      </c>
      <c r="E6744" s="28" t="s">
        <v>381</v>
      </c>
    </row>
    <row r="6745" customFormat="false" ht="15" hidden="false" customHeight="false" outlineLevel="0" collapsed="false">
      <c r="A6745" s="28" t="n">
        <v>180</v>
      </c>
      <c r="B6745" s="29" t="n">
        <v>45657</v>
      </c>
      <c r="C6745" s="28" t="n">
        <v>45316.05</v>
      </c>
      <c r="D6745" s="28" t="n">
        <v>830.86</v>
      </c>
      <c r="E6745" s="28" t="s">
        <v>381</v>
      </c>
    </row>
    <row r="6746" customFormat="false" ht="15" hidden="false" customHeight="false" outlineLevel="0" collapsed="false">
      <c r="A6746" s="28" t="n">
        <v>180</v>
      </c>
      <c r="B6746" s="29" t="n">
        <v>45688</v>
      </c>
      <c r="C6746" s="28" t="n">
        <v>46412.9</v>
      </c>
      <c r="D6746" s="28" t="n">
        <v>1232.75</v>
      </c>
      <c r="E6746" s="28" t="s">
        <v>381</v>
      </c>
    </row>
    <row r="6747" customFormat="false" ht="15" hidden="false" customHeight="false" outlineLevel="0" collapsed="false">
      <c r="A6747" s="28" t="n">
        <v>180</v>
      </c>
      <c r="B6747" s="29" t="n">
        <v>45716</v>
      </c>
      <c r="C6747" s="28" t="n">
        <v>47735.79</v>
      </c>
      <c r="D6747" s="28" t="n">
        <v>1810</v>
      </c>
      <c r="E6747" s="28" t="s">
        <v>380</v>
      </c>
    </row>
    <row r="6748" customFormat="false" ht="15" hidden="false" customHeight="false" outlineLevel="0" collapsed="false">
      <c r="A6748" s="28" t="n">
        <v>180</v>
      </c>
      <c r="B6748" s="29" t="n">
        <v>45747</v>
      </c>
      <c r="C6748" s="28" t="n">
        <v>49182.9</v>
      </c>
      <c r="D6748" s="28" t="n">
        <v>1810</v>
      </c>
      <c r="E6748" s="28" t="s">
        <v>380</v>
      </c>
    </row>
    <row r="6749" customFormat="false" ht="15" hidden="false" customHeight="false" outlineLevel="0" collapsed="false">
      <c r="A6749" s="28" t="n">
        <v>180</v>
      </c>
      <c r="B6749" s="29" t="n">
        <v>45777</v>
      </c>
      <c r="C6749" s="28" t="n">
        <v>50669.03</v>
      </c>
      <c r="D6749" s="28" t="n">
        <v>1810</v>
      </c>
      <c r="E6749" s="28" t="s">
        <v>380</v>
      </c>
    </row>
    <row r="6750" customFormat="false" ht="15" hidden="false" customHeight="false" outlineLevel="0" collapsed="false">
      <c r="A6750" s="28" t="n">
        <v>180</v>
      </c>
      <c r="B6750" s="29" t="n">
        <v>45808</v>
      </c>
      <c r="C6750" s="28" t="n">
        <v>52437.56</v>
      </c>
      <c r="D6750" s="28" t="n">
        <v>1810</v>
      </c>
      <c r="E6750" s="28" t="s">
        <v>380</v>
      </c>
    </row>
    <row r="6751" customFormat="false" ht="15" hidden="false" customHeight="false" outlineLevel="0" collapsed="false">
      <c r="A6751" s="28" t="n">
        <v>180</v>
      </c>
      <c r="B6751" s="29" t="n">
        <v>45838</v>
      </c>
      <c r="C6751" s="28" t="n">
        <v>53934.32</v>
      </c>
      <c r="D6751" s="28" t="n">
        <v>1810</v>
      </c>
      <c r="E6751" s="28" t="s">
        <v>380</v>
      </c>
    </row>
    <row r="6752" customFormat="false" ht="15" hidden="false" customHeight="false" outlineLevel="0" collapsed="false">
      <c r="A6752" s="28" t="n">
        <v>180</v>
      </c>
      <c r="B6752" s="29" t="n">
        <v>45869</v>
      </c>
      <c r="C6752" s="28" t="n">
        <v>55382.68</v>
      </c>
      <c r="D6752" s="28" t="n">
        <v>1810</v>
      </c>
      <c r="E6752" s="28" t="s">
        <v>380</v>
      </c>
    </row>
    <row r="6753" customFormat="false" ht="15" hidden="false" customHeight="false" outlineLevel="0" collapsed="false">
      <c r="A6753" s="28" t="n">
        <v>180</v>
      </c>
      <c r="B6753" s="29" t="n">
        <v>45900</v>
      </c>
      <c r="C6753" s="28" t="n">
        <v>56834.8</v>
      </c>
      <c r="D6753" s="28" t="n">
        <v>1810</v>
      </c>
      <c r="E6753" s="28" t="s">
        <v>380</v>
      </c>
    </row>
    <row r="6754" customFormat="false" ht="15" hidden="false" customHeight="false" outlineLevel="0" collapsed="false">
      <c r="A6754" s="28" t="n">
        <v>180</v>
      </c>
      <c r="B6754" s="29" t="n">
        <v>45930</v>
      </c>
      <c r="C6754" s="28" t="n">
        <v>58536.98</v>
      </c>
      <c r="D6754" s="28" t="n">
        <v>1810</v>
      </c>
      <c r="E6754" s="28" t="s">
        <v>380</v>
      </c>
    </row>
    <row r="6755" customFormat="false" ht="15" hidden="false" customHeight="false" outlineLevel="0" collapsed="false">
      <c r="A6755" s="28" t="n">
        <v>180</v>
      </c>
      <c r="B6755" s="29" t="n">
        <v>45961</v>
      </c>
      <c r="C6755" s="28" t="n">
        <v>59838.19</v>
      </c>
      <c r="D6755" s="28" t="n">
        <v>1810</v>
      </c>
      <c r="E6755" s="28" t="s">
        <v>380</v>
      </c>
    </row>
    <row r="6756" customFormat="false" ht="15" hidden="false" customHeight="false" outlineLevel="0" collapsed="false">
      <c r="A6756" s="28" t="n">
        <v>180</v>
      </c>
      <c r="B6756" s="29" t="n">
        <v>45991</v>
      </c>
      <c r="C6756" s="28" t="n">
        <v>61171.66</v>
      </c>
      <c r="D6756" s="28" t="n">
        <v>1810</v>
      </c>
      <c r="E6756" s="28" t="s">
        <v>380</v>
      </c>
    </row>
    <row r="6757" customFormat="false" ht="15" hidden="false" customHeight="false" outlineLevel="0" collapsed="false">
      <c r="A6757" s="28" t="n">
        <v>180</v>
      </c>
      <c r="B6757" s="29" t="n">
        <v>46022</v>
      </c>
      <c r="C6757" s="28" t="n">
        <v>62896.85</v>
      </c>
      <c r="D6757" s="28" t="n">
        <v>1810</v>
      </c>
      <c r="E6757" s="28" t="s">
        <v>380</v>
      </c>
    </row>
    <row r="6758" customFormat="false" ht="15" hidden="false" customHeight="false" outlineLevel="0" collapsed="false">
      <c r="A6758" s="28" t="n">
        <v>180</v>
      </c>
      <c r="B6758" s="29" t="n">
        <v>46053</v>
      </c>
      <c r="C6758" s="28" t="n">
        <v>64479.56</v>
      </c>
      <c r="D6758" s="28" t="n">
        <v>1810</v>
      </c>
      <c r="E6758" s="28" t="s">
        <v>380</v>
      </c>
    </row>
    <row r="6759" customFormat="false" ht="15" hidden="false" customHeight="false" outlineLevel="0" collapsed="false">
      <c r="A6759" s="28" t="n">
        <v>180</v>
      </c>
      <c r="B6759" s="29" t="n">
        <v>46081</v>
      </c>
      <c r="C6759" s="28" t="n">
        <v>65954.96</v>
      </c>
      <c r="D6759" s="28" t="n">
        <v>1810</v>
      </c>
      <c r="E6759" s="28" t="s">
        <v>380</v>
      </c>
    </row>
    <row r="6760" customFormat="false" ht="15" hidden="false" customHeight="false" outlineLevel="0" collapsed="false">
      <c r="A6760" s="28" t="n">
        <v>180</v>
      </c>
      <c r="B6760" s="29" t="n">
        <v>46112</v>
      </c>
      <c r="C6760" s="28" t="n">
        <v>66843.8</v>
      </c>
      <c r="D6760" s="28" t="n">
        <v>961.74</v>
      </c>
      <c r="E6760" s="28" t="s">
        <v>381</v>
      </c>
    </row>
    <row r="6761" customFormat="false" ht="15" hidden="false" customHeight="false" outlineLevel="0" collapsed="false">
      <c r="A6761" s="28" t="n">
        <v>180</v>
      </c>
      <c r="B6761" s="29" t="n">
        <v>46142</v>
      </c>
      <c r="C6761" s="28" t="n">
        <v>68473.59</v>
      </c>
      <c r="D6761" s="28" t="n">
        <v>1810</v>
      </c>
      <c r="E6761" s="28" t="s">
        <v>380</v>
      </c>
    </row>
    <row r="6762" customFormat="false" ht="15" hidden="false" customHeight="false" outlineLevel="0" collapsed="false">
      <c r="A6762" s="28" t="n">
        <v>180</v>
      </c>
      <c r="B6762" s="29" t="n">
        <v>46173</v>
      </c>
      <c r="C6762" s="28" t="n">
        <v>70194.56</v>
      </c>
      <c r="D6762" s="28" t="n">
        <v>1810</v>
      </c>
      <c r="E6762" s="28" t="s">
        <v>380</v>
      </c>
    </row>
    <row r="6763" customFormat="false" ht="15" hidden="false" customHeight="false" outlineLevel="0" collapsed="false">
      <c r="A6763" s="28" t="n">
        <v>180</v>
      </c>
      <c r="B6763" s="29" t="n">
        <v>46203</v>
      </c>
      <c r="C6763" s="28" t="n">
        <v>71532.29</v>
      </c>
      <c r="D6763" s="28" t="n">
        <v>1810</v>
      </c>
      <c r="E6763" s="28" t="s">
        <v>380</v>
      </c>
    </row>
    <row r="6764" customFormat="false" ht="15" hidden="false" customHeight="false" outlineLevel="0" collapsed="false">
      <c r="A6764" s="28" t="n">
        <v>180</v>
      </c>
      <c r="B6764" s="29" t="n">
        <v>46234</v>
      </c>
      <c r="C6764" s="28" t="n">
        <v>72430.55</v>
      </c>
      <c r="D6764" s="28" t="n">
        <v>1195.86</v>
      </c>
      <c r="E6764" s="28" t="s">
        <v>381</v>
      </c>
    </row>
    <row r="6765" customFormat="false" ht="15" hidden="false" customHeight="false" outlineLevel="0" collapsed="false">
      <c r="A6765" s="28" t="n">
        <v>180</v>
      </c>
      <c r="B6765" s="29" t="n">
        <v>46265</v>
      </c>
      <c r="C6765" s="28" t="n">
        <v>73909.45</v>
      </c>
      <c r="D6765" s="28" t="n">
        <v>1810</v>
      </c>
      <c r="E6765" s="28" t="s">
        <v>380</v>
      </c>
    </row>
    <row r="6766" customFormat="false" ht="15" hidden="false" customHeight="false" outlineLevel="0" collapsed="false">
      <c r="A6766" s="28" t="n">
        <v>181</v>
      </c>
      <c r="B6766" s="29" t="n">
        <v>44957</v>
      </c>
      <c r="C6766" s="28" t="n">
        <v>15423.49</v>
      </c>
      <c r="D6766" s="28" t="n">
        <v>1089.95</v>
      </c>
      <c r="E6766" s="28" t="s">
        <v>381</v>
      </c>
    </row>
    <row r="6767" customFormat="false" ht="15" hidden="false" customHeight="false" outlineLevel="0" collapsed="false">
      <c r="A6767" s="28" t="n">
        <v>181</v>
      </c>
      <c r="B6767" s="29" t="n">
        <v>44985</v>
      </c>
      <c r="C6767" s="28" t="n">
        <v>16902.88</v>
      </c>
      <c r="D6767" s="28" t="n">
        <v>1810</v>
      </c>
      <c r="E6767" s="28" t="s">
        <v>380</v>
      </c>
    </row>
    <row r="6768" customFormat="false" ht="15" hidden="false" customHeight="false" outlineLevel="0" collapsed="false">
      <c r="A6768" s="28" t="n">
        <v>181</v>
      </c>
      <c r="B6768" s="29" t="n">
        <v>45016</v>
      </c>
      <c r="C6768" s="28" t="n">
        <v>18470.24</v>
      </c>
      <c r="D6768" s="28" t="n">
        <v>1810</v>
      </c>
      <c r="E6768" s="28" t="s">
        <v>380</v>
      </c>
    </row>
    <row r="6769" customFormat="false" ht="15" hidden="false" customHeight="false" outlineLevel="0" collapsed="false">
      <c r="A6769" s="28" t="n">
        <v>181</v>
      </c>
      <c r="B6769" s="29" t="n">
        <v>45046</v>
      </c>
      <c r="C6769" s="28" t="n">
        <v>20120.22</v>
      </c>
      <c r="D6769" s="28" t="n">
        <v>1810</v>
      </c>
      <c r="E6769" s="28" t="s">
        <v>380</v>
      </c>
    </row>
    <row r="6770" customFormat="false" ht="15" hidden="false" customHeight="false" outlineLevel="0" collapsed="false">
      <c r="A6770" s="28" t="n">
        <v>181</v>
      </c>
      <c r="B6770" s="29" t="n">
        <v>45077</v>
      </c>
      <c r="C6770" s="28" t="n">
        <v>21422.26</v>
      </c>
      <c r="D6770" s="28" t="n">
        <v>1810</v>
      </c>
      <c r="E6770" s="28" t="s">
        <v>380</v>
      </c>
    </row>
    <row r="6771" customFormat="false" ht="15" hidden="false" customHeight="false" outlineLevel="0" collapsed="false">
      <c r="A6771" s="28" t="n">
        <v>181</v>
      </c>
      <c r="B6771" s="29" t="n">
        <v>45107</v>
      </c>
      <c r="C6771" s="28" t="n">
        <v>21160.65</v>
      </c>
      <c r="D6771" s="28" t="n">
        <v>0</v>
      </c>
      <c r="E6771" s="28" t="s">
        <v>379</v>
      </c>
    </row>
    <row r="6772" customFormat="false" ht="15" hidden="false" customHeight="false" outlineLevel="0" collapsed="false">
      <c r="A6772" s="28" t="n">
        <v>181</v>
      </c>
      <c r="B6772" s="29" t="n">
        <v>45138</v>
      </c>
      <c r="C6772" s="28" t="n">
        <v>22833.78</v>
      </c>
      <c r="D6772" s="28" t="n">
        <v>1810</v>
      </c>
      <c r="E6772" s="28" t="s">
        <v>380</v>
      </c>
    </row>
    <row r="6773" customFormat="false" ht="15" hidden="false" customHeight="false" outlineLevel="0" collapsed="false">
      <c r="A6773" s="28" t="n">
        <v>181</v>
      </c>
      <c r="B6773" s="29" t="n">
        <v>45169</v>
      </c>
      <c r="C6773" s="28" t="n">
        <v>24212.42</v>
      </c>
      <c r="D6773" s="28" t="n">
        <v>1810</v>
      </c>
      <c r="E6773" s="28" t="s">
        <v>380</v>
      </c>
    </row>
    <row r="6774" customFormat="false" ht="15" hidden="false" customHeight="false" outlineLevel="0" collapsed="false">
      <c r="A6774" s="28" t="n">
        <v>181</v>
      </c>
      <c r="B6774" s="29" t="n">
        <v>45199</v>
      </c>
      <c r="C6774" s="28" t="n">
        <v>25880.02</v>
      </c>
      <c r="D6774" s="28" t="n">
        <v>1810</v>
      </c>
      <c r="E6774" s="28" t="s">
        <v>380</v>
      </c>
    </row>
    <row r="6775" customFormat="false" ht="15" hidden="false" customHeight="false" outlineLevel="0" collapsed="false">
      <c r="A6775" s="28" t="n">
        <v>181</v>
      </c>
      <c r="B6775" s="29" t="n">
        <v>45230</v>
      </c>
      <c r="C6775" s="28" t="n">
        <v>27590.56</v>
      </c>
      <c r="D6775" s="28" t="n">
        <v>1810</v>
      </c>
      <c r="E6775" s="28" t="s">
        <v>380</v>
      </c>
    </row>
    <row r="6776" customFormat="false" ht="15" hidden="false" customHeight="false" outlineLevel="0" collapsed="false">
      <c r="A6776" s="28" t="n">
        <v>181</v>
      </c>
      <c r="B6776" s="29" t="n">
        <v>45260</v>
      </c>
      <c r="C6776" s="28" t="n">
        <v>29374.81</v>
      </c>
      <c r="D6776" s="28" t="n">
        <v>1810</v>
      </c>
      <c r="E6776" s="28" t="s">
        <v>380</v>
      </c>
    </row>
    <row r="6777" customFormat="false" ht="15" hidden="false" customHeight="false" outlineLevel="0" collapsed="false">
      <c r="A6777" s="28" t="n">
        <v>181</v>
      </c>
      <c r="B6777" s="29" t="n">
        <v>45291</v>
      </c>
      <c r="C6777" s="28" t="n">
        <v>30750.08</v>
      </c>
      <c r="D6777" s="28" t="n">
        <v>1810</v>
      </c>
      <c r="E6777" s="28" t="s">
        <v>380</v>
      </c>
    </row>
    <row r="6778" customFormat="false" ht="15" hidden="false" customHeight="false" outlineLevel="0" collapsed="false">
      <c r="A6778" s="28" t="n">
        <v>181</v>
      </c>
      <c r="B6778" s="29" t="n">
        <v>45322</v>
      </c>
      <c r="C6778" s="28" t="n">
        <v>32072.98</v>
      </c>
      <c r="D6778" s="28" t="n">
        <v>1810</v>
      </c>
      <c r="E6778" s="28" t="s">
        <v>380</v>
      </c>
    </row>
    <row r="6779" customFormat="false" ht="15" hidden="false" customHeight="false" outlineLevel="0" collapsed="false">
      <c r="A6779" s="28" t="n">
        <v>181</v>
      </c>
      <c r="B6779" s="29" t="n">
        <v>45351</v>
      </c>
      <c r="C6779" s="28" t="n">
        <v>33413.68</v>
      </c>
      <c r="D6779" s="28" t="n">
        <v>1810</v>
      </c>
      <c r="E6779" s="28" t="s">
        <v>380</v>
      </c>
    </row>
    <row r="6780" customFormat="false" ht="15" hidden="false" customHeight="false" outlineLevel="0" collapsed="false">
      <c r="A6780" s="28" t="n">
        <v>181</v>
      </c>
      <c r="B6780" s="29" t="n">
        <v>45382</v>
      </c>
      <c r="C6780" s="28" t="n">
        <v>34063.11</v>
      </c>
      <c r="D6780" s="28" t="n">
        <v>922.8</v>
      </c>
      <c r="E6780" s="28" t="s">
        <v>381</v>
      </c>
    </row>
    <row r="6781" customFormat="false" ht="15" hidden="false" customHeight="false" outlineLevel="0" collapsed="false">
      <c r="A6781" s="28" t="n">
        <v>181</v>
      </c>
      <c r="B6781" s="29" t="n">
        <v>45412</v>
      </c>
      <c r="C6781" s="28" t="n">
        <v>35626.05</v>
      </c>
      <c r="D6781" s="28" t="n">
        <v>1810</v>
      </c>
      <c r="E6781" s="28" t="s">
        <v>380</v>
      </c>
    </row>
    <row r="6782" customFormat="false" ht="15" hidden="false" customHeight="false" outlineLevel="0" collapsed="false">
      <c r="A6782" s="28" t="n">
        <v>181</v>
      </c>
      <c r="B6782" s="29" t="n">
        <v>45443</v>
      </c>
      <c r="C6782" s="28" t="n">
        <v>35341.12</v>
      </c>
      <c r="D6782" s="28" t="n">
        <v>0</v>
      </c>
      <c r="E6782" s="28" t="s">
        <v>379</v>
      </c>
    </row>
    <row r="6783" customFormat="false" ht="15" hidden="false" customHeight="false" outlineLevel="0" collapsed="false">
      <c r="A6783" s="28" t="n">
        <v>181</v>
      </c>
      <c r="B6783" s="29" t="n">
        <v>45473</v>
      </c>
      <c r="C6783" s="28" t="n">
        <v>35850.97</v>
      </c>
      <c r="D6783" s="28" t="n">
        <v>661.23</v>
      </c>
      <c r="E6783" s="28" t="s">
        <v>381</v>
      </c>
    </row>
    <row r="6784" customFormat="false" ht="15" hidden="false" customHeight="false" outlineLevel="0" collapsed="false">
      <c r="A6784" s="28" t="n">
        <v>181</v>
      </c>
      <c r="B6784" s="29" t="n">
        <v>45504</v>
      </c>
      <c r="C6784" s="28" t="n">
        <v>37181.24</v>
      </c>
      <c r="D6784" s="28" t="n">
        <v>1810</v>
      </c>
      <c r="E6784" s="28" t="s">
        <v>380</v>
      </c>
    </row>
    <row r="6785" customFormat="false" ht="15" hidden="false" customHeight="false" outlineLevel="0" collapsed="false">
      <c r="A6785" s="28" t="n">
        <v>181</v>
      </c>
      <c r="B6785" s="29" t="n">
        <v>45535</v>
      </c>
      <c r="C6785" s="28" t="n">
        <v>38466.44</v>
      </c>
      <c r="D6785" s="28" t="n">
        <v>1810</v>
      </c>
      <c r="E6785" s="28" t="s">
        <v>380</v>
      </c>
    </row>
    <row r="6786" customFormat="false" ht="15" hidden="false" customHeight="false" outlineLevel="0" collapsed="false">
      <c r="A6786" s="28" t="n">
        <v>181</v>
      </c>
      <c r="B6786" s="29" t="n">
        <v>45565</v>
      </c>
      <c r="C6786" s="28" t="n">
        <v>40274.12</v>
      </c>
      <c r="D6786" s="28" t="n">
        <v>1810</v>
      </c>
      <c r="E6786" s="28" t="s">
        <v>380</v>
      </c>
    </row>
    <row r="6787" customFormat="false" ht="15" hidden="false" customHeight="false" outlineLevel="0" collapsed="false">
      <c r="A6787" s="28" t="n">
        <v>181</v>
      </c>
      <c r="B6787" s="29" t="n">
        <v>45596</v>
      </c>
      <c r="C6787" s="28" t="n">
        <v>41400.38</v>
      </c>
      <c r="D6787" s="28" t="n">
        <v>1200.21</v>
      </c>
      <c r="E6787" s="28" t="s">
        <v>381</v>
      </c>
    </row>
    <row r="6788" customFormat="false" ht="15" hidden="false" customHeight="false" outlineLevel="0" collapsed="false">
      <c r="A6788" s="28" t="n">
        <v>181</v>
      </c>
      <c r="B6788" s="29" t="n">
        <v>45626</v>
      </c>
      <c r="C6788" s="28" t="n">
        <v>42125.19</v>
      </c>
      <c r="D6788" s="28" t="n">
        <v>1258.97</v>
      </c>
      <c r="E6788" s="28" t="s">
        <v>381</v>
      </c>
    </row>
    <row r="6789" customFormat="false" ht="15" hidden="false" customHeight="false" outlineLevel="0" collapsed="false">
      <c r="A6789" s="28" t="n">
        <v>181</v>
      </c>
      <c r="B6789" s="29" t="n">
        <v>45657</v>
      </c>
      <c r="C6789" s="28" t="n">
        <v>43451.64</v>
      </c>
      <c r="D6789" s="28" t="n">
        <v>1810</v>
      </c>
      <c r="E6789" s="28" t="s">
        <v>380</v>
      </c>
    </row>
    <row r="6790" customFormat="false" ht="15" hidden="false" customHeight="false" outlineLevel="0" collapsed="false">
      <c r="A6790" s="28" t="n">
        <v>181</v>
      </c>
      <c r="B6790" s="29" t="n">
        <v>45688</v>
      </c>
      <c r="C6790" s="28" t="n">
        <v>45083.38</v>
      </c>
      <c r="D6790" s="28" t="n">
        <v>332.45</v>
      </c>
      <c r="E6790" s="28" t="s">
        <v>381</v>
      </c>
    </row>
    <row r="6791" customFormat="false" ht="15" hidden="false" customHeight="false" outlineLevel="0" collapsed="false">
      <c r="A6791" s="28" t="n">
        <v>181</v>
      </c>
      <c r="B6791" s="29" t="n">
        <v>45716</v>
      </c>
      <c r="C6791" s="28" t="n">
        <v>46794.56</v>
      </c>
      <c r="D6791" s="28" t="n">
        <v>1810</v>
      </c>
      <c r="E6791" s="28" t="s">
        <v>380</v>
      </c>
    </row>
    <row r="6792" customFormat="false" ht="15" hidden="false" customHeight="false" outlineLevel="0" collapsed="false">
      <c r="A6792" s="28" t="n">
        <v>181</v>
      </c>
      <c r="B6792" s="29" t="n">
        <v>45747</v>
      </c>
      <c r="C6792" s="28" t="n">
        <v>48244.29</v>
      </c>
      <c r="D6792" s="28" t="n">
        <v>1810</v>
      </c>
      <c r="E6792" s="28" t="s">
        <v>380</v>
      </c>
    </row>
    <row r="6793" customFormat="false" ht="15" hidden="false" customHeight="false" outlineLevel="0" collapsed="false">
      <c r="A6793" s="28" t="n">
        <v>181</v>
      </c>
      <c r="B6793" s="29" t="n">
        <v>45777</v>
      </c>
      <c r="C6793" s="28" t="n">
        <v>49675.12</v>
      </c>
      <c r="D6793" s="28" t="n">
        <v>1810</v>
      </c>
      <c r="E6793" s="28" t="s">
        <v>380</v>
      </c>
    </row>
    <row r="6794" customFormat="false" ht="15" hidden="false" customHeight="false" outlineLevel="0" collapsed="false">
      <c r="A6794" s="28" t="n">
        <v>181</v>
      </c>
      <c r="B6794" s="29" t="n">
        <v>45808</v>
      </c>
      <c r="C6794" s="28" t="n">
        <v>51280.48</v>
      </c>
      <c r="D6794" s="28" t="n">
        <v>1810</v>
      </c>
      <c r="E6794" s="28" t="s">
        <v>380</v>
      </c>
    </row>
    <row r="6795" customFormat="false" ht="15" hidden="false" customHeight="false" outlineLevel="0" collapsed="false">
      <c r="A6795" s="28" t="n">
        <v>181</v>
      </c>
      <c r="B6795" s="29" t="n">
        <v>45838</v>
      </c>
      <c r="C6795" s="28" t="n">
        <v>52763.15</v>
      </c>
      <c r="D6795" s="28" t="n">
        <v>1810</v>
      </c>
      <c r="E6795" s="28" t="s">
        <v>380</v>
      </c>
    </row>
    <row r="6796" customFormat="false" ht="15" hidden="false" customHeight="false" outlineLevel="0" collapsed="false">
      <c r="A6796" s="28" t="n">
        <v>181</v>
      </c>
      <c r="B6796" s="29" t="n">
        <v>45869</v>
      </c>
      <c r="C6796" s="28" t="n">
        <v>54116.87</v>
      </c>
      <c r="D6796" s="28" t="n">
        <v>1810</v>
      </c>
      <c r="E6796" s="28" t="s">
        <v>380</v>
      </c>
    </row>
    <row r="6797" customFormat="false" ht="15" hidden="false" customHeight="false" outlineLevel="0" collapsed="false">
      <c r="A6797" s="28" t="n">
        <v>181</v>
      </c>
      <c r="B6797" s="29" t="n">
        <v>45900</v>
      </c>
      <c r="C6797" s="28" t="n">
        <v>54529.02</v>
      </c>
      <c r="D6797" s="28" t="n">
        <v>839.83</v>
      </c>
      <c r="E6797" s="28" t="s">
        <v>381</v>
      </c>
    </row>
    <row r="6798" customFormat="false" ht="15" hidden="false" customHeight="false" outlineLevel="0" collapsed="false">
      <c r="A6798" s="28" t="n">
        <v>181</v>
      </c>
      <c r="B6798" s="29" t="n">
        <v>45930</v>
      </c>
      <c r="C6798" s="28" t="n">
        <v>56207.4</v>
      </c>
      <c r="D6798" s="28" t="n">
        <v>1810</v>
      </c>
      <c r="E6798" s="28" t="s">
        <v>380</v>
      </c>
    </row>
    <row r="6799" customFormat="false" ht="15" hidden="false" customHeight="false" outlineLevel="0" collapsed="false">
      <c r="A6799" s="28" t="n">
        <v>181</v>
      </c>
      <c r="B6799" s="29" t="n">
        <v>45961</v>
      </c>
      <c r="C6799" s="28" t="n">
        <v>57654.09</v>
      </c>
      <c r="D6799" s="28" t="n">
        <v>1810</v>
      </c>
      <c r="E6799" s="28" t="s">
        <v>380</v>
      </c>
    </row>
    <row r="6800" customFormat="false" ht="15" hidden="false" customHeight="false" outlineLevel="0" collapsed="false">
      <c r="A6800" s="28" t="n">
        <v>181</v>
      </c>
      <c r="B6800" s="29" t="n">
        <v>45991</v>
      </c>
      <c r="C6800" s="28" t="n">
        <v>58963.92</v>
      </c>
      <c r="D6800" s="28" t="n">
        <v>1810</v>
      </c>
      <c r="E6800" s="28" t="s">
        <v>380</v>
      </c>
    </row>
    <row r="6801" customFormat="false" ht="15" hidden="false" customHeight="false" outlineLevel="0" collapsed="false">
      <c r="A6801" s="28" t="n">
        <v>181</v>
      </c>
      <c r="B6801" s="29" t="n">
        <v>46022</v>
      </c>
      <c r="C6801" s="28" t="n">
        <v>60578.36</v>
      </c>
      <c r="D6801" s="28" t="n">
        <v>1810</v>
      </c>
      <c r="E6801" s="28" t="s">
        <v>380</v>
      </c>
    </row>
    <row r="6802" customFormat="false" ht="15" hidden="false" customHeight="false" outlineLevel="0" collapsed="false">
      <c r="A6802" s="28" t="n">
        <v>181</v>
      </c>
      <c r="B6802" s="29" t="n">
        <v>46053</v>
      </c>
      <c r="C6802" s="28" t="n">
        <v>62170.04</v>
      </c>
      <c r="D6802" s="28" t="n">
        <v>1810</v>
      </c>
      <c r="E6802" s="28" t="s">
        <v>380</v>
      </c>
    </row>
    <row r="6803" customFormat="false" ht="15" hidden="false" customHeight="false" outlineLevel="0" collapsed="false">
      <c r="A6803" s="28" t="n">
        <v>181</v>
      </c>
      <c r="B6803" s="29" t="n">
        <v>46081</v>
      </c>
      <c r="C6803" s="28" t="n">
        <v>63599.27</v>
      </c>
      <c r="D6803" s="28" t="n">
        <v>431.44</v>
      </c>
      <c r="E6803" s="28" t="s">
        <v>379</v>
      </c>
    </row>
    <row r="6804" customFormat="false" ht="15" hidden="false" customHeight="false" outlineLevel="0" collapsed="false">
      <c r="A6804" s="28" t="n">
        <v>181</v>
      </c>
      <c r="B6804" s="29" t="n">
        <v>46112</v>
      </c>
      <c r="C6804" s="28" t="n">
        <v>64922.6</v>
      </c>
      <c r="D6804" s="28" t="n">
        <v>176.25</v>
      </c>
      <c r="E6804" s="28" t="s">
        <v>381</v>
      </c>
    </row>
    <row r="6805" customFormat="false" ht="15" hidden="false" customHeight="false" outlineLevel="0" collapsed="false">
      <c r="A6805" s="28" t="n">
        <v>181</v>
      </c>
      <c r="B6805" s="29" t="n">
        <v>46142</v>
      </c>
      <c r="C6805" s="28" t="n">
        <v>64482.02</v>
      </c>
      <c r="D6805" s="28" t="n">
        <v>0</v>
      </c>
      <c r="E6805" s="28" t="s">
        <v>379</v>
      </c>
    </row>
    <row r="6806" customFormat="false" ht="15" hidden="false" customHeight="false" outlineLevel="0" collapsed="false">
      <c r="A6806" s="28" t="n">
        <v>181</v>
      </c>
      <c r="B6806" s="29" t="n">
        <v>46173</v>
      </c>
      <c r="C6806" s="28" t="n">
        <v>66064.57</v>
      </c>
      <c r="D6806" s="28" t="n">
        <v>1810</v>
      </c>
      <c r="E6806" s="28" t="s">
        <v>380</v>
      </c>
    </row>
    <row r="6807" customFormat="false" ht="15" hidden="false" customHeight="false" outlineLevel="0" collapsed="false">
      <c r="A6807" s="28" t="n">
        <v>181</v>
      </c>
      <c r="B6807" s="29" t="n">
        <v>46203</v>
      </c>
      <c r="C6807" s="28" t="n">
        <v>67593.05</v>
      </c>
      <c r="D6807" s="28" t="n">
        <v>1810</v>
      </c>
      <c r="E6807" s="28" t="s">
        <v>380</v>
      </c>
    </row>
    <row r="6808" customFormat="false" ht="15" hidden="false" customHeight="false" outlineLevel="0" collapsed="false">
      <c r="A6808" s="28" t="n">
        <v>181</v>
      </c>
      <c r="B6808" s="29" t="n">
        <v>46234</v>
      </c>
      <c r="C6808" s="28" t="n">
        <v>68775.45</v>
      </c>
      <c r="D6808" s="28" t="n">
        <v>1237.86</v>
      </c>
      <c r="E6808" s="28" t="s">
        <v>381</v>
      </c>
    </row>
    <row r="6809" customFormat="false" ht="15" hidden="false" customHeight="false" outlineLevel="0" collapsed="false">
      <c r="A6809" s="28" t="n">
        <v>181</v>
      </c>
      <c r="B6809" s="29" t="n">
        <v>46265</v>
      </c>
      <c r="C6809" s="28" t="n">
        <v>70201.79</v>
      </c>
      <c r="D6809" s="28" t="n">
        <v>1810</v>
      </c>
      <c r="E6809" s="28" t="s">
        <v>380</v>
      </c>
    </row>
    <row r="6810" customFormat="false" ht="15" hidden="false" customHeight="false" outlineLevel="0" collapsed="false">
      <c r="A6810" s="28" t="n">
        <v>182</v>
      </c>
      <c r="B6810" s="29" t="n">
        <v>44957</v>
      </c>
      <c r="C6810" s="28" t="n">
        <v>8364.81</v>
      </c>
      <c r="D6810" s="28" t="n">
        <v>548.29</v>
      </c>
      <c r="E6810" s="28" t="s">
        <v>381</v>
      </c>
    </row>
    <row r="6811" customFormat="false" ht="15" hidden="false" customHeight="false" outlineLevel="0" collapsed="false">
      <c r="A6811" s="28" t="n">
        <v>182</v>
      </c>
      <c r="B6811" s="29" t="n">
        <v>44985</v>
      </c>
      <c r="C6811" s="28" t="n">
        <v>9437.38</v>
      </c>
      <c r="D6811" s="28" t="n">
        <v>1162.99</v>
      </c>
      <c r="E6811" s="28" t="s">
        <v>381</v>
      </c>
    </row>
    <row r="6812" customFormat="false" ht="15" hidden="false" customHeight="false" outlineLevel="0" collapsed="false">
      <c r="A6812" s="28" t="n">
        <v>182</v>
      </c>
      <c r="B6812" s="29" t="n">
        <v>45016</v>
      </c>
      <c r="C6812" s="28" t="n">
        <v>9950.63</v>
      </c>
      <c r="D6812" s="28" t="n">
        <v>898.24</v>
      </c>
      <c r="E6812" s="28" t="s">
        <v>381</v>
      </c>
    </row>
    <row r="6813" customFormat="false" ht="15" hidden="false" customHeight="false" outlineLevel="0" collapsed="false">
      <c r="A6813" s="28" t="n">
        <v>182</v>
      </c>
      <c r="B6813" s="29" t="n">
        <v>45046</v>
      </c>
      <c r="C6813" s="28" t="n">
        <v>11385.2</v>
      </c>
      <c r="D6813" s="28" t="n">
        <v>1710</v>
      </c>
      <c r="E6813" s="28" t="s">
        <v>380</v>
      </c>
    </row>
    <row r="6814" customFormat="false" ht="15" hidden="false" customHeight="false" outlineLevel="0" collapsed="false">
      <c r="A6814" s="28" t="n">
        <v>182</v>
      </c>
      <c r="B6814" s="29" t="n">
        <v>45077</v>
      </c>
      <c r="C6814" s="28" t="n">
        <v>13012.12</v>
      </c>
      <c r="D6814" s="28" t="n">
        <v>1710</v>
      </c>
      <c r="E6814" s="28" t="s">
        <v>380</v>
      </c>
    </row>
    <row r="6815" customFormat="false" ht="15" hidden="false" customHeight="false" outlineLevel="0" collapsed="false">
      <c r="A6815" s="28" t="n">
        <v>182</v>
      </c>
      <c r="B6815" s="29" t="n">
        <v>45107</v>
      </c>
      <c r="C6815" s="28" t="n">
        <v>14274.68</v>
      </c>
      <c r="D6815" s="28" t="n">
        <v>1710</v>
      </c>
      <c r="E6815" s="28" t="s">
        <v>380</v>
      </c>
    </row>
    <row r="6816" customFormat="false" ht="15" hidden="false" customHeight="false" outlineLevel="0" collapsed="false">
      <c r="A6816" s="28" t="n">
        <v>182</v>
      </c>
      <c r="B6816" s="29" t="n">
        <v>45138</v>
      </c>
      <c r="C6816" s="28" t="n">
        <v>15888.21</v>
      </c>
      <c r="D6816" s="28" t="n">
        <v>1710</v>
      </c>
      <c r="E6816" s="28" t="s">
        <v>380</v>
      </c>
    </row>
    <row r="6817" customFormat="false" ht="15" hidden="false" customHeight="false" outlineLevel="0" collapsed="false">
      <c r="A6817" s="28" t="n">
        <v>182</v>
      </c>
      <c r="B6817" s="29" t="n">
        <v>45169</v>
      </c>
      <c r="C6817" s="28" t="n">
        <v>17184.48</v>
      </c>
      <c r="D6817" s="28" t="n">
        <v>1710</v>
      </c>
      <c r="E6817" s="28" t="s">
        <v>380</v>
      </c>
    </row>
    <row r="6818" customFormat="false" ht="15" hidden="false" customHeight="false" outlineLevel="0" collapsed="false">
      <c r="A6818" s="28" t="n">
        <v>182</v>
      </c>
      <c r="B6818" s="29" t="n">
        <v>45199</v>
      </c>
      <c r="C6818" s="28" t="n">
        <v>18855.24</v>
      </c>
      <c r="D6818" s="28" t="n">
        <v>1710</v>
      </c>
      <c r="E6818" s="28" t="s">
        <v>380</v>
      </c>
    </row>
    <row r="6819" customFormat="false" ht="15" hidden="false" customHeight="false" outlineLevel="0" collapsed="false">
      <c r="A6819" s="28" t="n">
        <v>182</v>
      </c>
      <c r="B6819" s="29" t="n">
        <v>45230</v>
      </c>
      <c r="C6819" s="28" t="n">
        <v>20557.89</v>
      </c>
      <c r="D6819" s="28" t="n">
        <v>1710</v>
      </c>
      <c r="E6819" s="28" t="s">
        <v>380</v>
      </c>
    </row>
    <row r="6820" customFormat="false" ht="15" hidden="false" customHeight="false" outlineLevel="0" collapsed="false">
      <c r="A6820" s="28" t="n">
        <v>182</v>
      </c>
      <c r="B6820" s="29" t="n">
        <v>45260</v>
      </c>
      <c r="C6820" s="28" t="n">
        <v>22172.47</v>
      </c>
      <c r="D6820" s="28" t="n">
        <v>1710</v>
      </c>
      <c r="E6820" s="28" t="s">
        <v>380</v>
      </c>
    </row>
    <row r="6821" customFormat="false" ht="15" hidden="false" customHeight="false" outlineLevel="0" collapsed="false">
      <c r="A6821" s="28" t="n">
        <v>182</v>
      </c>
      <c r="B6821" s="29" t="n">
        <v>45291</v>
      </c>
      <c r="C6821" s="28" t="n">
        <v>22566.47</v>
      </c>
      <c r="D6821" s="28" t="n">
        <v>803.35</v>
      </c>
      <c r="E6821" s="28" t="s">
        <v>381</v>
      </c>
    </row>
    <row r="6822" customFormat="false" ht="15" hidden="false" customHeight="false" outlineLevel="0" collapsed="false">
      <c r="A6822" s="28" t="n">
        <v>182</v>
      </c>
      <c r="B6822" s="29" t="n">
        <v>45322</v>
      </c>
      <c r="C6822" s="28" t="n">
        <v>23100.7</v>
      </c>
      <c r="D6822" s="28" t="n">
        <v>559.85</v>
      </c>
      <c r="E6822" s="28" t="s">
        <v>381</v>
      </c>
    </row>
    <row r="6823" customFormat="false" ht="15" hidden="false" customHeight="false" outlineLevel="0" collapsed="false">
      <c r="A6823" s="28" t="n">
        <v>182</v>
      </c>
      <c r="B6823" s="29" t="n">
        <v>45351</v>
      </c>
      <c r="C6823" s="28" t="n">
        <v>23297.06</v>
      </c>
      <c r="D6823" s="28" t="n">
        <v>762.86</v>
      </c>
      <c r="E6823" s="28" t="s">
        <v>379</v>
      </c>
    </row>
    <row r="6824" customFormat="false" ht="15" hidden="false" customHeight="false" outlineLevel="0" collapsed="false">
      <c r="A6824" s="28" t="n">
        <v>182</v>
      </c>
      <c r="B6824" s="29" t="n">
        <v>45382</v>
      </c>
      <c r="C6824" s="28" t="n">
        <v>24801.17</v>
      </c>
      <c r="D6824" s="28" t="n">
        <v>1710</v>
      </c>
      <c r="E6824" s="28" t="s">
        <v>380</v>
      </c>
    </row>
    <row r="6825" customFormat="false" ht="15" hidden="false" customHeight="false" outlineLevel="0" collapsed="false">
      <c r="A6825" s="28" t="n">
        <v>182</v>
      </c>
      <c r="B6825" s="29" t="n">
        <v>45412</v>
      </c>
      <c r="C6825" s="28" t="n">
        <v>26289.04</v>
      </c>
      <c r="D6825" s="28" t="n">
        <v>1710</v>
      </c>
      <c r="E6825" s="28" t="s">
        <v>380</v>
      </c>
    </row>
    <row r="6826" customFormat="false" ht="15" hidden="false" customHeight="false" outlineLevel="0" collapsed="false">
      <c r="A6826" s="28" t="n">
        <v>182</v>
      </c>
      <c r="B6826" s="29" t="n">
        <v>45443</v>
      </c>
      <c r="C6826" s="28" t="n">
        <v>27846.96</v>
      </c>
      <c r="D6826" s="28" t="n">
        <v>1710</v>
      </c>
      <c r="E6826" s="28" t="s">
        <v>380</v>
      </c>
    </row>
    <row r="6827" customFormat="false" ht="15" hidden="false" customHeight="false" outlineLevel="0" collapsed="false">
      <c r="A6827" s="28" t="n">
        <v>182</v>
      </c>
      <c r="B6827" s="29" t="n">
        <v>45473</v>
      </c>
      <c r="C6827" s="28" t="n">
        <v>29542.23</v>
      </c>
      <c r="D6827" s="28" t="n">
        <v>1710</v>
      </c>
      <c r="E6827" s="28" t="s">
        <v>380</v>
      </c>
    </row>
    <row r="6828" customFormat="false" ht="15" hidden="false" customHeight="false" outlineLevel="0" collapsed="false">
      <c r="A6828" s="28" t="n">
        <v>182</v>
      </c>
      <c r="B6828" s="29" t="n">
        <v>45504</v>
      </c>
      <c r="C6828" s="28" t="n">
        <v>30969.58</v>
      </c>
      <c r="D6828" s="28" t="n">
        <v>1710</v>
      </c>
      <c r="E6828" s="28" t="s">
        <v>380</v>
      </c>
    </row>
    <row r="6829" customFormat="false" ht="15" hidden="false" customHeight="false" outlineLevel="0" collapsed="false">
      <c r="A6829" s="28" t="n">
        <v>182</v>
      </c>
      <c r="B6829" s="29" t="n">
        <v>45535</v>
      </c>
      <c r="C6829" s="28" t="n">
        <v>32505.88</v>
      </c>
      <c r="D6829" s="28" t="n">
        <v>1710</v>
      </c>
      <c r="E6829" s="28" t="s">
        <v>380</v>
      </c>
    </row>
    <row r="6830" customFormat="false" ht="15" hidden="false" customHeight="false" outlineLevel="0" collapsed="false">
      <c r="A6830" s="28" t="n">
        <v>182</v>
      </c>
      <c r="B6830" s="29" t="n">
        <v>45565</v>
      </c>
      <c r="C6830" s="28" t="n">
        <v>34127.97</v>
      </c>
      <c r="D6830" s="28" t="n">
        <v>1710</v>
      </c>
      <c r="E6830" s="28" t="s">
        <v>380</v>
      </c>
    </row>
    <row r="6831" customFormat="false" ht="15" hidden="false" customHeight="false" outlineLevel="0" collapsed="false">
      <c r="A6831" s="28" t="n">
        <v>182</v>
      </c>
      <c r="B6831" s="29" t="n">
        <v>45596</v>
      </c>
      <c r="C6831" s="28" t="n">
        <v>35476.36</v>
      </c>
      <c r="D6831" s="28" t="n">
        <v>1710</v>
      </c>
      <c r="E6831" s="28" t="s">
        <v>380</v>
      </c>
    </row>
    <row r="6832" customFormat="false" ht="15" hidden="false" customHeight="false" outlineLevel="0" collapsed="false">
      <c r="A6832" s="28" t="n">
        <v>182</v>
      </c>
      <c r="B6832" s="29" t="n">
        <v>45626</v>
      </c>
      <c r="C6832" s="28" t="n">
        <v>36886.77</v>
      </c>
      <c r="D6832" s="28" t="n">
        <v>1710</v>
      </c>
      <c r="E6832" s="28" t="s">
        <v>380</v>
      </c>
    </row>
    <row r="6833" customFormat="false" ht="15" hidden="false" customHeight="false" outlineLevel="0" collapsed="false">
      <c r="A6833" s="28" t="n">
        <v>182</v>
      </c>
      <c r="B6833" s="29" t="n">
        <v>45657</v>
      </c>
      <c r="C6833" s="28" t="n">
        <v>37010.51</v>
      </c>
      <c r="D6833" s="28" t="n">
        <v>612.26</v>
      </c>
      <c r="E6833" s="28" t="s">
        <v>381</v>
      </c>
    </row>
    <row r="6834" customFormat="false" ht="15" hidden="false" customHeight="false" outlineLevel="0" collapsed="false">
      <c r="A6834" s="28" t="n">
        <v>182</v>
      </c>
      <c r="B6834" s="29" t="n">
        <v>45688</v>
      </c>
      <c r="C6834" s="28" t="n">
        <v>38418.18</v>
      </c>
      <c r="D6834" s="28" t="n">
        <v>1710</v>
      </c>
      <c r="E6834" s="28" t="s">
        <v>380</v>
      </c>
    </row>
    <row r="6835" customFormat="false" ht="15" hidden="false" customHeight="false" outlineLevel="0" collapsed="false">
      <c r="A6835" s="28" t="n">
        <v>182</v>
      </c>
      <c r="B6835" s="29" t="n">
        <v>45716</v>
      </c>
      <c r="C6835" s="28" t="n">
        <v>39858.36</v>
      </c>
      <c r="D6835" s="28" t="n">
        <v>1710</v>
      </c>
      <c r="E6835" s="28" t="s">
        <v>380</v>
      </c>
    </row>
    <row r="6836" customFormat="false" ht="15" hidden="false" customHeight="false" outlineLevel="0" collapsed="false">
      <c r="A6836" s="28" t="n">
        <v>182</v>
      </c>
      <c r="B6836" s="29" t="n">
        <v>45747</v>
      </c>
      <c r="C6836" s="28" t="n">
        <v>41292.95</v>
      </c>
      <c r="D6836" s="28" t="n">
        <v>1710</v>
      </c>
      <c r="E6836" s="28" t="s">
        <v>380</v>
      </c>
    </row>
    <row r="6837" customFormat="false" ht="15" hidden="false" customHeight="false" outlineLevel="0" collapsed="false">
      <c r="A6837" s="28" t="n">
        <v>182</v>
      </c>
      <c r="B6837" s="29" t="n">
        <v>45777</v>
      </c>
      <c r="C6837" s="28" t="n">
        <v>42053.14</v>
      </c>
      <c r="D6837" s="28" t="n">
        <v>1191.47</v>
      </c>
      <c r="E6837" s="28" t="s">
        <v>381</v>
      </c>
    </row>
    <row r="6838" customFormat="false" ht="15" hidden="false" customHeight="false" outlineLevel="0" collapsed="false">
      <c r="A6838" s="28" t="n">
        <v>182</v>
      </c>
      <c r="B6838" s="29" t="n">
        <v>45808</v>
      </c>
      <c r="C6838" s="28" t="n">
        <v>41822.8</v>
      </c>
      <c r="D6838" s="28" t="n">
        <v>0</v>
      </c>
      <c r="E6838" s="28" t="s">
        <v>379</v>
      </c>
    </row>
    <row r="6839" customFormat="false" ht="15" hidden="false" customHeight="false" outlineLevel="0" collapsed="false">
      <c r="A6839" s="28" t="n">
        <v>182</v>
      </c>
      <c r="B6839" s="29" t="n">
        <v>45838</v>
      </c>
      <c r="C6839" s="28" t="n">
        <v>43453.74</v>
      </c>
      <c r="D6839" s="28" t="n">
        <v>1710</v>
      </c>
      <c r="E6839" s="28" t="s">
        <v>380</v>
      </c>
    </row>
    <row r="6840" customFormat="false" ht="15" hidden="false" customHeight="false" outlineLevel="0" collapsed="false">
      <c r="A6840" s="28" t="n">
        <v>182</v>
      </c>
      <c r="B6840" s="29" t="n">
        <v>45869</v>
      </c>
      <c r="C6840" s="28" t="n">
        <v>44820.11</v>
      </c>
      <c r="D6840" s="28" t="n">
        <v>1710</v>
      </c>
      <c r="E6840" s="28" t="s">
        <v>380</v>
      </c>
    </row>
    <row r="6841" customFormat="false" ht="15" hidden="false" customHeight="false" outlineLevel="0" collapsed="false">
      <c r="A6841" s="28" t="n">
        <v>182</v>
      </c>
      <c r="B6841" s="29" t="n">
        <v>45900</v>
      </c>
      <c r="C6841" s="28" t="n">
        <v>44988.91</v>
      </c>
      <c r="D6841" s="28" t="n">
        <v>485.27</v>
      </c>
      <c r="E6841" s="28" t="s">
        <v>381</v>
      </c>
    </row>
    <row r="6842" customFormat="false" ht="15" hidden="false" customHeight="false" outlineLevel="0" collapsed="false">
      <c r="A6842" s="28" t="n">
        <v>182</v>
      </c>
      <c r="B6842" s="29" t="n">
        <v>45930</v>
      </c>
      <c r="C6842" s="28" t="n">
        <v>46234.83</v>
      </c>
      <c r="D6842" s="28" t="n">
        <v>1710</v>
      </c>
      <c r="E6842" s="28" t="s">
        <v>380</v>
      </c>
    </row>
    <row r="6843" customFormat="false" ht="15" hidden="false" customHeight="false" outlineLevel="0" collapsed="false">
      <c r="A6843" s="28" t="n">
        <v>182</v>
      </c>
      <c r="B6843" s="29" t="n">
        <v>45961</v>
      </c>
      <c r="C6843" s="28" t="n">
        <v>47568.5</v>
      </c>
      <c r="D6843" s="28" t="n">
        <v>1710</v>
      </c>
      <c r="E6843" s="28" t="s">
        <v>380</v>
      </c>
    </row>
    <row r="6844" customFormat="false" ht="15" hidden="false" customHeight="false" outlineLevel="0" collapsed="false">
      <c r="A6844" s="28" t="n">
        <v>182</v>
      </c>
      <c r="B6844" s="29" t="n">
        <v>45991</v>
      </c>
      <c r="C6844" s="28" t="n">
        <v>48007.97</v>
      </c>
      <c r="D6844" s="28" t="n">
        <v>521.21</v>
      </c>
      <c r="E6844" s="28" t="s">
        <v>381</v>
      </c>
    </row>
    <row r="6845" customFormat="false" ht="15" hidden="false" customHeight="false" outlineLevel="0" collapsed="false">
      <c r="A6845" s="28" t="n">
        <v>182</v>
      </c>
      <c r="B6845" s="29" t="n">
        <v>46022</v>
      </c>
      <c r="C6845" s="28" t="n">
        <v>49272.96</v>
      </c>
      <c r="D6845" s="28" t="n">
        <v>1710</v>
      </c>
      <c r="E6845" s="28" t="s">
        <v>380</v>
      </c>
    </row>
    <row r="6846" customFormat="false" ht="15" hidden="false" customHeight="false" outlineLevel="0" collapsed="false">
      <c r="A6846" s="28" t="n">
        <v>182</v>
      </c>
      <c r="B6846" s="29" t="n">
        <v>46053</v>
      </c>
      <c r="C6846" s="28" t="n">
        <v>49559.26</v>
      </c>
      <c r="D6846" s="28" t="n">
        <v>789.13</v>
      </c>
      <c r="E6846" s="28" t="s">
        <v>381</v>
      </c>
    </row>
    <row r="6847" customFormat="false" ht="15" hidden="false" customHeight="false" outlineLevel="0" collapsed="false">
      <c r="A6847" s="28" t="n">
        <v>182</v>
      </c>
      <c r="B6847" s="29" t="n">
        <v>46081</v>
      </c>
      <c r="C6847" s="28" t="n">
        <v>51042.25</v>
      </c>
      <c r="D6847" s="28" t="n">
        <v>1710</v>
      </c>
      <c r="E6847" s="28" t="s">
        <v>380</v>
      </c>
    </row>
    <row r="6848" customFormat="false" ht="15" hidden="false" customHeight="false" outlineLevel="0" collapsed="false">
      <c r="A6848" s="28" t="n">
        <v>182</v>
      </c>
      <c r="B6848" s="29" t="n">
        <v>46112</v>
      </c>
      <c r="C6848" s="28" t="n">
        <v>51595.44</v>
      </c>
      <c r="D6848" s="28" t="n">
        <v>752.85</v>
      </c>
      <c r="E6848" s="28" t="s">
        <v>381</v>
      </c>
    </row>
    <row r="6849" customFormat="false" ht="15" hidden="false" customHeight="false" outlineLevel="0" collapsed="false">
      <c r="A6849" s="28" t="n">
        <v>182</v>
      </c>
      <c r="B6849" s="29" t="n">
        <v>46142</v>
      </c>
      <c r="C6849" s="28" t="n">
        <v>53027.61</v>
      </c>
      <c r="D6849" s="28" t="n">
        <v>1710</v>
      </c>
      <c r="E6849" s="28" t="s">
        <v>380</v>
      </c>
    </row>
    <row r="6850" customFormat="false" ht="15" hidden="false" customHeight="false" outlineLevel="0" collapsed="false">
      <c r="A6850" s="28" t="n">
        <v>182</v>
      </c>
      <c r="B6850" s="29" t="n">
        <v>46173</v>
      </c>
      <c r="C6850" s="28" t="n">
        <v>54564.25</v>
      </c>
      <c r="D6850" s="28" t="n">
        <v>1710</v>
      </c>
      <c r="E6850" s="28" t="s">
        <v>380</v>
      </c>
    </row>
    <row r="6851" customFormat="false" ht="15" hidden="false" customHeight="false" outlineLevel="0" collapsed="false">
      <c r="A6851" s="28" t="n">
        <v>182</v>
      </c>
      <c r="B6851" s="29" t="n">
        <v>46203</v>
      </c>
      <c r="C6851" s="28" t="n">
        <v>56002.78</v>
      </c>
      <c r="D6851" s="28" t="n">
        <v>1710</v>
      </c>
      <c r="E6851" s="28" t="s">
        <v>380</v>
      </c>
    </row>
    <row r="6852" customFormat="false" ht="15" hidden="false" customHeight="false" outlineLevel="0" collapsed="false">
      <c r="A6852" s="28" t="n">
        <v>182</v>
      </c>
      <c r="B6852" s="29" t="n">
        <v>46234</v>
      </c>
      <c r="C6852" s="28" t="n">
        <v>57209.24</v>
      </c>
      <c r="D6852" s="28" t="n">
        <v>1710</v>
      </c>
      <c r="E6852" s="28" t="s">
        <v>380</v>
      </c>
    </row>
    <row r="6853" customFormat="false" ht="15" hidden="false" customHeight="false" outlineLevel="0" collapsed="false">
      <c r="A6853" s="28" t="n">
        <v>182</v>
      </c>
      <c r="B6853" s="29" t="n">
        <v>46265</v>
      </c>
      <c r="C6853" s="28" t="n">
        <v>58842.52</v>
      </c>
      <c r="D6853" s="28" t="n">
        <v>1710</v>
      </c>
      <c r="E6853" s="28" t="s">
        <v>380</v>
      </c>
    </row>
    <row r="6854" customFormat="false" ht="15" hidden="false" customHeight="false" outlineLevel="0" collapsed="false">
      <c r="A6854" s="28" t="n">
        <v>183</v>
      </c>
      <c r="B6854" s="29" t="n">
        <v>45230</v>
      </c>
      <c r="C6854" s="28" t="n">
        <v>9149.56</v>
      </c>
      <c r="D6854" s="28" t="n">
        <v>683.31</v>
      </c>
      <c r="E6854" s="28" t="s">
        <v>381</v>
      </c>
    </row>
    <row r="6855" customFormat="false" ht="15" hidden="false" customHeight="false" outlineLevel="0" collapsed="false">
      <c r="A6855" s="28" t="n">
        <v>183</v>
      </c>
      <c r="B6855" s="29" t="n">
        <v>45260</v>
      </c>
      <c r="C6855" s="28" t="n">
        <v>10291.07</v>
      </c>
      <c r="D6855" s="28" t="n">
        <v>1610</v>
      </c>
      <c r="E6855" s="28" t="s">
        <v>380</v>
      </c>
    </row>
    <row r="6856" customFormat="false" ht="15" hidden="false" customHeight="false" outlineLevel="0" collapsed="false">
      <c r="A6856" s="28" t="n">
        <v>183</v>
      </c>
      <c r="B6856" s="29" t="n">
        <v>45291</v>
      </c>
      <c r="C6856" s="28" t="n">
        <v>10287.57</v>
      </c>
      <c r="D6856" s="28" t="n">
        <v>0</v>
      </c>
      <c r="E6856" s="28" t="s">
        <v>379</v>
      </c>
    </row>
    <row r="6857" customFormat="false" ht="15" hidden="false" customHeight="false" outlineLevel="0" collapsed="false">
      <c r="A6857" s="28" t="n">
        <v>183</v>
      </c>
      <c r="B6857" s="29" t="n">
        <v>45322</v>
      </c>
      <c r="C6857" s="28" t="n">
        <v>11638.23</v>
      </c>
      <c r="D6857" s="28" t="n">
        <v>1610</v>
      </c>
      <c r="E6857" s="28" t="s">
        <v>380</v>
      </c>
    </row>
    <row r="6858" customFormat="false" ht="15" hidden="false" customHeight="false" outlineLevel="0" collapsed="false">
      <c r="A6858" s="28" t="n">
        <v>183</v>
      </c>
      <c r="B6858" s="29" t="n">
        <v>45351</v>
      </c>
      <c r="C6858" s="28" t="n">
        <v>11868.45</v>
      </c>
      <c r="D6858" s="28" t="n">
        <v>536.1</v>
      </c>
      <c r="E6858" s="28" t="s">
        <v>381</v>
      </c>
    </row>
    <row r="6859" customFormat="false" ht="15" hidden="false" customHeight="false" outlineLevel="0" collapsed="false">
      <c r="A6859" s="28" t="n">
        <v>183</v>
      </c>
      <c r="B6859" s="29" t="n">
        <v>45382</v>
      </c>
      <c r="C6859" s="28" t="n">
        <v>13114.08</v>
      </c>
      <c r="D6859" s="28" t="n">
        <v>1610</v>
      </c>
      <c r="E6859" s="28" t="s">
        <v>380</v>
      </c>
    </row>
    <row r="6860" customFormat="false" ht="15" hidden="false" customHeight="false" outlineLevel="0" collapsed="false">
      <c r="A6860" s="28" t="n">
        <v>183</v>
      </c>
      <c r="B6860" s="29" t="n">
        <v>45412</v>
      </c>
      <c r="C6860" s="28" t="n">
        <v>12806.6</v>
      </c>
      <c r="D6860" s="28" t="n">
        <v>0</v>
      </c>
      <c r="E6860" s="28" t="s">
        <v>379</v>
      </c>
    </row>
    <row r="6861" customFormat="false" ht="15" hidden="false" customHeight="false" outlineLevel="0" collapsed="false">
      <c r="A6861" s="28" t="n">
        <v>183</v>
      </c>
      <c r="B6861" s="29" t="n">
        <v>45443</v>
      </c>
      <c r="C6861" s="28" t="n">
        <v>14299.37</v>
      </c>
      <c r="D6861" s="28" t="n">
        <v>378.82</v>
      </c>
      <c r="E6861" s="28" t="s">
        <v>381</v>
      </c>
    </row>
    <row r="6862" customFormat="false" ht="15" hidden="false" customHeight="false" outlineLevel="0" collapsed="false">
      <c r="A6862" s="28" t="n">
        <v>183</v>
      </c>
      <c r="B6862" s="29" t="n">
        <v>45473</v>
      </c>
      <c r="C6862" s="28" t="n">
        <v>14300.22</v>
      </c>
      <c r="D6862" s="28" t="n">
        <v>461.65</v>
      </c>
      <c r="E6862" s="28" t="s">
        <v>381</v>
      </c>
    </row>
    <row r="6863" customFormat="false" ht="15" hidden="false" customHeight="false" outlineLevel="0" collapsed="false">
      <c r="A6863" s="28" t="n">
        <v>183</v>
      </c>
      <c r="B6863" s="29" t="n">
        <v>45504</v>
      </c>
      <c r="C6863" s="28" t="n">
        <v>15521.78</v>
      </c>
      <c r="D6863" s="28" t="n">
        <v>1610</v>
      </c>
      <c r="E6863" s="28" t="s">
        <v>380</v>
      </c>
    </row>
    <row r="6864" customFormat="false" ht="15" hidden="false" customHeight="false" outlineLevel="0" collapsed="false">
      <c r="A6864" s="28" t="n">
        <v>183</v>
      </c>
      <c r="B6864" s="29" t="n">
        <v>45535</v>
      </c>
      <c r="C6864" s="28" t="n">
        <v>15901.26</v>
      </c>
      <c r="D6864" s="28" t="n">
        <v>724.26</v>
      </c>
      <c r="E6864" s="28" t="s">
        <v>381</v>
      </c>
    </row>
    <row r="6865" customFormat="false" ht="15" hidden="false" customHeight="false" outlineLevel="0" collapsed="false">
      <c r="A6865" s="28" t="n">
        <v>183</v>
      </c>
      <c r="B6865" s="29" t="n">
        <v>45565</v>
      </c>
      <c r="C6865" s="28" t="n">
        <v>17388.24</v>
      </c>
      <c r="D6865" s="28" t="n">
        <v>1610</v>
      </c>
      <c r="E6865" s="28" t="s">
        <v>380</v>
      </c>
    </row>
    <row r="6866" customFormat="false" ht="15" hidden="false" customHeight="false" outlineLevel="0" collapsed="false">
      <c r="A6866" s="28" t="n">
        <v>183</v>
      </c>
      <c r="B6866" s="29" t="n">
        <v>45596</v>
      </c>
      <c r="C6866" s="28" t="n">
        <v>18741.89</v>
      </c>
      <c r="D6866" s="28" t="n">
        <v>1610</v>
      </c>
      <c r="E6866" s="28" t="s">
        <v>380</v>
      </c>
    </row>
    <row r="6867" customFormat="false" ht="15" hidden="false" customHeight="false" outlineLevel="0" collapsed="false">
      <c r="A6867" s="28" t="n">
        <v>183</v>
      </c>
      <c r="B6867" s="29" t="n">
        <v>45626</v>
      </c>
      <c r="C6867" s="28" t="n">
        <v>20124.97</v>
      </c>
      <c r="D6867" s="28" t="n">
        <v>1610</v>
      </c>
      <c r="E6867" s="28" t="s">
        <v>380</v>
      </c>
    </row>
    <row r="6868" customFormat="false" ht="15" hidden="false" customHeight="false" outlineLevel="0" collapsed="false">
      <c r="A6868" s="28" t="n">
        <v>183</v>
      </c>
      <c r="B6868" s="29" t="n">
        <v>45657</v>
      </c>
      <c r="C6868" s="28" t="n">
        <v>21674.2</v>
      </c>
      <c r="D6868" s="28" t="n">
        <v>1610</v>
      </c>
      <c r="E6868" s="28" t="s">
        <v>380</v>
      </c>
    </row>
    <row r="6869" customFormat="false" ht="15" hidden="false" customHeight="false" outlineLevel="0" collapsed="false">
      <c r="A6869" s="28" t="n">
        <v>183</v>
      </c>
      <c r="B6869" s="29" t="n">
        <v>45688</v>
      </c>
      <c r="C6869" s="28" t="n">
        <v>22924.14</v>
      </c>
      <c r="D6869" s="28" t="n">
        <v>1610</v>
      </c>
      <c r="E6869" s="28" t="s">
        <v>380</v>
      </c>
    </row>
    <row r="6870" customFormat="false" ht="15" hidden="false" customHeight="false" outlineLevel="0" collapsed="false">
      <c r="A6870" s="28" t="n">
        <v>183</v>
      </c>
      <c r="B6870" s="29" t="n">
        <v>45716</v>
      </c>
      <c r="C6870" s="28" t="n">
        <v>24473.01</v>
      </c>
      <c r="D6870" s="28" t="n">
        <v>1610</v>
      </c>
      <c r="E6870" s="28" t="s">
        <v>380</v>
      </c>
    </row>
    <row r="6871" customFormat="false" ht="15" hidden="false" customHeight="false" outlineLevel="0" collapsed="false">
      <c r="A6871" s="28" t="n">
        <v>183</v>
      </c>
      <c r="B6871" s="29" t="n">
        <v>45747</v>
      </c>
      <c r="C6871" s="28" t="n">
        <v>25688.97</v>
      </c>
      <c r="D6871" s="28" t="n">
        <v>1610</v>
      </c>
      <c r="E6871" s="28" t="s">
        <v>380</v>
      </c>
    </row>
    <row r="6872" customFormat="false" ht="15" hidden="false" customHeight="false" outlineLevel="0" collapsed="false">
      <c r="A6872" s="28" t="n">
        <v>183</v>
      </c>
      <c r="B6872" s="29" t="n">
        <v>45777</v>
      </c>
      <c r="C6872" s="28" t="n">
        <v>26853.27</v>
      </c>
      <c r="D6872" s="28" t="n">
        <v>1610</v>
      </c>
      <c r="E6872" s="28" t="s">
        <v>380</v>
      </c>
    </row>
    <row r="6873" customFormat="false" ht="15" hidden="false" customHeight="false" outlineLevel="0" collapsed="false">
      <c r="A6873" s="28" t="n">
        <v>183</v>
      </c>
      <c r="B6873" s="29" t="n">
        <v>45808</v>
      </c>
      <c r="C6873" s="28" t="n">
        <v>28120.73</v>
      </c>
      <c r="D6873" s="28" t="n">
        <v>1610</v>
      </c>
      <c r="E6873" s="28" t="s">
        <v>380</v>
      </c>
    </row>
    <row r="6874" customFormat="false" ht="15" hidden="false" customHeight="false" outlineLevel="0" collapsed="false">
      <c r="A6874" s="28" t="n">
        <v>183</v>
      </c>
      <c r="B6874" s="29" t="n">
        <v>45838</v>
      </c>
      <c r="C6874" s="28" t="n">
        <v>29710.56</v>
      </c>
      <c r="D6874" s="28" t="n">
        <v>1610</v>
      </c>
      <c r="E6874" s="28" t="s">
        <v>380</v>
      </c>
    </row>
    <row r="6875" customFormat="false" ht="15" hidden="false" customHeight="false" outlineLevel="0" collapsed="false">
      <c r="A6875" s="28" t="n">
        <v>183</v>
      </c>
      <c r="B6875" s="29" t="n">
        <v>45869</v>
      </c>
      <c r="C6875" s="28" t="n">
        <v>31246.95</v>
      </c>
      <c r="D6875" s="28" t="n">
        <v>1610</v>
      </c>
      <c r="E6875" s="28" t="s">
        <v>380</v>
      </c>
    </row>
    <row r="6876" customFormat="false" ht="15" hidden="false" customHeight="false" outlineLevel="0" collapsed="false">
      <c r="A6876" s="28" t="n">
        <v>183</v>
      </c>
      <c r="B6876" s="29" t="n">
        <v>45900</v>
      </c>
      <c r="C6876" s="28" t="n">
        <v>32716.71</v>
      </c>
      <c r="D6876" s="28" t="n">
        <v>1610</v>
      </c>
      <c r="E6876" s="28" t="s">
        <v>380</v>
      </c>
    </row>
    <row r="6877" customFormat="false" ht="15" hidden="false" customHeight="false" outlineLevel="0" collapsed="false">
      <c r="A6877" s="28" t="n">
        <v>183</v>
      </c>
      <c r="B6877" s="29" t="n">
        <v>45930</v>
      </c>
      <c r="C6877" s="28" t="n">
        <v>34035.16</v>
      </c>
      <c r="D6877" s="28" t="n">
        <v>1610</v>
      </c>
      <c r="E6877" s="28" t="s">
        <v>380</v>
      </c>
    </row>
    <row r="6878" customFormat="false" ht="15" hidden="false" customHeight="false" outlineLevel="0" collapsed="false">
      <c r="A6878" s="28" t="n">
        <v>183</v>
      </c>
      <c r="B6878" s="29" t="n">
        <v>45961</v>
      </c>
      <c r="C6878" s="28" t="n">
        <v>35314.82</v>
      </c>
      <c r="D6878" s="28" t="n">
        <v>1610</v>
      </c>
      <c r="E6878" s="28" t="s">
        <v>380</v>
      </c>
    </row>
    <row r="6879" customFormat="false" ht="15" hidden="false" customHeight="false" outlineLevel="0" collapsed="false">
      <c r="A6879" s="28" t="n">
        <v>183</v>
      </c>
      <c r="B6879" s="29" t="n">
        <v>45991</v>
      </c>
      <c r="C6879" s="28" t="n">
        <v>34930.47</v>
      </c>
      <c r="D6879" s="28" t="n">
        <v>0</v>
      </c>
      <c r="E6879" s="28" t="s">
        <v>379</v>
      </c>
    </row>
    <row r="6880" customFormat="false" ht="15" hidden="false" customHeight="false" outlineLevel="0" collapsed="false">
      <c r="A6880" s="28" t="n">
        <v>183</v>
      </c>
      <c r="B6880" s="29" t="n">
        <v>46022</v>
      </c>
      <c r="C6880" s="28" t="n">
        <v>35730.25</v>
      </c>
      <c r="D6880" s="28" t="n">
        <v>1113.37</v>
      </c>
      <c r="E6880" s="28" t="s">
        <v>381</v>
      </c>
    </row>
    <row r="6881" customFormat="false" ht="15" hidden="false" customHeight="false" outlineLevel="0" collapsed="false">
      <c r="A6881" s="28" t="n">
        <v>183</v>
      </c>
      <c r="B6881" s="29" t="n">
        <v>46053</v>
      </c>
      <c r="C6881" s="28" t="n">
        <v>37290.02</v>
      </c>
      <c r="D6881" s="28" t="n">
        <v>1610</v>
      </c>
      <c r="E6881" s="28" t="s">
        <v>380</v>
      </c>
    </row>
    <row r="6882" customFormat="false" ht="15" hidden="false" customHeight="false" outlineLevel="0" collapsed="false">
      <c r="A6882" s="28" t="n">
        <v>183</v>
      </c>
      <c r="B6882" s="29" t="n">
        <v>46081</v>
      </c>
      <c r="C6882" s="28" t="n">
        <v>38630.55</v>
      </c>
      <c r="D6882" s="28" t="n">
        <v>1610</v>
      </c>
      <c r="E6882" s="28" t="s">
        <v>380</v>
      </c>
    </row>
    <row r="6883" customFormat="false" ht="15" hidden="false" customHeight="false" outlineLevel="0" collapsed="false">
      <c r="A6883" s="28" t="n">
        <v>183</v>
      </c>
      <c r="B6883" s="29" t="n">
        <v>46112</v>
      </c>
      <c r="C6883" s="28" t="n">
        <v>38627.27</v>
      </c>
      <c r="D6883" s="28" t="n">
        <v>377.67</v>
      </c>
      <c r="E6883" s="28" t="s">
        <v>381</v>
      </c>
    </row>
    <row r="6884" customFormat="false" ht="15" hidden="false" customHeight="false" outlineLevel="0" collapsed="false">
      <c r="A6884" s="28" t="n">
        <v>183</v>
      </c>
      <c r="B6884" s="29" t="n">
        <v>46142</v>
      </c>
      <c r="C6884" s="28" t="n">
        <v>39858.43</v>
      </c>
      <c r="D6884" s="28" t="n">
        <v>1610</v>
      </c>
      <c r="E6884" s="28" t="s">
        <v>380</v>
      </c>
    </row>
    <row r="6885" customFormat="false" ht="15" hidden="false" customHeight="false" outlineLevel="0" collapsed="false">
      <c r="A6885" s="28" t="n">
        <v>183</v>
      </c>
      <c r="B6885" s="29" t="n">
        <v>46173</v>
      </c>
      <c r="C6885" s="28" t="n">
        <v>41048.49</v>
      </c>
      <c r="D6885" s="28" t="n">
        <v>1610</v>
      </c>
      <c r="E6885" s="28" t="s">
        <v>380</v>
      </c>
    </row>
    <row r="6886" customFormat="false" ht="15" hidden="false" customHeight="false" outlineLevel="0" collapsed="false">
      <c r="A6886" s="28" t="n">
        <v>183</v>
      </c>
      <c r="B6886" s="29" t="n">
        <v>46203</v>
      </c>
      <c r="C6886" s="28" t="n">
        <v>42403.64</v>
      </c>
      <c r="D6886" s="28" t="n">
        <v>1610</v>
      </c>
      <c r="E6886" s="28" t="s">
        <v>380</v>
      </c>
    </row>
    <row r="6887" customFormat="false" ht="15" hidden="false" customHeight="false" outlineLevel="0" collapsed="false">
      <c r="A6887" s="28" t="n">
        <v>183</v>
      </c>
      <c r="B6887" s="29" t="n">
        <v>46234</v>
      </c>
      <c r="C6887" s="28" t="n">
        <v>43353.97</v>
      </c>
      <c r="D6887" s="28" t="n">
        <v>1116.13</v>
      </c>
      <c r="E6887" s="28" t="s">
        <v>381</v>
      </c>
    </row>
    <row r="6888" customFormat="false" ht="15" hidden="false" customHeight="false" outlineLevel="0" collapsed="false">
      <c r="A6888" s="28" t="n">
        <v>183</v>
      </c>
      <c r="B6888" s="29" t="n">
        <v>46265</v>
      </c>
      <c r="C6888" s="28" t="n">
        <v>44820.51</v>
      </c>
      <c r="D6888" s="28" t="n">
        <v>1610</v>
      </c>
      <c r="E6888" s="28" t="s">
        <v>380</v>
      </c>
    </row>
    <row r="6889" customFormat="false" ht="15" hidden="false" customHeight="false" outlineLevel="0" collapsed="false">
      <c r="A6889" s="28" t="n">
        <v>184</v>
      </c>
      <c r="B6889" s="29" t="n">
        <v>44957</v>
      </c>
      <c r="C6889" s="28" t="n">
        <v>15863.15</v>
      </c>
      <c r="D6889" s="28" t="n">
        <v>1820</v>
      </c>
      <c r="E6889" s="28" t="s">
        <v>380</v>
      </c>
    </row>
    <row r="6890" customFormat="false" ht="15" hidden="false" customHeight="false" outlineLevel="0" collapsed="false">
      <c r="A6890" s="28" t="n">
        <v>184</v>
      </c>
      <c r="B6890" s="29" t="n">
        <v>44985</v>
      </c>
      <c r="C6890" s="28" t="n">
        <v>17316.71</v>
      </c>
      <c r="D6890" s="28" t="n">
        <v>1820</v>
      </c>
      <c r="E6890" s="28" t="s">
        <v>380</v>
      </c>
    </row>
    <row r="6891" customFormat="false" ht="15" hidden="false" customHeight="false" outlineLevel="0" collapsed="false">
      <c r="A6891" s="28" t="n">
        <v>184</v>
      </c>
      <c r="B6891" s="29" t="n">
        <v>45016</v>
      </c>
      <c r="C6891" s="28" t="n">
        <v>19012.08</v>
      </c>
      <c r="D6891" s="28" t="n">
        <v>1820</v>
      </c>
      <c r="E6891" s="28" t="s">
        <v>380</v>
      </c>
    </row>
    <row r="6892" customFormat="false" ht="15" hidden="false" customHeight="false" outlineLevel="0" collapsed="false">
      <c r="A6892" s="28" t="n">
        <v>184</v>
      </c>
      <c r="B6892" s="29" t="n">
        <v>45046</v>
      </c>
      <c r="C6892" s="28" t="n">
        <v>20734.72</v>
      </c>
      <c r="D6892" s="28" t="n">
        <v>1820</v>
      </c>
      <c r="E6892" s="28" t="s">
        <v>380</v>
      </c>
    </row>
    <row r="6893" customFormat="false" ht="15" hidden="false" customHeight="false" outlineLevel="0" collapsed="false">
      <c r="A6893" s="28" t="n">
        <v>184</v>
      </c>
      <c r="B6893" s="29" t="n">
        <v>45077</v>
      </c>
      <c r="C6893" s="28" t="n">
        <v>21887.71</v>
      </c>
      <c r="D6893" s="28" t="n">
        <v>1242.01</v>
      </c>
      <c r="E6893" s="28" t="s">
        <v>381</v>
      </c>
    </row>
    <row r="6894" customFormat="false" ht="15" hidden="false" customHeight="false" outlineLevel="0" collapsed="false">
      <c r="A6894" s="28" t="n">
        <v>184</v>
      </c>
      <c r="B6894" s="29" t="n">
        <v>45107</v>
      </c>
      <c r="C6894" s="28" t="n">
        <v>23527.37</v>
      </c>
      <c r="D6894" s="28" t="n">
        <v>1820</v>
      </c>
      <c r="E6894" s="28" t="s">
        <v>380</v>
      </c>
    </row>
    <row r="6895" customFormat="false" ht="15" hidden="false" customHeight="false" outlineLevel="0" collapsed="false">
      <c r="A6895" s="28" t="n">
        <v>184</v>
      </c>
      <c r="B6895" s="29" t="n">
        <v>45138</v>
      </c>
      <c r="C6895" s="28" t="n">
        <v>24846.13</v>
      </c>
      <c r="D6895" s="28" t="n">
        <v>1820</v>
      </c>
      <c r="E6895" s="28" t="s">
        <v>380</v>
      </c>
    </row>
    <row r="6896" customFormat="false" ht="15" hidden="false" customHeight="false" outlineLevel="0" collapsed="false">
      <c r="A6896" s="28" t="n">
        <v>184</v>
      </c>
      <c r="B6896" s="29" t="n">
        <v>45169</v>
      </c>
      <c r="C6896" s="28" t="n">
        <v>26660.36</v>
      </c>
      <c r="D6896" s="28" t="n">
        <v>1820</v>
      </c>
      <c r="E6896" s="28" t="s">
        <v>380</v>
      </c>
    </row>
    <row r="6897" customFormat="false" ht="15" hidden="false" customHeight="false" outlineLevel="0" collapsed="false">
      <c r="A6897" s="28" t="n">
        <v>184</v>
      </c>
      <c r="B6897" s="29" t="n">
        <v>45199</v>
      </c>
      <c r="C6897" s="28" t="n">
        <v>27704.75</v>
      </c>
      <c r="D6897" s="28" t="n">
        <v>1174.96</v>
      </c>
      <c r="E6897" s="28" t="s">
        <v>381</v>
      </c>
    </row>
    <row r="6898" customFormat="false" ht="15" hidden="false" customHeight="false" outlineLevel="0" collapsed="false">
      <c r="A6898" s="28" t="n">
        <v>184</v>
      </c>
      <c r="B6898" s="29" t="n">
        <v>45230</v>
      </c>
      <c r="C6898" s="28" t="n">
        <v>29011.5</v>
      </c>
      <c r="D6898" s="28" t="n">
        <v>1820</v>
      </c>
      <c r="E6898" s="28" t="s">
        <v>380</v>
      </c>
    </row>
    <row r="6899" customFormat="false" ht="15" hidden="false" customHeight="false" outlineLevel="0" collapsed="false">
      <c r="A6899" s="28" t="n">
        <v>184</v>
      </c>
      <c r="B6899" s="29" t="n">
        <v>45260</v>
      </c>
      <c r="C6899" s="28" t="n">
        <v>30507.82</v>
      </c>
      <c r="D6899" s="28" t="n">
        <v>1820</v>
      </c>
      <c r="E6899" s="28" t="s">
        <v>380</v>
      </c>
    </row>
    <row r="6900" customFormat="false" ht="15" hidden="false" customHeight="false" outlineLevel="0" collapsed="false">
      <c r="A6900" s="28" t="n">
        <v>184</v>
      </c>
      <c r="B6900" s="29" t="n">
        <v>45291</v>
      </c>
      <c r="C6900" s="28" t="n">
        <v>31514.13</v>
      </c>
      <c r="D6900" s="28" t="n">
        <v>1236.59</v>
      </c>
      <c r="E6900" s="28" t="s">
        <v>381</v>
      </c>
    </row>
    <row r="6901" customFormat="false" ht="15" hidden="false" customHeight="false" outlineLevel="0" collapsed="false">
      <c r="A6901" s="28" t="n">
        <v>184</v>
      </c>
      <c r="B6901" s="29" t="n">
        <v>45322</v>
      </c>
      <c r="C6901" s="28" t="n">
        <v>33108.86</v>
      </c>
      <c r="D6901" s="28" t="n">
        <v>1820</v>
      </c>
      <c r="E6901" s="28" t="s">
        <v>380</v>
      </c>
    </row>
    <row r="6902" customFormat="false" ht="15" hidden="false" customHeight="false" outlineLevel="0" collapsed="false">
      <c r="A6902" s="28" t="n">
        <v>184</v>
      </c>
      <c r="B6902" s="29" t="n">
        <v>45351</v>
      </c>
      <c r="C6902" s="28" t="n">
        <v>34604.19</v>
      </c>
      <c r="D6902" s="28" t="n">
        <v>1820</v>
      </c>
      <c r="E6902" s="28" t="s">
        <v>380</v>
      </c>
    </row>
    <row r="6903" customFormat="false" ht="15" hidden="false" customHeight="false" outlineLevel="0" collapsed="false">
      <c r="A6903" s="28" t="n">
        <v>184</v>
      </c>
      <c r="B6903" s="29" t="n">
        <v>45382</v>
      </c>
      <c r="C6903" s="28" t="n">
        <v>36377.7</v>
      </c>
      <c r="D6903" s="28" t="n">
        <v>1820</v>
      </c>
      <c r="E6903" s="28" t="s">
        <v>380</v>
      </c>
    </row>
    <row r="6904" customFormat="false" ht="15" hidden="false" customHeight="false" outlineLevel="0" collapsed="false">
      <c r="A6904" s="28" t="n">
        <v>184</v>
      </c>
      <c r="B6904" s="29" t="n">
        <v>45412</v>
      </c>
      <c r="C6904" s="28" t="n">
        <v>36315.39</v>
      </c>
      <c r="D6904" s="28" t="n">
        <v>406.95</v>
      </c>
      <c r="E6904" s="28" t="s">
        <v>381</v>
      </c>
    </row>
    <row r="6905" customFormat="false" ht="15" hidden="false" customHeight="false" outlineLevel="0" collapsed="false">
      <c r="A6905" s="28" t="n">
        <v>184</v>
      </c>
      <c r="B6905" s="29" t="n">
        <v>45443</v>
      </c>
      <c r="C6905" s="28" t="n">
        <v>37856.03</v>
      </c>
      <c r="D6905" s="28" t="n">
        <v>1820</v>
      </c>
      <c r="E6905" s="28" t="s">
        <v>380</v>
      </c>
    </row>
    <row r="6906" customFormat="false" ht="15" hidden="false" customHeight="false" outlineLevel="0" collapsed="false">
      <c r="A6906" s="28" t="n">
        <v>184</v>
      </c>
      <c r="B6906" s="29" t="n">
        <v>45473</v>
      </c>
      <c r="C6906" s="28" t="n">
        <v>39544.27</v>
      </c>
      <c r="D6906" s="28" t="n">
        <v>1820</v>
      </c>
      <c r="E6906" s="28" t="s">
        <v>380</v>
      </c>
    </row>
    <row r="6907" customFormat="false" ht="15" hidden="false" customHeight="false" outlineLevel="0" collapsed="false">
      <c r="A6907" s="28" t="n">
        <v>184</v>
      </c>
      <c r="B6907" s="29" t="n">
        <v>45504</v>
      </c>
      <c r="C6907" s="28" t="n">
        <v>39888.72</v>
      </c>
      <c r="D6907" s="28" t="n">
        <v>817.91</v>
      </c>
      <c r="E6907" s="28" t="s">
        <v>381</v>
      </c>
    </row>
    <row r="6908" customFormat="false" ht="15" hidden="false" customHeight="false" outlineLevel="0" collapsed="false">
      <c r="A6908" s="28" t="n">
        <v>184</v>
      </c>
      <c r="B6908" s="29" t="n">
        <v>45535</v>
      </c>
      <c r="C6908" s="28" t="n">
        <v>41411.53</v>
      </c>
      <c r="D6908" s="28" t="n">
        <v>1820</v>
      </c>
      <c r="E6908" s="28" t="s">
        <v>380</v>
      </c>
    </row>
    <row r="6909" customFormat="false" ht="15" hidden="false" customHeight="false" outlineLevel="0" collapsed="false">
      <c r="A6909" s="28" t="n">
        <v>184</v>
      </c>
      <c r="B6909" s="29" t="n">
        <v>45565</v>
      </c>
      <c r="C6909" s="28" t="n">
        <v>42999.86</v>
      </c>
      <c r="D6909" s="28" t="n">
        <v>1820</v>
      </c>
      <c r="E6909" s="28" t="s">
        <v>380</v>
      </c>
    </row>
    <row r="6910" customFormat="false" ht="15" hidden="false" customHeight="false" outlineLevel="0" collapsed="false">
      <c r="A6910" s="28" t="n">
        <v>184</v>
      </c>
      <c r="B6910" s="29" t="n">
        <v>45596</v>
      </c>
      <c r="C6910" s="28" t="n">
        <v>44644.88</v>
      </c>
      <c r="D6910" s="28" t="n">
        <v>1820</v>
      </c>
      <c r="E6910" s="28" t="s">
        <v>380</v>
      </c>
    </row>
    <row r="6911" customFormat="false" ht="15" hidden="false" customHeight="false" outlineLevel="0" collapsed="false">
      <c r="A6911" s="28" t="n">
        <v>184</v>
      </c>
      <c r="B6911" s="29" t="n">
        <v>45626</v>
      </c>
      <c r="C6911" s="28" t="n">
        <v>45672.85</v>
      </c>
      <c r="D6911" s="28" t="n">
        <v>1069.31</v>
      </c>
      <c r="E6911" s="28" t="s">
        <v>381</v>
      </c>
    </row>
    <row r="6912" customFormat="false" ht="15" hidden="false" customHeight="false" outlineLevel="0" collapsed="false">
      <c r="A6912" s="28" t="n">
        <v>184</v>
      </c>
      <c r="B6912" s="29" t="n">
        <v>45657</v>
      </c>
      <c r="C6912" s="28" t="n">
        <v>47483.62</v>
      </c>
      <c r="D6912" s="28" t="n">
        <v>1820</v>
      </c>
      <c r="E6912" s="28" t="s">
        <v>380</v>
      </c>
    </row>
    <row r="6913" customFormat="false" ht="15" hidden="false" customHeight="false" outlineLevel="0" collapsed="false">
      <c r="A6913" s="28" t="n">
        <v>184</v>
      </c>
      <c r="B6913" s="29" t="n">
        <v>45688</v>
      </c>
      <c r="C6913" s="28" t="n">
        <v>48856.66</v>
      </c>
      <c r="D6913" s="28" t="n">
        <v>571.68</v>
      </c>
      <c r="E6913" s="28" t="s">
        <v>381</v>
      </c>
    </row>
    <row r="6914" customFormat="false" ht="15" hidden="false" customHeight="false" outlineLevel="0" collapsed="false">
      <c r="A6914" s="28" t="n">
        <v>184</v>
      </c>
      <c r="B6914" s="29" t="n">
        <v>45716</v>
      </c>
      <c r="C6914" s="28" t="n">
        <v>50523.67</v>
      </c>
      <c r="D6914" s="28" t="n">
        <v>769.76</v>
      </c>
      <c r="E6914" s="28" t="s">
        <v>381</v>
      </c>
    </row>
    <row r="6915" customFormat="false" ht="15" hidden="false" customHeight="false" outlineLevel="0" collapsed="false">
      <c r="A6915" s="28" t="n">
        <v>184</v>
      </c>
      <c r="B6915" s="29" t="n">
        <v>45747</v>
      </c>
      <c r="C6915" s="28" t="n">
        <v>52165.63</v>
      </c>
      <c r="D6915" s="28" t="n">
        <v>1820</v>
      </c>
      <c r="E6915" s="28" t="s">
        <v>380</v>
      </c>
    </row>
    <row r="6916" customFormat="false" ht="15" hidden="false" customHeight="false" outlineLevel="0" collapsed="false">
      <c r="A6916" s="28" t="n">
        <v>184</v>
      </c>
      <c r="B6916" s="29" t="n">
        <v>45777</v>
      </c>
      <c r="C6916" s="28" t="n">
        <v>53915.03</v>
      </c>
      <c r="D6916" s="28" t="n">
        <v>1820</v>
      </c>
      <c r="E6916" s="28" t="s">
        <v>380</v>
      </c>
    </row>
    <row r="6917" customFormat="false" ht="15" hidden="false" customHeight="false" outlineLevel="0" collapsed="false">
      <c r="A6917" s="28" t="n">
        <v>184</v>
      </c>
      <c r="B6917" s="29" t="n">
        <v>45808</v>
      </c>
      <c r="C6917" s="28" t="n">
        <v>55466.94</v>
      </c>
      <c r="D6917" s="28" t="n">
        <v>1820</v>
      </c>
      <c r="E6917" s="28" t="s">
        <v>380</v>
      </c>
    </row>
    <row r="6918" customFormat="false" ht="15" hidden="false" customHeight="false" outlineLevel="0" collapsed="false">
      <c r="A6918" s="28" t="n">
        <v>184</v>
      </c>
      <c r="B6918" s="29" t="n">
        <v>45838</v>
      </c>
      <c r="C6918" s="28" t="n">
        <v>57035.34</v>
      </c>
      <c r="D6918" s="28" t="n">
        <v>1820</v>
      </c>
      <c r="E6918" s="28" t="s">
        <v>380</v>
      </c>
    </row>
    <row r="6919" customFormat="false" ht="15" hidden="false" customHeight="false" outlineLevel="0" collapsed="false">
      <c r="A6919" s="28" t="n">
        <v>184</v>
      </c>
      <c r="B6919" s="29" t="n">
        <v>45869</v>
      </c>
      <c r="C6919" s="28" t="n">
        <v>56529.74</v>
      </c>
      <c r="D6919" s="28" t="n">
        <v>0</v>
      </c>
      <c r="E6919" s="28" t="s">
        <v>379</v>
      </c>
    </row>
    <row r="6920" customFormat="false" ht="15" hidden="false" customHeight="false" outlineLevel="0" collapsed="false">
      <c r="A6920" s="28" t="n">
        <v>184</v>
      </c>
      <c r="B6920" s="29" t="n">
        <v>45900</v>
      </c>
      <c r="C6920" s="28" t="n">
        <v>58114.14</v>
      </c>
      <c r="D6920" s="28" t="n">
        <v>1820</v>
      </c>
      <c r="E6920" s="28" t="s">
        <v>380</v>
      </c>
    </row>
    <row r="6921" customFormat="false" ht="15" hidden="false" customHeight="false" outlineLevel="0" collapsed="false">
      <c r="A6921" s="28" t="n">
        <v>184</v>
      </c>
      <c r="B6921" s="29" t="n">
        <v>45930</v>
      </c>
      <c r="C6921" s="28" t="n">
        <v>59681.52</v>
      </c>
      <c r="D6921" s="28" t="n">
        <v>1820</v>
      </c>
      <c r="E6921" s="28" t="s">
        <v>380</v>
      </c>
    </row>
    <row r="6922" customFormat="false" ht="15" hidden="false" customHeight="false" outlineLevel="0" collapsed="false">
      <c r="A6922" s="28" t="n">
        <v>184</v>
      </c>
      <c r="B6922" s="29" t="n">
        <v>45961</v>
      </c>
      <c r="C6922" s="28" t="n">
        <v>60491.69</v>
      </c>
      <c r="D6922" s="28" t="n">
        <v>971.69</v>
      </c>
      <c r="E6922" s="28" t="s">
        <v>381</v>
      </c>
    </row>
    <row r="6923" customFormat="false" ht="15" hidden="false" customHeight="false" outlineLevel="0" collapsed="false">
      <c r="A6923" s="28" t="n">
        <v>184</v>
      </c>
      <c r="B6923" s="29" t="n">
        <v>45991</v>
      </c>
      <c r="C6923" s="28" t="n">
        <v>60305.71</v>
      </c>
      <c r="D6923" s="28" t="n">
        <v>0</v>
      </c>
      <c r="E6923" s="28" t="s">
        <v>379</v>
      </c>
    </row>
    <row r="6924" customFormat="false" ht="15" hidden="false" customHeight="false" outlineLevel="0" collapsed="false">
      <c r="A6924" s="28" t="n">
        <v>184</v>
      </c>
      <c r="B6924" s="29" t="n">
        <v>46022</v>
      </c>
      <c r="C6924" s="28" t="n">
        <v>61814.47</v>
      </c>
      <c r="D6924" s="28" t="n">
        <v>1820</v>
      </c>
      <c r="E6924" s="28" t="s">
        <v>380</v>
      </c>
    </row>
    <row r="6925" customFormat="false" ht="15" hidden="false" customHeight="false" outlineLevel="0" collapsed="false">
      <c r="A6925" s="28" t="n">
        <v>184</v>
      </c>
      <c r="B6925" s="29" t="n">
        <v>46053</v>
      </c>
      <c r="C6925" s="28" t="n">
        <v>61800.59</v>
      </c>
      <c r="D6925" s="28" t="n">
        <v>0</v>
      </c>
      <c r="E6925" s="28" t="s">
        <v>379</v>
      </c>
    </row>
    <row r="6926" customFormat="false" ht="15" hidden="false" customHeight="false" outlineLevel="0" collapsed="false">
      <c r="A6926" s="28" t="n">
        <v>184</v>
      </c>
      <c r="B6926" s="29" t="n">
        <v>46081</v>
      </c>
      <c r="C6926" s="28" t="n">
        <v>63131.07</v>
      </c>
      <c r="D6926" s="28" t="n">
        <v>1820</v>
      </c>
      <c r="E6926" s="28" t="s">
        <v>380</v>
      </c>
    </row>
    <row r="6927" customFormat="false" ht="15" hidden="false" customHeight="false" outlineLevel="0" collapsed="false">
      <c r="A6927" s="28" t="n">
        <v>184</v>
      </c>
      <c r="B6927" s="29" t="n">
        <v>46112</v>
      </c>
      <c r="C6927" s="28" t="n">
        <v>64607.53</v>
      </c>
      <c r="D6927" s="28" t="n">
        <v>1820</v>
      </c>
      <c r="E6927" s="28" t="s">
        <v>380</v>
      </c>
    </row>
    <row r="6928" customFormat="false" ht="15" hidden="false" customHeight="false" outlineLevel="0" collapsed="false">
      <c r="A6928" s="28" t="n">
        <v>184</v>
      </c>
      <c r="B6928" s="29" t="n">
        <v>46142</v>
      </c>
      <c r="C6928" s="28" t="n">
        <v>66039.83</v>
      </c>
      <c r="D6928" s="28" t="n">
        <v>1820</v>
      </c>
      <c r="E6928" s="28" t="s">
        <v>380</v>
      </c>
    </row>
    <row r="6929" customFormat="false" ht="15" hidden="false" customHeight="false" outlineLevel="0" collapsed="false">
      <c r="A6929" s="28" t="n">
        <v>184</v>
      </c>
      <c r="B6929" s="29" t="n">
        <v>46173</v>
      </c>
      <c r="C6929" s="28" t="n">
        <v>67797.19</v>
      </c>
      <c r="D6929" s="28" t="n">
        <v>1820</v>
      </c>
      <c r="E6929" s="28" t="s">
        <v>380</v>
      </c>
    </row>
    <row r="6930" customFormat="false" ht="15" hidden="false" customHeight="false" outlineLevel="0" collapsed="false">
      <c r="A6930" s="28" t="n">
        <v>184</v>
      </c>
      <c r="B6930" s="29" t="n">
        <v>46203</v>
      </c>
      <c r="C6930" s="28" t="n">
        <v>69139.26</v>
      </c>
      <c r="D6930" s="28" t="n">
        <v>1820</v>
      </c>
      <c r="E6930" s="28" t="s">
        <v>380</v>
      </c>
    </row>
    <row r="6931" customFormat="false" ht="15" hidden="false" customHeight="false" outlineLevel="0" collapsed="false">
      <c r="A6931" s="28" t="n">
        <v>184</v>
      </c>
      <c r="B6931" s="29" t="n">
        <v>46234</v>
      </c>
      <c r="C6931" s="28" t="n">
        <v>68982.98</v>
      </c>
      <c r="D6931" s="28" t="n">
        <v>0</v>
      </c>
      <c r="E6931" s="28" t="s">
        <v>379</v>
      </c>
    </row>
    <row r="6932" customFormat="false" ht="15" hidden="false" customHeight="false" outlineLevel="0" collapsed="false">
      <c r="A6932" s="28" t="n">
        <v>184</v>
      </c>
      <c r="B6932" s="29" t="n">
        <v>46265</v>
      </c>
      <c r="C6932" s="28" t="n">
        <v>70680.54</v>
      </c>
      <c r="D6932" s="28" t="n">
        <v>1820</v>
      </c>
      <c r="E6932" s="28" t="s">
        <v>380</v>
      </c>
    </row>
    <row r="6933" customFormat="false" ht="15" hidden="false" customHeight="false" outlineLevel="0" collapsed="false">
      <c r="A6933" s="28" t="n">
        <v>185</v>
      </c>
      <c r="B6933" s="29" t="n">
        <v>45688</v>
      </c>
      <c r="C6933" s="28" t="n">
        <v>8079.43</v>
      </c>
      <c r="D6933" s="28" t="n">
        <v>1760</v>
      </c>
      <c r="E6933" s="28" t="s">
        <v>380</v>
      </c>
    </row>
    <row r="6934" customFormat="false" ht="15" hidden="false" customHeight="false" outlineLevel="0" collapsed="false">
      <c r="A6934" s="28" t="n">
        <v>185</v>
      </c>
      <c r="B6934" s="29" t="n">
        <v>45716</v>
      </c>
      <c r="C6934" s="28" t="n">
        <v>9489.47</v>
      </c>
      <c r="D6934" s="28" t="n">
        <v>1760</v>
      </c>
      <c r="E6934" s="28" t="s">
        <v>380</v>
      </c>
    </row>
    <row r="6935" customFormat="false" ht="15" hidden="false" customHeight="false" outlineLevel="0" collapsed="false">
      <c r="A6935" s="28" t="n">
        <v>185</v>
      </c>
      <c r="B6935" s="29" t="n">
        <v>45747</v>
      </c>
      <c r="C6935" s="28" t="n">
        <v>10822.32</v>
      </c>
      <c r="D6935" s="28" t="n">
        <v>1760</v>
      </c>
      <c r="E6935" s="28" t="s">
        <v>380</v>
      </c>
    </row>
    <row r="6936" customFormat="false" ht="15" hidden="false" customHeight="false" outlineLevel="0" collapsed="false">
      <c r="A6936" s="28" t="n">
        <v>185</v>
      </c>
      <c r="B6936" s="29" t="n">
        <v>45777</v>
      </c>
      <c r="C6936" s="28" t="n">
        <v>12343.07</v>
      </c>
      <c r="D6936" s="28" t="n">
        <v>1760</v>
      </c>
      <c r="E6936" s="28" t="s">
        <v>380</v>
      </c>
    </row>
    <row r="6937" customFormat="false" ht="15" hidden="false" customHeight="false" outlineLevel="0" collapsed="false">
      <c r="A6937" s="28" t="n">
        <v>185</v>
      </c>
      <c r="B6937" s="29" t="n">
        <v>45808</v>
      </c>
      <c r="C6937" s="28" t="n">
        <v>13823.44</v>
      </c>
      <c r="D6937" s="28" t="n">
        <v>1760</v>
      </c>
      <c r="E6937" s="28" t="s">
        <v>380</v>
      </c>
    </row>
    <row r="6938" customFormat="false" ht="15" hidden="false" customHeight="false" outlineLevel="0" collapsed="false">
      <c r="A6938" s="28" t="n">
        <v>185</v>
      </c>
      <c r="B6938" s="29" t="n">
        <v>45838</v>
      </c>
      <c r="C6938" s="28" t="n">
        <v>13736.83</v>
      </c>
      <c r="D6938" s="28" t="n">
        <v>0</v>
      </c>
      <c r="E6938" s="28" t="s">
        <v>379</v>
      </c>
    </row>
    <row r="6939" customFormat="false" ht="15" hidden="false" customHeight="false" outlineLevel="0" collapsed="false">
      <c r="A6939" s="28" t="n">
        <v>185</v>
      </c>
      <c r="B6939" s="29" t="n">
        <v>45869</v>
      </c>
      <c r="C6939" s="28" t="n">
        <v>15288.61</v>
      </c>
      <c r="D6939" s="28" t="n">
        <v>1760</v>
      </c>
      <c r="E6939" s="28" t="s">
        <v>380</v>
      </c>
    </row>
    <row r="6940" customFormat="false" ht="15" hidden="false" customHeight="false" outlineLevel="0" collapsed="false">
      <c r="A6940" s="28" t="n">
        <v>185</v>
      </c>
      <c r="B6940" s="29" t="n">
        <v>45900</v>
      </c>
      <c r="C6940" s="28" t="n">
        <v>16587.31</v>
      </c>
      <c r="D6940" s="28" t="n">
        <v>1760</v>
      </c>
      <c r="E6940" s="28" t="s">
        <v>380</v>
      </c>
    </row>
    <row r="6941" customFormat="false" ht="15" hidden="false" customHeight="false" outlineLevel="0" collapsed="false">
      <c r="A6941" s="28" t="n">
        <v>185</v>
      </c>
      <c r="B6941" s="29" t="n">
        <v>45930</v>
      </c>
      <c r="C6941" s="28" t="n">
        <v>17972.55</v>
      </c>
      <c r="D6941" s="28" t="n">
        <v>1760</v>
      </c>
      <c r="E6941" s="28" t="s">
        <v>380</v>
      </c>
    </row>
    <row r="6942" customFormat="false" ht="15" hidden="false" customHeight="false" outlineLevel="0" collapsed="false">
      <c r="A6942" s="28" t="n">
        <v>185</v>
      </c>
      <c r="B6942" s="29" t="n">
        <v>45961</v>
      </c>
      <c r="C6942" s="28" t="n">
        <v>19293.13</v>
      </c>
      <c r="D6942" s="28" t="n">
        <v>1760</v>
      </c>
      <c r="E6942" s="28" t="s">
        <v>380</v>
      </c>
    </row>
    <row r="6943" customFormat="false" ht="15" hidden="false" customHeight="false" outlineLevel="0" collapsed="false">
      <c r="A6943" s="28" t="n">
        <v>185</v>
      </c>
      <c r="B6943" s="29" t="n">
        <v>45991</v>
      </c>
      <c r="C6943" s="28" t="n">
        <v>20897.16</v>
      </c>
      <c r="D6943" s="28" t="n">
        <v>1760</v>
      </c>
      <c r="E6943" s="28" t="s">
        <v>380</v>
      </c>
    </row>
    <row r="6944" customFormat="false" ht="15" hidden="false" customHeight="false" outlineLevel="0" collapsed="false">
      <c r="A6944" s="28" t="n">
        <v>185</v>
      </c>
      <c r="B6944" s="29" t="n">
        <v>46022</v>
      </c>
      <c r="C6944" s="28" t="n">
        <v>22578.52</v>
      </c>
      <c r="D6944" s="28" t="n">
        <v>1760</v>
      </c>
      <c r="E6944" s="28" t="s">
        <v>380</v>
      </c>
    </row>
    <row r="6945" customFormat="false" ht="15" hidden="false" customHeight="false" outlineLevel="0" collapsed="false">
      <c r="A6945" s="28" t="n">
        <v>185</v>
      </c>
      <c r="B6945" s="29" t="n">
        <v>46053</v>
      </c>
      <c r="C6945" s="28" t="n">
        <v>24317.21</v>
      </c>
      <c r="D6945" s="28" t="n">
        <v>1760</v>
      </c>
      <c r="E6945" s="28" t="s">
        <v>380</v>
      </c>
    </row>
    <row r="6946" customFormat="false" ht="15" hidden="false" customHeight="false" outlineLevel="0" collapsed="false">
      <c r="A6946" s="28" t="n">
        <v>185</v>
      </c>
      <c r="B6946" s="29" t="n">
        <v>46081</v>
      </c>
      <c r="C6946" s="28" t="n">
        <v>26005.66</v>
      </c>
      <c r="D6946" s="28" t="n">
        <v>1760</v>
      </c>
      <c r="E6946" s="28" t="s">
        <v>380</v>
      </c>
    </row>
    <row r="6947" customFormat="false" ht="15" hidden="false" customHeight="false" outlineLevel="0" collapsed="false">
      <c r="A6947" s="28" t="n">
        <v>185</v>
      </c>
      <c r="B6947" s="29" t="n">
        <v>46112</v>
      </c>
      <c r="C6947" s="28" t="n">
        <v>27361.72</v>
      </c>
      <c r="D6947" s="28" t="n">
        <v>1760</v>
      </c>
      <c r="E6947" s="28" t="s">
        <v>380</v>
      </c>
    </row>
    <row r="6948" customFormat="false" ht="15" hidden="false" customHeight="false" outlineLevel="0" collapsed="false">
      <c r="A6948" s="28" t="n">
        <v>185</v>
      </c>
      <c r="B6948" s="29" t="n">
        <v>46142</v>
      </c>
      <c r="C6948" s="28" t="n">
        <v>28107.78</v>
      </c>
      <c r="D6948" s="28" t="n">
        <v>759.64</v>
      </c>
      <c r="E6948" s="28" t="s">
        <v>381</v>
      </c>
    </row>
    <row r="6949" customFormat="false" ht="15" hidden="false" customHeight="false" outlineLevel="0" collapsed="false">
      <c r="A6949" s="28" t="n">
        <v>185</v>
      </c>
      <c r="B6949" s="29" t="n">
        <v>46173</v>
      </c>
      <c r="C6949" s="28" t="n">
        <v>29579</v>
      </c>
      <c r="D6949" s="28" t="n">
        <v>1760</v>
      </c>
      <c r="E6949" s="28" t="s">
        <v>380</v>
      </c>
    </row>
    <row r="6950" customFormat="false" ht="15" hidden="false" customHeight="false" outlineLevel="0" collapsed="false">
      <c r="A6950" s="28" t="n">
        <v>185</v>
      </c>
      <c r="B6950" s="29" t="n">
        <v>46203</v>
      </c>
      <c r="C6950" s="28" t="n">
        <v>31309.07</v>
      </c>
      <c r="D6950" s="28" t="n">
        <v>1760</v>
      </c>
      <c r="E6950" s="28" t="s">
        <v>380</v>
      </c>
    </row>
    <row r="6951" customFormat="false" ht="15" hidden="false" customHeight="false" outlineLevel="0" collapsed="false">
      <c r="A6951" s="28" t="n">
        <v>185</v>
      </c>
      <c r="B6951" s="29" t="n">
        <v>46234</v>
      </c>
      <c r="C6951" s="28" t="n">
        <v>31526.81</v>
      </c>
      <c r="D6951" s="28" t="n">
        <v>670.89</v>
      </c>
      <c r="E6951" s="28" t="s">
        <v>381</v>
      </c>
    </row>
    <row r="6952" customFormat="false" ht="15" hidden="false" customHeight="false" outlineLevel="0" collapsed="false">
      <c r="A6952" s="28" t="n">
        <v>185</v>
      </c>
      <c r="B6952" s="29" t="n">
        <v>46265</v>
      </c>
      <c r="C6952" s="28" t="n">
        <v>32791.97</v>
      </c>
      <c r="D6952" s="28" t="n">
        <v>1760</v>
      </c>
      <c r="E6952" s="28" t="s">
        <v>380</v>
      </c>
    </row>
    <row r="6953" customFormat="false" ht="15" hidden="false" customHeight="false" outlineLevel="0" collapsed="false">
      <c r="A6953" s="28" t="n">
        <v>186</v>
      </c>
      <c r="B6953" s="29" t="n">
        <v>45535</v>
      </c>
      <c r="C6953" s="28" t="n">
        <v>13559.59</v>
      </c>
      <c r="D6953" s="28" t="n">
        <v>1470</v>
      </c>
      <c r="E6953" s="28" t="s">
        <v>380</v>
      </c>
    </row>
    <row r="6954" customFormat="false" ht="15" hidden="false" customHeight="false" outlineLevel="0" collapsed="false">
      <c r="A6954" s="28" t="n">
        <v>186</v>
      </c>
      <c r="B6954" s="29" t="n">
        <v>45565</v>
      </c>
      <c r="C6954" s="28" t="n">
        <v>13555.35</v>
      </c>
      <c r="D6954" s="28" t="n">
        <v>0</v>
      </c>
      <c r="E6954" s="28" t="s">
        <v>379</v>
      </c>
    </row>
    <row r="6955" customFormat="false" ht="15" hidden="false" customHeight="false" outlineLevel="0" collapsed="false">
      <c r="A6955" s="28" t="n">
        <v>186</v>
      </c>
      <c r="B6955" s="29" t="n">
        <v>45596</v>
      </c>
      <c r="C6955" s="28" t="n">
        <v>14768.36</v>
      </c>
      <c r="D6955" s="28" t="n">
        <v>1470</v>
      </c>
      <c r="E6955" s="28" t="s">
        <v>380</v>
      </c>
    </row>
    <row r="6956" customFormat="false" ht="15" hidden="false" customHeight="false" outlineLevel="0" collapsed="false">
      <c r="A6956" s="28" t="n">
        <v>186</v>
      </c>
      <c r="B6956" s="29" t="n">
        <v>45626</v>
      </c>
      <c r="C6956" s="28" t="n">
        <v>14575.86</v>
      </c>
      <c r="D6956" s="28" t="n">
        <v>0</v>
      </c>
      <c r="E6956" s="28" t="s">
        <v>379</v>
      </c>
    </row>
    <row r="6957" customFormat="false" ht="15" hidden="false" customHeight="false" outlineLevel="0" collapsed="false">
      <c r="A6957" s="28" t="n">
        <v>186</v>
      </c>
      <c r="B6957" s="29" t="n">
        <v>45657</v>
      </c>
      <c r="C6957" s="28" t="n">
        <v>15677.41</v>
      </c>
      <c r="D6957" s="28" t="n">
        <v>1470</v>
      </c>
      <c r="E6957" s="28" t="s">
        <v>380</v>
      </c>
    </row>
    <row r="6958" customFormat="false" ht="15" hidden="false" customHeight="false" outlineLevel="0" collapsed="false">
      <c r="A6958" s="28" t="n">
        <v>186</v>
      </c>
      <c r="B6958" s="29" t="n">
        <v>45688</v>
      </c>
      <c r="C6958" s="28" t="n">
        <v>16893.45</v>
      </c>
      <c r="D6958" s="28" t="n">
        <v>1470</v>
      </c>
      <c r="E6958" s="28" t="s">
        <v>380</v>
      </c>
    </row>
    <row r="6959" customFormat="false" ht="15" hidden="false" customHeight="false" outlineLevel="0" collapsed="false">
      <c r="A6959" s="28" t="n">
        <v>186</v>
      </c>
      <c r="B6959" s="29" t="n">
        <v>45716</v>
      </c>
      <c r="C6959" s="28" t="n">
        <v>18011.88</v>
      </c>
      <c r="D6959" s="28" t="n">
        <v>1470</v>
      </c>
      <c r="E6959" s="28" t="s">
        <v>380</v>
      </c>
    </row>
    <row r="6960" customFormat="false" ht="15" hidden="false" customHeight="false" outlineLevel="0" collapsed="false">
      <c r="A6960" s="28" t="n">
        <v>186</v>
      </c>
      <c r="B6960" s="29" t="n">
        <v>45747</v>
      </c>
      <c r="C6960" s="28" t="n">
        <v>19238.59</v>
      </c>
      <c r="D6960" s="28" t="n">
        <v>1470</v>
      </c>
      <c r="E6960" s="28" t="s">
        <v>380</v>
      </c>
    </row>
    <row r="6961" customFormat="false" ht="15" hidden="false" customHeight="false" outlineLevel="0" collapsed="false">
      <c r="A6961" s="28" t="n">
        <v>186</v>
      </c>
      <c r="B6961" s="29" t="n">
        <v>45777</v>
      </c>
      <c r="C6961" s="28" t="n">
        <v>20391.76</v>
      </c>
      <c r="D6961" s="28" t="n">
        <v>1470</v>
      </c>
      <c r="E6961" s="28" t="s">
        <v>380</v>
      </c>
    </row>
    <row r="6962" customFormat="false" ht="15" hidden="false" customHeight="false" outlineLevel="0" collapsed="false">
      <c r="A6962" s="28" t="n">
        <v>186</v>
      </c>
      <c r="B6962" s="29" t="n">
        <v>45808</v>
      </c>
      <c r="C6962" s="28" t="n">
        <v>21705.83</v>
      </c>
      <c r="D6962" s="28" t="n">
        <v>1470</v>
      </c>
      <c r="E6962" s="28" t="s">
        <v>380</v>
      </c>
    </row>
    <row r="6963" customFormat="false" ht="15" hidden="false" customHeight="false" outlineLevel="0" collapsed="false">
      <c r="A6963" s="28" t="n">
        <v>186</v>
      </c>
      <c r="B6963" s="29" t="n">
        <v>45838</v>
      </c>
      <c r="C6963" s="28" t="n">
        <v>22918.73</v>
      </c>
      <c r="D6963" s="28" t="n">
        <v>1470</v>
      </c>
      <c r="E6963" s="28" t="s">
        <v>380</v>
      </c>
    </row>
    <row r="6964" customFormat="false" ht="15" hidden="false" customHeight="false" outlineLevel="0" collapsed="false">
      <c r="A6964" s="28" t="n">
        <v>186</v>
      </c>
      <c r="B6964" s="29" t="n">
        <v>45869</v>
      </c>
      <c r="C6964" s="28" t="n">
        <v>24376.86</v>
      </c>
      <c r="D6964" s="28" t="n">
        <v>1470</v>
      </c>
      <c r="E6964" s="28" t="s">
        <v>380</v>
      </c>
    </row>
    <row r="6965" customFormat="false" ht="15" hidden="false" customHeight="false" outlineLevel="0" collapsed="false">
      <c r="A6965" s="28" t="n">
        <v>186</v>
      </c>
      <c r="B6965" s="29" t="n">
        <v>45900</v>
      </c>
      <c r="C6965" s="28" t="n">
        <v>24619.85</v>
      </c>
      <c r="D6965" s="28" t="n">
        <v>645.66</v>
      </c>
      <c r="E6965" s="28" t="s">
        <v>381</v>
      </c>
    </row>
    <row r="6966" customFormat="false" ht="15" hidden="false" customHeight="false" outlineLevel="0" collapsed="false">
      <c r="A6966" s="28" t="n">
        <v>186</v>
      </c>
      <c r="B6966" s="29" t="n">
        <v>45930</v>
      </c>
      <c r="C6966" s="28" t="n">
        <v>25736.84</v>
      </c>
      <c r="D6966" s="28" t="n">
        <v>1470</v>
      </c>
      <c r="E6966" s="28" t="s">
        <v>380</v>
      </c>
    </row>
    <row r="6967" customFormat="false" ht="15" hidden="false" customHeight="false" outlineLevel="0" collapsed="false">
      <c r="A6967" s="28" t="n">
        <v>186</v>
      </c>
      <c r="B6967" s="29" t="n">
        <v>45961</v>
      </c>
      <c r="C6967" s="28" t="n">
        <v>26808.07</v>
      </c>
      <c r="D6967" s="28" t="n">
        <v>1470</v>
      </c>
      <c r="E6967" s="28" t="s">
        <v>380</v>
      </c>
    </row>
    <row r="6968" customFormat="false" ht="15" hidden="false" customHeight="false" outlineLevel="0" collapsed="false">
      <c r="A6968" s="28" t="n">
        <v>186</v>
      </c>
      <c r="B6968" s="29" t="n">
        <v>45991</v>
      </c>
      <c r="C6968" s="28" t="n">
        <v>28098.74</v>
      </c>
      <c r="D6968" s="28" t="n">
        <v>41.74</v>
      </c>
      <c r="E6968" s="28" t="s">
        <v>379</v>
      </c>
    </row>
    <row r="6969" customFormat="false" ht="15" hidden="false" customHeight="false" outlineLevel="0" collapsed="false">
      <c r="A6969" s="28" t="n">
        <v>186</v>
      </c>
      <c r="B6969" s="29" t="n">
        <v>46022</v>
      </c>
      <c r="C6969" s="28" t="n">
        <v>29171.82</v>
      </c>
      <c r="D6969" s="28" t="n">
        <v>694.37</v>
      </c>
      <c r="E6969" s="28" t="s">
        <v>381</v>
      </c>
    </row>
    <row r="6970" customFormat="false" ht="15" hidden="false" customHeight="false" outlineLevel="0" collapsed="false">
      <c r="A6970" s="28" t="n">
        <v>186</v>
      </c>
      <c r="B6970" s="29" t="n">
        <v>46053</v>
      </c>
      <c r="C6970" s="28" t="n">
        <v>30215.58</v>
      </c>
      <c r="D6970" s="28" t="n">
        <v>1470</v>
      </c>
      <c r="E6970" s="28" t="s">
        <v>380</v>
      </c>
    </row>
    <row r="6971" customFormat="false" ht="15" hidden="false" customHeight="false" outlineLevel="0" collapsed="false">
      <c r="A6971" s="28" t="n">
        <v>186</v>
      </c>
      <c r="B6971" s="29" t="n">
        <v>46081</v>
      </c>
      <c r="C6971" s="28" t="n">
        <v>31332.82</v>
      </c>
      <c r="D6971" s="28" t="n">
        <v>1470</v>
      </c>
      <c r="E6971" s="28" t="s">
        <v>380</v>
      </c>
    </row>
    <row r="6972" customFormat="false" ht="15" hidden="false" customHeight="false" outlineLevel="0" collapsed="false">
      <c r="A6972" s="28" t="n">
        <v>186</v>
      </c>
      <c r="B6972" s="29" t="n">
        <v>46112</v>
      </c>
      <c r="C6972" s="28" t="n">
        <v>32480.95</v>
      </c>
      <c r="D6972" s="28" t="n">
        <v>1470</v>
      </c>
      <c r="E6972" s="28" t="s">
        <v>380</v>
      </c>
    </row>
    <row r="6973" customFormat="false" ht="15" hidden="false" customHeight="false" outlineLevel="0" collapsed="false">
      <c r="A6973" s="28" t="n">
        <v>186</v>
      </c>
      <c r="B6973" s="29" t="n">
        <v>46142</v>
      </c>
      <c r="C6973" s="28" t="n">
        <v>33597.69</v>
      </c>
      <c r="D6973" s="28" t="n">
        <v>1470</v>
      </c>
      <c r="E6973" s="28" t="s">
        <v>380</v>
      </c>
    </row>
    <row r="6974" customFormat="false" ht="15" hidden="false" customHeight="false" outlineLevel="0" collapsed="false">
      <c r="A6974" s="28" t="n">
        <v>186</v>
      </c>
      <c r="B6974" s="29" t="n">
        <v>46173</v>
      </c>
      <c r="C6974" s="28" t="n">
        <v>34859.1</v>
      </c>
      <c r="D6974" s="28" t="n">
        <v>1470</v>
      </c>
      <c r="E6974" s="28" t="s">
        <v>380</v>
      </c>
    </row>
    <row r="6975" customFormat="false" ht="15" hidden="false" customHeight="false" outlineLevel="0" collapsed="false">
      <c r="A6975" s="28" t="n">
        <v>186</v>
      </c>
      <c r="B6975" s="29" t="n">
        <v>46203</v>
      </c>
      <c r="C6975" s="28" t="n">
        <v>36064.14</v>
      </c>
      <c r="D6975" s="28" t="n">
        <v>1470</v>
      </c>
      <c r="E6975" s="28" t="s">
        <v>380</v>
      </c>
    </row>
    <row r="6976" customFormat="false" ht="15" hidden="false" customHeight="false" outlineLevel="0" collapsed="false">
      <c r="A6976" s="28" t="n">
        <v>186</v>
      </c>
      <c r="B6976" s="29" t="n">
        <v>46234</v>
      </c>
      <c r="C6976" s="28" t="n">
        <v>37343.45</v>
      </c>
      <c r="D6976" s="28" t="n">
        <v>1470</v>
      </c>
      <c r="E6976" s="28" t="s">
        <v>380</v>
      </c>
    </row>
    <row r="6977" customFormat="false" ht="15" hidden="false" customHeight="false" outlineLevel="0" collapsed="false">
      <c r="A6977" s="28" t="n">
        <v>186</v>
      </c>
      <c r="B6977" s="29" t="n">
        <v>46265</v>
      </c>
      <c r="C6977" s="28" t="n">
        <v>38609.85</v>
      </c>
      <c r="D6977" s="28" t="n">
        <v>1470</v>
      </c>
      <c r="E6977" s="28" t="s">
        <v>380</v>
      </c>
    </row>
    <row r="6978" customFormat="false" ht="15" hidden="false" customHeight="false" outlineLevel="0" collapsed="false">
      <c r="A6978" s="28" t="n">
        <v>187</v>
      </c>
      <c r="B6978" s="29" t="n">
        <v>44957</v>
      </c>
      <c r="C6978" s="28" t="n">
        <v>10310.46</v>
      </c>
      <c r="D6978" s="28" t="n">
        <v>1410</v>
      </c>
      <c r="E6978" s="28" t="s">
        <v>380</v>
      </c>
    </row>
    <row r="6979" customFormat="false" ht="15" hidden="false" customHeight="false" outlineLevel="0" collapsed="false">
      <c r="A6979" s="28" t="n">
        <v>187</v>
      </c>
      <c r="B6979" s="29" t="n">
        <v>44985</v>
      </c>
      <c r="C6979" s="28" t="n">
        <v>11666.14</v>
      </c>
      <c r="D6979" s="28" t="n">
        <v>1410</v>
      </c>
      <c r="E6979" s="28" t="s">
        <v>380</v>
      </c>
    </row>
    <row r="6980" customFormat="false" ht="15" hidden="false" customHeight="false" outlineLevel="0" collapsed="false">
      <c r="A6980" s="28" t="n">
        <v>187</v>
      </c>
      <c r="B6980" s="29" t="n">
        <v>45016</v>
      </c>
      <c r="C6980" s="28" t="n">
        <v>13012.38</v>
      </c>
      <c r="D6980" s="28" t="n">
        <v>1410</v>
      </c>
      <c r="E6980" s="28" t="s">
        <v>380</v>
      </c>
    </row>
    <row r="6981" customFormat="false" ht="15" hidden="false" customHeight="false" outlineLevel="0" collapsed="false">
      <c r="A6981" s="28" t="n">
        <v>187</v>
      </c>
      <c r="B6981" s="29" t="n">
        <v>45046</v>
      </c>
      <c r="C6981" s="28" t="n">
        <v>14160.44</v>
      </c>
      <c r="D6981" s="28" t="n">
        <v>1410</v>
      </c>
      <c r="E6981" s="28" t="s">
        <v>380</v>
      </c>
    </row>
    <row r="6982" customFormat="false" ht="15" hidden="false" customHeight="false" outlineLevel="0" collapsed="false">
      <c r="A6982" s="28" t="n">
        <v>187</v>
      </c>
      <c r="B6982" s="29" t="n">
        <v>45077</v>
      </c>
      <c r="C6982" s="28" t="n">
        <v>14728.85</v>
      </c>
      <c r="D6982" s="28" t="n">
        <v>780.96</v>
      </c>
      <c r="E6982" s="28" t="s">
        <v>381</v>
      </c>
    </row>
    <row r="6983" customFormat="false" ht="15" hidden="false" customHeight="false" outlineLevel="0" collapsed="false">
      <c r="A6983" s="28" t="n">
        <v>187</v>
      </c>
      <c r="B6983" s="29" t="n">
        <v>45107</v>
      </c>
      <c r="C6983" s="28" t="n">
        <v>14712.17</v>
      </c>
      <c r="D6983" s="28" t="n">
        <v>0</v>
      </c>
      <c r="E6983" s="28" t="s">
        <v>379</v>
      </c>
    </row>
    <row r="6984" customFormat="false" ht="15" hidden="false" customHeight="false" outlineLevel="0" collapsed="false">
      <c r="A6984" s="28" t="n">
        <v>187</v>
      </c>
      <c r="B6984" s="29" t="n">
        <v>45138</v>
      </c>
      <c r="C6984" s="28" t="n">
        <v>15758.69</v>
      </c>
      <c r="D6984" s="28" t="n">
        <v>1410</v>
      </c>
      <c r="E6984" s="28" t="s">
        <v>380</v>
      </c>
    </row>
    <row r="6985" customFormat="false" ht="15" hidden="false" customHeight="false" outlineLevel="0" collapsed="false">
      <c r="A6985" s="28" t="n">
        <v>187</v>
      </c>
      <c r="B6985" s="29" t="n">
        <v>45169</v>
      </c>
      <c r="C6985" s="28" t="n">
        <v>17099.84</v>
      </c>
      <c r="D6985" s="28" t="n">
        <v>1410</v>
      </c>
      <c r="E6985" s="28" t="s">
        <v>380</v>
      </c>
    </row>
    <row r="6986" customFormat="false" ht="15" hidden="false" customHeight="false" outlineLevel="0" collapsed="false">
      <c r="A6986" s="28" t="n">
        <v>187</v>
      </c>
      <c r="B6986" s="29" t="n">
        <v>45199</v>
      </c>
      <c r="C6986" s="28" t="n">
        <v>18255.05</v>
      </c>
      <c r="D6986" s="28" t="n">
        <v>1410</v>
      </c>
      <c r="E6986" s="28" t="s">
        <v>380</v>
      </c>
    </row>
    <row r="6987" customFormat="false" ht="15" hidden="false" customHeight="false" outlineLevel="0" collapsed="false">
      <c r="A6987" s="28" t="n">
        <v>187</v>
      </c>
      <c r="B6987" s="29" t="n">
        <v>45230</v>
      </c>
      <c r="C6987" s="28" t="n">
        <v>19392.33</v>
      </c>
      <c r="D6987" s="28" t="n">
        <v>1410</v>
      </c>
      <c r="E6987" s="28" t="s">
        <v>380</v>
      </c>
    </row>
    <row r="6988" customFormat="false" ht="15" hidden="false" customHeight="false" outlineLevel="0" collapsed="false">
      <c r="A6988" s="28" t="n">
        <v>187</v>
      </c>
      <c r="B6988" s="29" t="n">
        <v>45260</v>
      </c>
      <c r="C6988" s="28" t="n">
        <v>20557.67</v>
      </c>
      <c r="D6988" s="28" t="n">
        <v>1410</v>
      </c>
      <c r="E6988" s="28" t="s">
        <v>380</v>
      </c>
    </row>
    <row r="6989" customFormat="false" ht="15" hidden="false" customHeight="false" outlineLevel="0" collapsed="false">
      <c r="A6989" s="28" t="n">
        <v>187</v>
      </c>
      <c r="B6989" s="29" t="n">
        <v>45291</v>
      </c>
      <c r="C6989" s="28" t="n">
        <v>21839.92</v>
      </c>
      <c r="D6989" s="28" t="n">
        <v>1410</v>
      </c>
      <c r="E6989" s="28" t="s">
        <v>380</v>
      </c>
    </row>
    <row r="6990" customFormat="false" ht="15" hidden="false" customHeight="false" outlineLevel="0" collapsed="false">
      <c r="A6990" s="28" t="n">
        <v>187</v>
      </c>
      <c r="B6990" s="29" t="n">
        <v>45322</v>
      </c>
      <c r="C6990" s="28" t="n">
        <v>23170.29</v>
      </c>
      <c r="D6990" s="28" t="n">
        <v>1410</v>
      </c>
      <c r="E6990" s="28" t="s">
        <v>380</v>
      </c>
    </row>
    <row r="6991" customFormat="false" ht="15" hidden="false" customHeight="false" outlineLevel="0" collapsed="false">
      <c r="A6991" s="28" t="n">
        <v>187</v>
      </c>
      <c r="B6991" s="29" t="n">
        <v>45351</v>
      </c>
      <c r="C6991" s="28" t="n">
        <v>23284.69</v>
      </c>
      <c r="D6991" s="28" t="n">
        <v>357.92</v>
      </c>
      <c r="E6991" s="28" t="s">
        <v>381</v>
      </c>
    </row>
    <row r="6992" customFormat="false" ht="15" hidden="false" customHeight="false" outlineLevel="0" collapsed="false">
      <c r="A6992" s="28" t="n">
        <v>187</v>
      </c>
      <c r="B6992" s="29" t="n">
        <v>45382</v>
      </c>
      <c r="C6992" s="28" t="n">
        <v>24477.63</v>
      </c>
      <c r="D6992" s="28" t="n">
        <v>1410</v>
      </c>
      <c r="E6992" s="28" t="s">
        <v>380</v>
      </c>
    </row>
    <row r="6993" customFormat="false" ht="15" hidden="false" customHeight="false" outlineLevel="0" collapsed="false">
      <c r="A6993" s="28" t="n">
        <v>187</v>
      </c>
      <c r="B6993" s="29" t="n">
        <v>45412</v>
      </c>
      <c r="C6993" s="28" t="n">
        <v>25795.86</v>
      </c>
      <c r="D6993" s="28" t="n">
        <v>1410</v>
      </c>
      <c r="E6993" s="28" t="s">
        <v>380</v>
      </c>
    </row>
    <row r="6994" customFormat="false" ht="15" hidden="false" customHeight="false" outlineLevel="0" collapsed="false">
      <c r="A6994" s="28" t="n">
        <v>187</v>
      </c>
      <c r="B6994" s="29" t="n">
        <v>45443</v>
      </c>
      <c r="C6994" s="28" t="n">
        <v>26797.99</v>
      </c>
      <c r="D6994" s="28" t="n">
        <v>1410</v>
      </c>
      <c r="E6994" s="28" t="s">
        <v>380</v>
      </c>
    </row>
    <row r="6995" customFormat="false" ht="15" hidden="false" customHeight="false" outlineLevel="0" collapsed="false">
      <c r="A6995" s="28" t="n">
        <v>187</v>
      </c>
      <c r="B6995" s="29" t="n">
        <v>45473</v>
      </c>
      <c r="C6995" s="28" t="n">
        <v>27913.5</v>
      </c>
      <c r="D6995" s="28" t="n">
        <v>1410</v>
      </c>
      <c r="E6995" s="28" t="s">
        <v>380</v>
      </c>
    </row>
    <row r="6996" customFormat="false" ht="15" hidden="false" customHeight="false" outlineLevel="0" collapsed="false">
      <c r="A6996" s="28" t="n">
        <v>187</v>
      </c>
      <c r="B6996" s="29" t="n">
        <v>45504</v>
      </c>
      <c r="C6996" s="28" t="n">
        <v>28917.8</v>
      </c>
      <c r="D6996" s="28" t="n">
        <v>275.26</v>
      </c>
      <c r="E6996" s="28" t="s">
        <v>379</v>
      </c>
    </row>
    <row r="6997" customFormat="false" ht="15" hidden="false" customHeight="false" outlineLevel="0" collapsed="false">
      <c r="A6997" s="28" t="n">
        <v>187</v>
      </c>
      <c r="B6997" s="29" t="n">
        <v>45535</v>
      </c>
      <c r="C6997" s="28" t="n">
        <v>30145.47</v>
      </c>
      <c r="D6997" s="28" t="n">
        <v>1410</v>
      </c>
      <c r="E6997" s="28" t="s">
        <v>380</v>
      </c>
    </row>
    <row r="6998" customFormat="false" ht="15" hidden="false" customHeight="false" outlineLevel="0" collapsed="false">
      <c r="A6998" s="28" t="n">
        <v>187</v>
      </c>
      <c r="B6998" s="29" t="n">
        <v>45565</v>
      </c>
      <c r="C6998" s="28" t="n">
        <v>30685.78</v>
      </c>
      <c r="D6998" s="28" t="n">
        <v>563.08</v>
      </c>
      <c r="E6998" s="28" t="s">
        <v>381</v>
      </c>
    </row>
    <row r="6999" customFormat="false" ht="15" hidden="false" customHeight="false" outlineLevel="0" collapsed="false">
      <c r="A6999" s="28" t="n">
        <v>187</v>
      </c>
      <c r="B6999" s="29" t="n">
        <v>45596</v>
      </c>
      <c r="C6999" s="28" t="n">
        <v>31704.18</v>
      </c>
      <c r="D6999" s="28" t="n">
        <v>1410</v>
      </c>
      <c r="E6999" s="28" t="s">
        <v>380</v>
      </c>
    </row>
    <row r="7000" customFormat="false" ht="15" hidden="false" customHeight="false" outlineLevel="0" collapsed="false">
      <c r="A7000" s="28" t="n">
        <v>187</v>
      </c>
      <c r="B7000" s="29" t="n">
        <v>45626</v>
      </c>
      <c r="C7000" s="28" t="n">
        <v>32299.02</v>
      </c>
      <c r="D7000" s="28" t="n">
        <v>980.31</v>
      </c>
      <c r="E7000" s="28" t="s">
        <v>381</v>
      </c>
    </row>
    <row r="7001" customFormat="false" ht="15" hidden="false" customHeight="false" outlineLevel="0" collapsed="false">
      <c r="A7001" s="28" t="n">
        <v>187</v>
      </c>
      <c r="B7001" s="29" t="n">
        <v>45657</v>
      </c>
      <c r="C7001" s="28" t="n">
        <v>33345.98</v>
      </c>
      <c r="D7001" s="28" t="n">
        <v>1410</v>
      </c>
      <c r="E7001" s="28" t="s">
        <v>380</v>
      </c>
    </row>
    <row r="7002" customFormat="false" ht="15" hidden="false" customHeight="false" outlineLevel="0" collapsed="false">
      <c r="A7002" s="28" t="n">
        <v>187</v>
      </c>
      <c r="B7002" s="29" t="n">
        <v>45688</v>
      </c>
      <c r="C7002" s="28" t="n">
        <v>34524.24</v>
      </c>
      <c r="D7002" s="28" t="n">
        <v>1410</v>
      </c>
      <c r="E7002" s="28" t="s">
        <v>380</v>
      </c>
    </row>
    <row r="7003" customFormat="false" ht="15" hidden="false" customHeight="false" outlineLevel="0" collapsed="false">
      <c r="A7003" s="28" t="n">
        <v>187</v>
      </c>
      <c r="B7003" s="29" t="n">
        <v>45716</v>
      </c>
      <c r="C7003" s="28" t="n">
        <v>35672.66</v>
      </c>
      <c r="D7003" s="28" t="n">
        <v>1410</v>
      </c>
      <c r="E7003" s="28" t="s">
        <v>380</v>
      </c>
    </row>
    <row r="7004" customFormat="false" ht="15" hidden="false" customHeight="false" outlineLevel="0" collapsed="false">
      <c r="A7004" s="28" t="n">
        <v>187</v>
      </c>
      <c r="B7004" s="29" t="n">
        <v>45747</v>
      </c>
      <c r="C7004" s="28" t="n">
        <v>36311.18</v>
      </c>
      <c r="D7004" s="28" t="n">
        <v>841.19</v>
      </c>
      <c r="E7004" s="28" t="s">
        <v>381</v>
      </c>
    </row>
    <row r="7005" customFormat="false" ht="15" hidden="false" customHeight="false" outlineLevel="0" collapsed="false">
      <c r="A7005" s="28" t="n">
        <v>187</v>
      </c>
      <c r="B7005" s="29" t="n">
        <v>45777</v>
      </c>
      <c r="C7005" s="28" t="n">
        <v>37377.22</v>
      </c>
      <c r="D7005" s="28" t="n">
        <v>1410</v>
      </c>
      <c r="E7005" s="28" t="s">
        <v>380</v>
      </c>
    </row>
    <row r="7006" customFormat="false" ht="15" hidden="false" customHeight="false" outlineLevel="0" collapsed="false">
      <c r="A7006" s="28" t="n">
        <v>187</v>
      </c>
      <c r="B7006" s="29" t="n">
        <v>45808</v>
      </c>
      <c r="C7006" s="28" t="n">
        <v>38686.05</v>
      </c>
      <c r="D7006" s="28" t="n">
        <v>1410</v>
      </c>
      <c r="E7006" s="28" t="s">
        <v>380</v>
      </c>
    </row>
    <row r="7007" customFormat="false" ht="15" hidden="false" customHeight="false" outlineLevel="0" collapsed="false">
      <c r="A7007" s="28" t="n">
        <v>187</v>
      </c>
      <c r="B7007" s="29" t="n">
        <v>45838</v>
      </c>
      <c r="C7007" s="28" t="n">
        <v>40028.84</v>
      </c>
      <c r="D7007" s="28" t="n">
        <v>1410</v>
      </c>
      <c r="E7007" s="28" t="s">
        <v>380</v>
      </c>
    </row>
    <row r="7008" customFormat="false" ht="15" hidden="false" customHeight="false" outlineLevel="0" collapsed="false">
      <c r="A7008" s="28" t="n">
        <v>187</v>
      </c>
      <c r="B7008" s="29" t="n">
        <v>45869</v>
      </c>
      <c r="C7008" s="28" t="n">
        <v>41021.72</v>
      </c>
      <c r="D7008" s="28" t="n">
        <v>1410</v>
      </c>
      <c r="E7008" s="28" t="s">
        <v>380</v>
      </c>
    </row>
    <row r="7009" customFormat="false" ht="15" hidden="false" customHeight="false" outlineLevel="0" collapsed="false">
      <c r="A7009" s="28" t="n">
        <v>187</v>
      </c>
      <c r="B7009" s="29" t="n">
        <v>45900</v>
      </c>
      <c r="C7009" s="28" t="n">
        <v>42093.74</v>
      </c>
      <c r="D7009" s="28" t="n">
        <v>1410</v>
      </c>
      <c r="E7009" s="28" t="s">
        <v>380</v>
      </c>
    </row>
    <row r="7010" customFormat="false" ht="15" hidden="false" customHeight="false" outlineLevel="0" collapsed="false">
      <c r="A7010" s="28" t="n">
        <v>187</v>
      </c>
      <c r="B7010" s="29" t="n">
        <v>45930</v>
      </c>
      <c r="C7010" s="28" t="n">
        <v>43321.91</v>
      </c>
      <c r="D7010" s="28" t="n">
        <v>1410</v>
      </c>
      <c r="E7010" s="28" t="s">
        <v>380</v>
      </c>
    </row>
    <row r="7011" customFormat="false" ht="15" hidden="false" customHeight="false" outlineLevel="0" collapsed="false">
      <c r="A7011" s="28" t="n">
        <v>187</v>
      </c>
      <c r="B7011" s="29" t="n">
        <v>45961</v>
      </c>
      <c r="C7011" s="28" t="n">
        <v>43289.5</v>
      </c>
      <c r="D7011" s="28" t="n">
        <v>0</v>
      </c>
      <c r="E7011" s="28" t="s">
        <v>379</v>
      </c>
    </row>
    <row r="7012" customFormat="false" ht="15" hidden="false" customHeight="false" outlineLevel="0" collapsed="false">
      <c r="A7012" s="28" t="n">
        <v>187</v>
      </c>
      <c r="B7012" s="29" t="n">
        <v>45991</v>
      </c>
      <c r="C7012" s="28" t="n">
        <v>43740.87</v>
      </c>
      <c r="D7012" s="28" t="n">
        <v>616.7</v>
      </c>
      <c r="E7012" s="28" t="s">
        <v>381</v>
      </c>
    </row>
    <row r="7013" customFormat="false" ht="15" hidden="false" customHeight="false" outlineLevel="0" collapsed="false">
      <c r="A7013" s="28" t="n">
        <v>187</v>
      </c>
      <c r="B7013" s="29" t="n">
        <v>46022</v>
      </c>
      <c r="C7013" s="28" t="n">
        <v>44848.19</v>
      </c>
      <c r="D7013" s="28" t="n">
        <v>1410</v>
      </c>
      <c r="E7013" s="28" t="s">
        <v>380</v>
      </c>
    </row>
    <row r="7014" customFormat="false" ht="15" hidden="false" customHeight="false" outlineLevel="0" collapsed="false">
      <c r="A7014" s="28" t="n">
        <v>187</v>
      </c>
      <c r="B7014" s="29" t="n">
        <v>46053</v>
      </c>
      <c r="C7014" s="28" t="n">
        <v>45940.46</v>
      </c>
      <c r="D7014" s="28" t="n">
        <v>1410</v>
      </c>
      <c r="E7014" s="28" t="s">
        <v>380</v>
      </c>
    </row>
    <row r="7015" customFormat="false" ht="15" hidden="false" customHeight="false" outlineLevel="0" collapsed="false">
      <c r="A7015" s="28" t="n">
        <v>187</v>
      </c>
      <c r="B7015" s="29" t="n">
        <v>46081</v>
      </c>
      <c r="C7015" s="28" t="n">
        <v>47051.19</v>
      </c>
      <c r="D7015" s="28" t="n">
        <v>1410</v>
      </c>
      <c r="E7015" s="28" t="s">
        <v>380</v>
      </c>
    </row>
    <row r="7016" customFormat="false" ht="15" hidden="false" customHeight="false" outlineLevel="0" collapsed="false">
      <c r="A7016" s="28" t="n">
        <v>187</v>
      </c>
      <c r="B7016" s="29" t="n">
        <v>46112</v>
      </c>
      <c r="C7016" s="28" t="n">
        <v>48396.88</v>
      </c>
      <c r="D7016" s="28" t="n">
        <v>1410</v>
      </c>
      <c r="E7016" s="28" t="s">
        <v>380</v>
      </c>
    </row>
    <row r="7017" customFormat="false" ht="15" hidden="false" customHeight="false" outlineLevel="0" collapsed="false">
      <c r="A7017" s="28" t="n">
        <v>187</v>
      </c>
      <c r="B7017" s="29" t="n">
        <v>46142</v>
      </c>
      <c r="C7017" s="28" t="n">
        <v>49647.27</v>
      </c>
      <c r="D7017" s="28" t="n">
        <v>1410</v>
      </c>
      <c r="E7017" s="28" t="s">
        <v>380</v>
      </c>
    </row>
    <row r="7018" customFormat="false" ht="15" hidden="false" customHeight="false" outlineLevel="0" collapsed="false">
      <c r="A7018" s="28" t="n">
        <v>187</v>
      </c>
      <c r="B7018" s="29" t="n">
        <v>46173</v>
      </c>
      <c r="C7018" s="28" t="n">
        <v>51007.49</v>
      </c>
      <c r="D7018" s="28" t="n">
        <v>1410</v>
      </c>
      <c r="E7018" s="28" t="s">
        <v>380</v>
      </c>
    </row>
    <row r="7019" customFormat="false" ht="15" hidden="false" customHeight="false" outlineLevel="0" collapsed="false">
      <c r="A7019" s="28" t="n">
        <v>187</v>
      </c>
      <c r="B7019" s="29" t="n">
        <v>46203</v>
      </c>
      <c r="C7019" s="28" t="n">
        <v>52334.65</v>
      </c>
      <c r="D7019" s="28" t="n">
        <v>1410</v>
      </c>
      <c r="E7019" s="28" t="s">
        <v>380</v>
      </c>
    </row>
    <row r="7020" customFormat="false" ht="15" hidden="false" customHeight="false" outlineLevel="0" collapsed="false">
      <c r="A7020" s="28" t="n">
        <v>187</v>
      </c>
      <c r="B7020" s="29" t="n">
        <v>46234</v>
      </c>
      <c r="C7020" s="28" t="n">
        <v>53472.88</v>
      </c>
      <c r="D7020" s="28" t="n">
        <v>1410</v>
      </c>
      <c r="E7020" s="28" t="s">
        <v>380</v>
      </c>
    </row>
    <row r="7021" customFormat="false" ht="15" hidden="false" customHeight="false" outlineLevel="0" collapsed="false">
      <c r="A7021" s="28" t="n">
        <v>187</v>
      </c>
      <c r="B7021" s="29" t="n">
        <v>46265</v>
      </c>
      <c r="C7021" s="28" t="n">
        <v>54843.62</v>
      </c>
      <c r="D7021" s="28" t="n">
        <v>1410</v>
      </c>
      <c r="E7021" s="28" t="s">
        <v>380</v>
      </c>
    </row>
    <row r="7022" customFormat="false" ht="15" hidden="false" customHeight="false" outlineLevel="0" collapsed="false">
      <c r="A7022" s="28" t="n">
        <v>188</v>
      </c>
      <c r="B7022" s="29" t="n">
        <v>44957</v>
      </c>
      <c r="C7022" s="28" t="n">
        <v>15779.76</v>
      </c>
      <c r="D7022" s="28" t="n">
        <v>1610</v>
      </c>
      <c r="E7022" s="28" t="s">
        <v>380</v>
      </c>
    </row>
    <row r="7023" customFormat="false" ht="15" hidden="false" customHeight="false" outlineLevel="0" collapsed="false">
      <c r="A7023" s="28" t="n">
        <v>188</v>
      </c>
      <c r="B7023" s="29" t="n">
        <v>44985</v>
      </c>
      <c r="C7023" s="28" t="n">
        <v>17017.59</v>
      </c>
      <c r="D7023" s="28" t="n">
        <v>1610</v>
      </c>
      <c r="E7023" s="28" t="s">
        <v>380</v>
      </c>
    </row>
    <row r="7024" customFormat="false" ht="15" hidden="false" customHeight="false" outlineLevel="0" collapsed="false">
      <c r="A7024" s="28" t="n">
        <v>188</v>
      </c>
      <c r="B7024" s="29" t="n">
        <v>45016</v>
      </c>
      <c r="C7024" s="28" t="n">
        <v>18415.32</v>
      </c>
      <c r="D7024" s="28" t="n">
        <v>1610</v>
      </c>
      <c r="E7024" s="28" t="s">
        <v>380</v>
      </c>
    </row>
    <row r="7025" customFormat="false" ht="15" hidden="false" customHeight="false" outlineLevel="0" collapsed="false">
      <c r="A7025" s="28" t="n">
        <v>188</v>
      </c>
      <c r="B7025" s="29" t="n">
        <v>45046</v>
      </c>
      <c r="C7025" s="28" t="n">
        <v>18671.47</v>
      </c>
      <c r="D7025" s="28" t="n">
        <v>346.94</v>
      </c>
      <c r="E7025" s="28" t="s">
        <v>381</v>
      </c>
    </row>
    <row r="7026" customFormat="false" ht="15" hidden="false" customHeight="false" outlineLevel="0" collapsed="false">
      <c r="A7026" s="28" t="n">
        <v>188</v>
      </c>
      <c r="B7026" s="29" t="n">
        <v>45077</v>
      </c>
      <c r="C7026" s="28" t="n">
        <v>19070.93</v>
      </c>
      <c r="D7026" s="28" t="n">
        <v>814.7</v>
      </c>
      <c r="E7026" s="28" t="s">
        <v>381</v>
      </c>
    </row>
    <row r="7027" customFormat="false" ht="15" hidden="false" customHeight="false" outlineLevel="0" collapsed="false">
      <c r="A7027" s="28" t="n">
        <v>188</v>
      </c>
      <c r="B7027" s="29" t="n">
        <v>45107</v>
      </c>
      <c r="C7027" s="28" t="n">
        <v>20475.88</v>
      </c>
      <c r="D7027" s="28" t="n">
        <v>1610</v>
      </c>
      <c r="E7027" s="28" t="s">
        <v>380</v>
      </c>
    </row>
    <row r="7028" customFormat="false" ht="15" hidden="false" customHeight="false" outlineLevel="0" collapsed="false">
      <c r="A7028" s="28" t="n">
        <v>188</v>
      </c>
      <c r="B7028" s="29" t="n">
        <v>45138</v>
      </c>
      <c r="C7028" s="28" t="n">
        <v>20649.35</v>
      </c>
      <c r="D7028" s="28" t="n">
        <v>340.28</v>
      </c>
      <c r="E7028" s="28" t="s">
        <v>381</v>
      </c>
    </row>
    <row r="7029" customFormat="false" ht="15" hidden="false" customHeight="false" outlineLevel="0" collapsed="false">
      <c r="A7029" s="28" t="n">
        <v>188</v>
      </c>
      <c r="B7029" s="29" t="n">
        <v>45169</v>
      </c>
      <c r="C7029" s="28" t="n">
        <v>22064.9</v>
      </c>
      <c r="D7029" s="28" t="n">
        <v>1610</v>
      </c>
      <c r="E7029" s="28" t="s">
        <v>380</v>
      </c>
    </row>
    <row r="7030" customFormat="false" ht="15" hidden="false" customHeight="false" outlineLevel="0" collapsed="false">
      <c r="A7030" s="28" t="n">
        <v>188</v>
      </c>
      <c r="B7030" s="29" t="n">
        <v>45199</v>
      </c>
      <c r="C7030" s="28" t="n">
        <v>23270.49</v>
      </c>
      <c r="D7030" s="28" t="n">
        <v>1610</v>
      </c>
      <c r="E7030" s="28" t="s">
        <v>380</v>
      </c>
    </row>
    <row r="7031" customFormat="false" ht="15" hidden="false" customHeight="false" outlineLevel="0" collapsed="false">
      <c r="A7031" s="28" t="n">
        <v>188</v>
      </c>
      <c r="B7031" s="29" t="n">
        <v>45230</v>
      </c>
      <c r="C7031" s="28" t="n">
        <v>24548.95</v>
      </c>
      <c r="D7031" s="28" t="n">
        <v>1610</v>
      </c>
      <c r="E7031" s="28" t="s">
        <v>380</v>
      </c>
    </row>
    <row r="7032" customFormat="false" ht="15" hidden="false" customHeight="false" outlineLevel="0" collapsed="false">
      <c r="A7032" s="28" t="n">
        <v>188</v>
      </c>
      <c r="B7032" s="29" t="n">
        <v>45260</v>
      </c>
      <c r="C7032" s="28" t="n">
        <v>25813.26</v>
      </c>
      <c r="D7032" s="28" t="n">
        <v>1610</v>
      </c>
      <c r="E7032" s="28" t="s">
        <v>380</v>
      </c>
    </row>
    <row r="7033" customFormat="false" ht="15" hidden="false" customHeight="false" outlineLevel="0" collapsed="false">
      <c r="A7033" s="28" t="n">
        <v>188</v>
      </c>
      <c r="B7033" s="29" t="n">
        <v>45291</v>
      </c>
      <c r="C7033" s="28" t="n">
        <v>25693.56</v>
      </c>
      <c r="D7033" s="28" t="n">
        <v>0</v>
      </c>
      <c r="E7033" s="28" t="s">
        <v>379</v>
      </c>
    </row>
    <row r="7034" customFormat="false" ht="15" hidden="false" customHeight="false" outlineLevel="0" collapsed="false">
      <c r="A7034" s="28" t="n">
        <v>188</v>
      </c>
      <c r="B7034" s="29" t="n">
        <v>45322</v>
      </c>
      <c r="C7034" s="28" t="n">
        <v>27274.93</v>
      </c>
      <c r="D7034" s="28" t="n">
        <v>1610</v>
      </c>
      <c r="E7034" s="28" t="s">
        <v>380</v>
      </c>
    </row>
    <row r="7035" customFormat="false" ht="15" hidden="false" customHeight="false" outlineLevel="0" collapsed="false">
      <c r="A7035" s="28" t="n">
        <v>188</v>
      </c>
      <c r="B7035" s="29" t="n">
        <v>45351</v>
      </c>
      <c r="C7035" s="28" t="n">
        <v>28526.45</v>
      </c>
      <c r="D7035" s="28" t="n">
        <v>1610</v>
      </c>
      <c r="E7035" s="28" t="s">
        <v>380</v>
      </c>
    </row>
    <row r="7036" customFormat="false" ht="15" hidden="false" customHeight="false" outlineLevel="0" collapsed="false">
      <c r="A7036" s="28" t="n">
        <v>188</v>
      </c>
      <c r="B7036" s="29" t="n">
        <v>45382</v>
      </c>
      <c r="C7036" s="28" t="n">
        <v>29740.97</v>
      </c>
      <c r="D7036" s="28" t="n">
        <v>1610</v>
      </c>
      <c r="E7036" s="28" t="s">
        <v>380</v>
      </c>
    </row>
    <row r="7037" customFormat="false" ht="15" hidden="false" customHeight="false" outlineLevel="0" collapsed="false">
      <c r="A7037" s="28" t="n">
        <v>188</v>
      </c>
      <c r="B7037" s="29" t="n">
        <v>45412</v>
      </c>
      <c r="C7037" s="28" t="n">
        <v>31070.83</v>
      </c>
      <c r="D7037" s="28" t="n">
        <v>1610</v>
      </c>
      <c r="E7037" s="28" t="s">
        <v>380</v>
      </c>
    </row>
    <row r="7038" customFormat="false" ht="15" hidden="false" customHeight="false" outlineLevel="0" collapsed="false">
      <c r="A7038" s="28" t="n">
        <v>188</v>
      </c>
      <c r="B7038" s="29" t="n">
        <v>45443</v>
      </c>
      <c r="C7038" s="28" t="n">
        <v>31128.89</v>
      </c>
      <c r="D7038" s="28" t="n">
        <v>374.89</v>
      </c>
      <c r="E7038" s="28" t="s">
        <v>381</v>
      </c>
    </row>
    <row r="7039" customFormat="false" ht="15" hidden="false" customHeight="false" outlineLevel="0" collapsed="false">
      <c r="A7039" s="28" t="n">
        <v>188</v>
      </c>
      <c r="B7039" s="29" t="n">
        <v>45473</v>
      </c>
      <c r="C7039" s="28" t="n">
        <v>32643.3</v>
      </c>
      <c r="D7039" s="28" t="n">
        <v>1610</v>
      </c>
      <c r="E7039" s="28" t="s">
        <v>380</v>
      </c>
    </row>
    <row r="7040" customFormat="false" ht="15" hidden="false" customHeight="false" outlineLevel="0" collapsed="false">
      <c r="A7040" s="28" t="n">
        <v>188</v>
      </c>
      <c r="B7040" s="29" t="n">
        <v>45504</v>
      </c>
      <c r="C7040" s="28" t="n">
        <v>34109.25</v>
      </c>
      <c r="D7040" s="28" t="n">
        <v>1610</v>
      </c>
      <c r="E7040" s="28" t="s">
        <v>380</v>
      </c>
    </row>
    <row r="7041" customFormat="false" ht="15" hidden="false" customHeight="false" outlineLevel="0" collapsed="false">
      <c r="A7041" s="28" t="n">
        <v>188</v>
      </c>
      <c r="B7041" s="29" t="n">
        <v>45535</v>
      </c>
      <c r="C7041" s="28" t="n">
        <v>34878.31</v>
      </c>
      <c r="D7041" s="28" t="n">
        <v>965.26</v>
      </c>
      <c r="E7041" s="28" t="s">
        <v>381</v>
      </c>
    </row>
    <row r="7042" customFormat="false" ht="15" hidden="false" customHeight="false" outlineLevel="0" collapsed="false">
      <c r="A7042" s="28" t="n">
        <v>188</v>
      </c>
      <c r="B7042" s="29" t="n">
        <v>45565</v>
      </c>
      <c r="C7042" s="28" t="n">
        <v>35685.26</v>
      </c>
      <c r="D7042" s="28" t="n">
        <v>948.54</v>
      </c>
      <c r="E7042" s="28" t="s">
        <v>381</v>
      </c>
    </row>
    <row r="7043" customFormat="false" ht="15" hidden="false" customHeight="false" outlineLevel="0" collapsed="false">
      <c r="A7043" s="28" t="n">
        <v>188</v>
      </c>
      <c r="B7043" s="29" t="n">
        <v>45596</v>
      </c>
      <c r="C7043" s="28" t="n">
        <v>36189.22</v>
      </c>
      <c r="D7043" s="28" t="n">
        <v>758.08</v>
      </c>
      <c r="E7043" s="28" t="s">
        <v>381</v>
      </c>
    </row>
    <row r="7044" customFormat="false" ht="15" hidden="false" customHeight="false" outlineLevel="0" collapsed="false">
      <c r="A7044" s="28" t="n">
        <v>188</v>
      </c>
      <c r="B7044" s="29" t="n">
        <v>45626</v>
      </c>
      <c r="C7044" s="28" t="n">
        <v>37376.46</v>
      </c>
      <c r="D7044" s="28" t="n">
        <v>1610</v>
      </c>
      <c r="E7044" s="28" t="s">
        <v>380</v>
      </c>
    </row>
    <row r="7045" customFormat="false" ht="15" hidden="false" customHeight="false" outlineLevel="0" collapsed="false">
      <c r="A7045" s="28" t="n">
        <v>188</v>
      </c>
      <c r="B7045" s="29" t="n">
        <v>45657</v>
      </c>
      <c r="C7045" s="28" t="n">
        <v>38760.36</v>
      </c>
      <c r="D7045" s="28" t="n">
        <v>1610</v>
      </c>
      <c r="E7045" s="28" t="s">
        <v>380</v>
      </c>
    </row>
    <row r="7046" customFormat="false" ht="15" hidden="false" customHeight="false" outlineLevel="0" collapsed="false">
      <c r="A7046" s="28" t="n">
        <v>188</v>
      </c>
      <c r="B7046" s="29" t="n">
        <v>45688</v>
      </c>
      <c r="C7046" s="28" t="n">
        <v>40367.85</v>
      </c>
      <c r="D7046" s="28" t="n">
        <v>1610</v>
      </c>
      <c r="E7046" s="28" t="s">
        <v>380</v>
      </c>
    </row>
    <row r="7047" customFormat="false" ht="15" hidden="false" customHeight="false" outlineLevel="0" collapsed="false">
      <c r="A7047" s="28" t="n">
        <v>188</v>
      </c>
      <c r="B7047" s="29" t="n">
        <v>45716</v>
      </c>
      <c r="C7047" s="28" t="n">
        <v>41887.77</v>
      </c>
      <c r="D7047" s="28" t="n">
        <v>1610</v>
      </c>
      <c r="E7047" s="28" t="s">
        <v>380</v>
      </c>
    </row>
    <row r="7048" customFormat="false" ht="15" hidden="false" customHeight="false" outlineLevel="0" collapsed="false">
      <c r="A7048" s="28" t="n">
        <v>188</v>
      </c>
      <c r="B7048" s="29" t="n">
        <v>45747</v>
      </c>
      <c r="C7048" s="28" t="n">
        <v>43068.22</v>
      </c>
      <c r="D7048" s="28" t="n">
        <v>1610</v>
      </c>
      <c r="E7048" s="28" t="s">
        <v>380</v>
      </c>
    </row>
    <row r="7049" customFormat="false" ht="15" hidden="false" customHeight="false" outlineLevel="0" collapsed="false">
      <c r="A7049" s="28" t="n">
        <v>188</v>
      </c>
      <c r="B7049" s="29" t="n">
        <v>45777</v>
      </c>
      <c r="C7049" s="28" t="n">
        <v>43996.9</v>
      </c>
      <c r="D7049" s="28" t="n">
        <v>996.97</v>
      </c>
      <c r="E7049" s="28" t="s">
        <v>381</v>
      </c>
    </row>
    <row r="7050" customFormat="false" ht="15" hidden="false" customHeight="false" outlineLevel="0" collapsed="false">
      <c r="A7050" s="28" t="n">
        <v>188</v>
      </c>
      <c r="B7050" s="29" t="n">
        <v>45808</v>
      </c>
      <c r="C7050" s="28" t="n">
        <v>45150.2</v>
      </c>
      <c r="D7050" s="28" t="n">
        <v>1610</v>
      </c>
      <c r="E7050" s="28" t="s">
        <v>380</v>
      </c>
    </row>
    <row r="7051" customFormat="false" ht="15" hidden="false" customHeight="false" outlineLevel="0" collapsed="false">
      <c r="A7051" s="28" t="n">
        <v>188</v>
      </c>
      <c r="B7051" s="29" t="n">
        <v>45838</v>
      </c>
      <c r="C7051" s="28" t="n">
        <v>46588.22</v>
      </c>
      <c r="D7051" s="28" t="n">
        <v>1610</v>
      </c>
      <c r="E7051" s="28" t="s">
        <v>380</v>
      </c>
    </row>
    <row r="7052" customFormat="false" ht="15" hidden="false" customHeight="false" outlineLevel="0" collapsed="false">
      <c r="A7052" s="28" t="n">
        <v>188</v>
      </c>
      <c r="B7052" s="29" t="n">
        <v>45869</v>
      </c>
      <c r="C7052" s="28" t="n">
        <v>46533.85</v>
      </c>
      <c r="D7052" s="28" t="n">
        <v>0</v>
      </c>
      <c r="E7052" s="28" t="s">
        <v>379</v>
      </c>
    </row>
    <row r="7053" customFormat="false" ht="15" hidden="false" customHeight="false" outlineLevel="0" collapsed="false">
      <c r="A7053" s="28" t="n">
        <v>188</v>
      </c>
      <c r="B7053" s="29" t="n">
        <v>45900</v>
      </c>
      <c r="C7053" s="28" t="n">
        <v>48088.63</v>
      </c>
      <c r="D7053" s="28" t="n">
        <v>1610</v>
      </c>
      <c r="E7053" s="28" t="s">
        <v>380</v>
      </c>
    </row>
    <row r="7054" customFormat="false" ht="15" hidden="false" customHeight="false" outlineLevel="0" collapsed="false">
      <c r="A7054" s="28" t="n">
        <v>188</v>
      </c>
      <c r="B7054" s="29" t="n">
        <v>45930</v>
      </c>
      <c r="C7054" s="28" t="n">
        <v>49495.37</v>
      </c>
      <c r="D7054" s="28" t="n">
        <v>1610</v>
      </c>
      <c r="E7054" s="28" t="s">
        <v>380</v>
      </c>
    </row>
    <row r="7055" customFormat="false" ht="15" hidden="false" customHeight="false" outlineLevel="0" collapsed="false">
      <c r="A7055" s="28" t="n">
        <v>188</v>
      </c>
      <c r="B7055" s="29" t="n">
        <v>45961</v>
      </c>
      <c r="C7055" s="28" t="n">
        <v>51001.64</v>
      </c>
      <c r="D7055" s="28" t="n">
        <v>1610</v>
      </c>
      <c r="E7055" s="28" t="s">
        <v>380</v>
      </c>
    </row>
    <row r="7056" customFormat="false" ht="15" hidden="false" customHeight="false" outlineLevel="0" collapsed="false">
      <c r="A7056" s="28" t="n">
        <v>188</v>
      </c>
      <c r="B7056" s="29" t="n">
        <v>45991</v>
      </c>
      <c r="C7056" s="28" t="n">
        <v>52195.33</v>
      </c>
      <c r="D7056" s="28" t="n">
        <v>1610</v>
      </c>
      <c r="E7056" s="28" t="s">
        <v>380</v>
      </c>
    </row>
    <row r="7057" customFormat="false" ht="15" hidden="false" customHeight="false" outlineLevel="0" collapsed="false">
      <c r="A7057" s="28" t="n">
        <v>188</v>
      </c>
      <c r="B7057" s="29" t="n">
        <v>46022</v>
      </c>
      <c r="C7057" s="28" t="n">
        <v>53691.72</v>
      </c>
      <c r="D7057" s="28" t="n">
        <v>1610</v>
      </c>
      <c r="E7057" s="28" t="s">
        <v>380</v>
      </c>
    </row>
    <row r="7058" customFormat="false" ht="15" hidden="false" customHeight="false" outlineLevel="0" collapsed="false">
      <c r="A7058" s="28" t="n">
        <v>188</v>
      </c>
      <c r="B7058" s="29" t="n">
        <v>46053</v>
      </c>
      <c r="C7058" s="28" t="n">
        <v>55030.86</v>
      </c>
      <c r="D7058" s="28" t="n">
        <v>1610</v>
      </c>
      <c r="E7058" s="28" t="s">
        <v>380</v>
      </c>
    </row>
    <row r="7059" customFormat="false" ht="15" hidden="false" customHeight="false" outlineLevel="0" collapsed="false">
      <c r="A7059" s="28" t="n">
        <v>188</v>
      </c>
      <c r="B7059" s="29" t="n">
        <v>46081</v>
      </c>
      <c r="C7059" s="28" t="n">
        <v>56297.72</v>
      </c>
      <c r="D7059" s="28" t="n">
        <v>1610</v>
      </c>
      <c r="E7059" s="28" t="s">
        <v>380</v>
      </c>
    </row>
    <row r="7060" customFormat="false" ht="15" hidden="false" customHeight="false" outlineLevel="0" collapsed="false">
      <c r="A7060" s="28" t="n">
        <v>188</v>
      </c>
      <c r="B7060" s="29" t="n">
        <v>46112</v>
      </c>
      <c r="C7060" s="28" t="n">
        <v>57483.63</v>
      </c>
      <c r="D7060" s="28" t="n">
        <v>1610</v>
      </c>
      <c r="E7060" s="28" t="s">
        <v>380</v>
      </c>
    </row>
    <row r="7061" customFormat="false" ht="15" hidden="false" customHeight="false" outlineLevel="0" collapsed="false">
      <c r="A7061" s="28" t="n">
        <v>188</v>
      </c>
      <c r="B7061" s="29" t="n">
        <v>46142</v>
      </c>
      <c r="C7061" s="28" t="n">
        <v>57500.37</v>
      </c>
      <c r="D7061" s="28" t="n">
        <v>476.97</v>
      </c>
      <c r="E7061" s="28" t="s">
        <v>381</v>
      </c>
    </row>
    <row r="7062" customFormat="false" ht="15" hidden="false" customHeight="false" outlineLevel="0" collapsed="false">
      <c r="A7062" s="28" t="n">
        <v>188</v>
      </c>
      <c r="B7062" s="29" t="n">
        <v>46173</v>
      </c>
      <c r="C7062" s="28" t="n">
        <v>59094.65</v>
      </c>
      <c r="D7062" s="28" t="n">
        <v>1610</v>
      </c>
      <c r="E7062" s="28" t="s">
        <v>380</v>
      </c>
    </row>
    <row r="7063" customFormat="false" ht="15" hidden="false" customHeight="false" outlineLevel="0" collapsed="false">
      <c r="A7063" s="28" t="n">
        <v>188</v>
      </c>
      <c r="B7063" s="29" t="n">
        <v>46203</v>
      </c>
      <c r="C7063" s="28" t="n">
        <v>60506.04</v>
      </c>
      <c r="D7063" s="28" t="n">
        <v>1610</v>
      </c>
      <c r="E7063" s="28" t="s">
        <v>380</v>
      </c>
    </row>
    <row r="7064" customFormat="false" ht="15" hidden="false" customHeight="false" outlineLevel="0" collapsed="false">
      <c r="A7064" s="28" t="n">
        <v>188</v>
      </c>
      <c r="B7064" s="29" t="n">
        <v>46234</v>
      </c>
      <c r="C7064" s="28" t="n">
        <v>61865.42</v>
      </c>
      <c r="D7064" s="28" t="n">
        <v>1610</v>
      </c>
      <c r="E7064" s="28" t="s">
        <v>380</v>
      </c>
    </row>
    <row r="7065" customFormat="false" ht="15" hidden="false" customHeight="false" outlineLevel="0" collapsed="false">
      <c r="A7065" s="28" t="n">
        <v>188</v>
      </c>
      <c r="B7065" s="29" t="n">
        <v>46265</v>
      </c>
      <c r="C7065" s="28" t="n">
        <v>63041.4</v>
      </c>
      <c r="D7065" s="28" t="n">
        <v>1610</v>
      </c>
      <c r="E7065" s="28" t="s">
        <v>380</v>
      </c>
    </row>
    <row r="7066" customFormat="false" ht="15" hidden="false" customHeight="false" outlineLevel="0" collapsed="false">
      <c r="A7066" s="28" t="n">
        <v>189</v>
      </c>
      <c r="B7066" s="29" t="n">
        <v>44957</v>
      </c>
      <c r="C7066" s="28" t="n">
        <v>6916.34</v>
      </c>
      <c r="D7066" s="28" t="n">
        <v>1590</v>
      </c>
      <c r="E7066" s="28" t="s">
        <v>380</v>
      </c>
    </row>
    <row r="7067" customFormat="false" ht="15" hidden="false" customHeight="false" outlineLevel="0" collapsed="false">
      <c r="A7067" s="28" t="n">
        <v>189</v>
      </c>
      <c r="B7067" s="29" t="n">
        <v>44985</v>
      </c>
      <c r="C7067" s="28" t="n">
        <v>8459.47</v>
      </c>
      <c r="D7067" s="28" t="n">
        <v>1590</v>
      </c>
      <c r="E7067" s="28" t="s">
        <v>380</v>
      </c>
    </row>
    <row r="7068" customFormat="false" ht="15" hidden="false" customHeight="false" outlineLevel="0" collapsed="false">
      <c r="A7068" s="28" t="n">
        <v>189</v>
      </c>
      <c r="B7068" s="29" t="n">
        <v>45016</v>
      </c>
      <c r="C7068" s="28" t="n">
        <v>9683.74</v>
      </c>
      <c r="D7068" s="28" t="n">
        <v>1590</v>
      </c>
      <c r="E7068" s="28" t="s">
        <v>380</v>
      </c>
    </row>
    <row r="7069" customFormat="false" ht="15" hidden="false" customHeight="false" outlineLevel="0" collapsed="false">
      <c r="A7069" s="28" t="n">
        <v>189</v>
      </c>
      <c r="B7069" s="29" t="n">
        <v>45046</v>
      </c>
      <c r="C7069" s="28" t="n">
        <v>11082.79</v>
      </c>
      <c r="D7069" s="28" t="n">
        <v>1590</v>
      </c>
      <c r="E7069" s="28" t="s">
        <v>380</v>
      </c>
    </row>
    <row r="7070" customFormat="false" ht="15" hidden="false" customHeight="false" outlineLevel="0" collapsed="false">
      <c r="A7070" s="28" t="n">
        <v>189</v>
      </c>
      <c r="B7070" s="29" t="n">
        <v>45077</v>
      </c>
      <c r="C7070" s="28" t="n">
        <v>12513.99</v>
      </c>
      <c r="D7070" s="28" t="n">
        <v>1590</v>
      </c>
      <c r="E7070" s="28" t="s">
        <v>380</v>
      </c>
    </row>
    <row r="7071" customFormat="false" ht="15" hidden="false" customHeight="false" outlineLevel="0" collapsed="false">
      <c r="A7071" s="28" t="n">
        <v>189</v>
      </c>
      <c r="B7071" s="29" t="n">
        <v>45107</v>
      </c>
      <c r="C7071" s="28" t="n">
        <v>13059.85</v>
      </c>
      <c r="D7071" s="28" t="n">
        <v>775.19</v>
      </c>
      <c r="E7071" s="28" t="s">
        <v>381</v>
      </c>
    </row>
    <row r="7072" customFormat="false" ht="15" hidden="false" customHeight="false" outlineLevel="0" collapsed="false">
      <c r="A7072" s="28" t="n">
        <v>189</v>
      </c>
      <c r="B7072" s="29" t="n">
        <v>45138</v>
      </c>
      <c r="C7072" s="28" t="n">
        <v>14525.76</v>
      </c>
      <c r="D7072" s="28" t="n">
        <v>1590</v>
      </c>
      <c r="E7072" s="28" t="s">
        <v>380</v>
      </c>
    </row>
    <row r="7073" customFormat="false" ht="15" hidden="false" customHeight="false" outlineLevel="0" collapsed="false">
      <c r="A7073" s="28" t="n">
        <v>189</v>
      </c>
      <c r="B7073" s="29" t="n">
        <v>45169</v>
      </c>
      <c r="C7073" s="28" t="n">
        <v>16113.44</v>
      </c>
      <c r="D7073" s="28" t="n">
        <v>1590</v>
      </c>
      <c r="E7073" s="28" t="s">
        <v>380</v>
      </c>
    </row>
    <row r="7074" customFormat="false" ht="15" hidden="false" customHeight="false" outlineLevel="0" collapsed="false">
      <c r="A7074" s="28" t="n">
        <v>189</v>
      </c>
      <c r="B7074" s="29" t="n">
        <v>45199</v>
      </c>
      <c r="C7074" s="28" t="n">
        <v>17346.03</v>
      </c>
      <c r="D7074" s="28" t="n">
        <v>1590</v>
      </c>
      <c r="E7074" s="28" t="s">
        <v>380</v>
      </c>
    </row>
    <row r="7075" customFormat="false" ht="15" hidden="false" customHeight="false" outlineLevel="0" collapsed="false">
      <c r="A7075" s="28" t="n">
        <v>189</v>
      </c>
      <c r="B7075" s="29" t="n">
        <v>45230</v>
      </c>
      <c r="C7075" s="28" t="n">
        <v>18554.79</v>
      </c>
      <c r="D7075" s="28" t="n">
        <v>1590</v>
      </c>
      <c r="E7075" s="28" t="s">
        <v>380</v>
      </c>
    </row>
    <row r="7076" customFormat="false" ht="15" hidden="false" customHeight="false" outlineLevel="0" collapsed="false">
      <c r="A7076" s="28" t="n">
        <v>189</v>
      </c>
      <c r="B7076" s="29" t="n">
        <v>45260</v>
      </c>
      <c r="C7076" s="28" t="n">
        <v>20059.76</v>
      </c>
      <c r="D7076" s="28" t="n">
        <v>1590</v>
      </c>
      <c r="E7076" s="28" t="s">
        <v>380</v>
      </c>
    </row>
    <row r="7077" customFormat="false" ht="15" hidden="false" customHeight="false" outlineLevel="0" collapsed="false">
      <c r="A7077" s="28" t="n">
        <v>189</v>
      </c>
      <c r="B7077" s="29" t="n">
        <v>45291</v>
      </c>
      <c r="C7077" s="28" t="n">
        <v>21501.12</v>
      </c>
      <c r="D7077" s="28" t="n">
        <v>1590</v>
      </c>
      <c r="E7077" s="28" t="s">
        <v>380</v>
      </c>
    </row>
    <row r="7078" customFormat="false" ht="15" hidden="false" customHeight="false" outlineLevel="0" collapsed="false">
      <c r="A7078" s="28" t="n">
        <v>189</v>
      </c>
      <c r="B7078" s="29" t="n">
        <v>45322</v>
      </c>
      <c r="C7078" s="28" t="n">
        <v>22910.22</v>
      </c>
      <c r="D7078" s="28" t="n">
        <v>1590</v>
      </c>
      <c r="E7078" s="28" t="s">
        <v>380</v>
      </c>
    </row>
    <row r="7079" customFormat="false" ht="15" hidden="false" customHeight="false" outlineLevel="0" collapsed="false">
      <c r="A7079" s="28" t="n">
        <v>189</v>
      </c>
      <c r="B7079" s="29" t="n">
        <v>45351</v>
      </c>
      <c r="C7079" s="28" t="n">
        <v>24302.71</v>
      </c>
      <c r="D7079" s="28" t="n">
        <v>1590</v>
      </c>
      <c r="E7079" s="28" t="s">
        <v>380</v>
      </c>
    </row>
    <row r="7080" customFormat="false" ht="15" hidden="false" customHeight="false" outlineLevel="0" collapsed="false">
      <c r="A7080" s="28" t="n">
        <v>189</v>
      </c>
      <c r="B7080" s="29" t="n">
        <v>45382</v>
      </c>
      <c r="C7080" s="28" t="n">
        <v>25844.07</v>
      </c>
      <c r="D7080" s="28" t="n">
        <v>1590</v>
      </c>
      <c r="E7080" s="28" t="s">
        <v>380</v>
      </c>
    </row>
    <row r="7081" customFormat="false" ht="15" hidden="false" customHeight="false" outlineLevel="0" collapsed="false">
      <c r="A7081" s="28" t="n">
        <v>189</v>
      </c>
      <c r="B7081" s="29" t="n">
        <v>45412</v>
      </c>
      <c r="C7081" s="28" t="n">
        <v>27419.26</v>
      </c>
      <c r="D7081" s="28" t="n">
        <v>1590</v>
      </c>
      <c r="E7081" s="28" t="s">
        <v>380</v>
      </c>
    </row>
    <row r="7082" customFormat="false" ht="15" hidden="false" customHeight="false" outlineLevel="0" collapsed="false">
      <c r="A7082" s="28" t="n">
        <v>189</v>
      </c>
      <c r="B7082" s="29" t="n">
        <v>45443</v>
      </c>
      <c r="C7082" s="28" t="n">
        <v>28830.36</v>
      </c>
      <c r="D7082" s="28" t="n">
        <v>1590</v>
      </c>
      <c r="E7082" s="28" t="s">
        <v>380</v>
      </c>
    </row>
    <row r="7083" customFormat="false" ht="15" hidden="false" customHeight="false" outlineLevel="0" collapsed="false">
      <c r="A7083" s="28" t="n">
        <v>189</v>
      </c>
      <c r="B7083" s="29" t="n">
        <v>45473</v>
      </c>
      <c r="C7083" s="28" t="n">
        <v>30130.55</v>
      </c>
      <c r="D7083" s="28" t="n">
        <v>1590</v>
      </c>
      <c r="E7083" s="28" t="s">
        <v>380</v>
      </c>
    </row>
    <row r="7084" customFormat="false" ht="15" hidden="false" customHeight="false" outlineLevel="0" collapsed="false">
      <c r="A7084" s="28" t="n">
        <v>189</v>
      </c>
      <c r="B7084" s="29" t="n">
        <v>45504</v>
      </c>
      <c r="C7084" s="28" t="n">
        <v>31363.59</v>
      </c>
      <c r="D7084" s="28" t="n">
        <v>1590</v>
      </c>
      <c r="E7084" s="28" t="s">
        <v>380</v>
      </c>
    </row>
    <row r="7085" customFormat="false" ht="15" hidden="false" customHeight="false" outlineLevel="0" collapsed="false">
      <c r="A7085" s="28" t="n">
        <v>189</v>
      </c>
      <c r="B7085" s="29" t="n">
        <v>45535</v>
      </c>
      <c r="C7085" s="28" t="n">
        <v>32790.6</v>
      </c>
      <c r="D7085" s="28" t="n">
        <v>1590</v>
      </c>
      <c r="E7085" s="28" t="s">
        <v>380</v>
      </c>
    </row>
    <row r="7086" customFormat="false" ht="15" hidden="false" customHeight="false" outlineLevel="0" collapsed="false">
      <c r="A7086" s="28" t="n">
        <v>189</v>
      </c>
      <c r="B7086" s="29" t="n">
        <v>45565</v>
      </c>
      <c r="C7086" s="28" t="n">
        <v>34251.99</v>
      </c>
      <c r="D7086" s="28" t="n">
        <v>1590</v>
      </c>
      <c r="E7086" s="28" t="s">
        <v>380</v>
      </c>
    </row>
    <row r="7087" customFormat="false" ht="15" hidden="false" customHeight="false" outlineLevel="0" collapsed="false">
      <c r="A7087" s="28" t="n">
        <v>189</v>
      </c>
      <c r="B7087" s="29" t="n">
        <v>45596</v>
      </c>
      <c r="C7087" s="28" t="n">
        <v>33818.03</v>
      </c>
      <c r="D7087" s="28" t="n">
        <v>0</v>
      </c>
      <c r="E7087" s="28" t="s">
        <v>379</v>
      </c>
    </row>
    <row r="7088" customFormat="false" ht="15" hidden="false" customHeight="false" outlineLevel="0" collapsed="false">
      <c r="A7088" s="28" t="n">
        <v>189</v>
      </c>
      <c r="B7088" s="29" t="n">
        <v>45626</v>
      </c>
      <c r="C7088" s="28" t="n">
        <v>35218.07</v>
      </c>
      <c r="D7088" s="28" t="n">
        <v>1590</v>
      </c>
      <c r="E7088" s="28" t="s">
        <v>380</v>
      </c>
    </row>
    <row r="7089" customFormat="false" ht="15" hidden="false" customHeight="false" outlineLevel="0" collapsed="false">
      <c r="A7089" s="28" t="n">
        <v>189</v>
      </c>
      <c r="B7089" s="29" t="n">
        <v>45657</v>
      </c>
      <c r="C7089" s="28" t="n">
        <v>35036.92</v>
      </c>
      <c r="D7089" s="28" t="n">
        <v>0</v>
      </c>
      <c r="E7089" s="28" t="s">
        <v>379</v>
      </c>
    </row>
    <row r="7090" customFormat="false" ht="15" hidden="false" customHeight="false" outlineLevel="0" collapsed="false">
      <c r="A7090" s="28" t="n">
        <v>189</v>
      </c>
      <c r="B7090" s="29" t="n">
        <v>45688</v>
      </c>
      <c r="C7090" s="28" t="n">
        <v>36185.74</v>
      </c>
      <c r="D7090" s="28" t="n">
        <v>1590</v>
      </c>
      <c r="E7090" s="28" t="s">
        <v>380</v>
      </c>
    </row>
    <row r="7091" customFormat="false" ht="15" hidden="false" customHeight="false" outlineLevel="0" collapsed="false">
      <c r="A7091" s="28" t="n">
        <v>189</v>
      </c>
      <c r="B7091" s="29" t="n">
        <v>45716</v>
      </c>
      <c r="C7091" s="28" t="n">
        <v>36802.63</v>
      </c>
      <c r="D7091" s="28" t="n">
        <v>1089.91</v>
      </c>
      <c r="E7091" s="28" t="s">
        <v>381</v>
      </c>
    </row>
    <row r="7092" customFormat="false" ht="15" hidden="false" customHeight="false" outlineLevel="0" collapsed="false">
      <c r="A7092" s="28" t="n">
        <v>189</v>
      </c>
      <c r="B7092" s="29" t="n">
        <v>45747</v>
      </c>
      <c r="C7092" s="28" t="n">
        <v>38349.94</v>
      </c>
      <c r="D7092" s="28" t="n">
        <v>1590</v>
      </c>
      <c r="E7092" s="28" t="s">
        <v>380</v>
      </c>
    </row>
    <row r="7093" customFormat="false" ht="15" hidden="false" customHeight="false" outlineLevel="0" collapsed="false">
      <c r="A7093" s="28" t="n">
        <v>189</v>
      </c>
      <c r="B7093" s="29" t="n">
        <v>45777</v>
      </c>
      <c r="C7093" s="28" t="n">
        <v>39926.92</v>
      </c>
      <c r="D7093" s="28" t="n">
        <v>1590</v>
      </c>
      <c r="E7093" s="28" t="s">
        <v>380</v>
      </c>
    </row>
    <row r="7094" customFormat="false" ht="15" hidden="false" customHeight="false" outlineLevel="0" collapsed="false">
      <c r="A7094" s="28" t="n">
        <v>189</v>
      </c>
      <c r="B7094" s="29" t="n">
        <v>45808</v>
      </c>
      <c r="C7094" s="28" t="n">
        <v>41135.66</v>
      </c>
      <c r="D7094" s="28" t="n">
        <v>1590</v>
      </c>
      <c r="E7094" s="28" t="s">
        <v>380</v>
      </c>
    </row>
    <row r="7095" customFormat="false" ht="15" hidden="false" customHeight="false" outlineLevel="0" collapsed="false">
      <c r="A7095" s="28" t="n">
        <v>189</v>
      </c>
      <c r="B7095" s="29" t="n">
        <v>45838</v>
      </c>
      <c r="C7095" s="28" t="n">
        <v>42398.44</v>
      </c>
      <c r="D7095" s="28" t="n">
        <v>1590</v>
      </c>
      <c r="E7095" s="28" t="s">
        <v>380</v>
      </c>
    </row>
    <row r="7096" customFormat="false" ht="15" hidden="false" customHeight="false" outlineLevel="0" collapsed="false">
      <c r="A7096" s="28" t="n">
        <v>189</v>
      </c>
      <c r="B7096" s="29" t="n">
        <v>45869</v>
      </c>
      <c r="C7096" s="28" t="n">
        <v>43827.23</v>
      </c>
      <c r="D7096" s="28" t="n">
        <v>1590</v>
      </c>
      <c r="E7096" s="28" t="s">
        <v>380</v>
      </c>
    </row>
    <row r="7097" customFormat="false" ht="15" hidden="false" customHeight="false" outlineLevel="0" collapsed="false">
      <c r="A7097" s="28" t="n">
        <v>189</v>
      </c>
      <c r="B7097" s="29" t="n">
        <v>45900</v>
      </c>
      <c r="C7097" s="28" t="n">
        <v>45095.46</v>
      </c>
      <c r="D7097" s="28" t="n">
        <v>1590</v>
      </c>
      <c r="E7097" s="28" t="s">
        <v>380</v>
      </c>
    </row>
    <row r="7098" customFormat="false" ht="15" hidden="false" customHeight="false" outlineLevel="0" collapsed="false">
      <c r="A7098" s="28" t="n">
        <v>189</v>
      </c>
      <c r="B7098" s="29" t="n">
        <v>45930</v>
      </c>
      <c r="C7098" s="28" t="n">
        <v>46671.79</v>
      </c>
      <c r="D7098" s="28" t="n">
        <v>1590</v>
      </c>
      <c r="E7098" s="28" t="s">
        <v>380</v>
      </c>
    </row>
    <row r="7099" customFormat="false" ht="15" hidden="false" customHeight="false" outlineLevel="0" collapsed="false">
      <c r="A7099" s="28" t="n">
        <v>189</v>
      </c>
      <c r="B7099" s="29" t="n">
        <v>45961</v>
      </c>
      <c r="C7099" s="28" t="n">
        <v>48258.48</v>
      </c>
      <c r="D7099" s="28" t="n">
        <v>1590</v>
      </c>
      <c r="E7099" s="28" t="s">
        <v>380</v>
      </c>
    </row>
    <row r="7100" customFormat="false" ht="15" hidden="false" customHeight="false" outlineLevel="0" collapsed="false">
      <c r="A7100" s="28" t="n">
        <v>189</v>
      </c>
      <c r="B7100" s="29" t="n">
        <v>45991</v>
      </c>
      <c r="C7100" s="28" t="n">
        <v>49561.82</v>
      </c>
      <c r="D7100" s="28" t="n">
        <v>1590</v>
      </c>
      <c r="E7100" s="28" t="s">
        <v>380</v>
      </c>
    </row>
    <row r="7101" customFormat="false" ht="15" hidden="false" customHeight="false" outlineLevel="0" collapsed="false">
      <c r="A7101" s="28" t="n">
        <v>189</v>
      </c>
      <c r="B7101" s="29" t="n">
        <v>46022</v>
      </c>
      <c r="C7101" s="28" t="n">
        <v>50684.64</v>
      </c>
      <c r="D7101" s="28" t="n">
        <v>1590</v>
      </c>
      <c r="E7101" s="28" t="s">
        <v>380</v>
      </c>
    </row>
    <row r="7102" customFormat="false" ht="15" hidden="false" customHeight="false" outlineLevel="0" collapsed="false">
      <c r="A7102" s="28" t="n">
        <v>189</v>
      </c>
      <c r="B7102" s="29" t="n">
        <v>46053</v>
      </c>
      <c r="C7102" s="28" t="n">
        <v>51904.76</v>
      </c>
      <c r="D7102" s="28" t="n">
        <v>1590</v>
      </c>
      <c r="E7102" s="28" t="s">
        <v>380</v>
      </c>
    </row>
    <row r="7103" customFormat="false" ht="15" hidden="false" customHeight="false" outlineLevel="0" collapsed="false">
      <c r="A7103" s="28" t="n">
        <v>189</v>
      </c>
      <c r="B7103" s="29" t="n">
        <v>46081</v>
      </c>
      <c r="C7103" s="28" t="n">
        <v>51442.7</v>
      </c>
      <c r="D7103" s="28" t="n">
        <v>0</v>
      </c>
      <c r="E7103" s="28" t="s">
        <v>379</v>
      </c>
    </row>
    <row r="7104" customFormat="false" ht="15" hidden="false" customHeight="false" outlineLevel="0" collapsed="false">
      <c r="A7104" s="28" t="n">
        <v>189</v>
      </c>
      <c r="B7104" s="29" t="n">
        <v>46112</v>
      </c>
      <c r="C7104" s="28" t="n">
        <v>52752.68</v>
      </c>
      <c r="D7104" s="28" t="n">
        <v>1590</v>
      </c>
      <c r="E7104" s="28" t="s">
        <v>380</v>
      </c>
    </row>
    <row r="7105" customFormat="false" ht="15" hidden="false" customHeight="false" outlineLevel="0" collapsed="false">
      <c r="A7105" s="28" t="n">
        <v>189</v>
      </c>
      <c r="B7105" s="29" t="n">
        <v>46142</v>
      </c>
      <c r="C7105" s="28" t="n">
        <v>53287.48</v>
      </c>
      <c r="D7105" s="28" t="n">
        <v>864.16</v>
      </c>
      <c r="E7105" s="28" t="s">
        <v>381</v>
      </c>
    </row>
    <row r="7106" customFormat="false" ht="15" hidden="false" customHeight="false" outlineLevel="0" collapsed="false">
      <c r="A7106" s="28" t="n">
        <v>189</v>
      </c>
      <c r="B7106" s="29" t="n">
        <v>46173</v>
      </c>
      <c r="C7106" s="28" t="n">
        <v>54530.81</v>
      </c>
      <c r="D7106" s="28" t="n">
        <v>1590</v>
      </c>
      <c r="E7106" s="28" t="s">
        <v>380</v>
      </c>
    </row>
    <row r="7107" customFormat="false" ht="15" hidden="false" customHeight="false" outlineLevel="0" collapsed="false">
      <c r="A7107" s="28" t="n">
        <v>189</v>
      </c>
      <c r="B7107" s="29" t="n">
        <v>46203</v>
      </c>
      <c r="C7107" s="28" t="n">
        <v>55766.04</v>
      </c>
      <c r="D7107" s="28" t="n">
        <v>1590</v>
      </c>
      <c r="E7107" s="28" t="s">
        <v>380</v>
      </c>
    </row>
    <row r="7108" customFormat="false" ht="15" hidden="false" customHeight="false" outlineLevel="0" collapsed="false">
      <c r="A7108" s="28" t="n">
        <v>189</v>
      </c>
      <c r="B7108" s="29" t="n">
        <v>46234</v>
      </c>
      <c r="C7108" s="28" t="n">
        <v>57169.73</v>
      </c>
      <c r="D7108" s="28" t="n">
        <v>1590</v>
      </c>
      <c r="E7108" s="28" t="s">
        <v>380</v>
      </c>
    </row>
    <row r="7109" customFormat="false" ht="15" hidden="false" customHeight="false" outlineLevel="0" collapsed="false">
      <c r="A7109" s="28" t="n">
        <v>189</v>
      </c>
      <c r="B7109" s="29" t="n">
        <v>46265</v>
      </c>
      <c r="C7109" s="28" t="n">
        <v>58504.5</v>
      </c>
      <c r="D7109" s="28" t="n">
        <v>1590</v>
      </c>
      <c r="E7109" s="28" t="s">
        <v>380</v>
      </c>
    </row>
    <row r="7110" customFormat="false" ht="15" hidden="false" customHeight="false" outlineLevel="0" collapsed="false">
      <c r="A7110" s="28" t="n">
        <v>190</v>
      </c>
      <c r="B7110" s="29" t="n">
        <v>44957</v>
      </c>
      <c r="C7110" s="28" t="n">
        <v>11599.69</v>
      </c>
      <c r="D7110" s="28" t="n">
        <v>1221.49</v>
      </c>
      <c r="E7110" s="28" t="s">
        <v>381</v>
      </c>
    </row>
    <row r="7111" customFormat="false" ht="15" hidden="false" customHeight="false" outlineLevel="0" collapsed="false">
      <c r="A7111" s="28" t="n">
        <v>190</v>
      </c>
      <c r="B7111" s="29" t="n">
        <v>44985</v>
      </c>
      <c r="C7111" s="28" t="n">
        <v>13173.45</v>
      </c>
      <c r="D7111" s="28" t="n">
        <v>1820</v>
      </c>
      <c r="E7111" s="28" t="s">
        <v>380</v>
      </c>
    </row>
    <row r="7112" customFormat="false" ht="15" hidden="false" customHeight="false" outlineLevel="0" collapsed="false">
      <c r="A7112" s="28" t="n">
        <v>190</v>
      </c>
      <c r="B7112" s="29" t="n">
        <v>45016</v>
      </c>
      <c r="C7112" s="28" t="n">
        <v>12853.78</v>
      </c>
      <c r="D7112" s="28" t="n">
        <v>0</v>
      </c>
      <c r="E7112" s="28" t="s">
        <v>379</v>
      </c>
    </row>
    <row r="7113" customFormat="false" ht="15" hidden="false" customHeight="false" outlineLevel="0" collapsed="false">
      <c r="A7113" s="28" t="n">
        <v>190</v>
      </c>
      <c r="B7113" s="29" t="n">
        <v>45046</v>
      </c>
      <c r="C7113" s="28" t="n">
        <v>14247.41</v>
      </c>
      <c r="D7113" s="28" t="n">
        <v>1820</v>
      </c>
      <c r="E7113" s="28" t="s">
        <v>380</v>
      </c>
    </row>
    <row r="7114" customFormat="false" ht="15" hidden="false" customHeight="false" outlineLevel="0" collapsed="false">
      <c r="A7114" s="28" t="n">
        <v>190</v>
      </c>
      <c r="B7114" s="29" t="n">
        <v>45077</v>
      </c>
      <c r="C7114" s="28" t="n">
        <v>16020.98</v>
      </c>
      <c r="D7114" s="28" t="n">
        <v>1820</v>
      </c>
      <c r="E7114" s="28" t="s">
        <v>380</v>
      </c>
    </row>
    <row r="7115" customFormat="false" ht="15" hidden="false" customHeight="false" outlineLevel="0" collapsed="false">
      <c r="A7115" s="28" t="n">
        <v>190</v>
      </c>
      <c r="B7115" s="29" t="n">
        <v>45107</v>
      </c>
      <c r="C7115" s="28" t="n">
        <v>17345.82</v>
      </c>
      <c r="D7115" s="28" t="n">
        <v>1820</v>
      </c>
      <c r="E7115" s="28" t="s">
        <v>380</v>
      </c>
    </row>
    <row r="7116" customFormat="false" ht="15" hidden="false" customHeight="false" outlineLevel="0" collapsed="false">
      <c r="A7116" s="28" t="n">
        <v>190</v>
      </c>
      <c r="B7116" s="29" t="n">
        <v>45138</v>
      </c>
      <c r="C7116" s="28" t="n">
        <v>19103.85</v>
      </c>
      <c r="D7116" s="28" t="n">
        <v>1820</v>
      </c>
      <c r="E7116" s="28" t="s">
        <v>380</v>
      </c>
    </row>
    <row r="7117" customFormat="false" ht="15" hidden="false" customHeight="false" outlineLevel="0" collapsed="false">
      <c r="A7117" s="28" t="n">
        <v>190</v>
      </c>
      <c r="B7117" s="29" t="n">
        <v>45169</v>
      </c>
      <c r="C7117" s="28" t="n">
        <v>20485.12</v>
      </c>
      <c r="D7117" s="28" t="n">
        <v>1820</v>
      </c>
      <c r="E7117" s="28" t="s">
        <v>380</v>
      </c>
    </row>
    <row r="7118" customFormat="false" ht="15" hidden="false" customHeight="false" outlineLevel="0" collapsed="false">
      <c r="A7118" s="28" t="n">
        <v>190</v>
      </c>
      <c r="B7118" s="29" t="n">
        <v>45199</v>
      </c>
      <c r="C7118" s="28" t="n">
        <v>21837.67</v>
      </c>
      <c r="D7118" s="28" t="n">
        <v>1820</v>
      </c>
      <c r="E7118" s="28" t="s">
        <v>380</v>
      </c>
    </row>
    <row r="7119" customFormat="false" ht="15" hidden="false" customHeight="false" outlineLevel="0" collapsed="false">
      <c r="A7119" s="28" t="n">
        <v>190</v>
      </c>
      <c r="B7119" s="29" t="n">
        <v>45230</v>
      </c>
      <c r="C7119" s="28" t="n">
        <v>23140.5</v>
      </c>
      <c r="D7119" s="28" t="n">
        <v>1820</v>
      </c>
      <c r="E7119" s="28" t="s">
        <v>380</v>
      </c>
    </row>
    <row r="7120" customFormat="false" ht="15" hidden="false" customHeight="false" outlineLevel="0" collapsed="false">
      <c r="A7120" s="28" t="n">
        <v>190</v>
      </c>
      <c r="B7120" s="29" t="n">
        <v>45260</v>
      </c>
      <c r="C7120" s="28" t="n">
        <v>24514.83</v>
      </c>
      <c r="D7120" s="28" t="n">
        <v>1820</v>
      </c>
      <c r="E7120" s="28" t="s">
        <v>380</v>
      </c>
    </row>
    <row r="7121" customFormat="false" ht="15" hidden="false" customHeight="false" outlineLevel="0" collapsed="false">
      <c r="A7121" s="28" t="n">
        <v>190</v>
      </c>
      <c r="B7121" s="29" t="n">
        <v>45291</v>
      </c>
      <c r="C7121" s="28" t="n">
        <v>26027.99</v>
      </c>
      <c r="D7121" s="28" t="n">
        <v>1820</v>
      </c>
      <c r="E7121" s="28" t="s">
        <v>380</v>
      </c>
    </row>
    <row r="7122" customFormat="false" ht="15" hidden="false" customHeight="false" outlineLevel="0" collapsed="false">
      <c r="A7122" s="28" t="n">
        <v>190</v>
      </c>
      <c r="B7122" s="29" t="n">
        <v>45322</v>
      </c>
      <c r="C7122" s="28" t="n">
        <v>27440.94</v>
      </c>
      <c r="D7122" s="28" t="n">
        <v>1820</v>
      </c>
      <c r="E7122" s="28" t="s">
        <v>380</v>
      </c>
    </row>
    <row r="7123" customFormat="false" ht="15" hidden="false" customHeight="false" outlineLevel="0" collapsed="false">
      <c r="A7123" s="28" t="n">
        <v>190</v>
      </c>
      <c r="B7123" s="29" t="n">
        <v>45351</v>
      </c>
      <c r="C7123" s="28" t="n">
        <v>29007.92</v>
      </c>
      <c r="D7123" s="28" t="n">
        <v>1820</v>
      </c>
      <c r="E7123" s="28" t="s">
        <v>380</v>
      </c>
    </row>
    <row r="7124" customFormat="false" ht="15" hidden="false" customHeight="false" outlineLevel="0" collapsed="false">
      <c r="A7124" s="28" t="n">
        <v>190</v>
      </c>
      <c r="B7124" s="29" t="n">
        <v>45382</v>
      </c>
      <c r="C7124" s="28" t="n">
        <v>30598.62</v>
      </c>
      <c r="D7124" s="28" t="n">
        <v>1820</v>
      </c>
      <c r="E7124" s="28" t="s">
        <v>380</v>
      </c>
    </row>
    <row r="7125" customFormat="false" ht="15" hidden="false" customHeight="false" outlineLevel="0" collapsed="false">
      <c r="A7125" s="28" t="n">
        <v>190</v>
      </c>
      <c r="B7125" s="29" t="n">
        <v>45412</v>
      </c>
      <c r="C7125" s="28" t="n">
        <v>31911.96</v>
      </c>
      <c r="D7125" s="28" t="n">
        <v>1820</v>
      </c>
      <c r="E7125" s="28" t="s">
        <v>380</v>
      </c>
    </row>
    <row r="7126" customFormat="false" ht="15" hidden="false" customHeight="false" outlineLevel="0" collapsed="false">
      <c r="A7126" s="28" t="n">
        <v>190</v>
      </c>
      <c r="B7126" s="29" t="n">
        <v>45443</v>
      </c>
      <c r="C7126" s="28" t="n">
        <v>33371.18</v>
      </c>
      <c r="D7126" s="28" t="n">
        <v>1820</v>
      </c>
      <c r="E7126" s="28" t="s">
        <v>380</v>
      </c>
    </row>
    <row r="7127" customFormat="false" ht="15" hidden="false" customHeight="false" outlineLevel="0" collapsed="false">
      <c r="A7127" s="28" t="n">
        <v>190</v>
      </c>
      <c r="B7127" s="29" t="n">
        <v>45473</v>
      </c>
      <c r="C7127" s="28" t="n">
        <v>34803.62</v>
      </c>
      <c r="D7127" s="28" t="n">
        <v>1820</v>
      </c>
      <c r="E7127" s="28" t="s">
        <v>380</v>
      </c>
    </row>
    <row r="7128" customFormat="false" ht="15" hidden="false" customHeight="false" outlineLevel="0" collapsed="false">
      <c r="A7128" s="28" t="n">
        <v>190</v>
      </c>
      <c r="B7128" s="29" t="n">
        <v>45504</v>
      </c>
      <c r="C7128" s="28" t="n">
        <v>36524.66</v>
      </c>
      <c r="D7128" s="28" t="n">
        <v>1820</v>
      </c>
      <c r="E7128" s="28" t="s">
        <v>380</v>
      </c>
    </row>
    <row r="7129" customFormat="false" ht="15" hidden="false" customHeight="false" outlineLevel="0" collapsed="false">
      <c r="A7129" s="28" t="n">
        <v>190</v>
      </c>
      <c r="B7129" s="29" t="n">
        <v>45535</v>
      </c>
      <c r="C7129" s="28" t="n">
        <v>36385.38</v>
      </c>
      <c r="D7129" s="28" t="n">
        <v>0</v>
      </c>
      <c r="E7129" s="28" t="s">
        <v>379</v>
      </c>
    </row>
    <row r="7130" customFormat="false" ht="15" hidden="false" customHeight="false" outlineLevel="0" collapsed="false">
      <c r="A7130" s="28" t="n">
        <v>190</v>
      </c>
      <c r="B7130" s="29" t="n">
        <v>45565</v>
      </c>
      <c r="C7130" s="28" t="n">
        <v>37993.97</v>
      </c>
      <c r="D7130" s="28" t="n">
        <v>1820</v>
      </c>
      <c r="E7130" s="28" t="s">
        <v>380</v>
      </c>
    </row>
    <row r="7131" customFormat="false" ht="15" hidden="false" customHeight="false" outlineLevel="0" collapsed="false">
      <c r="A7131" s="28" t="n">
        <v>190</v>
      </c>
      <c r="B7131" s="29" t="n">
        <v>45596</v>
      </c>
      <c r="C7131" s="28" t="n">
        <v>39653.62</v>
      </c>
      <c r="D7131" s="28" t="n">
        <v>1820</v>
      </c>
      <c r="E7131" s="28" t="s">
        <v>380</v>
      </c>
    </row>
    <row r="7132" customFormat="false" ht="15" hidden="false" customHeight="false" outlineLevel="0" collapsed="false">
      <c r="A7132" s="28" t="n">
        <v>190</v>
      </c>
      <c r="B7132" s="29" t="n">
        <v>45626</v>
      </c>
      <c r="C7132" s="28" t="n">
        <v>40499.95</v>
      </c>
      <c r="D7132" s="28" t="n">
        <v>1256.68</v>
      </c>
      <c r="E7132" s="28" t="s">
        <v>381</v>
      </c>
    </row>
    <row r="7133" customFormat="false" ht="15" hidden="false" customHeight="false" outlineLevel="0" collapsed="false">
      <c r="A7133" s="28" t="n">
        <v>190</v>
      </c>
      <c r="B7133" s="29" t="n">
        <v>45657</v>
      </c>
      <c r="C7133" s="28" t="n">
        <v>41940.31</v>
      </c>
      <c r="D7133" s="28" t="n">
        <v>1820</v>
      </c>
      <c r="E7133" s="28" t="s">
        <v>380</v>
      </c>
    </row>
    <row r="7134" customFormat="false" ht="15" hidden="false" customHeight="false" outlineLevel="0" collapsed="false">
      <c r="A7134" s="28" t="n">
        <v>190</v>
      </c>
      <c r="B7134" s="29" t="n">
        <v>45688</v>
      </c>
      <c r="C7134" s="28" t="n">
        <v>41479.08</v>
      </c>
      <c r="D7134" s="28" t="n">
        <v>0</v>
      </c>
      <c r="E7134" s="28" t="s">
        <v>379</v>
      </c>
    </row>
    <row r="7135" customFormat="false" ht="15" hidden="false" customHeight="false" outlineLevel="0" collapsed="false">
      <c r="A7135" s="28" t="n">
        <v>190</v>
      </c>
      <c r="B7135" s="29" t="n">
        <v>45716</v>
      </c>
      <c r="C7135" s="28" t="n">
        <v>43111.91</v>
      </c>
      <c r="D7135" s="28" t="n">
        <v>1820</v>
      </c>
      <c r="E7135" s="28" t="s">
        <v>380</v>
      </c>
    </row>
    <row r="7136" customFormat="false" ht="15" hidden="false" customHeight="false" outlineLevel="0" collapsed="false">
      <c r="A7136" s="28" t="n">
        <v>190</v>
      </c>
      <c r="B7136" s="29" t="n">
        <v>45747</v>
      </c>
      <c r="C7136" s="28" t="n">
        <v>44403.8</v>
      </c>
      <c r="D7136" s="28" t="n">
        <v>1820</v>
      </c>
      <c r="E7136" s="28" t="s">
        <v>380</v>
      </c>
    </row>
    <row r="7137" customFormat="false" ht="15" hidden="false" customHeight="false" outlineLevel="0" collapsed="false">
      <c r="A7137" s="28" t="n">
        <v>190</v>
      </c>
      <c r="B7137" s="29" t="n">
        <v>45777</v>
      </c>
      <c r="C7137" s="28" t="n">
        <v>45695.9</v>
      </c>
      <c r="D7137" s="28" t="n">
        <v>1820</v>
      </c>
      <c r="E7137" s="28" t="s">
        <v>380</v>
      </c>
    </row>
    <row r="7138" customFormat="false" ht="15" hidden="false" customHeight="false" outlineLevel="0" collapsed="false">
      <c r="A7138" s="28" t="n">
        <v>190</v>
      </c>
      <c r="B7138" s="29" t="n">
        <v>45808</v>
      </c>
      <c r="C7138" s="28" t="n">
        <v>46972.06</v>
      </c>
      <c r="D7138" s="28" t="n">
        <v>1820</v>
      </c>
      <c r="E7138" s="28" t="s">
        <v>380</v>
      </c>
    </row>
    <row r="7139" customFormat="false" ht="15" hidden="false" customHeight="false" outlineLevel="0" collapsed="false">
      <c r="A7139" s="28" t="n">
        <v>190</v>
      </c>
      <c r="B7139" s="29" t="n">
        <v>45838</v>
      </c>
      <c r="C7139" s="28" t="n">
        <v>47768.61</v>
      </c>
      <c r="D7139" s="28" t="n">
        <v>1150.55</v>
      </c>
      <c r="E7139" s="28" t="s">
        <v>381</v>
      </c>
    </row>
    <row r="7140" customFormat="false" ht="15" hidden="false" customHeight="false" outlineLevel="0" collapsed="false">
      <c r="A7140" s="28" t="n">
        <v>190</v>
      </c>
      <c r="B7140" s="29" t="n">
        <v>45869</v>
      </c>
      <c r="C7140" s="28" t="n">
        <v>49440.7</v>
      </c>
      <c r="D7140" s="28" t="n">
        <v>1820</v>
      </c>
      <c r="E7140" s="28" t="s">
        <v>380</v>
      </c>
    </row>
    <row r="7141" customFormat="false" ht="15" hidden="false" customHeight="false" outlineLevel="0" collapsed="false">
      <c r="A7141" s="28" t="n">
        <v>190</v>
      </c>
      <c r="B7141" s="29" t="n">
        <v>45900</v>
      </c>
      <c r="C7141" s="28" t="n">
        <v>50899.1</v>
      </c>
      <c r="D7141" s="28" t="n">
        <v>1820</v>
      </c>
      <c r="E7141" s="28" t="s">
        <v>380</v>
      </c>
    </row>
    <row r="7142" customFormat="false" ht="15" hidden="false" customHeight="false" outlineLevel="0" collapsed="false">
      <c r="A7142" s="28" t="n">
        <v>190</v>
      </c>
      <c r="B7142" s="29" t="n">
        <v>45930</v>
      </c>
      <c r="C7142" s="28" t="n">
        <v>52308.91</v>
      </c>
      <c r="D7142" s="28" t="n">
        <v>1820</v>
      </c>
      <c r="E7142" s="28" t="s">
        <v>380</v>
      </c>
    </row>
    <row r="7143" customFormat="false" ht="15" hidden="false" customHeight="false" outlineLevel="0" collapsed="false">
      <c r="A7143" s="28" t="n">
        <v>190</v>
      </c>
      <c r="B7143" s="29" t="n">
        <v>45961</v>
      </c>
      <c r="C7143" s="28" t="n">
        <v>54001.02</v>
      </c>
      <c r="D7143" s="28" t="n">
        <v>1820</v>
      </c>
      <c r="E7143" s="28" t="s">
        <v>380</v>
      </c>
    </row>
    <row r="7144" customFormat="false" ht="15" hidden="false" customHeight="false" outlineLevel="0" collapsed="false">
      <c r="A7144" s="28" t="n">
        <v>190</v>
      </c>
      <c r="B7144" s="29" t="n">
        <v>45991</v>
      </c>
      <c r="C7144" s="28" t="n">
        <v>55375.42</v>
      </c>
      <c r="D7144" s="28" t="n">
        <v>1820</v>
      </c>
      <c r="E7144" s="28" t="s">
        <v>380</v>
      </c>
    </row>
    <row r="7145" customFormat="false" ht="15" hidden="false" customHeight="false" outlineLevel="0" collapsed="false">
      <c r="A7145" s="28" t="n">
        <v>190</v>
      </c>
      <c r="B7145" s="29" t="n">
        <v>46022</v>
      </c>
      <c r="C7145" s="28" t="n">
        <v>56894.68</v>
      </c>
      <c r="D7145" s="28" t="n">
        <v>1820</v>
      </c>
      <c r="E7145" s="28" t="s">
        <v>380</v>
      </c>
    </row>
    <row r="7146" customFormat="false" ht="15" hidden="false" customHeight="false" outlineLevel="0" collapsed="false">
      <c r="A7146" s="28" t="n">
        <v>190</v>
      </c>
      <c r="B7146" s="29" t="n">
        <v>46053</v>
      </c>
      <c r="C7146" s="28" t="n">
        <v>57146.65</v>
      </c>
      <c r="D7146" s="28" t="n">
        <v>748.53</v>
      </c>
      <c r="E7146" s="28" t="s">
        <v>381</v>
      </c>
    </row>
    <row r="7147" customFormat="false" ht="15" hidden="false" customHeight="false" outlineLevel="0" collapsed="false">
      <c r="A7147" s="28" t="n">
        <v>190</v>
      </c>
      <c r="B7147" s="29" t="n">
        <v>46081</v>
      </c>
      <c r="C7147" s="28" t="n">
        <v>58701.07</v>
      </c>
      <c r="D7147" s="28" t="n">
        <v>1820</v>
      </c>
      <c r="E7147" s="28" t="s">
        <v>380</v>
      </c>
    </row>
    <row r="7148" customFormat="false" ht="15" hidden="false" customHeight="false" outlineLevel="0" collapsed="false">
      <c r="A7148" s="28" t="n">
        <v>190</v>
      </c>
      <c r="B7148" s="29" t="n">
        <v>46112</v>
      </c>
      <c r="C7148" s="28" t="n">
        <v>59999.34</v>
      </c>
      <c r="D7148" s="28" t="n">
        <v>1820</v>
      </c>
      <c r="E7148" s="28" t="s">
        <v>380</v>
      </c>
    </row>
    <row r="7149" customFormat="false" ht="15" hidden="false" customHeight="false" outlineLevel="0" collapsed="false">
      <c r="A7149" s="28" t="n">
        <v>190</v>
      </c>
      <c r="B7149" s="29" t="n">
        <v>46142</v>
      </c>
      <c r="C7149" s="28" t="n">
        <v>60168.64</v>
      </c>
      <c r="D7149" s="28" t="n">
        <v>412.25</v>
      </c>
      <c r="E7149" s="28" t="s">
        <v>381</v>
      </c>
    </row>
    <row r="7150" customFormat="false" ht="15" hidden="false" customHeight="false" outlineLevel="0" collapsed="false">
      <c r="A7150" s="28" t="n">
        <v>190</v>
      </c>
      <c r="B7150" s="29" t="n">
        <v>46173</v>
      </c>
      <c r="C7150" s="28" t="n">
        <v>61461.23</v>
      </c>
      <c r="D7150" s="28" t="n">
        <v>1820</v>
      </c>
      <c r="E7150" s="28" t="s">
        <v>380</v>
      </c>
    </row>
    <row r="7151" customFormat="false" ht="15" hidden="false" customHeight="false" outlineLevel="0" collapsed="false">
      <c r="A7151" s="28" t="n">
        <v>190</v>
      </c>
      <c r="B7151" s="29" t="n">
        <v>46203</v>
      </c>
      <c r="C7151" s="28" t="n">
        <v>62908.26</v>
      </c>
      <c r="D7151" s="28" t="n">
        <v>1820</v>
      </c>
      <c r="E7151" s="28" t="s">
        <v>380</v>
      </c>
    </row>
    <row r="7152" customFormat="false" ht="15" hidden="false" customHeight="false" outlineLevel="0" collapsed="false">
      <c r="A7152" s="28" t="n">
        <v>190</v>
      </c>
      <c r="B7152" s="29" t="n">
        <v>46234</v>
      </c>
      <c r="C7152" s="28" t="n">
        <v>64380.86</v>
      </c>
      <c r="D7152" s="28" t="n">
        <v>1820</v>
      </c>
      <c r="E7152" s="28" t="s">
        <v>380</v>
      </c>
    </row>
    <row r="7153" customFormat="false" ht="15" hidden="false" customHeight="false" outlineLevel="0" collapsed="false">
      <c r="A7153" s="28" t="n">
        <v>190</v>
      </c>
      <c r="B7153" s="29" t="n">
        <v>46265</v>
      </c>
      <c r="C7153" s="28" t="n">
        <v>65979.71</v>
      </c>
      <c r="D7153" s="28" t="n">
        <v>1820</v>
      </c>
      <c r="E7153" s="28" t="s">
        <v>380</v>
      </c>
    </row>
    <row r="7154" customFormat="false" ht="15" hidden="false" customHeight="false" outlineLevel="0" collapsed="false">
      <c r="A7154" s="28" t="n">
        <v>191</v>
      </c>
      <c r="B7154" s="29" t="n">
        <v>45777</v>
      </c>
      <c r="C7154" s="28" t="n">
        <v>4583.57</v>
      </c>
      <c r="D7154" s="28" t="n">
        <v>1630</v>
      </c>
      <c r="E7154" s="28" t="s">
        <v>380</v>
      </c>
    </row>
    <row r="7155" customFormat="false" ht="15" hidden="false" customHeight="false" outlineLevel="0" collapsed="false">
      <c r="A7155" s="28" t="n">
        <v>191</v>
      </c>
      <c r="B7155" s="29" t="n">
        <v>45808</v>
      </c>
      <c r="C7155" s="28" t="n">
        <v>5725.02</v>
      </c>
      <c r="D7155" s="28" t="n">
        <v>1630</v>
      </c>
      <c r="E7155" s="28" t="s">
        <v>380</v>
      </c>
    </row>
    <row r="7156" customFormat="false" ht="15" hidden="false" customHeight="false" outlineLevel="0" collapsed="false">
      <c r="A7156" s="28" t="n">
        <v>191</v>
      </c>
      <c r="B7156" s="29" t="n">
        <v>45838</v>
      </c>
      <c r="C7156" s="28" t="n">
        <v>6238.97</v>
      </c>
      <c r="D7156" s="28" t="n">
        <v>787.52</v>
      </c>
      <c r="E7156" s="28" t="s">
        <v>381</v>
      </c>
    </row>
    <row r="7157" customFormat="false" ht="15" hidden="false" customHeight="false" outlineLevel="0" collapsed="false">
      <c r="A7157" s="28" t="n">
        <v>191</v>
      </c>
      <c r="B7157" s="29" t="n">
        <v>45869</v>
      </c>
      <c r="C7157" s="28" t="n">
        <v>7418.6</v>
      </c>
      <c r="D7157" s="28" t="n">
        <v>1630</v>
      </c>
      <c r="E7157" s="28" t="s">
        <v>380</v>
      </c>
    </row>
    <row r="7158" customFormat="false" ht="15" hidden="false" customHeight="false" outlineLevel="0" collapsed="false">
      <c r="A7158" s="28" t="n">
        <v>191</v>
      </c>
      <c r="B7158" s="29" t="n">
        <v>45900</v>
      </c>
      <c r="C7158" s="28" t="n">
        <v>8742.72</v>
      </c>
      <c r="D7158" s="28" t="n">
        <v>1630</v>
      </c>
      <c r="E7158" s="28" t="s">
        <v>380</v>
      </c>
    </row>
    <row r="7159" customFormat="false" ht="15" hidden="false" customHeight="false" outlineLevel="0" collapsed="false">
      <c r="A7159" s="28" t="n">
        <v>191</v>
      </c>
      <c r="B7159" s="29" t="n">
        <v>45930</v>
      </c>
      <c r="C7159" s="28" t="n">
        <v>9368.28</v>
      </c>
      <c r="D7159" s="28" t="n">
        <v>1016.96</v>
      </c>
      <c r="E7159" s="28" t="s">
        <v>381</v>
      </c>
    </row>
    <row r="7160" customFormat="false" ht="15" hidden="false" customHeight="false" outlineLevel="0" collapsed="false">
      <c r="A7160" s="28" t="n">
        <v>191</v>
      </c>
      <c r="B7160" s="29" t="n">
        <v>45961</v>
      </c>
      <c r="C7160" s="28" t="n">
        <v>10826.83</v>
      </c>
      <c r="D7160" s="28" t="n">
        <v>1630</v>
      </c>
      <c r="E7160" s="28" t="s">
        <v>380</v>
      </c>
    </row>
    <row r="7161" customFormat="false" ht="15" hidden="false" customHeight="false" outlineLevel="0" collapsed="false">
      <c r="A7161" s="28" t="n">
        <v>191</v>
      </c>
      <c r="B7161" s="29" t="n">
        <v>45991</v>
      </c>
      <c r="C7161" s="28" t="n">
        <v>11969.56</v>
      </c>
      <c r="D7161" s="28" t="n">
        <v>1630</v>
      </c>
      <c r="E7161" s="28" t="s">
        <v>380</v>
      </c>
    </row>
    <row r="7162" customFormat="false" ht="15" hidden="false" customHeight="false" outlineLevel="0" collapsed="false">
      <c r="A7162" s="28" t="n">
        <v>191</v>
      </c>
      <c r="B7162" s="29" t="n">
        <v>46022</v>
      </c>
      <c r="C7162" s="28" t="n">
        <v>13334.61</v>
      </c>
      <c r="D7162" s="28" t="n">
        <v>1630</v>
      </c>
      <c r="E7162" s="28" t="s">
        <v>380</v>
      </c>
    </row>
    <row r="7163" customFormat="false" ht="15" hidden="false" customHeight="false" outlineLevel="0" collapsed="false">
      <c r="A7163" s="28" t="n">
        <v>191</v>
      </c>
      <c r="B7163" s="29" t="n">
        <v>46053</v>
      </c>
      <c r="C7163" s="28" t="n">
        <v>14728.23</v>
      </c>
      <c r="D7163" s="28" t="n">
        <v>1630</v>
      </c>
      <c r="E7163" s="28" t="s">
        <v>380</v>
      </c>
    </row>
    <row r="7164" customFormat="false" ht="15" hidden="false" customHeight="false" outlineLevel="0" collapsed="false">
      <c r="A7164" s="28" t="n">
        <v>191</v>
      </c>
      <c r="B7164" s="29" t="n">
        <v>46081</v>
      </c>
      <c r="C7164" s="28" t="n">
        <v>15962.3</v>
      </c>
      <c r="D7164" s="28" t="n">
        <v>1630</v>
      </c>
      <c r="E7164" s="28" t="s">
        <v>380</v>
      </c>
    </row>
    <row r="7165" customFormat="false" ht="15" hidden="false" customHeight="false" outlineLevel="0" collapsed="false">
      <c r="A7165" s="28" t="n">
        <v>191</v>
      </c>
      <c r="B7165" s="29" t="n">
        <v>46112</v>
      </c>
      <c r="C7165" s="28" t="n">
        <v>17172.03</v>
      </c>
      <c r="D7165" s="28" t="n">
        <v>1630</v>
      </c>
      <c r="E7165" s="28" t="s">
        <v>380</v>
      </c>
    </row>
    <row r="7166" customFormat="false" ht="15" hidden="false" customHeight="false" outlineLevel="0" collapsed="false">
      <c r="A7166" s="28" t="n">
        <v>191</v>
      </c>
      <c r="B7166" s="29" t="n">
        <v>46142</v>
      </c>
      <c r="C7166" s="28" t="n">
        <v>18521.45</v>
      </c>
      <c r="D7166" s="28" t="n">
        <v>1630</v>
      </c>
      <c r="E7166" s="28" t="s">
        <v>380</v>
      </c>
    </row>
    <row r="7167" customFormat="false" ht="15" hidden="false" customHeight="false" outlineLevel="0" collapsed="false">
      <c r="A7167" s="28" t="n">
        <v>191</v>
      </c>
      <c r="B7167" s="29" t="n">
        <v>46173</v>
      </c>
      <c r="C7167" s="28" t="n">
        <v>19828.93</v>
      </c>
      <c r="D7167" s="28" t="n">
        <v>1630</v>
      </c>
      <c r="E7167" s="28" t="s">
        <v>380</v>
      </c>
    </row>
    <row r="7168" customFormat="false" ht="15" hidden="false" customHeight="false" outlineLevel="0" collapsed="false">
      <c r="A7168" s="28" t="n">
        <v>191</v>
      </c>
      <c r="B7168" s="29" t="n">
        <v>46203</v>
      </c>
      <c r="C7168" s="28" t="n">
        <v>21391.19</v>
      </c>
      <c r="D7168" s="28" t="n">
        <v>1630</v>
      </c>
      <c r="E7168" s="28" t="s">
        <v>380</v>
      </c>
    </row>
    <row r="7169" customFormat="false" ht="15" hidden="false" customHeight="false" outlineLevel="0" collapsed="false">
      <c r="A7169" s="28" t="n">
        <v>191</v>
      </c>
      <c r="B7169" s="29" t="n">
        <v>46234</v>
      </c>
      <c r="C7169" s="28" t="n">
        <v>21713.95</v>
      </c>
      <c r="D7169" s="28" t="n">
        <v>634.36</v>
      </c>
      <c r="E7169" s="28" t="s">
        <v>381</v>
      </c>
    </row>
    <row r="7170" customFormat="false" ht="15" hidden="false" customHeight="false" outlineLevel="0" collapsed="false">
      <c r="A7170" s="28" t="n">
        <v>191</v>
      </c>
      <c r="B7170" s="29" t="n">
        <v>46265</v>
      </c>
      <c r="C7170" s="28" t="n">
        <v>21482.97</v>
      </c>
      <c r="D7170" s="28" t="n">
        <v>0</v>
      </c>
      <c r="E7170" s="28" t="s">
        <v>379</v>
      </c>
    </row>
    <row r="7171" customFormat="false" ht="15" hidden="false" customHeight="false" outlineLevel="0" collapsed="false">
      <c r="A7171" s="28" t="n">
        <v>192</v>
      </c>
      <c r="B7171" s="29" t="n">
        <v>44957</v>
      </c>
      <c r="C7171" s="28" t="n">
        <v>14252.28</v>
      </c>
      <c r="D7171" s="28" t="n">
        <v>1790</v>
      </c>
      <c r="E7171" s="28" t="s">
        <v>380</v>
      </c>
    </row>
    <row r="7172" customFormat="false" ht="15" hidden="false" customHeight="false" outlineLevel="0" collapsed="false">
      <c r="A7172" s="28" t="n">
        <v>192</v>
      </c>
      <c r="B7172" s="29" t="n">
        <v>44985</v>
      </c>
      <c r="C7172" s="28" t="n">
        <v>15227.92</v>
      </c>
      <c r="D7172" s="28" t="n">
        <v>1010.41</v>
      </c>
      <c r="E7172" s="28" t="s">
        <v>381</v>
      </c>
    </row>
    <row r="7173" customFormat="false" ht="15" hidden="false" customHeight="false" outlineLevel="0" collapsed="false">
      <c r="A7173" s="28" t="n">
        <v>192</v>
      </c>
      <c r="B7173" s="29" t="n">
        <v>45016</v>
      </c>
      <c r="C7173" s="28" t="n">
        <v>16487.41</v>
      </c>
      <c r="D7173" s="28" t="n">
        <v>1790</v>
      </c>
      <c r="E7173" s="28" t="s">
        <v>380</v>
      </c>
    </row>
    <row r="7174" customFormat="false" ht="15" hidden="false" customHeight="false" outlineLevel="0" collapsed="false">
      <c r="A7174" s="28" t="n">
        <v>192</v>
      </c>
      <c r="B7174" s="29" t="n">
        <v>45046</v>
      </c>
      <c r="C7174" s="28" t="n">
        <v>18257.26</v>
      </c>
      <c r="D7174" s="28" t="n">
        <v>1790</v>
      </c>
      <c r="E7174" s="28" t="s">
        <v>380</v>
      </c>
    </row>
    <row r="7175" customFormat="false" ht="15" hidden="false" customHeight="false" outlineLevel="0" collapsed="false">
      <c r="A7175" s="28" t="n">
        <v>192</v>
      </c>
      <c r="B7175" s="29" t="n">
        <v>45077</v>
      </c>
      <c r="C7175" s="28" t="n">
        <v>19173.6</v>
      </c>
      <c r="D7175" s="28" t="n">
        <v>1065.4</v>
      </c>
      <c r="E7175" s="28" t="s">
        <v>381</v>
      </c>
    </row>
    <row r="7176" customFormat="false" ht="15" hidden="false" customHeight="false" outlineLevel="0" collapsed="false">
      <c r="A7176" s="28" t="n">
        <v>192</v>
      </c>
      <c r="B7176" s="29" t="n">
        <v>45107</v>
      </c>
      <c r="C7176" s="28" t="n">
        <v>20107.46</v>
      </c>
      <c r="D7176" s="28" t="n">
        <v>1195.73</v>
      </c>
      <c r="E7176" s="28" t="s">
        <v>381</v>
      </c>
    </row>
    <row r="7177" customFormat="false" ht="15" hidden="false" customHeight="false" outlineLevel="0" collapsed="false">
      <c r="A7177" s="28" t="n">
        <v>192</v>
      </c>
      <c r="B7177" s="29" t="n">
        <v>45138</v>
      </c>
      <c r="C7177" s="28" t="n">
        <v>21835.17</v>
      </c>
      <c r="D7177" s="28" t="n">
        <v>1790</v>
      </c>
      <c r="E7177" s="28" t="s">
        <v>380</v>
      </c>
    </row>
    <row r="7178" customFormat="false" ht="15" hidden="false" customHeight="false" outlineLevel="0" collapsed="false">
      <c r="A7178" s="28" t="n">
        <v>192</v>
      </c>
      <c r="B7178" s="29" t="n">
        <v>45169</v>
      </c>
      <c r="C7178" s="28" t="n">
        <v>23584.32</v>
      </c>
      <c r="D7178" s="28" t="n">
        <v>1790</v>
      </c>
      <c r="E7178" s="28" t="s">
        <v>380</v>
      </c>
    </row>
    <row r="7179" customFormat="false" ht="15" hidden="false" customHeight="false" outlineLevel="0" collapsed="false">
      <c r="A7179" s="28" t="n">
        <v>192</v>
      </c>
      <c r="B7179" s="29" t="n">
        <v>45199</v>
      </c>
      <c r="C7179" s="28" t="n">
        <v>23968.01</v>
      </c>
      <c r="D7179" s="28" t="n">
        <v>588.73</v>
      </c>
      <c r="E7179" s="28" t="s">
        <v>381</v>
      </c>
    </row>
    <row r="7180" customFormat="false" ht="15" hidden="false" customHeight="false" outlineLevel="0" collapsed="false">
      <c r="A7180" s="28" t="n">
        <v>192</v>
      </c>
      <c r="B7180" s="29" t="n">
        <v>45230</v>
      </c>
      <c r="C7180" s="28" t="n">
        <v>25238.28</v>
      </c>
      <c r="D7180" s="28" t="n">
        <v>1790</v>
      </c>
      <c r="E7180" s="28" t="s">
        <v>380</v>
      </c>
    </row>
    <row r="7181" customFormat="false" ht="15" hidden="false" customHeight="false" outlineLevel="0" collapsed="false">
      <c r="A7181" s="28" t="n">
        <v>192</v>
      </c>
      <c r="B7181" s="29" t="n">
        <v>45260</v>
      </c>
      <c r="C7181" s="28" t="n">
        <v>24778.47</v>
      </c>
      <c r="D7181" s="28" t="n">
        <v>0</v>
      </c>
      <c r="E7181" s="28" t="s">
        <v>379</v>
      </c>
    </row>
    <row r="7182" customFormat="false" ht="15" hidden="false" customHeight="false" outlineLevel="0" collapsed="false">
      <c r="A7182" s="28" t="n">
        <v>192</v>
      </c>
      <c r="B7182" s="29" t="n">
        <v>45291</v>
      </c>
      <c r="C7182" s="28" t="n">
        <v>26161.29</v>
      </c>
      <c r="D7182" s="28" t="n">
        <v>1790</v>
      </c>
      <c r="E7182" s="28" t="s">
        <v>380</v>
      </c>
    </row>
    <row r="7183" customFormat="false" ht="15" hidden="false" customHeight="false" outlineLevel="0" collapsed="false">
      <c r="A7183" s="28" t="n">
        <v>192</v>
      </c>
      <c r="B7183" s="29" t="n">
        <v>45322</v>
      </c>
      <c r="C7183" s="28" t="n">
        <v>27521.56</v>
      </c>
      <c r="D7183" s="28" t="n">
        <v>1790</v>
      </c>
      <c r="E7183" s="28" t="s">
        <v>380</v>
      </c>
    </row>
    <row r="7184" customFormat="false" ht="15" hidden="false" customHeight="false" outlineLevel="0" collapsed="false">
      <c r="A7184" s="28" t="n">
        <v>192</v>
      </c>
      <c r="B7184" s="29" t="n">
        <v>45351</v>
      </c>
      <c r="C7184" s="28" t="n">
        <v>28899.44</v>
      </c>
      <c r="D7184" s="28" t="n">
        <v>1790</v>
      </c>
      <c r="E7184" s="28" t="s">
        <v>380</v>
      </c>
    </row>
    <row r="7185" customFormat="false" ht="15" hidden="false" customHeight="false" outlineLevel="0" collapsed="false">
      <c r="A7185" s="28" t="n">
        <v>192</v>
      </c>
      <c r="B7185" s="29" t="n">
        <v>45382</v>
      </c>
      <c r="C7185" s="28" t="n">
        <v>29180.2</v>
      </c>
      <c r="D7185" s="28" t="n">
        <v>796.08</v>
      </c>
      <c r="E7185" s="28" t="s">
        <v>381</v>
      </c>
    </row>
    <row r="7186" customFormat="false" ht="15" hidden="false" customHeight="false" outlineLevel="0" collapsed="false">
      <c r="A7186" s="28" t="n">
        <v>192</v>
      </c>
      <c r="B7186" s="29" t="n">
        <v>45412</v>
      </c>
      <c r="C7186" s="28" t="n">
        <v>30610.13</v>
      </c>
      <c r="D7186" s="28" t="n">
        <v>1790</v>
      </c>
      <c r="E7186" s="28" t="s">
        <v>380</v>
      </c>
    </row>
    <row r="7187" customFormat="false" ht="15" hidden="false" customHeight="false" outlineLevel="0" collapsed="false">
      <c r="A7187" s="28" t="n">
        <v>192</v>
      </c>
      <c r="B7187" s="29" t="n">
        <v>45443</v>
      </c>
      <c r="C7187" s="28" t="n">
        <v>31325</v>
      </c>
      <c r="D7187" s="28" t="n">
        <v>1125.89</v>
      </c>
      <c r="E7187" s="28" t="s">
        <v>381</v>
      </c>
    </row>
    <row r="7188" customFormat="false" ht="15" hidden="false" customHeight="false" outlineLevel="0" collapsed="false">
      <c r="A7188" s="28" t="n">
        <v>192</v>
      </c>
      <c r="B7188" s="29" t="n">
        <v>45473</v>
      </c>
      <c r="C7188" s="28" t="n">
        <v>31225.8</v>
      </c>
      <c r="D7188" s="28" t="n">
        <v>0</v>
      </c>
      <c r="E7188" s="28" t="s">
        <v>379</v>
      </c>
    </row>
    <row r="7189" customFormat="false" ht="15" hidden="false" customHeight="false" outlineLevel="0" collapsed="false">
      <c r="A7189" s="28" t="n">
        <v>192</v>
      </c>
      <c r="B7189" s="29" t="n">
        <v>45504</v>
      </c>
      <c r="C7189" s="28" t="n">
        <v>32628.29</v>
      </c>
      <c r="D7189" s="28" t="n">
        <v>1790</v>
      </c>
      <c r="E7189" s="28" t="s">
        <v>380</v>
      </c>
    </row>
    <row r="7190" customFormat="false" ht="15" hidden="false" customHeight="false" outlineLevel="0" collapsed="false">
      <c r="A7190" s="28" t="n">
        <v>192</v>
      </c>
      <c r="B7190" s="29" t="n">
        <v>45535</v>
      </c>
      <c r="C7190" s="28" t="n">
        <v>34261.28</v>
      </c>
      <c r="D7190" s="28" t="n">
        <v>1790</v>
      </c>
      <c r="E7190" s="28" t="s">
        <v>380</v>
      </c>
    </row>
    <row r="7191" customFormat="false" ht="15" hidden="false" customHeight="false" outlineLevel="0" collapsed="false">
      <c r="A7191" s="28" t="n">
        <v>192</v>
      </c>
      <c r="B7191" s="29" t="n">
        <v>45565</v>
      </c>
      <c r="C7191" s="28" t="n">
        <v>35529.7</v>
      </c>
      <c r="D7191" s="28" t="n">
        <v>1790</v>
      </c>
      <c r="E7191" s="28" t="s">
        <v>380</v>
      </c>
    </row>
    <row r="7192" customFormat="false" ht="15" hidden="false" customHeight="false" outlineLevel="0" collapsed="false">
      <c r="A7192" s="28" t="n">
        <v>192</v>
      </c>
      <c r="B7192" s="29" t="n">
        <v>45596</v>
      </c>
      <c r="C7192" s="28" t="n">
        <v>37317.16</v>
      </c>
      <c r="D7192" s="28" t="n">
        <v>1790</v>
      </c>
      <c r="E7192" s="28" t="s">
        <v>380</v>
      </c>
    </row>
    <row r="7193" customFormat="false" ht="15" hidden="false" customHeight="false" outlineLevel="0" collapsed="false">
      <c r="A7193" s="28" t="n">
        <v>192</v>
      </c>
      <c r="B7193" s="29" t="n">
        <v>45626</v>
      </c>
      <c r="C7193" s="28" t="n">
        <v>38806.17</v>
      </c>
      <c r="D7193" s="28" t="n">
        <v>1790</v>
      </c>
      <c r="E7193" s="28" t="s">
        <v>380</v>
      </c>
    </row>
    <row r="7194" customFormat="false" ht="15" hidden="false" customHeight="false" outlineLevel="0" collapsed="false">
      <c r="A7194" s="28" t="n">
        <v>192</v>
      </c>
      <c r="B7194" s="29" t="n">
        <v>45657</v>
      </c>
      <c r="C7194" s="28" t="n">
        <v>40517.21</v>
      </c>
      <c r="D7194" s="28" t="n">
        <v>1790</v>
      </c>
      <c r="E7194" s="28" t="s">
        <v>380</v>
      </c>
    </row>
    <row r="7195" customFormat="false" ht="15" hidden="false" customHeight="false" outlineLevel="0" collapsed="false">
      <c r="A7195" s="28" t="n">
        <v>192</v>
      </c>
      <c r="B7195" s="29" t="n">
        <v>45688</v>
      </c>
      <c r="C7195" s="28" t="n">
        <v>42127.67</v>
      </c>
      <c r="D7195" s="28" t="n">
        <v>1790</v>
      </c>
      <c r="E7195" s="28" t="s">
        <v>380</v>
      </c>
    </row>
    <row r="7196" customFormat="false" ht="15" hidden="false" customHeight="false" outlineLevel="0" collapsed="false">
      <c r="A7196" s="28" t="n">
        <v>192</v>
      </c>
      <c r="B7196" s="29" t="n">
        <v>45716</v>
      </c>
      <c r="C7196" s="28" t="n">
        <v>43871.19</v>
      </c>
      <c r="D7196" s="28" t="n">
        <v>1790</v>
      </c>
      <c r="E7196" s="28" t="s">
        <v>380</v>
      </c>
    </row>
    <row r="7197" customFormat="false" ht="15" hidden="false" customHeight="false" outlineLevel="0" collapsed="false">
      <c r="A7197" s="28" t="n">
        <v>192</v>
      </c>
      <c r="B7197" s="29" t="n">
        <v>45747</v>
      </c>
      <c r="C7197" s="28" t="n">
        <v>45247.22</v>
      </c>
      <c r="D7197" s="28" t="n">
        <v>1790</v>
      </c>
      <c r="E7197" s="28" t="s">
        <v>380</v>
      </c>
    </row>
    <row r="7198" customFormat="false" ht="15" hidden="false" customHeight="false" outlineLevel="0" collapsed="false">
      <c r="A7198" s="28" t="n">
        <v>192</v>
      </c>
      <c r="B7198" s="29" t="n">
        <v>45777</v>
      </c>
      <c r="C7198" s="28" t="n">
        <v>46010.25</v>
      </c>
      <c r="D7198" s="28" t="n">
        <v>850.79</v>
      </c>
      <c r="E7198" s="28" t="s">
        <v>381</v>
      </c>
    </row>
    <row r="7199" customFormat="false" ht="15" hidden="false" customHeight="false" outlineLevel="0" collapsed="false">
      <c r="A7199" s="28" t="n">
        <v>192</v>
      </c>
      <c r="B7199" s="29" t="n">
        <v>45808</v>
      </c>
      <c r="C7199" s="28" t="n">
        <v>47540.84</v>
      </c>
      <c r="D7199" s="28" t="n">
        <v>1790</v>
      </c>
      <c r="E7199" s="28" t="s">
        <v>380</v>
      </c>
    </row>
    <row r="7200" customFormat="false" ht="15" hidden="false" customHeight="false" outlineLevel="0" collapsed="false">
      <c r="A7200" s="28" t="n">
        <v>192</v>
      </c>
      <c r="B7200" s="29" t="n">
        <v>45838</v>
      </c>
      <c r="C7200" s="28" t="n">
        <v>47508.4</v>
      </c>
      <c r="D7200" s="28" t="n">
        <v>0</v>
      </c>
      <c r="E7200" s="28" t="s">
        <v>379</v>
      </c>
    </row>
    <row r="7201" customFormat="false" ht="15" hidden="false" customHeight="false" outlineLevel="0" collapsed="false">
      <c r="A7201" s="28" t="n">
        <v>192</v>
      </c>
      <c r="B7201" s="29" t="n">
        <v>45869</v>
      </c>
      <c r="C7201" s="28" t="n">
        <v>49080.45</v>
      </c>
      <c r="D7201" s="28" t="n">
        <v>1790</v>
      </c>
      <c r="E7201" s="28" t="s">
        <v>380</v>
      </c>
    </row>
    <row r="7202" customFormat="false" ht="15" hidden="false" customHeight="false" outlineLevel="0" collapsed="false">
      <c r="A7202" s="28" t="n">
        <v>192</v>
      </c>
      <c r="B7202" s="29" t="n">
        <v>45900</v>
      </c>
      <c r="C7202" s="28" t="n">
        <v>50790.76</v>
      </c>
      <c r="D7202" s="28" t="n">
        <v>1790</v>
      </c>
      <c r="E7202" s="28" t="s">
        <v>380</v>
      </c>
    </row>
    <row r="7203" customFormat="false" ht="15" hidden="false" customHeight="false" outlineLevel="0" collapsed="false">
      <c r="A7203" s="28" t="n">
        <v>192</v>
      </c>
      <c r="B7203" s="29" t="n">
        <v>45930</v>
      </c>
      <c r="C7203" s="28" t="n">
        <v>52091.79</v>
      </c>
      <c r="D7203" s="28" t="n">
        <v>1790</v>
      </c>
      <c r="E7203" s="28" t="s">
        <v>380</v>
      </c>
    </row>
    <row r="7204" customFormat="false" ht="15" hidden="false" customHeight="false" outlineLevel="0" collapsed="false">
      <c r="A7204" s="28" t="n">
        <v>192</v>
      </c>
      <c r="B7204" s="29" t="n">
        <v>45961</v>
      </c>
      <c r="C7204" s="28" t="n">
        <v>52825.97</v>
      </c>
      <c r="D7204" s="28" t="n">
        <v>849.64</v>
      </c>
      <c r="E7204" s="28" t="s">
        <v>381</v>
      </c>
    </row>
    <row r="7205" customFormat="false" ht="15" hidden="false" customHeight="false" outlineLevel="0" collapsed="false">
      <c r="A7205" s="28" t="n">
        <v>192</v>
      </c>
      <c r="B7205" s="29" t="n">
        <v>45991</v>
      </c>
      <c r="C7205" s="28" t="n">
        <v>54080.33</v>
      </c>
      <c r="D7205" s="28" t="n">
        <v>1790</v>
      </c>
      <c r="E7205" s="28" t="s">
        <v>380</v>
      </c>
    </row>
    <row r="7206" customFormat="false" ht="15" hidden="false" customHeight="false" outlineLevel="0" collapsed="false">
      <c r="A7206" s="28" t="n">
        <v>192</v>
      </c>
      <c r="B7206" s="29" t="n">
        <v>46022</v>
      </c>
      <c r="C7206" s="28" t="n">
        <v>55650.23</v>
      </c>
      <c r="D7206" s="28" t="n">
        <v>1790</v>
      </c>
      <c r="E7206" s="28" t="s">
        <v>380</v>
      </c>
    </row>
    <row r="7207" customFormat="false" ht="15" hidden="false" customHeight="false" outlineLevel="0" collapsed="false">
      <c r="A7207" s="28" t="n">
        <v>192</v>
      </c>
      <c r="B7207" s="29" t="n">
        <v>46053</v>
      </c>
      <c r="C7207" s="28" t="n">
        <v>56997.06</v>
      </c>
      <c r="D7207" s="28" t="n">
        <v>1790</v>
      </c>
      <c r="E7207" s="28" t="s">
        <v>380</v>
      </c>
    </row>
    <row r="7208" customFormat="false" ht="15" hidden="false" customHeight="false" outlineLevel="0" collapsed="false">
      <c r="A7208" s="28" t="n">
        <v>192</v>
      </c>
      <c r="B7208" s="29" t="n">
        <v>46081</v>
      </c>
      <c r="C7208" s="28" t="n">
        <v>58263.44</v>
      </c>
      <c r="D7208" s="28" t="n">
        <v>1790</v>
      </c>
      <c r="E7208" s="28" t="s">
        <v>380</v>
      </c>
    </row>
    <row r="7209" customFormat="false" ht="15" hidden="false" customHeight="false" outlineLevel="0" collapsed="false">
      <c r="A7209" s="28" t="n">
        <v>192</v>
      </c>
      <c r="B7209" s="29" t="n">
        <v>46112</v>
      </c>
      <c r="C7209" s="28" t="n">
        <v>60052.82</v>
      </c>
      <c r="D7209" s="28" t="n">
        <v>1790</v>
      </c>
      <c r="E7209" s="28" t="s">
        <v>380</v>
      </c>
    </row>
    <row r="7210" customFormat="false" ht="15" hidden="false" customHeight="false" outlineLevel="0" collapsed="false">
      <c r="A7210" s="28" t="n">
        <v>192</v>
      </c>
      <c r="B7210" s="29" t="n">
        <v>46142</v>
      </c>
      <c r="C7210" s="28" t="n">
        <v>61476.12</v>
      </c>
      <c r="D7210" s="28" t="n">
        <v>1790</v>
      </c>
      <c r="E7210" s="28" t="s">
        <v>380</v>
      </c>
    </row>
    <row r="7211" customFormat="false" ht="15" hidden="false" customHeight="false" outlineLevel="0" collapsed="false">
      <c r="A7211" s="28" t="n">
        <v>192</v>
      </c>
      <c r="B7211" s="29" t="n">
        <v>46173</v>
      </c>
      <c r="C7211" s="28" t="n">
        <v>63260.95</v>
      </c>
      <c r="D7211" s="28" t="n">
        <v>1790</v>
      </c>
      <c r="E7211" s="28" t="s">
        <v>380</v>
      </c>
    </row>
    <row r="7212" customFormat="false" ht="15" hidden="false" customHeight="false" outlineLevel="0" collapsed="false">
      <c r="A7212" s="28" t="n">
        <v>192</v>
      </c>
      <c r="B7212" s="29" t="n">
        <v>46203</v>
      </c>
      <c r="C7212" s="28" t="n">
        <v>64732.12</v>
      </c>
      <c r="D7212" s="28" t="n">
        <v>1790</v>
      </c>
      <c r="E7212" s="28" t="s">
        <v>380</v>
      </c>
    </row>
    <row r="7213" customFormat="false" ht="15" hidden="false" customHeight="false" outlineLevel="0" collapsed="false">
      <c r="A7213" s="28" t="n">
        <v>192</v>
      </c>
      <c r="B7213" s="29" t="n">
        <v>46234</v>
      </c>
      <c r="C7213" s="28" t="n">
        <v>64492.07</v>
      </c>
      <c r="D7213" s="28" t="n">
        <v>0</v>
      </c>
      <c r="E7213" s="28" t="s">
        <v>379</v>
      </c>
    </row>
    <row r="7214" customFormat="false" ht="15" hidden="false" customHeight="false" outlineLevel="0" collapsed="false">
      <c r="A7214" s="28" t="n">
        <v>192</v>
      </c>
      <c r="B7214" s="29" t="n">
        <v>46265</v>
      </c>
      <c r="C7214" s="28" t="n">
        <v>66020.33</v>
      </c>
      <c r="D7214" s="28" t="n">
        <v>1790</v>
      </c>
      <c r="E7214" s="28" t="s">
        <v>380</v>
      </c>
    </row>
    <row r="7215" customFormat="false" ht="15" hidden="false" customHeight="false" outlineLevel="0" collapsed="false">
      <c r="A7215" s="28" t="n">
        <v>193</v>
      </c>
      <c r="B7215" s="29" t="n">
        <v>44957</v>
      </c>
      <c r="C7215" s="28" t="n">
        <v>13468.37</v>
      </c>
      <c r="D7215" s="28" t="n">
        <v>1620</v>
      </c>
      <c r="E7215" s="28" t="s">
        <v>380</v>
      </c>
    </row>
    <row r="7216" customFormat="false" ht="15" hidden="false" customHeight="false" outlineLevel="0" collapsed="false">
      <c r="A7216" s="28" t="n">
        <v>193</v>
      </c>
      <c r="B7216" s="29" t="n">
        <v>44985</v>
      </c>
      <c r="C7216" s="28" t="n">
        <v>14641.71</v>
      </c>
      <c r="D7216" s="28" t="n">
        <v>1620</v>
      </c>
      <c r="E7216" s="28" t="s">
        <v>380</v>
      </c>
    </row>
    <row r="7217" customFormat="false" ht="15" hidden="false" customHeight="false" outlineLevel="0" collapsed="false">
      <c r="A7217" s="28" t="n">
        <v>193</v>
      </c>
      <c r="B7217" s="29" t="n">
        <v>45016</v>
      </c>
      <c r="C7217" s="28" t="n">
        <v>16050.47</v>
      </c>
      <c r="D7217" s="28" t="n">
        <v>1620</v>
      </c>
      <c r="E7217" s="28" t="s">
        <v>380</v>
      </c>
    </row>
    <row r="7218" customFormat="false" ht="15" hidden="false" customHeight="false" outlineLevel="0" collapsed="false">
      <c r="A7218" s="28" t="n">
        <v>193</v>
      </c>
      <c r="B7218" s="29" t="n">
        <v>45046</v>
      </c>
      <c r="C7218" s="28" t="n">
        <v>17388.57</v>
      </c>
      <c r="D7218" s="28" t="n">
        <v>1620</v>
      </c>
      <c r="E7218" s="28" t="s">
        <v>380</v>
      </c>
    </row>
    <row r="7219" customFormat="false" ht="15" hidden="false" customHeight="false" outlineLevel="0" collapsed="false">
      <c r="A7219" s="28" t="n">
        <v>193</v>
      </c>
      <c r="B7219" s="29" t="n">
        <v>45077</v>
      </c>
      <c r="C7219" s="28" t="n">
        <v>18766.2</v>
      </c>
      <c r="D7219" s="28" t="n">
        <v>1620</v>
      </c>
      <c r="E7219" s="28" t="s">
        <v>380</v>
      </c>
    </row>
    <row r="7220" customFormat="false" ht="15" hidden="false" customHeight="false" outlineLevel="0" collapsed="false">
      <c r="A7220" s="28" t="n">
        <v>193</v>
      </c>
      <c r="B7220" s="29" t="n">
        <v>45107</v>
      </c>
      <c r="C7220" s="28" t="n">
        <v>19682.62</v>
      </c>
      <c r="D7220" s="28" t="n">
        <v>933.49</v>
      </c>
      <c r="E7220" s="28" t="s">
        <v>381</v>
      </c>
    </row>
    <row r="7221" customFormat="false" ht="15" hidden="false" customHeight="false" outlineLevel="0" collapsed="false">
      <c r="A7221" s="28" t="n">
        <v>193</v>
      </c>
      <c r="B7221" s="29" t="n">
        <v>45138</v>
      </c>
      <c r="C7221" s="28" t="n">
        <v>19250.02</v>
      </c>
      <c r="D7221" s="28" t="n">
        <v>0</v>
      </c>
      <c r="E7221" s="28" t="s">
        <v>379</v>
      </c>
    </row>
    <row r="7222" customFormat="false" ht="15" hidden="false" customHeight="false" outlineLevel="0" collapsed="false">
      <c r="A7222" s="28" t="n">
        <v>193</v>
      </c>
      <c r="B7222" s="29" t="n">
        <v>45169</v>
      </c>
      <c r="C7222" s="28" t="n">
        <v>20624.78</v>
      </c>
      <c r="D7222" s="28" t="n">
        <v>1620</v>
      </c>
      <c r="E7222" s="28" t="s">
        <v>380</v>
      </c>
    </row>
    <row r="7223" customFormat="false" ht="15" hidden="false" customHeight="false" outlineLevel="0" collapsed="false">
      <c r="A7223" s="28" t="n">
        <v>193</v>
      </c>
      <c r="B7223" s="29" t="n">
        <v>45199</v>
      </c>
      <c r="C7223" s="28" t="n">
        <v>21918</v>
      </c>
      <c r="D7223" s="28" t="n">
        <v>1620</v>
      </c>
      <c r="E7223" s="28" t="s">
        <v>380</v>
      </c>
    </row>
    <row r="7224" customFormat="false" ht="15" hidden="false" customHeight="false" outlineLevel="0" collapsed="false">
      <c r="A7224" s="28" t="n">
        <v>193</v>
      </c>
      <c r="B7224" s="29" t="n">
        <v>45230</v>
      </c>
      <c r="C7224" s="28" t="n">
        <v>23299.03</v>
      </c>
      <c r="D7224" s="28" t="n">
        <v>1620</v>
      </c>
      <c r="E7224" s="28" t="s">
        <v>380</v>
      </c>
    </row>
    <row r="7225" customFormat="false" ht="15" hidden="false" customHeight="false" outlineLevel="0" collapsed="false">
      <c r="A7225" s="28" t="n">
        <v>193</v>
      </c>
      <c r="B7225" s="29" t="n">
        <v>45260</v>
      </c>
      <c r="C7225" s="28" t="n">
        <v>24705.06</v>
      </c>
      <c r="D7225" s="28" t="n">
        <v>1620</v>
      </c>
      <c r="E7225" s="28" t="s">
        <v>380</v>
      </c>
    </row>
    <row r="7226" customFormat="false" ht="15" hidden="false" customHeight="false" outlineLevel="0" collapsed="false">
      <c r="A7226" s="28" t="n">
        <v>193</v>
      </c>
      <c r="B7226" s="29" t="n">
        <v>45291</v>
      </c>
      <c r="C7226" s="28" t="n">
        <v>25992.58</v>
      </c>
      <c r="D7226" s="28" t="n">
        <v>1620</v>
      </c>
      <c r="E7226" s="28" t="s">
        <v>380</v>
      </c>
    </row>
    <row r="7227" customFormat="false" ht="15" hidden="false" customHeight="false" outlineLevel="0" collapsed="false">
      <c r="A7227" s="28" t="n">
        <v>193</v>
      </c>
      <c r="B7227" s="29" t="n">
        <v>45322</v>
      </c>
      <c r="C7227" s="28" t="n">
        <v>27443.64</v>
      </c>
      <c r="D7227" s="28" t="n">
        <v>1620</v>
      </c>
      <c r="E7227" s="28" t="s">
        <v>380</v>
      </c>
    </row>
    <row r="7228" customFormat="false" ht="15" hidden="false" customHeight="false" outlineLevel="0" collapsed="false">
      <c r="A7228" s="28" t="n">
        <v>193</v>
      </c>
      <c r="B7228" s="29" t="n">
        <v>45351</v>
      </c>
      <c r="C7228" s="28" t="n">
        <v>28087.21</v>
      </c>
      <c r="D7228" s="28" t="n">
        <v>970.74</v>
      </c>
      <c r="E7228" s="28" t="s">
        <v>381</v>
      </c>
    </row>
    <row r="7229" customFormat="false" ht="15" hidden="false" customHeight="false" outlineLevel="0" collapsed="false">
      <c r="A7229" s="28" t="n">
        <v>193</v>
      </c>
      <c r="B7229" s="29" t="n">
        <v>45382</v>
      </c>
      <c r="C7229" s="28" t="n">
        <v>29541.82</v>
      </c>
      <c r="D7229" s="28" t="n">
        <v>1620</v>
      </c>
      <c r="E7229" s="28" t="s">
        <v>380</v>
      </c>
    </row>
    <row r="7230" customFormat="false" ht="15" hidden="false" customHeight="false" outlineLevel="0" collapsed="false">
      <c r="A7230" s="28" t="n">
        <v>193</v>
      </c>
      <c r="B7230" s="29" t="n">
        <v>45412</v>
      </c>
      <c r="C7230" s="28" t="n">
        <v>31097.07</v>
      </c>
      <c r="D7230" s="28" t="n">
        <v>1620</v>
      </c>
      <c r="E7230" s="28" t="s">
        <v>380</v>
      </c>
    </row>
    <row r="7231" customFormat="false" ht="15" hidden="false" customHeight="false" outlineLevel="0" collapsed="false">
      <c r="A7231" s="28" t="n">
        <v>193</v>
      </c>
      <c r="B7231" s="29" t="n">
        <v>45443</v>
      </c>
      <c r="C7231" s="28" t="n">
        <v>32541.89</v>
      </c>
      <c r="D7231" s="28" t="n">
        <v>1620</v>
      </c>
      <c r="E7231" s="28" t="s">
        <v>380</v>
      </c>
    </row>
    <row r="7232" customFormat="false" ht="15" hidden="false" customHeight="false" outlineLevel="0" collapsed="false">
      <c r="A7232" s="28" t="n">
        <v>193</v>
      </c>
      <c r="B7232" s="29" t="n">
        <v>45473</v>
      </c>
      <c r="C7232" s="28" t="n">
        <v>33786.01</v>
      </c>
      <c r="D7232" s="28" t="n">
        <v>1620</v>
      </c>
      <c r="E7232" s="28" t="s">
        <v>380</v>
      </c>
    </row>
    <row r="7233" customFormat="false" ht="15" hidden="false" customHeight="false" outlineLevel="0" collapsed="false">
      <c r="A7233" s="28" t="n">
        <v>193</v>
      </c>
      <c r="B7233" s="29" t="n">
        <v>45504</v>
      </c>
      <c r="C7233" s="28" t="n">
        <v>35161.97</v>
      </c>
      <c r="D7233" s="28" t="n">
        <v>1620</v>
      </c>
      <c r="E7233" s="28" t="s">
        <v>380</v>
      </c>
    </row>
    <row r="7234" customFormat="false" ht="15" hidden="false" customHeight="false" outlineLevel="0" collapsed="false">
      <c r="A7234" s="28" t="n">
        <v>193</v>
      </c>
      <c r="B7234" s="29" t="n">
        <v>45535</v>
      </c>
      <c r="C7234" s="28" t="n">
        <v>36497.18</v>
      </c>
      <c r="D7234" s="28" t="n">
        <v>1620</v>
      </c>
      <c r="E7234" s="28" t="s">
        <v>380</v>
      </c>
    </row>
    <row r="7235" customFormat="false" ht="15" hidden="false" customHeight="false" outlineLevel="0" collapsed="false">
      <c r="A7235" s="28" t="n">
        <v>193</v>
      </c>
      <c r="B7235" s="29" t="n">
        <v>45565</v>
      </c>
      <c r="C7235" s="28" t="n">
        <v>37836.57</v>
      </c>
      <c r="D7235" s="28" t="n">
        <v>1620</v>
      </c>
      <c r="E7235" s="28" t="s">
        <v>380</v>
      </c>
    </row>
    <row r="7236" customFormat="false" ht="15" hidden="false" customHeight="false" outlineLevel="0" collapsed="false">
      <c r="A7236" s="28" t="n">
        <v>193</v>
      </c>
      <c r="B7236" s="29" t="n">
        <v>45596</v>
      </c>
      <c r="C7236" s="28" t="n">
        <v>39009.72</v>
      </c>
      <c r="D7236" s="28" t="n">
        <v>1620</v>
      </c>
      <c r="E7236" s="28" t="s">
        <v>380</v>
      </c>
    </row>
    <row r="7237" customFormat="false" ht="15" hidden="false" customHeight="false" outlineLevel="0" collapsed="false">
      <c r="A7237" s="28" t="n">
        <v>193</v>
      </c>
      <c r="B7237" s="29" t="n">
        <v>45626</v>
      </c>
      <c r="C7237" s="28" t="n">
        <v>40480.36</v>
      </c>
      <c r="D7237" s="28" t="n">
        <v>1620</v>
      </c>
      <c r="E7237" s="28" t="s">
        <v>380</v>
      </c>
    </row>
    <row r="7238" customFormat="false" ht="15" hidden="false" customHeight="false" outlineLevel="0" collapsed="false">
      <c r="A7238" s="28" t="n">
        <v>193</v>
      </c>
      <c r="B7238" s="29" t="n">
        <v>45657</v>
      </c>
      <c r="C7238" s="28" t="n">
        <v>41733.53</v>
      </c>
      <c r="D7238" s="28" t="n">
        <v>1620</v>
      </c>
      <c r="E7238" s="28" t="s">
        <v>380</v>
      </c>
    </row>
    <row r="7239" customFormat="false" ht="15" hidden="false" customHeight="false" outlineLevel="0" collapsed="false">
      <c r="A7239" s="28" t="n">
        <v>193</v>
      </c>
      <c r="B7239" s="29" t="n">
        <v>45688</v>
      </c>
      <c r="C7239" s="28" t="n">
        <v>43140.92</v>
      </c>
      <c r="D7239" s="28" t="n">
        <v>1620</v>
      </c>
      <c r="E7239" s="28" t="s">
        <v>380</v>
      </c>
    </row>
    <row r="7240" customFormat="false" ht="15" hidden="false" customHeight="false" outlineLevel="0" collapsed="false">
      <c r="A7240" s="28" t="n">
        <v>193</v>
      </c>
      <c r="B7240" s="29" t="n">
        <v>45716</v>
      </c>
      <c r="C7240" s="28" t="n">
        <v>44463.75</v>
      </c>
      <c r="D7240" s="28" t="n">
        <v>1620</v>
      </c>
      <c r="E7240" s="28" t="s">
        <v>380</v>
      </c>
    </row>
    <row r="7241" customFormat="false" ht="15" hidden="false" customHeight="false" outlineLevel="0" collapsed="false">
      <c r="A7241" s="28" t="n">
        <v>193</v>
      </c>
      <c r="B7241" s="29" t="n">
        <v>45747</v>
      </c>
      <c r="C7241" s="28" t="n">
        <v>44435.39</v>
      </c>
      <c r="D7241" s="28" t="n">
        <v>0</v>
      </c>
      <c r="E7241" s="28" t="s">
        <v>379</v>
      </c>
    </row>
    <row r="7242" customFormat="false" ht="15" hidden="false" customHeight="false" outlineLevel="0" collapsed="false">
      <c r="A7242" s="28" t="n">
        <v>193</v>
      </c>
      <c r="B7242" s="29" t="n">
        <v>45777</v>
      </c>
      <c r="C7242" s="28" t="n">
        <v>45694.2</v>
      </c>
      <c r="D7242" s="28" t="n">
        <v>1620</v>
      </c>
      <c r="E7242" s="28" t="s">
        <v>380</v>
      </c>
    </row>
    <row r="7243" customFormat="false" ht="15" hidden="false" customHeight="false" outlineLevel="0" collapsed="false">
      <c r="A7243" s="28" t="n">
        <v>193</v>
      </c>
      <c r="B7243" s="29" t="n">
        <v>45808</v>
      </c>
      <c r="C7243" s="28" t="n">
        <v>46874.84</v>
      </c>
      <c r="D7243" s="28" t="n">
        <v>1620</v>
      </c>
      <c r="E7243" s="28" t="s">
        <v>380</v>
      </c>
    </row>
    <row r="7244" customFormat="false" ht="15" hidden="false" customHeight="false" outlineLevel="0" collapsed="false">
      <c r="A7244" s="28" t="n">
        <v>193</v>
      </c>
      <c r="B7244" s="29" t="n">
        <v>45838</v>
      </c>
      <c r="C7244" s="28" t="n">
        <v>48031.67</v>
      </c>
      <c r="D7244" s="28" t="n">
        <v>1620</v>
      </c>
      <c r="E7244" s="28" t="s">
        <v>380</v>
      </c>
    </row>
    <row r="7245" customFormat="false" ht="15" hidden="false" customHeight="false" outlineLevel="0" collapsed="false">
      <c r="A7245" s="28" t="n">
        <v>193</v>
      </c>
      <c r="B7245" s="29" t="n">
        <v>45869</v>
      </c>
      <c r="C7245" s="28" t="n">
        <v>49436.23</v>
      </c>
      <c r="D7245" s="28" t="n">
        <v>1620</v>
      </c>
      <c r="E7245" s="28" t="s">
        <v>380</v>
      </c>
    </row>
    <row r="7246" customFormat="false" ht="15" hidden="false" customHeight="false" outlineLevel="0" collapsed="false">
      <c r="A7246" s="28" t="n">
        <v>193</v>
      </c>
      <c r="B7246" s="29" t="n">
        <v>45900</v>
      </c>
      <c r="C7246" s="28" t="n">
        <v>50758.9</v>
      </c>
      <c r="D7246" s="28" t="n">
        <v>1620</v>
      </c>
      <c r="E7246" s="28" t="s">
        <v>380</v>
      </c>
    </row>
    <row r="7247" customFormat="false" ht="15" hidden="false" customHeight="false" outlineLevel="0" collapsed="false">
      <c r="A7247" s="28" t="n">
        <v>193</v>
      </c>
      <c r="B7247" s="29" t="n">
        <v>45930</v>
      </c>
      <c r="C7247" s="28" t="n">
        <v>52362.86</v>
      </c>
      <c r="D7247" s="28" t="n">
        <v>1620</v>
      </c>
      <c r="E7247" s="28" t="s">
        <v>380</v>
      </c>
    </row>
    <row r="7248" customFormat="false" ht="15" hidden="false" customHeight="false" outlineLevel="0" collapsed="false">
      <c r="A7248" s="28" t="n">
        <v>193</v>
      </c>
      <c r="B7248" s="29" t="n">
        <v>45961</v>
      </c>
      <c r="C7248" s="28" t="n">
        <v>51996.67</v>
      </c>
      <c r="D7248" s="28" t="n">
        <v>0</v>
      </c>
      <c r="E7248" s="28" t="s">
        <v>379</v>
      </c>
    </row>
    <row r="7249" customFormat="false" ht="15" hidden="false" customHeight="false" outlineLevel="0" collapsed="false">
      <c r="A7249" s="28" t="n">
        <v>193</v>
      </c>
      <c r="B7249" s="29" t="n">
        <v>45991</v>
      </c>
      <c r="C7249" s="28" t="n">
        <v>52929.81</v>
      </c>
      <c r="D7249" s="28" t="n">
        <v>952.2</v>
      </c>
      <c r="E7249" s="28" t="s">
        <v>381</v>
      </c>
    </row>
    <row r="7250" customFormat="false" ht="15" hidden="false" customHeight="false" outlineLevel="0" collapsed="false">
      <c r="A7250" s="28" t="n">
        <v>193</v>
      </c>
      <c r="B7250" s="29" t="n">
        <v>46022</v>
      </c>
      <c r="C7250" s="28" t="n">
        <v>54386.99</v>
      </c>
      <c r="D7250" s="28" t="n">
        <v>1620</v>
      </c>
      <c r="E7250" s="28" t="s">
        <v>380</v>
      </c>
    </row>
    <row r="7251" customFormat="false" ht="15" hidden="false" customHeight="false" outlineLevel="0" collapsed="false">
      <c r="A7251" s="28" t="n">
        <v>193</v>
      </c>
      <c r="B7251" s="29" t="n">
        <v>46053</v>
      </c>
      <c r="C7251" s="28" t="n">
        <v>55840.37</v>
      </c>
      <c r="D7251" s="28" t="n">
        <v>1620</v>
      </c>
      <c r="E7251" s="28" t="s">
        <v>380</v>
      </c>
    </row>
    <row r="7252" customFormat="false" ht="15" hidden="false" customHeight="false" outlineLevel="0" collapsed="false">
      <c r="A7252" s="28" t="n">
        <v>193</v>
      </c>
      <c r="B7252" s="29" t="n">
        <v>46081</v>
      </c>
      <c r="C7252" s="28" t="n">
        <v>57328.29</v>
      </c>
      <c r="D7252" s="28" t="n">
        <v>1620</v>
      </c>
      <c r="E7252" s="28" t="s">
        <v>380</v>
      </c>
    </row>
    <row r="7253" customFormat="false" ht="15" hidden="false" customHeight="false" outlineLevel="0" collapsed="false">
      <c r="A7253" s="28" t="n">
        <v>193</v>
      </c>
      <c r="B7253" s="29" t="n">
        <v>46112</v>
      </c>
      <c r="C7253" s="28" t="n">
        <v>58715.67</v>
      </c>
      <c r="D7253" s="28" t="n">
        <v>1620</v>
      </c>
      <c r="E7253" s="28" t="s">
        <v>380</v>
      </c>
    </row>
    <row r="7254" customFormat="false" ht="15" hidden="false" customHeight="false" outlineLevel="0" collapsed="false">
      <c r="A7254" s="28" t="n">
        <v>193</v>
      </c>
      <c r="B7254" s="29" t="n">
        <v>46142</v>
      </c>
      <c r="C7254" s="28" t="n">
        <v>60169.17</v>
      </c>
      <c r="D7254" s="28" t="n">
        <v>1620</v>
      </c>
      <c r="E7254" s="28" t="s">
        <v>380</v>
      </c>
    </row>
    <row r="7255" customFormat="false" ht="15" hidden="false" customHeight="false" outlineLevel="0" collapsed="false">
      <c r="A7255" s="28" t="n">
        <v>193</v>
      </c>
      <c r="B7255" s="29" t="n">
        <v>46173</v>
      </c>
      <c r="C7255" s="28" t="n">
        <v>61554.83</v>
      </c>
      <c r="D7255" s="28" t="n">
        <v>1620</v>
      </c>
      <c r="E7255" s="28" t="s">
        <v>380</v>
      </c>
    </row>
    <row r="7256" customFormat="false" ht="15" hidden="false" customHeight="false" outlineLevel="0" collapsed="false">
      <c r="A7256" s="28" t="n">
        <v>193</v>
      </c>
      <c r="B7256" s="29" t="n">
        <v>46203</v>
      </c>
      <c r="C7256" s="28" t="n">
        <v>62886.36</v>
      </c>
      <c r="D7256" s="28" t="n">
        <v>1620</v>
      </c>
      <c r="E7256" s="28" t="s">
        <v>380</v>
      </c>
    </row>
    <row r="7257" customFormat="false" ht="15" hidden="false" customHeight="false" outlineLevel="0" collapsed="false">
      <c r="A7257" s="28" t="n">
        <v>193</v>
      </c>
      <c r="B7257" s="29" t="n">
        <v>46234</v>
      </c>
      <c r="C7257" s="28" t="n">
        <v>64156.38</v>
      </c>
      <c r="D7257" s="28" t="n">
        <v>1620</v>
      </c>
      <c r="E7257" s="28" t="s">
        <v>380</v>
      </c>
    </row>
    <row r="7258" customFormat="false" ht="15" hidden="false" customHeight="false" outlineLevel="0" collapsed="false">
      <c r="A7258" s="28" t="n">
        <v>193</v>
      </c>
      <c r="B7258" s="29" t="n">
        <v>46265</v>
      </c>
      <c r="C7258" s="28" t="n">
        <v>65368.97</v>
      </c>
      <c r="D7258" s="28" t="n">
        <v>1620</v>
      </c>
      <c r="E7258" s="28" t="s">
        <v>380</v>
      </c>
    </row>
    <row r="7259" customFormat="false" ht="15" hidden="false" customHeight="false" outlineLevel="0" collapsed="false">
      <c r="A7259" s="28" t="n">
        <v>194</v>
      </c>
      <c r="B7259" s="29" t="n">
        <v>44957</v>
      </c>
      <c r="C7259" s="28" t="n">
        <v>6099.63</v>
      </c>
      <c r="D7259" s="28" t="n">
        <v>1780</v>
      </c>
      <c r="E7259" s="28" t="s">
        <v>380</v>
      </c>
    </row>
    <row r="7260" customFormat="false" ht="15" hidden="false" customHeight="false" outlineLevel="0" collapsed="false">
      <c r="A7260" s="28" t="n">
        <v>194</v>
      </c>
      <c r="B7260" s="29" t="n">
        <v>44985</v>
      </c>
      <c r="C7260" s="28" t="n">
        <v>7768.1</v>
      </c>
      <c r="D7260" s="28" t="n">
        <v>1780</v>
      </c>
      <c r="E7260" s="28" t="s">
        <v>380</v>
      </c>
    </row>
    <row r="7261" customFormat="false" ht="15" hidden="false" customHeight="false" outlineLevel="0" collapsed="false">
      <c r="A7261" s="28" t="n">
        <v>194</v>
      </c>
      <c r="B7261" s="29" t="n">
        <v>45016</v>
      </c>
      <c r="C7261" s="28" t="n">
        <v>9316.09</v>
      </c>
      <c r="D7261" s="28" t="n">
        <v>1780</v>
      </c>
      <c r="E7261" s="28" t="s">
        <v>380</v>
      </c>
    </row>
    <row r="7262" customFormat="false" ht="15" hidden="false" customHeight="false" outlineLevel="0" collapsed="false">
      <c r="A7262" s="28" t="n">
        <v>194</v>
      </c>
      <c r="B7262" s="29" t="n">
        <v>45046</v>
      </c>
      <c r="C7262" s="28" t="n">
        <v>10958.39</v>
      </c>
      <c r="D7262" s="28" t="n">
        <v>1780</v>
      </c>
      <c r="E7262" s="28" t="s">
        <v>380</v>
      </c>
    </row>
    <row r="7263" customFormat="false" ht="15" hidden="false" customHeight="false" outlineLevel="0" collapsed="false">
      <c r="A7263" s="28" t="n">
        <v>194</v>
      </c>
      <c r="B7263" s="29" t="n">
        <v>45077</v>
      </c>
      <c r="C7263" s="28" t="n">
        <v>12234.47</v>
      </c>
      <c r="D7263" s="28" t="n">
        <v>1780</v>
      </c>
      <c r="E7263" s="28" t="s">
        <v>380</v>
      </c>
    </row>
    <row r="7264" customFormat="false" ht="15" hidden="false" customHeight="false" outlineLevel="0" collapsed="false">
      <c r="A7264" s="28" t="n">
        <v>194</v>
      </c>
      <c r="B7264" s="29" t="n">
        <v>45107</v>
      </c>
      <c r="C7264" s="28" t="n">
        <v>13929.38</v>
      </c>
      <c r="D7264" s="28" t="n">
        <v>1780</v>
      </c>
      <c r="E7264" s="28" t="s">
        <v>380</v>
      </c>
    </row>
    <row r="7265" customFormat="false" ht="15" hidden="false" customHeight="false" outlineLevel="0" collapsed="false">
      <c r="A7265" s="28" t="n">
        <v>194</v>
      </c>
      <c r="B7265" s="29" t="n">
        <v>45138</v>
      </c>
      <c r="C7265" s="28" t="n">
        <v>14499.36</v>
      </c>
      <c r="D7265" s="28" t="n">
        <v>818.48</v>
      </c>
      <c r="E7265" s="28" t="s">
        <v>381</v>
      </c>
    </row>
    <row r="7266" customFormat="false" ht="15" hidden="false" customHeight="false" outlineLevel="0" collapsed="false">
      <c r="A7266" s="28" t="n">
        <v>194</v>
      </c>
      <c r="B7266" s="29" t="n">
        <v>45169</v>
      </c>
      <c r="C7266" s="28" t="n">
        <v>15162.13</v>
      </c>
      <c r="D7266" s="28" t="n">
        <v>1097.28</v>
      </c>
      <c r="E7266" s="28" t="s">
        <v>381</v>
      </c>
    </row>
    <row r="7267" customFormat="false" ht="15" hidden="false" customHeight="false" outlineLevel="0" collapsed="false">
      <c r="A7267" s="28" t="n">
        <v>194</v>
      </c>
      <c r="B7267" s="29" t="n">
        <v>45199</v>
      </c>
      <c r="C7267" s="28" t="n">
        <v>16847.76</v>
      </c>
      <c r="D7267" s="28" t="n">
        <v>1780</v>
      </c>
      <c r="E7267" s="28" t="s">
        <v>380</v>
      </c>
    </row>
    <row r="7268" customFormat="false" ht="15" hidden="false" customHeight="false" outlineLevel="0" collapsed="false">
      <c r="A7268" s="28" t="n">
        <v>194</v>
      </c>
      <c r="B7268" s="29" t="n">
        <v>45230</v>
      </c>
      <c r="C7268" s="28" t="n">
        <v>18318.18</v>
      </c>
      <c r="D7268" s="28" t="n">
        <v>1780</v>
      </c>
      <c r="E7268" s="28" t="s">
        <v>380</v>
      </c>
    </row>
    <row r="7269" customFormat="false" ht="15" hidden="false" customHeight="false" outlineLevel="0" collapsed="false">
      <c r="A7269" s="28" t="n">
        <v>194</v>
      </c>
      <c r="B7269" s="29" t="n">
        <v>45260</v>
      </c>
      <c r="C7269" s="28" t="n">
        <v>19973.72</v>
      </c>
      <c r="D7269" s="28" t="n">
        <v>1780</v>
      </c>
      <c r="E7269" s="28" t="s">
        <v>380</v>
      </c>
    </row>
    <row r="7270" customFormat="false" ht="15" hidden="false" customHeight="false" outlineLevel="0" collapsed="false">
      <c r="A7270" s="28" t="n">
        <v>194</v>
      </c>
      <c r="B7270" s="29" t="n">
        <v>45291</v>
      </c>
      <c r="C7270" s="28" t="n">
        <v>21501.92</v>
      </c>
      <c r="D7270" s="28" t="n">
        <v>1780</v>
      </c>
      <c r="E7270" s="28" t="s">
        <v>380</v>
      </c>
    </row>
    <row r="7271" customFormat="false" ht="15" hidden="false" customHeight="false" outlineLevel="0" collapsed="false">
      <c r="A7271" s="28" t="n">
        <v>194</v>
      </c>
      <c r="B7271" s="29" t="n">
        <v>45322</v>
      </c>
      <c r="C7271" s="28" t="n">
        <v>22908.67</v>
      </c>
      <c r="D7271" s="28" t="n">
        <v>1780</v>
      </c>
      <c r="E7271" s="28" t="s">
        <v>380</v>
      </c>
    </row>
    <row r="7272" customFormat="false" ht="15" hidden="false" customHeight="false" outlineLevel="0" collapsed="false">
      <c r="A7272" s="28" t="n">
        <v>194</v>
      </c>
      <c r="B7272" s="29" t="n">
        <v>45351</v>
      </c>
      <c r="C7272" s="28" t="n">
        <v>22900.79</v>
      </c>
      <c r="D7272" s="28" t="n">
        <v>362.15</v>
      </c>
      <c r="E7272" s="28" t="s">
        <v>381</v>
      </c>
    </row>
    <row r="7273" customFormat="false" ht="15" hidden="false" customHeight="false" outlineLevel="0" collapsed="false">
      <c r="A7273" s="28" t="n">
        <v>194</v>
      </c>
      <c r="B7273" s="29" t="n">
        <v>45382</v>
      </c>
      <c r="C7273" s="28" t="n">
        <v>24331.03</v>
      </c>
      <c r="D7273" s="28" t="n">
        <v>1780</v>
      </c>
      <c r="E7273" s="28" t="s">
        <v>380</v>
      </c>
    </row>
    <row r="7274" customFormat="false" ht="15" hidden="false" customHeight="false" outlineLevel="0" collapsed="false">
      <c r="A7274" s="28" t="n">
        <v>194</v>
      </c>
      <c r="B7274" s="29" t="n">
        <v>45412</v>
      </c>
      <c r="C7274" s="28" t="n">
        <v>25632.5</v>
      </c>
      <c r="D7274" s="28" t="n">
        <v>1780</v>
      </c>
      <c r="E7274" s="28" t="s">
        <v>380</v>
      </c>
    </row>
    <row r="7275" customFormat="false" ht="15" hidden="false" customHeight="false" outlineLevel="0" collapsed="false">
      <c r="A7275" s="28" t="n">
        <v>194</v>
      </c>
      <c r="B7275" s="29" t="n">
        <v>45443</v>
      </c>
      <c r="C7275" s="28" t="n">
        <v>27174.46</v>
      </c>
      <c r="D7275" s="28" t="n">
        <v>1780</v>
      </c>
      <c r="E7275" s="28" t="s">
        <v>380</v>
      </c>
    </row>
    <row r="7276" customFormat="false" ht="15" hidden="false" customHeight="false" outlineLevel="0" collapsed="false">
      <c r="A7276" s="28" t="n">
        <v>194</v>
      </c>
      <c r="B7276" s="29" t="n">
        <v>45473</v>
      </c>
      <c r="C7276" s="28" t="n">
        <v>28852.42</v>
      </c>
      <c r="D7276" s="28" t="n">
        <v>1780</v>
      </c>
      <c r="E7276" s="28" t="s">
        <v>380</v>
      </c>
    </row>
    <row r="7277" customFormat="false" ht="15" hidden="false" customHeight="false" outlineLevel="0" collapsed="false">
      <c r="A7277" s="28" t="n">
        <v>194</v>
      </c>
      <c r="B7277" s="29" t="n">
        <v>45504</v>
      </c>
      <c r="C7277" s="28" t="n">
        <v>29317.34</v>
      </c>
      <c r="D7277" s="28" t="n">
        <v>531.02</v>
      </c>
      <c r="E7277" s="28" t="s">
        <v>381</v>
      </c>
    </row>
    <row r="7278" customFormat="false" ht="15" hidden="false" customHeight="false" outlineLevel="0" collapsed="false">
      <c r="A7278" s="28" t="n">
        <v>194</v>
      </c>
      <c r="B7278" s="29" t="n">
        <v>45535</v>
      </c>
      <c r="C7278" s="28" t="n">
        <v>30623.56</v>
      </c>
      <c r="D7278" s="28" t="n">
        <v>1780</v>
      </c>
      <c r="E7278" s="28" t="s">
        <v>380</v>
      </c>
    </row>
    <row r="7279" customFormat="false" ht="15" hidden="false" customHeight="false" outlineLevel="0" collapsed="false">
      <c r="A7279" s="28" t="n">
        <v>194</v>
      </c>
      <c r="B7279" s="29" t="n">
        <v>45565</v>
      </c>
      <c r="C7279" s="28" t="n">
        <v>32118.74</v>
      </c>
      <c r="D7279" s="28" t="n">
        <v>1780</v>
      </c>
      <c r="E7279" s="28" t="s">
        <v>380</v>
      </c>
    </row>
    <row r="7280" customFormat="false" ht="15" hidden="false" customHeight="false" outlineLevel="0" collapsed="false">
      <c r="A7280" s="28" t="n">
        <v>194</v>
      </c>
      <c r="B7280" s="29" t="n">
        <v>45596</v>
      </c>
      <c r="C7280" s="28" t="n">
        <v>33559.85</v>
      </c>
      <c r="D7280" s="28" t="n">
        <v>1780</v>
      </c>
      <c r="E7280" s="28" t="s">
        <v>380</v>
      </c>
    </row>
    <row r="7281" customFormat="false" ht="15" hidden="false" customHeight="false" outlineLevel="0" collapsed="false">
      <c r="A7281" s="28" t="n">
        <v>194</v>
      </c>
      <c r="B7281" s="29" t="n">
        <v>45626</v>
      </c>
      <c r="C7281" s="28" t="n">
        <v>33491.56</v>
      </c>
      <c r="D7281" s="28" t="n">
        <v>0</v>
      </c>
      <c r="E7281" s="28" t="s">
        <v>379</v>
      </c>
    </row>
    <row r="7282" customFormat="false" ht="15" hidden="false" customHeight="false" outlineLevel="0" collapsed="false">
      <c r="A7282" s="28" t="n">
        <v>194</v>
      </c>
      <c r="B7282" s="29" t="n">
        <v>45657</v>
      </c>
      <c r="C7282" s="28" t="n">
        <v>34795.85</v>
      </c>
      <c r="D7282" s="28" t="n">
        <v>1780</v>
      </c>
      <c r="E7282" s="28" t="s">
        <v>380</v>
      </c>
    </row>
    <row r="7283" customFormat="false" ht="15" hidden="false" customHeight="false" outlineLevel="0" collapsed="false">
      <c r="A7283" s="28" t="n">
        <v>194</v>
      </c>
      <c r="B7283" s="29" t="n">
        <v>45688</v>
      </c>
      <c r="C7283" s="28" t="n">
        <v>36569.1</v>
      </c>
      <c r="D7283" s="28" t="n">
        <v>1780</v>
      </c>
      <c r="E7283" s="28" t="s">
        <v>380</v>
      </c>
    </row>
    <row r="7284" customFormat="false" ht="15" hidden="false" customHeight="false" outlineLevel="0" collapsed="false">
      <c r="A7284" s="28" t="n">
        <v>194</v>
      </c>
      <c r="B7284" s="29" t="n">
        <v>45716</v>
      </c>
      <c r="C7284" s="28" t="n">
        <v>38114.2</v>
      </c>
      <c r="D7284" s="28" t="n">
        <v>1780</v>
      </c>
      <c r="E7284" s="28" t="s">
        <v>380</v>
      </c>
    </row>
    <row r="7285" customFormat="false" ht="15" hidden="false" customHeight="false" outlineLevel="0" collapsed="false">
      <c r="A7285" s="28" t="n">
        <v>194</v>
      </c>
      <c r="B7285" s="29" t="n">
        <v>45747</v>
      </c>
      <c r="C7285" s="28" t="n">
        <v>39466.49</v>
      </c>
      <c r="D7285" s="28" t="n">
        <v>1780</v>
      </c>
      <c r="E7285" s="28" t="s">
        <v>380</v>
      </c>
    </row>
    <row r="7286" customFormat="false" ht="15" hidden="false" customHeight="false" outlineLevel="0" collapsed="false">
      <c r="A7286" s="28" t="n">
        <v>194</v>
      </c>
      <c r="B7286" s="29" t="n">
        <v>45777</v>
      </c>
      <c r="C7286" s="28" t="n">
        <v>41048.01</v>
      </c>
      <c r="D7286" s="28" t="n">
        <v>1780</v>
      </c>
      <c r="E7286" s="28" t="s">
        <v>380</v>
      </c>
    </row>
    <row r="7287" customFormat="false" ht="15" hidden="false" customHeight="false" outlineLevel="0" collapsed="false">
      <c r="A7287" s="28" t="n">
        <v>194</v>
      </c>
      <c r="B7287" s="29" t="n">
        <v>45808</v>
      </c>
      <c r="C7287" s="28" t="n">
        <v>41752.02</v>
      </c>
      <c r="D7287" s="28" t="n">
        <v>959</v>
      </c>
      <c r="E7287" s="28" t="s">
        <v>381</v>
      </c>
    </row>
    <row r="7288" customFormat="false" ht="15" hidden="false" customHeight="false" outlineLevel="0" collapsed="false">
      <c r="A7288" s="28" t="n">
        <v>194</v>
      </c>
      <c r="B7288" s="29" t="n">
        <v>45838</v>
      </c>
      <c r="C7288" s="28" t="n">
        <v>43180.26</v>
      </c>
      <c r="D7288" s="28" t="n">
        <v>1780</v>
      </c>
      <c r="E7288" s="28" t="s">
        <v>380</v>
      </c>
    </row>
    <row r="7289" customFormat="false" ht="15" hidden="false" customHeight="false" outlineLevel="0" collapsed="false">
      <c r="A7289" s="28" t="n">
        <v>194</v>
      </c>
      <c r="B7289" s="29" t="n">
        <v>45869</v>
      </c>
      <c r="C7289" s="28" t="n">
        <v>44483.05</v>
      </c>
      <c r="D7289" s="28" t="n">
        <v>1780</v>
      </c>
      <c r="E7289" s="28" t="s">
        <v>380</v>
      </c>
    </row>
    <row r="7290" customFormat="false" ht="15" hidden="false" customHeight="false" outlineLevel="0" collapsed="false">
      <c r="A7290" s="28" t="n">
        <v>194</v>
      </c>
      <c r="B7290" s="29" t="n">
        <v>45900</v>
      </c>
      <c r="C7290" s="28" t="n">
        <v>46056.84</v>
      </c>
      <c r="D7290" s="28" t="n">
        <v>1780</v>
      </c>
      <c r="E7290" s="28" t="s">
        <v>380</v>
      </c>
    </row>
    <row r="7291" customFormat="false" ht="15" hidden="false" customHeight="false" outlineLevel="0" collapsed="false">
      <c r="A7291" s="28" t="n">
        <v>194</v>
      </c>
      <c r="B7291" s="29" t="n">
        <v>45930</v>
      </c>
      <c r="C7291" s="28" t="n">
        <v>47459.83</v>
      </c>
      <c r="D7291" s="28" t="n">
        <v>1780</v>
      </c>
      <c r="E7291" s="28" t="s">
        <v>380</v>
      </c>
    </row>
    <row r="7292" customFormat="false" ht="15" hidden="false" customHeight="false" outlineLevel="0" collapsed="false">
      <c r="A7292" s="28" t="n">
        <v>194</v>
      </c>
      <c r="B7292" s="29" t="n">
        <v>45961</v>
      </c>
      <c r="C7292" s="28" t="n">
        <v>48851.13</v>
      </c>
      <c r="D7292" s="28" t="n">
        <v>1780</v>
      </c>
      <c r="E7292" s="28" t="s">
        <v>380</v>
      </c>
    </row>
    <row r="7293" customFormat="false" ht="15" hidden="false" customHeight="false" outlineLevel="0" collapsed="false">
      <c r="A7293" s="28" t="n">
        <v>194</v>
      </c>
      <c r="B7293" s="29" t="n">
        <v>45991</v>
      </c>
      <c r="C7293" s="28" t="n">
        <v>50579.94</v>
      </c>
      <c r="D7293" s="28" t="n">
        <v>1780</v>
      </c>
      <c r="E7293" s="28" t="s">
        <v>380</v>
      </c>
    </row>
    <row r="7294" customFormat="false" ht="15" hidden="false" customHeight="false" outlineLevel="0" collapsed="false">
      <c r="A7294" s="28" t="n">
        <v>194</v>
      </c>
      <c r="B7294" s="29" t="n">
        <v>46022</v>
      </c>
      <c r="C7294" s="28" t="n">
        <v>51987.89</v>
      </c>
      <c r="D7294" s="28" t="n">
        <v>1780</v>
      </c>
      <c r="E7294" s="28" t="s">
        <v>380</v>
      </c>
    </row>
    <row r="7295" customFormat="false" ht="15" hidden="false" customHeight="false" outlineLevel="0" collapsed="false">
      <c r="A7295" s="28" t="n">
        <v>194</v>
      </c>
      <c r="B7295" s="29" t="n">
        <v>46053</v>
      </c>
      <c r="C7295" s="28" t="n">
        <v>53520.34</v>
      </c>
      <c r="D7295" s="28" t="n">
        <v>1780</v>
      </c>
      <c r="E7295" s="28" t="s">
        <v>380</v>
      </c>
    </row>
    <row r="7296" customFormat="false" ht="15" hidden="false" customHeight="false" outlineLevel="0" collapsed="false">
      <c r="A7296" s="28" t="n">
        <v>194</v>
      </c>
      <c r="B7296" s="29" t="n">
        <v>46081</v>
      </c>
      <c r="C7296" s="28" t="n">
        <v>55068.01</v>
      </c>
      <c r="D7296" s="28" t="n">
        <v>1780</v>
      </c>
      <c r="E7296" s="28" t="s">
        <v>380</v>
      </c>
    </row>
    <row r="7297" customFormat="false" ht="15" hidden="false" customHeight="false" outlineLevel="0" collapsed="false">
      <c r="A7297" s="28" t="n">
        <v>194</v>
      </c>
      <c r="B7297" s="29" t="n">
        <v>46112</v>
      </c>
      <c r="C7297" s="28" t="n">
        <v>56737.87</v>
      </c>
      <c r="D7297" s="28" t="n">
        <v>1780</v>
      </c>
      <c r="E7297" s="28" t="s">
        <v>380</v>
      </c>
    </row>
    <row r="7298" customFormat="false" ht="15" hidden="false" customHeight="false" outlineLevel="0" collapsed="false">
      <c r="A7298" s="28" t="n">
        <v>194</v>
      </c>
      <c r="B7298" s="29" t="n">
        <v>46142</v>
      </c>
      <c r="C7298" s="28" t="n">
        <v>58077.9</v>
      </c>
      <c r="D7298" s="28" t="n">
        <v>1780</v>
      </c>
      <c r="E7298" s="28" t="s">
        <v>380</v>
      </c>
    </row>
    <row r="7299" customFormat="false" ht="15" hidden="false" customHeight="false" outlineLevel="0" collapsed="false">
      <c r="A7299" s="28" t="n">
        <v>194</v>
      </c>
      <c r="B7299" s="29" t="n">
        <v>46173</v>
      </c>
      <c r="C7299" s="28" t="n">
        <v>59340.07</v>
      </c>
      <c r="D7299" s="28" t="n">
        <v>1780</v>
      </c>
      <c r="E7299" s="28" t="s">
        <v>380</v>
      </c>
    </row>
    <row r="7300" customFormat="false" ht="15" hidden="false" customHeight="false" outlineLevel="0" collapsed="false">
      <c r="A7300" s="28" t="n">
        <v>194</v>
      </c>
      <c r="B7300" s="29" t="n">
        <v>46203</v>
      </c>
      <c r="C7300" s="28" t="n">
        <v>59111.16</v>
      </c>
      <c r="D7300" s="28" t="n">
        <v>0</v>
      </c>
      <c r="E7300" s="28" t="s">
        <v>379</v>
      </c>
    </row>
    <row r="7301" customFormat="false" ht="15" hidden="false" customHeight="false" outlineLevel="0" collapsed="false">
      <c r="A7301" s="28" t="n">
        <v>194</v>
      </c>
      <c r="B7301" s="29" t="n">
        <v>46234</v>
      </c>
      <c r="C7301" s="28" t="n">
        <v>60561.82</v>
      </c>
      <c r="D7301" s="28" t="n">
        <v>1780</v>
      </c>
      <c r="E7301" s="28" t="s">
        <v>380</v>
      </c>
    </row>
    <row r="7302" customFormat="false" ht="15" hidden="false" customHeight="false" outlineLevel="0" collapsed="false">
      <c r="A7302" s="28" t="n">
        <v>194</v>
      </c>
      <c r="B7302" s="29" t="n">
        <v>46265</v>
      </c>
      <c r="C7302" s="28" t="n">
        <v>61828.35</v>
      </c>
      <c r="D7302" s="28" t="n">
        <v>1780</v>
      </c>
      <c r="E7302" s="28" t="s">
        <v>380</v>
      </c>
    </row>
    <row r="7303" customFormat="false" ht="15" hidden="false" customHeight="false" outlineLevel="0" collapsed="false">
      <c r="A7303" s="28" t="n">
        <v>195</v>
      </c>
      <c r="B7303" s="29" t="n">
        <v>44957</v>
      </c>
      <c r="C7303" s="28" t="n">
        <v>10394.11</v>
      </c>
      <c r="D7303" s="28" t="n">
        <v>1920</v>
      </c>
      <c r="E7303" s="28" t="s">
        <v>380</v>
      </c>
    </row>
    <row r="7304" customFormat="false" ht="15" hidden="false" customHeight="false" outlineLevel="0" collapsed="false">
      <c r="A7304" s="28" t="n">
        <v>195</v>
      </c>
      <c r="B7304" s="29" t="n">
        <v>44985</v>
      </c>
      <c r="C7304" s="28" t="n">
        <v>12186.84</v>
      </c>
      <c r="D7304" s="28" t="n">
        <v>1920</v>
      </c>
      <c r="E7304" s="28" t="s">
        <v>380</v>
      </c>
    </row>
    <row r="7305" customFormat="false" ht="15" hidden="false" customHeight="false" outlineLevel="0" collapsed="false">
      <c r="A7305" s="28" t="n">
        <v>195</v>
      </c>
      <c r="B7305" s="29" t="n">
        <v>45016</v>
      </c>
      <c r="C7305" s="28" t="n">
        <v>13582.58</v>
      </c>
      <c r="D7305" s="28" t="n">
        <v>1920</v>
      </c>
      <c r="E7305" s="28" t="s">
        <v>380</v>
      </c>
    </row>
    <row r="7306" customFormat="false" ht="15" hidden="false" customHeight="false" outlineLevel="0" collapsed="false">
      <c r="A7306" s="28" t="n">
        <v>195</v>
      </c>
      <c r="B7306" s="29" t="n">
        <v>45046</v>
      </c>
      <c r="C7306" s="28" t="n">
        <v>14974.8</v>
      </c>
      <c r="D7306" s="28" t="n">
        <v>1920</v>
      </c>
      <c r="E7306" s="28" t="s">
        <v>380</v>
      </c>
    </row>
    <row r="7307" customFormat="false" ht="15" hidden="false" customHeight="false" outlineLevel="0" collapsed="false">
      <c r="A7307" s="28" t="n">
        <v>195</v>
      </c>
      <c r="B7307" s="29" t="n">
        <v>45077</v>
      </c>
      <c r="C7307" s="28" t="n">
        <v>16398</v>
      </c>
      <c r="D7307" s="28" t="n">
        <v>1920</v>
      </c>
      <c r="E7307" s="28" t="s">
        <v>380</v>
      </c>
    </row>
    <row r="7308" customFormat="false" ht="15" hidden="false" customHeight="false" outlineLevel="0" collapsed="false">
      <c r="A7308" s="28" t="n">
        <v>195</v>
      </c>
      <c r="B7308" s="29" t="n">
        <v>45107</v>
      </c>
      <c r="C7308" s="28" t="n">
        <v>18271.75</v>
      </c>
      <c r="D7308" s="28" t="n">
        <v>1920</v>
      </c>
      <c r="E7308" s="28" t="s">
        <v>380</v>
      </c>
    </row>
    <row r="7309" customFormat="false" ht="15" hidden="false" customHeight="false" outlineLevel="0" collapsed="false">
      <c r="A7309" s="28" t="n">
        <v>195</v>
      </c>
      <c r="B7309" s="29" t="n">
        <v>45138</v>
      </c>
      <c r="C7309" s="28" t="n">
        <v>20054.65</v>
      </c>
      <c r="D7309" s="28" t="n">
        <v>1920</v>
      </c>
      <c r="E7309" s="28" t="s">
        <v>380</v>
      </c>
    </row>
    <row r="7310" customFormat="false" ht="15" hidden="false" customHeight="false" outlineLevel="0" collapsed="false">
      <c r="A7310" s="28" t="n">
        <v>195</v>
      </c>
      <c r="B7310" s="29" t="n">
        <v>45169</v>
      </c>
      <c r="C7310" s="28" t="n">
        <v>21681</v>
      </c>
      <c r="D7310" s="28" t="n">
        <v>1920</v>
      </c>
      <c r="E7310" s="28" t="s">
        <v>380</v>
      </c>
    </row>
    <row r="7311" customFormat="false" ht="15" hidden="false" customHeight="false" outlineLevel="0" collapsed="false">
      <c r="A7311" s="28" t="n">
        <v>195</v>
      </c>
      <c r="B7311" s="29" t="n">
        <v>45199</v>
      </c>
      <c r="C7311" s="28" t="n">
        <v>23126.22</v>
      </c>
      <c r="D7311" s="28" t="n">
        <v>1920</v>
      </c>
      <c r="E7311" s="28" t="s">
        <v>380</v>
      </c>
    </row>
    <row r="7312" customFormat="false" ht="15" hidden="false" customHeight="false" outlineLevel="0" collapsed="false">
      <c r="A7312" s="28" t="n">
        <v>195</v>
      </c>
      <c r="B7312" s="29" t="n">
        <v>45230</v>
      </c>
      <c r="C7312" s="28" t="n">
        <v>24847.24</v>
      </c>
      <c r="D7312" s="28" t="n">
        <v>1920</v>
      </c>
      <c r="E7312" s="28" t="s">
        <v>380</v>
      </c>
    </row>
    <row r="7313" customFormat="false" ht="15" hidden="false" customHeight="false" outlineLevel="0" collapsed="false">
      <c r="A7313" s="28" t="n">
        <v>195</v>
      </c>
      <c r="B7313" s="29" t="n">
        <v>45260</v>
      </c>
      <c r="C7313" s="28" t="n">
        <v>26720.76</v>
      </c>
      <c r="D7313" s="28" t="n">
        <v>1920</v>
      </c>
      <c r="E7313" s="28" t="s">
        <v>380</v>
      </c>
    </row>
    <row r="7314" customFormat="false" ht="15" hidden="false" customHeight="false" outlineLevel="0" collapsed="false">
      <c r="A7314" s="28" t="n">
        <v>195</v>
      </c>
      <c r="B7314" s="29" t="n">
        <v>45291</v>
      </c>
      <c r="C7314" s="28" t="n">
        <v>28623.56</v>
      </c>
      <c r="D7314" s="28" t="n">
        <v>1920</v>
      </c>
      <c r="E7314" s="28" t="s">
        <v>380</v>
      </c>
    </row>
    <row r="7315" customFormat="false" ht="15" hidden="false" customHeight="false" outlineLevel="0" collapsed="false">
      <c r="A7315" s="28" t="n">
        <v>195</v>
      </c>
      <c r="B7315" s="29" t="n">
        <v>45322</v>
      </c>
      <c r="C7315" s="28" t="n">
        <v>30315.39</v>
      </c>
      <c r="D7315" s="28" t="n">
        <v>1920</v>
      </c>
      <c r="E7315" s="28" t="s">
        <v>380</v>
      </c>
    </row>
    <row r="7316" customFormat="false" ht="15" hidden="false" customHeight="false" outlineLevel="0" collapsed="false">
      <c r="A7316" s="28" t="n">
        <v>195</v>
      </c>
      <c r="B7316" s="29" t="n">
        <v>45351</v>
      </c>
      <c r="C7316" s="28" t="n">
        <v>31710.36</v>
      </c>
      <c r="D7316" s="28" t="n">
        <v>1920</v>
      </c>
      <c r="E7316" s="28" t="s">
        <v>380</v>
      </c>
    </row>
    <row r="7317" customFormat="false" ht="15" hidden="false" customHeight="false" outlineLevel="0" collapsed="false">
      <c r="A7317" s="28" t="n">
        <v>195</v>
      </c>
      <c r="B7317" s="29" t="n">
        <v>45382</v>
      </c>
      <c r="C7317" s="28" t="n">
        <v>33397.2</v>
      </c>
      <c r="D7317" s="28" t="n">
        <v>1920</v>
      </c>
      <c r="E7317" s="28" t="s">
        <v>380</v>
      </c>
    </row>
    <row r="7318" customFormat="false" ht="15" hidden="false" customHeight="false" outlineLevel="0" collapsed="false">
      <c r="A7318" s="28" t="n">
        <v>195</v>
      </c>
      <c r="B7318" s="29" t="n">
        <v>45412</v>
      </c>
      <c r="C7318" s="28" t="n">
        <v>35295.99</v>
      </c>
      <c r="D7318" s="28" t="n">
        <v>1920</v>
      </c>
      <c r="E7318" s="28" t="s">
        <v>380</v>
      </c>
    </row>
    <row r="7319" customFormat="false" ht="15" hidden="false" customHeight="false" outlineLevel="0" collapsed="false">
      <c r="A7319" s="28" t="n">
        <v>195</v>
      </c>
      <c r="B7319" s="29" t="n">
        <v>45443</v>
      </c>
      <c r="C7319" s="28" t="n">
        <v>37087.45</v>
      </c>
      <c r="D7319" s="28" t="n">
        <v>1920</v>
      </c>
      <c r="E7319" s="28" t="s">
        <v>380</v>
      </c>
    </row>
    <row r="7320" customFormat="false" ht="15" hidden="false" customHeight="false" outlineLevel="0" collapsed="false">
      <c r="A7320" s="28" t="n">
        <v>195</v>
      </c>
      <c r="B7320" s="29" t="n">
        <v>45473</v>
      </c>
      <c r="C7320" s="28" t="n">
        <v>38766.94</v>
      </c>
      <c r="D7320" s="28" t="n">
        <v>1920</v>
      </c>
      <c r="E7320" s="28" t="s">
        <v>380</v>
      </c>
    </row>
    <row r="7321" customFormat="false" ht="15" hidden="false" customHeight="false" outlineLevel="0" collapsed="false">
      <c r="A7321" s="28" t="n">
        <v>195</v>
      </c>
      <c r="B7321" s="29" t="n">
        <v>45504</v>
      </c>
      <c r="C7321" s="28" t="n">
        <v>40515.38</v>
      </c>
      <c r="D7321" s="28" t="n">
        <v>1920</v>
      </c>
      <c r="E7321" s="28" t="s">
        <v>380</v>
      </c>
    </row>
    <row r="7322" customFormat="false" ht="15" hidden="false" customHeight="false" outlineLevel="0" collapsed="false">
      <c r="A7322" s="28" t="n">
        <v>195</v>
      </c>
      <c r="B7322" s="29" t="n">
        <v>45535</v>
      </c>
      <c r="C7322" s="28" t="n">
        <v>42044.54</v>
      </c>
      <c r="D7322" s="28" t="n">
        <v>1920</v>
      </c>
      <c r="E7322" s="28" t="s">
        <v>380</v>
      </c>
    </row>
    <row r="7323" customFormat="false" ht="15" hidden="false" customHeight="false" outlineLevel="0" collapsed="false">
      <c r="A7323" s="28" t="n">
        <v>195</v>
      </c>
      <c r="B7323" s="29" t="n">
        <v>45565</v>
      </c>
      <c r="C7323" s="28" t="n">
        <v>43882.56</v>
      </c>
      <c r="D7323" s="28" t="n">
        <v>1920</v>
      </c>
      <c r="E7323" s="28" t="s">
        <v>380</v>
      </c>
    </row>
    <row r="7324" customFormat="false" ht="15" hidden="false" customHeight="false" outlineLevel="0" collapsed="false">
      <c r="A7324" s="28" t="n">
        <v>195</v>
      </c>
      <c r="B7324" s="29" t="n">
        <v>45596</v>
      </c>
      <c r="C7324" s="28" t="n">
        <v>45385.44</v>
      </c>
      <c r="D7324" s="28" t="n">
        <v>1920</v>
      </c>
      <c r="E7324" s="28" t="s">
        <v>380</v>
      </c>
    </row>
    <row r="7325" customFormat="false" ht="15" hidden="false" customHeight="false" outlineLevel="0" collapsed="false">
      <c r="A7325" s="28" t="n">
        <v>195</v>
      </c>
      <c r="B7325" s="29" t="n">
        <v>45626</v>
      </c>
      <c r="C7325" s="28" t="n">
        <v>46884.55</v>
      </c>
      <c r="D7325" s="28" t="n">
        <v>1920</v>
      </c>
      <c r="E7325" s="28" t="s">
        <v>380</v>
      </c>
    </row>
    <row r="7326" customFormat="false" ht="15" hidden="false" customHeight="false" outlineLevel="0" collapsed="false">
      <c r="A7326" s="28" t="n">
        <v>195</v>
      </c>
      <c r="B7326" s="29" t="n">
        <v>45657</v>
      </c>
      <c r="C7326" s="28" t="n">
        <v>48611.62</v>
      </c>
      <c r="D7326" s="28" t="n">
        <v>1920</v>
      </c>
      <c r="E7326" s="28" t="s">
        <v>380</v>
      </c>
    </row>
    <row r="7327" customFormat="false" ht="15" hidden="false" customHeight="false" outlineLevel="0" collapsed="false">
      <c r="A7327" s="28" t="n">
        <v>195</v>
      </c>
      <c r="B7327" s="29" t="n">
        <v>45688</v>
      </c>
      <c r="C7327" s="28" t="n">
        <v>50038.27</v>
      </c>
      <c r="D7327" s="28" t="n">
        <v>1920</v>
      </c>
      <c r="E7327" s="28" t="s">
        <v>380</v>
      </c>
    </row>
    <row r="7328" customFormat="false" ht="15" hidden="false" customHeight="false" outlineLevel="0" collapsed="false">
      <c r="A7328" s="28" t="n">
        <v>195</v>
      </c>
      <c r="B7328" s="29" t="n">
        <v>45716</v>
      </c>
      <c r="C7328" s="28" t="n">
        <v>51870.31</v>
      </c>
      <c r="D7328" s="28" t="n">
        <v>1920</v>
      </c>
      <c r="E7328" s="28" t="s">
        <v>380</v>
      </c>
    </row>
    <row r="7329" customFormat="false" ht="15" hidden="false" customHeight="false" outlineLevel="0" collapsed="false">
      <c r="A7329" s="28" t="n">
        <v>195</v>
      </c>
      <c r="B7329" s="29" t="n">
        <v>45747</v>
      </c>
      <c r="C7329" s="28" t="n">
        <v>53464.31</v>
      </c>
      <c r="D7329" s="28" t="n">
        <v>1920</v>
      </c>
      <c r="E7329" s="28" t="s">
        <v>380</v>
      </c>
    </row>
    <row r="7330" customFormat="false" ht="15" hidden="false" customHeight="false" outlineLevel="0" collapsed="false">
      <c r="A7330" s="28" t="n">
        <v>195</v>
      </c>
      <c r="B7330" s="29" t="n">
        <v>45777</v>
      </c>
      <c r="C7330" s="28" t="n">
        <v>54861.56</v>
      </c>
      <c r="D7330" s="28" t="n">
        <v>1920</v>
      </c>
      <c r="E7330" s="28" t="s">
        <v>380</v>
      </c>
    </row>
    <row r="7331" customFormat="false" ht="15" hidden="false" customHeight="false" outlineLevel="0" collapsed="false">
      <c r="A7331" s="28" t="n">
        <v>195</v>
      </c>
      <c r="B7331" s="29" t="n">
        <v>45808</v>
      </c>
      <c r="C7331" s="28" t="n">
        <v>56662.96</v>
      </c>
      <c r="D7331" s="28" t="n">
        <v>1920</v>
      </c>
      <c r="E7331" s="28" t="s">
        <v>380</v>
      </c>
    </row>
    <row r="7332" customFormat="false" ht="15" hidden="false" customHeight="false" outlineLevel="0" collapsed="false">
      <c r="A7332" s="28" t="n">
        <v>195</v>
      </c>
      <c r="B7332" s="29" t="n">
        <v>45838</v>
      </c>
      <c r="C7332" s="28" t="n">
        <v>58344.13</v>
      </c>
      <c r="D7332" s="28" t="n">
        <v>1920</v>
      </c>
      <c r="E7332" s="28" t="s">
        <v>380</v>
      </c>
    </row>
    <row r="7333" customFormat="false" ht="15" hidden="false" customHeight="false" outlineLevel="0" collapsed="false">
      <c r="A7333" s="28" t="n">
        <v>195</v>
      </c>
      <c r="B7333" s="29" t="n">
        <v>45869</v>
      </c>
      <c r="C7333" s="28" t="n">
        <v>60116</v>
      </c>
      <c r="D7333" s="28" t="n">
        <v>1920</v>
      </c>
      <c r="E7333" s="28" t="s">
        <v>380</v>
      </c>
    </row>
    <row r="7334" customFormat="false" ht="15" hidden="false" customHeight="false" outlineLevel="0" collapsed="false">
      <c r="A7334" s="28" t="n">
        <v>195</v>
      </c>
      <c r="B7334" s="29" t="n">
        <v>45900</v>
      </c>
      <c r="C7334" s="28" t="n">
        <v>61692.43</v>
      </c>
      <c r="D7334" s="28" t="n">
        <v>1920</v>
      </c>
      <c r="E7334" s="28" t="s">
        <v>380</v>
      </c>
    </row>
    <row r="7335" customFormat="false" ht="15" hidden="false" customHeight="false" outlineLevel="0" collapsed="false">
      <c r="A7335" s="28" t="n">
        <v>195</v>
      </c>
      <c r="B7335" s="29" t="n">
        <v>45930</v>
      </c>
      <c r="C7335" s="28" t="n">
        <v>63291.98</v>
      </c>
      <c r="D7335" s="28" t="n">
        <v>1920</v>
      </c>
      <c r="E7335" s="28" t="s">
        <v>380</v>
      </c>
    </row>
    <row r="7336" customFormat="false" ht="15" hidden="false" customHeight="false" outlineLevel="0" collapsed="false">
      <c r="A7336" s="28" t="n">
        <v>195</v>
      </c>
      <c r="B7336" s="29" t="n">
        <v>45961</v>
      </c>
      <c r="C7336" s="28" t="n">
        <v>64758.16</v>
      </c>
      <c r="D7336" s="28" t="n">
        <v>1920</v>
      </c>
      <c r="E7336" s="28" t="s">
        <v>380</v>
      </c>
    </row>
    <row r="7337" customFormat="false" ht="15" hidden="false" customHeight="false" outlineLevel="0" collapsed="false">
      <c r="A7337" s="28" t="n">
        <v>195</v>
      </c>
      <c r="B7337" s="29" t="n">
        <v>45991</v>
      </c>
      <c r="C7337" s="28" t="n">
        <v>66469.48</v>
      </c>
      <c r="D7337" s="28" t="n">
        <v>1920</v>
      </c>
      <c r="E7337" s="28" t="s">
        <v>380</v>
      </c>
    </row>
    <row r="7338" customFormat="false" ht="15" hidden="false" customHeight="false" outlineLevel="0" collapsed="false">
      <c r="A7338" s="28" t="n">
        <v>195</v>
      </c>
      <c r="B7338" s="29" t="n">
        <v>46022</v>
      </c>
      <c r="C7338" s="28" t="n">
        <v>68013.4</v>
      </c>
      <c r="D7338" s="28" t="n">
        <v>1920</v>
      </c>
      <c r="E7338" s="28" t="s">
        <v>380</v>
      </c>
    </row>
    <row r="7339" customFormat="false" ht="15" hidden="false" customHeight="false" outlineLevel="0" collapsed="false">
      <c r="A7339" s="28" t="n">
        <v>195</v>
      </c>
      <c r="B7339" s="29" t="n">
        <v>46053</v>
      </c>
      <c r="C7339" s="28" t="n">
        <v>69662.72</v>
      </c>
      <c r="D7339" s="28" t="n">
        <v>1920</v>
      </c>
      <c r="E7339" s="28" t="s">
        <v>380</v>
      </c>
    </row>
    <row r="7340" customFormat="false" ht="15" hidden="false" customHeight="false" outlineLevel="0" collapsed="false">
      <c r="A7340" s="28" t="n">
        <v>195</v>
      </c>
      <c r="B7340" s="29" t="n">
        <v>46081</v>
      </c>
      <c r="C7340" s="28" t="n">
        <v>71457.61</v>
      </c>
      <c r="D7340" s="28" t="n">
        <v>1920</v>
      </c>
      <c r="E7340" s="28" t="s">
        <v>380</v>
      </c>
    </row>
    <row r="7341" customFormat="false" ht="15" hidden="false" customHeight="false" outlineLevel="0" collapsed="false">
      <c r="A7341" s="28" t="n">
        <v>195</v>
      </c>
      <c r="B7341" s="29" t="n">
        <v>46112</v>
      </c>
      <c r="C7341" s="28" t="n">
        <v>72952.33</v>
      </c>
      <c r="D7341" s="28" t="n">
        <v>1920</v>
      </c>
      <c r="E7341" s="28" t="s">
        <v>380</v>
      </c>
    </row>
    <row r="7342" customFormat="false" ht="15" hidden="false" customHeight="false" outlineLevel="0" collapsed="false">
      <c r="A7342" s="28" t="n">
        <v>195</v>
      </c>
      <c r="B7342" s="29" t="n">
        <v>46142</v>
      </c>
      <c r="C7342" s="28" t="n">
        <v>74490.91</v>
      </c>
      <c r="D7342" s="28" t="n">
        <v>1920</v>
      </c>
      <c r="E7342" s="28" t="s">
        <v>380</v>
      </c>
    </row>
    <row r="7343" customFormat="false" ht="15" hidden="false" customHeight="false" outlineLevel="0" collapsed="false">
      <c r="A7343" s="28" t="n">
        <v>195</v>
      </c>
      <c r="B7343" s="29" t="n">
        <v>46173</v>
      </c>
      <c r="C7343" s="28" t="n">
        <v>75866.64</v>
      </c>
      <c r="D7343" s="28" t="n">
        <v>1920</v>
      </c>
      <c r="E7343" s="28" t="s">
        <v>380</v>
      </c>
    </row>
    <row r="7344" customFormat="false" ht="15" hidden="false" customHeight="false" outlineLevel="0" collapsed="false">
      <c r="A7344" s="28" t="n">
        <v>195</v>
      </c>
      <c r="B7344" s="29" t="n">
        <v>46203</v>
      </c>
      <c r="C7344" s="28" t="n">
        <v>76399</v>
      </c>
      <c r="D7344" s="28" t="n">
        <v>748.96</v>
      </c>
      <c r="E7344" s="28" t="s">
        <v>381</v>
      </c>
    </row>
    <row r="7345" customFormat="false" ht="15" hidden="false" customHeight="false" outlineLevel="0" collapsed="false">
      <c r="A7345" s="28" t="n">
        <v>195</v>
      </c>
      <c r="B7345" s="29" t="n">
        <v>46234</v>
      </c>
      <c r="C7345" s="28" t="n">
        <v>77758.57</v>
      </c>
      <c r="D7345" s="28" t="n">
        <v>1920</v>
      </c>
      <c r="E7345" s="28" t="s">
        <v>380</v>
      </c>
    </row>
    <row r="7346" customFormat="false" ht="15" hidden="false" customHeight="false" outlineLevel="0" collapsed="false">
      <c r="A7346" s="28" t="n">
        <v>195</v>
      </c>
      <c r="B7346" s="29" t="n">
        <v>46265</v>
      </c>
      <c r="C7346" s="28" t="n">
        <v>79453.63</v>
      </c>
      <c r="D7346" s="28" t="n">
        <v>1920</v>
      </c>
      <c r="E7346" s="28" t="s">
        <v>380</v>
      </c>
    </row>
    <row r="7347" customFormat="false" ht="15" hidden="false" customHeight="false" outlineLevel="0" collapsed="false">
      <c r="A7347" s="28" t="n">
        <v>196</v>
      </c>
      <c r="B7347" s="29" t="n">
        <v>44957</v>
      </c>
      <c r="C7347" s="28" t="n">
        <v>13569.67</v>
      </c>
      <c r="D7347" s="28" t="n">
        <v>1570</v>
      </c>
      <c r="E7347" s="28" t="s">
        <v>380</v>
      </c>
    </row>
    <row r="7348" customFormat="false" ht="15" hidden="false" customHeight="false" outlineLevel="0" collapsed="false">
      <c r="A7348" s="28" t="n">
        <v>196</v>
      </c>
      <c r="B7348" s="29" t="n">
        <v>44985</v>
      </c>
      <c r="C7348" s="28" t="n">
        <v>14693.6</v>
      </c>
      <c r="D7348" s="28" t="n">
        <v>1570</v>
      </c>
      <c r="E7348" s="28" t="s">
        <v>380</v>
      </c>
    </row>
    <row r="7349" customFormat="false" ht="15" hidden="false" customHeight="false" outlineLevel="0" collapsed="false">
      <c r="A7349" s="28" t="n">
        <v>196</v>
      </c>
      <c r="B7349" s="29" t="n">
        <v>45016</v>
      </c>
      <c r="C7349" s="28" t="n">
        <v>15831.16</v>
      </c>
      <c r="D7349" s="28" t="n">
        <v>1570</v>
      </c>
      <c r="E7349" s="28" t="s">
        <v>380</v>
      </c>
    </row>
    <row r="7350" customFormat="false" ht="15" hidden="false" customHeight="false" outlineLevel="0" collapsed="false">
      <c r="A7350" s="28" t="n">
        <v>196</v>
      </c>
      <c r="B7350" s="29" t="n">
        <v>45046</v>
      </c>
      <c r="C7350" s="28" t="n">
        <v>17135.38</v>
      </c>
      <c r="D7350" s="28" t="n">
        <v>1570</v>
      </c>
      <c r="E7350" s="28" t="s">
        <v>380</v>
      </c>
    </row>
    <row r="7351" customFormat="false" ht="15" hidden="false" customHeight="false" outlineLevel="0" collapsed="false">
      <c r="A7351" s="28" t="n">
        <v>196</v>
      </c>
      <c r="B7351" s="29" t="n">
        <v>45077</v>
      </c>
      <c r="C7351" s="28" t="n">
        <v>18674.62</v>
      </c>
      <c r="D7351" s="28" t="n">
        <v>1570</v>
      </c>
      <c r="E7351" s="28" t="s">
        <v>380</v>
      </c>
    </row>
    <row r="7352" customFormat="false" ht="15" hidden="false" customHeight="false" outlineLevel="0" collapsed="false">
      <c r="A7352" s="28" t="n">
        <v>196</v>
      </c>
      <c r="B7352" s="29" t="n">
        <v>45107</v>
      </c>
      <c r="C7352" s="28" t="n">
        <v>20242.22</v>
      </c>
      <c r="D7352" s="28" t="n">
        <v>1570</v>
      </c>
      <c r="E7352" s="28" t="s">
        <v>380</v>
      </c>
    </row>
    <row r="7353" customFormat="false" ht="15" hidden="false" customHeight="false" outlineLevel="0" collapsed="false">
      <c r="A7353" s="28" t="n">
        <v>196</v>
      </c>
      <c r="B7353" s="29" t="n">
        <v>45138</v>
      </c>
      <c r="C7353" s="28" t="n">
        <v>21753.89</v>
      </c>
      <c r="D7353" s="28" t="n">
        <v>1570</v>
      </c>
      <c r="E7353" s="28" t="s">
        <v>380</v>
      </c>
    </row>
    <row r="7354" customFormat="false" ht="15" hidden="false" customHeight="false" outlineLevel="0" collapsed="false">
      <c r="A7354" s="28" t="n">
        <v>196</v>
      </c>
      <c r="B7354" s="29" t="n">
        <v>45169</v>
      </c>
      <c r="C7354" s="28" t="n">
        <v>23181.48</v>
      </c>
      <c r="D7354" s="28" t="n">
        <v>1570</v>
      </c>
      <c r="E7354" s="28" t="s">
        <v>380</v>
      </c>
    </row>
    <row r="7355" customFormat="false" ht="15" hidden="false" customHeight="false" outlineLevel="0" collapsed="false">
      <c r="A7355" s="28" t="n">
        <v>196</v>
      </c>
      <c r="B7355" s="29" t="n">
        <v>45199</v>
      </c>
      <c r="C7355" s="28" t="n">
        <v>24564.81</v>
      </c>
      <c r="D7355" s="28" t="n">
        <v>1570</v>
      </c>
      <c r="E7355" s="28" t="s">
        <v>380</v>
      </c>
    </row>
    <row r="7356" customFormat="false" ht="15" hidden="false" customHeight="false" outlineLevel="0" collapsed="false">
      <c r="A7356" s="28" t="n">
        <v>196</v>
      </c>
      <c r="B7356" s="29" t="n">
        <v>45230</v>
      </c>
      <c r="C7356" s="28" t="n">
        <v>24554.02</v>
      </c>
      <c r="D7356" s="28" t="n">
        <v>0</v>
      </c>
      <c r="E7356" s="28" t="s">
        <v>379</v>
      </c>
    </row>
    <row r="7357" customFormat="false" ht="15" hidden="false" customHeight="false" outlineLevel="0" collapsed="false">
      <c r="A7357" s="28" t="n">
        <v>196</v>
      </c>
      <c r="B7357" s="29" t="n">
        <v>45260</v>
      </c>
      <c r="C7357" s="28" t="n">
        <v>25664.25</v>
      </c>
      <c r="D7357" s="28" t="n">
        <v>1570</v>
      </c>
      <c r="E7357" s="28" t="s">
        <v>380</v>
      </c>
    </row>
    <row r="7358" customFormat="false" ht="15" hidden="false" customHeight="false" outlineLevel="0" collapsed="false">
      <c r="A7358" s="28" t="n">
        <v>196</v>
      </c>
      <c r="B7358" s="29" t="n">
        <v>45291</v>
      </c>
      <c r="C7358" s="28" t="n">
        <v>27039.56</v>
      </c>
      <c r="D7358" s="28" t="n">
        <v>1570</v>
      </c>
      <c r="E7358" s="28" t="s">
        <v>380</v>
      </c>
    </row>
    <row r="7359" customFormat="false" ht="15" hidden="false" customHeight="false" outlineLevel="0" collapsed="false">
      <c r="A7359" s="28" t="n">
        <v>196</v>
      </c>
      <c r="B7359" s="29" t="n">
        <v>45322</v>
      </c>
      <c r="C7359" s="28" t="n">
        <v>28253.74</v>
      </c>
      <c r="D7359" s="28" t="n">
        <v>1570</v>
      </c>
      <c r="E7359" s="28" t="s">
        <v>380</v>
      </c>
    </row>
    <row r="7360" customFormat="false" ht="15" hidden="false" customHeight="false" outlineLevel="0" collapsed="false">
      <c r="A7360" s="28" t="n">
        <v>196</v>
      </c>
      <c r="B7360" s="29" t="n">
        <v>45351</v>
      </c>
      <c r="C7360" s="28" t="n">
        <v>29561.1</v>
      </c>
      <c r="D7360" s="28" t="n">
        <v>1570</v>
      </c>
      <c r="E7360" s="28" t="s">
        <v>380</v>
      </c>
    </row>
    <row r="7361" customFormat="false" ht="15" hidden="false" customHeight="false" outlineLevel="0" collapsed="false">
      <c r="A7361" s="28" t="n">
        <v>196</v>
      </c>
      <c r="B7361" s="29" t="n">
        <v>45382</v>
      </c>
      <c r="C7361" s="28" t="n">
        <v>30805.71</v>
      </c>
      <c r="D7361" s="28" t="n">
        <v>1570</v>
      </c>
      <c r="E7361" s="28" t="s">
        <v>380</v>
      </c>
    </row>
    <row r="7362" customFormat="false" ht="15" hidden="false" customHeight="false" outlineLevel="0" collapsed="false">
      <c r="A7362" s="28" t="n">
        <v>196</v>
      </c>
      <c r="B7362" s="29" t="n">
        <v>45412</v>
      </c>
      <c r="C7362" s="28" t="n">
        <v>32133.57</v>
      </c>
      <c r="D7362" s="28" t="n">
        <v>1570</v>
      </c>
      <c r="E7362" s="28" t="s">
        <v>380</v>
      </c>
    </row>
    <row r="7363" customFormat="false" ht="15" hidden="false" customHeight="false" outlineLevel="0" collapsed="false">
      <c r="A7363" s="28" t="n">
        <v>196</v>
      </c>
      <c r="B7363" s="29" t="n">
        <v>45443</v>
      </c>
      <c r="C7363" s="28" t="n">
        <v>33406.79</v>
      </c>
      <c r="D7363" s="28" t="n">
        <v>1570</v>
      </c>
      <c r="E7363" s="28" t="s">
        <v>380</v>
      </c>
    </row>
    <row r="7364" customFormat="false" ht="15" hidden="false" customHeight="false" outlineLevel="0" collapsed="false">
      <c r="A7364" s="28" t="n">
        <v>196</v>
      </c>
      <c r="B7364" s="29" t="n">
        <v>45473</v>
      </c>
      <c r="C7364" s="28" t="n">
        <v>34748.66</v>
      </c>
      <c r="D7364" s="28" t="n">
        <v>1570</v>
      </c>
      <c r="E7364" s="28" t="s">
        <v>380</v>
      </c>
    </row>
    <row r="7365" customFormat="false" ht="15" hidden="false" customHeight="false" outlineLevel="0" collapsed="false">
      <c r="A7365" s="28" t="n">
        <v>196</v>
      </c>
      <c r="B7365" s="29" t="n">
        <v>45504</v>
      </c>
      <c r="C7365" s="28" t="n">
        <v>36291.21</v>
      </c>
      <c r="D7365" s="28" t="n">
        <v>1570</v>
      </c>
      <c r="E7365" s="28" t="s">
        <v>380</v>
      </c>
    </row>
    <row r="7366" customFormat="false" ht="15" hidden="false" customHeight="false" outlineLevel="0" collapsed="false">
      <c r="A7366" s="28" t="n">
        <v>196</v>
      </c>
      <c r="B7366" s="29" t="n">
        <v>45535</v>
      </c>
      <c r="C7366" s="28" t="n">
        <v>37545.22</v>
      </c>
      <c r="D7366" s="28" t="n">
        <v>1570</v>
      </c>
      <c r="E7366" s="28" t="s">
        <v>380</v>
      </c>
    </row>
    <row r="7367" customFormat="false" ht="15" hidden="false" customHeight="false" outlineLevel="0" collapsed="false">
      <c r="A7367" s="28" t="n">
        <v>196</v>
      </c>
      <c r="B7367" s="29" t="n">
        <v>45565</v>
      </c>
      <c r="C7367" s="28" t="n">
        <v>38881.77</v>
      </c>
      <c r="D7367" s="28" t="n">
        <v>1570</v>
      </c>
      <c r="E7367" s="28" t="s">
        <v>380</v>
      </c>
    </row>
    <row r="7368" customFormat="false" ht="15" hidden="false" customHeight="false" outlineLevel="0" collapsed="false">
      <c r="A7368" s="28" t="n">
        <v>196</v>
      </c>
      <c r="B7368" s="29" t="n">
        <v>45596</v>
      </c>
      <c r="C7368" s="28" t="n">
        <v>38983.83</v>
      </c>
      <c r="D7368" s="28" t="n">
        <v>543.72</v>
      </c>
      <c r="E7368" s="28" t="s">
        <v>381</v>
      </c>
    </row>
    <row r="7369" customFormat="false" ht="15" hidden="false" customHeight="false" outlineLevel="0" collapsed="false">
      <c r="A7369" s="28" t="n">
        <v>196</v>
      </c>
      <c r="B7369" s="29" t="n">
        <v>45626</v>
      </c>
      <c r="C7369" s="28" t="n">
        <v>40242.1</v>
      </c>
      <c r="D7369" s="28" t="n">
        <v>1570</v>
      </c>
      <c r="E7369" s="28" t="s">
        <v>380</v>
      </c>
    </row>
    <row r="7370" customFormat="false" ht="15" hidden="false" customHeight="false" outlineLevel="0" collapsed="false">
      <c r="A7370" s="28" t="n">
        <v>196</v>
      </c>
      <c r="B7370" s="29" t="n">
        <v>45657</v>
      </c>
      <c r="C7370" s="28" t="n">
        <v>41548.7</v>
      </c>
      <c r="D7370" s="28" t="n">
        <v>1570</v>
      </c>
      <c r="E7370" s="28" t="s">
        <v>380</v>
      </c>
    </row>
    <row r="7371" customFormat="false" ht="15" hidden="false" customHeight="false" outlineLevel="0" collapsed="false">
      <c r="A7371" s="28" t="n">
        <v>196</v>
      </c>
      <c r="B7371" s="29" t="n">
        <v>45688</v>
      </c>
      <c r="C7371" s="28" t="n">
        <v>42953.82</v>
      </c>
      <c r="D7371" s="28" t="n">
        <v>1570</v>
      </c>
      <c r="E7371" s="28" t="s">
        <v>380</v>
      </c>
    </row>
    <row r="7372" customFormat="false" ht="15" hidden="false" customHeight="false" outlineLevel="0" collapsed="false">
      <c r="A7372" s="28" t="n">
        <v>196</v>
      </c>
      <c r="B7372" s="29" t="n">
        <v>45716</v>
      </c>
      <c r="C7372" s="28" t="n">
        <v>44407.52</v>
      </c>
      <c r="D7372" s="28" t="n">
        <v>1570</v>
      </c>
      <c r="E7372" s="28" t="s">
        <v>380</v>
      </c>
    </row>
    <row r="7373" customFormat="false" ht="15" hidden="false" customHeight="false" outlineLevel="0" collapsed="false">
      <c r="A7373" s="28" t="n">
        <v>196</v>
      </c>
      <c r="B7373" s="29" t="n">
        <v>45747</v>
      </c>
      <c r="C7373" s="28" t="n">
        <v>45772.48</v>
      </c>
      <c r="D7373" s="28" t="n">
        <v>1570</v>
      </c>
      <c r="E7373" s="28" t="s">
        <v>380</v>
      </c>
    </row>
    <row r="7374" customFormat="false" ht="15" hidden="false" customHeight="false" outlineLevel="0" collapsed="false">
      <c r="A7374" s="28" t="n">
        <v>196</v>
      </c>
      <c r="B7374" s="29" t="n">
        <v>45777</v>
      </c>
      <c r="C7374" s="28" t="n">
        <v>47201.11</v>
      </c>
      <c r="D7374" s="28" t="n">
        <v>1570</v>
      </c>
      <c r="E7374" s="28" t="s">
        <v>380</v>
      </c>
    </row>
    <row r="7375" customFormat="false" ht="15" hidden="false" customHeight="false" outlineLevel="0" collapsed="false">
      <c r="A7375" s="28" t="n">
        <v>196</v>
      </c>
      <c r="B7375" s="29" t="n">
        <v>45808</v>
      </c>
      <c r="C7375" s="28" t="n">
        <v>47813.08</v>
      </c>
      <c r="D7375" s="28" t="n">
        <v>936.33</v>
      </c>
      <c r="E7375" s="28" t="s">
        <v>381</v>
      </c>
    </row>
    <row r="7376" customFormat="false" ht="15" hidden="false" customHeight="false" outlineLevel="0" collapsed="false">
      <c r="A7376" s="28" t="n">
        <v>196</v>
      </c>
      <c r="B7376" s="29" t="n">
        <v>45838</v>
      </c>
      <c r="C7376" s="28" t="n">
        <v>47558.95</v>
      </c>
      <c r="D7376" s="28" t="n">
        <v>0</v>
      </c>
      <c r="E7376" s="28" t="s">
        <v>379</v>
      </c>
    </row>
    <row r="7377" customFormat="false" ht="15" hidden="false" customHeight="false" outlineLevel="0" collapsed="false">
      <c r="A7377" s="28" t="n">
        <v>196</v>
      </c>
      <c r="B7377" s="29" t="n">
        <v>45869</v>
      </c>
      <c r="C7377" s="28" t="n">
        <v>48713.44</v>
      </c>
      <c r="D7377" s="28" t="n">
        <v>1570</v>
      </c>
      <c r="E7377" s="28" t="s">
        <v>380</v>
      </c>
    </row>
    <row r="7378" customFormat="false" ht="15" hidden="false" customHeight="false" outlineLevel="0" collapsed="false">
      <c r="A7378" s="28" t="n">
        <v>196</v>
      </c>
      <c r="B7378" s="29" t="n">
        <v>45900</v>
      </c>
      <c r="C7378" s="28" t="n">
        <v>49913.06</v>
      </c>
      <c r="D7378" s="28" t="n">
        <v>1570</v>
      </c>
      <c r="E7378" s="28" t="s">
        <v>380</v>
      </c>
    </row>
    <row r="7379" customFormat="false" ht="15" hidden="false" customHeight="false" outlineLevel="0" collapsed="false">
      <c r="A7379" s="28" t="n">
        <v>196</v>
      </c>
      <c r="B7379" s="29" t="n">
        <v>45930</v>
      </c>
      <c r="C7379" s="28" t="n">
        <v>50246.59</v>
      </c>
      <c r="D7379" s="28" t="n">
        <v>569.58</v>
      </c>
      <c r="E7379" s="28" t="s">
        <v>381</v>
      </c>
    </row>
    <row r="7380" customFormat="false" ht="15" hidden="false" customHeight="false" outlineLevel="0" collapsed="false">
      <c r="A7380" s="28" t="n">
        <v>196</v>
      </c>
      <c r="B7380" s="29" t="n">
        <v>45961</v>
      </c>
      <c r="C7380" s="28" t="n">
        <v>51506.12</v>
      </c>
      <c r="D7380" s="28" t="n">
        <v>1570</v>
      </c>
      <c r="E7380" s="28" t="s">
        <v>380</v>
      </c>
    </row>
    <row r="7381" customFormat="false" ht="15" hidden="false" customHeight="false" outlineLevel="0" collapsed="false">
      <c r="A7381" s="28" t="n">
        <v>196</v>
      </c>
      <c r="B7381" s="29" t="n">
        <v>45991</v>
      </c>
      <c r="C7381" s="28" t="n">
        <v>52913.73</v>
      </c>
      <c r="D7381" s="28" t="n">
        <v>1570</v>
      </c>
      <c r="E7381" s="28" t="s">
        <v>380</v>
      </c>
    </row>
    <row r="7382" customFormat="false" ht="15" hidden="false" customHeight="false" outlineLevel="0" collapsed="false">
      <c r="A7382" s="28" t="n">
        <v>196</v>
      </c>
      <c r="B7382" s="29" t="n">
        <v>46022</v>
      </c>
      <c r="C7382" s="28" t="n">
        <v>52653.21</v>
      </c>
      <c r="D7382" s="28" t="n">
        <v>0</v>
      </c>
      <c r="E7382" s="28" t="s">
        <v>379</v>
      </c>
    </row>
    <row r="7383" customFormat="false" ht="15" hidden="false" customHeight="false" outlineLevel="0" collapsed="false">
      <c r="A7383" s="28" t="n">
        <v>196</v>
      </c>
      <c r="B7383" s="29" t="n">
        <v>46053</v>
      </c>
      <c r="C7383" s="28" t="n">
        <v>53846.95</v>
      </c>
      <c r="D7383" s="28" t="n">
        <v>1570</v>
      </c>
      <c r="E7383" s="28" t="s">
        <v>380</v>
      </c>
    </row>
    <row r="7384" customFormat="false" ht="15" hidden="false" customHeight="false" outlineLevel="0" collapsed="false">
      <c r="A7384" s="28" t="n">
        <v>196</v>
      </c>
      <c r="B7384" s="29" t="n">
        <v>46081</v>
      </c>
      <c r="C7384" s="28" t="n">
        <v>55205.3</v>
      </c>
      <c r="D7384" s="28" t="n">
        <v>1570</v>
      </c>
      <c r="E7384" s="28" t="s">
        <v>380</v>
      </c>
    </row>
    <row r="7385" customFormat="false" ht="15" hidden="false" customHeight="false" outlineLevel="0" collapsed="false">
      <c r="A7385" s="28" t="n">
        <v>196</v>
      </c>
      <c r="B7385" s="29" t="n">
        <v>46112</v>
      </c>
      <c r="C7385" s="28" t="n">
        <v>56526.3</v>
      </c>
      <c r="D7385" s="28" t="n">
        <v>1570</v>
      </c>
      <c r="E7385" s="28" t="s">
        <v>380</v>
      </c>
    </row>
    <row r="7386" customFormat="false" ht="15" hidden="false" customHeight="false" outlineLevel="0" collapsed="false">
      <c r="A7386" s="28" t="n">
        <v>196</v>
      </c>
      <c r="B7386" s="29" t="n">
        <v>46142</v>
      </c>
      <c r="C7386" s="28" t="n">
        <v>57859.64</v>
      </c>
      <c r="D7386" s="28" t="n">
        <v>1570</v>
      </c>
      <c r="E7386" s="28" t="s">
        <v>380</v>
      </c>
    </row>
    <row r="7387" customFormat="false" ht="15" hidden="false" customHeight="false" outlineLevel="0" collapsed="false">
      <c r="A7387" s="28" t="n">
        <v>196</v>
      </c>
      <c r="B7387" s="29" t="n">
        <v>46173</v>
      </c>
      <c r="C7387" s="28" t="n">
        <v>57730.85</v>
      </c>
      <c r="D7387" s="28" t="n">
        <v>0</v>
      </c>
      <c r="E7387" s="28" t="s">
        <v>379</v>
      </c>
    </row>
    <row r="7388" customFormat="false" ht="15" hidden="false" customHeight="false" outlineLevel="0" collapsed="false">
      <c r="A7388" s="28" t="n">
        <v>196</v>
      </c>
      <c r="B7388" s="29" t="n">
        <v>46203</v>
      </c>
      <c r="C7388" s="28" t="n">
        <v>59133.76</v>
      </c>
      <c r="D7388" s="28" t="n">
        <v>1570</v>
      </c>
      <c r="E7388" s="28" t="s">
        <v>380</v>
      </c>
    </row>
    <row r="7389" customFormat="false" ht="15" hidden="false" customHeight="false" outlineLevel="0" collapsed="false">
      <c r="A7389" s="28" t="n">
        <v>196</v>
      </c>
      <c r="B7389" s="29" t="n">
        <v>46234</v>
      </c>
      <c r="C7389" s="28" t="n">
        <v>60513.82</v>
      </c>
      <c r="D7389" s="28" t="n">
        <v>1570</v>
      </c>
      <c r="E7389" s="28" t="s">
        <v>380</v>
      </c>
    </row>
    <row r="7390" customFormat="false" ht="15" hidden="false" customHeight="false" outlineLevel="0" collapsed="false">
      <c r="A7390" s="28" t="n">
        <v>196</v>
      </c>
      <c r="B7390" s="29" t="n">
        <v>46265</v>
      </c>
      <c r="C7390" s="28" t="n">
        <v>61982.87</v>
      </c>
      <c r="D7390" s="28" t="n">
        <v>1570</v>
      </c>
      <c r="E7390" s="28" t="s">
        <v>380</v>
      </c>
    </row>
    <row r="7391" customFormat="false" ht="15" hidden="false" customHeight="false" outlineLevel="0" collapsed="false">
      <c r="A7391" s="28" t="n">
        <v>197</v>
      </c>
      <c r="B7391" s="29" t="n">
        <v>44957</v>
      </c>
      <c r="C7391" s="28" t="n">
        <v>4161.91</v>
      </c>
      <c r="D7391" s="28" t="n">
        <v>1810</v>
      </c>
      <c r="E7391" s="28" t="s">
        <v>380</v>
      </c>
    </row>
    <row r="7392" customFormat="false" ht="15" hidden="false" customHeight="false" outlineLevel="0" collapsed="false">
      <c r="A7392" s="28" t="n">
        <v>197</v>
      </c>
      <c r="B7392" s="29" t="n">
        <v>44985</v>
      </c>
      <c r="C7392" s="28" t="n">
        <v>5947.43</v>
      </c>
      <c r="D7392" s="28" t="n">
        <v>1810</v>
      </c>
      <c r="E7392" s="28" t="s">
        <v>380</v>
      </c>
    </row>
    <row r="7393" customFormat="false" ht="15" hidden="false" customHeight="false" outlineLevel="0" collapsed="false">
      <c r="A7393" s="28" t="n">
        <v>197</v>
      </c>
      <c r="B7393" s="29" t="n">
        <v>45016</v>
      </c>
      <c r="C7393" s="28" t="n">
        <v>6443.1</v>
      </c>
      <c r="D7393" s="28" t="n">
        <v>945.66</v>
      </c>
      <c r="E7393" s="28" t="s">
        <v>381</v>
      </c>
    </row>
    <row r="7394" customFormat="false" ht="15" hidden="false" customHeight="false" outlineLevel="0" collapsed="false">
      <c r="A7394" s="28" t="n">
        <v>197</v>
      </c>
      <c r="B7394" s="29" t="n">
        <v>45046</v>
      </c>
      <c r="C7394" s="28" t="n">
        <v>8039.55</v>
      </c>
      <c r="D7394" s="28" t="n">
        <v>1810</v>
      </c>
      <c r="E7394" s="28" t="s">
        <v>380</v>
      </c>
    </row>
    <row r="7395" customFormat="false" ht="15" hidden="false" customHeight="false" outlineLevel="0" collapsed="false">
      <c r="A7395" s="28" t="n">
        <v>197</v>
      </c>
      <c r="B7395" s="29" t="n">
        <v>45077</v>
      </c>
      <c r="C7395" s="28" t="n">
        <v>9502.15</v>
      </c>
      <c r="D7395" s="28" t="n">
        <v>1810</v>
      </c>
      <c r="E7395" s="28" t="s">
        <v>380</v>
      </c>
    </row>
    <row r="7396" customFormat="false" ht="15" hidden="false" customHeight="false" outlineLevel="0" collapsed="false">
      <c r="A7396" s="28" t="n">
        <v>197</v>
      </c>
      <c r="B7396" s="29" t="n">
        <v>45107</v>
      </c>
      <c r="C7396" s="28" t="n">
        <v>11191.45</v>
      </c>
      <c r="D7396" s="28" t="n">
        <v>1810</v>
      </c>
      <c r="E7396" s="28" t="s">
        <v>380</v>
      </c>
    </row>
    <row r="7397" customFormat="false" ht="15" hidden="false" customHeight="false" outlineLevel="0" collapsed="false">
      <c r="A7397" s="28" t="n">
        <v>197</v>
      </c>
      <c r="B7397" s="29" t="n">
        <v>45138</v>
      </c>
      <c r="C7397" s="28" t="n">
        <v>12875.37</v>
      </c>
      <c r="D7397" s="28" t="n">
        <v>1810</v>
      </c>
      <c r="E7397" s="28" t="s">
        <v>380</v>
      </c>
    </row>
    <row r="7398" customFormat="false" ht="15" hidden="false" customHeight="false" outlineLevel="0" collapsed="false">
      <c r="A7398" s="28" t="n">
        <v>197</v>
      </c>
      <c r="B7398" s="29" t="n">
        <v>45169</v>
      </c>
      <c r="C7398" s="28" t="n">
        <v>14465.07</v>
      </c>
      <c r="D7398" s="28" t="n">
        <v>1810</v>
      </c>
      <c r="E7398" s="28" t="s">
        <v>380</v>
      </c>
    </row>
    <row r="7399" customFormat="false" ht="15" hidden="false" customHeight="false" outlineLevel="0" collapsed="false">
      <c r="A7399" s="28" t="n">
        <v>197</v>
      </c>
      <c r="B7399" s="29" t="n">
        <v>45199</v>
      </c>
      <c r="C7399" s="28" t="n">
        <v>15733.84</v>
      </c>
      <c r="D7399" s="28" t="n">
        <v>1810</v>
      </c>
      <c r="E7399" s="28" t="s">
        <v>380</v>
      </c>
    </row>
    <row r="7400" customFormat="false" ht="15" hidden="false" customHeight="false" outlineLevel="0" collapsed="false">
      <c r="A7400" s="28" t="n">
        <v>197</v>
      </c>
      <c r="B7400" s="29" t="n">
        <v>45230</v>
      </c>
      <c r="C7400" s="28" t="n">
        <v>17488.39</v>
      </c>
      <c r="D7400" s="28" t="n">
        <v>1810</v>
      </c>
      <c r="E7400" s="28" t="s">
        <v>380</v>
      </c>
    </row>
    <row r="7401" customFormat="false" ht="15" hidden="false" customHeight="false" outlineLevel="0" collapsed="false">
      <c r="A7401" s="28" t="n">
        <v>197</v>
      </c>
      <c r="B7401" s="29" t="n">
        <v>45260</v>
      </c>
      <c r="C7401" s="28" t="n">
        <v>19280.91</v>
      </c>
      <c r="D7401" s="28" t="n">
        <v>1810</v>
      </c>
      <c r="E7401" s="28" t="s">
        <v>380</v>
      </c>
    </row>
    <row r="7402" customFormat="false" ht="15" hidden="false" customHeight="false" outlineLevel="0" collapsed="false">
      <c r="A7402" s="28" t="n">
        <v>197</v>
      </c>
      <c r="B7402" s="29" t="n">
        <v>45291</v>
      </c>
      <c r="C7402" s="28" t="n">
        <v>20845.54</v>
      </c>
      <c r="D7402" s="28" t="n">
        <v>1810</v>
      </c>
      <c r="E7402" s="28" t="s">
        <v>380</v>
      </c>
    </row>
    <row r="7403" customFormat="false" ht="15" hidden="false" customHeight="false" outlineLevel="0" collapsed="false">
      <c r="A7403" s="28" t="n">
        <v>197</v>
      </c>
      <c r="B7403" s="29" t="n">
        <v>45322</v>
      </c>
      <c r="C7403" s="28" t="n">
        <v>22359.12</v>
      </c>
      <c r="D7403" s="28" t="n">
        <v>1810</v>
      </c>
      <c r="E7403" s="28" t="s">
        <v>380</v>
      </c>
    </row>
    <row r="7404" customFormat="false" ht="15" hidden="false" customHeight="false" outlineLevel="0" collapsed="false">
      <c r="A7404" s="28" t="n">
        <v>197</v>
      </c>
      <c r="B7404" s="29" t="n">
        <v>45351</v>
      </c>
      <c r="C7404" s="28" t="n">
        <v>23697.91</v>
      </c>
      <c r="D7404" s="28" t="n">
        <v>1810</v>
      </c>
      <c r="E7404" s="28" t="s">
        <v>380</v>
      </c>
    </row>
    <row r="7405" customFormat="false" ht="15" hidden="false" customHeight="false" outlineLevel="0" collapsed="false">
      <c r="A7405" s="28" t="n">
        <v>197</v>
      </c>
      <c r="B7405" s="29" t="n">
        <v>45382</v>
      </c>
      <c r="C7405" s="28" t="n">
        <v>25350.04</v>
      </c>
      <c r="D7405" s="28" t="n">
        <v>1810</v>
      </c>
      <c r="E7405" s="28" t="s">
        <v>380</v>
      </c>
    </row>
    <row r="7406" customFormat="false" ht="15" hidden="false" customHeight="false" outlineLevel="0" collapsed="false">
      <c r="A7406" s="28" t="n">
        <v>197</v>
      </c>
      <c r="B7406" s="29" t="n">
        <v>45412</v>
      </c>
      <c r="C7406" s="28" t="n">
        <v>26668.78</v>
      </c>
      <c r="D7406" s="28" t="n">
        <v>1810</v>
      </c>
      <c r="E7406" s="28" t="s">
        <v>380</v>
      </c>
    </row>
    <row r="7407" customFormat="false" ht="15" hidden="false" customHeight="false" outlineLevel="0" collapsed="false">
      <c r="A7407" s="28" t="n">
        <v>197</v>
      </c>
      <c r="B7407" s="29" t="n">
        <v>45443</v>
      </c>
      <c r="C7407" s="28" t="n">
        <v>28446.96</v>
      </c>
      <c r="D7407" s="28" t="n">
        <v>1810</v>
      </c>
      <c r="E7407" s="28" t="s">
        <v>380</v>
      </c>
    </row>
    <row r="7408" customFormat="false" ht="15" hidden="false" customHeight="false" outlineLevel="0" collapsed="false">
      <c r="A7408" s="28" t="n">
        <v>197</v>
      </c>
      <c r="B7408" s="29" t="n">
        <v>45473</v>
      </c>
      <c r="C7408" s="28" t="n">
        <v>30116.02</v>
      </c>
      <c r="D7408" s="28" t="n">
        <v>1810</v>
      </c>
      <c r="E7408" s="28" t="s">
        <v>380</v>
      </c>
    </row>
    <row r="7409" customFormat="false" ht="15" hidden="false" customHeight="false" outlineLevel="0" collapsed="false">
      <c r="A7409" s="28" t="n">
        <v>197</v>
      </c>
      <c r="B7409" s="29" t="n">
        <v>45504</v>
      </c>
      <c r="C7409" s="28" t="n">
        <v>31692.36</v>
      </c>
      <c r="D7409" s="28" t="n">
        <v>1810</v>
      </c>
      <c r="E7409" s="28" t="s">
        <v>380</v>
      </c>
    </row>
    <row r="7410" customFormat="false" ht="15" hidden="false" customHeight="false" outlineLevel="0" collapsed="false">
      <c r="A7410" s="28" t="n">
        <v>197</v>
      </c>
      <c r="B7410" s="29" t="n">
        <v>45535</v>
      </c>
      <c r="C7410" s="28" t="n">
        <v>31762.51</v>
      </c>
      <c r="D7410" s="28" t="n">
        <v>472.89</v>
      </c>
      <c r="E7410" s="28" t="s">
        <v>381</v>
      </c>
    </row>
    <row r="7411" customFormat="false" ht="15" hidden="false" customHeight="false" outlineLevel="0" collapsed="false">
      <c r="A7411" s="28" t="n">
        <v>197</v>
      </c>
      <c r="B7411" s="29" t="n">
        <v>45565</v>
      </c>
      <c r="C7411" s="28" t="n">
        <v>33528.49</v>
      </c>
      <c r="D7411" s="28" t="n">
        <v>1810</v>
      </c>
      <c r="E7411" s="28" t="s">
        <v>380</v>
      </c>
    </row>
    <row r="7412" customFormat="false" ht="15" hidden="false" customHeight="false" outlineLevel="0" collapsed="false">
      <c r="A7412" s="28" t="n">
        <v>197</v>
      </c>
      <c r="B7412" s="29" t="n">
        <v>45596</v>
      </c>
      <c r="C7412" s="28" t="n">
        <v>34897.31</v>
      </c>
      <c r="D7412" s="28" t="n">
        <v>1810</v>
      </c>
      <c r="E7412" s="28" t="s">
        <v>380</v>
      </c>
    </row>
    <row r="7413" customFormat="false" ht="15" hidden="false" customHeight="false" outlineLevel="0" collapsed="false">
      <c r="A7413" s="28" t="n">
        <v>197</v>
      </c>
      <c r="B7413" s="29" t="n">
        <v>45626</v>
      </c>
      <c r="C7413" s="28" t="n">
        <v>36297.58</v>
      </c>
      <c r="D7413" s="28" t="n">
        <v>1810</v>
      </c>
      <c r="E7413" s="28" t="s">
        <v>380</v>
      </c>
    </row>
    <row r="7414" customFormat="false" ht="15" hidden="false" customHeight="false" outlineLevel="0" collapsed="false">
      <c r="A7414" s="28" t="n">
        <v>197</v>
      </c>
      <c r="B7414" s="29" t="n">
        <v>45657</v>
      </c>
      <c r="C7414" s="28" t="n">
        <v>37664.41</v>
      </c>
      <c r="D7414" s="28" t="n">
        <v>1810</v>
      </c>
      <c r="E7414" s="28" t="s">
        <v>380</v>
      </c>
    </row>
    <row r="7415" customFormat="false" ht="15" hidden="false" customHeight="false" outlineLevel="0" collapsed="false">
      <c r="A7415" s="28" t="n">
        <v>197</v>
      </c>
      <c r="B7415" s="29" t="n">
        <v>45688</v>
      </c>
      <c r="C7415" s="28" t="n">
        <v>39304.45</v>
      </c>
      <c r="D7415" s="28" t="n">
        <v>1810</v>
      </c>
      <c r="E7415" s="28" t="s">
        <v>380</v>
      </c>
    </row>
    <row r="7416" customFormat="false" ht="15" hidden="false" customHeight="false" outlineLevel="0" collapsed="false">
      <c r="A7416" s="28" t="n">
        <v>197</v>
      </c>
      <c r="B7416" s="29" t="n">
        <v>45716</v>
      </c>
      <c r="C7416" s="28" t="n">
        <v>40686.21</v>
      </c>
      <c r="D7416" s="28" t="n">
        <v>1810</v>
      </c>
      <c r="E7416" s="28" t="s">
        <v>380</v>
      </c>
    </row>
    <row r="7417" customFormat="false" ht="15" hidden="false" customHeight="false" outlineLevel="0" collapsed="false">
      <c r="A7417" s="28" t="n">
        <v>197</v>
      </c>
      <c r="B7417" s="29" t="n">
        <v>45747</v>
      </c>
      <c r="C7417" s="28" t="n">
        <v>42110.16</v>
      </c>
      <c r="D7417" s="28" t="n">
        <v>1810</v>
      </c>
      <c r="E7417" s="28" t="s">
        <v>380</v>
      </c>
    </row>
    <row r="7418" customFormat="false" ht="15" hidden="false" customHeight="false" outlineLevel="0" collapsed="false">
      <c r="A7418" s="28" t="n">
        <v>197</v>
      </c>
      <c r="B7418" s="29" t="n">
        <v>45777</v>
      </c>
      <c r="C7418" s="28" t="n">
        <v>43573.47</v>
      </c>
      <c r="D7418" s="28" t="n">
        <v>1810</v>
      </c>
      <c r="E7418" s="28" t="s">
        <v>380</v>
      </c>
    </row>
    <row r="7419" customFormat="false" ht="15" hidden="false" customHeight="false" outlineLevel="0" collapsed="false">
      <c r="A7419" s="28" t="n">
        <v>197</v>
      </c>
      <c r="B7419" s="29" t="n">
        <v>45808</v>
      </c>
      <c r="C7419" s="28" t="n">
        <v>43547.87</v>
      </c>
      <c r="D7419" s="28" t="n">
        <v>402.2</v>
      </c>
      <c r="E7419" s="28" t="s">
        <v>381</v>
      </c>
    </row>
    <row r="7420" customFormat="false" ht="15" hidden="false" customHeight="false" outlineLevel="0" collapsed="false">
      <c r="A7420" s="28" t="n">
        <v>197</v>
      </c>
      <c r="B7420" s="29" t="n">
        <v>45838</v>
      </c>
      <c r="C7420" s="28" t="n">
        <v>45187.45</v>
      </c>
      <c r="D7420" s="28" t="n">
        <v>1810</v>
      </c>
      <c r="E7420" s="28" t="s">
        <v>380</v>
      </c>
    </row>
    <row r="7421" customFormat="false" ht="15" hidden="false" customHeight="false" outlineLevel="0" collapsed="false">
      <c r="A7421" s="28" t="n">
        <v>197</v>
      </c>
      <c r="B7421" s="29" t="n">
        <v>45869</v>
      </c>
      <c r="C7421" s="28" t="n">
        <v>46880.78</v>
      </c>
      <c r="D7421" s="28" t="n">
        <v>1810</v>
      </c>
      <c r="E7421" s="28" t="s">
        <v>380</v>
      </c>
    </row>
    <row r="7422" customFormat="false" ht="15" hidden="false" customHeight="false" outlineLevel="0" collapsed="false">
      <c r="A7422" s="28" t="n">
        <v>197</v>
      </c>
      <c r="B7422" s="29" t="n">
        <v>45900</v>
      </c>
      <c r="C7422" s="28" t="n">
        <v>48231.89</v>
      </c>
      <c r="D7422" s="28" t="n">
        <v>1810</v>
      </c>
      <c r="E7422" s="28" t="s">
        <v>380</v>
      </c>
    </row>
    <row r="7423" customFormat="false" ht="15" hidden="false" customHeight="false" outlineLevel="0" collapsed="false">
      <c r="A7423" s="28" t="n">
        <v>197</v>
      </c>
      <c r="B7423" s="29" t="n">
        <v>45930</v>
      </c>
      <c r="C7423" s="28" t="n">
        <v>49653.58</v>
      </c>
      <c r="D7423" s="28" t="n">
        <v>1810</v>
      </c>
      <c r="E7423" s="28" t="s">
        <v>380</v>
      </c>
    </row>
    <row r="7424" customFormat="false" ht="15" hidden="false" customHeight="false" outlineLevel="0" collapsed="false">
      <c r="A7424" s="28" t="n">
        <v>197</v>
      </c>
      <c r="B7424" s="29" t="n">
        <v>45961</v>
      </c>
      <c r="C7424" s="28" t="n">
        <v>51409.05</v>
      </c>
      <c r="D7424" s="28" t="n">
        <v>1810</v>
      </c>
      <c r="E7424" s="28" t="s">
        <v>380</v>
      </c>
    </row>
    <row r="7425" customFormat="false" ht="15" hidden="false" customHeight="false" outlineLevel="0" collapsed="false">
      <c r="A7425" s="28" t="n">
        <v>197</v>
      </c>
      <c r="B7425" s="29" t="n">
        <v>45991</v>
      </c>
      <c r="C7425" s="28" t="n">
        <v>53048.66</v>
      </c>
      <c r="D7425" s="28" t="n">
        <v>1810</v>
      </c>
      <c r="E7425" s="28" t="s">
        <v>380</v>
      </c>
    </row>
    <row r="7426" customFormat="false" ht="15" hidden="false" customHeight="false" outlineLevel="0" collapsed="false">
      <c r="A7426" s="28" t="n">
        <v>197</v>
      </c>
      <c r="B7426" s="29" t="n">
        <v>46022</v>
      </c>
      <c r="C7426" s="28" t="n">
        <v>54442.49</v>
      </c>
      <c r="D7426" s="28" t="n">
        <v>1810</v>
      </c>
      <c r="E7426" s="28" t="s">
        <v>380</v>
      </c>
    </row>
    <row r="7427" customFormat="false" ht="15" hidden="false" customHeight="false" outlineLevel="0" collapsed="false">
      <c r="A7427" s="28" t="n">
        <v>197</v>
      </c>
      <c r="B7427" s="29" t="n">
        <v>46053</v>
      </c>
      <c r="C7427" s="28" t="n">
        <v>55934.23</v>
      </c>
      <c r="D7427" s="28" t="n">
        <v>1810</v>
      </c>
      <c r="E7427" s="28" t="s">
        <v>380</v>
      </c>
    </row>
    <row r="7428" customFormat="false" ht="15" hidden="false" customHeight="false" outlineLevel="0" collapsed="false">
      <c r="A7428" s="28" t="n">
        <v>197</v>
      </c>
      <c r="B7428" s="29" t="n">
        <v>46081</v>
      </c>
      <c r="C7428" s="28" t="n">
        <v>57482.55</v>
      </c>
      <c r="D7428" s="28" t="n">
        <v>1810</v>
      </c>
      <c r="E7428" s="28" t="s">
        <v>380</v>
      </c>
    </row>
    <row r="7429" customFormat="false" ht="15" hidden="false" customHeight="false" outlineLevel="0" collapsed="false">
      <c r="A7429" s="28" t="n">
        <v>197</v>
      </c>
      <c r="B7429" s="29" t="n">
        <v>46112</v>
      </c>
      <c r="C7429" s="28" t="n">
        <v>59286.27</v>
      </c>
      <c r="D7429" s="28" t="n">
        <v>1810</v>
      </c>
      <c r="E7429" s="28" t="s">
        <v>380</v>
      </c>
    </row>
    <row r="7430" customFormat="false" ht="15" hidden="false" customHeight="false" outlineLevel="0" collapsed="false">
      <c r="A7430" s="28" t="n">
        <v>197</v>
      </c>
      <c r="B7430" s="29" t="n">
        <v>46142</v>
      </c>
      <c r="C7430" s="28" t="n">
        <v>58806.11</v>
      </c>
      <c r="D7430" s="28" t="n">
        <v>0</v>
      </c>
      <c r="E7430" s="28" t="s">
        <v>379</v>
      </c>
    </row>
    <row r="7431" customFormat="false" ht="15" hidden="false" customHeight="false" outlineLevel="0" collapsed="false">
      <c r="A7431" s="28" t="n">
        <v>197</v>
      </c>
      <c r="B7431" s="29" t="n">
        <v>46173</v>
      </c>
      <c r="C7431" s="28" t="n">
        <v>60151.54</v>
      </c>
      <c r="D7431" s="28" t="n">
        <v>1810</v>
      </c>
      <c r="E7431" s="28" t="s">
        <v>380</v>
      </c>
    </row>
    <row r="7432" customFormat="false" ht="15" hidden="false" customHeight="false" outlineLevel="0" collapsed="false">
      <c r="A7432" s="28" t="n">
        <v>197</v>
      </c>
      <c r="B7432" s="29" t="n">
        <v>46203</v>
      </c>
      <c r="C7432" s="28" t="n">
        <v>61496.65</v>
      </c>
      <c r="D7432" s="28" t="n">
        <v>1810</v>
      </c>
      <c r="E7432" s="28" t="s">
        <v>380</v>
      </c>
    </row>
    <row r="7433" customFormat="false" ht="15" hidden="false" customHeight="false" outlineLevel="0" collapsed="false">
      <c r="A7433" s="28" t="n">
        <v>197</v>
      </c>
      <c r="B7433" s="29" t="n">
        <v>46234</v>
      </c>
      <c r="C7433" s="28" t="n">
        <v>63012.36</v>
      </c>
      <c r="D7433" s="28" t="n">
        <v>1810</v>
      </c>
      <c r="E7433" s="28" t="s">
        <v>380</v>
      </c>
    </row>
    <row r="7434" customFormat="false" ht="15" hidden="false" customHeight="false" outlineLevel="0" collapsed="false">
      <c r="A7434" s="28" t="n">
        <v>197</v>
      </c>
      <c r="B7434" s="29" t="n">
        <v>46265</v>
      </c>
      <c r="C7434" s="28" t="n">
        <v>63671.27</v>
      </c>
      <c r="D7434" s="28" t="n">
        <v>867.84</v>
      </c>
      <c r="E7434" s="28" t="s">
        <v>381</v>
      </c>
    </row>
    <row r="7435" customFormat="false" ht="15" hidden="false" customHeight="false" outlineLevel="0" collapsed="false">
      <c r="A7435" s="28" t="n">
        <v>198</v>
      </c>
      <c r="B7435" s="29" t="n">
        <v>44957</v>
      </c>
      <c r="C7435" s="28" t="n">
        <v>15478.42</v>
      </c>
      <c r="D7435" s="28" t="n">
        <v>1940</v>
      </c>
      <c r="E7435" s="28" t="s">
        <v>380</v>
      </c>
    </row>
    <row r="7436" customFormat="false" ht="15" hidden="false" customHeight="false" outlineLevel="0" collapsed="false">
      <c r="A7436" s="28" t="n">
        <v>198</v>
      </c>
      <c r="B7436" s="29" t="n">
        <v>44985</v>
      </c>
      <c r="C7436" s="28" t="n">
        <v>16969.86</v>
      </c>
      <c r="D7436" s="28" t="n">
        <v>1940</v>
      </c>
      <c r="E7436" s="28" t="s">
        <v>380</v>
      </c>
    </row>
    <row r="7437" customFormat="false" ht="15" hidden="false" customHeight="false" outlineLevel="0" collapsed="false">
      <c r="A7437" s="28" t="n">
        <v>198</v>
      </c>
      <c r="B7437" s="29" t="n">
        <v>45016</v>
      </c>
      <c r="C7437" s="28" t="n">
        <v>18378.29</v>
      </c>
      <c r="D7437" s="28" t="n">
        <v>1940</v>
      </c>
      <c r="E7437" s="28" t="s">
        <v>380</v>
      </c>
    </row>
    <row r="7438" customFormat="false" ht="15" hidden="false" customHeight="false" outlineLevel="0" collapsed="false">
      <c r="A7438" s="28" t="n">
        <v>198</v>
      </c>
      <c r="B7438" s="29" t="n">
        <v>45046</v>
      </c>
      <c r="C7438" s="28" t="n">
        <v>19896.91</v>
      </c>
      <c r="D7438" s="28" t="n">
        <v>1940</v>
      </c>
      <c r="E7438" s="28" t="s">
        <v>380</v>
      </c>
    </row>
    <row r="7439" customFormat="false" ht="15" hidden="false" customHeight="false" outlineLevel="0" collapsed="false">
      <c r="A7439" s="28" t="n">
        <v>198</v>
      </c>
      <c r="B7439" s="29" t="n">
        <v>45077</v>
      </c>
      <c r="C7439" s="28" t="n">
        <v>21629.58</v>
      </c>
      <c r="D7439" s="28" t="n">
        <v>1940</v>
      </c>
      <c r="E7439" s="28" t="s">
        <v>380</v>
      </c>
    </row>
    <row r="7440" customFormat="false" ht="15" hidden="false" customHeight="false" outlineLevel="0" collapsed="false">
      <c r="A7440" s="28" t="n">
        <v>198</v>
      </c>
      <c r="B7440" s="29" t="n">
        <v>45107</v>
      </c>
      <c r="C7440" s="28" t="n">
        <v>23514.35</v>
      </c>
      <c r="D7440" s="28" t="n">
        <v>1940</v>
      </c>
      <c r="E7440" s="28" t="s">
        <v>380</v>
      </c>
    </row>
    <row r="7441" customFormat="false" ht="15" hidden="false" customHeight="false" outlineLevel="0" collapsed="false">
      <c r="A7441" s="28" t="n">
        <v>198</v>
      </c>
      <c r="B7441" s="29" t="n">
        <v>45138</v>
      </c>
      <c r="C7441" s="28" t="n">
        <v>24982.6</v>
      </c>
      <c r="D7441" s="28" t="n">
        <v>1940</v>
      </c>
      <c r="E7441" s="28" t="s">
        <v>380</v>
      </c>
    </row>
    <row r="7442" customFormat="false" ht="15" hidden="false" customHeight="false" outlineLevel="0" collapsed="false">
      <c r="A7442" s="28" t="n">
        <v>198</v>
      </c>
      <c r="B7442" s="29" t="n">
        <v>45169</v>
      </c>
      <c r="C7442" s="28" t="n">
        <v>26382.1</v>
      </c>
      <c r="D7442" s="28" t="n">
        <v>1940</v>
      </c>
      <c r="E7442" s="28" t="s">
        <v>380</v>
      </c>
    </row>
    <row r="7443" customFormat="false" ht="15" hidden="false" customHeight="false" outlineLevel="0" collapsed="false">
      <c r="A7443" s="28" t="n">
        <v>198</v>
      </c>
      <c r="B7443" s="29" t="n">
        <v>45199</v>
      </c>
      <c r="C7443" s="28" t="n">
        <v>28067.17</v>
      </c>
      <c r="D7443" s="28" t="n">
        <v>1940</v>
      </c>
      <c r="E7443" s="28" t="s">
        <v>380</v>
      </c>
    </row>
    <row r="7444" customFormat="false" ht="15" hidden="false" customHeight="false" outlineLevel="0" collapsed="false">
      <c r="A7444" s="28" t="n">
        <v>198</v>
      </c>
      <c r="B7444" s="29" t="n">
        <v>45230</v>
      </c>
      <c r="C7444" s="28" t="n">
        <v>29544.51</v>
      </c>
      <c r="D7444" s="28" t="n">
        <v>1940</v>
      </c>
      <c r="E7444" s="28" t="s">
        <v>380</v>
      </c>
    </row>
    <row r="7445" customFormat="false" ht="15" hidden="false" customHeight="false" outlineLevel="0" collapsed="false">
      <c r="A7445" s="28" t="n">
        <v>198</v>
      </c>
      <c r="B7445" s="29" t="n">
        <v>45260</v>
      </c>
      <c r="C7445" s="28" t="n">
        <v>31203.39</v>
      </c>
      <c r="D7445" s="28" t="n">
        <v>1940</v>
      </c>
      <c r="E7445" s="28" t="s">
        <v>380</v>
      </c>
    </row>
    <row r="7446" customFormat="false" ht="15" hidden="false" customHeight="false" outlineLevel="0" collapsed="false">
      <c r="A7446" s="28" t="n">
        <v>198</v>
      </c>
      <c r="B7446" s="29" t="n">
        <v>45291</v>
      </c>
      <c r="C7446" s="28" t="n">
        <v>32769.74</v>
      </c>
      <c r="D7446" s="28" t="n">
        <v>1940</v>
      </c>
      <c r="E7446" s="28" t="s">
        <v>380</v>
      </c>
    </row>
    <row r="7447" customFormat="false" ht="15" hidden="false" customHeight="false" outlineLevel="0" collapsed="false">
      <c r="A7447" s="28" t="n">
        <v>198</v>
      </c>
      <c r="B7447" s="29" t="n">
        <v>45322</v>
      </c>
      <c r="C7447" s="28" t="n">
        <v>34623.83</v>
      </c>
      <c r="D7447" s="28" t="n">
        <v>1940</v>
      </c>
      <c r="E7447" s="28" t="s">
        <v>380</v>
      </c>
    </row>
    <row r="7448" customFormat="false" ht="15" hidden="false" customHeight="false" outlineLevel="0" collapsed="false">
      <c r="A7448" s="28" t="n">
        <v>198</v>
      </c>
      <c r="B7448" s="29" t="n">
        <v>45351</v>
      </c>
      <c r="C7448" s="28" t="n">
        <v>35260.54</v>
      </c>
      <c r="D7448" s="28" t="n">
        <v>1073.92</v>
      </c>
      <c r="E7448" s="28" t="s">
        <v>381</v>
      </c>
    </row>
    <row r="7449" customFormat="false" ht="15" hidden="false" customHeight="false" outlineLevel="0" collapsed="false">
      <c r="A7449" s="28" t="n">
        <v>198</v>
      </c>
      <c r="B7449" s="29" t="n">
        <v>45382</v>
      </c>
      <c r="C7449" s="28" t="n">
        <v>35944.69</v>
      </c>
      <c r="D7449" s="28" t="n">
        <v>1212.12</v>
      </c>
      <c r="E7449" s="28" t="s">
        <v>381</v>
      </c>
    </row>
    <row r="7450" customFormat="false" ht="15" hidden="false" customHeight="false" outlineLevel="0" collapsed="false">
      <c r="A7450" s="28" t="n">
        <v>198</v>
      </c>
      <c r="B7450" s="29" t="n">
        <v>45412</v>
      </c>
      <c r="C7450" s="28" t="n">
        <v>35451.46</v>
      </c>
      <c r="D7450" s="28" t="n">
        <v>0</v>
      </c>
      <c r="E7450" s="28" t="s">
        <v>379</v>
      </c>
    </row>
    <row r="7451" customFormat="false" ht="15" hidden="false" customHeight="false" outlineLevel="0" collapsed="false">
      <c r="A7451" s="28" t="n">
        <v>198</v>
      </c>
      <c r="B7451" s="29" t="n">
        <v>45443</v>
      </c>
      <c r="C7451" s="28" t="n">
        <v>35441.41</v>
      </c>
      <c r="D7451" s="28" t="n">
        <v>0</v>
      </c>
      <c r="E7451" s="28" t="s">
        <v>379</v>
      </c>
    </row>
    <row r="7452" customFormat="false" ht="15" hidden="false" customHeight="false" outlineLevel="0" collapsed="false">
      <c r="A7452" s="28" t="n">
        <v>198</v>
      </c>
      <c r="B7452" s="29" t="n">
        <v>45473</v>
      </c>
      <c r="C7452" s="28" t="n">
        <v>36161.05</v>
      </c>
      <c r="D7452" s="28" t="n">
        <v>1068.93</v>
      </c>
      <c r="E7452" s="28" t="s">
        <v>381</v>
      </c>
    </row>
    <row r="7453" customFormat="false" ht="15" hidden="false" customHeight="false" outlineLevel="0" collapsed="false">
      <c r="A7453" s="28" t="n">
        <v>198</v>
      </c>
      <c r="B7453" s="29" t="n">
        <v>45504</v>
      </c>
      <c r="C7453" s="28" t="n">
        <v>37540.68</v>
      </c>
      <c r="D7453" s="28" t="n">
        <v>1940</v>
      </c>
      <c r="E7453" s="28" t="s">
        <v>380</v>
      </c>
    </row>
    <row r="7454" customFormat="false" ht="15" hidden="false" customHeight="false" outlineLevel="0" collapsed="false">
      <c r="A7454" s="28" t="n">
        <v>198</v>
      </c>
      <c r="B7454" s="29" t="n">
        <v>45535</v>
      </c>
      <c r="C7454" s="28" t="n">
        <v>39007.64</v>
      </c>
      <c r="D7454" s="28" t="n">
        <v>1940</v>
      </c>
      <c r="E7454" s="28" t="s">
        <v>380</v>
      </c>
    </row>
    <row r="7455" customFormat="false" ht="15" hidden="false" customHeight="false" outlineLevel="0" collapsed="false">
      <c r="A7455" s="28" t="n">
        <v>198</v>
      </c>
      <c r="B7455" s="29" t="n">
        <v>45565</v>
      </c>
      <c r="C7455" s="28" t="n">
        <v>40834.32</v>
      </c>
      <c r="D7455" s="28" t="n">
        <v>1940</v>
      </c>
      <c r="E7455" s="28" t="s">
        <v>380</v>
      </c>
    </row>
    <row r="7456" customFormat="false" ht="15" hidden="false" customHeight="false" outlineLevel="0" collapsed="false">
      <c r="A7456" s="28" t="n">
        <v>198</v>
      </c>
      <c r="B7456" s="29" t="n">
        <v>45596</v>
      </c>
      <c r="C7456" s="28" t="n">
        <v>42679.34</v>
      </c>
      <c r="D7456" s="28" t="n">
        <v>1940</v>
      </c>
      <c r="E7456" s="28" t="s">
        <v>380</v>
      </c>
    </row>
    <row r="7457" customFormat="false" ht="15" hidden="false" customHeight="false" outlineLevel="0" collapsed="false">
      <c r="A7457" s="28" t="n">
        <v>198</v>
      </c>
      <c r="B7457" s="29" t="n">
        <v>45626</v>
      </c>
      <c r="C7457" s="28" t="n">
        <v>44291.94</v>
      </c>
      <c r="D7457" s="28" t="n">
        <v>1940</v>
      </c>
      <c r="E7457" s="28" t="s">
        <v>380</v>
      </c>
    </row>
    <row r="7458" customFormat="false" ht="15" hidden="false" customHeight="false" outlineLevel="0" collapsed="false">
      <c r="A7458" s="28" t="n">
        <v>198</v>
      </c>
      <c r="B7458" s="29" t="n">
        <v>45657</v>
      </c>
      <c r="C7458" s="28" t="n">
        <v>45274.12</v>
      </c>
      <c r="D7458" s="28" t="n">
        <v>1136.52</v>
      </c>
      <c r="E7458" s="28" t="s">
        <v>381</v>
      </c>
    </row>
    <row r="7459" customFormat="false" ht="15" hidden="false" customHeight="false" outlineLevel="0" collapsed="false">
      <c r="A7459" s="28" t="n">
        <v>198</v>
      </c>
      <c r="B7459" s="29" t="n">
        <v>45688</v>
      </c>
      <c r="C7459" s="28" t="n">
        <v>46664.9</v>
      </c>
      <c r="D7459" s="28" t="n">
        <v>1940</v>
      </c>
      <c r="E7459" s="28" t="s">
        <v>380</v>
      </c>
    </row>
    <row r="7460" customFormat="false" ht="15" hidden="false" customHeight="false" outlineLevel="0" collapsed="false">
      <c r="A7460" s="28" t="n">
        <v>198</v>
      </c>
      <c r="B7460" s="29" t="n">
        <v>45716</v>
      </c>
      <c r="C7460" s="28" t="n">
        <v>47123</v>
      </c>
      <c r="D7460" s="28" t="n">
        <v>851.66</v>
      </c>
      <c r="E7460" s="28" t="s">
        <v>381</v>
      </c>
    </row>
    <row r="7461" customFormat="false" ht="15" hidden="false" customHeight="false" outlineLevel="0" collapsed="false">
      <c r="A7461" s="28" t="n">
        <v>198</v>
      </c>
      <c r="B7461" s="29" t="n">
        <v>45747</v>
      </c>
      <c r="C7461" s="28" t="n">
        <v>47756.66</v>
      </c>
      <c r="D7461" s="28" t="n">
        <v>845.05</v>
      </c>
      <c r="E7461" s="28" t="s">
        <v>381</v>
      </c>
    </row>
    <row r="7462" customFormat="false" ht="15" hidden="false" customHeight="false" outlineLevel="0" collapsed="false">
      <c r="A7462" s="28" t="n">
        <v>198</v>
      </c>
      <c r="B7462" s="29" t="n">
        <v>45777</v>
      </c>
      <c r="C7462" s="28" t="n">
        <v>49472.38</v>
      </c>
      <c r="D7462" s="28" t="n">
        <v>1940</v>
      </c>
      <c r="E7462" s="28" t="s">
        <v>380</v>
      </c>
    </row>
    <row r="7463" customFormat="false" ht="15" hidden="false" customHeight="false" outlineLevel="0" collapsed="false">
      <c r="A7463" s="28" t="n">
        <v>198</v>
      </c>
      <c r="B7463" s="29" t="n">
        <v>45808</v>
      </c>
      <c r="C7463" s="28" t="n">
        <v>51264.04</v>
      </c>
      <c r="D7463" s="28" t="n">
        <v>1940</v>
      </c>
      <c r="E7463" s="28" t="s">
        <v>380</v>
      </c>
    </row>
    <row r="7464" customFormat="false" ht="15" hidden="false" customHeight="false" outlineLevel="0" collapsed="false">
      <c r="A7464" s="28" t="n">
        <v>198</v>
      </c>
      <c r="B7464" s="29" t="n">
        <v>45838</v>
      </c>
      <c r="C7464" s="28" t="n">
        <v>52971.57</v>
      </c>
      <c r="D7464" s="28" t="n">
        <v>1940</v>
      </c>
      <c r="E7464" s="28" t="s">
        <v>380</v>
      </c>
    </row>
    <row r="7465" customFormat="false" ht="15" hidden="false" customHeight="false" outlineLevel="0" collapsed="false">
      <c r="A7465" s="28" t="n">
        <v>198</v>
      </c>
      <c r="B7465" s="29" t="n">
        <v>45869</v>
      </c>
      <c r="C7465" s="28" t="n">
        <v>54377.21</v>
      </c>
      <c r="D7465" s="28" t="n">
        <v>1940</v>
      </c>
      <c r="E7465" s="28" t="s">
        <v>380</v>
      </c>
    </row>
    <row r="7466" customFormat="false" ht="15" hidden="false" customHeight="false" outlineLevel="0" collapsed="false">
      <c r="A7466" s="28" t="n">
        <v>198</v>
      </c>
      <c r="B7466" s="29" t="n">
        <v>45900</v>
      </c>
      <c r="C7466" s="28" t="n">
        <v>54699.84</v>
      </c>
      <c r="D7466" s="28" t="n">
        <v>563.87</v>
      </c>
      <c r="E7466" s="28" t="s">
        <v>381</v>
      </c>
    </row>
    <row r="7467" customFormat="false" ht="15" hidden="false" customHeight="false" outlineLevel="0" collapsed="false">
      <c r="A7467" s="28" t="n">
        <v>198</v>
      </c>
      <c r="B7467" s="29" t="n">
        <v>45930</v>
      </c>
      <c r="C7467" s="28" t="n">
        <v>54623.42</v>
      </c>
      <c r="D7467" s="28" t="n">
        <v>0</v>
      </c>
      <c r="E7467" s="28" t="s">
        <v>379</v>
      </c>
    </row>
    <row r="7468" customFormat="false" ht="15" hidden="false" customHeight="false" outlineLevel="0" collapsed="false">
      <c r="A7468" s="28" t="n">
        <v>198</v>
      </c>
      <c r="B7468" s="29" t="n">
        <v>45961</v>
      </c>
      <c r="C7468" s="28" t="n">
        <v>56429.82</v>
      </c>
      <c r="D7468" s="28" t="n">
        <v>1940</v>
      </c>
      <c r="E7468" s="28" t="s">
        <v>380</v>
      </c>
    </row>
    <row r="7469" customFormat="false" ht="15" hidden="false" customHeight="false" outlineLevel="0" collapsed="false">
      <c r="A7469" s="28" t="n">
        <v>198</v>
      </c>
      <c r="B7469" s="29" t="n">
        <v>45991</v>
      </c>
      <c r="C7469" s="28" t="n">
        <v>58143.81</v>
      </c>
      <c r="D7469" s="28" t="n">
        <v>1940</v>
      </c>
      <c r="E7469" s="28" t="s">
        <v>380</v>
      </c>
    </row>
    <row r="7470" customFormat="false" ht="15" hidden="false" customHeight="false" outlineLevel="0" collapsed="false">
      <c r="A7470" s="28" t="n">
        <v>198</v>
      </c>
      <c r="B7470" s="29" t="n">
        <v>46022</v>
      </c>
      <c r="C7470" s="28" t="n">
        <v>57928.12</v>
      </c>
      <c r="D7470" s="28" t="n">
        <v>0</v>
      </c>
      <c r="E7470" s="28" t="s">
        <v>379</v>
      </c>
    </row>
    <row r="7471" customFormat="false" ht="15" hidden="false" customHeight="false" outlineLevel="0" collapsed="false">
      <c r="A7471" s="28" t="n">
        <v>198</v>
      </c>
      <c r="B7471" s="29" t="n">
        <v>46053</v>
      </c>
      <c r="C7471" s="28" t="n">
        <v>59683.04</v>
      </c>
      <c r="D7471" s="28" t="n">
        <v>1940</v>
      </c>
      <c r="E7471" s="28" t="s">
        <v>380</v>
      </c>
    </row>
    <row r="7472" customFormat="false" ht="15" hidden="false" customHeight="false" outlineLevel="0" collapsed="false">
      <c r="A7472" s="28" t="n">
        <v>198</v>
      </c>
      <c r="B7472" s="29" t="n">
        <v>46081</v>
      </c>
      <c r="C7472" s="28" t="n">
        <v>61525.25</v>
      </c>
      <c r="D7472" s="28" t="n">
        <v>1940</v>
      </c>
      <c r="E7472" s="28" t="s">
        <v>380</v>
      </c>
    </row>
    <row r="7473" customFormat="false" ht="15" hidden="false" customHeight="false" outlineLevel="0" collapsed="false">
      <c r="A7473" s="28" t="n">
        <v>198</v>
      </c>
      <c r="B7473" s="29" t="n">
        <v>46112</v>
      </c>
      <c r="C7473" s="28" t="n">
        <v>63214.05</v>
      </c>
      <c r="D7473" s="28" t="n">
        <v>1940</v>
      </c>
      <c r="E7473" s="28" t="s">
        <v>380</v>
      </c>
    </row>
    <row r="7474" customFormat="false" ht="15" hidden="false" customHeight="false" outlineLevel="0" collapsed="false">
      <c r="A7474" s="28" t="n">
        <v>198</v>
      </c>
      <c r="B7474" s="29" t="n">
        <v>46142</v>
      </c>
      <c r="C7474" s="28" t="n">
        <v>63615.97</v>
      </c>
      <c r="D7474" s="28" t="n">
        <v>449.57</v>
      </c>
      <c r="E7474" s="28" t="s">
        <v>381</v>
      </c>
    </row>
    <row r="7475" customFormat="false" ht="15" hidden="false" customHeight="false" outlineLevel="0" collapsed="false">
      <c r="A7475" s="28" t="n">
        <v>198</v>
      </c>
      <c r="B7475" s="29" t="n">
        <v>46173</v>
      </c>
      <c r="C7475" s="28" t="n">
        <v>65131.19</v>
      </c>
      <c r="D7475" s="28" t="n">
        <v>1940</v>
      </c>
      <c r="E7475" s="28" t="s">
        <v>380</v>
      </c>
    </row>
    <row r="7476" customFormat="false" ht="15" hidden="false" customHeight="false" outlineLevel="0" collapsed="false">
      <c r="A7476" s="28" t="n">
        <v>198</v>
      </c>
      <c r="B7476" s="29" t="n">
        <v>46203</v>
      </c>
      <c r="C7476" s="28" t="n">
        <v>65754.42</v>
      </c>
      <c r="D7476" s="28" t="n">
        <v>1077.14</v>
      </c>
      <c r="E7476" s="28" t="s">
        <v>381</v>
      </c>
    </row>
    <row r="7477" customFormat="false" ht="15" hidden="false" customHeight="false" outlineLevel="0" collapsed="false">
      <c r="A7477" s="28" t="n">
        <v>198</v>
      </c>
      <c r="B7477" s="29" t="n">
        <v>46234</v>
      </c>
      <c r="C7477" s="28" t="n">
        <v>66384.3</v>
      </c>
      <c r="D7477" s="28" t="n">
        <v>984.14</v>
      </c>
      <c r="E7477" s="28" t="s">
        <v>381</v>
      </c>
    </row>
    <row r="7478" customFormat="false" ht="15" hidden="false" customHeight="false" outlineLevel="0" collapsed="false">
      <c r="A7478" s="28" t="n">
        <v>198</v>
      </c>
      <c r="B7478" s="29" t="n">
        <v>46265</v>
      </c>
      <c r="C7478" s="28" t="n">
        <v>68289.79</v>
      </c>
      <c r="D7478" s="28" t="n">
        <v>1940</v>
      </c>
      <c r="E7478" s="28" t="s">
        <v>380</v>
      </c>
    </row>
    <row r="7479" customFormat="false" ht="15" hidden="false" customHeight="false" outlineLevel="0" collapsed="false">
      <c r="A7479" s="28" t="n">
        <v>199</v>
      </c>
      <c r="B7479" s="29" t="n">
        <v>44957</v>
      </c>
      <c r="C7479" s="28" t="n">
        <v>7406.9</v>
      </c>
      <c r="D7479" s="28" t="n">
        <v>1530</v>
      </c>
      <c r="E7479" s="28" t="s">
        <v>380</v>
      </c>
    </row>
    <row r="7480" customFormat="false" ht="15" hidden="false" customHeight="false" outlineLevel="0" collapsed="false">
      <c r="A7480" s="28" t="n">
        <v>199</v>
      </c>
      <c r="B7480" s="29" t="n">
        <v>44985</v>
      </c>
      <c r="C7480" s="28" t="n">
        <v>8670.31</v>
      </c>
      <c r="D7480" s="28" t="n">
        <v>1530</v>
      </c>
      <c r="E7480" s="28" t="s">
        <v>380</v>
      </c>
    </row>
    <row r="7481" customFormat="false" ht="15" hidden="false" customHeight="false" outlineLevel="0" collapsed="false">
      <c r="A7481" s="28" t="n">
        <v>199</v>
      </c>
      <c r="B7481" s="29" t="n">
        <v>45016</v>
      </c>
      <c r="C7481" s="28" t="n">
        <v>8660.17</v>
      </c>
      <c r="D7481" s="28" t="n">
        <v>351.57</v>
      </c>
      <c r="E7481" s="28" t="s">
        <v>381</v>
      </c>
    </row>
    <row r="7482" customFormat="false" ht="15" hidden="false" customHeight="false" outlineLevel="0" collapsed="false">
      <c r="A7482" s="28" t="n">
        <v>199</v>
      </c>
      <c r="B7482" s="29" t="n">
        <v>45046</v>
      </c>
      <c r="C7482" s="28" t="n">
        <v>9827.23</v>
      </c>
      <c r="D7482" s="28" t="n">
        <v>1530</v>
      </c>
      <c r="E7482" s="28" t="s">
        <v>380</v>
      </c>
    </row>
    <row r="7483" customFormat="false" ht="15" hidden="false" customHeight="false" outlineLevel="0" collapsed="false">
      <c r="A7483" s="28" t="n">
        <v>199</v>
      </c>
      <c r="B7483" s="29" t="n">
        <v>45077</v>
      </c>
      <c r="C7483" s="28" t="n">
        <v>11200.78</v>
      </c>
      <c r="D7483" s="28" t="n">
        <v>1530</v>
      </c>
      <c r="E7483" s="28" t="s">
        <v>380</v>
      </c>
    </row>
    <row r="7484" customFormat="false" ht="15" hidden="false" customHeight="false" outlineLevel="0" collapsed="false">
      <c r="A7484" s="28" t="n">
        <v>199</v>
      </c>
      <c r="B7484" s="29" t="n">
        <v>45107</v>
      </c>
      <c r="C7484" s="28" t="n">
        <v>12428.71</v>
      </c>
      <c r="D7484" s="28" t="n">
        <v>1530</v>
      </c>
      <c r="E7484" s="28" t="s">
        <v>380</v>
      </c>
    </row>
    <row r="7485" customFormat="false" ht="15" hidden="false" customHeight="false" outlineLevel="0" collapsed="false">
      <c r="A7485" s="28" t="n">
        <v>199</v>
      </c>
      <c r="B7485" s="29" t="n">
        <v>45138</v>
      </c>
      <c r="C7485" s="28" t="n">
        <v>13680.88</v>
      </c>
      <c r="D7485" s="28" t="n">
        <v>1530</v>
      </c>
      <c r="E7485" s="28" t="s">
        <v>380</v>
      </c>
    </row>
    <row r="7486" customFormat="false" ht="15" hidden="false" customHeight="false" outlineLevel="0" collapsed="false">
      <c r="A7486" s="28" t="n">
        <v>199</v>
      </c>
      <c r="B7486" s="29" t="n">
        <v>45169</v>
      </c>
      <c r="C7486" s="28" t="n">
        <v>14058.3</v>
      </c>
      <c r="D7486" s="28" t="n">
        <v>386.67</v>
      </c>
      <c r="E7486" s="28" t="s">
        <v>381</v>
      </c>
    </row>
    <row r="7487" customFormat="false" ht="15" hidden="false" customHeight="false" outlineLevel="0" collapsed="false">
      <c r="A7487" s="28" t="n">
        <v>199</v>
      </c>
      <c r="B7487" s="29" t="n">
        <v>45199</v>
      </c>
      <c r="C7487" s="28" t="n">
        <v>15410.71</v>
      </c>
      <c r="D7487" s="28" t="n">
        <v>1530</v>
      </c>
      <c r="E7487" s="28" t="s">
        <v>380</v>
      </c>
    </row>
    <row r="7488" customFormat="false" ht="15" hidden="false" customHeight="false" outlineLevel="0" collapsed="false">
      <c r="A7488" s="28" t="n">
        <v>199</v>
      </c>
      <c r="B7488" s="29" t="n">
        <v>45230</v>
      </c>
      <c r="C7488" s="28" t="n">
        <v>16590.58</v>
      </c>
      <c r="D7488" s="28" t="n">
        <v>1530</v>
      </c>
      <c r="E7488" s="28" t="s">
        <v>380</v>
      </c>
    </row>
    <row r="7489" customFormat="false" ht="15" hidden="false" customHeight="false" outlineLevel="0" collapsed="false">
      <c r="A7489" s="28" t="n">
        <v>199</v>
      </c>
      <c r="B7489" s="29" t="n">
        <v>45260</v>
      </c>
      <c r="C7489" s="28" t="n">
        <v>16801.32</v>
      </c>
      <c r="D7489" s="28" t="n">
        <v>343.03</v>
      </c>
      <c r="E7489" s="28" t="s">
        <v>381</v>
      </c>
    </row>
    <row r="7490" customFormat="false" ht="15" hidden="false" customHeight="false" outlineLevel="0" collapsed="false">
      <c r="A7490" s="28" t="n">
        <v>199</v>
      </c>
      <c r="B7490" s="29" t="n">
        <v>45291</v>
      </c>
      <c r="C7490" s="28" t="n">
        <v>18256.38</v>
      </c>
      <c r="D7490" s="28" t="n">
        <v>1530</v>
      </c>
      <c r="E7490" s="28" t="s">
        <v>380</v>
      </c>
    </row>
    <row r="7491" customFormat="false" ht="15" hidden="false" customHeight="false" outlineLevel="0" collapsed="false">
      <c r="A7491" s="28" t="n">
        <v>199</v>
      </c>
      <c r="B7491" s="29" t="n">
        <v>45322</v>
      </c>
      <c r="C7491" s="28" t="n">
        <v>19440.05</v>
      </c>
      <c r="D7491" s="28" t="n">
        <v>1530</v>
      </c>
      <c r="E7491" s="28" t="s">
        <v>380</v>
      </c>
    </row>
    <row r="7492" customFormat="false" ht="15" hidden="false" customHeight="false" outlineLevel="0" collapsed="false">
      <c r="A7492" s="28" t="n">
        <v>199</v>
      </c>
      <c r="B7492" s="29" t="n">
        <v>45351</v>
      </c>
      <c r="C7492" s="28" t="n">
        <v>20349.69</v>
      </c>
      <c r="D7492" s="28" t="n">
        <v>912.34</v>
      </c>
      <c r="E7492" s="28" t="s">
        <v>381</v>
      </c>
    </row>
    <row r="7493" customFormat="false" ht="15" hidden="false" customHeight="false" outlineLevel="0" collapsed="false">
      <c r="A7493" s="28" t="n">
        <v>199</v>
      </c>
      <c r="B7493" s="29" t="n">
        <v>45382</v>
      </c>
      <c r="C7493" s="28" t="n">
        <v>21518.91</v>
      </c>
      <c r="D7493" s="28" t="n">
        <v>1530</v>
      </c>
      <c r="E7493" s="28" t="s">
        <v>380</v>
      </c>
    </row>
    <row r="7494" customFormat="false" ht="15" hidden="false" customHeight="false" outlineLevel="0" collapsed="false">
      <c r="A7494" s="28" t="n">
        <v>199</v>
      </c>
      <c r="B7494" s="29" t="n">
        <v>45412</v>
      </c>
      <c r="C7494" s="28" t="n">
        <v>22616.8</v>
      </c>
      <c r="D7494" s="28" t="n">
        <v>1530</v>
      </c>
      <c r="E7494" s="28" t="s">
        <v>380</v>
      </c>
    </row>
    <row r="7495" customFormat="false" ht="15" hidden="false" customHeight="false" outlineLevel="0" collapsed="false">
      <c r="A7495" s="28" t="n">
        <v>199</v>
      </c>
      <c r="B7495" s="29" t="n">
        <v>45443</v>
      </c>
      <c r="C7495" s="28" t="n">
        <v>23394.63</v>
      </c>
      <c r="D7495" s="28" t="n">
        <v>894.04</v>
      </c>
      <c r="E7495" s="28" t="s">
        <v>381</v>
      </c>
    </row>
    <row r="7496" customFormat="false" ht="15" hidden="false" customHeight="false" outlineLevel="0" collapsed="false">
      <c r="A7496" s="28" t="n">
        <v>199</v>
      </c>
      <c r="B7496" s="29" t="n">
        <v>45473</v>
      </c>
      <c r="C7496" s="28" t="n">
        <v>24554.09</v>
      </c>
      <c r="D7496" s="28" t="n">
        <v>1530</v>
      </c>
      <c r="E7496" s="28" t="s">
        <v>380</v>
      </c>
    </row>
    <row r="7497" customFormat="false" ht="15" hidden="false" customHeight="false" outlineLevel="0" collapsed="false">
      <c r="A7497" s="28" t="n">
        <v>199</v>
      </c>
      <c r="B7497" s="29" t="n">
        <v>45504</v>
      </c>
      <c r="C7497" s="28" t="n">
        <v>25208.59</v>
      </c>
      <c r="D7497" s="28" t="n">
        <v>976.48</v>
      </c>
      <c r="E7497" s="28" t="s">
        <v>381</v>
      </c>
    </row>
    <row r="7498" customFormat="false" ht="15" hidden="false" customHeight="false" outlineLevel="0" collapsed="false">
      <c r="A7498" s="28" t="n">
        <v>199</v>
      </c>
      <c r="B7498" s="29" t="n">
        <v>45535</v>
      </c>
      <c r="C7498" s="28" t="n">
        <v>26509.29</v>
      </c>
      <c r="D7498" s="28" t="n">
        <v>1530</v>
      </c>
      <c r="E7498" s="28" t="s">
        <v>380</v>
      </c>
    </row>
    <row r="7499" customFormat="false" ht="15" hidden="false" customHeight="false" outlineLevel="0" collapsed="false">
      <c r="A7499" s="28" t="n">
        <v>199</v>
      </c>
      <c r="B7499" s="29" t="n">
        <v>45565</v>
      </c>
      <c r="C7499" s="28" t="n">
        <v>28021.78</v>
      </c>
      <c r="D7499" s="28" t="n">
        <v>1530</v>
      </c>
      <c r="E7499" s="28" t="s">
        <v>380</v>
      </c>
    </row>
    <row r="7500" customFormat="false" ht="15" hidden="false" customHeight="false" outlineLevel="0" collapsed="false">
      <c r="A7500" s="28" t="n">
        <v>199</v>
      </c>
      <c r="B7500" s="29" t="n">
        <v>45596</v>
      </c>
      <c r="C7500" s="28" t="n">
        <v>29165.86</v>
      </c>
      <c r="D7500" s="28" t="n">
        <v>1530</v>
      </c>
      <c r="E7500" s="28" t="s">
        <v>380</v>
      </c>
    </row>
    <row r="7501" customFormat="false" ht="15" hidden="false" customHeight="false" outlineLevel="0" collapsed="false">
      <c r="A7501" s="28" t="n">
        <v>199</v>
      </c>
      <c r="B7501" s="29" t="n">
        <v>45626</v>
      </c>
      <c r="C7501" s="28" t="n">
        <v>30437.02</v>
      </c>
      <c r="D7501" s="28" t="n">
        <v>1530</v>
      </c>
      <c r="E7501" s="28" t="s">
        <v>380</v>
      </c>
    </row>
    <row r="7502" customFormat="false" ht="15" hidden="false" customHeight="false" outlineLevel="0" collapsed="false">
      <c r="A7502" s="28" t="n">
        <v>199</v>
      </c>
      <c r="B7502" s="29" t="n">
        <v>45657</v>
      </c>
      <c r="C7502" s="28" t="n">
        <v>31707.21</v>
      </c>
      <c r="D7502" s="28" t="n">
        <v>1530</v>
      </c>
      <c r="E7502" s="28" t="s">
        <v>380</v>
      </c>
    </row>
    <row r="7503" customFormat="false" ht="15" hidden="false" customHeight="false" outlineLevel="0" collapsed="false">
      <c r="A7503" s="28" t="n">
        <v>199</v>
      </c>
      <c r="B7503" s="29" t="n">
        <v>45688</v>
      </c>
      <c r="C7503" s="28" t="n">
        <v>32860.73</v>
      </c>
      <c r="D7503" s="28" t="n">
        <v>1530</v>
      </c>
      <c r="E7503" s="28" t="s">
        <v>380</v>
      </c>
    </row>
    <row r="7504" customFormat="false" ht="15" hidden="false" customHeight="false" outlineLevel="0" collapsed="false">
      <c r="A7504" s="28" t="n">
        <v>199</v>
      </c>
      <c r="B7504" s="29" t="n">
        <v>45716</v>
      </c>
      <c r="C7504" s="28" t="n">
        <v>34078.56</v>
      </c>
      <c r="D7504" s="28" t="n">
        <v>1530</v>
      </c>
      <c r="E7504" s="28" t="s">
        <v>380</v>
      </c>
    </row>
    <row r="7505" customFormat="false" ht="15" hidden="false" customHeight="false" outlineLevel="0" collapsed="false">
      <c r="A7505" s="28" t="n">
        <v>199</v>
      </c>
      <c r="B7505" s="29" t="n">
        <v>45747</v>
      </c>
      <c r="C7505" s="28" t="n">
        <v>34221.77</v>
      </c>
      <c r="D7505" s="28" t="n">
        <v>560.3</v>
      </c>
      <c r="E7505" s="28" t="s">
        <v>381</v>
      </c>
    </row>
    <row r="7506" customFormat="false" ht="15" hidden="false" customHeight="false" outlineLevel="0" collapsed="false">
      <c r="A7506" s="28" t="n">
        <v>199</v>
      </c>
      <c r="B7506" s="29" t="n">
        <v>45777</v>
      </c>
      <c r="C7506" s="28" t="n">
        <v>35561.76</v>
      </c>
      <c r="D7506" s="28" t="n">
        <v>1530</v>
      </c>
      <c r="E7506" s="28" t="s">
        <v>380</v>
      </c>
    </row>
    <row r="7507" customFormat="false" ht="15" hidden="false" customHeight="false" outlineLevel="0" collapsed="false">
      <c r="A7507" s="28" t="n">
        <v>199</v>
      </c>
      <c r="B7507" s="29" t="n">
        <v>45808</v>
      </c>
      <c r="C7507" s="28" t="n">
        <v>36658.16</v>
      </c>
      <c r="D7507" s="28" t="n">
        <v>1530</v>
      </c>
      <c r="E7507" s="28" t="s">
        <v>380</v>
      </c>
    </row>
    <row r="7508" customFormat="false" ht="15" hidden="false" customHeight="false" outlineLevel="0" collapsed="false">
      <c r="A7508" s="28" t="n">
        <v>199</v>
      </c>
      <c r="B7508" s="29" t="n">
        <v>45838</v>
      </c>
      <c r="C7508" s="28" t="n">
        <v>38005.31</v>
      </c>
      <c r="D7508" s="28" t="n">
        <v>1530</v>
      </c>
      <c r="E7508" s="28" t="s">
        <v>380</v>
      </c>
    </row>
    <row r="7509" customFormat="false" ht="15" hidden="false" customHeight="false" outlineLevel="0" collapsed="false">
      <c r="A7509" s="28" t="n">
        <v>199</v>
      </c>
      <c r="B7509" s="29" t="n">
        <v>45869</v>
      </c>
      <c r="C7509" s="28" t="n">
        <v>39434.13</v>
      </c>
      <c r="D7509" s="28" t="n">
        <v>1530</v>
      </c>
      <c r="E7509" s="28" t="s">
        <v>380</v>
      </c>
    </row>
    <row r="7510" customFormat="false" ht="15" hidden="false" customHeight="false" outlineLevel="0" collapsed="false">
      <c r="A7510" s="28" t="n">
        <v>199</v>
      </c>
      <c r="B7510" s="29" t="n">
        <v>45900</v>
      </c>
      <c r="C7510" s="28" t="n">
        <v>40713.34</v>
      </c>
      <c r="D7510" s="28" t="n">
        <v>1530</v>
      </c>
      <c r="E7510" s="28" t="s">
        <v>380</v>
      </c>
    </row>
    <row r="7511" customFormat="false" ht="15" hidden="false" customHeight="false" outlineLevel="0" collapsed="false">
      <c r="A7511" s="28" t="n">
        <v>199</v>
      </c>
      <c r="B7511" s="29" t="n">
        <v>45930</v>
      </c>
      <c r="C7511" s="28" t="n">
        <v>41437.89</v>
      </c>
      <c r="D7511" s="28" t="n">
        <v>743.2</v>
      </c>
      <c r="E7511" s="28" t="s">
        <v>381</v>
      </c>
    </row>
    <row r="7512" customFormat="false" ht="15" hidden="false" customHeight="false" outlineLevel="0" collapsed="false">
      <c r="A7512" s="28" t="n">
        <v>199</v>
      </c>
      <c r="B7512" s="29" t="n">
        <v>45961</v>
      </c>
      <c r="C7512" s="28" t="n">
        <v>42688.64</v>
      </c>
      <c r="D7512" s="28" t="n">
        <v>1530</v>
      </c>
      <c r="E7512" s="28" t="s">
        <v>380</v>
      </c>
    </row>
    <row r="7513" customFormat="false" ht="15" hidden="false" customHeight="false" outlineLevel="0" collapsed="false">
      <c r="A7513" s="28" t="n">
        <v>199</v>
      </c>
      <c r="B7513" s="29" t="n">
        <v>45991</v>
      </c>
      <c r="C7513" s="28" t="n">
        <v>44078.62</v>
      </c>
      <c r="D7513" s="28" t="n">
        <v>1530</v>
      </c>
      <c r="E7513" s="28" t="s">
        <v>380</v>
      </c>
    </row>
    <row r="7514" customFormat="false" ht="15" hidden="false" customHeight="false" outlineLevel="0" collapsed="false">
      <c r="A7514" s="28" t="n">
        <v>199</v>
      </c>
      <c r="B7514" s="29" t="n">
        <v>46022</v>
      </c>
      <c r="C7514" s="28" t="n">
        <v>45306.63</v>
      </c>
      <c r="D7514" s="28" t="n">
        <v>1530</v>
      </c>
      <c r="E7514" s="28" t="s">
        <v>380</v>
      </c>
    </row>
    <row r="7515" customFormat="false" ht="15" hidden="false" customHeight="false" outlineLevel="0" collapsed="false">
      <c r="A7515" s="28" t="n">
        <v>199</v>
      </c>
      <c r="B7515" s="29" t="n">
        <v>46053</v>
      </c>
      <c r="C7515" s="28" t="n">
        <v>46671.81</v>
      </c>
      <c r="D7515" s="28" t="n">
        <v>1530</v>
      </c>
      <c r="E7515" s="28" t="s">
        <v>380</v>
      </c>
    </row>
    <row r="7516" customFormat="false" ht="15" hidden="false" customHeight="false" outlineLevel="0" collapsed="false">
      <c r="A7516" s="28" t="n">
        <v>199</v>
      </c>
      <c r="B7516" s="29" t="n">
        <v>46081</v>
      </c>
      <c r="C7516" s="28" t="n">
        <v>47537.01</v>
      </c>
      <c r="D7516" s="28" t="n">
        <v>1068.56</v>
      </c>
      <c r="E7516" s="28" t="s">
        <v>381</v>
      </c>
    </row>
    <row r="7517" customFormat="false" ht="15" hidden="false" customHeight="false" outlineLevel="0" collapsed="false">
      <c r="A7517" s="28" t="n">
        <v>199</v>
      </c>
      <c r="B7517" s="29" t="n">
        <v>46112</v>
      </c>
      <c r="C7517" s="28" t="n">
        <v>48921.88</v>
      </c>
      <c r="D7517" s="28" t="n">
        <v>1530</v>
      </c>
      <c r="E7517" s="28" t="s">
        <v>380</v>
      </c>
    </row>
    <row r="7518" customFormat="false" ht="15" hidden="false" customHeight="false" outlineLevel="0" collapsed="false">
      <c r="A7518" s="28" t="n">
        <v>199</v>
      </c>
      <c r="B7518" s="29" t="n">
        <v>46142</v>
      </c>
      <c r="C7518" s="28" t="n">
        <v>50102.54</v>
      </c>
      <c r="D7518" s="28" t="n">
        <v>1530</v>
      </c>
      <c r="E7518" s="28" t="s">
        <v>380</v>
      </c>
    </row>
    <row r="7519" customFormat="false" ht="15" hidden="false" customHeight="false" outlineLevel="0" collapsed="false">
      <c r="A7519" s="28" t="n">
        <v>199</v>
      </c>
      <c r="B7519" s="29" t="n">
        <v>46173</v>
      </c>
      <c r="C7519" s="28" t="n">
        <v>51424.09</v>
      </c>
      <c r="D7519" s="28" t="n">
        <v>1530</v>
      </c>
      <c r="E7519" s="28" t="s">
        <v>380</v>
      </c>
    </row>
    <row r="7520" customFormat="false" ht="15" hidden="false" customHeight="false" outlineLevel="0" collapsed="false">
      <c r="A7520" s="28" t="n">
        <v>199</v>
      </c>
      <c r="B7520" s="29" t="n">
        <v>46203</v>
      </c>
      <c r="C7520" s="28" t="n">
        <v>52676.48</v>
      </c>
      <c r="D7520" s="28" t="n">
        <v>1530</v>
      </c>
      <c r="E7520" s="28" t="s">
        <v>380</v>
      </c>
    </row>
    <row r="7521" customFormat="false" ht="15" hidden="false" customHeight="false" outlineLevel="0" collapsed="false">
      <c r="A7521" s="28" t="n">
        <v>199</v>
      </c>
      <c r="B7521" s="29" t="n">
        <v>46234</v>
      </c>
      <c r="C7521" s="28" t="n">
        <v>53509.77</v>
      </c>
      <c r="D7521" s="28" t="n">
        <v>922.91</v>
      </c>
      <c r="E7521" s="28" t="s">
        <v>381</v>
      </c>
    </row>
    <row r="7522" customFormat="false" ht="15" hidden="false" customHeight="false" outlineLevel="0" collapsed="false">
      <c r="A7522" s="28" t="n">
        <v>199</v>
      </c>
      <c r="B7522" s="29" t="n">
        <v>46265</v>
      </c>
      <c r="C7522" s="28" t="n">
        <v>54609.16</v>
      </c>
      <c r="D7522" s="28" t="n">
        <v>1530</v>
      </c>
      <c r="E7522" s="28" t="s">
        <v>380</v>
      </c>
    </row>
    <row r="7523" customFormat="false" ht="15" hidden="false" customHeight="false" outlineLevel="0" collapsed="false">
      <c r="A7523" s="28" t="n">
        <v>200</v>
      </c>
      <c r="B7523" s="29" t="n">
        <v>44957</v>
      </c>
      <c r="C7523" s="28" t="n">
        <v>15837.49</v>
      </c>
      <c r="D7523" s="28" t="n">
        <v>1500</v>
      </c>
      <c r="E7523" s="28" t="s">
        <v>380</v>
      </c>
    </row>
    <row r="7524" customFormat="false" ht="15" hidden="false" customHeight="false" outlineLevel="0" collapsed="false">
      <c r="A7524" s="28" t="n">
        <v>200</v>
      </c>
      <c r="B7524" s="29" t="n">
        <v>44985</v>
      </c>
      <c r="C7524" s="28" t="n">
        <v>17281.93</v>
      </c>
      <c r="D7524" s="28" t="n">
        <v>1500</v>
      </c>
      <c r="E7524" s="28" t="s">
        <v>380</v>
      </c>
    </row>
    <row r="7525" customFormat="false" ht="15" hidden="false" customHeight="false" outlineLevel="0" collapsed="false">
      <c r="A7525" s="28" t="n">
        <v>200</v>
      </c>
      <c r="B7525" s="29" t="n">
        <v>45016</v>
      </c>
      <c r="C7525" s="28" t="n">
        <v>16979.4</v>
      </c>
      <c r="D7525" s="28" t="n">
        <v>0</v>
      </c>
      <c r="E7525" s="28" t="s">
        <v>379</v>
      </c>
    </row>
    <row r="7526" customFormat="false" ht="15" hidden="false" customHeight="false" outlineLevel="0" collapsed="false">
      <c r="A7526" s="28" t="n">
        <v>200</v>
      </c>
      <c r="B7526" s="29" t="n">
        <v>45046</v>
      </c>
      <c r="C7526" s="28" t="n">
        <v>18245.96</v>
      </c>
      <c r="D7526" s="28" t="n">
        <v>1500</v>
      </c>
      <c r="E7526" s="28" t="s">
        <v>380</v>
      </c>
    </row>
    <row r="7527" customFormat="false" ht="15" hidden="false" customHeight="false" outlineLevel="0" collapsed="false">
      <c r="A7527" s="28" t="n">
        <v>200</v>
      </c>
      <c r="B7527" s="29" t="n">
        <v>45077</v>
      </c>
      <c r="C7527" s="28" t="n">
        <v>19739.51</v>
      </c>
      <c r="D7527" s="28" t="n">
        <v>1500</v>
      </c>
      <c r="E7527" s="28" t="s">
        <v>380</v>
      </c>
    </row>
    <row r="7528" customFormat="false" ht="15" hidden="false" customHeight="false" outlineLevel="0" collapsed="false">
      <c r="A7528" s="28" t="n">
        <v>200</v>
      </c>
      <c r="B7528" s="29" t="n">
        <v>45107</v>
      </c>
      <c r="C7528" s="28" t="n">
        <v>19306.64</v>
      </c>
      <c r="D7528" s="28" t="n">
        <v>0</v>
      </c>
      <c r="E7528" s="28" t="s">
        <v>379</v>
      </c>
    </row>
    <row r="7529" customFormat="false" ht="15" hidden="false" customHeight="false" outlineLevel="0" collapsed="false">
      <c r="A7529" s="28" t="n">
        <v>200</v>
      </c>
      <c r="B7529" s="29" t="n">
        <v>45138</v>
      </c>
      <c r="C7529" s="28" t="n">
        <v>20532.7</v>
      </c>
      <c r="D7529" s="28" t="n">
        <v>1500</v>
      </c>
      <c r="E7529" s="28" t="s">
        <v>380</v>
      </c>
    </row>
    <row r="7530" customFormat="false" ht="15" hidden="false" customHeight="false" outlineLevel="0" collapsed="false">
      <c r="A7530" s="28" t="n">
        <v>200</v>
      </c>
      <c r="B7530" s="29" t="n">
        <v>45169</v>
      </c>
      <c r="C7530" s="28" t="n">
        <v>21858.06</v>
      </c>
      <c r="D7530" s="28" t="n">
        <v>1500</v>
      </c>
      <c r="E7530" s="28" t="s">
        <v>380</v>
      </c>
    </row>
    <row r="7531" customFormat="false" ht="15" hidden="false" customHeight="false" outlineLevel="0" collapsed="false">
      <c r="A7531" s="28" t="n">
        <v>200</v>
      </c>
      <c r="B7531" s="29" t="n">
        <v>45199</v>
      </c>
      <c r="C7531" s="28" t="n">
        <v>23182.46</v>
      </c>
      <c r="D7531" s="28" t="n">
        <v>1500</v>
      </c>
      <c r="E7531" s="28" t="s">
        <v>380</v>
      </c>
    </row>
    <row r="7532" customFormat="false" ht="15" hidden="false" customHeight="false" outlineLevel="0" collapsed="false">
      <c r="A7532" s="28" t="n">
        <v>200</v>
      </c>
      <c r="B7532" s="29" t="n">
        <v>45230</v>
      </c>
      <c r="C7532" s="28" t="n">
        <v>24358.84</v>
      </c>
      <c r="D7532" s="28" t="n">
        <v>1500</v>
      </c>
      <c r="E7532" s="28" t="s">
        <v>380</v>
      </c>
    </row>
    <row r="7533" customFormat="false" ht="15" hidden="false" customHeight="false" outlineLevel="0" collapsed="false">
      <c r="A7533" s="28" t="n">
        <v>200</v>
      </c>
      <c r="B7533" s="29" t="n">
        <v>45260</v>
      </c>
      <c r="C7533" s="28" t="n">
        <v>25855.29</v>
      </c>
      <c r="D7533" s="28" t="n">
        <v>1500</v>
      </c>
      <c r="E7533" s="28" t="s">
        <v>380</v>
      </c>
    </row>
    <row r="7534" customFormat="false" ht="15" hidden="false" customHeight="false" outlineLevel="0" collapsed="false">
      <c r="A7534" s="28" t="n">
        <v>200</v>
      </c>
      <c r="B7534" s="29" t="n">
        <v>45291</v>
      </c>
      <c r="C7534" s="28" t="n">
        <v>27086.75</v>
      </c>
      <c r="D7534" s="28" t="n">
        <v>1500</v>
      </c>
      <c r="E7534" s="28" t="s">
        <v>380</v>
      </c>
    </row>
    <row r="7535" customFormat="false" ht="15" hidden="false" customHeight="false" outlineLevel="0" collapsed="false">
      <c r="A7535" s="28" t="n">
        <v>200</v>
      </c>
      <c r="B7535" s="29" t="n">
        <v>45322</v>
      </c>
      <c r="C7535" s="28" t="n">
        <v>28223.19</v>
      </c>
      <c r="D7535" s="28" t="n">
        <v>1500</v>
      </c>
      <c r="E7535" s="28" t="s">
        <v>380</v>
      </c>
    </row>
    <row r="7536" customFormat="false" ht="15" hidden="false" customHeight="false" outlineLevel="0" collapsed="false">
      <c r="A7536" s="28" t="n">
        <v>200</v>
      </c>
      <c r="B7536" s="29" t="n">
        <v>45351</v>
      </c>
      <c r="C7536" s="28" t="n">
        <v>29476.41</v>
      </c>
      <c r="D7536" s="28" t="n">
        <v>1500</v>
      </c>
      <c r="E7536" s="28" t="s">
        <v>380</v>
      </c>
    </row>
    <row r="7537" customFormat="false" ht="15" hidden="false" customHeight="false" outlineLevel="0" collapsed="false">
      <c r="A7537" s="28" t="n">
        <v>200</v>
      </c>
      <c r="B7537" s="29" t="n">
        <v>45382</v>
      </c>
      <c r="C7537" s="28" t="n">
        <v>30221.05</v>
      </c>
      <c r="D7537" s="28" t="n">
        <v>1048.44</v>
      </c>
      <c r="E7537" s="28" t="s">
        <v>381</v>
      </c>
    </row>
    <row r="7538" customFormat="false" ht="15" hidden="false" customHeight="false" outlineLevel="0" collapsed="false">
      <c r="A7538" s="28" t="n">
        <v>200</v>
      </c>
      <c r="B7538" s="29" t="n">
        <v>45412</v>
      </c>
      <c r="C7538" s="28" t="n">
        <v>31700.36</v>
      </c>
      <c r="D7538" s="28" t="n">
        <v>1500</v>
      </c>
      <c r="E7538" s="28" t="s">
        <v>380</v>
      </c>
    </row>
    <row r="7539" customFormat="false" ht="15" hidden="false" customHeight="false" outlineLevel="0" collapsed="false">
      <c r="A7539" s="28" t="n">
        <v>200</v>
      </c>
      <c r="B7539" s="29" t="n">
        <v>45443</v>
      </c>
      <c r="C7539" s="28" t="n">
        <v>33030.04</v>
      </c>
      <c r="D7539" s="28" t="n">
        <v>1500</v>
      </c>
      <c r="E7539" s="28" t="s">
        <v>380</v>
      </c>
    </row>
    <row r="7540" customFormat="false" ht="15" hidden="false" customHeight="false" outlineLevel="0" collapsed="false">
      <c r="A7540" s="28" t="n">
        <v>200</v>
      </c>
      <c r="B7540" s="29" t="n">
        <v>45473</v>
      </c>
      <c r="C7540" s="28" t="n">
        <v>33519.86</v>
      </c>
      <c r="D7540" s="28" t="n">
        <v>859.51</v>
      </c>
      <c r="E7540" s="28" t="s">
        <v>381</v>
      </c>
    </row>
    <row r="7541" customFormat="false" ht="15" hidden="false" customHeight="false" outlineLevel="0" collapsed="false">
      <c r="A7541" s="28" t="n">
        <v>200</v>
      </c>
      <c r="B7541" s="29" t="n">
        <v>45504</v>
      </c>
      <c r="C7541" s="28" t="n">
        <v>34948.7</v>
      </c>
      <c r="D7541" s="28" t="n">
        <v>1500</v>
      </c>
      <c r="E7541" s="28" t="s">
        <v>380</v>
      </c>
    </row>
    <row r="7542" customFormat="false" ht="15" hidden="false" customHeight="false" outlineLevel="0" collapsed="false">
      <c r="A7542" s="28" t="n">
        <v>200</v>
      </c>
      <c r="B7542" s="29" t="n">
        <v>45535</v>
      </c>
      <c r="C7542" s="28" t="n">
        <v>35641.34</v>
      </c>
      <c r="D7542" s="28" t="n">
        <v>916.39</v>
      </c>
      <c r="E7542" s="28" t="s">
        <v>381</v>
      </c>
    </row>
    <row r="7543" customFormat="false" ht="15" hidden="false" customHeight="false" outlineLevel="0" collapsed="false">
      <c r="A7543" s="28" t="n">
        <v>200</v>
      </c>
      <c r="B7543" s="29" t="n">
        <v>45565</v>
      </c>
      <c r="C7543" s="28" t="n">
        <v>37102.31</v>
      </c>
      <c r="D7543" s="28" t="n">
        <v>1500</v>
      </c>
      <c r="E7543" s="28" t="s">
        <v>380</v>
      </c>
    </row>
    <row r="7544" customFormat="false" ht="15" hidden="false" customHeight="false" outlineLevel="0" collapsed="false">
      <c r="A7544" s="28" t="n">
        <v>200</v>
      </c>
      <c r="B7544" s="29" t="n">
        <v>45596</v>
      </c>
      <c r="C7544" s="28" t="n">
        <v>37520.94</v>
      </c>
      <c r="D7544" s="28" t="n">
        <v>541.72</v>
      </c>
      <c r="E7544" s="28" t="s">
        <v>381</v>
      </c>
    </row>
    <row r="7545" customFormat="false" ht="15" hidden="false" customHeight="false" outlineLevel="0" collapsed="false">
      <c r="A7545" s="28" t="n">
        <v>200</v>
      </c>
      <c r="B7545" s="29" t="n">
        <v>45626</v>
      </c>
      <c r="C7545" s="28" t="n">
        <v>37367.85</v>
      </c>
      <c r="D7545" s="28" t="n">
        <v>0</v>
      </c>
      <c r="E7545" s="28" t="s">
        <v>379</v>
      </c>
    </row>
    <row r="7546" customFormat="false" ht="15" hidden="false" customHeight="false" outlineLevel="0" collapsed="false">
      <c r="A7546" s="28" t="n">
        <v>200</v>
      </c>
      <c r="B7546" s="29" t="n">
        <v>45657</v>
      </c>
      <c r="C7546" s="28" t="n">
        <v>38533.6</v>
      </c>
      <c r="D7546" s="28" t="n">
        <v>1500</v>
      </c>
      <c r="E7546" s="28" t="s">
        <v>380</v>
      </c>
    </row>
    <row r="7547" customFormat="false" ht="15" hidden="false" customHeight="false" outlineLevel="0" collapsed="false">
      <c r="A7547" s="28" t="n">
        <v>200</v>
      </c>
      <c r="B7547" s="29" t="n">
        <v>45688</v>
      </c>
      <c r="C7547" s="28" t="n">
        <v>38689.65</v>
      </c>
      <c r="D7547" s="28" t="n">
        <v>300.52</v>
      </c>
      <c r="E7547" s="28" t="s">
        <v>381</v>
      </c>
    </row>
    <row r="7548" customFormat="false" ht="15" hidden="false" customHeight="false" outlineLevel="0" collapsed="false">
      <c r="A7548" s="28" t="n">
        <v>200</v>
      </c>
      <c r="B7548" s="29" t="n">
        <v>45716</v>
      </c>
      <c r="C7548" s="28" t="n">
        <v>39478.91</v>
      </c>
      <c r="D7548" s="28" t="n">
        <v>928.26</v>
      </c>
      <c r="E7548" s="28" t="s">
        <v>381</v>
      </c>
    </row>
    <row r="7549" customFormat="false" ht="15" hidden="false" customHeight="false" outlineLevel="0" collapsed="false">
      <c r="A7549" s="28" t="n">
        <v>200</v>
      </c>
      <c r="B7549" s="29" t="n">
        <v>45747</v>
      </c>
      <c r="C7549" s="28" t="n">
        <v>40950.78</v>
      </c>
      <c r="D7549" s="28" t="n">
        <v>1500</v>
      </c>
      <c r="E7549" s="28" t="s">
        <v>380</v>
      </c>
    </row>
    <row r="7550" customFormat="false" ht="15" hidden="false" customHeight="false" outlineLevel="0" collapsed="false">
      <c r="A7550" s="28" t="n">
        <v>200</v>
      </c>
      <c r="B7550" s="29" t="n">
        <v>45777</v>
      </c>
      <c r="C7550" s="28" t="n">
        <v>42287.9</v>
      </c>
      <c r="D7550" s="28" t="n">
        <v>1500</v>
      </c>
      <c r="E7550" s="28" t="s">
        <v>380</v>
      </c>
    </row>
    <row r="7551" customFormat="false" ht="15" hidden="false" customHeight="false" outlineLevel="0" collapsed="false">
      <c r="A7551" s="28" t="n">
        <v>200</v>
      </c>
      <c r="B7551" s="29" t="n">
        <v>45808</v>
      </c>
      <c r="C7551" s="28" t="n">
        <v>42774.92</v>
      </c>
      <c r="D7551" s="28" t="n">
        <v>554.61</v>
      </c>
      <c r="E7551" s="28" t="s">
        <v>381</v>
      </c>
    </row>
    <row r="7552" customFormat="false" ht="15" hidden="false" customHeight="false" outlineLevel="0" collapsed="false">
      <c r="A7552" s="28" t="n">
        <v>200</v>
      </c>
      <c r="B7552" s="29" t="n">
        <v>45838</v>
      </c>
      <c r="C7552" s="28" t="n">
        <v>43866.23</v>
      </c>
      <c r="D7552" s="28" t="n">
        <v>1500</v>
      </c>
      <c r="E7552" s="28" t="s">
        <v>380</v>
      </c>
    </row>
    <row r="7553" customFormat="false" ht="15" hidden="false" customHeight="false" outlineLevel="0" collapsed="false">
      <c r="A7553" s="28" t="n">
        <v>200</v>
      </c>
      <c r="B7553" s="29" t="n">
        <v>45869</v>
      </c>
      <c r="C7553" s="28" t="n">
        <v>44068.68</v>
      </c>
      <c r="D7553" s="28" t="n">
        <v>547.84</v>
      </c>
      <c r="E7553" s="28" t="s">
        <v>381</v>
      </c>
    </row>
    <row r="7554" customFormat="false" ht="15" hidden="false" customHeight="false" outlineLevel="0" collapsed="false">
      <c r="A7554" s="28" t="n">
        <v>200</v>
      </c>
      <c r="B7554" s="29" t="n">
        <v>45900</v>
      </c>
      <c r="C7554" s="28" t="n">
        <v>45515.12</v>
      </c>
      <c r="D7554" s="28" t="n">
        <v>1500</v>
      </c>
      <c r="E7554" s="28" t="s">
        <v>380</v>
      </c>
    </row>
    <row r="7555" customFormat="false" ht="15" hidden="false" customHeight="false" outlineLevel="0" collapsed="false">
      <c r="A7555" s="28" t="n">
        <v>200</v>
      </c>
      <c r="B7555" s="29" t="n">
        <v>45930</v>
      </c>
      <c r="C7555" s="28" t="n">
        <v>46601.78</v>
      </c>
      <c r="D7555" s="28" t="n">
        <v>1500</v>
      </c>
      <c r="E7555" s="28" t="s">
        <v>380</v>
      </c>
    </row>
    <row r="7556" customFormat="false" ht="15" hidden="false" customHeight="false" outlineLevel="0" collapsed="false">
      <c r="A7556" s="28" t="n">
        <v>200</v>
      </c>
      <c r="B7556" s="29" t="n">
        <v>45961</v>
      </c>
      <c r="C7556" s="28" t="n">
        <v>47826.1</v>
      </c>
      <c r="D7556" s="28" t="n">
        <v>1500</v>
      </c>
      <c r="E7556" s="28" t="s">
        <v>380</v>
      </c>
    </row>
    <row r="7557" customFormat="false" ht="15" hidden="false" customHeight="false" outlineLevel="0" collapsed="false">
      <c r="A7557" s="28" t="n">
        <v>200</v>
      </c>
      <c r="B7557" s="29" t="n">
        <v>45991</v>
      </c>
      <c r="C7557" s="28" t="n">
        <v>47999.8</v>
      </c>
      <c r="D7557" s="28" t="n">
        <v>472.45</v>
      </c>
      <c r="E7557" s="28" t="s">
        <v>381</v>
      </c>
    </row>
    <row r="7558" customFormat="false" ht="15" hidden="false" customHeight="false" outlineLevel="0" collapsed="false">
      <c r="A7558" s="28" t="n">
        <v>200</v>
      </c>
      <c r="B7558" s="29" t="n">
        <v>46022</v>
      </c>
      <c r="C7558" s="28" t="n">
        <v>49442.71</v>
      </c>
      <c r="D7558" s="28" t="n">
        <v>1500</v>
      </c>
      <c r="E7558" s="28" t="s">
        <v>380</v>
      </c>
    </row>
    <row r="7559" customFormat="false" ht="15" hidden="false" customHeight="false" outlineLevel="0" collapsed="false">
      <c r="A7559" s="28" t="n">
        <v>200</v>
      </c>
      <c r="B7559" s="29" t="n">
        <v>46053</v>
      </c>
      <c r="C7559" s="28" t="n">
        <v>50887.1</v>
      </c>
      <c r="D7559" s="28" t="n">
        <v>1500</v>
      </c>
      <c r="E7559" s="28" t="s">
        <v>380</v>
      </c>
    </row>
    <row r="7560" customFormat="false" ht="15" hidden="false" customHeight="false" outlineLevel="0" collapsed="false">
      <c r="A7560" s="28" t="n">
        <v>200</v>
      </c>
      <c r="B7560" s="29" t="n">
        <v>46081</v>
      </c>
      <c r="C7560" s="28" t="n">
        <v>51989.66</v>
      </c>
      <c r="D7560" s="28" t="n">
        <v>1500</v>
      </c>
      <c r="E7560" s="28" t="s">
        <v>380</v>
      </c>
    </row>
    <row r="7561" customFormat="false" ht="15" hidden="false" customHeight="false" outlineLevel="0" collapsed="false">
      <c r="A7561" s="28" t="n">
        <v>200</v>
      </c>
      <c r="B7561" s="29" t="n">
        <v>46112</v>
      </c>
      <c r="C7561" s="28" t="n">
        <v>52311.26</v>
      </c>
      <c r="D7561" s="28" t="n">
        <v>733.99</v>
      </c>
      <c r="E7561" s="28" t="s">
        <v>381</v>
      </c>
    </row>
    <row r="7562" customFormat="false" ht="15" hidden="false" customHeight="false" outlineLevel="0" collapsed="false">
      <c r="A7562" s="28" t="n">
        <v>200</v>
      </c>
      <c r="B7562" s="29" t="n">
        <v>46142</v>
      </c>
      <c r="C7562" s="28" t="n">
        <v>52731.87</v>
      </c>
      <c r="D7562" s="28" t="n">
        <v>469.67</v>
      </c>
      <c r="E7562" s="28" t="s">
        <v>381</v>
      </c>
    </row>
    <row r="7563" customFormat="false" ht="15" hidden="false" customHeight="false" outlineLevel="0" collapsed="false">
      <c r="A7563" s="28" t="n">
        <v>200</v>
      </c>
      <c r="B7563" s="29" t="n">
        <v>46173</v>
      </c>
      <c r="C7563" s="28" t="n">
        <v>53822.92</v>
      </c>
      <c r="D7563" s="28" t="n">
        <v>1500</v>
      </c>
      <c r="E7563" s="28" t="s">
        <v>380</v>
      </c>
    </row>
    <row r="7564" customFormat="false" ht="15" hidden="false" customHeight="false" outlineLevel="0" collapsed="false">
      <c r="A7564" s="28" t="n">
        <v>200</v>
      </c>
      <c r="B7564" s="29" t="n">
        <v>46203</v>
      </c>
      <c r="C7564" s="28" t="n">
        <v>55289.12</v>
      </c>
      <c r="D7564" s="28" t="n">
        <v>1500</v>
      </c>
      <c r="E7564" s="28" t="s">
        <v>380</v>
      </c>
    </row>
    <row r="7565" customFormat="false" ht="15" hidden="false" customHeight="false" outlineLevel="0" collapsed="false">
      <c r="A7565" s="28" t="n">
        <v>200</v>
      </c>
      <c r="B7565" s="29" t="n">
        <v>46234</v>
      </c>
      <c r="C7565" s="28" t="n">
        <v>55952.49</v>
      </c>
      <c r="D7565" s="28" t="n">
        <v>905.58</v>
      </c>
      <c r="E7565" s="28" t="s">
        <v>381</v>
      </c>
    </row>
    <row r="7566" customFormat="false" ht="15" hidden="false" customHeight="false" outlineLevel="0" collapsed="false">
      <c r="A7566" s="28" t="n">
        <v>200</v>
      </c>
      <c r="B7566" s="29" t="n">
        <v>46265</v>
      </c>
      <c r="C7566" s="28" t="n">
        <v>57222.09</v>
      </c>
      <c r="D7566" s="28" t="n">
        <v>1500</v>
      </c>
      <c r="E7566" s="28" t="s">
        <v>380</v>
      </c>
    </row>
    <row r="7567" customFormat="false" ht="15" hidden="false" customHeight="false" outlineLevel="0" collapsed="false">
      <c r="A7567" s="28" t="n">
        <v>201</v>
      </c>
      <c r="B7567" s="29" t="n">
        <v>44957</v>
      </c>
      <c r="C7567" s="28" t="n">
        <v>6132.01</v>
      </c>
      <c r="D7567" s="28" t="n">
        <v>1012.79</v>
      </c>
      <c r="E7567" s="28" t="s">
        <v>381</v>
      </c>
    </row>
    <row r="7568" customFormat="false" ht="15" hidden="false" customHeight="false" outlineLevel="0" collapsed="false">
      <c r="A7568" s="28" t="n">
        <v>201</v>
      </c>
      <c r="B7568" s="29" t="n">
        <v>44985</v>
      </c>
      <c r="C7568" s="28" t="n">
        <v>7318.93</v>
      </c>
      <c r="D7568" s="28" t="n">
        <v>1610</v>
      </c>
      <c r="E7568" s="28" t="s">
        <v>380</v>
      </c>
    </row>
    <row r="7569" customFormat="false" ht="15" hidden="false" customHeight="false" outlineLevel="0" collapsed="false">
      <c r="A7569" s="28" t="n">
        <v>201</v>
      </c>
      <c r="B7569" s="29" t="n">
        <v>45016</v>
      </c>
      <c r="C7569" s="28" t="n">
        <v>8560.86</v>
      </c>
      <c r="D7569" s="28" t="n">
        <v>1610</v>
      </c>
      <c r="E7569" s="28" t="s">
        <v>380</v>
      </c>
    </row>
    <row r="7570" customFormat="false" ht="15" hidden="false" customHeight="false" outlineLevel="0" collapsed="false">
      <c r="A7570" s="28" t="n">
        <v>201</v>
      </c>
      <c r="B7570" s="29" t="n">
        <v>45046</v>
      </c>
      <c r="C7570" s="28" t="n">
        <v>9748.78</v>
      </c>
      <c r="D7570" s="28" t="n">
        <v>1610</v>
      </c>
      <c r="E7570" s="28" t="s">
        <v>380</v>
      </c>
    </row>
    <row r="7571" customFormat="false" ht="15" hidden="false" customHeight="false" outlineLevel="0" collapsed="false">
      <c r="A7571" s="28" t="n">
        <v>201</v>
      </c>
      <c r="B7571" s="29" t="n">
        <v>45077</v>
      </c>
      <c r="C7571" s="28" t="n">
        <v>11287.01</v>
      </c>
      <c r="D7571" s="28" t="n">
        <v>1610</v>
      </c>
      <c r="E7571" s="28" t="s">
        <v>380</v>
      </c>
    </row>
    <row r="7572" customFormat="false" ht="15" hidden="false" customHeight="false" outlineLevel="0" collapsed="false">
      <c r="A7572" s="28" t="n">
        <v>201</v>
      </c>
      <c r="B7572" s="29" t="n">
        <v>45107</v>
      </c>
      <c r="C7572" s="28" t="n">
        <v>11696.39</v>
      </c>
      <c r="D7572" s="28" t="n">
        <v>665.8</v>
      </c>
      <c r="E7572" s="28" t="s">
        <v>381</v>
      </c>
    </row>
    <row r="7573" customFormat="false" ht="15" hidden="false" customHeight="false" outlineLevel="0" collapsed="false">
      <c r="A7573" s="28" t="n">
        <v>201</v>
      </c>
      <c r="B7573" s="29" t="n">
        <v>45138</v>
      </c>
      <c r="C7573" s="28" t="n">
        <v>13201.57</v>
      </c>
      <c r="D7573" s="28" t="n">
        <v>1610</v>
      </c>
      <c r="E7573" s="28" t="s">
        <v>380</v>
      </c>
    </row>
    <row r="7574" customFormat="false" ht="15" hidden="false" customHeight="false" outlineLevel="0" collapsed="false">
      <c r="A7574" s="28" t="n">
        <v>201</v>
      </c>
      <c r="B7574" s="29" t="n">
        <v>45169</v>
      </c>
      <c r="C7574" s="28" t="n">
        <v>14538.26</v>
      </c>
      <c r="D7574" s="28" t="n">
        <v>1610</v>
      </c>
      <c r="E7574" s="28" t="s">
        <v>380</v>
      </c>
    </row>
    <row r="7575" customFormat="false" ht="15" hidden="false" customHeight="false" outlineLevel="0" collapsed="false">
      <c r="A7575" s="28" t="n">
        <v>201</v>
      </c>
      <c r="B7575" s="29" t="n">
        <v>45199</v>
      </c>
      <c r="C7575" s="28" t="n">
        <v>15788.02</v>
      </c>
      <c r="D7575" s="28" t="n">
        <v>1610</v>
      </c>
      <c r="E7575" s="28" t="s">
        <v>380</v>
      </c>
    </row>
    <row r="7576" customFormat="false" ht="15" hidden="false" customHeight="false" outlineLevel="0" collapsed="false">
      <c r="A7576" s="28" t="n">
        <v>201</v>
      </c>
      <c r="B7576" s="29" t="n">
        <v>45230</v>
      </c>
      <c r="C7576" s="28" t="n">
        <v>17345.35</v>
      </c>
      <c r="D7576" s="28" t="n">
        <v>1610</v>
      </c>
      <c r="E7576" s="28" t="s">
        <v>380</v>
      </c>
    </row>
    <row r="7577" customFormat="false" ht="15" hidden="false" customHeight="false" outlineLevel="0" collapsed="false">
      <c r="A7577" s="28" t="n">
        <v>201</v>
      </c>
      <c r="B7577" s="29" t="n">
        <v>45260</v>
      </c>
      <c r="C7577" s="28" t="n">
        <v>18934.76</v>
      </c>
      <c r="D7577" s="28" t="n">
        <v>1610</v>
      </c>
      <c r="E7577" s="28" t="s">
        <v>380</v>
      </c>
    </row>
    <row r="7578" customFormat="false" ht="15" hidden="false" customHeight="false" outlineLevel="0" collapsed="false">
      <c r="A7578" s="28" t="n">
        <v>201</v>
      </c>
      <c r="B7578" s="29" t="n">
        <v>45291</v>
      </c>
      <c r="C7578" s="28" t="n">
        <v>20359.84</v>
      </c>
      <c r="D7578" s="28" t="n">
        <v>1610</v>
      </c>
      <c r="E7578" s="28" t="s">
        <v>380</v>
      </c>
    </row>
    <row r="7579" customFormat="false" ht="15" hidden="false" customHeight="false" outlineLevel="0" collapsed="false">
      <c r="A7579" s="28" t="n">
        <v>201</v>
      </c>
      <c r="B7579" s="29" t="n">
        <v>45322</v>
      </c>
      <c r="C7579" s="28" t="n">
        <v>20615.5</v>
      </c>
      <c r="D7579" s="28" t="n">
        <v>452.91</v>
      </c>
      <c r="E7579" s="28" t="s">
        <v>381</v>
      </c>
    </row>
    <row r="7580" customFormat="false" ht="15" hidden="false" customHeight="false" outlineLevel="0" collapsed="false">
      <c r="A7580" s="28" t="n">
        <v>201</v>
      </c>
      <c r="B7580" s="29" t="n">
        <v>45351</v>
      </c>
      <c r="C7580" s="28" t="n">
        <v>20364.67</v>
      </c>
      <c r="D7580" s="28" t="n">
        <v>0</v>
      </c>
      <c r="E7580" s="28" t="s">
        <v>379</v>
      </c>
    </row>
    <row r="7581" customFormat="false" ht="15" hidden="false" customHeight="false" outlineLevel="0" collapsed="false">
      <c r="A7581" s="28" t="n">
        <v>201</v>
      </c>
      <c r="B7581" s="29" t="n">
        <v>45382</v>
      </c>
      <c r="C7581" s="28" t="n">
        <v>21585.6</v>
      </c>
      <c r="D7581" s="28" t="n">
        <v>1610</v>
      </c>
      <c r="E7581" s="28" t="s">
        <v>380</v>
      </c>
    </row>
    <row r="7582" customFormat="false" ht="15" hidden="false" customHeight="false" outlineLevel="0" collapsed="false">
      <c r="A7582" s="28" t="n">
        <v>201</v>
      </c>
      <c r="B7582" s="29" t="n">
        <v>45412</v>
      </c>
      <c r="C7582" s="28" t="n">
        <v>22867.51</v>
      </c>
      <c r="D7582" s="28" t="n">
        <v>1610</v>
      </c>
      <c r="E7582" s="28" t="s">
        <v>380</v>
      </c>
    </row>
    <row r="7583" customFormat="false" ht="15" hidden="false" customHeight="false" outlineLevel="0" collapsed="false">
      <c r="A7583" s="28" t="n">
        <v>201</v>
      </c>
      <c r="B7583" s="29" t="n">
        <v>45443</v>
      </c>
      <c r="C7583" s="28" t="n">
        <v>24248.82</v>
      </c>
      <c r="D7583" s="28" t="n">
        <v>1610</v>
      </c>
      <c r="E7583" s="28" t="s">
        <v>380</v>
      </c>
    </row>
    <row r="7584" customFormat="false" ht="15" hidden="false" customHeight="false" outlineLevel="0" collapsed="false">
      <c r="A7584" s="28" t="n">
        <v>201</v>
      </c>
      <c r="B7584" s="29" t="n">
        <v>45473</v>
      </c>
      <c r="C7584" s="28" t="n">
        <v>23873.87</v>
      </c>
      <c r="D7584" s="28" t="n">
        <v>0</v>
      </c>
      <c r="E7584" s="28" t="s">
        <v>379</v>
      </c>
    </row>
    <row r="7585" customFormat="false" ht="15" hidden="false" customHeight="false" outlineLevel="0" collapsed="false">
      <c r="A7585" s="28" t="n">
        <v>201</v>
      </c>
      <c r="B7585" s="29" t="n">
        <v>45504</v>
      </c>
      <c r="C7585" s="28" t="n">
        <v>24692.26</v>
      </c>
      <c r="D7585" s="28" t="n">
        <v>1019.81</v>
      </c>
      <c r="E7585" s="28" t="s">
        <v>381</v>
      </c>
    </row>
    <row r="7586" customFormat="false" ht="15" hidden="false" customHeight="false" outlineLevel="0" collapsed="false">
      <c r="A7586" s="28" t="n">
        <v>201</v>
      </c>
      <c r="B7586" s="29" t="n">
        <v>45535</v>
      </c>
      <c r="C7586" s="28" t="n">
        <v>26157.11</v>
      </c>
      <c r="D7586" s="28" t="n">
        <v>1610</v>
      </c>
      <c r="E7586" s="28" t="s">
        <v>380</v>
      </c>
    </row>
    <row r="7587" customFormat="false" ht="15" hidden="false" customHeight="false" outlineLevel="0" collapsed="false">
      <c r="A7587" s="28" t="n">
        <v>201</v>
      </c>
      <c r="B7587" s="29" t="n">
        <v>45565</v>
      </c>
      <c r="C7587" s="28" t="n">
        <v>27509.58</v>
      </c>
      <c r="D7587" s="28" t="n">
        <v>1610</v>
      </c>
      <c r="E7587" s="28" t="s">
        <v>380</v>
      </c>
    </row>
    <row r="7588" customFormat="false" ht="15" hidden="false" customHeight="false" outlineLevel="0" collapsed="false">
      <c r="A7588" s="28" t="n">
        <v>201</v>
      </c>
      <c r="B7588" s="29" t="n">
        <v>45596</v>
      </c>
      <c r="C7588" s="28" t="n">
        <v>28753.85</v>
      </c>
      <c r="D7588" s="28" t="n">
        <v>1610</v>
      </c>
      <c r="E7588" s="28" t="s">
        <v>380</v>
      </c>
    </row>
    <row r="7589" customFormat="false" ht="15" hidden="false" customHeight="false" outlineLevel="0" collapsed="false">
      <c r="A7589" s="28" t="n">
        <v>201</v>
      </c>
      <c r="B7589" s="29" t="n">
        <v>45626</v>
      </c>
      <c r="C7589" s="28" t="n">
        <v>30061.27</v>
      </c>
      <c r="D7589" s="28" t="n">
        <v>1610</v>
      </c>
      <c r="E7589" s="28" t="s">
        <v>380</v>
      </c>
    </row>
    <row r="7590" customFormat="false" ht="15" hidden="false" customHeight="false" outlineLevel="0" collapsed="false">
      <c r="A7590" s="28" t="n">
        <v>201</v>
      </c>
      <c r="B7590" s="29" t="n">
        <v>45657</v>
      </c>
      <c r="C7590" s="28" t="n">
        <v>31528.58</v>
      </c>
      <c r="D7590" s="28" t="n">
        <v>1610</v>
      </c>
      <c r="E7590" s="28" t="s">
        <v>380</v>
      </c>
    </row>
    <row r="7591" customFormat="false" ht="15" hidden="false" customHeight="false" outlineLevel="0" collapsed="false">
      <c r="A7591" s="28" t="n">
        <v>201</v>
      </c>
      <c r="B7591" s="29" t="n">
        <v>45688</v>
      </c>
      <c r="C7591" s="28" t="n">
        <v>32829.75</v>
      </c>
      <c r="D7591" s="28" t="n">
        <v>1610</v>
      </c>
      <c r="E7591" s="28" t="s">
        <v>380</v>
      </c>
    </row>
    <row r="7592" customFormat="false" ht="15" hidden="false" customHeight="false" outlineLevel="0" collapsed="false">
      <c r="A7592" s="28" t="n">
        <v>201</v>
      </c>
      <c r="B7592" s="29" t="n">
        <v>45716</v>
      </c>
      <c r="C7592" s="28" t="n">
        <v>34383.36</v>
      </c>
      <c r="D7592" s="28" t="n">
        <v>1610</v>
      </c>
      <c r="E7592" s="28" t="s">
        <v>380</v>
      </c>
    </row>
    <row r="7593" customFormat="false" ht="15" hidden="false" customHeight="false" outlineLevel="0" collapsed="false">
      <c r="A7593" s="28" t="n">
        <v>201</v>
      </c>
      <c r="B7593" s="29" t="n">
        <v>45747</v>
      </c>
      <c r="C7593" s="28" t="n">
        <v>35157.98</v>
      </c>
      <c r="D7593" s="28" t="n">
        <v>1102.85</v>
      </c>
      <c r="E7593" s="28" t="s">
        <v>381</v>
      </c>
    </row>
    <row r="7594" customFormat="false" ht="15" hidden="false" customHeight="false" outlineLevel="0" collapsed="false">
      <c r="A7594" s="28" t="n">
        <v>201</v>
      </c>
      <c r="B7594" s="29" t="n">
        <v>45777</v>
      </c>
      <c r="C7594" s="28" t="n">
        <v>36500.62</v>
      </c>
      <c r="D7594" s="28" t="n">
        <v>1610</v>
      </c>
      <c r="E7594" s="28" t="s">
        <v>380</v>
      </c>
    </row>
    <row r="7595" customFormat="false" ht="15" hidden="false" customHeight="false" outlineLevel="0" collapsed="false">
      <c r="A7595" s="28" t="n">
        <v>201</v>
      </c>
      <c r="B7595" s="29" t="n">
        <v>45808</v>
      </c>
      <c r="C7595" s="28" t="n">
        <v>37634.91</v>
      </c>
      <c r="D7595" s="28" t="n">
        <v>1610</v>
      </c>
      <c r="E7595" s="28" t="s">
        <v>380</v>
      </c>
    </row>
    <row r="7596" customFormat="false" ht="15" hidden="false" customHeight="false" outlineLevel="0" collapsed="false">
      <c r="A7596" s="28" t="n">
        <v>201</v>
      </c>
      <c r="B7596" s="29" t="n">
        <v>45838</v>
      </c>
      <c r="C7596" s="28" t="n">
        <v>39068.36</v>
      </c>
      <c r="D7596" s="28" t="n">
        <v>1610</v>
      </c>
      <c r="E7596" s="28" t="s">
        <v>380</v>
      </c>
    </row>
    <row r="7597" customFormat="false" ht="15" hidden="false" customHeight="false" outlineLevel="0" collapsed="false">
      <c r="A7597" s="28" t="n">
        <v>201</v>
      </c>
      <c r="B7597" s="29" t="n">
        <v>45869</v>
      </c>
      <c r="C7597" s="28" t="n">
        <v>40423.69</v>
      </c>
      <c r="D7597" s="28" t="n">
        <v>1610</v>
      </c>
      <c r="E7597" s="28" t="s">
        <v>380</v>
      </c>
    </row>
    <row r="7598" customFormat="false" ht="15" hidden="false" customHeight="false" outlineLevel="0" collapsed="false">
      <c r="A7598" s="28" t="n">
        <v>201</v>
      </c>
      <c r="B7598" s="29" t="n">
        <v>45900</v>
      </c>
      <c r="C7598" s="28" t="n">
        <v>41805.85</v>
      </c>
      <c r="D7598" s="28" t="n">
        <v>1610</v>
      </c>
      <c r="E7598" s="28" t="s">
        <v>380</v>
      </c>
    </row>
    <row r="7599" customFormat="false" ht="15" hidden="false" customHeight="false" outlineLevel="0" collapsed="false">
      <c r="A7599" s="28" t="n">
        <v>201</v>
      </c>
      <c r="B7599" s="29" t="n">
        <v>45930</v>
      </c>
      <c r="C7599" s="28" t="n">
        <v>43289.31</v>
      </c>
      <c r="D7599" s="28" t="n">
        <v>1610</v>
      </c>
      <c r="E7599" s="28" t="s">
        <v>380</v>
      </c>
    </row>
    <row r="7600" customFormat="false" ht="15" hidden="false" customHeight="false" outlineLevel="0" collapsed="false">
      <c r="A7600" s="28" t="n">
        <v>201</v>
      </c>
      <c r="B7600" s="29" t="n">
        <v>45961</v>
      </c>
      <c r="C7600" s="28" t="n">
        <v>44689.13</v>
      </c>
      <c r="D7600" s="28" t="n">
        <v>1610</v>
      </c>
      <c r="E7600" s="28" t="s">
        <v>380</v>
      </c>
    </row>
    <row r="7601" customFormat="false" ht="15" hidden="false" customHeight="false" outlineLevel="0" collapsed="false">
      <c r="A7601" s="28" t="n">
        <v>201</v>
      </c>
      <c r="B7601" s="29" t="n">
        <v>45991</v>
      </c>
      <c r="C7601" s="28" t="n">
        <v>45324.46</v>
      </c>
      <c r="D7601" s="28" t="n">
        <v>892.42</v>
      </c>
      <c r="E7601" s="28" t="s">
        <v>381</v>
      </c>
    </row>
    <row r="7602" customFormat="false" ht="15" hidden="false" customHeight="false" outlineLevel="0" collapsed="false">
      <c r="A7602" s="28" t="n">
        <v>201</v>
      </c>
      <c r="B7602" s="29" t="n">
        <v>46022</v>
      </c>
      <c r="C7602" s="28" t="n">
        <v>46466.01</v>
      </c>
      <c r="D7602" s="28" t="n">
        <v>1610</v>
      </c>
      <c r="E7602" s="28" t="s">
        <v>380</v>
      </c>
    </row>
    <row r="7603" customFormat="false" ht="15" hidden="false" customHeight="false" outlineLevel="0" collapsed="false">
      <c r="A7603" s="28" t="n">
        <v>201</v>
      </c>
      <c r="B7603" s="29" t="n">
        <v>46053</v>
      </c>
      <c r="C7603" s="28" t="n">
        <v>47734.64</v>
      </c>
      <c r="D7603" s="28" t="n">
        <v>1610</v>
      </c>
      <c r="E7603" s="28" t="s">
        <v>380</v>
      </c>
    </row>
    <row r="7604" customFormat="false" ht="15" hidden="false" customHeight="false" outlineLevel="0" collapsed="false">
      <c r="A7604" s="28" t="n">
        <v>201</v>
      </c>
      <c r="B7604" s="29" t="n">
        <v>46081</v>
      </c>
      <c r="C7604" s="28" t="n">
        <v>48067.08</v>
      </c>
      <c r="D7604" s="28" t="n">
        <v>681.63</v>
      </c>
      <c r="E7604" s="28" t="s">
        <v>381</v>
      </c>
    </row>
    <row r="7605" customFormat="false" ht="15" hidden="false" customHeight="false" outlineLevel="0" collapsed="false">
      <c r="A7605" s="28" t="n">
        <v>201</v>
      </c>
      <c r="B7605" s="29" t="n">
        <v>46112</v>
      </c>
      <c r="C7605" s="28" t="n">
        <v>49374.83</v>
      </c>
      <c r="D7605" s="28" t="n">
        <v>1610</v>
      </c>
      <c r="E7605" s="28" t="s">
        <v>380</v>
      </c>
    </row>
    <row r="7606" customFormat="false" ht="15" hidden="false" customHeight="false" outlineLevel="0" collapsed="false">
      <c r="A7606" s="28" t="n">
        <v>201</v>
      </c>
      <c r="B7606" s="29" t="n">
        <v>46142</v>
      </c>
      <c r="C7606" s="28" t="n">
        <v>50949.93</v>
      </c>
      <c r="D7606" s="28" t="n">
        <v>1610</v>
      </c>
      <c r="E7606" s="28" t="s">
        <v>380</v>
      </c>
    </row>
    <row r="7607" customFormat="false" ht="15" hidden="false" customHeight="false" outlineLevel="0" collapsed="false">
      <c r="A7607" s="28" t="n">
        <v>201</v>
      </c>
      <c r="B7607" s="29" t="n">
        <v>46173</v>
      </c>
      <c r="C7607" s="28" t="n">
        <v>51004.96</v>
      </c>
      <c r="D7607" s="28" t="n">
        <v>495.19</v>
      </c>
      <c r="E7607" s="28" t="s">
        <v>381</v>
      </c>
    </row>
    <row r="7608" customFormat="false" ht="15" hidden="false" customHeight="false" outlineLevel="0" collapsed="false">
      <c r="A7608" s="28" t="n">
        <v>201</v>
      </c>
      <c r="B7608" s="29" t="n">
        <v>46203</v>
      </c>
      <c r="C7608" s="28" t="n">
        <v>52323.14</v>
      </c>
      <c r="D7608" s="28" t="n">
        <v>1610</v>
      </c>
      <c r="E7608" s="28" t="s">
        <v>380</v>
      </c>
    </row>
    <row r="7609" customFormat="false" ht="15" hidden="false" customHeight="false" outlineLevel="0" collapsed="false">
      <c r="A7609" s="28" t="n">
        <v>201</v>
      </c>
      <c r="B7609" s="29" t="n">
        <v>46234</v>
      </c>
      <c r="C7609" s="28" t="n">
        <v>53557.78</v>
      </c>
      <c r="D7609" s="28" t="n">
        <v>1610</v>
      </c>
      <c r="E7609" s="28" t="s">
        <v>380</v>
      </c>
    </row>
    <row r="7610" customFormat="false" ht="15" hidden="false" customHeight="false" outlineLevel="0" collapsed="false">
      <c r="A7610" s="28" t="n">
        <v>201</v>
      </c>
      <c r="B7610" s="29" t="n">
        <v>46265</v>
      </c>
      <c r="C7610" s="28" t="n">
        <v>54976.45</v>
      </c>
      <c r="D7610" s="28" t="n">
        <v>1610</v>
      </c>
      <c r="E7610" s="28" t="s">
        <v>380</v>
      </c>
    </row>
    <row r="7611" customFormat="false" ht="15" hidden="false" customHeight="false" outlineLevel="0" collapsed="false">
      <c r="A7611" s="28" t="n">
        <v>202</v>
      </c>
      <c r="B7611" s="29" t="n">
        <v>44957</v>
      </c>
      <c r="C7611" s="28" t="n">
        <v>4530.87</v>
      </c>
      <c r="D7611" s="28" t="n">
        <v>1510</v>
      </c>
      <c r="E7611" s="28" t="s">
        <v>380</v>
      </c>
    </row>
    <row r="7612" customFormat="false" ht="15" hidden="false" customHeight="false" outlineLevel="0" collapsed="false">
      <c r="A7612" s="28" t="n">
        <v>202</v>
      </c>
      <c r="B7612" s="29" t="n">
        <v>44985</v>
      </c>
      <c r="C7612" s="28" t="n">
        <v>5633.86</v>
      </c>
      <c r="D7612" s="28" t="n">
        <v>1510</v>
      </c>
      <c r="E7612" s="28" t="s">
        <v>380</v>
      </c>
    </row>
    <row r="7613" customFormat="false" ht="15" hidden="false" customHeight="false" outlineLevel="0" collapsed="false">
      <c r="A7613" s="28" t="n">
        <v>202</v>
      </c>
      <c r="B7613" s="29" t="n">
        <v>45016</v>
      </c>
      <c r="C7613" s="28" t="n">
        <v>6785.83</v>
      </c>
      <c r="D7613" s="28" t="n">
        <v>1510</v>
      </c>
      <c r="E7613" s="28" t="s">
        <v>380</v>
      </c>
    </row>
    <row r="7614" customFormat="false" ht="15" hidden="false" customHeight="false" outlineLevel="0" collapsed="false">
      <c r="A7614" s="28" t="n">
        <v>202</v>
      </c>
      <c r="B7614" s="29" t="n">
        <v>45046</v>
      </c>
      <c r="C7614" s="28" t="n">
        <v>8294.11</v>
      </c>
      <c r="D7614" s="28" t="n">
        <v>1510</v>
      </c>
      <c r="E7614" s="28" t="s">
        <v>380</v>
      </c>
    </row>
    <row r="7615" customFormat="false" ht="15" hidden="false" customHeight="false" outlineLevel="0" collapsed="false">
      <c r="A7615" s="28" t="n">
        <v>202</v>
      </c>
      <c r="B7615" s="29" t="n">
        <v>45077</v>
      </c>
      <c r="C7615" s="28" t="n">
        <v>9797.21</v>
      </c>
      <c r="D7615" s="28" t="n">
        <v>1510</v>
      </c>
      <c r="E7615" s="28" t="s">
        <v>380</v>
      </c>
    </row>
    <row r="7616" customFormat="false" ht="15" hidden="false" customHeight="false" outlineLevel="0" collapsed="false">
      <c r="A7616" s="28" t="n">
        <v>202</v>
      </c>
      <c r="B7616" s="29" t="n">
        <v>45107</v>
      </c>
      <c r="C7616" s="28" t="n">
        <v>11181.56</v>
      </c>
      <c r="D7616" s="28" t="n">
        <v>1510</v>
      </c>
      <c r="E7616" s="28" t="s">
        <v>380</v>
      </c>
    </row>
    <row r="7617" customFormat="false" ht="15" hidden="false" customHeight="false" outlineLevel="0" collapsed="false">
      <c r="A7617" s="28" t="n">
        <v>202</v>
      </c>
      <c r="B7617" s="29" t="n">
        <v>45138</v>
      </c>
      <c r="C7617" s="28" t="n">
        <v>12627.08</v>
      </c>
      <c r="D7617" s="28" t="n">
        <v>1510</v>
      </c>
      <c r="E7617" s="28" t="s">
        <v>380</v>
      </c>
    </row>
    <row r="7618" customFormat="false" ht="15" hidden="false" customHeight="false" outlineLevel="0" collapsed="false">
      <c r="A7618" s="28" t="n">
        <v>202</v>
      </c>
      <c r="B7618" s="29" t="n">
        <v>45169</v>
      </c>
      <c r="C7618" s="28" t="n">
        <v>13866.41</v>
      </c>
      <c r="D7618" s="28" t="n">
        <v>1510</v>
      </c>
      <c r="E7618" s="28" t="s">
        <v>380</v>
      </c>
    </row>
    <row r="7619" customFormat="false" ht="15" hidden="false" customHeight="false" outlineLevel="0" collapsed="false">
      <c r="A7619" s="28" t="n">
        <v>202</v>
      </c>
      <c r="B7619" s="29" t="n">
        <v>45199</v>
      </c>
      <c r="C7619" s="28" t="n">
        <v>14225.57</v>
      </c>
      <c r="D7619" s="28" t="n">
        <v>568.16</v>
      </c>
      <c r="E7619" s="28" t="s">
        <v>381</v>
      </c>
    </row>
    <row r="7620" customFormat="false" ht="15" hidden="false" customHeight="false" outlineLevel="0" collapsed="false">
      <c r="A7620" s="28" t="n">
        <v>202</v>
      </c>
      <c r="B7620" s="29" t="n">
        <v>45230</v>
      </c>
      <c r="C7620" s="28" t="n">
        <v>15642.82</v>
      </c>
      <c r="D7620" s="28" t="n">
        <v>1510</v>
      </c>
      <c r="E7620" s="28" t="s">
        <v>380</v>
      </c>
    </row>
    <row r="7621" customFormat="false" ht="15" hidden="false" customHeight="false" outlineLevel="0" collapsed="false">
      <c r="A7621" s="28" t="n">
        <v>202</v>
      </c>
      <c r="B7621" s="29" t="n">
        <v>45260</v>
      </c>
      <c r="C7621" s="28" t="n">
        <v>16792.37</v>
      </c>
      <c r="D7621" s="28" t="n">
        <v>1510</v>
      </c>
      <c r="E7621" s="28" t="s">
        <v>380</v>
      </c>
    </row>
    <row r="7622" customFormat="false" ht="15" hidden="false" customHeight="false" outlineLevel="0" collapsed="false">
      <c r="A7622" s="28" t="n">
        <v>202</v>
      </c>
      <c r="B7622" s="29" t="n">
        <v>45291</v>
      </c>
      <c r="C7622" s="28" t="n">
        <v>17111.88</v>
      </c>
      <c r="D7622" s="28" t="n">
        <v>375</v>
      </c>
      <c r="E7622" s="28" t="s">
        <v>381</v>
      </c>
    </row>
    <row r="7623" customFormat="false" ht="15" hidden="false" customHeight="false" outlineLevel="0" collapsed="false">
      <c r="A7623" s="28" t="n">
        <v>202</v>
      </c>
      <c r="B7623" s="29" t="n">
        <v>45322</v>
      </c>
      <c r="C7623" s="28" t="n">
        <v>17214.23</v>
      </c>
      <c r="D7623" s="28" t="n">
        <v>473.22</v>
      </c>
      <c r="E7623" s="28" t="s">
        <v>381</v>
      </c>
    </row>
    <row r="7624" customFormat="false" ht="15" hidden="false" customHeight="false" outlineLevel="0" collapsed="false">
      <c r="A7624" s="28" t="n">
        <v>202</v>
      </c>
      <c r="B7624" s="29" t="n">
        <v>45351</v>
      </c>
      <c r="C7624" s="28" t="n">
        <v>17686.7</v>
      </c>
      <c r="D7624" s="28" t="n">
        <v>895.05</v>
      </c>
      <c r="E7624" s="28" t="s">
        <v>381</v>
      </c>
    </row>
    <row r="7625" customFormat="false" ht="15" hidden="false" customHeight="false" outlineLevel="0" collapsed="false">
      <c r="A7625" s="28" t="n">
        <v>202</v>
      </c>
      <c r="B7625" s="29" t="n">
        <v>45382</v>
      </c>
      <c r="C7625" s="28" t="n">
        <v>19000.94</v>
      </c>
      <c r="D7625" s="28" t="n">
        <v>1510</v>
      </c>
      <c r="E7625" s="28" t="s">
        <v>380</v>
      </c>
    </row>
    <row r="7626" customFormat="false" ht="15" hidden="false" customHeight="false" outlineLevel="0" collapsed="false">
      <c r="A7626" s="28" t="n">
        <v>202</v>
      </c>
      <c r="B7626" s="29" t="n">
        <v>45412</v>
      </c>
      <c r="C7626" s="28" t="n">
        <v>20498.03</v>
      </c>
      <c r="D7626" s="28" t="n">
        <v>1510</v>
      </c>
      <c r="E7626" s="28" t="s">
        <v>380</v>
      </c>
    </row>
    <row r="7627" customFormat="false" ht="15" hidden="false" customHeight="false" outlineLevel="0" collapsed="false">
      <c r="A7627" s="28" t="n">
        <v>202</v>
      </c>
      <c r="B7627" s="29" t="n">
        <v>45443</v>
      </c>
      <c r="C7627" s="28" t="n">
        <v>21987.32</v>
      </c>
      <c r="D7627" s="28" t="n">
        <v>1510</v>
      </c>
      <c r="E7627" s="28" t="s">
        <v>380</v>
      </c>
    </row>
    <row r="7628" customFormat="false" ht="15" hidden="false" customHeight="false" outlineLevel="0" collapsed="false">
      <c r="A7628" s="28" t="n">
        <v>202</v>
      </c>
      <c r="B7628" s="29" t="n">
        <v>45473</v>
      </c>
      <c r="C7628" s="28" t="n">
        <v>23210.49</v>
      </c>
      <c r="D7628" s="28" t="n">
        <v>1510</v>
      </c>
      <c r="E7628" s="28" t="s">
        <v>380</v>
      </c>
    </row>
    <row r="7629" customFormat="false" ht="15" hidden="false" customHeight="false" outlineLevel="0" collapsed="false">
      <c r="A7629" s="28" t="n">
        <v>202</v>
      </c>
      <c r="B7629" s="29" t="n">
        <v>45504</v>
      </c>
      <c r="C7629" s="28" t="n">
        <v>24583.9</v>
      </c>
      <c r="D7629" s="28" t="n">
        <v>1510</v>
      </c>
      <c r="E7629" s="28" t="s">
        <v>380</v>
      </c>
    </row>
    <row r="7630" customFormat="false" ht="15" hidden="false" customHeight="false" outlineLevel="0" collapsed="false">
      <c r="A7630" s="28" t="n">
        <v>202</v>
      </c>
      <c r="B7630" s="29" t="n">
        <v>45535</v>
      </c>
      <c r="C7630" s="28" t="n">
        <v>25928.87</v>
      </c>
      <c r="D7630" s="28" t="n">
        <v>1510</v>
      </c>
      <c r="E7630" s="28" t="s">
        <v>380</v>
      </c>
    </row>
    <row r="7631" customFormat="false" ht="15" hidden="false" customHeight="false" outlineLevel="0" collapsed="false">
      <c r="A7631" s="28" t="n">
        <v>202</v>
      </c>
      <c r="B7631" s="29" t="n">
        <v>45565</v>
      </c>
      <c r="C7631" s="28" t="n">
        <v>27121.31</v>
      </c>
      <c r="D7631" s="28" t="n">
        <v>1510</v>
      </c>
      <c r="E7631" s="28" t="s">
        <v>380</v>
      </c>
    </row>
    <row r="7632" customFormat="false" ht="15" hidden="false" customHeight="false" outlineLevel="0" collapsed="false">
      <c r="A7632" s="28" t="n">
        <v>202</v>
      </c>
      <c r="B7632" s="29" t="n">
        <v>45596</v>
      </c>
      <c r="C7632" s="28" t="n">
        <v>28306.54</v>
      </c>
      <c r="D7632" s="28" t="n">
        <v>1510</v>
      </c>
      <c r="E7632" s="28" t="s">
        <v>380</v>
      </c>
    </row>
    <row r="7633" customFormat="false" ht="15" hidden="false" customHeight="false" outlineLevel="0" collapsed="false">
      <c r="A7633" s="28" t="n">
        <v>202</v>
      </c>
      <c r="B7633" s="29" t="n">
        <v>45626</v>
      </c>
      <c r="C7633" s="28" t="n">
        <v>29484.19</v>
      </c>
      <c r="D7633" s="28" t="n">
        <v>1510</v>
      </c>
      <c r="E7633" s="28" t="s">
        <v>380</v>
      </c>
    </row>
    <row r="7634" customFormat="false" ht="15" hidden="false" customHeight="false" outlineLevel="0" collapsed="false">
      <c r="A7634" s="28" t="n">
        <v>202</v>
      </c>
      <c r="B7634" s="29" t="n">
        <v>45657</v>
      </c>
      <c r="C7634" s="28" t="n">
        <v>30952.37</v>
      </c>
      <c r="D7634" s="28" t="n">
        <v>1510</v>
      </c>
      <c r="E7634" s="28" t="s">
        <v>380</v>
      </c>
    </row>
    <row r="7635" customFormat="false" ht="15" hidden="false" customHeight="false" outlineLevel="0" collapsed="false">
      <c r="A7635" s="28" t="n">
        <v>202</v>
      </c>
      <c r="B7635" s="29" t="n">
        <v>45688</v>
      </c>
      <c r="C7635" s="28" t="n">
        <v>31616.41</v>
      </c>
      <c r="D7635" s="28" t="n">
        <v>688.36</v>
      </c>
      <c r="E7635" s="28" t="s">
        <v>381</v>
      </c>
    </row>
    <row r="7636" customFormat="false" ht="15" hidden="false" customHeight="false" outlineLevel="0" collapsed="false">
      <c r="A7636" s="28" t="n">
        <v>202</v>
      </c>
      <c r="B7636" s="29" t="n">
        <v>45716</v>
      </c>
      <c r="C7636" s="28" t="n">
        <v>32704.95</v>
      </c>
      <c r="D7636" s="28" t="n">
        <v>1510</v>
      </c>
      <c r="E7636" s="28" t="s">
        <v>380</v>
      </c>
    </row>
    <row r="7637" customFormat="false" ht="15" hidden="false" customHeight="false" outlineLevel="0" collapsed="false">
      <c r="A7637" s="28" t="n">
        <v>202</v>
      </c>
      <c r="B7637" s="29" t="n">
        <v>45747</v>
      </c>
      <c r="C7637" s="28" t="n">
        <v>32834.8</v>
      </c>
      <c r="D7637" s="28" t="n">
        <v>389.28</v>
      </c>
      <c r="E7637" s="28" t="s">
        <v>381</v>
      </c>
    </row>
    <row r="7638" customFormat="false" ht="15" hidden="false" customHeight="false" outlineLevel="0" collapsed="false">
      <c r="A7638" s="28" t="n">
        <v>202</v>
      </c>
      <c r="B7638" s="29" t="n">
        <v>45777</v>
      </c>
      <c r="C7638" s="28" t="n">
        <v>34069.83</v>
      </c>
      <c r="D7638" s="28" t="n">
        <v>1510</v>
      </c>
      <c r="E7638" s="28" t="s">
        <v>380</v>
      </c>
    </row>
    <row r="7639" customFormat="false" ht="15" hidden="false" customHeight="false" outlineLevel="0" collapsed="false">
      <c r="A7639" s="28" t="n">
        <v>202</v>
      </c>
      <c r="B7639" s="29" t="n">
        <v>45808</v>
      </c>
      <c r="C7639" s="28" t="n">
        <v>35381.82</v>
      </c>
      <c r="D7639" s="28" t="n">
        <v>1510</v>
      </c>
      <c r="E7639" s="28" t="s">
        <v>380</v>
      </c>
    </row>
    <row r="7640" customFormat="false" ht="15" hidden="false" customHeight="false" outlineLevel="0" collapsed="false">
      <c r="A7640" s="28" t="n">
        <v>202</v>
      </c>
      <c r="B7640" s="29" t="n">
        <v>45838</v>
      </c>
      <c r="C7640" s="28" t="n">
        <v>35850.18</v>
      </c>
      <c r="D7640" s="28" t="n">
        <v>690.8</v>
      </c>
      <c r="E7640" s="28" t="s">
        <v>381</v>
      </c>
    </row>
    <row r="7641" customFormat="false" ht="15" hidden="false" customHeight="false" outlineLevel="0" collapsed="false">
      <c r="A7641" s="28" t="n">
        <v>202</v>
      </c>
      <c r="B7641" s="29" t="n">
        <v>45869</v>
      </c>
      <c r="C7641" s="28" t="n">
        <v>36967.21</v>
      </c>
      <c r="D7641" s="28" t="n">
        <v>1510</v>
      </c>
      <c r="E7641" s="28" t="s">
        <v>380</v>
      </c>
    </row>
    <row r="7642" customFormat="false" ht="15" hidden="false" customHeight="false" outlineLevel="0" collapsed="false">
      <c r="A7642" s="28" t="n">
        <v>202</v>
      </c>
      <c r="B7642" s="29" t="n">
        <v>45900</v>
      </c>
      <c r="C7642" s="28" t="n">
        <v>36871.78</v>
      </c>
      <c r="D7642" s="28" t="n">
        <v>0</v>
      </c>
      <c r="E7642" s="28" t="s">
        <v>379</v>
      </c>
    </row>
    <row r="7643" customFormat="false" ht="15" hidden="false" customHeight="false" outlineLevel="0" collapsed="false">
      <c r="A7643" s="28" t="n">
        <v>202</v>
      </c>
      <c r="B7643" s="29" t="n">
        <v>45930</v>
      </c>
      <c r="C7643" s="28" t="n">
        <v>38305.96</v>
      </c>
      <c r="D7643" s="28" t="n">
        <v>1510</v>
      </c>
      <c r="E7643" s="28" t="s">
        <v>380</v>
      </c>
    </row>
    <row r="7644" customFormat="false" ht="15" hidden="false" customHeight="false" outlineLevel="0" collapsed="false">
      <c r="A7644" s="28" t="n">
        <v>202</v>
      </c>
      <c r="B7644" s="29" t="n">
        <v>45961</v>
      </c>
      <c r="C7644" s="28" t="n">
        <v>39543.22</v>
      </c>
      <c r="D7644" s="28" t="n">
        <v>1510</v>
      </c>
      <c r="E7644" s="28" t="s">
        <v>380</v>
      </c>
    </row>
    <row r="7645" customFormat="false" ht="15" hidden="false" customHeight="false" outlineLevel="0" collapsed="false">
      <c r="A7645" s="28" t="n">
        <v>202</v>
      </c>
      <c r="B7645" s="29" t="n">
        <v>45991</v>
      </c>
      <c r="C7645" s="28" t="n">
        <v>41034.67</v>
      </c>
      <c r="D7645" s="28" t="n">
        <v>1510</v>
      </c>
      <c r="E7645" s="28" t="s">
        <v>380</v>
      </c>
    </row>
    <row r="7646" customFormat="false" ht="15" hidden="false" customHeight="false" outlineLevel="0" collapsed="false">
      <c r="A7646" s="28" t="n">
        <v>202</v>
      </c>
      <c r="B7646" s="29" t="n">
        <v>46022</v>
      </c>
      <c r="C7646" s="28" t="n">
        <v>41143.01</v>
      </c>
      <c r="D7646" s="28" t="n">
        <v>312.4</v>
      </c>
      <c r="E7646" s="28" t="s">
        <v>381</v>
      </c>
    </row>
    <row r="7647" customFormat="false" ht="15" hidden="false" customHeight="false" outlineLevel="0" collapsed="false">
      <c r="A7647" s="28" t="n">
        <v>202</v>
      </c>
      <c r="B7647" s="29" t="n">
        <v>46053</v>
      </c>
      <c r="C7647" s="28" t="n">
        <v>42208.82</v>
      </c>
      <c r="D7647" s="28" t="n">
        <v>1510</v>
      </c>
      <c r="E7647" s="28" t="s">
        <v>380</v>
      </c>
    </row>
    <row r="7648" customFormat="false" ht="15" hidden="false" customHeight="false" outlineLevel="0" collapsed="false">
      <c r="A7648" s="28" t="n">
        <v>202</v>
      </c>
      <c r="B7648" s="29" t="n">
        <v>46081</v>
      </c>
      <c r="C7648" s="28" t="n">
        <v>43320.91</v>
      </c>
      <c r="D7648" s="28" t="n">
        <v>1510</v>
      </c>
      <c r="E7648" s="28" t="s">
        <v>380</v>
      </c>
    </row>
    <row r="7649" customFormat="false" ht="15" hidden="false" customHeight="false" outlineLevel="0" collapsed="false">
      <c r="A7649" s="28" t="n">
        <v>202</v>
      </c>
      <c r="B7649" s="29" t="n">
        <v>46112</v>
      </c>
      <c r="C7649" s="28" t="n">
        <v>43658.26</v>
      </c>
      <c r="D7649" s="28" t="n">
        <v>698.65</v>
      </c>
      <c r="E7649" s="28" t="s">
        <v>381</v>
      </c>
    </row>
    <row r="7650" customFormat="false" ht="15" hidden="false" customHeight="false" outlineLevel="0" collapsed="false">
      <c r="A7650" s="28" t="n">
        <v>202</v>
      </c>
      <c r="B7650" s="29" t="n">
        <v>46142</v>
      </c>
      <c r="C7650" s="28" t="n">
        <v>45027.99</v>
      </c>
      <c r="D7650" s="28" t="n">
        <v>1510</v>
      </c>
      <c r="E7650" s="28" t="s">
        <v>380</v>
      </c>
    </row>
    <row r="7651" customFormat="false" ht="15" hidden="false" customHeight="false" outlineLevel="0" collapsed="false">
      <c r="A7651" s="28" t="n">
        <v>202</v>
      </c>
      <c r="B7651" s="29" t="n">
        <v>46173</v>
      </c>
      <c r="C7651" s="28" t="n">
        <v>46149.09</v>
      </c>
      <c r="D7651" s="28" t="n">
        <v>1510</v>
      </c>
      <c r="E7651" s="28" t="s">
        <v>380</v>
      </c>
    </row>
    <row r="7652" customFormat="false" ht="15" hidden="false" customHeight="false" outlineLevel="0" collapsed="false">
      <c r="A7652" s="28" t="n">
        <v>202</v>
      </c>
      <c r="B7652" s="29" t="n">
        <v>46203</v>
      </c>
      <c r="C7652" s="28" t="n">
        <v>47451.14</v>
      </c>
      <c r="D7652" s="28" t="n">
        <v>1510</v>
      </c>
      <c r="E7652" s="28" t="s">
        <v>380</v>
      </c>
    </row>
    <row r="7653" customFormat="false" ht="15" hidden="false" customHeight="false" outlineLevel="0" collapsed="false">
      <c r="A7653" s="28" t="n">
        <v>202</v>
      </c>
      <c r="B7653" s="29" t="n">
        <v>46234</v>
      </c>
      <c r="C7653" s="28" t="n">
        <v>48786.74</v>
      </c>
      <c r="D7653" s="28" t="n">
        <v>1510</v>
      </c>
      <c r="E7653" s="28" t="s">
        <v>380</v>
      </c>
    </row>
    <row r="7654" customFormat="false" ht="15" hidden="false" customHeight="false" outlineLevel="0" collapsed="false">
      <c r="A7654" s="28" t="n">
        <v>202</v>
      </c>
      <c r="B7654" s="29" t="n">
        <v>46265</v>
      </c>
      <c r="C7654" s="28" t="n">
        <v>49670.14</v>
      </c>
      <c r="D7654" s="28" t="n">
        <v>1043.42</v>
      </c>
      <c r="E7654" s="28" t="s">
        <v>381</v>
      </c>
    </row>
    <row r="7655" customFormat="false" ht="15" hidden="false" customHeight="false" outlineLevel="0" collapsed="false">
      <c r="A7655" s="28" t="n">
        <v>203</v>
      </c>
      <c r="B7655" s="29" t="n">
        <v>44957</v>
      </c>
      <c r="C7655" s="28" t="n">
        <v>3495.21</v>
      </c>
      <c r="D7655" s="28" t="n">
        <v>1540</v>
      </c>
      <c r="E7655" s="28" t="s">
        <v>380</v>
      </c>
    </row>
    <row r="7656" customFormat="false" ht="15" hidden="false" customHeight="false" outlineLevel="0" collapsed="false">
      <c r="A7656" s="28" t="n">
        <v>203</v>
      </c>
      <c r="B7656" s="29" t="n">
        <v>44985</v>
      </c>
      <c r="C7656" s="28" t="n">
        <v>3430.88</v>
      </c>
      <c r="D7656" s="28" t="n">
        <v>0</v>
      </c>
      <c r="E7656" s="28" t="s">
        <v>379</v>
      </c>
    </row>
    <row r="7657" customFormat="false" ht="15" hidden="false" customHeight="false" outlineLevel="0" collapsed="false">
      <c r="A7657" s="28" t="n">
        <v>203</v>
      </c>
      <c r="B7657" s="29" t="n">
        <v>45016</v>
      </c>
      <c r="C7657" s="28" t="n">
        <v>4090.64</v>
      </c>
      <c r="D7657" s="28" t="n">
        <v>731.21</v>
      </c>
      <c r="E7657" s="28" t="s">
        <v>381</v>
      </c>
    </row>
    <row r="7658" customFormat="false" ht="15" hidden="false" customHeight="false" outlineLevel="0" collapsed="false">
      <c r="A7658" s="28" t="n">
        <v>203</v>
      </c>
      <c r="B7658" s="29" t="n">
        <v>45046</v>
      </c>
      <c r="C7658" s="28" t="n">
        <v>4220.4</v>
      </c>
      <c r="D7658" s="28" t="n">
        <v>447.36</v>
      </c>
      <c r="E7658" s="28" t="s">
        <v>381</v>
      </c>
    </row>
    <row r="7659" customFormat="false" ht="15" hidden="false" customHeight="false" outlineLevel="0" collapsed="false">
      <c r="A7659" s="28" t="n">
        <v>203</v>
      </c>
      <c r="B7659" s="29" t="n">
        <v>45077</v>
      </c>
      <c r="C7659" s="28" t="n">
        <v>5704.53</v>
      </c>
      <c r="D7659" s="28" t="n">
        <v>1540</v>
      </c>
      <c r="E7659" s="28" t="s">
        <v>380</v>
      </c>
    </row>
    <row r="7660" customFormat="false" ht="15" hidden="false" customHeight="false" outlineLevel="0" collapsed="false">
      <c r="A7660" s="28" t="n">
        <v>203</v>
      </c>
      <c r="B7660" s="29" t="n">
        <v>45107</v>
      </c>
      <c r="C7660" s="28" t="n">
        <v>5780.52</v>
      </c>
      <c r="D7660" s="28" t="n">
        <v>471.65</v>
      </c>
      <c r="E7660" s="28" t="s">
        <v>381</v>
      </c>
    </row>
    <row r="7661" customFormat="false" ht="15" hidden="false" customHeight="false" outlineLevel="0" collapsed="false">
      <c r="A7661" s="28" t="n">
        <v>203</v>
      </c>
      <c r="B7661" s="29" t="n">
        <v>45138</v>
      </c>
      <c r="C7661" s="28" t="n">
        <v>6877.75</v>
      </c>
      <c r="D7661" s="28" t="n">
        <v>1540</v>
      </c>
      <c r="E7661" s="28" t="s">
        <v>380</v>
      </c>
    </row>
    <row r="7662" customFormat="false" ht="15" hidden="false" customHeight="false" outlineLevel="0" collapsed="false">
      <c r="A7662" s="28" t="n">
        <v>203</v>
      </c>
      <c r="B7662" s="29" t="n">
        <v>45169</v>
      </c>
      <c r="C7662" s="28" t="n">
        <v>8161.06</v>
      </c>
      <c r="D7662" s="28" t="n">
        <v>1540</v>
      </c>
      <c r="E7662" s="28" t="s">
        <v>380</v>
      </c>
    </row>
    <row r="7663" customFormat="false" ht="15" hidden="false" customHeight="false" outlineLevel="0" collapsed="false">
      <c r="A7663" s="28" t="n">
        <v>203</v>
      </c>
      <c r="B7663" s="29" t="n">
        <v>45199</v>
      </c>
      <c r="C7663" s="28" t="n">
        <v>9497.61</v>
      </c>
      <c r="D7663" s="28" t="n">
        <v>1540</v>
      </c>
      <c r="E7663" s="28" t="s">
        <v>380</v>
      </c>
    </row>
    <row r="7664" customFormat="false" ht="15" hidden="false" customHeight="false" outlineLevel="0" collapsed="false">
      <c r="A7664" s="28" t="n">
        <v>203</v>
      </c>
      <c r="B7664" s="29" t="n">
        <v>45230</v>
      </c>
      <c r="C7664" s="28" t="n">
        <v>10710.37</v>
      </c>
      <c r="D7664" s="28" t="n">
        <v>1540</v>
      </c>
      <c r="E7664" s="28" t="s">
        <v>380</v>
      </c>
    </row>
    <row r="7665" customFormat="false" ht="15" hidden="false" customHeight="false" outlineLevel="0" collapsed="false">
      <c r="A7665" s="28" t="n">
        <v>203</v>
      </c>
      <c r="B7665" s="29" t="n">
        <v>45260</v>
      </c>
      <c r="C7665" s="28" t="n">
        <v>12155.2</v>
      </c>
      <c r="D7665" s="28" t="n">
        <v>1540</v>
      </c>
      <c r="E7665" s="28" t="s">
        <v>380</v>
      </c>
    </row>
    <row r="7666" customFormat="false" ht="15" hidden="false" customHeight="false" outlineLevel="0" collapsed="false">
      <c r="A7666" s="28" t="n">
        <v>203</v>
      </c>
      <c r="B7666" s="29" t="n">
        <v>45291</v>
      </c>
      <c r="C7666" s="28" t="n">
        <v>12827.53</v>
      </c>
      <c r="D7666" s="28" t="n">
        <v>1005.86</v>
      </c>
      <c r="E7666" s="28" t="s">
        <v>381</v>
      </c>
    </row>
    <row r="7667" customFormat="false" ht="15" hidden="false" customHeight="false" outlineLevel="0" collapsed="false">
      <c r="A7667" s="28" t="n">
        <v>203</v>
      </c>
      <c r="B7667" s="29" t="n">
        <v>45322</v>
      </c>
      <c r="C7667" s="28" t="n">
        <v>14096.69</v>
      </c>
      <c r="D7667" s="28" t="n">
        <v>1540</v>
      </c>
      <c r="E7667" s="28" t="s">
        <v>380</v>
      </c>
    </row>
    <row r="7668" customFormat="false" ht="15" hidden="false" customHeight="false" outlineLevel="0" collapsed="false">
      <c r="A7668" s="28" t="n">
        <v>203</v>
      </c>
      <c r="B7668" s="29" t="n">
        <v>45351</v>
      </c>
      <c r="C7668" s="28" t="n">
        <v>14537.57</v>
      </c>
      <c r="D7668" s="28" t="n">
        <v>746.84</v>
      </c>
      <c r="E7668" s="28" t="s">
        <v>381</v>
      </c>
    </row>
    <row r="7669" customFormat="false" ht="15" hidden="false" customHeight="false" outlineLevel="0" collapsed="false">
      <c r="A7669" s="28" t="n">
        <v>203</v>
      </c>
      <c r="B7669" s="29" t="n">
        <v>45382</v>
      </c>
      <c r="C7669" s="28" t="n">
        <v>15891.71</v>
      </c>
      <c r="D7669" s="28" t="n">
        <v>1540</v>
      </c>
      <c r="E7669" s="28" t="s">
        <v>380</v>
      </c>
    </row>
    <row r="7670" customFormat="false" ht="15" hidden="false" customHeight="false" outlineLevel="0" collapsed="false">
      <c r="A7670" s="28" t="n">
        <v>203</v>
      </c>
      <c r="B7670" s="29" t="n">
        <v>45412</v>
      </c>
      <c r="C7670" s="28" t="n">
        <v>17248.25</v>
      </c>
      <c r="D7670" s="28" t="n">
        <v>1540</v>
      </c>
      <c r="E7670" s="28" t="s">
        <v>380</v>
      </c>
    </row>
    <row r="7671" customFormat="false" ht="15" hidden="false" customHeight="false" outlineLevel="0" collapsed="false">
      <c r="A7671" s="28" t="n">
        <v>203</v>
      </c>
      <c r="B7671" s="29" t="n">
        <v>45443</v>
      </c>
      <c r="C7671" s="28" t="n">
        <v>17517.72</v>
      </c>
      <c r="D7671" s="28" t="n">
        <v>726.17</v>
      </c>
      <c r="E7671" s="28" t="s">
        <v>381</v>
      </c>
    </row>
    <row r="7672" customFormat="false" ht="15" hidden="false" customHeight="false" outlineLevel="0" collapsed="false">
      <c r="A7672" s="28" t="n">
        <v>203</v>
      </c>
      <c r="B7672" s="29" t="n">
        <v>45473</v>
      </c>
      <c r="C7672" s="28" t="n">
        <v>18964.22</v>
      </c>
      <c r="D7672" s="28" t="n">
        <v>1540</v>
      </c>
      <c r="E7672" s="28" t="s">
        <v>380</v>
      </c>
    </row>
    <row r="7673" customFormat="false" ht="15" hidden="false" customHeight="false" outlineLevel="0" collapsed="false">
      <c r="A7673" s="28" t="n">
        <v>203</v>
      </c>
      <c r="B7673" s="29" t="n">
        <v>45504</v>
      </c>
      <c r="C7673" s="28" t="n">
        <v>20381.96</v>
      </c>
      <c r="D7673" s="28" t="n">
        <v>1540</v>
      </c>
      <c r="E7673" s="28" t="s">
        <v>380</v>
      </c>
    </row>
    <row r="7674" customFormat="false" ht="15" hidden="false" customHeight="false" outlineLevel="0" collapsed="false">
      <c r="A7674" s="28" t="n">
        <v>203</v>
      </c>
      <c r="B7674" s="29" t="n">
        <v>45535</v>
      </c>
      <c r="C7674" s="28" t="n">
        <v>20141.23</v>
      </c>
      <c r="D7674" s="28" t="n">
        <v>0</v>
      </c>
      <c r="E7674" s="28" t="s">
        <v>379</v>
      </c>
    </row>
    <row r="7675" customFormat="false" ht="15" hidden="false" customHeight="false" outlineLevel="0" collapsed="false">
      <c r="A7675" s="28" t="n">
        <v>203</v>
      </c>
      <c r="B7675" s="29" t="n">
        <v>45565</v>
      </c>
      <c r="C7675" s="28" t="n">
        <v>21414.07</v>
      </c>
      <c r="D7675" s="28" t="n">
        <v>1540</v>
      </c>
      <c r="E7675" s="28" t="s">
        <v>380</v>
      </c>
    </row>
    <row r="7676" customFormat="false" ht="15" hidden="false" customHeight="false" outlineLevel="0" collapsed="false">
      <c r="A7676" s="28" t="n">
        <v>203</v>
      </c>
      <c r="B7676" s="29" t="n">
        <v>45596</v>
      </c>
      <c r="C7676" s="28" t="n">
        <v>21371.76</v>
      </c>
      <c r="D7676" s="28" t="n">
        <v>0</v>
      </c>
      <c r="E7676" s="28" t="s">
        <v>379</v>
      </c>
    </row>
    <row r="7677" customFormat="false" ht="15" hidden="false" customHeight="false" outlineLevel="0" collapsed="false">
      <c r="A7677" s="28" t="n">
        <v>203</v>
      </c>
      <c r="B7677" s="29" t="n">
        <v>45626</v>
      </c>
      <c r="C7677" s="28" t="n">
        <v>21067.85</v>
      </c>
      <c r="D7677" s="28" t="n">
        <v>0</v>
      </c>
      <c r="E7677" s="28" t="s">
        <v>379</v>
      </c>
    </row>
    <row r="7678" customFormat="false" ht="15" hidden="false" customHeight="false" outlineLevel="0" collapsed="false">
      <c r="A7678" s="28" t="n">
        <v>203</v>
      </c>
      <c r="B7678" s="29" t="n">
        <v>45657</v>
      </c>
      <c r="C7678" s="28" t="n">
        <v>20699.02</v>
      </c>
      <c r="D7678" s="28" t="n">
        <v>0</v>
      </c>
      <c r="E7678" s="28" t="s">
        <v>379</v>
      </c>
    </row>
    <row r="7679" customFormat="false" ht="15" hidden="false" customHeight="false" outlineLevel="0" collapsed="false">
      <c r="A7679" s="28" t="n">
        <v>203</v>
      </c>
      <c r="B7679" s="29" t="n">
        <v>45688</v>
      </c>
      <c r="C7679" s="28" t="n">
        <v>22167.86</v>
      </c>
      <c r="D7679" s="28" t="n">
        <v>1540</v>
      </c>
      <c r="E7679" s="28" t="s">
        <v>380</v>
      </c>
    </row>
    <row r="7680" customFormat="false" ht="15" hidden="false" customHeight="false" outlineLevel="0" collapsed="false">
      <c r="A7680" s="28" t="n">
        <v>203</v>
      </c>
      <c r="B7680" s="29" t="n">
        <v>45716</v>
      </c>
      <c r="C7680" s="28" t="n">
        <v>23653.18</v>
      </c>
      <c r="D7680" s="28" t="n">
        <v>1540</v>
      </c>
      <c r="E7680" s="28" t="s">
        <v>380</v>
      </c>
    </row>
    <row r="7681" customFormat="false" ht="15" hidden="false" customHeight="false" outlineLevel="0" collapsed="false">
      <c r="A7681" s="28" t="n">
        <v>203</v>
      </c>
      <c r="B7681" s="29" t="n">
        <v>45747</v>
      </c>
      <c r="C7681" s="28" t="n">
        <v>24322.12</v>
      </c>
      <c r="D7681" s="28" t="n">
        <v>885.01</v>
      </c>
      <c r="E7681" s="28" t="s">
        <v>381</v>
      </c>
    </row>
    <row r="7682" customFormat="false" ht="15" hidden="false" customHeight="false" outlineLevel="0" collapsed="false">
      <c r="A7682" s="28" t="n">
        <v>203</v>
      </c>
      <c r="B7682" s="29" t="n">
        <v>45777</v>
      </c>
      <c r="C7682" s="28" t="n">
        <v>25643.21</v>
      </c>
      <c r="D7682" s="28" t="n">
        <v>1540</v>
      </c>
      <c r="E7682" s="28" t="s">
        <v>380</v>
      </c>
    </row>
    <row r="7683" customFormat="false" ht="15" hidden="false" customHeight="false" outlineLevel="0" collapsed="false">
      <c r="A7683" s="28" t="n">
        <v>203</v>
      </c>
      <c r="B7683" s="29" t="n">
        <v>45808</v>
      </c>
      <c r="C7683" s="28" t="n">
        <v>27041.41</v>
      </c>
      <c r="D7683" s="28" t="n">
        <v>1540</v>
      </c>
      <c r="E7683" s="28" t="s">
        <v>380</v>
      </c>
    </row>
    <row r="7684" customFormat="false" ht="15" hidden="false" customHeight="false" outlineLevel="0" collapsed="false">
      <c r="A7684" s="28" t="n">
        <v>203</v>
      </c>
      <c r="B7684" s="29" t="n">
        <v>45838</v>
      </c>
      <c r="C7684" s="28" t="n">
        <v>28148.07</v>
      </c>
      <c r="D7684" s="28" t="n">
        <v>1540</v>
      </c>
      <c r="E7684" s="28" t="s">
        <v>380</v>
      </c>
    </row>
    <row r="7685" customFormat="false" ht="15" hidden="false" customHeight="false" outlineLevel="0" collapsed="false">
      <c r="A7685" s="28" t="n">
        <v>203</v>
      </c>
      <c r="B7685" s="29" t="n">
        <v>45869</v>
      </c>
      <c r="C7685" s="28" t="n">
        <v>29571.45</v>
      </c>
      <c r="D7685" s="28" t="n">
        <v>1540</v>
      </c>
      <c r="E7685" s="28" t="s">
        <v>380</v>
      </c>
    </row>
    <row r="7686" customFormat="false" ht="15" hidden="false" customHeight="false" outlineLevel="0" collapsed="false">
      <c r="A7686" s="28" t="n">
        <v>203</v>
      </c>
      <c r="B7686" s="29" t="n">
        <v>45900</v>
      </c>
      <c r="C7686" s="28" t="n">
        <v>29634.03</v>
      </c>
      <c r="D7686" s="28" t="n">
        <v>381.03</v>
      </c>
      <c r="E7686" s="28" t="s">
        <v>381</v>
      </c>
    </row>
    <row r="7687" customFormat="false" ht="15" hidden="false" customHeight="false" outlineLevel="0" collapsed="false">
      <c r="A7687" s="28" t="n">
        <v>203</v>
      </c>
      <c r="B7687" s="29" t="n">
        <v>45930</v>
      </c>
      <c r="C7687" s="28" t="n">
        <v>30906.35</v>
      </c>
      <c r="D7687" s="28" t="n">
        <v>1540</v>
      </c>
      <c r="E7687" s="28" t="s">
        <v>380</v>
      </c>
    </row>
    <row r="7688" customFormat="false" ht="15" hidden="false" customHeight="false" outlineLevel="0" collapsed="false">
      <c r="A7688" s="28" t="n">
        <v>203</v>
      </c>
      <c r="B7688" s="29" t="n">
        <v>45961</v>
      </c>
      <c r="C7688" s="28" t="n">
        <v>31403.73</v>
      </c>
      <c r="D7688" s="28" t="n">
        <v>876.35</v>
      </c>
      <c r="E7688" s="28" t="s">
        <v>381</v>
      </c>
    </row>
    <row r="7689" customFormat="false" ht="15" hidden="false" customHeight="false" outlineLevel="0" collapsed="false">
      <c r="A7689" s="28" t="n">
        <v>203</v>
      </c>
      <c r="B7689" s="29" t="n">
        <v>45991</v>
      </c>
      <c r="C7689" s="28" t="n">
        <v>32615.83</v>
      </c>
      <c r="D7689" s="28" t="n">
        <v>1540</v>
      </c>
      <c r="E7689" s="28" t="s">
        <v>380</v>
      </c>
    </row>
    <row r="7690" customFormat="false" ht="15" hidden="false" customHeight="false" outlineLevel="0" collapsed="false">
      <c r="A7690" s="28" t="n">
        <v>203</v>
      </c>
      <c r="B7690" s="29" t="n">
        <v>46022</v>
      </c>
      <c r="C7690" s="28" t="n">
        <v>34036.63</v>
      </c>
      <c r="D7690" s="28" t="n">
        <v>1540</v>
      </c>
      <c r="E7690" s="28" t="s">
        <v>380</v>
      </c>
    </row>
    <row r="7691" customFormat="false" ht="15" hidden="false" customHeight="false" outlineLevel="0" collapsed="false">
      <c r="A7691" s="28" t="n">
        <v>203</v>
      </c>
      <c r="B7691" s="29" t="n">
        <v>46053</v>
      </c>
      <c r="C7691" s="28" t="n">
        <v>35462.63</v>
      </c>
      <c r="D7691" s="28" t="n">
        <v>1540</v>
      </c>
      <c r="E7691" s="28" t="s">
        <v>380</v>
      </c>
    </row>
    <row r="7692" customFormat="false" ht="15" hidden="false" customHeight="false" outlineLevel="0" collapsed="false">
      <c r="A7692" s="28" t="n">
        <v>203</v>
      </c>
      <c r="B7692" s="29" t="n">
        <v>46081</v>
      </c>
      <c r="C7692" s="28" t="n">
        <v>36911.46</v>
      </c>
      <c r="D7692" s="28" t="n">
        <v>1540</v>
      </c>
      <c r="E7692" s="28" t="s">
        <v>380</v>
      </c>
    </row>
    <row r="7693" customFormat="false" ht="15" hidden="false" customHeight="false" outlineLevel="0" collapsed="false">
      <c r="A7693" s="28" t="n">
        <v>203</v>
      </c>
      <c r="B7693" s="29" t="n">
        <v>46112</v>
      </c>
      <c r="C7693" s="28" t="n">
        <v>38098.93</v>
      </c>
      <c r="D7693" s="28" t="n">
        <v>1540</v>
      </c>
      <c r="E7693" s="28" t="s">
        <v>380</v>
      </c>
    </row>
    <row r="7694" customFormat="false" ht="15" hidden="false" customHeight="false" outlineLevel="0" collapsed="false">
      <c r="A7694" s="28" t="n">
        <v>203</v>
      </c>
      <c r="B7694" s="29" t="n">
        <v>46142</v>
      </c>
      <c r="C7694" s="28" t="n">
        <v>39218.7</v>
      </c>
      <c r="D7694" s="28" t="n">
        <v>1540</v>
      </c>
      <c r="E7694" s="28" t="s">
        <v>380</v>
      </c>
    </row>
    <row r="7695" customFormat="false" ht="15" hidden="false" customHeight="false" outlineLevel="0" collapsed="false">
      <c r="A7695" s="28" t="n">
        <v>203</v>
      </c>
      <c r="B7695" s="29" t="n">
        <v>46173</v>
      </c>
      <c r="C7695" s="28" t="n">
        <v>40492.5</v>
      </c>
      <c r="D7695" s="28" t="n">
        <v>1540</v>
      </c>
      <c r="E7695" s="28" t="s">
        <v>380</v>
      </c>
    </row>
    <row r="7696" customFormat="false" ht="15" hidden="false" customHeight="false" outlineLevel="0" collapsed="false">
      <c r="A7696" s="28" t="n">
        <v>203</v>
      </c>
      <c r="B7696" s="29" t="n">
        <v>46203</v>
      </c>
      <c r="C7696" s="28" t="n">
        <v>41847.82</v>
      </c>
      <c r="D7696" s="28" t="n">
        <v>1540</v>
      </c>
      <c r="E7696" s="28" t="s">
        <v>380</v>
      </c>
    </row>
    <row r="7697" customFormat="false" ht="15" hidden="false" customHeight="false" outlineLevel="0" collapsed="false">
      <c r="A7697" s="28" t="n">
        <v>203</v>
      </c>
      <c r="B7697" s="29" t="n">
        <v>46234</v>
      </c>
      <c r="C7697" s="28" t="n">
        <v>43160.34</v>
      </c>
      <c r="D7697" s="28" t="n">
        <v>1540</v>
      </c>
      <c r="E7697" s="28" t="s">
        <v>380</v>
      </c>
    </row>
    <row r="7698" customFormat="false" ht="15" hidden="false" customHeight="false" outlineLevel="0" collapsed="false">
      <c r="A7698" s="28" t="n">
        <v>203</v>
      </c>
      <c r="B7698" s="29" t="n">
        <v>46265</v>
      </c>
      <c r="C7698" s="28" t="n">
        <v>44437.94</v>
      </c>
      <c r="D7698" s="28" t="n">
        <v>1540</v>
      </c>
      <c r="E7698" s="28" t="s">
        <v>380</v>
      </c>
    </row>
    <row r="7699" customFormat="false" ht="15" hidden="false" customHeight="false" outlineLevel="0" collapsed="false">
      <c r="A7699" s="28" t="n">
        <v>204</v>
      </c>
      <c r="B7699" s="29" t="n">
        <v>44957</v>
      </c>
      <c r="C7699" s="28" t="n">
        <v>8276.5</v>
      </c>
      <c r="D7699" s="28" t="n">
        <v>1620</v>
      </c>
      <c r="E7699" s="28" t="s">
        <v>380</v>
      </c>
    </row>
    <row r="7700" customFormat="false" ht="15" hidden="false" customHeight="false" outlineLevel="0" collapsed="false">
      <c r="A7700" s="28" t="n">
        <v>204</v>
      </c>
      <c r="B7700" s="29" t="n">
        <v>44985</v>
      </c>
      <c r="C7700" s="28" t="n">
        <v>8614.5</v>
      </c>
      <c r="D7700" s="28" t="n">
        <v>573.96</v>
      </c>
      <c r="E7700" s="28" t="s">
        <v>381</v>
      </c>
    </row>
    <row r="7701" customFormat="false" ht="15" hidden="false" customHeight="false" outlineLevel="0" collapsed="false">
      <c r="A7701" s="28" t="n">
        <v>204</v>
      </c>
      <c r="B7701" s="29" t="n">
        <v>45016</v>
      </c>
      <c r="C7701" s="28" t="n">
        <v>8579.03</v>
      </c>
      <c r="D7701" s="28" t="n">
        <v>0</v>
      </c>
      <c r="E7701" s="28" t="s">
        <v>379</v>
      </c>
    </row>
    <row r="7702" customFormat="false" ht="15" hidden="false" customHeight="false" outlineLevel="0" collapsed="false">
      <c r="A7702" s="28" t="n">
        <v>204</v>
      </c>
      <c r="B7702" s="29" t="n">
        <v>45046</v>
      </c>
      <c r="C7702" s="28" t="n">
        <v>9822.66</v>
      </c>
      <c r="D7702" s="28" t="n">
        <v>1620</v>
      </c>
      <c r="E7702" s="28" t="s">
        <v>380</v>
      </c>
    </row>
    <row r="7703" customFormat="false" ht="15" hidden="false" customHeight="false" outlineLevel="0" collapsed="false">
      <c r="A7703" s="28" t="n">
        <v>204</v>
      </c>
      <c r="B7703" s="29" t="n">
        <v>45077</v>
      </c>
      <c r="C7703" s="28" t="n">
        <v>9811.25</v>
      </c>
      <c r="D7703" s="28" t="n">
        <v>0</v>
      </c>
      <c r="E7703" s="28" t="s">
        <v>379</v>
      </c>
    </row>
    <row r="7704" customFormat="false" ht="15" hidden="false" customHeight="false" outlineLevel="0" collapsed="false">
      <c r="A7704" s="28" t="n">
        <v>204</v>
      </c>
      <c r="B7704" s="29" t="n">
        <v>45107</v>
      </c>
      <c r="C7704" s="28" t="n">
        <v>11166.66</v>
      </c>
      <c r="D7704" s="28" t="n">
        <v>1620</v>
      </c>
      <c r="E7704" s="28" t="s">
        <v>380</v>
      </c>
    </row>
    <row r="7705" customFormat="false" ht="15" hidden="false" customHeight="false" outlineLevel="0" collapsed="false">
      <c r="A7705" s="28" t="n">
        <v>204</v>
      </c>
      <c r="B7705" s="29" t="n">
        <v>45138</v>
      </c>
      <c r="C7705" s="28" t="n">
        <v>12576.54</v>
      </c>
      <c r="D7705" s="28" t="n">
        <v>1620</v>
      </c>
      <c r="E7705" s="28" t="s">
        <v>380</v>
      </c>
    </row>
    <row r="7706" customFormat="false" ht="15" hidden="false" customHeight="false" outlineLevel="0" collapsed="false">
      <c r="A7706" s="28" t="n">
        <v>204</v>
      </c>
      <c r="B7706" s="29" t="n">
        <v>45169</v>
      </c>
      <c r="C7706" s="28" t="n">
        <v>14133.23</v>
      </c>
      <c r="D7706" s="28" t="n">
        <v>1620</v>
      </c>
      <c r="E7706" s="28" t="s">
        <v>380</v>
      </c>
    </row>
    <row r="7707" customFormat="false" ht="15" hidden="false" customHeight="false" outlineLevel="0" collapsed="false">
      <c r="A7707" s="28" t="n">
        <v>204</v>
      </c>
      <c r="B7707" s="29" t="n">
        <v>45199</v>
      </c>
      <c r="C7707" s="28" t="n">
        <v>15458.26</v>
      </c>
      <c r="D7707" s="28" t="n">
        <v>1620</v>
      </c>
      <c r="E7707" s="28" t="s">
        <v>380</v>
      </c>
    </row>
    <row r="7708" customFormat="false" ht="15" hidden="false" customHeight="false" outlineLevel="0" collapsed="false">
      <c r="A7708" s="28" t="n">
        <v>204</v>
      </c>
      <c r="B7708" s="29" t="n">
        <v>45230</v>
      </c>
      <c r="C7708" s="28" t="n">
        <v>16840.12</v>
      </c>
      <c r="D7708" s="28" t="n">
        <v>1620</v>
      </c>
      <c r="E7708" s="28" t="s">
        <v>380</v>
      </c>
    </row>
    <row r="7709" customFormat="false" ht="15" hidden="false" customHeight="false" outlineLevel="0" collapsed="false">
      <c r="A7709" s="28" t="n">
        <v>204</v>
      </c>
      <c r="B7709" s="29" t="n">
        <v>45260</v>
      </c>
      <c r="C7709" s="28" t="n">
        <v>18283.55</v>
      </c>
      <c r="D7709" s="28" t="n">
        <v>1620</v>
      </c>
      <c r="E7709" s="28" t="s">
        <v>380</v>
      </c>
    </row>
    <row r="7710" customFormat="false" ht="15" hidden="false" customHeight="false" outlineLevel="0" collapsed="false">
      <c r="A7710" s="28" t="n">
        <v>204</v>
      </c>
      <c r="B7710" s="29" t="n">
        <v>45291</v>
      </c>
      <c r="C7710" s="28" t="n">
        <v>19857.88</v>
      </c>
      <c r="D7710" s="28" t="n">
        <v>1620</v>
      </c>
      <c r="E7710" s="28" t="s">
        <v>380</v>
      </c>
    </row>
    <row r="7711" customFormat="false" ht="15" hidden="false" customHeight="false" outlineLevel="0" collapsed="false">
      <c r="A7711" s="28" t="n">
        <v>204</v>
      </c>
      <c r="B7711" s="29" t="n">
        <v>45322</v>
      </c>
      <c r="C7711" s="28" t="n">
        <v>21181.52</v>
      </c>
      <c r="D7711" s="28" t="n">
        <v>1620</v>
      </c>
      <c r="E7711" s="28" t="s">
        <v>380</v>
      </c>
    </row>
    <row r="7712" customFormat="false" ht="15" hidden="false" customHeight="false" outlineLevel="0" collapsed="false">
      <c r="A7712" s="28" t="n">
        <v>204</v>
      </c>
      <c r="B7712" s="29" t="n">
        <v>45351</v>
      </c>
      <c r="C7712" s="28" t="n">
        <v>22546.03</v>
      </c>
      <c r="D7712" s="28" t="n">
        <v>1620</v>
      </c>
      <c r="E7712" s="28" t="s">
        <v>380</v>
      </c>
    </row>
    <row r="7713" customFormat="false" ht="15" hidden="false" customHeight="false" outlineLevel="0" collapsed="false">
      <c r="A7713" s="28" t="n">
        <v>204</v>
      </c>
      <c r="B7713" s="29" t="n">
        <v>45382</v>
      </c>
      <c r="C7713" s="28" t="n">
        <v>24028.46</v>
      </c>
      <c r="D7713" s="28" t="n">
        <v>1620</v>
      </c>
      <c r="E7713" s="28" t="s">
        <v>380</v>
      </c>
    </row>
    <row r="7714" customFormat="false" ht="15" hidden="false" customHeight="false" outlineLevel="0" collapsed="false">
      <c r="A7714" s="28" t="n">
        <v>204</v>
      </c>
      <c r="B7714" s="29" t="n">
        <v>45412</v>
      </c>
      <c r="C7714" s="28" t="n">
        <v>25447.89</v>
      </c>
      <c r="D7714" s="28" t="n">
        <v>1620</v>
      </c>
      <c r="E7714" s="28" t="s">
        <v>380</v>
      </c>
    </row>
    <row r="7715" customFormat="false" ht="15" hidden="false" customHeight="false" outlineLevel="0" collapsed="false">
      <c r="A7715" s="28" t="n">
        <v>204</v>
      </c>
      <c r="B7715" s="29" t="n">
        <v>45443</v>
      </c>
      <c r="C7715" s="28" t="n">
        <v>26767.31</v>
      </c>
      <c r="D7715" s="28" t="n">
        <v>1620</v>
      </c>
      <c r="E7715" s="28" t="s">
        <v>380</v>
      </c>
    </row>
    <row r="7716" customFormat="false" ht="15" hidden="false" customHeight="false" outlineLevel="0" collapsed="false">
      <c r="A7716" s="28" t="n">
        <v>204</v>
      </c>
      <c r="B7716" s="29" t="n">
        <v>45473</v>
      </c>
      <c r="C7716" s="28" t="n">
        <v>28260.2</v>
      </c>
      <c r="D7716" s="28" t="n">
        <v>1620</v>
      </c>
      <c r="E7716" s="28" t="s">
        <v>380</v>
      </c>
    </row>
    <row r="7717" customFormat="false" ht="15" hidden="false" customHeight="false" outlineLevel="0" collapsed="false">
      <c r="A7717" s="28" t="n">
        <v>204</v>
      </c>
      <c r="B7717" s="29" t="n">
        <v>45504</v>
      </c>
      <c r="C7717" s="28" t="n">
        <v>29874</v>
      </c>
      <c r="D7717" s="28" t="n">
        <v>1620</v>
      </c>
      <c r="E7717" s="28" t="s">
        <v>380</v>
      </c>
    </row>
    <row r="7718" customFormat="false" ht="15" hidden="false" customHeight="false" outlineLevel="0" collapsed="false">
      <c r="A7718" s="28" t="n">
        <v>204</v>
      </c>
      <c r="B7718" s="29" t="n">
        <v>45535</v>
      </c>
      <c r="C7718" s="28" t="n">
        <v>31141.1</v>
      </c>
      <c r="D7718" s="28" t="n">
        <v>1620</v>
      </c>
      <c r="E7718" s="28" t="s">
        <v>380</v>
      </c>
    </row>
    <row r="7719" customFormat="false" ht="15" hidden="false" customHeight="false" outlineLevel="0" collapsed="false">
      <c r="A7719" s="28" t="n">
        <v>204</v>
      </c>
      <c r="B7719" s="29" t="n">
        <v>45565</v>
      </c>
      <c r="C7719" s="28" t="n">
        <v>31093.84</v>
      </c>
      <c r="D7719" s="28" t="n">
        <v>0</v>
      </c>
      <c r="E7719" s="28" t="s">
        <v>379</v>
      </c>
    </row>
    <row r="7720" customFormat="false" ht="15" hidden="false" customHeight="false" outlineLevel="0" collapsed="false">
      <c r="A7720" s="28" t="n">
        <v>204</v>
      </c>
      <c r="B7720" s="29" t="n">
        <v>45596</v>
      </c>
      <c r="C7720" s="28" t="n">
        <v>31606.47</v>
      </c>
      <c r="D7720" s="28" t="n">
        <v>953.64</v>
      </c>
      <c r="E7720" s="28" t="s">
        <v>381</v>
      </c>
    </row>
    <row r="7721" customFormat="false" ht="15" hidden="false" customHeight="false" outlineLevel="0" collapsed="false">
      <c r="A7721" s="28" t="n">
        <v>204</v>
      </c>
      <c r="B7721" s="29" t="n">
        <v>45626</v>
      </c>
      <c r="C7721" s="28" t="n">
        <v>33002.78</v>
      </c>
      <c r="D7721" s="28" t="n">
        <v>1620</v>
      </c>
      <c r="E7721" s="28" t="s">
        <v>380</v>
      </c>
    </row>
    <row r="7722" customFormat="false" ht="15" hidden="false" customHeight="false" outlineLevel="0" collapsed="false">
      <c r="A7722" s="28" t="n">
        <v>204</v>
      </c>
      <c r="B7722" s="29" t="n">
        <v>45657</v>
      </c>
      <c r="C7722" s="28" t="n">
        <v>34471.21</v>
      </c>
      <c r="D7722" s="28" t="n">
        <v>1620</v>
      </c>
      <c r="E7722" s="28" t="s">
        <v>380</v>
      </c>
    </row>
    <row r="7723" customFormat="false" ht="15" hidden="false" customHeight="false" outlineLevel="0" collapsed="false">
      <c r="A7723" s="28" t="n">
        <v>204</v>
      </c>
      <c r="B7723" s="29" t="n">
        <v>45688</v>
      </c>
      <c r="C7723" s="28" t="n">
        <v>35702.05</v>
      </c>
      <c r="D7723" s="28" t="n">
        <v>1620</v>
      </c>
      <c r="E7723" s="28" t="s">
        <v>380</v>
      </c>
    </row>
    <row r="7724" customFormat="false" ht="15" hidden="false" customHeight="false" outlineLevel="0" collapsed="false">
      <c r="A7724" s="28" t="n">
        <v>204</v>
      </c>
      <c r="B7724" s="29" t="n">
        <v>45716</v>
      </c>
      <c r="C7724" s="28" t="n">
        <v>36857.57</v>
      </c>
      <c r="D7724" s="28" t="n">
        <v>1620</v>
      </c>
      <c r="E7724" s="28" t="s">
        <v>380</v>
      </c>
    </row>
    <row r="7725" customFormat="false" ht="15" hidden="false" customHeight="false" outlineLevel="0" collapsed="false">
      <c r="A7725" s="28" t="n">
        <v>204</v>
      </c>
      <c r="B7725" s="29" t="n">
        <v>45747</v>
      </c>
      <c r="C7725" s="28" t="n">
        <v>38037.38</v>
      </c>
      <c r="D7725" s="28" t="n">
        <v>1620</v>
      </c>
      <c r="E7725" s="28" t="s">
        <v>380</v>
      </c>
    </row>
    <row r="7726" customFormat="false" ht="15" hidden="false" customHeight="false" outlineLevel="0" collapsed="false">
      <c r="A7726" s="28" t="n">
        <v>204</v>
      </c>
      <c r="B7726" s="29" t="n">
        <v>45777</v>
      </c>
      <c r="C7726" s="28" t="n">
        <v>39335.9</v>
      </c>
      <c r="D7726" s="28" t="n">
        <v>1620</v>
      </c>
      <c r="E7726" s="28" t="s">
        <v>380</v>
      </c>
    </row>
    <row r="7727" customFormat="false" ht="15" hidden="false" customHeight="false" outlineLevel="0" collapsed="false">
      <c r="A7727" s="28" t="n">
        <v>204</v>
      </c>
      <c r="B7727" s="29" t="n">
        <v>45808</v>
      </c>
      <c r="C7727" s="28" t="n">
        <v>40735.16</v>
      </c>
      <c r="D7727" s="28" t="n">
        <v>1620</v>
      </c>
      <c r="E7727" s="28" t="s">
        <v>380</v>
      </c>
    </row>
    <row r="7728" customFormat="false" ht="15" hidden="false" customHeight="false" outlineLevel="0" collapsed="false">
      <c r="A7728" s="28" t="n">
        <v>204</v>
      </c>
      <c r="B7728" s="29" t="n">
        <v>45838</v>
      </c>
      <c r="C7728" s="28" t="n">
        <v>41043.86</v>
      </c>
      <c r="D7728" s="28" t="n">
        <v>632.52</v>
      </c>
      <c r="E7728" s="28" t="s">
        <v>381</v>
      </c>
    </row>
    <row r="7729" customFormat="false" ht="15" hidden="false" customHeight="false" outlineLevel="0" collapsed="false">
      <c r="A7729" s="28" t="n">
        <v>204</v>
      </c>
      <c r="B7729" s="29" t="n">
        <v>45869</v>
      </c>
      <c r="C7729" s="28" t="n">
        <v>42575.65</v>
      </c>
      <c r="D7729" s="28" t="n">
        <v>1620</v>
      </c>
      <c r="E7729" s="28" t="s">
        <v>380</v>
      </c>
    </row>
    <row r="7730" customFormat="false" ht="15" hidden="false" customHeight="false" outlineLevel="0" collapsed="false">
      <c r="A7730" s="28" t="n">
        <v>204</v>
      </c>
      <c r="B7730" s="29" t="n">
        <v>45900</v>
      </c>
      <c r="C7730" s="28" t="n">
        <v>43867.32</v>
      </c>
      <c r="D7730" s="28" t="n">
        <v>1620</v>
      </c>
      <c r="E7730" s="28" t="s">
        <v>380</v>
      </c>
    </row>
    <row r="7731" customFormat="false" ht="15" hidden="false" customHeight="false" outlineLevel="0" collapsed="false">
      <c r="A7731" s="28" t="n">
        <v>204</v>
      </c>
      <c r="B7731" s="29" t="n">
        <v>45930</v>
      </c>
      <c r="C7731" s="28" t="n">
        <v>45098.05</v>
      </c>
      <c r="D7731" s="28" t="n">
        <v>1620</v>
      </c>
      <c r="E7731" s="28" t="s">
        <v>380</v>
      </c>
    </row>
    <row r="7732" customFormat="false" ht="15" hidden="false" customHeight="false" outlineLevel="0" collapsed="false">
      <c r="A7732" s="28" t="n">
        <v>204</v>
      </c>
      <c r="B7732" s="29" t="n">
        <v>45961</v>
      </c>
      <c r="C7732" s="28" t="n">
        <v>46495.43</v>
      </c>
      <c r="D7732" s="28" t="n">
        <v>1620</v>
      </c>
      <c r="E7732" s="28" t="s">
        <v>380</v>
      </c>
    </row>
    <row r="7733" customFormat="false" ht="15" hidden="false" customHeight="false" outlineLevel="0" collapsed="false">
      <c r="A7733" s="28" t="n">
        <v>204</v>
      </c>
      <c r="B7733" s="29" t="n">
        <v>45991</v>
      </c>
      <c r="C7733" s="28" t="n">
        <v>48006.7</v>
      </c>
      <c r="D7733" s="28" t="n">
        <v>1620</v>
      </c>
      <c r="E7733" s="28" t="s">
        <v>380</v>
      </c>
    </row>
    <row r="7734" customFormat="false" ht="15" hidden="false" customHeight="false" outlineLevel="0" collapsed="false">
      <c r="A7734" s="28" t="n">
        <v>204</v>
      </c>
      <c r="B7734" s="29" t="n">
        <v>46022</v>
      </c>
      <c r="C7734" s="28" t="n">
        <v>49449.88</v>
      </c>
      <c r="D7734" s="28" t="n">
        <v>1620</v>
      </c>
      <c r="E7734" s="28" t="s">
        <v>380</v>
      </c>
    </row>
    <row r="7735" customFormat="false" ht="15" hidden="false" customHeight="false" outlineLevel="0" collapsed="false">
      <c r="A7735" s="28" t="n">
        <v>204</v>
      </c>
      <c r="B7735" s="29" t="n">
        <v>46053</v>
      </c>
      <c r="C7735" s="28" t="n">
        <v>50794.02</v>
      </c>
      <c r="D7735" s="28" t="n">
        <v>1620</v>
      </c>
      <c r="E7735" s="28" t="s">
        <v>380</v>
      </c>
    </row>
    <row r="7736" customFormat="false" ht="15" hidden="false" customHeight="false" outlineLevel="0" collapsed="false">
      <c r="A7736" s="28" t="n">
        <v>204</v>
      </c>
      <c r="B7736" s="29" t="n">
        <v>46081</v>
      </c>
      <c r="C7736" s="28" t="n">
        <v>52337.12</v>
      </c>
      <c r="D7736" s="28" t="n">
        <v>1620</v>
      </c>
      <c r="E7736" s="28" t="s">
        <v>380</v>
      </c>
    </row>
    <row r="7737" customFormat="false" ht="15" hidden="false" customHeight="false" outlineLevel="0" collapsed="false">
      <c r="A7737" s="28" t="n">
        <v>204</v>
      </c>
      <c r="B7737" s="29" t="n">
        <v>46112</v>
      </c>
      <c r="C7737" s="28" t="n">
        <v>53780.67</v>
      </c>
      <c r="D7737" s="28" t="n">
        <v>1620</v>
      </c>
      <c r="E7737" s="28" t="s">
        <v>380</v>
      </c>
    </row>
    <row r="7738" customFormat="false" ht="15" hidden="false" customHeight="false" outlineLevel="0" collapsed="false">
      <c r="A7738" s="28" t="n">
        <v>204</v>
      </c>
      <c r="B7738" s="29" t="n">
        <v>46142</v>
      </c>
      <c r="C7738" s="28" t="n">
        <v>53730.34</v>
      </c>
      <c r="D7738" s="28" t="n">
        <v>0</v>
      </c>
      <c r="E7738" s="28" t="s">
        <v>379</v>
      </c>
    </row>
    <row r="7739" customFormat="false" ht="15" hidden="false" customHeight="false" outlineLevel="0" collapsed="false">
      <c r="A7739" s="28" t="n">
        <v>204</v>
      </c>
      <c r="B7739" s="29" t="n">
        <v>46173</v>
      </c>
      <c r="C7739" s="28" t="n">
        <v>54401.39</v>
      </c>
      <c r="D7739" s="28" t="n">
        <v>846.94</v>
      </c>
      <c r="E7739" s="28" t="s">
        <v>381</v>
      </c>
    </row>
    <row r="7740" customFormat="false" ht="15" hidden="false" customHeight="false" outlineLevel="0" collapsed="false">
      <c r="A7740" s="28" t="n">
        <v>204</v>
      </c>
      <c r="B7740" s="29" t="n">
        <v>46203</v>
      </c>
      <c r="C7740" s="28" t="n">
        <v>55721.01</v>
      </c>
      <c r="D7740" s="28" t="n">
        <v>1620</v>
      </c>
      <c r="E7740" s="28" t="s">
        <v>380</v>
      </c>
    </row>
    <row r="7741" customFormat="false" ht="15" hidden="false" customHeight="false" outlineLevel="0" collapsed="false">
      <c r="A7741" s="28" t="n">
        <v>204</v>
      </c>
      <c r="B7741" s="29" t="n">
        <v>46234</v>
      </c>
      <c r="C7741" s="28" t="n">
        <v>56915.06</v>
      </c>
      <c r="D7741" s="28" t="n">
        <v>1620</v>
      </c>
      <c r="E7741" s="28" t="s">
        <v>380</v>
      </c>
    </row>
    <row r="7742" customFormat="false" ht="15" hidden="false" customHeight="false" outlineLevel="0" collapsed="false">
      <c r="A7742" s="28" t="n">
        <v>204</v>
      </c>
      <c r="B7742" s="29" t="n">
        <v>46265</v>
      </c>
      <c r="C7742" s="28" t="n">
        <v>58477.45</v>
      </c>
      <c r="D7742" s="28" t="n">
        <v>1620</v>
      </c>
      <c r="E7742" s="28" t="s">
        <v>380</v>
      </c>
    </row>
    <row r="7743" customFormat="false" ht="15" hidden="false" customHeight="false" outlineLevel="0" collapsed="false">
      <c r="A7743" s="28" t="n">
        <v>205</v>
      </c>
      <c r="B7743" s="29" t="n">
        <v>46112</v>
      </c>
      <c r="C7743" s="28" t="n">
        <v>12436.77</v>
      </c>
      <c r="D7743" s="28" t="n">
        <v>1940</v>
      </c>
      <c r="E7743" s="28" t="s">
        <v>380</v>
      </c>
    </row>
    <row r="7744" customFormat="false" ht="15" hidden="false" customHeight="false" outlineLevel="0" collapsed="false">
      <c r="A7744" s="28" t="n">
        <v>205</v>
      </c>
      <c r="B7744" s="29" t="n">
        <v>46142</v>
      </c>
      <c r="C7744" s="28" t="n">
        <v>12986.82</v>
      </c>
      <c r="D7744" s="28" t="n">
        <v>840.55</v>
      </c>
      <c r="E7744" s="28" t="s">
        <v>381</v>
      </c>
    </row>
    <row r="7745" customFormat="false" ht="15" hidden="false" customHeight="false" outlineLevel="0" collapsed="false">
      <c r="A7745" s="28" t="n">
        <v>205</v>
      </c>
      <c r="B7745" s="29" t="n">
        <v>46173</v>
      </c>
      <c r="C7745" s="28" t="n">
        <v>14820.38</v>
      </c>
      <c r="D7745" s="28" t="n">
        <v>760.26</v>
      </c>
      <c r="E7745" s="28" t="s">
        <v>381</v>
      </c>
    </row>
    <row r="7746" customFormat="false" ht="15" hidden="false" customHeight="false" outlineLevel="0" collapsed="false">
      <c r="A7746" s="28" t="n">
        <v>205</v>
      </c>
      <c r="B7746" s="29" t="n">
        <v>46203</v>
      </c>
      <c r="C7746" s="28" t="n">
        <v>15134.09</v>
      </c>
      <c r="D7746" s="28" t="n">
        <v>104.71</v>
      </c>
      <c r="E7746" s="28" t="s">
        <v>381</v>
      </c>
    </row>
    <row r="7747" customFormat="false" ht="15" hidden="false" customHeight="false" outlineLevel="0" collapsed="false">
      <c r="A7747" s="28" t="n">
        <v>205</v>
      </c>
      <c r="B7747" s="29" t="n">
        <v>46234</v>
      </c>
      <c r="C7747" s="28" t="n">
        <v>16778.45</v>
      </c>
      <c r="D7747" s="28" t="n">
        <v>1940</v>
      </c>
      <c r="E7747" s="28" t="s">
        <v>380</v>
      </c>
    </row>
    <row r="7748" customFormat="false" ht="15" hidden="false" customHeight="false" outlineLevel="0" collapsed="false">
      <c r="A7748" s="28" t="n">
        <v>205</v>
      </c>
      <c r="B7748" s="29" t="n">
        <v>46265</v>
      </c>
      <c r="C7748" s="28" t="n">
        <v>18397.29</v>
      </c>
      <c r="D7748" s="28" t="n">
        <v>1940</v>
      </c>
      <c r="E7748" s="28" t="s">
        <v>380</v>
      </c>
    </row>
    <row r="7749" customFormat="false" ht="15" hidden="false" customHeight="false" outlineLevel="0" collapsed="false">
      <c r="A7749" s="28" t="n">
        <v>206</v>
      </c>
      <c r="B7749" s="29" t="n">
        <v>44985</v>
      </c>
      <c r="C7749" s="28" t="n">
        <v>10179.15</v>
      </c>
      <c r="D7749" s="28" t="n">
        <v>1450</v>
      </c>
      <c r="E7749" s="28" t="s">
        <v>380</v>
      </c>
    </row>
    <row r="7750" customFormat="false" ht="15" hidden="false" customHeight="false" outlineLevel="0" collapsed="false">
      <c r="A7750" s="28" t="n">
        <v>206</v>
      </c>
      <c r="B7750" s="29" t="n">
        <v>45016</v>
      </c>
      <c r="C7750" s="28" t="n">
        <v>11613.95</v>
      </c>
      <c r="D7750" s="28" t="n">
        <v>1450</v>
      </c>
      <c r="E7750" s="28" t="s">
        <v>380</v>
      </c>
    </row>
    <row r="7751" customFormat="false" ht="15" hidden="false" customHeight="false" outlineLevel="0" collapsed="false">
      <c r="A7751" s="28" t="n">
        <v>206</v>
      </c>
      <c r="B7751" s="29" t="n">
        <v>45046</v>
      </c>
      <c r="C7751" s="28" t="n">
        <v>12914.74</v>
      </c>
      <c r="D7751" s="28" t="n">
        <v>1450</v>
      </c>
      <c r="E7751" s="28" t="s">
        <v>380</v>
      </c>
    </row>
    <row r="7752" customFormat="false" ht="15" hidden="false" customHeight="false" outlineLevel="0" collapsed="false">
      <c r="A7752" s="28" t="n">
        <v>206</v>
      </c>
      <c r="B7752" s="29" t="n">
        <v>45077</v>
      </c>
      <c r="C7752" s="28" t="n">
        <v>14277.54</v>
      </c>
      <c r="D7752" s="28" t="n">
        <v>1450</v>
      </c>
      <c r="E7752" s="28" t="s">
        <v>380</v>
      </c>
    </row>
    <row r="7753" customFormat="false" ht="15" hidden="false" customHeight="false" outlineLevel="0" collapsed="false">
      <c r="A7753" s="28" t="n">
        <v>206</v>
      </c>
      <c r="B7753" s="29" t="n">
        <v>45107</v>
      </c>
      <c r="C7753" s="28" t="n">
        <v>15562.89</v>
      </c>
      <c r="D7753" s="28" t="n">
        <v>1450</v>
      </c>
      <c r="E7753" s="28" t="s">
        <v>380</v>
      </c>
    </row>
    <row r="7754" customFormat="false" ht="15" hidden="false" customHeight="false" outlineLevel="0" collapsed="false">
      <c r="A7754" s="28" t="n">
        <v>206</v>
      </c>
      <c r="B7754" s="29" t="n">
        <v>45138</v>
      </c>
      <c r="C7754" s="28" t="n">
        <v>15187.92</v>
      </c>
      <c r="D7754" s="28" t="n">
        <v>0</v>
      </c>
      <c r="E7754" s="28" t="s">
        <v>379</v>
      </c>
    </row>
    <row r="7755" customFormat="false" ht="15" hidden="false" customHeight="false" outlineLevel="0" collapsed="false">
      <c r="A7755" s="28" t="n">
        <v>206</v>
      </c>
      <c r="B7755" s="29" t="n">
        <v>45169</v>
      </c>
      <c r="C7755" s="28" t="n">
        <v>16276.61</v>
      </c>
      <c r="D7755" s="28" t="n">
        <v>1450</v>
      </c>
      <c r="E7755" s="28" t="s">
        <v>380</v>
      </c>
    </row>
    <row r="7756" customFormat="false" ht="15" hidden="false" customHeight="false" outlineLevel="0" collapsed="false">
      <c r="A7756" s="28" t="n">
        <v>206</v>
      </c>
      <c r="B7756" s="29" t="n">
        <v>45199</v>
      </c>
      <c r="C7756" s="28" t="n">
        <v>17634.16</v>
      </c>
      <c r="D7756" s="28" t="n">
        <v>1450</v>
      </c>
      <c r="E7756" s="28" t="s">
        <v>380</v>
      </c>
    </row>
    <row r="7757" customFormat="false" ht="15" hidden="false" customHeight="false" outlineLevel="0" collapsed="false">
      <c r="A7757" s="28" t="n">
        <v>206</v>
      </c>
      <c r="B7757" s="29" t="n">
        <v>45230</v>
      </c>
      <c r="C7757" s="28" t="n">
        <v>18999.53</v>
      </c>
      <c r="D7757" s="28" t="n">
        <v>1450</v>
      </c>
      <c r="E7757" s="28" t="s">
        <v>380</v>
      </c>
    </row>
    <row r="7758" customFormat="false" ht="15" hidden="false" customHeight="false" outlineLevel="0" collapsed="false">
      <c r="A7758" s="28" t="n">
        <v>206</v>
      </c>
      <c r="B7758" s="29" t="n">
        <v>45260</v>
      </c>
      <c r="C7758" s="28" t="n">
        <v>19103.63</v>
      </c>
      <c r="D7758" s="28" t="n">
        <v>488.51</v>
      </c>
      <c r="E7758" s="28" t="s">
        <v>381</v>
      </c>
    </row>
    <row r="7759" customFormat="false" ht="15" hidden="false" customHeight="false" outlineLevel="0" collapsed="false">
      <c r="A7759" s="28" t="n">
        <v>206</v>
      </c>
      <c r="B7759" s="29" t="n">
        <v>45291</v>
      </c>
      <c r="C7759" s="28" t="n">
        <v>20387.16</v>
      </c>
      <c r="D7759" s="28" t="n">
        <v>1450</v>
      </c>
      <c r="E7759" s="28" t="s">
        <v>380</v>
      </c>
    </row>
    <row r="7760" customFormat="false" ht="15" hidden="false" customHeight="false" outlineLevel="0" collapsed="false">
      <c r="A7760" s="28" t="n">
        <v>206</v>
      </c>
      <c r="B7760" s="29" t="n">
        <v>45322</v>
      </c>
      <c r="C7760" s="28" t="n">
        <v>21665.07</v>
      </c>
      <c r="D7760" s="28" t="n">
        <v>1450</v>
      </c>
      <c r="E7760" s="28" t="s">
        <v>380</v>
      </c>
    </row>
    <row r="7761" customFormat="false" ht="15" hidden="false" customHeight="false" outlineLevel="0" collapsed="false">
      <c r="A7761" s="28" t="n">
        <v>206</v>
      </c>
      <c r="B7761" s="29" t="n">
        <v>45351</v>
      </c>
      <c r="C7761" s="28" t="n">
        <v>22930.5</v>
      </c>
      <c r="D7761" s="28" t="n">
        <v>1450</v>
      </c>
      <c r="E7761" s="28" t="s">
        <v>380</v>
      </c>
    </row>
    <row r="7762" customFormat="false" ht="15" hidden="false" customHeight="false" outlineLevel="0" collapsed="false">
      <c r="A7762" s="28" t="n">
        <v>206</v>
      </c>
      <c r="B7762" s="29" t="n">
        <v>45382</v>
      </c>
      <c r="C7762" s="28" t="n">
        <v>24000.09</v>
      </c>
      <c r="D7762" s="28" t="n">
        <v>1450</v>
      </c>
      <c r="E7762" s="28" t="s">
        <v>380</v>
      </c>
    </row>
    <row r="7763" customFormat="false" ht="15" hidden="false" customHeight="false" outlineLevel="0" collapsed="false">
      <c r="A7763" s="28" t="n">
        <v>206</v>
      </c>
      <c r="B7763" s="29" t="n">
        <v>45412</v>
      </c>
      <c r="C7763" s="28" t="n">
        <v>25098.4</v>
      </c>
      <c r="D7763" s="28" t="n">
        <v>1450</v>
      </c>
      <c r="E7763" s="28" t="s">
        <v>380</v>
      </c>
    </row>
    <row r="7764" customFormat="false" ht="15" hidden="false" customHeight="false" outlineLevel="0" collapsed="false">
      <c r="A7764" s="28" t="n">
        <v>206</v>
      </c>
      <c r="B7764" s="29" t="n">
        <v>45443</v>
      </c>
      <c r="C7764" s="28" t="n">
        <v>26228.52</v>
      </c>
      <c r="D7764" s="28" t="n">
        <v>1450</v>
      </c>
      <c r="E7764" s="28" t="s">
        <v>380</v>
      </c>
    </row>
    <row r="7765" customFormat="false" ht="15" hidden="false" customHeight="false" outlineLevel="0" collapsed="false">
      <c r="A7765" s="28" t="n">
        <v>206</v>
      </c>
      <c r="B7765" s="29" t="n">
        <v>45473</v>
      </c>
      <c r="C7765" s="28" t="n">
        <v>27393.24</v>
      </c>
      <c r="D7765" s="28" t="n">
        <v>1450</v>
      </c>
      <c r="E7765" s="28" t="s">
        <v>380</v>
      </c>
    </row>
    <row r="7766" customFormat="false" ht="15" hidden="false" customHeight="false" outlineLevel="0" collapsed="false">
      <c r="A7766" s="28" t="n">
        <v>206</v>
      </c>
      <c r="B7766" s="29" t="n">
        <v>45504</v>
      </c>
      <c r="C7766" s="28" t="n">
        <v>28573.97</v>
      </c>
      <c r="D7766" s="28" t="n">
        <v>1450</v>
      </c>
      <c r="E7766" s="28" t="s">
        <v>380</v>
      </c>
    </row>
    <row r="7767" customFormat="false" ht="15" hidden="false" customHeight="false" outlineLevel="0" collapsed="false">
      <c r="A7767" s="28" t="n">
        <v>206</v>
      </c>
      <c r="B7767" s="29" t="n">
        <v>45535</v>
      </c>
      <c r="C7767" s="28" t="n">
        <v>29748.61</v>
      </c>
      <c r="D7767" s="28" t="n">
        <v>1450</v>
      </c>
      <c r="E7767" s="28" t="s">
        <v>380</v>
      </c>
    </row>
    <row r="7768" customFormat="false" ht="15" hidden="false" customHeight="false" outlineLevel="0" collapsed="false">
      <c r="A7768" s="28" t="n">
        <v>206</v>
      </c>
      <c r="B7768" s="29" t="n">
        <v>45565</v>
      </c>
      <c r="C7768" s="28" t="n">
        <v>29424.72</v>
      </c>
      <c r="D7768" s="28" t="n">
        <v>0</v>
      </c>
      <c r="E7768" s="28" t="s">
        <v>379</v>
      </c>
    </row>
    <row r="7769" customFormat="false" ht="15" hidden="false" customHeight="false" outlineLevel="0" collapsed="false">
      <c r="A7769" s="28" t="n">
        <v>206</v>
      </c>
      <c r="B7769" s="29" t="n">
        <v>45596</v>
      </c>
      <c r="C7769" s="28" t="n">
        <v>30508.47</v>
      </c>
      <c r="D7769" s="28" t="n">
        <v>1450</v>
      </c>
      <c r="E7769" s="28" t="s">
        <v>380</v>
      </c>
    </row>
    <row r="7770" customFormat="false" ht="15" hidden="false" customHeight="false" outlineLevel="0" collapsed="false">
      <c r="A7770" s="28" t="n">
        <v>206</v>
      </c>
      <c r="B7770" s="29" t="n">
        <v>45626</v>
      </c>
      <c r="C7770" s="28" t="n">
        <v>31854.67</v>
      </c>
      <c r="D7770" s="28" t="n">
        <v>1450</v>
      </c>
      <c r="E7770" s="28" t="s">
        <v>380</v>
      </c>
    </row>
    <row r="7771" customFormat="false" ht="15" hidden="false" customHeight="false" outlineLevel="0" collapsed="false">
      <c r="A7771" s="28" t="n">
        <v>206</v>
      </c>
      <c r="B7771" s="29" t="n">
        <v>45657</v>
      </c>
      <c r="C7771" s="28" t="n">
        <v>32426.7</v>
      </c>
      <c r="D7771" s="28" t="n">
        <v>947.67</v>
      </c>
      <c r="E7771" s="28" t="s">
        <v>381</v>
      </c>
    </row>
    <row r="7772" customFormat="false" ht="15" hidden="false" customHeight="false" outlineLevel="0" collapsed="false">
      <c r="A7772" s="28" t="n">
        <v>206</v>
      </c>
      <c r="B7772" s="29" t="n">
        <v>45688</v>
      </c>
      <c r="C7772" s="28" t="n">
        <v>33564.85</v>
      </c>
      <c r="D7772" s="28" t="n">
        <v>1450</v>
      </c>
      <c r="E7772" s="28" t="s">
        <v>380</v>
      </c>
    </row>
    <row r="7773" customFormat="false" ht="15" hidden="false" customHeight="false" outlineLevel="0" collapsed="false">
      <c r="A7773" s="28" t="n">
        <v>206</v>
      </c>
      <c r="B7773" s="29" t="n">
        <v>45716</v>
      </c>
      <c r="C7773" s="28" t="n">
        <v>35004.62</v>
      </c>
      <c r="D7773" s="28" t="n">
        <v>1450</v>
      </c>
      <c r="E7773" s="28" t="s">
        <v>380</v>
      </c>
    </row>
    <row r="7774" customFormat="false" ht="15" hidden="false" customHeight="false" outlineLevel="0" collapsed="false">
      <c r="A7774" s="28" t="n">
        <v>206</v>
      </c>
      <c r="B7774" s="29" t="n">
        <v>45747</v>
      </c>
      <c r="C7774" s="28" t="n">
        <v>36262.05</v>
      </c>
      <c r="D7774" s="28" t="n">
        <v>1450</v>
      </c>
      <c r="E7774" s="28" t="s">
        <v>380</v>
      </c>
    </row>
    <row r="7775" customFormat="false" ht="15" hidden="false" customHeight="false" outlineLevel="0" collapsed="false">
      <c r="A7775" s="28" t="n">
        <v>206</v>
      </c>
      <c r="B7775" s="29" t="n">
        <v>45777</v>
      </c>
      <c r="C7775" s="28" t="n">
        <v>37430.41</v>
      </c>
      <c r="D7775" s="28" t="n">
        <v>1450</v>
      </c>
      <c r="E7775" s="28" t="s">
        <v>380</v>
      </c>
    </row>
    <row r="7776" customFormat="false" ht="15" hidden="false" customHeight="false" outlineLevel="0" collapsed="false">
      <c r="A7776" s="28" t="n">
        <v>206</v>
      </c>
      <c r="B7776" s="29" t="n">
        <v>45808</v>
      </c>
      <c r="C7776" s="28" t="n">
        <v>38761.7</v>
      </c>
      <c r="D7776" s="28" t="n">
        <v>1450</v>
      </c>
      <c r="E7776" s="28" t="s">
        <v>380</v>
      </c>
    </row>
    <row r="7777" customFormat="false" ht="15" hidden="false" customHeight="false" outlineLevel="0" collapsed="false">
      <c r="A7777" s="28" t="n">
        <v>206</v>
      </c>
      <c r="B7777" s="29" t="n">
        <v>45838</v>
      </c>
      <c r="C7777" s="28" t="n">
        <v>39258.47</v>
      </c>
      <c r="D7777" s="28" t="n">
        <v>670.06</v>
      </c>
      <c r="E7777" s="28" t="s">
        <v>381</v>
      </c>
    </row>
    <row r="7778" customFormat="false" ht="15" hidden="false" customHeight="false" outlineLevel="0" collapsed="false">
      <c r="A7778" s="28" t="n">
        <v>206</v>
      </c>
      <c r="B7778" s="29" t="n">
        <v>45869</v>
      </c>
      <c r="C7778" s="28" t="n">
        <v>39901.16</v>
      </c>
      <c r="D7778" s="28" t="n">
        <v>755.22</v>
      </c>
      <c r="E7778" s="28" t="s">
        <v>381</v>
      </c>
    </row>
    <row r="7779" customFormat="false" ht="15" hidden="false" customHeight="false" outlineLevel="0" collapsed="false">
      <c r="A7779" s="28" t="n">
        <v>206</v>
      </c>
      <c r="B7779" s="29" t="n">
        <v>45900</v>
      </c>
      <c r="C7779" s="28" t="n">
        <v>40012.94</v>
      </c>
      <c r="D7779" s="28" t="n">
        <v>461.84</v>
      </c>
      <c r="E7779" s="28" t="s">
        <v>381</v>
      </c>
    </row>
    <row r="7780" customFormat="false" ht="15" hidden="false" customHeight="false" outlineLevel="0" collapsed="false">
      <c r="A7780" s="28" t="n">
        <v>206</v>
      </c>
      <c r="B7780" s="29" t="n">
        <v>45930</v>
      </c>
      <c r="C7780" s="28" t="n">
        <v>41221.96</v>
      </c>
      <c r="D7780" s="28" t="n">
        <v>1450</v>
      </c>
      <c r="E7780" s="28" t="s">
        <v>380</v>
      </c>
    </row>
    <row r="7781" customFormat="false" ht="15" hidden="false" customHeight="false" outlineLevel="0" collapsed="false">
      <c r="A7781" s="28" t="n">
        <v>206</v>
      </c>
      <c r="B7781" s="29" t="n">
        <v>45961</v>
      </c>
      <c r="C7781" s="28" t="n">
        <v>41862.59</v>
      </c>
      <c r="D7781" s="28" t="n">
        <v>850.32</v>
      </c>
      <c r="E7781" s="28" t="s">
        <v>381</v>
      </c>
    </row>
    <row r="7782" customFormat="false" ht="15" hidden="false" customHeight="false" outlineLevel="0" collapsed="false">
      <c r="A7782" s="28" t="n">
        <v>206</v>
      </c>
      <c r="B7782" s="29" t="n">
        <v>45991</v>
      </c>
      <c r="C7782" s="28" t="n">
        <v>43212.73</v>
      </c>
      <c r="D7782" s="28" t="n">
        <v>1450</v>
      </c>
      <c r="E7782" s="28" t="s">
        <v>380</v>
      </c>
    </row>
    <row r="7783" customFormat="false" ht="15" hidden="false" customHeight="false" outlineLevel="0" collapsed="false">
      <c r="A7783" s="28" t="n">
        <v>206</v>
      </c>
      <c r="B7783" s="29" t="n">
        <v>46022</v>
      </c>
      <c r="C7783" s="28" t="n">
        <v>44345.44</v>
      </c>
      <c r="D7783" s="28" t="n">
        <v>1450</v>
      </c>
      <c r="E7783" s="28" t="s">
        <v>380</v>
      </c>
    </row>
    <row r="7784" customFormat="false" ht="15" hidden="false" customHeight="false" outlineLevel="0" collapsed="false">
      <c r="A7784" s="28" t="n">
        <v>206</v>
      </c>
      <c r="B7784" s="29" t="n">
        <v>46053</v>
      </c>
      <c r="C7784" s="28" t="n">
        <v>45620.17</v>
      </c>
      <c r="D7784" s="28" t="n">
        <v>1450</v>
      </c>
      <c r="E7784" s="28" t="s">
        <v>380</v>
      </c>
    </row>
    <row r="7785" customFormat="false" ht="15" hidden="false" customHeight="false" outlineLevel="0" collapsed="false">
      <c r="A7785" s="28" t="n">
        <v>206</v>
      </c>
      <c r="B7785" s="29" t="n">
        <v>46081</v>
      </c>
      <c r="C7785" s="28" t="n">
        <v>46756.27</v>
      </c>
      <c r="D7785" s="28" t="n">
        <v>1450</v>
      </c>
      <c r="E7785" s="28" t="s">
        <v>380</v>
      </c>
    </row>
    <row r="7786" customFormat="false" ht="15" hidden="false" customHeight="false" outlineLevel="0" collapsed="false">
      <c r="A7786" s="28" t="n">
        <v>206</v>
      </c>
      <c r="B7786" s="29" t="n">
        <v>46112</v>
      </c>
      <c r="C7786" s="28" t="n">
        <v>48029.19</v>
      </c>
      <c r="D7786" s="28" t="n">
        <v>1450</v>
      </c>
      <c r="E7786" s="28" t="s">
        <v>380</v>
      </c>
    </row>
    <row r="7787" customFormat="false" ht="15" hidden="false" customHeight="false" outlineLevel="0" collapsed="false">
      <c r="A7787" s="28" t="n">
        <v>206</v>
      </c>
      <c r="B7787" s="29" t="n">
        <v>46142</v>
      </c>
      <c r="C7787" s="28" t="n">
        <v>49054.62</v>
      </c>
      <c r="D7787" s="28" t="n">
        <v>1450</v>
      </c>
      <c r="E7787" s="28" t="s">
        <v>380</v>
      </c>
    </row>
    <row r="7788" customFormat="false" ht="15" hidden="false" customHeight="false" outlineLevel="0" collapsed="false">
      <c r="A7788" s="28" t="n">
        <v>206</v>
      </c>
      <c r="B7788" s="29" t="n">
        <v>46173</v>
      </c>
      <c r="C7788" s="28" t="n">
        <v>50201.59</v>
      </c>
      <c r="D7788" s="28" t="n">
        <v>1450</v>
      </c>
      <c r="E7788" s="28" t="s">
        <v>380</v>
      </c>
    </row>
    <row r="7789" customFormat="false" ht="15" hidden="false" customHeight="false" outlineLevel="0" collapsed="false">
      <c r="A7789" s="28" t="n">
        <v>206</v>
      </c>
      <c r="B7789" s="29" t="n">
        <v>46203</v>
      </c>
      <c r="C7789" s="28" t="n">
        <v>51311.94</v>
      </c>
      <c r="D7789" s="28" t="n">
        <v>1450</v>
      </c>
      <c r="E7789" s="28" t="s">
        <v>380</v>
      </c>
    </row>
    <row r="7790" customFormat="false" ht="15" hidden="false" customHeight="false" outlineLevel="0" collapsed="false">
      <c r="A7790" s="28" t="n">
        <v>206</v>
      </c>
      <c r="B7790" s="29" t="n">
        <v>46234</v>
      </c>
      <c r="C7790" s="28" t="n">
        <v>52562.45</v>
      </c>
      <c r="D7790" s="28" t="n">
        <v>1450</v>
      </c>
      <c r="E7790" s="28" t="s">
        <v>380</v>
      </c>
    </row>
    <row r="7791" customFormat="false" ht="15" hidden="false" customHeight="false" outlineLevel="0" collapsed="false">
      <c r="A7791" s="28" t="n">
        <v>206</v>
      </c>
      <c r="B7791" s="29" t="n">
        <v>46265</v>
      </c>
      <c r="C7791" s="28" t="n">
        <v>53663.17</v>
      </c>
      <c r="D7791" s="28" t="n">
        <v>1450</v>
      </c>
      <c r="E7791" s="28" t="s">
        <v>380</v>
      </c>
    </row>
    <row r="7792" customFormat="false" ht="15" hidden="false" customHeight="false" outlineLevel="0" collapsed="false">
      <c r="A7792" s="28" t="n">
        <v>207</v>
      </c>
      <c r="B7792" s="29" t="n">
        <v>45169</v>
      </c>
      <c r="C7792" s="28" t="n">
        <v>6802.94</v>
      </c>
      <c r="D7792" s="28" t="n">
        <v>1570</v>
      </c>
      <c r="E7792" s="28" t="s">
        <v>380</v>
      </c>
    </row>
    <row r="7793" customFormat="false" ht="15" hidden="false" customHeight="false" outlineLevel="0" collapsed="false">
      <c r="A7793" s="28" t="n">
        <v>207</v>
      </c>
      <c r="B7793" s="29" t="n">
        <v>45199</v>
      </c>
      <c r="C7793" s="28" t="n">
        <v>8289.72</v>
      </c>
      <c r="D7793" s="28" t="n">
        <v>1570</v>
      </c>
      <c r="E7793" s="28" t="s">
        <v>380</v>
      </c>
    </row>
    <row r="7794" customFormat="false" ht="15" hidden="false" customHeight="false" outlineLevel="0" collapsed="false">
      <c r="A7794" s="28" t="n">
        <v>207</v>
      </c>
      <c r="B7794" s="29" t="n">
        <v>45230</v>
      </c>
      <c r="C7794" s="28" t="n">
        <v>8168.41</v>
      </c>
      <c r="D7794" s="28" t="n">
        <v>0</v>
      </c>
      <c r="E7794" s="28" t="s">
        <v>379</v>
      </c>
    </row>
    <row r="7795" customFormat="false" ht="15" hidden="false" customHeight="false" outlineLevel="0" collapsed="false">
      <c r="A7795" s="28" t="n">
        <v>207</v>
      </c>
      <c r="B7795" s="29" t="n">
        <v>45260</v>
      </c>
      <c r="C7795" s="28" t="n">
        <v>9689.73</v>
      </c>
      <c r="D7795" s="28" t="n">
        <v>1570</v>
      </c>
      <c r="E7795" s="28" t="s">
        <v>380</v>
      </c>
    </row>
    <row r="7796" customFormat="false" ht="15" hidden="false" customHeight="false" outlineLevel="0" collapsed="false">
      <c r="A7796" s="28" t="n">
        <v>207</v>
      </c>
      <c r="B7796" s="29" t="n">
        <v>45291</v>
      </c>
      <c r="C7796" s="28" t="n">
        <v>10845.49</v>
      </c>
      <c r="D7796" s="28" t="n">
        <v>1570</v>
      </c>
      <c r="E7796" s="28" t="s">
        <v>380</v>
      </c>
    </row>
    <row r="7797" customFormat="false" ht="15" hidden="false" customHeight="false" outlineLevel="0" collapsed="false">
      <c r="A7797" s="28" t="n">
        <v>207</v>
      </c>
      <c r="B7797" s="29" t="n">
        <v>45322</v>
      </c>
      <c r="C7797" s="28" t="n">
        <v>12172.21</v>
      </c>
      <c r="D7797" s="28" t="n">
        <v>1570</v>
      </c>
      <c r="E7797" s="28" t="s">
        <v>380</v>
      </c>
    </row>
    <row r="7798" customFormat="false" ht="15" hidden="false" customHeight="false" outlineLevel="0" collapsed="false">
      <c r="A7798" s="28" t="n">
        <v>207</v>
      </c>
      <c r="B7798" s="29" t="n">
        <v>45351</v>
      </c>
      <c r="C7798" s="28" t="n">
        <v>12567.14</v>
      </c>
      <c r="D7798" s="28" t="n">
        <v>668.79</v>
      </c>
      <c r="E7798" s="28" t="s">
        <v>381</v>
      </c>
    </row>
    <row r="7799" customFormat="false" ht="15" hidden="false" customHeight="false" outlineLevel="0" collapsed="false">
      <c r="A7799" s="28" t="n">
        <v>207</v>
      </c>
      <c r="B7799" s="29" t="n">
        <v>45382</v>
      </c>
      <c r="C7799" s="28" t="n">
        <v>13717.55</v>
      </c>
      <c r="D7799" s="28" t="n">
        <v>1570</v>
      </c>
      <c r="E7799" s="28" t="s">
        <v>380</v>
      </c>
    </row>
    <row r="7800" customFormat="false" ht="15" hidden="false" customHeight="false" outlineLevel="0" collapsed="false">
      <c r="A7800" s="28" t="n">
        <v>207</v>
      </c>
      <c r="B7800" s="29" t="n">
        <v>45412</v>
      </c>
      <c r="C7800" s="28" t="n">
        <v>14093.29</v>
      </c>
      <c r="D7800" s="28" t="n">
        <v>680.81</v>
      </c>
      <c r="E7800" s="28" t="s">
        <v>381</v>
      </c>
    </row>
    <row r="7801" customFormat="false" ht="15" hidden="false" customHeight="false" outlineLevel="0" collapsed="false">
      <c r="A7801" s="28" t="n">
        <v>207</v>
      </c>
      <c r="B7801" s="29" t="n">
        <v>45443</v>
      </c>
      <c r="C7801" s="28" t="n">
        <v>15200.09</v>
      </c>
      <c r="D7801" s="28" t="n">
        <v>1570</v>
      </c>
      <c r="E7801" s="28" t="s">
        <v>380</v>
      </c>
    </row>
    <row r="7802" customFormat="false" ht="15" hidden="false" customHeight="false" outlineLevel="0" collapsed="false">
      <c r="A7802" s="28" t="n">
        <v>207</v>
      </c>
      <c r="B7802" s="29" t="n">
        <v>45473</v>
      </c>
      <c r="C7802" s="28" t="n">
        <v>16345.81</v>
      </c>
      <c r="D7802" s="28" t="n">
        <v>1570</v>
      </c>
      <c r="E7802" s="28" t="s">
        <v>380</v>
      </c>
    </row>
    <row r="7803" customFormat="false" ht="15" hidden="false" customHeight="false" outlineLevel="0" collapsed="false">
      <c r="A7803" s="28" t="n">
        <v>207</v>
      </c>
      <c r="B7803" s="29" t="n">
        <v>45504</v>
      </c>
      <c r="C7803" s="28" t="n">
        <v>17128.44</v>
      </c>
      <c r="D7803" s="28" t="n">
        <v>899.27</v>
      </c>
      <c r="E7803" s="28" t="s">
        <v>381</v>
      </c>
    </row>
    <row r="7804" customFormat="false" ht="15" hidden="false" customHeight="false" outlineLevel="0" collapsed="false">
      <c r="A7804" s="28" t="n">
        <v>207</v>
      </c>
      <c r="B7804" s="29" t="n">
        <v>45535</v>
      </c>
      <c r="C7804" s="28" t="n">
        <v>17763.96</v>
      </c>
      <c r="D7804" s="28" t="n">
        <v>1061.04</v>
      </c>
      <c r="E7804" s="28" t="s">
        <v>381</v>
      </c>
    </row>
    <row r="7805" customFormat="false" ht="15" hidden="false" customHeight="false" outlineLevel="0" collapsed="false">
      <c r="A7805" s="28" t="n">
        <v>207</v>
      </c>
      <c r="B7805" s="29" t="n">
        <v>45565</v>
      </c>
      <c r="C7805" s="28" t="n">
        <v>18964.79</v>
      </c>
      <c r="D7805" s="28" t="n">
        <v>1570</v>
      </c>
      <c r="E7805" s="28" t="s">
        <v>380</v>
      </c>
    </row>
    <row r="7806" customFormat="false" ht="15" hidden="false" customHeight="false" outlineLevel="0" collapsed="false">
      <c r="A7806" s="28" t="n">
        <v>207</v>
      </c>
      <c r="B7806" s="29" t="n">
        <v>45596</v>
      </c>
      <c r="C7806" s="28" t="n">
        <v>20410.23</v>
      </c>
      <c r="D7806" s="28" t="n">
        <v>1570</v>
      </c>
      <c r="E7806" s="28" t="s">
        <v>380</v>
      </c>
    </row>
    <row r="7807" customFormat="false" ht="15" hidden="false" customHeight="false" outlineLevel="0" collapsed="false">
      <c r="A7807" s="28" t="n">
        <v>207</v>
      </c>
      <c r="B7807" s="29" t="n">
        <v>45626</v>
      </c>
      <c r="C7807" s="28" t="n">
        <v>21911.16</v>
      </c>
      <c r="D7807" s="28" t="n">
        <v>1570</v>
      </c>
      <c r="E7807" s="28" t="s">
        <v>380</v>
      </c>
    </row>
    <row r="7808" customFormat="false" ht="15" hidden="false" customHeight="false" outlineLevel="0" collapsed="false">
      <c r="A7808" s="28" t="n">
        <v>207</v>
      </c>
      <c r="B7808" s="29" t="n">
        <v>45657</v>
      </c>
      <c r="C7808" s="28" t="n">
        <v>23031.39</v>
      </c>
      <c r="D7808" s="28" t="n">
        <v>1570</v>
      </c>
      <c r="E7808" s="28" t="s">
        <v>380</v>
      </c>
    </row>
    <row r="7809" customFormat="false" ht="15" hidden="false" customHeight="false" outlineLevel="0" collapsed="false">
      <c r="A7809" s="28" t="n">
        <v>207</v>
      </c>
      <c r="B7809" s="29" t="n">
        <v>45688</v>
      </c>
      <c r="C7809" s="28" t="n">
        <v>24216.04</v>
      </c>
      <c r="D7809" s="28" t="n">
        <v>1570</v>
      </c>
      <c r="E7809" s="28" t="s">
        <v>380</v>
      </c>
    </row>
    <row r="7810" customFormat="false" ht="15" hidden="false" customHeight="false" outlineLevel="0" collapsed="false">
      <c r="A7810" s="28" t="n">
        <v>207</v>
      </c>
      <c r="B7810" s="29" t="n">
        <v>45716</v>
      </c>
      <c r="C7810" s="28" t="n">
        <v>25372.91</v>
      </c>
      <c r="D7810" s="28" t="n">
        <v>482.88</v>
      </c>
      <c r="E7810" s="28" t="s">
        <v>379</v>
      </c>
    </row>
    <row r="7811" customFormat="false" ht="15" hidden="false" customHeight="false" outlineLevel="0" collapsed="false">
      <c r="A7811" s="28" t="n">
        <v>207</v>
      </c>
      <c r="B7811" s="29" t="n">
        <v>45747</v>
      </c>
      <c r="C7811" s="28" t="n">
        <v>26646.99</v>
      </c>
      <c r="D7811" s="28" t="n">
        <v>146.88</v>
      </c>
      <c r="E7811" s="28" t="s">
        <v>379</v>
      </c>
    </row>
    <row r="7812" customFormat="false" ht="15" hidden="false" customHeight="false" outlineLevel="0" collapsed="false">
      <c r="A7812" s="28" t="n">
        <v>207</v>
      </c>
      <c r="B7812" s="29" t="n">
        <v>45777</v>
      </c>
      <c r="C7812" s="28" t="n">
        <v>27989.53</v>
      </c>
      <c r="D7812" s="28" t="n">
        <v>1570</v>
      </c>
      <c r="E7812" s="28" t="s">
        <v>380</v>
      </c>
    </row>
    <row r="7813" customFormat="false" ht="15" hidden="false" customHeight="false" outlineLevel="0" collapsed="false">
      <c r="A7813" s="28" t="n">
        <v>207</v>
      </c>
      <c r="B7813" s="29" t="n">
        <v>45808</v>
      </c>
      <c r="C7813" s="28" t="n">
        <v>29238.28</v>
      </c>
      <c r="D7813" s="28" t="n">
        <v>1570</v>
      </c>
      <c r="E7813" s="28" t="s">
        <v>380</v>
      </c>
    </row>
    <row r="7814" customFormat="false" ht="15" hidden="false" customHeight="false" outlineLevel="0" collapsed="false">
      <c r="A7814" s="28" t="n">
        <v>207</v>
      </c>
      <c r="B7814" s="29" t="n">
        <v>45838</v>
      </c>
      <c r="C7814" s="28" t="n">
        <v>30754.12</v>
      </c>
      <c r="D7814" s="28" t="n">
        <v>1570</v>
      </c>
      <c r="E7814" s="28" t="s">
        <v>380</v>
      </c>
    </row>
    <row r="7815" customFormat="false" ht="15" hidden="false" customHeight="false" outlineLevel="0" collapsed="false">
      <c r="A7815" s="28" t="n">
        <v>207</v>
      </c>
      <c r="B7815" s="29" t="n">
        <v>45869</v>
      </c>
      <c r="C7815" s="28" t="n">
        <v>32080.26</v>
      </c>
      <c r="D7815" s="28" t="n">
        <v>1570</v>
      </c>
      <c r="E7815" s="28" t="s">
        <v>380</v>
      </c>
    </row>
    <row r="7816" customFormat="false" ht="15" hidden="false" customHeight="false" outlineLevel="0" collapsed="false">
      <c r="A7816" s="28" t="n">
        <v>207</v>
      </c>
      <c r="B7816" s="29" t="n">
        <v>45900</v>
      </c>
      <c r="C7816" s="28" t="n">
        <v>33432.9</v>
      </c>
      <c r="D7816" s="28" t="n">
        <v>1570</v>
      </c>
      <c r="E7816" s="28" t="s">
        <v>380</v>
      </c>
    </row>
    <row r="7817" customFormat="false" ht="15" hidden="false" customHeight="false" outlineLevel="0" collapsed="false">
      <c r="A7817" s="28" t="n">
        <v>207</v>
      </c>
      <c r="B7817" s="29" t="n">
        <v>45930</v>
      </c>
      <c r="C7817" s="28" t="n">
        <v>34781.84</v>
      </c>
      <c r="D7817" s="28" t="n">
        <v>1570</v>
      </c>
      <c r="E7817" s="28" t="s">
        <v>380</v>
      </c>
    </row>
    <row r="7818" customFormat="false" ht="15" hidden="false" customHeight="false" outlineLevel="0" collapsed="false">
      <c r="A7818" s="28" t="n">
        <v>207</v>
      </c>
      <c r="B7818" s="29" t="n">
        <v>45961</v>
      </c>
      <c r="C7818" s="28" t="n">
        <v>35882.8</v>
      </c>
      <c r="D7818" s="28" t="n">
        <v>1570</v>
      </c>
      <c r="E7818" s="28" t="s">
        <v>380</v>
      </c>
    </row>
    <row r="7819" customFormat="false" ht="15" hidden="false" customHeight="false" outlineLevel="0" collapsed="false">
      <c r="A7819" s="28" t="n">
        <v>207</v>
      </c>
      <c r="B7819" s="29" t="n">
        <v>45991</v>
      </c>
      <c r="C7819" s="28" t="n">
        <v>36172.79</v>
      </c>
      <c r="D7819" s="28" t="n">
        <v>331.06</v>
      </c>
      <c r="E7819" s="28" t="s">
        <v>381</v>
      </c>
    </row>
    <row r="7820" customFormat="false" ht="15" hidden="false" customHeight="false" outlineLevel="0" collapsed="false">
      <c r="A7820" s="28" t="n">
        <v>207</v>
      </c>
      <c r="B7820" s="29" t="n">
        <v>46022</v>
      </c>
      <c r="C7820" s="28" t="n">
        <v>37323.86</v>
      </c>
      <c r="D7820" s="28" t="n">
        <v>1570</v>
      </c>
      <c r="E7820" s="28" t="s">
        <v>380</v>
      </c>
    </row>
    <row r="7821" customFormat="false" ht="15" hidden="false" customHeight="false" outlineLevel="0" collapsed="false">
      <c r="A7821" s="28" t="n">
        <v>207</v>
      </c>
      <c r="B7821" s="29" t="n">
        <v>46053</v>
      </c>
      <c r="C7821" s="28" t="n">
        <v>38585.21</v>
      </c>
      <c r="D7821" s="28" t="n">
        <v>1570</v>
      </c>
      <c r="E7821" s="28" t="s">
        <v>380</v>
      </c>
    </row>
    <row r="7822" customFormat="false" ht="15" hidden="false" customHeight="false" outlineLevel="0" collapsed="false">
      <c r="A7822" s="28" t="n">
        <v>207</v>
      </c>
      <c r="B7822" s="29" t="n">
        <v>46081</v>
      </c>
      <c r="C7822" s="28" t="n">
        <v>39709.42</v>
      </c>
      <c r="D7822" s="28" t="n">
        <v>1570</v>
      </c>
      <c r="E7822" s="28" t="s">
        <v>380</v>
      </c>
    </row>
    <row r="7823" customFormat="false" ht="15" hidden="false" customHeight="false" outlineLevel="0" collapsed="false">
      <c r="A7823" s="28" t="n">
        <v>207</v>
      </c>
      <c r="B7823" s="29" t="n">
        <v>46112</v>
      </c>
      <c r="C7823" s="28" t="n">
        <v>41180.33</v>
      </c>
      <c r="D7823" s="28" t="n">
        <v>1570</v>
      </c>
      <c r="E7823" s="28" t="s">
        <v>380</v>
      </c>
    </row>
    <row r="7824" customFormat="false" ht="15" hidden="false" customHeight="false" outlineLevel="0" collapsed="false">
      <c r="A7824" s="28" t="n">
        <v>207</v>
      </c>
      <c r="B7824" s="29" t="n">
        <v>46142</v>
      </c>
      <c r="C7824" s="28" t="n">
        <v>42304.84</v>
      </c>
      <c r="D7824" s="28" t="n">
        <v>1570</v>
      </c>
      <c r="E7824" s="28" t="s">
        <v>380</v>
      </c>
    </row>
    <row r="7825" customFormat="false" ht="15" hidden="false" customHeight="false" outlineLevel="0" collapsed="false">
      <c r="A7825" s="28" t="n">
        <v>207</v>
      </c>
      <c r="B7825" s="29" t="n">
        <v>46173</v>
      </c>
      <c r="C7825" s="28" t="n">
        <v>42781.78</v>
      </c>
      <c r="D7825" s="28" t="n">
        <v>838.91</v>
      </c>
      <c r="E7825" s="28" t="s">
        <v>381</v>
      </c>
    </row>
    <row r="7826" customFormat="false" ht="15" hidden="false" customHeight="false" outlineLevel="0" collapsed="false">
      <c r="A7826" s="28" t="n">
        <v>207</v>
      </c>
      <c r="B7826" s="29" t="n">
        <v>46203</v>
      </c>
      <c r="C7826" s="28" t="n">
        <v>44158.72</v>
      </c>
      <c r="D7826" s="28" t="n">
        <v>1570</v>
      </c>
      <c r="E7826" s="28" t="s">
        <v>380</v>
      </c>
    </row>
    <row r="7827" customFormat="false" ht="15" hidden="false" customHeight="false" outlineLevel="0" collapsed="false">
      <c r="A7827" s="28" t="n">
        <v>207</v>
      </c>
      <c r="B7827" s="29" t="n">
        <v>46234</v>
      </c>
      <c r="C7827" s="28" t="n">
        <v>45508.6</v>
      </c>
      <c r="D7827" s="28" t="n">
        <v>1570</v>
      </c>
      <c r="E7827" s="28" t="s">
        <v>380</v>
      </c>
    </row>
    <row r="7828" customFormat="false" ht="15" hidden="false" customHeight="false" outlineLevel="0" collapsed="false">
      <c r="A7828" s="28" t="n">
        <v>207</v>
      </c>
      <c r="B7828" s="29" t="n">
        <v>46265</v>
      </c>
      <c r="C7828" s="28" t="n">
        <v>46673.2</v>
      </c>
      <c r="D7828" s="28" t="n">
        <v>1570</v>
      </c>
      <c r="E7828" s="28" t="s">
        <v>380</v>
      </c>
    </row>
    <row r="7829" customFormat="false" ht="15" hidden="false" customHeight="false" outlineLevel="0" collapsed="false">
      <c r="A7829" s="28" t="n">
        <v>208</v>
      </c>
      <c r="B7829" s="29" t="n">
        <v>44957</v>
      </c>
      <c r="C7829" s="28" t="n">
        <v>9669.38</v>
      </c>
      <c r="D7829" s="28" t="n">
        <v>1810</v>
      </c>
      <c r="E7829" s="28" t="s">
        <v>380</v>
      </c>
    </row>
    <row r="7830" customFormat="false" ht="15" hidden="false" customHeight="false" outlineLevel="0" collapsed="false">
      <c r="A7830" s="28" t="n">
        <v>208</v>
      </c>
      <c r="B7830" s="29" t="n">
        <v>44985</v>
      </c>
      <c r="C7830" s="28" t="n">
        <v>11133.76</v>
      </c>
      <c r="D7830" s="28" t="n">
        <v>1810</v>
      </c>
      <c r="E7830" s="28" t="s">
        <v>380</v>
      </c>
    </row>
    <row r="7831" customFormat="false" ht="15" hidden="false" customHeight="false" outlineLevel="0" collapsed="false">
      <c r="A7831" s="28" t="n">
        <v>208</v>
      </c>
      <c r="B7831" s="29" t="n">
        <v>45016</v>
      </c>
      <c r="C7831" s="28" t="n">
        <v>11474.36</v>
      </c>
      <c r="D7831" s="28" t="n">
        <v>852.29</v>
      </c>
      <c r="E7831" s="28" t="s">
        <v>381</v>
      </c>
    </row>
    <row r="7832" customFormat="false" ht="15" hidden="false" customHeight="false" outlineLevel="0" collapsed="false">
      <c r="A7832" s="28" t="n">
        <v>208</v>
      </c>
      <c r="B7832" s="29" t="n">
        <v>45046</v>
      </c>
      <c r="C7832" s="28" t="n">
        <v>12249.24</v>
      </c>
      <c r="D7832" s="28" t="n">
        <v>904.74</v>
      </c>
      <c r="E7832" s="28" t="s">
        <v>381</v>
      </c>
    </row>
    <row r="7833" customFormat="false" ht="15" hidden="false" customHeight="false" outlineLevel="0" collapsed="false">
      <c r="A7833" s="28" t="n">
        <v>208</v>
      </c>
      <c r="B7833" s="29" t="n">
        <v>45077</v>
      </c>
      <c r="C7833" s="28" t="n">
        <v>13558.35</v>
      </c>
      <c r="D7833" s="28" t="n">
        <v>1810</v>
      </c>
      <c r="E7833" s="28" t="s">
        <v>380</v>
      </c>
    </row>
    <row r="7834" customFormat="false" ht="15" hidden="false" customHeight="false" outlineLevel="0" collapsed="false">
      <c r="A7834" s="28" t="n">
        <v>208</v>
      </c>
      <c r="B7834" s="29" t="n">
        <v>45107</v>
      </c>
      <c r="C7834" s="28" t="n">
        <v>14367.02</v>
      </c>
      <c r="D7834" s="28" t="n">
        <v>877.84</v>
      </c>
      <c r="E7834" s="28" t="s">
        <v>381</v>
      </c>
    </row>
    <row r="7835" customFormat="false" ht="15" hidden="false" customHeight="false" outlineLevel="0" collapsed="false">
      <c r="A7835" s="28" t="n">
        <v>208</v>
      </c>
      <c r="B7835" s="29" t="n">
        <v>45138</v>
      </c>
      <c r="C7835" s="28" t="n">
        <v>16039.34</v>
      </c>
      <c r="D7835" s="28" t="n">
        <v>1810</v>
      </c>
      <c r="E7835" s="28" t="s">
        <v>380</v>
      </c>
    </row>
    <row r="7836" customFormat="false" ht="15" hidden="false" customHeight="false" outlineLevel="0" collapsed="false">
      <c r="A7836" s="28" t="n">
        <v>208</v>
      </c>
      <c r="B7836" s="29" t="n">
        <v>45169</v>
      </c>
      <c r="C7836" s="28" t="n">
        <v>17529.92</v>
      </c>
      <c r="D7836" s="28" t="n">
        <v>1810</v>
      </c>
      <c r="E7836" s="28" t="s">
        <v>380</v>
      </c>
    </row>
    <row r="7837" customFormat="false" ht="15" hidden="false" customHeight="false" outlineLevel="0" collapsed="false">
      <c r="A7837" s="28" t="n">
        <v>208</v>
      </c>
      <c r="B7837" s="29" t="n">
        <v>45199</v>
      </c>
      <c r="C7837" s="28" t="n">
        <v>17008.67</v>
      </c>
      <c r="D7837" s="28" t="n">
        <v>0</v>
      </c>
      <c r="E7837" s="28" t="s">
        <v>379</v>
      </c>
    </row>
    <row r="7838" customFormat="false" ht="15" hidden="false" customHeight="false" outlineLevel="0" collapsed="false">
      <c r="A7838" s="28" t="n">
        <v>208</v>
      </c>
      <c r="B7838" s="29" t="n">
        <v>45230</v>
      </c>
      <c r="C7838" s="28" t="n">
        <v>18418.79</v>
      </c>
      <c r="D7838" s="28" t="n">
        <v>1810</v>
      </c>
      <c r="E7838" s="28" t="s">
        <v>380</v>
      </c>
    </row>
    <row r="7839" customFormat="false" ht="15" hidden="false" customHeight="false" outlineLevel="0" collapsed="false">
      <c r="A7839" s="28" t="n">
        <v>208</v>
      </c>
      <c r="B7839" s="29" t="n">
        <v>45260</v>
      </c>
      <c r="C7839" s="28" t="n">
        <v>19732.83</v>
      </c>
      <c r="D7839" s="28" t="n">
        <v>1810</v>
      </c>
      <c r="E7839" s="28" t="s">
        <v>380</v>
      </c>
    </row>
    <row r="7840" customFormat="false" ht="15" hidden="false" customHeight="false" outlineLevel="0" collapsed="false">
      <c r="A7840" s="28" t="n">
        <v>208</v>
      </c>
      <c r="B7840" s="29" t="n">
        <v>45291</v>
      </c>
      <c r="C7840" s="28" t="n">
        <v>21035.03</v>
      </c>
      <c r="D7840" s="28" t="n">
        <v>1810</v>
      </c>
      <c r="E7840" s="28" t="s">
        <v>380</v>
      </c>
    </row>
    <row r="7841" customFormat="false" ht="15" hidden="false" customHeight="false" outlineLevel="0" collapsed="false">
      <c r="A7841" s="28" t="n">
        <v>208</v>
      </c>
      <c r="B7841" s="29" t="n">
        <v>45322</v>
      </c>
      <c r="C7841" s="28" t="n">
        <v>22663.41</v>
      </c>
      <c r="D7841" s="28" t="n">
        <v>1810</v>
      </c>
      <c r="E7841" s="28" t="s">
        <v>380</v>
      </c>
    </row>
    <row r="7842" customFormat="false" ht="15" hidden="false" customHeight="false" outlineLevel="0" collapsed="false">
      <c r="A7842" s="28" t="n">
        <v>208</v>
      </c>
      <c r="B7842" s="29" t="n">
        <v>45351</v>
      </c>
      <c r="C7842" s="28" t="n">
        <v>24050.68</v>
      </c>
      <c r="D7842" s="28" t="n">
        <v>1810</v>
      </c>
      <c r="E7842" s="28" t="s">
        <v>380</v>
      </c>
    </row>
    <row r="7843" customFormat="false" ht="15" hidden="false" customHeight="false" outlineLevel="0" collapsed="false">
      <c r="A7843" s="28" t="n">
        <v>208</v>
      </c>
      <c r="B7843" s="29" t="n">
        <v>45382</v>
      </c>
      <c r="C7843" s="28" t="n">
        <v>25546.4</v>
      </c>
      <c r="D7843" s="28" t="n">
        <v>1810</v>
      </c>
      <c r="E7843" s="28" t="s">
        <v>380</v>
      </c>
    </row>
    <row r="7844" customFormat="false" ht="15" hidden="false" customHeight="false" outlineLevel="0" collapsed="false">
      <c r="A7844" s="28" t="n">
        <v>208</v>
      </c>
      <c r="B7844" s="29" t="n">
        <v>45412</v>
      </c>
      <c r="C7844" s="28" t="n">
        <v>27015.41</v>
      </c>
      <c r="D7844" s="28" t="n">
        <v>1810</v>
      </c>
      <c r="E7844" s="28" t="s">
        <v>380</v>
      </c>
    </row>
    <row r="7845" customFormat="false" ht="15" hidden="false" customHeight="false" outlineLevel="0" collapsed="false">
      <c r="A7845" s="28" t="n">
        <v>208</v>
      </c>
      <c r="B7845" s="29" t="n">
        <v>45443</v>
      </c>
      <c r="C7845" s="28" t="n">
        <v>28366.56</v>
      </c>
      <c r="D7845" s="28" t="n">
        <v>1810</v>
      </c>
      <c r="E7845" s="28" t="s">
        <v>380</v>
      </c>
    </row>
    <row r="7846" customFormat="false" ht="15" hidden="false" customHeight="false" outlineLevel="0" collapsed="false">
      <c r="A7846" s="28" t="n">
        <v>208</v>
      </c>
      <c r="B7846" s="29" t="n">
        <v>45473</v>
      </c>
      <c r="C7846" s="28" t="n">
        <v>29695.22</v>
      </c>
      <c r="D7846" s="28" t="n">
        <v>1810</v>
      </c>
      <c r="E7846" s="28" t="s">
        <v>380</v>
      </c>
    </row>
    <row r="7847" customFormat="false" ht="15" hidden="false" customHeight="false" outlineLevel="0" collapsed="false">
      <c r="A7847" s="28" t="n">
        <v>208</v>
      </c>
      <c r="B7847" s="29" t="n">
        <v>45504</v>
      </c>
      <c r="C7847" s="28" t="n">
        <v>31360.06</v>
      </c>
      <c r="D7847" s="28" t="n">
        <v>1810</v>
      </c>
      <c r="E7847" s="28" t="s">
        <v>380</v>
      </c>
    </row>
    <row r="7848" customFormat="false" ht="15" hidden="false" customHeight="false" outlineLevel="0" collapsed="false">
      <c r="A7848" s="28" t="n">
        <v>208</v>
      </c>
      <c r="B7848" s="29" t="n">
        <v>45535</v>
      </c>
      <c r="C7848" s="28" t="n">
        <v>32645.73</v>
      </c>
      <c r="D7848" s="28" t="n">
        <v>1810</v>
      </c>
      <c r="E7848" s="28" t="s">
        <v>380</v>
      </c>
    </row>
    <row r="7849" customFormat="false" ht="15" hidden="false" customHeight="false" outlineLevel="0" collapsed="false">
      <c r="A7849" s="28" t="n">
        <v>208</v>
      </c>
      <c r="B7849" s="29" t="n">
        <v>45565</v>
      </c>
      <c r="C7849" s="28" t="n">
        <v>34042.32</v>
      </c>
      <c r="D7849" s="28" t="n">
        <v>1810</v>
      </c>
      <c r="E7849" s="28" t="s">
        <v>380</v>
      </c>
    </row>
    <row r="7850" customFormat="false" ht="15" hidden="false" customHeight="false" outlineLevel="0" collapsed="false">
      <c r="A7850" s="28" t="n">
        <v>208</v>
      </c>
      <c r="B7850" s="29" t="n">
        <v>45596</v>
      </c>
      <c r="C7850" s="28" t="n">
        <v>35688.66</v>
      </c>
      <c r="D7850" s="28" t="n">
        <v>1810</v>
      </c>
      <c r="E7850" s="28" t="s">
        <v>380</v>
      </c>
    </row>
    <row r="7851" customFormat="false" ht="15" hidden="false" customHeight="false" outlineLevel="0" collapsed="false">
      <c r="A7851" s="28" t="n">
        <v>208</v>
      </c>
      <c r="B7851" s="29" t="n">
        <v>45626</v>
      </c>
      <c r="C7851" s="28" t="n">
        <v>37352.64</v>
      </c>
      <c r="D7851" s="28" t="n">
        <v>1810</v>
      </c>
      <c r="E7851" s="28" t="s">
        <v>380</v>
      </c>
    </row>
    <row r="7852" customFormat="false" ht="15" hidden="false" customHeight="false" outlineLevel="0" collapsed="false">
      <c r="A7852" s="28" t="n">
        <v>208</v>
      </c>
      <c r="B7852" s="29" t="n">
        <v>45657</v>
      </c>
      <c r="C7852" s="28" t="n">
        <v>36915.24</v>
      </c>
      <c r="D7852" s="28" t="n">
        <v>0</v>
      </c>
      <c r="E7852" s="28" t="s">
        <v>379</v>
      </c>
    </row>
    <row r="7853" customFormat="false" ht="15" hidden="false" customHeight="false" outlineLevel="0" collapsed="false">
      <c r="A7853" s="28" t="n">
        <v>208</v>
      </c>
      <c r="B7853" s="29" t="n">
        <v>45688</v>
      </c>
      <c r="C7853" s="28" t="n">
        <v>38444.21</v>
      </c>
      <c r="D7853" s="28" t="n">
        <v>1810</v>
      </c>
      <c r="E7853" s="28" t="s">
        <v>380</v>
      </c>
    </row>
    <row r="7854" customFormat="false" ht="15" hidden="false" customHeight="false" outlineLevel="0" collapsed="false">
      <c r="A7854" s="28" t="n">
        <v>208</v>
      </c>
      <c r="B7854" s="29" t="n">
        <v>45716</v>
      </c>
      <c r="C7854" s="28" t="n">
        <v>40003.11</v>
      </c>
      <c r="D7854" s="28" t="n">
        <v>1810</v>
      </c>
      <c r="E7854" s="28" t="s">
        <v>380</v>
      </c>
    </row>
    <row r="7855" customFormat="false" ht="15" hidden="false" customHeight="false" outlineLevel="0" collapsed="false">
      <c r="A7855" s="28" t="n">
        <v>208</v>
      </c>
      <c r="B7855" s="29" t="n">
        <v>45747</v>
      </c>
      <c r="C7855" s="28" t="n">
        <v>41342.83</v>
      </c>
      <c r="D7855" s="28" t="n">
        <v>1810</v>
      </c>
      <c r="E7855" s="28" t="s">
        <v>380</v>
      </c>
    </row>
    <row r="7856" customFormat="false" ht="15" hidden="false" customHeight="false" outlineLevel="0" collapsed="false">
      <c r="A7856" s="28" t="n">
        <v>208</v>
      </c>
      <c r="B7856" s="29" t="n">
        <v>45777</v>
      </c>
      <c r="C7856" s="28" t="n">
        <v>42778.11</v>
      </c>
      <c r="D7856" s="28" t="n">
        <v>1810</v>
      </c>
      <c r="E7856" s="28" t="s">
        <v>380</v>
      </c>
    </row>
    <row r="7857" customFormat="false" ht="15" hidden="false" customHeight="false" outlineLevel="0" collapsed="false">
      <c r="A7857" s="28" t="n">
        <v>208</v>
      </c>
      <c r="B7857" s="29" t="n">
        <v>45808</v>
      </c>
      <c r="C7857" s="28" t="n">
        <v>44430.07</v>
      </c>
      <c r="D7857" s="28" t="n">
        <v>1810</v>
      </c>
      <c r="E7857" s="28" t="s">
        <v>380</v>
      </c>
    </row>
    <row r="7858" customFormat="false" ht="15" hidden="false" customHeight="false" outlineLevel="0" collapsed="false">
      <c r="A7858" s="28" t="n">
        <v>208</v>
      </c>
      <c r="B7858" s="29" t="n">
        <v>45838</v>
      </c>
      <c r="C7858" s="28" t="n">
        <v>46169.86</v>
      </c>
      <c r="D7858" s="28" t="n">
        <v>1810</v>
      </c>
      <c r="E7858" s="28" t="s">
        <v>380</v>
      </c>
    </row>
    <row r="7859" customFormat="false" ht="15" hidden="false" customHeight="false" outlineLevel="0" collapsed="false">
      <c r="A7859" s="28" t="n">
        <v>208</v>
      </c>
      <c r="B7859" s="29" t="n">
        <v>45869</v>
      </c>
      <c r="C7859" s="28" t="n">
        <v>47948.5</v>
      </c>
      <c r="D7859" s="28" t="n">
        <v>1810</v>
      </c>
      <c r="E7859" s="28" t="s">
        <v>380</v>
      </c>
    </row>
    <row r="7860" customFormat="false" ht="15" hidden="false" customHeight="false" outlineLevel="0" collapsed="false">
      <c r="A7860" s="28" t="n">
        <v>208</v>
      </c>
      <c r="B7860" s="29" t="n">
        <v>45900</v>
      </c>
      <c r="C7860" s="28" t="n">
        <v>49694.6</v>
      </c>
      <c r="D7860" s="28" t="n">
        <v>1810</v>
      </c>
      <c r="E7860" s="28" t="s">
        <v>380</v>
      </c>
    </row>
    <row r="7861" customFormat="false" ht="15" hidden="false" customHeight="false" outlineLevel="0" collapsed="false">
      <c r="A7861" s="28" t="n">
        <v>208</v>
      </c>
      <c r="B7861" s="29" t="n">
        <v>45930</v>
      </c>
      <c r="C7861" s="28" t="n">
        <v>51032.66</v>
      </c>
      <c r="D7861" s="28" t="n">
        <v>1810</v>
      </c>
      <c r="E7861" s="28" t="s">
        <v>380</v>
      </c>
    </row>
    <row r="7862" customFormat="false" ht="15" hidden="false" customHeight="false" outlineLevel="0" collapsed="false">
      <c r="A7862" s="28" t="n">
        <v>208</v>
      </c>
      <c r="B7862" s="29" t="n">
        <v>45961</v>
      </c>
      <c r="C7862" s="28" t="n">
        <v>52412.68</v>
      </c>
      <c r="D7862" s="28" t="n">
        <v>1810</v>
      </c>
      <c r="E7862" s="28" t="s">
        <v>380</v>
      </c>
    </row>
    <row r="7863" customFormat="false" ht="15" hidden="false" customHeight="false" outlineLevel="0" collapsed="false">
      <c r="A7863" s="28" t="n">
        <v>208</v>
      </c>
      <c r="B7863" s="29" t="n">
        <v>45991</v>
      </c>
      <c r="C7863" s="28" t="n">
        <v>53786.33</v>
      </c>
      <c r="D7863" s="28" t="n">
        <v>1810</v>
      </c>
      <c r="E7863" s="28" t="s">
        <v>380</v>
      </c>
    </row>
    <row r="7864" customFormat="false" ht="15" hidden="false" customHeight="false" outlineLevel="0" collapsed="false">
      <c r="A7864" s="28" t="n">
        <v>208</v>
      </c>
      <c r="B7864" s="29" t="n">
        <v>46022</v>
      </c>
      <c r="C7864" s="28" t="n">
        <v>55194.86</v>
      </c>
      <c r="D7864" s="28" t="n">
        <v>1810</v>
      </c>
      <c r="E7864" s="28" t="s">
        <v>380</v>
      </c>
    </row>
    <row r="7865" customFormat="false" ht="15" hidden="false" customHeight="false" outlineLevel="0" collapsed="false">
      <c r="A7865" s="28" t="n">
        <v>208</v>
      </c>
      <c r="B7865" s="29" t="n">
        <v>46053</v>
      </c>
      <c r="C7865" s="28" t="n">
        <v>56737.46</v>
      </c>
      <c r="D7865" s="28" t="n">
        <v>1810</v>
      </c>
      <c r="E7865" s="28" t="s">
        <v>380</v>
      </c>
    </row>
    <row r="7866" customFormat="false" ht="15" hidden="false" customHeight="false" outlineLevel="0" collapsed="false">
      <c r="A7866" s="28" t="n">
        <v>208</v>
      </c>
      <c r="B7866" s="29" t="n">
        <v>46081</v>
      </c>
      <c r="C7866" s="28" t="n">
        <v>58142.32</v>
      </c>
      <c r="D7866" s="28" t="n">
        <v>1810</v>
      </c>
      <c r="E7866" s="28" t="s">
        <v>380</v>
      </c>
    </row>
    <row r="7867" customFormat="false" ht="15" hidden="false" customHeight="false" outlineLevel="0" collapsed="false">
      <c r="A7867" s="28" t="n">
        <v>208</v>
      </c>
      <c r="B7867" s="29" t="n">
        <v>46112</v>
      </c>
      <c r="C7867" s="28" t="n">
        <v>59807.35</v>
      </c>
      <c r="D7867" s="28" t="n">
        <v>1810</v>
      </c>
      <c r="E7867" s="28" t="s">
        <v>380</v>
      </c>
    </row>
    <row r="7868" customFormat="false" ht="15" hidden="false" customHeight="false" outlineLevel="0" collapsed="false">
      <c r="A7868" s="28" t="n">
        <v>208</v>
      </c>
      <c r="B7868" s="29" t="n">
        <v>46142</v>
      </c>
      <c r="C7868" s="28" t="n">
        <v>61472.29</v>
      </c>
      <c r="D7868" s="28" t="n">
        <v>1810</v>
      </c>
      <c r="E7868" s="28" t="s">
        <v>380</v>
      </c>
    </row>
    <row r="7869" customFormat="false" ht="15" hidden="false" customHeight="false" outlineLevel="0" collapsed="false">
      <c r="A7869" s="28" t="n">
        <v>208</v>
      </c>
      <c r="B7869" s="29" t="n">
        <v>46173</v>
      </c>
      <c r="C7869" s="28" t="n">
        <v>62977.14</v>
      </c>
      <c r="D7869" s="28" t="n">
        <v>1810</v>
      </c>
      <c r="E7869" s="28" t="s">
        <v>380</v>
      </c>
    </row>
    <row r="7870" customFormat="false" ht="15" hidden="false" customHeight="false" outlineLevel="0" collapsed="false">
      <c r="A7870" s="28" t="n">
        <v>208</v>
      </c>
      <c r="B7870" s="29" t="n">
        <v>46203</v>
      </c>
      <c r="C7870" s="28" t="n">
        <v>64615.85</v>
      </c>
      <c r="D7870" s="28" t="n">
        <v>1810</v>
      </c>
      <c r="E7870" s="28" t="s">
        <v>380</v>
      </c>
    </row>
    <row r="7871" customFormat="false" ht="15" hidden="false" customHeight="false" outlineLevel="0" collapsed="false">
      <c r="A7871" s="28" t="n">
        <v>208</v>
      </c>
      <c r="B7871" s="29" t="n">
        <v>46234</v>
      </c>
      <c r="C7871" s="28" t="n">
        <v>66308.77</v>
      </c>
      <c r="D7871" s="28" t="n">
        <v>1810</v>
      </c>
      <c r="E7871" s="28" t="s">
        <v>380</v>
      </c>
    </row>
    <row r="7872" customFormat="false" ht="15" hidden="false" customHeight="false" outlineLevel="0" collapsed="false">
      <c r="A7872" s="28" t="n">
        <v>208</v>
      </c>
      <c r="B7872" s="29" t="n">
        <v>46265</v>
      </c>
      <c r="C7872" s="28" t="n">
        <v>68017.67</v>
      </c>
      <c r="D7872" s="28" t="n">
        <v>1810</v>
      </c>
      <c r="E7872" s="28" t="s">
        <v>380</v>
      </c>
    </row>
    <row r="7873" customFormat="false" ht="15" hidden="false" customHeight="false" outlineLevel="0" collapsed="false">
      <c r="A7873" s="28" t="n">
        <v>209</v>
      </c>
      <c r="B7873" s="29" t="n">
        <v>44957</v>
      </c>
      <c r="C7873" s="28" t="n">
        <v>11351.06</v>
      </c>
      <c r="D7873" s="28" t="n">
        <v>1660</v>
      </c>
      <c r="E7873" s="28" t="s">
        <v>380</v>
      </c>
    </row>
    <row r="7874" customFormat="false" ht="15" hidden="false" customHeight="false" outlineLevel="0" collapsed="false">
      <c r="A7874" s="28" t="n">
        <v>209</v>
      </c>
      <c r="B7874" s="29" t="n">
        <v>44985</v>
      </c>
      <c r="C7874" s="28" t="n">
        <v>12590.38</v>
      </c>
      <c r="D7874" s="28" t="n">
        <v>1660</v>
      </c>
      <c r="E7874" s="28" t="s">
        <v>380</v>
      </c>
    </row>
    <row r="7875" customFormat="false" ht="15" hidden="false" customHeight="false" outlineLevel="0" collapsed="false">
      <c r="A7875" s="28" t="n">
        <v>209</v>
      </c>
      <c r="B7875" s="29" t="n">
        <v>45016</v>
      </c>
      <c r="C7875" s="28" t="n">
        <v>12742.21</v>
      </c>
      <c r="D7875" s="28" t="n">
        <v>460.25</v>
      </c>
      <c r="E7875" s="28" t="s">
        <v>381</v>
      </c>
    </row>
    <row r="7876" customFormat="false" ht="15" hidden="false" customHeight="false" outlineLevel="0" collapsed="false">
      <c r="A7876" s="28" t="n">
        <v>209</v>
      </c>
      <c r="B7876" s="29" t="n">
        <v>45046</v>
      </c>
      <c r="C7876" s="28" t="n">
        <v>14340.36</v>
      </c>
      <c r="D7876" s="28" t="n">
        <v>1660</v>
      </c>
      <c r="E7876" s="28" t="s">
        <v>380</v>
      </c>
    </row>
    <row r="7877" customFormat="false" ht="15" hidden="false" customHeight="false" outlineLevel="0" collapsed="false">
      <c r="A7877" s="28" t="n">
        <v>209</v>
      </c>
      <c r="B7877" s="29" t="n">
        <v>45077</v>
      </c>
      <c r="C7877" s="28" t="n">
        <v>15897.41</v>
      </c>
      <c r="D7877" s="28" t="n">
        <v>1660</v>
      </c>
      <c r="E7877" s="28" t="s">
        <v>380</v>
      </c>
    </row>
    <row r="7878" customFormat="false" ht="15" hidden="false" customHeight="false" outlineLevel="0" collapsed="false">
      <c r="A7878" s="28" t="n">
        <v>209</v>
      </c>
      <c r="B7878" s="29" t="n">
        <v>45107</v>
      </c>
      <c r="C7878" s="28" t="n">
        <v>16195.85</v>
      </c>
      <c r="D7878" s="28" t="n">
        <v>363.34</v>
      </c>
      <c r="E7878" s="28" t="s">
        <v>381</v>
      </c>
    </row>
    <row r="7879" customFormat="false" ht="15" hidden="false" customHeight="false" outlineLevel="0" collapsed="false">
      <c r="A7879" s="28" t="n">
        <v>209</v>
      </c>
      <c r="B7879" s="29" t="n">
        <v>45138</v>
      </c>
      <c r="C7879" s="28" t="n">
        <v>16874.02</v>
      </c>
      <c r="D7879" s="28" t="n">
        <v>878.47</v>
      </c>
      <c r="E7879" s="28" t="s">
        <v>381</v>
      </c>
    </row>
    <row r="7880" customFormat="false" ht="15" hidden="false" customHeight="false" outlineLevel="0" collapsed="false">
      <c r="A7880" s="28" t="n">
        <v>209</v>
      </c>
      <c r="B7880" s="29" t="n">
        <v>45169</v>
      </c>
      <c r="C7880" s="28" t="n">
        <v>18523.4</v>
      </c>
      <c r="D7880" s="28" t="n">
        <v>1660</v>
      </c>
      <c r="E7880" s="28" t="s">
        <v>380</v>
      </c>
    </row>
    <row r="7881" customFormat="false" ht="15" hidden="false" customHeight="false" outlineLevel="0" collapsed="false">
      <c r="A7881" s="28" t="n">
        <v>209</v>
      </c>
      <c r="B7881" s="29" t="n">
        <v>45199</v>
      </c>
      <c r="C7881" s="28" t="n">
        <v>19739.42</v>
      </c>
      <c r="D7881" s="28" t="n">
        <v>1660</v>
      </c>
      <c r="E7881" s="28" t="s">
        <v>380</v>
      </c>
    </row>
    <row r="7882" customFormat="false" ht="15" hidden="false" customHeight="false" outlineLevel="0" collapsed="false">
      <c r="A7882" s="28" t="n">
        <v>209</v>
      </c>
      <c r="B7882" s="29" t="n">
        <v>45230</v>
      </c>
      <c r="C7882" s="28" t="n">
        <v>19888.5</v>
      </c>
      <c r="D7882" s="28" t="n">
        <v>629.32</v>
      </c>
      <c r="E7882" s="28" t="s">
        <v>381</v>
      </c>
    </row>
    <row r="7883" customFormat="false" ht="15" hidden="false" customHeight="false" outlineLevel="0" collapsed="false">
      <c r="A7883" s="28" t="n">
        <v>209</v>
      </c>
      <c r="B7883" s="29" t="n">
        <v>45260</v>
      </c>
      <c r="C7883" s="28" t="n">
        <v>21065.91</v>
      </c>
      <c r="D7883" s="28" t="n">
        <v>1660</v>
      </c>
      <c r="E7883" s="28" t="s">
        <v>380</v>
      </c>
    </row>
    <row r="7884" customFormat="false" ht="15" hidden="false" customHeight="false" outlineLevel="0" collapsed="false">
      <c r="A7884" s="28" t="n">
        <v>209</v>
      </c>
      <c r="B7884" s="29" t="n">
        <v>45291</v>
      </c>
      <c r="C7884" s="28" t="n">
        <v>21051.29</v>
      </c>
      <c r="D7884" s="28" t="n">
        <v>0</v>
      </c>
      <c r="E7884" s="28" t="s">
        <v>379</v>
      </c>
    </row>
    <row r="7885" customFormat="false" ht="15" hidden="false" customHeight="false" outlineLevel="0" collapsed="false">
      <c r="A7885" s="28" t="n">
        <v>209</v>
      </c>
      <c r="B7885" s="29" t="n">
        <v>45322</v>
      </c>
      <c r="C7885" s="28" t="n">
        <v>22415.89</v>
      </c>
      <c r="D7885" s="28" t="n">
        <v>1660</v>
      </c>
      <c r="E7885" s="28" t="s">
        <v>380</v>
      </c>
    </row>
    <row r="7886" customFormat="false" ht="15" hidden="false" customHeight="false" outlineLevel="0" collapsed="false">
      <c r="A7886" s="28" t="n">
        <v>209</v>
      </c>
      <c r="B7886" s="29" t="n">
        <v>45351</v>
      </c>
      <c r="C7886" s="28" t="n">
        <v>23938.85</v>
      </c>
      <c r="D7886" s="28" t="n">
        <v>1660</v>
      </c>
      <c r="E7886" s="28" t="s">
        <v>380</v>
      </c>
    </row>
    <row r="7887" customFormat="false" ht="15" hidden="false" customHeight="false" outlineLevel="0" collapsed="false">
      <c r="A7887" s="28" t="n">
        <v>209</v>
      </c>
      <c r="B7887" s="29" t="n">
        <v>45382</v>
      </c>
      <c r="C7887" s="28" t="n">
        <v>25568.91</v>
      </c>
      <c r="D7887" s="28" t="n">
        <v>1660</v>
      </c>
      <c r="E7887" s="28" t="s">
        <v>380</v>
      </c>
    </row>
    <row r="7888" customFormat="false" ht="15" hidden="false" customHeight="false" outlineLevel="0" collapsed="false">
      <c r="A7888" s="28" t="n">
        <v>209</v>
      </c>
      <c r="B7888" s="29" t="n">
        <v>45412</v>
      </c>
      <c r="C7888" s="28" t="n">
        <v>26998.38</v>
      </c>
      <c r="D7888" s="28" t="n">
        <v>1660</v>
      </c>
      <c r="E7888" s="28" t="s">
        <v>380</v>
      </c>
    </row>
    <row r="7889" customFormat="false" ht="15" hidden="false" customHeight="false" outlineLevel="0" collapsed="false">
      <c r="A7889" s="28" t="n">
        <v>209</v>
      </c>
      <c r="B7889" s="29" t="n">
        <v>45443</v>
      </c>
      <c r="C7889" s="28" t="n">
        <v>27279.06</v>
      </c>
      <c r="D7889" s="28" t="n">
        <v>353.38</v>
      </c>
      <c r="E7889" s="28" t="s">
        <v>381</v>
      </c>
    </row>
    <row r="7890" customFormat="false" ht="15" hidden="false" customHeight="false" outlineLevel="0" collapsed="false">
      <c r="A7890" s="28" t="n">
        <v>209</v>
      </c>
      <c r="B7890" s="29" t="n">
        <v>45473</v>
      </c>
      <c r="C7890" s="28" t="n">
        <v>26975.65</v>
      </c>
      <c r="D7890" s="28" t="n">
        <v>0</v>
      </c>
      <c r="E7890" s="28" t="s">
        <v>379</v>
      </c>
    </row>
    <row r="7891" customFormat="false" ht="15" hidden="false" customHeight="false" outlineLevel="0" collapsed="false">
      <c r="A7891" s="28" t="n">
        <v>209</v>
      </c>
      <c r="B7891" s="29" t="n">
        <v>45504</v>
      </c>
      <c r="C7891" s="28" t="n">
        <v>28357.55</v>
      </c>
      <c r="D7891" s="28" t="n">
        <v>1660</v>
      </c>
      <c r="E7891" s="28" t="s">
        <v>380</v>
      </c>
    </row>
    <row r="7892" customFormat="false" ht="15" hidden="false" customHeight="false" outlineLevel="0" collapsed="false">
      <c r="A7892" s="28" t="n">
        <v>209</v>
      </c>
      <c r="B7892" s="29" t="n">
        <v>45535</v>
      </c>
      <c r="C7892" s="28" t="n">
        <v>28547.67</v>
      </c>
      <c r="D7892" s="28" t="n">
        <v>335.63</v>
      </c>
      <c r="E7892" s="28" t="s">
        <v>381</v>
      </c>
    </row>
    <row r="7893" customFormat="false" ht="15" hidden="false" customHeight="false" outlineLevel="0" collapsed="false">
      <c r="A7893" s="28" t="n">
        <v>209</v>
      </c>
      <c r="B7893" s="29" t="n">
        <v>45565</v>
      </c>
      <c r="C7893" s="28" t="n">
        <v>29876.85</v>
      </c>
      <c r="D7893" s="28" t="n">
        <v>1660</v>
      </c>
      <c r="E7893" s="28" t="s">
        <v>380</v>
      </c>
    </row>
    <row r="7894" customFormat="false" ht="15" hidden="false" customHeight="false" outlineLevel="0" collapsed="false">
      <c r="A7894" s="28" t="n">
        <v>209</v>
      </c>
      <c r="B7894" s="29" t="n">
        <v>45596</v>
      </c>
      <c r="C7894" s="28" t="n">
        <v>31188.36</v>
      </c>
      <c r="D7894" s="28" t="n">
        <v>1660</v>
      </c>
      <c r="E7894" s="28" t="s">
        <v>380</v>
      </c>
    </row>
    <row r="7895" customFormat="false" ht="15" hidden="false" customHeight="false" outlineLevel="0" collapsed="false">
      <c r="A7895" s="28" t="n">
        <v>209</v>
      </c>
      <c r="B7895" s="29" t="n">
        <v>45626</v>
      </c>
      <c r="C7895" s="28" t="n">
        <v>32503.31</v>
      </c>
      <c r="D7895" s="28" t="n">
        <v>1660</v>
      </c>
      <c r="E7895" s="28" t="s">
        <v>380</v>
      </c>
    </row>
    <row r="7896" customFormat="false" ht="15" hidden="false" customHeight="false" outlineLevel="0" collapsed="false">
      <c r="A7896" s="28" t="n">
        <v>209</v>
      </c>
      <c r="B7896" s="29" t="n">
        <v>45657</v>
      </c>
      <c r="C7896" s="28" t="n">
        <v>33905.75</v>
      </c>
      <c r="D7896" s="28" t="n">
        <v>1660</v>
      </c>
      <c r="E7896" s="28" t="s">
        <v>380</v>
      </c>
    </row>
    <row r="7897" customFormat="false" ht="15" hidden="false" customHeight="false" outlineLevel="0" collapsed="false">
      <c r="A7897" s="28" t="n">
        <v>209</v>
      </c>
      <c r="B7897" s="29" t="n">
        <v>45688</v>
      </c>
      <c r="C7897" s="28" t="n">
        <v>35538.13</v>
      </c>
      <c r="D7897" s="28" t="n">
        <v>1660</v>
      </c>
      <c r="E7897" s="28" t="s">
        <v>380</v>
      </c>
    </row>
    <row r="7898" customFormat="false" ht="15" hidden="false" customHeight="false" outlineLevel="0" collapsed="false">
      <c r="A7898" s="28" t="n">
        <v>209</v>
      </c>
      <c r="B7898" s="29" t="n">
        <v>45716</v>
      </c>
      <c r="C7898" s="28" t="n">
        <v>37136.16</v>
      </c>
      <c r="D7898" s="28" t="n">
        <v>1660</v>
      </c>
      <c r="E7898" s="28" t="s">
        <v>380</v>
      </c>
    </row>
    <row r="7899" customFormat="false" ht="15" hidden="false" customHeight="false" outlineLevel="0" collapsed="false">
      <c r="A7899" s="28" t="n">
        <v>209</v>
      </c>
      <c r="B7899" s="29" t="n">
        <v>45747</v>
      </c>
      <c r="C7899" s="28" t="n">
        <v>38513.99</v>
      </c>
      <c r="D7899" s="28" t="n">
        <v>1660</v>
      </c>
      <c r="E7899" s="28" t="s">
        <v>380</v>
      </c>
    </row>
    <row r="7900" customFormat="false" ht="15" hidden="false" customHeight="false" outlineLevel="0" collapsed="false">
      <c r="A7900" s="28" t="n">
        <v>209</v>
      </c>
      <c r="B7900" s="29" t="n">
        <v>45777</v>
      </c>
      <c r="C7900" s="28" t="n">
        <v>38413.95</v>
      </c>
      <c r="D7900" s="28" t="n">
        <v>378.41</v>
      </c>
      <c r="E7900" s="28" t="s">
        <v>381</v>
      </c>
    </row>
    <row r="7901" customFormat="false" ht="15" hidden="false" customHeight="false" outlineLevel="0" collapsed="false">
      <c r="A7901" s="28" t="n">
        <v>209</v>
      </c>
      <c r="B7901" s="29" t="n">
        <v>45808</v>
      </c>
      <c r="C7901" s="28" t="n">
        <v>39930.58</v>
      </c>
      <c r="D7901" s="28" t="n">
        <v>1660</v>
      </c>
      <c r="E7901" s="28" t="s">
        <v>380</v>
      </c>
    </row>
    <row r="7902" customFormat="false" ht="15" hidden="false" customHeight="false" outlineLevel="0" collapsed="false">
      <c r="A7902" s="28" t="n">
        <v>209</v>
      </c>
      <c r="B7902" s="29" t="n">
        <v>45838</v>
      </c>
      <c r="C7902" s="28" t="n">
        <v>41134.8</v>
      </c>
      <c r="D7902" s="28" t="n">
        <v>1660</v>
      </c>
      <c r="E7902" s="28" t="s">
        <v>380</v>
      </c>
    </row>
    <row r="7903" customFormat="false" ht="15" hidden="false" customHeight="false" outlineLevel="0" collapsed="false">
      <c r="A7903" s="28" t="n">
        <v>209</v>
      </c>
      <c r="B7903" s="29" t="n">
        <v>45869</v>
      </c>
      <c r="C7903" s="28" t="n">
        <v>42418.07</v>
      </c>
      <c r="D7903" s="28" t="n">
        <v>1660</v>
      </c>
      <c r="E7903" s="28" t="s">
        <v>380</v>
      </c>
    </row>
    <row r="7904" customFormat="false" ht="15" hidden="false" customHeight="false" outlineLevel="0" collapsed="false">
      <c r="A7904" s="28" t="n">
        <v>209</v>
      </c>
      <c r="B7904" s="29" t="n">
        <v>45900</v>
      </c>
      <c r="C7904" s="28" t="n">
        <v>43855.43</v>
      </c>
      <c r="D7904" s="28" t="n">
        <v>1660</v>
      </c>
      <c r="E7904" s="28" t="s">
        <v>380</v>
      </c>
    </row>
    <row r="7905" customFormat="false" ht="15" hidden="false" customHeight="false" outlineLevel="0" collapsed="false">
      <c r="A7905" s="28" t="n">
        <v>209</v>
      </c>
      <c r="B7905" s="29" t="n">
        <v>45930</v>
      </c>
      <c r="C7905" s="28" t="n">
        <v>45111.38</v>
      </c>
      <c r="D7905" s="28" t="n">
        <v>1660</v>
      </c>
      <c r="E7905" s="28" t="s">
        <v>380</v>
      </c>
    </row>
    <row r="7906" customFormat="false" ht="15" hidden="false" customHeight="false" outlineLevel="0" collapsed="false">
      <c r="A7906" s="28" t="n">
        <v>209</v>
      </c>
      <c r="B7906" s="29" t="n">
        <v>45961</v>
      </c>
      <c r="C7906" s="28" t="n">
        <v>45154.33</v>
      </c>
      <c r="D7906" s="28" t="n">
        <v>456.8</v>
      </c>
      <c r="E7906" s="28" t="s">
        <v>381</v>
      </c>
    </row>
    <row r="7907" customFormat="false" ht="15" hidden="false" customHeight="false" outlineLevel="0" collapsed="false">
      <c r="A7907" s="28" t="n">
        <v>209</v>
      </c>
      <c r="B7907" s="29" t="n">
        <v>45991</v>
      </c>
      <c r="C7907" s="28" t="n">
        <v>46475.74</v>
      </c>
      <c r="D7907" s="28" t="n">
        <v>1660</v>
      </c>
      <c r="E7907" s="28" t="s">
        <v>380</v>
      </c>
    </row>
    <row r="7908" customFormat="false" ht="15" hidden="false" customHeight="false" outlineLevel="0" collapsed="false">
      <c r="A7908" s="28" t="n">
        <v>209</v>
      </c>
      <c r="B7908" s="29" t="n">
        <v>46022</v>
      </c>
      <c r="C7908" s="28" t="n">
        <v>47722.47</v>
      </c>
      <c r="D7908" s="28" t="n">
        <v>1660</v>
      </c>
      <c r="E7908" s="28" t="s">
        <v>380</v>
      </c>
    </row>
    <row r="7909" customFormat="false" ht="15" hidden="false" customHeight="false" outlineLevel="0" collapsed="false">
      <c r="A7909" s="28" t="n">
        <v>209</v>
      </c>
      <c r="B7909" s="29" t="n">
        <v>46053</v>
      </c>
      <c r="C7909" s="28" t="n">
        <v>49340.32</v>
      </c>
      <c r="D7909" s="28" t="n">
        <v>1660</v>
      </c>
      <c r="E7909" s="28" t="s">
        <v>380</v>
      </c>
    </row>
    <row r="7910" customFormat="false" ht="15" hidden="false" customHeight="false" outlineLevel="0" collapsed="false">
      <c r="A7910" s="28" t="n">
        <v>209</v>
      </c>
      <c r="B7910" s="29" t="n">
        <v>46081</v>
      </c>
      <c r="C7910" s="28" t="n">
        <v>50927.94</v>
      </c>
      <c r="D7910" s="28" t="n">
        <v>1660</v>
      </c>
      <c r="E7910" s="28" t="s">
        <v>380</v>
      </c>
    </row>
    <row r="7911" customFormat="false" ht="15" hidden="false" customHeight="false" outlineLevel="0" collapsed="false">
      <c r="A7911" s="28" t="n">
        <v>209</v>
      </c>
      <c r="B7911" s="29" t="n">
        <v>46112</v>
      </c>
      <c r="C7911" s="28" t="n">
        <v>52207.12</v>
      </c>
      <c r="D7911" s="28" t="n">
        <v>1660</v>
      </c>
      <c r="E7911" s="28" t="s">
        <v>380</v>
      </c>
    </row>
    <row r="7912" customFormat="false" ht="15" hidden="false" customHeight="false" outlineLevel="0" collapsed="false">
      <c r="A7912" s="28" t="n">
        <v>209</v>
      </c>
      <c r="B7912" s="29" t="n">
        <v>46142</v>
      </c>
      <c r="C7912" s="28" t="n">
        <v>52764.8</v>
      </c>
      <c r="D7912" s="28" t="n">
        <v>694.37</v>
      </c>
      <c r="E7912" s="28" t="s">
        <v>381</v>
      </c>
    </row>
    <row r="7913" customFormat="false" ht="15" hidden="false" customHeight="false" outlineLevel="0" collapsed="false">
      <c r="A7913" s="28" t="n">
        <v>209</v>
      </c>
      <c r="B7913" s="29" t="n">
        <v>46173</v>
      </c>
      <c r="C7913" s="28" t="n">
        <v>54247.99</v>
      </c>
      <c r="D7913" s="28" t="n">
        <v>1660</v>
      </c>
      <c r="E7913" s="28" t="s">
        <v>380</v>
      </c>
    </row>
    <row r="7914" customFormat="false" ht="15" hidden="false" customHeight="false" outlineLevel="0" collapsed="false">
      <c r="A7914" s="28" t="n">
        <v>209</v>
      </c>
      <c r="B7914" s="29" t="n">
        <v>46203</v>
      </c>
      <c r="C7914" s="28" t="n">
        <v>53996.78</v>
      </c>
      <c r="D7914" s="28" t="n">
        <v>0</v>
      </c>
      <c r="E7914" s="28" t="s">
        <v>379</v>
      </c>
    </row>
    <row r="7915" customFormat="false" ht="15" hidden="false" customHeight="false" outlineLevel="0" collapsed="false">
      <c r="A7915" s="28" t="n">
        <v>209</v>
      </c>
      <c r="B7915" s="29" t="n">
        <v>46234</v>
      </c>
      <c r="C7915" s="28" t="n">
        <v>55476.34</v>
      </c>
      <c r="D7915" s="28" t="n">
        <v>1660</v>
      </c>
      <c r="E7915" s="28" t="s">
        <v>380</v>
      </c>
    </row>
    <row r="7916" customFormat="false" ht="15" hidden="false" customHeight="false" outlineLevel="0" collapsed="false">
      <c r="A7916" s="28" t="n">
        <v>209</v>
      </c>
      <c r="B7916" s="29" t="n">
        <v>46265</v>
      </c>
      <c r="C7916" s="28" t="n">
        <v>56794.93</v>
      </c>
      <c r="D7916" s="28" t="n">
        <v>1660</v>
      </c>
      <c r="E7916" s="28" t="s">
        <v>380</v>
      </c>
    </row>
    <row r="7917" customFormat="false" ht="15" hidden="false" customHeight="false" outlineLevel="0" collapsed="false">
      <c r="A7917" s="28" t="n">
        <v>210</v>
      </c>
      <c r="B7917" s="29" t="n">
        <v>45565</v>
      </c>
      <c r="C7917" s="28" t="n">
        <v>13376.67</v>
      </c>
      <c r="D7917" s="28" t="n">
        <v>1640</v>
      </c>
      <c r="E7917" s="28" t="s">
        <v>380</v>
      </c>
    </row>
    <row r="7918" customFormat="false" ht="15" hidden="false" customHeight="false" outlineLevel="0" collapsed="false">
      <c r="A7918" s="28" t="n">
        <v>210</v>
      </c>
      <c r="B7918" s="29" t="n">
        <v>45596</v>
      </c>
      <c r="C7918" s="28" t="n">
        <v>14571.28</v>
      </c>
      <c r="D7918" s="28" t="n">
        <v>1640</v>
      </c>
      <c r="E7918" s="28" t="s">
        <v>380</v>
      </c>
    </row>
    <row r="7919" customFormat="false" ht="15" hidden="false" customHeight="false" outlineLevel="0" collapsed="false">
      <c r="A7919" s="28" t="n">
        <v>210</v>
      </c>
      <c r="B7919" s="29" t="n">
        <v>45626</v>
      </c>
      <c r="C7919" s="28" t="n">
        <v>16091.39</v>
      </c>
      <c r="D7919" s="28" t="n">
        <v>1640</v>
      </c>
      <c r="E7919" s="28" t="s">
        <v>380</v>
      </c>
    </row>
    <row r="7920" customFormat="false" ht="15" hidden="false" customHeight="false" outlineLevel="0" collapsed="false">
      <c r="A7920" s="28" t="n">
        <v>210</v>
      </c>
      <c r="B7920" s="29" t="n">
        <v>45657</v>
      </c>
      <c r="C7920" s="28" t="n">
        <v>16312.79</v>
      </c>
      <c r="D7920" s="28" t="n">
        <v>429.63</v>
      </c>
      <c r="E7920" s="28" t="s">
        <v>381</v>
      </c>
    </row>
    <row r="7921" customFormat="false" ht="15" hidden="false" customHeight="false" outlineLevel="0" collapsed="false">
      <c r="A7921" s="28" t="n">
        <v>210</v>
      </c>
      <c r="B7921" s="29" t="n">
        <v>45688</v>
      </c>
      <c r="C7921" s="28" t="n">
        <v>17544.15</v>
      </c>
      <c r="D7921" s="28" t="n">
        <v>1640</v>
      </c>
      <c r="E7921" s="28" t="s">
        <v>380</v>
      </c>
    </row>
    <row r="7922" customFormat="false" ht="15" hidden="false" customHeight="false" outlineLevel="0" collapsed="false">
      <c r="A7922" s="28" t="n">
        <v>210</v>
      </c>
      <c r="B7922" s="29" t="n">
        <v>45716</v>
      </c>
      <c r="C7922" s="28" t="n">
        <v>19034.91</v>
      </c>
      <c r="D7922" s="28" t="n">
        <v>1640</v>
      </c>
      <c r="E7922" s="28" t="s">
        <v>380</v>
      </c>
    </row>
    <row r="7923" customFormat="false" ht="15" hidden="false" customHeight="false" outlineLevel="0" collapsed="false">
      <c r="A7923" s="28" t="n">
        <v>210</v>
      </c>
      <c r="B7923" s="29" t="n">
        <v>45747</v>
      </c>
      <c r="C7923" s="28" t="n">
        <v>20451.8</v>
      </c>
      <c r="D7923" s="28" t="n">
        <v>1640</v>
      </c>
      <c r="E7923" s="28" t="s">
        <v>380</v>
      </c>
    </row>
    <row r="7924" customFormat="false" ht="15" hidden="false" customHeight="false" outlineLevel="0" collapsed="false">
      <c r="A7924" s="28" t="n">
        <v>210</v>
      </c>
      <c r="B7924" s="29" t="n">
        <v>45777</v>
      </c>
      <c r="C7924" s="28" t="n">
        <v>21698.59</v>
      </c>
      <c r="D7924" s="28" t="n">
        <v>1640</v>
      </c>
      <c r="E7924" s="28" t="s">
        <v>380</v>
      </c>
    </row>
    <row r="7925" customFormat="false" ht="15" hidden="false" customHeight="false" outlineLevel="0" collapsed="false">
      <c r="A7925" s="28" t="n">
        <v>210</v>
      </c>
      <c r="B7925" s="29" t="n">
        <v>45808</v>
      </c>
      <c r="C7925" s="28" t="n">
        <v>22989.96</v>
      </c>
      <c r="D7925" s="28" t="n">
        <v>1640</v>
      </c>
      <c r="E7925" s="28" t="s">
        <v>380</v>
      </c>
    </row>
    <row r="7926" customFormat="false" ht="15" hidden="false" customHeight="false" outlineLevel="0" collapsed="false">
      <c r="A7926" s="28" t="n">
        <v>210</v>
      </c>
      <c r="B7926" s="29" t="n">
        <v>45838</v>
      </c>
      <c r="C7926" s="28" t="n">
        <v>24357.19</v>
      </c>
      <c r="D7926" s="28" t="n">
        <v>1640</v>
      </c>
      <c r="E7926" s="28" t="s">
        <v>380</v>
      </c>
    </row>
    <row r="7927" customFormat="false" ht="15" hidden="false" customHeight="false" outlineLevel="0" collapsed="false">
      <c r="A7927" s="28" t="n">
        <v>210</v>
      </c>
      <c r="B7927" s="29" t="n">
        <v>45869</v>
      </c>
      <c r="C7927" s="28" t="n">
        <v>25940.55</v>
      </c>
      <c r="D7927" s="28" t="n">
        <v>1640</v>
      </c>
      <c r="E7927" s="28" t="s">
        <v>380</v>
      </c>
    </row>
    <row r="7928" customFormat="false" ht="15" hidden="false" customHeight="false" outlineLevel="0" collapsed="false">
      <c r="A7928" s="28" t="n">
        <v>210</v>
      </c>
      <c r="B7928" s="29" t="n">
        <v>45900</v>
      </c>
      <c r="C7928" s="28" t="n">
        <v>27420.48</v>
      </c>
      <c r="D7928" s="28" t="n">
        <v>1640</v>
      </c>
      <c r="E7928" s="28" t="s">
        <v>380</v>
      </c>
    </row>
    <row r="7929" customFormat="false" ht="15" hidden="false" customHeight="false" outlineLevel="0" collapsed="false">
      <c r="A7929" s="28" t="n">
        <v>210</v>
      </c>
      <c r="B7929" s="29" t="n">
        <v>45930</v>
      </c>
      <c r="C7929" s="28" t="n">
        <v>28779</v>
      </c>
      <c r="D7929" s="28" t="n">
        <v>1640</v>
      </c>
      <c r="E7929" s="28" t="s">
        <v>380</v>
      </c>
    </row>
    <row r="7930" customFormat="false" ht="15" hidden="false" customHeight="false" outlineLevel="0" collapsed="false">
      <c r="A7930" s="28" t="n">
        <v>210</v>
      </c>
      <c r="B7930" s="29" t="n">
        <v>45961</v>
      </c>
      <c r="C7930" s="28" t="n">
        <v>30277.25</v>
      </c>
      <c r="D7930" s="28" t="n">
        <v>1640</v>
      </c>
      <c r="E7930" s="28" t="s">
        <v>380</v>
      </c>
    </row>
    <row r="7931" customFormat="false" ht="15" hidden="false" customHeight="false" outlineLevel="0" collapsed="false">
      <c r="A7931" s="28" t="n">
        <v>210</v>
      </c>
      <c r="B7931" s="29" t="n">
        <v>45991</v>
      </c>
      <c r="C7931" s="28" t="n">
        <v>31897.04</v>
      </c>
      <c r="D7931" s="28" t="n">
        <v>1640</v>
      </c>
      <c r="E7931" s="28" t="s">
        <v>380</v>
      </c>
    </row>
    <row r="7932" customFormat="false" ht="15" hidden="false" customHeight="false" outlineLevel="0" collapsed="false">
      <c r="A7932" s="28" t="n">
        <v>210</v>
      </c>
      <c r="B7932" s="29" t="n">
        <v>46022</v>
      </c>
      <c r="C7932" s="28" t="n">
        <v>31788.06</v>
      </c>
      <c r="D7932" s="28" t="n">
        <v>349.94</v>
      </c>
      <c r="E7932" s="28" t="s">
        <v>381</v>
      </c>
    </row>
    <row r="7933" customFormat="false" ht="15" hidden="false" customHeight="false" outlineLevel="0" collapsed="false">
      <c r="A7933" s="28" t="n">
        <v>210</v>
      </c>
      <c r="B7933" s="29" t="n">
        <v>46053</v>
      </c>
      <c r="C7933" s="28" t="n">
        <v>32970.36</v>
      </c>
      <c r="D7933" s="28" t="n">
        <v>1640</v>
      </c>
      <c r="E7933" s="28" t="s">
        <v>380</v>
      </c>
    </row>
    <row r="7934" customFormat="false" ht="15" hidden="false" customHeight="false" outlineLevel="0" collapsed="false">
      <c r="A7934" s="28" t="n">
        <v>210</v>
      </c>
      <c r="B7934" s="29" t="n">
        <v>46081</v>
      </c>
      <c r="C7934" s="28" t="n">
        <v>34437.03</v>
      </c>
      <c r="D7934" s="28" t="n">
        <v>1640</v>
      </c>
      <c r="E7934" s="28" t="s">
        <v>380</v>
      </c>
    </row>
    <row r="7935" customFormat="false" ht="15" hidden="false" customHeight="false" outlineLevel="0" collapsed="false">
      <c r="A7935" s="28" t="n">
        <v>210</v>
      </c>
      <c r="B7935" s="29" t="n">
        <v>46112</v>
      </c>
      <c r="C7935" s="28" t="n">
        <v>35696.42</v>
      </c>
      <c r="D7935" s="28" t="n">
        <v>1640</v>
      </c>
      <c r="E7935" s="28" t="s">
        <v>380</v>
      </c>
    </row>
    <row r="7936" customFormat="false" ht="15" hidden="false" customHeight="false" outlineLevel="0" collapsed="false">
      <c r="A7936" s="28" t="n">
        <v>210</v>
      </c>
      <c r="B7936" s="29" t="n">
        <v>46142</v>
      </c>
      <c r="C7936" s="28" t="n">
        <v>36912.84</v>
      </c>
      <c r="D7936" s="28" t="n">
        <v>1640</v>
      </c>
      <c r="E7936" s="28" t="s">
        <v>380</v>
      </c>
    </row>
    <row r="7937" customFormat="false" ht="15" hidden="false" customHeight="false" outlineLevel="0" collapsed="false">
      <c r="A7937" s="28" t="n">
        <v>210</v>
      </c>
      <c r="B7937" s="29" t="n">
        <v>46173</v>
      </c>
      <c r="C7937" s="28" t="n">
        <v>38514.56</v>
      </c>
      <c r="D7937" s="28" t="n">
        <v>1640</v>
      </c>
      <c r="E7937" s="28" t="s">
        <v>380</v>
      </c>
    </row>
    <row r="7938" customFormat="false" ht="15" hidden="false" customHeight="false" outlineLevel="0" collapsed="false">
      <c r="A7938" s="28" t="n">
        <v>210</v>
      </c>
      <c r="B7938" s="29" t="n">
        <v>46203</v>
      </c>
      <c r="C7938" s="28" t="n">
        <v>39782.3</v>
      </c>
      <c r="D7938" s="28" t="n">
        <v>1640</v>
      </c>
      <c r="E7938" s="28" t="s">
        <v>380</v>
      </c>
    </row>
    <row r="7939" customFormat="false" ht="15" hidden="false" customHeight="false" outlineLevel="0" collapsed="false">
      <c r="A7939" s="28" t="n">
        <v>210</v>
      </c>
      <c r="B7939" s="29" t="n">
        <v>46234</v>
      </c>
      <c r="C7939" s="28" t="n">
        <v>41347.25</v>
      </c>
      <c r="D7939" s="28" t="n">
        <v>1640</v>
      </c>
      <c r="E7939" s="28" t="s">
        <v>380</v>
      </c>
    </row>
    <row r="7940" customFormat="false" ht="15" hidden="false" customHeight="false" outlineLevel="0" collapsed="false">
      <c r="A7940" s="28" t="n">
        <v>210</v>
      </c>
      <c r="B7940" s="29" t="n">
        <v>46265</v>
      </c>
      <c r="C7940" s="28" t="n">
        <v>42825.02</v>
      </c>
      <c r="D7940" s="28" t="n">
        <v>1640</v>
      </c>
      <c r="E7940" s="28" t="s">
        <v>380</v>
      </c>
    </row>
    <row r="7941" customFormat="false" ht="15" hidden="false" customHeight="false" outlineLevel="0" collapsed="false">
      <c r="A7941" s="28" t="n">
        <v>211</v>
      </c>
      <c r="B7941" s="29" t="n">
        <v>44957</v>
      </c>
      <c r="C7941" s="28" t="n">
        <v>8241.31</v>
      </c>
      <c r="D7941" s="28" t="n">
        <v>945.38</v>
      </c>
      <c r="E7941" s="28" t="s">
        <v>381</v>
      </c>
    </row>
    <row r="7942" customFormat="false" ht="15" hidden="false" customHeight="false" outlineLevel="0" collapsed="false">
      <c r="A7942" s="28" t="n">
        <v>211</v>
      </c>
      <c r="B7942" s="29" t="n">
        <v>44985</v>
      </c>
      <c r="C7942" s="28" t="n">
        <v>9764.23</v>
      </c>
      <c r="D7942" s="28" t="n">
        <v>1840</v>
      </c>
      <c r="E7942" s="28" t="s">
        <v>380</v>
      </c>
    </row>
    <row r="7943" customFormat="false" ht="15" hidden="false" customHeight="false" outlineLevel="0" collapsed="false">
      <c r="A7943" s="28" t="n">
        <v>211</v>
      </c>
      <c r="B7943" s="29" t="n">
        <v>45016</v>
      </c>
      <c r="C7943" s="28" t="n">
        <v>11447.53</v>
      </c>
      <c r="D7943" s="28" t="n">
        <v>1840</v>
      </c>
      <c r="E7943" s="28" t="s">
        <v>380</v>
      </c>
    </row>
    <row r="7944" customFormat="false" ht="15" hidden="false" customHeight="false" outlineLevel="0" collapsed="false">
      <c r="A7944" s="28" t="n">
        <v>211</v>
      </c>
      <c r="B7944" s="29" t="n">
        <v>45046</v>
      </c>
      <c r="C7944" s="28" t="n">
        <v>13217.87</v>
      </c>
      <c r="D7944" s="28" t="n">
        <v>1840</v>
      </c>
      <c r="E7944" s="28" t="s">
        <v>380</v>
      </c>
    </row>
    <row r="7945" customFormat="false" ht="15" hidden="false" customHeight="false" outlineLevel="0" collapsed="false">
      <c r="A7945" s="28" t="n">
        <v>211</v>
      </c>
      <c r="B7945" s="29" t="n">
        <v>45077</v>
      </c>
      <c r="C7945" s="28" t="n">
        <v>14975.96</v>
      </c>
      <c r="D7945" s="28" t="n">
        <v>1840</v>
      </c>
      <c r="E7945" s="28" t="s">
        <v>380</v>
      </c>
    </row>
    <row r="7946" customFormat="false" ht="15" hidden="false" customHeight="false" outlineLevel="0" collapsed="false">
      <c r="A7946" s="28" t="n">
        <v>211</v>
      </c>
      <c r="B7946" s="29" t="n">
        <v>45107</v>
      </c>
      <c r="C7946" s="28" t="n">
        <v>16492.05</v>
      </c>
      <c r="D7946" s="28" t="n">
        <v>1840</v>
      </c>
      <c r="E7946" s="28" t="s">
        <v>380</v>
      </c>
    </row>
    <row r="7947" customFormat="false" ht="15" hidden="false" customHeight="false" outlineLevel="0" collapsed="false">
      <c r="A7947" s="28" t="n">
        <v>211</v>
      </c>
      <c r="B7947" s="29" t="n">
        <v>45138</v>
      </c>
      <c r="C7947" s="28" t="n">
        <v>18065.69</v>
      </c>
      <c r="D7947" s="28" t="n">
        <v>1840</v>
      </c>
      <c r="E7947" s="28" t="s">
        <v>380</v>
      </c>
    </row>
    <row r="7948" customFormat="false" ht="15" hidden="false" customHeight="false" outlineLevel="0" collapsed="false">
      <c r="A7948" s="28" t="n">
        <v>211</v>
      </c>
      <c r="B7948" s="29" t="n">
        <v>45169</v>
      </c>
      <c r="C7948" s="28" t="n">
        <v>19884.42</v>
      </c>
      <c r="D7948" s="28" t="n">
        <v>1840</v>
      </c>
      <c r="E7948" s="28" t="s">
        <v>380</v>
      </c>
    </row>
    <row r="7949" customFormat="false" ht="15" hidden="false" customHeight="false" outlineLevel="0" collapsed="false">
      <c r="A7949" s="28" t="n">
        <v>211</v>
      </c>
      <c r="B7949" s="29" t="n">
        <v>45199</v>
      </c>
      <c r="C7949" s="28" t="n">
        <v>21332.12</v>
      </c>
      <c r="D7949" s="28" t="n">
        <v>1840</v>
      </c>
      <c r="E7949" s="28" t="s">
        <v>380</v>
      </c>
    </row>
    <row r="7950" customFormat="false" ht="15" hidden="false" customHeight="false" outlineLevel="0" collapsed="false">
      <c r="A7950" s="28" t="n">
        <v>211</v>
      </c>
      <c r="B7950" s="29" t="n">
        <v>45230</v>
      </c>
      <c r="C7950" s="28" t="n">
        <v>22190.3</v>
      </c>
      <c r="D7950" s="28" t="n">
        <v>1189.29</v>
      </c>
      <c r="E7950" s="28" t="s">
        <v>381</v>
      </c>
    </row>
    <row r="7951" customFormat="false" ht="15" hidden="false" customHeight="false" outlineLevel="0" collapsed="false">
      <c r="A7951" s="28" t="n">
        <v>211</v>
      </c>
      <c r="B7951" s="29" t="n">
        <v>45260</v>
      </c>
      <c r="C7951" s="28" t="n">
        <v>23570.97</v>
      </c>
      <c r="D7951" s="28" t="n">
        <v>1840</v>
      </c>
      <c r="E7951" s="28" t="s">
        <v>380</v>
      </c>
    </row>
    <row r="7952" customFormat="false" ht="15" hidden="false" customHeight="false" outlineLevel="0" collapsed="false">
      <c r="A7952" s="28" t="n">
        <v>211</v>
      </c>
      <c r="B7952" s="29" t="n">
        <v>45291</v>
      </c>
      <c r="C7952" s="28" t="n">
        <v>25004.03</v>
      </c>
      <c r="D7952" s="28" t="n">
        <v>1840</v>
      </c>
      <c r="E7952" s="28" t="s">
        <v>380</v>
      </c>
    </row>
    <row r="7953" customFormat="false" ht="15" hidden="false" customHeight="false" outlineLevel="0" collapsed="false">
      <c r="A7953" s="28" t="n">
        <v>211</v>
      </c>
      <c r="B7953" s="29" t="n">
        <v>45322</v>
      </c>
      <c r="C7953" s="28" t="n">
        <v>26697.67</v>
      </c>
      <c r="D7953" s="28" t="n">
        <v>1840</v>
      </c>
      <c r="E7953" s="28" t="s">
        <v>380</v>
      </c>
    </row>
    <row r="7954" customFormat="false" ht="15" hidden="false" customHeight="false" outlineLevel="0" collapsed="false">
      <c r="A7954" s="28" t="n">
        <v>211</v>
      </c>
      <c r="B7954" s="29" t="n">
        <v>45351</v>
      </c>
      <c r="C7954" s="28" t="n">
        <v>28044.95</v>
      </c>
      <c r="D7954" s="28" t="n">
        <v>1840</v>
      </c>
      <c r="E7954" s="28" t="s">
        <v>380</v>
      </c>
    </row>
    <row r="7955" customFormat="false" ht="15" hidden="false" customHeight="false" outlineLevel="0" collapsed="false">
      <c r="A7955" s="28" t="n">
        <v>211</v>
      </c>
      <c r="B7955" s="29" t="n">
        <v>45382</v>
      </c>
      <c r="C7955" s="28" t="n">
        <v>29811.77</v>
      </c>
      <c r="D7955" s="28" t="n">
        <v>1840</v>
      </c>
      <c r="E7955" s="28" t="s">
        <v>380</v>
      </c>
    </row>
    <row r="7956" customFormat="false" ht="15" hidden="false" customHeight="false" outlineLevel="0" collapsed="false">
      <c r="A7956" s="28" t="n">
        <v>211</v>
      </c>
      <c r="B7956" s="29" t="n">
        <v>45412</v>
      </c>
      <c r="C7956" s="28" t="n">
        <v>31463.58</v>
      </c>
      <c r="D7956" s="28" t="n">
        <v>1840</v>
      </c>
      <c r="E7956" s="28" t="s">
        <v>380</v>
      </c>
    </row>
    <row r="7957" customFormat="false" ht="15" hidden="false" customHeight="false" outlineLevel="0" collapsed="false">
      <c r="A7957" s="28" t="n">
        <v>211</v>
      </c>
      <c r="B7957" s="29" t="n">
        <v>45443</v>
      </c>
      <c r="C7957" s="28" t="n">
        <v>32836.89</v>
      </c>
      <c r="D7957" s="28" t="n">
        <v>1840</v>
      </c>
      <c r="E7957" s="28" t="s">
        <v>380</v>
      </c>
    </row>
    <row r="7958" customFormat="false" ht="15" hidden="false" customHeight="false" outlineLevel="0" collapsed="false">
      <c r="A7958" s="28" t="n">
        <v>211</v>
      </c>
      <c r="B7958" s="29" t="n">
        <v>45473</v>
      </c>
      <c r="C7958" s="28" t="n">
        <v>34494.79</v>
      </c>
      <c r="D7958" s="28" t="n">
        <v>1840</v>
      </c>
      <c r="E7958" s="28" t="s">
        <v>380</v>
      </c>
    </row>
    <row r="7959" customFormat="false" ht="15" hidden="false" customHeight="false" outlineLevel="0" collapsed="false">
      <c r="A7959" s="28" t="n">
        <v>211</v>
      </c>
      <c r="B7959" s="29" t="n">
        <v>45504</v>
      </c>
      <c r="C7959" s="28" t="n">
        <v>36145.17</v>
      </c>
      <c r="D7959" s="28" t="n">
        <v>1840</v>
      </c>
      <c r="E7959" s="28" t="s">
        <v>380</v>
      </c>
    </row>
    <row r="7960" customFormat="false" ht="15" hidden="false" customHeight="false" outlineLevel="0" collapsed="false">
      <c r="A7960" s="28" t="n">
        <v>211</v>
      </c>
      <c r="B7960" s="29" t="n">
        <v>45535</v>
      </c>
      <c r="C7960" s="28" t="n">
        <v>37892.02</v>
      </c>
      <c r="D7960" s="28" t="n">
        <v>1840</v>
      </c>
      <c r="E7960" s="28" t="s">
        <v>380</v>
      </c>
    </row>
    <row r="7961" customFormat="false" ht="15" hidden="false" customHeight="false" outlineLevel="0" collapsed="false">
      <c r="A7961" s="28" t="n">
        <v>211</v>
      </c>
      <c r="B7961" s="29" t="n">
        <v>45565</v>
      </c>
      <c r="C7961" s="28" t="n">
        <v>39485.41</v>
      </c>
      <c r="D7961" s="28" t="n">
        <v>1840</v>
      </c>
      <c r="E7961" s="28" t="s">
        <v>380</v>
      </c>
    </row>
    <row r="7962" customFormat="false" ht="15" hidden="false" customHeight="false" outlineLevel="0" collapsed="false">
      <c r="A7962" s="28" t="n">
        <v>211</v>
      </c>
      <c r="B7962" s="29" t="n">
        <v>45596</v>
      </c>
      <c r="C7962" s="28" t="n">
        <v>40888.65</v>
      </c>
      <c r="D7962" s="28" t="n">
        <v>1840</v>
      </c>
      <c r="E7962" s="28" t="s">
        <v>380</v>
      </c>
    </row>
    <row r="7963" customFormat="false" ht="15" hidden="false" customHeight="false" outlineLevel="0" collapsed="false">
      <c r="A7963" s="28" t="n">
        <v>211</v>
      </c>
      <c r="B7963" s="29" t="n">
        <v>45626</v>
      </c>
      <c r="C7963" s="28" t="n">
        <v>42660.24</v>
      </c>
      <c r="D7963" s="28" t="n">
        <v>1840</v>
      </c>
      <c r="E7963" s="28" t="s">
        <v>380</v>
      </c>
    </row>
    <row r="7964" customFormat="false" ht="15" hidden="false" customHeight="false" outlineLevel="0" collapsed="false">
      <c r="A7964" s="28" t="n">
        <v>211</v>
      </c>
      <c r="B7964" s="29" t="n">
        <v>45657</v>
      </c>
      <c r="C7964" s="28" t="n">
        <v>44071.99</v>
      </c>
      <c r="D7964" s="28" t="n">
        <v>1840</v>
      </c>
      <c r="E7964" s="28" t="s">
        <v>380</v>
      </c>
    </row>
    <row r="7965" customFormat="false" ht="15" hidden="false" customHeight="false" outlineLevel="0" collapsed="false">
      <c r="A7965" s="28" t="n">
        <v>211</v>
      </c>
      <c r="B7965" s="29" t="n">
        <v>45688</v>
      </c>
      <c r="C7965" s="28" t="n">
        <v>45830.56</v>
      </c>
      <c r="D7965" s="28" t="n">
        <v>1840</v>
      </c>
      <c r="E7965" s="28" t="s">
        <v>380</v>
      </c>
    </row>
    <row r="7966" customFormat="false" ht="15" hidden="false" customHeight="false" outlineLevel="0" collapsed="false">
      <c r="A7966" s="28" t="n">
        <v>211</v>
      </c>
      <c r="B7966" s="29" t="n">
        <v>45716</v>
      </c>
      <c r="C7966" s="28" t="n">
        <v>47471.59</v>
      </c>
      <c r="D7966" s="28" t="n">
        <v>1840</v>
      </c>
      <c r="E7966" s="28" t="s">
        <v>380</v>
      </c>
    </row>
    <row r="7967" customFormat="false" ht="15" hidden="false" customHeight="false" outlineLevel="0" collapsed="false">
      <c r="A7967" s="28" t="n">
        <v>211</v>
      </c>
      <c r="B7967" s="29" t="n">
        <v>45747</v>
      </c>
      <c r="C7967" s="28" t="n">
        <v>48791.65</v>
      </c>
      <c r="D7967" s="28" t="n">
        <v>1840</v>
      </c>
      <c r="E7967" s="28" t="s">
        <v>380</v>
      </c>
    </row>
    <row r="7968" customFormat="false" ht="15" hidden="false" customHeight="false" outlineLevel="0" collapsed="false">
      <c r="A7968" s="28" t="n">
        <v>211</v>
      </c>
      <c r="B7968" s="29" t="n">
        <v>45777</v>
      </c>
      <c r="C7968" s="28" t="n">
        <v>50108.11</v>
      </c>
      <c r="D7968" s="28" t="n">
        <v>1840</v>
      </c>
      <c r="E7968" s="28" t="s">
        <v>380</v>
      </c>
    </row>
    <row r="7969" customFormat="false" ht="15" hidden="false" customHeight="false" outlineLevel="0" collapsed="false">
      <c r="A7969" s="28" t="n">
        <v>211</v>
      </c>
      <c r="B7969" s="29" t="n">
        <v>45808</v>
      </c>
      <c r="C7969" s="28" t="n">
        <v>51836.63</v>
      </c>
      <c r="D7969" s="28" t="n">
        <v>1840</v>
      </c>
      <c r="E7969" s="28" t="s">
        <v>380</v>
      </c>
    </row>
    <row r="7970" customFormat="false" ht="15" hidden="false" customHeight="false" outlineLevel="0" collapsed="false">
      <c r="A7970" s="28" t="n">
        <v>211</v>
      </c>
      <c r="B7970" s="29" t="n">
        <v>45838</v>
      </c>
      <c r="C7970" s="28" t="n">
        <v>53176.3</v>
      </c>
      <c r="D7970" s="28" t="n">
        <v>1840</v>
      </c>
      <c r="E7970" s="28" t="s">
        <v>380</v>
      </c>
    </row>
    <row r="7971" customFormat="false" ht="15" hidden="false" customHeight="false" outlineLevel="0" collapsed="false">
      <c r="A7971" s="28" t="n">
        <v>211</v>
      </c>
      <c r="B7971" s="29" t="n">
        <v>45869</v>
      </c>
      <c r="C7971" s="28" t="n">
        <v>54989.02</v>
      </c>
      <c r="D7971" s="28" t="n">
        <v>1840</v>
      </c>
      <c r="E7971" s="28" t="s">
        <v>380</v>
      </c>
    </row>
    <row r="7972" customFormat="false" ht="15" hidden="false" customHeight="false" outlineLevel="0" collapsed="false">
      <c r="A7972" s="28" t="n">
        <v>211</v>
      </c>
      <c r="B7972" s="29" t="n">
        <v>45900</v>
      </c>
      <c r="C7972" s="28" t="n">
        <v>56298.89</v>
      </c>
      <c r="D7972" s="28" t="n">
        <v>1840</v>
      </c>
      <c r="E7972" s="28" t="s">
        <v>380</v>
      </c>
    </row>
    <row r="7973" customFormat="false" ht="15" hidden="false" customHeight="false" outlineLevel="0" collapsed="false">
      <c r="A7973" s="28" t="n">
        <v>211</v>
      </c>
      <c r="B7973" s="29" t="n">
        <v>45930</v>
      </c>
      <c r="C7973" s="28" t="n">
        <v>58006.05</v>
      </c>
      <c r="D7973" s="28" t="n">
        <v>1840</v>
      </c>
      <c r="E7973" s="28" t="s">
        <v>380</v>
      </c>
    </row>
    <row r="7974" customFormat="false" ht="15" hidden="false" customHeight="false" outlineLevel="0" collapsed="false">
      <c r="A7974" s="28" t="n">
        <v>211</v>
      </c>
      <c r="B7974" s="29" t="n">
        <v>45961</v>
      </c>
      <c r="C7974" s="28" t="n">
        <v>59649.73</v>
      </c>
      <c r="D7974" s="28" t="n">
        <v>1840</v>
      </c>
      <c r="E7974" s="28" t="s">
        <v>380</v>
      </c>
    </row>
    <row r="7975" customFormat="false" ht="15" hidden="false" customHeight="false" outlineLevel="0" collapsed="false">
      <c r="A7975" s="28" t="n">
        <v>211</v>
      </c>
      <c r="B7975" s="29" t="n">
        <v>45991</v>
      </c>
      <c r="C7975" s="28" t="n">
        <v>59159.7</v>
      </c>
      <c r="D7975" s="28" t="n">
        <v>0</v>
      </c>
      <c r="E7975" s="28" t="s">
        <v>379</v>
      </c>
    </row>
    <row r="7976" customFormat="false" ht="15" hidden="false" customHeight="false" outlineLevel="0" collapsed="false">
      <c r="A7976" s="28" t="n">
        <v>211</v>
      </c>
      <c r="B7976" s="29" t="n">
        <v>46022</v>
      </c>
      <c r="C7976" s="28" t="n">
        <v>60759.5</v>
      </c>
      <c r="D7976" s="28" t="n">
        <v>1840</v>
      </c>
      <c r="E7976" s="28" t="s">
        <v>380</v>
      </c>
    </row>
    <row r="7977" customFormat="false" ht="15" hidden="false" customHeight="false" outlineLevel="0" collapsed="false">
      <c r="A7977" s="28" t="n">
        <v>211</v>
      </c>
      <c r="B7977" s="29" t="n">
        <v>46053</v>
      </c>
      <c r="C7977" s="28" t="n">
        <v>62531.59</v>
      </c>
      <c r="D7977" s="28" t="n">
        <v>1840</v>
      </c>
      <c r="E7977" s="28" t="s">
        <v>380</v>
      </c>
    </row>
    <row r="7978" customFormat="false" ht="15" hidden="false" customHeight="false" outlineLevel="0" collapsed="false">
      <c r="A7978" s="28" t="n">
        <v>211</v>
      </c>
      <c r="B7978" s="29" t="n">
        <v>46081</v>
      </c>
      <c r="C7978" s="28" t="n">
        <v>62003.71</v>
      </c>
      <c r="D7978" s="28" t="n">
        <v>0</v>
      </c>
      <c r="E7978" s="28" t="s">
        <v>379</v>
      </c>
    </row>
    <row r="7979" customFormat="false" ht="15" hidden="false" customHeight="false" outlineLevel="0" collapsed="false">
      <c r="A7979" s="28" t="n">
        <v>211</v>
      </c>
      <c r="B7979" s="29" t="n">
        <v>46112</v>
      </c>
      <c r="C7979" s="28" t="n">
        <v>63731.36</v>
      </c>
      <c r="D7979" s="28" t="n">
        <v>1840</v>
      </c>
      <c r="E7979" s="28" t="s">
        <v>380</v>
      </c>
    </row>
    <row r="7980" customFormat="false" ht="15" hidden="false" customHeight="false" outlineLevel="0" collapsed="false">
      <c r="A7980" s="28" t="n">
        <v>211</v>
      </c>
      <c r="B7980" s="29" t="n">
        <v>46142</v>
      </c>
      <c r="C7980" s="28" t="n">
        <v>65059.22</v>
      </c>
      <c r="D7980" s="28" t="n">
        <v>1840</v>
      </c>
      <c r="E7980" s="28" t="s">
        <v>380</v>
      </c>
    </row>
    <row r="7981" customFormat="false" ht="15" hidden="false" customHeight="false" outlineLevel="0" collapsed="false">
      <c r="A7981" s="28" t="n">
        <v>211</v>
      </c>
      <c r="B7981" s="29" t="n">
        <v>46173</v>
      </c>
      <c r="C7981" s="28" t="n">
        <v>66363.48</v>
      </c>
      <c r="D7981" s="28" t="n">
        <v>1840</v>
      </c>
      <c r="E7981" s="28" t="s">
        <v>380</v>
      </c>
    </row>
    <row r="7982" customFormat="false" ht="15" hidden="false" customHeight="false" outlineLevel="0" collapsed="false">
      <c r="A7982" s="28" t="n">
        <v>211</v>
      </c>
      <c r="B7982" s="29" t="n">
        <v>46203</v>
      </c>
      <c r="C7982" s="28" t="n">
        <v>67974.53</v>
      </c>
      <c r="D7982" s="28" t="n">
        <v>1840</v>
      </c>
      <c r="E7982" s="28" t="s">
        <v>380</v>
      </c>
    </row>
    <row r="7983" customFormat="false" ht="15" hidden="false" customHeight="false" outlineLevel="0" collapsed="false">
      <c r="A7983" s="28" t="n">
        <v>211</v>
      </c>
      <c r="B7983" s="29" t="n">
        <v>46234</v>
      </c>
      <c r="C7983" s="28" t="n">
        <v>69361.68</v>
      </c>
      <c r="D7983" s="28" t="n">
        <v>1840</v>
      </c>
      <c r="E7983" s="28" t="s">
        <v>380</v>
      </c>
    </row>
    <row r="7984" customFormat="false" ht="15" hidden="false" customHeight="false" outlineLevel="0" collapsed="false">
      <c r="A7984" s="28" t="n">
        <v>211</v>
      </c>
      <c r="B7984" s="29" t="n">
        <v>46265</v>
      </c>
      <c r="C7984" s="28" t="n">
        <v>70782.92</v>
      </c>
      <c r="D7984" s="28" t="n">
        <v>1840</v>
      </c>
      <c r="E7984" s="28" t="s">
        <v>380</v>
      </c>
    </row>
    <row r="7985" customFormat="false" ht="15" hidden="false" customHeight="false" outlineLevel="0" collapsed="false">
      <c r="A7985" s="28" t="n">
        <v>212</v>
      </c>
      <c r="B7985" s="29" t="n">
        <v>45107</v>
      </c>
      <c r="C7985" s="28" t="n">
        <v>7109</v>
      </c>
      <c r="D7985" s="28" t="n">
        <v>1440</v>
      </c>
      <c r="E7985" s="28" t="s">
        <v>380</v>
      </c>
    </row>
    <row r="7986" customFormat="false" ht="15" hidden="false" customHeight="false" outlineLevel="0" collapsed="false">
      <c r="A7986" s="28" t="n">
        <v>212</v>
      </c>
      <c r="B7986" s="29" t="n">
        <v>45138</v>
      </c>
      <c r="C7986" s="28" t="n">
        <v>8368.69</v>
      </c>
      <c r="D7986" s="28" t="n">
        <v>1440</v>
      </c>
      <c r="E7986" s="28" t="s">
        <v>380</v>
      </c>
    </row>
    <row r="7987" customFormat="false" ht="15" hidden="false" customHeight="false" outlineLevel="0" collapsed="false">
      <c r="A7987" s="28" t="n">
        <v>212</v>
      </c>
      <c r="B7987" s="29" t="n">
        <v>45169</v>
      </c>
      <c r="C7987" s="28" t="n">
        <v>9681.81</v>
      </c>
      <c r="D7987" s="28" t="n">
        <v>1440</v>
      </c>
      <c r="E7987" s="28" t="s">
        <v>380</v>
      </c>
    </row>
    <row r="7988" customFormat="false" ht="15" hidden="false" customHeight="false" outlineLevel="0" collapsed="false">
      <c r="A7988" s="28" t="n">
        <v>212</v>
      </c>
      <c r="B7988" s="29" t="n">
        <v>45199</v>
      </c>
      <c r="C7988" s="28" t="n">
        <v>11083.45</v>
      </c>
      <c r="D7988" s="28" t="n">
        <v>1440</v>
      </c>
      <c r="E7988" s="28" t="s">
        <v>380</v>
      </c>
    </row>
    <row r="7989" customFormat="false" ht="15" hidden="false" customHeight="false" outlineLevel="0" collapsed="false">
      <c r="A7989" s="28" t="n">
        <v>212</v>
      </c>
      <c r="B7989" s="29" t="n">
        <v>45230</v>
      </c>
      <c r="C7989" s="28" t="n">
        <v>11619.85</v>
      </c>
      <c r="D7989" s="28" t="n">
        <v>777.95</v>
      </c>
      <c r="E7989" s="28" t="s">
        <v>381</v>
      </c>
    </row>
    <row r="7990" customFormat="false" ht="15" hidden="false" customHeight="false" outlineLevel="0" collapsed="false">
      <c r="A7990" s="28" t="n">
        <v>212</v>
      </c>
      <c r="B7990" s="29" t="n">
        <v>45260</v>
      </c>
      <c r="C7990" s="28" t="n">
        <v>13019.46</v>
      </c>
      <c r="D7990" s="28" t="n">
        <v>1440</v>
      </c>
      <c r="E7990" s="28" t="s">
        <v>380</v>
      </c>
    </row>
    <row r="7991" customFormat="false" ht="15" hidden="false" customHeight="false" outlineLevel="0" collapsed="false">
      <c r="A7991" s="28" t="n">
        <v>212</v>
      </c>
      <c r="B7991" s="29" t="n">
        <v>45291</v>
      </c>
      <c r="C7991" s="28" t="n">
        <v>14262.13</v>
      </c>
      <c r="D7991" s="28" t="n">
        <v>1440</v>
      </c>
      <c r="E7991" s="28" t="s">
        <v>380</v>
      </c>
    </row>
    <row r="7992" customFormat="false" ht="15" hidden="false" customHeight="false" outlineLevel="0" collapsed="false">
      <c r="A7992" s="28" t="n">
        <v>212</v>
      </c>
      <c r="B7992" s="29" t="n">
        <v>45322</v>
      </c>
      <c r="C7992" s="28" t="n">
        <v>15533.23</v>
      </c>
      <c r="D7992" s="28" t="n">
        <v>1440</v>
      </c>
      <c r="E7992" s="28" t="s">
        <v>380</v>
      </c>
    </row>
    <row r="7993" customFormat="false" ht="15" hidden="false" customHeight="false" outlineLevel="0" collapsed="false">
      <c r="A7993" s="28" t="n">
        <v>212</v>
      </c>
      <c r="B7993" s="29" t="n">
        <v>45351</v>
      </c>
      <c r="C7993" s="28" t="n">
        <v>16953.26</v>
      </c>
      <c r="D7993" s="28" t="n">
        <v>1440</v>
      </c>
      <c r="E7993" s="28" t="s">
        <v>380</v>
      </c>
    </row>
    <row r="7994" customFormat="false" ht="15" hidden="false" customHeight="false" outlineLevel="0" collapsed="false">
      <c r="A7994" s="28" t="n">
        <v>212</v>
      </c>
      <c r="B7994" s="29" t="n">
        <v>45382</v>
      </c>
      <c r="C7994" s="28" t="n">
        <v>17627.26</v>
      </c>
      <c r="D7994" s="28" t="n">
        <v>778.79</v>
      </c>
      <c r="E7994" s="28" t="s">
        <v>381</v>
      </c>
    </row>
    <row r="7995" customFormat="false" ht="15" hidden="false" customHeight="false" outlineLevel="0" collapsed="false">
      <c r="A7995" s="28" t="n">
        <v>212</v>
      </c>
      <c r="B7995" s="29" t="n">
        <v>45412</v>
      </c>
      <c r="C7995" s="28" t="n">
        <v>18773.51</v>
      </c>
      <c r="D7995" s="28" t="n">
        <v>1440</v>
      </c>
      <c r="E7995" s="28" t="s">
        <v>380</v>
      </c>
    </row>
    <row r="7996" customFormat="false" ht="15" hidden="false" customHeight="false" outlineLevel="0" collapsed="false">
      <c r="A7996" s="28" t="n">
        <v>212</v>
      </c>
      <c r="B7996" s="29" t="n">
        <v>45443</v>
      </c>
      <c r="C7996" s="28" t="n">
        <v>19964.78</v>
      </c>
      <c r="D7996" s="28" t="n">
        <v>1440</v>
      </c>
      <c r="E7996" s="28" t="s">
        <v>380</v>
      </c>
    </row>
    <row r="7997" customFormat="false" ht="15" hidden="false" customHeight="false" outlineLevel="0" collapsed="false">
      <c r="A7997" s="28" t="n">
        <v>212</v>
      </c>
      <c r="B7997" s="29" t="n">
        <v>45473</v>
      </c>
      <c r="C7997" s="28" t="n">
        <v>19741.15</v>
      </c>
      <c r="D7997" s="28" t="n">
        <v>394.04</v>
      </c>
      <c r="E7997" s="28" t="s">
        <v>381</v>
      </c>
    </row>
    <row r="7998" customFormat="false" ht="15" hidden="false" customHeight="false" outlineLevel="0" collapsed="false">
      <c r="A7998" s="28" t="n">
        <v>212</v>
      </c>
      <c r="B7998" s="29" t="n">
        <v>45504</v>
      </c>
      <c r="C7998" s="28" t="n">
        <v>21029.84</v>
      </c>
      <c r="D7998" s="28" t="n">
        <v>1440</v>
      </c>
      <c r="E7998" s="28" t="s">
        <v>380</v>
      </c>
    </row>
    <row r="7999" customFormat="false" ht="15" hidden="false" customHeight="false" outlineLevel="0" collapsed="false">
      <c r="A7999" s="28" t="n">
        <v>212</v>
      </c>
      <c r="B7999" s="29" t="n">
        <v>45535</v>
      </c>
      <c r="C7999" s="28" t="n">
        <v>22046.69</v>
      </c>
      <c r="D7999" s="28" t="n">
        <v>1440</v>
      </c>
      <c r="E7999" s="28" t="s">
        <v>380</v>
      </c>
    </row>
    <row r="8000" customFormat="false" ht="15" hidden="false" customHeight="false" outlineLevel="0" collapsed="false">
      <c r="A8000" s="28" t="n">
        <v>212</v>
      </c>
      <c r="B8000" s="29" t="n">
        <v>45565</v>
      </c>
      <c r="C8000" s="28" t="n">
        <v>23326.07</v>
      </c>
      <c r="D8000" s="28" t="n">
        <v>1440</v>
      </c>
      <c r="E8000" s="28" t="s">
        <v>380</v>
      </c>
    </row>
    <row r="8001" customFormat="false" ht="15" hidden="false" customHeight="false" outlineLevel="0" collapsed="false">
      <c r="A8001" s="28" t="n">
        <v>212</v>
      </c>
      <c r="B8001" s="29" t="n">
        <v>45596</v>
      </c>
      <c r="C8001" s="28" t="n">
        <v>24681.01</v>
      </c>
      <c r="D8001" s="28" t="n">
        <v>1440</v>
      </c>
      <c r="E8001" s="28" t="s">
        <v>380</v>
      </c>
    </row>
    <row r="8002" customFormat="false" ht="15" hidden="false" customHeight="false" outlineLevel="0" collapsed="false">
      <c r="A8002" s="28" t="n">
        <v>212</v>
      </c>
      <c r="B8002" s="29" t="n">
        <v>45626</v>
      </c>
      <c r="C8002" s="28" t="n">
        <v>26074.34</v>
      </c>
      <c r="D8002" s="28" t="n">
        <v>1440</v>
      </c>
      <c r="E8002" s="28" t="s">
        <v>380</v>
      </c>
    </row>
    <row r="8003" customFormat="false" ht="15" hidden="false" customHeight="false" outlineLevel="0" collapsed="false">
      <c r="A8003" s="28" t="n">
        <v>212</v>
      </c>
      <c r="B8003" s="29" t="n">
        <v>45657</v>
      </c>
      <c r="C8003" s="28" t="n">
        <v>26417.17</v>
      </c>
      <c r="D8003" s="28" t="n">
        <v>412.71</v>
      </c>
      <c r="E8003" s="28" t="s">
        <v>381</v>
      </c>
    </row>
    <row r="8004" customFormat="false" ht="15" hidden="false" customHeight="false" outlineLevel="0" collapsed="false">
      <c r="A8004" s="28" t="n">
        <v>212</v>
      </c>
      <c r="B8004" s="29" t="n">
        <v>45688</v>
      </c>
      <c r="C8004" s="28" t="n">
        <v>27842.92</v>
      </c>
      <c r="D8004" s="28" t="n">
        <v>1440</v>
      </c>
      <c r="E8004" s="28" t="s">
        <v>380</v>
      </c>
    </row>
    <row r="8005" customFormat="false" ht="15" hidden="false" customHeight="false" outlineLevel="0" collapsed="false">
      <c r="A8005" s="28" t="n">
        <v>212</v>
      </c>
      <c r="B8005" s="29" t="n">
        <v>45716</v>
      </c>
      <c r="C8005" s="28" t="n">
        <v>28986.58</v>
      </c>
      <c r="D8005" s="28" t="n">
        <v>1440</v>
      </c>
      <c r="E8005" s="28" t="s">
        <v>380</v>
      </c>
    </row>
    <row r="8006" customFormat="false" ht="15" hidden="false" customHeight="false" outlineLevel="0" collapsed="false">
      <c r="A8006" s="28" t="n">
        <v>212</v>
      </c>
      <c r="B8006" s="29" t="n">
        <v>45747</v>
      </c>
      <c r="C8006" s="28" t="n">
        <v>30120.89</v>
      </c>
      <c r="D8006" s="28" t="n">
        <v>1440</v>
      </c>
      <c r="E8006" s="28" t="s">
        <v>380</v>
      </c>
    </row>
    <row r="8007" customFormat="false" ht="15" hidden="false" customHeight="false" outlineLevel="0" collapsed="false">
      <c r="A8007" s="28" t="n">
        <v>212</v>
      </c>
      <c r="B8007" s="29" t="n">
        <v>45777</v>
      </c>
      <c r="C8007" s="28" t="n">
        <v>30505.06</v>
      </c>
      <c r="D8007" s="28" t="n">
        <v>600.07</v>
      </c>
      <c r="E8007" s="28" t="s">
        <v>381</v>
      </c>
    </row>
    <row r="8008" customFormat="false" ht="15" hidden="false" customHeight="false" outlineLevel="0" collapsed="false">
      <c r="A8008" s="28" t="n">
        <v>212</v>
      </c>
      <c r="B8008" s="29" t="n">
        <v>45808</v>
      </c>
      <c r="C8008" s="28" t="n">
        <v>31552.09</v>
      </c>
      <c r="D8008" s="28" t="n">
        <v>1440</v>
      </c>
      <c r="E8008" s="28" t="s">
        <v>380</v>
      </c>
    </row>
    <row r="8009" customFormat="false" ht="15" hidden="false" customHeight="false" outlineLevel="0" collapsed="false">
      <c r="A8009" s="28" t="n">
        <v>212</v>
      </c>
      <c r="B8009" s="29" t="n">
        <v>45838</v>
      </c>
      <c r="C8009" s="28" t="n">
        <v>32607.84</v>
      </c>
      <c r="D8009" s="28" t="n">
        <v>1440</v>
      </c>
      <c r="E8009" s="28" t="s">
        <v>380</v>
      </c>
    </row>
    <row r="8010" customFormat="false" ht="15" hidden="false" customHeight="false" outlineLevel="0" collapsed="false">
      <c r="A8010" s="28" t="n">
        <v>212</v>
      </c>
      <c r="B8010" s="29" t="n">
        <v>45869</v>
      </c>
      <c r="C8010" s="28" t="n">
        <v>33772.97</v>
      </c>
      <c r="D8010" s="28" t="n">
        <v>1440</v>
      </c>
      <c r="E8010" s="28" t="s">
        <v>380</v>
      </c>
    </row>
    <row r="8011" customFormat="false" ht="15" hidden="false" customHeight="false" outlineLevel="0" collapsed="false">
      <c r="A8011" s="28" t="n">
        <v>212</v>
      </c>
      <c r="B8011" s="29" t="n">
        <v>45900</v>
      </c>
      <c r="C8011" s="28" t="n">
        <v>34805.32</v>
      </c>
      <c r="D8011" s="28" t="n">
        <v>1440</v>
      </c>
      <c r="E8011" s="28" t="s">
        <v>380</v>
      </c>
    </row>
    <row r="8012" customFormat="false" ht="15" hidden="false" customHeight="false" outlineLevel="0" collapsed="false">
      <c r="A8012" s="28" t="n">
        <v>212</v>
      </c>
      <c r="B8012" s="29" t="n">
        <v>45930</v>
      </c>
      <c r="C8012" s="28" t="n">
        <v>34778.2</v>
      </c>
      <c r="D8012" s="28" t="n">
        <v>0</v>
      </c>
      <c r="E8012" s="28" t="s">
        <v>379</v>
      </c>
    </row>
    <row r="8013" customFormat="false" ht="15" hidden="false" customHeight="false" outlineLevel="0" collapsed="false">
      <c r="A8013" s="28" t="n">
        <v>212</v>
      </c>
      <c r="B8013" s="29" t="n">
        <v>45961</v>
      </c>
      <c r="C8013" s="28" t="n">
        <v>36126.94</v>
      </c>
      <c r="D8013" s="28" t="n">
        <v>1440</v>
      </c>
      <c r="E8013" s="28" t="s">
        <v>380</v>
      </c>
    </row>
    <row r="8014" customFormat="false" ht="15" hidden="false" customHeight="false" outlineLevel="0" collapsed="false">
      <c r="A8014" s="28" t="n">
        <v>212</v>
      </c>
      <c r="B8014" s="29" t="n">
        <v>45991</v>
      </c>
      <c r="C8014" s="28" t="n">
        <v>37155.42</v>
      </c>
      <c r="D8014" s="28" t="n">
        <v>1440</v>
      </c>
      <c r="E8014" s="28" t="s">
        <v>380</v>
      </c>
    </row>
    <row r="8015" customFormat="false" ht="15" hidden="false" customHeight="false" outlineLevel="0" collapsed="false">
      <c r="A8015" s="28" t="n">
        <v>212</v>
      </c>
      <c r="B8015" s="29" t="n">
        <v>46022</v>
      </c>
      <c r="C8015" s="28" t="n">
        <v>38552.51</v>
      </c>
      <c r="D8015" s="28" t="n">
        <v>1440</v>
      </c>
      <c r="E8015" s="28" t="s">
        <v>380</v>
      </c>
    </row>
    <row r="8016" customFormat="false" ht="15" hidden="false" customHeight="false" outlineLevel="0" collapsed="false">
      <c r="A8016" s="28" t="n">
        <v>212</v>
      </c>
      <c r="B8016" s="29" t="n">
        <v>46053</v>
      </c>
      <c r="C8016" s="28" t="n">
        <v>39658.61</v>
      </c>
      <c r="D8016" s="28" t="n">
        <v>1440</v>
      </c>
      <c r="E8016" s="28" t="s">
        <v>380</v>
      </c>
    </row>
    <row r="8017" customFormat="false" ht="15" hidden="false" customHeight="false" outlineLevel="0" collapsed="false">
      <c r="A8017" s="28" t="n">
        <v>212</v>
      </c>
      <c r="B8017" s="29" t="n">
        <v>46081</v>
      </c>
      <c r="C8017" s="28" t="n">
        <v>40991.27</v>
      </c>
      <c r="D8017" s="28" t="n">
        <v>1440</v>
      </c>
      <c r="E8017" s="28" t="s">
        <v>380</v>
      </c>
    </row>
    <row r="8018" customFormat="false" ht="15" hidden="false" customHeight="false" outlineLevel="0" collapsed="false">
      <c r="A8018" s="28" t="n">
        <v>212</v>
      </c>
      <c r="B8018" s="29" t="n">
        <v>46112</v>
      </c>
      <c r="C8018" s="28" t="n">
        <v>41565.86</v>
      </c>
      <c r="D8018" s="28" t="n">
        <v>922.09</v>
      </c>
      <c r="E8018" s="28" t="s">
        <v>381</v>
      </c>
    </row>
    <row r="8019" customFormat="false" ht="15" hidden="false" customHeight="false" outlineLevel="0" collapsed="false">
      <c r="A8019" s="28" t="n">
        <v>212</v>
      </c>
      <c r="B8019" s="29" t="n">
        <v>46142</v>
      </c>
      <c r="C8019" s="28" t="n">
        <v>42770.99</v>
      </c>
      <c r="D8019" s="28" t="n">
        <v>1440</v>
      </c>
      <c r="E8019" s="28" t="s">
        <v>380</v>
      </c>
    </row>
    <row r="8020" customFormat="false" ht="15" hidden="false" customHeight="false" outlineLevel="0" collapsed="false">
      <c r="A8020" s="28" t="n">
        <v>212</v>
      </c>
      <c r="B8020" s="29" t="n">
        <v>46173</v>
      </c>
      <c r="C8020" s="28" t="n">
        <v>43908.87</v>
      </c>
      <c r="D8020" s="28" t="n">
        <v>1440</v>
      </c>
      <c r="E8020" s="28" t="s">
        <v>380</v>
      </c>
    </row>
    <row r="8021" customFormat="false" ht="15" hidden="false" customHeight="false" outlineLevel="0" collapsed="false">
      <c r="A8021" s="28" t="n">
        <v>212</v>
      </c>
      <c r="B8021" s="29" t="n">
        <v>46203</v>
      </c>
      <c r="C8021" s="28" t="n">
        <v>45268.37</v>
      </c>
      <c r="D8021" s="28" t="n">
        <v>1440</v>
      </c>
      <c r="E8021" s="28" t="s">
        <v>380</v>
      </c>
    </row>
    <row r="8022" customFormat="false" ht="15" hidden="false" customHeight="false" outlineLevel="0" collapsed="false">
      <c r="A8022" s="28" t="n">
        <v>212</v>
      </c>
      <c r="B8022" s="29" t="n">
        <v>46234</v>
      </c>
      <c r="C8022" s="28" t="n">
        <v>46520.47</v>
      </c>
      <c r="D8022" s="28" t="n">
        <v>1440</v>
      </c>
      <c r="E8022" s="28" t="s">
        <v>380</v>
      </c>
    </row>
    <row r="8023" customFormat="false" ht="15" hidden="false" customHeight="false" outlineLevel="0" collapsed="false">
      <c r="A8023" s="28" t="n">
        <v>212</v>
      </c>
      <c r="B8023" s="29" t="n">
        <v>46265</v>
      </c>
      <c r="C8023" s="28" t="n">
        <v>47896.15</v>
      </c>
      <c r="D8023" s="28" t="n">
        <v>1440</v>
      </c>
      <c r="E8023" s="28" t="s">
        <v>380</v>
      </c>
    </row>
    <row r="8024" customFormat="false" ht="15" hidden="false" customHeight="false" outlineLevel="0" collapsed="false">
      <c r="A8024" s="28" t="n">
        <v>213</v>
      </c>
      <c r="B8024" s="29" t="n">
        <v>44957</v>
      </c>
      <c r="C8024" s="28" t="n">
        <v>13706.17</v>
      </c>
      <c r="D8024" s="28" t="n">
        <v>1470</v>
      </c>
      <c r="E8024" s="28" t="s">
        <v>380</v>
      </c>
    </row>
    <row r="8025" customFormat="false" ht="15" hidden="false" customHeight="false" outlineLevel="0" collapsed="false">
      <c r="A8025" s="28" t="n">
        <v>213</v>
      </c>
      <c r="B8025" s="29" t="n">
        <v>44985</v>
      </c>
      <c r="C8025" s="28" t="n">
        <v>14890.29</v>
      </c>
      <c r="D8025" s="28" t="n">
        <v>1470</v>
      </c>
      <c r="E8025" s="28" t="s">
        <v>380</v>
      </c>
    </row>
    <row r="8026" customFormat="false" ht="15" hidden="false" customHeight="false" outlineLevel="0" collapsed="false">
      <c r="A8026" s="28" t="n">
        <v>213</v>
      </c>
      <c r="B8026" s="29" t="n">
        <v>45016</v>
      </c>
      <c r="C8026" s="28" t="n">
        <v>16058.55</v>
      </c>
      <c r="D8026" s="28" t="n">
        <v>1470</v>
      </c>
      <c r="E8026" s="28" t="s">
        <v>380</v>
      </c>
    </row>
    <row r="8027" customFormat="false" ht="15" hidden="false" customHeight="false" outlineLevel="0" collapsed="false">
      <c r="A8027" s="28" t="n">
        <v>213</v>
      </c>
      <c r="B8027" s="29" t="n">
        <v>45046</v>
      </c>
      <c r="C8027" s="28" t="n">
        <v>17310.3</v>
      </c>
      <c r="D8027" s="28" t="n">
        <v>1470</v>
      </c>
      <c r="E8027" s="28" t="s">
        <v>380</v>
      </c>
    </row>
    <row r="8028" customFormat="false" ht="15" hidden="false" customHeight="false" outlineLevel="0" collapsed="false">
      <c r="A8028" s="28" t="n">
        <v>213</v>
      </c>
      <c r="B8028" s="29" t="n">
        <v>45077</v>
      </c>
      <c r="C8028" s="28" t="n">
        <v>17707.98</v>
      </c>
      <c r="D8028" s="28" t="n">
        <v>592.75</v>
      </c>
      <c r="E8028" s="28" t="s">
        <v>381</v>
      </c>
    </row>
    <row r="8029" customFormat="false" ht="15" hidden="false" customHeight="false" outlineLevel="0" collapsed="false">
      <c r="A8029" s="28" t="n">
        <v>213</v>
      </c>
      <c r="B8029" s="29" t="n">
        <v>45107</v>
      </c>
      <c r="C8029" s="28" t="n">
        <v>19033.66</v>
      </c>
      <c r="D8029" s="28" t="n">
        <v>1470</v>
      </c>
      <c r="E8029" s="28" t="s">
        <v>380</v>
      </c>
    </row>
    <row r="8030" customFormat="false" ht="15" hidden="false" customHeight="false" outlineLevel="0" collapsed="false">
      <c r="A8030" s="28" t="n">
        <v>213</v>
      </c>
      <c r="B8030" s="29" t="n">
        <v>45138</v>
      </c>
      <c r="C8030" s="28" t="n">
        <v>20198.02</v>
      </c>
      <c r="D8030" s="28" t="n">
        <v>1470</v>
      </c>
      <c r="E8030" s="28" t="s">
        <v>380</v>
      </c>
    </row>
    <row r="8031" customFormat="false" ht="15" hidden="false" customHeight="false" outlineLevel="0" collapsed="false">
      <c r="A8031" s="28" t="n">
        <v>213</v>
      </c>
      <c r="B8031" s="29" t="n">
        <v>45169</v>
      </c>
      <c r="C8031" s="28" t="n">
        <v>21304.29</v>
      </c>
      <c r="D8031" s="28" t="n">
        <v>1470</v>
      </c>
      <c r="E8031" s="28" t="s">
        <v>380</v>
      </c>
    </row>
    <row r="8032" customFormat="false" ht="15" hidden="false" customHeight="false" outlineLevel="0" collapsed="false">
      <c r="A8032" s="28" t="n">
        <v>213</v>
      </c>
      <c r="B8032" s="29" t="n">
        <v>45199</v>
      </c>
      <c r="C8032" s="28" t="n">
        <v>22505.55</v>
      </c>
      <c r="D8032" s="28" t="n">
        <v>1470</v>
      </c>
      <c r="E8032" s="28" t="s">
        <v>380</v>
      </c>
    </row>
    <row r="8033" customFormat="false" ht="15" hidden="false" customHeight="false" outlineLevel="0" collapsed="false">
      <c r="A8033" s="28" t="n">
        <v>213</v>
      </c>
      <c r="B8033" s="29" t="n">
        <v>45230</v>
      </c>
      <c r="C8033" s="28" t="n">
        <v>23804.37</v>
      </c>
      <c r="D8033" s="28" t="n">
        <v>1470</v>
      </c>
      <c r="E8033" s="28" t="s">
        <v>380</v>
      </c>
    </row>
    <row r="8034" customFormat="false" ht="15" hidden="false" customHeight="false" outlineLevel="0" collapsed="false">
      <c r="A8034" s="28" t="n">
        <v>213</v>
      </c>
      <c r="B8034" s="29" t="n">
        <v>45260</v>
      </c>
      <c r="C8034" s="28" t="n">
        <v>25235.42</v>
      </c>
      <c r="D8034" s="28" t="n">
        <v>9.75</v>
      </c>
      <c r="E8034" s="28" t="s">
        <v>381</v>
      </c>
    </row>
    <row r="8035" customFormat="false" ht="15" hidden="false" customHeight="false" outlineLevel="0" collapsed="false">
      <c r="A8035" s="28" t="n">
        <v>213</v>
      </c>
      <c r="B8035" s="29" t="n">
        <v>45291</v>
      </c>
      <c r="C8035" s="28" t="n">
        <v>25358.88</v>
      </c>
      <c r="D8035" s="28" t="n">
        <v>402.22</v>
      </c>
      <c r="E8035" s="28" t="s">
        <v>379</v>
      </c>
    </row>
    <row r="8036" customFormat="false" ht="15" hidden="false" customHeight="false" outlineLevel="0" collapsed="false">
      <c r="A8036" s="28" t="n">
        <v>213</v>
      </c>
      <c r="B8036" s="29" t="n">
        <v>45322</v>
      </c>
      <c r="C8036" s="28" t="n">
        <v>26479.09</v>
      </c>
      <c r="D8036" s="28" t="n">
        <v>1470</v>
      </c>
      <c r="E8036" s="28" t="s">
        <v>380</v>
      </c>
    </row>
    <row r="8037" customFormat="false" ht="15" hidden="false" customHeight="false" outlineLevel="0" collapsed="false">
      <c r="A8037" s="28" t="n">
        <v>213</v>
      </c>
      <c r="B8037" s="29" t="n">
        <v>45351</v>
      </c>
      <c r="C8037" s="28" t="n">
        <v>27801.37</v>
      </c>
      <c r="D8037" s="28" t="n">
        <v>1470</v>
      </c>
      <c r="E8037" s="28" t="s">
        <v>380</v>
      </c>
    </row>
    <row r="8038" customFormat="false" ht="15" hidden="false" customHeight="false" outlineLevel="0" collapsed="false">
      <c r="A8038" s="28" t="n">
        <v>213</v>
      </c>
      <c r="B8038" s="29" t="n">
        <v>45382</v>
      </c>
      <c r="C8038" s="28" t="n">
        <v>29127.15</v>
      </c>
      <c r="D8038" s="28" t="n">
        <v>1470</v>
      </c>
      <c r="E8038" s="28" t="s">
        <v>380</v>
      </c>
    </row>
    <row r="8039" customFormat="false" ht="15" hidden="false" customHeight="false" outlineLevel="0" collapsed="false">
      <c r="A8039" s="28" t="n">
        <v>213</v>
      </c>
      <c r="B8039" s="29" t="n">
        <v>45412</v>
      </c>
      <c r="C8039" s="28" t="n">
        <v>30419.26</v>
      </c>
      <c r="D8039" s="28" t="n">
        <v>1470</v>
      </c>
      <c r="E8039" s="28" t="s">
        <v>380</v>
      </c>
    </row>
    <row r="8040" customFormat="false" ht="15" hidden="false" customHeight="false" outlineLevel="0" collapsed="false">
      <c r="A8040" s="28" t="n">
        <v>213</v>
      </c>
      <c r="B8040" s="29" t="n">
        <v>45443</v>
      </c>
      <c r="C8040" s="28" t="n">
        <v>31802.83</v>
      </c>
      <c r="D8040" s="28" t="n">
        <v>1470</v>
      </c>
      <c r="E8040" s="28" t="s">
        <v>380</v>
      </c>
    </row>
    <row r="8041" customFormat="false" ht="15" hidden="false" customHeight="false" outlineLevel="0" collapsed="false">
      <c r="A8041" s="28" t="n">
        <v>213</v>
      </c>
      <c r="B8041" s="29" t="n">
        <v>45473</v>
      </c>
      <c r="C8041" s="28" t="n">
        <v>32857.61</v>
      </c>
      <c r="D8041" s="28" t="n">
        <v>1470</v>
      </c>
      <c r="E8041" s="28" t="s">
        <v>380</v>
      </c>
    </row>
    <row r="8042" customFormat="false" ht="15" hidden="false" customHeight="false" outlineLevel="0" collapsed="false">
      <c r="A8042" s="28" t="n">
        <v>213</v>
      </c>
      <c r="B8042" s="29" t="n">
        <v>45504</v>
      </c>
      <c r="C8042" s="28" t="n">
        <v>33978.23</v>
      </c>
      <c r="D8042" s="28" t="n">
        <v>1470</v>
      </c>
      <c r="E8042" s="28" t="s">
        <v>380</v>
      </c>
    </row>
    <row r="8043" customFormat="false" ht="15" hidden="false" customHeight="false" outlineLevel="0" collapsed="false">
      <c r="A8043" s="28" t="n">
        <v>213</v>
      </c>
      <c r="B8043" s="29" t="n">
        <v>45535</v>
      </c>
      <c r="C8043" s="28" t="n">
        <v>35443.33</v>
      </c>
      <c r="D8043" s="28" t="n">
        <v>1470</v>
      </c>
      <c r="E8043" s="28" t="s">
        <v>380</v>
      </c>
    </row>
    <row r="8044" customFormat="false" ht="15" hidden="false" customHeight="false" outlineLevel="0" collapsed="false">
      <c r="A8044" s="28" t="n">
        <v>213</v>
      </c>
      <c r="B8044" s="29" t="n">
        <v>45565</v>
      </c>
      <c r="C8044" s="28" t="n">
        <v>36664.01</v>
      </c>
      <c r="D8044" s="28" t="n">
        <v>1470</v>
      </c>
      <c r="E8044" s="28" t="s">
        <v>380</v>
      </c>
    </row>
    <row r="8045" customFormat="false" ht="15" hidden="false" customHeight="false" outlineLevel="0" collapsed="false">
      <c r="A8045" s="28" t="n">
        <v>213</v>
      </c>
      <c r="B8045" s="29" t="n">
        <v>45596</v>
      </c>
      <c r="C8045" s="28" t="n">
        <v>37796.35</v>
      </c>
      <c r="D8045" s="28" t="n">
        <v>1470</v>
      </c>
      <c r="E8045" s="28" t="s">
        <v>380</v>
      </c>
    </row>
    <row r="8046" customFormat="false" ht="15" hidden="false" customHeight="false" outlineLevel="0" collapsed="false">
      <c r="A8046" s="28" t="n">
        <v>213</v>
      </c>
      <c r="B8046" s="29" t="n">
        <v>45626</v>
      </c>
      <c r="C8046" s="28" t="n">
        <v>39094.15</v>
      </c>
      <c r="D8046" s="28" t="n">
        <v>1470</v>
      </c>
      <c r="E8046" s="28" t="s">
        <v>380</v>
      </c>
    </row>
    <row r="8047" customFormat="false" ht="15" hidden="false" customHeight="false" outlineLevel="0" collapsed="false">
      <c r="A8047" s="28" t="n">
        <v>213</v>
      </c>
      <c r="B8047" s="29" t="n">
        <v>45657</v>
      </c>
      <c r="C8047" s="28" t="n">
        <v>40207.9</v>
      </c>
      <c r="D8047" s="28" t="n">
        <v>1470</v>
      </c>
      <c r="E8047" s="28" t="s">
        <v>380</v>
      </c>
    </row>
    <row r="8048" customFormat="false" ht="15" hidden="false" customHeight="false" outlineLevel="0" collapsed="false">
      <c r="A8048" s="28" t="n">
        <v>213</v>
      </c>
      <c r="B8048" s="29" t="n">
        <v>45688</v>
      </c>
      <c r="C8048" s="28" t="n">
        <v>41282.16</v>
      </c>
      <c r="D8048" s="28" t="n">
        <v>1470</v>
      </c>
      <c r="E8048" s="28" t="s">
        <v>380</v>
      </c>
    </row>
    <row r="8049" customFormat="false" ht="15" hidden="false" customHeight="false" outlineLevel="0" collapsed="false">
      <c r="A8049" s="28" t="n">
        <v>213</v>
      </c>
      <c r="B8049" s="29" t="n">
        <v>45716</v>
      </c>
      <c r="C8049" s="28" t="n">
        <v>42515</v>
      </c>
      <c r="D8049" s="28" t="n">
        <v>1470</v>
      </c>
      <c r="E8049" s="28" t="s">
        <v>380</v>
      </c>
    </row>
    <row r="8050" customFormat="false" ht="15" hidden="false" customHeight="false" outlineLevel="0" collapsed="false">
      <c r="A8050" s="28" t="n">
        <v>213</v>
      </c>
      <c r="B8050" s="29" t="n">
        <v>45747</v>
      </c>
      <c r="C8050" s="28" t="n">
        <v>42884.07</v>
      </c>
      <c r="D8050" s="28" t="n">
        <v>717.76</v>
      </c>
      <c r="E8050" s="28" t="s">
        <v>381</v>
      </c>
    </row>
    <row r="8051" customFormat="false" ht="15" hidden="false" customHeight="false" outlineLevel="0" collapsed="false">
      <c r="A8051" s="28" t="n">
        <v>213</v>
      </c>
      <c r="B8051" s="29" t="n">
        <v>45777</v>
      </c>
      <c r="C8051" s="28" t="n">
        <v>44013.57</v>
      </c>
      <c r="D8051" s="28" t="n">
        <v>1470</v>
      </c>
      <c r="E8051" s="28" t="s">
        <v>380</v>
      </c>
    </row>
    <row r="8052" customFormat="false" ht="15" hidden="false" customHeight="false" outlineLevel="0" collapsed="false">
      <c r="A8052" s="28" t="n">
        <v>213</v>
      </c>
      <c r="B8052" s="29" t="n">
        <v>45808</v>
      </c>
      <c r="C8052" s="28" t="n">
        <v>45095.04</v>
      </c>
      <c r="D8052" s="28" t="n">
        <v>1470</v>
      </c>
      <c r="E8052" s="28" t="s">
        <v>380</v>
      </c>
    </row>
    <row r="8053" customFormat="false" ht="15" hidden="false" customHeight="false" outlineLevel="0" collapsed="false">
      <c r="A8053" s="28" t="n">
        <v>213</v>
      </c>
      <c r="B8053" s="29" t="n">
        <v>45838</v>
      </c>
      <c r="C8053" s="28" t="n">
        <v>46395.82</v>
      </c>
      <c r="D8053" s="28" t="n">
        <v>1470</v>
      </c>
      <c r="E8053" s="28" t="s">
        <v>380</v>
      </c>
    </row>
    <row r="8054" customFormat="false" ht="15" hidden="false" customHeight="false" outlineLevel="0" collapsed="false">
      <c r="A8054" s="28" t="n">
        <v>213</v>
      </c>
      <c r="B8054" s="29" t="n">
        <v>45869</v>
      </c>
      <c r="C8054" s="28" t="n">
        <v>47783.91</v>
      </c>
      <c r="D8054" s="28" t="n">
        <v>1470</v>
      </c>
      <c r="E8054" s="28" t="s">
        <v>380</v>
      </c>
    </row>
    <row r="8055" customFormat="false" ht="15" hidden="false" customHeight="false" outlineLevel="0" collapsed="false">
      <c r="A8055" s="28" t="n">
        <v>213</v>
      </c>
      <c r="B8055" s="29" t="n">
        <v>45900</v>
      </c>
      <c r="C8055" s="28" t="n">
        <v>49047.65</v>
      </c>
      <c r="D8055" s="28" t="n">
        <v>1470</v>
      </c>
      <c r="E8055" s="28" t="s">
        <v>380</v>
      </c>
    </row>
    <row r="8056" customFormat="false" ht="15" hidden="false" customHeight="false" outlineLevel="0" collapsed="false">
      <c r="A8056" s="28" t="n">
        <v>213</v>
      </c>
      <c r="B8056" s="29" t="n">
        <v>45930</v>
      </c>
      <c r="C8056" s="28" t="n">
        <v>50205.86</v>
      </c>
      <c r="D8056" s="28" t="n">
        <v>1470</v>
      </c>
      <c r="E8056" s="28" t="s">
        <v>380</v>
      </c>
    </row>
    <row r="8057" customFormat="false" ht="15" hidden="false" customHeight="false" outlineLevel="0" collapsed="false">
      <c r="A8057" s="28" t="n">
        <v>213</v>
      </c>
      <c r="B8057" s="29" t="n">
        <v>45961</v>
      </c>
      <c r="C8057" s="28" t="n">
        <v>51652.38</v>
      </c>
      <c r="D8057" s="28" t="n">
        <v>1470</v>
      </c>
      <c r="E8057" s="28" t="s">
        <v>380</v>
      </c>
    </row>
    <row r="8058" customFormat="false" ht="15" hidden="false" customHeight="false" outlineLevel="0" collapsed="false">
      <c r="A8058" s="28" t="n">
        <v>213</v>
      </c>
      <c r="B8058" s="29" t="n">
        <v>45991</v>
      </c>
      <c r="C8058" s="28" t="n">
        <v>52808.26</v>
      </c>
      <c r="D8058" s="28" t="n">
        <v>1470</v>
      </c>
      <c r="E8058" s="28" t="s">
        <v>380</v>
      </c>
    </row>
    <row r="8059" customFormat="false" ht="15" hidden="false" customHeight="false" outlineLevel="0" collapsed="false">
      <c r="A8059" s="28" t="n">
        <v>213</v>
      </c>
      <c r="B8059" s="29" t="n">
        <v>46022</v>
      </c>
      <c r="C8059" s="28" t="n">
        <v>54095.83</v>
      </c>
      <c r="D8059" s="28" t="n">
        <v>1470</v>
      </c>
      <c r="E8059" s="28" t="s">
        <v>380</v>
      </c>
    </row>
    <row r="8060" customFormat="false" ht="15" hidden="false" customHeight="false" outlineLevel="0" collapsed="false">
      <c r="A8060" s="28" t="n">
        <v>213</v>
      </c>
      <c r="B8060" s="29" t="n">
        <v>46053</v>
      </c>
      <c r="C8060" s="28" t="n">
        <v>54473.05</v>
      </c>
      <c r="D8060" s="28" t="n">
        <v>813.53</v>
      </c>
      <c r="E8060" s="28" t="s">
        <v>381</v>
      </c>
    </row>
    <row r="8061" customFormat="false" ht="15" hidden="false" customHeight="false" outlineLevel="0" collapsed="false">
      <c r="A8061" s="28" t="n">
        <v>213</v>
      </c>
      <c r="B8061" s="29" t="n">
        <v>46081</v>
      </c>
      <c r="C8061" s="28" t="n">
        <v>54254.41</v>
      </c>
      <c r="D8061" s="28" t="n">
        <v>0</v>
      </c>
      <c r="E8061" s="28" t="s">
        <v>379</v>
      </c>
    </row>
    <row r="8062" customFormat="false" ht="15" hidden="false" customHeight="false" outlineLevel="0" collapsed="false">
      <c r="A8062" s="28" t="n">
        <v>213</v>
      </c>
      <c r="B8062" s="29" t="n">
        <v>46112</v>
      </c>
      <c r="C8062" s="28" t="n">
        <v>55315.06</v>
      </c>
      <c r="D8062" s="28" t="n">
        <v>1470</v>
      </c>
      <c r="E8062" s="28" t="s">
        <v>380</v>
      </c>
    </row>
    <row r="8063" customFormat="false" ht="15" hidden="false" customHeight="false" outlineLevel="0" collapsed="false">
      <c r="A8063" s="28" t="n">
        <v>213</v>
      </c>
      <c r="B8063" s="29" t="n">
        <v>46142</v>
      </c>
      <c r="C8063" s="28" t="n">
        <v>56640.47</v>
      </c>
      <c r="D8063" s="28" t="n">
        <v>1470</v>
      </c>
      <c r="E8063" s="28" t="s">
        <v>380</v>
      </c>
    </row>
    <row r="8064" customFormat="false" ht="15" hidden="false" customHeight="false" outlineLevel="0" collapsed="false">
      <c r="A8064" s="28" t="n">
        <v>213</v>
      </c>
      <c r="B8064" s="29" t="n">
        <v>46173</v>
      </c>
      <c r="C8064" s="28" t="n">
        <v>57757.63</v>
      </c>
      <c r="D8064" s="28" t="n">
        <v>264.54</v>
      </c>
      <c r="E8064" s="28" t="s">
        <v>379</v>
      </c>
    </row>
    <row r="8065" customFormat="false" ht="15" hidden="false" customHeight="false" outlineLevel="0" collapsed="false">
      <c r="A8065" s="28" t="n">
        <v>213</v>
      </c>
      <c r="B8065" s="29" t="n">
        <v>46203</v>
      </c>
      <c r="C8065" s="28" t="n">
        <v>58350.16</v>
      </c>
      <c r="D8065" s="28" t="n">
        <v>790.7</v>
      </c>
      <c r="E8065" s="28" t="s">
        <v>381</v>
      </c>
    </row>
    <row r="8066" customFormat="false" ht="15" hidden="false" customHeight="false" outlineLevel="0" collapsed="false">
      <c r="A8066" s="28" t="n">
        <v>213</v>
      </c>
      <c r="B8066" s="29" t="n">
        <v>46234</v>
      </c>
      <c r="C8066" s="28" t="n">
        <v>59458.78</v>
      </c>
      <c r="D8066" s="28" t="n">
        <v>1470</v>
      </c>
      <c r="E8066" s="28" t="s">
        <v>380</v>
      </c>
    </row>
    <row r="8067" customFormat="false" ht="15" hidden="false" customHeight="false" outlineLevel="0" collapsed="false">
      <c r="A8067" s="28" t="n">
        <v>213</v>
      </c>
      <c r="B8067" s="29" t="n">
        <v>46265</v>
      </c>
      <c r="C8067" s="28" t="n">
        <v>60109.62</v>
      </c>
      <c r="D8067" s="28" t="n">
        <v>1014.96</v>
      </c>
      <c r="E8067" s="28" t="s">
        <v>381</v>
      </c>
    </row>
    <row r="8068" customFormat="false" ht="15" hidden="false" customHeight="false" outlineLevel="0" collapsed="false">
      <c r="A8068" s="28" t="n">
        <v>214</v>
      </c>
      <c r="B8068" s="29" t="n">
        <v>44957</v>
      </c>
      <c r="C8068" s="28" t="n">
        <v>9530.86</v>
      </c>
      <c r="D8068" s="28" t="n">
        <v>1940</v>
      </c>
      <c r="E8068" s="28" t="s">
        <v>380</v>
      </c>
    </row>
    <row r="8069" customFormat="false" ht="15" hidden="false" customHeight="false" outlineLevel="0" collapsed="false">
      <c r="A8069" s="28" t="n">
        <v>214</v>
      </c>
      <c r="B8069" s="29" t="n">
        <v>44985</v>
      </c>
      <c r="C8069" s="28" t="n">
        <v>11265.67</v>
      </c>
      <c r="D8069" s="28" t="n">
        <v>1940</v>
      </c>
      <c r="E8069" s="28" t="s">
        <v>380</v>
      </c>
    </row>
    <row r="8070" customFormat="false" ht="15" hidden="false" customHeight="false" outlineLevel="0" collapsed="false">
      <c r="A8070" s="28" t="n">
        <v>214</v>
      </c>
      <c r="B8070" s="29" t="n">
        <v>45016</v>
      </c>
      <c r="C8070" s="28" t="n">
        <v>12778.04</v>
      </c>
      <c r="D8070" s="28" t="n">
        <v>1940</v>
      </c>
      <c r="E8070" s="28" t="s">
        <v>380</v>
      </c>
    </row>
    <row r="8071" customFormat="false" ht="15" hidden="false" customHeight="false" outlineLevel="0" collapsed="false">
      <c r="A8071" s="28" t="n">
        <v>214</v>
      </c>
      <c r="B8071" s="29" t="n">
        <v>45046</v>
      </c>
      <c r="C8071" s="28" t="n">
        <v>13505.36</v>
      </c>
      <c r="D8071" s="28" t="n">
        <v>1006.09</v>
      </c>
      <c r="E8071" s="28" t="s">
        <v>381</v>
      </c>
    </row>
    <row r="8072" customFormat="false" ht="15" hidden="false" customHeight="false" outlineLevel="0" collapsed="false">
      <c r="A8072" s="28" t="n">
        <v>214</v>
      </c>
      <c r="B8072" s="29" t="n">
        <v>45077</v>
      </c>
      <c r="C8072" s="28" t="n">
        <v>15073.38</v>
      </c>
      <c r="D8072" s="28" t="n">
        <v>1940</v>
      </c>
      <c r="E8072" s="28" t="s">
        <v>380</v>
      </c>
    </row>
    <row r="8073" customFormat="false" ht="15" hidden="false" customHeight="false" outlineLevel="0" collapsed="false">
      <c r="A8073" s="28" t="n">
        <v>214</v>
      </c>
      <c r="B8073" s="29" t="n">
        <v>45107</v>
      </c>
      <c r="C8073" s="28" t="n">
        <v>15153.99</v>
      </c>
      <c r="D8073" s="28" t="n">
        <v>644.05</v>
      </c>
      <c r="E8073" s="28" t="s">
        <v>381</v>
      </c>
    </row>
    <row r="8074" customFormat="false" ht="15" hidden="false" customHeight="false" outlineLevel="0" collapsed="false">
      <c r="A8074" s="28" t="n">
        <v>214</v>
      </c>
      <c r="B8074" s="29" t="n">
        <v>45138</v>
      </c>
      <c r="C8074" s="28" t="n">
        <v>15681.43</v>
      </c>
      <c r="D8074" s="28" t="n">
        <v>548.64</v>
      </c>
      <c r="E8074" s="28" t="s">
        <v>381</v>
      </c>
    </row>
    <row r="8075" customFormat="false" ht="15" hidden="false" customHeight="false" outlineLevel="0" collapsed="false">
      <c r="A8075" s="28" t="n">
        <v>214</v>
      </c>
      <c r="B8075" s="29" t="n">
        <v>45169</v>
      </c>
      <c r="C8075" s="28" t="n">
        <v>17472.81</v>
      </c>
      <c r="D8075" s="28" t="n">
        <v>1940</v>
      </c>
      <c r="E8075" s="28" t="s">
        <v>380</v>
      </c>
    </row>
    <row r="8076" customFormat="false" ht="15" hidden="false" customHeight="false" outlineLevel="0" collapsed="false">
      <c r="A8076" s="28" t="n">
        <v>214</v>
      </c>
      <c r="B8076" s="29" t="n">
        <v>45199</v>
      </c>
      <c r="C8076" s="28" t="n">
        <v>19300.55</v>
      </c>
      <c r="D8076" s="28" t="n">
        <v>1940</v>
      </c>
      <c r="E8076" s="28" t="s">
        <v>380</v>
      </c>
    </row>
    <row r="8077" customFormat="false" ht="15" hidden="false" customHeight="false" outlineLevel="0" collapsed="false">
      <c r="A8077" s="28" t="n">
        <v>214</v>
      </c>
      <c r="B8077" s="29" t="n">
        <v>45230</v>
      </c>
      <c r="C8077" s="28" t="n">
        <v>21093.19</v>
      </c>
      <c r="D8077" s="28" t="n">
        <v>1940</v>
      </c>
      <c r="E8077" s="28" t="s">
        <v>380</v>
      </c>
    </row>
    <row r="8078" customFormat="false" ht="15" hidden="false" customHeight="false" outlineLevel="0" collapsed="false">
      <c r="A8078" s="28" t="n">
        <v>214</v>
      </c>
      <c r="B8078" s="29" t="n">
        <v>45260</v>
      </c>
      <c r="C8078" s="28" t="n">
        <v>22863.34</v>
      </c>
      <c r="D8078" s="28" t="n">
        <v>1940</v>
      </c>
      <c r="E8078" s="28" t="s">
        <v>380</v>
      </c>
    </row>
    <row r="8079" customFormat="false" ht="15" hidden="false" customHeight="false" outlineLevel="0" collapsed="false">
      <c r="A8079" s="28" t="n">
        <v>214</v>
      </c>
      <c r="B8079" s="29" t="n">
        <v>45291</v>
      </c>
      <c r="C8079" s="28" t="n">
        <v>24404.67</v>
      </c>
      <c r="D8079" s="28" t="n">
        <v>1940</v>
      </c>
      <c r="E8079" s="28" t="s">
        <v>380</v>
      </c>
    </row>
    <row r="8080" customFormat="false" ht="15" hidden="false" customHeight="false" outlineLevel="0" collapsed="false">
      <c r="A8080" s="28" t="n">
        <v>214</v>
      </c>
      <c r="B8080" s="29" t="n">
        <v>45322</v>
      </c>
      <c r="C8080" s="28" t="n">
        <v>26199.14</v>
      </c>
      <c r="D8080" s="28" t="n">
        <v>1940</v>
      </c>
      <c r="E8080" s="28" t="s">
        <v>380</v>
      </c>
    </row>
    <row r="8081" customFormat="false" ht="15" hidden="false" customHeight="false" outlineLevel="0" collapsed="false">
      <c r="A8081" s="28" t="n">
        <v>214</v>
      </c>
      <c r="B8081" s="29" t="n">
        <v>45351</v>
      </c>
      <c r="C8081" s="28" t="n">
        <v>27635.44</v>
      </c>
      <c r="D8081" s="28" t="n">
        <v>1940</v>
      </c>
      <c r="E8081" s="28" t="s">
        <v>380</v>
      </c>
    </row>
    <row r="8082" customFormat="false" ht="15" hidden="false" customHeight="false" outlineLevel="0" collapsed="false">
      <c r="A8082" s="28" t="n">
        <v>214</v>
      </c>
      <c r="B8082" s="29" t="n">
        <v>45382</v>
      </c>
      <c r="C8082" s="28" t="n">
        <v>29430.2</v>
      </c>
      <c r="D8082" s="28" t="n">
        <v>1940</v>
      </c>
      <c r="E8082" s="28" t="s">
        <v>380</v>
      </c>
    </row>
    <row r="8083" customFormat="false" ht="15" hidden="false" customHeight="false" outlineLevel="0" collapsed="false">
      <c r="A8083" s="28" t="n">
        <v>214</v>
      </c>
      <c r="B8083" s="29" t="n">
        <v>45412</v>
      </c>
      <c r="C8083" s="28" t="n">
        <v>31035.88</v>
      </c>
      <c r="D8083" s="28" t="n">
        <v>1940</v>
      </c>
      <c r="E8083" s="28" t="s">
        <v>380</v>
      </c>
    </row>
    <row r="8084" customFormat="false" ht="15" hidden="false" customHeight="false" outlineLevel="0" collapsed="false">
      <c r="A8084" s="28" t="n">
        <v>214</v>
      </c>
      <c r="B8084" s="29" t="n">
        <v>45443</v>
      </c>
      <c r="C8084" s="28" t="n">
        <v>32668.77</v>
      </c>
      <c r="D8084" s="28" t="n">
        <v>1940</v>
      </c>
      <c r="E8084" s="28" t="s">
        <v>380</v>
      </c>
    </row>
    <row r="8085" customFormat="false" ht="15" hidden="false" customHeight="false" outlineLevel="0" collapsed="false">
      <c r="A8085" s="28" t="n">
        <v>214</v>
      </c>
      <c r="B8085" s="29" t="n">
        <v>45473</v>
      </c>
      <c r="C8085" s="28" t="n">
        <v>34226.16</v>
      </c>
      <c r="D8085" s="28" t="n">
        <v>1940</v>
      </c>
      <c r="E8085" s="28" t="s">
        <v>380</v>
      </c>
    </row>
    <row r="8086" customFormat="false" ht="15" hidden="false" customHeight="false" outlineLevel="0" collapsed="false">
      <c r="A8086" s="28" t="n">
        <v>214</v>
      </c>
      <c r="B8086" s="29" t="n">
        <v>45504</v>
      </c>
      <c r="C8086" s="28" t="n">
        <v>35928.21</v>
      </c>
      <c r="D8086" s="28" t="n">
        <v>1940</v>
      </c>
      <c r="E8086" s="28" t="s">
        <v>380</v>
      </c>
    </row>
    <row r="8087" customFormat="false" ht="15" hidden="false" customHeight="false" outlineLevel="0" collapsed="false">
      <c r="A8087" s="28" t="n">
        <v>214</v>
      </c>
      <c r="B8087" s="29" t="n">
        <v>45535</v>
      </c>
      <c r="C8087" s="28" t="n">
        <v>37731.19</v>
      </c>
      <c r="D8087" s="28" t="n">
        <v>1940</v>
      </c>
      <c r="E8087" s="28" t="s">
        <v>380</v>
      </c>
    </row>
    <row r="8088" customFormat="false" ht="15" hidden="false" customHeight="false" outlineLevel="0" collapsed="false">
      <c r="A8088" s="28" t="n">
        <v>214</v>
      </c>
      <c r="B8088" s="29" t="n">
        <v>45565</v>
      </c>
      <c r="C8088" s="28" t="n">
        <v>39175.2</v>
      </c>
      <c r="D8088" s="28" t="n">
        <v>1940</v>
      </c>
      <c r="E8088" s="28" t="s">
        <v>380</v>
      </c>
    </row>
    <row r="8089" customFormat="false" ht="15" hidden="false" customHeight="false" outlineLevel="0" collapsed="false">
      <c r="A8089" s="28" t="n">
        <v>214</v>
      </c>
      <c r="B8089" s="29" t="n">
        <v>45596</v>
      </c>
      <c r="C8089" s="28" t="n">
        <v>40798.93</v>
      </c>
      <c r="D8089" s="28" t="n">
        <v>1940</v>
      </c>
      <c r="E8089" s="28" t="s">
        <v>380</v>
      </c>
    </row>
    <row r="8090" customFormat="false" ht="15" hidden="false" customHeight="false" outlineLevel="0" collapsed="false">
      <c r="A8090" s="28" t="n">
        <v>214</v>
      </c>
      <c r="B8090" s="29" t="n">
        <v>45626</v>
      </c>
      <c r="C8090" s="28" t="n">
        <v>42163.4</v>
      </c>
      <c r="D8090" s="28" t="n">
        <v>1940</v>
      </c>
      <c r="E8090" s="28" t="s">
        <v>380</v>
      </c>
    </row>
    <row r="8091" customFormat="false" ht="15" hidden="false" customHeight="false" outlineLevel="0" collapsed="false">
      <c r="A8091" s="28" t="n">
        <v>214</v>
      </c>
      <c r="B8091" s="29" t="n">
        <v>45657</v>
      </c>
      <c r="C8091" s="28" t="n">
        <v>42946.4</v>
      </c>
      <c r="D8091" s="28" t="n">
        <v>1195.97</v>
      </c>
      <c r="E8091" s="28" t="s">
        <v>381</v>
      </c>
    </row>
    <row r="8092" customFormat="false" ht="15" hidden="false" customHeight="false" outlineLevel="0" collapsed="false">
      <c r="A8092" s="28" t="n">
        <v>214</v>
      </c>
      <c r="B8092" s="29" t="n">
        <v>45688</v>
      </c>
      <c r="C8092" s="28" t="n">
        <v>44345.65</v>
      </c>
      <c r="D8092" s="28" t="n">
        <v>1940</v>
      </c>
      <c r="E8092" s="28" t="s">
        <v>380</v>
      </c>
    </row>
    <row r="8093" customFormat="false" ht="15" hidden="false" customHeight="false" outlineLevel="0" collapsed="false">
      <c r="A8093" s="28" t="n">
        <v>214</v>
      </c>
      <c r="B8093" s="29" t="n">
        <v>45716</v>
      </c>
      <c r="C8093" s="28" t="n">
        <v>44552.93</v>
      </c>
      <c r="D8093" s="28" t="n">
        <v>786.43</v>
      </c>
      <c r="E8093" s="28" t="s">
        <v>381</v>
      </c>
    </row>
    <row r="8094" customFormat="false" ht="15" hidden="false" customHeight="false" outlineLevel="0" collapsed="false">
      <c r="A8094" s="28" t="n">
        <v>214</v>
      </c>
      <c r="B8094" s="29" t="n">
        <v>45747</v>
      </c>
      <c r="C8094" s="28" t="n">
        <v>46207.77</v>
      </c>
      <c r="D8094" s="28" t="n">
        <v>1940</v>
      </c>
      <c r="E8094" s="28" t="s">
        <v>380</v>
      </c>
    </row>
    <row r="8095" customFormat="false" ht="15" hidden="false" customHeight="false" outlineLevel="0" collapsed="false">
      <c r="A8095" s="28" t="n">
        <v>214</v>
      </c>
      <c r="B8095" s="29" t="n">
        <v>45777</v>
      </c>
      <c r="C8095" s="28" t="n">
        <v>47730.67</v>
      </c>
      <c r="D8095" s="28" t="n">
        <v>1940</v>
      </c>
      <c r="E8095" s="28" t="s">
        <v>380</v>
      </c>
    </row>
    <row r="8096" customFormat="false" ht="15" hidden="false" customHeight="false" outlineLevel="0" collapsed="false">
      <c r="A8096" s="28" t="n">
        <v>214</v>
      </c>
      <c r="B8096" s="29" t="n">
        <v>45808</v>
      </c>
      <c r="C8096" s="28" t="n">
        <v>49595.68</v>
      </c>
      <c r="D8096" s="28" t="n">
        <v>1940</v>
      </c>
      <c r="E8096" s="28" t="s">
        <v>380</v>
      </c>
    </row>
    <row r="8097" customFormat="false" ht="15" hidden="false" customHeight="false" outlineLevel="0" collapsed="false">
      <c r="A8097" s="28" t="n">
        <v>214</v>
      </c>
      <c r="B8097" s="29" t="n">
        <v>45838</v>
      </c>
      <c r="C8097" s="28" t="n">
        <v>51479.93</v>
      </c>
      <c r="D8097" s="28" t="n">
        <v>1940</v>
      </c>
      <c r="E8097" s="28" t="s">
        <v>380</v>
      </c>
    </row>
    <row r="8098" customFormat="false" ht="15" hidden="false" customHeight="false" outlineLevel="0" collapsed="false">
      <c r="A8098" s="28" t="n">
        <v>214</v>
      </c>
      <c r="B8098" s="29" t="n">
        <v>45869</v>
      </c>
      <c r="C8098" s="28" t="n">
        <v>52884.44</v>
      </c>
      <c r="D8098" s="28" t="n">
        <v>1940</v>
      </c>
      <c r="E8098" s="28" t="s">
        <v>380</v>
      </c>
    </row>
    <row r="8099" customFormat="false" ht="15" hidden="false" customHeight="false" outlineLevel="0" collapsed="false">
      <c r="A8099" s="28" t="n">
        <v>214</v>
      </c>
      <c r="B8099" s="29" t="n">
        <v>45900</v>
      </c>
      <c r="C8099" s="28" t="n">
        <v>54530.29</v>
      </c>
      <c r="D8099" s="28" t="n">
        <v>1940</v>
      </c>
      <c r="E8099" s="28" t="s">
        <v>380</v>
      </c>
    </row>
    <row r="8100" customFormat="false" ht="15" hidden="false" customHeight="false" outlineLevel="0" collapsed="false">
      <c r="A8100" s="28" t="n">
        <v>214</v>
      </c>
      <c r="B8100" s="29" t="n">
        <v>45930</v>
      </c>
      <c r="C8100" s="28" t="n">
        <v>54101.54</v>
      </c>
      <c r="D8100" s="28" t="n">
        <v>0</v>
      </c>
      <c r="E8100" s="28" t="s">
        <v>379</v>
      </c>
    </row>
    <row r="8101" customFormat="false" ht="15" hidden="false" customHeight="false" outlineLevel="0" collapsed="false">
      <c r="A8101" s="28" t="n">
        <v>214</v>
      </c>
      <c r="B8101" s="29" t="n">
        <v>45961</v>
      </c>
      <c r="C8101" s="28" t="n">
        <v>56019.33</v>
      </c>
      <c r="D8101" s="28" t="n">
        <v>1940</v>
      </c>
      <c r="E8101" s="28" t="s">
        <v>380</v>
      </c>
    </row>
    <row r="8102" customFormat="false" ht="15" hidden="false" customHeight="false" outlineLevel="0" collapsed="false">
      <c r="A8102" s="28" t="n">
        <v>214</v>
      </c>
      <c r="B8102" s="29" t="n">
        <v>45991</v>
      </c>
      <c r="C8102" s="28" t="n">
        <v>57608.3</v>
      </c>
      <c r="D8102" s="28" t="n">
        <v>1940</v>
      </c>
      <c r="E8102" s="28" t="s">
        <v>380</v>
      </c>
    </row>
    <row r="8103" customFormat="false" ht="15" hidden="false" customHeight="false" outlineLevel="0" collapsed="false">
      <c r="A8103" s="28" t="n">
        <v>214</v>
      </c>
      <c r="B8103" s="29" t="n">
        <v>46022</v>
      </c>
      <c r="C8103" s="28" t="n">
        <v>59344.85</v>
      </c>
      <c r="D8103" s="28" t="n">
        <v>1940</v>
      </c>
      <c r="E8103" s="28" t="s">
        <v>380</v>
      </c>
    </row>
    <row r="8104" customFormat="false" ht="15" hidden="false" customHeight="false" outlineLevel="0" collapsed="false">
      <c r="A8104" s="28" t="n">
        <v>214</v>
      </c>
      <c r="B8104" s="29" t="n">
        <v>46053</v>
      </c>
      <c r="C8104" s="28" t="n">
        <v>59882.46</v>
      </c>
      <c r="D8104" s="28" t="n">
        <v>1022.68</v>
      </c>
      <c r="E8104" s="28" t="s">
        <v>381</v>
      </c>
    </row>
    <row r="8105" customFormat="false" ht="15" hidden="false" customHeight="false" outlineLevel="0" collapsed="false">
      <c r="A8105" s="28" t="n">
        <v>214</v>
      </c>
      <c r="B8105" s="29" t="n">
        <v>46081</v>
      </c>
      <c r="C8105" s="28" t="n">
        <v>61338.3</v>
      </c>
      <c r="D8105" s="28" t="n">
        <v>1940</v>
      </c>
      <c r="E8105" s="28" t="s">
        <v>380</v>
      </c>
    </row>
    <row r="8106" customFormat="false" ht="15" hidden="false" customHeight="false" outlineLevel="0" collapsed="false">
      <c r="A8106" s="28" t="n">
        <v>214</v>
      </c>
      <c r="B8106" s="29" t="n">
        <v>46112</v>
      </c>
      <c r="C8106" s="28" t="n">
        <v>62918.55</v>
      </c>
      <c r="D8106" s="28" t="n">
        <v>1940</v>
      </c>
      <c r="E8106" s="28" t="s">
        <v>380</v>
      </c>
    </row>
    <row r="8107" customFormat="false" ht="15" hidden="false" customHeight="false" outlineLevel="0" collapsed="false">
      <c r="A8107" s="28" t="n">
        <v>214</v>
      </c>
      <c r="B8107" s="29" t="n">
        <v>46142</v>
      </c>
      <c r="C8107" s="28" t="n">
        <v>64365.45</v>
      </c>
      <c r="D8107" s="28" t="n">
        <v>1940</v>
      </c>
      <c r="E8107" s="28" t="s">
        <v>380</v>
      </c>
    </row>
    <row r="8108" customFormat="false" ht="15" hidden="false" customHeight="false" outlineLevel="0" collapsed="false">
      <c r="A8108" s="28" t="n">
        <v>214</v>
      </c>
      <c r="B8108" s="29" t="n">
        <v>46173</v>
      </c>
      <c r="C8108" s="28" t="n">
        <v>65896.13</v>
      </c>
      <c r="D8108" s="28" t="n">
        <v>112.61</v>
      </c>
      <c r="E8108" s="28" t="s">
        <v>379</v>
      </c>
    </row>
    <row r="8109" customFormat="false" ht="15" hidden="false" customHeight="false" outlineLevel="0" collapsed="false">
      <c r="A8109" s="28" t="n">
        <v>214</v>
      </c>
      <c r="B8109" s="29" t="n">
        <v>46203</v>
      </c>
      <c r="C8109" s="28" t="n">
        <v>67475.04</v>
      </c>
      <c r="D8109" s="28" t="n">
        <v>36.06</v>
      </c>
      <c r="E8109" s="28" t="s">
        <v>381</v>
      </c>
    </row>
    <row r="8110" customFormat="false" ht="15" hidden="false" customHeight="false" outlineLevel="0" collapsed="false">
      <c r="A8110" s="28" t="n">
        <v>214</v>
      </c>
      <c r="B8110" s="29" t="n">
        <v>46234</v>
      </c>
      <c r="C8110" s="28" t="n">
        <v>69349.24</v>
      </c>
      <c r="D8110" s="28" t="n">
        <v>1940</v>
      </c>
      <c r="E8110" s="28" t="s">
        <v>380</v>
      </c>
    </row>
    <row r="8111" customFormat="false" ht="15" hidden="false" customHeight="false" outlineLevel="0" collapsed="false">
      <c r="A8111" s="28" t="n">
        <v>214</v>
      </c>
      <c r="B8111" s="29" t="n">
        <v>46265</v>
      </c>
      <c r="C8111" s="28" t="n">
        <v>71105.02</v>
      </c>
      <c r="D8111" s="28" t="n">
        <v>1940</v>
      </c>
      <c r="E8111" s="28" t="s">
        <v>380</v>
      </c>
    </row>
    <row r="8112" customFormat="false" ht="15" hidden="false" customHeight="false" outlineLevel="0" collapsed="false">
      <c r="A8112" s="28" t="n">
        <v>215</v>
      </c>
      <c r="B8112" s="29" t="n">
        <v>44957</v>
      </c>
      <c r="C8112" s="28" t="n">
        <v>14640.79</v>
      </c>
      <c r="D8112" s="28" t="n">
        <v>371.36</v>
      </c>
      <c r="E8112" s="28" t="s">
        <v>381</v>
      </c>
    </row>
    <row r="8113" customFormat="false" ht="15" hidden="false" customHeight="false" outlineLevel="0" collapsed="false">
      <c r="A8113" s="28" t="n">
        <v>215</v>
      </c>
      <c r="B8113" s="29" t="n">
        <v>44985</v>
      </c>
      <c r="C8113" s="28" t="n">
        <v>16068.32</v>
      </c>
      <c r="D8113" s="28" t="n">
        <v>1670</v>
      </c>
      <c r="E8113" s="28" t="s">
        <v>380</v>
      </c>
    </row>
    <row r="8114" customFormat="false" ht="15" hidden="false" customHeight="false" outlineLevel="0" collapsed="false">
      <c r="A8114" s="28" t="n">
        <v>215</v>
      </c>
      <c r="B8114" s="29" t="n">
        <v>45016</v>
      </c>
      <c r="C8114" s="28" t="n">
        <v>17366.57</v>
      </c>
      <c r="D8114" s="28" t="n">
        <v>1670</v>
      </c>
      <c r="E8114" s="28" t="s">
        <v>380</v>
      </c>
    </row>
    <row r="8115" customFormat="false" ht="15" hidden="false" customHeight="false" outlineLevel="0" collapsed="false">
      <c r="A8115" s="28" t="n">
        <v>215</v>
      </c>
      <c r="B8115" s="29" t="n">
        <v>45046</v>
      </c>
      <c r="C8115" s="28" t="n">
        <v>18925.94</v>
      </c>
      <c r="D8115" s="28" t="n">
        <v>1670</v>
      </c>
      <c r="E8115" s="28" t="s">
        <v>380</v>
      </c>
    </row>
    <row r="8116" customFormat="false" ht="15" hidden="false" customHeight="false" outlineLevel="0" collapsed="false">
      <c r="A8116" s="28" t="n">
        <v>215</v>
      </c>
      <c r="B8116" s="29" t="n">
        <v>45077</v>
      </c>
      <c r="C8116" s="28" t="n">
        <v>20590.51</v>
      </c>
      <c r="D8116" s="28" t="n">
        <v>1670</v>
      </c>
      <c r="E8116" s="28" t="s">
        <v>380</v>
      </c>
    </row>
    <row r="8117" customFormat="false" ht="15" hidden="false" customHeight="false" outlineLevel="0" collapsed="false">
      <c r="A8117" s="28" t="n">
        <v>215</v>
      </c>
      <c r="B8117" s="29" t="n">
        <v>45107</v>
      </c>
      <c r="C8117" s="28" t="n">
        <v>21811.05</v>
      </c>
      <c r="D8117" s="28" t="n">
        <v>1670</v>
      </c>
      <c r="E8117" s="28" t="s">
        <v>380</v>
      </c>
    </row>
    <row r="8118" customFormat="false" ht="15" hidden="false" customHeight="false" outlineLevel="0" collapsed="false">
      <c r="A8118" s="28" t="n">
        <v>215</v>
      </c>
      <c r="B8118" s="29" t="n">
        <v>45138</v>
      </c>
      <c r="C8118" s="28" t="n">
        <v>21756.57</v>
      </c>
      <c r="D8118" s="28" t="n">
        <v>0</v>
      </c>
      <c r="E8118" s="28" t="s">
        <v>379</v>
      </c>
    </row>
    <row r="8119" customFormat="false" ht="15" hidden="false" customHeight="false" outlineLevel="0" collapsed="false">
      <c r="A8119" s="28" t="n">
        <v>215</v>
      </c>
      <c r="B8119" s="29" t="n">
        <v>45169</v>
      </c>
      <c r="C8119" s="28" t="n">
        <v>23198.23</v>
      </c>
      <c r="D8119" s="28" t="n">
        <v>1670</v>
      </c>
      <c r="E8119" s="28" t="s">
        <v>380</v>
      </c>
    </row>
    <row r="8120" customFormat="false" ht="15" hidden="false" customHeight="false" outlineLevel="0" collapsed="false">
      <c r="A8120" s="28" t="n">
        <v>215</v>
      </c>
      <c r="B8120" s="29" t="n">
        <v>45199</v>
      </c>
      <c r="C8120" s="28" t="n">
        <v>24399.36</v>
      </c>
      <c r="D8120" s="28" t="n">
        <v>1670</v>
      </c>
      <c r="E8120" s="28" t="s">
        <v>380</v>
      </c>
    </row>
    <row r="8121" customFormat="false" ht="15" hidden="false" customHeight="false" outlineLevel="0" collapsed="false">
      <c r="A8121" s="28" t="n">
        <v>215</v>
      </c>
      <c r="B8121" s="29" t="n">
        <v>45230</v>
      </c>
      <c r="C8121" s="28" t="n">
        <v>24325.23</v>
      </c>
      <c r="D8121" s="28" t="n">
        <v>426.04</v>
      </c>
      <c r="E8121" s="28" t="s">
        <v>381</v>
      </c>
    </row>
    <row r="8122" customFormat="false" ht="15" hidden="false" customHeight="false" outlineLevel="0" collapsed="false">
      <c r="A8122" s="28" t="n">
        <v>215</v>
      </c>
      <c r="B8122" s="29" t="n">
        <v>45260</v>
      </c>
      <c r="C8122" s="28" t="n">
        <v>25577.21</v>
      </c>
      <c r="D8122" s="28" t="n">
        <v>1670</v>
      </c>
      <c r="E8122" s="28" t="s">
        <v>380</v>
      </c>
    </row>
    <row r="8123" customFormat="false" ht="15" hidden="false" customHeight="false" outlineLevel="0" collapsed="false">
      <c r="A8123" s="28" t="n">
        <v>215</v>
      </c>
      <c r="B8123" s="29" t="n">
        <v>45291</v>
      </c>
      <c r="C8123" s="28" t="n">
        <v>27124.05</v>
      </c>
      <c r="D8123" s="28" t="n">
        <v>1670</v>
      </c>
      <c r="E8123" s="28" t="s">
        <v>380</v>
      </c>
    </row>
    <row r="8124" customFormat="false" ht="15" hidden="false" customHeight="false" outlineLevel="0" collapsed="false">
      <c r="A8124" s="28" t="n">
        <v>215</v>
      </c>
      <c r="B8124" s="29" t="n">
        <v>45322</v>
      </c>
      <c r="C8124" s="28" t="n">
        <v>28571.87</v>
      </c>
      <c r="D8124" s="28" t="n">
        <v>1670</v>
      </c>
      <c r="E8124" s="28" t="s">
        <v>380</v>
      </c>
    </row>
    <row r="8125" customFormat="false" ht="15" hidden="false" customHeight="false" outlineLevel="0" collapsed="false">
      <c r="A8125" s="28" t="n">
        <v>215</v>
      </c>
      <c r="B8125" s="29" t="n">
        <v>45351</v>
      </c>
      <c r="C8125" s="28" t="n">
        <v>30198.29</v>
      </c>
      <c r="D8125" s="28" t="n">
        <v>1670</v>
      </c>
      <c r="E8125" s="28" t="s">
        <v>380</v>
      </c>
    </row>
    <row r="8126" customFormat="false" ht="15" hidden="false" customHeight="false" outlineLevel="0" collapsed="false">
      <c r="A8126" s="28" t="n">
        <v>215</v>
      </c>
      <c r="B8126" s="29" t="n">
        <v>45382</v>
      </c>
      <c r="C8126" s="28" t="n">
        <v>31662.26</v>
      </c>
      <c r="D8126" s="28" t="n">
        <v>1670</v>
      </c>
      <c r="E8126" s="28" t="s">
        <v>380</v>
      </c>
    </row>
    <row r="8127" customFormat="false" ht="15" hidden="false" customHeight="false" outlineLevel="0" collapsed="false">
      <c r="A8127" s="28" t="n">
        <v>215</v>
      </c>
      <c r="B8127" s="29" t="n">
        <v>45412</v>
      </c>
      <c r="C8127" s="28" t="n">
        <v>33310.6</v>
      </c>
      <c r="D8127" s="28" t="n">
        <v>1670</v>
      </c>
      <c r="E8127" s="28" t="s">
        <v>380</v>
      </c>
    </row>
    <row r="8128" customFormat="false" ht="15" hidden="false" customHeight="false" outlineLevel="0" collapsed="false">
      <c r="A8128" s="28" t="n">
        <v>215</v>
      </c>
      <c r="B8128" s="29" t="n">
        <v>45443</v>
      </c>
      <c r="C8128" s="28" t="n">
        <v>34779.35</v>
      </c>
      <c r="D8128" s="28" t="n">
        <v>1670</v>
      </c>
      <c r="E8128" s="28" t="s">
        <v>380</v>
      </c>
    </row>
    <row r="8129" customFormat="false" ht="15" hidden="false" customHeight="false" outlineLevel="0" collapsed="false">
      <c r="A8129" s="28" t="n">
        <v>215</v>
      </c>
      <c r="B8129" s="29" t="n">
        <v>45473</v>
      </c>
      <c r="C8129" s="28" t="n">
        <v>35751.43</v>
      </c>
      <c r="D8129" s="28" t="n">
        <v>1142.3</v>
      </c>
      <c r="E8129" s="28" t="s">
        <v>381</v>
      </c>
    </row>
    <row r="8130" customFormat="false" ht="15" hidden="false" customHeight="false" outlineLevel="0" collapsed="false">
      <c r="A8130" s="28" t="n">
        <v>215</v>
      </c>
      <c r="B8130" s="29" t="n">
        <v>45504</v>
      </c>
      <c r="C8130" s="28" t="n">
        <v>37039.25</v>
      </c>
      <c r="D8130" s="28" t="n">
        <v>1670</v>
      </c>
      <c r="E8130" s="28" t="s">
        <v>380</v>
      </c>
    </row>
    <row r="8131" customFormat="false" ht="15" hidden="false" customHeight="false" outlineLevel="0" collapsed="false">
      <c r="A8131" s="28" t="n">
        <v>215</v>
      </c>
      <c r="B8131" s="29" t="n">
        <v>45535</v>
      </c>
      <c r="C8131" s="28" t="n">
        <v>38545.99</v>
      </c>
      <c r="D8131" s="28" t="n">
        <v>1670</v>
      </c>
      <c r="E8131" s="28" t="s">
        <v>380</v>
      </c>
    </row>
    <row r="8132" customFormat="false" ht="15" hidden="false" customHeight="false" outlineLevel="0" collapsed="false">
      <c r="A8132" s="28" t="n">
        <v>215</v>
      </c>
      <c r="B8132" s="29" t="n">
        <v>45565</v>
      </c>
      <c r="C8132" s="28" t="n">
        <v>40005.08</v>
      </c>
      <c r="D8132" s="28" t="n">
        <v>1670</v>
      </c>
      <c r="E8132" s="28" t="s">
        <v>380</v>
      </c>
    </row>
    <row r="8133" customFormat="false" ht="15" hidden="false" customHeight="false" outlineLevel="0" collapsed="false">
      <c r="A8133" s="28" t="n">
        <v>215</v>
      </c>
      <c r="B8133" s="29" t="n">
        <v>45596</v>
      </c>
      <c r="C8133" s="28" t="n">
        <v>40747.88</v>
      </c>
      <c r="D8133" s="28" t="n">
        <v>1080.7</v>
      </c>
      <c r="E8133" s="28" t="s">
        <v>381</v>
      </c>
    </row>
    <row r="8134" customFormat="false" ht="15" hidden="false" customHeight="false" outlineLevel="0" collapsed="false">
      <c r="A8134" s="28" t="n">
        <v>215</v>
      </c>
      <c r="B8134" s="29" t="n">
        <v>45626</v>
      </c>
      <c r="C8134" s="28" t="n">
        <v>41971.16</v>
      </c>
      <c r="D8134" s="28" t="n">
        <v>1670</v>
      </c>
      <c r="E8134" s="28" t="s">
        <v>380</v>
      </c>
    </row>
    <row r="8135" customFormat="false" ht="15" hidden="false" customHeight="false" outlineLevel="0" collapsed="false">
      <c r="A8135" s="28" t="n">
        <v>215</v>
      </c>
      <c r="B8135" s="29" t="n">
        <v>45657</v>
      </c>
      <c r="C8135" s="28" t="n">
        <v>43569.03</v>
      </c>
      <c r="D8135" s="28" t="n">
        <v>1670</v>
      </c>
      <c r="E8135" s="28" t="s">
        <v>380</v>
      </c>
    </row>
    <row r="8136" customFormat="false" ht="15" hidden="false" customHeight="false" outlineLevel="0" collapsed="false">
      <c r="A8136" s="28" t="n">
        <v>215</v>
      </c>
      <c r="B8136" s="29" t="n">
        <v>45688</v>
      </c>
      <c r="C8136" s="28" t="n">
        <v>45182.55</v>
      </c>
      <c r="D8136" s="28" t="n">
        <v>1670</v>
      </c>
      <c r="E8136" s="28" t="s">
        <v>380</v>
      </c>
    </row>
    <row r="8137" customFormat="false" ht="15" hidden="false" customHeight="false" outlineLevel="0" collapsed="false">
      <c r="A8137" s="28" t="n">
        <v>215</v>
      </c>
      <c r="B8137" s="29" t="n">
        <v>45716</v>
      </c>
      <c r="C8137" s="28" t="n">
        <v>46371.51</v>
      </c>
      <c r="D8137" s="28" t="n">
        <v>1670</v>
      </c>
      <c r="E8137" s="28" t="s">
        <v>380</v>
      </c>
    </row>
    <row r="8138" customFormat="false" ht="15" hidden="false" customHeight="false" outlineLevel="0" collapsed="false">
      <c r="A8138" s="28" t="n">
        <v>215</v>
      </c>
      <c r="B8138" s="29" t="n">
        <v>45747</v>
      </c>
      <c r="C8138" s="28" t="n">
        <v>46951.8</v>
      </c>
      <c r="D8138" s="28" t="n">
        <v>1039.96</v>
      </c>
      <c r="E8138" s="28" t="s">
        <v>381</v>
      </c>
    </row>
    <row r="8139" customFormat="false" ht="15" hidden="false" customHeight="false" outlineLevel="0" collapsed="false">
      <c r="A8139" s="28" t="n">
        <v>215</v>
      </c>
      <c r="B8139" s="29" t="n">
        <v>45777</v>
      </c>
      <c r="C8139" s="28" t="n">
        <v>47724.06</v>
      </c>
      <c r="D8139" s="28" t="n">
        <v>793.13</v>
      </c>
      <c r="E8139" s="28" t="s">
        <v>381</v>
      </c>
    </row>
    <row r="8140" customFormat="false" ht="15" hidden="false" customHeight="false" outlineLevel="0" collapsed="false">
      <c r="A8140" s="28" t="n">
        <v>215</v>
      </c>
      <c r="B8140" s="29" t="n">
        <v>45808</v>
      </c>
      <c r="C8140" s="28" t="n">
        <v>49234.14</v>
      </c>
      <c r="D8140" s="28" t="n">
        <v>1670</v>
      </c>
      <c r="E8140" s="28" t="s">
        <v>380</v>
      </c>
    </row>
    <row r="8141" customFormat="false" ht="15" hidden="false" customHeight="false" outlineLevel="0" collapsed="false">
      <c r="A8141" s="28" t="n">
        <v>215</v>
      </c>
      <c r="B8141" s="29" t="n">
        <v>45838</v>
      </c>
      <c r="C8141" s="28" t="n">
        <v>48847.07</v>
      </c>
      <c r="D8141" s="28" t="n">
        <v>0</v>
      </c>
      <c r="E8141" s="28" t="s">
        <v>379</v>
      </c>
    </row>
    <row r="8142" customFormat="false" ht="15" hidden="false" customHeight="false" outlineLevel="0" collapsed="false">
      <c r="A8142" s="28" t="n">
        <v>215</v>
      </c>
      <c r="B8142" s="29" t="n">
        <v>45869</v>
      </c>
      <c r="C8142" s="28" t="n">
        <v>48805.37</v>
      </c>
      <c r="D8142" s="28" t="n">
        <v>0</v>
      </c>
      <c r="E8142" s="28" t="s">
        <v>379</v>
      </c>
    </row>
    <row r="8143" customFormat="false" ht="15" hidden="false" customHeight="false" outlineLevel="0" collapsed="false">
      <c r="A8143" s="28" t="n">
        <v>215</v>
      </c>
      <c r="B8143" s="29" t="n">
        <v>45900</v>
      </c>
      <c r="C8143" s="28" t="n">
        <v>50049.82</v>
      </c>
      <c r="D8143" s="28" t="n">
        <v>1670</v>
      </c>
      <c r="E8143" s="28" t="s">
        <v>380</v>
      </c>
    </row>
    <row r="8144" customFormat="false" ht="15" hidden="false" customHeight="false" outlineLevel="0" collapsed="false">
      <c r="A8144" s="28" t="n">
        <v>215</v>
      </c>
      <c r="B8144" s="29" t="n">
        <v>45930</v>
      </c>
      <c r="C8144" s="28" t="n">
        <v>51375.05</v>
      </c>
      <c r="D8144" s="28" t="n">
        <v>1670</v>
      </c>
      <c r="E8144" s="28" t="s">
        <v>380</v>
      </c>
    </row>
    <row r="8145" customFormat="false" ht="15" hidden="false" customHeight="false" outlineLevel="0" collapsed="false">
      <c r="A8145" s="28" t="n">
        <v>215</v>
      </c>
      <c r="B8145" s="29" t="n">
        <v>45961</v>
      </c>
      <c r="C8145" s="28" t="n">
        <v>52954.76</v>
      </c>
      <c r="D8145" s="28" t="n">
        <v>1670</v>
      </c>
      <c r="E8145" s="28" t="s">
        <v>380</v>
      </c>
    </row>
    <row r="8146" customFormat="false" ht="15" hidden="false" customHeight="false" outlineLevel="0" collapsed="false">
      <c r="A8146" s="28" t="n">
        <v>215</v>
      </c>
      <c r="B8146" s="29" t="n">
        <v>45991</v>
      </c>
      <c r="C8146" s="28" t="n">
        <v>54224.24</v>
      </c>
      <c r="D8146" s="28" t="n">
        <v>1670</v>
      </c>
      <c r="E8146" s="28" t="s">
        <v>380</v>
      </c>
    </row>
    <row r="8147" customFormat="false" ht="15" hidden="false" customHeight="false" outlineLevel="0" collapsed="false">
      <c r="A8147" s="28" t="n">
        <v>215</v>
      </c>
      <c r="B8147" s="29" t="n">
        <v>46022</v>
      </c>
      <c r="C8147" s="28" t="n">
        <v>55491.71</v>
      </c>
      <c r="D8147" s="28" t="n">
        <v>1670</v>
      </c>
      <c r="E8147" s="28" t="s">
        <v>380</v>
      </c>
    </row>
    <row r="8148" customFormat="false" ht="15" hidden="false" customHeight="false" outlineLevel="0" collapsed="false">
      <c r="A8148" s="28" t="n">
        <v>215</v>
      </c>
      <c r="B8148" s="29" t="n">
        <v>46053</v>
      </c>
      <c r="C8148" s="28" t="n">
        <v>56701.27</v>
      </c>
      <c r="D8148" s="28" t="n">
        <v>1670</v>
      </c>
      <c r="E8148" s="28" t="s">
        <v>380</v>
      </c>
    </row>
    <row r="8149" customFormat="false" ht="15" hidden="false" customHeight="false" outlineLevel="0" collapsed="false">
      <c r="A8149" s="28" t="n">
        <v>215</v>
      </c>
      <c r="B8149" s="29" t="n">
        <v>46081</v>
      </c>
      <c r="C8149" s="28" t="n">
        <v>57937.89</v>
      </c>
      <c r="D8149" s="28" t="n">
        <v>1670</v>
      </c>
      <c r="E8149" s="28" t="s">
        <v>380</v>
      </c>
    </row>
    <row r="8150" customFormat="false" ht="15" hidden="false" customHeight="false" outlineLevel="0" collapsed="false">
      <c r="A8150" s="28" t="n">
        <v>215</v>
      </c>
      <c r="B8150" s="29" t="n">
        <v>46112</v>
      </c>
      <c r="C8150" s="28" t="n">
        <v>59466.67</v>
      </c>
      <c r="D8150" s="28" t="n">
        <v>1670</v>
      </c>
      <c r="E8150" s="28" t="s">
        <v>380</v>
      </c>
    </row>
    <row r="8151" customFormat="false" ht="15" hidden="false" customHeight="false" outlineLevel="0" collapsed="false">
      <c r="A8151" s="28" t="n">
        <v>215</v>
      </c>
      <c r="B8151" s="29" t="n">
        <v>46142</v>
      </c>
      <c r="C8151" s="28" t="n">
        <v>60976.51</v>
      </c>
      <c r="D8151" s="28" t="n">
        <v>1670</v>
      </c>
      <c r="E8151" s="28" t="s">
        <v>380</v>
      </c>
    </row>
    <row r="8152" customFormat="false" ht="15" hidden="false" customHeight="false" outlineLevel="0" collapsed="false">
      <c r="A8152" s="28" t="n">
        <v>215</v>
      </c>
      <c r="B8152" s="29" t="n">
        <v>46173</v>
      </c>
      <c r="C8152" s="28" t="n">
        <v>62210.32</v>
      </c>
      <c r="D8152" s="28" t="n">
        <v>1670</v>
      </c>
      <c r="E8152" s="28" t="s">
        <v>380</v>
      </c>
    </row>
    <row r="8153" customFormat="false" ht="15" hidden="false" customHeight="false" outlineLevel="0" collapsed="false">
      <c r="A8153" s="28" t="n">
        <v>215</v>
      </c>
      <c r="B8153" s="29" t="n">
        <v>46203</v>
      </c>
      <c r="C8153" s="28" t="n">
        <v>63470.65</v>
      </c>
      <c r="D8153" s="28" t="n">
        <v>1670</v>
      </c>
      <c r="E8153" s="28" t="s">
        <v>380</v>
      </c>
    </row>
    <row r="8154" customFormat="false" ht="15" hidden="false" customHeight="false" outlineLevel="0" collapsed="false">
      <c r="A8154" s="28" t="n">
        <v>215</v>
      </c>
      <c r="B8154" s="29" t="n">
        <v>46234</v>
      </c>
      <c r="C8154" s="28" t="n">
        <v>64195.99</v>
      </c>
      <c r="D8154" s="28" t="n">
        <v>819.7</v>
      </c>
      <c r="E8154" s="28" t="s">
        <v>381</v>
      </c>
    </row>
    <row r="8155" customFormat="false" ht="15" hidden="false" customHeight="false" outlineLevel="0" collapsed="false">
      <c r="A8155" s="28" t="n">
        <v>215</v>
      </c>
      <c r="B8155" s="29" t="n">
        <v>46265</v>
      </c>
      <c r="C8155" s="28" t="n">
        <v>65005.89</v>
      </c>
      <c r="D8155" s="28" t="n">
        <v>923.73</v>
      </c>
      <c r="E8155" s="28" t="s">
        <v>381</v>
      </c>
    </row>
    <row r="8156" customFormat="false" ht="15" hidden="false" customHeight="false" outlineLevel="0" collapsed="false">
      <c r="A8156" s="28" t="n">
        <v>216</v>
      </c>
      <c r="B8156" s="29" t="n">
        <v>44957</v>
      </c>
      <c r="C8156" s="28" t="n">
        <v>5162.94</v>
      </c>
      <c r="D8156" s="28" t="n">
        <v>1560</v>
      </c>
      <c r="E8156" s="28" t="s">
        <v>380</v>
      </c>
    </row>
    <row r="8157" customFormat="false" ht="15" hidden="false" customHeight="false" outlineLevel="0" collapsed="false">
      <c r="A8157" s="28" t="n">
        <v>216</v>
      </c>
      <c r="B8157" s="29" t="n">
        <v>44985</v>
      </c>
      <c r="C8157" s="28" t="n">
        <v>6475.69</v>
      </c>
      <c r="D8157" s="28" t="n">
        <v>1560</v>
      </c>
      <c r="E8157" s="28" t="s">
        <v>380</v>
      </c>
    </row>
    <row r="8158" customFormat="false" ht="15" hidden="false" customHeight="false" outlineLevel="0" collapsed="false">
      <c r="A8158" s="28" t="n">
        <v>216</v>
      </c>
      <c r="B8158" s="29" t="n">
        <v>45016</v>
      </c>
      <c r="C8158" s="28" t="n">
        <v>7600.99</v>
      </c>
      <c r="D8158" s="28" t="n">
        <v>1560</v>
      </c>
      <c r="E8158" s="28" t="s">
        <v>380</v>
      </c>
    </row>
    <row r="8159" customFormat="false" ht="15" hidden="false" customHeight="false" outlineLevel="0" collapsed="false">
      <c r="A8159" s="28" t="n">
        <v>216</v>
      </c>
      <c r="B8159" s="29" t="n">
        <v>45046</v>
      </c>
      <c r="C8159" s="28" t="n">
        <v>9109.34</v>
      </c>
      <c r="D8159" s="28" t="n">
        <v>1560</v>
      </c>
      <c r="E8159" s="28" t="s">
        <v>380</v>
      </c>
    </row>
    <row r="8160" customFormat="false" ht="15" hidden="false" customHeight="false" outlineLevel="0" collapsed="false">
      <c r="A8160" s="28" t="n">
        <v>216</v>
      </c>
      <c r="B8160" s="29" t="n">
        <v>45077</v>
      </c>
      <c r="C8160" s="28" t="n">
        <v>10332.03</v>
      </c>
      <c r="D8160" s="28" t="n">
        <v>1560</v>
      </c>
      <c r="E8160" s="28" t="s">
        <v>380</v>
      </c>
    </row>
    <row r="8161" customFormat="false" ht="15" hidden="false" customHeight="false" outlineLevel="0" collapsed="false">
      <c r="A8161" s="28" t="n">
        <v>216</v>
      </c>
      <c r="B8161" s="29" t="n">
        <v>45107</v>
      </c>
      <c r="C8161" s="28" t="n">
        <v>11491.33</v>
      </c>
      <c r="D8161" s="28" t="n">
        <v>1560</v>
      </c>
      <c r="E8161" s="28" t="s">
        <v>380</v>
      </c>
    </row>
    <row r="8162" customFormat="false" ht="15" hidden="false" customHeight="false" outlineLevel="0" collapsed="false">
      <c r="A8162" s="28" t="n">
        <v>216</v>
      </c>
      <c r="B8162" s="29" t="n">
        <v>45138</v>
      </c>
      <c r="C8162" s="28" t="n">
        <v>13021.01</v>
      </c>
      <c r="D8162" s="28" t="n">
        <v>1560</v>
      </c>
      <c r="E8162" s="28" t="s">
        <v>380</v>
      </c>
    </row>
    <row r="8163" customFormat="false" ht="15" hidden="false" customHeight="false" outlineLevel="0" collapsed="false">
      <c r="A8163" s="28" t="n">
        <v>216</v>
      </c>
      <c r="B8163" s="29" t="n">
        <v>45169</v>
      </c>
      <c r="C8163" s="28" t="n">
        <v>14326.24</v>
      </c>
      <c r="D8163" s="28" t="n">
        <v>1560</v>
      </c>
      <c r="E8163" s="28" t="s">
        <v>380</v>
      </c>
    </row>
    <row r="8164" customFormat="false" ht="15" hidden="false" customHeight="false" outlineLevel="0" collapsed="false">
      <c r="A8164" s="28" t="n">
        <v>216</v>
      </c>
      <c r="B8164" s="29" t="n">
        <v>45199</v>
      </c>
      <c r="C8164" s="28" t="n">
        <v>15738.32</v>
      </c>
      <c r="D8164" s="28" t="n">
        <v>1560</v>
      </c>
      <c r="E8164" s="28" t="s">
        <v>380</v>
      </c>
    </row>
    <row r="8165" customFormat="false" ht="15" hidden="false" customHeight="false" outlineLevel="0" collapsed="false">
      <c r="A8165" s="28" t="n">
        <v>216</v>
      </c>
      <c r="B8165" s="29" t="n">
        <v>45230</v>
      </c>
      <c r="C8165" s="28" t="n">
        <v>17194.72</v>
      </c>
      <c r="D8165" s="28" t="n">
        <v>1560</v>
      </c>
      <c r="E8165" s="28" t="s">
        <v>380</v>
      </c>
    </row>
    <row r="8166" customFormat="false" ht="15" hidden="false" customHeight="false" outlineLevel="0" collapsed="false">
      <c r="A8166" s="28" t="n">
        <v>216</v>
      </c>
      <c r="B8166" s="29" t="n">
        <v>45260</v>
      </c>
      <c r="C8166" s="28" t="n">
        <v>18392.17</v>
      </c>
      <c r="D8166" s="28" t="n">
        <v>1560</v>
      </c>
      <c r="E8166" s="28" t="s">
        <v>380</v>
      </c>
    </row>
    <row r="8167" customFormat="false" ht="15" hidden="false" customHeight="false" outlineLevel="0" collapsed="false">
      <c r="A8167" s="28" t="n">
        <v>216</v>
      </c>
      <c r="B8167" s="29" t="n">
        <v>45291</v>
      </c>
      <c r="C8167" s="28" t="n">
        <v>19847.21</v>
      </c>
      <c r="D8167" s="28" t="n">
        <v>1560</v>
      </c>
      <c r="E8167" s="28" t="s">
        <v>380</v>
      </c>
    </row>
    <row r="8168" customFormat="false" ht="15" hidden="false" customHeight="false" outlineLevel="0" collapsed="false">
      <c r="A8168" s="28" t="n">
        <v>216</v>
      </c>
      <c r="B8168" s="29" t="n">
        <v>45322</v>
      </c>
      <c r="C8168" s="28" t="n">
        <v>21049.68</v>
      </c>
      <c r="D8168" s="28" t="n">
        <v>1560</v>
      </c>
      <c r="E8168" s="28" t="s">
        <v>380</v>
      </c>
    </row>
    <row r="8169" customFormat="false" ht="15" hidden="false" customHeight="false" outlineLevel="0" collapsed="false">
      <c r="A8169" s="28" t="n">
        <v>216</v>
      </c>
      <c r="B8169" s="29" t="n">
        <v>45351</v>
      </c>
      <c r="C8169" s="28" t="n">
        <v>22384.11</v>
      </c>
      <c r="D8169" s="28" t="n">
        <v>1560</v>
      </c>
      <c r="E8169" s="28" t="s">
        <v>380</v>
      </c>
    </row>
    <row r="8170" customFormat="false" ht="15" hidden="false" customHeight="false" outlineLevel="0" collapsed="false">
      <c r="A8170" s="28" t="n">
        <v>216</v>
      </c>
      <c r="B8170" s="29" t="n">
        <v>45382</v>
      </c>
      <c r="C8170" s="28" t="n">
        <v>23616.56</v>
      </c>
      <c r="D8170" s="28" t="n">
        <v>1560</v>
      </c>
      <c r="E8170" s="28" t="s">
        <v>380</v>
      </c>
    </row>
    <row r="8171" customFormat="false" ht="15" hidden="false" customHeight="false" outlineLevel="0" collapsed="false">
      <c r="A8171" s="28" t="n">
        <v>216</v>
      </c>
      <c r="B8171" s="29" t="n">
        <v>45412</v>
      </c>
      <c r="C8171" s="28" t="n">
        <v>24848.7</v>
      </c>
      <c r="D8171" s="28" t="n">
        <v>1560</v>
      </c>
      <c r="E8171" s="28" t="s">
        <v>380</v>
      </c>
    </row>
    <row r="8172" customFormat="false" ht="15" hidden="false" customHeight="false" outlineLevel="0" collapsed="false">
      <c r="A8172" s="28" t="n">
        <v>216</v>
      </c>
      <c r="B8172" s="29" t="n">
        <v>45443</v>
      </c>
      <c r="C8172" s="28" t="n">
        <v>26138.36</v>
      </c>
      <c r="D8172" s="28" t="n">
        <v>1560</v>
      </c>
      <c r="E8172" s="28" t="s">
        <v>380</v>
      </c>
    </row>
    <row r="8173" customFormat="false" ht="15" hidden="false" customHeight="false" outlineLevel="0" collapsed="false">
      <c r="A8173" s="28" t="n">
        <v>216</v>
      </c>
      <c r="B8173" s="29" t="n">
        <v>45473</v>
      </c>
      <c r="C8173" s="28" t="n">
        <v>27566.47</v>
      </c>
      <c r="D8173" s="28" t="n">
        <v>1560</v>
      </c>
      <c r="E8173" s="28" t="s">
        <v>380</v>
      </c>
    </row>
    <row r="8174" customFormat="false" ht="15" hidden="false" customHeight="false" outlineLevel="0" collapsed="false">
      <c r="A8174" s="28" t="n">
        <v>216</v>
      </c>
      <c r="B8174" s="29" t="n">
        <v>45504</v>
      </c>
      <c r="C8174" s="28" t="n">
        <v>28662.75</v>
      </c>
      <c r="D8174" s="28" t="n">
        <v>1560</v>
      </c>
      <c r="E8174" s="28" t="s">
        <v>380</v>
      </c>
    </row>
    <row r="8175" customFormat="false" ht="15" hidden="false" customHeight="false" outlineLevel="0" collapsed="false">
      <c r="A8175" s="28" t="n">
        <v>216</v>
      </c>
      <c r="B8175" s="29" t="n">
        <v>45535</v>
      </c>
      <c r="C8175" s="28" t="n">
        <v>29787.94</v>
      </c>
      <c r="D8175" s="28" t="n">
        <v>1560</v>
      </c>
      <c r="E8175" s="28" t="s">
        <v>380</v>
      </c>
    </row>
    <row r="8176" customFormat="false" ht="15" hidden="false" customHeight="false" outlineLevel="0" collapsed="false">
      <c r="A8176" s="28" t="n">
        <v>216</v>
      </c>
      <c r="B8176" s="29" t="n">
        <v>45565</v>
      </c>
      <c r="C8176" s="28" t="n">
        <v>31045.26</v>
      </c>
      <c r="D8176" s="28" t="n">
        <v>1560</v>
      </c>
      <c r="E8176" s="28" t="s">
        <v>380</v>
      </c>
    </row>
    <row r="8177" customFormat="false" ht="15" hidden="false" customHeight="false" outlineLevel="0" collapsed="false">
      <c r="A8177" s="28" t="n">
        <v>216</v>
      </c>
      <c r="B8177" s="29" t="n">
        <v>45596</v>
      </c>
      <c r="C8177" s="28" t="n">
        <v>32388.85</v>
      </c>
      <c r="D8177" s="28" t="n">
        <v>1560</v>
      </c>
      <c r="E8177" s="28" t="s">
        <v>380</v>
      </c>
    </row>
    <row r="8178" customFormat="false" ht="15" hidden="false" customHeight="false" outlineLevel="0" collapsed="false">
      <c r="A8178" s="28" t="n">
        <v>216</v>
      </c>
      <c r="B8178" s="29" t="n">
        <v>45626</v>
      </c>
      <c r="C8178" s="28" t="n">
        <v>33076.96</v>
      </c>
      <c r="D8178" s="28" t="n">
        <v>894.42</v>
      </c>
      <c r="E8178" s="28" t="s">
        <v>381</v>
      </c>
    </row>
    <row r="8179" customFormat="false" ht="15" hidden="false" customHeight="false" outlineLevel="0" collapsed="false">
      <c r="A8179" s="28" t="n">
        <v>216</v>
      </c>
      <c r="B8179" s="29" t="n">
        <v>45657</v>
      </c>
      <c r="C8179" s="28" t="n">
        <v>34550.88</v>
      </c>
      <c r="D8179" s="28" t="n">
        <v>1560</v>
      </c>
      <c r="E8179" s="28" t="s">
        <v>380</v>
      </c>
    </row>
    <row r="8180" customFormat="false" ht="15" hidden="false" customHeight="false" outlineLevel="0" collapsed="false">
      <c r="A8180" s="28" t="n">
        <v>216</v>
      </c>
      <c r="B8180" s="29" t="n">
        <v>45688</v>
      </c>
      <c r="C8180" s="28" t="n">
        <v>35701.93</v>
      </c>
      <c r="D8180" s="28" t="n">
        <v>1560</v>
      </c>
      <c r="E8180" s="28" t="s">
        <v>380</v>
      </c>
    </row>
    <row r="8181" customFormat="false" ht="15" hidden="false" customHeight="false" outlineLevel="0" collapsed="false">
      <c r="A8181" s="28" t="n">
        <v>216</v>
      </c>
      <c r="B8181" s="29" t="n">
        <v>45716</v>
      </c>
      <c r="C8181" s="28" t="n">
        <v>36841.42</v>
      </c>
      <c r="D8181" s="28" t="n">
        <v>1560</v>
      </c>
      <c r="E8181" s="28" t="s">
        <v>380</v>
      </c>
    </row>
    <row r="8182" customFormat="false" ht="15" hidden="false" customHeight="false" outlineLevel="0" collapsed="false">
      <c r="A8182" s="28" t="n">
        <v>216</v>
      </c>
      <c r="B8182" s="29" t="n">
        <v>45747</v>
      </c>
      <c r="C8182" s="28" t="n">
        <v>37228.82</v>
      </c>
      <c r="D8182" s="28" t="n">
        <v>486.7</v>
      </c>
      <c r="E8182" s="28" t="s">
        <v>381</v>
      </c>
    </row>
    <row r="8183" customFormat="false" ht="15" hidden="false" customHeight="false" outlineLevel="0" collapsed="false">
      <c r="A8183" s="28" t="n">
        <v>216</v>
      </c>
      <c r="B8183" s="29" t="n">
        <v>45777</v>
      </c>
      <c r="C8183" s="28" t="n">
        <v>37831.64</v>
      </c>
      <c r="D8183" s="28" t="n">
        <v>951.41</v>
      </c>
      <c r="E8183" s="28" t="s">
        <v>381</v>
      </c>
    </row>
    <row r="8184" customFormat="false" ht="15" hidden="false" customHeight="false" outlineLevel="0" collapsed="false">
      <c r="A8184" s="28" t="n">
        <v>216</v>
      </c>
      <c r="B8184" s="29" t="n">
        <v>45808</v>
      </c>
      <c r="C8184" s="28" t="n">
        <v>39091.21</v>
      </c>
      <c r="D8184" s="28" t="n">
        <v>1560</v>
      </c>
      <c r="E8184" s="28" t="s">
        <v>380</v>
      </c>
    </row>
    <row r="8185" customFormat="false" ht="15" hidden="false" customHeight="false" outlineLevel="0" collapsed="false">
      <c r="A8185" s="28" t="n">
        <v>216</v>
      </c>
      <c r="B8185" s="29" t="n">
        <v>45838</v>
      </c>
      <c r="C8185" s="28" t="n">
        <v>39447.36</v>
      </c>
      <c r="D8185" s="28" t="n">
        <v>603.81</v>
      </c>
      <c r="E8185" s="28" t="s">
        <v>381</v>
      </c>
    </row>
    <row r="8186" customFormat="false" ht="15" hidden="false" customHeight="false" outlineLevel="0" collapsed="false">
      <c r="A8186" s="28" t="n">
        <v>216</v>
      </c>
      <c r="B8186" s="29" t="n">
        <v>45869</v>
      </c>
      <c r="C8186" s="28" t="n">
        <v>40724.16</v>
      </c>
      <c r="D8186" s="28" t="n">
        <v>1560</v>
      </c>
      <c r="E8186" s="28" t="s">
        <v>380</v>
      </c>
    </row>
    <row r="8187" customFormat="false" ht="15" hidden="false" customHeight="false" outlineLevel="0" collapsed="false">
      <c r="A8187" s="28" t="n">
        <v>216</v>
      </c>
      <c r="B8187" s="29" t="n">
        <v>45900</v>
      </c>
      <c r="C8187" s="28" t="n">
        <v>42118.2</v>
      </c>
      <c r="D8187" s="28" t="n">
        <v>106.26</v>
      </c>
      <c r="E8187" s="28" t="s">
        <v>381</v>
      </c>
    </row>
    <row r="8188" customFormat="false" ht="15" hidden="false" customHeight="false" outlineLevel="0" collapsed="false">
      <c r="A8188" s="28" t="n">
        <v>216</v>
      </c>
      <c r="B8188" s="29" t="n">
        <v>45930</v>
      </c>
      <c r="C8188" s="28" t="n">
        <v>43232.74</v>
      </c>
      <c r="D8188" s="28" t="n">
        <v>186.16</v>
      </c>
      <c r="E8188" s="28" t="s">
        <v>379</v>
      </c>
    </row>
    <row r="8189" customFormat="false" ht="15" hidden="false" customHeight="false" outlineLevel="0" collapsed="false">
      <c r="A8189" s="28" t="n">
        <v>216</v>
      </c>
      <c r="B8189" s="29" t="n">
        <v>45961</v>
      </c>
      <c r="C8189" s="28" t="n">
        <v>44470.09</v>
      </c>
      <c r="D8189" s="28" t="n">
        <v>1560</v>
      </c>
      <c r="E8189" s="28" t="s">
        <v>380</v>
      </c>
    </row>
    <row r="8190" customFormat="false" ht="15" hidden="false" customHeight="false" outlineLevel="0" collapsed="false">
      <c r="A8190" s="28" t="n">
        <v>216</v>
      </c>
      <c r="B8190" s="29" t="n">
        <v>45991</v>
      </c>
      <c r="C8190" s="28" t="n">
        <v>46015.8</v>
      </c>
      <c r="D8190" s="28" t="n">
        <v>1560</v>
      </c>
      <c r="E8190" s="28" t="s">
        <v>380</v>
      </c>
    </row>
    <row r="8191" customFormat="false" ht="15" hidden="false" customHeight="false" outlineLevel="0" collapsed="false">
      <c r="A8191" s="28" t="n">
        <v>216</v>
      </c>
      <c r="B8191" s="29" t="n">
        <v>46022</v>
      </c>
      <c r="C8191" s="28" t="n">
        <v>47116.68</v>
      </c>
      <c r="D8191" s="28" t="n">
        <v>1560</v>
      </c>
      <c r="E8191" s="28" t="s">
        <v>380</v>
      </c>
    </row>
    <row r="8192" customFormat="false" ht="15" hidden="false" customHeight="false" outlineLevel="0" collapsed="false">
      <c r="A8192" s="28" t="n">
        <v>216</v>
      </c>
      <c r="B8192" s="29" t="n">
        <v>46053</v>
      </c>
      <c r="C8192" s="28" t="n">
        <v>48339.2</v>
      </c>
      <c r="D8192" s="28" t="n">
        <v>1560</v>
      </c>
      <c r="E8192" s="28" t="s">
        <v>380</v>
      </c>
    </row>
    <row r="8193" customFormat="false" ht="15" hidden="false" customHeight="false" outlineLevel="0" collapsed="false">
      <c r="A8193" s="28" t="n">
        <v>216</v>
      </c>
      <c r="B8193" s="29" t="n">
        <v>46081</v>
      </c>
      <c r="C8193" s="28" t="n">
        <v>48748.69</v>
      </c>
      <c r="D8193" s="28" t="n">
        <v>771.94</v>
      </c>
      <c r="E8193" s="28" t="s">
        <v>381</v>
      </c>
    </row>
    <row r="8194" customFormat="false" ht="15" hidden="false" customHeight="false" outlineLevel="0" collapsed="false">
      <c r="A8194" s="28" t="n">
        <v>216</v>
      </c>
      <c r="B8194" s="29" t="n">
        <v>46112</v>
      </c>
      <c r="C8194" s="28" t="n">
        <v>50052.13</v>
      </c>
      <c r="D8194" s="28" t="n">
        <v>1560</v>
      </c>
      <c r="E8194" s="28" t="s">
        <v>380</v>
      </c>
    </row>
    <row r="8195" customFormat="false" ht="15" hidden="false" customHeight="false" outlineLevel="0" collapsed="false">
      <c r="A8195" s="28" t="n">
        <v>216</v>
      </c>
      <c r="B8195" s="29" t="n">
        <v>46142</v>
      </c>
      <c r="C8195" s="28" t="n">
        <v>51307.71</v>
      </c>
      <c r="D8195" s="28" t="n">
        <v>1560</v>
      </c>
      <c r="E8195" s="28" t="s">
        <v>380</v>
      </c>
    </row>
    <row r="8196" customFormat="false" ht="15" hidden="false" customHeight="false" outlineLevel="0" collapsed="false">
      <c r="A8196" s="28" t="n">
        <v>216</v>
      </c>
      <c r="B8196" s="29" t="n">
        <v>46173</v>
      </c>
      <c r="C8196" s="28" t="n">
        <v>52768.55</v>
      </c>
      <c r="D8196" s="28" t="n">
        <v>1560</v>
      </c>
      <c r="E8196" s="28" t="s">
        <v>380</v>
      </c>
    </row>
    <row r="8197" customFormat="false" ht="15" hidden="false" customHeight="false" outlineLevel="0" collapsed="false">
      <c r="A8197" s="28" t="n">
        <v>216</v>
      </c>
      <c r="B8197" s="29" t="n">
        <v>46203</v>
      </c>
      <c r="C8197" s="28" t="n">
        <v>53071.02</v>
      </c>
      <c r="D8197" s="28" t="n">
        <v>536.27</v>
      </c>
      <c r="E8197" s="28" t="s">
        <v>381</v>
      </c>
    </row>
    <row r="8198" customFormat="false" ht="15" hidden="false" customHeight="false" outlineLevel="0" collapsed="false">
      <c r="A8198" s="28" t="n">
        <v>216</v>
      </c>
      <c r="B8198" s="29" t="n">
        <v>46234</v>
      </c>
      <c r="C8198" s="28" t="n">
        <v>54297.15</v>
      </c>
      <c r="D8198" s="28" t="n">
        <v>1560</v>
      </c>
      <c r="E8198" s="28" t="s">
        <v>380</v>
      </c>
    </row>
    <row r="8199" customFormat="false" ht="15" hidden="false" customHeight="false" outlineLevel="0" collapsed="false">
      <c r="A8199" s="28" t="n">
        <v>216</v>
      </c>
      <c r="B8199" s="29" t="n">
        <v>46265</v>
      </c>
      <c r="C8199" s="28" t="n">
        <v>55716.76</v>
      </c>
      <c r="D8199" s="28" t="n">
        <v>1560</v>
      </c>
      <c r="E8199" s="28" t="s">
        <v>380</v>
      </c>
    </row>
    <row r="8200" customFormat="false" ht="15" hidden="false" customHeight="false" outlineLevel="0" collapsed="false">
      <c r="A8200" s="28" t="n">
        <v>217</v>
      </c>
      <c r="B8200" s="29" t="n">
        <v>45016</v>
      </c>
      <c r="C8200" s="28" t="n">
        <v>8267.48</v>
      </c>
      <c r="D8200" s="28" t="n">
        <v>1650</v>
      </c>
      <c r="E8200" s="28" t="s">
        <v>380</v>
      </c>
    </row>
    <row r="8201" customFormat="false" ht="15" hidden="false" customHeight="false" outlineLevel="0" collapsed="false">
      <c r="A8201" s="28" t="n">
        <v>217</v>
      </c>
      <c r="B8201" s="29" t="n">
        <v>45046</v>
      </c>
      <c r="C8201" s="28" t="n">
        <v>9426.06</v>
      </c>
      <c r="D8201" s="28" t="n">
        <v>1650</v>
      </c>
      <c r="E8201" s="28" t="s">
        <v>380</v>
      </c>
    </row>
    <row r="8202" customFormat="false" ht="15" hidden="false" customHeight="false" outlineLevel="0" collapsed="false">
      <c r="A8202" s="28" t="n">
        <v>217</v>
      </c>
      <c r="B8202" s="29" t="n">
        <v>45077</v>
      </c>
      <c r="C8202" s="28" t="n">
        <v>11002.19</v>
      </c>
      <c r="D8202" s="28" t="n">
        <v>1650</v>
      </c>
      <c r="E8202" s="28" t="s">
        <v>380</v>
      </c>
    </row>
    <row r="8203" customFormat="false" ht="15" hidden="false" customHeight="false" outlineLevel="0" collapsed="false">
      <c r="A8203" s="28" t="n">
        <v>217</v>
      </c>
      <c r="B8203" s="29" t="n">
        <v>45107</v>
      </c>
      <c r="C8203" s="28" t="n">
        <v>12369.58</v>
      </c>
      <c r="D8203" s="28" t="n">
        <v>1650</v>
      </c>
      <c r="E8203" s="28" t="s">
        <v>380</v>
      </c>
    </row>
    <row r="8204" customFormat="false" ht="15" hidden="false" customHeight="false" outlineLevel="0" collapsed="false">
      <c r="A8204" s="28" t="n">
        <v>217</v>
      </c>
      <c r="B8204" s="29" t="n">
        <v>45138</v>
      </c>
      <c r="C8204" s="28" t="n">
        <v>12993.06</v>
      </c>
      <c r="D8204" s="28" t="n">
        <v>634.1</v>
      </c>
      <c r="E8204" s="28" t="s">
        <v>381</v>
      </c>
    </row>
    <row r="8205" customFormat="false" ht="15" hidden="false" customHeight="false" outlineLevel="0" collapsed="false">
      <c r="A8205" s="28" t="n">
        <v>217</v>
      </c>
      <c r="B8205" s="29" t="n">
        <v>45169</v>
      </c>
      <c r="C8205" s="28" t="n">
        <v>14177.51</v>
      </c>
      <c r="D8205" s="28" t="n">
        <v>1650</v>
      </c>
      <c r="E8205" s="28" t="s">
        <v>380</v>
      </c>
    </row>
    <row r="8206" customFormat="false" ht="15" hidden="false" customHeight="false" outlineLevel="0" collapsed="false">
      <c r="A8206" s="28" t="n">
        <v>217</v>
      </c>
      <c r="B8206" s="29" t="n">
        <v>45199</v>
      </c>
      <c r="C8206" s="28" t="n">
        <v>15645.02</v>
      </c>
      <c r="D8206" s="28" t="n">
        <v>1650</v>
      </c>
      <c r="E8206" s="28" t="s">
        <v>380</v>
      </c>
    </row>
    <row r="8207" customFormat="false" ht="15" hidden="false" customHeight="false" outlineLevel="0" collapsed="false">
      <c r="A8207" s="28" t="n">
        <v>217</v>
      </c>
      <c r="B8207" s="29" t="n">
        <v>45230</v>
      </c>
      <c r="C8207" s="28" t="n">
        <v>17101</v>
      </c>
      <c r="D8207" s="28" t="n">
        <v>1650</v>
      </c>
      <c r="E8207" s="28" t="s">
        <v>380</v>
      </c>
    </row>
    <row r="8208" customFormat="false" ht="15" hidden="false" customHeight="false" outlineLevel="0" collapsed="false">
      <c r="A8208" s="28" t="n">
        <v>217</v>
      </c>
      <c r="B8208" s="29" t="n">
        <v>45260</v>
      </c>
      <c r="C8208" s="28" t="n">
        <v>17381.94</v>
      </c>
      <c r="D8208" s="28" t="n">
        <v>716.9</v>
      </c>
      <c r="E8208" s="28" t="s">
        <v>381</v>
      </c>
    </row>
    <row r="8209" customFormat="false" ht="15" hidden="false" customHeight="false" outlineLevel="0" collapsed="false">
      <c r="A8209" s="28" t="n">
        <v>217</v>
      </c>
      <c r="B8209" s="29" t="n">
        <v>45291</v>
      </c>
      <c r="C8209" s="28" t="n">
        <v>18959.07</v>
      </c>
      <c r="D8209" s="28" t="n">
        <v>1650</v>
      </c>
      <c r="E8209" s="28" t="s">
        <v>380</v>
      </c>
    </row>
    <row r="8210" customFormat="false" ht="15" hidden="false" customHeight="false" outlineLevel="0" collapsed="false">
      <c r="A8210" s="28" t="n">
        <v>217</v>
      </c>
      <c r="B8210" s="29" t="n">
        <v>45322</v>
      </c>
      <c r="C8210" s="28" t="n">
        <v>19384.68</v>
      </c>
      <c r="D8210" s="28" t="n">
        <v>480.39</v>
      </c>
      <c r="E8210" s="28" t="s">
        <v>381</v>
      </c>
    </row>
    <row r="8211" customFormat="false" ht="15" hidden="false" customHeight="false" outlineLevel="0" collapsed="false">
      <c r="A8211" s="28" t="n">
        <v>217</v>
      </c>
      <c r="B8211" s="29" t="n">
        <v>45351</v>
      </c>
      <c r="C8211" s="28" t="n">
        <v>20955.42</v>
      </c>
      <c r="D8211" s="28" t="n">
        <v>1650</v>
      </c>
      <c r="E8211" s="28" t="s">
        <v>380</v>
      </c>
    </row>
    <row r="8212" customFormat="false" ht="15" hidden="false" customHeight="false" outlineLevel="0" collapsed="false">
      <c r="A8212" s="28" t="n">
        <v>217</v>
      </c>
      <c r="B8212" s="29" t="n">
        <v>45382</v>
      </c>
      <c r="C8212" s="28" t="n">
        <v>22541.73</v>
      </c>
      <c r="D8212" s="28" t="n">
        <v>1650</v>
      </c>
      <c r="E8212" s="28" t="s">
        <v>380</v>
      </c>
    </row>
    <row r="8213" customFormat="false" ht="15" hidden="false" customHeight="false" outlineLevel="0" collapsed="false">
      <c r="A8213" s="28" t="n">
        <v>217</v>
      </c>
      <c r="B8213" s="29" t="n">
        <v>45412</v>
      </c>
      <c r="C8213" s="28" t="n">
        <v>23203.19</v>
      </c>
      <c r="D8213" s="28" t="n">
        <v>851.05</v>
      </c>
      <c r="E8213" s="28" t="s">
        <v>381</v>
      </c>
    </row>
    <row r="8214" customFormat="false" ht="15" hidden="false" customHeight="false" outlineLevel="0" collapsed="false">
      <c r="A8214" s="28" t="n">
        <v>217</v>
      </c>
      <c r="B8214" s="29" t="n">
        <v>45443</v>
      </c>
      <c r="C8214" s="28" t="n">
        <v>24378.26</v>
      </c>
      <c r="D8214" s="28" t="n">
        <v>1650</v>
      </c>
      <c r="E8214" s="28" t="s">
        <v>380</v>
      </c>
    </row>
    <row r="8215" customFormat="false" ht="15" hidden="false" customHeight="false" outlineLevel="0" collapsed="false">
      <c r="A8215" s="28" t="n">
        <v>217</v>
      </c>
      <c r="B8215" s="29" t="n">
        <v>45473</v>
      </c>
      <c r="C8215" s="28" t="n">
        <v>25812.39</v>
      </c>
      <c r="D8215" s="28" t="n">
        <v>1650</v>
      </c>
      <c r="E8215" s="28" t="s">
        <v>380</v>
      </c>
    </row>
    <row r="8216" customFormat="false" ht="15" hidden="false" customHeight="false" outlineLevel="0" collapsed="false">
      <c r="A8216" s="28" t="n">
        <v>217</v>
      </c>
      <c r="B8216" s="29" t="n">
        <v>45504</v>
      </c>
      <c r="C8216" s="28" t="n">
        <v>26100.68</v>
      </c>
      <c r="D8216" s="28" t="n">
        <v>346.47</v>
      </c>
      <c r="E8216" s="28" t="s">
        <v>381</v>
      </c>
    </row>
    <row r="8217" customFormat="false" ht="15" hidden="false" customHeight="false" outlineLevel="0" collapsed="false">
      <c r="A8217" s="28" t="n">
        <v>217</v>
      </c>
      <c r="B8217" s="29" t="n">
        <v>45535</v>
      </c>
      <c r="C8217" s="28" t="n">
        <v>25662.04</v>
      </c>
      <c r="D8217" s="28" t="n">
        <v>0</v>
      </c>
      <c r="E8217" s="28" t="s">
        <v>379</v>
      </c>
    </row>
    <row r="8218" customFormat="false" ht="15" hidden="false" customHeight="false" outlineLevel="0" collapsed="false">
      <c r="A8218" s="28" t="n">
        <v>217</v>
      </c>
      <c r="B8218" s="29" t="n">
        <v>45565</v>
      </c>
      <c r="C8218" s="28" t="n">
        <v>27096.22</v>
      </c>
      <c r="D8218" s="28" t="n">
        <v>1650</v>
      </c>
      <c r="E8218" s="28" t="s">
        <v>380</v>
      </c>
    </row>
    <row r="8219" customFormat="false" ht="15" hidden="false" customHeight="false" outlineLevel="0" collapsed="false">
      <c r="A8219" s="28" t="n">
        <v>217</v>
      </c>
      <c r="B8219" s="29" t="n">
        <v>45596</v>
      </c>
      <c r="C8219" s="28" t="n">
        <v>28424.79</v>
      </c>
      <c r="D8219" s="28" t="n">
        <v>1650</v>
      </c>
      <c r="E8219" s="28" t="s">
        <v>380</v>
      </c>
    </row>
    <row r="8220" customFormat="false" ht="15" hidden="false" customHeight="false" outlineLevel="0" collapsed="false">
      <c r="A8220" s="28" t="n">
        <v>217</v>
      </c>
      <c r="B8220" s="29" t="n">
        <v>45626</v>
      </c>
      <c r="C8220" s="28" t="n">
        <v>29656.85</v>
      </c>
      <c r="D8220" s="28" t="n">
        <v>1650</v>
      </c>
      <c r="E8220" s="28" t="s">
        <v>380</v>
      </c>
    </row>
    <row r="8221" customFormat="false" ht="15" hidden="false" customHeight="false" outlineLevel="0" collapsed="false">
      <c r="A8221" s="28" t="n">
        <v>217</v>
      </c>
      <c r="B8221" s="29" t="n">
        <v>45657</v>
      </c>
      <c r="C8221" s="28" t="n">
        <v>31031.76</v>
      </c>
      <c r="D8221" s="28" t="n">
        <v>1650</v>
      </c>
      <c r="E8221" s="28" t="s">
        <v>380</v>
      </c>
    </row>
    <row r="8222" customFormat="false" ht="15" hidden="false" customHeight="false" outlineLevel="0" collapsed="false">
      <c r="A8222" s="28" t="n">
        <v>217</v>
      </c>
      <c r="B8222" s="29" t="n">
        <v>45688</v>
      </c>
      <c r="C8222" s="28" t="n">
        <v>32657.53</v>
      </c>
      <c r="D8222" s="28" t="n">
        <v>1650</v>
      </c>
      <c r="E8222" s="28" t="s">
        <v>380</v>
      </c>
    </row>
    <row r="8223" customFormat="false" ht="15" hidden="false" customHeight="false" outlineLevel="0" collapsed="false">
      <c r="A8223" s="28" t="n">
        <v>217</v>
      </c>
      <c r="B8223" s="29" t="n">
        <v>45716</v>
      </c>
      <c r="C8223" s="28" t="n">
        <v>33560.83</v>
      </c>
      <c r="D8223" s="28" t="n">
        <v>1150.6</v>
      </c>
      <c r="E8223" s="28" t="s">
        <v>381</v>
      </c>
    </row>
    <row r="8224" customFormat="false" ht="15" hidden="false" customHeight="false" outlineLevel="0" collapsed="false">
      <c r="A8224" s="28" t="n">
        <v>217</v>
      </c>
      <c r="B8224" s="29" t="n">
        <v>45747</v>
      </c>
      <c r="C8224" s="28" t="n">
        <v>35127.63</v>
      </c>
      <c r="D8224" s="28" t="n">
        <v>1650</v>
      </c>
      <c r="E8224" s="28" t="s">
        <v>380</v>
      </c>
    </row>
    <row r="8225" customFormat="false" ht="15" hidden="false" customHeight="false" outlineLevel="0" collapsed="false">
      <c r="A8225" s="28" t="n">
        <v>217</v>
      </c>
      <c r="B8225" s="29" t="n">
        <v>45777</v>
      </c>
      <c r="C8225" s="28" t="n">
        <v>36317.74</v>
      </c>
      <c r="D8225" s="28" t="n">
        <v>1650</v>
      </c>
      <c r="E8225" s="28" t="s">
        <v>380</v>
      </c>
    </row>
    <row r="8226" customFormat="false" ht="15" hidden="false" customHeight="false" outlineLevel="0" collapsed="false">
      <c r="A8226" s="28" t="n">
        <v>217</v>
      </c>
      <c r="B8226" s="29" t="n">
        <v>45808</v>
      </c>
      <c r="C8226" s="28" t="n">
        <v>37637.59</v>
      </c>
      <c r="D8226" s="28" t="n">
        <v>1650</v>
      </c>
      <c r="E8226" s="28" t="s">
        <v>380</v>
      </c>
    </row>
    <row r="8227" customFormat="false" ht="15" hidden="false" customHeight="false" outlineLevel="0" collapsed="false">
      <c r="A8227" s="28" t="n">
        <v>217</v>
      </c>
      <c r="B8227" s="29" t="n">
        <v>45838</v>
      </c>
      <c r="C8227" s="28" t="n">
        <v>39057.45</v>
      </c>
      <c r="D8227" s="28" t="n">
        <v>1650</v>
      </c>
      <c r="E8227" s="28" t="s">
        <v>380</v>
      </c>
    </row>
    <row r="8228" customFormat="false" ht="15" hidden="false" customHeight="false" outlineLevel="0" collapsed="false">
      <c r="A8228" s="28" t="n">
        <v>217</v>
      </c>
      <c r="B8228" s="29" t="n">
        <v>45869</v>
      </c>
      <c r="C8228" s="28" t="n">
        <v>40462.05</v>
      </c>
      <c r="D8228" s="28" t="n">
        <v>1650</v>
      </c>
      <c r="E8228" s="28" t="s">
        <v>380</v>
      </c>
    </row>
    <row r="8229" customFormat="false" ht="15" hidden="false" customHeight="false" outlineLevel="0" collapsed="false">
      <c r="A8229" s="28" t="n">
        <v>217</v>
      </c>
      <c r="B8229" s="29" t="n">
        <v>45900</v>
      </c>
      <c r="C8229" s="28" t="n">
        <v>41974.67</v>
      </c>
      <c r="D8229" s="28" t="n">
        <v>1650</v>
      </c>
      <c r="E8229" s="28" t="s">
        <v>380</v>
      </c>
    </row>
    <row r="8230" customFormat="false" ht="15" hidden="false" customHeight="false" outlineLevel="0" collapsed="false">
      <c r="A8230" s="28" t="n">
        <v>217</v>
      </c>
      <c r="B8230" s="29" t="n">
        <v>45930</v>
      </c>
      <c r="C8230" s="28" t="n">
        <v>43558.27</v>
      </c>
      <c r="D8230" s="28" t="n">
        <v>1650</v>
      </c>
      <c r="E8230" s="28" t="s">
        <v>380</v>
      </c>
    </row>
    <row r="8231" customFormat="false" ht="15" hidden="false" customHeight="false" outlineLevel="0" collapsed="false">
      <c r="A8231" s="28" t="n">
        <v>217</v>
      </c>
      <c r="B8231" s="29" t="n">
        <v>45961</v>
      </c>
      <c r="C8231" s="28" t="n">
        <v>45144.2</v>
      </c>
      <c r="D8231" s="28" t="n">
        <v>1650</v>
      </c>
      <c r="E8231" s="28" t="s">
        <v>380</v>
      </c>
    </row>
    <row r="8232" customFormat="false" ht="15" hidden="false" customHeight="false" outlineLevel="0" collapsed="false">
      <c r="A8232" s="28" t="n">
        <v>217</v>
      </c>
      <c r="B8232" s="29" t="n">
        <v>45991</v>
      </c>
      <c r="C8232" s="28" t="n">
        <v>45092.14</v>
      </c>
      <c r="D8232" s="28" t="n">
        <v>0</v>
      </c>
      <c r="E8232" s="28" t="s">
        <v>379</v>
      </c>
    </row>
    <row r="8233" customFormat="false" ht="15" hidden="false" customHeight="false" outlineLevel="0" collapsed="false">
      <c r="A8233" s="28" t="n">
        <v>217</v>
      </c>
      <c r="B8233" s="29" t="n">
        <v>46022</v>
      </c>
      <c r="C8233" s="28" t="n">
        <v>46421.64</v>
      </c>
      <c r="D8233" s="28" t="n">
        <v>1650</v>
      </c>
      <c r="E8233" s="28" t="s">
        <v>380</v>
      </c>
    </row>
    <row r="8234" customFormat="false" ht="15" hidden="false" customHeight="false" outlineLevel="0" collapsed="false">
      <c r="A8234" s="28" t="n">
        <v>217</v>
      </c>
      <c r="B8234" s="29" t="n">
        <v>46053</v>
      </c>
      <c r="C8234" s="28" t="n">
        <v>47774.69</v>
      </c>
      <c r="D8234" s="28" t="n">
        <v>1650</v>
      </c>
      <c r="E8234" s="28" t="s">
        <v>380</v>
      </c>
    </row>
    <row r="8235" customFormat="false" ht="15" hidden="false" customHeight="false" outlineLevel="0" collapsed="false">
      <c r="A8235" s="28" t="n">
        <v>217</v>
      </c>
      <c r="B8235" s="29" t="n">
        <v>46081</v>
      </c>
      <c r="C8235" s="28" t="n">
        <v>49209.85</v>
      </c>
      <c r="D8235" s="28" t="n">
        <v>1650</v>
      </c>
      <c r="E8235" s="28" t="s">
        <v>380</v>
      </c>
    </row>
    <row r="8236" customFormat="false" ht="15" hidden="false" customHeight="false" outlineLevel="0" collapsed="false">
      <c r="A8236" s="28" t="n">
        <v>217</v>
      </c>
      <c r="B8236" s="29" t="n">
        <v>46112</v>
      </c>
      <c r="C8236" s="28" t="n">
        <v>48987.3</v>
      </c>
      <c r="D8236" s="28" t="n">
        <v>0</v>
      </c>
      <c r="E8236" s="28" t="s">
        <v>379</v>
      </c>
    </row>
    <row r="8237" customFormat="false" ht="15" hidden="false" customHeight="false" outlineLevel="0" collapsed="false">
      <c r="A8237" s="28" t="n">
        <v>217</v>
      </c>
      <c r="B8237" s="29" t="n">
        <v>46142</v>
      </c>
      <c r="C8237" s="28" t="n">
        <v>50161.23</v>
      </c>
      <c r="D8237" s="28" t="n">
        <v>1650</v>
      </c>
      <c r="E8237" s="28" t="s">
        <v>380</v>
      </c>
    </row>
    <row r="8238" customFormat="false" ht="15" hidden="false" customHeight="false" outlineLevel="0" collapsed="false">
      <c r="A8238" s="28" t="n">
        <v>217</v>
      </c>
      <c r="B8238" s="29" t="n">
        <v>46173</v>
      </c>
      <c r="C8238" s="28" t="n">
        <v>51467.02</v>
      </c>
      <c r="D8238" s="28" t="n">
        <v>1650</v>
      </c>
      <c r="E8238" s="28" t="s">
        <v>380</v>
      </c>
    </row>
    <row r="8239" customFormat="false" ht="15" hidden="false" customHeight="false" outlineLevel="0" collapsed="false">
      <c r="A8239" s="28" t="n">
        <v>217</v>
      </c>
      <c r="B8239" s="29" t="n">
        <v>46203</v>
      </c>
      <c r="C8239" s="28" t="n">
        <v>53061.55</v>
      </c>
      <c r="D8239" s="28" t="n">
        <v>1650</v>
      </c>
      <c r="E8239" s="28" t="s">
        <v>380</v>
      </c>
    </row>
    <row r="8240" customFormat="false" ht="15" hidden="false" customHeight="false" outlineLevel="0" collapsed="false">
      <c r="A8240" s="28" t="n">
        <v>217</v>
      </c>
      <c r="B8240" s="29" t="n">
        <v>46234</v>
      </c>
      <c r="C8240" s="28" t="n">
        <v>54628.77</v>
      </c>
      <c r="D8240" s="28" t="n">
        <v>1650</v>
      </c>
      <c r="E8240" s="28" t="s">
        <v>380</v>
      </c>
    </row>
    <row r="8241" customFormat="false" ht="15" hidden="false" customHeight="false" outlineLevel="0" collapsed="false">
      <c r="A8241" s="28" t="n">
        <v>217</v>
      </c>
      <c r="B8241" s="29" t="n">
        <v>46265</v>
      </c>
      <c r="C8241" s="28" t="n">
        <v>55850.44</v>
      </c>
      <c r="D8241" s="28" t="n">
        <v>1650</v>
      </c>
      <c r="E8241" s="28" t="s">
        <v>380</v>
      </c>
    </row>
    <row r="8242" customFormat="false" ht="15" hidden="false" customHeight="false" outlineLevel="0" collapsed="false">
      <c r="A8242" s="28" t="n">
        <v>218</v>
      </c>
      <c r="B8242" s="29" t="n">
        <v>44957</v>
      </c>
      <c r="C8242" s="28" t="n">
        <v>15522.64</v>
      </c>
      <c r="D8242" s="28" t="n">
        <v>1920</v>
      </c>
      <c r="E8242" s="28" t="s">
        <v>380</v>
      </c>
    </row>
    <row r="8243" customFormat="false" ht="15" hidden="false" customHeight="false" outlineLevel="0" collapsed="false">
      <c r="A8243" s="28" t="n">
        <v>218</v>
      </c>
      <c r="B8243" s="29" t="n">
        <v>44985</v>
      </c>
      <c r="C8243" s="28" t="n">
        <v>16949.88</v>
      </c>
      <c r="D8243" s="28" t="n">
        <v>1920</v>
      </c>
      <c r="E8243" s="28" t="s">
        <v>380</v>
      </c>
    </row>
    <row r="8244" customFormat="false" ht="15" hidden="false" customHeight="false" outlineLevel="0" collapsed="false">
      <c r="A8244" s="28" t="n">
        <v>218</v>
      </c>
      <c r="B8244" s="29" t="n">
        <v>45016</v>
      </c>
      <c r="C8244" s="28" t="n">
        <v>18542.17</v>
      </c>
      <c r="D8244" s="28" t="n">
        <v>1920</v>
      </c>
      <c r="E8244" s="28" t="s">
        <v>380</v>
      </c>
    </row>
    <row r="8245" customFormat="false" ht="15" hidden="false" customHeight="false" outlineLevel="0" collapsed="false">
      <c r="A8245" s="28" t="n">
        <v>218</v>
      </c>
      <c r="B8245" s="29" t="n">
        <v>45046</v>
      </c>
      <c r="C8245" s="28" t="n">
        <v>20197.46</v>
      </c>
      <c r="D8245" s="28" t="n">
        <v>1920</v>
      </c>
      <c r="E8245" s="28" t="s">
        <v>380</v>
      </c>
    </row>
    <row r="8246" customFormat="false" ht="15" hidden="false" customHeight="false" outlineLevel="0" collapsed="false">
      <c r="A8246" s="28" t="n">
        <v>218</v>
      </c>
      <c r="B8246" s="29" t="n">
        <v>45077</v>
      </c>
      <c r="C8246" s="28" t="n">
        <v>21811.81</v>
      </c>
      <c r="D8246" s="28" t="n">
        <v>1920</v>
      </c>
      <c r="E8246" s="28" t="s">
        <v>380</v>
      </c>
    </row>
    <row r="8247" customFormat="false" ht="15" hidden="false" customHeight="false" outlineLevel="0" collapsed="false">
      <c r="A8247" s="28" t="n">
        <v>218</v>
      </c>
      <c r="B8247" s="29" t="n">
        <v>45107</v>
      </c>
      <c r="C8247" s="28" t="n">
        <v>23631.18</v>
      </c>
      <c r="D8247" s="28" t="n">
        <v>1920</v>
      </c>
      <c r="E8247" s="28" t="s">
        <v>380</v>
      </c>
    </row>
    <row r="8248" customFormat="false" ht="15" hidden="false" customHeight="false" outlineLevel="0" collapsed="false">
      <c r="A8248" s="28" t="n">
        <v>218</v>
      </c>
      <c r="B8248" s="29" t="n">
        <v>45138</v>
      </c>
      <c r="C8248" s="28" t="n">
        <v>25265.49</v>
      </c>
      <c r="D8248" s="28" t="n">
        <v>1920</v>
      </c>
      <c r="E8248" s="28" t="s">
        <v>380</v>
      </c>
    </row>
    <row r="8249" customFormat="false" ht="15" hidden="false" customHeight="false" outlineLevel="0" collapsed="false">
      <c r="A8249" s="28" t="n">
        <v>218</v>
      </c>
      <c r="B8249" s="29" t="n">
        <v>45169</v>
      </c>
      <c r="C8249" s="28" t="n">
        <v>26916.51</v>
      </c>
      <c r="D8249" s="28" t="n">
        <v>1920</v>
      </c>
      <c r="E8249" s="28" t="s">
        <v>380</v>
      </c>
    </row>
    <row r="8250" customFormat="false" ht="15" hidden="false" customHeight="false" outlineLevel="0" collapsed="false">
      <c r="A8250" s="28" t="n">
        <v>218</v>
      </c>
      <c r="B8250" s="29" t="n">
        <v>45199</v>
      </c>
      <c r="C8250" s="28" t="n">
        <v>28369.68</v>
      </c>
      <c r="D8250" s="28" t="n">
        <v>1920</v>
      </c>
      <c r="E8250" s="28" t="s">
        <v>380</v>
      </c>
    </row>
    <row r="8251" customFormat="false" ht="15" hidden="false" customHeight="false" outlineLevel="0" collapsed="false">
      <c r="A8251" s="28" t="n">
        <v>218</v>
      </c>
      <c r="B8251" s="29" t="n">
        <v>45230</v>
      </c>
      <c r="C8251" s="28" t="n">
        <v>29921.64</v>
      </c>
      <c r="D8251" s="28" t="n">
        <v>1920</v>
      </c>
      <c r="E8251" s="28" t="s">
        <v>380</v>
      </c>
    </row>
    <row r="8252" customFormat="false" ht="15" hidden="false" customHeight="false" outlineLevel="0" collapsed="false">
      <c r="A8252" s="28" t="n">
        <v>218</v>
      </c>
      <c r="B8252" s="29" t="n">
        <v>45260</v>
      </c>
      <c r="C8252" s="28" t="n">
        <v>31529.83</v>
      </c>
      <c r="D8252" s="28" t="n">
        <v>1920</v>
      </c>
      <c r="E8252" s="28" t="s">
        <v>380</v>
      </c>
    </row>
    <row r="8253" customFormat="false" ht="15" hidden="false" customHeight="false" outlineLevel="0" collapsed="false">
      <c r="A8253" s="28" t="n">
        <v>218</v>
      </c>
      <c r="B8253" s="29" t="n">
        <v>45291</v>
      </c>
      <c r="C8253" s="28" t="n">
        <v>33028.88</v>
      </c>
      <c r="D8253" s="28" t="n">
        <v>1920</v>
      </c>
      <c r="E8253" s="28" t="s">
        <v>380</v>
      </c>
    </row>
    <row r="8254" customFormat="false" ht="15" hidden="false" customHeight="false" outlineLevel="0" collapsed="false">
      <c r="A8254" s="28" t="n">
        <v>218</v>
      </c>
      <c r="B8254" s="29" t="n">
        <v>45322</v>
      </c>
      <c r="C8254" s="28" t="n">
        <v>34662.82</v>
      </c>
      <c r="D8254" s="28" t="n">
        <v>1920</v>
      </c>
      <c r="E8254" s="28" t="s">
        <v>380</v>
      </c>
    </row>
    <row r="8255" customFormat="false" ht="15" hidden="false" customHeight="false" outlineLevel="0" collapsed="false">
      <c r="A8255" s="28" t="n">
        <v>218</v>
      </c>
      <c r="B8255" s="29" t="n">
        <v>45351</v>
      </c>
      <c r="C8255" s="28" t="n">
        <v>36039.15</v>
      </c>
      <c r="D8255" s="28" t="n">
        <v>1920</v>
      </c>
      <c r="E8255" s="28" t="s">
        <v>380</v>
      </c>
    </row>
    <row r="8256" customFormat="false" ht="15" hidden="false" customHeight="false" outlineLevel="0" collapsed="false">
      <c r="A8256" s="28" t="n">
        <v>218</v>
      </c>
      <c r="B8256" s="29" t="n">
        <v>45382</v>
      </c>
      <c r="C8256" s="28" t="n">
        <v>37699.3</v>
      </c>
      <c r="D8256" s="28" t="n">
        <v>1920</v>
      </c>
      <c r="E8256" s="28" t="s">
        <v>380</v>
      </c>
    </row>
    <row r="8257" customFormat="false" ht="15" hidden="false" customHeight="false" outlineLevel="0" collapsed="false">
      <c r="A8257" s="28" t="n">
        <v>218</v>
      </c>
      <c r="B8257" s="29" t="n">
        <v>45412</v>
      </c>
      <c r="C8257" s="28" t="n">
        <v>39122.03</v>
      </c>
      <c r="D8257" s="28" t="n">
        <v>1920</v>
      </c>
      <c r="E8257" s="28" t="s">
        <v>380</v>
      </c>
    </row>
    <row r="8258" customFormat="false" ht="15" hidden="false" customHeight="false" outlineLevel="0" collapsed="false">
      <c r="A8258" s="28" t="n">
        <v>218</v>
      </c>
      <c r="B8258" s="29" t="n">
        <v>45443</v>
      </c>
      <c r="C8258" s="28" t="n">
        <v>40683.21</v>
      </c>
      <c r="D8258" s="28" t="n">
        <v>1920</v>
      </c>
      <c r="E8258" s="28" t="s">
        <v>380</v>
      </c>
    </row>
    <row r="8259" customFormat="false" ht="15" hidden="false" customHeight="false" outlineLevel="0" collapsed="false">
      <c r="A8259" s="28" t="n">
        <v>218</v>
      </c>
      <c r="B8259" s="29" t="n">
        <v>45473</v>
      </c>
      <c r="C8259" s="28" t="n">
        <v>42411.35</v>
      </c>
      <c r="D8259" s="28" t="n">
        <v>1920</v>
      </c>
      <c r="E8259" s="28" t="s">
        <v>380</v>
      </c>
    </row>
    <row r="8260" customFormat="false" ht="15" hidden="false" customHeight="false" outlineLevel="0" collapsed="false">
      <c r="A8260" s="28" t="n">
        <v>218</v>
      </c>
      <c r="B8260" s="29" t="n">
        <v>45504</v>
      </c>
      <c r="C8260" s="28" t="n">
        <v>44206.84</v>
      </c>
      <c r="D8260" s="28" t="n">
        <v>1920</v>
      </c>
      <c r="E8260" s="28" t="s">
        <v>380</v>
      </c>
    </row>
    <row r="8261" customFormat="false" ht="15" hidden="false" customHeight="false" outlineLevel="0" collapsed="false">
      <c r="A8261" s="28" t="n">
        <v>218</v>
      </c>
      <c r="B8261" s="29" t="n">
        <v>45535</v>
      </c>
      <c r="C8261" s="28" t="n">
        <v>45904.14</v>
      </c>
      <c r="D8261" s="28" t="n">
        <v>1920</v>
      </c>
      <c r="E8261" s="28" t="s">
        <v>380</v>
      </c>
    </row>
    <row r="8262" customFormat="false" ht="15" hidden="false" customHeight="false" outlineLevel="0" collapsed="false">
      <c r="A8262" s="28" t="n">
        <v>218</v>
      </c>
      <c r="B8262" s="29" t="n">
        <v>45565</v>
      </c>
      <c r="C8262" s="28" t="n">
        <v>47553.61</v>
      </c>
      <c r="D8262" s="28" t="n">
        <v>1920</v>
      </c>
      <c r="E8262" s="28" t="s">
        <v>380</v>
      </c>
    </row>
    <row r="8263" customFormat="false" ht="15" hidden="false" customHeight="false" outlineLevel="0" collapsed="false">
      <c r="A8263" s="28" t="n">
        <v>218</v>
      </c>
      <c r="B8263" s="29" t="n">
        <v>45596</v>
      </c>
      <c r="C8263" s="28" t="n">
        <v>49271.63</v>
      </c>
      <c r="D8263" s="28" t="n">
        <v>1920</v>
      </c>
      <c r="E8263" s="28" t="s">
        <v>380</v>
      </c>
    </row>
    <row r="8264" customFormat="false" ht="15" hidden="false" customHeight="false" outlineLevel="0" collapsed="false">
      <c r="A8264" s="28" t="n">
        <v>218</v>
      </c>
      <c r="B8264" s="29" t="n">
        <v>45626</v>
      </c>
      <c r="C8264" s="28" t="n">
        <v>50706.43</v>
      </c>
      <c r="D8264" s="28" t="n">
        <v>1920</v>
      </c>
      <c r="E8264" s="28" t="s">
        <v>380</v>
      </c>
    </row>
    <row r="8265" customFormat="false" ht="15" hidden="false" customHeight="false" outlineLevel="0" collapsed="false">
      <c r="A8265" s="28" t="n">
        <v>218</v>
      </c>
      <c r="B8265" s="29" t="n">
        <v>45657</v>
      </c>
      <c r="C8265" s="28" t="n">
        <v>52590.96</v>
      </c>
      <c r="D8265" s="28" t="n">
        <v>1920</v>
      </c>
      <c r="E8265" s="28" t="s">
        <v>380</v>
      </c>
    </row>
    <row r="8266" customFormat="false" ht="15" hidden="false" customHeight="false" outlineLevel="0" collapsed="false">
      <c r="A8266" s="28" t="n">
        <v>218</v>
      </c>
      <c r="B8266" s="29" t="n">
        <v>45688</v>
      </c>
      <c r="C8266" s="28" t="n">
        <v>54364.56</v>
      </c>
      <c r="D8266" s="28" t="n">
        <v>1920</v>
      </c>
      <c r="E8266" s="28" t="s">
        <v>380</v>
      </c>
    </row>
    <row r="8267" customFormat="false" ht="15" hidden="false" customHeight="false" outlineLevel="0" collapsed="false">
      <c r="A8267" s="28" t="n">
        <v>218</v>
      </c>
      <c r="B8267" s="29" t="n">
        <v>45716</v>
      </c>
      <c r="C8267" s="28" t="n">
        <v>56213.66</v>
      </c>
      <c r="D8267" s="28" t="n">
        <v>1920</v>
      </c>
      <c r="E8267" s="28" t="s">
        <v>380</v>
      </c>
    </row>
    <row r="8268" customFormat="false" ht="15" hidden="false" customHeight="false" outlineLevel="0" collapsed="false">
      <c r="A8268" s="28" t="n">
        <v>218</v>
      </c>
      <c r="B8268" s="29" t="n">
        <v>45747</v>
      </c>
      <c r="C8268" s="28" t="n">
        <v>57850.9</v>
      </c>
      <c r="D8268" s="28" t="n">
        <v>1920</v>
      </c>
      <c r="E8268" s="28" t="s">
        <v>380</v>
      </c>
    </row>
    <row r="8269" customFormat="false" ht="15" hidden="false" customHeight="false" outlineLevel="0" collapsed="false">
      <c r="A8269" s="28" t="n">
        <v>218</v>
      </c>
      <c r="B8269" s="29" t="n">
        <v>45777</v>
      </c>
      <c r="C8269" s="28" t="n">
        <v>59443.39</v>
      </c>
      <c r="D8269" s="28" t="n">
        <v>1920</v>
      </c>
      <c r="E8269" s="28" t="s">
        <v>380</v>
      </c>
    </row>
    <row r="8270" customFormat="false" ht="15" hidden="false" customHeight="false" outlineLevel="0" collapsed="false">
      <c r="A8270" s="28" t="n">
        <v>218</v>
      </c>
      <c r="B8270" s="29" t="n">
        <v>45808</v>
      </c>
      <c r="C8270" s="28" t="n">
        <v>59112.08</v>
      </c>
      <c r="D8270" s="28" t="n">
        <v>0</v>
      </c>
      <c r="E8270" s="28" t="s">
        <v>379</v>
      </c>
    </row>
    <row r="8271" customFormat="false" ht="15" hidden="false" customHeight="false" outlineLevel="0" collapsed="false">
      <c r="A8271" s="28" t="n">
        <v>218</v>
      </c>
      <c r="B8271" s="29" t="n">
        <v>45838</v>
      </c>
      <c r="C8271" s="28" t="n">
        <v>60894.43</v>
      </c>
      <c r="D8271" s="28" t="n">
        <v>1920</v>
      </c>
      <c r="E8271" s="28" t="s">
        <v>380</v>
      </c>
    </row>
    <row r="8272" customFormat="false" ht="15" hidden="false" customHeight="false" outlineLevel="0" collapsed="false">
      <c r="A8272" s="28" t="n">
        <v>218</v>
      </c>
      <c r="B8272" s="29" t="n">
        <v>45869</v>
      </c>
      <c r="C8272" s="28" t="n">
        <v>62453.21</v>
      </c>
      <c r="D8272" s="28" t="n">
        <v>1920</v>
      </c>
      <c r="E8272" s="28" t="s">
        <v>380</v>
      </c>
    </row>
    <row r="8273" customFormat="false" ht="15" hidden="false" customHeight="false" outlineLevel="0" collapsed="false">
      <c r="A8273" s="28" t="n">
        <v>218</v>
      </c>
      <c r="B8273" s="29" t="n">
        <v>45900</v>
      </c>
      <c r="C8273" s="28" t="n">
        <v>64053.46</v>
      </c>
      <c r="D8273" s="28" t="n">
        <v>1920</v>
      </c>
      <c r="E8273" s="28" t="s">
        <v>380</v>
      </c>
    </row>
    <row r="8274" customFormat="false" ht="15" hidden="false" customHeight="false" outlineLevel="0" collapsed="false">
      <c r="A8274" s="28" t="n">
        <v>218</v>
      </c>
      <c r="B8274" s="29" t="n">
        <v>45930</v>
      </c>
      <c r="C8274" s="28" t="n">
        <v>65950.65</v>
      </c>
      <c r="D8274" s="28" t="n">
        <v>1920</v>
      </c>
      <c r="E8274" s="28" t="s">
        <v>380</v>
      </c>
    </row>
    <row r="8275" customFormat="false" ht="15" hidden="false" customHeight="false" outlineLevel="0" collapsed="false">
      <c r="A8275" s="28" t="n">
        <v>218</v>
      </c>
      <c r="B8275" s="29" t="n">
        <v>45961</v>
      </c>
      <c r="C8275" s="28" t="n">
        <v>67565.16</v>
      </c>
      <c r="D8275" s="28" t="n">
        <v>1920</v>
      </c>
      <c r="E8275" s="28" t="s">
        <v>380</v>
      </c>
    </row>
    <row r="8276" customFormat="false" ht="15" hidden="false" customHeight="false" outlineLevel="0" collapsed="false">
      <c r="A8276" s="28" t="n">
        <v>218</v>
      </c>
      <c r="B8276" s="29" t="n">
        <v>45991</v>
      </c>
      <c r="C8276" s="28" t="n">
        <v>69060.05</v>
      </c>
      <c r="D8276" s="28" t="n">
        <v>1920</v>
      </c>
      <c r="E8276" s="28" t="s">
        <v>380</v>
      </c>
    </row>
    <row r="8277" customFormat="false" ht="15" hidden="false" customHeight="false" outlineLevel="0" collapsed="false">
      <c r="A8277" s="28" t="n">
        <v>218</v>
      </c>
      <c r="B8277" s="29" t="n">
        <v>46022</v>
      </c>
      <c r="C8277" s="28" t="n">
        <v>70764.68</v>
      </c>
      <c r="D8277" s="28" t="n">
        <v>1920</v>
      </c>
      <c r="E8277" s="28" t="s">
        <v>380</v>
      </c>
    </row>
    <row r="8278" customFormat="false" ht="15" hidden="false" customHeight="false" outlineLevel="0" collapsed="false">
      <c r="A8278" s="28" t="n">
        <v>218</v>
      </c>
      <c r="B8278" s="29" t="n">
        <v>46053</v>
      </c>
      <c r="C8278" s="28" t="n">
        <v>72199.05</v>
      </c>
      <c r="D8278" s="28" t="n">
        <v>1920</v>
      </c>
      <c r="E8278" s="28" t="s">
        <v>380</v>
      </c>
    </row>
    <row r="8279" customFormat="false" ht="15" hidden="false" customHeight="false" outlineLevel="0" collapsed="false">
      <c r="A8279" s="28" t="n">
        <v>218</v>
      </c>
      <c r="B8279" s="29" t="n">
        <v>46081</v>
      </c>
      <c r="C8279" s="28" t="n">
        <v>73721.87</v>
      </c>
      <c r="D8279" s="28" t="n">
        <v>1920</v>
      </c>
      <c r="E8279" s="28" t="s">
        <v>380</v>
      </c>
    </row>
    <row r="8280" customFormat="false" ht="15" hidden="false" customHeight="false" outlineLevel="0" collapsed="false">
      <c r="A8280" s="28" t="n">
        <v>218</v>
      </c>
      <c r="B8280" s="29" t="n">
        <v>46112</v>
      </c>
      <c r="C8280" s="28" t="n">
        <v>75297.29</v>
      </c>
      <c r="D8280" s="28" t="n">
        <v>1920</v>
      </c>
      <c r="E8280" s="28" t="s">
        <v>380</v>
      </c>
    </row>
    <row r="8281" customFormat="false" ht="15" hidden="false" customHeight="false" outlineLevel="0" collapsed="false">
      <c r="A8281" s="28" t="n">
        <v>218</v>
      </c>
      <c r="B8281" s="29" t="n">
        <v>46142</v>
      </c>
      <c r="C8281" s="28" t="n">
        <v>76901.15</v>
      </c>
      <c r="D8281" s="28" t="n">
        <v>1920</v>
      </c>
      <c r="E8281" s="28" t="s">
        <v>380</v>
      </c>
    </row>
    <row r="8282" customFormat="false" ht="15" hidden="false" customHeight="false" outlineLevel="0" collapsed="false">
      <c r="A8282" s="28" t="n">
        <v>218</v>
      </c>
      <c r="B8282" s="29" t="n">
        <v>46173</v>
      </c>
      <c r="C8282" s="28" t="n">
        <v>78544.64</v>
      </c>
      <c r="D8282" s="28" t="n">
        <v>1920</v>
      </c>
      <c r="E8282" s="28" t="s">
        <v>380</v>
      </c>
    </row>
    <row r="8283" customFormat="false" ht="15" hidden="false" customHeight="false" outlineLevel="0" collapsed="false">
      <c r="A8283" s="28" t="n">
        <v>218</v>
      </c>
      <c r="B8283" s="29" t="n">
        <v>46203</v>
      </c>
      <c r="C8283" s="28" t="n">
        <v>80357.33</v>
      </c>
      <c r="D8283" s="28" t="n">
        <v>1920</v>
      </c>
      <c r="E8283" s="28" t="s">
        <v>380</v>
      </c>
    </row>
    <row r="8284" customFormat="false" ht="15" hidden="false" customHeight="false" outlineLevel="0" collapsed="false">
      <c r="A8284" s="28" t="n">
        <v>218</v>
      </c>
      <c r="B8284" s="29" t="n">
        <v>46234</v>
      </c>
      <c r="C8284" s="28" t="n">
        <v>81936.98</v>
      </c>
      <c r="D8284" s="28" t="n">
        <v>1920</v>
      </c>
      <c r="E8284" s="28" t="s">
        <v>380</v>
      </c>
    </row>
    <row r="8285" customFormat="false" ht="15" hidden="false" customHeight="false" outlineLevel="0" collapsed="false">
      <c r="A8285" s="28" t="n">
        <v>218</v>
      </c>
      <c r="B8285" s="29" t="n">
        <v>46265</v>
      </c>
      <c r="C8285" s="28" t="n">
        <v>83743.53</v>
      </c>
      <c r="D8285" s="28" t="n">
        <v>1920</v>
      </c>
      <c r="E8285" s="28" t="s">
        <v>380</v>
      </c>
    </row>
    <row r="8286" customFormat="false" ht="15" hidden="false" customHeight="false" outlineLevel="0" collapsed="false">
      <c r="A8286" s="28" t="n">
        <v>219</v>
      </c>
      <c r="B8286" s="29" t="n">
        <v>44957</v>
      </c>
      <c r="C8286" s="28" t="n">
        <v>13029.11</v>
      </c>
      <c r="D8286" s="28" t="n">
        <v>1430</v>
      </c>
      <c r="E8286" s="28" t="s">
        <v>380</v>
      </c>
    </row>
    <row r="8287" customFormat="false" ht="15" hidden="false" customHeight="false" outlineLevel="0" collapsed="false">
      <c r="A8287" s="28" t="n">
        <v>219</v>
      </c>
      <c r="B8287" s="29" t="n">
        <v>44985</v>
      </c>
      <c r="C8287" s="28" t="n">
        <v>12685.63</v>
      </c>
      <c r="D8287" s="28" t="n">
        <v>0</v>
      </c>
      <c r="E8287" s="28" t="s">
        <v>379</v>
      </c>
    </row>
    <row r="8288" customFormat="false" ht="15" hidden="false" customHeight="false" outlineLevel="0" collapsed="false">
      <c r="A8288" s="28" t="n">
        <v>219</v>
      </c>
      <c r="B8288" s="29" t="n">
        <v>45016</v>
      </c>
      <c r="C8288" s="28" t="n">
        <v>14020.81</v>
      </c>
      <c r="D8288" s="28" t="n">
        <v>1430</v>
      </c>
      <c r="E8288" s="28" t="s">
        <v>380</v>
      </c>
    </row>
    <row r="8289" customFormat="false" ht="15" hidden="false" customHeight="false" outlineLevel="0" collapsed="false">
      <c r="A8289" s="28" t="n">
        <v>219</v>
      </c>
      <c r="B8289" s="29" t="n">
        <v>45046</v>
      </c>
      <c r="C8289" s="28" t="n">
        <v>15253.43</v>
      </c>
      <c r="D8289" s="28" t="n">
        <v>1430</v>
      </c>
      <c r="E8289" s="28" t="s">
        <v>380</v>
      </c>
    </row>
    <row r="8290" customFormat="false" ht="15" hidden="false" customHeight="false" outlineLevel="0" collapsed="false">
      <c r="A8290" s="28" t="n">
        <v>219</v>
      </c>
      <c r="B8290" s="29" t="n">
        <v>45077</v>
      </c>
      <c r="C8290" s="28" t="n">
        <v>16294.9</v>
      </c>
      <c r="D8290" s="28" t="n">
        <v>1430</v>
      </c>
      <c r="E8290" s="28" t="s">
        <v>380</v>
      </c>
    </row>
    <row r="8291" customFormat="false" ht="15" hidden="false" customHeight="false" outlineLevel="0" collapsed="false">
      <c r="A8291" s="28" t="n">
        <v>219</v>
      </c>
      <c r="B8291" s="29" t="n">
        <v>45107</v>
      </c>
      <c r="C8291" s="28" t="n">
        <v>17620.1</v>
      </c>
      <c r="D8291" s="28" t="n">
        <v>1430</v>
      </c>
      <c r="E8291" s="28" t="s">
        <v>380</v>
      </c>
    </row>
    <row r="8292" customFormat="false" ht="15" hidden="false" customHeight="false" outlineLevel="0" collapsed="false">
      <c r="A8292" s="28" t="n">
        <v>219</v>
      </c>
      <c r="B8292" s="29" t="n">
        <v>45138</v>
      </c>
      <c r="C8292" s="28" t="n">
        <v>18755.95</v>
      </c>
      <c r="D8292" s="28" t="n">
        <v>1430</v>
      </c>
      <c r="E8292" s="28" t="s">
        <v>380</v>
      </c>
    </row>
    <row r="8293" customFormat="false" ht="15" hidden="false" customHeight="false" outlineLevel="0" collapsed="false">
      <c r="A8293" s="28" t="n">
        <v>219</v>
      </c>
      <c r="B8293" s="29" t="n">
        <v>45169</v>
      </c>
      <c r="C8293" s="28" t="n">
        <v>19997.46</v>
      </c>
      <c r="D8293" s="28" t="n">
        <v>1430</v>
      </c>
      <c r="E8293" s="28" t="s">
        <v>380</v>
      </c>
    </row>
    <row r="8294" customFormat="false" ht="15" hidden="false" customHeight="false" outlineLevel="0" collapsed="false">
      <c r="A8294" s="28" t="n">
        <v>219</v>
      </c>
      <c r="B8294" s="29" t="n">
        <v>45199</v>
      </c>
      <c r="C8294" s="28" t="n">
        <v>20720.24</v>
      </c>
      <c r="D8294" s="28" t="n">
        <v>746.58</v>
      </c>
      <c r="E8294" s="28" t="s">
        <v>381</v>
      </c>
    </row>
    <row r="8295" customFormat="false" ht="15" hidden="false" customHeight="false" outlineLevel="0" collapsed="false">
      <c r="A8295" s="28" t="n">
        <v>219</v>
      </c>
      <c r="B8295" s="29" t="n">
        <v>45230</v>
      </c>
      <c r="C8295" s="28" t="n">
        <v>21943.31</v>
      </c>
      <c r="D8295" s="28" t="n">
        <v>1430</v>
      </c>
      <c r="E8295" s="28" t="s">
        <v>380</v>
      </c>
    </row>
    <row r="8296" customFormat="false" ht="15" hidden="false" customHeight="false" outlineLevel="0" collapsed="false">
      <c r="A8296" s="28" t="n">
        <v>219</v>
      </c>
      <c r="B8296" s="29" t="n">
        <v>45260</v>
      </c>
      <c r="C8296" s="28" t="n">
        <v>23062.38</v>
      </c>
      <c r="D8296" s="28" t="n">
        <v>1430</v>
      </c>
      <c r="E8296" s="28" t="s">
        <v>380</v>
      </c>
    </row>
    <row r="8297" customFormat="false" ht="15" hidden="false" customHeight="false" outlineLevel="0" collapsed="false">
      <c r="A8297" s="28" t="n">
        <v>219</v>
      </c>
      <c r="B8297" s="29" t="n">
        <v>45291</v>
      </c>
      <c r="C8297" s="28" t="n">
        <v>24251.05</v>
      </c>
      <c r="D8297" s="28" t="n">
        <v>1430</v>
      </c>
      <c r="E8297" s="28" t="s">
        <v>380</v>
      </c>
    </row>
    <row r="8298" customFormat="false" ht="15" hidden="false" customHeight="false" outlineLevel="0" collapsed="false">
      <c r="A8298" s="28" t="n">
        <v>219</v>
      </c>
      <c r="B8298" s="29" t="n">
        <v>45322</v>
      </c>
      <c r="C8298" s="28" t="n">
        <v>25593.6</v>
      </c>
      <c r="D8298" s="28" t="n">
        <v>1430</v>
      </c>
      <c r="E8298" s="28" t="s">
        <v>380</v>
      </c>
    </row>
    <row r="8299" customFormat="false" ht="15" hidden="false" customHeight="false" outlineLevel="0" collapsed="false">
      <c r="A8299" s="28" t="n">
        <v>219</v>
      </c>
      <c r="B8299" s="29" t="n">
        <v>45351</v>
      </c>
      <c r="C8299" s="28" t="n">
        <v>26267.35</v>
      </c>
      <c r="D8299" s="28" t="n">
        <v>764.56</v>
      </c>
      <c r="E8299" s="28" t="s">
        <v>381</v>
      </c>
    </row>
    <row r="8300" customFormat="false" ht="15" hidden="false" customHeight="false" outlineLevel="0" collapsed="false">
      <c r="A8300" s="28" t="n">
        <v>219</v>
      </c>
      <c r="B8300" s="29" t="n">
        <v>45382</v>
      </c>
      <c r="C8300" s="28" t="n">
        <v>27608.81</v>
      </c>
      <c r="D8300" s="28" t="n">
        <v>1430</v>
      </c>
      <c r="E8300" s="28" t="s">
        <v>380</v>
      </c>
    </row>
    <row r="8301" customFormat="false" ht="15" hidden="false" customHeight="false" outlineLevel="0" collapsed="false">
      <c r="A8301" s="28" t="n">
        <v>219</v>
      </c>
      <c r="B8301" s="29" t="n">
        <v>45412</v>
      </c>
      <c r="C8301" s="28" t="n">
        <v>28641.99</v>
      </c>
      <c r="D8301" s="28" t="n">
        <v>1430</v>
      </c>
      <c r="E8301" s="28" t="s">
        <v>380</v>
      </c>
    </row>
    <row r="8302" customFormat="false" ht="15" hidden="false" customHeight="false" outlineLevel="0" collapsed="false">
      <c r="A8302" s="28" t="n">
        <v>219</v>
      </c>
      <c r="B8302" s="29" t="n">
        <v>45443</v>
      </c>
      <c r="C8302" s="28" t="n">
        <v>29776.01</v>
      </c>
      <c r="D8302" s="28" t="n">
        <v>1430</v>
      </c>
      <c r="E8302" s="28" t="s">
        <v>380</v>
      </c>
    </row>
    <row r="8303" customFormat="false" ht="15" hidden="false" customHeight="false" outlineLevel="0" collapsed="false">
      <c r="A8303" s="28" t="n">
        <v>219</v>
      </c>
      <c r="B8303" s="29" t="n">
        <v>45473</v>
      </c>
      <c r="C8303" s="28" t="n">
        <v>31192.43</v>
      </c>
      <c r="D8303" s="28" t="n">
        <v>1430</v>
      </c>
      <c r="E8303" s="28" t="s">
        <v>380</v>
      </c>
    </row>
    <row r="8304" customFormat="false" ht="15" hidden="false" customHeight="false" outlineLevel="0" collapsed="false">
      <c r="A8304" s="28" t="n">
        <v>219</v>
      </c>
      <c r="B8304" s="29" t="n">
        <v>45504</v>
      </c>
      <c r="C8304" s="28" t="n">
        <v>32236.36</v>
      </c>
      <c r="D8304" s="28" t="n">
        <v>1430</v>
      </c>
      <c r="E8304" s="28" t="s">
        <v>380</v>
      </c>
    </row>
    <row r="8305" customFormat="false" ht="15" hidden="false" customHeight="false" outlineLevel="0" collapsed="false">
      <c r="A8305" s="28" t="n">
        <v>219</v>
      </c>
      <c r="B8305" s="29" t="n">
        <v>45535</v>
      </c>
      <c r="C8305" s="28" t="n">
        <v>33644.84</v>
      </c>
      <c r="D8305" s="28" t="n">
        <v>1430</v>
      </c>
      <c r="E8305" s="28" t="s">
        <v>380</v>
      </c>
    </row>
    <row r="8306" customFormat="false" ht="15" hidden="false" customHeight="false" outlineLevel="0" collapsed="false">
      <c r="A8306" s="28" t="n">
        <v>219</v>
      </c>
      <c r="B8306" s="29" t="n">
        <v>45565</v>
      </c>
      <c r="C8306" s="28" t="n">
        <v>35059.98</v>
      </c>
      <c r="D8306" s="28" t="n">
        <v>1430</v>
      </c>
      <c r="E8306" s="28" t="s">
        <v>380</v>
      </c>
    </row>
    <row r="8307" customFormat="false" ht="15" hidden="false" customHeight="false" outlineLevel="0" collapsed="false">
      <c r="A8307" s="28" t="n">
        <v>219</v>
      </c>
      <c r="B8307" s="29" t="n">
        <v>45596</v>
      </c>
      <c r="C8307" s="28" t="n">
        <v>36326.73</v>
      </c>
      <c r="D8307" s="28" t="n">
        <v>1430</v>
      </c>
      <c r="E8307" s="28" t="s">
        <v>380</v>
      </c>
    </row>
    <row r="8308" customFormat="false" ht="15" hidden="false" customHeight="false" outlineLevel="0" collapsed="false">
      <c r="A8308" s="28" t="n">
        <v>219</v>
      </c>
      <c r="B8308" s="29" t="n">
        <v>45626</v>
      </c>
      <c r="C8308" s="28" t="n">
        <v>37596.64</v>
      </c>
      <c r="D8308" s="28" t="n">
        <v>1430</v>
      </c>
      <c r="E8308" s="28" t="s">
        <v>380</v>
      </c>
    </row>
    <row r="8309" customFormat="false" ht="15" hidden="false" customHeight="false" outlineLevel="0" collapsed="false">
      <c r="A8309" s="28" t="n">
        <v>219</v>
      </c>
      <c r="B8309" s="29" t="n">
        <v>45657</v>
      </c>
      <c r="C8309" s="28" t="n">
        <v>38601.15</v>
      </c>
      <c r="D8309" s="28" t="n">
        <v>1430</v>
      </c>
      <c r="E8309" s="28" t="s">
        <v>380</v>
      </c>
    </row>
    <row r="8310" customFormat="false" ht="15" hidden="false" customHeight="false" outlineLevel="0" collapsed="false">
      <c r="A8310" s="28" t="n">
        <v>219</v>
      </c>
      <c r="B8310" s="29" t="n">
        <v>45688</v>
      </c>
      <c r="C8310" s="28" t="n">
        <v>39768.68</v>
      </c>
      <c r="D8310" s="28" t="n">
        <v>1430</v>
      </c>
      <c r="E8310" s="28" t="s">
        <v>380</v>
      </c>
    </row>
    <row r="8311" customFormat="false" ht="15" hidden="false" customHeight="false" outlineLevel="0" collapsed="false">
      <c r="A8311" s="28" t="n">
        <v>219</v>
      </c>
      <c r="B8311" s="29" t="n">
        <v>45716</v>
      </c>
      <c r="C8311" s="28" t="n">
        <v>40951.31</v>
      </c>
      <c r="D8311" s="28" t="n">
        <v>1430</v>
      </c>
      <c r="E8311" s="28" t="s">
        <v>380</v>
      </c>
    </row>
    <row r="8312" customFormat="false" ht="15" hidden="false" customHeight="false" outlineLevel="0" collapsed="false">
      <c r="A8312" s="28" t="n">
        <v>219</v>
      </c>
      <c r="B8312" s="29" t="n">
        <v>45747</v>
      </c>
      <c r="C8312" s="28" t="n">
        <v>42219.33</v>
      </c>
      <c r="D8312" s="28" t="n">
        <v>1430</v>
      </c>
      <c r="E8312" s="28" t="s">
        <v>380</v>
      </c>
    </row>
    <row r="8313" customFormat="false" ht="15" hidden="false" customHeight="false" outlineLevel="0" collapsed="false">
      <c r="A8313" s="28" t="n">
        <v>219</v>
      </c>
      <c r="B8313" s="29" t="n">
        <v>45777</v>
      </c>
      <c r="C8313" s="28" t="n">
        <v>42832.62</v>
      </c>
      <c r="D8313" s="28" t="n">
        <v>615.34</v>
      </c>
      <c r="E8313" s="28" t="s">
        <v>381</v>
      </c>
    </row>
    <row r="8314" customFormat="false" ht="15" hidden="false" customHeight="false" outlineLevel="0" collapsed="false">
      <c r="A8314" s="28" t="n">
        <v>219</v>
      </c>
      <c r="B8314" s="29" t="n">
        <v>45808</v>
      </c>
      <c r="C8314" s="28" t="n">
        <v>44127.3</v>
      </c>
      <c r="D8314" s="28" t="n">
        <v>1430</v>
      </c>
      <c r="E8314" s="28" t="s">
        <v>380</v>
      </c>
    </row>
    <row r="8315" customFormat="false" ht="15" hidden="false" customHeight="false" outlineLevel="0" collapsed="false">
      <c r="A8315" s="28" t="n">
        <v>219</v>
      </c>
      <c r="B8315" s="29" t="n">
        <v>45838</v>
      </c>
      <c r="C8315" s="28" t="n">
        <v>45311.64</v>
      </c>
      <c r="D8315" s="28" t="n">
        <v>1430</v>
      </c>
      <c r="E8315" s="28" t="s">
        <v>380</v>
      </c>
    </row>
    <row r="8316" customFormat="false" ht="15" hidden="false" customHeight="false" outlineLevel="0" collapsed="false">
      <c r="A8316" s="28" t="n">
        <v>219</v>
      </c>
      <c r="B8316" s="29" t="n">
        <v>45869</v>
      </c>
      <c r="C8316" s="28" t="n">
        <v>46409.59</v>
      </c>
      <c r="D8316" s="28" t="n">
        <v>1430</v>
      </c>
      <c r="E8316" s="28" t="s">
        <v>380</v>
      </c>
    </row>
    <row r="8317" customFormat="false" ht="15" hidden="false" customHeight="false" outlineLevel="0" collapsed="false">
      <c r="A8317" s="28" t="n">
        <v>219</v>
      </c>
      <c r="B8317" s="29" t="n">
        <v>45900</v>
      </c>
      <c r="C8317" s="28" t="n">
        <v>47446.68</v>
      </c>
      <c r="D8317" s="28" t="n">
        <v>1430</v>
      </c>
      <c r="E8317" s="28" t="s">
        <v>380</v>
      </c>
    </row>
    <row r="8318" customFormat="false" ht="15" hidden="false" customHeight="false" outlineLevel="0" collapsed="false">
      <c r="A8318" s="28" t="n">
        <v>219</v>
      </c>
      <c r="B8318" s="29" t="n">
        <v>45930</v>
      </c>
      <c r="C8318" s="28" t="n">
        <v>48831.14</v>
      </c>
      <c r="D8318" s="28" t="n">
        <v>1430</v>
      </c>
      <c r="E8318" s="28" t="s">
        <v>380</v>
      </c>
    </row>
    <row r="8319" customFormat="false" ht="15" hidden="false" customHeight="false" outlineLevel="0" collapsed="false">
      <c r="A8319" s="28" t="n">
        <v>219</v>
      </c>
      <c r="B8319" s="29" t="n">
        <v>45961</v>
      </c>
      <c r="C8319" s="28" t="n">
        <v>50232.2</v>
      </c>
      <c r="D8319" s="28" t="n">
        <v>1430</v>
      </c>
      <c r="E8319" s="28" t="s">
        <v>380</v>
      </c>
    </row>
    <row r="8320" customFormat="false" ht="15" hidden="false" customHeight="false" outlineLevel="0" collapsed="false">
      <c r="A8320" s="28" t="n">
        <v>219</v>
      </c>
      <c r="B8320" s="29" t="n">
        <v>45991</v>
      </c>
      <c r="C8320" s="28" t="n">
        <v>51294.07</v>
      </c>
      <c r="D8320" s="28" t="n">
        <v>1430</v>
      </c>
      <c r="E8320" s="28" t="s">
        <v>380</v>
      </c>
    </row>
    <row r="8321" customFormat="false" ht="15" hidden="false" customHeight="false" outlineLevel="0" collapsed="false">
      <c r="A8321" s="28" t="n">
        <v>219</v>
      </c>
      <c r="B8321" s="29" t="n">
        <v>46022</v>
      </c>
      <c r="C8321" s="28" t="n">
        <v>52469.67</v>
      </c>
      <c r="D8321" s="28" t="n">
        <v>1430</v>
      </c>
      <c r="E8321" s="28" t="s">
        <v>380</v>
      </c>
    </row>
    <row r="8322" customFormat="false" ht="15" hidden="false" customHeight="false" outlineLevel="0" collapsed="false">
      <c r="A8322" s="28" t="n">
        <v>219</v>
      </c>
      <c r="B8322" s="29" t="n">
        <v>46053</v>
      </c>
      <c r="C8322" s="28" t="n">
        <v>53816.89</v>
      </c>
      <c r="D8322" s="28" t="n">
        <v>1430</v>
      </c>
      <c r="E8322" s="28" t="s">
        <v>380</v>
      </c>
    </row>
    <row r="8323" customFormat="false" ht="15" hidden="false" customHeight="false" outlineLevel="0" collapsed="false">
      <c r="A8323" s="28" t="n">
        <v>219</v>
      </c>
      <c r="B8323" s="29" t="n">
        <v>46081</v>
      </c>
      <c r="C8323" s="28" t="n">
        <v>54996.12</v>
      </c>
      <c r="D8323" s="28" t="n">
        <v>1430</v>
      </c>
      <c r="E8323" s="28" t="s">
        <v>380</v>
      </c>
    </row>
    <row r="8324" customFormat="false" ht="15" hidden="false" customHeight="false" outlineLevel="0" collapsed="false">
      <c r="A8324" s="28" t="n">
        <v>219</v>
      </c>
      <c r="B8324" s="29" t="n">
        <v>46112</v>
      </c>
      <c r="C8324" s="28" t="n">
        <v>56015.26</v>
      </c>
      <c r="D8324" s="28" t="n">
        <v>1430</v>
      </c>
      <c r="E8324" s="28" t="s">
        <v>380</v>
      </c>
    </row>
    <row r="8325" customFormat="false" ht="15" hidden="false" customHeight="false" outlineLevel="0" collapsed="false">
      <c r="A8325" s="28" t="n">
        <v>219</v>
      </c>
      <c r="B8325" s="29" t="n">
        <v>46142</v>
      </c>
      <c r="C8325" s="28" t="n">
        <v>57220.22</v>
      </c>
      <c r="D8325" s="28" t="n">
        <v>1430</v>
      </c>
      <c r="E8325" s="28" t="s">
        <v>380</v>
      </c>
    </row>
    <row r="8326" customFormat="false" ht="15" hidden="false" customHeight="false" outlineLevel="0" collapsed="false">
      <c r="A8326" s="28" t="n">
        <v>219</v>
      </c>
      <c r="B8326" s="29" t="n">
        <v>46173</v>
      </c>
      <c r="C8326" s="28" t="n">
        <v>58416.12</v>
      </c>
      <c r="D8326" s="28" t="n">
        <v>1430</v>
      </c>
      <c r="E8326" s="28" t="s">
        <v>380</v>
      </c>
    </row>
    <row r="8327" customFormat="false" ht="15" hidden="false" customHeight="false" outlineLevel="0" collapsed="false">
      <c r="A8327" s="28" t="n">
        <v>219</v>
      </c>
      <c r="B8327" s="29" t="n">
        <v>46203</v>
      </c>
      <c r="C8327" s="28" t="n">
        <v>59667.8</v>
      </c>
      <c r="D8327" s="28" t="n">
        <v>1430</v>
      </c>
      <c r="E8327" s="28" t="s">
        <v>380</v>
      </c>
    </row>
    <row r="8328" customFormat="false" ht="15" hidden="false" customHeight="false" outlineLevel="0" collapsed="false">
      <c r="A8328" s="28" t="n">
        <v>219</v>
      </c>
      <c r="B8328" s="29" t="n">
        <v>46234</v>
      </c>
      <c r="C8328" s="28" t="n">
        <v>60350.11</v>
      </c>
      <c r="D8328" s="28" t="n">
        <v>731.05</v>
      </c>
      <c r="E8328" s="28" t="s">
        <v>381</v>
      </c>
    </row>
    <row r="8329" customFormat="false" ht="15" hidden="false" customHeight="false" outlineLevel="0" collapsed="false">
      <c r="A8329" s="28" t="n">
        <v>219</v>
      </c>
      <c r="B8329" s="29" t="n">
        <v>46265</v>
      </c>
      <c r="C8329" s="28" t="n">
        <v>60022.93</v>
      </c>
      <c r="D8329" s="28" t="n">
        <v>0</v>
      </c>
      <c r="E8329" s="28" t="s">
        <v>379</v>
      </c>
    </row>
    <row r="8330" customFormat="false" ht="15" hidden="false" customHeight="false" outlineLevel="0" collapsed="false">
      <c r="A8330" s="28" t="n">
        <v>220</v>
      </c>
      <c r="B8330" s="29" t="n">
        <v>44957</v>
      </c>
      <c r="C8330" s="28" t="n">
        <v>14503.76</v>
      </c>
      <c r="D8330" s="28" t="n">
        <v>1450</v>
      </c>
      <c r="E8330" s="28" t="s">
        <v>380</v>
      </c>
    </row>
    <row r="8331" customFormat="false" ht="15" hidden="false" customHeight="false" outlineLevel="0" collapsed="false">
      <c r="A8331" s="28" t="n">
        <v>220</v>
      </c>
      <c r="B8331" s="29" t="n">
        <v>44985</v>
      </c>
      <c r="C8331" s="28" t="n">
        <v>14364.14</v>
      </c>
      <c r="D8331" s="28" t="n">
        <v>0</v>
      </c>
      <c r="E8331" s="28" t="s">
        <v>379</v>
      </c>
    </row>
    <row r="8332" customFormat="false" ht="15" hidden="false" customHeight="false" outlineLevel="0" collapsed="false">
      <c r="A8332" s="28" t="n">
        <v>220</v>
      </c>
      <c r="B8332" s="29" t="n">
        <v>45016</v>
      </c>
      <c r="C8332" s="28" t="n">
        <v>15467.63</v>
      </c>
      <c r="D8332" s="28" t="n">
        <v>1450</v>
      </c>
      <c r="E8332" s="28" t="s">
        <v>380</v>
      </c>
    </row>
    <row r="8333" customFormat="false" ht="15" hidden="false" customHeight="false" outlineLevel="0" collapsed="false">
      <c r="A8333" s="28" t="n">
        <v>220</v>
      </c>
      <c r="B8333" s="29" t="n">
        <v>45046</v>
      </c>
      <c r="C8333" s="28" t="n">
        <v>15775.08</v>
      </c>
      <c r="D8333" s="28" t="n">
        <v>346.23</v>
      </c>
      <c r="E8333" s="28" t="s">
        <v>381</v>
      </c>
    </row>
    <row r="8334" customFormat="false" ht="15" hidden="false" customHeight="false" outlineLevel="0" collapsed="false">
      <c r="A8334" s="28" t="n">
        <v>220</v>
      </c>
      <c r="B8334" s="29" t="n">
        <v>45077</v>
      </c>
      <c r="C8334" s="28" t="n">
        <v>17208.73</v>
      </c>
      <c r="D8334" s="28" t="n">
        <v>1450</v>
      </c>
      <c r="E8334" s="28" t="s">
        <v>380</v>
      </c>
    </row>
    <row r="8335" customFormat="false" ht="15" hidden="false" customHeight="false" outlineLevel="0" collapsed="false">
      <c r="A8335" s="28" t="n">
        <v>220</v>
      </c>
      <c r="B8335" s="29" t="n">
        <v>45107</v>
      </c>
      <c r="C8335" s="28" t="n">
        <v>18459.48</v>
      </c>
      <c r="D8335" s="28" t="n">
        <v>1450</v>
      </c>
      <c r="E8335" s="28" t="s">
        <v>380</v>
      </c>
    </row>
    <row r="8336" customFormat="false" ht="15" hidden="false" customHeight="false" outlineLevel="0" collapsed="false">
      <c r="A8336" s="28" t="n">
        <v>220</v>
      </c>
      <c r="B8336" s="29" t="n">
        <v>45138</v>
      </c>
      <c r="C8336" s="28" t="n">
        <v>19629.76</v>
      </c>
      <c r="D8336" s="28" t="n">
        <v>1450</v>
      </c>
      <c r="E8336" s="28" t="s">
        <v>380</v>
      </c>
    </row>
    <row r="8337" customFormat="false" ht="15" hidden="false" customHeight="false" outlineLevel="0" collapsed="false">
      <c r="A8337" s="28" t="n">
        <v>220</v>
      </c>
      <c r="B8337" s="29" t="n">
        <v>45169</v>
      </c>
      <c r="C8337" s="28" t="n">
        <v>20402.13</v>
      </c>
      <c r="D8337" s="28" t="n">
        <v>896.91</v>
      </c>
      <c r="E8337" s="28" t="s">
        <v>381</v>
      </c>
    </row>
    <row r="8338" customFormat="false" ht="15" hidden="false" customHeight="false" outlineLevel="0" collapsed="false">
      <c r="A8338" s="28" t="n">
        <v>220</v>
      </c>
      <c r="B8338" s="29" t="n">
        <v>45199</v>
      </c>
      <c r="C8338" s="28" t="n">
        <v>21023.1</v>
      </c>
      <c r="D8338" s="28" t="n">
        <v>788.16</v>
      </c>
      <c r="E8338" s="28" t="s">
        <v>381</v>
      </c>
    </row>
    <row r="8339" customFormat="false" ht="15" hidden="false" customHeight="false" outlineLevel="0" collapsed="false">
      <c r="A8339" s="28" t="n">
        <v>220</v>
      </c>
      <c r="B8339" s="29" t="n">
        <v>45230</v>
      </c>
      <c r="C8339" s="28" t="n">
        <v>22063.85</v>
      </c>
      <c r="D8339" s="28" t="n">
        <v>1450</v>
      </c>
      <c r="E8339" s="28" t="s">
        <v>380</v>
      </c>
    </row>
    <row r="8340" customFormat="false" ht="15" hidden="false" customHeight="false" outlineLevel="0" collapsed="false">
      <c r="A8340" s="28" t="n">
        <v>220</v>
      </c>
      <c r="B8340" s="29" t="n">
        <v>45260</v>
      </c>
      <c r="C8340" s="28" t="n">
        <v>22129.35</v>
      </c>
      <c r="D8340" s="28" t="n">
        <v>495.78</v>
      </c>
      <c r="E8340" s="28" t="s">
        <v>381</v>
      </c>
    </row>
    <row r="8341" customFormat="false" ht="15" hidden="false" customHeight="false" outlineLevel="0" collapsed="false">
      <c r="A8341" s="28" t="n">
        <v>220</v>
      </c>
      <c r="B8341" s="29" t="n">
        <v>45291</v>
      </c>
      <c r="C8341" s="28" t="n">
        <v>23501.98</v>
      </c>
      <c r="D8341" s="28" t="n">
        <v>1450</v>
      </c>
      <c r="E8341" s="28" t="s">
        <v>380</v>
      </c>
    </row>
    <row r="8342" customFormat="false" ht="15" hidden="false" customHeight="false" outlineLevel="0" collapsed="false">
      <c r="A8342" s="28" t="n">
        <v>220</v>
      </c>
      <c r="B8342" s="29" t="n">
        <v>45322</v>
      </c>
      <c r="C8342" s="28" t="n">
        <v>24851.71</v>
      </c>
      <c r="D8342" s="28" t="n">
        <v>1450</v>
      </c>
      <c r="E8342" s="28" t="s">
        <v>380</v>
      </c>
    </row>
    <row r="8343" customFormat="false" ht="15" hidden="false" customHeight="false" outlineLevel="0" collapsed="false">
      <c r="A8343" s="28" t="n">
        <v>220</v>
      </c>
      <c r="B8343" s="29" t="n">
        <v>45351</v>
      </c>
      <c r="C8343" s="28" t="n">
        <v>25956.73</v>
      </c>
      <c r="D8343" s="28" t="n">
        <v>1450</v>
      </c>
      <c r="E8343" s="28" t="s">
        <v>380</v>
      </c>
    </row>
    <row r="8344" customFormat="false" ht="15" hidden="false" customHeight="false" outlineLevel="0" collapsed="false">
      <c r="A8344" s="28" t="n">
        <v>220</v>
      </c>
      <c r="B8344" s="29" t="n">
        <v>45382</v>
      </c>
      <c r="C8344" s="28" t="n">
        <v>27104.07</v>
      </c>
      <c r="D8344" s="28" t="n">
        <v>1450</v>
      </c>
      <c r="E8344" s="28" t="s">
        <v>380</v>
      </c>
    </row>
    <row r="8345" customFormat="false" ht="15" hidden="false" customHeight="false" outlineLevel="0" collapsed="false">
      <c r="A8345" s="28" t="n">
        <v>220</v>
      </c>
      <c r="B8345" s="29" t="n">
        <v>45412</v>
      </c>
      <c r="C8345" s="28" t="n">
        <v>28445.34</v>
      </c>
      <c r="D8345" s="28" t="n">
        <v>1450</v>
      </c>
      <c r="E8345" s="28" t="s">
        <v>380</v>
      </c>
    </row>
    <row r="8346" customFormat="false" ht="15" hidden="false" customHeight="false" outlineLevel="0" collapsed="false">
      <c r="A8346" s="28" t="n">
        <v>220</v>
      </c>
      <c r="B8346" s="29" t="n">
        <v>45443</v>
      </c>
      <c r="C8346" s="28" t="n">
        <v>29682.11</v>
      </c>
      <c r="D8346" s="28" t="n">
        <v>1450</v>
      </c>
      <c r="E8346" s="28" t="s">
        <v>380</v>
      </c>
    </row>
    <row r="8347" customFormat="false" ht="15" hidden="false" customHeight="false" outlineLevel="0" collapsed="false">
      <c r="A8347" s="28" t="n">
        <v>220</v>
      </c>
      <c r="B8347" s="29" t="n">
        <v>45473</v>
      </c>
      <c r="C8347" s="28" t="n">
        <v>30409.34</v>
      </c>
      <c r="D8347" s="28" t="n">
        <v>834.29</v>
      </c>
      <c r="E8347" s="28" t="s">
        <v>381</v>
      </c>
    </row>
    <row r="8348" customFormat="false" ht="15" hidden="false" customHeight="false" outlineLevel="0" collapsed="false">
      <c r="A8348" s="28" t="n">
        <v>220</v>
      </c>
      <c r="B8348" s="29" t="n">
        <v>45504</v>
      </c>
      <c r="C8348" s="28" t="n">
        <v>31739.2</v>
      </c>
      <c r="D8348" s="28" t="n">
        <v>1450</v>
      </c>
      <c r="E8348" s="28" t="s">
        <v>380</v>
      </c>
    </row>
    <row r="8349" customFormat="false" ht="15" hidden="false" customHeight="false" outlineLevel="0" collapsed="false">
      <c r="A8349" s="28" t="n">
        <v>220</v>
      </c>
      <c r="B8349" s="29" t="n">
        <v>45535</v>
      </c>
      <c r="C8349" s="28" t="n">
        <v>33162.2</v>
      </c>
      <c r="D8349" s="28" t="n">
        <v>1450</v>
      </c>
      <c r="E8349" s="28" t="s">
        <v>380</v>
      </c>
    </row>
    <row r="8350" customFormat="false" ht="15" hidden="false" customHeight="false" outlineLevel="0" collapsed="false">
      <c r="A8350" s="28" t="n">
        <v>220</v>
      </c>
      <c r="B8350" s="29" t="n">
        <v>45565</v>
      </c>
      <c r="C8350" s="28" t="n">
        <v>32890.66</v>
      </c>
      <c r="D8350" s="28" t="n">
        <v>0</v>
      </c>
      <c r="E8350" s="28" t="s">
        <v>379</v>
      </c>
    </row>
    <row r="8351" customFormat="false" ht="15" hidden="false" customHeight="false" outlineLevel="0" collapsed="false">
      <c r="A8351" s="28" t="n">
        <v>220</v>
      </c>
      <c r="B8351" s="29" t="n">
        <v>45596</v>
      </c>
      <c r="C8351" s="28" t="n">
        <v>33937.77</v>
      </c>
      <c r="D8351" s="28" t="n">
        <v>1450</v>
      </c>
      <c r="E8351" s="28" t="s">
        <v>380</v>
      </c>
    </row>
    <row r="8352" customFormat="false" ht="15" hidden="false" customHeight="false" outlineLevel="0" collapsed="false">
      <c r="A8352" s="28" t="n">
        <v>220</v>
      </c>
      <c r="B8352" s="29" t="n">
        <v>45626</v>
      </c>
      <c r="C8352" s="28" t="n">
        <v>35366.2</v>
      </c>
      <c r="D8352" s="28" t="n">
        <v>1450</v>
      </c>
      <c r="E8352" s="28" t="s">
        <v>380</v>
      </c>
    </row>
    <row r="8353" customFormat="false" ht="15" hidden="false" customHeight="false" outlineLevel="0" collapsed="false">
      <c r="A8353" s="28" t="n">
        <v>220</v>
      </c>
      <c r="B8353" s="29" t="n">
        <v>45657</v>
      </c>
      <c r="C8353" s="28" t="n">
        <v>36634.75</v>
      </c>
      <c r="D8353" s="28" t="n">
        <v>1450</v>
      </c>
      <c r="E8353" s="28" t="s">
        <v>380</v>
      </c>
    </row>
    <row r="8354" customFormat="false" ht="15" hidden="false" customHeight="false" outlineLevel="0" collapsed="false">
      <c r="A8354" s="28" t="n">
        <v>220</v>
      </c>
      <c r="B8354" s="29" t="n">
        <v>45688</v>
      </c>
      <c r="C8354" s="28" t="n">
        <v>37976.07</v>
      </c>
      <c r="D8354" s="28" t="n">
        <v>1450</v>
      </c>
      <c r="E8354" s="28" t="s">
        <v>380</v>
      </c>
    </row>
    <row r="8355" customFormat="false" ht="15" hidden="false" customHeight="false" outlineLevel="0" collapsed="false">
      <c r="A8355" s="28" t="n">
        <v>220</v>
      </c>
      <c r="B8355" s="29" t="n">
        <v>45716</v>
      </c>
      <c r="C8355" s="28" t="n">
        <v>39054.91</v>
      </c>
      <c r="D8355" s="28" t="n">
        <v>1450</v>
      </c>
      <c r="E8355" s="28" t="s">
        <v>380</v>
      </c>
    </row>
    <row r="8356" customFormat="false" ht="15" hidden="false" customHeight="false" outlineLevel="0" collapsed="false">
      <c r="A8356" s="28" t="n">
        <v>220</v>
      </c>
      <c r="B8356" s="29" t="n">
        <v>45747</v>
      </c>
      <c r="C8356" s="28" t="n">
        <v>40312.86</v>
      </c>
      <c r="D8356" s="28" t="n">
        <v>1450</v>
      </c>
      <c r="E8356" s="28" t="s">
        <v>380</v>
      </c>
    </row>
    <row r="8357" customFormat="false" ht="15" hidden="false" customHeight="false" outlineLevel="0" collapsed="false">
      <c r="A8357" s="28" t="n">
        <v>220</v>
      </c>
      <c r="B8357" s="29" t="n">
        <v>45777</v>
      </c>
      <c r="C8357" s="28" t="n">
        <v>40157.36</v>
      </c>
      <c r="D8357" s="28" t="n">
        <v>0</v>
      </c>
      <c r="E8357" s="28" t="s">
        <v>379</v>
      </c>
    </row>
    <row r="8358" customFormat="false" ht="15" hidden="false" customHeight="false" outlineLevel="0" collapsed="false">
      <c r="A8358" s="28" t="n">
        <v>220</v>
      </c>
      <c r="B8358" s="29" t="n">
        <v>45808</v>
      </c>
      <c r="C8358" s="28" t="n">
        <v>41460.64</v>
      </c>
      <c r="D8358" s="28" t="n">
        <v>1450</v>
      </c>
      <c r="E8358" s="28" t="s">
        <v>380</v>
      </c>
    </row>
    <row r="8359" customFormat="false" ht="15" hidden="false" customHeight="false" outlineLevel="0" collapsed="false">
      <c r="A8359" s="28" t="n">
        <v>220</v>
      </c>
      <c r="B8359" s="29" t="n">
        <v>45838</v>
      </c>
      <c r="C8359" s="28" t="n">
        <v>42635.54</v>
      </c>
      <c r="D8359" s="28" t="n">
        <v>1450</v>
      </c>
      <c r="E8359" s="28" t="s">
        <v>380</v>
      </c>
    </row>
    <row r="8360" customFormat="false" ht="15" hidden="false" customHeight="false" outlineLevel="0" collapsed="false">
      <c r="A8360" s="28" t="n">
        <v>220</v>
      </c>
      <c r="B8360" s="29" t="n">
        <v>45869</v>
      </c>
      <c r="C8360" s="28" t="n">
        <v>43763.55</v>
      </c>
      <c r="D8360" s="28" t="n">
        <v>1450</v>
      </c>
      <c r="E8360" s="28" t="s">
        <v>380</v>
      </c>
    </row>
    <row r="8361" customFormat="false" ht="15" hidden="false" customHeight="false" outlineLevel="0" collapsed="false">
      <c r="A8361" s="28" t="n">
        <v>220</v>
      </c>
      <c r="B8361" s="29" t="n">
        <v>45900</v>
      </c>
      <c r="C8361" s="28" t="n">
        <v>45139.4</v>
      </c>
      <c r="D8361" s="28" t="n">
        <v>1450</v>
      </c>
      <c r="E8361" s="28" t="s">
        <v>380</v>
      </c>
    </row>
    <row r="8362" customFormat="false" ht="15" hidden="false" customHeight="false" outlineLevel="0" collapsed="false">
      <c r="A8362" s="28" t="n">
        <v>220</v>
      </c>
      <c r="B8362" s="29" t="n">
        <v>45930</v>
      </c>
      <c r="C8362" s="28" t="n">
        <v>46542.99</v>
      </c>
      <c r="D8362" s="28" t="n">
        <v>1450</v>
      </c>
      <c r="E8362" s="28" t="s">
        <v>380</v>
      </c>
    </row>
    <row r="8363" customFormat="false" ht="15" hidden="false" customHeight="false" outlineLevel="0" collapsed="false">
      <c r="A8363" s="28" t="n">
        <v>220</v>
      </c>
      <c r="B8363" s="29" t="n">
        <v>45961</v>
      </c>
      <c r="C8363" s="28" t="n">
        <v>47963.68</v>
      </c>
      <c r="D8363" s="28" t="n">
        <v>1450</v>
      </c>
      <c r="E8363" s="28" t="s">
        <v>380</v>
      </c>
    </row>
    <row r="8364" customFormat="false" ht="15" hidden="false" customHeight="false" outlineLevel="0" collapsed="false">
      <c r="A8364" s="28" t="n">
        <v>220</v>
      </c>
      <c r="B8364" s="29" t="n">
        <v>45991</v>
      </c>
      <c r="C8364" s="28" t="n">
        <v>49019.81</v>
      </c>
      <c r="D8364" s="28" t="n">
        <v>1450</v>
      </c>
      <c r="E8364" s="28" t="s">
        <v>380</v>
      </c>
    </row>
    <row r="8365" customFormat="false" ht="15" hidden="false" customHeight="false" outlineLevel="0" collapsed="false">
      <c r="A8365" s="28" t="n">
        <v>220</v>
      </c>
      <c r="B8365" s="29" t="n">
        <v>46022</v>
      </c>
      <c r="C8365" s="28" t="n">
        <v>50359.71</v>
      </c>
      <c r="D8365" s="28" t="n">
        <v>1450</v>
      </c>
      <c r="E8365" s="28" t="s">
        <v>380</v>
      </c>
    </row>
    <row r="8366" customFormat="false" ht="15" hidden="false" customHeight="false" outlineLevel="0" collapsed="false">
      <c r="A8366" s="28" t="n">
        <v>220</v>
      </c>
      <c r="B8366" s="29" t="n">
        <v>46053</v>
      </c>
      <c r="C8366" s="28" t="n">
        <v>50617.97</v>
      </c>
      <c r="D8366" s="28" t="n">
        <v>673.37</v>
      </c>
      <c r="E8366" s="28" t="s">
        <v>381</v>
      </c>
    </row>
    <row r="8367" customFormat="false" ht="15" hidden="false" customHeight="false" outlineLevel="0" collapsed="false">
      <c r="A8367" s="28" t="n">
        <v>220</v>
      </c>
      <c r="B8367" s="29" t="n">
        <v>46081</v>
      </c>
      <c r="C8367" s="28" t="n">
        <v>52014.97</v>
      </c>
      <c r="D8367" s="28" t="n">
        <v>1450</v>
      </c>
      <c r="E8367" s="28" t="s">
        <v>380</v>
      </c>
    </row>
    <row r="8368" customFormat="false" ht="15" hidden="false" customHeight="false" outlineLevel="0" collapsed="false">
      <c r="A8368" s="28" t="n">
        <v>220</v>
      </c>
      <c r="B8368" s="29" t="n">
        <v>46112</v>
      </c>
      <c r="C8368" s="28" t="n">
        <v>53379.25</v>
      </c>
      <c r="D8368" s="28" t="n">
        <v>1450</v>
      </c>
      <c r="E8368" s="28" t="s">
        <v>380</v>
      </c>
    </row>
    <row r="8369" customFormat="false" ht="15" hidden="false" customHeight="false" outlineLevel="0" collapsed="false">
      <c r="A8369" s="28" t="n">
        <v>220</v>
      </c>
      <c r="B8369" s="29" t="n">
        <v>46142</v>
      </c>
      <c r="C8369" s="28" t="n">
        <v>54511.34</v>
      </c>
      <c r="D8369" s="28" t="n">
        <v>1450</v>
      </c>
      <c r="E8369" s="28" t="s">
        <v>380</v>
      </c>
    </row>
    <row r="8370" customFormat="false" ht="15" hidden="false" customHeight="false" outlineLevel="0" collapsed="false">
      <c r="A8370" s="28" t="n">
        <v>220</v>
      </c>
      <c r="B8370" s="29" t="n">
        <v>46173</v>
      </c>
      <c r="C8370" s="28" t="n">
        <v>55736.06</v>
      </c>
      <c r="D8370" s="28" t="n">
        <v>1450</v>
      </c>
      <c r="E8370" s="28" t="s">
        <v>380</v>
      </c>
    </row>
    <row r="8371" customFormat="false" ht="15" hidden="false" customHeight="false" outlineLevel="0" collapsed="false">
      <c r="A8371" s="28" t="n">
        <v>220</v>
      </c>
      <c r="B8371" s="29" t="n">
        <v>46203</v>
      </c>
      <c r="C8371" s="28" t="n">
        <v>55476.24</v>
      </c>
      <c r="D8371" s="28" t="n">
        <v>0</v>
      </c>
      <c r="E8371" s="28" t="s">
        <v>379</v>
      </c>
    </row>
    <row r="8372" customFormat="false" ht="15" hidden="false" customHeight="false" outlineLevel="0" collapsed="false">
      <c r="A8372" s="28" t="n">
        <v>220</v>
      </c>
      <c r="B8372" s="29" t="n">
        <v>46234</v>
      </c>
      <c r="C8372" s="28" t="n">
        <v>55817.05</v>
      </c>
      <c r="D8372" s="28" t="n">
        <v>528.34</v>
      </c>
      <c r="E8372" s="28" t="s">
        <v>381</v>
      </c>
    </row>
    <row r="8373" customFormat="false" ht="15" hidden="false" customHeight="false" outlineLevel="0" collapsed="false">
      <c r="A8373" s="28" t="n">
        <v>220</v>
      </c>
      <c r="B8373" s="29" t="n">
        <v>46265</v>
      </c>
      <c r="C8373" s="28" t="n">
        <v>57128.07</v>
      </c>
      <c r="D8373" s="28" t="n">
        <v>1450</v>
      </c>
      <c r="E8373" s="28" t="s">
        <v>380</v>
      </c>
    </row>
    <row r="8374" customFormat="false" ht="15" hidden="false" customHeight="false" outlineLevel="0" collapsed="false">
      <c r="A8374" s="28" t="n">
        <v>221</v>
      </c>
      <c r="B8374" s="29" t="n">
        <v>44957</v>
      </c>
      <c r="C8374" s="28" t="n">
        <v>4844.8</v>
      </c>
      <c r="D8374" s="28" t="n">
        <v>1370</v>
      </c>
      <c r="E8374" s="28" t="s">
        <v>380</v>
      </c>
    </row>
    <row r="8375" customFormat="false" ht="15" hidden="false" customHeight="false" outlineLevel="0" collapsed="false">
      <c r="A8375" s="28" t="n">
        <v>221</v>
      </c>
      <c r="B8375" s="29" t="n">
        <v>44985</v>
      </c>
      <c r="C8375" s="28" t="n">
        <v>6020.21</v>
      </c>
      <c r="D8375" s="28" t="n">
        <v>1370</v>
      </c>
      <c r="E8375" s="28" t="s">
        <v>380</v>
      </c>
    </row>
    <row r="8376" customFormat="false" ht="15" hidden="false" customHeight="false" outlineLevel="0" collapsed="false">
      <c r="A8376" s="28" t="n">
        <v>221</v>
      </c>
      <c r="B8376" s="29" t="n">
        <v>45016</v>
      </c>
      <c r="C8376" s="28" t="n">
        <v>7365.74</v>
      </c>
      <c r="D8376" s="28" t="n">
        <v>1370</v>
      </c>
      <c r="E8376" s="28" t="s">
        <v>380</v>
      </c>
    </row>
    <row r="8377" customFormat="false" ht="15" hidden="false" customHeight="false" outlineLevel="0" collapsed="false">
      <c r="A8377" s="28" t="n">
        <v>221</v>
      </c>
      <c r="B8377" s="29" t="n">
        <v>45046</v>
      </c>
      <c r="C8377" s="28" t="n">
        <v>8432.54</v>
      </c>
      <c r="D8377" s="28" t="n">
        <v>1370</v>
      </c>
      <c r="E8377" s="28" t="s">
        <v>380</v>
      </c>
    </row>
    <row r="8378" customFormat="false" ht="15" hidden="false" customHeight="false" outlineLevel="0" collapsed="false">
      <c r="A8378" s="28" t="n">
        <v>221</v>
      </c>
      <c r="B8378" s="29" t="n">
        <v>45077</v>
      </c>
      <c r="C8378" s="28" t="n">
        <v>9729.27</v>
      </c>
      <c r="D8378" s="28" t="n">
        <v>1370</v>
      </c>
      <c r="E8378" s="28" t="s">
        <v>380</v>
      </c>
    </row>
    <row r="8379" customFormat="false" ht="15" hidden="false" customHeight="false" outlineLevel="0" collapsed="false">
      <c r="A8379" s="28" t="n">
        <v>221</v>
      </c>
      <c r="B8379" s="29" t="n">
        <v>45107</v>
      </c>
      <c r="C8379" s="28" t="n">
        <v>10858.88</v>
      </c>
      <c r="D8379" s="28" t="n">
        <v>1370</v>
      </c>
      <c r="E8379" s="28" t="s">
        <v>380</v>
      </c>
    </row>
    <row r="8380" customFormat="false" ht="15" hidden="false" customHeight="false" outlineLevel="0" collapsed="false">
      <c r="A8380" s="28" t="n">
        <v>221</v>
      </c>
      <c r="B8380" s="29" t="n">
        <v>45138</v>
      </c>
      <c r="C8380" s="28" t="n">
        <v>11947.11</v>
      </c>
      <c r="D8380" s="28" t="n">
        <v>1370</v>
      </c>
      <c r="E8380" s="28" t="s">
        <v>380</v>
      </c>
    </row>
    <row r="8381" customFormat="false" ht="15" hidden="false" customHeight="false" outlineLevel="0" collapsed="false">
      <c r="A8381" s="28" t="n">
        <v>221</v>
      </c>
      <c r="B8381" s="29" t="n">
        <v>45169</v>
      </c>
      <c r="C8381" s="28" t="n">
        <v>13251.34</v>
      </c>
      <c r="D8381" s="28" t="n">
        <v>1370</v>
      </c>
      <c r="E8381" s="28" t="s">
        <v>380</v>
      </c>
    </row>
    <row r="8382" customFormat="false" ht="15" hidden="false" customHeight="false" outlineLevel="0" collapsed="false">
      <c r="A8382" s="28" t="n">
        <v>221</v>
      </c>
      <c r="B8382" s="29" t="n">
        <v>45199</v>
      </c>
      <c r="C8382" s="28" t="n">
        <v>14371.61</v>
      </c>
      <c r="D8382" s="28" t="n">
        <v>1370</v>
      </c>
      <c r="E8382" s="28" t="s">
        <v>380</v>
      </c>
    </row>
    <row r="8383" customFormat="false" ht="15" hidden="false" customHeight="false" outlineLevel="0" collapsed="false">
      <c r="A8383" s="28" t="n">
        <v>221</v>
      </c>
      <c r="B8383" s="29" t="n">
        <v>45230</v>
      </c>
      <c r="C8383" s="28" t="n">
        <v>15622.34</v>
      </c>
      <c r="D8383" s="28" t="n">
        <v>1370</v>
      </c>
      <c r="E8383" s="28" t="s">
        <v>380</v>
      </c>
    </row>
    <row r="8384" customFormat="false" ht="15" hidden="false" customHeight="false" outlineLevel="0" collapsed="false">
      <c r="A8384" s="28" t="n">
        <v>221</v>
      </c>
      <c r="B8384" s="29" t="n">
        <v>45260</v>
      </c>
      <c r="C8384" s="28" t="n">
        <v>16683.65</v>
      </c>
      <c r="D8384" s="28" t="n">
        <v>1370</v>
      </c>
      <c r="E8384" s="28" t="s">
        <v>380</v>
      </c>
    </row>
    <row r="8385" customFormat="false" ht="15" hidden="false" customHeight="false" outlineLevel="0" collapsed="false">
      <c r="A8385" s="28" t="n">
        <v>221</v>
      </c>
      <c r="B8385" s="29" t="n">
        <v>45291</v>
      </c>
      <c r="C8385" s="28" t="n">
        <v>17842.71</v>
      </c>
      <c r="D8385" s="28" t="n">
        <v>1370</v>
      </c>
      <c r="E8385" s="28" t="s">
        <v>380</v>
      </c>
    </row>
    <row r="8386" customFormat="false" ht="15" hidden="false" customHeight="false" outlineLevel="0" collapsed="false">
      <c r="A8386" s="28" t="n">
        <v>221</v>
      </c>
      <c r="B8386" s="29" t="n">
        <v>45322</v>
      </c>
      <c r="C8386" s="28" t="n">
        <v>18923.67</v>
      </c>
      <c r="D8386" s="28" t="n">
        <v>1370</v>
      </c>
      <c r="E8386" s="28" t="s">
        <v>380</v>
      </c>
    </row>
    <row r="8387" customFormat="false" ht="15" hidden="false" customHeight="false" outlineLevel="0" collapsed="false">
      <c r="A8387" s="28" t="n">
        <v>221</v>
      </c>
      <c r="B8387" s="29" t="n">
        <v>45351</v>
      </c>
      <c r="C8387" s="28" t="n">
        <v>19357.13</v>
      </c>
      <c r="D8387" s="28" t="n">
        <v>672.04</v>
      </c>
      <c r="E8387" s="28" t="s">
        <v>381</v>
      </c>
    </row>
    <row r="8388" customFormat="false" ht="15" hidden="false" customHeight="false" outlineLevel="0" collapsed="false">
      <c r="A8388" s="28" t="n">
        <v>221</v>
      </c>
      <c r="B8388" s="29" t="n">
        <v>45382</v>
      </c>
      <c r="C8388" s="28" t="n">
        <v>20657.91</v>
      </c>
      <c r="D8388" s="28" t="n">
        <v>1370</v>
      </c>
      <c r="E8388" s="28" t="s">
        <v>380</v>
      </c>
    </row>
    <row r="8389" customFormat="false" ht="15" hidden="false" customHeight="false" outlineLevel="0" collapsed="false">
      <c r="A8389" s="28" t="n">
        <v>221</v>
      </c>
      <c r="B8389" s="29" t="n">
        <v>45412</v>
      </c>
      <c r="C8389" s="28" t="n">
        <v>22025.56</v>
      </c>
      <c r="D8389" s="28" t="n">
        <v>1370</v>
      </c>
      <c r="E8389" s="28" t="s">
        <v>380</v>
      </c>
    </row>
    <row r="8390" customFormat="false" ht="15" hidden="false" customHeight="false" outlineLevel="0" collapsed="false">
      <c r="A8390" s="28" t="n">
        <v>221</v>
      </c>
      <c r="B8390" s="29" t="n">
        <v>45443</v>
      </c>
      <c r="C8390" s="28" t="n">
        <v>23328.86</v>
      </c>
      <c r="D8390" s="28" t="n">
        <v>1370</v>
      </c>
      <c r="E8390" s="28" t="s">
        <v>380</v>
      </c>
    </row>
    <row r="8391" customFormat="false" ht="15" hidden="false" customHeight="false" outlineLevel="0" collapsed="false">
      <c r="A8391" s="28" t="n">
        <v>221</v>
      </c>
      <c r="B8391" s="29" t="n">
        <v>45473</v>
      </c>
      <c r="C8391" s="28" t="n">
        <v>24654.44</v>
      </c>
      <c r="D8391" s="28" t="n">
        <v>1370</v>
      </c>
      <c r="E8391" s="28" t="s">
        <v>380</v>
      </c>
    </row>
    <row r="8392" customFormat="false" ht="15" hidden="false" customHeight="false" outlineLevel="0" collapsed="false">
      <c r="A8392" s="28" t="n">
        <v>221</v>
      </c>
      <c r="B8392" s="29" t="n">
        <v>45504</v>
      </c>
      <c r="C8392" s="28" t="n">
        <v>26006.78</v>
      </c>
      <c r="D8392" s="28" t="n">
        <v>1370</v>
      </c>
      <c r="E8392" s="28" t="s">
        <v>380</v>
      </c>
    </row>
    <row r="8393" customFormat="false" ht="15" hidden="false" customHeight="false" outlineLevel="0" collapsed="false">
      <c r="A8393" s="28" t="n">
        <v>221</v>
      </c>
      <c r="B8393" s="29" t="n">
        <v>45535</v>
      </c>
      <c r="C8393" s="28" t="n">
        <v>27005.99</v>
      </c>
      <c r="D8393" s="28" t="n">
        <v>1370</v>
      </c>
      <c r="E8393" s="28" t="s">
        <v>380</v>
      </c>
    </row>
    <row r="8394" customFormat="false" ht="15" hidden="false" customHeight="false" outlineLevel="0" collapsed="false">
      <c r="A8394" s="28" t="n">
        <v>221</v>
      </c>
      <c r="B8394" s="29" t="n">
        <v>45565</v>
      </c>
      <c r="C8394" s="28" t="n">
        <v>28087.53</v>
      </c>
      <c r="D8394" s="28" t="n">
        <v>62.12</v>
      </c>
      <c r="E8394" s="28" t="s">
        <v>381</v>
      </c>
    </row>
    <row r="8395" customFormat="false" ht="15" hidden="false" customHeight="false" outlineLevel="0" collapsed="false">
      <c r="A8395" s="28" t="n">
        <v>221</v>
      </c>
      <c r="B8395" s="29" t="n">
        <v>45596</v>
      </c>
      <c r="C8395" s="28" t="n">
        <v>29054.88</v>
      </c>
      <c r="D8395" s="28" t="n">
        <v>346.37</v>
      </c>
      <c r="E8395" s="28" t="s">
        <v>381</v>
      </c>
    </row>
    <row r="8396" customFormat="false" ht="15" hidden="false" customHeight="false" outlineLevel="0" collapsed="false">
      <c r="A8396" s="28" t="n">
        <v>221</v>
      </c>
      <c r="B8396" s="29" t="n">
        <v>45626</v>
      </c>
      <c r="C8396" s="28" t="n">
        <v>30210.92</v>
      </c>
      <c r="D8396" s="28" t="n">
        <v>1370</v>
      </c>
      <c r="E8396" s="28" t="s">
        <v>380</v>
      </c>
    </row>
    <row r="8397" customFormat="false" ht="15" hidden="false" customHeight="false" outlineLevel="0" collapsed="false">
      <c r="A8397" s="28" t="n">
        <v>221</v>
      </c>
      <c r="B8397" s="29" t="n">
        <v>45657</v>
      </c>
      <c r="C8397" s="28" t="n">
        <v>31324.36</v>
      </c>
      <c r="D8397" s="28" t="n">
        <v>1370</v>
      </c>
      <c r="E8397" s="28" t="s">
        <v>380</v>
      </c>
    </row>
    <row r="8398" customFormat="false" ht="15" hidden="false" customHeight="false" outlineLevel="0" collapsed="false">
      <c r="A8398" s="28" t="n">
        <v>221</v>
      </c>
      <c r="B8398" s="29" t="n">
        <v>45688</v>
      </c>
      <c r="C8398" s="28" t="n">
        <v>32410.35</v>
      </c>
      <c r="D8398" s="28" t="n">
        <v>1370</v>
      </c>
      <c r="E8398" s="28" t="s">
        <v>380</v>
      </c>
    </row>
    <row r="8399" customFormat="false" ht="15" hidden="false" customHeight="false" outlineLevel="0" collapsed="false">
      <c r="A8399" s="28" t="n">
        <v>221</v>
      </c>
      <c r="B8399" s="29" t="n">
        <v>45716</v>
      </c>
      <c r="C8399" s="28" t="n">
        <v>33703.65</v>
      </c>
      <c r="D8399" s="28" t="n">
        <v>1370</v>
      </c>
      <c r="E8399" s="28" t="s">
        <v>380</v>
      </c>
    </row>
    <row r="8400" customFormat="false" ht="15" hidden="false" customHeight="false" outlineLevel="0" collapsed="false">
      <c r="A8400" s="28" t="n">
        <v>221</v>
      </c>
      <c r="B8400" s="29" t="n">
        <v>45747</v>
      </c>
      <c r="C8400" s="28" t="n">
        <v>35022.43</v>
      </c>
      <c r="D8400" s="28" t="n">
        <v>1370</v>
      </c>
      <c r="E8400" s="28" t="s">
        <v>380</v>
      </c>
    </row>
    <row r="8401" customFormat="false" ht="15" hidden="false" customHeight="false" outlineLevel="0" collapsed="false">
      <c r="A8401" s="28" t="n">
        <v>221</v>
      </c>
      <c r="B8401" s="29" t="n">
        <v>45777</v>
      </c>
      <c r="C8401" s="28" t="n">
        <v>36204.58</v>
      </c>
      <c r="D8401" s="28" t="n">
        <v>1370</v>
      </c>
      <c r="E8401" s="28" t="s">
        <v>380</v>
      </c>
    </row>
    <row r="8402" customFormat="false" ht="15" hidden="false" customHeight="false" outlineLevel="0" collapsed="false">
      <c r="A8402" s="28" t="n">
        <v>221</v>
      </c>
      <c r="B8402" s="29" t="n">
        <v>45808</v>
      </c>
      <c r="C8402" s="28" t="n">
        <v>37184.37</v>
      </c>
      <c r="D8402" s="28" t="n">
        <v>1370</v>
      </c>
      <c r="E8402" s="28" t="s">
        <v>380</v>
      </c>
    </row>
    <row r="8403" customFormat="false" ht="15" hidden="false" customHeight="false" outlineLevel="0" collapsed="false">
      <c r="A8403" s="28" t="n">
        <v>221</v>
      </c>
      <c r="B8403" s="29" t="n">
        <v>45838</v>
      </c>
      <c r="C8403" s="28" t="n">
        <v>36809.07</v>
      </c>
      <c r="D8403" s="28" t="n">
        <v>0</v>
      </c>
      <c r="E8403" s="28" t="s">
        <v>379</v>
      </c>
    </row>
    <row r="8404" customFormat="false" ht="15" hidden="false" customHeight="false" outlineLevel="0" collapsed="false">
      <c r="A8404" s="28" t="n">
        <v>221</v>
      </c>
      <c r="B8404" s="29" t="n">
        <v>45869</v>
      </c>
      <c r="C8404" s="28" t="n">
        <v>38066.82</v>
      </c>
      <c r="D8404" s="28" t="n">
        <v>1370</v>
      </c>
      <c r="E8404" s="28" t="s">
        <v>380</v>
      </c>
    </row>
    <row r="8405" customFormat="false" ht="15" hidden="false" customHeight="false" outlineLevel="0" collapsed="false">
      <c r="A8405" s="28" t="n">
        <v>221</v>
      </c>
      <c r="B8405" s="29" t="n">
        <v>45900</v>
      </c>
      <c r="C8405" s="28" t="n">
        <v>39385.96</v>
      </c>
      <c r="D8405" s="28" t="n">
        <v>1370</v>
      </c>
      <c r="E8405" s="28" t="s">
        <v>380</v>
      </c>
    </row>
    <row r="8406" customFormat="false" ht="15" hidden="false" customHeight="false" outlineLevel="0" collapsed="false">
      <c r="A8406" s="28" t="n">
        <v>221</v>
      </c>
      <c r="B8406" s="29" t="n">
        <v>45930</v>
      </c>
      <c r="C8406" s="28" t="n">
        <v>39547.49</v>
      </c>
      <c r="D8406" s="28" t="n">
        <v>488.65</v>
      </c>
      <c r="E8406" s="28" t="s">
        <v>381</v>
      </c>
    </row>
    <row r="8407" customFormat="false" ht="15" hidden="false" customHeight="false" outlineLevel="0" collapsed="false">
      <c r="A8407" s="28" t="n">
        <v>221</v>
      </c>
      <c r="B8407" s="29" t="n">
        <v>45961</v>
      </c>
      <c r="C8407" s="28" t="n">
        <v>40687.43</v>
      </c>
      <c r="D8407" s="28" t="n">
        <v>1370</v>
      </c>
      <c r="E8407" s="28" t="s">
        <v>380</v>
      </c>
    </row>
    <row r="8408" customFormat="false" ht="15" hidden="false" customHeight="false" outlineLevel="0" collapsed="false">
      <c r="A8408" s="28" t="n">
        <v>221</v>
      </c>
      <c r="B8408" s="29" t="n">
        <v>45991</v>
      </c>
      <c r="C8408" s="28" t="n">
        <v>42018.34</v>
      </c>
      <c r="D8408" s="28" t="n">
        <v>1370</v>
      </c>
      <c r="E8408" s="28" t="s">
        <v>380</v>
      </c>
    </row>
    <row r="8409" customFormat="false" ht="15" hidden="false" customHeight="false" outlineLevel="0" collapsed="false">
      <c r="A8409" s="28" t="n">
        <v>221</v>
      </c>
      <c r="B8409" s="29" t="n">
        <v>46022</v>
      </c>
      <c r="C8409" s="28" t="n">
        <v>43175.7</v>
      </c>
      <c r="D8409" s="28" t="n">
        <v>1370</v>
      </c>
      <c r="E8409" s="28" t="s">
        <v>380</v>
      </c>
    </row>
    <row r="8410" customFormat="false" ht="15" hidden="false" customHeight="false" outlineLevel="0" collapsed="false">
      <c r="A8410" s="28" t="n">
        <v>221</v>
      </c>
      <c r="B8410" s="29" t="n">
        <v>46053</v>
      </c>
      <c r="C8410" s="28" t="n">
        <v>43451.17</v>
      </c>
      <c r="D8410" s="28" t="n">
        <v>423.14</v>
      </c>
      <c r="E8410" s="28" t="s">
        <v>381</v>
      </c>
    </row>
    <row r="8411" customFormat="false" ht="15" hidden="false" customHeight="false" outlineLevel="0" collapsed="false">
      <c r="A8411" s="28" t="n">
        <v>221</v>
      </c>
      <c r="B8411" s="29" t="n">
        <v>46081</v>
      </c>
      <c r="C8411" s="28" t="n">
        <v>44020.49</v>
      </c>
      <c r="D8411" s="28" t="n">
        <v>639.53</v>
      </c>
      <c r="E8411" s="28" t="s">
        <v>381</v>
      </c>
    </row>
    <row r="8412" customFormat="false" ht="15" hidden="false" customHeight="false" outlineLevel="0" collapsed="false">
      <c r="A8412" s="28" t="n">
        <v>221</v>
      </c>
      <c r="B8412" s="29" t="n">
        <v>46112</v>
      </c>
      <c r="C8412" s="28" t="n">
        <v>43901.37</v>
      </c>
      <c r="D8412" s="28" t="n">
        <v>0</v>
      </c>
      <c r="E8412" s="28" t="s">
        <v>379</v>
      </c>
    </row>
    <row r="8413" customFormat="false" ht="15" hidden="false" customHeight="false" outlineLevel="0" collapsed="false">
      <c r="A8413" s="28" t="n">
        <v>221</v>
      </c>
      <c r="B8413" s="29" t="n">
        <v>46142</v>
      </c>
      <c r="C8413" s="28" t="n">
        <v>44887.46</v>
      </c>
      <c r="D8413" s="28" t="n">
        <v>1370</v>
      </c>
      <c r="E8413" s="28" t="s">
        <v>380</v>
      </c>
    </row>
    <row r="8414" customFormat="false" ht="15" hidden="false" customHeight="false" outlineLevel="0" collapsed="false">
      <c r="A8414" s="28" t="n">
        <v>221</v>
      </c>
      <c r="B8414" s="29" t="n">
        <v>46173</v>
      </c>
      <c r="C8414" s="28" t="n">
        <v>44588.55</v>
      </c>
      <c r="D8414" s="28" t="n">
        <v>0</v>
      </c>
      <c r="E8414" s="28" t="s">
        <v>379</v>
      </c>
    </row>
    <row r="8415" customFormat="false" ht="15" hidden="false" customHeight="false" outlineLevel="0" collapsed="false">
      <c r="A8415" s="28" t="n">
        <v>221</v>
      </c>
      <c r="B8415" s="29" t="n">
        <v>46203</v>
      </c>
      <c r="C8415" s="28" t="n">
        <v>45659.95</v>
      </c>
      <c r="D8415" s="28" t="n">
        <v>1370</v>
      </c>
      <c r="E8415" s="28" t="s">
        <v>380</v>
      </c>
    </row>
    <row r="8416" customFormat="false" ht="15" hidden="false" customHeight="false" outlineLevel="0" collapsed="false">
      <c r="A8416" s="28" t="n">
        <v>221</v>
      </c>
      <c r="B8416" s="29" t="n">
        <v>46234</v>
      </c>
      <c r="C8416" s="28" t="n">
        <v>46926.46</v>
      </c>
      <c r="D8416" s="28" t="n">
        <v>1370</v>
      </c>
      <c r="E8416" s="28" t="s">
        <v>380</v>
      </c>
    </row>
    <row r="8417" customFormat="false" ht="15" hidden="false" customHeight="false" outlineLevel="0" collapsed="false">
      <c r="A8417" s="28" t="n">
        <v>221</v>
      </c>
      <c r="B8417" s="29" t="n">
        <v>46265</v>
      </c>
      <c r="C8417" s="28" t="n">
        <v>48134.91</v>
      </c>
      <c r="D8417" s="28" t="n">
        <v>1370</v>
      </c>
      <c r="E8417" s="28" t="s">
        <v>380</v>
      </c>
    </row>
    <row r="8418" customFormat="false" ht="15" hidden="false" customHeight="false" outlineLevel="0" collapsed="false">
      <c r="A8418" s="28" t="n">
        <v>222</v>
      </c>
      <c r="B8418" s="29" t="n">
        <v>44957</v>
      </c>
      <c r="C8418" s="28" t="n">
        <v>13992.66</v>
      </c>
      <c r="D8418" s="28" t="n">
        <v>1650</v>
      </c>
      <c r="E8418" s="28" t="s">
        <v>380</v>
      </c>
    </row>
    <row r="8419" customFormat="false" ht="15" hidden="false" customHeight="false" outlineLevel="0" collapsed="false">
      <c r="A8419" s="28" t="n">
        <v>222</v>
      </c>
      <c r="B8419" s="29" t="n">
        <v>44985</v>
      </c>
      <c r="C8419" s="28" t="n">
        <v>15150.14</v>
      </c>
      <c r="D8419" s="28" t="n">
        <v>1650</v>
      </c>
      <c r="E8419" s="28" t="s">
        <v>380</v>
      </c>
    </row>
    <row r="8420" customFormat="false" ht="15" hidden="false" customHeight="false" outlineLevel="0" collapsed="false">
      <c r="A8420" s="28" t="n">
        <v>222</v>
      </c>
      <c r="B8420" s="29" t="n">
        <v>45016</v>
      </c>
      <c r="C8420" s="28" t="n">
        <v>16336.18</v>
      </c>
      <c r="D8420" s="28" t="n">
        <v>1650</v>
      </c>
      <c r="E8420" s="28" t="s">
        <v>380</v>
      </c>
    </row>
    <row r="8421" customFormat="false" ht="15" hidden="false" customHeight="false" outlineLevel="0" collapsed="false">
      <c r="A8421" s="28" t="n">
        <v>222</v>
      </c>
      <c r="B8421" s="29" t="n">
        <v>45046</v>
      </c>
      <c r="C8421" s="28" t="n">
        <v>15900.01</v>
      </c>
      <c r="D8421" s="28" t="n">
        <v>0</v>
      </c>
      <c r="E8421" s="28" t="s">
        <v>379</v>
      </c>
    </row>
    <row r="8422" customFormat="false" ht="15" hidden="false" customHeight="false" outlineLevel="0" collapsed="false">
      <c r="A8422" s="28" t="n">
        <v>222</v>
      </c>
      <c r="B8422" s="29" t="n">
        <v>45077</v>
      </c>
      <c r="C8422" s="28" t="n">
        <v>17284.25</v>
      </c>
      <c r="D8422" s="28" t="n">
        <v>1650</v>
      </c>
      <c r="E8422" s="28" t="s">
        <v>380</v>
      </c>
    </row>
    <row r="8423" customFormat="false" ht="15" hidden="false" customHeight="false" outlineLevel="0" collapsed="false">
      <c r="A8423" s="28" t="n">
        <v>222</v>
      </c>
      <c r="B8423" s="29" t="n">
        <v>45107</v>
      </c>
      <c r="C8423" s="28" t="n">
        <v>18914.77</v>
      </c>
      <c r="D8423" s="28" t="n">
        <v>1650</v>
      </c>
      <c r="E8423" s="28" t="s">
        <v>380</v>
      </c>
    </row>
    <row r="8424" customFormat="false" ht="15" hidden="false" customHeight="false" outlineLevel="0" collapsed="false">
      <c r="A8424" s="28" t="n">
        <v>222</v>
      </c>
      <c r="B8424" s="29" t="n">
        <v>45138</v>
      </c>
      <c r="C8424" s="28" t="n">
        <v>20374.26</v>
      </c>
      <c r="D8424" s="28" t="n">
        <v>1650</v>
      </c>
      <c r="E8424" s="28" t="s">
        <v>380</v>
      </c>
    </row>
    <row r="8425" customFormat="false" ht="15" hidden="false" customHeight="false" outlineLevel="0" collapsed="false">
      <c r="A8425" s="28" t="n">
        <v>222</v>
      </c>
      <c r="B8425" s="29" t="n">
        <v>45169</v>
      </c>
      <c r="C8425" s="28" t="n">
        <v>21957.63</v>
      </c>
      <c r="D8425" s="28" t="n">
        <v>1650</v>
      </c>
      <c r="E8425" s="28" t="s">
        <v>380</v>
      </c>
    </row>
    <row r="8426" customFormat="false" ht="15" hidden="false" customHeight="false" outlineLevel="0" collapsed="false">
      <c r="A8426" s="28" t="n">
        <v>222</v>
      </c>
      <c r="B8426" s="29" t="n">
        <v>45199</v>
      </c>
      <c r="C8426" s="28" t="n">
        <v>21959.44</v>
      </c>
      <c r="D8426" s="28" t="n">
        <v>493.27</v>
      </c>
      <c r="E8426" s="28" t="s">
        <v>381</v>
      </c>
    </row>
    <row r="8427" customFormat="false" ht="15" hidden="false" customHeight="false" outlineLevel="0" collapsed="false">
      <c r="A8427" s="28" t="n">
        <v>222</v>
      </c>
      <c r="B8427" s="29" t="n">
        <v>45230</v>
      </c>
      <c r="C8427" s="28" t="n">
        <v>22462.61</v>
      </c>
      <c r="D8427" s="28" t="n">
        <v>875.06</v>
      </c>
      <c r="E8427" s="28" t="s">
        <v>381</v>
      </c>
    </row>
    <row r="8428" customFormat="false" ht="15" hidden="false" customHeight="false" outlineLevel="0" collapsed="false">
      <c r="A8428" s="28" t="n">
        <v>222</v>
      </c>
      <c r="B8428" s="29" t="n">
        <v>45260</v>
      </c>
      <c r="C8428" s="28" t="n">
        <v>23763.1</v>
      </c>
      <c r="D8428" s="28" t="n">
        <v>1650</v>
      </c>
      <c r="E8428" s="28" t="s">
        <v>380</v>
      </c>
    </row>
    <row r="8429" customFormat="false" ht="15" hidden="false" customHeight="false" outlineLevel="0" collapsed="false">
      <c r="A8429" s="28" t="n">
        <v>222</v>
      </c>
      <c r="B8429" s="29" t="n">
        <v>45291</v>
      </c>
      <c r="C8429" s="28" t="n">
        <v>24227.04</v>
      </c>
      <c r="D8429" s="28" t="n">
        <v>914.37</v>
      </c>
      <c r="E8429" s="28" t="s">
        <v>381</v>
      </c>
    </row>
    <row r="8430" customFormat="false" ht="15" hidden="false" customHeight="false" outlineLevel="0" collapsed="false">
      <c r="A8430" s="28" t="n">
        <v>222</v>
      </c>
      <c r="B8430" s="29" t="n">
        <v>45322</v>
      </c>
      <c r="C8430" s="28" t="n">
        <v>25396.23</v>
      </c>
      <c r="D8430" s="28" t="n">
        <v>1650</v>
      </c>
      <c r="E8430" s="28" t="s">
        <v>380</v>
      </c>
    </row>
    <row r="8431" customFormat="false" ht="15" hidden="false" customHeight="false" outlineLevel="0" collapsed="false">
      <c r="A8431" s="28" t="n">
        <v>222</v>
      </c>
      <c r="B8431" s="29" t="n">
        <v>45351</v>
      </c>
      <c r="C8431" s="28" t="n">
        <v>26602.86</v>
      </c>
      <c r="D8431" s="28" t="n">
        <v>1650</v>
      </c>
      <c r="E8431" s="28" t="s">
        <v>380</v>
      </c>
    </row>
    <row r="8432" customFormat="false" ht="15" hidden="false" customHeight="false" outlineLevel="0" collapsed="false">
      <c r="A8432" s="28" t="n">
        <v>222</v>
      </c>
      <c r="B8432" s="29" t="n">
        <v>45382</v>
      </c>
      <c r="C8432" s="28" t="n">
        <v>27825.55</v>
      </c>
      <c r="D8432" s="28" t="n">
        <v>1650</v>
      </c>
      <c r="E8432" s="28" t="s">
        <v>380</v>
      </c>
    </row>
    <row r="8433" customFormat="false" ht="15" hidden="false" customHeight="false" outlineLevel="0" collapsed="false">
      <c r="A8433" s="28" t="n">
        <v>222</v>
      </c>
      <c r="B8433" s="29" t="n">
        <v>45412</v>
      </c>
      <c r="C8433" s="28" t="n">
        <v>29253.38</v>
      </c>
      <c r="D8433" s="28" t="n">
        <v>1650</v>
      </c>
      <c r="E8433" s="28" t="s">
        <v>380</v>
      </c>
    </row>
    <row r="8434" customFormat="false" ht="15" hidden="false" customHeight="false" outlineLevel="0" collapsed="false">
      <c r="A8434" s="28" t="n">
        <v>222</v>
      </c>
      <c r="B8434" s="29" t="n">
        <v>45443</v>
      </c>
      <c r="C8434" s="28" t="n">
        <v>30510.6</v>
      </c>
      <c r="D8434" s="28" t="n">
        <v>1650</v>
      </c>
      <c r="E8434" s="28" t="s">
        <v>380</v>
      </c>
    </row>
    <row r="8435" customFormat="false" ht="15" hidden="false" customHeight="false" outlineLevel="0" collapsed="false">
      <c r="A8435" s="28" t="n">
        <v>222</v>
      </c>
      <c r="B8435" s="29" t="n">
        <v>45473</v>
      </c>
      <c r="C8435" s="28" t="n">
        <v>30763.96</v>
      </c>
      <c r="D8435" s="28" t="n">
        <v>372.7</v>
      </c>
      <c r="E8435" s="28" t="s">
        <v>381</v>
      </c>
    </row>
    <row r="8436" customFormat="false" ht="15" hidden="false" customHeight="false" outlineLevel="0" collapsed="false">
      <c r="A8436" s="28" t="n">
        <v>222</v>
      </c>
      <c r="B8436" s="29" t="n">
        <v>45504</v>
      </c>
      <c r="C8436" s="28" t="n">
        <v>32396.24</v>
      </c>
      <c r="D8436" s="28" t="n">
        <v>1650</v>
      </c>
      <c r="E8436" s="28" t="s">
        <v>380</v>
      </c>
    </row>
    <row r="8437" customFormat="false" ht="15" hidden="false" customHeight="false" outlineLevel="0" collapsed="false">
      <c r="A8437" s="28" t="n">
        <v>222</v>
      </c>
      <c r="B8437" s="29" t="n">
        <v>45535</v>
      </c>
      <c r="C8437" s="28" t="n">
        <v>33623.28</v>
      </c>
      <c r="D8437" s="28" t="n">
        <v>1650</v>
      </c>
      <c r="E8437" s="28" t="s">
        <v>380</v>
      </c>
    </row>
    <row r="8438" customFormat="false" ht="15" hidden="false" customHeight="false" outlineLevel="0" collapsed="false">
      <c r="A8438" s="28" t="n">
        <v>222</v>
      </c>
      <c r="B8438" s="29" t="n">
        <v>45565</v>
      </c>
      <c r="C8438" s="28" t="n">
        <v>34940.04</v>
      </c>
      <c r="D8438" s="28" t="n">
        <v>1650</v>
      </c>
      <c r="E8438" s="28" t="s">
        <v>380</v>
      </c>
    </row>
    <row r="8439" customFormat="false" ht="15" hidden="false" customHeight="false" outlineLevel="0" collapsed="false">
      <c r="A8439" s="28" t="n">
        <v>222</v>
      </c>
      <c r="B8439" s="29" t="n">
        <v>45596</v>
      </c>
      <c r="C8439" s="28" t="n">
        <v>36293.86</v>
      </c>
      <c r="D8439" s="28" t="n">
        <v>1650</v>
      </c>
      <c r="E8439" s="28" t="s">
        <v>380</v>
      </c>
    </row>
    <row r="8440" customFormat="false" ht="15" hidden="false" customHeight="false" outlineLevel="0" collapsed="false">
      <c r="A8440" s="28" t="n">
        <v>222</v>
      </c>
      <c r="B8440" s="29" t="n">
        <v>45626</v>
      </c>
      <c r="C8440" s="28" t="n">
        <v>37349.65</v>
      </c>
      <c r="D8440" s="28" t="n">
        <v>1127.39</v>
      </c>
      <c r="E8440" s="28" t="s">
        <v>381</v>
      </c>
    </row>
    <row r="8441" customFormat="false" ht="15" hidden="false" customHeight="false" outlineLevel="0" collapsed="false">
      <c r="A8441" s="28" t="n">
        <v>222</v>
      </c>
      <c r="B8441" s="29" t="n">
        <v>45657</v>
      </c>
      <c r="C8441" s="28" t="n">
        <v>38601.51</v>
      </c>
      <c r="D8441" s="28" t="n">
        <v>1650</v>
      </c>
      <c r="E8441" s="28" t="s">
        <v>380</v>
      </c>
    </row>
    <row r="8442" customFormat="false" ht="15" hidden="false" customHeight="false" outlineLevel="0" collapsed="false">
      <c r="A8442" s="28" t="n">
        <v>222</v>
      </c>
      <c r="B8442" s="29" t="n">
        <v>45688</v>
      </c>
      <c r="C8442" s="28" t="n">
        <v>40114.64</v>
      </c>
      <c r="D8442" s="28" t="n">
        <v>1650</v>
      </c>
      <c r="E8442" s="28" t="s">
        <v>380</v>
      </c>
    </row>
    <row r="8443" customFormat="false" ht="15" hidden="false" customHeight="false" outlineLevel="0" collapsed="false">
      <c r="A8443" s="28" t="n">
        <v>222</v>
      </c>
      <c r="B8443" s="29" t="n">
        <v>45716</v>
      </c>
      <c r="C8443" s="28" t="n">
        <v>41621.42</v>
      </c>
      <c r="D8443" s="28" t="n">
        <v>1650</v>
      </c>
      <c r="E8443" s="28" t="s">
        <v>380</v>
      </c>
    </row>
    <row r="8444" customFormat="false" ht="15" hidden="false" customHeight="false" outlineLevel="0" collapsed="false">
      <c r="A8444" s="28" t="n">
        <v>222</v>
      </c>
      <c r="B8444" s="29" t="n">
        <v>45747</v>
      </c>
      <c r="C8444" s="28" t="n">
        <v>42902.67</v>
      </c>
      <c r="D8444" s="28" t="n">
        <v>1650</v>
      </c>
      <c r="E8444" s="28" t="s">
        <v>380</v>
      </c>
    </row>
    <row r="8445" customFormat="false" ht="15" hidden="false" customHeight="false" outlineLevel="0" collapsed="false">
      <c r="A8445" s="28" t="n">
        <v>222</v>
      </c>
      <c r="B8445" s="29" t="n">
        <v>45777</v>
      </c>
      <c r="C8445" s="28" t="n">
        <v>44289.4</v>
      </c>
      <c r="D8445" s="28" t="n">
        <v>1650</v>
      </c>
      <c r="E8445" s="28" t="s">
        <v>380</v>
      </c>
    </row>
    <row r="8446" customFormat="false" ht="15" hidden="false" customHeight="false" outlineLevel="0" collapsed="false">
      <c r="A8446" s="28" t="n">
        <v>222</v>
      </c>
      <c r="B8446" s="29" t="n">
        <v>45808</v>
      </c>
      <c r="C8446" s="28" t="n">
        <v>45645.6</v>
      </c>
      <c r="D8446" s="28" t="n">
        <v>1650</v>
      </c>
      <c r="E8446" s="28" t="s">
        <v>380</v>
      </c>
    </row>
    <row r="8447" customFormat="false" ht="15" hidden="false" customHeight="false" outlineLevel="0" collapsed="false">
      <c r="A8447" s="28" t="n">
        <v>222</v>
      </c>
      <c r="B8447" s="29" t="n">
        <v>45838</v>
      </c>
      <c r="C8447" s="28" t="n">
        <v>46877.82</v>
      </c>
      <c r="D8447" s="28" t="n">
        <v>1650</v>
      </c>
      <c r="E8447" s="28" t="s">
        <v>380</v>
      </c>
    </row>
    <row r="8448" customFormat="false" ht="15" hidden="false" customHeight="false" outlineLevel="0" collapsed="false">
      <c r="A8448" s="28" t="n">
        <v>222</v>
      </c>
      <c r="B8448" s="29" t="n">
        <v>45869</v>
      </c>
      <c r="C8448" s="28" t="n">
        <v>48055.84</v>
      </c>
      <c r="D8448" s="28" t="n">
        <v>1650</v>
      </c>
      <c r="E8448" s="28" t="s">
        <v>380</v>
      </c>
    </row>
    <row r="8449" customFormat="false" ht="15" hidden="false" customHeight="false" outlineLevel="0" collapsed="false">
      <c r="A8449" s="28" t="n">
        <v>222</v>
      </c>
      <c r="B8449" s="29" t="n">
        <v>45900</v>
      </c>
      <c r="C8449" s="28" t="n">
        <v>49590.04</v>
      </c>
      <c r="D8449" s="28" t="n">
        <v>1650</v>
      </c>
      <c r="E8449" s="28" t="s">
        <v>380</v>
      </c>
    </row>
    <row r="8450" customFormat="false" ht="15" hidden="false" customHeight="false" outlineLevel="0" collapsed="false">
      <c r="A8450" s="28" t="n">
        <v>222</v>
      </c>
      <c r="B8450" s="29" t="n">
        <v>45930</v>
      </c>
      <c r="C8450" s="28" t="n">
        <v>50893.88</v>
      </c>
      <c r="D8450" s="28" t="n">
        <v>1650</v>
      </c>
      <c r="E8450" s="28" t="s">
        <v>380</v>
      </c>
    </row>
    <row r="8451" customFormat="false" ht="15" hidden="false" customHeight="false" outlineLevel="0" collapsed="false">
      <c r="A8451" s="28" t="n">
        <v>222</v>
      </c>
      <c r="B8451" s="29" t="n">
        <v>45961</v>
      </c>
      <c r="C8451" s="28" t="n">
        <v>52218.39</v>
      </c>
      <c r="D8451" s="28" t="n">
        <v>1650</v>
      </c>
      <c r="E8451" s="28" t="s">
        <v>380</v>
      </c>
    </row>
    <row r="8452" customFormat="false" ht="15" hidden="false" customHeight="false" outlineLevel="0" collapsed="false">
      <c r="A8452" s="28" t="n">
        <v>222</v>
      </c>
      <c r="B8452" s="29" t="n">
        <v>45991</v>
      </c>
      <c r="C8452" s="28" t="n">
        <v>53784.61</v>
      </c>
      <c r="D8452" s="28" t="n">
        <v>1650</v>
      </c>
      <c r="E8452" s="28" t="s">
        <v>380</v>
      </c>
    </row>
    <row r="8453" customFormat="false" ht="15" hidden="false" customHeight="false" outlineLevel="0" collapsed="false">
      <c r="A8453" s="28" t="n">
        <v>222</v>
      </c>
      <c r="B8453" s="29" t="n">
        <v>46022</v>
      </c>
      <c r="C8453" s="28" t="n">
        <v>54140.89</v>
      </c>
      <c r="D8453" s="28" t="n">
        <v>805.66</v>
      </c>
      <c r="E8453" s="28" t="s">
        <v>381</v>
      </c>
    </row>
    <row r="8454" customFormat="false" ht="15" hidden="false" customHeight="false" outlineLevel="0" collapsed="false">
      <c r="A8454" s="28" t="n">
        <v>222</v>
      </c>
      <c r="B8454" s="29" t="n">
        <v>46053</v>
      </c>
      <c r="C8454" s="28" t="n">
        <v>55310.62</v>
      </c>
      <c r="D8454" s="28" t="n">
        <v>1650</v>
      </c>
      <c r="E8454" s="28" t="s">
        <v>380</v>
      </c>
    </row>
    <row r="8455" customFormat="false" ht="15" hidden="false" customHeight="false" outlineLevel="0" collapsed="false">
      <c r="A8455" s="28" t="n">
        <v>222</v>
      </c>
      <c r="B8455" s="29" t="n">
        <v>46081</v>
      </c>
      <c r="C8455" s="28" t="n">
        <v>56575.97</v>
      </c>
      <c r="D8455" s="28" t="n">
        <v>1650</v>
      </c>
      <c r="E8455" s="28" t="s">
        <v>380</v>
      </c>
    </row>
    <row r="8456" customFormat="false" ht="15" hidden="false" customHeight="false" outlineLevel="0" collapsed="false">
      <c r="A8456" s="28" t="n">
        <v>222</v>
      </c>
      <c r="B8456" s="29" t="n">
        <v>46112</v>
      </c>
      <c r="C8456" s="28" t="n">
        <v>57903.77</v>
      </c>
      <c r="D8456" s="28" t="n">
        <v>1650</v>
      </c>
      <c r="E8456" s="28" t="s">
        <v>380</v>
      </c>
    </row>
    <row r="8457" customFormat="false" ht="15" hidden="false" customHeight="false" outlineLevel="0" collapsed="false">
      <c r="A8457" s="28" t="n">
        <v>222</v>
      </c>
      <c r="B8457" s="29" t="n">
        <v>46142</v>
      </c>
      <c r="C8457" s="28" t="n">
        <v>59317.11</v>
      </c>
      <c r="D8457" s="28" t="n">
        <v>1650</v>
      </c>
      <c r="E8457" s="28" t="s">
        <v>380</v>
      </c>
    </row>
    <row r="8458" customFormat="false" ht="15" hidden="false" customHeight="false" outlineLevel="0" collapsed="false">
      <c r="A8458" s="28" t="n">
        <v>222</v>
      </c>
      <c r="B8458" s="29" t="n">
        <v>46173</v>
      </c>
      <c r="C8458" s="28" t="n">
        <v>58862.4</v>
      </c>
      <c r="D8458" s="28" t="n">
        <v>0</v>
      </c>
      <c r="E8458" s="28" t="s">
        <v>379</v>
      </c>
    </row>
    <row r="8459" customFormat="false" ht="15" hidden="false" customHeight="false" outlineLevel="0" collapsed="false">
      <c r="A8459" s="28" t="n">
        <v>222</v>
      </c>
      <c r="B8459" s="29" t="n">
        <v>46203</v>
      </c>
      <c r="C8459" s="28" t="n">
        <v>60190.3</v>
      </c>
      <c r="D8459" s="28" t="n">
        <v>1650</v>
      </c>
      <c r="E8459" s="28" t="s">
        <v>380</v>
      </c>
    </row>
    <row r="8460" customFormat="false" ht="15" hidden="false" customHeight="false" outlineLevel="0" collapsed="false">
      <c r="A8460" s="28" t="n">
        <v>222</v>
      </c>
      <c r="B8460" s="29" t="n">
        <v>46234</v>
      </c>
      <c r="C8460" s="28" t="n">
        <v>61392.93</v>
      </c>
      <c r="D8460" s="28" t="n">
        <v>1650</v>
      </c>
      <c r="E8460" s="28" t="s">
        <v>380</v>
      </c>
    </row>
    <row r="8461" customFormat="false" ht="15" hidden="false" customHeight="false" outlineLevel="0" collapsed="false">
      <c r="A8461" s="28" t="n">
        <v>222</v>
      </c>
      <c r="B8461" s="29" t="n">
        <v>46265</v>
      </c>
      <c r="C8461" s="28" t="n">
        <v>62720.96</v>
      </c>
      <c r="D8461" s="28" t="n">
        <v>1650</v>
      </c>
      <c r="E8461" s="28" t="s">
        <v>380</v>
      </c>
    </row>
    <row r="8462" customFormat="false" ht="15" hidden="false" customHeight="false" outlineLevel="0" collapsed="false">
      <c r="A8462" s="28" t="n">
        <v>223</v>
      </c>
      <c r="B8462" s="29" t="n">
        <v>44957</v>
      </c>
      <c r="C8462" s="28" t="n">
        <v>4389.4</v>
      </c>
      <c r="D8462" s="28" t="n">
        <v>1530</v>
      </c>
      <c r="E8462" s="28" t="s">
        <v>380</v>
      </c>
    </row>
    <row r="8463" customFormat="false" ht="15" hidden="false" customHeight="false" outlineLevel="0" collapsed="false">
      <c r="A8463" s="28" t="n">
        <v>223</v>
      </c>
      <c r="B8463" s="29" t="n">
        <v>44985</v>
      </c>
      <c r="C8463" s="28" t="n">
        <v>5542.74</v>
      </c>
      <c r="D8463" s="28" t="n">
        <v>1530</v>
      </c>
      <c r="E8463" s="28" t="s">
        <v>380</v>
      </c>
    </row>
    <row r="8464" customFormat="false" ht="15" hidden="false" customHeight="false" outlineLevel="0" collapsed="false">
      <c r="A8464" s="28" t="n">
        <v>223</v>
      </c>
      <c r="B8464" s="29" t="n">
        <v>45016</v>
      </c>
      <c r="C8464" s="28" t="n">
        <v>6759.84</v>
      </c>
      <c r="D8464" s="28" t="n">
        <v>1530</v>
      </c>
      <c r="E8464" s="28" t="s">
        <v>380</v>
      </c>
    </row>
    <row r="8465" customFormat="false" ht="15" hidden="false" customHeight="false" outlineLevel="0" collapsed="false">
      <c r="A8465" s="28" t="n">
        <v>223</v>
      </c>
      <c r="B8465" s="29" t="n">
        <v>45046</v>
      </c>
      <c r="C8465" s="28" t="n">
        <v>7980.26</v>
      </c>
      <c r="D8465" s="28" t="n">
        <v>1530</v>
      </c>
      <c r="E8465" s="28" t="s">
        <v>380</v>
      </c>
    </row>
    <row r="8466" customFormat="false" ht="15" hidden="false" customHeight="false" outlineLevel="0" collapsed="false">
      <c r="A8466" s="28" t="n">
        <v>223</v>
      </c>
      <c r="B8466" s="29" t="n">
        <v>45077</v>
      </c>
      <c r="C8466" s="28" t="n">
        <v>9363.95</v>
      </c>
      <c r="D8466" s="28" t="n">
        <v>1530</v>
      </c>
      <c r="E8466" s="28" t="s">
        <v>380</v>
      </c>
    </row>
    <row r="8467" customFormat="false" ht="15" hidden="false" customHeight="false" outlineLevel="0" collapsed="false">
      <c r="A8467" s="28" t="n">
        <v>223</v>
      </c>
      <c r="B8467" s="29" t="n">
        <v>45107</v>
      </c>
      <c r="C8467" s="28" t="n">
        <v>10679.33</v>
      </c>
      <c r="D8467" s="28" t="n">
        <v>1530</v>
      </c>
      <c r="E8467" s="28" t="s">
        <v>380</v>
      </c>
    </row>
    <row r="8468" customFormat="false" ht="15" hidden="false" customHeight="false" outlineLevel="0" collapsed="false">
      <c r="A8468" s="28" t="n">
        <v>223</v>
      </c>
      <c r="B8468" s="29" t="n">
        <v>45138</v>
      </c>
      <c r="C8468" s="28" t="n">
        <v>12206.19</v>
      </c>
      <c r="D8468" s="28" t="n">
        <v>1530</v>
      </c>
      <c r="E8468" s="28" t="s">
        <v>380</v>
      </c>
    </row>
    <row r="8469" customFormat="false" ht="15" hidden="false" customHeight="false" outlineLevel="0" collapsed="false">
      <c r="A8469" s="28" t="n">
        <v>223</v>
      </c>
      <c r="B8469" s="29" t="n">
        <v>45169</v>
      </c>
      <c r="C8469" s="28" t="n">
        <v>13343.89</v>
      </c>
      <c r="D8469" s="28" t="n">
        <v>1530</v>
      </c>
      <c r="E8469" s="28" t="s">
        <v>380</v>
      </c>
    </row>
    <row r="8470" customFormat="false" ht="15" hidden="false" customHeight="false" outlineLevel="0" collapsed="false">
      <c r="A8470" s="28" t="n">
        <v>223</v>
      </c>
      <c r="B8470" s="29" t="n">
        <v>45199</v>
      </c>
      <c r="C8470" s="28" t="n">
        <v>14646.4</v>
      </c>
      <c r="D8470" s="28" t="n">
        <v>1530</v>
      </c>
      <c r="E8470" s="28" t="s">
        <v>380</v>
      </c>
    </row>
    <row r="8471" customFormat="false" ht="15" hidden="false" customHeight="false" outlineLevel="0" collapsed="false">
      <c r="A8471" s="28" t="n">
        <v>223</v>
      </c>
      <c r="B8471" s="29" t="n">
        <v>45230</v>
      </c>
      <c r="C8471" s="28" t="n">
        <v>15844.44</v>
      </c>
      <c r="D8471" s="28" t="n">
        <v>1530</v>
      </c>
      <c r="E8471" s="28" t="s">
        <v>380</v>
      </c>
    </row>
    <row r="8472" customFormat="false" ht="15" hidden="false" customHeight="false" outlineLevel="0" collapsed="false">
      <c r="A8472" s="28" t="n">
        <v>223</v>
      </c>
      <c r="B8472" s="29" t="n">
        <v>45260</v>
      </c>
      <c r="C8472" s="28" t="n">
        <v>17019.02</v>
      </c>
      <c r="D8472" s="28" t="n">
        <v>1530</v>
      </c>
      <c r="E8472" s="28" t="s">
        <v>380</v>
      </c>
    </row>
    <row r="8473" customFormat="false" ht="15" hidden="false" customHeight="false" outlineLevel="0" collapsed="false">
      <c r="A8473" s="28" t="n">
        <v>223</v>
      </c>
      <c r="B8473" s="29" t="n">
        <v>45291</v>
      </c>
      <c r="C8473" s="28" t="n">
        <v>18419.33</v>
      </c>
      <c r="D8473" s="28" t="n">
        <v>1530</v>
      </c>
      <c r="E8473" s="28" t="s">
        <v>380</v>
      </c>
    </row>
    <row r="8474" customFormat="false" ht="15" hidden="false" customHeight="false" outlineLevel="0" collapsed="false">
      <c r="A8474" s="28" t="n">
        <v>223</v>
      </c>
      <c r="B8474" s="29" t="n">
        <v>45322</v>
      </c>
      <c r="C8474" s="28" t="n">
        <v>19668.44</v>
      </c>
      <c r="D8474" s="28" t="n">
        <v>1530</v>
      </c>
      <c r="E8474" s="28" t="s">
        <v>380</v>
      </c>
    </row>
    <row r="8475" customFormat="false" ht="15" hidden="false" customHeight="false" outlineLevel="0" collapsed="false">
      <c r="A8475" s="28" t="n">
        <v>223</v>
      </c>
      <c r="B8475" s="29" t="n">
        <v>45351</v>
      </c>
      <c r="C8475" s="28" t="n">
        <v>19966.73</v>
      </c>
      <c r="D8475" s="28" t="n">
        <v>457.33</v>
      </c>
      <c r="E8475" s="28" t="s">
        <v>381</v>
      </c>
    </row>
    <row r="8476" customFormat="false" ht="15" hidden="false" customHeight="false" outlineLevel="0" collapsed="false">
      <c r="A8476" s="28" t="n">
        <v>223</v>
      </c>
      <c r="B8476" s="29" t="n">
        <v>45382</v>
      </c>
      <c r="C8476" s="28" t="n">
        <v>21305.72</v>
      </c>
      <c r="D8476" s="28" t="n">
        <v>1530</v>
      </c>
      <c r="E8476" s="28" t="s">
        <v>380</v>
      </c>
    </row>
    <row r="8477" customFormat="false" ht="15" hidden="false" customHeight="false" outlineLevel="0" collapsed="false">
      <c r="A8477" s="28" t="n">
        <v>223</v>
      </c>
      <c r="B8477" s="29" t="n">
        <v>45412</v>
      </c>
      <c r="C8477" s="28" t="n">
        <v>21248.23</v>
      </c>
      <c r="D8477" s="28" t="n">
        <v>0</v>
      </c>
      <c r="E8477" s="28" t="s">
        <v>379</v>
      </c>
    </row>
    <row r="8478" customFormat="false" ht="15" hidden="false" customHeight="false" outlineLevel="0" collapsed="false">
      <c r="A8478" s="28" t="n">
        <v>223</v>
      </c>
      <c r="B8478" s="29" t="n">
        <v>45443</v>
      </c>
      <c r="C8478" s="28" t="n">
        <v>22527.23</v>
      </c>
      <c r="D8478" s="28" t="n">
        <v>1530</v>
      </c>
      <c r="E8478" s="28" t="s">
        <v>380</v>
      </c>
    </row>
    <row r="8479" customFormat="false" ht="15" hidden="false" customHeight="false" outlineLevel="0" collapsed="false">
      <c r="A8479" s="28" t="n">
        <v>223</v>
      </c>
      <c r="B8479" s="29" t="n">
        <v>45473</v>
      </c>
      <c r="C8479" s="28" t="n">
        <v>23907.89</v>
      </c>
      <c r="D8479" s="28" t="n">
        <v>1530</v>
      </c>
      <c r="E8479" s="28" t="s">
        <v>380</v>
      </c>
    </row>
    <row r="8480" customFormat="false" ht="15" hidden="false" customHeight="false" outlineLevel="0" collapsed="false">
      <c r="A8480" s="28" t="n">
        <v>223</v>
      </c>
      <c r="B8480" s="29" t="n">
        <v>45504</v>
      </c>
      <c r="C8480" s="28" t="n">
        <v>25404.4</v>
      </c>
      <c r="D8480" s="28" t="n">
        <v>1530</v>
      </c>
      <c r="E8480" s="28" t="s">
        <v>380</v>
      </c>
    </row>
    <row r="8481" customFormat="false" ht="15" hidden="false" customHeight="false" outlineLevel="0" collapsed="false">
      <c r="A8481" s="28" t="n">
        <v>223</v>
      </c>
      <c r="B8481" s="29" t="n">
        <v>45535</v>
      </c>
      <c r="C8481" s="28" t="n">
        <v>26816.34</v>
      </c>
      <c r="D8481" s="28" t="n">
        <v>1530</v>
      </c>
      <c r="E8481" s="28" t="s">
        <v>380</v>
      </c>
    </row>
    <row r="8482" customFormat="false" ht="15" hidden="false" customHeight="false" outlineLevel="0" collapsed="false">
      <c r="A8482" s="28" t="n">
        <v>223</v>
      </c>
      <c r="B8482" s="29" t="n">
        <v>45565</v>
      </c>
      <c r="C8482" s="28" t="n">
        <v>28181.56</v>
      </c>
      <c r="D8482" s="28" t="n">
        <v>1530</v>
      </c>
      <c r="E8482" s="28" t="s">
        <v>380</v>
      </c>
    </row>
    <row r="8483" customFormat="false" ht="15" hidden="false" customHeight="false" outlineLevel="0" collapsed="false">
      <c r="A8483" s="28" t="n">
        <v>223</v>
      </c>
      <c r="B8483" s="29" t="n">
        <v>45596</v>
      </c>
      <c r="C8483" s="28" t="n">
        <v>29636.8</v>
      </c>
      <c r="D8483" s="28" t="n">
        <v>1530</v>
      </c>
      <c r="E8483" s="28" t="s">
        <v>380</v>
      </c>
    </row>
    <row r="8484" customFormat="false" ht="15" hidden="false" customHeight="false" outlineLevel="0" collapsed="false">
      <c r="A8484" s="28" t="n">
        <v>223</v>
      </c>
      <c r="B8484" s="29" t="n">
        <v>45626</v>
      </c>
      <c r="C8484" s="28" t="n">
        <v>31014.04</v>
      </c>
      <c r="D8484" s="28" t="n">
        <v>1530</v>
      </c>
      <c r="E8484" s="28" t="s">
        <v>380</v>
      </c>
    </row>
    <row r="8485" customFormat="false" ht="15" hidden="false" customHeight="false" outlineLevel="0" collapsed="false">
      <c r="A8485" s="28" t="n">
        <v>223</v>
      </c>
      <c r="B8485" s="29" t="n">
        <v>45657</v>
      </c>
      <c r="C8485" s="28" t="n">
        <v>32168.98</v>
      </c>
      <c r="D8485" s="28" t="n">
        <v>1530</v>
      </c>
      <c r="E8485" s="28" t="s">
        <v>380</v>
      </c>
    </row>
    <row r="8486" customFormat="false" ht="15" hidden="false" customHeight="false" outlineLevel="0" collapsed="false">
      <c r="A8486" s="28" t="n">
        <v>223</v>
      </c>
      <c r="B8486" s="29" t="n">
        <v>45688</v>
      </c>
      <c r="C8486" s="28" t="n">
        <v>32675.78</v>
      </c>
      <c r="D8486" s="28" t="n">
        <v>847.61</v>
      </c>
      <c r="E8486" s="28" t="s">
        <v>381</v>
      </c>
    </row>
    <row r="8487" customFormat="false" ht="15" hidden="false" customHeight="false" outlineLevel="0" collapsed="false">
      <c r="A8487" s="28" t="n">
        <v>223</v>
      </c>
      <c r="B8487" s="29" t="n">
        <v>45716</v>
      </c>
      <c r="C8487" s="28" t="n">
        <v>34044.66</v>
      </c>
      <c r="D8487" s="28" t="n">
        <v>1530</v>
      </c>
      <c r="E8487" s="28" t="s">
        <v>380</v>
      </c>
    </row>
    <row r="8488" customFormat="false" ht="15" hidden="false" customHeight="false" outlineLevel="0" collapsed="false">
      <c r="A8488" s="28" t="n">
        <v>223</v>
      </c>
      <c r="B8488" s="29" t="n">
        <v>45747</v>
      </c>
      <c r="C8488" s="28" t="n">
        <v>35384.88</v>
      </c>
      <c r="D8488" s="28" t="n">
        <v>1530</v>
      </c>
      <c r="E8488" s="28" t="s">
        <v>380</v>
      </c>
    </row>
    <row r="8489" customFormat="false" ht="15" hidden="false" customHeight="false" outlineLevel="0" collapsed="false">
      <c r="A8489" s="28" t="n">
        <v>223</v>
      </c>
      <c r="B8489" s="29" t="n">
        <v>45777</v>
      </c>
      <c r="C8489" s="28" t="n">
        <v>36752.22</v>
      </c>
      <c r="D8489" s="28" t="n">
        <v>1530</v>
      </c>
      <c r="E8489" s="28" t="s">
        <v>380</v>
      </c>
    </row>
    <row r="8490" customFormat="false" ht="15" hidden="false" customHeight="false" outlineLevel="0" collapsed="false">
      <c r="A8490" s="28" t="n">
        <v>223</v>
      </c>
      <c r="B8490" s="29" t="n">
        <v>45808</v>
      </c>
      <c r="C8490" s="28" t="n">
        <v>37176</v>
      </c>
      <c r="D8490" s="28" t="n">
        <v>844.56</v>
      </c>
      <c r="E8490" s="28" t="s">
        <v>381</v>
      </c>
    </row>
    <row r="8491" customFormat="false" ht="15" hidden="false" customHeight="false" outlineLevel="0" collapsed="false">
      <c r="A8491" s="28" t="n">
        <v>223</v>
      </c>
      <c r="B8491" s="29" t="n">
        <v>45838</v>
      </c>
      <c r="C8491" s="28" t="n">
        <v>38517.48</v>
      </c>
      <c r="D8491" s="28" t="n">
        <v>1530</v>
      </c>
      <c r="E8491" s="28" t="s">
        <v>380</v>
      </c>
    </row>
    <row r="8492" customFormat="false" ht="15" hidden="false" customHeight="false" outlineLevel="0" collapsed="false">
      <c r="A8492" s="28" t="n">
        <v>223</v>
      </c>
      <c r="B8492" s="29" t="n">
        <v>45869</v>
      </c>
      <c r="C8492" s="28" t="n">
        <v>39998.25</v>
      </c>
      <c r="D8492" s="28" t="n">
        <v>1530</v>
      </c>
      <c r="E8492" s="28" t="s">
        <v>380</v>
      </c>
    </row>
    <row r="8493" customFormat="false" ht="15" hidden="false" customHeight="false" outlineLevel="0" collapsed="false">
      <c r="A8493" s="28" t="n">
        <v>223</v>
      </c>
      <c r="B8493" s="29" t="n">
        <v>45900</v>
      </c>
      <c r="C8493" s="28" t="n">
        <v>41133.25</v>
      </c>
      <c r="D8493" s="28" t="n">
        <v>1530</v>
      </c>
      <c r="E8493" s="28" t="s">
        <v>380</v>
      </c>
    </row>
    <row r="8494" customFormat="false" ht="15" hidden="false" customHeight="false" outlineLevel="0" collapsed="false">
      <c r="A8494" s="28" t="n">
        <v>223</v>
      </c>
      <c r="B8494" s="29" t="n">
        <v>45930</v>
      </c>
      <c r="C8494" s="28" t="n">
        <v>41267.58</v>
      </c>
      <c r="D8494" s="28" t="n">
        <v>481.47</v>
      </c>
      <c r="E8494" s="28" t="s">
        <v>381</v>
      </c>
    </row>
    <row r="8495" customFormat="false" ht="15" hidden="false" customHeight="false" outlineLevel="0" collapsed="false">
      <c r="A8495" s="28" t="n">
        <v>223</v>
      </c>
      <c r="B8495" s="29" t="n">
        <v>45961</v>
      </c>
      <c r="C8495" s="28" t="n">
        <v>42793.07</v>
      </c>
      <c r="D8495" s="28" t="n">
        <v>1530</v>
      </c>
      <c r="E8495" s="28" t="s">
        <v>380</v>
      </c>
    </row>
    <row r="8496" customFormat="false" ht="15" hidden="false" customHeight="false" outlineLevel="0" collapsed="false">
      <c r="A8496" s="28" t="n">
        <v>223</v>
      </c>
      <c r="B8496" s="29" t="n">
        <v>45991</v>
      </c>
      <c r="C8496" s="28" t="n">
        <v>43544.98</v>
      </c>
      <c r="D8496" s="28" t="n">
        <v>867.49</v>
      </c>
      <c r="E8496" s="28" t="s">
        <v>381</v>
      </c>
    </row>
    <row r="8497" customFormat="false" ht="15" hidden="false" customHeight="false" outlineLevel="0" collapsed="false">
      <c r="A8497" s="28" t="n">
        <v>223</v>
      </c>
      <c r="B8497" s="29" t="n">
        <v>46022</v>
      </c>
      <c r="C8497" s="28" t="n">
        <v>44847.03</v>
      </c>
      <c r="D8497" s="28" t="n">
        <v>1530</v>
      </c>
      <c r="E8497" s="28" t="s">
        <v>380</v>
      </c>
    </row>
    <row r="8498" customFormat="false" ht="15" hidden="false" customHeight="false" outlineLevel="0" collapsed="false">
      <c r="A8498" s="28" t="n">
        <v>223</v>
      </c>
      <c r="B8498" s="29" t="n">
        <v>46053</v>
      </c>
      <c r="C8498" s="28" t="n">
        <v>45153.04</v>
      </c>
      <c r="D8498" s="28" t="n">
        <v>414.91</v>
      </c>
      <c r="E8498" s="28" t="s">
        <v>381</v>
      </c>
    </row>
    <row r="8499" customFormat="false" ht="15" hidden="false" customHeight="false" outlineLevel="0" collapsed="false">
      <c r="A8499" s="28" t="n">
        <v>223</v>
      </c>
      <c r="B8499" s="29" t="n">
        <v>46081</v>
      </c>
      <c r="C8499" s="28" t="n">
        <v>46285.47</v>
      </c>
      <c r="D8499" s="28" t="n">
        <v>1530</v>
      </c>
      <c r="E8499" s="28" t="s">
        <v>380</v>
      </c>
    </row>
    <row r="8500" customFormat="false" ht="15" hidden="false" customHeight="false" outlineLevel="0" collapsed="false">
      <c r="A8500" s="28" t="n">
        <v>223</v>
      </c>
      <c r="B8500" s="29" t="n">
        <v>46112</v>
      </c>
      <c r="C8500" s="28" t="n">
        <v>47584.9</v>
      </c>
      <c r="D8500" s="28" t="n">
        <v>1530</v>
      </c>
      <c r="E8500" s="28" t="s">
        <v>380</v>
      </c>
    </row>
    <row r="8501" customFormat="false" ht="15" hidden="false" customHeight="false" outlineLevel="0" collapsed="false">
      <c r="A8501" s="28" t="n">
        <v>223</v>
      </c>
      <c r="B8501" s="29" t="n">
        <v>46142</v>
      </c>
      <c r="C8501" s="28" t="n">
        <v>48716.32</v>
      </c>
      <c r="D8501" s="28" t="n">
        <v>1530</v>
      </c>
      <c r="E8501" s="28" t="s">
        <v>380</v>
      </c>
    </row>
    <row r="8502" customFormat="false" ht="15" hidden="false" customHeight="false" outlineLevel="0" collapsed="false">
      <c r="A8502" s="28" t="n">
        <v>223</v>
      </c>
      <c r="B8502" s="29" t="n">
        <v>46173</v>
      </c>
      <c r="C8502" s="28" t="n">
        <v>48260.51</v>
      </c>
      <c r="D8502" s="28" t="n">
        <v>0</v>
      </c>
      <c r="E8502" s="28" t="s">
        <v>379</v>
      </c>
    </row>
    <row r="8503" customFormat="false" ht="15" hidden="false" customHeight="false" outlineLevel="0" collapsed="false">
      <c r="A8503" s="28" t="n">
        <v>223</v>
      </c>
      <c r="B8503" s="29" t="n">
        <v>46203</v>
      </c>
      <c r="C8503" s="28" t="n">
        <v>49351.78</v>
      </c>
      <c r="D8503" s="28" t="n">
        <v>1530</v>
      </c>
      <c r="E8503" s="28" t="s">
        <v>380</v>
      </c>
    </row>
    <row r="8504" customFormat="false" ht="15" hidden="false" customHeight="false" outlineLevel="0" collapsed="false">
      <c r="A8504" s="28" t="n">
        <v>223</v>
      </c>
      <c r="B8504" s="29" t="n">
        <v>46234</v>
      </c>
      <c r="C8504" s="28" t="n">
        <v>50782.42</v>
      </c>
      <c r="D8504" s="28" t="n">
        <v>1530</v>
      </c>
      <c r="E8504" s="28" t="s">
        <v>380</v>
      </c>
    </row>
    <row r="8505" customFormat="false" ht="15" hidden="false" customHeight="false" outlineLevel="0" collapsed="false">
      <c r="A8505" s="28" t="n">
        <v>223</v>
      </c>
      <c r="B8505" s="29" t="n">
        <v>46265</v>
      </c>
      <c r="C8505" s="28" t="n">
        <v>50937.31</v>
      </c>
      <c r="D8505" s="28" t="n">
        <v>391.71</v>
      </c>
      <c r="E8505" s="28" t="s">
        <v>381</v>
      </c>
    </row>
    <row r="8506" customFormat="false" ht="15" hidden="false" customHeight="false" outlineLevel="0" collapsed="false">
      <c r="A8506" s="28" t="n">
        <v>224</v>
      </c>
      <c r="B8506" s="29" t="n">
        <v>44957</v>
      </c>
      <c r="C8506" s="28" t="n">
        <v>8434.93</v>
      </c>
      <c r="D8506" s="28" t="n">
        <v>1133.15</v>
      </c>
      <c r="E8506" s="28" t="s">
        <v>381</v>
      </c>
    </row>
    <row r="8507" customFormat="false" ht="15" hidden="false" customHeight="false" outlineLevel="0" collapsed="false">
      <c r="A8507" s="28" t="n">
        <v>224</v>
      </c>
      <c r="B8507" s="29" t="n">
        <v>44985</v>
      </c>
      <c r="C8507" s="28" t="n">
        <v>9910.44</v>
      </c>
      <c r="D8507" s="28" t="n">
        <v>1780</v>
      </c>
      <c r="E8507" s="28" t="s">
        <v>380</v>
      </c>
    </row>
    <row r="8508" customFormat="false" ht="15" hidden="false" customHeight="false" outlineLevel="0" collapsed="false">
      <c r="A8508" s="28" t="n">
        <v>224</v>
      </c>
      <c r="B8508" s="29" t="n">
        <v>45016</v>
      </c>
      <c r="C8508" s="28" t="n">
        <v>11186.06</v>
      </c>
      <c r="D8508" s="28" t="n">
        <v>1780</v>
      </c>
      <c r="E8508" s="28" t="s">
        <v>380</v>
      </c>
    </row>
    <row r="8509" customFormat="false" ht="15" hidden="false" customHeight="false" outlineLevel="0" collapsed="false">
      <c r="A8509" s="28" t="n">
        <v>224</v>
      </c>
      <c r="B8509" s="29" t="n">
        <v>45046</v>
      </c>
      <c r="C8509" s="28" t="n">
        <v>12729.43</v>
      </c>
      <c r="D8509" s="28" t="n">
        <v>1780</v>
      </c>
      <c r="E8509" s="28" t="s">
        <v>380</v>
      </c>
    </row>
    <row r="8510" customFormat="false" ht="15" hidden="false" customHeight="false" outlineLevel="0" collapsed="false">
      <c r="A8510" s="28" t="n">
        <v>224</v>
      </c>
      <c r="B8510" s="29" t="n">
        <v>45077</v>
      </c>
      <c r="C8510" s="28" t="n">
        <v>14109.4</v>
      </c>
      <c r="D8510" s="28" t="n">
        <v>1780</v>
      </c>
      <c r="E8510" s="28" t="s">
        <v>380</v>
      </c>
    </row>
    <row r="8511" customFormat="false" ht="15" hidden="false" customHeight="false" outlineLevel="0" collapsed="false">
      <c r="A8511" s="28" t="n">
        <v>224</v>
      </c>
      <c r="B8511" s="29" t="n">
        <v>45107</v>
      </c>
      <c r="C8511" s="28" t="n">
        <v>15250.57</v>
      </c>
      <c r="D8511" s="28" t="n">
        <v>1205.25</v>
      </c>
      <c r="E8511" s="28" t="s">
        <v>381</v>
      </c>
    </row>
    <row r="8512" customFormat="false" ht="15" hidden="false" customHeight="false" outlineLevel="0" collapsed="false">
      <c r="A8512" s="28" t="n">
        <v>224</v>
      </c>
      <c r="B8512" s="29" t="n">
        <v>45138</v>
      </c>
      <c r="C8512" s="28" t="n">
        <v>15829.9</v>
      </c>
      <c r="D8512" s="28" t="n">
        <v>748.7</v>
      </c>
      <c r="E8512" s="28" t="s">
        <v>381</v>
      </c>
    </row>
    <row r="8513" customFormat="false" ht="15" hidden="false" customHeight="false" outlineLevel="0" collapsed="false">
      <c r="A8513" s="28" t="n">
        <v>224</v>
      </c>
      <c r="B8513" s="29" t="n">
        <v>45169</v>
      </c>
      <c r="C8513" s="28" t="n">
        <v>17479.51</v>
      </c>
      <c r="D8513" s="28" t="n">
        <v>1780</v>
      </c>
      <c r="E8513" s="28" t="s">
        <v>380</v>
      </c>
    </row>
    <row r="8514" customFormat="false" ht="15" hidden="false" customHeight="false" outlineLevel="0" collapsed="false">
      <c r="A8514" s="28" t="n">
        <v>224</v>
      </c>
      <c r="B8514" s="29" t="n">
        <v>45199</v>
      </c>
      <c r="C8514" s="28" t="n">
        <v>18512.51</v>
      </c>
      <c r="D8514" s="28" t="n">
        <v>1149.12</v>
      </c>
      <c r="E8514" s="28" t="s">
        <v>381</v>
      </c>
    </row>
    <row r="8515" customFormat="false" ht="15" hidden="false" customHeight="false" outlineLevel="0" collapsed="false">
      <c r="A8515" s="28" t="n">
        <v>224</v>
      </c>
      <c r="B8515" s="29" t="n">
        <v>45230</v>
      </c>
      <c r="C8515" s="28" t="n">
        <v>19968.73</v>
      </c>
      <c r="D8515" s="28" t="n">
        <v>1780</v>
      </c>
      <c r="E8515" s="28" t="s">
        <v>380</v>
      </c>
    </row>
    <row r="8516" customFormat="false" ht="15" hidden="false" customHeight="false" outlineLevel="0" collapsed="false">
      <c r="A8516" s="28" t="n">
        <v>224</v>
      </c>
      <c r="B8516" s="29" t="n">
        <v>45260</v>
      </c>
      <c r="C8516" s="28" t="n">
        <v>19841.31</v>
      </c>
      <c r="D8516" s="28" t="n">
        <v>0</v>
      </c>
      <c r="E8516" s="28" t="s">
        <v>379</v>
      </c>
    </row>
    <row r="8517" customFormat="false" ht="15" hidden="false" customHeight="false" outlineLevel="0" collapsed="false">
      <c r="A8517" s="28" t="n">
        <v>224</v>
      </c>
      <c r="B8517" s="29" t="n">
        <v>45291</v>
      </c>
      <c r="C8517" s="28" t="n">
        <v>19361.96</v>
      </c>
      <c r="D8517" s="28" t="n">
        <v>0</v>
      </c>
      <c r="E8517" s="28" t="s">
        <v>379</v>
      </c>
    </row>
    <row r="8518" customFormat="false" ht="15" hidden="false" customHeight="false" outlineLevel="0" collapsed="false">
      <c r="A8518" s="28" t="n">
        <v>224</v>
      </c>
      <c r="B8518" s="29" t="n">
        <v>45322</v>
      </c>
      <c r="C8518" s="28" t="n">
        <v>19092.89</v>
      </c>
      <c r="D8518" s="28" t="n">
        <v>0</v>
      </c>
      <c r="E8518" s="28" t="s">
        <v>379</v>
      </c>
    </row>
    <row r="8519" customFormat="false" ht="15" hidden="false" customHeight="false" outlineLevel="0" collapsed="false">
      <c r="A8519" s="28" t="n">
        <v>224</v>
      </c>
      <c r="B8519" s="29" t="n">
        <v>45351</v>
      </c>
      <c r="C8519" s="28" t="n">
        <v>20744.34</v>
      </c>
      <c r="D8519" s="28" t="n">
        <v>1780</v>
      </c>
      <c r="E8519" s="28" t="s">
        <v>380</v>
      </c>
    </row>
    <row r="8520" customFormat="false" ht="15" hidden="false" customHeight="false" outlineLevel="0" collapsed="false">
      <c r="A8520" s="28" t="n">
        <v>224</v>
      </c>
      <c r="B8520" s="29" t="n">
        <v>45382</v>
      </c>
      <c r="C8520" s="28" t="n">
        <v>22133.45</v>
      </c>
      <c r="D8520" s="28" t="n">
        <v>1780</v>
      </c>
      <c r="E8520" s="28" t="s">
        <v>380</v>
      </c>
    </row>
    <row r="8521" customFormat="false" ht="15" hidden="false" customHeight="false" outlineLevel="0" collapsed="false">
      <c r="A8521" s="28" t="n">
        <v>224</v>
      </c>
      <c r="B8521" s="29" t="n">
        <v>45412</v>
      </c>
      <c r="C8521" s="28" t="n">
        <v>23394.89</v>
      </c>
      <c r="D8521" s="28" t="n">
        <v>1780</v>
      </c>
      <c r="E8521" s="28" t="s">
        <v>380</v>
      </c>
    </row>
    <row r="8522" customFormat="false" ht="15" hidden="false" customHeight="false" outlineLevel="0" collapsed="false">
      <c r="A8522" s="28" t="n">
        <v>224</v>
      </c>
      <c r="B8522" s="29" t="n">
        <v>45443</v>
      </c>
      <c r="C8522" s="28" t="n">
        <v>24336.09</v>
      </c>
      <c r="D8522" s="28" t="n">
        <v>955.27</v>
      </c>
      <c r="E8522" s="28" t="s">
        <v>381</v>
      </c>
    </row>
    <row r="8523" customFormat="false" ht="15" hidden="false" customHeight="false" outlineLevel="0" collapsed="false">
      <c r="A8523" s="28" t="n">
        <v>224</v>
      </c>
      <c r="B8523" s="29" t="n">
        <v>45473</v>
      </c>
      <c r="C8523" s="28" t="n">
        <v>25620.66</v>
      </c>
      <c r="D8523" s="28" t="n">
        <v>1780</v>
      </c>
      <c r="E8523" s="28" t="s">
        <v>380</v>
      </c>
    </row>
    <row r="8524" customFormat="false" ht="15" hidden="false" customHeight="false" outlineLevel="0" collapsed="false">
      <c r="A8524" s="28" t="n">
        <v>224</v>
      </c>
      <c r="B8524" s="29" t="n">
        <v>45504</v>
      </c>
      <c r="C8524" s="28" t="n">
        <v>26972.84</v>
      </c>
      <c r="D8524" s="28" t="n">
        <v>1780</v>
      </c>
      <c r="E8524" s="28" t="s">
        <v>380</v>
      </c>
    </row>
    <row r="8525" customFormat="false" ht="15" hidden="false" customHeight="false" outlineLevel="0" collapsed="false">
      <c r="A8525" s="28" t="n">
        <v>224</v>
      </c>
      <c r="B8525" s="29" t="n">
        <v>45535</v>
      </c>
      <c r="C8525" s="28" t="n">
        <v>28529.9</v>
      </c>
      <c r="D8525" s="28" t="n">
        <v>1780</v>
      </c>
      <c r="E8525" s="28" t="s">
        <v>380</v>
      </c>
    </row>
    <row r="8526" customFormat="false" ht="15" hidden="false" customHeight="false" outlineLevel="0" collapsed="false">
      <c r="A8526" s="28" t="n">
        <v>224</v>
      </c>
      <c r="B8526" s="29" t="n">
        <v>45565</v>
      </c>
      <c r="C8526" s="28" t="n">
        <v>30111.13</v>
      </c>
      <c r="D8526" s="28" t="n">
        <v>1780</v>
      </c>
      <c r="E8526" s="28" t="s">
        <v>380</v>
      </c>
    </row>
    <row r="8527" customFormat="false" ht="15" hidden="false" customHeight="false" outlineLevel="0" collapsed="false">
      <c r="A8527" s="28" t="n">
        <v>224</v>
      </c>
      <c r="B8527" s="29" t="n">
        <v>45596</v>
      </c>
      <c r="C8527" s="28" t="n">
        <v>31871.14</v>
      </c>
      <c r="D8527" s="28" t="n">
        <v>1780</v>
      </c>
      <c r="E8527" s="28" t="s">
        <v>380</v>
      </c>
    </row>
    <row r="8528" customFormat="false" ht="15" hidden="false" customHeight="false" outlineLevel="0" collapsed="false">
      <c r="A8528" s="28" t="n">
        <v>224</v>
      </c>
      <c r="B8528" s="29" t="n">
        <v>45626</v>
      </c>
      <c r="C8528" s="28" t="n">
        <v>33614.98</v>
      </c>
      <c r="D8528" s="28" t="n">
        <v>1780</v>
      </c>
      <c r="E8528" s="28" t="s">
        <v>380</v>
      </c>
    </row>
    <row r="8529" customFormat="false" ht="15" hidden="false" customHeight="false" outlineLevel="0" collapsed="false">
      <c r="A8529" s="28" t="n">
        <v>224</v>
      </c>
      <c r="B8529" s="29" t="n">
        <v>45657</v>
      </c>
      <c r="C8529" s="28" t="n">
        <v>35354.5</v>
      </c>
      <c r="D8529" s="28" t="n">
        <v>1780</v>
      </c>
      <c r="E8529" s="28" t="s">
        <v>380</v>
      </c>
    </row>
    <row r="8530" customFormat="false" ht="15" hidden="false" customHeight="false" outlineLevel="0" collapsed="false">
      <c r="A8530" s="28" t="n">
        <v>224</v>
      </c>
      <c r="B8530" s="29" t="n">
        <v>45688</v>
      </c>
      <c r="C8530" s="28" t="n">
        <v>36844.02</v>
      </c>
      <c r="D8530" s="28" t="n">
        <v>1780</v>
      </c>
      <c r="E8530" s="28" t="s">
        <v>380</v>
      </c>
    </row>
    <row r="8531" customFormat="false" ht="15" hidden="false" customHeight="false" outlineLevel="0" collapsed="false">
      <c r="A8531" s="28" t="n">
        <v>224</v>
      </c>
      <c r="B8531" s="29" t="n">
        <v>45716</v>
      </c>
      <c r="C8531" s="28" t="n">
        <v>38552.08</v>
      </c>
      <c r="D8531" s="28" t="n">
        <v>1780</v>
      </c>
      <c r="E8531" s="28" t="s">
        <v>380</v>
      </c>
    </row>
    <row r="8532" customFormat="false" ht="15" hidden="false" customHeight="false" outlineLevel="0" collapsed="false">
      <c r="A8532" s="28" t="n">
        <v>224</v>
      </c>
      <c r="B8532" s="29" t="n">
        <v>45747</v>
      </c>
      <c r="C8532" s="28" t="n">
        <v>40106.38</v>
      </c>
      <c r="D8532" s="28" t="n">
        <v>1780</v>
      </c>
      <c r="E8532" s="28" t="s">
        <v>380</v>
      </c>
    </row>
    <row r="8533" customFormat="false" ht="15" hidden="false" customHeight="false" outlineLevel="0" collapsed="false">
      <c r="A8533" s="28" t="n">
        <v>224</v>
      </c>
      <c r="B8533" s="29" t="n">
        <v>45777</v>
      </c>
      <c r="C8533" s="28" t="n">
        <v>41592.6</v>
      </c>
      <c r="D8533" s="28" t="n">
        <v>1780</v>
      </c>
      <c r="E8533" s="28" t="s">
        <v>380</v>
      </c>
    </row>
    <row r="8534" customFormat="false" ht="15" hidden="false" customHeight="false" outlineLevel="0" collapsed="false">
      <c r="A8534" s="28" t="n">
        <v>224</v>
      </c>
      <c r="B8534" s="29" t="n">
        <v>45808</v>
      </c>
      <c r="C8534" s="28" t="n">
        <v>43030.02</v>
      </c>
      <c r="D8534" s="28" t="n">
        <v>1780</v>
      </c>
      <c r="E8534" s="28" t="s">
        <v>380</v>
      </c>
    </row>
    <row r="8535" customFormat="false" ht="15" hidden="false" customHeight="false" outlineLevel="0" collapsed="false">
      <c r="A8535" s="28" t="n">
        <v>224</v>
      </c>
      <c r="B8535" s="29" t="n">
        <v>45838</v>
      </c>
      <c r="C8535" s="28" t="n">
        <v>44711.92</v>
      </c>
      <c r="D8535" s="28" t="n">
        <v>1780</v>
      </c>
      <c r="E8535" s="28" t="s">
        <v>380</v>
      </c>
    </row>
    <row r="8536" customFormat="false" ht="15" hidden="false" customHeight="false" outlineLevel="0" collapsed="false">
      <c r="A8536" s="28" t="n">
        <v>224</v>
      </c>
      <c r="B8536" s="29" t="n">
        <v>45869</v>
      </c>
      <c r="C8536" s="28" t="n">
        <v>46188.68</v>
      </c>
      <c r="D8536" s="28" t="n">
        <v>1780</v>
      </c>
      <c r="E8536" s="28" t="s">
        <v>380</v>
      </c>
    </row>
    <row r="8537" customFormat="false" ht="15" hidden="false" customHeight="false" outlineLevel="0" collapsed="false">
      <c r="A8537" s="28" t="n">
        <v>224</v>
      </c>
      <c r="B8537" s="29" t="n">
        <v>45900</v>
      </c>
      <c r="C8537" s="28" t="n">
        <v>47508.44</v>
      </c>
      <c r="D8537" s="28" t="n">
        <v>1780</v>
      </c>
      <c r="E8537" s="28" t="s">
        <v>380</v>
      </c>
    </row>
    <row r="8538" customFormat="false" ht="15" hidden="false" customHeight="false" outlineLevel="0" collapsed="false">
      <c r="A8538" s="28" t="n">
        <v>224</v>
      </c>
      <c r="B8538" s="29" t="n">
        <v>45930</v>
      </c>
      <c r="C8538" s="28" t="n">
        <v>47982.46</v>
      </c>
      <c r="D8538" s="28" t="n">
        <v>542.57</v>
      </c>
      <c r="E8538" s="28" t="s">
        <v>381</v>
      </c>
    </row>
    <row r="8539" customFormat="false" ht="15" hidden="false" customHeight="false" outlineLevel="0" collapsed="false">
      <c r="A8539" s="28" t="n">
        <v>224</v>
      </c>
      <c r="B8539" s="29" t="n">
        <v>45961</v>
      </c>
      <c r="C8539" s="28" t="n">
        <v>49662.22</v>
      </c>
      <c r="D8539" s="28" t="n">
        <v>1780</v>
      </c>
      <c r="E8539" s="28" t="s">
        <v>380</v>
      </c>
    </row>
    <row r="8540" customFormat="false" ht="15" hidden="false" customHeight="false" outlineLevel="0" collapsed="false">
      <c r="A8540" s="28" t="n">
        <v>224</v>
      </c>
      <c r="B8540" s="29" t="n">
        <v>45991</v>
      </c>
      <c r="C8540" s="28" t="n">
        <v>51177.58</v>
      </c>
      <c r="D8540" s="28" t="n">
        <v>1780</v>
      </c>
      <c r="E8540" s="28" t="s">
        <v>380</v>
      </c>
    </row>
    <row r="8541" customFormat="false" ht="15" hidden="false" customHeight="false" outlineLevel="0" collapsed="false">
      <c r="A8541" s="28" t="n">
        <v>224</v>
      </c>
      <c r="B8541" s="29" t="n">
        <v>46022</v>
      </c>
      <c r="C8541" s="28" t="n">
        <v>52848.15</v>
      </c>
      <c r="D8541" s="28" t="n">
        <v>1780</v>
      </c>
      <c r="E8541" s="28" t="s">
        <v>380</v>
      </c>
    </row>
    <row r="8542" customFormat="false" ht="15" hidden="false" customHeight="false" outlineLevel="0" collapsed="false">
      <c r="A8542" s="28" t="n">
        <v>224</v>
      </c>
      <c r="B8542" s="29" t="n">
        <v>46053</v>
      </c>
      <c r="C8542" s="28" t="n">
        <v>54572.36</v>
      </c>
      <c r="D8542" s="28" t="n">
        <v>1780</v>
      </c>
      <c r="E8542" s="28" t="s">
        <v>380</v>
      </c>
    </row>
    <row r="8543" customFormat="false" ht="15" hidden="false" customHeight="false" outlineLevel="0" collapsed="false">
      <c r="A8543" s="28" t="n">
        <v>224</v>
      </c>
      <c r="B8543" s="29" t="n">
        <v>46081</v>
      </c>
      <c r="C8543" s="28" t="n">
        <v>56316.93</v>
      </c>
      <c r="D8543" s="28" t="n">
        <v>1780</v>
      </c>
      <c r="E8543" s="28" t="s">
        <v>380</v>
      </c>
    </row>
    <row r="8544" customFormat="false" ht="15" hidden="false" customHeight="false" outlineLevel="0" collapsed="false">
      <c r="A8544" s="28" t="n">
        <v>224</v>
      </c>
      <c r="B8544" s="29" t="n">
        <v>46112</v>
      </c>
      <c r="C8544" s="28" t="n">
        <v>58085.82</v>
      </c>
      <c r="D8544" s="28" t="n">
        <v>1780</v>
      </c>
      <c r="E8544" s="28" t="s">
        <v>380</v>
      </c>
    </row>
    <row r="8545" customFormat="false" ht="15" hidden="false" customHeight="false" outlineLevel="0" collapsed="false">
      <c r="A8545" s="28" t="n">
        <v>224</v>
      </c>
      <c r="B8545" s="29" t="n">
        <v>46142</v>
      </c>
      <c r="C8545" s="28" t="n">
        <v>58437.15</v>
      </c>
      <c r="D8545" s="28" t="n">
        <v>357.73</v>
      </c>
      <c r="E8545" s="28" t="s">
        <v>381</v>
      </c>
    </row>
    <row r="8546" customFormat="false" ht="15" hidden="false" customHeight="false" outlineLevel="0" collapsed="false">
      <c r="A8546" s="28" t="n">
        <v>224</v>
      </c>
      <c r="B8546" s="29" t="n">
        <v>46173</v>
      </c>
      <c r="C8546" s="28" t="n">
        <v>60110.74</v>
      </c>
      <c r="D8546" s="28" t="n">
        <v>1780</v>
      </c>
      <c r="E8546" s="28" t="s">
        <v>380</v>
      </c>
    </row>
    <row r="8547" customFormat="false" ht="15" hidden="false" customHeight="false" outlineLevel="0" collapsed="false">
      <c r="A8547" s="28" t="n">
        <v>224</v>
      </c>
      <c r="B8547" s="29" t="n">
        <v>46203</v>
      </c>
      <c r="C8547" s="28" t="n">
        <v>61695.09</v>
      </c>
      <c r="D8547" s="28" t="n">
        <v>1780</v>
      </c>
      <c r="E8547" s="28" t="s">
        <v>380</v>
      </c>
    </row>
    <row r="8548" customFormat="false" ht="15" hidden="false" customHeight="false" outlineLevel="0" collapsed="false">
      <c r="A8548" s="28" t="n">
        <v>224</v>
      </c>
      <c r="B8548" s="29" t="n">
        <v>46234</v>
      </c>
      <c r="C8548" s="28" t="n">
        <v>61452.01</v>
      </c>
      <c r="D8548" s="28" t="n">
        <v>0</v>
      </c>
      <c r="E8548" s="28" t="s">
        <v>379</v>
      </c>
    </row>
    <row r="8549" customFormat="false" ht="15" hidden="false" customHeight="false" outlineLevel="0" collapsed="false">
      <c r="A8549" s="28" t="n">
        <v>224</v>
      </c>
      <c r="B8549" s="29" t="n">
        <v>46265</v>
      </c>
      <c r="C8549" s="28" t="n">
        <v>63206.74</v>
      </c>
      <c r="D8549" s="28" t="n">
        <v>1780</v>
      </c>
      <c r="E8549" s="28" t="s">
        <v>380</v>
      </c>
    </row>
    <row r="8550" customFormat="false" ht="15" hidden="false" customHeight="false" outlineLevel="0" collapsed="false">
      <c r="A8550" s="28" t="n">
        <v>225</v>
      </c>
      <c r="B8550" s="29" t="n">
        <v>44957</v>
      </c>
      <c r="C8550" s="28" t="n">
        <v>8078.15</v>
      </c>
      <c r="D8550" s="28" t="n">
        <v>0</v>
      </c>
      <c r="E8550" s="28" t="s">
        <v>379</v>
      </c>
    </row>
    <row r="8551" customFormat="false" ht="15" hidden="false" customHeight="false" outlineLevel="0" collapsed="false">
      <c r="A8551" s="28" t="n">
        <v>225</v>
      </c>
      <c r="B8551" s="29" t="n">
        <v>44985</v>
      </c>
      <c r="C8551" s="28" t="n">
        <v>9208.89</v>
      </c>
      <c r="D8551" s="28" t="n">
        <v>1420</v>
      </c>
      <c r="E8551" s="28" t="s">
        <v>380</v>
      </c>
    </row>
    <row r="8552" customFormat="false" ht="15" hidden="false" customHeight="false" outlineLevel="0" collapsed="false">
      <c r="A8552" s="28" t="n">
        <v>225</v>
      </c>
      <c r="B8552" s="29" t="n">
        <v>45016</v>
      </c>
      <c r="C8552" s="28" t="n">
        <v>10476.66</v>
      </c>
      <c r="D8552" s="28" t="n">
        <v>1420</v>
      </c>
      <c r="E8552" s="28" t="s">
        <v>380</v>
      </c>
    </row>
    <row r="8553" customFormat="false" ht="15" hidden="false" customHeight="false" outlineLevel="0" collapsed="false">
      <c r="A8553" s="28" t="n">
        <v>225</v>
      </c>
      <c r="B8553" s="29" t="n">
        <v>45046</v>
      </c>
      <c r="C8553" s="28" t="n">
        <v>11472.57</v>
      </c>
      <c r="D8553" s="28" t="n">
        <v>1420</v>
      </c>
      <c r="E8553" s="28" t="s">
        <v>380</v>
      </c>
    </row>
    <row r="8554" customFormat="false" ht="15" hidden="false" customHeight="false" outlineLevel="0" collapsed="false">
      <c r="A8554" s="28" t="n">
        <v>225</v>
      </c>
      <c r="B8554" s="29" t="n">
        <v>45077</v>
      </c>
      <c r="C8554" s="28" t="n">
        <v>12612.72</v>
      </c>
      <c r="D8554" s="28" t="n">
        <v>1420</v>
      </c>
      <c r="E8554" s="28" t="s">
        <v>380</v>
      </c>
    </row>
    <row r="8555" customFormat="false" ht="15" hidden="false" customHeight="false" outlineLevel="0" collapsed="false">
      <c r="A8555" s="28" t="n">
        <v>225</v>
      </c>
      <c r="B8555" s="29" t="n">
        <v>45107</v>
      </c>
      <c r="C8555" s="28" t="n">
        <v>13694.09</v>
      </c>
      <c r="D8555" s="28" t="n">
        <v>1420</v>
      </c>
      <c r="E8555" s="28" t="s">
        <v>380</v>
      </c>
    </row>
    <row r="8556" customFormat="false" ht="15" hidden="false" customHeight="false" outlineLevel="0" collapsed="false">
      <c r="A8556" s="28" t="n">
        <v>225</v>
      </c>
      <c r="B8556" s="29" t="n">
        <v>45138</v>
      </c>
      <c r="C8556" s="28" t="n">
        <v>14891.41</v>
      </c>
      <c r="D8556" s="28" t="n">
        <v>1420</v>
      </c>
      <c r="E8556" s="28" t="s">
        <v>380</v>
      </c>
    </row>
    <row r="8557" customFormat="false" ht="15" hidden="false" customHeight="false" outlineLevel="0" collapsed="false">
      <c r="A8557" s="28" t="n">
        <v>225</v>
      </c>
      <c r="B8557" s="29" t="n">
        <v>45169</v>
      </c>
      <c r="C8557" s="28" t="n">
        <v>15931.75</v>
      </c>
      <c r="D8557" s="28" t="n">
        <v>1420</v>
      </c>
      <c r="E8557" s="28" t="s">
        <v>380</v>
      </c>
    </row>
    <row r="8558" customFormat="false" ht="15" hidden="false" customHeight="false" outlineLevel="0" collapsed="false">
      <c r="A8558" s="28" t="n">
        <v>225</v>
      </c>
      <c r="B8558" s="29" t="n">
        <v>45199</v>
      </c>
      <c r="C8558" s="28" t="n">
        <v>17103.79</v>
      </c>
      <c r="D8558" s="28" t="n">
        <v>1420</v>
      </c>
      <c r="E8558" s="28" t="s">
        <v>380</v>
      </c>
    </row>
    <row r="8559" customFormat="false" ht="15" hidden="false" customHeight="false" outlineLevel="0" collapsed="false">
      <c r="A8559" s="28" t="n">
        <v>225</v>
      </c>
      <c r="B8559" s="29" t="n">
        <v>45230</v>
      </c>
      <c r="C8559" s="28" t="n">
        <v>18287.9</v>
      </c>
      <c r="D8559" s="28" t="n">
        <v>1420</v>
      </c>
      <c r="E8559" s="28" t="s">
        <v>380</v>
      </c>
    </row>
    <row r="8560" customFormat="false" ht="15" hidden="false" customHeight="false" outlineLevel="0" collapsed="false">
      <c r="A8560" s="28" t="n">
        <v>225</v>
      </c>
      <c r="B8560" s="29" t="n">
        <v>45260</v>
      </c>
      <c r="C8560" s="28" t="n">
        <v>18713.79</v>
      </c>
      <c r="D8560" s="28" t="n">
        <v>606.31</v>
      </c>
      <c r="E8560" s="28" t="s">
        <v>381</v>
      </c>
    </row>
    <row r="8561" customFormat="false" ht="15" hidden="false" customHeight="false" outlineLevel="0" collapsed="false">
      <c r="A8561" s="28" t="n">
        <v>225</v>
      </c>
      <c r="B8561" s="29" t="n">
        <v>45291</v>
      </c>
      <c r="C8561" s="28" t="n">
        <v>19742.8</v>
      </c>
      <c r="D8561" s="28" t="n">
        <v>1420</v>
      </c>
      <c r="E8561" s="28" t="s">
        <v>380</v>
      </c>
    </row>
    <row r="8562" customFormat="false" ht="15" hidden="false" customHeight="false" outlineLevel="0" collapsed="false">
      <c r="A8562" s="28" t="n">
        <v>225</v>
      </c>
      <c r="B8562" s="29" t="n">
        <v>45322</v>
      </c>
      <c r="C8562" s="28" t="n">
        <v>19976.75</v>
      </c>
      <c r="D8562" s="28" t="n">
        <v>438.59</v>
      </c>
      <c r="E8562" s="28" t="s">
        <v>381</v>
      </c>
    </row>
    <row r="8563" customFormat="false" ht="15" hidden="false" customHeight="false" outlineLevel="0" collapsed="false">
      <c r="A8563" s="28" t="n">
        <v>225</v>
      </c>
      <c r="B8563" s="29" t="n">
        <v>45351</v>
      </c>
      <c r="C8563" s="28" t="n">
        <v>21341.88</v>
      </c>
      <c r="D8563" s="28" t="n">
        <v>1420</v>
      </c>
      <c r="E8563" s="28" t="s">
        <v>380</v>
      </c>
    </row>
    <row r="8564" customFormat="false" ht="15" hidden="false" customHeight="false" outlineLevel="0" collapsed="false">
      <c r="A8564" s="28" t="n">
        <v>225</v>
      </c>
      <c r="B8564" s="29" t="n">
        <v>45382</v>
      </c>
      <c r="C8564" s="28" t="n">
        <v>22533.1</v>
      </c>
      <c r="D8564" s="28" t="n">
        <v>1420</v>
      </c>
      <c r="E8564" s="28" t="s">
        <v>380</v>
      </c>
    </row>
    <row r="8565" customFormat="false" ht="15" hidden="false" customHeight="false" outlineLevel="0" collapsed="false">
      <c r="A8565" s="28" t="n">
        <v>225</v>
      </c>
      <c r="B8565" s="29" t="n">
        <v>45412</v>
      </c>
      <c r="C8565" s="28" t="n">
        <v>23708.68</v>
      </c>
      <c r="D8565" s="28" t="n">
        <v>1420</v>
      </c>
      <c r="E8565" s="28" t="s">
        <v>380</v>
      </c>
    </row>
    <row r="8566" customFormat="false" ht="15" hidden="false" customHeight="false" outlineLevel="0" collapsed="false">
      <c r="A8566" s="28" t="n">
        <v>225</v>
      </c>
      <c r="B8566" s="29" t="n">
        <v>45443</v>
      </c>
      <c r="C8566" s="28" t="n">
        <v>24854.67</v>
      </c>
      <c r="D8566" s="28" t="n">
        <v>1420</v>
      </c>
      <c r="E8566" s="28" t="s">
        <v>380</v>
      </c>
    </row>
    <row r="8567" customFormat="false" ht="15" hidden="false" customHeight="false" outlineLevel="0" collapsed="false">
      <c r="A8567" s="28" t="n">
        <v>225</v>
      </c>
      <c r="B8567" s="29" t="n">
        <v>45473</v>
      </c>
      <c r="C8567" s="28" t="n">
        <v>26256.9</v>
      </c>
      <c r="D8567" s="28" t="n">
        <v>1420</v>
      </c>
      <c r="E8567" s="28" t="s">
        <v>380</v>
      </c>
    </row>
    <row r="8568" customFormat="false" ht="15" hidden="false" customHeight="false" outlineLevel="0" collapsed="false">
      <c r="A8568" s="28" t="n">
        <v>225</v>
      </c>
      <c r="B8568" s="29" t="n">
        <v>45504</v>
      </c>
      <c r="C8568" s="28" t="n">
        <v>27581.12</v>
      </c>
      <c r="D8568" s="28" t="n">
        <v>1420</v>
      </c>
      <c r="E8568" s="28" t="s">
        <v>380</v>
      </c>
    </row>
    <row r="8569" customFormat="false" ht="15" hidden="false" customHeight="false" outlineLevel="0" collapsed="false">
      <c r="A8569" s="28" t="n">
        <v>225</v>
      </c>
      <c r="B8569" s="29" t="n">
        <v>45535</v>
      </c>
      <c r="C8569" s="28" t="n">
        <v>28951.32</v>
      </c>
      <c r="D8569" s="28" t="n">
        <v>1420</v>
      </c>
      <c r="E8569" s="28" t="s">
        <v>380</v>
      </c>
    </row>
    <row r="8570" customFormat="false" ht="15" hidden="false" customHeight="false" outlineLevel="0" collapsed="false">
      <c r="A8570" s="28" t="n">
        <v>225</v>
      </c>
      <c r="B8570" s="29" t="n">
        <v>45565</v>
      </c>
      <c r="C8570" s="28" t="n">
        <v>30225.81</v>
      </c>
      <c r="D8570" s="28" t="n">
        <v>1420</v>
      </c>
      <c r="E8570" s="28" t="s">
        <v>380</v>
      </c>
    </row>
    <row r="8571" customFormat="false" ht="15" hidden="false" customHeight="false" outlineLevel="0" collapsed="false">
      <c r="A8571" s="28" t="n">
        <v>225</v>
      </c>
      <c r="B8571" s="29" t="n">
        <v>45596</v>
      </c>
      <c r="C8571" s="28" t="n">
        <v>31249.89</v>
      </c>
      <c r="D8571" s="28" t="n">
        <v>1420</v>
      </c>
      <c r="E8571" s="28" t="s">
        <v>380</v>
      </c>
    </row>
    <row r="8572" customFormat="false" ht="15" hidden="false" customHeight="false" outlineLevel="0" collapsed="false">
      <c r="A8572" s="28" t="n">
        <v>225</v>
      </c>
      <c r="B8572" s="29" t="n">
        <v>45626</v>
      </c>
      <c r="C8572" s="28" t="n">
        <v>32633.9</v>
      </c>
      <c r="D8572" s="28" t="n">
        <v>1420</v>
      </c>
      <c r="E8572" s="28" t="s">
        <v>380</v>
      </c>
    </row>
    <row r="8573" customFormat="false" ht="15" hidden="false" customHeight="false" outlineLevel="0" collapsed="false">
      <c r="A8573" s="28" t="n">
        <v>225</v>
      </c>
      <c r="B8573" s="29" t="n">
        <v>45657</v>
      </c>
      <c r="C8573" s="28" t="n">
        <v>33859.54</v>
      </c>
      <c r="D8573" s="28" t="n">
        <v>1420</v>
      </c>
      <c r="E8573" s="28" t="s">
        <v>380</v>
      </c>
    </row>
    <row r="8574" customFormat="false" ht="15" hidden="false" customHeight="false" outlineLevel="0" collapsed="false">
      <c r="A8574" s="28" t="n">
        <v>225</v>
      </c>
      <c r="B8574" s="29" t="n">
        <v>45688</v>
      </c>
      <c r="C8574" s="28" t="n">
        <v>35160.03</v>
      </c>
      <c r="D8574" s="28" t="n">
        <v>1420</v>
      </c>
      <c r="E8574" s="28" t="s">
        <v>380</v>
      </c>
    </row>
    <row r="8575" customFormat="false" ht="15" hidden="false" customHeight="false" outlineLevel="0" collapsed="false">
      <c r="A8575" s="28" t="n">
        <v>225</v>
      </c>
      <c r="B8575" s="29" t="n">
        <v>45716</v>
      </c>
      <c r="C8575" s="28" t="n">
        <v>36197.13</v>
      </c>
      <c r="D8575" s="28" t="n">
        <v>1420</v>
      </c>
      <c r="E8575" s="28" t="s">
        <v>380</v>
      </c>
    </row>
    <row r="8576" customFormat="false" ht="15" hidden="false" customHeight="false" outlineLevel="0" collapsed="false">
      <c r="A8576" s="28" t="n">
        <v>225</v>
      </c>
      <c r="B8576" s="29" t="n">
        <v>45747</v>
      </c>
      <c r="C8576" s="28" t="n">
        <v>37207.39</v>
      </c>
      <c r="D8576" s="28" t="n">
        <v>1420</v>
      </c>
      <c r="E8576" s="28" t="s">
        <v>380</v>
      </c>
    </row>
    <row r="8577" customFormat="false" ht="15" hidden="false" customHeight="false" outlineLevel="0" collapsed="false">
      <c r="A8577" s="28" t="n">
        <v>225</v>
      </c>
      <c r="B8577" s="29" t="n">
        <v>45777</v>
      </c>
      <c r="C8577" s="28" t="n">
        <v>38455.82</v>
      </c>
      <c r="D8577" s="28" t="n">
        <v>1420</v>
      </c>
      <c r="E8577" s="28" t="s">
        <v>380</v>
      </c>
    </row>
    <row r="8578" customFormat="false" ht="15" hidden="false" customHeight="false" outlineLevel="0" collapsed="false">
      <c r="A8578" s="28" t="n">
        <v>225</v>
      </c>
      <c r="B8578" s="29" t="n">
        <v>45808</v>
      </c>
      <c r="C8578" s="28" t="n">
        <v>39587.27</v>
      </c>
      <c r="D8578" s="28" t="n">
        <v>1420</v>
      </c>
      <c r="E8578" s="28" t="s">
        <v>380</v>
      </c>
    </row>
    <row r="8579" customFormat="false" ht="15" hidden="false" customHeight="false" outlineLevel="0" collapsed="false">
      <c r="A8579" s="28" t="n">
        <v>225</v>
      </c>
      <c r="B8579" s="29" t="n">
        <v>45838</v>
      </c>
      <c r="C8579" s="28" t="n">
        <v>40737.32</v>
      </c>
      <c r="D8579" s="28" t="n">
        <v>1420</v>
      </c>
      <c r="E8579" s="28" t="s">
        <v>380</v>
      </c>
    </row>
    <row r="8580" customFormat="false" ht="15" hidden="false" customHeight="false" outlineLevel="0" collapsed="false">
      <c r="A8580" s="28" t="n">
        <v>225</v>
      </c>
      <c r="B8580" s="29" t="n">
        <v>45869</v>
      </c>
      <c r="C8580" s="28" t="n">
        <v>41783.99</v>
      </c>
      <c r="D8580" s="28" t="n">
        <v>1420</v>
      </c>
      <c r="E8580" s="28" t="s">
        <v>380</v>
      </c>
    </row>
    <row r="8581" customFormat="false" ht="15" hidden="false" customHeight="false" outlineLevel="0" collapsed="false">
      <c r="A8581" s="28" t="n">
        <v>225</v>
      </c>
      <c r="B8581" s="29" t="n">
        <v>45900</v>
      </c>
      <c r="C8581" s="28" t="n">
        <v>42986.73</v>
      </c>
      <c r="D8581" s="28" t="n">
        <v>1420</v>
      </c>
      <c r="E8581" s="28" t="s">
        <v>380</v>
      </c>
    </row>
    <row r="8582" customFormat="false" ht="15" hidden="false" customHeight="false" outlineLevel="0" collapsed="false">
      <c r="A8582" s="28" t="n">
        <v>225</v>
      </c>
      <c r="B8582" s="29" t="n">
        <v>45930</v>
      </c>
      <c r="C8582" s="28" t="n">
        <v>44020.27</v>
      </c>
      <c r="D8582" s="28" t="n">
        <v>1420</v>
      </c>
      <c r="E8582" s="28" t="s">
        <v>380</v>
      </c>
    </row>
    <row r="8583" customFormat="false" ht="15" hidden="false" customHeight="false" outlineLevel="0" collapsed="false">
      <c r="A8583" s="28" t="n">
        <v>225</v>
      </c>
      <c r="B8583" s="29" t="n">
        <v>45961</v>
      </c>
      <c r="C8583" s="28" t="n">
        <v>45020.89</v>
      </c>
      <c r="D8583" s="28" t="n">
        <v>1420</v>
      </c>
      <c r="E8583" s="28" t="s">
        <v>380</v>
      </c>
    </row>
    <row r="8584" customFormat="false" ht="15" hidden="false" customHeight="false" outlineLevel="0" collapsed="false">
      <c r="A8584" s="28" t="n">
        <v>225</v>
      </c>
      <c r="B8584" s="29" t="n">
        <v>45991</v>
      </c>
      <c r="C8584" s="28" t="n">
        <v>46339.32</v>
      </c>
      <c r="D8584" s="28" t="n">
        <v>1420</v>
      </c>
      <c r="E8584" s="28" t="s">
        <v>380</v>
      </c>
    </row>
    <row r="8585" customFormat="false" ht="15" hidden="false" customHeight="false" outlineLevel="0" collapsed="false">
      <c r="A8585" s="28" t="n">
        <v>225</v>
      </c>
      <c r="B8585" s="29" t="n">
        <v>46022</v>
      </c>
      <c r="C8585" s="28" t="n">
        <v>47699.59</v>
      </c>
      <c r="D8585" s="28" t="n">
        <v>1420</v>
      </c>
      <c r="E8585" s="28" t="s">
        <v>380</v>
      </c>
    </row>
    <row r="8586" customFormat="false" ht="15" hidden="false" customHeight="false" outlineLevel="0" collapsed="false">
      <c r="A8586" s="28" t="n">
        <v>225</v>
      </c>
      <c r="B8586" s="29" t="n">
        <v>46053</v>
      </c>
      <c r="C8586" s="28" t="n">
        <v>49000.77</v>
      </c>
      <c r="D8586" s="28" t="n">
        <v>1420</v>
      </c>
      <c r="E8586" s="28" t="s">
        <v>380</v>
      </c>
    </row>
    <row r="8587" customFormat="false" ht="15" hidden="false" customHeight="false" outlineLevel="0" collapsed="false">
      <c r="A8587" s="28" t="n">
        <v>225</v>
      </c>
      <c r="B8587" s="29" t="n">
        <v>46081</v>
      </c>
      <c r="C8587" s="28" t="n">
        <v>50339.31</v>
      </c>
      <c r="D8587" s="28" t="n">
        <v>1420</v>
      </c>
      <c r="E8587" s="28" t="s">
        <v>380</v>
      </c>
    </row>
    <row r="8588" customFormat="false" ht="15" hidden="false" customHeight="false" outlineLevel="0" collapsed="false">
      <c r="A8588" s="28" t="n">
        <v>225</v>
      </c>
      <c r="B8588" s="29" t="n">
        <v>46112</v>
      </c>
      <c r="C8588" s="28" t="n">
        <v>51681.48</v>
      </c>
      <c r="D8588" s="28" t="n">
        <v>1420</v>
      </c>
      <c r="E8588" s="28" t="s">
        <v>380</v>
      </c>
    </row>
    <row r="8589" customFormat="false" ht="15" hidden="false" customHeight="false" outlineLevel="0" collapsed="false">
      <c r="A8589" s="28" t="n">
        <v>225</v>
      </c>
      <c r="B8589" s="29" t="n">
        <v>46142</v>
      </c>
      <c r="C8589" s="28" t="n">
        <v>52861.41</v>
      </c>
      <c r="D8589" s="28" t="n">
        <v>1420</v>
      </c>
      <c r="E8589" s="28" t="s">
        <v>380</v>
      </c>
    </row>
    <row r="8590" customFormat="false" ht="15" hidden="false" customHeight="false" outlineLevel="0" collapsed="false">
      <c r="A8590" s="28" t="n">
        <v>225</v>
      </c>
      <c r="B8590" s="29" t="n">
        <v>46173</v>
      </c>
      <c r="C8590" s="28" t="n">
        <v>53879.63</v>
      </c>
      <c r="D8590" s="28" t="n">
        <v>1420</v>
      </c>
      <c r="E8590" s="28" t="s">
        <v>380</v>
      </c>
    </row>
    <row r="8591" customFormat="false" ht="15" hidden="false" customHeight="false" outlineLevel="0" collapsed="false">
      <c r="A8591" s="28" t="n">
        <v>225</v>
      </c>
      <c r="B8591" s="29" t="n">
        <v>46203</v>
      </c>
      <c r="C8591" s="28" t="n">
        <v>55165.86</v>
      </c>
      <c r="D8591" s="28" t="n">
        <v>1420</v>
      </c>
      <c r="E8591" s="28" t="s">
        <v>380</v>
      </c>
    </row>
    <row r="8592" customFormat="false" ht="15" hidden="false" customHeight="false" outlineLevel="0" collapsed="false">
      <c r="A8592" s="28" t="n">
        <v>225</v>
      </c>
      <c r="B8592" s="29" t="n">
        <v>46234</v>
      </c>
      <c r="C8592" s="28" t="n">
        <v>56391.57</v>
      </c>
      <c r="D8592" s="28" t="n">
        <v>1420</v>
      </c>
      <c r="E8592" s="28" t="s">
        <v>380</v>
      </c>
    </row>
    <row r="8593" customFormat="false" ht="15" hidden="false" customHeight="false" outlineLevel="0" collapsed="false">
      <c r="A8593" s="28" t="n">
        <v>225</v>
      </c>
      <c r="B8593" s="29" t="n">
        <v>46265</v>
      </c>
      <c r="C8593" s="28" t="n">
        <v>57788.33</v>
      </c>
      <c r="D8593" s="28" t="n">
        <v>1420</v>
      </c>
      <c r="E8593" s="28" t="s">
        <v>380</v>
      </c>
    </row>
    <row r="8594" customFormat="false" ht="15" hidden="false" customHeight="false" outlineLevel="0" collapsed="false">
      <c r="A8594" s="28" t="n">
        <v>226</v>
      </c>
      <c r="B8594" s="29" t="n">
        <v>44957</v>
      </c>
      <c r="C8594" s="28" t="n">
        <v>9542.09</v>
      </c>
      <c r="D8594" s="28" t="n">
        <v>1890</v>
      </c>
      <c r="E8594" s="28" t="s">
        <v>380</v>
      </c>
    </row>
    <row r="8595" customFormat="false" ht="15" hidden="false" customHeight="false" outlineLevel="0" collapsed="false">
      <c r="A8595" s="28" t="n">
        <v>226</v>
      </c>
      <c r="B8595" s="29" t="n">
        <v>44985</v>
      </c>
      <c r="C8595" s="28" t="n">
        <v>11115.18</v>
      </c>
      <c r="D8595" s="28" t="n">
        <v>1890</v>
      </c>
      <c r="E8595" s="28" t="s">
        <v>380</v>
      </c>
    </row>
    <row r="8596" customFormat="false" ht="15" hidden="false" customHeight="false" outlineLevel="0" collapsed="false">
      <c r="A8596" s="28" t="n">
        <v>226</v>
      </c>
      <c r="B8596" s="29" t="n">
        <v>45016</v>
      </c>
      <c r="C8596" s="28" t="n">
        <v>12973.9</v>
      </c>
      <c r="D8596" s="28" t="n">
        <v>1890</v>
      </c>
      <c r="E8596" s="28" t="s">
        <v>380</v>
      </c>
    </row>
    <row r="8597" customFormat="false" ht="15" hidden="false" customHeight="false" outlineLevel="0" collapsed="false">
      <c r="A8597" s="28" t="n">
        <v>226</v>
      </c>
      <c r="B8597" s="29" t="n">
        <v>45046</v>
      </c>
      <c r="C8597" s="28" t="n">
        <v>13323.28</v>
      </c>
      <c r="D8597" s="28" t="n">
        <v>717.29</v>
      </c>
      <c r="E8597" s="28" t="s">
        <v>381</v>
      </c>
    </row>
    <row r="8598" customFormat="false" ht="15" hidden="false" customHeight="false" outlineLevel="0" collapsed="false">
      <c r="A8598" s="28" t="n">
        <v>226</v>
      </c>
      <c r="B8598" s="29" t="n">
        <v>45077</v>
      </c>
      <c r="C8598" s="28" t="n">
        <v>14784.76</v>
      </c>
      <c r="D8598" s="28" t="n">
        <v>1890</v>
      </c>
      <c r="E8598" s="28" t="s">
        <v>380</v>
      </c>
    </row>
    <row r="8599" customFormat="false" ht="15" hidden="false" customHeight="false" outlineLevel="0" collapsed="false">
      <c r="A8599" s="28" t="n">
        <v>226</v>
      </c>
      <c r="B8599" s="29" t="n">
        <v>45107</v>
      </c>
      <c r="C8599" s="28" t="n">
        <v>16523.38</v>
      </c>
      <c r="D8599" s="28" t="n">
        <v>1890</v>
      </c>
      <c r="E8599" s="28" t="s">
        <v>380</v>
      </c>
    </row>
    <row r="8600" customFormat="false" ht="15" hidden="false" customHeight="false" outlineLevel="0" collapsed="false">
      <c r="A8600" s="28" t="n">
        <v>226</v>
      </c>
      <c r="B8600" s="29" t="n">
        <v>45138</v>
      </c>
      <c r="C8600" s="28" t="n">
        <v>17448.83</v>
      </c>
      <c r="D8600" s="28" t="n">
        <v>1180.7</v>
      </c>
      <c r="E8600" s="28" t="s">
        <v>381</v>
      </c>
    </row>
    <row r="8601" customFormat="false" ht="15" hidden="false" customHeight="false" outlineLevel="0" collapsed="false">
      <c r="A8601" s="28" t="n">
        <v>226</v>
      </c>
      <c r="B8601" s="29" t="n">
        <v>45169</v>
      </c>
      <c r="C8601" s="28" t="n">
        <v>17978.09</v>
      </c>
      <c r="D8601" s="28" t="n">
        <v>865.76</v>
      </c>
      <c r="E8601" s="28" t="s">
        <v>381</v>
      </c>
    </row>
    <row r="8602" customFormat="false" ht="15" hidden="false" customHeight="false" outlineLevel="0" collapsed="false">
      <c r="A8602" s="28" t="n">
        <v>226</v>
      </c>
      <c r="B8602" s="29" t="n">
        <v>45199</v>
      </c>
      <c r="C8602" s="28" t="n">
        <v>19602.74</v>
      </c>
      <c r="D8602" s="28" t="n">
        <v>1890</v>
      </c>
      <c r="E8602" s="28" t="s">
        <v>380</v>
      </c>
    </row>
    <row r="8603" customFormat="false" ht="15" hidden="false" customHeight="false" outlineLevel="0" collapsed="false">
      <c r="A8603" s="28" t="n">
        <v>226</v>
      </c>
      <c r="B8603" s="29" t="n">
        <v>45230</v>
      </c>
      <c r="C8603" s="28" t="n">
        <v>19106.88</v>
      </c>
      <c r="D8603" s="28" t="n">
        <v>0</v>
      </c>
      <c r="E8603" s="28" t="s">
        <v>379</v>
      </c>
    </row>
    <row r="8604" customFormat="false" ht="15" hidden="false" customHeight="false" outlineLevel="0" collapsed="false">
      <c r="A8604" s="28" t="n">
        <v>226</v>
      </c>
      <c r="B8604" s="29" t="n">
        <v>45260</v>
      </c>
      <c r="C8604" s="28" t="n">
        <v>20541.87</v>
      </c>
      <c r="D8604" s="28" t="n">
        <v>1890</v>
      </c>
      <c r="E8604" s="28" t="s">
        <v>380</v>
      </c>
    </row>
    <row r="8605" customFormat="false" ht="15" hidden="false" customHeight="false" outlineLevel="0" collapsed="false">
      <c r="A8605" s="28" t="n">
        <v>226</v>
      </c>
      <c r="B8605" s="29" t="n">
        <v>45291</v>
      </c>
      <c r="C8605" s="28" t="n">
        <v>20669.69</v>
      </c>
      <c r="D8605" s="28" t="n">
        <v>533.68</v>
      </c>
      <c r="E8605" s="28" t="s">
        <v>381</v>
      </c>
    </row>
    <row r="8606" customFormat="false" ht="15" hidden="false" customHeight="false" outlineLevel="0" collapsed="false">
      <c r="A8606" s="28" t="n">
        <v>226</v>
      </c>
      <c r="B8606" s="29" t="n">
        <v>45322</v>
      </c>
      <c r="C8606" s="28" t="n">
        <v>22006.89</v>
      </c>
      <c r="D8606" s="28" t="n">
        <v>1890</v>
      </c>
      <c r="E8606" s="28" t="s">
        <v>380</v>
      </c>
    </row>
    <row r="8607" customFormat="false" ht="15" hidden="false" customHeight="false" outlineLevel="0" collapsed="false">
      <c r="A8607" s="28" t="n">
        <v>226</v>
      </c>
      <c r="B8607" s="29" t="n">
        <v>45351</v>
      </c>
      <c r="C8607" s="28" t="n">
        <v>23464.67</v>
      </c>
      <c r="D8607" s="28" t="n">
        <v>1890</v>
      </c>
      <c r="E8607" s="28" t="s">
        <v>380</v>
      </c>
    </row>
    <row r="8608" customFormat="false" ht="15" hidden="false" customHeight="false" outlineLevel="0" collapsed="false">
      <c r="A8608" s="28" t="n">
        <v>226</v>
      </c>
      <c r="B8608" s="29" t="n">
        <v>45382</v>
      </c>
      <c r="C8608" s="28" t="n">
        <v>25332.73</v>
      </c>
      <c r="D8608" s="28" t="n">
        <v>1890</v>
      </c>
      <c r="E8608" s="28" t="s">
        <v>380</v>
      </c>
    </row>
    <row r="8609" customFormat="false" ht="15" hidden="false" customHeight="false" outlineLevel="0" collapsed="false">
      <c r="A8609" s="28" t="n">
        <v>226</v>
      </c>
      <c r="B8609" s="29" t="n">
        <v>45412</v>
      </c>
      <c r="C8609" s="28" t="n">
        <v>26837.66</v>
      </c>
      <c r="D8609" s="28" t="n">
        <v>1890</v>
      </c>
      <c r="E8609" s="28" t="s">
        <v>380</v>
      </c>
    </row>
    <row r="8610" customFormat="false" ht="15" hidden="false" customHeight="false" outlineLevel="0" collapsed="false">
      <c r="A8610" s="28" t="n">
        <v>226</v>
      </c>
      <c r="B8610" s="29" t="n">
        <v>45443</v>
      </c>
      <c r="C8610" s="28" t="n">
        <v>28570.47</v>
      </c>
      <c r="D8610" s="28" t="n">
        <v>1890</v>
      </c>
      <c r="E8610" s="28" t="s">
        <v>380</v>
      </c>
    </row>
    <row r="8611" customFormat="false" ht="15" hidden="false" customHeight="false" outlineLevel="0" collapsed="false">
      <c r="A8611" s="28" t="n">
        <v>226</v>
      </c>
      <c r="B8611" s="29" t="n">
        <v>45473</v>
      </c>
      <c r="C8611" s="28" t="n">
        <v>30109.75</v>
      </c>
      <c r="D8611" s="28" t="n">
        <v>1890</v>
      </c>
      <c r="E8611" s="28" t="s">
        <v>380</v>
      </c>
    </row>
    <row r="8612" customFormat="false" ht="15" hidden="false" customHeight="false" outlineLevel="0" collapsed="false">
      <c r="A8612" s="28" t="n">
        <v>226</v>
      </c>
      <c r="B8612" s="29" t="n">
        <v>45504</v>
      </c>
      <c r="C8612" s="28" t="n">
        <v>31449.82</v>
      </c>
      <c r="D8612" s="28" t="n">
        <v>1890</v>
      </c>
      <c r="E8612" s="28" t="s">
        <v>380</v>
      </c>
    </row>
    <row r="8613" customFormat="false" ht="15" hidden="false" customHeight="false" outlineLevel="0" collapsed="false">
      <c r="A8613" s="28" t="n">
        <v>226</v>
      </c>
      <c r="B8613" s="29" t="n">
        <v>45535</v>
      </c>
      <c r="C8613" s="28" t="n">
        <v>31006.26</v>
      </c>
      <c r="D8613" s="28" t="n">
        <v>0</v>
      </c>
      <c r="E8613" s="28" t="s">
        <v>379</v>
      </c>
    </row>
    <row r="8614" customFormat="false" ht="15" hidden="false" customHeight="false" outlineLevel="0" collapsed="false">
      <c r="A8614" s="28" t="n">
        <v>226</v>
      </c>
      <c r="B8614" s="29" t="n">
        <v>45565</v>
      </c>
      <c r="C8614" s="28" t="n">
        <v>32836.36</v>
      </c>
      <c r="D8614" s="28" t="n">
        <v>1890</v>
      </c>
      <c r="E8614" s="28" t="s">
        <v>380</v>
      </c>
    </row>
    <row r="8615" customFormat="false" ht="15" hidden="false" customHeight="false" outlineLevel="0" collapsed="false">
      <c r="A8615" s="28" t="n">
        <v>226</v>
      </c>
      <c r="B8615" s="29" t="n">
        <v>45596</v>
      </c>
      <c r="C8615" s="28" t="n">
        <v>34347.23</v>
      </c>
      <c r="D8615" s="28" t="n">
        <v>1890</v>
      </c>
      <c r="E8615" s="28" t="s">
        <v>380</v>
      </c>
    </row>
    <row r="8616" customFormat="false" ht="15" hidden="false" customHeight="false" outlineLevel="0" collapsed="false">
      <c r="A8616" s="28" t="n">
        <v>226</v>
      </c>
      <c r="B8616" s="29" t="n">
        <v>45626</v>
      </c>
      <c r="C8616" s="28" t="n">
        <v>36228.37</v>
      </c>
      <c r="D8616" s="28" t="n">
        <v>1890</v>
      </c>
      <c r="E8616" s="28" t="s">
        <v>380</v>
      </c>
    </row>
    <row r="8617" customFormat="false" ht="15" hidden="false" customHeight="false" outlineLevel="0" collapsed="false">
      <c r="A8617" s="28" t="n">
        <v>226</v>
      </c>
      <c r="B8617" s="29" t="n">
        <v>45657</v>
      </c>
      <c r="C8617" s="28" t="n">
        <v>36192.6</v>
      </c>
      <c r="D8617" s="28" t="n">
        <v>467.57</v>
      </c>
      <c r="E8617" s="28" t="s">
        <v>381</v>
      </c>
    </row>
    <row r="8618" customFormat="false" ht="15" hidden="false" customHeight="false" outlineLevel="0" collapsed="false">
      <c r="A8618" s="28" t="n">
        <v>226</v>
      </c>
      <c r="B8618" s="29" t="n">
        <v>45688</v>
      </c>
      <c r="C8618" s="28" t="n">
        <v>35633.78</v>
      </c>
      <c r="D8618" s="28" t="n">
        <v>0</v>
      </c>
      <c r="E8618" s="28" t="s">
        <v>379</v>
      </c>
    </row>
    <row r="8619" customFormat="false" ht="15" hidden="false" customHeight="false" outlineLevel="0" collapsed="false">
      <c r="A8619" s="28" t="n">
        <v>226</v>
      </c>
      <c r="B8619" s="29" t="n">
        <v>45716</v>
      </c>
      <c r="C8619" s="28" t="n">
        <v>37291.96</v>
      </c>
      <c r="D8619" s="28" t="n">
        <v>1890</v>
      </c>
      <c r="E8619" s="28" t="s">
        <v>380</v>
      </c>
    </row>
    <row r="8620" customFormat="false" ht="15" hidden="false" customHeight="false" outlineLevel="0" collapsed="false">
      <c r="A8620" s="28" t="n">
        <v>226</v>
      </c>
      <c r="B8620" s="29" t="n">
        <v>45747</v>
      </c>
      <c r="C8620" s="28" t="n">
        <v>38944.71</v>
      </c>
      <c r="D8620" s="28" t="n">
        <v>1890</v>
      </c>
      <c r="E8620" s="28" t="s">
        <v>380</v>
      </c>
    </row>
    <row r="8621" customFormat="false" ht="15" hidden="false" customHeight="false" outlineLevel="0" collapsed="false">
      <c r="A8621" s="28" t="n">
        <v>226</v>
      </c>
      <c r="B8621" s="29" t="n">
        <v>45777</v>
      </c>
      <c r="C8621" s="28" t="n">
        <v>38860.26</v>
      </c>
      <c r="D8621" s="28" t="n">
        <v>0</v>
      </c>
      <c r="E8621" s="28" t="s">
        <v>379</v>
      </c>
    </row>
    <row r="8622" customFormat="false" ht="15" hidden="false" customHeight="false" outlineLevel="0" collapsed="false">
      <c r="A8622" s="28" t="n">
        <v>226</v>
      </c>
      <c r="B8622" s="29" t="n">
        <v>45808</v>
      </c>
      <c r="C8622" s="28" t="n">
        <v>40313.9</v>
      </c>
      <c r="D8622" s="28" t="n">
        <v>1890</v>
      </c>
      <c r="E8622" s="28" t="s">
        <v>380</v>
      </c>
    </row>
    <row r="8623" customFormat="false" ht="15" hidden="false" customHeight="false" outlineLevel="0" collapsed="false">
      <c r="A8623" s="28" t="n">
        <v>226</v>
      </c>
      <c r="B8623" s="29" t="n">
        <v>45838</v>
      </c>
      <c r="C8623" s="28" t="n">
        <v>41666.83</v>
      </c>
      <c r="D8623" s="28" t="n">
        <v>1890</v>
      </c>
      <c r="E8623" s="28" t="s">
        <v>380</v>
      </c>
    </row>
    <row r="8624" customFormat="false" ht="15" hidden="false" customHeight="false" outlineLevel="0" collapsed="false">
      <c r="A8624" s="28" t="n">
        <v>226</v>
      </c>
      <c r="B8624" s="29" t="n">
        <v>45869</v>
      </c>
      <c r="C8624" s="28" t="n">
        <v>43162.37</v>
      </c>
      <c r="D8624" s="28" t="n">
        <v>1890</v>
      </c>
      <c r="E8624" s="28" t="s">
        <v>380</v>
      </c>
    </row>
    <row r="8625" customFormat="false" ht="15" hidden="false" customHeight="false" outlineLevel="0" collapsed="false">
      <c r="A8625" s="28" t="n">
        <v>226</v>
      </c>
      <c r="B8625" s="29" t="n">
        <v>45900</v>
      </c>
      <c r="C8625" s="28" t="n">
        <v>44817.39</v>
      </c>
      <c r="D8625" s="28" t="n">
        <v>1890</v>
      </c>
      <c r="E8625" s="28" t="s">
        <v>380</v>
      </c>
    </row>
    <row r="8626" customFormat="false" ht="15" hidden="false" customHeight="false" outlineLevel="0" collapsed="false">
      <c r="A8626" s="28" t="n">
        <v>226</v>
      </c>
      <c r="B8626" s="29" t="n">
        <v>45930</v>
      </c>
      <c r="C8626" s="28" t="n">
        <v>46250.84</v>
      </c>
      <c r="D8626" s="28" t="n">
        <v>1890</v>
      </c>
      <c r="E8626" s="28" t="s">
        <v>380</v>
      </c>
    </row>
    <row r="8627" customFormat="false" ht="15" hidden="false" customHeight="false" outlineLevel="0" collapsed="false">
      <c r="A8627" s="28" t="n">
        <v>226</v>
      </c>
      <c r="B8627" s="29" t="n">
        <v>45961</v>
      </c>
      <c r="C8627" s="28" t="n">
        <v>45966.16</v>
      </c>
      <c r="D8627" s="28" t="n">
        <v>0</v>
      </c>
      <c r="E8627" s="28" t="s">
        <v>379</v>
      </c>
    </row>
    <row r="8628" customFormat="false" ht="15" hidden="false" customHeight="false" outlineLevel="0" collapsed="false">
      <c r="A8628" s="28" t="n">
        <v>226</v>
      </c>
      <c r="B8628" s="29" t="n">
        <v>45991</v>
      </c>
      <c r="C8628" s="28" t="n">
        <v>47848.35</v>
      </c>
      <c r="D8628" s="28" t="n">
        <v>1890</v>
      </c>
      <c r="E8628" s="28" t="s">
        <v>380</v>
      </c>
    </row>
    <row r="8629" customFormat="false" ht="15" hidden="false" customHeight="false" outlineLevel="0" collapsed="false">
      <c r="A8629" s="28" t="n">
        <v>226</v>
      </c>
      <c r="B8629" s="29" t="n">
        <v>46022</v>
      </c>
      <c r="C8629" s="28" t="n">
        <v>49553.34</v>
      </c>
      <c r="D8629" s="28" t="n">
        <v>1890</v>
      </c>
      <c r="E8629" s="28" t="s">
        <v>380</v>
      </c>
    </row>
    <row r="8630" customFormat="false" ht="15" hidden="false" customHeight="false" outlineLevel="0" collapsed="false">
      <c r="A8630" s="28" t="n">
        <v>226</v>
      </c>
      <c r="B8630" s="29" t="n">
        <v>46053</v>
      </c>
      <c r="C8630" s="28" t="n">
        <v>51050.44</v>
      </c>
      <c r="D8630" s="28" t="n">
        <v>1890</v>
      </c>
      <c r="E8630" s="28" t="s">
        <v>380</v>
      </c>
    </row>
    <row r="8631" customFormat="false" ht="15" hidden="false" customHeight="false" outlineLevel="0" collapsed="false">
      <c r="A8631" s="28" t="n">
        <v>226</v>
      </c>
      <c r="B8631" s="29" t="n">
        <v>46081</v>
      </c>
      <c r="C8631" s="28" t="n">
        <v>52813.36</v>
      </c>
      <c r="D8631" s="28" t="n">
        <v>1890</v>
      </c>
      <c r="E8631" s="28" t="s">
        <v>380</v>
      </c>
    </row>
    <row r="8632" customFormat="false" ht="15" hidden="false" customHeight="false" outlineLevel="0" collapsed="false">
      <c r="A8632" s="28" t="n">
        <v>226</v>
      </c>
      <c r="B8632" s="29" t="n">
        <v>46112</v>
      </c>
      <c r="C8632" s="28" t="n">
        <v>54440.51</v>
      </c>
      <c r="D8632" s="28" t="n">
        <v>1890</v>
      </c>
      <c r="E8632" s="28" t="s">
        <v>380</v>
      </c>
    </row>
    <row r="8633" customFormat="false" ht="15" hidden="false" customHeight="false" outlineLevel="0" collapsed="false">
      <c r="A8633" s="28" t="n">
        <v>226</v>
      </c>
      <c r="B8633" s="29" t="n">
        <v>46142</v>
      </c>
      <c r="C8633" s="28" t="n">
        <v>55854.17</v>
      </c>
      <c r="D8633" s="28" t="n">
        <v>1890</v>
      </c>
      <c r="E8633" s="28" t="s">
        <v>380</v>
      </c>
    </row>
    <row r="8634" customFormat="false" ht="15" hidden="false" customHeight="false" outlineLevel="0" collapsed="false">
      <c r="A8634" s="28" t="n">
        <v>226</v>
      </c>
      <c r="B8634" s="29" t="n">
        <v>46173</v>
      </c>
      <c r="C8634" s="28" t="n">
        <v>57306.06</v>
      </c>
      <c r="D8634" s="28" t="n">
        <v>1890</v>
      </c>
      <c r="E8634" s="28" t="s">
        <v>380</v>
      </c>
    </row>
    <row r="8635" customFormat="false" ht="15" hidden="false" customHeight="false" outlineLevel="0" collapsed="false">
      <c r="A8635" s="28" t="n">
        <v>226</v>
      </c>
      <c r="B8635" s="29" t="n">
        <v>46203</v>
      </c>
      <c r="C8635" s="28" t="n">
        <v>58848.17</v>
      </c>
      <c r="D8635" s="28" t="n">
        <v>1890</v>
      </c>
      <c r="E8635" s="28" t="s">
        <v>380</v>
      </c>
    </row>
    <row r="8636" customFormat="false" ht="15" hidden="false" customHeight="false" outlineLevel="0" collapsed="false">
      <c r="A8636" s="28" t="n">
        <v>226</v>
      </c>
      <c r="B8636" s="29" t="n">
        <v>46234</v>
      </c>
      <c r="C8636" s="28" t="n">
        <v>60232.33</v>
      </c>
      <c r="D8636" s="28" t="n">
        <v>1890</v>
      </c>
      <c r="E8636" s="28" t="s">
        <v>380</v>
      </c>
    </row>
    <row r="8637" customFormat="false" ht="15" hidden="false" customHeight="false" outlineLevel="0" collapsed="false">
      <c r="A8637" s="28" t="n">
        <v>226</v>
      </c>
      <c r="B8637" s="29" t="n">
        <v>46265</v>
      </c>
      <c r="C8637" s="28" t="n">
        <v>61662.56</v>
      </c>
      <c r="D8637" s="28" t="n">
        <v>1890</v>
      </c>
      <c r="E8637" s="28" t="s">
        <v>380</v>
      </c>
    </row>
    <row r="8638" customFormat="false" ht="15" hidden="false" customHeight="false" outlineLevel="0" collapsed="false">
      <c r="A8638" s="28" t="n">
        <v>227</v>
      </c>
      <c r="B8638" s="29" t="n">
        <v>45351</v>
      </c>
      <c r="C8638" s="28" t="n">
        <v>4051.59</v>
      </c>
      <c r="D8638" s="28" t="n">
        <v>1660</v>
      </c>
      <c r="E8638" s="28" t="s">
        <v>380</v>
      </c>
    </row>
    <row r="8639" customFormat="false" ht="15" hidden="false" customHeight="false" outlineLevel="0" collapsed="false">
      <c r="A8639" s="28" t="n">
        <v>227</v>
      </c>
      <c r="B8639" s="29" t="n">
        <v>45382</v>
      </c>
      <c r="C8639" s="28" t="n">
        <v>5233.26</v>
      </c>
      <c r="D8639" s="28" t="n">
        <v>1660</v>
      </c>
      <c r="E8639" s="28" t="s">
        <v>380</v>
      </c>
    </row>
    <row r="8640" customFormat="false" ht="15" hidden="false" customHeight="false" outlineLevel="0" collapsed="false">
      <c r="A8640" s="28" t="n">
        <v>227</v>
      </c>
      <c r="B8640" s="29" t="n">
        <v>45412</v>
      </c>
      <c r="C8640" s="28" t="n">
        <v>6842.91</v>
      </c>
      <c r="D8640" s="28" t="n">
        <v>1660</v>
      </c>
      <c r="E8640" s="28" t="s">
        <v>380</v>
      </c>
    </row>
    <row r="8641" customFormat="false" ht="15" hidden="false" customHeight="false" outlineLevel="0" collapsed="false">
      <c r="A8641" s="28" t="n">
        <v>227</v>
      </c>
      <c r="B8641" s="29" t="n">
        <v>45443</v>
      </c>
      <c r="C8641" s="28" t="n">
        <v>8191.99</v>
      </c>
      <c r="D8641" s="28" t="n">
        <v>1660</v>
      </c>
      <c r="E8641" s="28" t="s">
        <v>380</v>
      </c>
    </row>
    <row r="8642" customFormat="false" ht="15" hidden="false" customHeight="false" outlineLevel="0" collapsed="false">
      <c r="A8642" s="28" t="n">
        <v>227</v>
      </c>
      <c r="B8642" s="29" t="n">
        <v>45473</v>
      </c>
      <c r="C8642" s="28" t="n">
        <v>8645.4</v>
      </c>
      <c r="D8642" s="28" t="n">
        <v>747.18</v>
      </c>
      <c r="E8642" s="28" t="s">
        <v>381</v>
      </c>
    </row>
    <row r="8643" customFormat="false" ht="15" hidden="false" customHeight="false" outlineLevel="0" collapsed="false">
      <c r="A8643" s="28" t="n">
        <v>227</v>
      </c>
      <c r="B8643" s="29" t="n">
        <v>45504</v>
      </c>
      <c r="C8643" s="28" t="n">
        <v>10104.24</v>
      </c>
      <c r="D8643" s="28" t="n">
        <v>1660</v>
      </c>
      <c r="E8643" s="28" t="s">
        <v>380</v>
      </c>
    </row>
    <row r="8644" customFormat="false" ht="15" hidden="false" customHeight="false" outlineLevel="0" collapsed="false">
      <c r="A8644" s="28" t="n">
        <v>227</v>
      </c>
      <c r="B8644" s="29" t="n">
        <v>45535</v>
      </c>
      <c r="C8644" s="28" t="n">
        <v>11622.99</v>
      </c>
      <c r="D8644" s="28" t="n">
        <v>1660</v>
      </c>
      <c r="E8644" s="28" t="s">
        <v>380</v>
      </c>
    </row>
    <row r="8645" customFormat="false" ht="15" hidden="false" customHeight="false" outlineLevel="0" collapsed="false">
      <c r="A8645" s="28" t="n">
        <v>227</v>
      </c>
      <c r="B8645" s="29" t="n">
        <v>45565</v>
      </c>
      <c r="C8645" s="28" t="n">
        <v>12857.16</v>
      </c>
      <c r="D8645" s="28" t="n">
        <v>1660</v>
      </c>
      <c r="E8645" s="28" t="s">
        <v>380</v>
      </c>
    </row>
    <row r="8646" customFormat="false" ht="15" hidden="false" customHeight="false" outlineLevel="0" collapsed="false">
      <c r="A8646" s="28" t="n">
        <v>227</v>
      </c>
      <c r="B8646" s="29" t="n">
        <v>45596</v>
      </c>
      <c r="C8646" s="28" t="n">
        <v>14054.47</v>
      </c>
      <c r="D8646" s="28" t="n">
        <v>769.91</v>
      </c>
      <c r="E8646" s="28" t="s">
        <v>379</v>
      </c>
    </row>
    <row r="8647" customFormat="false" ht="15" hidden="false" customHeight="false" outlineLevel="0" collapsed="false">
      <c r="A8647" s="28" t="n">
        <v>227</v>
      </c>
      <c r="B8647" s="29" t="n">
        <v>45626</v>
      </c>
      <c r="C8647" s="28" t="n">
        <v>15684.99</v>
      </c>
      <c r="D8647" s="28" t="n">
        <v>1660</v>
      </c>
      <c r="E8647" s="28" t="s">
        <v>380</v>
      </c>
    </row>
    <row r="8648" customFormat="false" ht="15" hidden="false" customHeight="false" outlineLevel="0" collapsed="false">
      <c r="A8648" s="28" t="n">
        <v>227</v>
      </c>
      <c r="B8648" s="29" t="n">
        <v>45657</v>
      </c>
      <c r="C8648" s="28" t="n">
        <v>16962.62</v>
      </c>
      <c r="D8648" s="28" t="n">
        <v>1660</v>
      </c>
      <c r="E8648" s="28" t="s">
        <v>380</v>
      </c>
    </row>
    <row r="8649" customFormat="false" ht="15" hidden="false" customHeight="false" outlineLevel="0" collapsed="false">
      <c r="A8649" s="28" t="n">
        <v>227</v>
      </c>
      <c r="B8649" s="29" t="n">
        <v>45688</v>
      </c>
      <c r="C8649" s="28" t="n">
        <v>18554.94</v>
      </c>
      <c r="D8649" s="28" t="n">
        <v>1660</v>
      </c>
      <c r="E8649" s="28" t="s">
        <v>380</v>
      </c>
    </row>
    <row r="8650" customFormat="false" ht="15" hidden="false" customHeight="false" outlineLevel="0" collapsed="false">
      <c r="A8650" s="28" t="n">
        <v>227</v>
      </c>
      <c r="B8650" s="29" t="n">
        <v>45716</v>
      </c>
      <c r="C8650" s="28" t="n">
        <v>20083.32</v>
      </c>
      <c r="D8650" s="28" t="n">
        <v>1660</v>
      </c>
      <c r="E8650" s="28" t="s">
        <v>380</v>
      </c>
    </row>
    <row r="8651" customFormat="false" ht="15" hidden="false" customHeight="false" outlineLevel="0" collapsed="false">
      <c r="A8651" s="28" t="n">
        <v>227</v>
      </c>
      <c r="B8651" s="29" t="n">
        <v>45747</v>
      </c>
      <c r="C8651" s="28" t="n">
        <v>21554.6</v>
      </c>
      <c r="D8651" s="28" t="n">
        <v>1660</v>
      </c>
      <c r="E8651" s="28" t="s">
        <v>380</v>
      </c>
    </row>
    <row r="8652" customFormat="false" ht="15" hidden="false" customHeight="false" outlineLevel="0" collapsed="false">
      <c r="A8652" s="28" t="n">
        <v>227</v>
      </c>
      <c r="B8652" s="29" t="n">
        <v>45777</v>
      </c>
      <c r="C8652" s="28" t="n">
        <v>22960.57</v>
      </c>
      <c r="D8652" s="28" t="n">
        <v>1660</v>
      </c>
      <c r="E8652" s="28" t="s">
        <v>380</v>
      </c>
    </row>
    <row r="8653" customFormat="false" ht="15" hidden="false" customHeight="false" outlineLevel="0" collapsed="false">
      <c r="A8653" s="28" t="n">
        <v>227</v>
      </c>
      <c r="B8653" s="29" t="n">
        <v>45808</v>
      </c>
      <c r="C8653" s="28" t="n">
        <v>24389.64</v>
      </c>
      <c r="D8653" s="28" t="n">
        <v>1660</v>
      </c>
      <c r="E8653" s="28" t="s">
        <v>380</v>
      </c>
    </row>
    <row r="8654" customFormat="false" ht="15" hidden="false" customHeight="false" outlineLevel="0" collapsed="false">
      <c r="A8654" s="28" t="n">
        <v>227</v>
      </c>
      <c r="B8654" s="29" t="n">
        <v>45838</v>
      </c>
      <c r="C8654" s="28" t="n">
        <v>25602.67</v>
      </c>
      <c r="D8654" s="28" t="n">
        <v>1660</v>
      </c>
      <c r="E8654" s="28" t="s">
        <v>380</v>
      </c>
    </row>
    <row r="8655" customFormat="false" ht="15" hidden="false" customHeight="false" outlineLevel="0" collapsed="false">
      <c r="A8655" s="28" t="n">
        <v>227</v>
      </c>
      <c r="B8655" s="29" t="n">
        <v>45869</v>
      </c>
      <c r="C8655" s="28" t="n">
        <v>27251.93</v>
      </c>
      <c r="D8655" s="28" t="n">
        <v>1660</v>
      </c>
      <c r="E8655" s="28" t="s">
        <v>380</v>
      </c>
    </row>
    <row r="8656" customFormat="false" ht="15" hidden="false" customHeight="false" outlineLevel="0" collapsed="false">
      <c r="A8656" s="28" t="n">
        <v>227</v>
      </c>
      <c r="B8656" s="29" t="n">
        <v>45900</v>
      </c>
      <c r="C8656" s="28" t="n">
        <v>28461.97</v>
      </c>
      <c r="D8656" s="28" t="n">
        <v>1660</v>
      </c>
      <c r="E8656" s="28" t="s">
        <v>380</v>
      </c>
    </row>
    <row r="8657" customFormat="false" ht="15" hidden="false" customHeight="false" outlineLevel="0" collapsed="false">
      <c r="A8657" s="28" t="n">
        <v>227</v>
      </c>
      <c r="B8657" s="29" t="n">
        <v>45930</v>
      </c>
      <c r="C8657" s="28" t="n">
        <v>30023.46</v>
      </c>
      <c r="D8657" s="28" t="n">
        <v>1660</v>
      </c>
      <c r="E8657" s="28" t="s">
        <v>380</v>
      </c>
    </row>
    <row r="8658" customFormat="false" ht="15" hidden="false" customHeight="false" outlineLevel="0" collapsed="false">
      <c r="A8658" s="28" t="n">
        <v>227</v>
      </c>
      <c r="B8658" s="29" t="n">
        <v>45961</v>
      </c>
      <c r="C8658" s="28" t="n">
        <v>30459.46</v>
      </c>
      <c r="D8658" s="28" t="n">
        <v>625.9</v>
      </c>
      <c r="E8658" s="28" t="s">
        <v>381</v>
      </c>
    </row>
    <row r="8659" customFormat="false" ht="15" hidden="false" customHeight="false" outlineLevel="0" collapsed="false">
      <c r="A8659" s="28" t="n">
        <v>227</v>
      </c>
      <c r="B8659" s="29" t="n">
        <v>45991</v>
      </c>
      <c r="C8659" s="28" t="n">
        <v>31972.04</v>
      </c>
      <c r="D8659" s="28" t="n">
        <v>1660</v>
      </c>
      <c r="E8659" s="28" t="s">
        <v>380</v>
      </c>
    </row>
    <row r="8660" customFormat="false" ht="15" hidden="false" customHeight="false" outlineLevel="0" collapsed="false">
      <c r="A8660" s="28" t="n">
        <v>227</v>
      </c>
      <c r="B8660" s="29" t="n">
        <v>46022</v>
      </c>
      <c r="C8660" s="28" t="n">
        <v>31576.65</v>
      </c>
      <c r="D8660" s="28" t="n">
        <v>0</v>
      </c>
      <c r="E8660" s="28" t="s">
        <v>379</v>
      </c>
    </row>
    <row r="8661" customFormat="false" ht="15" hidden="false" customHeight="false" outlineLevel="0" collapsed="false">
      <c r="A8661" s="28" t="n">
        <v>227</v>
      </c>
      <c r="B8661" s="29" t="n">
        <v>46053</v>
      </c>
      <c r="C8661" s="28" t="n">
        <v>33072.01</v>
      </c>
      <c r="D8661" s="28" t="n">
        <v>1660</v>
      </c>
      <c r="E8661" s="28" t="s">
        <v>380</v>
      </c>
    </row>
    <row r="8662" customFormat="false" ht="15" hidden="false" customHeight="false" outlineLevel="0" collapsed="false">
      <c r="A8662" s="28" t="n">
        <v>227</v>
      </c>
      <c r="B8662" s="29" t="n">
        <v>46081</v>
      </c>
      <c r="C8662" s="28" t="n">
        <v>34575.04</v>
      </c>
      <c r="D8662" s="28" t="n">
        <v>1660</v>
      </c>
      <c r="E8662" s="28" t="s">
        <v>380</v>
      </c>
    </row>
    <row r="8663" customFormat="false" ht="15" hidden="false" customHeight="false" outlineLevel="0" collapsed="false">
      <c r="A8663" s="28" t="n">
        <v>227</v>
      </c>
      <c r="B8663" s="29" t="n">
        <v>46112</v>
      </c>
      <c r="C8663" s="28" t="n">
        <v>35362.25</v>
      </c>
      <c r="D8663" s="28" t="n">
        <v>889.56</v>
      </c>
      <c r="E8663" s="28" t="s">
        <v>381</v>
      </c>
    </row>
    <row r="8664" customFormat="false" ht="15" hidden="false" customHeight="false" outlineLevel="0" collapsed="false">
      <c r="A8664" s="28" t="n">
        <v>227</v>
      </c>
      <c r="B8664" s="29" t="n">
        <v>46142</v>
      </c>
      <c r="C8664" s="28" t="n">
        <v>36854.64</v>
      </c>
      <c r="D8664" s="28" t="n">
        <v>1660</v>
      </c>
      <c r="E8664" s="28" t="s">
        <v>380</v>
      </c>
    </row>
    <row r="8665" customFormat="false" ht="15" hidden="false" customHeight="false" outlineLevel="0" collapsed="false">
      <c r="A8665" s="28" t="n">
        <v>227</v>
      </c>
      <c r="B8665" s="29" t="n">
        <v>46173</v>
      </c>
      <c r="C8665" s="28" t="n">
        <v>38481.54</v>
      </c>
      <c r="D8665" s="28" t="n">
        <v>1660</v>
      </c>
      <c r="E8665" s="28" t="s">
        <v>380</v>
      </c>
    </row>
    <row r="8666" customFormat="false" ht="15" hidden="false" customHeight="false" outlineLevel="0" collapsed="false">
      <c r="A8666" s="28" t="n">
        <v>227</v>
      </c>
      <c r="B8666" s="29" t="n">
        <v>46203</v>
      </c>
      <c r="C8666" s="28" t="n">
        <v>39683.3</v>
      </c>
      <c r="D8666" s="28" t="n">
        <v>1660</v>
      </c>
      <c r="E8666" s="28" t="s">
        <v>380</v>
      </c>
    </row>
    <row r="8667" customFormat="false" ht="15" hidden="false" customHeight="false" outlineLevel="0" collapsed="false">
      <c r="A8667" s="28" t="n">
        <v>227</v>
      </c>
      <c r="B8667" s="29" t="n">
        <v>46234</v>
      </c>
      <c r="C8667" s="28" t="n">
        <v>41274.82</v>
      </c>
      <c r="D8667" s="28" t="n">
        <v>1660</v>
      </c>
      <c r="E8667" s="28" t="s">
        <v>380</v>
      </c>
    </row>
    <row r="8668" customFormat="false" ht="15" hidden="false" customHeight="false" outlineLevel="0" collapsed="false">
      <c r="A8668" s="28" t="n">
        <v>227</v>
      </c>
      <c r="B8668" s="29" t="n">
        <v>46265</v>
      </c>
      <c r="C8668" s="28" t="n">
        <v>42691.4</v>
      </c>
      <c r="D8668" s="28" t="n">
        <v>1660</v>
      </c>
      <c r="E8668" s="28" t="s">
        <v>380</v>
      </c>
    </row>
    <row r="8669" customFormat="false" ht="15" hidden="false" customHeight="false" outlineLevel="0" collapsed="false">
      <c r="A8669" s="28" t="n">
        <v>228</v>
      </c>
      <c r="B8669" s="29" t="n">
        <v>44957</v>
      </c>
      <c r="C8669" s="28" t="n">
        <v>6509.14</v>
      </c>
      <c r="D8669" s="28" t="n">
        <v>1560</v>
      </c>
      <c r="E8669" s="28" t="s">
        <v>380</v>
      </c>
    </row>
    <row r="8670" customFormat="false" ht="15" hidden="false" customHeight="false" outlineLevel="0" collapsed="false">
      <c r="A8670" s="28" t="n">
        <v>228</v>
      </c>
      <c r="B8670" s="29" t="n">
        <v>44985</v>
      </c>
      <c r="C8670" s="28" t="n">
        <v>8053.67</v>
      </c>
      <c r="D8670" s="28" t="n">
        <v>1560</v>
      </c>
      <c r="E8670" s="28" t="s">
        <v>380</v>
      </c>
    </row>
    <row r="8671" customFormat="false" ht="15" hidden="false" customHeight="false" outlineLevel="0" collapsed="false">
      <c r="A8671" s="28" t="n">
        <v>228</v>
      </c>
      <c r="B8671" s="29" t="n">
        <v>45016</v>
      </c>
      <c r="C8671" s="28" t="n">
        <v>8045.77</v>
      </c>
      <c r="D8671" s="28" t="n">
        <v>449.7</v>
      </c>
      <c r="E8671" s="28" t="s">
        <v>381</v>
      </c>
    </row>
    <row r="8672" customFormat="false" ht="15" hidden="false" customHeight="false" outlineLevel="0" collapsed="false">
      <c r="A8672" s="28" t="n">
        <v>228</v>
      </c>
      <c r="B8672" s="29" t="n">
        <v>45046</v>
      </c>
      <c r="C8672" s="28" t="n">
        <v>9529.04</v>
      </c>
      <c r="D8672" s="28" t="n">
        <v>1560</v>
      </c>
      <c r="E8672" s="28" t="s">
        <v>380</v>
      </c>
    </row>
    <row r="8673" customFormat="false" ht="15" hidden="false" customHeight="false" outlineLevel="0" collapsed="false">
      <c r="A8673" s="28" t="n">
        <v>228</v>
      </c>
      <c r="B8673" s="29" t="n">
        <v>45077</v>
      </c>
      <c r="C8673" s="28" t="n">
        <v>10247.84</v>
      </c>
      <c r="D8673" s="28" t="n">
        <v>923.66</v>
      </c>
      <c r="E8673" s="28" t="s">
        <v>381</v>
      </c>
    </row>
    <row r="8674" customFormat="false" ht="15" hidden="false" customHeight="false" outlineLevel="0" collapsed="false">
      <c r="A8674" s="28" t="n">
        <v>228</v>
      </c>
      <c r="B8674" s="29" t="n">
        <v>45107</v>
      </c>
      <c r="C8674" s="28" t="n">
        <v>10133.49</v>
      </c>
      <c r="D8674" s="28" t="n">
        <v>0</v>
      </c>
      <c r="E8674" s="28" t="s">
        <v>379</v>
      </c>
    </row>
    <row r="8675" customFormat="false" ht="15" hidden="false" customHeight="false" outlineLevel="0" collapsed="false">
      <c r="A8675" s="28" t="n">
        <v>228</v>
      </c>
      <c r="B8675" s="29" t="n">
        <v>45138</v>
      </c>
      <c r="C8675" s="28" t="n">
        <v>11311.46</v>
      </c>
      <c r="D8675" s="28" t="n">
        <v>1560</v>
      </c>
      <c r="E8675" s="28" t="s">
        <v>380</v>
      </c>
    </row>
    <row r="8676" customFormat="false" ht="15" hidden="false" customHeight="false" outlineLevel="0" collapsed="false">
      <c r="A8676" s="28" t="n">
        <v>228</v>
      </c>
      <c r="B8676" s="29" t="n">
        <v>45169</v>
      </c>
      <c r="C8676" s="28" t="n">
        <v>12558.01</v>
      </c>
      <c r="D8676" s="28" t="n">
        <v>1560</v>
      </c>
      <c r="E8676" s="28" t="s">
        <v>380</v>
      </c>
    </row>
    <row r="8677" customFormat="false" ht="15" hidden="false" customHeight="false" outlineLevel="0" collapsed="false">
      <c r="A8677" s="28" t="n">
        <v>228</v>
      </c>
      <c r="B8677" s="29" t="n">
        <v>45199</v>
      </c>
      <c r="C8677" s="28" t="n">
        <v>13919.38</v>
      </c>
      <c r="D8677" s="28" t="n">
        <v>1560</v>
      </c>
      <c r="E8677" s="28" t="s">
        <v>380</v>
      </c>
    </row>
    <row r="8678" customFormat="false" ht="15" hidden="false" customHeight="false" outlineLevel="0" collapsed="false">
      <c r="A8678" s="28" t="n">
        <v>228</v>
      </c>
      <c r="B8678" s="29" t="n">
        <v>45230</v>
      </c>
      <c r="C8678" s="28" t="n">
        <v>15287.8</v>
      </c>
      <c r="D8678" s="28" t="n">
        <v>1560</v>
      </c>
      <c r="E8678" s="28" t="s">
        <v>380</v>
      </c>
    </row>
    <row r="8679" customFormat="false" ht="15" hidden="false" customHeight="false" outlineLevel="0" collapsed="false">
      <c r="A8679" s="28" t="n">
        <v>228</v>
      </c>
      <c r="B8679" s="29" t="n">
        <v>45260</v>
      </c>
      <c r="C8679" s="28" t="n">
        <v>15141.47</v>
      </c>
      <c r="D8679" s="28" t="n">
        <v>0</v>
      </c>
      <c r="E8679" s="28" t="s">
        <v>379</v>
      </c>
    </row>
    <row r="8680" customFormat="false" ht="15" hidden="false" customHeight="false" outlineLevel="0" collapsed="false">
      <c r="A8680" s="28" t="n">
        <v>228</v>
      </c>
      <c r="B8680" s="29" t="n">
        <v>45291</v>
      </c>
      <c r="C8680" s="28" t="n">
        <v>16434.3</v>
      </c>
      <c r="D8680" s="28" t="n">
        <v>1560</v>
      </c>
      <c r="E8680" s="28" t="s">
        <v>380</v>
      </c>
    </row>
    <row r="8681" customFormat="false" ht="15" hidden="false" customHeight="false" outlineLevel="0" collapsed="false">
      <c r="A8681" s="28" t="n">
        <v>228</v>
      </c>
      <c r="B8681" s="29" t="n">
        <v>45322</v>
      </c>
      <c r="C8681" s="28" t="n">
        <v>17867.88</v>
      </c>
      <c r="D8681" s="28" t="n">
        <v>1560</v>
      </c>
      <c r="E8681" s="28" t="s">
        <v>380</v>
      </c>
    </row>
    <row r="8682" customFormat="false" ht="15" hidden="false" customHeight="false" outlineLevel="0" collapsed="false">
      <c r="A8682" s="28" t="n">
        <v>228</v>
      </c>
      <c r="B8682" s="29" t="n">
        <v>45351</v>
      </c>
      <c r="C8682" s="28" t="n">
        <v>19057.17</v>
      </c>
      <c r="D8682" s="28" t="n">
        <v>1560</v>
      </c>
      <c r="E8682" s="28" t="s">
        <v>380</v>
      </c>
    </row>
    <row r="8683" customFormat="false" ht="15" hidden="false" customHeight="false" outlineLevel="0" collapsed="false">
      <c r="A8683" s="28" t="n">
        <v>228</v>
      </c>
      <c r="B8683" s="29" t="n">
        <v>45382</v>
      </c>
      <c r="C8683" s="28" t="n">
        <v>20488.37</v>
      </c>
      <c r="D8683" s="28" t="n">
        <v>1560</v>
      </c>
      <c r="E8683" s="28" t="s">
        <v>380</v>
      </c>
    </row>
    <row r="8684" customFormat="false" ht="15" hidden="false" customHeight="false" outlineLevel="0" collapsed="false">
      <c r="A8684" s="28" t="n">
        <v>228</v>
      </c>
      <c r="B8684" s="29" t="n">
        <v>45412</v>
      </c>
      <c r="C8684" s="28" t="n">
        <v>20840.49</v>
      </c>
      <c r="D8684" s="28" t="n">
        <v>557.38</v>
      </c>
      <c r="E8684" s="28" t="s">
        <v>381</v>
      </c>
    </row>
    <row r="8685" customFormat="false" ht="15" hidden="false" customHeight="false" outlineLevel="0" collapsed="false">
      <c r="A8685" s="28" t="n">
        <v>228</v>
      </c>
      <c r="B8685" s="29" t="n">
        <v>45443</v>
      </c>
      <c r="C8685" s="28" t="n">
        <v>21989.64</v>
      </c>
      <c r="D8685" s="28" t="n">
        <v>1560</v>
      </c>
      <c r="E8685" s="28" t="s">
        <v>380</v>
      </c>
    </row>
    <row r="8686" customFormat="false" ht="15" hidden="false" customHeight="false" outlineLevel="0" collapsed="false">
      <c r="A8686" s="28" t="n">
        <v>228</v>
      </c>
      <c r="B8686" s="29" t="n">
        <v>45473</v>
      </c>
      <c r="C8686" s="28" t="n">
        <v>23477.46</v>
      </c>
      <c r="D8686" s="28" t="n">
        <v>1560</v>
      </c>
      <c r="E8686" s="28" t="s">
        <v>380</v>
      </c>
    </row>
    <row r="8687" customFormat="false" ht="15" hidden="false" customHeight="false" outlineLevel="0" collapsed="false">
      <c r="A8687" s="28" t="n">
        <v>228</v>
      </c>
      <c r="B8687" s="29" t="n">
        <v>45504</v>
      </c>
      <c r="C8687" s="28" t="n">
        <v>24700.58</v>
      </c>
      <c r="D8687" s="28" t="n">
        <v>1560</v>
      </c>
      <c r="E8687" s="28" t="s">
        <v>380</v>
      </c>
    </row>
    <row r="8688" customFormat="false" ht="15" hidden="false" customHeight="false" outlineLevel="0" collapsed="false">
      <c r="A8688" s="28" t="n">
        <v>228</v>
      </c>
      <c r="B8688" s="29" t="n">
        <v>45535</v>
      </c>
      <c r="C8688" s="28" t="n">
        <v>26232.49</v>
      </c>
      <c r="D8688" s="28" t="n">
        <v>1560</v>
      </c>
      <c r="E8688" s="28" t="s">
        <v>380</v>
      </c>
    </row>
    <row r="8689" customFormat="false" ht="15" hidden="false" customHeight="false" outlineLevel="0" collapsed="false">
      <c r="A8689" s="28" t="n">
        <v>228</v>
      </c>
      <c r="B8689" s="29" t="n">
        <v>45565</v>
      </c>
      <c r="C8689" s="28" t="n">
        <v>27393.98</v>
      </c>
      <c r="D8689" s="28" t="n">
        <v>1560</v>
      </c>
      <c r="E8689" s="28" t="s">
        <v>380</v>
      </c>
    </row>
    <row r="8690" customFormat="false" ht="15" hidden="false" customHeight="false" outlineLevel="0" collapsed="false">
      <c r="A8690" s="28" t="n">
        <v>228</v>
      </c>
      <c r="B8690" s="29" t="n">
        <v>45596</v>
      </c>
      <c r="C8690" s="28" t="n">
        <v>28555.2</v>
      </c>
      <c r="D8690" s="28" t="n">
        <v>1560</v>
      </c>
      <c r="E8690" s="28" t="s">
        <v>380</v>
      </c>
    </row>
    <row r="8691" customFormat="false" ht="15" hidden="false" customHeight="false" outlineLevel="0" collapsed="false">
      <c r="A8691" s="28" t="n">
        <v>228</v>
      </c>
      <c r="B8691" s="29" t="n">
        <v>45626</v>
      </c>
      <c r="C8691" s="28" t="n">
        <v>30100.51</v>
      </c>
      <c r="D8691" s="28" t="n">
        <v>1560</v>
      </c>
      <c r="E8691" s="28" t="s">
        <v>380</v>
      </c>
    </row>
    <row r="8692" customFormat="false" ht="15" hidden="false" customHeight="false" outlineLevel="0" collapsed="false">
      <c r="A8692" s="28" t="n">
        <v>228</v>
      </c>
      <c r="B8692" s="29" t="n">
        <v>45657</v>
      </c>
      <c r="C8692" s="28" t="n">
        <v>31598</v>
      </c>
      <c r="D8692" s="28" t="n">
        <v>1560</v>
      </c>
      <c r="E8692" s="28" t="s">
        <v>380</v>
      </c>
    </row>
    <row r="8693" customFormat="false" ht="15" hidden="false" customHeight="false" outlineLevel="0" collapsed="false">
      <c r="A8693" s="28" t="n">
        <v>228</v>
      </c>
      <c r="B8693" s="29" t="n">
        <v>45688</v>
      </c>
      <c r="C8693" s="28" t="n">
        <v>32984.63</v>
      </c>
      <c r="D8693" s="28" t="n">
        <v>1560</v>
      </c>
      <c r="E8693" s="28" t="s">
        <v>380</v>
      </c>
    </row>
    <row r="8694" customFormat="false" ht="15" hidden="false" customHeight="false" outlineLevel="0" collapsed="false">
      <c r="A8694" s="28" t="n">
        <v>228</v>
      </c>
      <c r="B8694" s="29" t="n">
        <v>45716</v>
      </c>
      <c r="C8694" s="28" t="n">
        <v>34381.85</v>
      </c>
      <c r="D8694" s="28" t="n">
        <v>1560</v>
      </c>
      <c r="E8694" s="28" t="s">
        <v>380</v>
      </c>
    </row>
    <row r="8695" customFormat="false" ht="15" hidden="false" customHeight="false" outlineLevel="0" collapsed="false">
      <c r="A8695" s="28" t="n">
        <v>228</v>
      </c>
      <c r="B8695" s="29" t="n">
        <v>45747</v>
      </c>
      <c r="C8695" s="28" t="n">
        <v>35845.32</v>
      </c>
      <c r="D8695" s="28" t="n">
        <v>1560</v>
      </c>
      <c r="E8695" s="28" t="s">
        <v>380</v>
      </c>
    </row>
    <row r="8696" customFormat="false" ht="15" hidden="false" customHeight="false" outlineLevel="0" collapsed="false">
      <c r="A8696" s="28" t="n">
        <v>228</v>
      </c>
      <c r="B8696" s="29" t="n">
        <v>45777</v>
      </c>
      <c r="C8696" s="28" t="n">
        <v>36968.7</v>
      </c>
      <c r="D8696" s="28" t="n">
        <v>1560</v>
      </c>
      <c r="E8696" s="28" t="s">
        <v>380</v>
      </c>
    </row>
    <row r="8697" customFormat="false" ht="15" hidden="false" customHeight="false" outlineLevel="0" collapsed="false">
      <c r="A8697" s="28" t="n">
        <v>228</v>
      </c>
      <c r="B8697" s="29" t="n">
        <v>45808</v>
      </c>
      <c r="C8697" s="28" t="n">
        <v>38226.92</v>
      </c>
      <c r="D8697" s="28" t="n">
        <v>1560</v>
      </c>
      <c r="E8697" s="28" t="s">
        <v>380</v>
      </c>
    </row>
    <row r="8698" customFormat="false" ht="15" hidden="false" customHeight="false" outlineLevel="0" collapsed="false">
      <c r="A8698" s="28" t="n">
        <v>228</v>
      </c>
      <c r="B8698" s="29" t="n">
        <v>45838</v>
      </c>
      <c r="C8698" s="28" t="n">
        <v>39772.76</v>
      </c>
      <c r="D8698" s="28" t="n">
        <v>1560</v>
      </c>
      <c r="E8698" s="28" t="s">
        <v>380</v>
      </c>
    </row>
    <row r="8699" customFormat="false" ht="15" hidden="false" customHeight="false" outlineLevel="0" collapsed="false">
      <c r="A8699" s="28" t="n">
        <v>228</v>
      </c>
      <c r="B8699" s="29" t="n">
        <v>45869</v>
      </c>
      <c r="C8699" s="28" t="n">
        <v>40955.62</v>
      </c>
      <c r="D8699" s="28" t="n">
        <v>1560</v>
      </c>
      <c r="E8699" s="28" t="s">
        <v>380</v>
      </c>
    </row>
    <row r="8700" customFormat="false" ht="15" hidden="false" customHeight="false" outlineLevel="0" collapsed="false">
      <c r="A8700" s="28" t="n">
        <v>228</v>
      </c>
      <c r="B8700" s="29" t="n">
        <v>45900</v>
      </c>
      <c r="C8700" s="28" t="n">
        <v>42107.12</v>
      </c>
      <c r="D8700" s="28" t="n">
        <v>1560</v>
      </c>
      <c r="E8700" s="28" t="s">
        <v>380</v>
      </c>
    </row>
    <row r="8701" customFormat="false" ht="15" hidden="false" customHeight="false" outlineLevel="0" collapsed="false">
      <c r="A8701" s="28" t="n">
        <v>228</v>
      </c>
      <c r="B8701" s="29" t="n">
        <v>45930</v>
      </c>
      <c r="C8701" s="28" t="n">
        <v>43429.15</v>
      </c>
      <c r="D8701" s="28" t="n">
        <v>1560</v>
      </c>
      <c r="E8701" s="28" t="s">
        <v>380</v>
      </c>
    </row>
    <row r="8702" customFormat="false" ht="15" hidden="false" customHeight="false" outlineLevel="0" collapsed="false">
      <c r="A8702" s="28" t="n">
        <v>228</v>
      </c>
      <c r="B8702" s="29" t="n">
        <v>45961</v>
      </c>
      <c r="C8702" s="28" t="n">
        <v>44576.13</v>
      </c>
      <c r="D8702" s="28" t="n">
        <v>1560</v>
      </c>
      <c r="E8702" s="28" t="s">
        <v>380</v>
      </c>
    </row>
    <row r="8703" customFormat="false" ht="15" hidden="false" customHeight="false" outlineLevel="0" collapsed="false">
      <c r="A8703" s="28" t="n">
        <v>228</v>
      </c>
      <c r="B8703" s="29" t="n">
        <v>45991</v>
      </c>
      <c r="C8703" s="28" t="n">
        <v>45925.03</v>
      </c>
      <c r="D8703" s="28" t="n">
        <v>1560</v>
      </c>
      <c r="E8703" s="28" t="s">
        <v>380</v>
      </c>
    </row>
    <row r="8704" customFormat="false" ht="15" hidden="false" customHeight="false" outlineLevel="0" collapsed="false">
      <c r="A8704" s="28" t="n">
        <v>228</v>
      </c>
      <c r="B8704" s="29" t="n">
        <v>46022</v>
      </c>
      <c r="C8704" s="28" t="n">
        <v>47363.7</v>
      </c>
      <c r="D8704" s="28" t="n">
        <v>1560</v>
      </c>
      <c r="E8704" s="28" t="s">
        <v>380</v>
      </c>
    </row>
    <row r="8705" customFormat="false" ht="15" hidden="false" customHeight="false" outlineLevel="0" collapsed="false">
      <c r="A8705" s="28" t="n">
        <v>228</v>
      </c>
      <c r="B8705" s="29" t="n">
        <v>46053</v>
      </c>
      <c r="C8705" s="28" t="n">
        <v>48785.78</v>
      </c>
      <c r="D8705" s="28" t="n">
        <v>1560</v>
      </c>
      <c r="E8705" s="28" t="s">
        <v>380</v>
      </c>
    </row>
    <row r="8706" customFormat="false" ht="15" hidden="false" customHeight="false" outlineLevel="0" collapsed="false">
      <c r="A8706" s="28" t="n">
        <v>228</v>
      </c>
      <c r="B8706" s="29" t="n">
        <v>46081</v>
      </c>
      <c r="C8706" s="28" t="n">
        <v>50261.15</v>
      </c>
      <c r="D8706" s="28" t="n">
        <v>1560</v>
      </c>
      <c r="E8706" s="28" t="s">
        <v>380</v>
      </c>
    </row>
    <row r="8707" customFormat="false" ht="15" hidden="false" customHeight="false" outlineLevel="0" collapsed="false">
      <c r="A8707" s="28" t="n">
        <v>228</v>
      </c>
      <c r="B8707" s="29" t="n">
        <v>46112</v>
      </c>
      <c r="C8707" s="28" t="n">
        <v>51599.62</v>
      </c>
      <c r="D8707" s="28" t="n">
        <v>555.17</v>
      </c>
      <c r="E8707" s="28" t="s">
        <v>379</v>
      </c>
    </row>
    <row r="8708" customFormat="false" ht="15" hidden="false" customHeight="false" outlineLevel="0" collapsed="false">
      <c r="A8708" s="28" t="n">
        <v>228</v>
      </c>
      <c r="B8708" s="29" t="n">
        <v>46142</v>
      </c>
      <c r="C8708" s="28" t="n">
        <v>53041.16</v>
      </c>
      <c r="D8708" s="28" t="n">
        <v>1560</v>
      </c>
      <c r="E8708" s="28" t="s">
        <v>380</v>
      </c>
    </row>
    <row r="8709" customFormat="false" ht="15" hidden="false" customHeight="false" outlineLevel="0" collapsed="false">
      <c r="A8709" s="28" t="n">
        <v>228</v>
      </c>
      <c r="B8709" s="29" t="n">
        <v>46173</v>
      </c>
      <c r="C8709" s="28" t="n">
        <v>54473.17</v>
      </c>
      <c r="D8709" s="28" t="n">
        <v>1560</v>
      </c>
      <c r="E8709" s="28" t="s">
        <v>380</v>
      </c>
    </row>
    <row r="8710" customFormat="false" ht="15" hidden="false" customHeight="false" outlineLevel="0" collapsed="false">
      <c r="A8710" s="28" t="n">
        <v>228</v>
      </c>
      <c r="B8710" s="29" t="n">
        <v>46203</v>
      </c>
      <c r="C8710" s="28" t="n">
        <v>55661.43</v>
      </c>
      <c r="D8710" s="28" t="n">
        <v>1560</v>
      </c>
      <c r="E8710" s="28" t="s">
        <v>380</v>
      </c>
    </row>
    <row r="8711" customFormat="false" ht="15" hidden="false" customHeight="false" outlineLevel="0" collapsed="false">
      <c r="A8711" s="28" t="n">
        <v>228</v>
      </c>
      <c r="B8711" s="29" t="n">
        <v>46234</v>
      </c>
      <c r="C8711" s="28" t="n">
        <v>57078.17</v>
      </c>
      <c r="D8711" s="28" t="n">
        <v>1560</v>
      </c>
      <c r="E8711" s="28" t="s">
        <v>380</v>
      </c>
    </row>
    <row r="8712" customFormat="false" ht="15" hidden="false" customHeight="false" outlineLevel="0" collapsed="false">
      <c r="A8712" s="28" t="n">
        <v>228</v>
      </c>
      <c r="B8712" s="29" t="n">
        <v>46265</v>
      </c>
      <c r="C8712" s="28" t="n">
        <v>58613.43</v>
      </c>
      <c r="D8712" s="28" t="n">
        <v>1560</v>
      </c>
      <c r="E8712" s="28" t="s">
        <v>380</v>
      </c>
    </row>
    <row r="8713" customFormat="false" ht="15" hidden="false" customHeight="false" outlineLevel="0" collapsed="false">
      <c r="A8713" s="28" t="n">
        <v>229</v>
      </c>
      <c r="B8713" s="29" t="n">
        <v>45991</v>
      </c>
      <c r="C8713" s="28" t="n">
        <v>8786.4</v>
      </c>
      <c r="D8713" s="28" t="n">
        <v>1350</v>
      </c>
      <c r="E8713" s="28" t="s">
        <v>380</v>
      </c>
    </row>
    <row r="8714" customFormat="false" ht="15" hidden="false" customHeight="false" outlineLevel="0" collapsed="false">
      <c r="A8714" s="28" t="n">
        <v>229</v>
      </c>
      <c r="B8714" s="29" t="n">
        <v>46022</v>
      </c>
      <c r="C8714" s="28" t="n">
        <v>10081.43</v>
      </c>
      <c r="D8714" s="28" t="n">
        <v>1350</v>
      </c>
      <c r="E8714" s="28" t="s">
        <v>380</v>
      </c>
    </row>
    <row r="8715" customFormat="false" ht="15" hidden="false" customHeight="false" outlineLevel="0" collapsed="false">
      <c r="A8715" s="28" t="n">
        <v>229</v>
      </c>
      <c r="B8715" s="29" t="n">
        <v>46053</v>
      </c>
      <c r="C8715" s="28" t="n">
        <v>11255.5</v>
      </c>
      <c r="D8715" s="28" t="n">
        <v>1350</v>
      </c>
      <c r="E8715" s="28" t="s">
        <v>380</v>
      </c>
    </row>
    <row r="8716" customFormat="false" ht="15" hidden="false" customHeight="false" outlineLevel="0" collapsed="false">
      <c r="A8716" s="28" t="n">
        <v>229</v>
      </c>
      <c r="B8716" s="29" t="n">
        <v>46081</v>
      </c>
      <c r="C8716" s="28" t="n">
        <v>10983.5</v>
      </c>
      <c r="D8716" s="28" t="n">
        <v>0</v>
      </c>
      <c r="E8716" s="28" t="s">
        <v>379</v>
      </c>
    </row>
    <row r="8717" customFormat="false" ht="15" hidden="false" customHeight="false" outlineLevel="0" collapsed="false">
      <c r="A8717" s="28" t="n">
        <v>229</v>
      </c>
      <c r="B8717" s="29" t="n">
        <v>46112</v>
      </c>
      <c r="C8717" s="28" t="n">
        <v>12185.67</v>
      </c>
      <c r="D8717" s="28" t="n">
        <v>1350</v>
      </c>
      <c r="E8717" s="28" t="s">
        <v>380</v>
      </c>
    </row>
    <row r="8718" customFormat="false" ht="15" hidden="false" customHeight="false" outlineLevel="0" collapsed="false">
      <c r="A8718" s="28" t="n">
        <v>229</v>
      </c>
      <c r="B8718" s="29" t="n">
        <v>46142</v>
      </c>
      <c r="C8718" s="28" t="n">
        <v>13348.3</v>
      </c>
      <c r="D8718" s="28" t="n">
        <v>1350</v>
      </c>
      <c r="E8718" s="28" t="s">
        <v>380</v>
      </c>
    </row>
    <row r="8719" customFormat="false" ht="15" hidden="false" customHeight="false" outlineLevel="0" collapsed="false">
      <c r="A8719" s="28" t="n">
        <v>229</v>
      </c>
      <c r="B8719" s="29" t="n">
        <v>46173</v>
      </c>
      <c r="C8719" s="28" t="n">
        <v>14339.48</v>
      </c>
      <c r="D8719" s="28" t="n">
        <v>1350</v>
      </c>
      <c r="E8719" s="28" t="s">
        <v>380</v>
      </c>
    </row>
    <row r="8720" customFormat="false" ht="15" hidden="false" customHeight="false" outlineLevel="0" collapsed="false">
      <c r="A8720" s="28" t="n">
        <v>229</v>
      </c>
      <c r="B8720" s="29" t="n">
        <v>46203</v>
      </c>
      <c r="C8720" s="28" t="n">
        <v>14197.07</v>
      </c>
      <c r="D8720" s="28" t="n">
        <v>0</v>
      </c>
      <c r="E8720" s="28" t="s">
        <v>379</v>
      </c>
    </row>
    <row r="8721" customFormat="false" ht="15" hidden="false" customHeight="false" outlineLevel="0" collapsed="false">
      <c r="A8721" s="28" t="n">
        <v>229</v>
      </c>
      <c r="B8721" s="29" t="n">
        <v>46234</v>
      </c>
      <c r="C8721" s="28" t="n">
        <v>15429.52</v>
      </c>
      <c r="D8721" s="28" t="n">
        <v>1350</v>
      </c>
      <c r="E8721" s="28" t="s">
        <v>380</v>
      </c>
    </row>
    <row r="8722" customFormat="false" ht="15" hidden="false" customHeight="false" outlineLevel="0" collapsed="false">
      <c r="A8722" s="28" t="n">
        <v>229</v>
      </c>
      <c r="B8722" s="29" t="n">
        <v>46265</v>
      </c>
      <c r="C8722" s="28" t="n">
        <v>16771.14</v>
      </c>
      <c r="D8722" s="28" t="n">
        <v>1350</v>
      </c>
      <c r="E8722" s="28" t="s">
        <v>380</v>
      </c>
    </row>
    <row r="8723" customFormat="false" ht="15" hidden="false" customHeight="false" outlineLevel="0" collapsed="false">
      <c r="A8723" s="28" t="n">
        <v>230</v>
      </c>
      <c r="B8723" s="29" t="n">
        <v>44957</v>
      </c>
      <c r="C8723" s="28" t="n">
        <v>4476.19</v>
      </c>
      <c r="D8723" s="28" t="n">
        <v>1590</v>
      </c>
      <c r="E8723" s="28" t="s">
        <v>380</v>
      </c>
    </row>
    <row r="8724" customFormat="false" ht="15" hidden="false" customHeight="false" outlineLevel="0" collapsed="false">
      <c r="A8724" s="28" t="n">
        <v>230</v>
      </c>
      <c r="B8724" s="29" t="n">
        <v>44985</v>
      </c>
      <c r="C8724" s="28" t="n">
        <v>5843.05</v>
      </c>
      <c r="D8724" s="28" t="n">
        <v>1590</v>
      </c>
      <c r="E8724" s="28" t="s">
        <v>380</v>
      </c>
    </row>
    <row r="8725" customFormat="false" ht="15" hidden="false" customHeight="false" outlineLevel="0" collapsed="false">
      <c r="A8725" s="28" t="n">
        <v>230</v>
      </c>
      <c r="B8725" s="29" t="n">
        <v>45016</v>
      </c>
      <c r="C8725" s="28" t="n">
        <v>5896.02</v>
      </c>
      <c r="D8725" s="28" t="n">
        <v>519.36</v>
      </c>
      <c r="E8725" s="28" t="s">
        <v>381</v>
      </c>
    </row>
    <row r="8726" customFormat="false" ht="15" hidden="false" customHeight="false" outlineLevel="0" collapsed="false">
      <c r="A8726" s="28" t="n">
        <v>230</v>
      </c>
      <c r="B8726" s="29" t="n">
        <v>45046</v>
      </c>
      <c r="C8726" s="28" t="n">
        <v>7198.36</v>
      </c>
      <c r="D8726" s="28" t="n">
        <v>1590</v>
      </c>
      <c r="E8726" s="28" t="s">
        <v>380</v>
      </c>
    </row>
    <row r="8727" customFormat="false" ht="15" hidden="false" customHeight="false" outlineLevel="0" collapsed="false">
      <c r="A8727" s="28" t="n">
        <v>230</v>
      </c>
      <c r="B8727" s="29" t="n">
        <v>45077</v>
      </c>
      <c r="C8727" s="28" t="n">
        <v>8427.91</v>
      </c>
      <c r="D8727" s="28" t="n">
        <v>1590</v>
      </c>
      <c r="E8727" s="28" t="s">
        <v>380</v>
      </c>
    </row>
    <row r="8728" customFormat="false" ht="15" hidden="false" customHeight="false" outlineLevel="0" collapsed="false">
      <c r="A8728" s="28" t="n">
        <v>230</v>
      </c>
      <c r="B8728" s="29" t="n">
        <v>45107</v>
      </c>
      <c r="C8728" s="28" t="n">
        <v>9620.16</v>
      </c>
      <c r="D8728" s="28" t="n">
        <v>1590</v>
      </c>
      <c r="E8728" s="28" t="s">
        <v>380</v>
      </c>
    </row>
    <row r="8729" customFormat="false" ht="15" hidden="false" customHeight="false" outlineLevel="0" collapsed="false">
      <c r="A8729" s="28" t="n">
        <v>230</v>
      </c>
      <c r="B8729" s="29" t="n">
        <v>45138</v>
      </c>
      <c r="C8729" s="28" t="n">
        <v>10739.73</v>
      </c>
      <c r="D8729" s="28" t="n">
        <v>1590</v>
      </c>
      <c r="E8729" s="28" t="s">
        <v>380</v>
      </c>
    </row>
    <row r="8730" customFormat="false" ht="15" hidden="false" customHeight="false" outlineLevel="0" collapsed="false">
      <c r="A8730" s="28" t="n">
        <v>230</v>
      </c>
      <c r="B8730" s="29" t="n">
        <v>45169</v>
      </c>
      <c r="C8730" s="28" t="n">
        <v>11927.9</v>
      </c>
      <c r="D8730" s="28" t="n">
        <v>1590</v>
      </c>
      <c r="E8730" s="28" t="s">
        <v>380</v>
      </c>
    </row>
    <row r="8731" customFormat="false" ht="15" hidden="false" customHeight="false" outlineLevel="0" collapsed="false">
      <c r="A8731" s="28" t="n">
        <v>230</v>
      </c>
      <c r="B8731" s="29" t="n">
        <v>45199</v>
      </c>
      <c r="C8731" s="28" t="n">
        <v>13294.31</v>
      </c>
      <c r="D8731" s="28" t="n">
        <v>1590</v>
      </c>
      <c r="E8731" s="28" t="s">
        <v>380</v>
      </c>
    </row>
    <row r="8732" customFormat="false" ht="15" hidden="false" customHeight="false" outlineLevel="0" collapsed="false">
      <c r="A8732" s="28" t="n">
        <v>230</v>
      </c>
      <c r="B8732" s="29" t="n">
        <v>45230</v>
      </c>
      <c r="C8732" s="28" t="n">
        <v>14815.94</v>
      </c>
      <c r="D8732" s="28" t="n">
        <v>1590</v>
      </c>
      <c r="E8732" s="28" t="s">
        <v>380</v>
      </c>
    </row>
    <row r="8733" customFormat="false" ht="15" hidden="false" customHeight="false" outlineLevel="0" collapsed="false">
      <c r="A8733" s="28" t="n">
        <v>230</v>
      </c>
      <c r="B8733" s="29" t="n">
        <v>45260</v>
      </c>
      <c r="C8733" s="28" t="n">
        <v>14643.95</v>
      </c>
      <c r="D8733" s="28" t="n">
        <v>0</v>
      </c>
      <c r="E8733" s="28" t="s">
        <v>379</v>
      </c>
    </row>
    <row r="8734" customFormat="false" ht="15" hidden="false" customHeight="false" outlineLevel="0" collapsed="false">
      <c r="A8734" s="28" t="n">
        <v>230</v>
      </c>
      <c r="B8734" s="29" t="n">
        <v>45291</v>
      </c>
      <c r="C8734" s="28" t="n">
        <v>15256.11</v>
      </c>
      <c r="D8734" s="28" t="n">
        <v>949.24</v>
      </c>
      <c r="E8734" s="28" t="s">
        <v>381</v>
      </c>
    </row>
    <row r="8735" customFormat="false" ht="15" hidden="false" customHeight="false" outlineLevel="0" collapsed="false">
      <c r="A8735" s="28" t="n">
        <v>230</v>
      </c>
      <c r="B8735" s="29" t="n">
        <v>45322</v>
      </c>
      <c r="C8735" s="28" t="n">
        <v>16786.78</v>
      </c>
      <c r="D8735" s="28" t="n">
        <v>1590</v>
      </c>
      <c r="E8735" s="28" t="s">
        <v>380</v>
      </c>
    </row>
    <row r="8736" customFormat="false" ht="15" hidden="false" customHeight="false" outlineLevel="0" collapsed="false">
      <c r="A8736" s="28" t="n">
        <v>230</v>
      </c>
      <c r="B8736" s="29" t="n">
        <v>45351</v>
      </c>
      <c r="C8736" s="28" t="n">
        <v>18349.7</v>
      </c>
      <c r="D8736" s="28" t="n">
        <v>1590</v>
      </c>
      <c r="E8736" s="28" t="s">
        <v>380</v>
      </c>
    </row>
    <row r="8737" customFormat="false" ht="15" hidden="false" customHeight="false" outlineLevel="0" collapsed="false">
      <c r="A8737" s="28" t="n">
        <v>230</v>
      </c>
      <c r="B8737" s="29" t="n">
        <v>45382</v>
      </c>
      <c r="C8737" s="28" t="n">
        <v>19911.69</v>
      </c>
      <c r="D8737" s="28" t="n">
        <v>1590</v>
      </c>
      <c r="E8737" s="28" t="s">
        <v>380</v>
      </c>
    </row>
    <row r="8738" customFormat="false" ht="15" hidden="false" customHeight="false" outlineLevel="0" collapsed="false">
      <c r="A8738" s="28" t="n">
        <v>230</v>
      </c>
      <c r="B8738" s="29" t="n">
        <v>45412</v>
      </c>
      <c r="C8738" s="28" t="n">
        <v>20358.8</v>
      </c>
      <c r="D8738" s="28" t="n">
        <v>913.87</v>
      </c>
      <c r="E8738" s="28" t="s">
        <v>381</v>
      </c>
    </row>
    <row r="8739" customFormat="false" ht="15" hidden="false" customHeight="false" outlineLevel="0" collapsed="false">
      <c r="A8739" s="28" t="n">
        <v>230</v>
      </c>
      <c r="B8739" s="29" t="n">
        <v>45443</v>
      </c>
      <c r="C8739" s="28" t="n">
        <v>21807.06</v>
      </c>
      <c r="D8739" s="28" t="n">
        <v>1590</v>
      </c>
      <c r="E8739" s="28" t="s">
        <v>380</v>
      </c>
    </row>
    <row r="8740" customFormat="false" ht="15" hidden="false" customHeight="false" outlineLevel="0" collapsed="false">
      <c r="A8740" s="28" t="n">
        <v>230</v>
      </c>
      <c r="B8740" s="29" t="n">
        <v>45473</v>
      </c>
      <c r="C8740" s="28" t="n">
        <v>23112.06</v>
      </c>
      <c r="D8740" s="28" t="n">
        <v>1590</v>
      </c>
      <c r="E8740" s="28" t="s">
        <v>380</v>
      </c>
    </row>
    <row r="8741" customFormat="false" ht="15" hidden="false" customHeight="false" outlineLevel="0" collapsed="false">
      <c r="A8741" s="28" t="n">
        <v>230</v>
      </c>
      <c r="B8741" s="29" t="n">
        <v>45504</v>
      </c>
      <c r="C8741" s="28" t="n">
        <v>23508.12</v>
      </c>
      <c r="D8741" s="28" t="n">
        <v>523.63</v>
      </c>
      <c r="E8741" s="28" t="s">
        <v>381</v>
      </c>
    </row>
    <row r="8742" customFormat="false" ht="15" hidden="false" customHeight="false" outlineLevel="0" collapsed="false">
      <c r="A8742" s="28" t="n">
        <v>230</v>
      </c>
      <c r="B8742" s="29" t="n">
        <v>45535</v>
      </c>
      <c r="C8742" s="28" t="n">
        <v>24832.52</v>
      </c>
      <c r="D8742" s="28" t="n">
        <v>1590</v>
      </c>
      <c r="E8742" s="28" t="s">
        <v>380</v>
      </c>
    </row>
    <row r="8743" customFormat="false" ht="15" hidden="false" customHeight="false" outlineLevel="0" collapsed="false">
      <c r="A8743" s="28" t="n">
        <v>230</v>
      </c>
      <c r="B8743" s="29" t="n">
        <v>45565</v>
      </c>
      <c r="C8743" s="28" t="n">
        <v>26095.45</v>
      </c>
      <c r="D8743" s="28" t="n">
        <v>1590</v>
      </c>
      <c r="E8743" s="28" t="s">
        <v>380</v>
      </c>
    </row>
    <row r="8744" customFormat="false" ht="15" hidden="false" customHeight="false" outlineLevel="0" collapsed="false">
      <c r="A8744" s="28" t="n">
        <v>230</v>
      </c>
      <c r="B8744" s="29" t="n">
        <v>45596</v>
      </c>
      <c r="C8744" s="28" t="n">
        <v>27642.14</v>
      </c>
      <c r="D8744" s="28" t="n">
        <v>1590</v>
      </c>
      <c r="E8744" s="28" t="s">
        <v>380</v>
      </c>
    </row>
    <row r="8745" customFormat="false" ht="15" hidden="false" customHeight="false" outlineLevel="0" collapsed="false">
      <c r="A8745" s="28" t="n">
        <v>230</v>
      </c>
      <c r="B8745" s="29" t="n">
        <v>45626</v>
      </c>
      <c r="C8745" s="28" t="n">
        <v>28304.19</v>
      </c>
      <c r="D8745" s="28" t="n">
        <v>788.27</v>
      </c>
      <c r="E8745" s="28" t="s">
        <v>381</v>
      </c>
    </row>
    <row r="8746" customFormat="false" ht="15" hidden="false" customHeight="false" outlineLevel="0" collapsed="false">
      <c r="A8746" s="28" t="n">
        <v>230</v>
      </c>
      <c r="B8746" s="29" t="n">
        <v>45657</v>
      </c>
      <c r="C8746" s="28" t="n">
        <v>29768.95</v>
      </c>
      <c r="D8746" s="28" t="n">
        <v>1590</v>
      </c>
      <c r="E8746" s="28" t="s">
        <v>380</v>
      </c>
    </row>
    <row r="8747" customFormat="false" ht="15" hidden="false" customHeight="false" outlineLevel="0" collapsed="false">
      <c r="A8747" s="28" t="n">
        <v>230</v>
      </c>
      <c r="B8747" s="29" t="n">
        <v>45688</v>
      </c>
      <c r="C8747" s="28" t="n">
        <v>29997.2</v>
      </c>
      <c r="D8747" s="28" t="n">
        <v>561.5</v>
      </c>
      <c r="E8747" s="28" t="s">
        <v>381</v>
      </c>
    </row>
    <row r="8748" customFormat="false" ht="15" hidden="false" customHeight="false" outlineLevel="0" collapsed="false">
      <c r="A8748" s="28" t="n">
        <v>230</v>
      </c>
      <c r="B8748" s="29" t="n">
        <v>45716</v>
      </c>
      <c r="C8748" s="28" t="n">
        <v>30711.77</v>
      </c>
      <c r="D8748" s="28" t="n">
        <v>883.45</v>
      </c>
      <c r="E8748" s="28" t="s">
        <v>381</v>
      </c>
    </row>
    <row r="8749" customFormat="false" ht="15" hidden="false" customHeight="false" outlineLevel="0" collapsed="false">
      <c r="A8749" s="28" t="n">
        <v>230</v>
      </c>
      <c r="B8749" s="29" t="n">
        <v>45747</v>
      </c>
      <c r="C8749" s="28" t="n">
        <v>32059.9</v>
      </c>
      <c r="D8749" s="28" t="n">
        <v>1590</v>
      </c>
      <c r="E8749" s="28" t="s">
        <v>380</v>
      </c>
    </row>
    <row r="8750" customFormat="false" ht="15" hidden="false" customHeight="false" outlineLevel="0" collapsed="false">
      <c r="A8750" s="28" t="n">
        <v>230</v>
      </c>
      <c r="B8750" s="29" t="n">
        <v>45777</v>
      </c>
      <c r="C8750" s="28" t="n">
        <v>33435.91</v>
      </c>
      <c r="D8750" s="28" t="n">
        <v>1590</v>
      </c>
      <c r="E8750" s="28" t="s">
        <v>380</v>
      </c>
    </row>
    <row r="8751" customFormat="false" ht="15" hidden="false" customHeight="false" outlineLevel="0" collapsed="false">
      <c r="A8751" s="28" t="n">
        <v>230</v>
      </c>
      <c r="B8751" s="29" t="n">
        <v>45808</v>
      </c>
      <c r="C8751" s="28" t="n">
        <v>34973.82</v>
      </c>
      <c r="D8751" s="28" t="n">
        <v>1590</v>
      </c>
      <c r="E8751" s="28" t="s">
        <v>380</v>
      </c>
    </row>
    <row r="8752" customFormat="false" ht="15" hidden="false" customHeight="false" outlineLevel="0" collapsed="false">
      <c r="A8752" s="28" t="n">
        <v>230</v>
      </c>
      <c r="B8752" s="29" t="n">
        <v>45838</v>
      </c>
      <c r="C8752" s="28" t="n">
        <v>36426.49</v>
      </c>
      <c r="D8752" s="28" t="n">
        <v>1590</v>
      </c>
      <c r="E8752" s="28" t="s">
        <v>380</v>
      </c>
    </row>
    <row r="8753" customFormat="false" ht="15" hidden="false" customHeight="false" outlineLevel="0" collapsed="false">
      <c r="A8753" s="28" t="n">
        <v>230</v>
      </c>
      <c r="B8753" s="29" t="n">
        <v>45869</v>
      </c>
      <c r="C8753" s="28" t="n">
        <v>37702.27</v>
      </c>
      <c r="D8753" s="28" t="n">
        <v>1590</v>
      </c>
      <c r="E8753" s="28" t="s">
        <v>380</v>
      </c>
    </row>
    <row r="8754" customFormat="false" ht="15" hidden="false" customHeight="false" outlineLevel="0" collapsed="false">
      <c r="A8754" s="28" t="n">
        <v>230</v>
      </c>
      <c r="B8754" s="29" t="n">
        <v>45900</v>
      </c>
      <c r="C8754" s="28" t="n">
        <v>38944.37</v>
      </c>
      <c r="D8754" s="28" t="n">
        <v>1590</v>
      </c>
      <c r="E8754" s="28" t="s">
        <v>380</v>
      </c>
    </row>
    <row r="8755" customFormat="false" ht="15" hidden="false" customHeight="false" outlineLevel="0" collapsed="false">
      <c r="A8755" s="28" t="n">
        <v>230</v>
      </c>
      <c r="B8755" s="29" t="n">
        <v>45930</v>
      </c>
      <c r="C8755" s="28" t="n">
        <v>40471.06</v>
      </c>
      <c r="D8755" s="28" t="n">
        <v>1590</v>
      </c>
      <c r="E8755" s="28" t="s">
        <v>380</v>
      </c>
    </row>
    <row r="8756" customFormat="false" ht="15" hidden="false" customHeight="false" outlineLevel="0" collapsed="false">
      <c r="A8756" s="28" t="n">
        <v>230</v>
      </c>
      <c r="B8756" s="29" t="n">
        <v>45961</v>
      </c>
      <c r="C8756" s="28" t="n">
        <v>41735.38</v>
      </c>
      <c r="D8756" s="28" t="n">
        <v>1590</v>
      </c>
      <c r="E8756" s="28" t="s">
        <v>380</v>
      </c>
    </row>
    <row r="8757" customFormat="false" ht="15" hidden="false" customHeight="false" outlineLevel="0" collapsed="false">
      <c r="A8757" s="28" t="n">
        <v>230</v>
      </c>
      <c r="B8757" s="29" t="n">
        <v>45991</v>
      </c>
      <c r="C8757" s="28" t="n">
        <v>41895.64</v>
      </c>
      <c r="D8757" s="28" t="n">
        <v>446.31</v>
      </c>
      <c r="E8757" s="28" t="s">
        <v>381</v>
      </c>
    </row>
    <row r="8758" customFormat="false" ht="15" hidden="false" customHeight="false" outlineLevel="0" collapsed="false">
      <c r="A8758" s="28" t="n">
        <v>230</v>
      </c>
      <c r="B8758" s="29" t="n">
        <v>46022</v>
      </c>
      <c r="C8758" s="28" t="n">
        <v>43074.23</v>
      </c>
      <c r="D8758" s="28" t="n">
        <v>1590</v>
      </c>
      <c r="E8758" s="28" t="s">
        <v>380</v>
      </c>
    </row>
    <row r="8759" customFormat="false" ht="15" hidden="false" customHeight="false" outlineLevel="0" collapsed="false">
      <c r="A8759" s="28" t="n">
        <v>230</v>
      </c>
      <c r="B8759" s="29" t="n">
        <v>46053</v>
      </c>
      <c r="C8759" s="28" t="n">
        <v>43721.66</v>
      </c>
      <c r="D8759" s="28" t="n">
        <v>696.26</v>
      </c>
      <c r="E8759" s="28" t="s">
        <v>381</v>
      </c>
    </row>
    <row r="8760" customFormat="false" ht="15" hidden="false" customHeight="false" outlineLevel="0" collapsed="false">
      <c r="A8760" s="28" t="n">
        <v>230</v>
      </c>
      <c r="B8760" s="29" t="n">
        <v>46081</v>
      </c>
      <c r="C8760" s="28" t="n">
        <v>44922.57</v>
      </c>
      <c r="D8760" s="28" t="n">
        <v>1590</v>
      </c>
      <c r="E8760" s="28" t="s">
        <v>380</v>
      </c>
    </row>
    <row r="8761" customFormat="false" ht="15" hidden="false" customHeight="false" outlineLevel="0" collapsed="false">
      <c r="A8761" s="28" t="n">
        <v>230</v>
      </c>
      <c r="B8761" s="29" t="n">
        <v>46112</v>
      </c>
      <c r="C8761" s="28" t="n">
        <v>46146.98</v>
      </c>
      <c r="D8761" s="28" t="n">
        <v>1590</v>
      </c>
      <c r="E8761" s="28" t="s">
        <v>380</v>
      </c>
    </row>
    <row r="8762" customFormat="false" ht="15" hidden="false" customHeight="false" outlineLevel="0" collapsed="false">
      <c r="A8762" s="28" t="n">
        <v>230</v>
      </c>
      <c r="B8762" s="29" t="n">
        <v>46142</v>
      </c>
      <c r="C8762" s="28" t="n">
        <v>47717.69</v>
      </c>
      <c r="D8762" s="28" t="n">
        <v>1590</v>
      </c>
      <c r="E8762" s="28" t="s">
        <v>380</v>
      </c>
    </row>
    <row r="8763" customFormat="false" ht="15" hidden="false" customHeight="false" outlineLevel="0" collapsed="false">
      <c r="A8763" s="28" t="n">
        <v>230</v>
      </c>
      <c r="B8763" s="29" t="n">
        <v>46173</v>
      </c>
      <c r="C8763" s="28" t="n">
        <v>49121.93</v>
      </c>
      <c r="D8763" s="28" t="n">
        <v>1590</v>
      </c>
      <c r="E8763" s="28" t="s">
        <v>380</v>
      </c>
    </row>
    <row r="8764" customFormat="false" ht="15" hidden="false" customHeight="false" outlineLevel="0" collapsed="false">
      <c r="A8764" s="28" t="n">
        <v>230</v>
      </c>
      <c r="B8764" s="29" t="n">
        <v>46203</v>
      </c>
      <c r="C8764" s="28" t="n">
        <v>50664.56</v>
      </c>
      <c r="D8764" s="28" t="n">
        <v>1590</v>
      </c>
      <c r="E8764" s="28" t="s">
        <v>380</v>
      </c>
    </row>
    <row r="8765" customFormat="false" ht="15" hidden="false" customHeight="false" outlineLevel="0" collapsed="false">
      <c r="A8765" s="28" t="n">
        <v>230</v>
      </c>
      <c r="B8765" s="29" t="n">
        <v>46234</v>
      </c>
      <c r="C8765" s="28" t="n">
        <v>52074.36</v>
      </c>
      <c r="D8765" s="28" t="n">
        <v>1590</v>
      </c>
      <c r="E8765" s="28" t="s">
        <v>380</v>
      </c>
    </row>
    <row r="8766" customFormat="false" ht="15" hidden="false" customHeight="false" outlineLevel="0" collapsed="false">
      <c r="A8766" s="28" t="n">
        <v>230</v>
      </c>
      <c r="B8766" s="29" t="n">
        <v>46265</v>
      </c>
      <c r="C8766" s="28" t="n">
        <v>53207.87</v>
      </c>
      <c r="D8766" s="28" t="n">
        <v>1590</v>
      </c>
      <c r="E8766" s="28" t="s">
        <v>380</v>
      </c>
    </row>
    <row r="8767" customFormat="false" ht="15" hidden="false" customHeight="false" outlineLevel="0" collapsed="false">
      <c r="A8767" s="28" t="n">
        <v>231</v>
      </c>
      <c r="B8767" s="29" t="n">
        <v>44957</v>
      </c>
      <c r="C8767" s="28" t="n">
        <v>15936.96</v>
      </c>
      <c r="D8767" s="28" t="n">
        <v>1940</v>
      </c>
      <c r="E8767" s="28" t="s">
        <v>380</v>
      </c>
    </row>
    <row r="8768" customFormat="false" ht="15" hidden="false" customHeight="false" outlineLevel="0" collapsed="false">
      <c r="A8768" s="28" t="n">
        <v>231</v>
      </c>
      <c r="B8768" s="29" t="n">
        <v>44985</v>
      </c>
      <c r="C8768" s="28" t="n">
        <v>17408.65</v>
      </c>
      <c r="D8768" s="28" t="n">
        <v>1940</v>
      </c>
      <c r="E8768" s="28" t="s">
        <v>380</v>
      </c>
    </row>
    <row r="8769" customFormat="false" ht="15" hidden="false" customHeight="false" outlineLevel="0" collapsed="false">
      <c r="A8769" s="28" t="n">
        <v>231</v>
      </c>
      <c r="B8769" s="29" t="n">
        <v>45016</v>
      </c>
      <c r="C8769" s="28" t="n">
        <v>18997.65</v>
      </c>
      <c r="D8769" s="28" t="n">
        <v>1940</v>
      </c>
      <c r="E8769" s="28" t="s">
        <v>380</v>
      </c>
    </row>
    <row r="8770" customFormat="false" ht="15" hidden="false" customHeight="false" outlineLevel="0" collapsed="false">
      <c r="A8770" s="28" t="n">
        <v>231</v>
      </c>
      <c r="B8770" s="29" t="n">
        <v>45046</v>
      </c>
      <c r="C8770" s="28" t="n">
        <v>20486.63</v>
      </c>
      <c r="D8770" s="28" t="n">
        <v>1940</v>
      </c>
      <c r="E8770" s="28" t="s">
        <v>380</v>
      </c>
    </row>
    <row r="8771" customFormat="false" ht="15" hidden="false" customHeight="false" outlineLevel="0" collapsed="false">
      <c r="A8771" s="28" t="n">
        <v>231</v>
      </c>
      <c r="B8771" s="29" t="n">
        <v>45077</v>
      </c>
      <c r="C8771" s="28" t="n">
        <v>22056.23</v>
      </c>
      <c r="D8771" s="28" t="n">
        <v>1940</v>
      </c>
      <c r="E8771" s="28" t="s">
        <v>380</v>
      </c>
    </row>
    <row r="8772" customFormat="false" ht="15" hidden="false" customHeight="false" outlineLevel="0" collapsed="false">
      <c r="A8772" s="28" t="n">
        <v>231</v>
      </c>
      <c r="B8772" s="29" t="n">
        <v>45107</v>
      </c>
      <c r="C8772" s="28" t="n">
        <v>23897.46</v>
      </c>
      <c r="D8772" s="28" t="n">
        <v>1940</v>
      </c>
      <c r="E8772" s="28" t="s">
        <v>380</v>
      </c>
    </row>
    <row r="8773" customFormat="false" ht="15" hidden="false" customHeight="false" outlineLevel="0" collapsed="false">
      <c r="A8773" s="28" t="n">
        <v>231</v>
      </c>
      <c r="B8773" s="29" t="n">
        <v>45138</v>
      </c>
      <c r="C8773" s="28" t="n">
        <v>24377.6</v>
      </c>
      <c r="D8773" s="28" t="n">
        <v>898.11</v>
      </c>
      <c r="E8773" s="28" t="s">
        <v>381</v>
      </c>
    </row>
    <row r="8774" customFormat="false" ht="15" hidden="false" customHeight="false" outlineLevel="0" collapsed="false">
      <c r="A8774" s="28" t="n">
        <v>231</v>
      </c>
      <c r="B8774" s="29" t="n">
        <v>45169</v>
      </c>
      <c r="C8774" s="28" t="n">
        <v>25863.73</v>
      </c>
      <c r="D8774" s="28" t="n">
        <v>1940</v>
      </c>
      <c r="E8774" s="28" t="s">
        <v>380</v>
      </c>
    </row>
    <row r="8775" customFormat="false" ht="15" hidden="false" customHeight="false" outlineLevel="0" collapsed="false">
      <c r="A8775" s="28" t="n">
        <v>231</v>
      </c>
      <c r="B8775" s="29" t="n">
        <v>45199</v>
      </c>
      <c r="C8775" s="28" t="n">
        <v>26264.94</v>
      </c>
      <c r="D8775" s="28" t="n">
        <v>863.66</v>
      </c>
      <c r="E8775" s="28" t="s">
        <v>381</v>
      </c>
    </row>
    <row r="8776" customFormat="false" ht="15" hidden="false" customHeight="false" outlineLevel="0" collapsed="false">
      <c r="A8776" s="28" t="n">
        <v>231</v>
      </c>
      <c r="B8776" s="29" t="n">
        <v>45230</v>
      </c>
      <c r="C8776" s="28" t="n">
        <v>27841.22</v>
      </c>
      <c r="D8776" s="28" t="n">
        <v>1940</v>
      </c>
      <c r="E8776" s="28" t="s">
        <v>380</v>
      </c>
    </row>
    <row r="8777" customFormat="false" ht="15" hidden="false" customHeight="false" outlineLevel="0" collapsed="false">
      <c r="A8777" s="28" t="n">
        <v>231</v>
      </c>
      <c r="B8777" s="29" t="n">
        <v>45260</v>
      </c>
      <c r="C8777" s="28" t="n">
        <v>29626.99</v>
      </c>
      <c r="D8777" s="28" t="n">
        <v>1940</v>
      </c>
      <c r="E8777" s="28" t="s">
        <v>380</v>
      </c>
    </row>
    <row r="8778" customFormat="false" ht="15" hidden="false" customHeight="false" outlineLevel="0" collapsed="false">
      <c r="A8778" s="28" t="n">
        <v>231</v>
      </c>
      <c r="B8778" s="29" t="n">
        <v>45291</v>
      </c>
      <c r="C8778" s="28" t="n">
        <v>29865.6</v>
      </c>
      <c r="D8778" s="28" t="n">
        <v>610.36</v>
      </c>
      <c r="E8778" s="28" t="s">
        <v>381</v>
      </c>
    </row>
    <row r="8779" customFormat="false" ht="15" hidden="false" customHeight="false" outlineLevel="0" collapsed="false">
      <c r="A8779" s="28" t="n">
        <v>231</v>
      </c>
      <c r="B8779" s="29" t="n">
        <v>45322</v>
      </c>
      <c r="C8779" s="28" t="n">
        <v>29982.97</v>
      </c>
      <c r="D8779" s="28" t="n">
        <v>575.72</v>
      </c>
      <c r="E8779" s="28" t="s">
        <v>381</v>
      </c>
    </row>
    <row r="8780" customFormat="false" ht="15" hidden="false" customHeight="false" outlineLevel="0" collapsed="false">
      <c r="A8780" s="28" t="n">
        <v>231</v>
      </c>
      <c r="B8780" s="29" t="n">
        <v>45351</v>
      </c>
      <c r="C8780" s="28" t="n">
        <v>31620.31</v>
      </c>
      <c r="D8780" s="28" t="n">
        <v>1940</v>
      </c>
      <c r="E8780" s="28" t="s">
        <v>380</v>
      </c>
    </row>
    <row r="8781" customFormat="false" ht="15" hidden="false" customHeight="false" outlineLevel="0" collapsed="false">
      <c r="A8781" s="28" t="n">
        <v>231</v>
      </c>
      <c r="B8781" s="29" t="n">
        <v>45382</v>
      </c>
      <c r="C8781" s="28" t="n">
        <v>33316.9</v>
      </c>
      <c r="D8781" s="28" t="n">
        <v>1940</v>
      </c>
      <c r="E8781" s="28" t="s">
        <v>380</v>
      </c>
    </row>
    <row r="8782" customFormat="false" ht="15" hidden="false" customHeight="false" outlineLevel="0" collapsed="false">
      <c r="A8782" s="28" t="n">
        <v>231</v>
      </c>
      <c r="B8782" s="29" t="n">
        <v>45412</v>
      </c>
      <c r="C8782" s="28" t="n">
        <v>35148</v>
      </c>
      <c r="D8782" s="28" t="n">
        <v>1940</v>
      </c>
      <c r="E8782" s="28" t="s">
        <v>380</v>
      </c>
    </row>
    <row r="8783" customFormat="false" ht="15" hidden="false" customHeight="false" outlineLevel="0" collapsed="false">
      <c r="A8783" s="28" t="n">
        <v>231</v>
      </c>
      <c r="B8783" s="29" t="n">
        <v>45443</v>
      </c>
      <c r="C8783" s="28" t="n">
        <v>35846.47</v>
      </c>
      <c r="D8783" s="28" t="n">
        <v>722.37</v>
      </c>
      <c r="E8783" s="28" t="s">
        <v>381</v>
      </c>
    </row>
    <row r="8784" customFormat="false" ht="15" hidden="false" customHeight="false" outlineLevel="0" collapsed="false">
      <c r="A8784" s="28" t="n">
        <v>231</v>
      </c>
      <c r="B8784" s="29" t="n">
        <v>45473</v>
      </c>
      <c r="C8784" s="28" t="n">
        <v>37785.65</v>
      </c>
      <c r="D8784" s="28" t="n">
        <v>1940</v>
      </c>
      <c r="E8784" s="28" t="s">
        <v>380</v>
      </c>
    </row>
    <row r="8785" customFormat="false" ht="15" hidden="false" customHeight="false" outlineLevel="0" collapsed="false">
      <c r="A8785" s="28" t="n">
        <v>231</v>
      </c>
      <c r="B8785" s="29" t="n">
        <v>45504</v>
      </c>
      <c r="C8785" s="28" t="n">
        <v>39629.54</v>
      </c>
      <c r="D8785" s="28" t="n">
        <v>1940</v>
      </c>
      <c r="E8785" s="28" t="s">
        <v>380</v>
      </c>
    </row>
    <row r="8786" customFormat="false" ht="15" hidden="false" customHeight="false" outlineLevel="0" collapsed="false">
      <c r="A8786" s="28" t="n">
        <v>231</v>
      </c>
      <c r="B8786" s="29" t="n">
        <v>45535</v>
      </c>
      <c r="C8786" s="28" t="n">
        <v>41049.21</v>
      </c>
      <c r="D8786" s="28" t="n">
        <v>1940</v>
      </c>
      <c r="E8786" s="28" t="s">
        <v>380</v>
      </c>
    </row>
    <row r="8787" customFormat="false" ht="15" hidden="false" customHeight="false" outlineLevel="0" collapsed="false">
      <c r="A8787" s="28" t="n">
        <v>231</v>
      </c>
      <c r="B8787" s="29" t="n">
        <v>45565</v>
      </c>
      <c r="C8787" s="28" t="n">
        <v>42434.12</v>
      </c>
      <c r="D8787" s="28" t="n">
        <v>1940</v>
      </c>
      <c r="E8787" s="28" t="s">
        <v>380</v>
      </c>
    </row>
    <row r="8788" customFormat="false" ht="15" hidden="false" customHeight="false" outlineLevel="0" collapsed="false">
      <c r="A8788" s="28" t="n">
        <v>231</v>
      </c>
      <c r="B8788" s="29" t="n">
        <v>45596</v>
      </c>
      <c r="C8788" s="28" t="n">
        <v>44149.84</v>
      </c>
      <c r="D8788" s="28" t="n">
        <v>1940</v>
      </c>
      <c r="E8788" s="28" t="s">
        <v>380</v>
      </c>
    </row>
    <row r="8789" customFormat="false" ht="15" hidden="false" customHeight="false" outlineLevel="0" collapsed="false">
      <c r="A8789" s="28" t="n">
        <v>231</v>
      </c>
      <c r="B8789" s="29" t="n">
        <v>45626</v>
      </c>
      <c r="C8789" s="28" t="n">
        <v>44961.62</v>
      </c>
      <c r="D8789" s="28" t="n">
        <v>1034.49</v>
      </c>
      <c r="E8789" s="28" t="s">
        <v>381</v>
      </c>
    </row>
    <row r="8790" customFormat="false" ht="15" hidden="false" customHeight="false" outlineLevel="0" collapsed="false">
      <c r="A8790" s="28" t="n">
        <v>231</v>
      </c>
      <c r="B8790" s="29" t="n">
        <v>45657</v>
      </c>
      <c r="C8790" s="28" t="n">
        <v>46417.79</v>
      </c>
      <c r="D8790" s="28" t="n">
        <v>1940</v>
      </c>
      <c r="E8790" s="28" t="s">
        <v>380</v>
      </c>
    </row>
    <row r="8791" customFormat="false" ht="15" hidden="false" customHeight="false" outlineLevel="0" collapsed="false">
      <c r="A8791" s="28" t="n">
        <v>231</v>
      </c>
      <c r="B8791" s="29" t="n">
        <v>45688</v>
      </c>
      <c r="C8791" s="28" t="n">
        <v>48068.7</v>
      </c>
      <c r="D8791" s="28" t="n">
        <v>1940</v>
      </c>
      <c r="E8791" s="28" t="s">
        <v>380</v>
      </c>
    </row>
    <row r="8792" customFormat="false" ht="15" hidden="false" customHeight="false" outlineLevel="0" collapsed="false">
      <c r="A8792" s="28" t="n">
        <v>231</v>
      </c>
      <c r="B8792" s="29" t="n">
        <v>45716</v>
      </c>
      <c r="C8792" s="28" t="n">
        <v>49801.23</v>
      </c>
      <c r="D8792" s="28" t="n">
        <v>1940</v>
      </c>
      <c r="E8792" s="28" t="s">
        <v>380</v>
      </c>
    </row>
    <row r="8793" customFormat="false" ht="15" hidden="false" customHeight="false" outlineLevel="0" collapsed="false">
      <c r="A8793" s="28" t="n">
        <v>231</v>
      </c>
      <c r="B8793" s="29" t="n">
        <v>45747</v>
      </c>
      <c r="C8793" s="28" t="n">
        <v>51176.93</v>
      </c>
      <c r="D8793" s="28" t="n">
        <v>1940</v>
      </c>
      <c r="E8793" s="28" t="s">
        <v>380</v>
      </c>
    </row>
    <row r="8794" customFormat="false" ht="15" hidden="false" customHeight="false" outlineLevel="0" collapsed="false">
      <c r="A8794" s="28" t="n">
        <v>231</v>
      </c>
      <c r="B8794" s="29" t="n">
        <v>45777</v>
      </c>
      <c r="C8794" s="28" t="n">
        <v>53114.43</v>
      </c>
      <c r="D8794" s="28" t="n">
        <v>1940</v>
      </c>
      <c r="E8794" s="28" t="s">
        <v>380</v>
      </c>
    </row>
    <row r="8795" customFormat="false" ht="15" hidden="false" customHeight="false" outlineLevel="0" collapsed="false">
      <c r="A8795" s="28" t="n">
        <v>231</v>
      </c>
      <c r="B8795" s="29" t="n">
        <v>45808</v>
      </c>
      <c r="C8795" s="28" t="n">
        <v>54941.2</v>
      </c>
      <c r="D8795" s="28" t="n">
        <v>1940</v>
      </c>
      <c r="E8795" s="28" t="s">
        <v>380</v>
      </c>
    </row>
    <row r="8796" customFormat="false" ht="15" hidden="false" customHeight="false" outlineLevel="0" collapsed="false">
      <c r="A8796" s="28" t="n">
        <v>231</v>
      </c>
      <c r="B8796" s="29" t="n">
        <v>45838</v>
      </c>
      <c r="C8796" s="28" t="n">
        <v>56752.01</v>
      </c>
      <c r="D8796" s="28" t="n">
        <v>1940</v>
      </c>
      <c r="E8796" s="28" t="s">
        <v>380</v>
      </c>
    </row>
    <row r="8797" customFormat="false" ht="15" hidden="false" customHeight="false" outlineLevel="0" collapsed="false">
      <c r="A8797" s="28" t="n">
        <v>231</v>
      </c>
      <c r="B8797" s="29" t="n">
        <v>45869</v>
      </c>
      <c r="C8797" s="28" t="n">
        <v>58361.23</v>
      </c>
      <c r="D8797" s="28" t="n">
        <v>1940</v>
      </c>
      <c r="E8797" s="28" t="s">
        <v>380</v>
      </c>
    </row>
    <row r="8798" customFormat="false" ht="15" hidden="false" customHeight="false" outlineLevel="0" collapsed="false">
      <c r="A8798" s="28" t="n">
        <v>231</v>
      </c>
      <c r="B8798" s="29" t="n">
        <v>45900</v>
      </c>
      <c r="C8798" s="28" t="n">
        <v>60024.02</v>
      </c>
      <c r="D8798" s="28" t="n">
        <v>1940</v>
      </c>
      <c r="E8798" s="28" t="s">
        <v>380</v>
      </c>
    </row>
    <row r="8799" customFormat="false" ht="15" hidden="false" customHeight="false" outlineLevel="0" collapsed="false">
      <c r="A8799" s="28" t="n">
        <v>231</v>
      </c>
      <c r="B8799" s="29" t="n">
        <v>45930</v>
      </c>
      <c r="C8799" s="28" t="n">
        <v>61828.45</v>
      </c>
      <c r="D8799" s="28" t="n">
        <v>1940</v>
      </c>
      <c r="E8799" s="28" t="s">
        <v>380</v>
      </c>
    </row>
    <row r="8800" customFormat="false" ht="15" hidden="false" customHeight="false" outlineLevel="0" collapsed="false">
      <c r="A8800" s="28" t="n">
        <v>231</v>
      </c>
      <c r="B8800" s="29" t="n">
        <v>45961</v>
      </c>
      <c r="C8800" s="28" t="n">
        <v>63285.62</v>
      </c>
      <c r="D8800" s="28" t="n">
        <v>1940</v>
      </c>
      <c r="E8800" s="28" t="s">
        <v>380</v>
      </c>
    </row>
    <row r="8801" customFormat="false" ht="15" hidden="false" customHeight="false" outlineLevel="0" collapsed="false">
      <c r="A8801" s="28" t="n">
        <v>231</v>
      </c>
      <c r="B8801" s="29" t="n">
        <v>45991</v>
      </c>
      <c r="C8801" s="28" t="n">
        <v>64653.86</v>
      </c>
      <c r="D8801" s="28" t="n">
        <v>1940</v>
      </c>
      <c r="E8801" s="28" t="s">
        <v>380</v>
      </c>
    </row>
    <row r="8802" customFormat="false" ht="15" hidden="false" customHeight="false" outlineLevel="0" collapsed="false">
      <c r="A8802" s="28" t="n">
        <v>231</v>
      </c>
      <c r="B8802" s="29" t="n">
        <v>46022</v>
      </c>
      <c r="C8802" s="28" t="n">
        <v>66018.32</v>
      </c>
      <c r="D8802" s="28" t="n">
        <v>1940</v>
      </c>
      <c r="E8802" s="28" t="s">
        <v>380</v>
      </c>
    </row>
    <row r="8803" customFormat="false" ht="15" hidden="false" customHeight="false" outlineLevel="0" collapsed="false">
      <c r="A8803" s="28" t="n">
        <v>231</v>
      </c>
      <c r="B8803" s="29" t="n">
        <v>46053</v>
      </c>
      <c r="C8803" s="28" t="n">
        <v>66623.38</v>
      </c>
      <c r="D8803" s="28" t="n">
        <v>654.9</v>
      </c>
      <c r="E8803" s="28" t="s">
        <v>381</v>
      </c>
    </row>
    <row r="8804" customFormat="false" ht="15" hidden="false" customHeight="false" outlineLevel="0" collapsed="false">
      <c r="A8804" s="28" t="n">
        <v>231</v>
      </c>
      <c r="B8804" s="29" t="n">
        <v>46081</v>
      </c>
      <c r="C8804" s="28" t="n">
        <v>68365.57</v>
      </c>
      <c r="D8804" s="28" t="n">
        <v>1940</v>
      </c>
      <c r="E8804" s="28" t="s">
        <v>380</v>
      </c>
    </row>
    <row r="8805" customFormat="false" ht="15" hidden="false" customHeight="false" outlineLevel="0" collapsed="false">
      <c r="A8805" s="28" t="n">
        <v>231</v>
      </c>
      <c r="B8805" s="29" t="n">
        <v>46112</v>
      </c>
      <c r="C8805" s="28" t="n">
        <v>69099.45</v>
      </c>
      <c r="D8805" s="28" t="n">
        <v>1132.18</v>
      </c>
      <c r="E8805" s="28" t="s">
        <v>381</v>
      </c>
    </row>
    <row r="8806" customFormat="false" ht="15" hidden="false" customHeight="false" outlineLevel="0" collapsed="false">
      <c r="A8806" s="28" t="n">
        <v>231</v>
      </c>
      <c r="B8806" s="29" t="n">
        <v>46142</v>
      </c>
      <c r="C8806" s="28" t="n">
        <v>70508.4</v>
      </c>
      <c r="D8806" s="28" t="n">
        <v>1940</v>
      </c>
      <c r="E8806" s="28" t="s">
        <v>380</v>
      </c>
    </row>
    <row r="8807" customFormat="false" ht="15" hidden="false" customHeight="false" outlineLevel="0" collapsed="false">
      <c r="A8807" s="28" t="n">
        <v>231</v>
      </c>
      <c r="B8807" s="29" t="n">
        <v>46173</v>
      </c>
      <c r="C8807" s="28" t="n">
        <v>72076.56</v>
      </c>
      <c r="D8807" s="28" t="n">
        <v>1940</v>
      </c>
      <c r="E8807" s="28" t="s">
        <v>380</v>
      </c>
    </row>
    <row r="8808" customFormat="false" ht="15" hidden="false" customHeight="false" outlineLevel="0" collapsed="false">
      <c r="A8808" s="28" t="n">
        <v>231</v>
      </c>
      <c r="B8808" s="29" t="n">
        <v>46203</v>
      </c>
      <c r="C8808" s="28" t="n">
        <v>72403.62</v>
      </c>
      <c r="D8808" s="28" t="n">
        <v>414</v>
      </c>
      <c r="E8808" s="28" t="s">
        <v>381</v>
      </c>
    </row>
    <row r="8809" customFormat="false" ht="15" hidden="false" customHeight="false" outlineLevel="0" collapsed="false">
      <c r="A8809" s="28" t="n">
        <v>231</v>
      </c>
      <c r="B8809" s="29" t="n">
        <v>46234</v>
      </c>
      <c r="C8809" s="28" t="n">
        <v>74332.83</v>
      </c>
      <c r="D8809" s="28" t="n">
        <v>1940</v>
      </c>
      <c r="E8809" s="28" t="s">
        <v>380</v>
      </c>
    </row>
    <row r="8810" customFormat="false" ht="15" hidden="false" customHeight="false" outlineLevel="0" collapsed="false">
      <c r="A8810" s="28" t="n">
        <v>231</v>
      </c>
      <c r="B8810" s="29" t="n">
        <v>46265</v>
      </c>
      <c r="C8810" s="28" t="n">
        <v>75998.09</v>
      </c>
      <c r="D8810" s="28" t="n">
        <v>1940</v>
      </c>
      <c r="E8810" s="28" t="s">
        <v>380</v>
      </c>
    </row>
    <row r="8811" customFormat="false" ht="15" hidden="false" customHeight="false" outlineLevel="0" collapsed="false">
      <c r="A8811" s="28" t="n">
        <v>232</v>
      </c>
      <c r="B8811" s="29" t="n">
        <v>44957</v>
      </c>
      <c r="C8811" s="28" t="n">
        <v>5796.69</v>
      </c>
      <c r="D8811" s="28" t="n">
        <v>1910</v>
      </c>
      <c r="E8811" s="28" t="s">
        <v>380</v>
      </c>
    </row>
    <row r="8812" customFormat="false" ht="15" hidden="false" customHeight="false" outlineLevel="0" collapsed="false">
      <c r="A8812" s="28" t="n">
        <v>232</v>
      </c>
      <c r="B8812" s="29" t="n">
        <v>44985</v>
      </c>
      <c r="C8812" s="28" t="n">
        <v>7616.95</v>
      </c>
      <c r="D8812" s="28" t="n">
        <v>1910</v>
      </c>
      <c r="E8812" s="28" t="s">
        <v>380</v>
      </c>
    </row>
    <row r="8813" customFormat="false" ht="15" hidden="false" customHeight="false" outlineLevel="0" collapsed="false">
      <c r="A8813" s="28" t="n">
        <v>232</v>
      </c>
      <c r="B8813" s="29" t="n">
        <v>45016</v>
      </c>
      <c r="C8813" s="28" t="n">
        <v>9227.59</v>
      </c>
      <c r="D8813" s="28" t="n">
        <v>1910</v>
      </c>
      <c r="E8813" s="28" t="s">
        <v>380</v>
      </c>
    </row>
    <row r="8814" customFormat="false" ht="15" hidden="false" customHeight="false" outlineLevel="0" collapsed="false">
      <c r="A8814" s="28" t="n">
        <v>232</v>
      </c>
      <c r="B8814" s="29" t="n">
        <v>45046</v>
      </c>
      <c r="C8814" s="28" t="n">
        <v>10342.24</v>
      </c>
      <c r="D8814" s="28" t="n">
        <v>1313.58</v>
      </c>
      <c r="E8814" s="28" t="s">
        <v>381</v>
      </c>
    </row>
    <row r="8815" customFormat="false" ht="15" hidden="false" customHeight="false" outlineLevel="0" collapsed="false">
      <c r="A8815" s="28" t="n">
        <v>232</v>
      </c>
      <c r="B8815" s="29" t="n">
        <v>45077</v>
      </c>
      <c r="C8815" s="28" t="n">
        <v>11681.55</v>
      </c>
      <c r="D8815" s="28" t="n">
        <v>1910</v>
      </c>
      <c r="E8815" s="28" t="s">
        <v>380</v>
      </c>
    </row>
    <row r="8816" customFormat="false" ht="15" hidden="false" customHeight="false" outlineLevel="0" collapsed="false">
      <c r="A8816" s="28" t="n">
        <v>232</v>
      </c>
      <c r="B8816" s="29" t="n">
        <v>45107</v>
      </c>
      <c r="C8816" s="28" t="n">
        <v>13264.81</v>
      </c>
      <c r="D8816" s="28" t="n">
        <v>1910</v>
      </c>
      <c r="E8816" s="28" t="s">
        <v>380</v>
      </c>
    </row>
    <row r="8817" customFormat="false" ht="15" hidden="false" customHeight="false" outlineLevel="0" collapsed="false">
      <c r="A8817" s="28" t="n">
        <v>232</v>
      </c>
      <c r="B8817" s="29" t="n">
        <v>45138</v>
      </c>
      <c r="C8817" s="28" t="n">
        <v>15099.52</v>
      </c>
      <c r="D8817" s="28" t="n">
        <v>1910</v>
      </c>
      <c r="E8817" s="28" t="s">
        <v>380</v>
      </c>
    </row>
    <row r="8818" customFormat="false" ht="15" hidden="false" customHeight="false" outlineLevel="0" collapsed="false">
      <c r="A8818" s="28" t="n">
        <v>232</v>
      </c>
      <c r="B8818" s="29" t="n">
        <v>45169</v>
      </c>
      <c r="C8818" s="28" t="n">
        <v>16543.75</v>
      </c>
      <c r="D8818" s="28" t="n">
        <v>1910</v>
      </c>
      <c r="E8818" s="28" t="s">
        <v>380</v>
      </c>
    </row>
    <row r="8819" customFormat="false" ht="15" hidden="false" customHeight="false" outlineLevel="0" collapsed="false">
      <c r="A8819" s="28" t="n">
        <v>232</v>
      </c>
      <c r="B8819" s="29" t="n">
        <v>45199</v>
      </c>
      <c r="C8819" s="28" t="n">
        <v>17934.08</v>
      </c>
      <c r="D8819" s="28" t="n">
        <v>1910</v>
      </c>
      <c r="E8819" s="28" t="s">
        <v>380</v>
      </c>
    </row>
    <row r="8820" customFormat="false" ht="15" hidden="false" customHeight="false" outlineLevel="0" collapsed="false">
      <c r="A8820" s="28" t="n">
        <v>232</v>
      </c>
      <c r="B8820" s="29" t="n">
        <v>45230</v>
      </c>
      <c r="C8820" s="28" t="n">
        <v>18542.76</v>
      </c>
      <c r="D8820" s="28" t="n">
        <v>874.87</v>
      </c>
      <c r="E8820" s="28" t="s">
        <v>381</v>
      </c>
    </row>
    <row r="8821" customFormat="false" ht="15" hidden="false" customHeight="false" outlineLevel="0" collapsed="false">
      <c r="A8821" s="28" t="n">
        <v>232</v>
      </c>
      <c r="B8821" s="29" t="n">
        <v>45260</v>
      </c>
      <c r="C8821" s="28" t="n">
        <v>20189.04</v>
      </c>
      <c r="D8821" s="28" t="n">
        <v>1910</v>
      </c>
      <c r="E8821" s="28" t="s">
        <v>380</v>
      </c>
    </row>
    <row r="8822" customFormat="false" ht="15" hidden="false" customHeight="false" outlineLevel="0" collapsed="false">
      <c r="A8822" s="28" t="n">
        <v>232</v>
      </c>
      <c r="B8822" s="29" t="n">
        <v>45291</v>
      </c>
      <c r="C8822" s="28" t="n">
        <v>21743.18</v>
      </c>
      <c r="D8822" s="28" t="n">
        <v>1910</v>
      </c>
      <c r="E8822" s="28" t="s">
        <v>380</v>
      </c>
    </row>
    <row r="8823" customFormat="false" ht="15" hidden="false" customHeight="false" outlineLevel="0" collapsed="false">
      <c r="A8823" s="28" t="n">
        <v>232</v>
      </c>
      <c r="B8823" s="29" t="n">
        <v>45322</v>
      </c>
      <c r="C8823" s="28" t="n">
        <v>23540.52</v>
      </c>
      <c r="D8823" s="28" t="n">
        <v>1910</v>
      </c>
      <c r="E8823" s="28" t="s">
        <v>380</v>
      </c>
    </row>
    <row r="8824" customFormat="false" ht="15" hidden="false" customHeight="false" outlineLevel="0" collapsed="false">
      <c r="A8824" s="28" t="n">
        <v>232</v>
      </c>
      <c r="B8824" s="29" t="n">
        <v>45351</v>
      </c>
      <c r="C8824" s="28" t="n">
        <v>25134.91</v>
      </c>
      <c r="D8824" s="28" t="n">
        <v>1910</v>
      </c>
      <c r="E8824" s="28" t="s">
        <v>380</v>
      </c>
    </row>
    <row r="8825" customFormat="false" ht="15" hidden="false" customHeight="false" outlineLevel="0" collapsed="false">
      <c r="A8825" s="28" t="n">
        <v>232</v>
      </c>
      <c r="B8825" s="29" t="n">
        <v>45382</v>
      </c>
      <c r="C8825" s="28" t="n">
        <v>26589.74</v>
      </c>
      <c r="D8825" s="28" t="n">
        <v>1910</v>
      </c>
      <c r="E8825" s="28" t="s">
        <v>380</v>
      </c>
    </row>
    <row r="8826" customFormat="false" ht="15" hidden="false" customHeight="false" outlineLevel="0" collapsed="false">
      <c r="A8826" s="28" t="n">
        <v>232</v>
      </c>
      <c r="B8826" s="29" t="n">
        <v>45412</v>
      </c>
      <c r="C8826" s="28" t="n">
        <v>27655.7</v>
      </c>
      <c r="D8826" s="28" t="n">
        <v>1228.12</v>
      </c>
      <c r="E8826" s="28" t="s">
        <v>381</v>
      </c>
    </row>
    <row r="8827" customFormat="false" ht="15" hidden="false" customHeight="false" outlineLevel="0" collapsed="false">
      <c r="A8827" s="28" t="n">
        <v>232</v>
      </c>
      <c r="B8827" s="29" t="n">
        <v>45443</v>
      </c>
      <c r="C8827" s="28" t="n">
        <v>29373.05</v>
      </c>
      <c r="D8827" s="28" t="n">
        <v>1910</v>
      </c>
      <c r="E8827" s="28" t="s">
        <v>380</v>
      </c>
    </row>
    <row r="8828" customFormat="false" ht="15" hidden="false" customHeight="false" outlineLevel="0" collapsed="false">
      <c r="A8828" s="28" t="n">
        <v>232</v>
      </c>
      <c r="B8828" s="29" t="n">
        <v>45473</v>
      </c>
      <c r="C8828" s="28" t="n">
        <v>30827.35</v>
      </c>
      <c r="D8828" s="28" t="n">
        <v>1910</v>
      </c>
      <c r="E8828" s="28" t="s">
        <v>380</v>
      </c>
    </row>
    <row r="8829" customFormat="false" ht="15" hidden="false" customHeight="false" outlineLevel="0" collapsed="false">
      <c r="A8829" s="28" t="n">
        <v>232</v>
      </c>
      <c r="B8829" s="29" t="n">
        <v>45504</v>
      </c>
      <c r="C8829" s="28" t="n">
        <v>32194.82</v>
      </c>
      <c r="D8829" s="28" t="n">
        <v>1910</v>
      </c>
      <c r="E8829" s="28" t="s">
        <v>380</v>
      </c>
    </row>
    <row r="8830" customFormat="false" ht="15" hidden="false" customHeight="false" outlineLevel="0" collapsed="false">
      <c r="A8830" s="28" t="n">
        <v>232</v>
      </c>
      <c r="B8830" s="29" t="n">
        <v>45535</v>
      </c>
      <c r="C8830" s="28" t="n">
        <v>32327.7</v>
      </c>
      <c r="D8830" s="28" t="n">
        <v>426.96</v>
      </c>
      <c r="E8830" s="28" t="s">
        <v>381</v>
      </c>
    </row>
    <row r="8831" customFormat="false" ht="15" hidden="false" customHeight="false" outlineLevel="0" collapsed="false">
      <c r="A8831" s="28" t="n">
        <v>232</v>
      </c>
      <c r="B8831" s="29" t="n">
        <v>45565</v>
      </c>
      <c r="C8831" s="28" t="n">
        <v>33954.85</v>
      </c>
      <c r="D8831" s="28" t="n">
        <v>1910</v>
      </c>
      <c r="E8831" s="28" t="s">
        <v>380</v>
      </c>
    </row>
    <row r="8832" customFormat="false" ht="15" hidden="false" customHeight="false" outlineLevel="0" collapsed="false">
      <c r="A8832" s="28" t="n">
        <v>232</v>
      </c>
      <c r="B8832" s="29" t="n">
        <v>45596</v>
      </c>
      <c r="C8832" s="28" t="n">
        <v>35463.37</v>
      </c>
      <c r="D8832" s="28" t="n">
        <v>1910</v>
      </c>
      <c r="E8832" s="28" t="s">
        <v>380</v>
      </c>
    </row>
    <row r="8833" customFormat="false" ht="15" hidden="false" customHeight="false" outlineLevel="0" collapsed="false">
      <c r="A8833" s="28" t="n">
        <v>232</v>
      </c>
      <c r="B8833" s="29" t="n">
        <v>45626</v>
      </c>
      <c r="C8833" s="28" t="n">
        <v>37178.16</v>
      </c>
      <c r="D8833" s="28" t="n">
        <v>1910</v>
      </c>
      <c r="E8833" s="28" t="s">
        <v>380</v>
      </c>
    </row>
    <row r="8834" customFormat="false" ht="15" hidden="false" customHeight="false" outlineLevel="0" collapsed="false">
      <c r="A8834" s="28" t="n">
        <v>232</v>
      </c>
      <c r="B8834" s="29" t="n">
        <v>45657</v>
      </c>
      <c r="C8834" s="28" t="n">
        <v>38544.1</v>
      </c>
      <c r="D8834" s="28" t="n">
        <v>1910</v>
      </c>
      <c r="E8834" s="28" t="s">
        <v>380</v>
      </c>
    </row>
    <row r="8835" customFormat="false" ht="15" hidden="false" customHeight="false" outlineLevel="0" collapsed="false">
      <c r="A8835" s="28" t="n">
        <v>232</v>
      </c>
      <c r="B8835" s="29" t="n">
        <v>45688</v>
      </c>
      <c r="C8835" s="28" t="n">
        <v>40259.98</v>
      </c>
      <c r="D8835" s="28" t="n">
        <v>1910</v>
      </c>
      <c r="E8835" s="28" t="s">
        <v>380</v>
      </c>
    </row>
    <row r="8836" customFormat="false" ht="15" hidden="false" customHeight="false" outlineLevel="0" collapsed="false">
      <c r="A8836" s="28" t="n">
        <v>232</v>
      </c>
      <c r="B8836" s="29" t="n">
        <v>45716</v>
      </c>
      <c r="C8836" s="28" t="n">
        <v>41995.98</v>
      </c>
      <c r="D8836" s="28" t="n">
        <v>1910</v>
      </c>
      <c r="E8836" s="28" t="s">
        <v>380</v>
      </c>
    </row>
    <row r="8837" customFormat="false" ht="15" hidden="false" customHeight="false" outlineLevel="0" collapsed="false">
      <c r="A8837" s="28" t="n">
        <v>232</v>
      </c>
      <c r="B8837" s="29" t="n">
        <v>45747</v>
      </c>
      <c r="C8837" s="28" t="n">
        <v>43551.51</v>
      </c>
      <c r="D8837" s="28" t="n">
        <v>1910</v>
      </c>
      <c r="E8837" s="28" t="s">
        <v>380</v>
      </c>
    </row>
    <row r="8838" customFormat="false" ht="15" hidden="false" customHeight="false" outlineLevel="0" collapsed="false">
      <c r="A8838" s="28" t="n">
        <v>232</v>
      </c>
      <c r="B8838" s="29" t="n">
        <v>45777</v>
      </c>
      <c r="C8838" s="28" t="n">
        <v>43959.4</v>
      </c>
      <c r="D8838" s="28" t="n">
        <v>550.06</v>
      </c>
      <c r="E8838" s="28" t="s">
        <v>381</v>
      </c>
    </row>
    <row r="8839" customFormat="false" ht="15" hidden="false" customHeight="false" outlineLevel="0" collapsed="false">
      <c r="A8839" s="28" t="n">
        <v>232</v>
      </c>
      <c r="B8839" s="29" t="n">
        <v>45808</v>
      </c>
      <c r="C8839" s="28" t="n">
        <v>45702.5</v>
      </c>
      <c r="D8839" s="28" t="n">
        <v>1910</v>
      </c>
      <c r="E8839" s="28" t="s">
        <v>380</v>
      </c>
    </row>
    <row r="8840" customFormat="false" ht="15" hidden="false" customHeight="false" outlineLevel="0" collapsed="false">
      <c r="A8840" s="28" t="n">
        <v>232</v>
      </c>
      <c r="B8840" s="29" t="n">
        <v>45838</v>
      </c>
      <c r="C8840" s="28" t="n">
        <v>47357.34</v>
      </c>
      <c r="D8840" s="28" t="n">
        <v>1910</v>
      </c>
      <c r="E8840" s="28" t="s">
        <v>380</v>
      </c>
    </row>
    <row r="8841" customFormat="false" ht="15" hidden="false" customHeight="false" outlineLevel="0" collapsed="false">
      <c r="A8841" s="28" t="n">
        <v>232</v>
      </c>
      <c r="B8841" s="29" t="n">
        <v>45869</v>
      </c>
      <c r="C8841" s="28" t="n">
        <v>48719.88</v>
      </c>
      <c r="D8841" s="28" t="n">
        <v>1910</v>
      </c>
      <c r="E8841" s="28" t="s">
        <v>380</v>
      </c>
    </row>
    <row r="8842" customFormat="false" ht="15" hidden="false" customHeight="false" outlineLevel="0" collapsed="false">
      <c r="A8842" s="28" t="n">
        <v>232</v>
      </c>
      <c r="B8842" s="29" t="n">
        <v>45900</v>
      </c>
      <c r="C8842" s="28" t="n">
        <v>50107.72</v>
      </c>
      <c r="D8842" s="28" t="n">
        <v>1910</v>
      </c>
      <c r="E8842" s="28" t="s">
        <v>380</v>
      </c>
    </row>
    <row r="8843" customFormat="false" ht="15" hidden="false" customHeight="false" outlineLevel="0" collapsed="false">
      <c r="A8843" s="28" t="n">
        <v>232</v>
      </c>
      <c r="B8843" s="29" t="n">
        <v>45930</v>
      </c>
      <c r="C8843" s="28" t="n">
        <v>51622.47</v>
      </c>
      <c r="D8843" s="28" t="n">
        <v>1910</v>
      </c>
      <c r="E8843" s="28" t="s">
        <v>380</v>
      </c>
    </row>
    <row r="8844" customFormat="false" ht="15" hidden="false" customHeight="false" outlineLevel="0" collapsed="false">
      <c r="A8844" s="28" t="n">
        <v>232</v>
      </c>
      <c r="B8844" s="29" t="n">
        <v>45961</v>
      </c>
      <c r="C8844" s="28" t="n">
        <v>53077.95</v>
      </c>
      <c r="D8844" s="28" t="n">
        <v>1910</v>
      </c>
      <c r="E8844" s="28" t="s">
        <v>380</v>
      </c>
    </row>
    <row r="8845" customFormat="false" ht="15" hidden="false" customHeight="false" outlineLevel="0" collapsed="false">
      <c r="A8845" s="28" t="n">
        <v>232</v>
      </c>
      <c r="B8845" s="29" t="n">
        <v>45991</v>
      </c>
      <c r="C8845" s="28" t="n">
        <v>53927.01</v>
      </c>
      <c r="D8845" s="28" t="n">
        <v>1003.99</v>
      </c>
      <c r="E8845" s="28" t="s">
        <v>381</v>
      </c>
    </row>
    <row r="8846" customFormat="false" ht="15" hidden="false" customHeight="false" outlineLevel="0" collapsed="false">
      <c r="A8846" s="28" t="n">
        <v>232</v>
      </c>
      <c r="B8846" s="29" t="n">
        <v>46022</v>
      </c>
      <c r="C8846" s="28" t="n">
        <v>55313.69</v>
      </c>
      <c r="D8846" s="28" t="n">
        <v>1910</v>
      </c>
      <c r="E8846" s="28" t="s">
        <v>380</v>
      </c>
    </row>
    <row r="8847" customFormat="false" ht="15" hidden="false" customHeight="false" outlineLevel="0" collapsed="false">
      <c r="A8847" s="28" t="n">
        <v>232</v>
      </c>
      <c r="B8847" s="29" t="n">
        <v>46053</v>
      </c>
      <c r="C8847" s="28" t="n">
        <v>56829.02</v>
      </c>
      <c r="D8847" s="28" t="n">
        <v>1910</v>
      </c>
      <c r="E8847" s="28" t="s">
        <v>380</v>
      </c>
    </row>
    <row r="8848" customFormat="false" ht="15" hidden="false" customHeight="false" outlineLevel="0" collapsed="false">
      <c r="A8848" s="28" t="n">
        <v>232</v>
      </c>
      <c r="B8848" s="29" t="n">
        <v>46081</v>
      </c>
      <c r="C8848" s="28" t="n">
        <v>57071.63</v>
      </c>
      <c r="D8848" s="28" t="n">
        <v>521.66</v>
      </c>
      <c r="E8848" s="28" t="s">
        <v>381</v>
      </c>
    </row>
    <row r="8849" customFormat="false" ht="15" hidden="false" customHeight="false" outlineLevel="0" collapsed="false">
      <c r="A8849" s="28" t="n">
        <v>232</v>
      </c>
      <c r="B8849" s="29" t="n">
        <v>46112</v>
      </c>
      <c r="C8849" s="28" t="n">
        <v>58602.08</v>
      </c>
      <c r="D8849" s="28" t="n">
        <v>1910</v>
      </c>
      <c r="E8849" s="28" t="s">
        <v>380</v>
      </c>
    </row>
    <row r="8850" customFormat="false" ht="15" hidden="false" customHeight="false" outlineLevel="0" collapsed="false">
      <c r="A8850" s="28" t="n">
        <v>232</v>
      </c>
      <c r="B8850" s="29" t="n">
        <v>46142</v>
      </c>
      <c r="C8850" s="28" t="n">
        <v>59446.36</v>
      </c>
      <c r="D8850" s="28" t="n">
        <v>959.56</v>
      </c>
      <c r="E8850" s="28" t="s">
        <v>381</v>
      </c>
    </row>
    <row r="8851" customFormat="false" ht="15" hidden="false" customHeight="false" outlineLevel="0" collapsed="false">
      <c r="A8851" s="28" t="n">
        <v>232</v>
      </c>
      <c r="B8851" s="29" t="n">
        <v>46173</v>
      </c>
      <c r="C8851" s="28" t="n">
        <v>61192.18</v>
      </c>
      <c r="D8851" s="28" t="n">
        <v>1910</v>
      </c>
      <c r="E8851" s="28" t="s">
        <v>380</v>
      </c>
    </row>
    <row r="8852" customFormat="false" ht="15" hidden="false" customHeight="false" outlineLevel="0" collapsed="false">
      <c r="A8852" s="28" t="n">
        <v>232</v>
      </c>
      <c r="B8852" s="29" t="n">
        <v>46203</v>
      </c>
      <c r="C8852" s="28" t="n">
        <v>62598.62</v>
      </c>
      <c r="D8852" s="28" t="n">
        <v>1910</v>
      </c>
      <c r="E8852" s="28" t="s">
        <v>380</v>
      </c>
    </row>
    <row r="8853" customFormat="false" ht="15" hidden="false" customHeight="false" outlineLevel="0" collapsed="false">
      <c r="A8853" s="28" t="n">
        <v>232</v>
      </c>
      <c r="B8853" s="29" t="n">
        <v>46234</v>
      </c>
      <c r="C8853" s="28" t="n">
        <v>63482.53</v>
      </c>
      <c r="D8853" s="28" t="n">
        <v>1100.31</v>
      </c>
      <c r="E8853" s="28" t="s">
        <v>381</v>
      </c>
    </row>
    <row r="8854" customFormat="false" ht="15" hidden="false" customHeight="false" outlineLevel="0" collapsed="false">
      <c r="A8854" s="28" t="n">
        <v>232</v>
      </c>
      <c r="B8854" s="29" t="n">
        <v>46265</v>
      </c>
      <c r="C8854" s="28" t="n">
        <v>65373.33</v>
      </c>
      <c r="D8854" s="28" t="n">
        <v>1910</v>
      </c>
      <c r="E8854" s="28" t="s">
        <v>380</v>
      </c>
    </row>
    <row r="8855" customFormat="false" ht="15" hidden="false" customHeight="false" outlineLevel="0" collapsed="false">
      <c r="A8855" s="28" t="n">
        <v>233</v>
      </c>
      <c r="B8855" s="29" t="n">
        <v>44957</v>
      </c>
      <c r="C8855" s="28" t="n">
        <v>10528.25</v>
      </c>
      <c r="D8855" s="28" t="n">
        <v>1630</v>
      </c>
      <c r="E8855" s="28" t="s">
        <v>380</v>
      </c>
    </row>
    <row r="8856" customFormat="false" ht="15" hidden="false" customHeight="false" outlineLevel="0" collapsed="false">
      <c r="A8856" s="28" t="n">
        <v>233</v>
      </c>
      <c r="B8856" s="29" t="n">
        <v>44985</v>
      </c>
      <c r="C8856" s="28" t="n">
        <v>11882.63</v>
      </c>
      <c r="D8856" s="28" t="n">
        <v>1630</v>
      </c>
      <c r="E8856" s="28" t="s">
        <v>380</v>
      </c>
    </row>
    <row r="8857" customFormat="false" ht="15" hidden="false" customHeight="false" outlineLevel="0" collapsed="false">
      <c r="A8857" s="28" t="n">
        <v>233</v>
      </c>
      <c r="B8857" s="29" t="n">
        <v>45016</v>
      </c>
      <c r="C8857" s="28" t="n">
        <v>13089.7</v>
      </c>
      <c r="D8857" s="28" t="n">
        <v>1630</v>
      </c>
      <c r="E8857" s="28" t="s">
        <v>380</v>
      </c>
    </row>
    <row r="8858" customFormat="false" ht="15" hidden="false" customHeight="false" outlineLevel="0" collapsed="false">
      <c r="A8858" s="28" t="n">
        <v>233</v>
      </c>
      <c r="B8858" s="29" t="n">
        <v>45046</v>
      </c>
      <c r="C8858" s="28" t="n">
        <v>14310.93</v>
      </c>
      <c r="D8858" s="28" t="n">
        <v>1630</v>
      </c>
      <c r="E8858" s="28" t="s">
        <v>380</v>
      </c>
    </row>
    <row r="8859" customFormat="false" ht="15" hidden="false" customHeight="false" outlineLevel="0" collapsed="false">
      <c r="A8859" s="28" t="n">
        <v>233</v>
      </c>
      <c r="B8859" s="29" t="n">
        <v>45077</v>
      </c>
      <c r="C8859" s="28" t="n">
        <v>15787.06</v>
      </c>
      <c r="D8859" s="28" t="n">
        <v>1630</v>
      </c>
      <c r="E8859" s="28" t="s">
        <v>380</v>
      </c>
    </row>
    <row r="8860" customFormat="false" ht="15" hidden="false" customHeight="false" outlineLevel="0" collapsed="false">
      <c r="A8860" s="28" t="n">
        <v>233</v>
      </c>
      <c r="B8860" s="29" t="n">
        <v>45107</v>
      </c>
      <c r="C8860" s="28" t="n">
        <v>17380.2</v>
      </c>
      <c r="D8860" s="28" t="n">
        <v>1630</v>
      </c>
      <c r="E8860" s="28" t="s">
        <v>380</v>
      </c>
    </row>
    <row r="8861" customFormat="false" ht="15" hidden="false" customHeight="false" outlineLevel="0" collapsed="false">
      <c r="A8861" s="28" t="n">
        <v>233</v>
      </c>
      <c r="B8861" s="29" t="n">
        <v>45138</v>
      </c>
      <c r="C8861" s="28" t="n">
        <v>18983.5</v>
      </c>
      <c r="D8861" s="28" t="n">
        <v>1630</v>
      </c>
      <c r="E8861" s="28" t="s">
        <v>380</v>
      </c>
    </row>
    <row r="8862" customFormat="false" ht="15" hidden="false" customHeight="false" outlineLevel="0" collapsed="false">
      <c r="A8862" s="28" t="n">
        <v>233</v>
      </c>
      <c r="B8862" s="29" t="n">
        <v>45169</v>
      </c>
      <c r="C8862" s="28" t="n">
        <v>20155.19</v>
      </c>
      <c r="D8862" s="28" t="n">
        <v>1630</v>
      </c>
      <c r="E8862" s="28" t="s">
        <v>380</v>
      </c>
    </row>
    <row r="8863" customFormat="false" ht="15" hidden="false" customHeight="false" outlineLevel="0" collapsed="false">
      <c r="A8863" s="28" t="n">
        <v>233</v>
      </c>
      <c r="B8863" s="29" t="n">
        <v>45199</v>
      </c>
      <c r="C8863" s="28" t="n">
        <v>21711.24</v>
      </c>
      <c r="D8863" s="28" t="n">
        <v>1630</v>
      </c>
      <c r="E8863" s="28" t="s">
        <v>380</v>
      </c>
    </row>
    <row r="8864" customFormat="false" ht="15" hidden="false" customHeight="false" outlineLevel="0" collapsed="false">
      <c r="A8864" s="28" t="n">
        <v>233</v>
      </c>
      <c r="B8864" s="29" t="n">
        <v>45230</v>
      </c>
      <c r="C8864" s="28" t="n">
        <v>22876.88</v>
      </c>
      <c r="D8864" s="28" t="n">
        <v>1630</v>
      </c>
      <c r="E8864" s="28" t="s">
        <v>380</v>
      </c>
    </row>
    <row r="8865" customFormat="false" ht="15" hidden="false" customHeight="false" outlineLevel="0" collapsed="false">
      <c r="A8865" s="28" t="n">
        <v>233</v>
      </c>
      <c r="B8865" s="29" t="n">
        <v>45260</v>
      </c>
      <c r="C8865" s="28" t="n">
        <v>24201.35</v>
      </c>
      <c r="D8865" s="28" t="n">
        <v>1630</v>
      </c>
      <c r="E8865" s="28" t="s">
        <v>380</v>
      </c>
    </row>
    <row r="8866" customFormat="false" ht="15" hidden="false" customHeight="false" outlineLevel="0" collapsed="false">
      <c r="A8866" s="28" t="n">
        <v>233</v>
      </c>
      <c r="B8866" s="29" t="n">
        <v>45291</v>
      </c>
      <c r="C8866" s="28" t="n">
        <v>25611.29</v>
      </c>
      <c r="D8866" s="28" t="n">
        <v>1630</v>
      </c>
      <c r="E8866" s="28" t="s">
        <v>380</v>
      </c>
    </row>
    <row r="8867" customFormat="false" ht="15" hidden="false" customHeight="false" outlineLevel="0" collapsed="false">
      <c r="A8867" s="28" t="n">
        <v>233</v>
      </c>
      <c r="B8867" s="29" t="n">
        <v>45322</v>
      </c>
      <c r="C8867" s="28" t="n">
        <v>27086.26</v>
      </c>
      <c r="D8867" s="28" t="n">
        <v>1630</v>
      </c>
      <c r="E8867" s="28" t="s">
        <v>380</v>
      </c>
    </row>
    <row r="8868" customFormat="false" ht="15" hidden="false" customHeight="false" outlineLevel="0" collapsed="false">
      <c r="A8868" s="28" t="n">
        <v>233</v>
      </c>
      <c r="B8868" s="29" t="n">
        <v>45351</v>
      </c>
      <c r="C8868" s="28" t="n">
        <v>28690.64</v>
      </c>
      <c r="D8868" s="28" t="n">
        <v>1630</v>
      </c>
      <c r="E8868" s="28" t="s">
        <v>380</v>
      </c>
    </row>
    <row r="8869" customFormat="false" ht="15" hidden="false" customHeight="false" outlineLevel="0" collapsed="false">
      <c r="A8869" s="28" t="n">
        <v>233</v>
      </c>
      <c r="B8869" s="29" t="n">
        <v>45382</v>
      </c>
      <c r="C8869" s="28" t="n">
        <v>28554.34</v>
      </c>
      <c r="D8869" s="28" t="n">
        <v>0</v>
      </c>
      <c r="E8869" s="28" t="s">
        <v>379</v>
      </c>
    </row>
    <row r="8870" customFormat="false" ht="15" hidden="false" customHeight="false" outlineLevel="0" collapsed="false">
      <c r="A8870" s="28" t="n">
        <v>233</v>
      </c>
      <c r="B8870" s="29" t="n">
        <v>45412</v>
      </c>
      <c r="C8870" s="28" t="n">
        <v>29771.86</v>
      </c>
      <c r="D8870" s="28" t="n">
        <v>1630</v>
      </c>
      <c r="E8870" s="28" t="s">
        <v>380</v>
      </c>
    </row>
    <row r="8871" customFormat="false" ht="15" hidden="false" customHeight="false" outlineLevel="0" collapsed="false">
      <c r="A8871" s="28" t="n">
        <v>233</v>
      </c>
      <c r="B8871" s="29" t="n">
        <v>45443</v>
      </c>
      <c r="C8871" s="28" t="n">
        <v>31271.8</v>
      </c>
      <c r="D8871" s="28" t="n">
        <v>1630</v>
      </c>
      <c r="E8871" s="28" t="s">
        <v>380</v>
      </c>
    </row>
    <row r="8872" customFormat="false" ht="15" hidden="false" customHeight="false" outlineLevel="0" collapsed="false">
      <c r="A8872" s="28" t="n">
        <v>233</v>
      </c>
      <c r="B8872" s="29" t="n">
        <v>45473</v>
      </c>
      <c r="C8872" s="28" t="n">
        <v>32609.56</v>
      </c>
      <c r="D8872" s="28" t="n">
        <v>1630</v>
      </c>
      <c r="E8872" s="28" t="s">
        <v>380</v>
      </c>
    </row>
    <row r="8873" customFormat="false" ht="15" hidden="false" customHeight="false" outlineLevel="0" collapsed="false">
      <c r="A8873" s="28" t="n">
        <v>233</v>
      </c>
      <c r="B8873" s="29" t="n">
        <v>45504</v>
      </c>
      <c r="C8873" s="28" t="n">
        <v>32156.6</v>
      </c>
      <c r="D8873" s="28" t="n">
        <v>0</v>
      </c>
      <c r="E8873" s="28" t="s">
        <v>379</v>
      </c>
    </row>
    <row r="8874" customFormat="false" ht="15" hidden="false" customHeight="false" outlineLevel="0" collapsed="false">
      <c r="A8874" s="28" t="n">
        <v>233</v>
      </c>
      <c r="B8874" s="29" t="n">
        <v>45535</v>
      </c>
      <c r="C8874" s="28" t="n">
        <v>33665.89</v>
      </c>
      <c r="D8874" s="28" t="n">
        <v>1630</v>
      </c>
      <c r="E8874" s="28" t="s">
        <v>380</v>
      </c>
    </row>
    <row r="8875" customFormat="false" ht="15" hidden="false" customHeight="false" outlineLevel="0" collapsed="false">
      <c r="A8875" s="28" t="n">
        <v>233</v>
      </c>
      <c r="B8875" s="29" t="n">
        <v>45565</v>
      </c>
      <c r="C8875" s="28" t="n">
        <v>34305.13</v>
      </c>
      <c r="D8875" s="28" t="n">
        <v>771.46</v>
      </c>
      <c r="E8875" s="28" t="s">
        <v>381</v>
      </c>
    </row>
    <row r="8876" customFormat="false" ht="15" hidden="false" customHeight="false" outlineLevel="0" collapsed="false">
      <c r="A8876" s="28" t="n">
        <v>233</v>
      </c>
      <c r="B8876" s="29" t="n">
        <v>45596</v>
      </c>
      <c r="C8876" s="28" t="n">
        <v>35915.92</v>
      </c>
      <c r="D8876" s="28" t="n">
        <v>1630</v>
      </c>
      <c r="E8876" s="28" t="s">
        <v>380</v>
      </c>
    </row>
    <row r="8877" customFormat="false" ht="15" hidden="false" customHeight="false" outlineLevel="0" collapsed="false">
      <c r="A8877" s="28" t="n">
        <v>233</v>
      </c>
      <c r="B8877" s="29" t="n">
        <v>45626</v>
      </c>
      <c r="C8877" s="28" t="n">
        <v>37447.68</v>
      </c>
      <c r="D8877" s="28" t="n">
        <v>1630</v>
      </c>
      <c r="E8877" s="28" t="s">
        <v>380</v>
      </c>
    </row>
    <row r="8878" customFormat="false" ht="15" hidden="false" customHeight="false" outlineLevel="0" collapsed="false">
      <c r="A8878" s="28" t="n">
        <v>233</v>
      </c>
      <c r="B8878" s="29" t="n">
        <v>45657</v>
      </c>
      <c r="C8878" s="28" t="n">
        <v>38685.6</v>
      </c>
      <c r="D8878" s="28" t="n">
        <v>1630</v>
      </c>
      <c r="E8878" s="28" t="s">
        <v>380</v>
      </c>
    </row>
    <row r="8879" customFormat="false" ht="15" hidden="false" customHeight="false" outlineLevel="0" collapsed="false">
      <c r="A8879" s="28" t="n">
        <v>233</v>
      </c>
      <c r="B8879" s="29" t="n">
        <v>45688</v>
      </c>
      <c r="C8879" s="28" t="n">
        <v>38931.28</v>
      </c>
      <c r="D8879" s="28" t="n">
        <v>630.21</v>
      </c>
      <c r="E8879" s="28" t="s">
        <v>381</v>
      </c>
    </row>
    <row r="8880" customFormat="false" ht="15" hidden="false" customHeight="false" outlineLevel="0" collapsed="false">
      <c r="A8880" s="28" t="n">
        <v>233</v>
      </c>
      <c r="B8880" s="29" t="n">
        <v>45716</v>
      </c>
      <c r="C8880" s="28" t="n">
        <v>40349.98</v>
      </c>
      <c r="D8880" s="28" t="n">
        <v>1630</v>
      </c>
      <c r="E8880" s="28" t="s">
        <v>380</v>
      </c>
    </row>
    <row r="8881" customFormat="false" ht="15" hidden="false" customHeight="false" outlineLevel="0" collapsed="false">
      <c r="A8881" s="28" t="n">
        <v>233</v>
      </c>
      <c r="B8881" s="29" t="n">
        <v>45747</v>
      </c>
      <c r="C8881" s="28" t="n">
        <v>41691.72</v>
      </c>
      <c r="D8881" s="28" t="n">
        <v>1630</v>
      </c>
      <c r="E8881" s="28" t="s">
        <v>380</v>
      </c>
    </row>
    <row r="8882" customFormat="false" ht="15" hidden="false" customHeight="false" outlineLevel="0" collapsed="false">
      <c r="A8882" s="28" t="n">
        <v>233</v>
      </c>
      <c r="B8882" s="29" t="n">
        <v>45777</v>
      </c>
      <c r="C8882" s="28" t="n">
        <v>42914.05</v>
      </c>
      <c r="D8882" s="28" t="n">
        <v>1630</v>
      </c>
      <c r="E8882" s="28" t="s">
        <v>380</v>
      </c>
    </row>
    <row r="8883" customFormat="false" ht="15" hidden="false" customHeight="false" outlineLevel="0" collapsed="false">
      <c r="A8883" s="28" t="n">
        <v>233</v>
      </c>
      <c r="B8883" s="29" t="n">
        <v>45808</v>
      </c>
      <c r="C8883" s="28" t="n">
        <v>44084.16</v>
      </c>
      <c r="D8883" s="28" t="n">
        <v>1630</v>
      </c>
      <c r="E8883" s="28" t="s">
        <v>380</v>
      </c>
    </row>
    <row r="8884" customFormat="false" ht="15" hidden="false" customHeight="false" outlineLevel="0" collapsed="false">
      <c r="A8884" s="28" t="n">
        <v>233</v>
      </c>
      <c r="B8884" s="29" t="n">
        <v>45838</v>
      </c>
      <c r="C8884" s="28" t="n">
        <v>45240.31</v>
      </c>
      <c r="D8884" s="28" t="n">
        <v>1630</v>
      </c>
      <c r="E8884" s="28" t="s">
        <v>380</v>
      </c>
    </row>
    <row r="8885" customFormat="false" ht="15" hidden="false" customHeight="false" outlineLevel="0" collapsed="false">
      <c r="A8885" s="28" t="n">
        <v>233</v>
      </c>
      <c r="B8885" s="29" t="n">
        <v>45869</v>
      </c>
      <c r="C8885" s="28" t="n">
        <v>46640.66</v>
      </c>
      <c r="D8885" s="28" t="n">
        <v>1630</v>
      </c>
      <c r="E8885" s="28" t="s">
        <v>380</v>
      </c>
    </row>
    <row r="8886" customFormat="false" ht="15" hidden="false" customHeight="false" outlineLevel="0" collapsed="false">
      <c r="A8886" s="28" t="n">
        <v>233</v>
      </c>
      <c r="B8886" s="29" t="n">
        <v>45900</v>
      </c>
      <c r="C8886" s="28" t="n">
        <v>48103.28</v>
      </c>
      <c r="D8886" s="28" t="n">
        <v>1630</v>
      </c>
      <c r="E8886" s="28" t="s">
        <v>380</v>
      </c>
    </row>
    <row r="8887" customFormat="false" ht="15" hidden="false" customHeight="false" outlineLevel="0" collapsed="false">
      <c r="A8887" s="28" t="n">
        <v>233</v>
      </c>
      <c r="B8887" s="29" t="n">
        <v>45930</v>
      </c>
      <c r="C8887" s="28" t="n">
        <v>49664.34</v>
      </c>
      <c r="D8887" s="28" t="n">
        <v>1630</v>
      </c>
      <c r="E8887" s="28" t="s">
        <v>380</v>
      </c>
    </row>
    <row r="8888" customFormat="false" ht="15" hidden="false" customHeight="false" outlineLevel="0" collapsed="false">
      <c r="A8888" s="28" t="n">
        <v>233</v>
      </c>
      <c r="B8888" s="29" t="n">
        <v>45961</v>
      </c>
      <c r="C8888" s="28" t="n">
        <v>51057.78</v>
      </c>
      <c r="D8888" s="28" t="n">
        <v>1630</v>
      </c>
      <c r="E8888" s="28" t="s">
        <v>380</v>
      </c>
    </row>
    <row r="8889" customFormat="false" ht="15" hidden="false" customHeight="false" outlineLevel="0" collapsed="false">
      <c r="A8889" s="28" t="n">
        <v>233</v>
      </c>
      <c r="B8889" s="29" t="n">
        <v>45991</v>
      </c>
      <c r="C8889" s="28" t="n">
        <v>52652.39</v>
      </c>
      <c r="D8889" s="28" t="n">
        <v>1630</v>
      </c>
      <c r="E8889" s="28" t="s">
        <v>380</v>
      </c>
    </row>
    <row r="8890" customFormat="false" ht="15" hidden="false" customHeight="false" outlineLevel="0" collapsed="false">
      <c r="A8890" s="28" t="n">
        <v>233</v>
      </c>
      <c r="B8890" s="29" t="n">
        <v>46022</v>
      </c>
      <c r="C8890" s="28" t="n">
        <v>52712.15</v>
      </c>
      <c r="D8890" s="28" t="n">
        <v>329.96</v>
      </c>
      <c r="E8890" s="28" t="s">
        <v>381</v>
      </c>
    </row>
    <row r="8891" customFormat="false" ht="15" hidden="false" customHeight="false" outlineLevel="0" collapsed="false">
      <c r="A8891" s="28" t="n">
        <v>233</v>
      </c>
      <c r="B8891" s="29" t="n">
        <v>46053</v>
      </c>
      <c r="C8891" s="28" t="n">
        <v>54019.54</v>
      </c>
      <c r="D8891" s="28" t="n">
        <v>1630</v>
      </c>
      <c r="E8891" s="28" t="s">
        <v>380</v>
      </c>
    </row>
    <row r="8892" customFormat="false" ht="15" hidden="false" customHeight="false" outlineLevel="0" collapsed="false">
      <c r="A8892" s="28" t="n">
        <v>233</v>
      </c>
      <c r="B8892" s="29" t="n">
        <v>46081</v>
      </c>
      <c r="C8892" s="28" t="n">
        <v>54342.88</v>
      </c>
      <c r="D8892" s="28" t="n">
        <v>610.38</v>
      </c>
      <c r="E8892" s="28" t="s">
        <v>381</v>
      </c>
    </row>
    <row r="8893" customFormat="false" ht="15" hidden="false" customHeight="false" outlineLevel="0" collapsed="false">
      <c r="A8893" s="28" t="n">
        <v>233</v>
      </c>
      <c r="B8893" s="29" t="n">
        <v>46112</v>
      </c>
      <c r="C8893" s="28" t="n">
        <v>55903.51</v>
      </c>
      <c r="D8893" s="28" t="n">
        <v>1630</v>
      </c>
      <c r="E8893" s="28" t="s">
        <v>380</v>
      </c>
    </row>
    <row r="8894" customFormat="false" ht="15" hidden="false" customHeight="false" outlineLevel="0" collapsed="false">
      <c r="A8894" s="28" t="n">
        <v>233</v>
      </c>
      <c r="B8894" s="29" t="n">
        <v>46142</v>
      </c>
      <c r="C8894" s="28" t="n">
        <v>57367.04</v>
      </c>
      <c r="D8894" s="28" t="n">
        <v>1630</v>
      </c>
      <c r="E8894" s="28" t="s">
        <v>380</v>
      </c>
    </row>
    <row r="8895" customFormat="false" ht="15" hidden="false" customHeight="false" outlineLevel="0" collapsed="false">
      <c r="A8895" s="28" t="n">
        <v>233</v>
      </c>
      <c r="B8895" s="29" t="n">
        <v>46173</v>
      </c>
      <c r="C8895" s="28" t="n">
        <v>58987.4</v>
      </c>
      <c r="D8895" s="28" t="n">
        <v>1630</v>
      </c>
      <c r="E8895" s="28" t="s">
        <v>380</v>
      </c>
    </row>
    <row r="8896" customFormat="false" ht="15" hidden="false" customHeight="false" outlineLevel="0" collapsed="false">
      <c r="A8896" s="28" t="n">
        <v>233</v>
      </c>
      <c r="B8896" s="29" t="n">
        <v>46203</v>
      </c>
      <c r="C8896" s="28" t="n">
        <v>60233.79</v>
      </c>
      <c r="D8896" s="28" t="n">
        <v>1630</v>
      </c>
      <c r="E8896" s="28" t="s">
        <v>380</v>
      </c>
    </row>
    <row r="8897" customFormat="false" ht="15" hidden="false" customHeight="false" outlineLevel="0" collapsed="false">
      <c r="A8897" s="28" t="n">
        <v>233</v>
      </c>
      <c r="B8897" s="29" t="n">
        <v>46234</v>
      </c>
      <c r="C8897" s="28" t="n">
        <v>61110.14</v>
      </c>
      <c r="D8897" s="28" t="n">
        <v>1039.5</v>
      </c>
      <c r="E8897" s="28" t="s">
        <v>381</v>
      </c>
    </row>
    <row r="8898" customFormat="false" ht="15" hidden="false" customHeight="false" outlineLevel="0" collapsed="false">
      <c r="A8898" s="28" t="n">
        <v>233</v>
      </c>
      <c r="B8898" s="29" t="n">
        <v>46265</v>
      </c>
      <c r="C8898" s="28" t="n">
        <v>62477.21</v>
      </c>
      <c r="D8898" s="28" t="n">
        <v>1630</v>
      </c>
      <c r="E8898" s="28" t="s">
        <v>380</v>
      </c>
    </row>
    <row r="8899" customFormat="false" ht="15" hidden="false" customHeight="false" outlineLevel="0" collapsed="false">
      <c r="A8899" s="28" t="n">
        <v>234</v>
      </c>
      <c r="B8899" s="29" t="n">
        <v>44957</v>
      </c>
      <c r="C8899" s="28" t="n">
        <v>8551.6</v>
      </c>
      <c r="D8899" s="28" t="n">
        <v>1590</v>
      </c>
      <c r="E8899" s="28" t="s">
        <v>380</v>
      </c>
    </row>
    <row r="8900" customFormat="false" ht="15" hidden="false" customHeight="false" outlineLevel="0" collapsed="false">
      <c r="A8900" s="28" t="n">
        <v>234</v>
      </c>
      <c r="B8900" s="29" t="n">
        <v>44985</v>
      </c>
      <c r="C8900" s="28" t="n">
        <v>10045.16</v>
      </c>
      <c r="D8900" s="28" t="n">
        <v>1590</v>
      </c>
      <c r="E8900" s="28" t="s">
        <v>380</v>
      </c>
    </row>
    <row r="8901" customFormat="false" ht="15" hidden="false" customHeight="false" outlineLevel="0" collapsed="false">
      <c r="A8901" s="28" t="n">
        <v>234</v>
      </c>
      <c r="B8901" s="29" t="n">
        <v>45016</v>
      </c>
      <c r="C8901" s="28" t="n">
        <v>9987.16</v>
      </c>
      <c r="D8901" s="28" t="n">
        <v>376.17</v>
      </c>
      <c r="E8901" s="28" t="s">
        <v>381</v>
      </c>
    </row>
    <row r="8902" customFormat="false" ht="15" hidden="false" customHeight="false" outlineLevel="0" collapsed="false">
      <c r="A8902" s="28" t="n">
        <v>234</v>
      </c>
      <c r="B8902" s="29" t="n">
        <v>45046</v>
      </c>
      <c r="C8902" s="28" t="n">
        <v>11273.37</v>
      </c>
      <c r="D8902" s="28" t="n">
        <v>1590</v>
      </c>
      <c r="E8902" s="28" t="s">
        <v>380</v>
      </c>
    </row>
    <row r="8903" customFormat="false" ht="15" hidden="false" customHeight="false" outlineLevel="0" collapsed="false">
      <c r="A8903" s="28" t="n">
        <v>234</v>
      </c>
      <c r="B8903" s="29" t="n">
        <v>45077</v>
      </c>
      <c r="C8903" s="28" t="n">
        <v>12773.19</v>
      </c>
      <c r="D8903" s="28" t="n">
        <v>1590</v>
      </c>
      <c r="E8903" s="28" t="s">
        <v>380</v>
      </c>
    </row>
    <row r="8904" customFormat="false" ht="15" hidden="false" customHeight="false" outlineLevel="0" collapsed="false">
      <c r="A8904" s="28" t="n">
        <v>234</v>
      </c>
      <c r="B8904" s="29" t="n">
        <v>45107</v>
      </c>
      <c r="C8904" s="28" t="n">
        <v>14209.03</v>
      </c>
      <c r="D8904" s="28" t="n">
        <v>1590</v>
      </c>
      <c r="E8904" s="28" t="s">
        <v>380</v>
      </c>
    </row>
    <row r="8905" customFormat="false" ht="15" hidden="false" customHeight="false" outlineLevel="0" collapsed="false">
      <c r="A8905" s="28" t="n">
        <v>234</v>
      </c>
      <c r="B8905" s="29" t="n">
        <v>45138</v>
      </c>
      <c r="C8905" s="28" t="n">
        <v>15543.31</v>
      </c>
      <c r="D8905" s="28" t="n">
        <v>1590</v>
      </c>
      <c r="E8905" s="28" t="s">
        <v>380</v>
      </c>
    </row>
    <row r="8906" customFormat="false" ht="15" hidden="false" customHeight="false" outlineLevel="0" collapsed="false">
      <c r="A8906" s="28" t="n">
        <v>234</v>
      </c>
      <c r="B8906" s="29" t="n">
        <v>45169</v>
      </c>
      <c r="C8906" s="28" t="n">
        <v>16809.12</v>
      </c>
      <c r="D8906" s="28" t="n">
        <v>1590</v>
      </c>
      <c r="E8906" s="28" t="s">
        <v>380</v>
      </c>
    </row>
    <row r="8907" customFormat="false" ht="15" hidden="false" customHeight="false" outlineLevel="0" collapsed="false">
      <c r="A8907" s="28" t="n">
        <v>234</v>
      </c>
      <c r="B8907" s="29" t="n">
        <v>45199</v>
      </c>
      <c r="C8907" s="28" t="n">
        <v>16597.42</v>
      </c>
      <c r="D8907" s="28" t="n">
        <v>0</v>
      </c>
      <c r="E8907" s="28" t="s">
        <v>379</v>
      </c>
    </row>
    <row r="8908" customFormat="false" ht="15" hidden="false" customHeight="false" outlineLevel="0" collapsed="false">
      <c r="A8908" s="28" t="n">
        <v>234</v>
      </c>
      <c r="B8908" s="29" t="n">
        <v>45230</v>
      </c>
      <c r="C8908" s="28" t="n">
        <v>17976.97</v>
      </c>
      <c r="D8908" s="28" t="n">
        <v>1590</v>
      </c>
      <c r="E8908" s="28" t="s">
        <v>380</v>
      </c>
    </row>
    <row r="8909" customFormat="false" ht="15" hidden="false" customHeight="false" outlineLevel="0" collapsed="false">
      <c r="A8909" s="28" t="n">
        <v>234</v>
      </c>
      <c r="B8909" s="29" t="n">
        <v>45260</v>
      </c>
      <c r="C8909" s="28" t="n">
        <v>17625.72</v>
      </c>
      <c r="D8909" s="28" t="n">
        <v>0</v>
      </c>
      <c r="E8909" s="28" t="s">
        <v>379</v>
      </c>
    </row>
    <row r="8910" customFormat="false" ht="15" hidden="false" customHeight="false" outlineLevel="0" collapsed="false">
      <c r="A8910" s="28" t="n">
        <v>234</v>
      </c>
      <c r="B8910" s="29" t="n">
        <v>45291</v>
      </c>
      <c r="C8910" s="28" t="n">
        <v>19012.43</v>
      </c>
      <c r="D8910" s="28" t="n">
        <v>1590</v>
      </c>
      <c r="E8910" s="28" t="s">
        <v>380</v>
      </c>
    </row>
    <row r="8911" customFormat="false" ht="15" hidden="false" customHeight="false" outlineLevel="0" collapsed="false">
      <c r="A8911" s="28" t="n">
        <v>234</v>
      </c>
      <c r="B8911" s="29" t="n">
        <v>45322</v>
      </c>
      <c r="C8911" s="28" t="n">
        <v>20472.52</v>
      </c>
      <c r="D8911" s="28" t="n">
        <v>1590</v>
      </c>
      <c r="E8911" s="28" t="s">
        <v>380</v>
      </c>
    </row>
    <row r="8912" customFormat="false" ht="15" hidden="false" customHeight="false" outlineLevel="0" collapsed="false">
      <c r="A8912" s="28" t="n">
        <v>234</v>
      </c>
      <c r="B8912" s="29" t="n">
        <v>45351</v>
      </c>
      <c r="C8912" s="28" t="n">
        <v>21665.86</v>
      </c>
      <c r="D8912" s="28" t="n">
        <v>1590</v>
      </c>
      <c r="E8912" s="28" t="s">
        <v>380</v>
      </c>
    </row>
    <row r="8913" customFormat="false" ht="15" hidden="false" customHeight="false" outlineLevel="0" collapsed="false">
      <c r="A8913" s="28" t="n">
        <v>234</v>
      </c>
      <c r="B8913" s="29" t="n">
        <v>45382</v>
      </c>
      <c r="C8913" s="28" t="n">
        <v>23137.79</v>
      </c>
      <c r="D8913" s="28" t="n">
        <v>1590</v>
      </c>
      <c r="E8913" s="28" t="s">
        <v>380</v>
      </c>
    </row>
    <row r="8914" customFormat="false" ht="15" hidden="false" customHeight="false" outlineLevel="0" collapsed="false">
      <c r="A8914" s="28" t="n">
        <v>234</v>
      </c>
      <c r="B8914" s="29" t="n">
        <v>45412</v>
      </c>
      <c r="C8914" s="28" t="n">
        <v>24254.19</v>
      </c>
      <c r="D8914" s="28" t="n">
        <v>1590</v>
      </c>
      <c r="E8914" s="28" t="s">
        <v>380</v>
      </c>
    </row>
    <row r="8915" customFormat="false" ht="15" hidden="false" customHeight="false" outlineLevel="0" collapsed="false">
      <c r="A8915" s="28" t="n">
        <v>234</v>
      </c>
      <c r="B8915" s="29" t="n">
        <v>45443</v>
      </c>
      <c r="C8915" s="28" t="n">
        <v>25494.43</v>
      </c>
      <c r="D8915" s="28" t="n">
        <v>1590</v>
      </c>
      <c r="E8915" s="28" t="s">
        <v>380</v>
      </c>
    </row>
    <row r="8916" customFormat="false" ht="15" hidden="false" customHeight="false" outlineLevel="0" collapsed="false">
      <c r="A8916" s="28" t="n">
        <v>234</v>
      </c>
      <c r="B8916" s="29" t="n">
        <v>45473</v>
      </c>
      <c r="C8916" s="28" t="n">
        <v>26670.54</v>
      </c>
      <c r="D8916" s="28" t="n">
        <v>1590</v>
      </c>
      <c r="E8916" s="28" t="s">
        <v>380</v>
      </c>
    </row>
    <row r="8917" customFormat="false" ht="15" hidden="false" customHeight="false" outlineLevel="0" collapsed="false">
      <c r="A8917" s="28" t="n">
        <v>234</v>
      </c>
      <c r="B8917" s="29" t="n">
        <v>45504</v>
      </c>
      <c r="C8917" s="28" t="n">
        <v>28113.21</v>
      </c>
      <c r="D8917" s="28" t="n">
        <v>1590</v>
      </c>
      <c r="E8917" s="28" t="s">
        <v>380</v>
      </c>
    </row>
    <row r="8918" customFormat="false" ht="15" hidden="false" customHeight="false" outlineLevel="0" collapsed="false">
      <c r="A8918" s="28" t="n">
        <v>234</v>
      </c>
      <c r="B8918" s="29" t="n">
        <v>45535</v>
      </c>
      <c r="C8918" s="28" t="n">
        <v>28019.25</v>
      </c>
      <c r="D8918" s="28" t="n">
        <v>0</v>
      </c>
      <c r="E8918" s="28" t="s">
        <v>379</v>
      </c>
    </row>
    <row r="8919" customFormat="false" ht="15" hidden="false" customHeight="false" outlineLevel="0" collapsed="false">
      <c r="A8919" s="28" t="n">
        <v>234</v>
      </c>
      <c r="B8919" s="29" t="n">
        <v>45565</v>
      </c>
      <c r="C8919" s="28" t="n">
        <v>29569.92</v>
      </c>
      <c r="D8919" s="28" t="n">
        <v>1590</v>
      </c>
      <c r="E8919" s="28" t="s">
        <v>380</v>
      </c>
    </row>
    <row r="8920" customFormat="false" ht="15" hidden="false" customHeight="false" outlineLevel="0" collapsed="false">
      <c r="A8920" s="28" t="n">
        <v>234</v>
      </c>
      <c r="B8920" s="29" t="n">
        <v>45596</v>
      </c>
      <c r="C8920" s="28" t="n">
        <v>30765.95</v>
      </c>
      <c r="D8920" s="28" t="n">
        <v>1590</v>
      </c>
      <c r="E8920" s="28" t="s">
        <v>380</v>
      </c>
    </row>
    <row r="8921" customFormat="false" ht="15" hidden="false" customHeight="false" outlineLevel="0" collapsed="false">
      <c r="A8921" s="28" t="n">
        <v>234</v>
      </c>
      <c r="B8921" s="29" t="n">
        <v>45626</v>
      </c>
      <c r="C8921" s="28" t="n">
        <v>30839.17</v>
      </c>
      <c r="D8921" s="28" t="n">
        <v>507.5</v>
      </c>
      <c r="E8921" s="28" t="s">
        <v>381</v>
      </c>
    </row>
    <row r="8922" customFormat="false" ht="15" hidden="false" customHeight="false" outlineLevel="0" collapsed="false">
      <c r="A8922" s="28" t="n">
        <v>234</v>
      </c>
      <c r="B8922" s="29" t="n">
        <v>45657</v>
      </c>
      <c r="C8922" s="28" t="n">
        <v>32340.23</v>
      </c>
      <c r="D8922" s="28" t="n">
        <v>1590</v>
      </c>
      <c r="E8922" s="28" t="s">
        <v>380</v>
      </c>
    </row>
    <row r="8923" customFormat="false" ht="15" hidden="false" customHeight="false" outlineLevel="0" collapsed="false">
      <c r="A8923" s="28" t="n">
        <v>234</v>
      </c>
      <c r="B8923" s="29" t="n">
        <v>45688</v>
      </c>
      <c r="C8923" s="28" t="n">
        <v>33759.57</v>
      </c>
      <c r="D8923" s="28" t="n">
        <v>1590</v>
      </c>
      <c r="E8923" s="28" t="s">
        <v>380</v>
      </c>
    </row>
    <row r="8924" customFormat="false" ht="15" hidden="false" customHeight="false" outlineLevel="0" collapsed="false">
      <c r="A8924" s="28" t="n">
        <v>234</v>
      </c>
      <c r="B8924" s="29" t="n">
        <v>45716</v>
      </c>
      <c r="C8924" s="28" t="n">
        <v>35115.94</v>
      </c>
      <c r="D8924" s="28" t="n">
        <v>1590</v>
      </c>
      <c r="E8924" s="28" t="s">
        <v>380</v>
      </c>
    </row>
    <row r="8925" customFormat="false" ht="15" hidden="false" customHeight="false" outlineLevel="0" collapsed="false">
      <c r="A8925" s="28" t="n">
        <v>234</v>
      </c>
      <c r="B8925" s="29" t="n">
        <v>45747</v>
      </c>
      <c r="C8925" s="28" t="n">
        <v>36702.98</v>
      </c>
      <c r="D8925" s="28" t="n">
        <v>1590</v>
      </c>
      <c r="E8925" s="28" t="s">
        <v>380</v>
      </c>
    </row>
    <row r="8926" customFormat="false" ht="15" hidden="false" customHeight="false" outlineLevel="0" collapsed="false">
      <c r="A8926" s="28" t="n">
        <v>234</v>
      </c>
      <c r="B8926" s="29" t="n">
        <v>45777</v>
      </c>
      <c r="C8926" s="28" t="n">
        <v>37829.22</v>
      </c>
      <c r="D8926" s="28" t="n">
        <v>1590</v>
      </c>
      <c r="E8926" s="28" t="s">
        <v>380</v>
      </c>
    </row>
    <row r="8927" customFormat="false" ht="15" hidden="false" customHeight="false" outlineLevel="0" collapsed="false">
      <c r="A8927" s="28" t="n">
        <v>234</v>
      </c>
      <c r="B8927" s="29" t="n">
        <v>45808</v>
      </c>
      <c r="C8927" s="28" t="n">
        <v>38436.57</v>
      </c>
      <c r="D8927" s="28" t="n">
        <v>665.52</v>
      </c>
      <c r="E8927" s="28" t="s">
        <v>381</v>
      </c>
    </row>
    <row r="8928" customFormat="false" ht="15" hidden="false" customHeight="false" outlineLevel="0" collapsed="false">
      <c r="A8928" s="28" t="n">
        <v>234</v>
      </c>
      <c r="B8928" s="29" t="n">
        <v>45838</v>
      </c>
      <c r="C8928" s="28" t="n">
        <v>39663.9</v>
      </c>
      <c r="D8928" s="28" t="n">
        <v>1590</v>
      </c>
      <c r="E8928" s="28" t="s">
        <v>380</v>
      </c>
    </row>
    <row r="8929" customFormat="false" ht="15" hidden="false" customHeight="false" outlineLevel="0" collapsed="false">
      <c r="A8929" s="28" t="n">
        <v>234</v>
      </c>
      <c r="B8929" s="29" t="n">
        <v>45869</v>
      </c>
      <c r="C8929" s="28" t="n">
        <v>41107.17</v>
      </c>
      <c r="D8929" s="28" t="n">
        <v>1590</v>
      </c>
      <c r="E8929" s="28" t="s">
        <v>380</v>
      </c>
    </row>
    <row r="8930" customFormat="false" ht="15" hidden="false" customHeight="false" outlineLevel="0" collapsed="false">
      <c r="A8930" s="28" t="n">
        <v>234</v>
      </c>
      <c r="B8930" s="29" t="n">
        <v>45900</v>
      </c>
      <c r="C8930" s="28" t="n">
        <v>42463.9</v>
      </c>
      <c r="D8930" s="28" t="n">
        <v>1590</v>
      </c>
      <c r="E8930" s="28" t="s">
        <v>380</v>
      </c>
    </row>
    <row r="8931" customFormat="false" ht="15" hidden="false" customHeight="false" outlineLevel="0" collapsed="false">
      <c r="A8931" s="28" t="n">
        <v>234</v>
      </c>
      <c r="B8931" s="29" t="n">
        <v>45930</v>
      </c>
      <c r="C8931" s="28" t="n">
        <v>43942.35</v>
      </c>
      <c r="D8931" s="28" t="n">
        <v>1590</v>
      </c>
      <c r="E8931" s="28" t="s">
        <v>380</v>
      </c>
    </row>
    <row r="8932" customFormat="false" ht="15" hidden="false" customHeight="false" outlineLevel="0" collapsed="false">
      <c r="A8932" s="28" t="n">
        <v>234</v>
      </c>
      <c r="B8932" s="29" t="n">
        <v>45961</v>
      </c>
      <c r="C8932" s="28" t="n">
        <v>45480.44</v>
      </c>
      <c r="D8932" s="28" t="n">
        <v>1590</v>
      </c>
      <c r="E8932" s="28" t="s">
        <v>380</v>
      </c>
    </row>
    <row r="8933" customFormat="false" ht="15" hidden="false" customHeight="false" outlineLevel="0" collapsed="false">
      <c r="A8933" s="28" t="n">
        <v>234</v>
      </c>
      <c r="B8933" s="29" t="n">
        <v>45991</v>
      </c>
      <c r="C8933" s="28" t="n">
        <v>46830.46</v>
      </c>
      <c r="D8933" s="28" t="n">
        <v>1590</v>
      </c>
      <c r="E8933" s="28" t="s">
        <v>380</v>
      </c>
    </row>
    <row r="8934" customFormat="false" ht="15" hidden="false" customHeight="false" outlineLevel="0" collapsed="false">
      <c r="A8934" s="28" t="n">
        <v>234</v>
      </c>
      <c r="B8934" s="29" t="n">
        <v>46022</v>
      </c>
      <c r="C8934" s="28" t="n">
        <v>48220.95</v>
      </c>
      <c r="D8934" s="28" t="n">
        <v>1590</v>
      </c>
      <c r="E8934" s="28" t="s">
        <v>380</v>
      </c>
    </row>
    <row r="8935" customFormat="false" ht="15" hidden="false" customHeight="false" outlineLevel="0" collapsed="false">
      <c r="A8935" s="28" t="n">
        <v>234</v>
      </c>
      <c r="B8935" s="29" t="n">
        <v>46053</v>
      </c>
      <c r="C8935" s="28" t="n">
        <v>49483.7</v>
      </c>
      <c r="D8935" s="28" t="n">
        <v>1590</v>
      </c>
      <c r="E8935" s="28" t="s">
        <v>380</v>
      </c>
    </row>
    <row r="8936" customFormat="false" ht="15" hidden="false" customHeight="false" outlineLevel="0" collapsed="false">
      <c r="A8936" s="28" t="n">
        <v>234</v>
      </c>
      <c r="B8936" s="29" t="n">
        <v>46081</v>
      </c>
      <c r="C8936" s="28" t="n">
        <v>50771.76</v>
      </c>
      <c r="D8936" s="28" t="n">
        <v>1590</v>
      </c>
      <c r="E8936" s="28" t="s">
        <v>380</v>
      </c>
    </row>
    <row r="8937" customFormat="false" ht="15" hidden="false" customHeight="false" outlineLevel="0" collapsed="false">
      <c r="A8937" s="28" t="n">
        <v>234</v>
      </c>
      <c r="B8937" s="29" t="n">
        <v>46112</v>
      </c>
      <c r="C8937" s="28" t="n">
        <v>52021.3</v>
      </c>
      <c r="D8937" s="28" t="n">
        <v>1590</v>
      </c>
      <c r="E8937" s="28" t="s">
        <v>380</v>
      </c>
    </row>
    <row r="8938" customFormat="false" ht="15" hidden="false" customHeight="false" outlineLevel="0" collapsed="false">
      <c r="A8938" s="28" t="n">
        <v>234</v>
      </c>
      <c r="B8938" s="29" t="n">
        <v>46142</v>
      </c>
      <c r="C8938" s="28" t="n">
        <v>53332.14</v>
      </c>
      <c r="D8938" s="28" t="n">
        <v>1590</v>
      </c>
      <c r="E8938" s="28" t="s">
        <v>380</v>
      </c>
    </row>
    <row r="8939" customFormat="false" ht="15" hidden="false" customHeight="false" outlineLevel="0" collapsed="false">
      <c r="A8939" s="28" t="n">
        <v>234</v>
      </c>
      <c r="B8939" s="29" t="n">
        <v>46173</v>
      </c>
      <c r="C8939" s="28" t="n">
        <v>54494.25</v>
      </c>
      <c r="D8939" s="28" t="n">
        <v>1590</v>
      </c>
      <c r="E8939" s="28" t="s">
        <v>380</v>
      </c>
    </row>
    <row r="8940" customFormat="false" ht="15" hidden="false" customHeight="false" outlineLevel="0" collapsed="false">
      <c r="A8940" s="28" t="n">
        <v>234</v>
      </c>
      <c r="B8940" s="29" t="n">
        <v>46203</v>
      </c>
      <c r="C8940" s="28" t="n">
        <v>56008.3</v>
      </c>
      <c r="D8940" s="28" t="n">
        <v>1590</v>
      </c>
      <c r="E8940" s="28" t="s">
        <v>380</v>
      </c>
    </row>
    <row r="8941" customFormat="false" ht="15" hidden="false" customHeight="false" outlineLevel="0" collapsed="false">
      <c r="A8941" s="28" t="n">
        <v>234</v>
      </c>
      <c r="B8941" s="29" t="n">
        <v>46234</v>
      </c>
      <c r="C8941" s="28" t="n">
        <v>57223.63</v>
      </c>
      <c r="D8941" s="28" t="n">
        <v>1590</v>
      </c>
      <c r="E8941" s="28" t="s">
        <v>380</v>
      </c>
    </row>
    <row r="8942" customFormat="false" ht="15" hidden="false" customHeight="false" outlineLevel="0" collapsed="false">
      <c r="A8942" s="28" t="n">
        <v>234</v>
      </c>
      <c r="B8942" s="29" t="n">
        <v>46265</v>
      </c>
      <c r="C8942" s="28" t="n">
        <v>58480.36</v>
      </c>
      <c r="D8942" s="28" t="n">
        <v>1590</v>
      </c>
      <c r="E8942" s="28" t="s">
        <v>380</v>
      </c>
    </row>
    <row r="8943" customFormat="false" ht="15" hidden="false" customHeight="false" outlineLevel="0" collapsed="false">
      <c r="A8943" s="28" t="n">
        <v>235</v>
      </c>
      <c r="B8943" s="29" t="n">
        <v>44957</v>
      </c>
      <c r="C8943" s="28" t="n">
        <v>3705.69</v>
      </c>
      <c r="D8943" s="28" t="n">
        <v>479.36</v>
      </c>
      <c r="E8943" s="28" t="s">
        <v>381</v>
      </c>
    </row>
    <row r="8944" customFormat="false" ht="15" hidden="false" customHeight="false" outlineLevel="0" collapsed="false">
      <c r="A8944" s="28" t="n">
        <v>235</v>
      </c>
      <c r="B8944" s="29" t="n">
        <v>44985</v>
      </c>
      <c r="C8944" s="28" t="n">
        <v>5339.85</v>
      </c>
      <c r="D8944" s="28" t="n">
        <v>1780</v>
      </c>
      <c r="E8944" s="28" t="s">
        <v>380</v>
      </c>
    </row>
    <row r="8945" customFormat="false" ht="15" hidden="false" customHeight="false" outlineLevel="0" collapsed="false">
      <c r="A8945" s="28" t="n">
        <v>235</v>
      </c>
      <c r="B8945" s="29" t="n">
        <v>45016</v>
      </c>
      <c r="C8945" s="28" t="n">
        <v>6626.97</v>
      </c>
      <c r="D8945" s="28" t="n">
        <v>1780</v>
      </c>
      <c r="E8945" s="28" t="s">
        <v>380</v>
      </c>
    </row>
    <row r="8946" customFormat="false" ht="15" hidden="false" customHeight="false" outlineLevel="0" collapsed="false">
      <c r="A8946" s="28" t="n">
        <v>235</v>
      </c>
      <c r="B8946" s="29" t="n">
        <v>45046</v>
      </c>
      <c r="C8946" s="28" t="n">
        <v>8164.87</v>
      </c>
      <c r="D8946" s="28" t="n">
        <v>1780</v>
      </c>
      <c r="E8946" s="28" t="s">
        <v>380</v>
      </c>
    </row>
    <row r="8947" customFormat="false" ht="15" hidden="false" customHeight="false" outlineLevel="0" collapsed="false">
      <c r="A8947" s="28" t="n">
        <v>235</v>
      </c>
      <c r="B8947" s="29" t="n">
        <v>45077</v>
      </c>
      <c r="C8947" s="28" t="n">
        <v>9906.92</v>
      </c>
      <c r="D8947" s="28" t="n">
        <v>1780</v>
      </c>
      <c r="E8947" s="28" t="s">
        <v>380</v>
      </c>
    </row>
    <row r="8948" customFormat="false" ht="15" hidden="false" customHeight="false" outlineLevel="0" collapsed="false">
      <c r="A8948" s="28" t="n">
        <v>235</v>
      </c>
      <c r="B8948" s="29" t="n">
        <v>45107</v>
      </c>
      <c r="C8948" s="28" t="n">
        <v>10797.34</v>
      </c>
      <c r="D8948" s="28" t="n">
        <v>949.41</v>
      </c>
      <c r="E8948" s="28" t="s">
        <v>381</v>
      </c>
    </row>
    <row r="8949" customFormat="false" ht="15" hidden="false" customHeight="false" outlineLevel="0" collapsed="false">
      <c r="A8949" s="28" t="n">
        <v>235</v>
      </c>
      <c r="B8949" s="29" t="n">
        <v>45138</v>
      </c>
      <c r="C8949" s="28" t="n">
        <v>10450.29</v>
      </c>
      <c r="D8949" s="28" t="n">
        <v>0</v>
      </c>
      <c r="E8949" s="28" t="s">
        <v>379</v>
      </c>
    </row>
    <row r="8950" customFormat="false" ht="15" hidden="false" customHeight="false" outlineLevel="0" collapsed="false">
      <c r="A8950" s="28" t="n">
        <v>235</v>
      </c>
      <c r="B8950" s="29" t="n">
        <v>45169</v>
      </c>
      <c r="C8950" s="28" t="n">
        <v>12226.52</v>
      </c>
      <c r="D8950" s="28" t="n">
        <v>1780</v>
      </c>
      <c r="E8950" s="28" t="s">
        <v>380</v>
      </c>
    </row>
    <row r="8951" customFormat="false" ht="15" hidden="false" customHeight="false" outlineLevel="0" collapsed="false">
      <c r="A8951" s="28" t="n">
        <v>235</v>
      </c>
      <c r="B8951" s="29" t="n">
        <v>45199</v>
      </c>
      <c r="C8951" s="28" t="n">
        <v>13713.86</v>
      </c>
      <c r="D8951" s="28" t="n">
        <v>1780</v>
      </c>
      <c r="E8951" s="28" t="s">
        <v>380</v>
      </c>
    </row>
    <row r="8952" customFormat="false" ht="15" hidden="false" customHeight="false" outlineLevel="0" collapsed="false">
      <c r="A8952" s="28" t="n">
        <v>235</v>
      </c>
      <c r="B8952" s="29" t="n">
        <v>45230</v>
      </c>
      <c r="C8952" s="28" t="n">
        <v>14106.85</v>
      </c>
      <c r="D8952" s="28" t="n">
        <v>869.29</v>
      </c>
      <c r="E8952" s="28" t="s">
        <v>381</v>
      </c>
    </row>
    <row r="8953" customFormat="false" ht="15" hidden="false" customHeight="false" outlineLevel="0" collapsed="false">
      <c r="A8953" s="28" t="n">
        <v>235</v>
      </c>
      <c r="B8953" s="29" t="n">
        <v>45260</v>
      </c>
      <c r="C8953" s="28" t="n">
        <v>15449.61</v>
      </c>
      <c r="D8953" s="28" t="n">
        <v>1780</v>
      </c>
      <c r="E8953" s="28" t="s">
        <v>380</v>
      </c>
    </row>
    <row r="8954" customFormat="false" ht="15" hidden="false" customHeight="false" outlineLevel="0" collapsed="false">
      <c r="A8954" s="28" t="n">
        <v>235</v>
      </c>
      <c r="B8954" s="29" t="n">
        <v>45291</v>
      </c>
      <c r="C8954" s="28" t="n">
        <v>16994.56</v>
      </c>
      <c r="D8954" s="28" t="n">
        <v>1780</v>
      </c>
      <c r="E8954" s="28" t="s">
        <v>380</v>
      </c>
    </row>
    <row r="8955" customFormat="false" ht="15" hidden="false" customHeight="false" outlineLevel="0" collapsed="false">
      <c r="A8955" s="28" t="n">
        <v>235</v>
      </c>
      <c r="B8955" s="29" t="n">
        <v>45322</v>
      </c>
      <c r="C8955" s="28" t="n">
        <v>18282.95</v>
      </c>
      <c r="D8955" s="28" t="n">
        <v>1780</v>
      </c>
      <c r="E8955" s="28" t="s">
        <v>380</v>
      </c>
    </row>
    <row r="8956" customFormat="false" ht="15" hidden="false" customHeight="false" outlineLevel="0" collapsed="false">
      <c r="A8956" s="28" t="n">
        <v>235</v>
      </c>
      <c r="B8956" s="29" t="n">
        <v>45351</v>
      </c>
      <c r="C8956" s="28" t="n">
        <v>19557.73</v>
      </c>
      <c r="D8956" s="28" t="n">
        <v>1780</v>
      </c>
      <c r="E8956" s="28" t="s">
        <v>380</v>
      </c>
    </row>
    <row r="8957" customFormat="false" ht="15" hidden="false" customHeight="false" outlineLevel="0" collapsed="false">
      <c r="A8957" s="28" t="n">
        <v>235</v>
      </c>
      <c r="B8957" s="29" t="n">
        <v>45382</v>
      </c>
      <c r="C8957" s="28" t="n">
        <v>21124.4</v>
      </c>
      <c r="D8957" s="28" t="n">
        <v>1780</v>
      </c>
      <c r="E8957" s="28" t="s">
        <v>380</v>
      </c>
    </row>
    <row r="8958" customFormat="false" ht="15" hidden="false" customHeight="false" outlineLevel="0" collapsed="false">
      <c r="A8958" s="28" t="n">
        <v>235</v>
      </c>
      <c r="B8958" s="29" t="n">
        <v>45412</v>
      </c>
      <c r="C8958" s="28" t="n">
        <v>22651.37</v>
      </c>
      <c r="D8958" s="28" t="n">
        <v>1780</v>
      </c>
      <c r="E8958" s="28" t="s">
        <v>380</v>
      </c>
    </row>
    <row r="8959" customFormat="false" ht="15" hidden="false" customHeight="false" outlineLevel="0" collapsed="false">
      <c r="A8959" s="28" t="n">
        <v>235</v>
      </c>
      <c r="B8959" s="29" t="n">
        <v>45443</v>
      </c>
      <c r="C8959" s="28" t="n">
        <v>24217.31</v>
      </c>
      <c r="D8959" s="28" t="n">
        <v>1780</v>
      </c>
      <c r="E8959" s="28" t="s">
        <v>380</v>
      </c>
    </row>
    <row r="8960" customFormat="false" ht="15" hidden="false" customHeight="false" outlineLevel="0" collapsed="false">
      <c r="A8960" s="28" t="n">
        <v>235</v>
      </c>
      <c r="B8960" s="29" t="n">
        <v>45473</v>
      </c>
      <c r="C8960" s="28" t="n">
        <v>25477.91</v>
      </c>
      <c r="D8960" s="28" t="n">
        <v>1780</v>
      </c>
      <c r="E8960" s="28" t="s">
        <v>380</v>
      </c>
    </row>
    <row r="8961" customFormat="false" ht="15" hidden="false" customHeight="false" outlineLevel="0" collapsed="false">
      <c r="A8961" s="28" t="n">
        <v>235</v>
      </c>
      <c r="B8961" s="29" t="n">
        <v>45504</v>
      </c>
      <c r="C8961" s="28" t="n">
        <v>27069.52</v>
      </c>
      <c r="D8961" s="28" t="n">
        <v>1780</v>
      </c>
      <c r="E8961" s="28" t="s">
        <v>380</v>
      </c>
    </row>
    <row r="8962" customFormat="false" ht="15" hidden="false" customHeight="false" outlineLevel="0" collapsed="false">
      <c r="A8962" s="28" t="n">
        <v>235</v>
      </c>
      <c r="B8962" s="29" t="n">
        <v>45535</v>
      </c>
      <c r="C8962" s="28" t="n">
        <v>28491.09</v>
      </c>
      <c r="D8962" s="28" t="n">
        <v>1780</v>
      </c>
      <c r="E8962" s="28" t="s">
        <v>380</v>
      </c>
    </row>
    <row r="8963" customFormat="false" ht="15" hidden="false" customHeight="false" outlineLevel="0" collapsed="false">
      <c r="A8963" s="28" t="n">
        <v>235</v>
      </c>
      <c r="B8963" s="29" t="n">
        <v>45565</v>
      </c>
      <c r="C8963" s="28" t="n">
        <v>29528.88</v>
      </c>
      <c r="D8963" s="28" t="n">
        <v>1112.38</v>
      </c>
      <c r="E8963" s="28" t="s">
        <v>381</v>
      </c>
    </row>
    <row r="8964" customFormat="false" ht="15" hidden="false" customHeight="false" outlineLevel="0" collapsed="false">
      <c r="A8964" s="28" t="n">
        <v>235</v>
      </c>
      <c r="B8964" s="29" t="n">
        <v>45596</v>
      </c>
      <c r="C8964" s="28" t="n">
        <v>31132.91</v>
      </c>
      <c r="D8964" s="28" t="n">
        <v>1780</v>
      </c>
      <c r="E8964" s="28" t="s">
        <v>380</v>
      </c>
    </row>
    <row r="8965" customFormat="false" ht="15" hidden="false" customHeight="false" outlineLevel="0" collapsed="false">
      <c r="A8965" s="28" t="n">
        <v>235</v>
      </c>
      <c r="B8965" s="29" t="n">
        <v>45626</v>
      </c>
      <c r="C8965" s="28" t="n">
        <v>32814.1</v>
      </c>
      <c r="D8965" s="28" t="n">
        <v>1780</v>
      </c>
      <c r="E8965" s="28" t="s">
        <v>380</v>
      </c>
    </row>
    <row r="8966" customFormat="false" ht="15" hidden="false" customHeight="false" outlineLevel="0" collapsed="false">
      <c r="A8966" s="28" t="n">
        <v>235</v>
      </c>
      <c r="B8966" s="29" t="n">
        <v>45657</v>
      </c>
      <c r="C8966" s="28" t="n">
        <v>34560.98</v>
      </c>
      <c r="D8966" s="28" t="n">
        <v>1780</v>
      </c>
      <c r="E8966" s="28" t="s">
        <v>380</v>
      </c>
    </row>
    <row r="8967" customFormat="false" ht="15" hidden="false" customHeight="false" outlineLevel="0" collapsed="false">
      <c r="A8967" s="28" t="n">
        <v>235</v>
      </c>
      <c r="B8967" s="29" t="n">
        <v>45688</v>
      </c>
      <c r="C8967" s="28" t="n">
        <v>36054.07</v>
      </c>
      <c r="D8967" s="28" t="n">
        <v>1780</v>
      </c>
      <c r="E8967" s="28" t="s">
        <v>380</v>
      </c>
    </row>
    <row r="8968" customFormat="false" ht="15" hidden="false" customHeight="false" outlineLevel="0" collapsed="false">
      <c r="A8968" s="28" t="n">
        <v>235</v>
      </c>
      <c r="B8968" s="29" t="n">
        <v>45716</v>
      </c>
      <c r="C8968" s="28" t="n">
        <v>37762.32</v>
      </c>
      <c r="D8968" s="28" t="n">
        <v>1780</v>
      </c>
      <c r="E8968" s="28" t="s">
        <v>380</v>
      </c>
    </row>
    <row r="8969" customFormat="false" ht="15" hidden="false" customHeight="false" outlineLevel="0" collapsed="false">
      <c r="A8969" s="28" t="n">
        <v>235</v>
      </c>
      <c r="B8969" s="29" t="n">
        <v>45747</v>
      </c>
      <c r="C8969" s="28" t="n">
        <v>39281.91</v>
      </c>
      <c r="D8969" s="28" t="n">
        <v>1780</v>
      </c>
      <c r="E8969" s="28" t="s">
        <v>380</v>
      </c>
    </row>
    <row r="8970" customFormat="false" ht="15" hidden="false" customHeight="false" outlineLevel="0" collapsed="false">
      <c r="A8970" s="28" t="n">
        <v>235</v>
      </c>
      <c r="B8970" s="29" t="n">
        <v>45777</v>
      </c>
      <c r="C8970" s="28" t="n">
        <v>40869.35</v>
      </c>
      <c r="D8970" s="28" t="n">
        <v>1780</v>
      </c>
      <c r="E8970" s="28" t="s">
        <v>380</v>
      </c>
    </row>
    <row r="8971" customFormat="false" ht="15" hidden="false" customHeight="false" outlineLevel="0" collapsed="false">
      <c r="A8971" s="28" t="n">
        <v>235</v>
      </c>
      <c r="B8971" s="29" t="n">
        <v>45808</v>
      </c>
      <c r="C8971" s="28" t="n">
        <v>42573.66</v>
      </c>
      <c r="D8971" s="28" t="n">
        <v>1780</v>
      </c>
      <c r="E8971" s="28" t="s">
        <v>380</v>
      </c>
    </row>
    <row r="8972" customFormat="false" ht="15" hidden="false" customHeight="false" outlineLevel="0" collapsed="false">
      <c r="A8972" s="28" t="n">
        <v>235</v>
      </c>
      <c r="B8972" s="29" t="n">
        <v>45838</v>
      </c>
      <c r="C8972" s="28" t="n">
        <v>44312.54</v>
      </c>
      <c r="D8972" s="28" t="n">
        <v>1780</v>
      </c>
      <c r="E8972" s="28" t="s">
        <v>380</v>
      </c>
    </row>
    <row r="8973" customFormat="false" ht="15" hidden="false" customHeight="false" outlineLevel="0" collapsed="false">
      <c r="A8973" s="28" t="n">
        <v>235</v>
      </c>
      <c r="B8973" s="29" t="n">
        <v>45869</v>
      </c>
      <c r="C8973" s="28" t="n">
        <v>45899.33</v>
      </c>
      <c r="D8973" s="28" t="n">
        <v>1780</v>
      </c>
      <c r="E8973" s="28" t="s">
        <v>380</v>
      </c>
    </row>
    <row r="8974" customFormat="false" ht="15" hidden="false" customHeight="false" outlineLevel="0" collapsed="false">
      <c r="A8974" s="28" t="n">
        <v>235</v>
      </c>
      <c r="B8974" s="29" t="n">
        <v>45900</v>
      </c>
      <c r="C8974" s="28" t="n">
        <v>47203.85</v>
      </c>
      <c r="D8974" s="28" t="n">
        <v>1780</v>
      </c>
      <c r="E8974" s="28" t="s">
        <v>380</v>
      </c>
    </row>
    <row r="8975" customFormat="false" ht="15" hidden="false" customHeight="false" outlineLevel="0" collapsed="false">
      <c r="A8975" s="28" t="n">
        <v>235</v>
      </c>
      <c r="B8975" s="29" t="n">
        <v>45930</v>
      </c>
      <c r="C8975" s="28" t="n">
        <v>48542.3</v>
      </c>
      <c r="D8975" s="28" t="n">
        <v>1780</v>
      </c>
      <c r="E8975" s="28" t="s">
        <v>380</v>
      </c>
    </row>
    <row r="8976" customFormat="false" ht="15" hidden="false" customHeight="false" outlineLevel="0" collapsed="false">
      <c r="A8976" s="28" t="n">
        <v>235</v>
      </c>
      <c r="B8976" s="29" t="n">
        <v>45961</v>
      </c>
      <c r="C8976" s="28" t="n">
        <v>49959.48</v>
      </c>
      <c r="D8976" s="28" t="n">
        <v>1780</v>
      </c>
      <c r="E8976" s="28" t="s">
        <v>380</v>
      </c>
    </row>
    <row r="8977" customFormat="false" ht="15" hidden="false" customHeight="false" outlineLevel="0" collapsed="false">
      <c r="A8977" s="28" t="n">
        <v>235</v>
      </c>
      <c r="B8977" s="29" t="n">
        <v>45991</v>
      </c>
      <c r="C8977" s="28" t="n">
        <v>51508.9</v>
      </c>
      <c r="D8977" s="28" t="n">
        <v>1780</v>
      </c>
      <c r="E8977" s="28" t="s">
        <v>380</v>
      </c>
    </row>
    <row r="8978" customFormat="false" ht="15" hidden="false" customHeight="false" outlineLevel="0" collapsed="false">
      <c r="A8978" s="28" t="n">
        <v>235</v>
      </c>
      <c r="B8978" s="29" t="n">
        <v>46022</v>
      </c>
      <c r="C8978" s="28" t="n">
        <v>53270.37</v>
      </c>
      <c r="D8978" s="28" t="n">
        <v>1780</v>
      </c>
      <c r="E8978" s="28" t="s">
        <v>380</v>
      </c>
    </row>
    <row r="8979" customFormat="false" ht="15" hidden="false" customHeight="false" outlineLevel="0" collapsed="false">
      <c r="A8979" s="28" t="n">
        <v>235</v>
      </c>
      <c r="B8979" s="29" t="n">
        <v>46053</v>
      </c>
      <c r="C8979" s="28" t="n">
        <v>54794.61</v>
      </c>
      <c r="D8979" s="28" t="n">
        <v>1780</v>
      </c>
      <c r="E8979" s="28" t="s">
        <v>380</v>
      </c>
    </row>
    <row r="8980" customFormat="false" ht="15" hidden="false" customHeight="false" outlineLevel="0" collapsed="false">
      <c r="A8980" s="28" t="n">
        <v>235</v>
      </c>
      <c r="B8980" s="29" t="n">
        <v>46081</v>
      </c>
      <c r="C8980" s="28" t="n">
        <v>56114.92</v>
      </c>
      <c r="D8980" s="28" t="n">
        <v>1780</v>
      </c>
      <c r="E8980" s="28" t="s">
        <v>380</v>
      </c>
    </row>
    <row r="8981" customFormat="false" ht="15" hidden="false" customHeight="false" outlineLevel="0" collapsed="false">
      <c r="A8981" s="28" t="n">
        <v>235</v>
      </c>
      <c r="B8981" s="29" t="n">
        <v>46112</v>
      </c>
      <c r="C8981" s="28" t="n">
        <v>57582.98</v>
      </c>
      <c r="D8981" s="28" t="n">
        <v>1780</v>
      </c>
      <c r="E8981" s="28" t="s">
        <v>380</v>
      </c>
    </row>
    <row r="8982" customFormat="false" ht="15" hidden="false" customHeight="false" outlineLevel="0" collapsed="false">
      <c r="A8982" s="28" t="n">
        <v>235</v>
      </c>
      <c r="B8982" s="29" t="n">
        <v>46142</v>
      </c>
      <c r="C8982" s="28" t="n">
        <v>58935.73</v>
      </c>
      <c r="D8982" s="28" t="n">
        <v>1780</v>
      </c>
      <c r="E8982" s="28" t="s">
        <v>380</v>
      </c>
    </row>
    <row r="8983" customFormat="false" ht="15" hidden="false" customHeight="false" outlineLevel="0" collapsed="false">
      <c r="A8983" s="28" t="n">
        <v>235</v>
      </c>
      <c r="B8983" s="29" t="n">
        <v>46173</v>
      </c>
      <c r="C8983" s="28" t="n">
        <v>60583.74</v>
      </c>
      <c r="D8983" s="28" t="n">
        <v>1780</v>
      </c>
      <c r="E8983" s="28" t="s">
        <v>380</v>
      </c>
    </row>
    <row r="8984" customFormat="false" ht="15" hidden="false" customHeight="false" outlineLevel="0" collapsed="false">
      <c r="A8984" s="28" t="n">
        <v>235</v>
      </c>
      <c r="B8984" s="29" t="n">
        <v>46203</v>
      </c>
      <c r="C8984" s="28" t="n">
        <v>62073.25</v>
      </c>
      <c r="D8984" s="28" t="n">
        <v>1780</v>
      </c>
      <c r="E8984" s="28" t="s">
        <v>380</v>
      </c>
    </row>
    <row r="8985" customFormat="false" ht="15" hidden="false" customHeight="false" outlineLevel="0" collapsed="false">
      <c r="A8985" s="28" t="n">
        <v>235</v>
      </c>
      <c r="B8985" s="29" t="n">
        <v>46234</v>
      </c>
      <c r="C8985" s="28" t="n">
        <v>63550.65</v>
      </c>
      <c r="D8985" s="28" t="n">
        <v>1780</v>
      </c>
      <c r="E8985" s="28" t="s">
        <v>380</v>
      </c>
    </row>
    <row r="8986" customFormat="false" ht="15" hidden="false" customHeight="false" outlineLevel="0" collapsed="false">
      <c r="A8986" s="28" t="n">
        <v>235</v>
      </c>
      <c r="B8986" s="29" t="n">
        <v>46265</v>
      </c>
      <c r="C8986" s="28" t="n">
        <v>64111.28</v>
      </c>
      <c r="D8986" s="28" t="n">
        <v>571.21</v>
      </c>
      <c r="E8986" s="28" t="s">
        <v>381</v>
      </c>
    </row>
    <row r="8987" customFormat="false" ht="15" hidden="false" customHeight="false" outlineLevel="0" collapsed="false">
      <c r="A8987" s="28" t="n">
        <v>236</v>
      </c>
      <c r="B8987" s="29" t="n">
        <v>44957</v>
      </c>
      <c r="C8987" s="28" t="n">
        <v>3828.65</v>
      </c>
      <c r="D8987" s="28" t="n">
        <v>1074.87</v>
      </c>
      <c r="E8987" s="28" t="s">
        <v>381</v>
      </c>
    </row>
    <row r="8988" customFormat="false" ht="15" hidden="false" customHeight="false" outlineLevel="0" collapsed="false">
      <c r="A8988" s="28" t="n">
        <v>236</v>
      </c>
      <c r="B8988" s="29" t="n">
        <v>44985</v>
      </c>
      <c r="C8988" s="28" t="n">
        <v>5403.59</v>
      </c>
      <c r="D8988" s="28" t="n">
        <v>1790</v>
      </c>
      <c r="E8988" s="28" t="s">
        <v>380</v>
      </c>
    </row>
    <row r="8989" customFormat="false" ht="15" hidden="false" customHeight="false" outlineLevel="0" collapsed="false">
      <c r="A8989" s="28" t="n">
        <v>236</v>
      </c>
      <c r="B8989" s="29" t="n">
        <v>45016</v>
      </c>
      <c r="C8989" s="28" t="n">
        <v>6908.03</v>
      </c>
      <c r="D8989" s="28" t="n">
        <v>1790</v>
      </c>
      <c r="E8989" s="28" t="s">
        <v>380</v>
      </c>
    </row>
    <row r="8990" customFormat="false" ht="15" hidden="false" customHeight="false" outlineLevel="0" collapsed="false">
      <c r="A8990" s="28" t="n">
        <v>236</v>
      </c>
      <c r="B8990" s="29" t="n">
        <v>45046</v>
      </c>
      <c r="C8990" s="28" t="n">
        <v>8430.52</v>
      </c>
      <c r="D8990" s="28" t="n">
        <v>1790</v>
      </c>
      <c r="E8990" s="28" t="s">
        <v>380</v>
      </c>
    </row>
    <row r="8991" customFormat="false" ht="15" hidden="false" customHeight="false" outlineLevel="0" collapsed="false">
      <c r="A8991" s="28" t="n">
        <v>236</v>
      </c>
      <c r="B8991" s="29" t="n">
        <v>45077</v>
      </c>
      <c r="C8991" s="28" t="n">
        <v>9846.48</v>
      </c>
      <c r="D8991" s="28" t="n">
        <v>1790</v>
      </c>
      <c r="E8991" s="28" t="s">
        <v>380</v>
      </c>
    </row>
    <row r="8992" customFormat="false" ht="15" hidden="false" customHeight="false" outlineLevel="0" collapsed="false">
      <c r="A8992" s="28" t="n">
        <v>236</v>
      </c>
      <c r="B8992" s="29" t="n">
        <v>45107</v>
      </c>
      <c r="C8992" s="28" t="n">
        <v>11330.65</v>
      </c>
      <c r="D8992" s="28" t="n">
        <v>1790</v>
      </c>
      <c r="E8992" s="28" t="s">
        <v>380</v>
      </c>
    </row>
    <row r="8993" customFormat="false" ht="15" hidden="false" customHeight="false" outlineLevel="0" collapsed="false">
      <c r="A8993" s="28" t="n">
        <v>236</v>
      </c>
      <c r="B8993" s="29" t="n">
        <v>45138</v>
      </c>
      <c r="C8993" s="28" t="n">
        <v>13080.47</v>
      </c>
      <c r="D8993" s="28" t="n">
        <v>1790</v>
      </c>
      <c r="E8993" s="28" t="s">
        <v>380</v>
      </c>
    </row>
    <row r="8994" customFormat="false" ht="15" hidden="false" customHeight="false" outlineLevel="0" collapsed="false">
      <c r="A8994" s="28" t="n">
        <v>236</v>
      </c>
      <c r="B8994" s="29" t="n">
        <v>45169</v>
      </c>
      <c r="C8994" s="28" t="n">
        <v>14543.64</v>
      </c>
      <c r="D8994" s="28" t="n">
        <v>1790</v>
      </c>
      <c r="E8994" s="28" t="s">
        <v>380</v>
      </c>
    </row>
    <row r="8995" customFormat="false" ht="15" hidden="false" customHeight="false" outlineLevel="0" collapsed="false">
      <c r="A8995" s="28" t="n">
        <v>236</v>
      </c>
      <c r="B8995" s="29" t="n">
        <v>45199</v>
      </c>
      <c r="C8995" s="28" t="n">
        <v>14831.77</v>
      </c>
      <c r="D8995" s="28" t="n">
        <v>668.07</v>
      </c>
      <c r="E8995" s="28" t="s">
        <v>381</v>
      </c>
    </row>
    <row r="8996" customFormat="false" ht="15" hidden="false" customHeight="false" outlineLevel="0" collapsed="false">
      <c r="A8996" s="28" t="n">
        <v>236</v>
      </c>
      <c r="B8996" s="29" t="n">
        <v>45230</v>
      </c>
      <c r="C8996" s="28" t="n">
        <v>16451.34</v>
      </c>
      <c r="D8996" s="28" t="n">
        <v>1790</v>
      </c>
      <c r="E8996" s="28" t="s">
        <v>380</v>
      </c>
    </row>
    <row r="8997" customFormat="false" ht="15" hidden="false" customHeight="false" outlineLevel="0" collapsed="false">
      <c r="A8997" s="28" t="n">
        <v>236</v>
      </c>
      <c r="B8997" s="29" t="n">
        <v>45260</v>
      </c>
      <c r="C8997" s="28" t="n">
        <v>17194.04</v>
      </c>
      <c r="D8997" s="28" t="n">
        <v>1215.09</v>
      </c>
      <c r="E8997" s="28" t="s">
        <v>381</v>
      </c>
    </row>
    <row r="8998" customFormat="false" ht="15" hidden="false" customHeight="false" outlineLevel="0" collapsed="false">
      <c r="A8998" s="28" t="n">
        <v>236</v>
      </c>
      <c r="B8998" s="29" t="n">
        <v>45291</v>
      </c>
      <c r="C8998" s="28" t="n">
        <v>18714.64</v>
      </c>
      <c r="D8998" s="28" t="n">
        <v>1790</v>
      </c>
      <c r="E8998" s="28" t="s">
        <v>380</v>
      </c>
    </row>
    <row r="8999" customFormat="false" ht="15" hidden="false" customHeight="false" outlineLevel="0" collapsed="false">
      <c r="A8999" s="28" t="n">
        <v>236</v>
      </c>
      <c r="B8999" s="29" t="n">
        <v>45322</v>
      </c>
      <c r="C8999" s="28" t="n">
        <v>20456.85</v>
      </c>
      <c r="D8999" s="28" t="n">
        <v>1790</v>
      </c>
      <c r="E8999" s="28" t="s">
        <v>380</v>
      </c>
    </row>
    <row r="9000" customFormat="false" ht="15" hidden="false" customHeight="false" outlineLevel="0" collapsed="false">
      <c r="A9000" s="28" t="n">
        <v>236</v>
      </c>
      <c r="B9000" s="29" t="n">
        <v>45351</v>
      </c>
      <c r="C9000" s="28" t="n">
        <v>22059.38</v>
      </c>
      <c r="D9000" s="28" t="n">
        <v>1790</v>
      </c>
      <c r="E9000" s="28" t="s">
        <v>380</v>
      </c>
    </row>
    <row r="9001" customFormat="false" ht="15" hidden="false" customHeight="false" outlineLevel="0" collapsed="false">
      <c r="A9001" s="28" t="n">
        <v>236</v>
      </c>
      <c r="B9001" s="29" t="n">
        <v>45382</v>
      </c>
      <c r="C9001" s="28" t="n">
        <v>23621.58</v>
      </c>
      <c r="D9001" s="28" t="n">
        <v>1790</v>
      </c>
      <c r="E9001" s="28" t="s">
        <v>380</v>
      </c>
    </row>
    <row r="9002" customFormat="false" ht="15" hidden="false" customHeight="false" outlineLevel="0" collapsed="false">
      <c r="A9002" s="28" t="n">
        <v>236</v>
      </c>
      <c r="B9002" s="29" t="n">
        <v>45412</v>
      </c>
      <c r="C9002" s="28" t="n">
        <v>24888.88</v>
      </c>
      <c r="D9002" s="28" t="n">
        <v>1790</v>
      </c>
      <c r="E9002" s="28" t="s">
        <v>380</v>
      </c>
    </row>
    <row r="9003" customFormat="false" ht="15" hidden="false" customHeight="false" outlineLevel="0" collapsed="false">
      <c r="A9003" s="28" t="n">
        <v>236</v>
      </c>
      <c r="B9003" s="29" t="n">
        <v>45443</v>
      </c>
      <c r="C9003" s="28" t="n">
        <v>26148.86</v>
      </c>
      <c r="D9003" s="28" t="n">
        <v>1790</v>
      </c>
      <c r="E9003" s="28" t="s">
        <v>380</v>
      </c>
    </row>
    <row r="9004" customFormat="false" ht="15" hidden="false" customHeight="false" outlineLevel="0" collapsed="false">
      <c r="A9004" s="28" t="n">
        <v>236</v>
      </c>
      <c r="B9004" s="29" t="n">
        <v>45473</v>
      </c>
      <c r="C9004" s="28" t="n">
        <v>27647.48</v>
      </c>
      <c r="D9004" s="28" t="n">
        <v>1790</v>
      </c>
      <c r="E9004" s="28" t="s">
        <v>380</v>
      </c>
    </row>
    <row r="9005" customFormat="false" ht="15" hidden="false" customHeight="false" outlineLevel="0" collapsed="false">
      <c r="A9005" s="28" t="n">
        <v>236</v>
      </c>
      <c r="B9005" s="29" t="n">
        <v>45504</v>
      </c>
      <c r="C9005" s="28" t="n">
        <v>29246.63</v>
      </c>
      <c r="D9005" s="28" t="n">
        <v>1790</v>
      </c>
      <c r="E9005" s="28" t="s">
        <v>380</v>
      </c>
    </row>
    <row r="9006" customFormat="false" ht="15" hidden="false" customHeight="false" outlineLevel="0" collapsed="false">
      <c r="A9006" s="28" t="n">
        <v>236</v>
      </c>
      <c r="B9006" s="29" t="n">
        <v>45535</v>
      </c>
      <c r="C9006" s="28" t="n">
        <v>29728.7</v>
      </c>
      <c r="D9006" s="28" t="n">
        <v>838.79</v>
      </c>
      <c r="E9006" s="28" t="s">
        <v>381</v>
      </c>
    </row>
    <row r="9007" customFormat="false" ht="15" hidden="false" customHeight="false" outlineLevel="0" collapsed="false">
      <c r="A9007" s="28" t="n">
        <v>236</v>
      </c>
      <c r="B9007" s="29" t="n">
        <v>45565</v>
      </c>
      <c r="C9007" s="28" t="n">
        <v>31167.86</v>
      </c>
      <c r="D9007" s="28" t="n">
        <v>1790</v>
      </c>
      <c r="E9007" s="28" t="s">
        <v>380</v>
      </c>
    </row>
    <row r="9008" customFormat="false" ht="15" hidden="false" customHeight="false" outlineLevel="0" collapsed="false">
      <c r="A9008" s="28" t="n">
        <v>236</v>
      </c>
      <c r="B9008" s="29" t="n">
        <v>45596</v>
      </c>
      <c r="C9008" s="28" t="n">
        <v>31452.03</v>
      </c>
      <c r="D9008" s="28" t="n">
        <v>650.68</v>
      </c>
      <c r="E9008" s="28" t="s">
        <v>381</v>
      </c>
    </row>
    <row r="9009" customFormat="false" ht="15" hidden="false" customHeight="false" outlineLevel="0" collapsed="false">
      <c r="A9009" s="28" t="n">
        <v>236</v>
      </c>
      <c r="B9009" s="29" t="n">
        <v>45626</v>
      </c>
      <c r="C9009" s="28" t="n">
        <v>32107.61</v>
      </c>
      <c r="D9009" s="28" t="n">
        <v>977.79</v>
      </c>
      <c r="E9009" s="28" t="s">
        <v>381</v>
      </c>
    </row>
    <row r="9010" customFormat="false" ht="15" hidden="false" customHeight="false" outlineLevel="0" collapsed="false">
      <c r="A9010" s="28" t="n">
        <v>236</v>
      </c>
      <c r="B9010" s="29" t="n">
        <v>45657</v>
      </c>
      <c r="C9010" s="28" t="n">
        <v>33364.27</v>
      </c>
      <c r="D9010" s="28" t="n">
        <v>1790</v>
      </c>
      <c r="E9010" s="28" t="s">
        <v>380</v>
      </c>
    </row>
    <row r="9011" customFormat="false" ht="15" hidden="false" customHeight="false" outlineLevel="0" collapsed="false">
      <c r="A9011" s="28" t="n">
        <v>236</v>
      </c>
      <c r="B9011" s="29" t="n">
        <v>45688</v>
      </c>
      <c r="C9011" s="28" t="n">
        <v>34662.31</v>
      </c>
      <c r="D9011" s="28" t="n">
        <v>1790</v>
      </c>
      <c r="E9011" s="28" t="s">
        <v>380</v>
      </c>
    </row>
    <row r="9012" customFormat="false" ht="15" hidden="false" customHeight="false" outlineLevel="0" collapsed="false">
      <c r="A9012" s="28" t="n">
        <v>236</v>
      </c>
      <c r="B9012" s="29" t="n">
        <v>45716</v>
      </c>
      <c r="C9012" s="28" t="n">
        <v>36310.68</v>
      </c>
      <c r="D9012" s="28" t="n">
        <v>1790</v>
      </c>
      <c r="E9012" s="28" t="s">
        <v>380</v>
      </c>
    </row>
    <row r="9013" customFormat="false" ht="15" hidden="false" customHeight="false" outlineLevel="0" collapsed="false">
      <c r="A9013" s="28" t="n">
        <v>236</v>
      </c>
      <c r="B9013" s="29" t="n">
        <v>45747</v>
      </c>
      <c r="C9013" s="28" t="n">
        <v>37777</v>
      </c>
      <c r="D9013" s="28" t="n">
        <v>1790</v>
      </c>
      <c r="E9013" s="28" t="s">
        <v>380</v>
      </c>
    </row>
    <row r="9014" customFormat="false" ht="15" hidden="false" customHeight="false" outlineLevel="0" collapsed="false">
      <c r="A9014" s="28" t="n">
        <v>236</v>
      </c>
      <c r="B9014" s="29" t="n">
        <v>45777</v>
      </c>
      <c r="C9014" s="28" t="n">
        <v>39340.97</v>
      </c>
      <c r="D9014" s="28" t="n">
        <v>1790</v>
      </c>
      <c r="E9014" s="28" t="s">
        <v>380</v>
      </c>
    </row>
    <row r="9015" customFormat="false" ht="15" hidden="false" customHeight="false" outlineLevel="0" collapsed="false">
      <c r="A9015" s="28" t="n">
        <v>236</v>
      </c>
      <c r="B9015" s="29" t="n">
        <v>45808</v>
      </c>
      <c r="C9015" s="28" t="n">
        <v>40017.51</v>
      </c>
      <c r="D9015" s="28" t="n">
        <v>887.76</v>
      </c>
      <c r="E9015" s="28" t="s">
        <v>381</v>
      </c>
    </row>
    <row r="9016" customFormat="false" ht="15" hidden="false" customHeight="false" outlineLevel="0" collapsed="false">
      <c r="A9016" s="28" t="n">
        <v>236</v>
      </c>
      <c r="B9016" s="29" t="n">
        <v>45838</v>
      </c>
      <c r="C9016" s="28" t="n">
        <v>41060.62</v>
      </c>
      <c r="D9016" s="28" t="n">
        <v>1195.59</v>
      </c>
      <c r="E9016" s="28" t="s">
        <v>381</v>
      </c>
    </row>
    <row r="9017" customFormat="false" ht="15" hidden="false" customHeight="false" outlineLevel="0" collapsed="false">
      <c r="A9017" s="28" t="n">
        <v>236</v>
      </c>
      <c r="B9017" s="29" t="n">
        <v>45869</v>
      </c>
      <c r="C9017" s="28" t="n">
        <v>42388.8</v>
      </c>
      <c r="D9017" s="28" t="n">
        <v>1790</v>
      </c>
      <c r="E9017" s="28" t="s">
        <v>380</v>
      </c>
    </row>
    <row r="9018" customFormat="false" ht="15" hidden="false" customHeight="false" outlineLevel="0" collapsed="false">
      <c r="A9018" s="28" t="n">
        <v>236</v>
      </c>
      <c r="B9018" s="29" t="n">
        <v>45900</v>
      </c>
      <c r="C9018" s="28" t="n">
        <v>42864.34</v>
      </c>
      <c r="D9018" s="28" t="n">
        <v>792.3</v>
      </c>
      <c r="E9018" s="28" t="s">
        <v>381</v>
      </c>
    </row>
    <row r="9019" customFormat="false" ht="15" hidden="false" customHeight="false" outlineLevel="0" collapsed="false">
      <c r="A9019" s="28" t="n">
        <v>236</v>
      </c>
      <c r="B9019" s="29" t="n">
        <v>45930</v>
      </c>
      <c r="C9019" s="28" t="n">
        <v>44395.84</v>
      </c>
      <c r="D9019" s="28" t="n">
        <v>1790</v>
      </c>
      <c r="E9019" s="28" t="s">
        <v>380</v>
      </c>
    </row>
    <row r="9020" customFormat="false" ht="15" hidden="false" customHeight="false" outlineLevel="0" collapsed="false">
      <c r="A9020" s="28" t="n">
        <v>236</v>
      </c>
      <c r="B9020" s="29" t="n">
        <v>45961</v>
      </c>
      <c r="C9020" s="28" t="n">
        <v>45860.31</v>
      </c>
      <c r="D9020" s="28" t="n">
        <v>1790</v>
      </c>
      <c r="E9020" s="28" t="s">
        <v>380</v>
      </c>
    </row>
    <row r="9021" customFormat="false" ht="15" hidden="false" customHeight="false" outlineLevel="0" collapsed="false">
      <c r="A9021" s="28" t="n">
        <v>236</v>
      </c>
      <c r="B9021" s="29" t="n">
        <v>45991</v>
      </c>
      <c r="C9021" s="28" t="n">
        <v>45811.74</v>
      </c>
      <c r="D9021" s="28" t="n">
        <v>0</v>
      </c>
      <c r="E9021" s="28" t="s">
        <v>379</v>
      </c>
    </row>
    <row r="9022" customFormat="false" ht="15" hidden="false" customHeight="false" outlineLevel="0" collapsed="false">
      <c r="A9022" s="28" t="n">
        <v>236</v>
      </c>
      <c r="B9022" s="29" t="n">
        <v>46022</v>
      </c>
      <c r="C9022" s="28" t="n">
        <v>45756.51</v>
      </c>
      <c r="D9022" s="28" t="n">
        <v>475.35</v>
      </c>
      <c r="E9022" s="28" t="s">
        <v>381</v>
      </c>
    </row>
    <row r="9023" customFormat="false" ht="15" hidden="false" customHeight="false" outlineLevel="0" collapsed="false">
      <c r="A9023" s="28" t="n">
        <v>236</v>
      </c>
      <c r="B9023" s="29" t="n">
        <v>46053</v>
      </c>
      <c r="C9023" s="28" t="n">
        <v>47280.99</v>
      </c>
      <c r="D9023" s="28" t="n">
        <v>1790</v>
      </c>
      <c r="E9023" s="28" t="s">
        <v>380</v>
      </c>
    </row>
    <row r="9024" customFormat="false" ht="15" hidden="false" customHeight="false" outlineLevel="0" collapsed="false">
      <c r="A9024" s="28" t="n">
        <v>236</v>
      </c>
      <c r="B9024" s="29" t="n">
        <v>46081</v>
      </c>
      <c r="C9024" s="28" t="n">
        <v>48663.41</v>
      </c>
      <c r="D9024" s="28" t="n">
        <v>1790</v>
      </c>
      <c r="E9024" s="28" t="s">
        <v>380</v>
      </c>
    </row>
    <row r="9025" customFormat="false" ht="15" hidden="false" customHeight="false" outlineLevel="0" collapsed="false">
      <c r="A9025" s="28" t="n">
        <v>236</v>
      </c>
      <c r="B9025" s="29" t="n">
        <v>46112</v>
      </c>
      <c r="C9025" s="28" t="n">
        <v>49918.12</v>
      </c>
      <c r="D9025" s="28" t="n">
        <v>1790</v>
      </c>
      <c r="E9025" s="28" t="s">
        <v>380</v>
      </c>
    </row>
    <row r="9026" customFormat="false" ht="15" hidden="false" customHeight="false" outlineLevel="0" collapsed="false">
      <c r="A9026" s="28" t="n">
        <v>236</v>
      </c>
      <c r="B9026" s="29" t="n">
        <v>46142</v>
      </c>
      <c r="C9026" s="28" t="n">
        <v>51321.32</v>
      </c>
      <c r="D9026" s="28" t="n">
        <v>1790</v>
      </c>
      <c r="E9026" s="28" t="s">
        <v>380</v>
      </c>
    </row>
    <row r="9027" customFormat="false" ht="15" hidden="false" customHeight="false" outlineLevel="0" collapsed="false">
      <c r="A9027" s="28" t="n">
        <v>236</v>
      </c>
      <c r="B9027" s="29" t="n">
        <v>46173</v>
      </c>
      <c r="C9027" s="28" t="n">
        <v>53043.01</v>
      </c>
      <c r="D9027" s="28" t="n">
        <v>1790</v>
      </c>
      <c r="E9027" s="28" t="s">
        <v>380</v>
      </c>
    </row>
    <row r="9028" customFormat="false" ht="15" hidden="false" customHeight="false" outlineLevel="0" collapsed="false">
      <c r="A9028" s="28" t="n">
        <v>236</v>
      </c>
      <c r="B9028" s="29" t="n">
        <v>46203</v>
      </c>
      <c r="C9028" s="28" t="n">
        <v>54543.02</v>
      </c>
      <c r="D9028" s="28" t="n">
        <v>1790</v>
      </c>
      <c r="E9028" s="28" t="s">
        <v>380</v>
      </c>
    </row>
    <row r="9029" customFormat="false" ht="15" hidden="false" customHeight="false" outlineLevel="0" collapsed="false">
      <c r="A9029" s="28" t="n">
        <v>236</v>
      </c>
      <c r="B9029" s="29" t="n">
        <v>46234</v>
      </c>
      <c r="C9029" s="28" t="n">
        <v>56247.72</v>
      </c>
      <c r="D9029" s="28" t="n">
        <v>1790</v>
      </c>
      <c r="E9029" s="28" t="s">
        <v>380</v>
      </c>
    </row>
    <row r="9030" customFormat="false" ht="15" hidden="false" customHeight="false" outlineLevel="0" collapsed="false">
      <c r="A9030" s="28" t="n">
        <v>236</v>
      </c>
      <c r="B9030" s="29" t="n">
        <v>46265</v>
      </c>
      <c r="C9030" s="28" t="n">
        <v>56254.81</v>
      </c>
      <c r="D9030" s="28" t="n">
        <v>469.16</v>
      </c>
      <c r="E9030" s="28" t="s">
        <v>381</v>
      </c>
    </row>
    <row r="9031" customFormat="false" ht="15" hidden="false" customHeight="false" outlineLevel="0" collapsed="false">
      <c r="A9031" s="28" t="n">
        <v>237</v>
      </c>
      <c r="B9031" s="29" t="n">
        <v>44957</v>
      </c>
      <c r="C9031" s="28" t="n">
        <v>8428.15</v>
      </c>
      <c r="D9031" s="28" t="n">
        <v>1700</v>
      </c>
      <c r="E9031" s="28" t="s">
        <v>380</v>
      </c>
    </row>
    <row r="9032" customFormat="false" ht="15" hidden="false" customHeight="false" outlineLevel="0" collapsed="false">
      <c r="A9032" s="28" t="n">
        <v>237</v>
      </c>
      <c r="B9032" s="29" t="n">
        <v>44985</v>
      </c>
      <c r="C9032" s="28" t="n">
        <v>9948.71</v>
      </c>
      <c r="D9032" s="28" t="n">
        <v>1700</v>
      </c>
      <c r="E9032" s="28" t="s">
        <v>380</v>
      </c>
    </row>
    <row r="9033" customFormat="false" ht="15" hidden="false" customHeight="false" outlineLevel="0" collapsed="false">
      <c r="A9033" s="28" t="n">
        <v>237</v>
      </c>
      <c r="B9033" s="29" t="n">
        <v>45016</v>
      </c>
      <c r="C9033" s="28" t="n">
        <v>11561.23</v>
      </c>
      <c r="D9033" s="28" t="n">
        <v>1700</v>
      </c>
      <c r="E9033" s="28" t="s">
        <v>380</v>
      </c>
    </row>
    <row r="9034" customFormat="false" ht="15" hidden="false" customHeight="false" outlineLevel="0" collapsed="false">
      <c r="A9034" s="28" t="n">
        <v>237</v>
      </c>
      <c r="B9034" s="29" t="n">
        <v>45046</v>
      </c>
      <c r="C9034" s="28" t="n">
        <v>12758.26</v>
      </c>
      <c r="D9034" s="28" t="n">
        <v>1700</v>
      </c>
      <c r="E9034" s="28" t="s">
        <v>380</v>
      </c>
    </row>
    <row r="9035" customFormat="false" ht="15" hidden="false" customHeight="false" outlineLevel="0" collapsed="false">
      <c r="A9035" s="28" t="n">
        <v>237</v>
      </c>
      <c r="B9035" s="29" t="n">
        <v>45077</v>
      </c>
      <c r="C9035" s="28" t="n">
        <v>14107.06</v>
      </c>
      <c r="D9035" s="28" t="n">
        <v>1700</v>
      </c>
      <c r="E9035" s="28" t="s">
        <v>380</v>
      </c>
    </row>
    <row r="9036" customFormat="false" ht="15" hidden="false" customHeight="false" outlineLevel="0" collapsed="false">
      <c r="A9036" s="28" t="n">
        <v>237</v>
      </c>
      <c r="B9036" s="29" t="n">
        <v>45107</v>
      </c>
      <c r="C9036" s="28" t="n">
        <v>15759.2</v>
      </c>
      <c r="D9036" s="28" t="n">
        <v>1700</v>
      </c>
      <c r="E9036" s="28" t="s">
        <v>380</v>
      </c>
    </row>
    <row r="9037" customFormat="false" ht="15" hidden="false" customHeight="false" outlineLevel="0" collapsed="false">
      <c r="A9037" s="28" t="n">
        <v>237</v>
      </c>
      <c r="B9037" s="29" t="n">
        <v>45138</v>
      </c>
      <c r="C9037" s="28" t="n">
        <v>17251.1</v>
      </c>
      <c r="D9037" s="28" t="n">
        <v>1700</v>
      </c>
      <c r="E9037" s="28" t="s">
        <v>380</v>
      </c>
    </row>
    <row r="9038" customFormat="false" ht="15" hidden="false" customHeight="false" outlineLevel="0" collapsed="false">
      <c r="A9038" s="28" t="n">
        <v>237</v>
      </c>
      <c r="B9038" s="29" t="n">
        <v>45169</v>
      </c>
      <c r="C9038" s="28" t="n">
        <v>18830.83</v>
      </c>
      <c r="D9038" s="28" t="n">
        <v>1700</v>
      </c>
      <c r="E9038" s="28" t="s">
        <v>380</v>
      </c>
    </row>
    <row r="9039" customFormat="false" ht="15" hidden="false" customHeight="false" outlineLevel="0" collapsed="false">
      <c r="A9039" s="28" t="n">
        <v>237</v>
      </c>
      <c r="B9039" s="29" t="n">
        <v>45199</v>
      </c>
      <c r="C9039" s="28" t="n">
        <v>20184.99</v>
      </c>
      <c r="D9039" s="28" t="n">
        <v>1700</v>
      </c>
      <c r="E9039" s="28" t="s">
        <v>380</v>
      </c>
    </row>
    <row r="9040" customFormat="false" ht="15" hidden="false" customHeight="false" outlineLevel="0" collapsed="false">
      <c r="A9040" s="28" t="n">
        <v>237</v>
      </c>
      <c r="B9040" s="29" t="n">
        <v>45230</v>
      </c>
      <c r="C9040" s="28" t="n">
        <v>21805.6</v>
      </c>
      <c r="D9040" s="28" t="n">
        <v>1700</v>
      </c>
      <c r="E9040" s="28" t="s">
        <v>380</v>
      </c>
    </row>
    <row r="9041" customFormat="false" ht="15" hidden="false" customHeight="false" outlineLevel="0" collapsed="false">
      <c r="A9041" s="28" t="n">
        <v>237</v>
      </c>
      <c r="B9041" s="29" t="n">
        <v>45260</v>
      </c>
      <c r="C9041" s="28" t="n">
        <v>23438.55</v>
      </c>
      <c r="D9041" s="28" t="n">
        <v>1700</v>
      </c>
      <c r="E9041" s="28" t="s">
        <v>380</v>
      </c>
    </row>
    <row r="9042" customFormat="false" ht="15" hidden="false" customHeight="false" outlineLevel="0" collapsed="false">
      <c r="A9042" s="28" t="n">
        <v>237</v>
      </c>
      <c r="B9042" s="29" t="n">
        <v>45291</v>
      </c>
      <c r="C9042" s="28" t="n">
        <v>25015.85</v>
      </c>
      <c r="D9042" s="28" t="n">
        <v>1700</v>
      </c>
      <c r="E9042" s="28" t="s">
        <v>380</v>
      </c>
    </row>
    <row r="9043" customFormat="false" ht="15" hidden="false" customHeight="false" outlineLevel="0" collapsed="false">
      <c r="A9043" s="28" t="n">
        <v>237</v>
      </c>
      <c r="B9043" s="29" t="n">
        <v>45322</v>
      </c>
      <c r="C9043" s="28" t="n">
        <v>26229.1</v>
      </c>
      <c r="D9043" s="28" t="n">
        <v>1700</v>
      </c>
      <c r="E9043" s="28" t="s">
        <v>380</v>
      </c>
    </row>
    <row r="9044" customFormat="false" ht="15" hidden="false" customHeight="false" outlineLevel="0" collapsed="false">
      <c r="A9044" s="28" t="n">
        <v>237</v>
      </c>
      <c r="B9044" s="29" t="n">
        <v>45351</v>
      </c>
      <c r="C9044" s="28" t="n">
        <v>27901.74</v>
      </c>
      <c r="D9044" s="28" t="n">
        <v>1700</v>
      </c>
      <c r="E9044" s="28" t="s">
        <v>380</v>
      </c>
    </row>
    <row r="9045" customFormat="false" ht="15" hidden="false" customHeight="false" outlineLevel="0" collapsed="false">
      <c r="A9045" s="28" t="n">
        <v>237</v>
      </c>
      <c r="B9045" s="29" t="n">
        <v>45382</v>
      </c>
      <c r="C9045" s="28" t="n">
        <v>29441.92</v>
      </c>
      <c r="D9045" s="28" t="n">
        <v>1700</v>
      </c>
      <c r="E9045" s="28" t="s">
        <v>380</v>
      </c>
    </row>
    <row r="9046" customFormat="false" ht="15" hidden="false" customHeight="false" outlineLevel="0" collapsed="false">
      <c r="A9046" s="28" t="n">
        <v>237</v>
      </c>
      <c r="B9046" s="29" t="n">
        <v>45412</v>
      </c>
      <c r="C9046" s="28" t="n">
        <v>29997.66</v>
      </c>
      <c r="D9046" s="28" t="n">
        <v>983.21</v>
      </c>
      <c r="E9046" s="28" t="s">
        <v>381</v>
      </c>
    </row>
    <row r="9047" customFormat="false" ht="15" hidden="false" customHeight="false" outlineLevel="0" collapsed="false">
      <c r="A9047" s="28" t="n">
        <v>237</v>
      </c>
      <c r="B9047" s="29" t="n">
        <v>45443</v>
      </c>
      <c r="C9047" s="28" t="n">
        <v>31558.1</v>
      </c>
      <c r="D9047" s="28" t="n">
        <v>1700</v>
      </c>
      <c r="E9047" s="28" t="s">
        <v>380</v>
      </c>
    </row>
    <row r="9048" customFormat="false" ht="15" hidden="false" customHeight="false" outlineLevel="0" collapsed="false">
      <c r="A9048" s="28" t="n">
        <v>237</v>
      </c>
      <c r="B9048" s="29" t="n">
        <v>45473</v>
      </c>
      <c r="C9048" s="28" t="n">
        <v>33186.12</v>
      </c>
      <c r="D9048" s="28" t="n">
        <v>1700</v>
      </c>
      <c r="E9048" s="28" t="s">
        <v>380</v>
      </c>
    </row>
    <row r="9049" customFormat="false" ht="15" hidden="false" customHeight="false" outlineLevel="0" collapsed="false">
      <c r="A9049" s="28" t="n">
        <v>237</v>
      </c>
      <c r="B9049" s="29" t="n">
        <v>45504</v>
      </c>
      <c r="C9049" s="28" t="n">
        <v>34734.38</v>
      </c>
      <c r="D9049" s="28" t="n">
        <v>1700</v>
      </c>
      <c r="E9049" s="28" t="s">
        <v>380</v>
      </c>
    </row>
    <row r="9050" customFormat="false" ht="15" hidden="false" customHeight="false" outlineLevel="0" collapsed="false">
      <c r="A9050" s="28" t="n">
        <v>237</v>
      </c>
      <c r="B9050" s="29" t="n">
        <v>45535</v>
      </c>
      <c r="C9050" s="28" t="n">
        <v>36257.65</v>
      </c>
      <c r="D9050" s="28" t="n">
        <v>1700</v>
      </c>
      <c r="E9050" s="28" t="s">
        <v>380</v>
      </c>
    </row>
    <row r="9051" customFormat="false" ht="15" hidden="false" customHeight="false" outlineLevel="0" collapsed="false">
      <c r="A9051" s="28" t="n">
        <v>237</v>
      </c>
      <c r="B9051" s="29" t="n">
        <v>45565</v>
      </c>
      <c r="C9051" s="28" t="n">
        <v>37769.42</v>
      </c>
      <c r="D9051" s="28" t="n">
        <v>1700</v>
      </c>
      <c r="E9051" s="28" t="s">
        <v>380</v>
      </c>
    </row>
    <row r="9052" customFormat="false" ht="15" hidden="false" customHeight="false" outlineLevel="0" collapsed="false">
      <c r="A9052" s="28" t="n">
        <v>237</v>
      </c>
      <c r="B9052" s="29" t="n">
        <v>45596</v>
      </c>
      <c r="C9052" s="28" t="n">
        <v>39089.15</v>
      </c>
      <c r="D9052" s="28" t="n">
        <v>1700</v>
      </c>
      <c r="E9052" s="28" t="s">
        <v>380</v>
      </c>
    </row>
    <row r="9053" customFormat="false" ht="15" hidden="false" customHeight="false" outlineLevel="0" collapsed="false">
      <c r="A9053" s="28" t="n">
        <v>237</v>
      </c>
      <c r="B9053" s="29" t="n">
        <v>45626</v>
      </c>
      <c r="C9053" s="28" t="n">
        <v>40346.92</v>
      </c>
      <c r="D9053" s="28" t="n">
        <v>1700</v>
      </c>
      <c r="E9053" s="28" t="s">
        <v>380</v>
      </c>
    </row>
    <row r="9054" customFormat="false" ht="15" hidden="false" customHeight="false" outlineLevel="0" collapsed="false">
      <c r="A9054" s="28" t="n">
        <v>237</v>
      </c>
      <c r="B9054" s="29" t="n">
        <v>45657</v>
      </c>
      <c r="C9054" s="28" t="n">
        <v>40689.05</v>
      </c>
      <c r="D9054" s="28" t="n">
        <v>778.17</v>
      </c>
      <c r="E9054" s="28" t="s">
        <v>381</v>
      </c>
    </row>
    <row r="9055" customFormat="false" ht="15" hidden="false" customHeight="false" outlineLevel="0" collapsed="false">
      <c r="A9055" s="28" t="n">
        <v>237</v>
      </c>
      <c r="B9055" s="29" t="n">
        <v>45688</v>
      </c>
      <c r="C9055" s="28" t="n">
        <v>41939.24</v>
      </c>
      <c r="D9055" s="28" t="n">
        <v>1700</v>
      </c>
      <c r="E9055" s="28" t="s">
        <v>380</v>
      </c>
    </row>
    <row r="9056" customFormat="false" ht="15" hidden="false" customHeight="false" outlineLevel="0" collapsed="false">
      <c r="A9056" s="28" t="n">
        <v>237</v>
      </c>
      <c r="B9056" s="29" t="n">
        <v>45716</v>
      </c>
      <c r="C9056" s="28" t="n">
        <v>43401.77</v>
      </c>
      <c r="D9056" s="28" t="n">
        <v>1700</v>
      </c>
      <c r="E9056" s="28" t="s">
        <v>380</v>
      </c>
    </row>
    <row r="9057" customFormat="false" ht="15" hidden="false" customHeight="false" outlineLevel="0" collapsed="false">
      <c r="A9057" s="28" t="n">
        <v>237</v>
      </c>
      <c r="B9057" s="29" t="n">
        <v>45747</v>
      </c>
      <c r="C9057" s="28" t="n">
        <v>44964.16</v>
      </c>
      <c r="D9057" s="28" t="n">
        <v>1700</v>
      </c>
      <c r="E9057" s="28" t="s">
        <v>380</v>
      </c>
    </row>
    <row r="9058" customFormat="false" ht="15" hidden="false" customHeight="false" outlineLevel="0" collapsed="false">
      <c r="A9058" s="28" t="n">
        <v>237</v>
      </c>
      <c r="B9058" s="29" t="n">
        <v>45777</v>
      </c>
      <c r="C9058" s="28" t="n">
        <v>46262.42</v>
      </c>
      <c r="D9058" s="28" t="n">
        <v>1700</v>
      </c>
      <c r="E9058" s="28" t="s">
        <v>380</v>
      </c>
    </row>
    <row r="9059" customFormat="false" ht="15" hidden="false" customHeight="false" outlineLevel="0" collapsed="false">
      <c r="A9059" s="28" t="n">
        <v>237</v>
      </c>
      <c r="B9059" s="29" t="n">
        <v>45808</v>
      </c>
      <c r="C9059" s="28" t="n">
        <v>47499.7</v>
      </c>
      <c r="D9059" s="28" t="n">
        <v>1700</v>
      </c>
      <c r="E9059" s="28" t="s">
        <v>380</v>
      </c>
    </row>
    <row r="9060" customFormat="false" ht="15" hidden="false" customHeight="false" outlineLevel="0" collapsed="false">
      <c r="A9060" s="28" t="n">
        <v>237</v>
      </c>
      <c r="B9060" s="29" t="n">
        <v>45838</v>
      </c>
      <c r="C9060" s="28" t="n">
        <v>48952.75</v>
      </c>
      <c r="D9060" s="28" t="n">
        <v>1700</v>
      </c>
      <c r="E9060" s="28" t="s">
        <v>380</v>
      </c>
    </row>
    <row r="9061" customFormat="false" ht="15" hidden="false" customHeight="false" outlineLevel="0" collapsed="false">
      <c r="A9061" s="28" t="n">
        <v>237</v>
      </c>
      <c r="B9061" s="29" t="n">
        <v>45869</v>
      </c>
      <c r="C9061" s="28" t="n">
        <v>50564.07</v>
      </c>
      <c r="D9061" s="28" t="n">
        <v>1700</v>
      </c>
      <c r="E9061" s="28" t="s">
        <v>380</v>
      </c>
    </row>
    <row r="9062" customFormat="false" ht="15" hidden="false" customHeight="false" outlineLevel="0" collapsed="false">
      <c r="A9062" s="28" t="n">
        <v>237</v>
      </c>
      <c r="B9062" s="29" t="n">
        <v>45900</v>
      </c>
      <c r="C9062" s="28" t="n">
        <v>51905.74</v>
      </c>
      <c r="D9062" s="28" t="n">
        <v>1700</v>
      </c>
      <c r="E9062" s="28" t="s">
        <v>380</v>
      </c>
    </row>
    <row r="9063" customFormat="false" ht="15" hidden="false" customHeight="false" outlineLevel="0" collapsed="false">
      <c r="A9063" s="28" t="n">
        <v>237</v>
      </c>
      <c r="B9063" s="29" t="n">
        <v>45930</v>
      </c>
      <c r="C9063" s="28" t="n">
        <v>53132.15</v>
      </c>
      <c r="D9063" s="28" t="n">
        <v>1700</v>
      </c>
      <c r="E9063" s="28" t="s">
        <v>380</v>
      </c>
    </row>
    <row r="9064" customFormat="false" ht="15" hidden="false" customHeight="false" outlineLevel="0" collapsed="false">
      <c r="A9064" s="28" t="n">
        <v>237</v>
      </c>
      <c r="B9064" s="29" t="n">
        <v>45961</v>
      </c>
      <c r="C9064" s="28" t="n">
        <v>54582.78</v>
      </c>
      <c r="D9064" s="28" t="n">
        <v>1700</v>
      </c>
      <c r="E9064" s="28" t="s">
        <v>380</v>
      </c>
    </row>
    <row r="9065" customFormat="false" ht="15" hidden="false" customHeight="false" outlineLevel="0" collapsed="false">
      <c r="A9065" s="28" t="n">
        <v>237</v>
      </c>
      <c r="B9065" s="29" t="n">
        <v>45991</v>
      </c>
      <c r="C9065" s="28" t="n">
        <v>56170.27</v>
      </c>
      <c r="D9065" s="28" t="n">
        <v>1700</v>
      </c>
      <c r="E9065" s="28" t="s">
        <v>380</v>
      </c>
    </row>
    <row r="9066" customFormat="false" ht="15" hidden="false" customHeight="false" outlineLevel="0" collapsed="false">
      <c r="A9066" s="28" t="n">
        <v>237</v>
      </c>
      <c r="B9066" s="29" t="n">
        <v>46022</v>
      </c>
      <c r="C9066" s="28" t="n">
        <v>57695.26</v>
      </c>
      <c r="D9066" s="28" t="n">
        <v>1700</v>
      </c>
      <c r="E9066" s="28" t="s">
        <v>380</v>
      </c>
    </row>
    <row r="9067" customFormat="false" ht="15" hidden="false" customHeight="false" outlineLevel="0" collapsed="false">
      <c r="A9067" s="28" t="n">
        <v>237</v>
      </c>
      <c r="B9067" s="29" t="n">
        <v>46053</v>
      </c>
      <c r="C9067" s="28" t="n">
        <v>59362.18</v>
      </c>
      <c r="D9067" s="28" t="n">
        <v>1700</v>
      </c>
      <c r="E9067" s="28" t="s">
        <v>380</v>
      </c>
    </row>
    <row r="9068" customFormat="false" ht="15" hidden="false" customHeight="false" outlineLevel="0" collapsed="false">
      <c r="A9068" s="28" t="n">
        <v>237</v>
      </c>
      <c r="B9068" s="29" t="n">
        <v>46081</v>
      </c>
      <c r="C9068" s="28" t="n">
        <v>60880.13</v>
      </c>
      <c r="D9068" s="28" t="n">
        <v>1700</v>
      </c>
      <c r="E9068" s="28" t="s">
        <v>380</v>
      </c>
    </row>
    <row r="9069" customFormat="false" ht="15" hidden="false" customHeight="false" outlineLevel="0" collapsed="false">
      <c r="A9069" s="28" t="n">
        <v>237</v>
      </c>
      <c r="B9069" s="29" t="n">
        <v>46112</v>
      </c>
      <c r="C9069" s="28" t="n">
        <v>61348.96</v>
      </c>
      <c r="D9069" s="28" t="n">
        <v>626.92</v>
      </c>
      <c r="E9069" s="28" t="s">
        <v>381</v>
      </c>
    </row>
    <row r="9070" customFormat="false" ht="15" hidden="false" customHeight="false" outlineLevel="0" collapsed="false">
      <c r="A9070" s="28" t="n">
        <v>237</v>
      </c>
      <c r="B9070" s="29" t="n">
        <v>46142</v>
      </c>
      <c r="C9070" s="28" t="n">
        <v>61455.66</v>
      </c>
      <c r="D9070" s="28" t="n">
        <v>584.89</v>
      </c>
      <c r="E9070" s="28" t="s">
        <v>381</v>
      </c>
    </row>
    <row r="9071" customFormat="false" ht="15" hidden="false" customHeight="false" outlineLevel="0" collapsed="false">
      <c r="A9071" s="28" t="n">
        <v>237</v>
      </c>
      <c r="B9071" s="29" t="n">
        <v>46173</v>
      </c>
      <c r="C9071" s="28" t="n">
        <v>62956.95</v>
      </c>
      <c r="D9071" s="28" t="n">
        <v>1700</v>
      </c>
      <c r="E9071" s="28" t="s">
        <v>380</v>
      </c>
    </row>
    <row r="9072" customFormat="false" ht="15" hidden="false" customHeight="false" outlineLevel="0" collapsed="false">
      <c r="A9072" s="28" t="n">
        <v>237</v>
      </c>
      <c r="B9072" s="29" t="n">
        <v>46203</v>
      </c>
      <c r="C9072" s="28" t="n">
        <v>64483.76</v>
      </c>
      <c r="D9072" s="28" t="n">
        <v>1700</v>
      </c>
      <c r="E9072" s="28" t="s">
        <v>380</v>
      </c>
    </row>
    <row r="9073" customFormat="false" ht="15" hidden="false" customHeight="false" outlineLevel="0" collapsed="false">
      <c r="A9073" s="28" t="n">
        <v>237</v>
      </c>
      <c r="B9073" s="29" t="n">
        <v>46234</v>
      </c>
      <c r="C9073" s="28" t="n">
        <v>65887.91</v>
      </c>
      <c r="D9073" s="28" t="n">
        <v>1700</v>
      </c>
      <c r="E9073" s="28" t="s">
        <v>380</v>
      </c>
    </row>
    <row r="9074" customFormat="false" ht="15" hidden="false" customHeight="false" outlineLevel="0" collapsed="false">
      <c r="A9074" s="28" t="n">
        <v>237</v>
      </c>
      <c r="B9074" s="29" t="n">
        <v>46265</v>
      </c>
      <c r="C9074" s="28" t="n">
        <v>67293.59</v>
      </c>
      <c r="D9074" s="28" t="n">
        <v>1700</v>
      </c>
      <c r="E9074" s="28" t="s">
        <v>380</v>
      </c>
    </row>
    <row r="9075" customFormat="false" ht="15" hidden="false" customHeight="false" outlineLevel="0" collapsed="false">
      <c r="A9075" s="28" t="n">
        <v>238</v>
      </c>
      <c r="B9075" s="29" t="n">
        <v>44957</v>
      </c>
      <c r="C9075" s="28" t="n">
        <v>15060.03</v>
      </c>
      <c r="D9075" s="28" t="n">
        <v>1850</v>
      </c>
      <c r="E9075" s="28" t="s">
        <v>380</v>
      </c>
    </row>
    <row r="9076" customFormat="false" ht="15" hidden="false" customHeight="false" outlineLevel="0" collapsed="false">
      <c r="A9076" s="28" t="n">
        <v>238</v>
      </c>
      <c r="B9076" s="29" t="n">
        <v>44985</v>
      </c>
      <c r="C9076" s="28" t="n">
        <v>16448.12</v>
      </c>
      <c r="D9076" s="28" t="n">
        <v>1850</v>
      </c>
      <c r="E9076" s="28" t="s">
        <v>380</v>
      </c>
    </row>
    <row r="9077" customFormat="false" ht="15" hidden="false" customHeight="false" outlineLevel="0" collapsed="false">
      <c r="A9077" s="28" t="n">
        <v>238</v>
      </c>
      <c r="B9077" s="29" t="n">
        <v>45016</v>
      </c>
      <c r="C9077" s="28" t="n">
        <v>16256.23</v>
      </c>
      <c r="D9077" s="28" t="n">
        <v>0</v>
      </c>
      <c r="E9077" s="28" t="s">
        <v>379</v>
      </c>
    </row>
    <row r="9078" customFormat="false" ht="15" hidden="false" customHeight="false" outlineLevel="0" collapsed="false">
      <c r="A9078" s="28" t="n">
        <v>238</v>
      </c>
      <c r="B9078" s="29" t="n">
        <v>45046</v>
      </c>
      <c r="C9078" s="28" t="n">
        <v>16226.08</v>
      </c>
      <c r="D9078" s="28" t="n">
        <v>460.86</v>
      </c>
      <c r="E9078" s="28" t="s">
        <v>381</v>
      </c>
    </row>
    <row r="9079" customFormat="false" ht="15" hidden="false" customHeight="false" outlineLevel="0" collapsed="false">
      <c r="A9079" s="28" t="n">
        <v>238</v>
      </c>
      <c r="B9079" s="29" t="n">
        <v>45077</v>
      </c>
      <c r="C9079" s="28" t="n">
        <v>16663.46</v>
      </c>
      <c r="D9079" s="28" t="n">
        <v>575.89</v>
      </c>
      <c r="E9079" s="28" t="s">
        <v>381</v>
      </c>
    </row>
    <row r="9080" customFormat="false" ht="15" hidden="false" customHeight="false" outlineLevel="0" collapsed="false">
      <c r="A9080" s="28" t="n">
        <v>238</v>
      </c>
      <c r="B9080" s="29" t="n">
        <v>45107</v>
      </c>
      <c r="C9080" s="28" t="n">
        <v>18425.99</v>
      </c>
      <c r="D9080" s="28" t="n">
        <v>1850</v>
      </c>
      <c r="E9080" s="28" t="s">
        <v>380</v>
      </c>
    </row>
    <row r="9081" customFormat="false" ht="15" hidden="false" customHeight="false" outlineLevel="0" collapsed="false">
      <c r="A9081" s="28" t="n">
        <v>238</v>
      </c>
      <c r="B9081" s="29" t="n">
        <v>45138</v>
      </c>
      <c r="C9081" s="28" t="n">
        <v>19864.82</v>
      </c>
      <c r="D9081" s="28" t="n">
        <v>1850</v>
      </c>
      <c r="E9081" s="28" t="s">
        <v>380</v>
      </c>
    </row>
    <row r="9082" customFormat="false" ht="15" hidden="false" customHeight="false" outlineLevel="0" collapsed="false">
      <c r="A9082" s="28" t="n">
        <v>238</v>
      </c>
      <c r="B9082" s="29" t="n">
        <v>45169</v>
      </c>
      <c r="C9082" s="28" t="n">
        <v>19507.38</v>
      </c>
      <c r="D9082" s="28" t="n">
        <v>0</v>
      </c>
      <c r="E9082" s="28" t="s">
        <v>379</v>
      </c>
    </row>
    <row r="9083" customFormat="false" ht="15" hidden="false" customHeight="false" outlineLevel="0" collapsed="false">
      <c r="A9083" s="28" t="n">
        <v>238</v>
      </c>
      <c r="B9083" s="29" t="n">
        <v>45199</v>
      </c>
      <c r="C9083" s="28" t="n">
        <v>21256.96</v>
      </c>
      <c r="D9083" s="28" t="n">
        <v>1850</v>
      </c>
      <c r="E9083" s="28" t="s">
        <v>380</v>
      </c>
    </row>
    <row r="9084" customFormat="false" ht="15" hidden="false" customHeight="false" outlineLevel="0" collapsed="false">
      <c r="A9084" s="28" t="n">
        <v>238</v>
      </c>
      <c r="B9084" s="29" t="n">
        <v>45230</v>
      </c>
      <c r="C9084" s="28" t="n">
        <v>22859.17</v>
      </c>
      <c r="D9084" s="28" t="n">
        <v>1850</v>
      </c>
      <c r="E9084" s="28" t="s">
        <v>380</v>
      </c>
    </row>
    <row r="9085" customFormat="false" ht="15" hidden="false" customHeight="false" outlineLevel="0" collapsed="false">
      <c r="A9085" s="28" t="n">
        <v>238</v>
      </c>
      <c r="B9085" s="29" t="n">
        <v>45260</v>
      </c>
      <c r="C9085" s="28" t="n">
        <v>24317.97</v>
      </c>
      <c r="D9085" s="28" t="n">
        <v>1850</v>
      </c>
      <c r="E9085" s="28" t="s">
        <v>380</v>
      </c>
    </row>
    <row r="9086" customFormat="false" ht="15" hidden="false" customHeight="false" outlineLevel="0" collapsed="false">
      <c r="A9086" s="28" t="n">
        <v>238</v>
      </c>
      <c r="B9086" s="29" t="n">
        <v>45291</v>
      </c>
      <c r="C9086" s="28" t="n">
        <v>24679.56</v>
      </c>
      <c r="D9086" s="28" t="n">
        <v>434.63</v>
      </c>
      <c r="E9086" s="28" t="s">
        <v>381</v>
      </c>
    </row>
    <row r="9087" customFormat="false" ht="15" hidden="false" customHeight="false" outlineLevel="0" collapsed="false">
      <c r="A9087" s="28" t="n">
        <v>238</v>
      </c>
      <c r="B9087" s="29" t="n">
        <v>45322</v>
      </c>
      <c r="C9087" s="28" t="n">
        <v>25726.59</v>
      </c>
      <c r="D9087" s="28" t="n">
        <v>1169.71</v>
      </c>
      <c r="E9087" s="28" t="s">
        <v>381</v>
      </c>
    </row>
    <row r="9088" customFormat="false" ht="15" hidden="false" customHeight="false" outlineLevel="0" collapsed="false">
      <c r="A9088" s="28" t="n">
        <v>238</v>
      </c>
      <c r="B9088" s="29" t="n">
        <v>45351</v>
      </c>
      <c r="C9088" s="28" t="n">
        <v>26672.75</v>
      </c>
      <c r="D9088" s="28" t="n">
        <v>1007.01</v>
      </c>
      <c r="E9088" s="28" t="s">
        <v>381</v>
      </c>
    </row>
    <row r="9089" customFormat="false" ht="15" hidden="false" customHeight="false" outlineLevel="0" collapsed="false">
      <c r="A9089" s="28" t="n">
        <v>238</v>
      </c>
      <c r="B9089" s="29" t="n">
        <v>45382</v>
      </c>
      <c r="C9089" s="28" t="n">
        <v>26480.37</v>
      </c>
      <c r="D9089" s="28" t="n">
        <v>0</v>
      </c>
      <c r="E9089" s="28" t="s">
        <v>379</v>
      </c>
    </row>
    <row r="9090" customFormat="false" ht="15" hidden="false" customHeight="false" outlineLevel="0" collapsed="false">
      <c r="A9090" s="28" t="n">
        <v>238</v>
      </c>
      <c r="B9090" s="29" t="n">
        <v>45412</v>
      </c>
      <c r="C9090" s="28" t="n">
        <v>27943.64</v>
      </c>
      <c r="D9090" s="28" t="n">
        <v>1850</v>
      </c>
      <c r="E9090" s="28" t="s">
        <v>380</v>
      </c>
    </row>
    <row r="9091" customFormat="false" ht="15" hidden="false" customHeight="false" outlineLevel="0" collapsed="false">
      <c r="A9091" s="28" t="n">
        <v>238</v>
      </c>
      <c r="B9091" s="29" t="n">
        <v>45443</v>
      </c>
      <c r="C9091" s="28" t="n">
        <v>29537.25</v>
      </c>
      <c r="D9091" s="28" t="n">
        <v>1850</v>
      </c>
      <c r="E9091" s="28" t="s">
        <v>380</v>
      </c>
    </row>
    <row r="9092" customFormat="false" ht="15" hidden="false" customHeight="false" outlineLevel="0" collapsed="false">
      <c r="A9092" s="28" t="n">
        <v>238</v>
      </c>
      <c r="B9092" s="29" t="n">
        <v>45473</v>
      </c>
      <c r="C9092" s="28" t="n">
        <v>30339.88</v>
      </c>
      <c r="D9092" s="28" t="n">
        <v>1247.76</v>
      </c>
      <c r="E9092" s="28" t="s">
        <v>381</v>
      </c>
    </row>
    <row r="9093" customFormat="false" ht="15" hidden="false" customHeight="false" outlineLevel="0" collapsed="false">
      <c r="A9093" s="28" t="n">
        <v>238</v>
      </c>
      <c r="B9093" s="29" t="n">
        <v>45504</v>
      </c>
      <c r="C9093" s="28" t="n">
        <v>31779.52</v>
      </c>
      <c r="D9093" s="28" t="n">
        <v>1850</v>
      </c>
      <c r="E9093" s="28" t="s">
        <v>380</v>
      </c>
    </row>
    <row r="9094" customFormat="false" ht="15" hidden="false" customHeight="false" outlineLevel="0" collapsed="false">
      <c r="A9094" s="28" t="n">
        <v>238</v>
      </c>
      <c r="B9094" s="29" t="n">
        <v>45535</v>
      </c>
      <c r="C9094" s="28" t="n">
        <v>33255.82</v>
      </c>
      <c r="D9094" s="28" t="n">
        <v>1850</v>
      </c>
      <c r="E9094" s="28" t="s">
        <v>380</v>
      </c>
    </row>
    <row r="9095" customFormat="false" ht="15" hidden="false" customHeight="false" outlineLevel="0" collapsed="false">
      <c r="A9095" s="28" t="n">
        <v>238</v>
      </c>
      <c r="B9095" s="29" t="n">
        <v>45565</v>
      </c>
      <c r="C9095" s="28" t="n">
        <v>33237.17</v>
      </c>
      <c r="D9095" s="28" t="n">
        <v>0</v>
      </c>
      <c r="E9095" s="28" t="s">
        <v>379</v>
      </c>
    </row>
    <row r="9096" customFormat="false" ht="15" hidden="false" customHeight="false" outlineLevel="0" collapsed="false">
      <c r="A9096" s="28" t="n">
        <v>238</v>
      </c>
      <c r="B9096" s="29" t="n">
        <v>45596</v>
      </c>
      <c r="C9096" s="28" t="n">
        <v>33606.73</v>
      </c>
      <c r="D9096" s="28" t="n">
        <v>732.23</v>
      </c>
      <c r="E9096" s="28" t="s">
        <v>381</v>
      </c>
    </row>
    <row r="9097" customFormat="false" ht="15" hidden="false" customHeight="false" outlineLevel="0" collapsed="false">
      <c r="A9097" s="28" t="n">
        <v>238</v>
      </c>
      <c r="B9097" s="29" t="n">
        <v>45626</v>
      </c>
      <c r="C9097" s="28" t="n">
        <v>35124.82</v>
      </c>
      <c r="D9097" s="28" t="n">
        <v>1850</v>
      </c>
      <c r="E9097" s="28" t="s">
        <v>380</v>
      </c>
    </row>
    <row r="9098" customFormat="false" ht="15" hidden="false" customHeight="false" outlineLevel="0" collapsed="false">
      <c r="A9098" s="28" t="n">
        <v>238</v>
      </c>
      <c r="B9098" s="29" t="n">
        <v>45657</v>
      </c>
      <c r="C9098" s="28" t="n">
        <v>36576.81</v>
      </c>
      <c r="D9098" s="28" t="n">
        <v>1850</v>
      </c>
      <c r="E9098" s="28" t="s">
        <v>380</v>
      </c>
    </row>
    <row r="9099" customFormat="false" ht="15" hidden="false" customHeight="false" outlineLevel="0" collapsed="false">
      <c r="A9099" s="28" t="n">
        <v>238</v>
      </c>
      <c r="B9099" s="29" t="n">
        <v>45688</v>
      </c>
      <c r="C9099" s="28" t="n">
        <v>36982.77</v>
      </c>
      <c r="D9099" s="28" t="n">
        <v>545.37</v>
      </c>
      <c r="E9099" s="28" t="s">
        <v>381</v>
      </c>
    </row>
    <row r="9100" customFormat="false" ht="15" hidden="false" customHeight="false" outlineLevel="0" collapsed="false">
      <c r="A9100" s="28" t="n">
        <v>238</v>
      </c>
      <c r="B9100" s="29" t="n">
        <v>45716</v>
      </c>
      <c r="C9100" s="28" t="n">
        <v>38684.56</v>
      </c>
      <c r="D9100" s="28" t="n">
        <v>1850</v>
      </c>
      <c r="E9100" s="28" t="s">
        <v>380</v>
      </c>
    </row>
    <row r="9101" customFormat="false" ht="15" hidden="false" customHeight="false" outlineLevel="0" collapsed="false">
      <c r="A9101" s="28" t="n">
        <v>238</v>
      </c>
      <c r="B9101" s="29" t="n">
        <v>45747</v>
      </c>
      <c r="C9101" s="28" t="n">
        <v>40077.4</v>
      </c>
      <c r="D9101" s="28" t="n">
        <v>1850</v>
      </c>
      <c r="E9101" s="28" t="s">
        <v>380</v>
      </c>
    </row>
    <row r="9102" customFormat="false" ht="15" hidden="false" customHeight="false" outlineLevel="0" collapsed="false">
      <c r="A9102" s="28" t="n">
        <v>238</v>
      </c>
      <c r="B9102" s="29" t="n">
        <v>45777</v>
      </c>
      <c r="C9102" s="28" t="n">
        <v>41614.7</v>
      </c>
      <c r="D9102" s="28" t="n">
        <v>1850</v>
      </c>
      <c r="E9102" s="28" t="s">
        <v>380</v>
      </c>
    </row>
    <row r="9103" customFormat="false" ht="15" hidden="false" customHeight="false" outlineLevel="0" collapsed="false">
      <c r="A9103" s="28" t="n">
        <v>238</v>
      </c>
      <c r="B9103" s="29" t="n">
        <v>45808</v>
      </c>
      <c r="C9103" s="28" t="n">
        <v>43138.23</v>
      </c>
      <c r="D9103" s="28" t="n">
        <v>1850</v>
      </c>
      <c r="E9103" s="28" t="s">
        <v>380</v>
      </c>
    </row>
    <row r="9104" customFormat="false" ht="15" hidden="false" customHeight="false" outlineLevel="0" collapsed="false">
      <c r="A9104" s="28" t="n">
        <v>238</v>
      </c>
      <c r="B9104" s="29" t="n">
        <v>45838</v>
      </c>
      <c r="C9104" s="28" t="n">
        <v>44901.48</v>
      </c>
      <c r="D9104" s="28" t="n">
        <v>1850</v>
      </c>
      <c r="E9104" s="28" t="s">
        <v>380</v>
      </c>
    </row>
    <row r="9105" customFormat="false" ht="15" hidden="false" customHeight="false" outlineLevel="0" collapsed="false">
      <c r="A9105" s="28" t="n">
        <v>238</v>
      </c>
      <c r="B9105" s="29" t="n">
        <v>45869</v>
      </c>
      <c r="C9105" s="28" t="n">
        <v>46239.06</v>
      </c>
      <c r="D9105" s="28" t="n">
        <v>1850</v>
      </c>
      <c r="E9105" s="28" t="s">
        <v>380</v>
      </c>
    </row>
    <row r="9106" customFormat="false" ht="15" hidden="false" customHeight="false" outlineLevel="0" collapsed="false">
      <c r="A9106" s="28" t="n">
        <v>238</v>
      </c>
      <c r="B9106" s="29" t="n">
        <v>45900</v>
      </c>
      <c r="C9106" s="28" t="n">
        <v>48057.77</v>
      </c>
      <c r="D9106" s="28" t="n">
        <v>1850</v>
      </c>
      <c r="E9106" s="28" t="s">
        <v>380</v>
      </c>
    </row>
    <row r="9107" customFormat="false" ht="15" hidden="false" customHeight="false" outlineLevel="0" collapsed="false">
      <c r="A9107" s="28" t="n">
        <v>238</v>
      </c>
      <c r="B9107" s="29" t="n">
        <v>45930</v>
      </c>
      <c r="C9107" s="28" t="n">
        <v>49816.11</v>
      </c>
      <c r="D9107" s="28" t="n">
        <v>1850</v>
      </c>
      <c r="E9107" s="28" t="s">
        <v>380</v>
      </c>
    </row>
    <row r="9108" customFormat="false" ht="15" hidden="false" customHeight="false" outlineLevel="0" collapsed="false">
      <c r="A9108" s="28" t="n">
        <v>238</v>
      </c>
      <c r="B9108" s="29" t="n">
        <v>45961</v>
      </c>
      <c r="C9108" s="28" t="n">
        <v>50196.06</v>
      </c>
      <c r="D9108" s="28" t="n">
        <v>778.33</v>
      </c>
      <c r="E9108" s="28" t="s">
        <v>381</v>
      </c>
    </row>
    <row r="9109" customFormat="false" ht="15" hidden="false" customHeight="false" outlineLevel="0" collapsed="false">
      <c r="A9109" s="28" t="n">
        <v>238</v>
      </c>
      <c r="B9109" s="29" t="n">
        <v>45991</v>
      </c>
      <c r="C9109" s="28" t="n">
        <v>51958.81</v>
      </c>
      <c r="D9109" s="28" t="n">
        <v>1850</v>
      </c>
      <c r="E9109" s="28" t="s">
        <v>380</v>
      </c>
    </row>
    <row r="9110" customFormat="false" ht="15" hidden="false" customHeight="false" outlineLevel="0" collapsed="false">
      <c r="A9110" s="28" t="n">
        <v>238</v>
      </c>
      <c r="B9110" s="29" t="n">
        <v>46022</v>
      </c>
      <c r="C9110" s="28" t="n">
        <v>53338.63</v>
      </c>
      <c r="D9110" s="28" t="n">
        <v>1850</v>
      </c>
      <c r="E9110" s="28" t="s">
        <v>380</v>
      </c>
    </row>
    <row r="9111" customFormat="false" ht="15" hidden="false" customHeight="false" outlineLevel="0" collapsed="false">
      <c r="A9111" s="28" t="n">
        <v>238</v>
      </c>
      <c r="B9111" s="29" t="n">
        <v>46053</v>
      </c>
      <c r="C9111" s="28" t="n">
        <v>54698.84</v>
      </c>
      <c r="D9111" s="28" t="n">
        <v>1850</v>
      </c>
      <c r="E9111" s="28" t="s">
        <v>380</v>
      </c>
    </row>
    <row r="9112" customFormat="false" ht="15" hidden="false" customHeight="false" outlineLevel="0" collapsed="false">
      <c r="A9112" s="28" t="n">
        <v>238</v>
      </c>
      <c r="B9112" s="29" t="n">
        <v>46081</v>
      </c>
      <c r="C9112" s="28" t="n">
        <v>56246.16</v>
      </c>
      <c r="D9112" s="28" t="n">
        <v>1850</v>
      </c>
      <c r="E9112" s="28" t="s">
        <v>380</v>
      </c>
    </row>
    <row r="9113" customFormat="false" ht="15" hidden="false" customHeight="false" outlineLevel="0" collapsed="false">
      <c r="A9113" s="28" t="n">
        <v>238</v>
      </c>
      <c r="B9113" s="29" t="n">
        <v>46112</v>
      </c>
      <c r="C9113" s="28" t="n">
        <v>58037.09</v>
      </c>
      <c r="D9113" s="28" t="n">
        <v>1850</v>
      </c>
      <c r="E9113" s="28" t="s">
        <v>380</v>
      </c>
    </row>
    <row r="9114" customFormat="false" ht="15" hidden="false" customHeight="false" outlineLevel="0" collapsed="false">
      <c r="A9114" s="28" t="n">
        <v>238</v>
      </c>
      <c r="B9114" s="29" t="n">
        <v>46142</v>
      </c>
      <c r="C9114" s="28" t="n">
        <v>59765.93</v>
      </c>
      <c r="D9114" s="28" t="n">
        <v>1850</v>
      </c>
      <c r="E9114" s="28" t="s">
        <v>380</v>
      </c>
    </row>
    <row r="9115" customFormat="false" ht="15" hidden="false" customHeight="false" outlineLevel="0" collapsed="false">
      <c r="A9115" s="28" t="n">
        <v>238</v>
      </c>
      <c r="B9115" s="29" t="n">
        <v>46173</v>
      </c>
      <c r="C9115" s="28" t="n">
        <v>61409.4</v>
      </c>
      <c r="D9115" s="28" t="n">
        <v>1850</v>
      </c>
      <c r="E9115" s="28" t="s">
        <v>380</v>
      </c>
    </row>
    <row r="9116" customFormat="false" ht="15" hidden="false" customHeight="false" outlineLevel="0" collapsed="false">
      <c r="A9116" s="28" t="n">
        <v>238</v>
      </c>
      <c r="B9116" s="29" t="n">
        <v>46203</v>
      </c>
      <c r="C9116" s="28" t="n">
        <v>63235.2</v>
      </c>
      <c r="D9116" s="28" t="n">
        <v>1850</v>
      </c>
      <c r="E9116" s="28" t="s">
        <v>380</v>
      </c>
    </row>
    <row r="9117" customFormat="false" ht="15" hidden="false" customHeight="false" outlineLevel="0" collapsed="false">
      <c r="A9117" s="28" t="n">
        <v>238</v>
      </c>
      <c r="B9117" s="29" t="n">
        <v>46234</v>
      </c>
      <c r="C9117" s="28" t="n">
        <v>65051.9</v>
      </c>
      <c r="D9117" s="28" t="n">
        <v>1850</v>
      </c>
      <c r="E9117" s="28" t="s">
        <v>380</v>
      </c>
    </row>
    <row r="9118" customFormat="false" ht="15" hidden="false" customHeight="false" outlineLevel="0" collapsed="false">
      <c r="A9118" s="28" t="n">
        <v>238</v>
      </c>
      <c r="B9118" s="29" t="n">
        <v>46265</v>
      </c>
      <c r="C9118" s="28" t="n">
        <v>66549.95</v>
      </c>
      <c r="D9118" s="28" t="n">
        <v>1850</v>
      </c>
      <c r="E9118" s="28" t="s">
        <v>380</v>
      </c>
    </row>
    <row r="9119" customFormat="false" ht="15" hidden="false" customHeight="false" outlineLevel="0" collapsed="false">
      <c r="A9119" s="28" t="n">
        <v>239</v>
      </c>
      <c r="B9119" s="29" t="n">
        <v>44957</v>
      </c>
      <c r="C9119" s="28" t="n">
        <v>5021.03</v>
      </c>
      <c r="D9119" s="28" t="n">
        <v>1610</v>
      </c>
      <c r="E9119" s="28" t="s">
        <v>380</v>
      </c>
    </row>
    <row r="9120" customFormat="false" ht="15" hidden="false" customHeight="false" outlineLevel="0" collapsed="false">
      <c r="A9120" s="28" t="n">
        <v>239</v>
      </c>
      <c r="B9120" s="29" t="n">
        <v>44985</v>
      </c>
      <c r="C9120" s="28" t="n">
        <v>6401.2</v>
      </c>
      <c r="D9120" s="28" t="n">
        <v>1610</v>
      </c>
      <c r="E9120" s="28" t="s">
        <v>380</v>
      </c>
    </row>
    <row r="9121" customFormat="false" ht="15" hidden="false" customHeight="false" outlineLevel="0" collapsed="false">
      <c r="A9121" s="28" t="n">
        <v>239</v>
      </c>
      <c r="B9121" s="29" t="n">
        <v>45016</v>
      </c>
      <c r="C9121" s="28" t="n">
        <v>7851.47</v>
      </c>
      <c r="D9121" s="28" t="n">
        <v>1610</v>
      </c>
      <c r="E9121" s="28" t="s">
        <v>380</v>
      </c>
    </row>
    <row r="9122" customFormat="false" ht="15" hidden="false" customHeight="false" outlineLevel="0" collapsed="false">
      <c r="A9122" s="28" t="n">
        <v>239</v>
      </c>
      <c r="B9122" s="29" t="n">
        <v>45046</v>
      </c>
      <c r="C9122" s="28" t="n">
        <v>9195.08</v>
      </c>
      <c r="D9122" s="28" t="n">
        <v>1610</v>
      </c>
      <c r="E9122" s="28" t="s">
        <v>380</v>
      </c>
    </row>
    <row r="9123" customFormat="false" ht="15" hidden="false" customHeight="false" outlineLevel="0" collapsed="false">
      <c r="A9123" s="28" t="n">
        <v>239</v>
      </c>
      <c r="B9123" s="29" t="n">
        <v>45077</v>
      </c>
      <c r="C9123" s="28" t="n">
        <v>10725.05</v>
      </c>
      <c r="D9123" s="28" t="n">
        <v>1610</v>
      </c>
      <c r="E9123" s="28" t="s">
        <v>380</v>
      </c>
    </row>
    <row r="9124" customFormat="false" ht="15" hidden="false" customHeight="false" outlineLevel="0" collapsed="false">
      <c r="A9124" s="28" t="n">
        <v>239</v>
      </c>
      <c r="B9124" s="29" t="n">
        <v>45107</v>
      </c>
      <c r="C9124" s="28" t="n">
        <v>11869.47</v>
      </c>
      <c r="D9124" s="28" t="n">
        <v>1610</v>
      </c>
      <c r="E9124" s="28" t="s">
        <v>380</v>
      </c>
    </row>
    <row r="9125" customFormat="false" ht="15" hidden="false" customHeight="false" outlineLevel="0" collapsed="false">
      <c r="A9125" s="28" t="n">
        <v>239</v>
      </c>
      <c r="B9125" s="29" t="n">
        <v>45138</v>
      </c>
      <c r="C9125" s="28" t="n">
        <v>13362.91</v>
      </c>
      <c r="D9125" s="28" t="n">
        <v>1610</v>
      </c>
      <c r="E9125" s="28" t="s">
        <v>380</v>
      </c>
    </row>
    <row r="9126" customFormat="false" ht="15" hidden="false" customHeight="false" outlineLevel="0" collapsed="false">
      <c r="A9126" s="28" t="n">
        <v>239</v>
      </c>
      <c r="B9126" s="29" t="n">
        <v>45169</v>
      </c>
      <c r="C9126" s="28" t="n">
        <v>14769.49</v>
      </c>
      <c r="D9126" s="28" t="n">
        <v>1610</v>
      </c>
      <c r="E9126" s="28" t="s">
        <v>380</v>
      </c>
    </row>
    <row r="9127" customFormat="false" ht="15" hidden="false" customHeight="false" outlineLevel="0" collapsed="false">
      <c r="A9127" s="28" t="n">
        <v>239</v>
      </c>
      <c r="B9127" s="29" t="n">
        <v>45199</v>
      </c>
      <c r="C9127" s="28" t="n">
        <v>16290.71</v>
      </c>
      <c r="D9127" s="28" t="n">
        <v>1610</v>
      </c>
      <c r="E9127" s="28" t="s">
        <v>380</v>
      </c>
    </row>
    <row r="9128" customFormat="false" ht="15" hidden="false" customHeight="false" outlineLevel="0" collapsed="false">
      <c r="A9128" s="28" t="n">
        <v>239</v>
      </c>
      <c r="B9128" s="29" t="n">
        <v>45230</v>
      </c>
      <c r="C9128" s="28" t="n">
        <v>17717.87</v>
      </c>
      <c r="D9128" s="28" t="n">
        <v>1610</v>
      </c>
      <c r="E9128" s="28" t="s">
        <v>380</v>
      </c>
    </row>
    <row r="9129" customFormat="false" ht="15" hidden="false" customHeight="false" outlineLevel="0" collapsed="false">
      <c r="A9129" s="28" t="n">
        <v>239</v>
      </c>
      <c r="B9129" s="29" t="n">
        <v>45260</v>
      </c>
      <c r="C9129" s="28" t="n">
        <v>18858.33</v>
      </c>
      <c r="D9129" s="28" t="n">
        <v>1610</v>
      </c>
      <c r="E9129" s="28" t="s">
        <v>380</v>
      </c>
    </row>
    <row r="9130" customFormat="false" ht="15" hidden="false" customHeight="false" outlineLevel="0" collapsed="false">
      <c r="A9130" s="28" t="n">
        <v>239</v>
      </c>
      <c r="B9130" s="29" t="n">
        <v>45291</v>
      </c>
      <c r="C9130" s="28" t="n">
        <v>20055.04</v>
      </c>
      <c r="D9130" s="28" t="n">
        <v>1610</v>
      </c>
      <c r="E9130" s="28" t="s">
        <v>380</v>
      </c>
    </row>
    <row r="9131" customFormat="false" ht="15" hidden="false" customHeight="false" outlineLevel="0" collapsed="false">
      <c r="A9131" s="28" t="n">
        <v>239</v>
      </c>
      <c r="B9131" s="29" t="n">
        <v>45322</v>
      </c>
      <c r="C9131" s="28" t="n">
        <v>21211.85</v>
      </c>
      <c r="D9131" s="28" t="n">
        <v>1610</v>
      </c>
      <c r="E9131" s="28" t="s">
        <v>380</v>
      </c>
    </row>
    <row r="9132" customFormat="false" ht="15" hidden="false" customHeight="false" outlineLevel="0" collapsed="false">
      <c r="A9132" s="28" t="n">
        <v>239</v>
      </c>
      <c r="B9132" s="29" t="n">
        <v>45351</v>
      </c>
      <c r="C9132" s="28" t="n">
        <v>22660.44</v>
      </c>
      <c r="D9132" s="28" t="n">
        <v>1610</v>
      </c>
      <c r="E9132" s="28" t="s">
        <v>380</v>
      </c>
    </row>
    <row r="9133" customFormat="false" ht="15" hidden="false" customHeight="false" outlineLevel="0" collapsed="false">
      <c r="A9133" s="28" t="n">
        <v>239</v>
      </c>
      <c r="B9133" s="29" t="n">
        <v>45382</v>
      </c>
      <c r="C9133" s="28" t="n">
        <v>23915.51</v>
      </c>
      <c r="D9133" s="28" t="n">
        <v>1610</v>
      </c>
      <c r="E9133" s="28" t="s">
        <v>380</v>
      </c>
    </row>
    <row r="9134" customFormat="false" ht="15" hidden="false" customHeight="false" outlineLevel="0" collapsed="false">
      <c r="A9134" s="28" t="n">
        <v>239</v>
      </c>
      <c r="B9134" s="29" t="n">
        <v>45412</v>
      </c>
      <c r="C9134" s="28" t="n">
        <v>25300.65</v>
      </c>
      <c r="D9134" s="28" t="n">
        <v>1610</v>
      </c>
      <c r="E9134" s="28" t="s">
        <v>380</v>
      </c>
    </row>
    <row r="9135" customFormat="false" ht="15" hidden="false" customHeight="false" outlineLevel="0" collapsed="false">
      <c r="A9135" s="28" t="n">
        <v>239</v>
      </c>
      <c r="B9135" s="29" t="n">
        <v>45443</v>
      </c>
      <c r="C9135" s="28" t="n">
        <v>26759.19</v>
      </c>
      <c r="D9135" s="28" t="n">
        <v>1610</v>
      </c>
      <c r="E9135" s="28" t="s">
        <v>380</v>
      </c>
    </row>
    <row r="9136" customFormat="false" ht="15" hidden="false" customHeight="false" outlineLevel="0" collapsed="false">
      <c r="A9136" s="28" t="n">
        <v>239</v>
      </c>
      <c r="B9136" s="29" t="n">
        <v>45473</v>
      </c>
      <c r="C9136" s="28" t="n">
        <v>26726.35</v>
      </c>
      <c r="D9136" s="28" t="n">
        <v>0</v>
      </c>
      <c r="E9136" s="28" t="s">
        <v>379</v>
      </c>
    </row>
    <row r="9137" customFormat="false" ht="15" hidden="false" customHeight="false" outlineLevel="0" collapsed="false">
      <c r="A9137" s="28" t="n">
        <v>239</v>
      </c>
      <c r="B9137" s="29" t="n">
        <v>45504</v>
      </c>
      <c r="C9137" s="28" t="n">
        <v>26549.35</v>
      </c>
      <c r="D9137" s="28" t="n">
        <v>0</v>
      </c>
      <c r="E9137" s="28" t="s">
        <v>379</v>
      </c>
    </row>
    <row r="9138" customFormat="false" ht="15" hidden="false" customHeight="false" outlineLevel="0" collapsed="false">
      <c r="A9138" s="28" t="n">
        <v>239</v>
      </c>
      <c r="B9138" s="29" t="n">
        <v>45535</v>
      </c>
      <c r="C9138" s="28" t="n">
        <v>27752.12</v>
      </c>
      <c r="D9138" s="28" t="n">
        <v>1610</v>
      </c>
      <c r="E9138" s="28" t="s">
        <v>380</v>
      </c>
    </row>
    <row r="9139" customFormat="false" ht="15" hidden="false" customHeight="false" outlineLevel="0" collapsed="false">
      <c r="A9139" s="28" t="n">
        <v>239</v>
      </c>
      <c r="B9139" s="29" t="n">
        <v>45565</v>
      </c>
      <c r="C9139" s="28" t="n">
        <v>29087.35</v>
      </c>
      <c r="D9139" s="28" t="n">
        <v>1610</v>
      </c>
      <c r="E9139" s="28" t="s">
        <v>380</v>
      </c>
    </row>
    <row r="9140" customFormat="false" ht="15" hidden="false" customHeight="false" outlineLevel="0" collapsed="false">
      <c r="A9140" s="28" t="n">
        <v>239</v>
      </c>
      <c r="B9140" s="29" t="n">
        <v>45596</v>
      </c>
      <c r="C9140" s="28" t="n">
        <v>30357.49</v>
      </c>
      <c r="D9140" s="28" t="n">
        <v>1610</v>
      </c>
      <c r="E9140" s="28" t="s">
        <v>380</v>
      </c>
    </row>
    <row r="9141" customFormat="false" ht="15" hidden="false" customHeight="false" outlineLevel="0" collapsed="false">
      <c r="A9141" s="28" t="n">
        <v>239</v>
      </c>
      <c r="B9141" s="29" t="n">
        <v>45626</v>
      </c>
      <c r="C9141" s="28" t="n">
        <v>31526.45</v>
      </c>
      <c r="D9141" s="28" t="n">
        <v>1610</v>
      </c>
      <c r="E9141" s="28" t="s">
        <v>380</v>
      </c>
    </row>
    <row r="9142" customFormat="false" ht="15" hidden="false" customHeight="false" outlineLevel="0" collapsed="false">
      <c r="A9142" s="28" t="n">
        <v>239</v>
      </c>
      <c r="B9142" s="29" t="n">
        <v>45657</v>
      </c>
      <c r="C9142" s="28" t="n">
        <v>32755.33</v>
      </c>
      <c r="D9142" s="28" t="n">
        <v>1610</v>
      </c>
      <c r="E9142" s="28" t="s">
        <v>380</v>
      </c>
    </row>
    <row r="9143" customFormat="false" ht="15" hidden="false" customHeight="false" outlineLevel="0" collapsed="false">
      <c r="A9143" s="28" t="n">
        <v>239</v>
      </c>
      <c r="B9143" s="29" t="n">
        <v>45688</v>
      </c>
      <c r="C9143" s="28" t="n">
        <v>33985.87</v>
      </c>
      <c r="D9143" s="28" t="n">
        <v>1610</v>
      </c>
      <c r="E9143" s="28" t="s">
        <v>380</v>
      </c>
    </row>
    <row r="9144" customFormat="false" ht="15" hidden="false" customHeight="false" outlineLevel="0" collapsed="false">
      <c r="A9144" s="28" t="n">
        <v>239</v>
      </c>
      <c r="B9144" s="29" t="n">
        <v>45716</v>
      </c>
      <c r="C9144" s="28" t="n">
        <v>35224.38</v>
      </c>
      <c r="D9144" s="28" t="n">
        <v>1610</v>
      </c>
      <c r="E9144" s="28" t="s">
        <v>380</v>
      </c>
    </row>
    <row r="9145" customFormat="false" ht="15" hidden="false" customHeight="false" outlineLevel="0" collapsed="false">
      <c r="A9145" s="28" t="n">
        <v>239</v>
      </c>
      <c r="B9145" s="29" t="n">
        <v>45747</v>
      </c>
      <c r="C9145" s="28" t="n">
        <v>35897.94</v>
      </c>
      <c r="D9145" s="28" t="n">
        <v>889.8</v>
      </c>
      <c r="E9145" s="28" t="s">
        <v>381</v>
      </c>
    </row>
    <row r="9146" customFormat="false" ht="15" hidden="false" customHeight="false" outlineLevel="0" collapsed="false">
      <c r="A9146" s="28" t="n">
        <v>239</v>
      </c>
      <c r="B9146" s="29" t="n">
        <v>45777</v>
      </c>
      <c r="C9146" s="28" t="n">
        <v>37419.87</v>
      </c>
      <c r="D9146" s="28" t="n">
        <v>1610</v>
      </c>
      <c r="E9146" s="28" t="s">
        <v>380</v>
      </c>
    </row>
    <row r="9147" customFormat="false" ht="15" hidden="false" customHeight="false" outlineLevel="0" collapsed="false">
      <c r="A9147" s="28" t="n">
        <v>239</v>
      </c>
      <c r="B9147" s="29" t="n">
        <v>45808</v>
      </c>
      <c r="C9147" s="28" t="n">
        <v>38085.82</v>
      </c>
      <c r="D9147" s="28" t="n">
        <v>915.09</v>
      </c>
      <c r="E9147" s="28" t="s">
        <v>381</v>
      </c>
    </row>
    <row r="9148" customFormat="false" ht="15" hidden="false" customHeight="false" outlineLevel="0" collapsed="false">
      <c r="A9148" s="28" t="n">
        <v>239</v>
      </c>
      <c r="B9148" s="29" t="n">
        <v>45838</v>
      </c>
      <c r="C9148" s="28" t="n">
        <v>39653.18</v>
      </c>
      <c r="D9148" s="28" t="n">
        <v>1610</v>
      </c>
      <c r="E9148" s="28" t="s">
        <v>380</v>
      </c>
    </row>
    <row r="9149" customFormat="false" ht="15" hidden="false" customHeight="false" outlineLevel="0" collapsed="false">
      <c r="A9149" s="28" t="n">
        <v>239</v>
      </c>
      <c r="B9149" s="29" t="n">
        <v>45869</v>
      </c>
      <c r="C9149" s="28" t="n">
        <v>41174.3</v>
      </c>
      <c r="D9149" s="28" t="n">
        <v>1610</v>
      </c>
      <c r="E9149" s="28" t="s">
        <v>380</v>
      </c>
    </row>
    <row r="9150" customFormat="false" ht="15" hidden="false" customHeight="false" outlineLevel="0" collapsed="false">
      <c r="A9150" s="28" t="n">
        <v>239</v>
      </c>
      <c r="B9150" s="29" t="n">
        <v>45900</v>
      </c>
      <c r="C9150" s="28" t="n">
        <v>41405.06</v>
      </c>
      <c r="D9150" s="28" t="n">
        <v>584.48</v>
      </c>
      <c r="E9150" s="28" t="s">
        <v>381</v>
      </c>
    </row>
    <row r="9151" customFormat="false" ht="15" hidden="false" customHeight="false" outlineLevel="0" collapsed="false">
      <c r="A9151" s="28" t="n">
        <v>239</v>
      </c>
      <c r="B9151" s="29" t="n">
        <v>45930</v>
      </c>
      <c r="C9151" s="28" t="n">
        <v>42783.24</v>
      </c>
      <c r="D9151" s="28" t="n">
        <v>1610</v>
      </c>
      <c r="E9151" s="28" t="s">
        <v>380</v>
      </c>
    </row>
    <row r="9152" customFormat="false" ht="15" hidden="false" customHeight="false" outlineLevel="0" collapsed="false">
      <c r="A9152" s="28" t="n">
        <v>239</v>
      </c>
      <c r="B9152" s="29" t="n">
        <v>45961</v>
      </c>
      <c r="C9152" s="28" t="n">
        <v>44215.37</v>
      </c>
      <c r="D9152" s="28" t="n">
        <v>1610</v>
      </c>
      <c r="E9152" s="28" t="s">
        <v>380</v>
      </c>
    </row>
    <row r="9153" customFormat="false" ht="15" hidden="false" customHeight="false" outlineLevel="0" collapsed="false">
      <c r="A9153" s="28" t="n">
        <v>239</v>
      </c>
      <c r="B9153" s="29" t="n">
        <v>45991</v>
      </c>
      <c r="C9153" s="28" t="n">
        <v>45606.49</v>
      </c>
      <c r="D9153" s="28" t="n">
        <v>1610</v>
      </c>
      <c r="E9153" s="28" t="s">
        <v>380</v>
      </c>
    </row>
    <row r="9154" customFormat="false" ht="15" hidden="false" customHeight="false" outlineLevel="0" collapsed="false">
      <c r="A9154" s="28" t="n">
        <v>239</v>
      </c>
      <c r="B9154" s="29" t="n">
        <v>46022</v>
      </c>
      <c r="C9154" s="28" t="n">
        <v>46982.39</v>
      </c>
      <c r="D9154" s="28" t="n">
        <v>1610</v>
      </c>
      <c r="E9154" s="28" t="s">
        <v>380</v>
      </c>
    </row>
    <row r="9155" customFormat="false" ht="15" hidden="false" customHeight="false" outlineLevel="0" collapsed="false">
      <c r="A9155" s="28" t="n">
        <v>239</v>
      </c>
      <c r="B9155" s="29" t="n">
        <v>46053</v>
      </c>
      <c r="C9155" s="28" t="n">
        <v>48460.52</v>
      </c>
      <c r="D9155" s="28" t="n">
        <v>1610</v>
      </c>
      <c r="E9155" s="28" t="s">
        <v>380</v>
      </c>
    </row>
    <row r="9156" customFormat="false" ht="15" hidden="false" customHeight="false" outlineLevel="0" collapsed="false">
      <c r="A9156" s="28" t="n">
        <v>239</v>
      </c>
      <c r="B9156" s="29" t="n">
        <v>46081</v>
      </c>
      <c r="C9156" s="28" t="n">
        <v>49618.57</v>
      </c>
      <c r="D9156" s="28" t="n">
        <v>1610</v>
      </c>
      <c r="E9156" s="28" t="s">
        <v>380</v>
      </c>
    </row>
    <row r="9157" customFormat="false" ht="15" hidden="false" customHeight="false" outlineLevel="0" collapsed="false">
      <c r="A9157" s="28" t="n">
        <v>239</v>
      </c>
      <c r="B9157" s="29" t="n">
        <v>46112</v>
      </c>
      <c r="C9157" s="28" t="n">
        <v>51200.84</v>
      </c>
      <c r="D9157" s="28" t="n">
        <v>1610</v>
      </c>
      <c r="E9157" s="28" t="s">
        <v>380</v>
      </c>
    </row>
    <row r="9158" customFormat="false" ht="15" hidden="false" customHeight="false" outlineLevel="0" collapsed="false">
      <c r="A9158" s="28" t="n">
        <v>239</v>
      </c>
      <c r="B9158" s="29" t="n">
        <v>46142</v>
      </c>
      <c r="C9158" s="28" t="n">
        <v>52582.93</v>
      </c>
      <c r="D9158" s="28" t="n">
        <v>1610</v>
      </c>
      <c r="E9158" s="28" t="s">
        <v>380</v>
      </c>
    </row>
    <row r="9159" customFormat="false" ht="15" hidden="false" customHeight="false" outlineLevel="0" collapsed="false">
      <c r="A9159" s="28" t="n">
        <v>239</v>
      </c>
      <c r="B9159" s="29" t="n">
        <v>46173</v>
      </c>
      <c r="C9159" s="28" t="n">
        <v>54086.34</v>
      </c>
      <c r="D9159" s="28" t="n">
        <v>1610</v>
      </c>
      <c r="E9159" s="28" t="s">
        <v>380</v>
      </c>
    </row>
    <row r="9160" customFormat="false" ht="15" hidden="false" customHeight="false" outlineLevel="0" collapsed="false">
      <c r="A9160" s="28" t="n">
        <v>239</v>
      </c>
      <c r="B9160" s="29" t="n">
        <v>46203</v>
      </c>
      <c r="C9160" s="28" t="n">
        <v>55609.91</v>
      </c>
      <c r="D9160" s="28" t="n">
        <v>1610</v>
      </c>
      <c r="E9160" s="28" t="s">
        <v>380</v>
      </c>
    </row>
    <row r="9161" customFormat="false" ht="15" hidden="false" customHeight="false" outlineLevel="0" collapsed="false">
      <c r="A9161" s="28" t="n">
        <v>239</v>
      </c>
      <c r="B9161" s="29" t="n">
        <v>46234</v>
      </c>
      <c r="C9161" s="28" t="n">
        <v>57161.05</v>
      </c>
      <c r="D9161" s="28" t="n">
        <v>1610</v>
      </c>
      <c r="E9161" s="28" t="s">
        <v>380</v>
      </c>
    </row>
    <row r="9162" customFormat="false" ht="15" hidden="false" customHeight="false" outlineLevel="0" collapsed="false">
      <c r="A9162" s="28" t="n">
        <v>239</v>
      </c>
      <c r="B9162" s="29" t="n">
        <v>46265</v>
      </c>
      <c r="C9162" s="28" t="n">
        <v>58674.3</v>
      </c>
      <c r="D9162" s="28" t="n">
        <v>1610</v>
      </c>
      <c r="E9162" s="28" t="s">
        <v>380</v>
      </c>
    </row>
    <row r="9163" customFormat="false" ht="15" hidden="false" customHeight="false" outlineLevel="0" collapsed="false">
      <c r="A9163" s="28" t="n">
        <v>240</v>
      </c>
      <c r="B9163" s="29" t="n">
        <v>44957</v>
      </c>
      <c r="C9163" s="28" t="n">
        <v>11668.18</v>
      </c>
      <c r="D9163" s="28" t="n">
        <v>1870</v>
      </c>
      <c r="E9163" s="28" t="s">
        <v>380</v>
      </c>
    </row>
    <row r="9164" customFormat="false" ht="15" hidden="false" customHeight="false" outlineLevel="0" collapsed="false">
      <c r="A9164" s="28" t="n">
        <v>240</v>
      </c>
      <c r="B9164" s="29" t="n">
        <v>44985</v>
      </c>
      <c r="C9164" s="28" t="n">
        <v>13198.15</v>
      </c>
      <c r="D9164" s="28" t="n">
        <v>1870</v>
      </c>
      <c r="E9164" s="28" t="s">
        <v>380</v>
      </c>
    </row>
    <row r="9165" customFormat="false" ht="15" hidden="false" customHeight="false" outlineLevel="0" collapsed="false">
      <c r="A9165" s="28" t="n">
        <v>240</v>
      </c>
      <c r="B9165" s="29" t="n">
        <v>45016</v>
      </c>
      <c r="C9165" s="28" t="n">
        <v>14710.25</v>
      </c>
      <c r="D9165" s="28" t="n">
        <v>1870</v>
      </c>
      <c r="E9165" s="28" t="s">
        <v>380</v>
      </c>
    </row>
    <row r="9166" customFormat="false" ht="15" hidden="false" customHeight="false" outlineLevel="0" collapsed="false">
      <c r="A9166" s="28" t="n">
        <v>240</v>
      </c>
      <c r="B9166" s="29" t="n">
        <v>45046</v>
      </c>
      <c r="C9166" s="28" t="n">
        <v>16178.41</v>
      </c>
      <c r="D9166" s="28" t="n">
        <v>1870</v>
      </c>
      <c r="E9166" s="28" t="s">
        <v>380</v>
      </c>
    </row>
    <row r="9167" customFormat="false" ht="15" hidden="false" customHeight="false" outlineLevel="0" collapsed="false">
      <c r="A9167" s="28" t="n">
        <v>240</v>
      </c>
      <c r="B9167" s="29" t="n">
        <v>45077</v>
      </c>
      <c r="C9167" s="28" t="n">
        <v>17518.72</v>
      </c>
      <c r="D9167" s="28" t="n">
        <v>1870</v>
      </c>
      <c r="E9167" s="28" t="s">
        <v>380</v>
      </c>
    </row>
    <row r="9168" customFormat="false" ht="15" hidden="false" customHeight="false" outlineLevel="0" collapsed="false">
      <c r="A9168" s="28" t="n">
        <v>240</v>
      </c>
      <c r="B9168" s="29" t="n">
        <v>45107</v>
      </c>
      <c r="C9168" s="28" t="n">
        <v>19167.62</v>
      </c>
      <c r="D9168" s="28" t="n">
        <v>1870</v>
      </c>
      <c r="E9168" s="28" t="s">
        <v>380</v>
      </c>
    </row>
    <row r="9169" customFormat="false" ht="15" hidden="false" customHeight="false" outlineLevel="0" collapsed="false">
      <c r="A9169" s="28" t="n">
        <v>240</v>
      </c>
      <c r="B9169" s="29" t="n">
        <v>45138</v>
      </c>
      <c r="C9169" s="28" t="n">
        <v>20891.59</v>
      </c>
      <c r="D9169" s="28" t="n">
        <v>1870</v>
      </c>
      <c r="E9169" s="28" t="s">
        <v>380</v>
      </c>
    </row>
    <row r="9170" customFormat="false" ht="15" hidden="false" customHeight="false" outlineLevel="0" collapsed="false">
      <c r="A9170" s="28" t="n">
        <v>240</v>
      </c>
      <c r="B9170" s="29" t="n">
        <v>45169</v>
      </c>
      <c r="C9170" s="28" t="n">
        <v>22518.95</v>
      </c>
      <c r="D9170" s="28" t="n">
        <v>1870</v>
      </c>
      <c r="E9170" s="28" t="s">
        <v>380</v>
      </c>
    </row>
    <row r="9171" customFormat="false" ht="15" hidden="false" customHeight="false" outlineLevel="0" collapsed="false">
      <c r="A9171" s="28" t="n">
        <v>240</v>
      </c>
      <c r="B9171" s="29" t="n">
        <v>45199</v>
      </c>
      <c r="C9171" s="28" t="n">
        <v>24057.04</v>
      </c>
      <c r="D9171" s="28" t="n">
        <v>1870</v>
      </c>
      <c r="E9171" s="28" t="s">
        <v>380</v>
      </c>
    </row>
    <row r="9172" customFormat="false" ht="15" hidden="false" customHeight="false" outlineLevel="0" collapsed="false">
      <c r="A9172" s="28" t="n">
        <v>240</v>
      </c>
      <c r="B9172" s="29" t="n">
        <v>45230</v>
      </c>
      <c r="C9172" s="28" t="n">
        <v>25588.5</v>
      </c>
      <c r="D9172" s="28" t="n">
        <v>1870</v>
      </c>
      <c r="E9172" s="28" t="s">
        <v>380</v>
      </c>
    </row>
    <row r="9173" customFormat="false" ht="15" hidden="false" customHeight="false" outlineLevel="0" collapsed="false">
      <c r="A9173" s="28" t="n">
        <v>240</v>
      </c>
      <c r="B9173" s="29" t="n">
        <v>45260</v>
      </c>
      <c r="C9173" s="28" t="n">
        <v>25876.05</v>
      </c>
      <c r="D9173" s="28" t="n">
        <v>811.43</v>
      </c>
      <c r="E9173" s="28" t="s">
        <v>381</v>
      </c>
    </row>
    <row r="9174" customFormat="false" ht="15" hidden="false" customHeight="false" outlineLevel="0" collapsed="false">
      <c r="A9174" s="28" t="n">
        <v>240</v>
      </c>
      <c r="B9174" s="29" t="n">
        <v>45291</v>
      </c>
      <c r="C9174" s="28" t="n">
        <v>27377.88</v>
      </c>
      <c r="D9174" s="28" t="n">
        <v>1870</v>
      </c>
      <c r="E9174" s="28" t="s">
        <v>380</v>
      </c>
    </row>
    <row r="9175" customFormat="false" ht="15" hidden="false" customHeight="false" outlineLevel="0" collapsed="false">
      <c r="A9175" s="28" t="n">
        <v>240</v>
      </c>
      <c r="B9175" s="29" t="n">
        <v>45322</v>
      </c>
      <c r="C9175" s="28" t="n">
        <v>29021.87</v>
      </c>
      <c r="D9175" s="28" t="n">
        <v>1870</v>
      </c>
      <c r="E9175" s="28" t="s">
        <v>380</v>
      </c>
    </row>
    <row r="9176" customFormat="false" ht="15" hidden="false" customHeight="false" outlineLevel="0" collapsed="false">
      <c r="A9176" s="28" t="n">
        <v>240</v>
      </c>
      <c r="B9176" s="29" t="n">
        <v>45351</v>
      </c>
      <c r="C9176" s="28" t="n">
        <v>30878.38</v>
      </c>
      <c r="D9176" s="28" t="n">
        <v>1870</v>
      </c>
      <c r="E9176" s="28" t="s">
        <v>380</v>
      </c>
    </row>
    <row r="9177" customFormat="false" ht="15" hidden="false" customHeight="false" outlineLevel="0" collapsed="false">
      <c r="A9177" s="28" t="n">
        <v>240</v>
      </c>
      <c r="B9177" s="29" t="n">
        <v>45382</v>
      </c>
      <c r="C9177" s="28" t="n">
        <v>30632.49</v>
      </c>
      <c r="D9177" s="28" t="n">
        <v>0</v>
      </c>
      <c r="E9177" s="28" t="s">
        <v>379</v>
      </c>
    </row>
    <row r="9178" customFormat="false" ht="15" hidden="false" customHeight="false" outlineLevel="0" collapsed="false">
      <c r="A9178" s="28" t="n">
        <v>240</v>
      </c>
      <c r="B9178" s="29" t="n">
        <v>45412</v>
      </c>
      <c r="C9178" s="28" t="n">
        <v>32332.26</v>
      </c>
      <c r="D9178" s="28" t="n">
        <v>1870</v>
      </c>
      <c r="E9178" s="28" t="s">
        <v>380</v>
      </c>
    </row>
    <row r="9179" customFormat="false" ht="15" hidden="false" customHeight="false" outlineLevel="0" collapsed="false">
      <c r="A9179" s="28" t="n">
        <v>240</v>
      </c>
      <c r="B9179" s="29" t="n">
        <v>45443</v>
      </c>
      <c r="C9179" s="28" t="n">
        <v>33982.27</v>
      </c>
      <c r="D9179" s="28" t="n">
        <v>1870</v>
      </c>
      <c r="E9179" s="28" t="s">
        <v>380</v>
      </c>
    </row>
    <row r="9180" customFormat="false" ht="15" hidden="false" customHeight="false" outlineLevel="0" collapsed="false">
      <c r="A9180" s="28" t="n">
        <v>240</v>
      </c>
      <c r="B9180" s="29" t="n">
        <v>45473</v>
      </c>
      <c r="C9180" s="28" t="n">
        <v>35466.4</v>
      </c>
      <c r="D9180" s="28" t="n">
        <v>1870</v>
      </c>
      <c r="E9180" s="28" t="s">
        <v>380</v>
      </c>
    </row>
    <row r="9181" customFormat="false" ht="15" hidden="false" customHeight="false" outlineLevel="0" collapsed="false">
      <c r="A9181" s="28" t="n">
        <v>240</v>
      </c>
      <c r="B9181" s="29" t="n">
        <v>45504</v>
      </c>
      <c r="C9181" s="28" t="n">
        <v>36815.07</v>
      </c>
      <c r="D9181" s="28" t="n">
        <v>1870</v>
      </c>
      <c r="E9181" s="28" t="s">
        <v>380</v>
      </c>
    </row>
    <row r="9182" customFormat="false" ht="15" hidden="false" customHeight="false" outlineLevel="0" collapsed="false">
      <c r="A9182" s="28" t="n">
        <v>240</v>
      </c>
      <c r="B9182" s="29" t="n">
        <v>45535</v>
      </c>
      <c r="C9182" s="28" t="n">
        <v>38303.59</v>
      </c>
      <c r="D9182" s="28" t="n">
        <v>1870</v>
      </c>
      <c r="E9182" s="28" t="s">
        <v>380</v>
      </c>
    </row>
    <row r="9183" customFormat="false" ht="15" hidden="false" customHeight="false" outlineLevel="0" collapsed="false">
      <c r="A9183" s="28" t="n">
        <v>240</v>
      </c>
      <c r="B9183" s="29" t="n">
        <v>45565</v>
      </c>
      <c r="C9183" s="28" t="n">
        <v>40000.07</v>
      </c>
      <c r="D9183" s="28" t="n">
        <v>1870</v>
      </c>
      <c r="E9183" s="28" t="s">
        <v>380</v>
      </c>
    </row>
    <row r="9184" customFormat="false" ht="15" hidden="false" customHeight="false" outlineLevel="0" collapsed="false">
      <c r="A9184" s="28" t="n">
        <v>240</v>
      </c>
      <c r="B9184" s="29" t="n">
        <v>45596</v>
      </c>
      <c r="C9184" s="28" t="n">
        <v>41586.45</v>
      </c>
      <c r="D9184" s="28" t="n">
        <v>1870</v>
      </c>
      <c r="E9184" s="28" t="s">
        <v>380</v>
      </c>
    </row>
    <row r="9185" customFormat="false" ht="15" hidden="false" customHeight="false" outlineLevel="0" collapsed="false">
      <c r="A9185" s="28" t="n">
        <v>240</v>
      </c>
      <c r="B9185" s="29" t="n">
        <v>45626</v>
      </c>
      <c r="C9185" s="28" t="n">
        <v>42147.59</v>
      </c>
      <c r="D9185" s="28" t="n">
        <v>1069.08</v>
      </c>
      <c r="E9185" s="28" t="s">
        <v>381</v>
      </c>
    </row>
    <row r="9186" customFormat="false" ht="15" hidden="false" customHeight="false" outlineLevel="0" collapsed="false">
      <c r="A9186" s="28" t="n">
        <v>240</v>
      </c>
      <c r="B9186" s="29" t="n">
        <v>45657</v>
      </c>
      <c r="C9186" s="28" t="n">
        <v>43834.15</v>
      </c>
      <c r="D9186" s="28" t="n">
        <v>1870</v>
      </c>
      <c r="E9186" s="28" t="s">
        <v>380</v>
      </c>
    </row>
    <row r="9187" customFormat="false" ht="15" hidden="false" customHeight="false" outlineLevel="0" collapsed="false">
      <c r="A9187" s="28" t="n">
        <v>240</v>
      </c>
      <c r="B9187" s="29" t="n">
        <v>45688</v>
      </c>
      <c r="C9187" s="28" t="n">
        <v>45516.66</v>
      </c>
      <c r="D9187" s="28" t="n">
        <v>1870</v>
      </c>
      <c r="E9187" s="28" t="s">
        <v>380</v>
      </c>
    </row>
    <row r="9188" customFormat="false" ht="15" hidden="false" customHeight="false" outlineLevel="0" collapsed="false">
      <c r="A9188" s="28" t="n">
        <v>240</v>
      </c>
      <c r="B9188" s="29" t="n">
        <v>45716</v>
      </c>
      <c r="C9188" s="28" t="n">
        <v>47294</v>
      </c>
      <c r="D9188" s="28" t="n">
        <v>1870</v>
      </c>
      <c r="E9188" s="28" t="s">
        <v>380</v>
      </c>
    </row>
    <row r="9189" customFormat="false" ht="15" hidden="false" customHeight="false" outlineLevel="0" collapsed="false">
      <c r="A9189" s="28" t="n">
        <v>240</v>
      </c>
      <c r="B9189" s="29" t="n">
        <v>45747</v>
      </c>
      <c r="C9189" s="28" t="n">
        <v>49060.57</v>
      </c>
      <c r="D9189" s="28" t="n">
        <v>1870</v>
      </c>
      <c r="E9189" s="28" t="s">
        <v>380</v>
      </c>
    </row>
    <row r="9190" customFormat="false" ht="15" hidden="false" customHeight="false" outlineLevel="0" collapsed="false">
      <c r="A9190" s="28" t="n">
        <v>240</v>
      </c>
      <c r="B9190" s="29" t="n">
        <v>45777</v>
      </c>
      <c r="C9190" s="28" t="n">
        <v>50509.38</v>
      </c>
      <c r="D9190" s="28" t="n">
        <v>1870</v>
      </c>
      <c r="E9190" s="28" t="s">
        <v>380</v>
      </c>
    </row>
    <row r="9191" customFormat="false" ht="15" hidden="false" customHeight="false" outlineLevel="0" collapsed="false">
      <c r="A9191" s="28" t="n">
        <v>240</v>
      </c>
      <c r="B9191" s="29" t="n">
        <v>45808</v>
      </c>
      <c r="C9191" s="28" t="n">
        <v>51926.54</v>
      </c>
      <c r="D9191" s="28" t="n">
        <v>1870</v>
      </c>
      <c r="E9191" s="28" t="s">
        <v>380</v>
      </c>
    </row>
    <row r="9192" customFormat="false" ht="15" hidden="false" customHeight="false" outlineLevel="0" collapsed="false">
      <c r="A9192" s="28" t="n">
        <v>240</v>
      </c>
      <c r="B9192" s="29" t="n">
        <v>45838</v>
      </c>
      <c r="C9192" s="28" t="n">
        <v>53612.87</v>
      </c>
      <c r="D9192" s="28" t="n">
        <v>1870</v>
      </c>
      <c r="E9192" s="28" t="s">
        <v>380</v>
      </c>
    </row>
    <row r="9193" customFormat="false" ht="15" hidden="false" customHeight="false" outlineLevel="0" collapsed="false">
      <c r="A9193" s="28" t="n">
        <v>240</v>
      </c>
      <c r="B9193" s="29" t="n">
        <v>45869</v>
      </c>
      <c r="C9193" s="28" t="n">
        <v>55393.76</v>
      </c>
      <c r="D9193" s="28" t="n">
        <v>1870</v>
      </c>
      <c r="E9193" s="28" t="s">
        <v>380</v>
      </c>
    </row>
    <row r="9194" customFormat="false" ht="15" hidden="false" customHeight="false" outlineLevel="0" collapsed="false">
      <c r="A9194" s="28" t="n">
        <v>240</v>
      </c>
      <c r="B9194" s="29" t="n">
        <v>45900</v>
      </c>
      <c r="C9194" s="28" t="n">
        <v>56733.35</v>
      </c>
      <c r="D9194" s="28" t="n">
        <v>1870</v>
      </c>
      <c r="E9194" s="28" t="s">
        <v>380</v>
      </c>
    </row>
    <row r="9195" customFormat="false" ht="15" hidden="false" customHeight="false" outlineLevel="0" collapsed="false">
      <c r="A9195" s="28" t="n">
        <v>240</v>
      </c>
      <c r="B9195" s="29" t="n">
        <v>45930</v>
      </c>
      <c r="C9195" s="28" t="n">
        <v>58108.57</v>
      </c>
      <c r="D9195" s="28" t="n">
        <v>1870</v>
      </c>
      <c r="E9195" s="28" t="s">
        <v>380</v>
      </c>
    </row>
    <row r="9196" customFormat="false" ht="15" hidden="false" customHeight="false" outlineLevel="0" collapsed="false">
      <c r="A9196" s="28" t="n">
        <v>240</v>
      </c>
      <c r="B9196" s="29" t="n">
        <v>45961</v>
      </c>
      <c r="C9196" s="28" t="n">
        <v>58909.49</v>
      </c>
      <c r="D9196" s="28" t="n">
        <v>1140.74</v>
      </c>
      <c r="E9196" s="28" t="s">
        <v>381</v>
      </c>
    </row>
    <row r="9197" customFormat="false" ht="15" hidden="false" customHeight="false" outlineLevel="0" collapsed="false">
      <c r="A9197" s="28" t="n">
        <v>240</v>
      </c>
      <c r="B9197" s="29" t="n">
        <v>45991</v>
      </c>
      <c r="C9197" s="28" t="n">
        <v>60240.4</v>
      </c>
      <c r="D9197" s="28" t="n">
        <v>1870</v>
      </c>
      <c r="E9197" s="28" t="s">
        <v>380</v>
      </c>
    </row>
    <row r="9198" customFormat="false" ht="15" hidden="false" customHeight="false" outlineLevel="0" collapsed="false">
      <c r="A9198" s="28" t="n">
        <v>240</v>
      </c>
      <c r="B9198" s="29" t="n">
        <v>46022</v>
      </c>
      <c r="C9198" s="28" t="n">
        <v>61958.66</v>
      </c>
      <c r="D9198" s="28" t="n">
        <v>1870</v>
      </c>
      <c r="E9198" s="28" t="s">
        <v>380</v>
      </c>
    </row>
    <row r="9199" customFormat="false" ht="15" hidden="false" customHeight="false" outlineLevel="0" collapsed="false">
      <c r="A9199" s="28" t="n">
        <v>240</v>
      </c>
      <c r="B9199" s="29" t="n">
        <v>46053</v>
      </c>
      <c r="C9199" s="28" t="n">
        <v>63390.54</v>
      </c>
      <c r="D9199" s="28" t="n">
        <v>1870</v>
      </c>
      <c r="E9199" s="28" t="s">
        <v>380</v>
      </c>
    </row>
    <row r="9200" customFormat="false" ht="15" hidden="false" customHeight="false" outlineLevel="0" collapsed="false">
      <c r="A9200" s="28" t="n">
        <v>240</v>
      </c>
      <c r="B9200" s="29" t="n">
        <v>46081</v>
      </c>
      <c r="C9200" s="28" t="n">
        <v>65118.43</v>
      </c>
      <c r="D9200" s="28" t="n">
        <v>1870</v>
      </c>
      <c r="E9200" s="28" t="s">
        <v>380</v>
      </c>
    </row>
    <row r="9201" customFormat="false" ht="15" hidden="false" customHeight="false" outlineLevel="0" collapsed="false">
      <c r="A9201" s="28" t="n">
        <v>240</v>
      </c>
      <c r="B9201" s="29" t="n">
        <v>46112</v>
      </c>
      <c r="C9201" s="28" t="n">
        <v>66495.98</v>
      </c>
      <c r="D9201" s="28" t="n">
        <v>1870</v>
      </c>
      <c r="E9201" s="28" t="s">
        <v>380</v>
      </c>
    </row>
    <row r="9202" customFormat="false" ht="15" hidden="false" customHeight="false" outlineLevel="0" collapsed="false">
      <c r="A9202" s="28" t="n">
        <v>240</v>
      </c>
      <c r="B9202" s="29" t="n">
        <v>46142</v>
      </c>
      <c r="C9202" s="28" t="n">
        <v>68142.84</v>
      </c>
      <c r="D9202" s="28" t="n">
        <v>1870</v>
      </c>
      <c r="E9202" s="28" t="s">
        <v>380</v>
      </c>
    </row>
    <row r="9203" customFormat="false" ht="15" hidden="false" customHeight="false" outlineLevel="0" collapsed="false">
      <c r="A9203" s="28" t="n">
        <v>240</v>
      </c>
      <c r="B9203" s="29" t="n">
        <v>46173</v>
      </c>
      <c r="C9203" s="28" t="n">
        <v>69956.67</v>
      </c>
      <c r="D9203" s="28" t="n">
        <v>1870</v>
      </c>
      <c r="E9203" s="28" t="s">
        <v>380</v>
      </c>
    </row>
    <row r="9204" customFormat="false" ht="15" hidden="false" customHeight="false" outlineLevel="0" collapsed="false">
      <c r="A9204" s="28" t="n">
        <v>240</v>
      </c>
      <c r="B9204" s="29" t="n">
        <v>46203</v>
      </c>
      <c r="C9204" s="28" t="n">
        <v>69620.35</v>
      </c>
      <c r="D9204" s="28" t="n">
        <v>0</v>
      </c>
      <c r="E9204" s="28" t="s">
        <v>379</v>
      </c>
    </row>
    <row r="9205" customFormat="false" ht="15" hidden="false" customHeight="false" outlineLevel="0" collapsed="false">
      <c r="A9205" s="28" t="n">
        <v>240</v>
      </c>
      <c r="B9205" s="29" t="n">
        <v>46234</v>
      </c>
      <c r="C9205" s="28" t="n">
        <v>71441.58</v>
      </c>
      <c r="D9205" s="28" t="n">
        <v>1870</v>
      </c>
      <c r="E9205" s="28" t="s">
        <v>380</v>
      </c>
    </row>
    <row r="9206" customFormat="false" ht="15" hidden="false" customHeight="false" outlineLevel="0" collapsed="false">
      <c r="A9206" s="28" t="n">
        <v>240</v>
      </c>
      <c r="B9206" s="29" t="n">
        <v>46265</v>
      </c>
      <c r="C9206" s="28" t="n">
        <v>73099.28</v>
      </c>
      <c r="D9206" s="28" t="n">
        <v>1870</v>
      </c>
      <c r="E9206" s="28" t="s">
        <v>380</v>
      </c>
    </row>
    <row r="9207" customFormat="false" ht="15" hidden="false" customHeight="false" outlineLevel="0" collapsed="false">
      <c r="A9207" s="28" t="n">
        <v>241</v>
      </c>
      <c r="B9207" s="29" t="n">
        <v>44957</v>
      </c>
      <c r="C9207" s="28" t="n">
        <v>9911.26</v>
      </c>
      <c r="D9207" s="28" t="n">
        <v>1640</v>
      </c>
      <c r="E9207" s="28" t="s">
        <v>380</v>
      </c>
    </row>
    <row r="9208" customFormat="false" ht="15" hidden="false" customHeight="false" outlineLevel="0" collapsed="false">
      <c r="A9208" s="28" t="n">
        <v>241</v>
      </c>
      <c r="B9208" s="29" t="n">
        <v>44985</v>
      </c>
      <c r="C9208" s="28" t="n">
        <v>11187.76</v>
      </c>
      <c r="D9208" s="28" t="n">
        <v>1640</v>
      </c>
      <c r="E9208" s="28" t="s">
        <v>380</v>
      </c>
    </row>
    <row r="9209" customFormat="false" ht="15" hidden="false" customHeight="false" outlineLevel="0" collapsed="false">
      <c r="A9209" s="28" t="n">
        <v>241</v>
      </c>
      <c r="B9209" s="29" t="n">
        <v>45016</v>
      </c>
      <c r="C9209" s="28" t="n">
        <v>12571.05</v>
      </c>
      <c r="D9209" s="28" t="n">
        <v>1640</v>
      </c>
      <c r="E9209" s="28" t="s">
        <v>380</v>
      </c>
    </row>
    <row r="9210" customFormat="false" ht="15" hidden="false" customHeight="false" outlineLevel="0" collapsed="false">
      <c r="A9210" s="28" t="n">
        <v>241</v>
      </c>
      <c r="B9210" s="29" t="n">
        <v>45046</v>
      </c>
      <c r="C9210" s="28" t="n">
        <v>13728.97</v>
      </c>
      <c r="D9210" s="28" t="n">
        <v>1640</v>
      </c>
      <c r="E9210" s="28" t="s">
        <v>380</v>
      </c>
    </row>
    <row r="9211" customFormat="false" ht="15" hidden="false" customHeight="false" outlineLevel="0" collapsed="false">
      <c r="A9211" s="28" t="n">
        <v>241</v>
      </c>
      <c r="B9211" s="29" t="n">
        <v>45077</v>
      </c>
      <c r="C9211" s="28" t="n">
        <v>13595.23</v>
      </c>
      <c r="D9211" s="28" t="n">
        <v>0</v>
      </c>
      <c r="E9211" s="28" t="s">
        <v>379</v>
      </c>
    </row>
    <row r="9212" customFormat="false" ht="15" hidden="false" customHeight="false" outlineLevel="0" collapsed="false">
      <c r="A9212" s="28" t="n">
        <v>241</v>
      </c>
      <c r="B9212" s="29" t="n">
        <v>45107</v>
      </c>
      <c r="C9212" s="28" t="n">
        <v>14795.32</v>
      </c>
      <c r="D9212" s="28" t="n">
        <v>1640</v>
      </c>
      <c r="E9212" s="28" t="s">
        <v>380</v>
      </c>
    </row>
    <row r="9213" customFormat="false" ht="15" hidden="false" customHeight="false" outlineLevel="0" collapsed="false">
      <c r="A9213" s="28" t="n">
        <v>241</v>
      </c>
      <c r="B9213" s="29" t="n">
        <v>45138</v>
      </c>
      <c r="C9213" s="28" t="n">
        <v>16425.97</v>
      </c>
      <c r="D9213" s="28" t="n">
        <v>1640</v>
      </c>
      <c r="E9213" s="28" t="s">
        <v>380</v>
      </c>
    </row>
    <row r="9214" customFormat="false" ht="15" hidden="false" customHeight="false" outlineLevel="0" collapsed="false">
      <c r="A9214" s="28" t="n">
        <v>241</v>
      </c>
      <c r="B9214" s="29" t="n">
        <v>45169</v>
      </c>
      <c r="C9214" s="28" t="n">
        <v>17605.88</v>
      </c>
      <c r="D9214" s="28" t="n">
        <v>1640</v>
      </c>
      <c r="E9214" s="28" t="s">
        <v>380</v>
      </c>
    </row>
    <row r="9215" customFormat="false" ht="15" hidden="false" customHeight="false" outlineLevel="0" collapsed="false">
      <c r="A9215" s="28" t="n">
        <v>241</v>
      </c>
      <c r="B9215" s="29" t="n">
        <v>45199</v>
      </c>
      <c r="C9215" s="28" t="n">
        <v>18913.37</v>
      </c>
      <c r="D9215" s="28" t="n">
        <v>1640</v>
      </c>
      <c r="E9215" s="28" t="s">
        <v>380</v>
      </c>
    </row>
    <row r="9216" customFormat="false" ht="15" hidden="false" customHeight="false" outlineLevel="0" collapsed="false">
      <c r="A9216" s="28" t="n">
        <v>241</v>
      </c>
      <c r="B9216" s="29" t="n">
        <v>45230</v>
      </c>
      <c r="C9216" s="28" t="n">
        <v>20512.34</v>
      </c>
      <c r="D9216" s="28" t="n">
        <v>1640</v>
      </c>
      <c r="E9216" s="28" t="s">
        <v>380</v>
      </c>
    </row>
    <row r="9217" customFormat="false" ht="15" hidden="false" customHeight="false" outlineLevel="0" collapsed="false">
      <c r="A9217" s="28" t="n">
        <v>241</v>
      </c>
      <c r="B9217" s="29" t="n">
        <v>45260</v>
      </c>
      <c r="C9217" s="28" t="n">
        <v>20206.52</v>
      </c>
      <c r="D9217" s="28" t="n">
        <v>0</v>
      </c>
      <c r="E9217" s="28" t="s">
        <v>379</v>
      </c>
    </row>
    <row r="9218" customFormat="false" ht="15" hidden="false" customHeight="false" outlineLevel="0" collapsed="false">
      <c r="A9218" s="28" t="n">
        <v>241</v>
      </c>
      <c r="B9218" s="29" t="n">
        <v>45291</v>
      </c>
      <c r="C9218" s="28" t="n">
        <v>21452.92</v>
      </c>
      <c r="D9218" s="28" t="n">
        <v>1640</v>
      </c>
      <c r="E9218" s="28" t="s">
        <v>380</v>
      </c>
    </row>
    <row r="9219" customFormat="false" ht="15" hidden="false" customHeight="false" outlineLevel="0" collapsed="false">
      <c r="A9219" s="28" t="n">
        <v>241</v>
      </c>
      <c r="B9219" s="29" t="n">
        <v>45322</v>
      </c>
      <c r="C9219" s="28" t="n">
        <v>22945.47</v>
      </c>
      <c r="D9219" s="28" t="n">
        <v>1640</v>
      </c>
      <c r="E9219" s="28" t="s">
        <v>380</v>
      </c>
    </row>
    <row r="9220" customFormat="false" ht="15" hidden="false" customHeight="false" outlineLevel="0" collapsed="false">
      <c r="A9220" s="28" t="n">
        <v>241</v>
      </c>
      <c r="B9220" s="29" t="n">
        <v>45351</v>
      </c>
      <c r="C9220" s="28" t="n">
        <v>24309.24</v>
      </c>
      <c r="D9220" s="28" t="n">
        <v>1640</v>
      </c>
      <c r="E9220" s="28" t="s">
        <v>380</v>
      </c>
    </row>
    <row r="9221" customFormat="false" ht="15" hidden="false" customHeight="false" outlineLevel="0" collapsed="false">
      <c r="A9221" s="28" t="n">
        <v>241</v>
      </c>
      <c r="B9221" s="29" t="n">
        <v>45382</v>
      </c>
      <c r="C9221" s="28" t="n">
        <v>25607.1</v>
      </c>
      <c r="D9221" s="28" t="n">
        <v>1640</v>
      </c>
      <c r="E9221" s="28" t="s">
        <v>380</v>
      </c>
    </row>
    <row r="9222" customFormat="false" ht="15" hidden="false" customHeight="false" outlineLevel="0" collapsed="false">
      <c r="A9222" s="28" t="n">
        <v>241</v>
      </c>
      <c r="B9222" s="29" t="n">
        <v>45412</v>
      </c>
      <c r="C9222" s="28" t="n">
        <v>27197.16</v>
      </c>
      <c r="D9222" s="28" t="n">
        <v>1640</v>
      </c>
      <c r="E9222" s="28" t="s">
        <v>380</v>
      </c>
    </row>
    <row r="9223" customFormat="false" ht="15" hidden="false" customHeight="false" outlineLevel="0" collapsed="false">
      <c r="A9223" s="28" t="n">
        <v>241</v>
      </c>
      <c r="B9223" s="29" t="n">
        <v>45443</v>
      </c>
      <c r="C9223" s="28" t="n">
        <v>28823.55</v>
      </c>
      <c r="D9223" s="28" t="n">
        <v>1640</v>
      </c>
      <c r="E9223" s="28" t="s">
        <v>380</v>
      </c>
    </row>
    <row r="9224" customFormat="false" ht="15" hidden="false" customHeight="false" outlineLevel="0" collapsed="false">
      <c r="A9224" s="28" t="n">
        <v>241</v>
      </c>
      <c r="B9224" s="29" t="n">
        <v>45473</v>
      </c>
      <c r="C9224" s="28" t="n">
        <v>30098.88</v>
      </c>
      <c r="D9224" s="28" t="n">
        <v>1640</v>
      </c>
      <c r="E9224" s="28" t="s">
        <v>380</v>
      </c>
    </row>
    <row r="9225" customFormat="false" ht="15" hidden="false" customHeight="false" outlineLevel="0" collapsed="false">
      <c r="A9225" s="28" t="n">
        <v>241</v>
      </c>
      <c r="B9225" s="29" t="n">
        <v>45504</v>
      </c>
      <c r="C9225" s="28" t="n">
        <v>31531.83</v>
      </c>
      <c r="D9225" s="28" t="n">
        <v>1640</v>
      </c>
      <c r="E9225" s="28" t="s">
        <v>380</v>
      </c>
    </row>
    <row r="9226" customFormat="false" ht="15" hidden="false" customHeight="false" outlineLevel="0" collapsed="false">
      <c r="A9226" s="28" t="n">
        <v>241</v>
      </c>
      <c r="B9226" s="29" t="n">
        <v>45535</v>
      </c>
      <c r="C9226" s="28" t="n">
        <v>33105.3</v>
      </c>
      <c r="D9226" s="28" t="n">
        <v>1640</v>
      </c>
      <c r="E9226" s="28" t="s">
        <v>380</v>
      </c>
    </row>
    <row r="9227" customFormat="false" ht="15" hidden="false" customHeight="false" outlineLevel="0" collapsed="false">
      <c r="A9227" s="28" t="n">
        <v>241</v>
      </c>
      <c r="B9227" s="29" t="n">
        <v>45565</v>
      </c>
      <c r="C9227" s="28" t="n">
        <v>33943.39</v>
      </c>
      <c r="D9227" s="28" t="n">
        <v>1081.11</v>
      </c>
      <c r="E9227" s="28" t="s">
        <v>381</v>
      </c>
    </row>
    <row r="9228" customFormat="false" ht="15" hidden="false" customHeight="false" outlineLevel="0" collapsed="false">
      <c r="A9228" s="28" t="n">
        <v>241</v>
      </c>
      <c r="B9228" s="29" t="n">
        <v>45596</v>
      </c>
      <c r="C9228" s="28" t="n">
        <v>35106.42</v>
      </c>
      <c r="D9228" s="28" t="n">
        <v>1640</v>
      </c>
      <c r="E9228" s="28" t="s">
        <v>380</v>
      </c>
    </row>
    <row r="9229" customFormat="false" ht="15" hidden="false" customHeight="false" outlineLevel="0" collapsed="false">
      <c r="A9229" s="28" t="n">
        <v>241</v>
      </c>
      <c r="B9229" s="29" t="n">
        <v>45626</v>
      </c>
      <c r="C9229" s="28" t="n">
        <v>36269.31</v>
      </c>
      <c r="D9229" s="28" t="n">
        <v>1640</v>
      </c>
      <c r="E9229" s="28" t="s">
        <v>380</v>
      </c>
    </row>
    <row r="9230" customFormat="false" ht="15" hidden="false" customHeight="false" outlineLevel="0" collapsed="false">
      <c r="A9230" s="28" t="n">
        <v>241</v>
      </c>
      <c r="B9230" s="29" t="n">
        <v>45657</v>
      </c>
      <c r="C9230" s="28" t="n">
        <v>37908.15</v>
      </c>
      <c r="D9230" s="28" t="n">
        <v>1640</v>
      </c>
      <c r="E9230" s="28" t="s">
        <v>380</v>
      </c>
    </row>
    <row r="9231" customFormat="false" ht="15" hidden="false" customHeight="false" outlineLevel="0" collapsed="false">
      <c r="A9231" s="28" t="n">
        <v>241</v>
      </c>
      <c r="B9231" s="29" t="n">
        <v>45688</v>
      </c>
      <c r="C9231" s="28" t="n">
        <v>39116.83</v>
      </c>
      <c r="D9231" s="28" t="n">
        <v>1640</v>
      </c>
      <c r="E9231" s="28" t="s">
        <v>380</v>
      </c>
    </row>
    <row r="9232" customFormat="false" ht="15" hidden="false" customHeight="false" outlineLevel="0" collapsed="false">
      <c r="A9232" s="28" t="n">
        <v>241</v>
      </c>
      <c r="B9232" s="29" t="n">
        <v>45716</v>
      </c>
      <c r="C9232" s="28" t="n">
        <v>40363.33</v>
      </c>
      <c r="D9232" s="28" t="n">
        <v>1640</v>
      </c>
      <c r="E9232" s="28" t="s">
        <v>380</v>
      </c>
    </row>
    <row r="9233" customFormat="false" ht="15" hidden="false" customHeight="false" outlineLevel="0" collapsed="false">
      <c r="A9233" s="28" t="n">
        <v>241</v>
      </c>
      <c r="B9233" s="29" t="n">
        <v>45747</v>
      </c>
      <c r="C9233" s="28" t="n">
        <v>41897.52</v>
      </c>
      <c r="D9233" s="28" t="n">
        <v>1640</v>
      </c>
      <c r="E9233" s="28" t="s">
        <v>380</v>
      </c>
    </row>
    <row r="9234" customFormat="false" ht="15" hidden="false" customHeight="false" outlineLevel="0" collapsed="false">
      <c r="A9234" s="28" t="n">
        <v>241</v>
      </c>
      <c r="B9234" s="29" t="n">
        <v>45777</v>
      </c>
      <c r="C9234" s="28" t="n">
        <v>43356.92</v>
      </c>
      <c r="D9234" s="28" t="n">
        <v>1640</v>
      </c>
      <c r="E9234" s="28" t="s">
        <v>380</v>
      </c>
    </row>
    <row r="9235" customFormat="false" ht="15" hidden="false" customHeight="false" outlineLevel="0" collapsed="false">
      <c r="A9235" s="28" t="n">
        <v>241</v>
      </c>
      <c r="B9235" s="29" t="n">
        <v>45808</v>
      </c>
      <c r="C9235" s="28" t="n">
        <v>44688.35</v>
      </c>
      <c r="D9235" s="28" t="n">
        <v>1640</v>
      </c>
      <c r="E9235" s="28" t="s">
        <v>380</v>
      </c>
    </row>
    <row r="9236" customFormat="false" ht="15" hidden="false" customHeight="false" outlineLevel="0" collapsed="false">
      <c r="A9236" s="28" t="n">
        <v>241</v>
      </c>
      <c r="B9236" s="29" t="n">
        <v>45838</v>
      </c>
      <c r="C9236" s="28" t="n">
        <v>46279.44</v>
      </c>
      <c r="D9236" s="28" t="n">
        <v>1640</v>
      </c>
      <c r="E9236" s="28" t="s">
        <v>380</v>
      </c>
    </row>
    <row r="9237" customFormat="false" ht="15" hidden="false" customHeight="false" outlineLevel="0" collapsed="false">
      <c r="A9237" s="28" t="n">
        <v>241</v>
      </c>
      <c r="B9237" s="29" t="n">
        <v>45869</v>
      </c>
      <c r="C9237" s="28" t="n">
        <v>47883.43</v>
      </c>
      <c r="D9237" s="28" t="n">
        <v>1640</v>
      </c>
      <c r="E9237" s="28" t="s">
        <v>380</v>
      </c>
    </row>
    <row r="9238" customFormat="false" ht="15" hidden="false" customHeight="false" outlineLevel="0" collapsed="false">
      <c r="A9238" s="28" t="n">
        <v>241</v>
      </c>
      <c r="B9238" s="29" t="n">
        <v>45900</v>
      </c>
      <c r="C9238" s="28" t="n">
        <v>49123.1</v>
      </c>
      <c r="D9238" s="28" t="n">
        <v>1640</v>
      </c>
      <c r="E9238" s="28" t="s">
        <v>380</v>
      </c>
    </row>
    <row r="9239" customFormat="false" ht="15" hidden="false" customHeight="false" outlineLevel="0" collapsed="false">
      <c r="A9239" s="28" t="n">
        <v>241</v>
      </c>
      <c r="B9239" s="29" t="n">
        <v>45930</v>
      </c>
      <c r="C9239" s="28" t="n">
        <v>50389.25</v>
      </c>
      <c r="D9239" s="28" t="n">
        <v>1640</v>
      </c>
      <c r="E9239" s="28" t="s">
        <v>380</v>
      </c>
    </row>
    <row r="9240" customFormat="false" ht="15" hidden="false" customHeight="false" outlineLevel="0" collapsed="false">
      <c r="A9240" s="28" t="n">
        <v>241</v>
      </c>
      <c r="B9240" s="29" t="n">
        <v>45961</v>
      </c>
      <c r="C9240" s="28" t="n">
        <v>51996.5</v>
      </c>
      <c r="D9240" s="28" t="n">
        <v>1640</v>
      </c>
      <c r="E9240" s="28" t="s">
        <v>380</v>
      </c>
    </row>
    <row r="9241" customFormat="false" ht="15" hidden="false" customHeight="false" outlineLevel="0" collapsed="false">
      <c r="A9241" s="28" t="n">
        <v>241</v>
      </c>
      <c r="B9241" s="29" t="n">
        <v>45991</v>
      </c>
      <c r="C9241" s="28" t="n">
        <v>53344.43</v>
      </c>
      <c r="D9241" s="28" t="n">
        <v>1640</v>
      </c>
      <c r="E9241" s="28" t="s">
        <v>380</v>
      </c>
    </row>
    <row r="9242" customFormat="false" ht="15" hidden="false" customHeight="false" outlineLevel="0" collapsed="false">
      <c r="A9242" s="28" t="n">
        <v>241</v>
      </c>
      <c r="B9242" s="29" t="n">
        <v>46022</v>
      </c>
      <c r="C9242" s="28" t="n">
        <v>54901.79</v>
      </c>
      <c r="D9242" s="28" t="n">
        <v>1640</v>
      </c>
      <c r="E9242" s="28" t="s">
        <v>380</v>
      </c>
    </row>
    <row r="9243" customFormat="false" ht="15" hidden="false" customHeight="false" outlineLevel="0" collapsed="false">
      <c r="A9243" s="28" t="n">
        <v>241</v>
      </c>
      <c r="B9243" s="29" t="n">
        <v>46053</v>
      </c>
      <c r="C9243" s="28" t="n">
        <v>56421.54</v>
      </c>
      <c r="D9243" s="28" t="n">
        <v>1640</v>
      </c>
      <c r="E9243" s="28" t="s">
        <v>380</v>
      </c>
    </row>
    <row r="9244" customFormat="false" ht="15" hidden="false" customHeight="false" outlineLevel="0" collapsed="false">
      <c r="A9244" s="28" t="n">
        <v>241</v>
      </c>
      <c r="B9244" s="29" t="n">
        <v>46081</v>
      </c>
      <c r="C9244" s="28" t="n">
        <v>57611.29</v>
      </c>
      <c r="D9244" s="28" t="n">
        <v>1640</v>
      </c>
      <c r="E9244" s="28" t="s">
        <v>380</v>
      </c>
    </row>
    <row r="9245" customFormat="false" ht="15" hidden="false" customHeight="false" outlineLevel="0" collapsed="false">
      <c r="A9245" s="28" t="n">
        <v>241</v>
      </c>
      <c r="B9245" s="29" t="n">
        <v>46112</v>
      </c>
      <c r="C9245" s="28" t="n">
        <v>59234.09</v>
      </c>
      <c r="D9245" s="28" t="n">
        <v>1640</v>
      </c>
      <c r="E9245" s="28" t="s">
        <v>380</v>
      </c>
    </row>
    <row r="9246" customFormat="false" ht="15" hidden="false" customHeight="false" outlineLevel="0" collapsed="false">
      <c r="A9246" s="28" t="n">
        <v>241</v>
      </c>
      <c r="B9246" s="29" t="n">
        <v>46142</v>
      </c>
      <c r="C9246" s="28" t="n">
        <v>60567.86</v>
      </c>
      <c r="D9246" s="28" t="n">
        <v>1640</v>
      </c>
      <c r="E9246" s="28" t="s">
        <v>380</v>
      </c>
    </row>
    <row r="9247" customFormat="false" ht="15" hidden="false" customHeight="false" outlineLevel="0" collapsed="false">
      <c r="A9247" s="28" t="n">
        <v>241</v>
      </c>
      <c r="B9247" s="29" t="n">
        <v>46173</v>
      </c>
      <c r="C9247" s="28" t="n">
        <v>61766.26</v>
      </c>
      <c r="D9247" s="28" t="n">
        <v>1640</v>
      </c>
      <c r="E9247" s="28" t="s">
        <v>380</v>
      </c>
    </row>
    <row r="9248" customFormat="false" ht="15" hidden="false" customHeight="false" outlineLevel="0" collapsed="false">
      <c r="A9248" s="28" t="n">
        <v>241</v>
      </c>
      <c r="B9248" s="29" t="n">
        <v>46203</v>
      </c>
      <c r="C9248" s="28" t="n">
        <v>61793.9</v>
      </c>
      <c r="D9248" s="28" t="n">
        <v>408.1</v>
      </c>
      <c r="E9248" s="28" t="s">
        <v>381</v>
      </c>
    </row>
    <row r="9249" customFormat="false" ht="15" hidden="false" customHeight="false" outlineLevel="0" collapsed="false">
      <c r="A9249" s="28" t="n">
        <v>241</v>
      </c>
      <c r="B9249" s="29" t="n">
        <v>46234</v>
      </c>
      <c r="C9249" s="28" t="n">
        <v>63276.36</v>
      </c>
      <c r="D9249" s="28" t="n">
        <v>1640</v>
      </c>
      <c r="E9249" s="28" t="s">
        <v>380</v>
      </c>
    </row>
    <row r="9250" customFormat="false" ht="15" hidden="false" customHeight="false" outlineLevel="0" collapsed="false">
      <c r="A9250" s="28" t="n">
        <v>241</v>
      </c>
      <c r="B9250" s="29" t="n">
        <v>46265</v>
      </c>
      <c r="C9250" s="28" t="n">
        <v>64169.54</v>
      </c>
      <c r="D9250" s="28" t="n">
        <v>899.94</v>
      </c>
      <c r="E9250" s="28" t="s">
        <v>381</v>
      </c>
    </row>
    <row r="9251" customFormat="false" ht="15" hidden="false" customHeight="false" outlineLevel="0" collapsed="false">
      <c r="A9251" s="28" t="n">
        <v>242</v>
      </c>
      <c r="B9251" s="29" t="n">
        <v>44957</v>
      </c>
      <c r="C9251" s="28" t="n">
        <v>12502.58</v>
      </c>
      <c r="D9251" s="28" t="n">
        <v>1760</v>
      </c>
      <c r="E9251" s="28" t="s">
        <v>380</v>
      </c>
    </row>
    <row r="9252" customFormat="false" ht="15" hidden="false" customHeight="false" outlineLevel="0" collapsed="false">
      <c r="A9252" s="28" t="n">
        <v>242</v>
      </c>
      <c r="B9252" s="29" t="n">
        <v>44985</v>
      </c>
      <c r="C9252" s="28" t="n">
        <v>13865.62</v>
      </c>
      <c r="D9252" s="28" t="n">
        <v>1760</v>
      </c>
      <c r="E9252" s="28" t="s">
        <v>380</v>
      </c>
    </row>
    <row r="9253" customFormat="false" ht="15" hidden="false" customHeight="false" outlineLevel="0" collapsed="false">
      <c r="A9253" s="28" t="n">
        <v>242</v>
      </c>
      <c r="B9253" s="29" t="n">
        <v>45016</v>
      </c>
      <c r="C9253" s="28" t="n">
        <v>15381.2</v>
      </c>
      <c r="D9253" s="28" t="n">
        <v>1760</v>
      </c>
      <c r="E9253" s="28" t="s">
        <v>380</v>
      </c>
    </row>
    <row r="9254" customFormat="false" ht="15" hidden="false" customHeight="false" outlineLevel="0" collapsed="false">
      <c r="A9254" s="28" t="n">
        <v>242</v>
      </c>
      <c r="B9254" s="29" t="n">
        <v>45046</v>
      </c>
      <c r="C9254" s="28" t="n">
        <v>16008.42</v>
      </c>
      <c r="D9254" s="28" t="n">
        <v>1093.75</v>
      </c>
      <c r="E9254" s="28" t="s">
        <v>381</v>
      </c>
    </row>
    <row r="9255" customFormat="false" ht="15" hidden="false" customHeight="false" outlineLevel="0" collapsed="false">
      <c r="A9255" s="28" t="n">
        <v>242</v>
      </c>
      <c r="B9255" s="29" t="n">
        <v>45077</v>
      </c>
      <c r="C9255" s="28" t="n">
        <v>16358.44</v>
      </c>
      <c r="D9255" s="28" t="n">
        <v>505.26</v>
      </c>
      <c r="E9255" s="28" t="s">
        <v>381</v>
      </c>
    </row>
    <row r="9256" customFormat="false" ht="15" hidden="false" customHeight="false" outlineLevel="0" collapsed="false">
      <c r="A9256" s="28" t="n">
        <v>242</v>
      </c>
      <c r="B9256" s="29" t="n">
        <v>45107</v>
      </c>
      <c r="C9256" s="28" t="n">
        <v>17992.53</v>
      </c>
      <c r="D9256" s="28" t="n">
        <v>1760</v>
      </c>
      <c r="E9256" s="28" t="s">
        <v>380</v>
      </c>
    </row>
    <row r="9257" customFormat="false" ht="15" hidden="false" customHeight="false" outlineLevel="0" collapsed="false">
      <c r="A9257" s="28" t="n">
        <v>242</v>
      </c>
      <c r="B9257" s="29" t="n">
        <v>45138</v>
      </c>
      <c r="C9257" s="28" t="n">
        <v>17578.49</v>
      </c>
      <c r="D9257" s="28" t="n">
        <v>0</v>
      </c>
      <c r="E9257" s="28" t="s">
        <v>379</v>
      </c>
    </row>
    <row r="9258" customFormat="false" ht="15" hidden="false" customHeight="false" outlineLevel="0" collapsed="false">
      <c r="A9258" s="28" t="n">
        <v>242</v>
      </c>
      <c r="B9258" s="29" t="n">
        <v>45169</v>
      </c>
      <c r="C9258" s="28" t="n">
        <v>18927.64</v>
      </c>
      <c r="D9258" s="28" t="n">
        <v>1760</v>
      </c>
      <c r="E9258" s="28" t="s">
        <v>380</v>
      </c>
    </row>
    <row r="9259" customFormat="false" ht="15" hidden="false" customHeight="false" outlineLevel="0" collapsed="false">
      <c r="A9259" s="28" t="n">
        <v>242</v>
      </c>
      <c r="B9259" s="29" t="n">
        <v>45199</v>
      </c>
      <c r="C9259" s="28" t="n">
        <v>20205.5</v>
      </c>
      <c r="D9259" s="28" t="n">
        <v>1760</v>
      </c>
      <c r="E9259" s="28" t="s">
        <v>380</v>
      </c>
    </row>
    <row r="9260" customFormat="false" ht="15" hidden="false" customHeight="false" outlineLevel="0" collapsed="false">
      <c r="A9260" s="28" t="n">
        <v>242</v>
      </c>
      <c r="B9260" s="29" t="n">
        <v>45230</v>
      </c>
      <c r="C9260" s="28" t="n">
        <v>21585.98</v>
      </c>
      <c r="D9260" s="28" t="n">
        <v>1760</v>
      </c>
      <c r="E9260" s="28" t="s">
        <v>380</v>
      </c>
    </row>
    <row r="9261" customFormat="false" ht="15" hidden="false" customHeight="false" outlineLevel="0" collapsed="false">
      <c r="A9261" s="28" t="n">
        <v>242</v>
      </c>
      <c r="B9261" s="29" t="n">
        <v>45260</v>
      </c>
      <c r="C9261" s="28" t="n">
        <v>23019.25</v>
      </c>
      <c r="D9261" s="28" t="n">
        <v>1760</v>
      </c>
      <c r="E9261" s="28" t="s">
        <v>380</v>
      </c>
    </row>
    <row r="9262" customFormat="false" ht="15" hidden="false" customHeight="false" outlineLevel="0" collapsed="false">
      <c r="A9262" s="28" t="n">
        <v>242</v>
      </c>
      <c r="B9262" s="29" t="n">
        <v>45291</v>
      </c>
      <c r="C9262" s="28" t="n">
        <v>24263.73</v>
      </c>
      <c r="D9262" s="28" t="n">
        <v>1760</v>
      </c>
      <c r="E9262" s="28" t="s">
        <v>380</v>
      </c>
    </row>
    <row r="9263" customFormat="false" ht="15" hidden="false" customHeight="false" outlineLevel="0" collapsed="false">
      <c r="A9263" s="28" t="n">
        <v>242</v>
      </c>
      <c r="B9263" s="29" t="n">
        <v>45322</v>
      </c>
      <c r="C9263" s="28" t="n">
        <v>25645.93</v>
      </c>
      <c r="D9263" s="28" t="n">
        <v>1760</v>
      </c>
      <c r="E9263" s="28" t="s">
        <v>380</v>
      </c>
    </row>
    <row r="9264" customFormat="false" ht="15" hidden="false" customHeight="false" outlineLevel="0" collapsed="false">
      <c r="A9264" s="28" t="n">
        <v>242</v>
      </c>
      <c r="B9264" s="29" t="n">
        <v>45351</v>
      </c>
      <c r="C9264" s="28" t="n">
        <v>27400.23</v>
      </c>
      <c r="D9264" s="28" t="n">
        <v>1760</v>
      </c>
      <c r="E9264" s="28" t="s">
        <v>380</v>
      </c>
    </row>
    <row r="9265" customFormat="false" ht="15" hidden="false" customHeight="false" outlineLevel="0" collapsed="false">
      <c r="A9265" s="28" t="n">
        <v>242</v>
      </c>
      <c r="B9265" s="29" t="n">
        <v>45382</v>
      </c>
      <c r="C9265" s="28" t="n">
        <v>28878.79</v>
      </c>
      <c r="D9265" s="28" t="n">
        <v>1760</v>
      </c>
      <c r="E9265" s="28" t="s">
        <v>380</v>
      </c>
    </row>
    <row r="9266" customFormat="false" ht="15" hidden="false" customHeight="false" outlineLevel="0" collapsed="false">
      <c r="A9266" s="28" t="n">
        <v>242</v>
      </c>
      <c r="B9266" s="29" t="n">
        <v>45412</v>
      </c>
      <c r="C9266" s="28" t="n">
        <v>30621.27</v>
      </c>
      <c r="D9266" s="28" t="n">
        <v>1760</v>
      </c>
      <c r="E9266" s="28" t="s">
        <v>380</v>
      </c>
    </row>
    <row r="9267" customFormat="false" ht="15" hidden="false" customHeight="false" outlineLevel="0" collapsed="false">
      <c r="A9267" s="28" t="n">
        <v>242</v>
      </c>
      <c r="B9267" s="29" t="n">
        <v>45443</v>
      </c>
      <c r="C9267" s="28" t="n">
        <v>32356.67</v>
      </c>
      <c r="D9267" s="28" t="n">
        <v>1760</v>
      </c>
      <c r="E9267" s="28" t="s">
        <v>380</v>
      </c>
    </row>
    <row r="9268" customFormat="false" ht="15" hidden="false" customHeight="false" outlineLevel="0" collapsed="false">
      <c r="A9268" s="28" t="n">
        <v>242</v>
      </c>
      <c r="B9268" s="29" t="n">
        <v>45473</v>
      </c>
      <c r="C9268" s="28" t="n">
        <v>33593.28</v>
      </c>
      <c r="D9268" s="28" t="n">
        <v>1760</v>
      </c>
      <c r="E9268" s="28" t="s">
        <v>380</v>
      </c>
    </row>
    <row r="9269" customFormat="false" ht="15" hidden="false" customHeight="false" outlineLevel="0" collapsed="false">
      <c r="A9269" s="28" t="n">
        <v>242</v>
      </c>
      <c r="B9269" s="29" t="n">
        <v>45504</v>
      </c>
      <c r="C9269" s="28" t="n">
        <v>35348.17</v>
      </c>
      <c r="D9269" s="28" t="n">
        <v>1760</v>
      </c>
      <c r="E9269" s="28" t="s">
        <v>380</v>
      </c>
    </row>
    <row r="9270" customFormat="false" ht="15" hidden="false" customHeight="false" outlineLevel="0" collapsed="false">
      <c r="A9270" s="28" t="n">
        <v>242</v>
      </c>
      <c r="B9270" s="29" t="n">
        <v>45535</v>
      </c>
      <c r="C9270" s="28" t="n">
        <v>36414.58</v>
      </c>
      <c r="D9270" s="28" t="n">
        <v>1173.12</v>
      </c>
      <c r="E9270" s="28" t="s">
        <v>381</v>
      </c>
    </row>
    <row r="9271" customFormat="false" ht="15" hidden="false" customHeight="false" outlineLevel="0" collapsed="false">
      <c r="A9271" s="28" t="n">
        <v>242</v>
      </c>
      <c r="B9271" s="29" t="n">
        <v>45565</v>
      </c>
      <c r="C9271" s="28" t="n">
        <v>37874.73</v>
      </c>
      <c r="D9271" s="28" t="n">
        <v>1760</v>
      </c>
      <c r="E9271" s="28" t="s">
        <v>380</v>
      </c>
    </row>
    <row r="9272" customFormat="false" ht="15" hidden="false" customHeight="false" outlineLevel="0" collapsed="false">
      <c r="A9272" s="28" t="n">
        <v>242</v>
      </c>
      <c r="B9272" s="29" t="n">
        <v>45596</v>
      </c>
      <c r="C9272" s="28" t="n">
        <v>39192.6</v>
      </c>
      <c r="D9272" s="28" t="n">
        <v>1760</v>
      </c>
      <c r="E9272" s="28" t="s">
        <v>380</v>
      </c>
    </row>
    <row r="9273" customFormat="false" ht="15" hidden="false" customHeight="false" outlineLevel="0" collapsed="false">
      <c r="A9273" s="28" t="n">
        <v>242</v>
      </c>
      <c r="B9273" s="29" t="n">
        <v>45626</v>
      </c>
      <c r="C9273" s="28" t="n">
        <v>40751.73</v>
      </c>
      <c r="D9273" s="28" t="n">
        <v>1760</v>
      </c>
      <c r="E9273" s="28" t="s">
        <v>380</v>
      </c>
    </row>
    <row r="9274" customFormat="false" ht="15" hidden="false" customHeight="false" outlineLevel="0" collapsed="false">
      <c r="A9274" s="28" t="n">
        <v>242</v>
      </c>
      <c r="B9274" s="29" t="n">
        <v>45657</v>
      </c>
      <c r="C9274" s="28" t="n">
        <v>42498.53</v>
      </c>
      <c r="D9274" s="28" t="n">
        <v>1760</v>
      </c>
      <c r="E9274" s="28" t="s">
        <v>380</v>
      </c>
    </row>
    <row r="9275" customFormat="false" ht="15" hidden="false" customHeight="false" outlineLevel="0" collapsed="false">
      <c r="A9275" s="28" t="n">
        <v>242</v>
      </c>
      <c r="B9275" s="29" t="n">
        <v>45688</v>
      </c>
      <c r="C9275" s="28" t="n">
        <v>43503.15</v>
      </c>
      <c r="D9275" s="28" t="n">
        <v>1117.98</v>
      </c>
      <c r="E9275" s="28" t="s">
        <v>381</v>
      </c>
    </row>
    <row r="9276" customFormat="false" ht="15" hidden="false" customHeight="false" outlineLevel="0" collapsed="false">
      <c r="A9276" s="28" t="n">
        <v>242</v>
      </c>
      <c r="B9276" s="29" t="n">
        <v>45716</v>
      </c>
      <c r="C9276" s="28" t="n">
        <v>45222.98</v>
      </c>
      <c r="D9276" s="28" t="n">
        <v>1760</v>
      </c>
      <c r="E9276" s="28" t="s">
        <v>380</v>
      </c>
    </row>
    <row r="9277" customFormat="false" ht="15" hidden="false" customHeight="false" outlineLevel="0" collapsed="false">
      <c r="A9277" s="28" t="n">
        <v>242</v>
      </c>
      <c r="B9277" s="29" t="n">
        <v>45747</v>
      </c>
      <c r="C9277" s="28" t="n">
        <v>46622.23</v>
      </c>
      <c r="D9277" s="28" t="n">
        <v>1760</v>
      </c>
      <c r="E9277" s="28" t="s">
        <v>380</v>
      </c>
    </row>
    <row r="9278" customFormat="false" ht="15" hidden="false" customHeight="false" outlineLevel="0" collapsed="false">
      <c r="A9278" s="28" t="n">
        <v>242</v>
      </c>
      <c r="B9278" s="29" t="n">
        <v>45777</v>
      </c>
      <c r="C9278" s="28" t="n">
        <v>48283.55</v>
      </c>
      <c r="D9278" s="28" t="n">
        <v>1760</v>
      </c>
      <c r="E9278" s="28" t="s">
        <v>380</v>
      </c>
    </row>
    <row r="9279" customFormat="false" ht="15" hidden="false" customHeight="false" outlineLevel="0" collapsed="false">
      <c r="A9279" s="28" t="n">
        <v>242</v>
      </c>
      <c r="B9279" s="29" t="n">
        <v>45808</v>
      </c>
      <c r="C9279" s="28" t="n">
        <v>49958.98</v>
      </c>
      <c r="D9279" s="28" t="n">
        <v>1760</v>
      </c>
      <c r="E9279" s="28" t="s">
        <v>380</v>
      </c>
    </row>
    <row r="9280" customFormat="false" ht="15" hidden="false" customHeight="false" outlineLevel="0" collapsed="false">
      <c r="A9280" s="28" t="n">
        <v>242</v>
      </c>
      <c r="B9280" s="29" t="n">
        <v>45838</v>
      </c>
      <c r="C9280" s="28" t="n">
        <v>51260.18</v>
      </c>
      <c r="D9280" s="28" t="n">
        <v>1760</v>
      </c>
      <c r="E9280" s="28" t="s">
        <v>380</v>
      </c>
    </row>
    <row r="9281" customFormat="false" ht="15" hidden="false" customHeight="false" outlineLevel="0" collapsed="false">
      <c r="A9281" s="28" t="n">
        <v>242</v>
      </c>
      <c r="B9281" s="29" t="n">
        <v>45869</v>
      </c>
      <c r="C9281" s="28" t="n">
        <v>51630.87</v>
      </c>
      <c r="D9281" s="28" t="n">
        <v>429.67</v>
      </c>
      <c r="E9281" s="28" t="s">
        <v>381</v>
      </c>
    </row>
    <row r="9282" customFormat="false" ht="15" hidden="false" customHeight="false" outlineLevel="0" collapsed="false">
      <c r="A9282" s="28" t="n">
        <v>242</v>
      </c>
      <c r="B9282" s="29" t="n">
        <v>45900</v>
      </c>
      <c r="C9282" s="28" t="n">
        <v>53093.08</v>
      </c>
      <c r="D9282" s="28" t="n">
        <v>1760</v>
      </c>
      <c r="E9282" s="28" t="s">
        <v>380</v>
      </c>
    </row>
    <row r="9283" customFormat="false" ht="15" hidden="false" customHeight="false" outlineLevel="0" collapsed="false">
      <c r="A9283" s="28" t="n">
        <v>242</v>
      </c>
      <c r="B9283" s="29" t="n">
        <v>45930</v>
      </c>
      <c r="C9283" s="28" t="n">
        <v>54765.63</v>
      </c>
      <c r="D9283" s="28" t="n">
        <v>1760</v>
      </c>
      <c r="E9283" s="28" t="s">
        <v>380</v>
      </c>
    </row>
    <row r="9284" customFormat="false" ht="15" hidden="false" customHeight="false" outlineLevel="0" collapsed="false">
      <c r="A9284" s="28" t="n">
        <v>242</v>
      </c>
      <c r="B9284" s="29" t="n">
        <v>45961</v>
      </c>
      <c r="C9284" s="28" t="n">
        <v>54372.21</v>
      </c>
      <c r="D9284" s="28" t="n">
        <v>0</v>
      </c>
      <c r="E9284" s="28" t="s">
        <v>379</v>
      </c>
    </row>
    <row r="9285" customFormat="false" ht="15" hidden="false" customHeight="false" outlineLevel="0" collapsed="false">
      <c r="A9285" s="28" t="n">
        <v>242</v>
      </c>
      <c r="B9285" s="29" t="n">
        <v>45991</v>
      </c>
      <c r="C9285" s="28" t="n">
        <v>55928.25</v>
      </c>
      <c r="D9285" s="28" t="n">
        <v>1760</v>
      </c>
      <c r="E9285" s="28" t="s">
        <v>380</v>
      </c>
    </row>
    <row r="9286" customFormat="false" ht="15" hidden="false" customHeight="false" outlineLevel="0" collapsed="false">
      <c r="A9286" s="28" t="n">
        <v>242</v>
      </c>
      <c r="B9286" s="29" t="n">
        <v>46022</v>
      </c>
      <c r="C9286" s="28" t="n">
        <v>57634.65</v>
      </c>
      <c r="D9286" s="28" t="n">
        <v>1760</v>
      </c>
      <c r="E9286" s="28" t="s">
        <v>380</v>
      </c>
    </row>
    <row r="9287" customFormat="false" ht="15" hidden="false" customHeight="false" outlineLevel="0" collapsed="false">
      <c r="A9287" s="28" t="n">
        <v>242</v>
      </c>
      <c r="B9287" s="29" t="n">
        <v>46053</v>
      </c>
      <c r="C9287" s="28" t="n">
        <v>59182.98</v>
      </c>
      <c r="D9287" s="28" t="n">
        <v>1760</v>
      </c>
      <c r="E9287" s="28" t="s">
        <v>380</v>
      </c>
    </row>
    <row r="9288" customFormat="false" ht="15" hidden="false" customHeight="false" outlineLevel="0" collapsed="false">
      <c r="A9288" s="28" t="n">
        <v>242</v>
      </c>
      <c r="B9288" s="29" t="n">
        <v>46081</v>
      </c>
      <c r="C9288" s="28" t="n">
        <v>60883.35</v>
      </c>
      <c r="D9288" s="28" t="n">
        <v>1760</v>
      </c>
      <c r="E9288" s="28" t="s">
        <v>380</v>
      </c>
    </row>
    <row r="9289" customFormat="false" ht="15" hidden="false" customHeight="false" outlineLevel="0" collapsed="false">
      <c r="A9289" s="28" t="n">
        <v>242</v>
      </c>
      <c r="B9289" s="29" t="n">
        <v>46112</v>
      </c>
      <c r="C9289" s="28" t="n">
        <v>62156</v>
      </c>
      <c r="D9289" s="28" t="n">
        <v>1760</v>
      </c>
      <c r="E9289" s="28" t="s">
        <v>380</v>
      </c>
    </row>
    <row r="9290" customFormat="false" ht="15" hidden="false" customHeight="false" outlineLevel="0" collapsed="false">
      <c r="A9290" s="28" t="n">
        <v>242</v>
      </c>
      <c r="B9290" s="29" t="n">
        <v>46142</v>
      </c>
      <c r="C9290" s="28" t="n">
        <v>63524.24</v>
      </c>
      <c r="D9290" s="28" t="n">
        <v>1760</v>
      </c>
      <c r="E9290" s="28" t="s">
        <v>380</v>
      </c>
    </row>
    <row r="9291" customFormat="false" ht="15" hidden="false" customHeight="false" outlineLevel="0" collapsed="false">
      <c r="A9291" s="28" t="n">
        <v>242</v>
      </c>
      <c r="B9291" s="29" t="n">
        <v>46173</v>
      </c>
      <c r="C9291" s="28" t="n">
        <v>65212.59</v>
      </c>
      <c r="D9291" s="28" t="n">
        <v>1760</v>
      </c>
      <c r="E9291" s="28" t="s">
        <v>380</v>
      </c>
    </row>
    <row r="9292" customFormat="false" ht="15" hidden="false" customHeight="false" outlineLevel="0" collapsed="false">
      <c r="A9292" s="28" t="n">
        <v>242</v>
      </c>
      <c r="B9292" s="29" t="n">
        <v>46203</v>
      </c>
      <c r="C9292" s="28" t="n">
        <v>66877.8</v>
      </c>
      <c r="D9292" s="28" t="n">
        <v>1760</v>
      </c>
      <c r="E9292" s="28" t="s">
        <v>380</v>
      </c>
    </row>
    <row r="9293" customFormat="false" ht="15" hidden="false" customHeight="false" outlineLevel="0" collapsed="false">
      <c r="A9293" s="28" t="n">
        <v>242</v>
      </c>
      <c r="B9293" s="29" t="n">
        <v>46234</v>
      </c>
      <c r="C9293" s="28" t="n">
        <v>68538.11</v>
      </c>
      <c r="D9293" s="28" t="n">
        <v>1760</v>
      </c>
      <c r="E9293" s="28" t="s">
        <v>380</v>
      </c>
    </row>
    <row r="9294" customFormat="false" ht="15" hidden="false" customHeight="false" outlineLevel="0" collapsed="false">
      <c r="A9294" s="28" t="n">
        <v>242</v>
      </c>
      <c r="B9294" s="29" t="n">
        <v>46265</v>
      </c>
      <c r="C9294" s="28" t="n">
        <v>70162.63</v>
      </c>
      <c r="D9294" s="28" t="n">
        <v>1760</v>
      </c>
      <c r="E9294" s="28" t="s">
        <v>380</v>
      </c>
    </row>
    <row r="9295" customFormat="false" ht="15" hidden="false" customHeight="false" outlineLevel="0" collapsed="false">
      <c r="A9295" s="28" t="n">
        <v>243</v>
      </c>
      <c r="B9295" s="29" t="n">
        <v>44957</v>
      </c>
      <c r="C9295" s="28" t="n">
        <v>5686.92</v>
      </c>
      <c r="D9295" s="28" t="n">
        <v>1940</v>
      </c>
      <c r="E9295" s="28" t="s">
        <v>380</v>
      </c>
    </row>
    <row r="9296" customFormat="false" ht="15" hidden="false" customHeight="false" outlineLevel="0" collapsed="false">
      <c r="A9296" s="28" t="n">
        <v>243</v>
      </c>
      <c r="B9296" s="29" t="n">
        <v>44985</v>
      </c>
      <c r="C9296" s="28" t="n">
        <v>7603.18</v>
      </c>
      <c r="D9296" s="28" t="n">
        <v>1940</v>
      </c>
      <c r="E9296" s="28" t="s">
        <v>380</v>
      </c>
    </row>
    <row r="9297" customFormat="false" ht="15" hidden="false" customHeight="false" outlineLevel="0" collapsed="false">
      <c r="A9297" s="28" t="n">
        <v>243</v>
      </c>
      <c r="B9297" s="29" t="n">
        <v>45016</v>
      </c>
      <c r="C9297" s="28" t="n">
        <v>9494.48</v>
      </c>
      <c r="D9297" s="28" t="n">
        <v>1940</v>
      </c>
      <c r="E9297" s="28" t="s">
        <v>380</v>
      </c>
    </row>
    <row r="9298" customFormat="false" ht="15" hidden="false" customHeight="false" outlineLevel="0" collapsed="false">
      <c r="A9298" s="28" t="n">
        <v>243</v>
      </c>
      <c r="B9298" s="29" t="n">
        <v>45046</v>
      </c>
      <c r="C9298" s="28" t="n">
        <v>10892.6</v>
      </c>
      <c r="D9298" s="28" t="n">
        <v>1940</v>
      </c>
      <c r="E9298" s="28" t="s">
        <v>380</v>
      </c>
    </row>
    <row r="9299" customFormat="false" ht="15" hidden="false" customHeight="false" outlineLevel="0" collapsed="false">
      <c r="A9299" s="28" t="n">
        <v>243</v>
      </c>
      <c r="B9299" s="29" t="n">
        <v>45077</v>
      </c>
      <c r="C9299" s="28" t="n">
        <v>12459.7</v>
      </c>
      <c r="D9299" s="28" t="n">
        <v>1940</v>
      </c>
      <c r="E9299" s="28" t="s">
        <v>380</v>
      </c>
    </row>
    <row r="9300" customFormat="false" ht="15" hidden="false" customHeight="false" outlineLevel="0" collapsed="false">
      <c r="A9300" s="28" t="n">
        <v>243</v>
      </c>
      <c r="B9300" s="29" t="n">
        <v>45107</v>
      </c>
      <c r="C9300" s="28" t="n">
        <v>13849.46</v>
      </c>
      <c r="D9300" s="28" t="n">
        <v>1940</v>
      </c>
      <c r="E9300" s="28" t="s">
        <v>380</v>
      </c>
    </row>
    <row r="9301" customFormat="false" ht="15" hidden="false" customHeight="false" outlineLevel="0" collapsed="false">
      <c r="A9301" s="28" t="n">
        <v>243</v>
      </c>
      <c r="B9301" s="29" t="n">
        <v>45138</v>
      </c>
      <c r="C9301" s="28" t="n">
        <v>15328.55</v>
      </c>
      <c r="D9301" s="28" t="n">
        <v>1940</v>
      </c>
      <c r="E9301" s="28" t="s">
        <v>380</v>
      </c>
    </row>
    <row r="9302" customFormat="false" ht="15" hidden="false" customHeight="false" outlineLevel="0" collapsed="false">
      <c r="A9302" s="28" t="n">
        <v>243</v>
      </c>
      <c r="B9302" s="29" t="n">
        <v>45169</v>
      </c>
      <c r="C9302" s="28" t="n">
        <v>16964.8</v>
      </c>
      <c r="D9302" s="28" t="n">
        <v>1940</v>
      </c>
      <c r="E9302" s="28" t="s">
        <v>380</v>
      </c>
    </row>
    <row r="9303" customFormat="false" ht="15" hidden="false" customHeight="false" outlineLevel="0" collapsed="false">
      <c r="A9303" s="28" t="n">
        <v>243</v>
      </c>
      <c r="B9303" s="29" t="n">
        <v>45199</v>
      </c>
      <c r="C9303" s="28" t="n">
        <v>18869.5</v>
      </c>
      <c r="D9303" s="28" t="n">
        <v>1940</v>
      </c>
      <c r="E9303" s="28" t="s">
        <v>380</v>
      </c>
    </row>
    <row r="9304" customFormat="false" ht="15" hidden="false" customHeight="false" outlineLevel="0" collapsed="false">
      <c r="A9304" s="28" t="n">
        <v>243</v>
      </c>
      <c r="B9304" s="29" t="n">
        <v>45230</v>
      </c>
      <c r="C9304" s="28" t="n">
        <v>20549.14</v>
      </c>
      <c r="D9304" s="28" t="n">
        <v>1940</v>
      </c>
      <c r="E9304" s="28" t="s">
        <v>380</v>
      </c>
    </row>
    <row r="9305" customFormat="false" ht="15" hidden="false" customHeight="false" outlineLevel="0" collapsed="false">
      <c r="A9305" s="28" t="n">
        <v>243</v>
      </c>
      <c r="B9305" s="29" t="n">
        <v>45260</v>
      </c>
      <c r="C9305" s="28" t="n">
        <v>22487.61</v>
      </c>
      <c r="D9305" s="28" t="n">
        <v>1940</v>
      </c>
      <c r="E9305" s="28" t="s">
        <v>380</v>
      </c>
    </row>
    <row r="9306" customFormat="false" ht="15" hidden="false" customHeight="false" outlineLevel="0" collapsed="false">
      <c r="A9306" s="28" t="n">
        <v>243</v>
      </c>
      <c r="B9306" s="29" t="n">
        <v>45291</v>
      </c>
      <c r="C9306" s="28" t="n">
        <v>24241.42</v>
      </c>
      <c r="D9306" s="28" t="n">
        <v>1940</v>
      </c>
      <c r="E9306" s="28" t="s">
        <v>380</v>
      </c>
    </row>
    <row r="9307" customFormat="false" ht="15" hidden="false" customHeight="false" outlineLevel="0" collapsed="false">
      <c r="A9307" s="28" t="n">
        <v>243</v>
      </c>
      <c r="B9307" s="29" t="n">
        <v>45322</v>
      </c>
      <c r="C9307" s="28" t="n">
        <v>25941.14</v>
      </c>
      <c r="D9307" s="28" t="n">
        <v>1940</v>
      </c>
      <c r="E9307" s="28" t="s">
        <v>380</v>
      </c>
    </row>
    <row r="9308" customFormat="false" ht="15" hidden="false" customHeight="false" outlineLevel="0" collapsed="false">
      <c r="A9308" s="28" t="n">
        <v>243</v>
      </c>
      <c r="B9308" s="29" t="n">
        <v>45351</v>
      </c>
      <c r="C9308" s="28" t="n">
        <v>27844.89</v>
      </c>
      <c r="D9308" s="28" t="n">
        <v>1940</v>
      </c>
      <c r="E9308" s="28" t="s">
        <v>380</v>
      </c>
    </row>
    <row r="9309" customFormat="false" ht="15" hidden="false" customHeight="false" outlineLevel="0" collapsed="false">
      <c r="A9309" s="28" t="n">
        <v>243</v>
      </c>
      <c r="B9309" s="29" t="n">
        <v>45382</v>
      </c>
      <c r="C9309" s="28" t="n">
        <v>29491.44</v>
      </c>
      <c r="D9309" s="28" t="n">
        <v>1940</v>
      </c>
      <c r="E9309" s="28" t="s">
        <v>380</v>
      </c>
    </row>
    <row r="9310" customFormat="false" ht="15" hidden="false" customHeight="false" outlineLevel="0" collapsed="false">
      <c r="A9310" s="28" t="n">
        <v>243</v>
      </c>
      <c r="B9310" s="29" t="n">
        <v>45412</v>
      </c>
      <c r="C9310" s="28" t="n">
        <v>31076.44</v>
      </c>
      <c r="D9310" s="28" t="n">
        <v>1940</v>
      </c>
      <c r="E9310" s="28" t="s">
        <v>380</v>
      </c>
    </row>
    <row r="9311" customFormat="false" ht="15" hidden="false" customHeight="false" outlineLevel="0" collapsed="false">
      <c r="A9311" s="28" t="n">
        <v>243</v>
      </c>
      <c r="B9311" s="29" t="n">
        <v>45443</v>
      </c>
      <c r="C9311" s="28" t="n">
        <v>33012.4</v>
      </c>
      <c r="D9311" s="28" t="n">
        <v>1940</v>
      </c>
      <c r="E9311" s="28" t="s">
        <v>380</v>
      </c>
    </row>
    <row r="9312" customFormat="false" ht="15" hidden="false" customHeight="false" outlineLevel="0" collapsed="false">
      <c r="A9312" s="28" t="n">
        <v>243</v>
      </c>
      <c r="B9312" s="29" t="n">
        <v>45473</v>
      </c>
      <c r="C9312" s="28" t="n">
        <v>34820.16</v>
      </c>
      <c r="D9312" s="28" t="n">
        <v>1940</v>
      </c>
      <c r="E9312" s="28" t="s">
        <v>380</v>
      </c>
    </row>
    <row r="9313" customFormat="false" ht="15" hidden="false" customHeight="false" outlineLevel="0" collapsed="false">
      <c r="A9313" s="28" t="n">
        <v>243</v>
      </c>
      <c r="B9313" s="29" t="n">
        <v>45504</v>
      </c>
      <c r="C9313" s="28" t="n">
        <v>36498.55</v>
      </c>
      <c r="D9313" s="28" t="n">
        <v>506.9</v>
      </c>
      <c r="E9313" s="28" t="s">
        <v>379</v>
      </c>
    </row>
    <row r="9314" customFormat="false" ht="15" hidden="false" customHeight="false" outlineLevel="0" collapsed="false">
      <c r="A9314" s="28" t="n">
        <v>243</v>
      </c>
      <c r="B9314" s="29" t="n">
        <v>45535</v>
      </c>
      <c r="C9314" s="28" t="n">
        <v>38267.37</v>
      </c>
      <c r="D9314" s="28" t="n">
        <v>882.23</v>
      </c>
      <c r="E9314" s="28" t="s">
        <v>381</v>
      </c>
    </row>
    <row r="9315" customFormat="false" ht="15" hidden="false" customHeight="false" outlineLevel="0" collapsed="false">
      <c r="A9315" s="28" t="n">
        <v>243</v>
      </c>
      <c r="B9315" s="29" t="n">
        <v>45565</v>
      </c>
      <c r="C9315" s="28" t="n">
        <v>39663.92</v>
      </c>
      <c r="D9315" s="28" t="n">
        <v>1940</v>
      </c>
      <c r="E9315" s="28" t="s">
        <v>380</v>
      </c>
    </row>
    <row r="9316" customFormat="false" ht="15" hidden="false" customHeight="false" outlineLevel="0" collapsed="false">
      <c r="A9316" s="28" t="n">
        <v>243</v>
      </c>
      <c r="B9316" s="29" t="n">
        <v>45596</v>
      </c>
      <c r="C9316" s="28" t="n">
        <v>41413.21</v>
      </c>
      <c r="D9316" s="28" t="n">
        <v>1940</v>
      </c>
      <c r="E9316" s="28" t="s">
        <v>380</v>
      </c>
    </row>
    <row r="9317" customFormat="false" ht="15" hidden="false" customHeight="false" outlineLevel="0" collapsed="false">
      <c r="A9317" s="28" t="n">
        <v>243</v>
      </c>
      <c r="B9317" s="29" t="n">
        <v>45626</v>
      </c>
      <c r="C9317" s="28" t="n">
        <v>41357.48</v>
      </c>
      <c r="D9317" s="28" t="n">
        <v>469.68</v>
      </c>
      <c r="E9317" s="28" t="s">
        <v>381</v>
      </c>
    </row>
    <row r="9318" customFormat="false" ht="15" hidden="false" customHeight="false" outlineLevel="0" collapsed="false">
      <c r="A9318" s="28" t="n">
        <v>243</v>
      </c>
      <c r="B9318" s="29" t="n">
        <v>45657</v>
      </c>
      <c r="C9318" s="28" t="n">
        <v>43032.92</v>
      </c>
      <c r="D9318" s="28" t="n">
        <v>1940</v>
      </c>
      <c r="E9318" s="28" t="s">
        <v>380</v>
      </c>
    </row>
    <row r="9319" customFormat="false" ht="15" hidden="false" customHeight="false" outlineLevel="0" collapsed="false">
      <c r="A9319" s="28" t="n">
        <v>243</v>
      </c>
      <c r="B9319" s="29" t="n">
        <v>45688</v>
      </c>
      <c r="C9319" s="28" t="n">
        <v>44715.27</v>
      </c>
      <c r="D9319" s="28" t="n">
        <v>1940</v>
      </c>
      <c r="E9319" s="28" t="s">
        <v>380</v>
      </c>
    </row>
    <row r="9320" customFormat="false" ht="15" hidden="false" customHeight="false" outlineLevel="0" collapsed="false">
      <c r="A9320" s="28" t="n">
        <v>243</v>
      </c>
      <c r="B9320" s="29" t="n">
        <v>45716</v>
      </c>
      <c r="C9320" s="28" t="n">
        <v>45127.62</v>
      </c>
      <c r="D9320" s="28" t="n">
        <v>521.42</v>
      </c>
      <c r="E9320" s="28" t="s">
        <v>381</v>
      </c>
    </row>
    <row r="9321" customFormat="false" ht="15" hidden="false" customHeight="false" outlineLevel="0" collapsed="false">
      <c r="A9321" s="28" t="n">
        <v>243</v>
      </c>
      <c r="B9321" s="29" t="n">
        <v>45747</v>
      </c>
      <c r="C9321" s="28" t="n">
        <v>46574.81</v>
      </c>
      <c r="D9321" s="28" t="n">
        <v>1940</v>
      </c>
      <c r="E9321" s="28" t="s">
        <v>380</v>
      </c>
    </row>
    <row r="9322" customFormat="false" ht="15" hidden="false" customHeight="false" outlineLevel="0" collapsed="false">
      <c r="A9322" s="28" t="n">
        <v>243</v>
      </c>
      <c r="B9322" s="29" t="n">
        <v>45777</v>
      </c>
      <c r="C9322" s="28" t="n">
        <v>48377.31</v>
      </c>
      <c r="D9322" s="28" t="n">
        <v>1940</v>
      </c>
      <c r="E9322" s="28" t="s">
        <v>380</v>
      </c>
    </row>
    <row r="9323" customFormat="false" ht="15" hidden="false" customHeight="false" outlineLevel="0" collapsed="false">
      <c r="A9323" s="28" t="n">
        <v>243</v>
      </c>
      <c r="B9323" s="29" t="n">
        <v>45808</v>
      </c>
      <c r="C9323" s="28" t="n">
        <v>50254.49</v>
      </c>
      <c r="D9323" s="28" t="n">
        <v>1940</v>
      </c>
      <c r="E9323" s="28" t="s">
        <v>380</v>
      </c>
    </row>
    <row r="9324" customFormat="false" ht="15" hidden="false" customHeight="false" outlineLevel="0" collapsed="false">
      <c r="A9324" s="28" t="n">
        <v>243</v>
      </c>
      <c r="B9324" s="29" t="n">
        <v>45838</v>
      </c>
      <c r="C9324" s="28" t="n">
        <v>52157.7</v>
      </c>
      <c r="D9324" s="28" t="n">
        <v>1940</v>
      </c>
      <c r="E9324" s="28" t="s">
        <v>380</v>
      </c>
    </row>
    <row r="9325" customFormat="false" ht="15" hidden="false" customHeight="false" outlineLevel="0" collapsed="false">
      <c r="A9325" s="28" t="n">
        <v>243</v>
      </c>
      <c r="B9325" s="29" t="n">
        <v>45869</v>
      </c>
      <c r="C9325" s="28" t="n">
        <v>54081.59</v>
      </c>
      <c r="D9325" s="28" t="n">
        <v>1940</v>
      </c>
      <c r="E9325" s="28" t="s">
        <v>380</v>
      </c>
    </row>
    <row r="9326" customFormat="false" ht="15" hidden="false" customHeight="false" outlineLevel="0" collapsed="false">
      <c r="A9326" s="28" t="n">
        <v>243</v>
      </c>
      <c r="B9326" s="29" t="n">
        <v>45900</v>
      </c>
      <c r="C9326" s="28" t="n">
        <v>54983.04</v>
      </c>
      <c r="D9326" s="28" t="n">
        <v>1212.34</v>
      </c>
      <c r="E9326" s="28" t="s">
        <v>381</v>
      </c>
    </row>
    <row r="9327" customFormat="false" ht="15" hidden="false" customHeight="false" outlineLevel="0" collapsed="false">
      <c r="A9327" s="28" t="n">
        <v>243</v>
      </c>
      <c r="B9327" s="29" t="n">
        <v>45930</v>
      </c>
      <c r="C9327" s="28" t="n">
        <v>56563.39</v>
      </c>
      <c r="D9327" s="28" t="n">
        <v>1940</v>
      </c>
      <c r="E9327" s="28" t="s">
        <v>380</v>
      </c>
    </row>
    <row r="9328" customFormat="false" ht="15" hidden="false" customHeight="false" outlineLevel="0" collapsed="false">
      <c r="A9328" s="28" t="n">
        <v>243</v>
      </c>
      <c r="B9328" s="29" t="n">
        <v>45961</v>
      </c>
      <c r="C9328" s="28" t="n">
        <v>58486.24</v>
      </c>
      <c r="D9328" s="28" t="n">
        <v>1940</v>
      </c>
      <c r="E9328" s="28" t="s">
        <v>380</v>
      </c>
    </row>
    <row r="9329" customFormat="false" ht="15" hidden="false" customHeight="false" outlineLevel="0" collapsed="false">
      <c r="A9329" s="28" t="n">
        <v>243</v>
      </c>
      <c r="B9329" s="29" t="n">
        <v>45991</v>
      </c>
      <c r="C9329" s="28" t="n">
        <v>60192.72</v>
      </c>
      <c r="D9329" s="28" t="n">
        <v>1940</v>
      </c>
      <c r="E9329" s="28" t="s">
        <v>380</v>
      </c>
    </row>
    <row r="9330" customFormat="false" ht="15" hidden="false" customHeight="false" outlineLevel="0" collapsed="false">
      <c r="A9330" s="28" t="n">
        <v>243</v>
      </c>
      <c r="B9330" s="29" t="n">
        <v>46022</v>
      </c>
      <c r="C9330" s="28" t="n">
        <v>61740.21</v>
      </c>
      <c r="D9330" s="28" t="n">
        <v>1940</v>
      </c>
      <c r="E9330" s="28" t="s">
        <v>380</v>
      </c>
    </row>
    <row r="9331" customFormat="false" ht="15" hidden="false" customHeight="false" outlineLevel="0" collapsed="false">
      <c r="A9331" s="28" t="n">
        <v>243</v>
      </c>
      <c r="B9331" s="29" t="n">
        <v>46053</v>
      </c>
      <c r="C9331" s="28" t="n">
        <v>63196.03</v>
      </c>
      <c r="D9331" s="28" t="n">
        <v>1940</v>
      </c>
      <c r="E9331" s="28" t="s">
        <v>380</v>
      </c>
    </row>
    <row r="9332" customFormat="false" ht="15" hidden="false" customHeight="false" outlineLevel="0" collapsed="false">
      <c r="A9332" s="28" t="n">
        <v>243</v>
      </c>
      <c r="B9332" s="29" t="n">
        <v>46081</v>
      </c>
      <c r="C9332" s="28" t="n">
        <v>63999.22</v>
      </c>
      <c r="D9332" s="28" t="n">
        <v>848.38</v>
      </c>
      <c r="E9332" s="28" t="s">
        <v>381</v>
      </c>
    </row>
    <row r="9333" customFormat="false" ht="15" hidden="false" customHeight="false" outlineLevel="0" collapsed="false">
      <c r="A9333" s="28" t="n">
        <v>243</v>
      </c>
      <c r="B9333" s="29" t="n">
        <v>46112</v>
      </c>
      <c r="C9333" s="28" t="n">
        <v>65910.69</v>
      </c>
      <c r="D9333" s="28" t="n">
        <v>1940</v>
      </c>
      <c r="E9333" s="28" t="s">
        <v>380</v>
      </c>
    </row>
    <row r="9334" customFormat="false" ht="15" hidden="false" customHeight="false" outlineLevel="0" collapsed="false">
      <c r="A9334" s="28" t="n">
        <v>243</v>
      </c>
      <c r="B9334" s="29" t="n">
        <v>46142</v>
      </c>
      <c r="C9334" s="28" t="n">
        <v>67535.96</v>
      </c>
      <c r="D9334" s="28" t="n">
        <v>1940</v>
      </c>
      <c r="E9334" s="28" t="s">
        <v>380</v>
      </c>
    </row>
    <row r="9335" customFormat="false" ht="15" hidden="false" customHeight="false" outlineLevel="0" collapsed="false">
      <c r="A9335" s="28" t="n">
        <v>243</v>
      </c>
      <c r="B9335" s="29" t="n">
        <v>46173</v>
      </c>
      <c r="C9335" s="28" t="n">
        <v>68426.19</v>
      </c>
      <c r="D9335" s="28" t="n">
        <v>1220.07</v>
      </c>
      <c r="E9335" s="28" t="s">
        <v>381</v>
      </c>
    </row>
    <row r="9336" customFormat="false" ht="15" hidden="false" customHeight="false" outlineLevel="0" collapsed="false">
      <c r="A9336" s="28" t="n">
        <v>243</v>
      </c>
      <c r="B9336" s="29" t="n">
        <v>46203</v>
      </c>
      <c r="C9336" s="28" t="n">
        <v>68799.52</v>
      </c>
      <c r="D9336" s="28" t="n">
        <v>927.47</v>
      </c>
      <c r="E9336" s="28" t="s">
        <v>381</v>
      </c>
    </row>
    <row r="9337" customFormat="false" ht="15" hidden="false" customHeight="false" outlineLevel="0" collapsed="false">
      <c r="A9337" s="28" t="n">
        <v>243</v>
      </c>
      <c r="B9337" s="29" t="n">
        <v>46234</v>
      </c>
      <c r="C9337" s="28" t="n">
        <v>70687.39</v>
      </c>
      <c r="D9337" s="28" t="n">
        <v>1940</v>
      </c>
      <c r="E9337" s="28" t="s">
        <v>380</v>
      </c>
    </row>
    <row r="9338" customFormat="false" ht="15" hidden="false" customHeight="false" outlineLevel="0" collapsed="false">
      <c r="A9338" s="28" t="n">
        <v>243</v>
      </c>
      <c r="B9338" s="29" t="n">
        <v>46265</v>
      </c>
      <c r="C9338" s="28" t="n">
        <v>71689.07</v>
      </c>
      <c r="D9338" s="28" t="n">
        <v>1149.87</v>
      </c>
      <c r="E9338" s="28" t="s">
        <v>381</v>
      </c>
    </row>
    <row r="9339" customFormat="false" ht="15" hidden="false" customHeight="false" outlineLevel="0" collapsed="false">
      <c r="A9339" s="28" t="n">
        <v>244</v>
      </c>
      <c r="B9339" s="29" t="n">
        <v>45199</v>
      </c>
      <c r="C9339" s="28" t="n">
        <v>4185.52</v>
      </c>
      <c r="D9339" s="28" t="n">
        <v>1780</v>
      </c>
      <c r="E9339" s="28" t="s">
        <v>380</v>
      </c>
    </row>
    <row r="9340" customFormat="false" ht="15" hidden="false" customHeight="false" outlineLevel="0" collapsed="false">
      <c r="A9340" s="28" t="n">
        <v>244</v>
      </c>
      <c r="B9340" s="29" t="n">
        <v>45230</v>
      </c>
      <c r="C9340" s="28" t="n">
        <v>5806.51</v>
      </c>
      <c r="D9340" s="28" t="n">
        <v>1780</v>
      </c>
      <c r="E9340" s="28" t="s">
        <v>380</v>
      </c>
    </row>
    <row r="9341" customFormat="false" ht="15" hidden="false" customHeight="false" outlineLevel="0" collapsed="false">
      <c r="A9341" s="28" t="n">
        <v>244</v>
      </c>
      <c r="B9341" s="29" t="n">
        <v>45260</v>
      </c>
      <c r="C9341" s="28" t="n">
        <v>7084.53</v>
      </c>
      <c r="D9341" s="28" t="n">
        <v>1780</v>
      </c>
      <c r="E9341" s="28" t="s">
        <v>380</v>
      </c>
    </row>
    <row r="9342" customFormat="false" ht="15" hidden="false" customHeight="false" outlineLevel="0" collapsed="false">
      <c r="A9342" s="28" t="n">
        <v>244</v>
      </c>
      <c r="B9342" s="29" t="n">
        <v>45291</v>
      </c>
      <c r="C9342" s="28" t="n">
        <v>8513.35</v>
      </c>
      <c r="D9342" s="28" t="n">
        <v>1780</v>
      </c>
      <c r="E9342" s="28" t="s">
        <v>380</v>
      </c>
    </row>
    <row r="9343" customFormat="false" ht="15" hidden="false" customHeight="false" outlineLevel="0" collapsed="false">
      <c r="A9343" s="28" t="n">
        <v>244</v>
      </c>
      <c r="B9343" s="29" t="n">
        <v>45322</v>
      </c>
      <c r="C9343" s="28" t="n">
        <v>10260.01</v>
      </c>
      <c r="D9343" s="28" t="n">
        <v>1780</v>
      </c>
      <c r="E9343" s="28" t="s">
        <v>380</v>
      </c>
    </row>
    <row r="9344" customFormat="false" ht="15" hidden="false" customHeight="false" outlineLevel="0" collapsed="false">
      <c r="A9344" s="28" t="n">
        <v>244</v>
      </c>
      <c r="B9344" s="29" t="n">
        <v>45351</v>
      </c>
      <c r="C9344" s="28" t="n">
        <v>11507.72</v>
      </c>
      <c r="D9344" s="28" t="n">
        <v>1780</v>
      </c>
      <c r="E9344" s="28" t="s">
        <v>380</v>
      </c>
    </row>
    <row r="9345" customFormat="false" ht="15" hidden="false" customHeight="false" outlineLevel="0" collapsed="false">
      <c r="A9345" s="28" t="n">
        <v>244</v>
      </c>
      <c r="B9345" s="29" t="n">
        <v>45382</v>
      </c>
      <c r="C9345" s="28" t="n">
        <v>11622.62</v>
      </c>
      <c r="D9345" s="28" t="n">
        <v>600.19</v>
      </c>
      <c r="E9345" s="28" t="s">
        <v>381</v>
      </c>
    </row>
    <row r="9346" customFormat="false" ht="15" hidden="false" customHeight="false" outlineLevel="0" collapsed="false">
      <c r="A9346" s="28" t="n">
        <v>244</v>
      </c>
      <c r="B9346" s="29" t="n">
        <v>45412</v>
      </c>
      <c r="C9346" s="28" t="n">
        <v>13135.7</v>
      </c>
      <c r="D9346" s="28" t="n">
        <v>1780</v>
      </c>
      <c r="E9346" s="28" t="s">
        <v>380</v>
      </c>
    </row>
    <row r="9347" customFormat="false" ht="15" hidden="false" customHeight="false" outlineLevel="0" collapsed="false">
      <c r="A9347" s="28" t="n">
        <v>244</v>
      </c>
      <c r="B9347" s="29" t="n">
        <v>45443</v>
      </c>
      <c r="C9347" s="28" t="n">
        <v>14667.54</v>
      </c>
      <c r="D9347" s="28" t="n">
        <v>1780</v>
      </c>
      <c r="E9347" s="28" t="s">
        <v>380</v>
      </c>
    </row>
    <row r="9348" customFormat="false" ht="15" hidden="false" customHeight="false" outlineLevel="0" collapsed="false">
      <c r="A9348" s="28" t="n">
        <v>244</v>
      </c>
      <c r="B9348" s="29" t="n">
        <v>45473</v>
      </c>
      <c r="C9348" s="28" t="n">
        <v>16409.5</v>
      </c>
      <c r="D9348" s="28" t="n">
        <v>1780</v>
      </c>
      <c r="E9348" s="28" t="s">
        <v>380</v>
      </c>
    </row>
    <row r="9349" customFormat="false" ht="15" hidden="false" customHeight="false" outlineLevel="0" collapsed="false">
      <c r="A9349" s="28" t="n">
        <v>244</v>
      </c>
      <c r="B9349" s="29" t="n">
        <v>45504</v>
      </c>
      <c r="C9349" s="28" t="n">
        <v>16579.09</v>
      </c>
      <c r="D9349" s="28" t="n">
        <v>471.03</v>
      </c>
      <c r="E9349" s="28" t="s">
        <v>381</v>
      </c>
    </row>
    <row r="9350" customFormat="false" ht="15" hidden="false" customHeight="false" outlineLevel="0" collapsed="false">
      <c r="A9350" s="28" t="n">
        <v>244</v>
      </c>
      <c r="B9350" s="29" t="n">
        <v>45535</v>
      </c>
      <c r="C9350" s="28" t="n">
        <v>18307.59</v>
      </c>
      <c r="D9350" s="28" t="n">
        <v>1780</v>
      </c>
      <c r="E9350" s="28" t="s">
        <v>380</v>
      </c>
    </row>
    <row r="9351" customFormat="false" ht="15" hidden="false" customHeight="false" outlineLevel="0" collapsed="false">
      <c r="A9351" s="28" t="n">
        <v>244</v>
      </c>
      <c r="B9351" s="29" t="n">
        <v>45565</v>
      </c>
      <c r="C9351" s="28" t="n">
        <v>20005.74</v>
      </c>
      <c r="D9351" s="28" t="n">
        <v>1780</v>
      </c>
      <c r="E9351" s="28" t="s">
        <v>380</v>
      </c>
    </row>
    <row r="9352" customFormat="false" ht="15" hidden="false" customHeight="false" outlineLevel="0" collapsed="false">
      <c r="A9352" s="28" t="n">
        <v>244</v>
      </c>
      <c r="B9352" s="29" t="n">
        <v>45596</v>
      </c>
      <c r="C9352" s="28" t="n">
        <v>21560.3</v>
      </c>
      <c r="D9352" s="28" t="n">
        <v>1780</v>
      </c>
      <c r="E9352" s="28" t="s">
        <v>380</v>
      </c>
    </row>
    <row r="9353" customFormat="false" ht="15" hidden="false" customHeight="false" outlineLevel="0" collapsed="false">
      <c r="A9353" s="28" t="n">
        <v>244</v>
      </c>
      <c r="B9353" s="29" t="n">
        <v>45626</v>
      </c>
      <c r="C9353" s="28" t="n">
        <v>22842.62</v>
      </c>
      <c r="D9353" s="28" t="n">
        <v>1780</v>
      </c>
      <c r="E9353" s="28" t="s">
        <v>380</v>
      </c>
    </row>
    <row r="9354" customFormat="false" ht="15" hidden="false" customHeight="false" outlineLevel="0" collapsed="false">
      <c r="A9354" s="28" t="n">
        <v>244</v>
      </c>
      <c r="B9354" s="29" t="n">
        <v>45657</v>
      </c>
      <c r="C9354" s="28" t="n">
        <v>24116.59</v>
      </c>
      <c r="D9354" s="28" t="n">
        <v>1780</v>
      </c>
      <c r="E9354" s="28" t="s">
        <v>380</v>
      </c>
    </row>
    <row r="9355" customFormat="false" ht="15" hidden="false" customHeight="false" outlineLevel="0" collapsed="false">
      <c r="A9355" s="28" t="n">
        <v>244</v>
      </c>
      <c r="B9355" s="29" t="n">
        <v>45688</v>
      </c>
      <c r="C9355" s="28" t="n">
        <v>25875.16</v>
      </c>
      <c r="D9355" s="28" t="n">
        <v>1780</v>
      </c>
      <c r="E9355" s="28" t="s">
        <v>380</v>
      </c>
    </row>
    <row r="9356" customFormat="false" ht="15" hidden="false" customHeight="false" outlineLevel="0" collapsed="false">
      <c r="A9356" s="28" t="n">
        <v>244</v>
      </c>
      <c r="B9356" s="29" t="n">
        <v>45716</v>
      </c>
      <c r="C9356" s="28" t="n">
        <v>26527</v>
      </c>
      <c r="D9356" s="28" t="n">
        <v>948.28</v>
      </c>
      <c r="E9356" s="28" t="s">
        <v>381</v>
      </c>
    </row>
    <row r="9357" customFormat="false" ht="15" hidden="false" customHeight="false" outlineLevel="0" collapsed="false">
      <c r="A9357" s="28" t="n">
        <v>244</v>
      </c>
      <c r="B9357" s="29" t="n">
        <v>45747</v>
      </c>
      <c r="C9357" s="28" t="n">
        <v>27780.92</v>
      </c>
      <c r="D9357" s="28" t="n">
        <v>1780</v>
      </c>
      <c r="E9357" s="28" t="s">
        <v>380</v>
      </c>
    </row>
    <row r="9358" customFormat="false" ht="15" hidden="false" customHeight="false" outlineLevel="0" collapsed="false">
      <c r="A9358" s="28" t="n">
        <v>244</v>
      </c>
      <c r="B9358" s="29" t="n">
        <v>45777</v>
      </c>
      <c r="C9358" s="28" t="n">
        <v>27617.87</v>
      </c>
      <c r="D9358" s="28" t="n">
        <v>0</v>
      </c>
      <c r="E9358" s="28" t="s">
        <v>379</v>
      </c>
    </row>
    <row r="9359" customFormat="false" ht="15" hidden="false" customHeight="false" outlineLevel="0" collapsed="false">
      <c r="A9359" s="28" t="n">
        <v>244</v>
      </c>
      <c r="B9359" s="29" t="n">
        <v>45808</v>
      </c>
      <c r="C9359" s="28" t="n">
        <v>29311.28</v>
      </c>
      <c r="D9359" s="28" t="n">
        <v>1780</v>
      </c>
      <c r="E9359" s="28" t="s">
        <v>380</v>
      </c>
    </row>
    <row r="9360" customFormat="false" ht="15" hidden="false" customHeight="false" outlineLevel="0" collapsed="false">
      <c r="A9360" s="28" t="n">
        <v>244</v>
      </c>
      <c r="B9360" s="29" t="n">
        <v>45838</v>
      </c>
      <c r="C9360" s="28" t="n">
        <v>31018.66</v>
      </c>
      <c r="D9360" s="28" t="n">
        <v>1780</v>
      </c>
      <c r="E9360" s="28" t="s">
        <v>380</v>
      </c>
    </row>
    <row r="9361" customFormat="false" ht="15" hidden="false" customHeight="false" outlineLevel="0" collapsed="false">
      <c r="A9361" s="28" t="n">
        <v>244</v>
      </c>
      <c r="B9361" s="29" t="n">
        <v>45869</v>
      </c>
      <c r="C9361" s="28" t="n">
        <v>31991.37</v>
      </c>
      <c r="D9361" s="28" t="n">
        <v>1004.39</v>
      </c>
      <c r="E9361" s="28" t="s">
        <v>381</v>
      </c>
    </row>
    <row r="9362" customFormat="false" ht="15" hidden="false" customHeight="false" outlineLevel="0" collapsed="false">
      <c r="A9362" s="28" t="n">
        <v>244</v>
      </c>
      <c r="B9362" s="29" t="n">
        <v>45900</v>
      </c>
      <c r="C9362" s="28" t="n">
        <v>32569.44</v>
      </c>
      <c r="D9362" s="28" t="n">
        <v>922.14</v>
      </c>
      <c r="E9362" s="28" t="s">
        <v>381</v>
      </c>
    </row>
    <row r="9363" customFormat="false" ht="15" hidden="false" customHeight="false" outlineLevel="0" collapsed="false">
      <c r="A9363" s="28" t="n">
        <v>244</v>
      </c>
      <c r="B9363" s="29" t="n">
        <v>45930</v>
      </c>
      <c r="C9363" s="28" t="n">
        <v>34206.45</v>
      </c>
      <c r="D9363" s="28" t="n">
        <v>1780</v>
      </c>
      <c r="E9363" s="28" t="s">
        <v>380</v>
      </c>
    </row>
    <row r="9364" customFormat="false" ht="15" hidden="false" customHeight="false" outlineLevel="0" collapsed="false">
      <c r="A9364" s="28" t="n">
        <v>244</v>
      </c>
      <c r="B9364" s="29" t="n">
        <v>45961</v>
      </c>
      <c r="C9364" s="28" t="n">
        <v>35733.17</v>
      </c>
      <c r="D9364" s="28" t="n">
        <v>1780</v>
      </c>
      <c r="E9364" s="28" t="s">
        <v>380</v>
      </c>
    </row>
    <row r="9365" customFormat="false" ht="15" hidden="false" customHeight="false" outlineLevel="0" collapsed="false">
      <c r="A9365" s="28" t="n">
        <v>244</v>
      </c>
      <c r="B9365" s="29" t="n">
        <v>45991</v>
      </c>
      <c r="C9365" s="28" t="n">
        <v>37134.7</v>
      </c>
      <c r="D9365" s="28" t="n">
        <v>1780</v>
      </c>
      <c r="E9365" s="28" t="s">
        <v>380</v>
      </c>
    </row>
    <row r="9366" customFormat="false" ht="15" hidden="false" customHeight="false" outlineLevel="0" collapsed="false">
      <c r="A9366" s="28" t="n">
        <v>244</v>
      </c>
      <c r="B9366" s="29" t="n">
        <v>46022</v>
      </c>
      <c r="C9366" s="28" t="n">
        <v>38392.2</v>
      </c>
      <c r="D9366" s="28" t="n">
        <v>1780</v>
      </c>
      <c r="E9366" s="28" t="s">
        <v>380</v>
      </c>
    </row>
    <row r="9367" customFormat="false" ht="15" hidden="false" customHeight="false" outlineLevel="0" collapsed="false">
      <c r="A9367" s="28" t="n">
        <v>244</v>
      </c>
      <c r="B9367" s="29" t="n">
        <v>46053</v>
      </c>
      <c r="C9367" s="28" t="n">
        <v>38061.44</v>
      </c>
      <c r="D9367" s="28" t="n">
        <v>0</v>
      </c>
      <c r="E9367" s="28" t="s">
        <v>379</v>
      </c>
    </row>
    <row r="9368" customFormat="false" ht="15" hidden="false" customHeight="false" outlineLevel="0" collapsed="false">
      <c r="A9368" s="28" t="n">
        <v>244</v>
      </c>
      <c r="B9368" s="29" t="n">
        <v>46081</v>
      </c>
      <c r="C9368" s="28" t="n">
        <v>38251.01</v>
      </c>
      <c r="D9368" s="28" t="n">
        <v>525.26</v>
      </c>
      <c r="E9368" s="28" t="s">
        <v>381</v>
      </c>
    </row>
    <row r="9369" customFormat="false" ht="15" hidden="false" customHeight="false" outlineLevel="0" collapsed="false">
      <c r="A9369" s="28" t="n">
        <v>244</v>
      </c>
      <c r="B9369" s="29" t="n">
        <v>46112</v>
      </c>
      <c r="C9369" s="28" t="n">
        <v>39778.64</v>
      </c>
      <c r="D9369" s="28" t="n">
        <v>1780</v>
      </c>
      <c r="E9369" s="28" t="s">
        <v>380</v>
      </c>
    </row>
    <row r="9370" customFormat="false" ht="15" hidden="false" customHeight="false" outlineLevel="0" collapsed="false">
      <c r="A9370" s="28" t="n">
        <v>244</v>
      </c>
      <c r="B9370" s="29" t="n">
        <v>46142</v>
      </c>
      <c r="C9370" s="28" t="n">
        <v>41550.15</v>
      </c>
      <c r="D9370" s="28" t="n">
        <v>1780</v>
      </c>
      <c r="E9370" s="28" t="s">
        <v>380</v>
      </c>
    </row>
    <row r="9371" customFormat="false" ht="15" hidden="false" customHeight="false" outlineLevel="0" collapsed="false">
      <c r="A9371" s="28" t="n">
        <v>244</v>
      </c>
      <c r="B9371" s="29" t="n">
        <v>46173</v>
      </c>
      <c r="C9371" s="28" t="n">
        <v>43194.01</v>
      </c>
      <c r="D9371" s="28" t="n">
        <v>1780</v>
      </c>
      <c r="E9371" s="28" t="s">
        <v>380</v>
      </c>
    </row>
    <row r="9372" customFormat="false" ht="15" hidden="false" customHeight="false" outlineLevel="0" collapsed="false">
      <c r="A9372" s="28" t="n">
        <v>244</v>
      </c>
      <c r="B9372" s="29" t="n">
        <v>46203</v>
      </c>
      <c r="C9372" s="28" t="n">
        <v>43787.83</v>
      </c>
      <c r="D9372" s="28" t="n">
        <v>901.04</v>
      </c>
      <c r="E9372" s="28" t="s">
        <v>381</v>
      </c>
    </row>
    <row r="9373" customFormat="false" ht="15" hidden="false" customHeight="false" outlineLevel="0" collapsed="false">
      <c r="A9373" s="28" t="n">
        <v>244</v>
      </c>
      <c r="B9373" s="29" t="n">
        <v>46234</v>
      </c>
      <c r="C9373" s="28" t="n">
        <v>45341.58</v>
      </c>
      <c r="D9373" s="28" t="n">
        <v>1780</v>
      </c>
      <c r="E9373" s="28" t="s">
        <v>380</v>
      </c>
    </row>
    <row r="9374" customFormat="false" ht="15" hidden="false" customHeight="false" outlineLevel="0" collapsed="false">
      <c r="A9374" s="28" t="n">
        <v>244</v>
      </c>
      <c r="B9374" s="29" t="n">
        <v>46265</v>
      </c>
      <c r="C9374" s="28" t="n">
        <v>46694.43</v>
      </c>
      <c r="D9374" s="28" t="n">
        <v>1780</v>
      </c>
      <c r="E9374" s="28" t="s">
        <v>380</v>
      </c>
    </row>
    <row r="9375" customFormat="false" ht="15" hidden="false" customHeight="false" outlineLevel="0" collapsed="false">
      <c r="A9375" s="28" t="n">
        <v>245</v>
      </c>
      <c r="B9375" s="29" t="n">
        <v>44957</v>
      </c>
      <c r="C9375" s="28" t="n">
        <v>7620.93</v>
      </c>
      <c r="D9375" s="28" t="n">
        <v>1920</v>
      </c>
      <c r="E9375" s="28" t="s">
        <v>380</v>
      </c>
    </row>
    <row r="9376" customFormat="false" ht="15" hidden="false" customHeight="false" outlineLevel="0" collapsed="false">
      <c r="A9376" s="28" t="n">
        <v>245</v>
      </c>
      <c r="B9376" s="29" t="n">
        <v>44985</v>
      </c>
      <c r="C9376" s="28" t="n">
        <v>9150.79</v>
      </c>
      <c r="D9376" s="28" t="n">
        <v>1920</v>
      </c>
      <c r="E9376" s="28" t="s">
        <v>380</v>
      </c>
    </row>
    <row r="9377" customFormat="false" ht="15" hidden="false" customHeight="false" outlineLevel="0" collapsed="false">
      <c r="A9377" s="28" t="n">
        <v>245</v>
      </c>
      <c r="B9377" s="29" t="n">
        <v>45016</v>
      </c>
      <c r="C9377" s="28" t="n">
        <v>10749.82</v>
      </c>
      <c r="D9377" s="28" t="n">
        <v>1920</v>
      </c>
      <c r="E9377" s="28" t="s">
        <v>380</v>
      </c>
    </row>
    <row r="9378" customFormat="false" ht="15" hidden="false" customHeight="false" outlineLevel="0" collapsed="false">
      <c r="A9378" s="28" t="n">
        <v>245</v>
      </c>
      <c r="B9378" s="29" t="n">
        <v>45046</v>
      </c>
      <c r="C9378" s="28" t="n">
        <v>12232.75</v>
      </c>
      <c r="D9378" s="28" t="n">
        <v>1920</v>
      </c>
      <c r="E9378" s="28" t="s">
        <v>380</v>
      </c>
    </row>
    <row r="9379" customFormat="false" ht="15" hidden="false" customHeight="false" outlineLevel="0" collapsed="false">
      <c r="A9379" s="28" t="n">
        <v>245</v>
      </c>
      <c r="B9379" s="29" t="n">
        <v>45077</v>
      </c>
      <c r="C9379" s="28" t="n">
        <v>13952.99</v>
      </c>
      <c r="D9379" s="28" t="n">
        <v>1920</v>
      </c>
      <c r="E9379" s="28" t="s">
        <v>380</v>
      </c>
    </row>
    <row r="9380" customFormat="false" ht="15" hidden="false" customHeight="false" outlineLevel="0" collapsed="false">
      <c r="A9380" s="28" t="n">
        <v>245</v>
      </c>
      <c r="B9380" s="29" t="n">
        <v>45107</v>
      </c>
      <c r="C9380" s="28" t="n">
        <v>15525.77</v>
      </c>
      <c r="D9380" s="28" t="n">
        <v>1920</v>
      </c>
      <c r="E9380" s="28" t="s">
        <v>380</v>
      </c>
    </row>
    <row r="9381" customFormat="false" ht="15" hidden="false" customHeight="false" outlineLevel="0" collapsed="false">
      <c r="A9381" s="28" t="n">
        <v>245</v>
      </c>
      <c r="B9381" s="29" t="n">
        <v>45138</v>
      </c>
      <c r="C9381" s="28" t="n">
        <v>17127.32</v>
      </c>
      <c r="D9381" s="28" t="n">
        <v>1920</v>
      </c>
      <c r="E9381" s="28" t="s">
        <v>380</v>
      </c>
    </row>
    <row r="9382" customFormat="false" ht="15" hidden="false" customHeight="false" outlineLevel="0" collapsed="false">
      <c r="A9382" s="28" t="n">
        <v>245</v>
      </c>
      <c r="B9382" s="29" t="n">
        <v>45169</v>
      </c>
      <c r="C9382" s="28" t="n">
        <v>18813.89</v>
      </c>
      <c r="D9382" s="28" t="n">
        <v>1920</v>
      </c>
      <c r="E9382" s="28" t="s">
        <v>380</v>
      </c>
    </row>
    <row r="9383" customFormat="false" ht="15" hidden="false" customHeight="false" outlineLevel="0" collapsed="false">
      <c r="A9383" s="28" t="n">
        <v>245</v>
      </c>
      <c r="B9383" s="29" t="n">
        <v>45199</v>
      </c>
      <c r="C9383" s="28" t="n">
        <v>20644.31</v>
      </c>
      <c r="D9383" s="28" t="n">
        <v>1920</v>
      </c>
      <c r="E9383" s="28" t="s">
        <v>380</v>
      </c>
    </row>
    <row r="9384" customFormat="false" ht="15" hidden="false" customHeight="false" outlineLevel="0" collapsed="false">
      <c r="A9384" s="28" t="n">
        <v>245</v>
      </c>
      <c r="B9384" s="29" t="n">
        <v>45230</v>
      </c>
      <c r="C9384" s="28" t="n">
        <v>22003.68</v>
      </c>
      <c r="D9384" s="28" t="n">
        <v>1920</v>
      </c>
      <c r="E9384" s="28" t="s">
        <v>380</v>
      </c>
    </row>
    <row r="9385" customFormat="false" ht="15" hidden="false" customHeight="false" outlineLevel="0" collapsed="false">
      <c r="A9385" s="28" t="n">
        <v>245</v>
      </c>
      <c r="B9385" s="29" t="n">
        <v>45260</v>
      </c>
      <c r="C9385" s="28" t="n">
        <v>22691.33</v>
      </c>
      <c r="D9385" s="28" t="n">
        <v>1181.22</v>
      </c>
      <c r="E9385" s="28" t="s">
        <v>381</v>
      </c>
    </row>
    <row r="9386" customFormat="false" ht="15" hidden="false" customHeight="false" outlineLevel="0" collapsed="false">
      <c r="A9386" s="28" t="n">
        <v>245</v>
      </c>
      <c r="B9386" s="29" t="n">
        <v>45291</v>
      </c>
      <c r="C9386" s="28" t="n">
        <v>23613.52</v>
      </c>
      <c r="D9386" s="28" t="n">
        <v>1285.51</v>
      </c>
      <c r="E9386" s="28" t="s">
        <v>381</v>
      </c>
    </row>
    <row r="9387" customFormat="false" ht="15" hidden="false" customHeight="false" outlineLevel="0" collapsed="false">
      <c r="A9387" s="28" t="n">
        <v>245</v>
      </c>
      <c r="B9387" s="29" t="n">
        <v>45322</v>
      </c>
      <c r="C9387" s="28" t="n">
        <v>25473.41</v>
      </c>
      <c r="D9387" s="28" t="n">
        <v>1920</v>
      </c>
      <c r="E9387" s="28" t="s">
        <v>380</v>
      </c>
    </row>
    <row r="9388" customFormat="false" ht="15" hidden="false" customHeight="false" outlineLevel="0" collapsed="false">
      <c r="A9388" s="28" t="n">
        <v>245</v>
      </c>
      <c r="B9388" s="29" t="n">
        <v>45351</v>
      </c>
      <c r="C9388" s="28" t="n">
        <v>27251.8</v>
      </c>
      <c r="D9388" s="28" t="n">
        <v>1920</v>
      </c>
      <c r="E9388" s="28" t="s">
        <v>380</v>
      </c>
    </row>
    <row r="9389" customFormat="false" ht="15" hidden="false" customHeight="false" outlineLevel="0" collapsed="false">
      <c r="A9389" s="28" t="n">
        <v>245</v>
      </c>
      <c r="B9389" s="29" t="n">
        <v>45382</v>
      </c>
      <c r="C9389" s="28" t="n">
        <v>29104.59</v>
      </c>
      <c r="D9389" s="28" t="n">
        <v>1920</v>
      </c>
      <c r="E9389" s="28" t="s">
        <v>380</v>
      </c>
    </row>
    <row r="9390" customFormat="false" ht="15" hidden="false" customHeight="false" outlineLevel="0" collapsed="false">
      <c r="A9390" s="28" t="n">
        <v>245</v>
      </c>
      <c r="B9390" s="29" t="n">
        <v>45412</v>
      </c>
      <c r="C9390" s="28" t="n">
        <v>30947.87</v>
      </c>
      <c r="D9390" s="28" t="n">
        <v>1920</v>
      </c>
      <c r="E9390" s="28" t="s">
        <v>380</v>
      </c>
    </row>
    <row r="9391" customFormat="false" ht="15" hidden="false" customHeight="false" outlineLevel="0" collapsed="false">
      <c r="A9391" s="28" t="n">
        <v>245</v>
      </c>
      <c r="B9391" s="29" t="n">
        <v>45443</v>
      </c>
      <c r="C9391" s="28" t="n">
        <v>32470.6</v>
      </c>
      <c r="D9391" s="28" t="n">
        <v>1920</v>
      </c>
      <c r="E9391" s="28" t="s">
        <v>380</v>
      </c>
    </row>
    <row r="9392" customFormat="false" ht="15" hidden="false" customHeight="false" outlineLevel="0" collapsed="false">
      <c r="A9392" s="28" t="n">
        <v>245</v>
      </c>
      <c r="B9392" s="29" t="n">
        <v>45473</v>
      </c>
      <c r="C9392" s="28" t="n">
        <v>33993.72</v>
      </c>
      <c r="D9392" s="28" t="n">
        <v>1920</v>
      </c>
      <c r="E9392" s="28" t="s">
        <v>380</v>
      </c>
    </row>
    <row r="9393" customFormat="false" ht="15" hidden="false" customHeight="false" outlineLevel="0" collapsed="false">
      <c r="A9393" s="28" t="n">
        <v>245</v>
      </c>
      <c r="B9393" s="29" t="n">
        <v>45504</v>
      </c>
      <c r="C9393" s="28" t="n">
        <v>35353.68</v>
      </c>
      <c r="D9393" s="28" t="n">
        <v>1920</v>
      </c>
      <c r="E9393" s="28" t="s">
        <v>380</v>
      </c>
    </row>
    <row r="9394" customFormat="false" ht="15" hidden="false" customHeight="false" outlineLevel="0" collapsed="false">
      <c r="A9394" s="28" t="n">
        <v>245</v>
      </c>
      <c r="B9394" s="29" t="n">
        <v>45535</v>
      </c>
      <c r="C9394" s="28" t="n">
        <v>37042.62</v>
      </c>
      <c r="D9394" s="28" t="n">
        <v>1920</v>
      </c>
      <c r="E9394" s="28" t="s">
        <v>380</v>
      </c>
    </row>
    <row r="9395" customFormat="false" ht="15" hidden="false" customHeight="false" outlineLevel="0" collapsed="false">
      <c r="A9395" s="28" t="n">
        <v>245</v>
      </c>
      <c r="B9395" s="29" t="n">
        <v>45565</v>
      </c>
      <c r="C9395" s="28" t="n">
        <v>38658.39</v>
      </c>
      <c r="D9395" s="28" t="n">
        <v>1920</v>
      </c>
      <c r="E9395" s="28" t="s">
        <v>380</v>
      </c>
    </row>
    <row r="9396" customFormat="false" ht="15" hidden="false" customHeight="false" outlineLevel="0" collapsed="false">
      <c r="A9396" s="28" t="n">
        <v>245</v>
      </c>
      <c r="B9396" s="29" t="n">
        <v>45596</v>
      </c>
      <c r="C9396" s="28" t="n">
        <v>40067.54</v>
      </c>
      <c r="D9396" s="28" t="n">
        <v>1920</v>
      </c>
      <c r="E9396" s="28" t="s">
        <v>380</v>
      </c>
    </row>
    <row r="9397" customFormat="false" ht="15" hidden="false" customHeight="false" outlineLevel="0" collapsed="false">
      <c r="A9397" s="28" t="n">
        <v>245</v>
      </c>
      <c r="B9397" s="29" t="n">
        <v>45626</v>
      </c>
      <c r="C9397" s="28" t="n">
        <v>41722.94</v>
      </c>
      <c r="D9397" s="28" t="n">
        <v>1920</v>
      </c>
      <c r="E9397" s="28" t="s">
        <v>380</v>
      </c>
    </row>
    <row r="9398" customFormat="false" ht="15" hidden="false" customHeight="false" outlineLevel="0" collapsed="false">
      <c r="A9398" s="28" t="n">
        <v>245</v>
      </c>
      <c r="B9398" s="29" t="n">
        <v>45657</v>
      </c>
      <c r="C9398" s="28" t="n">
        <v>43489.53</v>
      </c>
      <c r="D9398" s="28" t="n">
        <v>1920</v>
      </c>
      <c r="E9398" s="28" t="s">
        <v>380</v>
      </c>
    </row>
    <row r="9399" customFormat="false" ht="15" hidden="false" customHeight="false" outlineLevel="0" collapsed="false">
      <c r="A9399" s="28" t="n">
        <v>245</v>
      </c>
      <c r="B9399" s="29" t="n">
        <v>45688</v>
      </c>
      <c r="C9399" s="28" t="n">
        <v>44996.77</v>
      </c>
      <c r="D9399" s="28" t="n">
        <v>1920</v>
      </c>
      <c r="E9399" s="28" t="s">
        <v>380</v>
      </c>
    </row>
    <row r="9400" customFormat="false" ht="15" hidden="false" customHeight="false" outlineLevel="0" collapsed="false">
      <c r="A9400" s="28" t="n">
        <v>245</v>
      </c>
      <c r="B9400" s="29" t="n">
        <v>45716</v>
      </c>
      <c r="C9400" s="28" t="n">
        <v>46407.57</v>
      </c>
      <c r="D9400" s="28" t="n">
        <v>1920</v>
      </c>
      <c r="E9400" s="28" t="s">
        <v>380</v>
      </c>
    </row>
    <row r="9401" customFormat="false" ht="15" hidden="false" customHeight="false" outlineLevel="0" collapsed="false">
      <c r="A9401" s="28" t="n">
        <v>245</v>
      </c>
      <c r="B9401" s="29" t="n">
        <v>45747</v>
      </c>
      <c r="C9401" s="28" t="n">
        <v>46484.97</v>
      </c>
      <c r="D9401" s="28" t="n">
        <v>579.25</v>
      </c>
      <c r="E9401" s="28" t="s">
        <v>381</v>
      </c>
    </row>
    <row r="9402" customFormat="false" ht="15" hidden="false" customHeight="false" outlineLevel="0" collapsed="false">
      <c r="A9402" s="28" t="n">
        <v>245</v>
      </c>
      <c r="B9402" s="29" t="n">
        <v>45777</v>
      </c>
      <c r="C9402" s="28" t="n">
        <v>46889.03</v>
      </c>
      <c r="D9402" s="28" t="n">
        <v>464.69</v>
      </c>
      <c r="E9402" s="28" t="s">
        <v>381</v>
      </c>
    </row>
    <row r="9403" customFormat="false" ht="15" hidden="false" customHeight="false" outlineLevel="0" collapsed="false">
      <c r="A9403" s="28" t="n">
        <v>245</v>
      </c>
      <c r="B9403" s="29" t="n">
        <v>45808</v>
      </c>
      <c r="C9403" s="28" t="n">
        <v>48296.73</v>
      </c>
      <c r="D9403" s="28" t="n">
        <v>1920</v>
      </c>
      <c r="E9403" s="28" t="s">
        <v>380</v>
      </c>
    </row>
    <row r="9404" customFormat="false" ht="15" hidden="false" customHeight="false" outlineLevel="0" collapsed="false">
      <c r="A9404" s="28" t="n">
        <v>245</v>
      </c>
      <c r="B9404" s="29" t="n">
        <v>45838</v>
      </c>
      <c r="C9404" s="28" t="n">
        <v>49645.55</v>
      </c>
      <c r="D9404" s="28" t="n">
        <v>1920</v>
      </c>
      <c r="E9404" s="28" t="s">
        <v>380</v>
      </c>
    </row>
    <row r="9405" customFormat="false" ht="15" hidden="false" customHeight="false" outlineLevel="0" collapsed="false">
      <c r="A9405" s="28" t="n">
        <v>245</v>
      </c>
      <c r="B9405" s="29" t="n">
        <v>45869</v>
      </c>
      <c r="C9405" s="28" t="n">
        <v>51196.02</v>
      </c>
      <c r="D9405" s="28" t="n">
        <v>1920</v>
      </c>
      <c r="E9405" s="28" t="s">
        <v>380</v>
      </c>
    </row>
    <row r="9406" customFormat="false" ht="15" hidden="false" customHeight="false" outlineLevel="0" collapsed="false">
      <c r="A9406" s="28" t="n">
        <v>245</v>
      </c>
      <c r="B9406" s="29" t="n">
        <v>45900</v>
      </c>
      <c r="C9406" s="28" t="n">
        <v>52647.76</v>
      </c>
      <c r="D9406" s="28" t="n">
        <v>1920</v>
      </c>
      <c r="E9406" s="28" t="s">
        <v>380</v>
      </c>
    </row>
    <row r="9407" customFormat="false" ht="15" hidden="false" customHeight="false" outlineLevel="0" collapsed="false">
      <c r="A9407" s="28" t="n">
        <v>245</v>
      </c>
      <c r="B9407" s="29" t="n">
        <v>45930</v>
      </c>
      <c r="C9407" s="28" t="n">
        <v>54261.63</v>
      </c>
      <c r="D9407" s="28" t="n">
        <v>1920</v>
      </c>
      <c r="E9407" s="28" t="s">
        <v>380</v>
      </c>
    </row>
    <row r="9408" customFormat="false" ht="15" hidden="false" customHeight="false" outlineLevel="0" collapsed="false">
      <c r="A9408" s="28" t="n">
        <v>245</v>
      </c>
      <c r="B9408" s="29" t="n">
        <v>45961</v>
      </c>
      <c r="C9408" s="28" t="n">
        <v>55688.4</v>
      </c>
      <c r="D9408" s="28" t="n">
        <v>1920</v>
      </c>
      <c r="E9408" s="28" t="s">
        <v>380</v>
      </c>
    </row>
    <row r="9409" customFormat="false" ht="15" hidden="false" customHeight="false" outlineLevel="0" collapsed="false">
      <c r="A9409" s="28" t="n">
        <v>245</v>
      </c>
      <c r="B9409" s="29" t="n">
        <v>45991</v>
      </c>
      <c r="C9409" s="28" t="n">
        <v>57390.35</v>
      </c>
      <c r="D9409" s="28" t="n">
        <v>1920</v>
      </c>
      <c r="E9409" s="28" t="s">
        <v>380</v>
      </c>
    </row>
    <row r="9410" customFormat="false" ht="15" hidden="false" customHeight="false" outlineLevel="0" collapsed="false">
      <c r="A9410" s="28" t="n">
        <v>245</v>
      </c>
      <c r="B9410" s="29" t="n">
        <v>46022</v>
      </c>
      <c r="C9410" s="28" t="n">
        <v>58792.39</v>
      </c>
      <c r="D9410" s="28" t="n">
        <v>1920</v>
      </c>
      <c r="E9410" s="28" t="s">
        <v>380</v>
      </c>
    </row>
    <row r="9411" customFormat="false" ht="15" hidden="false" customHeight="false" outlineLevel="0" collapsed="false">
      <c r="A9411" s="28" t="n">
        <v>245</v>
      </c>
      <c r="B9411" s="29" t="n">
        <v>46053</v>
      </c>
      <c r="C9411" s="28" t="n">
        <v>60352.94</v>
      </c>
      <c r="D9411" s="28" t="n">
        <v>1920</v>
      </c>
      <c r="E9411" s="28" t="s">
        <v>380</v>
      </c>
    </row>
    <row r="9412" customFormat="false" ht="15" hidden="false" customHeight="false" outlineLevel="0" collapsed="false">
      <c r="A9412" s="28" t="n">
        <v>245</v>
      </c>
      <c r="B9412" s="29" t="n">
        <v>46081</v>
      </c>
      <c r="C9412" s="28" t="n">
        <v>61748.87</v>
      </c>
      <c r="D9412" s="28" t="n">
        <v>1920</v>
      </c>
      <c r="E9412" s="28" t="s">
        <v>380</v>
      </c>
    </row>
    <row r="9413" customFormat="false" ht="15" hidden="false" customHeight="false" outlineLevel="0" collapsed="false">
      <c r="A9413" s="28" t="n">
        <v>245</v>
      </c>
      <c r="B9413" s="29" t="n">
        <v>46112</v>
      </c>
      <c r="C9413" s="28" t="n">
        <v>63385.99</v>
      </c>
      <c r="D9413" s="28" t="n">
        <v>1920</v>
      </c>
      <c r="E9413" s="28" t="s">
        <v>380</v>
      </c>
    </row>
    <row r="9414" customFormat="false" ht="15" hidden="false" customHeight="false" outlineLevel="0" collapsed="false">
      <c r="A9414" s="28" t="n">
        <v>245</v>
      </c>
      <c r="B9414" s="29" t="n">
        <v>46142</v>
      </c>
      <c r="C9414" s="28" t="n">
        <v>64786.39</v>
      </c>
      <c r="D9414" s="28" t="n">
        <v>1920</v>
      </c>
      <c r="E9414" s="28" t="s">
        <v>380</v>
      </c>
    </row>
    <row r="9415" customFormat="false" ht="15" hidden="false" customHeight="false" outlineLevel="0" collapsed="false">
      <c r="A9415" s="28" t="n">
        <v>245</v>
      </c>
      <c r="B9415" s="29" t="n">
        <v>46173</v>
      </c>
      <c r="C9415" s="28" t="n">
        <v>66540.34</v>
      </c>
      <c r="D9415" s="28" t="n">
        <v>1920</v>
      </c>
      <c r="E9415" s="28" t="s">
        <v>380</v>
      </c>
    </row>
    <row r="9416" customFormat="false" ht="15" hidden="false" customHeight="false" outlineLevel="0" collapsed="false">
      <c r="A9416" s="28" t="n">
        <v>245</v>
      </c>
      <c r="B9416" s="29" t="n">
        <v>46203</v>
      </c>
      <c r="C9416" s="28" t="n">
        <v>67954.36</v>
      </c>
      <c r="D9416" s="28" t="n">
        <v>1920</v>
      </c>
      <c r="E9416" s="28" t="s">
        <v>380</v>
      </c>
    </row>
    <row r="9417" customFormat="false" ht="15" hidden="false" customHeight="false" outlineLevel="0" collapsed="false">
      <c r="A9417" s="28" t="n">
        <v>245</v>
      </c>
      <c r="B9417" s="29" t="n">
        <v>46234</v>
      </c>
      <c r="C9417" s="28" t="n">
        <v>67854.41</v>
      </c>
      <c r="D9417" s="28" t="n">
        <v>0</v>
      </c>
      <c r="E9417" s="28" t="s">
        <v>379</v>
      </c>
    </row>
    <row r="9418" customFormat="false" ht="15" hidden="false" customHeight="false" outlineLevel="0" collapsed="false">
      <c r="A9418" s="28" t="n">
        <v>245</v>
      </c>
      <c r="B9418" s="29" t="n">
        <v>46265</v>
      </c>
      <c r="C9418" s="28" t="n">
        <v>69656.73</v>
      </c>
      <c r="D9418" s="28" t="n">
        <v>1920</v>
      </c>
      <c r="E9418" s="28" t="s">
        <v>380</v>
      </c>
    </row>
    <row r="9419" customFormat="false" ht="15" hidden="false" customHeight="false" outlineLevel="0" collapsed="false">
      <c r="A9419" s="28" t="n">
        <v>246</v>
      </c>
      <c r="B9419" s="29" t="n">
        <v>44957</v>
      </c>
      <c r="C9419" s="28" t="n">
        <v>5149.18</v>
      </c>
      <c r="D9419" s="28" t="n">
        <v>753.56</v>
      </c>
      <c r="E9419" s="28" t="s">
        <v>381</v>
      </c>
    </row>
    <row r="9420" customFormat="false" ht="15" hidden="false" customHeight="false" outlineLevel="0" collapsed="false">
      <c r="A9420" s="28" t="n">
        <v>246</v>
      </c>
      <c r="B9420" s="29" t="n">
        <v>44985</v>
      </c>
      <c r="C9420" s="28" t="n">
        <v>6342.73</v>
      </c>
      <c r="D9420" s="28" t="n">
        <v>1480</v>
      </c>
      <c r="E9420" s="28" t="s">
        <v>380</v>
      </c>
    </row>
    <row r="9421" customFormat="false" ht="15" hidden="false" customHeight="false" outlineLevel="0" collapsed="false">
      <c r="A9421" s="28" t="n">
        <v>246</v>
      </c>
      <c r="B9421" s="29" t="n">
        <v>45016</v>
      </c>
      <c r="C9421" s="28" t="n">
        <v>7662.83</v>
      </c>
      <c r="D9421" s="28" t="n">
        <v>1480</v>
      </c>
      <c r="E9421" s="28" t="s">
        <v>380</v>
      </c>
    </row>
    <row r="9422" customFormat="false" ht="15" hidden="false" customHeight="false" outlineLevel="0" collapsed="false">
      <c r="A9422" s="28" t="n">
        <v>246</v>
      </c>
      <c r="B9422" s="29" t="n">
        <v>45046</v>
      </c>
      <c r="C9422" s="28" t="n">
        <v>7863.74</v>
      </c>
      <c r="D9422" s="28" t="n">
        <v>341.25</v>
      </c>
      <c r="E9422" s="28" t="s">
        <v>381</v>
      </c>
    </row>
    <row r="9423" customFormat="false" ht="15" hidden="false" customHeight="false" outlineLevel="0" collapsed="false">
      <c r="A9423" s="28" t="n">
        <v>246</v>
      </c>
      <c r="B9423" s="29" t="n">
        <v>45077</v>
      </c>
      <c r="C9423" s="28" t="n">
        <v>9180.09</v>
      </c>
      <c r="D9423" s="28" t="n">
        <v>1480</v>
      </c>
      <c r="E9423" s="28" t="s">
        <v>380</v>
      </c>
    </row>
    <row r="9424" customFormat="false" ht="15" hidden="false" customHeight="false" outlineLevel="0" collapsed="false">
      <c r="A9424" s="28" t="n">
        <v>246</v>
      </c>
      <c r="B9424" s="29" t="n">
        <v>45107</v>
      </c>
      <c r="C9424" s="28" t="n">
        <v>9296.92</v>
      </c>
      <c r="D9424" s="28" t="n">
        <v>351.72</v>
      </c>
      <c r="E9424" s="28" t="s">
        <v>381</v>
      </c>
    </row>
    <row r="9425" customFormat="false" ht="15" hidden="false" customHeight="false" outlineLevel="0" collapsed="false">
      <c r="A9425" s="28" t="n">
        <v>246</v>
      </c>
      <c r="B9425" s="29" t="n">
        <v>45138</v>
      </c>
      <c r="C9425" s="28" t="n">
        <v>9695.64</v>
      </c>
      <c r="D9425" s="28" t="n">
        <v>651.28</v>
      </c>
      <c r="E9425" s="28" t="s">
        <v>381</v>
      </c>
    </row>
    <row r="9426" customFormat="false" ht="15" hidden="false" customHeight="false" outlineLevel="0" collapsed="false">
      <c r="A9426" s="28" t="n">
        <v>246</v>
      </c>
      <c r="B9426" s="29" t="n">
        <v>45169</v>
      </c>
      <c r="C9426" s="28" t="n">
        <v>10634.3</v>
      </c>
      <c r="D9426" s="28" t="n">
        <v>960.29</v>
      </c>
      <c r="E9426" s="28" t="s">
        <v>381</v>
      </c>
    </row>
    <row r="9427" customFormat="false" ht="15" hidden="false" customHeight="false" outlineLevel="0" collapsed="false">
      <c r="A9427" s="28" t="n">
        <v>246</v>
      </c>
      <c r="B9427" s="29" t="n">
        <v>45199</v>
      </c>
      <c r="C9427" s="28" t="n">
        <v>10273.43</v>
      </c>
      <c r="D9427" s="28" t="n">
        <v>0</v>
      </c>
      <c r="E9427" s="28" t="s">
        <v>379</v>
      </c>
    </row>
    <row r="9428" customFormat="false" ht="15" hidden="false" customHeight="false" outlineLevel="0" collapsed="false">
      <c r="A9428" s="28" t="n">
        <v>246</v>
      </c>
      <c r="B9428" s="29" t="n">
        <v>45230</v>
      </c>
      <c r="C9428" s="28" t="n">
        <v>11637.96</v>
      </c>
      <c r="D9428" s="28" t="n">
        <v>1480</v>
      </c>
      <c r="E9428" s="28" t="s">
        <v>380</v>
      </c>
    </row>
    <row r="9429" customFormat="false" ht="15" hidden="false" customHeight="false" outlineLevel="0" collapsed="false">
      <c r="A9429" s="28" t="n">
        <v>246</v>
      </c>
      <c r="B9429" s="29" t="n">
        <v>45260</v>
      </c>
      <c r="C9429" s="28" t="n">
        <v>12675.01</v>
      </c>
      <c r="D9429" s="28" t="n">
        <v>1480</v>
      </c>
      <c r="E9429" s="28" t="s">
        <v>380</v>
      </c>
    </row>
    <row r="9430" customFormat="false" ht="15" hidden="false" customHeight="false" outlineLevel="0" collapsed="false">
      <c r="A9430" s="28" t="n">
        <v>246</v>
      </c>
      <c r="B9430" s="29" t="n">
        <v>45291</v>
      </c>
      <c r="C9430" s="28" t="n">
        <v>13931.6</v>
      </c>
      <c r="D9430" s="28" t="n">
        <v>1480</v>
      </c>
      <c r="E9430" s="28" t="s">
        <v>380</v>
      </c>
    </row>
    <row r="9431" customFormat="false" ht="15" hidden="false" customHeight="false" outlineLevel="0" collapsed="false">
      <c r="A9431" s="28" t="n">
        <v>246</v>
      </c>
      <c r="B9431" s="29" t="n">
        <v>45322</v>
      </c>
      <c r="C9431" s="28" t="n">
        <v>15232</v>
      </c>
      <c r="D9431" s="28" t="n">
        <v>1480</v>
      </c>
      <c r="E9431" s="28" t="s">
        <v>380</v>
      </c>
    </row>
    <row r="9432" customFormat="false" ht="15" hidden="false" customHeight="false" outlineLevel="0" collapsed="false">
      <c r="A9432" s="28" t="n">
        <v>246</v>
      </c>
      <c r="B9432" s="29" t="n">
        <v>45351</v>
      </c>
      <c r="C9432" s="28" t="n">
        <v>16290.14</v>
      </c>
      <c r="D9432" s="28" t="n">
        <v>1480</v>
      </c>
      <c r="E9432" s="28" t="s">
        <v>380</v>
      </c>
    </row>
    <row r="9433" customFormat="false" ht="15" hidden="false" customHeight="false" outlineLevel="0" collapsed="false">
      <c r="A9433" s="28" t="n">
        <v>246</v>
      </c>
      <c r="B9433" s="29" t="n">
        <v>45382</v>
      </c>
      <c r="C9433" s="28" t="n">
        <v>17532.57</v>
      </c>
      <c r="D9433" s="28" t="n">
        <v>1480</v>
      </c>
      <c r="E9433" s="28" t="s">
        <v>380</v>
      </c>
    </row>
    <row r="9434" customFormat="false" ht="15" hidden="false" customHeight="false" outlineLevel="0" collapsed="false">
      <c r="A9434" s="28" t="n">
        <v>246</v>
      </c>
      <c r="B9434" s="29" t="n">
        <v>45412</v>
      </c>
      <c r="C9434" s="28" t="n">
        <v>18578.13</v>
      </c>
      <c r="D9434" s="28" t="n">
        <v>1480</v>
      </c>
      <c r="E9434" s="28" t="s">
        <v>380</v>
      </c>
    </row>
    <row r="9435" customFormat="false" ht="15" hidden="false" customHeight="false" outlineLevel="0" collapsed="false">
      <c r="A9435" s="28" t="n">
        <v>246</v>
      </c>
      <c r="B9435" s="29" t="n">
        <v>45443</v>
      </c>
      <c r="C9435" s="28" t="n">
        <v>18771.77</v>
      </c>
      <c r="D9435" s="28" t="n">
        <v>524.32</v>
      </c>
      <c r="E9435" s="28" t="s">
        <v>381</v>
      </c>
    </row>
    <row r="9436" customFormat="false" ht="15" hidden="false" customHeight="false" outlineLevel="0" collapsed="false">
      <c r="A9436" s="28" t="n">
        <v>246</v>
      </c>
      <c r="B9436" s="29" t="n">
        <v>45473</v>
      </c>
      <c r="C9436" s="28" t="n">
        <v>18489.52</v>
      </c>
      <c r="D9436" s="28" t="n">
        <v>0</v>
      </c>
      <c r="E9436" s="28" t="s">
        <v>379</v>
      </c>
    </row>
    <row r="9437" customFormat="false" ht="15" hidden="false" customHeight="false" outlineLevel="0" collapsed="false">
      <c r="A9437" s="28" t="n">
        <v>246</v>
      </c>
      <c r="B9437" s="29" t="n">
        <v>45504</v>
      </c>
      <c r="C9437" s="28" t="n">
        <v>19247.25</v>
      </c>
      <c r="D9437" s="28" t="n">
        <v>763.61</v>
      </c>
      <c r="E9437" s="28" t="s">
        <v>381</v>
      </c>
    </row>
    <row r="9438" customFormat="false" ht="15" hidden="false" customHeight="false" outlineLevel="0" collapsed="false">
      <c r="A9438" s="28" t="n">
        <v>246</v>
      </c>
      <c r="B9438" s="29" t="n">
        <v>45535</v>
      </c>
      <c r="C9438" s="28" t="n">
        <v>20397.16</v>
      </c>
      <c r="D9438" s="28" t="n">
        <v>1480</v>
      </c>
      <c r="E9438" s="28" t="s">
        <v>380</v>
      </c>
    </row>
    <row r="9439" customFormat="false" ht="15" hidden="false" customHeight="false" outlineLevel="0" collapsed="false">
      <c r="A9439" s="28" t="n">
        <v>246</v>
      </c>
      <c r="B9439" s="29" t="n">
        <v>45565</v>
      </c>
      <c r="C9439" s="28" t="n">
        <v>21555.09</v>
      </c>
      <c r="D9439" s="28" t="n">
        <v>1480</v>
      </c>
      <c r="E9439" s="28" t="s">
        <v>380</v>
      </c>
    </row>
    <row r="9440" customFormat="false" ht="15" hidden="false" customHeight="false" outlineLevel="0" collapsed="false">
      <c r="A9440" s="28" t="n">
        <v>246</v>
      </c>
      <c r="B9440" s="29" t="n">
        <v>45596</v>
      </c>
      <c r="C9440" s="28" t="n">
        <v>22651.07</v>
      </c>
      <c r="D9440" s="28" t="n">
        <v>1480</v>
      </c>
      <c r="E9440" s="28" t="s">
        <v>380</v>
      </c>
    </row>
    <row r="9441" customFormat="false" ht="15" hidden="false" customHeight="false" outlineLevel="0" collapsed="false">
      <c r="A9441" s="28" t="n">
        <v>246</v>
      </c>
      <c r="B9441" s="29" t="n">
        <v>45626</v>
      </c>
      <c r="C9441" s="28" t="n">
        <v>24023.47</v>
      </c>
      <c r="D9441" s="28" t="n">
        <v>1480</v>
      </c>
      <c r="E9441" s="28" t="s">
        <v>380</v>
      </c>
    </row>
    <row r="9442" customFormat="false" ht="15" hidden="false" customHeight="false" outlineLevel="0" collapsed="false">
      <c r="A9442" s="28" t="n">
        <v>246</v>
      </c>
      <c r="B9442" s="29" t="n">
        <v>45657</v>
      </c>
      <c r="C9442" s="28" t="n">
        <v>25366.05</v>
      </c>
      <c r="D9442" s="28" t="n">
        <v>1480</v>
      </c>
      <c r="E9442" s="28" t="s">
        <v>380</v>
      </c>
    </row>
    <row r="9443" customFormat="false" ht="15" hidden="false" customHeight="false" outlineLevel="0" collapsed="false">
      <c r="A9443" s="28" t="n">
        <v>246</v>
      </c>
      <c r="B9443" s="29" t="n">
        <v>45688</v>
      </c>
      <c r="C9443" s="28" t="n">
        <v>26485.5</v>
      </c>
      <c r="D9443" s="28" t="n">
        <v>1480</v>
      </c>
      <c r="E9443" s="28" t="s">
        <v>380</v>
      </c>
    </row>
    <row r="9444" customFormat="false" ht="15" hidden="false" customHeight="false" outlineLevel="0" collapsed="false">
      <c r="A9444" s="28" t="n">
        <v>246</v>
      </c>
      <c r="B9444" s="29" t="n">
        <v>45716</v>
      </c>
      <c r="C9444" s="28" t="n">
        <v>27612.16</v>
      </c>
      <c r="D9444" s="28" t="n">
        <v>1480</v>
      </c>
      <c r="E9444" s="28" t="s">
        <v>380</v>
      </c>
    </row>
    <row r="9445" customFormat="false" ht="15" hidden="false" customHeight="false" outlineLevel="0" collapsed="false">
      <c r="A9445" s="28" t="n">
        <v>246</v>
      </c>
      <c r="B9445" s="29" t="n">
        <v>45747</v>
      </c>
      <c r="C9445" s="28" t="n">
        <v>28874.12</v>
      </c>
      <c r="D9445" s="28" t="n">
        <v>1480</v>
      </c>
      <c r="E9445" s="28" t="s">
        <v>380</v>
      </c>
    </row>
    <row r="9446" customFormat="false" ht="15" hidden="false" customHeight="false" outlineLevel="0" collapsed="false">
      <c r="A9446" s="28" t="n">
        <v>246</v>
      </c>
      <c r="B9446" s="29" t="n">
        <v>45777</v>
      </c>
      <c r="C9446" s="28" t="n">
        <v>28594.92</v>
      </c>
      <c r="D9446" s="28" t="n">
        <v>0</v>
      </c>
      <c r="E9446" s="28" t="s">
        <v>379</v>
      </c>
    </row>
    <row r="9447" customFormat="false" ht="15" hidden="false" customHeight="false" outlineLevel="0" collapsed="false">
      <c r="A9447" s="28" t="n">
        <v>246</v>
      </c>
      <c r="B9447" s="29" t="n">
        <v>45808</v>
      </c>
      <c r="C9447" s="28" t="n">
        <v>30070.94</v>
      </c>
      <c r="D9447" s="28" t="n">
        <v>1480</v>
      </c>
      <c r="E9447" s="28" t="s">
        <v>380</v>
      </c>
    </row>
    <row r="9448" customFormat="false" ht="15" hidden="false" customHeight="false" outlineLevel="0" collapsed="false">
      <c r="A9448" s="28" t="n">
        <v>246</v>
      </c>
      <c r="B9448" s="29" t="n">
        <v>45838</v>
      </c>
      <c r="C9448" s="28" t="n">
        <v>31207.84</v>
      </c>
      <c r="D9448" s="28" t="n">
        <v>1480</v>
      </c>
      <c r="E9448" s="28" t="s">
        <v>380</v>
      </c>
    </row>
    <row r="9449" customFormat="false" ht="15" hidden="false" customHeight="false" outlineLevel="0" collapsed="false">
      <c r="A9449" s="28" t="n">
        <v>246</v>
      </c>
      <c r="B9449" s="29" t="n">
        <v>45869</v>
      </c>
      <c r="C9449" s="28" t="n">
        <v>32532.44</v>
      </c>
      <c r="D9449" s="28" t="n">
        <v>1480</v>
      </c>
      <c r="E9449" s="28" t="s">
        <v>380</v>
      </c>
    </row>
    <row r="9450" customFormat="false" ht="15" hidden="false" customHeight="false" outlineLevel="0" collapsed="false">
      <c r="A9450" s="28" t="n">
        <v>246</v>
      </c>
      <c r="B9450" s="29" t="n">
        <v>45900</v>
      </c>
      <c r="C9450" s="28" t="n">
        <v>33964.72</v>
      </c>
      <c r="D9450" s="28" t="n">
        <v>1480</v>
      </c>
      <c r="E9450" s="28" t="s">
        <v>380</v>
      </c>
    </row>
    <row r="9451" customFormat="false" ht="15" hidden="false" customHeight="false" outlineLevel="0" collapsed="false">
      <c r="A9451" s="28" t="n">
        <v>246</v>
      </c>
      <c r="B9451" s="29" t="n">
        <v>45930</v>
      </c>
      <c r="C9451" s="28" t="n">
        <v>35443.73</v>
      </c>
      <c r="D9451" s="28" t="n">
        <v>1480</v>
      </c>
      <c r="E9451" s="28" t="s">
        <v>380</v>
      </c>
    </row>
    <row r="9452" customFormat="false" ht="15" hidden="false" customHeight="false" outlineLevel="0" collapsed="false">
      <c r="A9452" s="28" t="n">
        <v>246</v>
      </c>
      <c r="B9452" s="29" t="n">
        <v>45961</v>
      </c>
      <c r="C9452" s="28" t="n">
        <v>36838.92</v>
      </c>
      <c r="D9452" s="28" t="n">
        <v>1480</v>
      </c>
      <c r="E9452" s="28" t="s">
        <v>380</v>
      </c>
    </row>
    <row r="9453" customFormat="false" ht="15" hidden="false" customHeight="false" outlineLevel="0" collapsed="false">
      <c r="A9453" s="28" t="n">
        <v>246</v>
      </c>
      <c r="B9453" s="29" t="n">
        <v>45991</v>
      </c>
      <c r="C9453" s="28" t="n">
        <v>38318.19</v>
      </c>
      <c r="D9453" s="28" t="n">
        <v>1480</v>
      </c>
      <c r="E9453" s="28" t="s">
        <v>380</v>
      </c>
    </row>
    <row r="9454" customFormat="false" ht="15" hidden="false" customHeight="false" outlineLevel="0" collapsed="false">
      <c r="A9454" s="28" t="n">
        <v>246</v>
      </c>
      <c r="B9454" s="29" t="n">
        <v>46022</v>
      </c>
      <c r="C9454" s="28" t="n">
        <v>39774.79</v>
      </c>
      <c r="D9454" s="28" t="n">
        <v>1480</v>
      </c>
      <c r="E9454" s="28" t="s">
        <v>380</v>
      </c>
    </row>
    <row r="9455" customFormat="false" ht="15" hidden="false" customHeight="false" outlineLevel="0" collapsed="false">
      <c r="A9455" s="28" t="n">
        <v>246</v>
      </c>
      <c r="B9455" s="29" t="n">
        <v>46053</v>
      </c>
      <c r="C9455" s="28" t="n">
        <v>40178.72</v>
      </c>
      <c r="D9455" s="28" t="n">
        <v>651.64</v>
      </c>
      <c r="E9455" s="28" t="s">
        <v>381</v>
      </c>
    </row>
    <row r="9456" customFormat="false" ht="15" hidden="false" customHeight="false" outlineLevel="0" collapsed="false">
      <c r="A9456" s="28" t="n">
        <v>246</v>
      </c>
      <c r="B9456" s="29" t="n">
        <v>46081</v>
      </c>
      <c r="C9456" s="28" t="n">
        <v>41418.46</v>
      </c>
      <c r="D9456" s="28" t="n">
        <v>1480</v>
      </c>
      <c r="E9456" s="28" t="s">
        <v>380</v>
      </c>
    </row>
    <row r="9457" customFormat="false" ht="15" hidden="false" customHeight="false" outlineLevel="0" collapsed="false">
      <c r="A9457" s="28" t="n">
        <v>246</v>
      </c>
      <c r="B9457" s="29" t="n">
        <v>46112</v>
      </c>
      <c r="C9457" s="28" t="n">
        <v>42471.23</v>
      </c>
      <c r="D9457" s="28" t="n">
        <v>1480</v>
      </c>
      <c r="E9457" s="28" t="s">
        <v>380</v>
      </c>
    </row>
    <row r="9458" customFormat="false" ht="15" hidden="false" customHeight="false" outlineLevel="0" collapsed="false">
      <c r="A9458" s="28" t="n">
        <v>246</v>
      </c>
      <c r="B9458" s="29" t="n">
        <v>46142</v>
      </c>
      <c r="C9458" s="28" t="n">
        <v>43850.51</v>
      </c>
      <c r="D9458" s="28" t="n">
        <v>1480</v>
      </c>
      <c r="E9458" s="28" t="s">
        <v>380</v>
      </c>
    </row>
    <row r="9459" customFormat="false" ht="15" hidden="false" customHeight="false" outlineLevel="0" collapsed="false">
      <c r="A9459" s="28" t="n">
        <v>246</v>
      </c>
      <c r="B9459" s="29" t="n">
        <v>46173</v>
      </c>
      <c r="C9459" s="28" t="n">
        <v>44919.59</v>
      </c>
      <c r="D9459" s="28" t="n">
        <v>1480</v>
      </c>
      <c r="E9459" s="28" t="s">
        <v>380</v>
      </c>
    </row>
    <row r="9460" customFormat="false" ht="15" hidden="false" customHeight="false" outlineLevel="0" collapsed="false">
      <c r="A9460" s="28" t="n">
        <v>246</v>
      </c>
      <c r="B9460" s="29" t="n">
        <v>46203</v>
      </c>
      <c r="C9460" s="28" t="n">
        <v>46225.94</v>
      </c>
      <c r="D9460" s="28" t="n">
        <v>1480</v>
      </c>
      <c r="E9460" s="28" t="s">
        <v>380</v>
      </c>
    </row>
    <row r="9461" customFormat="false" ht="15" hidden="false" customHeight="false" outlineLevel="0" collapsed="false">
      <c r="A9461" s="28" t="n">
        <v>246</v>
      </c>
      <c r="B9461" s="29" t="n">
        <v>46234</v>
      </c>
      <c r="C9461" s="28" t="n">
        <v>47374.04</v>
      </c>
      <c r="D9461" s="28" t="n">
        <v>1480</v>
      </c>
      <c r="E9461" s="28" t="s">
        <v>380</v>
      </c>
    </row>
    <row r="9462" customFormat="false" ht="15" hidden="false" customHeight="false" outlineLevel="0" collapsed="false">
      <c r="A9462" s="28" t="n">
        <v>246</v>
      </c>
      <c r="B9462" s="29" t="n">
        <v>46265</v>
      </c>
      <c r="C9462" s="28" t="n">
        <v>48722.9</v>
      </c>
      <c r="D9462" s="28" t="n">
        <v>1480</v>
      </c>
      <c r="E9462" s="28" t="s">
        <v>380</v>
      </c>
    </row>
    <row r="9463" customFormat="false" ht="15" hidden="false" customHeight="false" outlineLevel="0" collapsed="false">
      <c r="A9463" s="28" t="n">
        <v>247</v>
      </c>
      <c r="B9463" s="29" t="n">
        <v>44957</v>
      </c>
      <c r="C9463" s="28" t="n">
        <v>7221.96</v>
      </c>
      <c r="D9463" s="28" t="n">
        <v>702.75</v>
      </c>
      <c r="E9463" s="28" t="s">
        <v>381</v>
      </c>
    </row>
    <row r="9464" customFormat="false" ht="15" hidden="false" customHeight="false" outlineLevel="0" collapsed="false">
      <c r="A9464" s="28" t="n">
        <v>247</v>
      </c>
      <c r="B9464" s="29" t="n">
        <v>44985</v>
      </c>
      <c r="C9464" s="28" t="n">
        <v>8264.79</v>
      </c>
      <c r="D9464" s="28" t="n">
        <v>1380</v>
      </c>
      <c r="E9464" s="28" t="s">
        <v>380</v>
      </c>
    </row>
    <row r="9465" customFormat="false" ht="15" hidden="false" customHeight="false" outlineLevel="0" collapsed="false">
      <c r="A9465" s="28" t="n">
        <v>247</v>
      </c>
      <c r="B9465" s="29" t="n">
        <v>45016</v>
      </c>
      <c r="C9465" s="28" t="n">
        <v>9457.39</v>
      </c>
      <c r="D9465" s="28" t="n">
        <v>1380</v>
      </c>
      <c r="E9465" s="28" t="s">
        <v>380</v>
      </c>
    </row>
    <row r="9466" customFormat="false" ht="15" hidden="false" customHeight="false" outlineLevel="0" collapsed="false">
      <c r="A9466" s="28" t="n">
        <v>247</v>
      </c>
      <c r="B9466" s="29" t="n">
        <v>45046</v>
      </c>
      <c r="C9466" s="28" t="n">
        <v>9460.89</v>
      </c>
      <c r="D9466" s="28" t="n">
        <v>389.11</v>
      </c>
      <c r="E9466" s="28" t="s">
        <v>381</v>
      </c>
    </row>
    <row r="9467" customFormat="false" ht="15" hidden="false" customHeight="false" outlineLevel="0" collapsed="false">
      <c r="A9467" s="28" t="n">
        <v>247</v>
      </c>
      <c r="B9467" s="29" t="n">
        <v>45077</v>
      </c>
      <c r="C9467" s="28" t="n">
        <v>10722.52</v>
      </c>
      <c r="D9467" s="28" t="n">
        <v>1380</v>
      </c>
      <c r="E9467" s="28" t="s">
        <v>380</v>
      </c>
    </row>
    <row r="9468" customFormat="false" ht="15" hidden="false" customHeight="false" outlineLevel="0" collapsed="false">
      <c r="A9468" s="28" t="n">
        <v>247</v>
      </c>
      <c r="B9468" s="29" t="n">
        <v>45107</v>
      </c>
      <c r="C9468" s="28" t="n">
        <v>11990.87</v>
      </c>
      <c r="D9468" s="28" t="n">
        <v>1380</v>
      </c>
      <c r="E9468" s="28" t="s">
        <v>380</v>
      </c>
    </row>
    <row r="9469" customFormat="false" ht="15" hidden="false" customHeight="false" outlineLevel="0" collapsed="false">
      <c r="A9469" s="28" t="n">
        <v>247</v>
      </c>
      <c r="B9469" s="29" t="n">
        <v>45138</v>
      </c>
      <c r="C9469" s="28" t="n">
        <v>13365.14</v>
      </c>
      <c r="D9469" s="28" t="n">
        <v>1380</v>
      </c>
      <c r="E9469" s="28" t="s">
        <v>380</v>
      </c>
    </row>
    <row r="9470" customFormat="false" ht="15" hidden="false" customHeight="false" outlineLevel="0" collapsed="false">
      <c r="A9470" s="28" t="n">
        <v>247</v>
      </c>
      <c r="B9470" s="29" t="n">
        <v>45169</v>
      </c>
      <c r="C9470" s="28" t="n">
        <v>14396.47</v>
      </c>
      <c r="D9470" s="28" t="n">
        <v>1380</v>
      </c>
      <c r="E9470" s="28" t="s">
        <v>380</v>
      </c>
    </row>
    <row r="9471" customFormat="false" ht="15" hidden="false" customHeight="false" outlineLevel="0" collapsed="false">
      <c r="A9471" s="28" t="n">
        <v>247</v>
      </c>
      <c r="B9471" s="29" t="n">
        <v>45199</v>
      </c>
      <c r="C9471" s="28" t="n">
        <v>15484.37</v>
      </c>
      <c r="D9471" s="28" t="n">
        <v>1380</v>
      </c>
      <c r="E9471" s="28" t="s">
        <v>380</v>
      </c>
    </row>
    <row r="9472" customFormat="false" ht="15" hidden="false" customHeight="false" outlineLevel="0" collapsed="false">
      <c r="A9472" s="28" t="n">
        <v>247</v>
      </c>
      <c r="B9472" s="29" t="n">
        <v>45230</v>
      </c>
      <c r="C9472" s="28" t="n">
        <v>16689.19</v>
      </c>
      <c r="D9472" s="28" t="n">
        <v>1380</v>
      </c>
      <c r="E9472" s="28" t="s">
        <v>380</v>
      </c>
    </row>
    <row r="9473" customFormat="false" ht="15" hidden="false" customHeight="false" outlineLevel="0" collapsed="false">
      <c r="A9473" s="28" t="n">
        <v>247</v>
      </c>
      <c r="B9473" s="29" t="n">
        <v>45260</v>
      </c>
      <c r="C9473" s="28" t="n">
        <v>17922.65</v>
      </c>
      <c r="D9473" s="28" t="n">
        <v>1380</v>
      </c>
      <c r="E9473" s="28" t="s">
        <v>380</v>
      </c>
    </row>
    <row r="9474" customFormat="false" ht="15" hidden="false" customHeight="false" outlineLevel="0" collapsed="false">
      <c r="A9474" s="28" t="n">
        <v>247</v>
      </c>
      <c r="B9474" s="29" t="n">
        <v>45291</v>
      </c>
      <c r="C9474" s="28" t="n">
        <v>19087.86</v>
      </c>
      <c r="D9474" s="28" t="n">
        <v>1380</v>
      </c>
      <c r="E9474" s="28" t="s">
        <v>380</v>
      </c>
    </row>
    <row r="9475" customFormat="false" ht="15" hidden="false" customHeight="false" outlineLevel="0" collapsed="false">
      <c r="A9475" s="28" t="n">
        <v>247</v>
      </c>
      <c r="B9475" s="29" t="n">
        <v>45322</v>
      </c>
      <c r="C9475" s="28" t="n">
        <v>19338.1</v>
      </c>
      <c r="D9475" s="28" t="n">
        <v>498.22</v>
      </c>
      <c r="E9475" s="28" t="s">
        <v>381</v>
      </c>
    </row>
    <row r="9476" customFormat="false" ht="15" hidden="false" customHeight="false" outlineLevel="0" collapsed="false">
      <c r="A9476" s="28" t="n">
        <v>247</v>
      </c>
      <c r="B9476" s="29" t="n">
        <v>45351</v>
      </c>
      <c r="C9476" s="28" t="n">
        <v>19398.88</v>
      </c>
      <c r="D9476" s="28" t="n">
        <v>464.55</v>
      </c>
      <c r="E9476" s="28" t="s">
        <v>381</v>
      </c>
    </row>
    <row r="9477" customFormat="false" ht="15" hidden="false" customHeight="false" outlineLevel="0" collapsed="false">
      <c r="A9477" s="28" t="n">
        <v>247</v>
      </c>
      <c r="B9477" s="29" t="n">
        <v>45382</v>
      </c>
      <c r="C9477" s="28" t="n">
        <v>20490.1</v>
      </c>
      <c r="D9477" s="28" t="n">
        <v>1380</v>
      </c>
      <c r="E9477" s="28" t="s">
        <v>380</v>
      </c>
    </row>
    <row r="9478" customFormat="false" ht="15" hidden="false" customHeight="false" outlineLevel="0" collapsed="false">
      <c r="A9478" s="28" t="n">
        <v>247</v>
      </c>
      <c r="B9478" s="29" t="n">
        <v>45412</v>
      </c>
      <c r="C9478" s="28" t="n">
        <v>21558.14</v>
      </c>
      <c r="D9478" s="28" t="n">
        <v>1380</v>
      </c>
      <c r="E9478" s="28" t="s">
        <v>380</v>
      </c>
    </row>
    <row r="9479" customFormat="false" ht="15" hidden="false" customHeight="false" outlineLevel="0" collapsed="false">
      <c r="A9479" s="28" t="n">
        <v>247</v>
      </c>
      <c r="B9479" s="29" t="n">
        <v>45443</v>
      </c>
      <c r="C9479" s="28" t="n">
        <v>22621.48</v>
      </c>
      <c r="D9479" s="28" t="n">
        <v>1380</v>
      </c>
      <c r="E9479" s="28" t="s">
        <v>380</v>
      </c>
    </row>
    <row r="9480" customFormat="false" ht="15" hidden="false" customHeight="false" outlineLevel="0" collapsed="false">
      <c r="A9480" s="28" t="n">
        <v>247</v>
      </c>
      <c r="B9480" s="29" t="n">
        <v>45473</v>
      </c>
      <c r="C9480" s="28" t="n">
        <v>23755.96</v>
      </c>
      <c r="D9480" s="28" t="n">
        <v>1380</v>
      </c>
      <c r="E9480" s="28" t="s">
        <v>380</v>
      </c>
    </row>
    <row r="9481" customFormat="false" ht="15" hidden="false" customHeight="false" outlineLevel="0" collapsed="false">
      <c r="A9481" s="28" t="n">
        <v>247</v>
      </c>
      <c r="B9481" s="29" t="n">
        <v>45504</v>
      </c>
      <c r="C9481" s="28" t="n">
        <v>25005.8</v>
      </c>
      <c r="D9481" s="28" t="n">
        <v>1380</v>
      </c>
      <c r="E9481" s="28" t="s">
        <v>380</v>
      </c>
    </row>
    <row r="9482" customFormat="false" ht="15" hidden="false" customHeight="false" outlineLevel="0" collapsed="false">
      <c r="A9482" s="28" t="n">
        <v>247</v>
      </c>
      <c r="B9482" s="29" t="n">
        <v>45535</v>
      </c>
      <c r="C9482" s="28" t="n">
        <v>26191.54</v>
      </c>
      <c r="D9482" s="28" t="n">
        <v>1380</v>
      </c>
      <c r="E9482" s="28" t="s">
        <v>380</v>
      </c>
    </row>
    <row r="9483" customFormat="false" ht="15" hidden="false" customHeight="false" outlineLevel="0" collapsed="false">
      <c r="A9483" s="28" t="n">
        <v>247</v>
      </c>
      <c r="B9483" s="29" t="n">
        <v>45565</v>
      </c>
      <c r="C9483" s="28" t="n">
        <v>26558.72</v>
      </c>
      <c r="D9483" s="28" t="n">
        <v>718.51</v>
      </c>
      <c r="E9483" s="28" t="s">
        <v>381</v>
      </c>
    </row>
    <row r="9484" customFormat="false" ht="15" hidden="false" customHeight="false" outlineLevel="0" collapsed="false">
      <c r="A9484" s="28" t="n">
        <v>247</v>
      </c>
      <c r="B9484" s="29" t="n">
        <v>45596</v>
      </c>
      <c r="C9484" s="28" t="n">
        <v>27755.08</v>
      </c>
      <c r="D9484" s="28" t="n">
        <v>1380</v>
      </c>
      <c r="E9484" s="28" t="s">
        <v>380</v>
      </c>
    </row>
    <row r="9485" customFormat="false" ht="15" hidden="false" customHeight="false" outlineLevel="0" collapsed="false">
      <c r="A9485" s="28" t="n">
        <v>247</v>
      </c>
      <c r="B9485" s="29" t="n">
        <v>45626</v>
      </c>
      <c r="C9485" s="28" t="n">
        <v>29005.96</v>
      </c>
      <c r="D9485" s="28" t="n">
        <v>1380</v>
      </c>
      <c r="E9485" s="28" t="s">
        <v>380</v>
      </c>
    </row>
    <row r="9486" customFormat="false" ht="15" hidden="false" customHeight="false" outlineLevel="0" collapsed="false">
      <c r="A9486" s="28" t="n">
        <v>247</v>
      </c>
      <c r="B9486" s="29" t="n">
        <v>45657</v>
      </c>
      <c r="C9486" s="28" t="n">
        <v>30369.25</v>
      </c>
      <c r="D9486" s="28" t="n">
        <v>1380</v>
      </c>
      <c r="E9486" s="28" t="s">
        <v>380</v>
      </c>
    </row>
    <row r="9487" customFormat="false" ht="15" hidden="false" customHeight="false" outlineLevel="0" collapsed="false">
      <c r="A9487" s="28" t="n">
        <v>247</v>
      </c>
      <c r="B9487" s="29" t="n">
        <v>45688</v>
      </c>
      <c r="C9487" s="28" t="n">
        <v>31498.68</v>
      </c>
      <c r="D9487" s="28" t="n">
        <v>1380</v>
      </c>
      <c r="E9487" s="28" t="s">
        <v>380</v>
      </c>
    </row>
    <row r="9488" customFormat="false" ht="15" hidden="false" customHeight="false" outlineLevel="0" collapsed="false">
      <c r="A9488" s="28" t="n">
        <v>247</v>
      </c>
      <c r="B9488" s="29" t="n">
        <v>45716</v>
      </c>
      <c r="C9488" s="28" t="n">
        <v>32656.99</v>
      </c>
      <c r="D9488" s="28" t="n">
        <v>1380</v>
      </c>
      <c r="E9488" s="28" t="s">
        <v>380</v>
      </c>
    </row>
    <row r="9489" customFormat="false" ht="15" hidden="false" customHeight="false" outlineLevel="0" collapsed="false">
      <c r="A9489" s="28" t="n">
        <v>247</v>
      </c>
      <c r="B9489" s="29" t="n">
        <v>45747</v>
      </c>
      <c r="C9489" s="28" t="n">
        <v>33717.43</v>
      </c>
      <c r="D9489" s="28" t="n">
        <v>1380</v>
      </c>
      <c r="E9489" s="28" t="s">
        <v>380</v>
      </c>
    </row>
    <row r="9490" customFormat="false" ht="15" hidden="false" customHeight="false" outlineLevel="0" collapsed="false">
      <c r="A9490" s="28" t="n">
        <v>247</v>
      </c>
      <c r="B9490" s="29" t="n">
        <v>45777</v>
      </c>
      <c r="C9490" s="28" t="n">
        <v>35002.26</v>
      </c>
      <c r="D9490" s="28" t="n">
        <v>1380</v>
      </c>
      <c r="E9490" s="28" t="s">
        <v>380</v>
      </c>
    </row>
    <row r="9491" customFormat="false" ht="15" hidden="false" customHeight="false" outlineLevel="0" collapsed="false">
      <c r="A9491" s="28" t="n">
        <v>247</v>
      </c>
      <c r="B9491" s="29" t="n">
        <v>45808</v>
      </c>
      <c r="C9491" s="28" t="n">
        <v>36284.4</v>
      </c>
      <c r="D9491" s="28" t="n">
        <v>1380</v>
      </c>
      <c r="E9491" s="28" t="s">
        <v>380</v>
      </c>
    </row>
    <row r="9492" customFormat="false" ht="15" hidden="false" customHeight="false" outlineLevel="0" collapsed="false">
      <c r="A9492" s="28" t="n">
        <v>247</v>
      </c>
      <c r="B9492" s="29" t="n">
        <v>45838</v>
      </c>
      <c r="C9492" s="28" t="n">
        <v>36104.87</v>
      </c>
      <c r="D9492" s="28" t="n">
        <v>0</v>
      </c>
      <c r="E9492" s="28" t="s">
        <v>379</v>
      </c>
    </row>
    <row r="9493" customFormat="false" ht="15" hidden="false" customHeight="false" outlineLevel="0" collapsed="false">
      <c r="A9493" s="28" t="n">
        <v>247</v>
      </c>
      <c r="B9493" s="29" t="n">
        <v>45869</v>
      </c>
      <c r="C9493" s="28" t="n">
        <v>37429.66</v>
      </c>
      <c r="D9493" s="28" t="n">
        <v>1380</v>
      </c>
      <c r="E9493" s="28" t="s">
        <v>380</v>
      </c>
    </row>
    <row r="9494" customFormat="false" ht="15" hidden="false" customHeight="false" outlineLevel="0" collapsed="false">
      <c r="A9494" s="28" t="n">
        <v>247</v>
      </c>
      <c r="B9494" s="29" t="n">
        <v>45900</v>
      </c>
      <c r="C9494" s="28" t="n">
        <v>38581.32</v>
      </c>
      <c r="D9494" s="28" t="n">
        <v>1380</v>
      </c>
      <c r="E9494" s="28" t="s">
        <v>380</v>
      </c>
    </row>
    <row r="9495" customFormat="false" ht="15" hidden="false" customHeight="false" outlineLevel="0" collapsed="false">
      <c r="A9495" s="28" t="n">
        <v>247</v>
      </c>
      <c r="B9495" s="29" t="n">
        <v>45930</v>
      </c>
      <c r="C9495" s="28" t="n">
        <v>39699.37</v>
      </c>
      <c r="D9495" s="28" t="n">
        <v>1380</v>
      </c>
      <c r="E9495" s="28" t="s">
        <v>380</v>
      </c>
    </row>
    <row r="9496" customFormat="false" ht="15" hidden="false" customHeight="false" outlineLevel="0" collapsed="false">
      <c r="A9496" s="28" t="n">
        <v>247</v>
      </c>
      <c r="B9496" s="29" t="n">
        <v>45961</v>
      </c>
      <c r="C9496" s="28" t="n">
        <v>40782.66</v>
      </c>
      <c r="D9496" s="28" t="n">
        <v>1380</v>
      </c>
      <c r="E9496" s="28" t="s">
        <v>380</v>
      </c>
    </row>
    <row r="9497" customFormat="false" ht="15" hidden="false" customHeight="false" outlineLevel="0" collapsed="false">
      <c r="A9497" s="28" t="n">
        <v>247</v>
      </c>
      <c r="B9497" s="29" t="n">
        <v>45991</v>
      </c>
      <c r="C9497" s="28" t="n">
        <v>41199.98</v>
      </c>
      <c r="D9497" s="28" t="n">
        <v>565.21</v>
      </c>
      <c r="E9497" s="28" t="s">
        <v>381</v>
      </c>
    </row>
    <row r="9498" customFormat="false" ht="15" hidden="false" customHeight="false" outlineLevel="0" collapsed="false">
      <c r="A9498" s="28" t="n">
        <v>247</v>
      </c>
      <c r="B9498" s="29" t="n">
        <v>46022</v>
      </c>
      <c r="C9498" s="28" t="n">
        <v>42204.4</v>
      </c>
      <c r="D9498" s="28" t="n">
        <v>1380</v>
      </c>
      <c r="E9498" s="28" t="s">
        <v>380</v>
      </c>
    </row>
    <row r="9499" customFormat="false" ht="15" hidden="false" customHeight="false" outlineLevel="0" collapsed="false">
      <c r="A9499" s="28" t="n">
        <v>247</v>
      </c>
      <c r="B9499" s="29" t="n">
        <v>46053</v>
      </c>
      <c r="C9499" s="28" t="n">
        <v>43209</v>
      </c>
      <c r="D9499" s="28" t="n">
        <v>1380</v>
      </c>
      <c r="E9499" s="28" t="s">
        <v>380</v>
      </c>
    </row>
    <row r="9500" customFormat="false" ht="15" hidden="false" customHeight="false" outlineLevel="0" collapsed="false">
      <c r="A9500" s="28" t="n">
        <v>247</v>
      </c>
      <c r="B9500" s="29" t="n">
        <v>46081</v>
      </c>
      <c r="C9500" s="28" t="n">
        <v>44555.1</v>
      </c>
      <c r="D9500" s="28" t="n">
        <v>1380</v>
      </c>
      <c r="E9500" s="28" t="s">
        <v>380</v>
      </c>
    </row>
    <row r="9501" customFormat="false" ht="15" hidden="false" customHeight="false" outlineLevel="0" collapsed="false">
      <c r="A9501" s="28" t="n">
        <v>247</v>
      </c>
      <c r="B9501" s="29" t="n">
        <v>46112</v>
      </c>
      <c r="C9501" s="28" t="n">
        <v>45911.53</v>
      </c>
      <c r="D9501" s="28" t="n">
        <v>1380</v>
      </c>
      <c r="E9501" s="28" t="s">
        <v>380</v>
      </c>
    </row>
    <row r="9502" customFormat="false" ht="15" hidden="false" customHeight="false" outlineLevel="0" collapsed="false">
      <c r="A9502" s="28" t="n">
        <v>247</v>
      </c>
      <c r="B9502" s="29" t="n">
        <v>46142</v>
      </c>
      <c r="C9502" s="28" t="n">
        <v>47237.9</v>
      </c>
      <c r="D9502" s="28" t="n">
        <v>1380</v>
      </c>
      <c r="E9502" s="28" t="s">
        <v>380</v>
      </c>
    </row>
    <row r="9503" customFormat="false" ht="15" hidden="false" customHeight="false" outlineLevel="0" collapsed="false">
      <c r="A9503" s="28" t="n">
        <v>247</v>
      </c>
      <c r="B9503" s="29" t="n">
        <v>46173</v>
      </c>
      <c r="C9503" s="28" t="n">
        <v>48561.27</v>
      </c>
      <c r="D9503" s="28" t="n">
        <v>1380</v>
      </c>
      <c r="E9503" s="28" t="s">
        <v>380</v>
      </c>
    </row>
    <row r="9504" customFormat="false" ht="15" hidden="false" customHeight="false" outlineLevel="0" collapsed="false">
      <c r="A9504" s="28" t="n">
        <v>247</v>
      </c>
      <c r="B9504" s="29" t="n">
        <v>46203</v>
      </c>
      <c r="C9504" s="28" t="n">
        <v>49669.93</v>
      </c>
      <c r="D9504" s="28" t="n">
        <v>1380</v>
      </c>
      <c r="E9504" s="28" t="s">
        <v>380</v>
      </c>
    </row>
    <row r="9505" customFormat="false" ht="15" hidden="false" customHeight="false" outlineLevel="0" collapsed="false">
      <c r="A9505" s="28" t="n">
        <v>247</v>
      </c>
      <c r="B9505" s="29" t="n">
        <v>46234</v>
      </c>
      <c r="C9505" s="28" t="n">
        <v>49946.29</v>
      </c>
      <c r="D9505" s="28" t="n">
        <v>639.21</v>
      </c>
      <c r="E9505" s="28" t="s">
        <v>381</v>
      </c>
    </row>
    <row r="9506" customFormat="false" ht="15" hidden="false" customHeight="false" outlineLevel="0" collapsed="false">
      <c r="A9506" s="28" t="n">
        <v>247</v>
      </c>
      <c r="B9506" s="29" t="n">
        <v>46265</v>
      </c>
      <c r="C9506" s="28" t="n">
        <v>51211.44</v>
      </c>
      <c r="D9506" s="28" t="n">
        <v>1380</v>
      </c>
      <c r="E9506" s="28" t="s">
        <v>380</v>
      </c>
    </row>
    <row r="9507" customFormat="false" ht="15" hidden="false" customHeight="false" outlineLevel="0" collapsed="false">
      <c r="A9507" s="28" t="n">
        <v>248</v>
      </c>
      <c r="B9507" s="29" t="n">
        <v>44957</v>
      </c>
      <c r="C9507" s="28" t="n">
        <v>10780.2</v>
      </c>
      <c r="D9507" s="28" t="n">
        <v>1350</v>
      </c>
      <c r="E9507" s="28" t="s">
        <v>380</v>
      </c>
    </row>
    <row r="9508" customFormat="false" ht="15" hidden="false" customHeight="false" outlineLevel="0" collapsed="false">
      <c r="A9508" s="28" t="n">
        <v>248</v>
      </c>
      <c r="B9508" s="29" t="n">
        <v>44985</v>
      </c>
      <c r="C9508" s="28" t="n">
        <v>11873.75</v>
      </c>
      <c r="D9508" s="28" t="n">
        <v>1350</v>
      </c>
      <c r="E9508" s="28" t="s">
        <v>380</v>
      </c>
    </row>
    <row r="9509" customFormat="false" ht="15" hidden="false" customHeight="false" outlineLevel="0" collapsed="false">
      <c r="A9509" s="28" t="n">
        <v>248</v>
      </c>
      <c r="B9509" s="29" t="n">
        <v>45016</v>
      </c>
      <c r="C9509" s="28" t="n">
        <v>13072.48</v>
      </c>
      <c r="D9509" s="28" t="n">
        <v>1350</v>
      </c>
      <c r="E9509" s="28" t="s">
        <v>380</v>
      </c>
    </row>
    <row r="9510" customFormat="false" ht="15" hidden="false" customHeight="false" outlineLevel="0" collapsed="false">
      <c r="A9510" s="28" t="n">
        <v>248</v>
      </c>
      <c r="B9510" s="29" t="n">
        <v>45046</v>
      </c>
      <c r="C9510" s="28" t="n">
        <v>14098.03</v>
      </c>
      <c r="D9510" s="28" t="n">
        <v>1350</v>
      </c>
      <c r="E9510" s="28" t="s">
        <v>380</v>
      </c>
    </row>
    <row r="9511" customFormat="false" ht="15" hidden="false" customHeight="false" outlineLevel="0" collapsed="false">
      <c r="A9511" s="28" t="n">
        <v>248</v>
      </c>
      <c r="B9511" s="29" t="n">
        <v>45077</v>
      </c>
      <c r="C9511" s="28" t="n">
        <v>15257.43</v>
      </c>
      <c r="D9511" s="28" t="n">
        <v>1350</v>
      </c>
      <c r="E9511" s="28" t="s">
        <v>380</v>
      </c>
    </row>
    <row r="9512" customFormat="false" ht="15" hidden="false" customHeight="false" outlineLevel="0" collapsed="false">
      <c r="A9512" s="28" t="n">
        <v>248</v>
      </c>
      <c r="B9512" s="29" t="n">
        <v>45107</v>
      </c>
      <c r="C9512" s="28" t="n">
        <v>16311.82</v>
      </c>
      <c r="D9512" s="28" t="n">
        <v>1350</v>
      </c>
      <c r="E9512" s="28" t="s">
        <v>380</v>
      </c>
    </row>
    <row r="9513" customFormat="false" ht="15" hidden="false" customHeight="false" outlineLevel="0" collapsed="false">
      <c r="A9513" s="28" t="n">
        <v>248</v>
      </c>
      <c r="B9513" s="29" t="n">
        <v>45138</v>
      </c>
      <c r="C9513" s="28" t="n">
        <v>17646.4</v>
      </c>
      <c r="D9513" s="28" t="n">
        <v>1350</v>
      </c>
      <c r="E9513" s="28" t="s">
        <v>380</v>
      </c>
    </row>
    <row r="9514" customFormat="false" ht="15" hidden="false" customHeight="false" outlineLevel="0" collapsed="false">
      <c r="A9514" s="28" t="n">
        <v>248</v>
      </c>
      <c r="B9514" s="29" t="n">
        <v>45169</v>
      </c>
      <c r="C9514" s="28" t="n">
        <v>18634.12</v>
      </c>
      <c r="D9514" s="28" t="n">
        <v>1350</v>
      </c>
      <c r="E9514" s="28" t="s">
        <v>380</v>
      </c>
    </row>
    <row r="9515" customFormat="false" ht="15" hidden="false" customHeight="false" outlineLevel="0" collapsed="false">
      <c r="A9515" s="28" t="n">
        <v>248</v>
      </c>
      <c r="B9515" s="29" t="n">
        <v>45199</v>
      </c>
      <c r="C9515" s="28" t="n">
        <v>19216.29</v>
      </c>
      <c r="D9515" s="28" t="n">
        <v>895.41</v>
      </c>
      <c r="E9515" s="28" t="s">
        <v>381</v>
      </c>
    </row>
    <row r="9516" customFormat="false" ht="15" hidden="false" customHeight="false" outlineLevel="0" collapsed="false">
      <c r="A9516" s="28" t="n">
        <v>248</v>
      </c>
      <c r="B9516" s="29" t="n">
        <v>45230</v>
      </c>
      <c r="C9516" s="28" t="n">
        <v>20203.39</v>
      </c>
      <c r="D9516" s="28" t="n">
        <v>1350</v>
      </c>
      <c r="E9516" s="28" t="s">
        <v>380</v>
      </c>
    </row>
    <row r="9517" customFormat="false" ht="15" hidden="false" customHeight="false" outlineLevel="0" collapsed="false">
      <c r="A9517" s="28" t="n">
        <v>248</v>
      </c>
      <c r="B9517" s="29" t="n">
        <v>45260</v>
      </c>
      <c r="C9517" s="28" t="n">
        <v>21205.21</v>
      </c>
      <c r="D9517" s="28" t="n">
        <v>1350</v>
      </c>
      <c r="E9517" s="28" t="s">
        <v>380</v>
      </c>
    </row>
    <row r="9518" customFormat="false" ht="15" hidden="false" customHeight="false" outlineLevel="0" collapsed="false">
      <c r="A9518" s="28" t="n">
        <v>248</v>
      </c>
      <c r="B9518" s="29" t="n">
        <v>45291</v>
      </c>
      <c r="C9518" s="28" t="n">
        <v>22251.67</v>
      </c>
      <c r="D9518" s="28" t="n">
        <v>1350</v>
      </c>
      <c r="E9518" s="28" t="s">
        <v>380</v>
      </c>
    </row>
    <row r="9519" customFormat="false" ht="15" hidden="false" customHeight="false" outlineLevel="0" collapsed="false">
      <c r="A9519" s="28" t="n">
        <v>248</v>
      </c>
      <c r="B9519" s="29" t="n">
        <v>45322</v>
      </c>
      <c r="C9519" s="28" t="n">
        <v>23307.06</v>
      </c>
      <c r="D9519" s="28" t="n">
        <v>1350</v>
      </c>
      <c r="E9519" s="28" t="s">
        <v>380</v>
      </c>
    </row>
    <row r="9520" customFormat="false" ht="15" hidden="false" customHeight="false" outlineLevel="0" collapsed="false">
      <c r="A9520" s="28" t="n">
        <v>248</v>
      </c>
      <c r="B9520" s="29" t="n">
        <v>45351</v>
      </c>
      <c r="C9520" s="28" t="n">
        <v>24523.31</v>
      </c>
      <c r="D9520" s="28" t="n">
        <v>1350</v>
      </c>
      <c r="E9520" s="28" t="s">
        <v>380</v>
      </c>
    </row>
    <row r="9521" customFormat="false" ht="15" hidden="false" customHeight="false" outlineLevel="0" collapsed="false">
      <c r="A9521" s="28" t="n">
        <v>248</v>
      </c>
      <c r="B9521" s="29" t="n">
        <v>45382</v>
      </c>
      <c r="C9521" s="28" t="n">
        <v>25491.33</v>
      </c>
      <c r="D9521" s="28" t="n">
        <v>1350</v>
      </c>
      <c r="E9521" s="28" t="s">
        <v>380</v>
      </c>
    </row>
    <row r="9522" customFormat="false" ht="15" hidden="false" customHeight="false" outlineLevel="0" collapsed="false">
      <c r="A9522" s="28" t="n">
        <v>248</v>
      </c>
      <c r="B9522" s="29" t="n">
        <v>45412</v>
      </c>
      <c r="C9522" s="28" t="n">
        <v>25927.92</v>
      </c>
      <c r="D9522" s="28" t="n">
        <v>772.52</v>
      </c>
      <c r="E9522" s="28" t="s">
        <v>381</v>
      </c>
    </row>
    <row r="9523" customFormat="false" ht="15" hidden="false" customHeight="false" outlineLevel="0" collapsed="false">
      <c r="A9523" s="28" t="n">
        <v>248</v>
      </c>
      <c r="B9523" s="29" t="n">
        <v>45443</v>
      </c>
      <c r="C9523" s="28" t="n">
        <v>26956.71</v>
      </c>
      <c r="D9523" s="28" t="n">
        <v>1350</v>
      </c>
      <c r="E9523" s="28" t="s">
        <v>380</v>
      </c>
    </row>
    <row r="9524" customFormat="false" ht="15" hidden="false" customHeight="false" outlineLevel="0" collapsed="false">
      <c r="A9524" s="28" t="n">
        <v>248</v>
      </c>
      <c r="B9524" s="29" t="n">
        <v>45473</v>
      </c>
      <c r="C9524" s="28" t="n">
        <v>26994.22</v>
      </c>
      <c r="D9524" s="28" t="n">
        <v>304.68</v>
      </c>
      <c r="E9524" s="28" t="s">
        <v>381</v>
      </c>
    </row>
    <row r="9525" customFormat="false" ht="15" hidden="false" customHeight="false" outlineLevel="0" collapsed="false">
      <c r="A9525" s="28" t="n">
        <v>248</v>
      </c>
      <c r="B9525" s="29" t="n">
        <v>45504</v>
      </c>
      <c r="C9525" s="28" t="n">
        <v>28031.21</v>
      </c>
      <c r="D9525" s="28" t="n">
        <v>1350</v>
      </c>
      <c r="E9525" s="28" t="s">
        <v>380</v>
      </c>
    </row>
    <row r="9526" customFormat="false" ht="15" hidden="false" customHeight="false" outlineLevel="0" collapsed="false">
      <c r="A9526" s="28" t="n">
        <v>248</v>
      </c>
      <c r="B9526" s="29" t="n">
        <v>45535</v>
      </c>
      <c r="C9526" s="28" t="n">
        <v>28637.71</v>
      </c>
      <c r="D9526" s="28" t="n">
        <v>845.04</v>
      </c>
      <c r="E9526" s="28" t="s">
        <v>381</v>
      </c>
    </row>
    <row r="9527" customFormat="false" ht="15" hidden="false" customHeight="false" outlineLevel="0" collapsed="false">
      <c r="A9527" s="28" t="n">
        <v>248</v>
      </c>
      <c r="B9527" s="29" t="n">
        <v>45565</v>
      </c>
      <c r="C9527" s="28" t="n">
        <v>29916.77</v>
      </c>
      <c r="D9527" s="28" t="n">
        <v>1350</v>
      </c>
      <c r="E9527" s="28" t="s">
        <v>380</v>
      </c>
    </row>
    <row r="9528" customFormat="false" ht="15" hidden="false" customHeight="false" outlineLevel="0" collapsed="false">
      <c r="A9528" s="28" t="n">
        <v>248</v>
      </c>
      <c r="B9528" s="29" t="n">
        <v>45596</v>
      </c>
      <c r="C9528" s="28" t="n">
        <v>30989.08</v>
      </c>
      <c r="D9528" s="28" t="n">
        <v>1350</v>
      </c>
      <c r="E9528" s="28" t="s">
        <v>380</v>
      </c>
    </row>
    <row r="9529" customFormat="false" ht="15" hidden="false" customHeight="false" outlineLevel="0" collapsed="false">
      <c r="A9529" s="28" t="n">
        <v>248</v>
      </c>
      <c r="B9529" s="29" t="n">
        <v>45626</v>
      </c>
      <c r="C9529" s="28" t="n">
        <v>31192.72</v>
      </c>
      <c r="D9529" s="28" t="n">
        <v>558.97</v>
      </c>
      <c r="E9529" s="28" t="s">
        <v>381</v>
      </c>
    </row>
    <row r="9530" customFormat="false" ht="15" hidden="false" customHeight="false" outlineLevel="0" collapsed="false">
      <c r="A9530" s="28" t="n">
        <v>248</v>
      </c>
      <c r="B9530" s="29" t="n">
        <v>45657</v>
      </c>
      <c r="C9530" s="28" t="n">
        <v>32289.93</v>
      </c>
      <c r="D9530" s="28" t="n">
        <v>1350</v>
      </c>
      <c r="E9530" s="28" t="s">
        <v>380</v>
      </c>
    </row>
    <row r="9531" customFormat="false" ht="15" hidden="false" customHeight="false" outlineLevel="0" collapsed="false">
      <c r="A9531" s="28" t="n">
        <v>248</v>
      </c>
      <c r="B9531" s="29" t="n">
        <v>45688</v>
      </c>
      <c r="C9531" s="28" t="n">
        <v>33365.08</v>
      </c>
      <c r="D9531" s="28" t="n">
        <v>1350</v>
      </c>
      <c r="E9531" s="28" t="s">
        <v>380</v>
      </c>
    </row>
    <row r="9532" customFormat="false" ht="15" hidden="false" customHeight="false" outlineLevel="0" collapsed="false">
      <c r="A9532" s="28" t="n">
        <v>248</v>
      </c>
      <c r="B9532" s="29" t="n">
        <v>45716</v>
      </c>
      <c r="C9532" s="28" t="n">
        <v>34336.17</v>
      </c>
      <c r="D9532" s="28" t="n">
        <v>1350</v>
      </c>
      <c r="E9532" s="28" t="s">
        <v>380</v>
      </c>
    </row>
    <row r="9533" customFormat="false" ht="15" hidden="false" customHeight="false" outlineLevel="0" collapsed="false">
      <c r="A9533" s="28" t="n">
        <v>248</v>
      </c>
      <c r="B9533" s="29" t="n">
        <v>45747</v>
      </c>
      <c r="C9533" s="28" t="n">
        <v>35628.58</v>
      </c>
      <c r="D9533" s="28" t="n">
        <v>1350</v>
      </c>
      <c r="E9533" s="28" t="s">
        <v>380</v>
      </c>
    </row>
    <row r="9534" customFormat="false" ht="15" hidden="false" customHeight="false" outlineLevel="0" collapsed="false">
      <c r="A9534" s="28" t="n">
        <v>248</v>
      </c>
      <c r="B9534" s="29" t="n">
        <v>45777</v>
      </c>
      <c r="C9534" s="28" t="n">
        <v>36709.35</v>
      </c>
      <c r="D9534" s="28" t="n">
        <v>1350</v>
      </c>
      <c r="E9534" s="28" t="s">
        <v>380</v>
      </c>
    </row>
    <row r="9535" customFormat="false" ht="15" hidden="false" customHeight="false" outlineLevel="0" collapsed="false">
      <c r="A9535" s="28" t="n">
        <v>248</v>
      </c>
      <c r="B9535" s="29" t="n">
        <v>45808</v>
      </c>
      <c r="C9535" s="28" t="n">
        <v>38043.94</v>
      </c>
      <c r="D9535" s="28" t="n">
        <v>1350</v>
      </c>
      <c r="E9535" s="28" t="s">
        <v>380</v>
      </c>
    </row>
    <row r="9536" customFormat="false" ht="15" hidden="false" customHeight="false" outlineLevel="0" collapsed="false">
      <c r="A9536" s="28" t="n">
        <v>248</v>
      </c>
      <c r="B9536" s="29" t="n">
        <v>45838</v>
      </c>
      <c r="C9536" s="28" t="n">
        <v>39167.03</v>
      </c>
      <c r="D9536" s="28" t="n">
        <v>1350</v>
      </c>
      <c r="E9536" s="28" t="s">
        <v>380</v>
      </c>
    </row>
    <row r="9537" customFormat="false" ht="15" hidden="false" customHeight="false" outlineLevel="0" collapsed="false">
      <c r="A9537" s="28" t="n">
        <v>248</v>
      </c>
      <c r="B9537" s="29" t="n">
        <v>45869</v>
      </c>
      <c r="C9537" s="28" t="n">
        <v>40378.32</v>
      </c>
      <c r="D9537" s="28" t="n">
        <v>1350</v>
      </c>
      <c r="E9537" s="28" t="s">
        <v>380</v>
      </c>
    </row>
    <row r="9538" customFormat="false" ht="15" hidden="false" customHeight="false" outlineLevel="0" collapsed="false">
      <c r="A9538" s="28" t="n">
        <v>248</v>
      </c>
      <c r="B9538" s="29" t="n">
        <v>45900</v>
      </c>
      <c r="C9538" s="28" t="n">
        <v>41347.08</v>
      </c>
      <c r="D9538" s="28" t="n">
        <v>1350</v>
      </c>
      <c r="E9538" s="28" t="s">
        <v>380</v>
      </c>
    </row>
    <row r="9539" customFormat="false" ht="15" hidden="false" customHeight="false" outlineLevel="0" collapsed="false">
      <c r="A9539" s="28" t="n">
        <v>248</v>
      </c>
      <c r="B9539" s="29" t="n">
        <v>45930</v>
      </c>
      <c r="C9539" s="28" t="n">
        <v>42529.07</v>
      </c>
      <c r="D9539" s="28" t="n">
        <v>1350</v>
      </c>
      <c r="E9539" s="28" t="s">
        <v>380</v>
      </c>
    </row>
    <row r="9540" customFormat="false" ht="15" hidden="false" customHeight="false" outlineLevel="0" collapsed="false">
      <c r="A9540" s="28" t="n">
        <v>248</v>
      </c>
      <c r="B9540" s="29" t="n">
        <v>45961</v>
      </c>
      <c r="C9540" s="28" t="n">
        <v>43688.81</v>
      </c>
      <c r="D9540" s="28" t="n">
        <v>1350</v>
      </c>
      <c r="E9540" s="28" t="s">
        <v>380</v>
      </c>
    </row>
    <row r="9541" customFormat="false" ht="15" hidden="false" customHeight="false" outlineLevel="0" collapsed="false">
      <c r="A9541" s="28" t="n">
        <v>248</v>
      </c>
      <c r="B9541" s="29" t="n">
        <v>45991</v>
      </c>
      <c r="C9541" s="28" t="n">
        <v>44699.76</v>
      </c>
      <c r="D9541" s="28" t="n">
        <v>1350</v>
      </c>
      <c r="E9541" s="28" t="s">
        <v>380</v>
      </c>
    </row>
    <row r="9542" customFormat="false" ht="15" hidden="false" customHeight="false" outlineLevel="0" collapsed="false">
      <c r="A9542" s="28" t="n">
        <v>248</v>
      </c>
      <c r="B9542" s="29" t="n">
        <v>46022</v>
      </c>
      <c r="C9542" s="28" t="n">
        <v>46021.74</v>
      </c>
      <c r="D9542" s="28" t="n">
        <v>1350</v>
      </c>
      <c r="E9542" s="28" t="s">
        <v>380</v>
      </c>
    </row>
    <row r="9543" customFormat="false" ht="15" hidden="false" customHeight="false" outlineLevel="0" collapsed="false">
      <c r="A9543" s="28" t="n">
        <v>248</v>
      </c>
      <c r="B9543" s="29" t="n">
        <v>46053</v>
      </c>
      <c r="C9543" s="28" t="n">
        <v>45748.08</v>
      </c>
      <c r="D9543" s="28" t="n">
        <v>0</v>
      </c>
      <c r="E9543" s="28" t="s">
        <v>379</v>
      </c>
    </row>
    <row r="9544" customFormat="false" ht="15" hidden="false" customHeight="false" outlineLevel="0" collapsed="false">
      <c r="A9544" s="28" t="n">
        <v>248</v>
      </c>
      <c r="B9544" s="29" t="n">
        <v>46081</v>
      </c>
      <c r="C9544" s="28" t="n">
        <v>46902.84</v>
      </c>
      <c r="D9544" s="28" t="n">
        <v>1350</v>
      </c>
      <c r="E9544" s="28" t="s">
        <v>380</v>
      </c>
    </row>
    <row r="9545" customFormat="false" ht="15" hidden="false" customHeight="false" outlineLevel="0" collapsed="false">
      <c r="A9545" s="28" t="n">
        <v>248</v>
      </c>
      <c r="B9545" s="29" t="n">
        <v>46112</v>
      </c>
      <c r="C9545" s="28" t="n">
        <v>48117.69</v>
      </c>
      <c r="D9545" s="28" t="n">
        <v>1350</v>
      </c>
      <c r="E9545" s="28" t="s">
        <v>380</v>
      </c>
    </row>
    <row r="9546" customFormat="false" ht="15" hidden="false" customHeight="false" outlineLevel="0" collapsed="false">
      <c r="A9546" s="28" t="n">
        <v>248</v>
      </c>
      <c r="B9546" s="29" t="n">
        <v>46142</v>
      </c>
      <c r="C9546" s="28" t="n">
        <v>49298.71</v>
      </c>
      <c r="D9546" s="28" t="n">
        <v>1350</v>
      </c>
      <c r="E9546" s="28" t="s">
        <v>380</v>
      </c>
    </row>
    <row r="9547" customFormat="false" ht="15" hidden="false" customHeight="false" outlineLevel="0" collapsed="false">
      <c r="A9547" s="28" t="n">
        <v>248</v>
      </c>
      <c r="B9547" s="29" t="n">
        <v>46173</v>
      </c>
      <c r="C9547" s="28" t="n">
        <v>50355.89</v>
      </c>
      <c r="D9547" s="28" t="n">
        <v>1350</v>
      </c>
      <c r="E9547" s="28" t="s">
        <v>380</v>
      </c>
    </row>
    <row r="9548" customFormat="false" ht="15" hidden="false" customHeight="false" outlineLevel="0" collapsed="false">
      <c r="A9548" s="28" t="n">
        <v>248</v>
      </c>
      <c r="B9548" s="29" t="n">
        <v>46203</v>
      </c>
      <c r="C9548" s="28" t="n">
        <v>51697.07</v>
      </c>
      <c r="D9548" s="28" t="n">
        <v>1350</v>
      </c>
      <c r="E9548" s="28" t="s">
        <v>380</v>
      </c>
    </row>
    <row r="9549" customFormat="false" ht="15" hidden="false" customHeight="false" outlineLevel="0" collapsed="false">
      <c r="A9549" s="28" t="n">
        <v>248</v>
      </c>
      <c r="B9549" s="29" t="n">
        <v>46234</v>
      </c>
      <c r="C9549" s="28" t="n">
        <v>52903.63</v>
      </c>
      <c r="D9549" s="28" t="n">
        <v>1350</v>
      </c>
      <c r="E9549" s="28" t="s">
        <v>380</v>
      </c>
    </row>
    <row r="9550" customFormat="false" ht="15" hidden="false" customHeight="false" outlineLevel="0" collapsed="false">
      <c r="A9550" s="28" t="n">
        <v>248</v>
      </c>
      <c r="B9550" s="29" t="n">
        <v>46265</v>
      </c>
      <c r="C9550" s="28" t="n">
        <v>53933.44</v>
      </c>
      <c r="D9550" s="28" t="n">
        <v>1350</v>
      </c>
      <c r="E9550" s="28" t="s">
        <v>380</v>
      </c>
    </row>
    <row r="9551" customFormat="false" ht="15" hidden="false" customHeight="false" outlineLevel="0" collapsed="false">
      <c r="A9551" s="28" t="n">
        <v>249</v>
      </c>
      <c r="B9551" s="29" t="n">
        <v>44957</v>
      </c>
      <c r="C9551" s="28" t="n">
        <v>4797.53</v>
      </c>
      <c r="D9551" s="28" t="n">
        <v>414.32</v>
      </c>
      <c r="E9551" s="28" t="s">
        <v>381</v>
      </c>
    </row>
    <row r="9552" customFormat="false" ht="15" hidden="false" customHeight="false" outlineLevel="0" collapsed="false">
      <c r="A9552" s="28" t="n">
        <v>249</v>
      </c>
      <c r="B9552" s="29" t="n">
        <v>44985</v>
      </c>
      <c r="C9552" s="28" t="n">
        <v>6278.6</v>
      </c>
      <c r="D9552" s="28" t="n">
        <v>1740</v>
      </c>
      <c r="E9552" s="28" t="s">
        <v>380</v>
      </c>
    </row>
    <row r="9553" customFormat="false" ht="15" hidden="false" customHeight="false" outlineLevel="0" collapsed="false">
      <c r="A9553" s="28" t="n">
        <v>249</v>
      </c>
      <c r="B9553" s="29" t="n">
        <v>45016</v>
      </c>
      <c r="C9553" s="28" t="n">
        <v>7746.49</v>
      </c>
      <c r="D9553" s="28" t="n">
        <v>1740</v>
      </c>
      <c r="E9553" s="28" t="s">
        <v>380</v>
      </c>
    </row>
    <row r="9554" customFormat="false" ht="15" hidden="false" customHeight="false" outlineLevel="0" collapsed="false">
      <c r="A9554" s="28" t="n">
        <v>249</v>
      </c>
      <c r="B9554" s="29" t="n">
        <v>45046</v>
      </c>
      <c r="C9554" s="28" t="n">
        <v>9015.68</v>
      </c>
      <c r="D9554" s="28" t="n">
        <v>1740</v>
      </c>
      <c r="E9554" s="28" t="s">
        <v>380</v>
      </c>
    </row>
    <row r="9555" customFormat="false" ht="15" hidden="false" customHeight="false" outlineLevel="0" collapsed="false">
      <c r="A9555" s="28" t="n">
        <v>249</v>
      </c>
      <c r="B9555" s="29" t="n">
        <v>45077</v>
      </c>
      <c r="C9555" s="28" t="n">
        <v>8549.48</v>
      </c>
      <c r="D9555" s="28" t="n">
        <v>0</v>
      </c>
      <c r="E9555" s="28" t="s">
        <v>379</v>
      </c>
    </row>
    <row r="9556" customFormat="false" ht="15" hidden="false" customHeight="false" outlineLevel="0" collapsed="false">
      <c r="A9556" s="28" t="n">
        <v>249</v>
      </c>
      <c r="B9556" s="29" t="n">
        <v>45107</v>
      </c>
      <c r="C9556" s="28" t="n">
        <v>10175.42</v>
      </c>
      <c r="D9556" s="28" t="n">
        <v>1740</v>
      </c>
      <c r="E9556" s="28" t="s">
        <v>380</v>
      </c>
    </row>
    <row r="9557" customFormat="false" ht="15" hidden="false" customHeight="false" outlineLevel="0" collapsed="false">
      <c r="A9557" s="28" t="n">
        <v>249</v>
      </c>
      <c r="B9557" s="29" t="n">
        <v>45138</v>
      </c>
      <c r="C9557" s="28" t="n">
        <v>11765.68</v>
      </c>
      <c r="D9557" s="28" t="n">
        <v>1740</v>
      </c>
      <c r="E9557" s="28" t="s">
        <v>380</v>
      </c>
    </row>
    <row r="9558" customFormat="false" ht="15" hidden="false" customHeight="false" outlineLevel="0" collapsed="false">
      <c r="A9558" s="28" t="n">
        <v>249</v>
      </c>
      <c r="B9558" s="29" t="n">
        <v>45169</v>
      </c>
      <c r="C9558" s="28" t="n">
        <v>13185.71</v>
      </c>
      <c r="D9558" s="28" t="n">
        <v>1740</v>
      </c>
      <c r="E9558" s="28" t="s">
        <v>380</v>
      </c>
    </row>
    <row r="9559" customFormat="false" ht="15" hidden="false" customHeight="false" outlineLevel="0" collapsed="false">
      <c r="A9559" s="28" t="n">
        <v>249</v>
      </c>
      <c r="B9559" s="29" t="n">
        <v>45199</v>
      </c>
      <c r="C9559" s="28" t="n">
        <v>14505.79</v>
      </c>
      <c r="D9559" s="28" t="n">
        <v>1740</v>
      </c>
      <c r="E9559" s="28" t="s">
        <v>380</v>
      </c>
    </row>
    <row r="9560" customFormat="false" ht="15" hidden="false" customHeight="false" outlineLevel="0" collapsed="false">
      <c r="A9560" s="28" t="n">
        <v>249</v>
      </c>
      <c r="B9560" s="29" t="n">
        <v>45230</v>
      </c>
      <c r="C9560" s="28" t="n">
        <v>16220.59</v>
      </c>
      <c r="D9560" s="28" t="n">
        <v>1740</v>
      </c>
      <c r="E9560" s="28" t="s">
        <v>380</v>
      </c>
    </row>
    <row r="9561" customFormat="false" ht="15" hidden="false" customHeight="false" outlineLevel="0" collapsed="false">
      <c r="A9561" s="28" t="n">
        <v>249</v>
      </c>
      <c r="B9561" s="29" t="n">
        <v>45260</v>
      </c>
      <c r="C9561" s="28" t="n">
        <v>17446.2</v>
      </c>
      <c r="D9561" s="28" t="n">
        <v>1740</v>
      </c>
      <c r="E9561" s="28" t="s">
        <v>380</v>
      </c>
    </row>
    <row r="9562" customFormat="false" ht="15" hidden="false" customHeight="false" outlineLevel="0" collapsed="false">
      <c r="A9562" s="28" t="n">
        <v>249</v>
      </c>
      <c r="B9562" s="29" t="n">
        <v>45291</v>
      </c>
      <c r="C9562" s="28" t="n">
        <v>18832.61</v>
      </c>
      <c r="D9562" s="28" t="n">
        <v>1740</v>
      </c>
      <c r="E9562" s="28" t="s">
        <v>380</v>
      </c>
    </row>
    <row r="9563" customFormat="false" ht="15" hidden="false" customHeight="false" outlineLevel="0" collapsed="false">
      <c r="A9563" s="28" t="n">
        <v>249</v>
      </c>
      <c r="B9563" s="29" t="n">
        <v>45322</v>
      </c>
      <c r="C9563" s="28" t="n">
        <v>20147.07</v>
      </c>
      <c r="D9563" s="28" t="n">
        <v>1740</v>
      </c>
      <c r="E9563" s="28" t="s">
        <v>380</v>
      </c>
    </row>
    <row r="9564" customFormat="false" ht="15" hidden="false" customHeight="false" outlineLevel="0" collapsed="false">
      <c r="A9564" s="28" t="n">
        <v>249</v>
      </c>
      <c r="B9564" s="29" t="n">
        <v>45351</v>
      </c>
      <c r="C9564" s="28" t="n">
        <v>21841.74</v>
      </c>
      <c r="D9564" s="28" t="n">
        <v>1740</v>
      </c>
      <c r="E9564" s="28" t="s">
        <v>380</v>
      </c>
    </row>
    <row r="9565" customFormat="false" ht="15" hidden="false" customHeight="false" outlineLevel="0" collapsed="false">
      <c r="A9565" s="28" t="n">
        <v>249</v>
      </c>
      <c r="B9565" s="29" t="n">
        <v>45382</v>
      </c>
      <c r="C9565" s="28" t="n">
        <v>23451.34</v>
      </c>
      <c r="D9565" s="28" t="n">
        <v>1740</v>
      </c>
      <c r="E9565" s="28" t="s">
        <v>380</v>
      </c>
    </row>
    <row r="9566" customFormat="false" ht="15" hidden="false" customHeight="false" outlineLevel="0" collapsed="false">
      <c r="A9566" s="28" t="n">
        <v>249</v>
      </c>
      <c r="B9566" s="29" t="n">
        <v>45412</v>
      </c>
      <c r="C9566" s="28" t="n">
        <v>24739.8</v>
      </c>
      <c r="D9566" s="28" t="n">
        <v>1740</v>
      </c>
      <c r="E9566" s="28" t="s">
        <v>380</v>
      </c>
    </row>
    <row r="9567" customFormat="false" ht="15" hidden="false" customHeight="false" outlineLevel="0" collapsed="false">
      <c r="A9567" s="28" t="n">
        <v>249</v>
      </c>
      <c r="B9567" s="29" t="n">
        <v>45443</v>
      </c>
      <c r="C9567" s="28" t="n">
        <v>26385.46</v>
      </c>
      <c r="D9567" s="28" t="n">
        <v>1740</v>
      </c>
      <c r="E9567" s="28" t="s">
        <v>380</v>
      </c>
    </row>
    <row r="9568" customFormat="false" ht="15" hidden="false" customHeight="false" outlineLevel="0" collapsed="false">
      <c r="A9568" s="28" t="n">
        <v>249</v>
      </c>
      <c r="B9568" s="29" t="n">
        <v>45473</v>
      </c>
      <c r="C9568" s="28" t="n">
        <v>27809.71</v>
      </c>
      <c r="D9568" s="28" t="n">
        <v>1740</v>
      </c>
      <c r="E9568" s="28" t="s">
        <v>380</v>
      </c>
    </row>
    <row r="9569" customFormat="false" ht="15" hidden="false" customHeight="false" outlineLevel="0" collapsed="false">
      <c r="A9569" s="28" t="n">
        <v>249</v>
      </c>
      <c r="B9569" s="29" t="n">
        <v>45504</v>
      </c>
      <c r="C9569" s="28" t="n">
        <v>29433.56</v>
      </c>
      <c r="D9569" s="28" t="n">
        <v>1740</v>
      </c>
      <c r="E9569" s="28" t="s">
        <v>380</v>
      </c>
    </row>
    <row r="9570" customFormat="false" ht="15" hidden="false" customHeight="false" outlineLevel="0" collapsed="false">
      <c r="A9570" s="28" t="n">
        <v>249</v>
      </c>
      <c r="B9570" s="29" t="n">
        <v>45535</v>
      </c>
      <c r="C9570" s="28" t="n">
        <v>29869.94</v>
      </c>
      <c r="D9570" s="28" t="n">
        <v>818.05</v>
      </c>
      <c r="E9570" s="28" t="s">
        <v>381</v>
      </c>
    </row>
    <row r="9571" customFormat="false" ht="15" hidden="false" customHeight="false" outlineLevel="0" collapsed="false">
      <c r="A9571" s="28" t="n">
        <v>249</v>
      </c>
      <c r="B9571" s="29" t="n">
        <v>45565</v>
      </c>
      <c r="C9571" s="28" t="n">
        <v>31575.06</v>
      </c>
      <c r="D9571" s="28" t="n">
        <v>1740</v>
      </c>
      <c r="E9571" s="28" t="s">
        <v>380</v>
      </c>
    </row>
    <row r="9572" customFormat="false" ht="15" hidden="false" customHeight="false" outlineLevel="0" collapsed="false">
      <c r="A9572" s="28" t="n">
        <v>249</v>
      </c>
      <c r="B9572" s="29" t="n">
        <v>45596</v>
      </c>
      <c r="C9572" s="28" t="n">
        <v>32829.7</v>
      </c>
      <c r="D9572" s="28" t="n">
        <v>1740</v>
      </c>
      <c r="E9572" s="28" t="s">
        <v>380</v>
      </c>
    </row>
    <row r="9573" customFormat="false" ht="15" hidden="false" customHeight="false" outlineLevel="0" collapsed="false">
      <c r="A9573" s="28" t="n">
        <v>249</v>
      </c>
      <c r="B9573" s="29" t="n">
        <v>45626</v>
      </c>
      <c r="C9573" s="28" t="n">
        <v>34060</v>
      </c>
      <c r="D9573" s="28" t="n">
        <v>1740</v>
      </c>
      <c r="E9573" s="28" t="s">
        <v>380</v>
      </c>
    </row>
    <row r="9574" customFormat="false" ht="15" hidden="false" customHeight="false" outlineLevel="0" collapsed="false">
      <c r="A9574" s="28" t="n">
        <v>249</v>
      </c>
      <c r="B9574" s="29" t="n">
        <v>45657</v>
      </c>
      <c r="C9574" s="28" t="n">
        <v>34602.93</v>
      </c>
      <c r="D9574" s="28" t="n">
        <v>781.84</v>
      </c>
      <c r="E9574" s="28" t="s">
        <v>381</v>
      </c>
    </row>
    <row r="9575" customFormat="false" ht="15" hidden="false" customHeight="false" outlineLevel="0" collapsed="false">
      <c r="A9575" s="28" t="n">
        <v>249</v>
      </c>
      <c r="B9575" s="29" t="n">
        <v>45688</v>
      </c>
      <c r="C9575" s="28" t="n">
        <v>36217.56</v>
      </c>
      <c r="D9575" s="28" t="n">
        <v>1740</v>
      </c>
      <c r="E9575" s="28" t="s">
        <v>380</v>
      </c>
    </row>
    <row r="9576" customFormat="false" ht="15" hidden="false" customHeight="false" outlineLevel="0" collapsed="false">
      <c r="A9576" s="28" t="n">
        <v>249</v>
      </c>
      <c r="B9576" s="29" t="n">
        <v>45716</v>
      </c>
      <c r="C9576" s="28" t="n">
        <v>37558.1</v>
      </c>
      <c r="D9576" s="28" t="n">
        <v>1740</v>
      </c>
      <c r="E9576" s="28" t="s">
        <v>380</v>
      </c>
    </row>
    <row r="9577" customFormat="false" ht="15" hidden="false" customHeight="false" outlineLevel="0" collapsed="false">
      <c r="A9577" s="28" t="n">
        <v>249</v>
      </c>
      <c r="B9577" s="29" t="n">
        <v>45747</v>
      </c>
      <c r="C9577" s="28" t="n">
        <v>39135.68</v>
      </c>
      <c r="D9577" s="28" t="n">
        <v>1740</v>
      </c>
      <c r="E9577" s="28" t="s">
        <v>380</v>
      </c>
    </row>
    <row r="9578" customFormat="false" ht="15" hidden="false" customHeight="false" outlineLevel="0" collapsed="false">
      <c r="A9578" s="28" t="n">
        <v>249</v>
      </c>
      <c r="B9578" s="29" t="n">
        <v>45777</v>
      </c>
      <c r="C9578" s="28" t="n">
        <v>40702.99</v>
      </c>
      <c r="D9578" s="28" t="n">
        <v>1740</v>
      </c>
      <c r="E9578" s="28" t="s">
        <v>380</v>
      </c>
    </row>
    <row r="9579" customFormat="false" ht="15" hidden="false" customHeight="false" outlineLevel="0" collapsed="false">
      <c r="A9579" s="28" t="n">
        <v>249</v>
      </c>
      <c r="B9579" s="29" t="n">
        <v>45808</v>
      </c>
      <c r="C9579" s="28" t="n">
        <v>40762.43</v>
      </c>
      <c r="D9579" s="28" t="n">
        <v>528.98</v>
      </c>
      <c r="E9579" s="28" t="s">
        <v>381</v>
      </c>
    </row>
    <row r="9580" customFormat="false" ht="15" hidden="false" customHeight="false" outlineLevel="0" collapsed="false">
      <c r="A9580" s="28" t="n">
        <v>249</v>
      </c>
      <c r="B9580" s="29" t="n">
        <v>45838</v>
      </c>
      <c r="C9580" s="28" t="n">
        <v>42182.25</v>
      </c>
      <c r="D9580" s="28" t="n">
        <v>1740</v>
      </c>
      <c r="E9580" s="28" t="s">
        <v>380</v>
      </c>
    </row>
    <row r="9581" customFormat="false" ht="15" hidden="false" customHeight="false" outlineLevel="0" collapsed="false">
      <c r="A9581" s="28" t="n">
        <v>249</v>
      </c>
      <c r="B9581" s="29" t="n">
        <v>45869</v>
      </c>
      <c r="C9581" s="28" t="n">
        <v>43559.04</v>
      </c>
      <c r="D9581" s="28" t="n">
        <v>1740</v>
      </c>
      <c r="E9581" s="28" t="s">
        <v>380</v>
      </c>
    </row>
    <row r="9582" customFormat="false" ht="15" hidden="false" customHeight="false" outlineLevel="0" collapsed="false">
      <c r="A9582" s="28" t="n">
        <v>249</v>
      </c>
      <c r="B9582" s="29" t="n">
        <v>45900</v>
      </c>
      <c r="C9582" s="28" t="n">
        <v>44896.31</v>
      </c>
      <c r="D9582" s="28" t="n">
        <v>1740</v>
      </c>
      <c r="E9582" s="28" t="s">
        <v>380</v>
      </c>
    </row>
    <row r="9583" customFormat="false" ht="15" hidden="false" customHeight="false" outlineLevel="0" collapsed="false">
      <c r="A9583" s="28" t="n">
        <v>249</v>
      </c>
      <c r="B9583" s="29" t="n">
        <v>45930</v>
      </c>
      <c r="C9583" s="28" t="n">
        <v>46580</v>
      </c>
      <c r="D9583" s="28" t="n">
        <v>1740</v>
      </c>
      <c r="E9583" s="28" t="s">
        <v>380</v>
      </c>
    </row>
    <row r="9584" customFormat="false" ht="15" hidden="false" customHeight="false" outlineLevel="0" collapsed="false">
      <c r="A9584" s="28" t="n">
        <v>249</v>
      </c>
      <c r="B9584" s="29" t="n">
        <v>45961</v>
      </c>
      <c r="C9584" s="28" t="n">
        <v>48120.69</v>
      </c>
      <c r="D9584" s="28" t="n">
        <v>1740</v>
      </c>
      <c r="E9584" s="28" t="s">
        <v>380</v>
      </c>
    </row>
    <row r="9585" customFormat="false" ht="15" hidden="false" customHeight="false" outlineLevel="0" collapsed="false">
      <c r="A9585" s="28" t="n">
        <v>249</v>
      </c>
      <c r="B9585" s="29" t="n">
        <v>45991</v>
      </c>
      <c r="C9585" s="28" t="n">
        <v>49696.19</v>
      </c>
      <c r="D9585" s="28" t="n">
        <v>1740</v>
      </c>
      <c r="E9585" s="28" t="s">
        <v>380</v>
      </c>
    </row>
    <row r="9586" customFormat="false" ht="15" hidden="false" customHeight="false" outlineLevel="0" collapsed="false">
      <c r="A9586" s="28" t="n">
        <v>249</v>
      </c>
      <c r="B9586" s="29" t="n">
        <v>46022</v>
      </c>
      <c r="C9586" s="28" t="n">
        <v>51006.8</v>
      </c>
      <c r="D9586" s="28" t="n">
        <v>1740</v>
      </c>
      <c r="E9586" s="28" t="s">
        <v>380</v>
      </c>
    </row>
    <row r="9587" customFormat="false" ht="15" hidden="false" customHeight="false" outlineLevel="0" collapsed="false">
      <c r="A9587" s="28" t="n">
        <v>249</v>
      </c>
      <c r="B9587" s="29" t="n">
        <v>46053</v>
      </c>
      <c r="C9587" s="28" t="n">
        <v>52364.91</v>
      </c>
      <c r="D9587" s="28" t="n">
        <v>1740</v>
      </c>
      <c r="E9587" s="28" t="s">
        <v>380</v>
      </c>
    </row>
    <row r="9588" customFormat="false" ht="15" hidden="false" customHeight="false" outlineLevel="0" collapsed="false">
      <c r="A9588" s="28" t="n">
        <v>249</v>
      </c>
      <c r="B9588" s="29" t="n">
        <v>46081</v>
      </c>
      <c r="C9588" s="28" t="n">
        <v>53744.13</v>
      </c>
      <c r="D9588" s="28" t="n">
        <v>1740</v>
      </c>
      <c r="E9588" s="28" t="s">
        <v>380</v>
      </c>
    </row>
    <row r="9589" customFormat="false" ht="15" hidden="false" customHeight="false" outlineLevel="0" collapsed="false">
      <c r="A9589" s="28" t="n">
        <v>249</v>
      </c>
      <c r="B9589" s="29" t="n">
        <v>46112</v>
      </c>
      <c r="C9589" s="28" t="n">
        <v>54990.22</v>
      </c>
      <c r="D9589" s="28" t="n">
        <v>1740</v>
      </c>
      <c r="E9589" s="28" t="s">
        <v>380</v>
      </c>
    </row>
    <row r="9590" customFormat="false" ht="15" hidden="false" customHeight="false" outlineLevel="0" collapsed="false">
      <c r="A9590" s="28" t="n">
        <v>249</v>
      </c>
      <c r="B9590" s="29" t="n">
        <v>46142</v>
      </c>
      <c r="C9590" s="28" t="n">
        <v>56539.57</v>
      </c>
      <c r="D9590" s="28" t="n">
        <v>1740</v>
      </c>
      <c r="E9590" s="28" t="s">
        <v>380</v>
      </c>
    </row>
    <row r="9591" customFormat="false" ht="15" hidden="false" customHeight="false" outlineLevel="0" collapsed="false">
      <c r="A9591" s="28" t="n">
        <v>249</v>
      </c>
      <c r="B9591" s="29" t="n">
        <v>46173</v>
      </c>
      <c r="C9591" s="28" t="n">
        <v>58243.12</v>
      </c>
      <c r="D9591" s="28" t="n">
        <v>1740</v>
      </c>
      <c r="E9591" s="28" t="s">
        <v>380</v>
      </c>
    </row>
    <row r="9592" customFormat="false" ht="15" hidden="false" customHeight="false" outlineLevel="0" collapsed="false">
      <c r="A9592" s="28" t="n">
        <v>249</v>
      </c>
      <c r="B9592" s="29" t="n">
        <v>46203</v>
      </c>
      <c r="C9592" s="28" t="n">
        <v>57971.67</v>
      </c>
      <c r="D9592" s="28" t="n">
        <v>0</v>
      </c>
      <c r="E9592" s="28" t="s">
        <v>379</v>
      </c>
    </row>
    <row r="9593" customFormat="false" ht="15" hidden="false" customHeight="false" outlineLevel="0" collapsed="false">
      <c r="A9593" s="28" t="n">
        <v>249</v>
      </c>
      <c r="B9593" s="29" t="n">
        <v>46234</v>
      </c>
      <c r="C9593" s="28" t="n">
        <v>59301.66</v>
      </c>
      <c r="D9593" s="28" t="n">
        <v>1740</v>
      </c>
      <c r="E9593" s="28" t="s">
        <v>380</v>
      </c>
    </row>
    <row r="9594" customFormat="false" ht="15" hidden="false" customHeight="false" outlineLevel="0" collapsed="false">
      <c r="A9594" s="28" t="n">
        <v>249</v>
      </c>
      <c r="B9594" s="29" t="n">
        <v>46265</v>
      </c>
      <c r="C9594" s="28" t="n">
        <v>60966.88</v>
      </c>
      <c r="D9594" s="28" t="n">
        <v>1740</v>
      </c>
      <c r="E9594" s="28" t="s">
        <v>380</v>
      </c>
    </row>
    <row r="9595" customFormat="false" ht="15" hidden="false" customHeight="false" outlineLevel="0" collapsed="false">
      <c r="A9595" s="28" t="n">
        <v>250</v>
      </c>
      <c r="B9595" s="29" t="n">
        <v>44957</v>
      </c>
      <c r="C9595" s="28" t="n">
        <v>6539.45</v>
      </c>
      <c r="D9595" s="28" t="n">
        <v>1690</v>
      </c>
      <c r="E9595" s="28" t="s">
        <v>380</v>
      </c>
    </row>
    <row r="9596" customFormat="false" ht="15" hidden="false" customHeight="false" outlineLevel="0" collapsed="false">
      <c r="A9596" s="28" t="n">
        <v>250</v>
      </c>
      <c r="B9596" s="29" t="n">
        <v>44985</v>
      </c>
      <c r="C9596" s="28" t="n">
        <v>8034</v>
      </c>
      <c r="D9596" s="28" t="n">
        <v>1690</v>
      </c>
      <c r="E9596" s="28" t="s">
        <v>380</v>
      </c>
    </row>
    <row r="9597" customFormat="false" ht="15" hidden="false" customHeight="false" outlineLevel="0" collapsed="false">
      <c r="A9597" s="28" t="n">
        <v>250</v>
      </c>
      <c r="B9597" s="29" t="n">
        <v>45016</v>
      </c>
      <c r="C9597" s="28" t="n">
        <v>9670.2</v>
      </c>
      <c r="D9597" s="28" t="n">
        <v>1690</v>
      </c>
      <c r="E9597" s="28" t="s">
        <v>380</v>
      </c>
    </row>
    <row r="9598" customFormat="false" ht="15" hidden="false" customHeight="false" outlineLevel="0" collapsed="false">
      <c r="A9598" s="28" t="n">
        <v>250</v>
      </c>
      <c r="B9598" s="29" t="n">
        <v>45046</v>
      </c>
      <c r="C9598" s="28" t="n">
        <v>11297.69</v>
      </c>
      <c r="D9598" s="28" t="n">
        <v>1690</v>
      </c>
      <c r="E9598" s="28" t="s">
        <v>380</v>
      </c>
    </row>
    <row r="9599" customFormat="false" ht="15" hidden="false" customHeight="false" outlineLevel="0" collapsed="false">
      <c r="A9599" s="28" t="n">
        <v>250</v>
      </c>
      <c r="B9599" s="29" t="n">
        <v>45077</v>
      </c>
      <c r="C9599" s="28" t="n">
        <v>11636.94</v>
      </c>
      <c r="D9599" s="28" t="n">
        <v>596.32</v>
      </c>
      <c r="E9599" s="28" t="s">
        <v>381</v>
      </c>
    </row>
    <row r="9600" customFormat="false" ht="15" hidden="false" customHeight="false" outlineLevel="0" collapsed="false">
      <c r="A9600" s="28" t="n">
        <v>250</v>
      </c>
      <c r="B9600" s="29" t="n">
        <v>45107</v>
      </c>
      <c r="C9600" s="28" t="n">
        <v>13272.51</v>
      </c>
      <c r="D9600" s="28" t="n">
        <v>1690</v>
      </c>
      <c r="E9600" s="28" t="s">
        <v>380</v>
      </c>
    </row>
    <row r="9601" customFormat="false" ht="15" hidden="false" customHeight="false" outlineLevel="0" collapsed="false">
      <c r="A9601" s="28" t="n">
        <v>250</v>
      </c>
      <c r="B9601" s="29" t="n">
        <v>45138</v>
      </c>
      <c r="C9601" s="28" t="n">
        <v>13951.1</v>
      </c>
      <c r="D9601" s="28" t="n">
        <v>1164.9</v>
      </c>
      <c r="E9601" s="28" t="s">
        <v>381</v>
      </c>
    </row>
    <row r="9602" customFormat="false" ht="15" hidden="false" customHeight="false" outlineLevel="0" collapsed="false">
      <c r="A9602" s="28" t="n">
        <v>250</v>
      </c>
      <c r="B9602" s="29" t="n">
        <v>45169</v>
      </c>
      <c r="C9602" s="28" t="n">
        <v>15517.05</v>
      </c>
      <c r="D9602" s="28" t="n">
        <v>1690</v>
      </c>
      <c r="E9602" s="28" t="s">
        <v>380</v>
      </c>
    </row>
    <row r="9603" customFormat="false" ht="15" hidden="false" customHeight="false" outlineLevel="0" collapsed="false">
      <c r="A9603" s="28" t="n">
        <v>250</v>
      </c>
      <c r="B9603" s="29" t="n">
        <v>45199</v>
      </c>
      <c r="C9603" s="28" t="n">
        <v>15181.97</v>
      </c>
      <c r="D9603" s="28" t="n">
        <v>0</v>
      </c>
      <c r="E9603" s="28" t="s">
        <v>379</v>
      </c>
    </row>
    <row r="9604" customFormat="false" ht="15" hidden="false" customHeight="false" outlineLevel="0" collapsed="false">
      <c r="A9604" s="28" t="n">
        <v>250</v>
      </c>
      <c r="B9604" s="29" t="n">
        <v>45230</v>
      </c>
      <c r="C9604" s="28" t="n">
        <v>16426.44</v>
      </c>
      <c r="D9604" s="28" t="n">
        <v>1690</v>
      </c>
      <c r="E9604" s="28" t="s">
        <v>380</v>
      </c>
    </row>
    <row r="9605" customFormat="false" ht="15" hidden="false" customHeight="false" outlineLevel="0" collapsed="false">
      <c r="A9605" s="28" t="n">
        <v>250</v>
      </c>
      <c r="B9605" s="29" t="n">
        <v>45260</v>
      </c>
      <c r="C9605" s="28" t="n">
        <v>17120.09</v>
      </c>
      <c r="D9605" s="28" t="n">
        <v>721.3</v>
      </c>
      <c r="E9605" s="28" t="s">
        <v>381</v>
      </c>
    </row>
    <row r="9606" customFormat="false" ht="15" hidden="false" customHeight="false" outlineLevel="0" collapsed="false">
      <c r="A9606" s="28" t="n">
        <v>250</v>
      </c>
      <c r="B9606" s="29" t="n">
        <v>45291</v>
      </c>
      <c r="C9606" s="28" t="n">
        <v>18782.87</v>
      </c>
      <c r="D9606" s="28" t="n">
        <v>1690</v>
      </c>
      <c r="E9606" s="28" t="s">
        <v>380</v>
      </c>
    </row>
    <row r="9607" customFormat="false" ht="15" hidden="false" customHeight="false" outlineLevel="0" collapsed="false">
      <c r="A9607" s="28" t="n">
        <v>250</v>
      </c>
      <c r="B9607" s="29" t="n">
        <v>45322</v>
      </c>
      <c r="C9607" s="28" t="n">
        <v>20054.57</v>
      </c>
      <c r="D9607" s="28" t="n">
        <v>1690</v>
      </c>
      <c r="E9607" s="28" t="s">
        <v>380</v>
      </c>
    </row>
    <row r="9608" customFormat="false" ht="15" hidden="false" customHeight="false" outlineLevel="0" collapsed="false">
      <c r="A9608" s="28" t="n">
        <v>250</v>
      </c>
      <c r="B9608" s="29" t="n">
        <v>45351</v>
      </c>
      <c r="C9608" s="28" t="n">
        <v>20345.98</v>
      </c>
      <c r="D9608" s="28" t="n">
        <v>629.42</v>
      </c>
      <c r="E9608" s="28" t="s">
        <v>381</v>
      </c>
    </row>
    <row r="9609" customFormat="false" ht="15" hidden="false" customHeight="false" outlineLevel="0" collapsed="false">
      <c r="A9609" s="28" t="n">
        <v>250</v>
      </c>
      <c r="B9609" s="29" t="n">
        <v>45382</v>
      </c>
      <c r="C9609" s="28" t="n">
        <v>21660.53</v>
      </c>
      <c r="D9609" s="28" t="n">
        <v>1690</v>
      </c>
      <c r="E9609" s="28" t="s">
        <v>380</v>
      </c>
    </row>
    <row r="9610" customFormat="false" ht="15" hidden="false" customHeight="false" outlineLevel="0" collapsed="false">
      <c r="A9610" s="28" t="n">
        <v>250</v>
      </c>
      <c r="B9610" s="29" t="n">
        <v>45412</v>
      </c>
      <c r="C9610" s="28" t="n">
        <v>23167.39</v>
      </c>
      <c r="D9610" s="28" t="n">
        <v>1690</v>
      </c>
      <c r="E9610" s="28" t="s">
        <v>380</v>
      </c>
    </row>
    <row r="9611" customFormat="false" ht="15" hidden="false" customHeight="false" outlineLevel="0" collapsed="false">
      <c r="A9611" s="28" t="n">
        <v>250</v>
      </c>
      <c r="B9611" s="29" t="n">
        <v>45443</v>
      </c>
      <c r="C9611" s="28" t="n">
        <v>24627.24</v>
      </c>
      <c r="D9611" s="28" t="n">
        <v>1690</v>
      </c>
      <c r="E9611" s="28" t="s">
        <v>380</v>
      </c>
    </row>
    <row r="9612" customFormat="false" ht="15" hidden="false" customHeight="false" outlineLevel="0" collapsed="false">
      <c r="A9612" s="28" t="n">
        <v>250</v>
      </c>
      <c r="B9612" s="29" t="n">
        <v>45473</v>
      </c>
      <c r="C9612" s="28" t="n">
        <v>26235.71</v>
      </c>
      <c r="D9612" s="28" t="n">
        <v>1690</v>
      </c>
      <c r="E9612" s="28" t="s">
        <v>380</v>
      </c>
    </row>
    <row r="9613" customFormat="false" ht="15" hidden="false" customHeight="false" outlineLevel="0" collapsed="false">
      <c r="A9613" s="28" t="n">
        <v>250</v>
      </c>
      <c r="B9613" s="29" t="n">
        <v>45504</v>
      </c>
      <c r="C9613" s="28" t="n">
        <v>27653.44</v>
      </c>
      <c r="D9613" s="28" t="n">
        <v>1690</v>
      </c>
      <c r="E9613" s="28" t="s">
        <v>380</v>
      </c>
    </row>
    <row r="9614" customFormat="false" ht="15" hidden="false" customHeight="false" outlineLevel="0" collapsed="false">
      <c r="A9614" s="28" t="n">
        <v>250</v>
      </c>
      <c r="B9614" s="29" t="n">
        <v>45535</v>
      </c>
      <c r="C9614" s="28" t="n">
        <v>28954.82</v>
      </c>
      <c r="D9614" s="28" t="n">
        <v>1690</v>
      </c>
      <c r="E9614" s="28" t="s">
        <v>380</v>
      </c>
    </row>
    <row r="9615" customFormat="false" ht="15" hidden="false" customHeight="false" outlineLevel="0" collapsed="false">
      <c r="A9615" s="28" t="n">
        <v>250</v>
      </c>
      <c r="B9615" s="29" t="n">
        <v>45565</v>
      </c>
      <c r="C9615" s="28" t="n">
        <v>30601.91</v>
      </c>
      <c r="D9615" s="28" t="n">
        <v>1690</v>
      </c>
      <c r="E9615" s="28" t="s">
        <v>380</v>
      </c>
    </row>
    <row r="9616" customFormat="false" ht="15" hidden="false" customHeight="false" outlineLevel="0" collapsed="false">
      <c r="A9616" s="28" t="n">
        <v>250</v>
      </c>
      <c r="B9616" s="29" t="n">
        <v>45596</v>
      </c>
      <c r="C9616" s="28" t="n">
        <v>31872.49</v>
      </c>
      <c r="D9616" s="28" t="n">
        <v>1690</v>
      </c>
      <c r="E9616" s="28" t="s">
        <v>380</v>
      </c>
    </row>
    <row r="9617" customFormat="false" ht="15" hidden="false" customHeight="false" outlineLevel="0" collapsed="false">
      <c r="A9617" s="28" t="n">
        <v>250</v>
      </c>
      <c r="B9617" s="29" t="n">
        <v>45626</v>
      </c>
      <c r="C9617" s="28" t="n">
        <v>33075.33</v>
      </c>
      <c r="D9617" s="28" t="n">
        <v>1690</v>
      </c>
      <c r="E9617" s="28" t="s">
        <v>380</v>
      </c>
    </row>
    <row r="9618" customFormat="false" ht="15" hidden="false" customHeight="false" outlineLevel="0" collapsed="false">
      <c r="A9618" s="28" t="n">
        <v>250</v>
      </c>
      <c r="B9618" s="29" t="n">
        <v>45657</v>
      </c>
      <c r="C9618" s="28" t="n">
        <v>33674.19</v>
      </c>
      <c r="D9618" s="28" t="n">
        <v>640.71</v>
      </c>
      <c r="E9618" s="28" t="s">
        <v>381</v>
      </c>
    </row>
    <row r="9619" customFormat="false" ht="15" hidden="false" customHeight="false" outlineLevel="0" collapsed="false">
      <c r="A9619" s="28" t="n">
        <v>250</v>
      </c>
      <c r="B9619" s="29" t="n">
        <v>45688</v>
      </c>
      <c r="C9619" s="28" t="n">
        <v>35194.95</v>
      </c>
      <c r="D9619" s="28" t="n">
        <v>1690</v>
      </c>
      <c r="E9619" s="28" t="s">
        <v>380</v>
      </c>
    </row>
    <row r="9620" customFormat="false" ht="15" hidden="false" customHeight="false" outlineLevel="0" collapsed="false">
      <c r="A9620" s="28" t="n">
        <v>250</v>
      </c>
      <c r="B9620" s="29" t="n">
        <v>45716</v>
      </c>
      <c r="C9620" s="28" t="n">
        <v>36505.14</v>
      </c>
      <c r="D9620" s="28" t="n">
        <v>1690</v>
      </c>
      <c r="E9620" s="28" t="s">
        <v>380</v>
      </c>
    </row>
    <row r="9621" customFormat="false" ht="15" hidden="false" customHeight="false" outlineLevel="0" collapsed="false">
      <c r="A9621" s="28" t="n">
        <v>250</v>
      </c>
      <c r="B9621" s="29" t="n">
        <v>45747</v>
      </c>
      <c r="C9621" s="28" t="n">
        <v>38055.06</v>
      </c>
      <c r="D9621" s="28" t="n">
        <v>1690</v>
      </c>
      <c r="E9621" s="28" t="s">
        <v>380</v>
      </c>
    </row>
    <row r="9622" customFormat="false" ht="15" hidden="false" customHeight="false" outlineLevel="0" collapsed="false">
      <c r="A9622" s="28" t="n">
        <v>250</v>
      </c>
      <c r="B9622" s="29" t="n">
        <v>45777</v>
      </c>
      <c r="C9622" s="28" t="n">
        <v>38218.75</v>
      </c>
      <c r="D9622" s="28" t="n">
        <v>670.58</v>
      </c>
      <c r="E9622" s="28" t="s">
        <v>381</v>
      </c>
    </row>
    <row r="9623" customFormat="false" ht="15" hidden="false" customHeight="false" outlineLevel="0" collapsed="false">
      <c r="A9623" s="28" t="n">
        <v>250</v>
      </c>
      <c r="B9623" s="29" t="n">
        <v>45808</v>
      </c>
      <c r="C9623" s="28" t="n">
        <v>37999.44</v>
      </c>
      <c r="D9623" s="28" t="n">
        <v>0</v>
      </c>
      <c r="E9623" s="28" t="s">
        <v>379</v>
      </c>
    </row>
    <row r="9624" customFormat="false" ht="15" hidden="false" customHeight="false" outlineLevel="0" collapsed="false">
      <c r="A9624" s="28" t="n">
        <v>250</v>
      </c>
      <c r="B9624" s="29" t="n">
        <v>45838</v>
      </c>
      <c r="C9624" s="28" t="n">
        <v>39616.24</v>
      </c>
      <c r="D9624" s="28" t="n">
        <v>1690</v>
      </c>
      <c r="E9624" s="28" t="s">
        <v>380</v>
      </c>
    </row>
    <row r="9625" customFormat="false" ht="15" hidden="false" customHeight="false" outlineLevel="0" collapsed="false">
      <c r="A9625" s="28" t="n">
        <v>250</v>
      </c>
      <c r="B9625" s="29" t="n">
        <v>45869</v>
      </c>
      <c r="C9625" s="28" t="n">
        <v>39828.51</v>
      </c>
      <c r="D9625" s="28" t="n">
        <v>342.99</v>
      </c>
      <c r="E9625" s="28" t="s">
        <v>381</v>
      </c>
    </row>
    <row r="9626" customFormat="false" ht="15" hidden="false" customHeight="false" outlineLevel="0" collapsed="false">
      <c r="A9626" s="28" t="n">
        <v>250</v>
      </c>
      <c r="B9626" s="29" t="n">
        <v>45900</v>
      </c>
      <c r="C9626" s="28" t="n">
        <v>39742.38</v>
      </c>
      <c r="D9626" s="28" t="n">
        <v>0</v>
      </c>
      <c r="E9626" s="28" t="s">
        <v>379</v>
      </c>
    </row>
    <row r="9627" customFormat="false" ht="15" hidden="false" customHeight="false" outlineLevel="0" collapsed="false">
      <c r="A9627" s="28" t="n">
        <v>250</v>
      </c>
      <c r="B9627" s="29" t="n">
        <v>45930</v>
      </c>
      <c r="C9627" s="28" t="n">
        <v>40461.46</v>
      </c>
      <c r="D9627" s="28" t="n">
        <v>1164.66</v>
      </c>
      <c r="E9627" s="28" t="s">
        <v>381</v>
      </c>
    </row>
    <row r="9628" customFormat="false" ht="15" hidden="false" customHeight="false" outlineLevel="0" collapsed="false">
      <c r="A9628" s="28" t="n">
        <v>250</v>
      </c>
      <c r="B9628" s="29" t="n">
        <v>45961</v>
      </c>
      <c r="C9628" s="28" t="n">
        <v>41960.99</v>
      </c>
      <c r="D9628" s="28" t="n">
        <v>1690</v>
      </c>
      <c r="E9628" s="28" t="s">
        <v>380</v>
      </c>
    </row>
    <row r="9629" customFormat="false" ht="15" hidden="false" customHeight="false" outlineLevel="0" collapsed="false">
      <c r="A9629" s="28" t="n">
        <v>250</v>
      </c>
      <c r="B9629" s="29" t="n">
        <v>45991</v>
      </c>
      <c r="C9629" s="28" t="n">
        <v>43483.56</v>
      </c>
      <c r="D9629" s="28" t="n">
        <v>1690</v>
      </c>
      <c r="E9629" s="28" t="s">
        <v>380</v>
      </c>
    </row>
    <row r="9630" customFormat="false" ht="15" hidden="false" customHeight="false" outlineLevel="0" collapsed="false">
      <c r="A9630" s="28" t="n">
        <v>250</v>
      </c>
      <c r="B9630" s="29" t="n">
        <v>46022</v>
      </c>
      <c r="C9630" s="28" t="n">
        <v>45168.83</v>
      </c>
      <c r="D9630" s="28" t="n">
        <v>1690</v>
      </c>
      <c r="E9630" s="28" t="s">
        <v>380</v>
      </c>
    </row>
    <row r="9631" customFormat="false" ht="15" hidden="false" customHeight="false" outlineLevel="0" collapsed="false">
      <c r="A9631" s="28" t="n">
        <v>250</v>
      </c>
      <c r="B9631" s="29" t="n">
        <v>46053</v>
      </c>
      <c r="C9631" s="28" t="n">
        <v>46560.75</v>
      </c>
      <c r="D9631" s="28" t="n">
        <v>1690</v>
      </c>
      <c r="E9631" s="28" t="s">
        <v>380</v>
      </c>
    </row>
    <row r="9632" customFormat="false" ht="15" hidden="false" customHeight="false" outlineLevel="0" collapsed="false">
      <c r="A9632" s="28" t="n">
        <v>250</v>
      </c>
      <c r="B9632" s="29" t="n">
        <v>46081</v>
      </c>
      <c r="C9632" s="28" t="n">
        <v>47947</v>
      </c>
      <c r="D9632" s="28" t="n">
        <v>1690</v>
      </c>
      <c r="E9632" s="28" t="s">
        <v>380</v>
      </c>
    </row>
    <row r="9633" customFormat="false" ht="15" hidden="false" customHeight="false" outlineLevel="0" collapsed="false">
      <c r="A9633" s="28" t="n">
        <v>250</v>
      </c>
      <c r="B9633" s="29" t="n">
        <v>46112</v>
      </c>
      <c r="C9633" s="28" t="n">
        <v>49614.16</v>
      </c>
      <c r="D9633" s="28" t="n">
        <v>1690</v>
      </c>
      <c r="E9633" s="28" t="s">
        <v>380</v>
      </c>
    </row>
    <row r="9634" customFormat="false" ht="15" hidden="false" customHeight="false" outlineLevel="0" collapsed="false">
      <c r="A9634" s="28" t="n">
        <v>250</v>
      </c>
      <c r="B9634" s="29" t="n">
        <v>46142</v>
      </c>
      <c r="C9634" s="28" t="n">
        <v>49977.85</v>
      </c>
      <c r="D9634" s="28" t="n">
        <v>592.57</v>
      </c>
      <c r="E9634" s="28" t="s">
        <v>381</v>
      </c>
    </row>
    <row r="9635" customFormat="false" ht="15" hidden="false" customHeight="false" outlineLevel="0" collapsed="false">
      <c r="A9635" s="28" t="n">
        <v>250</v>
      </c>
      <c r="B9635" s="29" t="n">
        <v>46173</v>
      </c>
      <c r="C9635" s="28" t="n">
        <v>51194.66</v>
      </c>
      <c r="D9635" s="28" t="n">
        <v>1690</v>
      </c>
      <c r="E9635" s="28" t="s">
        <v>380</v>
      </c>
    </row>
    <row r="9636" customFormat="false" ht="15" hidden="false" customHeight="false" outlineLevel="0" collapsed="false">
      <c r="A9636" s="28" t="n">
        <v>250</v>
      </c>
      <c r="B9636" s="29" t="n">
        <v>46203</v>
      </c>
      <c r="C9636" s="28" t="n">
        <v>52768.81</v>
      </c>
      <c r="D9636" s="28" t="n">
        <v>1690</v>
      </c>
      <c r="E9636" s="28" t="s">
        <v>380</v>
      </c>
    </row>
    <row r="9637" customFormat="false" ht="15" hidden="false" customHeight="false" outlineLevel="0" collapsed="false">
      <c r="A9637" s="28" t="n">
        <v>250</v>
      </c>
      <c r="B9637" s="29" t="n">
        <v>46234</v>
      </c>
      <c r="C9637" s="28" t="n">
        <v>54074.11</v>
      </c>
      <c r="D9637" s="28" t="n">
        <v>1690</v>
      </c>
      <c r="E9637" s="28" t="s">
        <v>380</v>
      </c>
    </row>
    <row r="9638" customFormat="false" ht="15" hidden="false" customHeight="false" outlineLevel="0" collapsed="false">
      <c r="A9638" s="28" t="n">
        <v>250</v>
      </c>
      <c r="B9638" s="29" t="n">
        <v>46265</v>
      </c>
      <c r="C9638" s="28" t="n">
        <v>53615.94</v>
      </c>
      <c r="D9638" s="28" t="n">
        <v>0</v>
      </c>
      <c r="E9638" s="28" t="s">
        <v>379</v>
      </c>
    </row>
    <row r="9639" customFormat="false" ht="15" hidden="false" customHeight="false" outlineLevel="0" collapsed="false">
      <c r="A9639" s="28" t="n">
        <v>251</v>
      </c>
      <c r="B9639" s="29" t="n">
        <v>46234</v>
      </c>
      <c r="C9639" s="28" t="n">
        <v>12641.3</v>
      </c>
      <c r="D9639" s="28" t="n">
        <v>1015.35</v>
      </c>
      <c r="E9639" s="28" t="s">
        <v>381</v>
      </c>
    </row>
    <row r="9640" customFormat="false" ht="15" hidden="false" customHeight="false" outlineLevel="0" collapsed="false">
      <c r="A9640" s="28" t="n">
        <v>251</v>
      </c>
      <c r="B9640" s="29" t="n">
        <v>46265</v>
      </c>
      <c r="C9640" s="28" t="n">
        <v>14121.65</v>
      </c>
      <c r="D9640" s="28" t="n">
        <v>1850</v>
      </c>
      <c r="E9640" s="28" t="s">
        <v>380</v>
      </c>
    </row>
    <row r="9641" customFormat="false" ht="15" hidden="false" customHeight="false" outlineLevel="0" collapsed="false">
      <c r="A9641" s="28" t="n">
        <v>252</v>
      </c>
      <c r="B9641" s="29" t="n">
        <v>45808</v>
      </c>
      <c r="C9641" s="28" t="n">
        <v>8041.89</v>
      </c>
      <c r="D9641" s="28" t="n">
        <v>365.42</v>
      </c>
      <c r="E9641" s="28" t="s">
        <v>381</v>
      </c>
    </row>
    <row r="9642" customFormat="false" ht="15" hidden="false" customHeight="false" outlineLevel="0" collapsed="false">
      <c r="A9642" s="28" t="n">
        <v>252</v>
      </c>
      <c r="B9642" s="29" t="n">
        <v>45838</v>
      </c>
      <c r="C9642" s="28" t="n">
        <v>9376.46</v>
      </c>
      <c r="D9642" s="28" t="n">
        <v>1690</v>
      </c>
      <c r="E9642" s="28" t="s">
        <v>380</v>
      </c>
    </row>
    <row r="9643" customFormat="false" ht="15" hidden="false" customHeight="false" outlineLevel="0" collapsed="false">
      <c r="A9643" s="28" t="n">
        <v>252</v>
      </c>
      <c r="B9643" s="29" t="n">
        <v>45869</v>
      </c>
      <c r="C9643" s="28" t="n">
        <v>10725.29</v>
      </c>
      <c r="D9643" s="28" t="n">
        <v>1690</v>
      </c>
      <c r="E9643" s="28" t="s">
        <v>380</v>
      </c>
    </row>
    <row r="9644" customFormat="false" ht="15" hidden="false" customHeight="false" outlineLevel="0" collapsed="false">
      <c r="A9644" s="28" t="n">
        <v>252</v>
      </c>
      <c r="B9644" s="29" t="n">
        <v>45900</v>
      </c>
      <c r="C9644" s="28" t="n">
        <v>12365.73</v>
      </c>
      <c r="D9644" s="28" t="n">
        <v>1690</v>
      </c>
      <c r="E9644" s="28" t="s">
        <v>380</v>
      </c>
    </row>
    <row r="9645" customFormat="false" ht="15" hidden="false" customHeight="false" outlineLevel="0" collapsed="false">
      <c r="A9645" s="28" t="n">
        <v>252</v>
      </c>
      <c r="B9645" s="29" t="n">
        <v>45930</v>
      </c>
      <c r="C9645" s="28" t="n">
        <v>14049.35</v>
      </c>
      <c r="D9645" s="28" t="n">
        <v>1690</v>
      </c>
      <c r="E9645" s="28" t="s">
        <v>380</v>
      </c>
    </row>
    <row r="9646" customFormat="false" ht="15" hidden="false" customHeight="false" outlineLevel="0" collapsed="false">
      <c r="A9646" s="28" t="n">
        <v>252</v>
      </c>
      <c r="B9646" s="29" t="n">
        <v>45961</v>
      </c>
      <c r="C9646" s="28" t="n">
        <v>15425.98</v>
      </c>
      <c r="D9646" s="28" t="n">
        <v>1690</v>
      </c>
      <c r="E9646" s="28" t="s">
        <v>380</v>
      </c>
    </row>
    <row r="9647" customFormat="false" ht="15" hidden="false" customHeight="false" outlineLevel="0" collapsed="false">
      <c r="A9647" s="28" t="n">
        <v>252</v>
      </c>
      <c r="B9647" s="29" t="n">
        <v>45991</v>
      </c>
      <c r="C9647" s="28" t="n">
        <v>16737.88</v>
      </c>
      <c r="D9647" s="28" t="n">
        <v>1690</v>
      </c>
      <c r="E9647" s="28" t="s">
        <v>380</v>
      </c>
    </row>
    <row r="9648" customFormat="false" ht="15" hidden="false" customHeight="false" outlineLevel="0" collapsed="false">
      <c r="A9648" s="28" t="n">
        <v>252</v>
      </c>
      <c r="B9648" s="29" t="n">
        <v>46022</v>
      </c>
      <c r="C9648" s="28" t="n">
        <v>18291.91</v>
      </c>
      <c r="D9648" s="28" t="n">
        <v>1690</v>
      </c>
      <c r="E9648" s="28" t="s">
        <v>380</v>
      </c>
    </row>
    <row r="9649" customFormat="false" ht="15" hidden="false" customHeight="false" outlineLevel="0" collapsed="false">
      <c r="A9649" s="28" t="n">
        <v>252</v>
      </c>
      <c r="B9649" s="29" t="n">
        <v>46053</v>
      </c>
      <c r="C9649" s="28" t="n">
        <v>19554.49</v>
      </c>
      <c r="D9649" s="28" t="n">
        <v>1690</v>
      </c>
      <c r="E9649" s="28" t="s">
        <v>380</v>
      </c>
    </row>
    <row r="9650" customFormat="false" ht="15" hidden="false" customHeight="false" outlineLevel="0" collapsed="false">
      <c r="A9650" s="28" t="n">
        <v>252</v>
      </c>
      <c r="B9650" s="29" t="n">
        <v>46081</v>
      </c>
      <c r="C9650" s="28" t="n">
        <v>21098.18</v>
      </c>
      <c r="D9650" s="28" t="n">
        <v>1690</v>
      </c>
      <c r="E9650" s="28" t="s">
        <v>380</v>
      </c>
    </row>
    <row r="9651" customFormat="false" ht="15" hidden="false" customHeight="false" outlineLevel="0" collapsed="false">
      <c r="A9651" s="28" t="n">
        <v>252</v>
      </c>
      <c r="B9651" s="29" t="n">
        <v>46112</v>
      </c>
      <c r="C9651" s="28" t="n">
        <v>22533.24</v>
      </c>
      <c r="D9651" s="28" t="n">
        <v>1690</v>
      </c>
      <c r="E9651" s="28" t="s">
        <v>380</v>
      </c>
    </row>
    <row r="9652" customFormat="false" ht="15" hidden="false" customHeight="false" outlineLevel="0" collapsed="false">
      <c r="A9652" s="28" t="n">
        <v>252</v>
      </c>
      <c r="B9652" s="29" t="n">
        <v>46142</v>
      </c>
      <c r="C9652" s="28" t="n">
        <v>23169.06</v>
      </c>
      <c r="D9652" s="28" t="n">
        <v>1076.51</v>
      </c>
      <c r="E9652" s="28" t="s">
        <v>381</v>
      </c>
    </row>
    <row r="9653" customFormat="false" ht="15" hidden="false" customHeight="false" outlineLevel="0" collapsed="false">
      <c r="A9653" s="28" t="n">
        <v>252</v>
      </c>
      <c r="B9653" s="29" t="n">
        <v>46173</v>
      </c>
      <c r="C9653" s="28" t="n">
        <v>24476.56</v>
      </c>
      <c r="D9653" s="28" t="n">
        <v>1690</v>
      </c>
      <c r="E9653" s="28" t="s">
        <v>380</v>
      </c>
    </row>
    <row r="9654" customFormat="false" ht="15" hidden="false" customHeight="false" outlineLevel="0" collapsed="false">
      <c r="A9654" s="28" t="n">
        <v>252</v>
      </c>
      <c r="B9654" s="29" t="n">
        <v>46203</v>
      </c>
      <c r="C9654" s="28" t="n">
        <v>25710.71</v>
      </c>
      <c r="D9654" s="28" t="n">
        <v>1690</v>
      </c>
      <c r="E9654" s="28" t="s">
        <v>380</v>
      </c>
    </row>
    <row r="9655" customFormat="false" ht="15" hidden="false" customHeight="false" outlineLevel="0" collapsed="false">
      <c r="A9655" s="28" t="n">
        <v>252</v>
      </c>
      <c r="B9655" s="29" t="n">
        <v>46234</v>
      </c>
      <c r="C9655" s="28" t="n">
        <v>27354.92</v>
      </c>
      <c r="D9655" s="28" t="n">
        <v>1690</v>
      </c>
      <c r="E9655" s="28" t="s">
        <v>380</v>
      </c>
    </row>
    <row r="9656" customFormat="false" ht="15" hidden="false" customHeight="false" outlineLevel="0" collapsed="false">
      <c r="A9656" s="28" t="n">
        <v>252</v>
      </c>
      <c r="B9656" s="29" t="n">
        <v>46265</v>
      </c>
      <c r="C9656" s="28" t="n">
        <v>29018.44</v>
      </c>
      <c r="D9656" s="28" t="n">
        <v>1690</v>
      </c>
      <c r="E9656" s="28" t="s">
        <v>380</v>
      </c>
    </row>
    <row r="9657" customFormat="false" ht="15" hidden="false" customHeight="false" outlineLevel="0" collapsed="false">
      <c r="A9657" s="28" t="n">
        <v>253</v>
      </c>
      <c r="B9657" s="29" t="n">
        <v>44957</v>
      </c>
      <c r="C9657" s="28" t="n">
        <v>15146.87</v>
      </c>
      <c r="D9657" s="28" t="n">
        <v>1880</v>
      </c>
      <c r="E9657" s="28" t="s">
        <v>380</v>
      </c>
    </row>
    <row r="9658" customFormat="false" ht="15" hidden="false" customHeight="false" outlineLevel="0" collapsed="false">
      <c r="A9658" s="28" t="n">
        <v>253</v>
      </c>
      <c r="B9658" s="29" t="n">
        <v>44985</v>
      </c>
      <c r="C9658" s="28" t="n">
        <v>16824.63</v>
      </c>
      <c r="D9658" s="28" t="n">
        <v>1880</v>
      </c>
      <c r="E9658" s="28" t="s">
        <v>380</v>
      </c>
    </row>
    <row r="9659" customFormat="false" ht="15" hidden="false" customHeight="false" outlineLevel="0" collapsed="false">
      <c r="A9659" s="28" t="n">
        <v>253</v>
      </c>
      <c r="B9659" s="29" t="n">
        <v>45016</v>
      </c>
      <c r="C9659" s="28" t="n">
        <v>18314.02</v>
      </c>
      <c r="D9659" s="28" t="n">
        <v>1880</v>
      </c>
      <c r="E9659" s="28" t="s">
        <v>380</v>
      </c>
    </row>
    <row r="9660" customFormat="false" ht="15" hidden="false" customHeight="false" outlineLevel="0" collapsed="false">
      <c r="A9660" s="28" t="n">
        <v>253</v>
      </c>
      <c r="B9660" s="29" t="n">
        <v>45046</v>
      </c>
      <c r="C9660" s="28" t="n">
        <v>19959.46</v>
      </c>
      <c r="D9660" s="28" t="n">
        <v>1880</v>
      </c>
      <c r="E9660" s="28" t="s">
        <v>380</v>
      </c>
    </row>
    <row r="9661" customFormat="false" ht="15" hidden="false" customHeight="false" outlineLevel="0" collapsed="false">
      <c r="A9661" s="28" t="n">
        <v>253</v>
      </c>
      <c r="B9661" s="29" t="n">
        <v>45077</v>
      </c>
      <c r="C9661" s="28" t="n">
        <v>21354.64</v>
      </c>
      <c r="D9661" s="28" t="n">
        <v>1880</v>
      </c>
      <c r="E9661" s="28" t="s">
        <v>380</v>
      </c>
    </row>
    <row r="9662" customFormat="false" ht="15" hidden="false" customHeight="false" outlineLevel="0" collapsed="false">
      <c r="A9662" s="28" t="n">
        <v>253</v>
      </c>
      <c r="B9662" s="29" t="n">
        <v>45107</v>
      </c>
      <c r="C9662" s="28" t="n">
        <v>22678.67</v>
      </c>
      <c r="D9662" s="28" t="n">
        <v>1880</v>
      </c>
      <c r="E9662" s="28" t="s">
        <v>380</v>
      </c>
    </row>
    <row r="9663" customFormat="false" ht="15" hidden="false" customHeight="false" outlineLevel="0" collapsed="false">
      <c r="A9663" s="28" t="n">
        <v>253</v>
      </c>
      <c r="B9663" s="29" t="n">
        <v>45138</v>
      </c>
      <c r="C9663" s="28" t="n">
        <v>23657.16</v>
      </c>
      <c r="D9663" s="28" t="n">
        <v>1297.53</v>
      </c>
      <c r="E9663" s="28" t="s">
        <v>381</v>
      </c>
    </row>
    <row r="9664" customFormat="false" ht="15" hidden="false" customHeight="false" outlineLevel="0" collapsed="false">
      <c r="A9664" s="28" t="n">
        <v>253</v>
      </c>
      <c r="B9664" s="29" t="n">
        <v>45169</v>
      </c>
      <c r="C9664" s="28" t="n">
        <v>25116.26</v>
      </c>
      <c r="D9664" s="28" t="n">
        <v>1880</v>
      </c>
      <c r="E9664" s="28" t="s">
        <v>380</v>
      </c>
    </row>
    <row r="9665" customFormat="false" ht="15" hidden="false" customHeight="false" outlineLevel="0" collapsed="false">
      <c r="A9665" s="28" t="n">
        <v>253</v>
      </c>
      <c r="B9665" s="29" t="n">
        <v>45199</v>
      </c>
      <c r="C9665" s="28" t="n">
        <v>26766.52</v>
      </c>
      <c r="D9665" s="28" t="n">
        <v>1880</v>
      </c>
      <c r="E9665" s="28" t="s">
        <v>380</v>
      </c>
    </row>
    <row r="9666" customFormat="false" ht="15" hidden="false" customHeight="false" outlineLevel="0" collapsed="false">
      <c r="A9666" s="28" t="n">
        <v>253</v>
      </c>
      <c r="B9666" s="29" t="n">
        <v>45230</v>
      </c>
      <c r="C9666" s="28" t="n">
        <v>28325.79</v>
      </c>
      <c r="D9666" s="28" t="n">
        <v>1880</v>
      </c>
      <c r="E9666" s="28" t="s">
        <v>380</v>
      </c>
    </row>
    <row r="9667" customFormat="false" ht="15" hidden="false" customHeight="false" outlineLevel="0" collapsed="false">
      <c r="A9667" s="28" t="n">
        <v>253</v>
      </c>
      <c r="B9667" s="29" t="n">
        <v>45260</v>
      </c>
      <c r="C9667" s="28" t="n">
        <v>30138.44</v>
      </c>
      <c r="D9667" s="28" t="n">
        <v>1880</v>
      </c>
      <c r="E9667" s="28" t="s">
        <v>380</v>
      </c>
    </row>
    <row r="9668" customFormat="false" ht="15" hidden="false" customHeight="false" outlineLevel="0" collapsed="false">
      <c r="A9668" s="28" t="n">
        <v>253</v>
      </c>
      <c r="B9668" s="29" t="n">
        <v>45291</v>
      </c>
      <c r="C9668" s="28" t="n">
        <v>31531.36</v>
      </c>
      <c r="D9668" s="28" t="n">
        <v>1880</v>
      </c>
      <c r="E9668" s="28" t="s">
        <v>380</v>
      </c>
    </row>
    <row r="9669" customFormat="false" ht="15" hidden="false" customHeight="false" outlineLevel="0" collapsed="false">
      <c r="A9669" s="28" t="n">
        <v>253</v>
      </c>
      <c r="B9669" s="29" t="n">
        <v>45322</v>
      </c>
      <c r="C9669" s="28" t="n">
        <v>33294.58</v>
      </c>
      <c r="D9669" s="28" t="n">
        <v>1880</v>
      </c>
      <c r="E9669" s="28" t="s">
        <v>380</v>
      </c>
    </row>
    <row r="9670" customFormat="false" ht="15" hidden="false" customHeight="false" outlineLevel="0" collapsed="false">
      <c r="A9670" s="28" t="n">
        <v>253</v>
      </c>
      <c r="B9670" s="29" t="n">
        <v>45351</v>
      </c>
      <c r="C9670" s="28" t="n">
        <v>34619.52</v>
      </c>
      <c r="D9670" s="28" t="n">
        <v>1880</v>
      </c>
      <c r="E9670" s="28" t="s">
        <v>380</v>
      </c>
    </row>
    <row r="9671" customFormat="false" ht="15" hidden="false" customHeight="false" outlineLevel="0" collapsed="false">
      <c r="A9671" s="28" t="n">
        <v>253</v>
      </c>
      <c r="B9671" s="29" t="n">
        <v>45382</v>
      </c>
      <c r="C9671" s="28" t="n">
        <v>36352.43</v>
      </c>
      <c r="D9671" s="28" t="n">
        <v>1880</v>
      </c>
      <c r="E9671" s="28" t="s">
        <v>380</v>
      </c>
    </row>
    <row r="9672" customFormat="false" ht="15" hidden="false" customHeight="false" outlineLevel="0" collapsed="false">
      <c r="A9672" s="28" t="n">
        <v>253</v>
      </c>
      <c r="B9672" s="29" t="n">
        <v>45412</v>
      </c>
      <c r="C9672" s="28" t="n">
        <v>38190.33</v>
      </c>
      <c r="D9672" s="28" t="n">
        <v>1880</v>
      </c>
      <c r="E9672" s="28" t="s">
        <v>380</v>
      </c>
    </row>
    <row r="9673" customFormat="false" ht="15" hidden="false" customHeight="false" outlineLevel="0" collapsed="false">
      <c r="A9673" s="28" t="n">
        <v>253</v>
      </c>
      <c r="B9673" s="29" t="n">
        <v>45443</v>
      </c>
      <c r="C9673" s="28" t="n">
        <v>39847.59</v>
      </c>
      <c r="D9673" s="28" t="n">
        <v>1880</v>
      </c>
      <c r="E9673" s="28" t="s">
        <v>380</v>
      </c>
    </row>
    <row r="9674" customFormat="false" ht="15" hidden="false" customHeight="false" outlineLevel="0" collapsed="false">
      <c r="A9674" s="28" t="n">
        <v>253</v>
      </c>
      <c r="B9674" s="29" t="n">
        <v>45473</v>
      </c>
      <c r="C9674" s="28" t="n">
        <v>41392.88</v>
      </c>
      <c r="D9674" s="28" t="n">
        <v>1880</v>
      </c>
      <c r="E9674" s="28" t="s">
        <v>380</v>
      </c>
    </row>
    <row r="9675" customFormat="false" ht="15" hidden="false" customHeight="false" outlineLevel="0" collapsed="false">
      <c r="A9675" s="28" t="n">
        <v>253</v>
      </c>
      <c r="B9675" s="29" t="n">
        <v>45504</v>
      </c>
      <c r="C9675" s="28" t="n">
        <v>43190.92</v>
      </c>
      <c r="D9675" s="28" t="n">
        <v>1880</v>
      </c>
      <c r="E9675" s="28" t="s">
        <v>380</v>
      </c>
    </row>
    <row r="9676" customFormat="false" ht="15" hidden="false" customHeight="false" outlineLevel="0" collapsed="false">
      <c r="A9676" s="28" t="n">
        <v>253</v>
      </c>
      <c r="B9676" s="29" t="n">
        <v>45535</v>
      </c>
      <c r="C9676" s="28" t="n">
        <v>44561.32</v>
      </c>
      <c r="D9676" s="28" t="n">
        <v>1880</v>
      </c>
      <c r="E9676" s="28" t="s">
        <v>380</v>
      </c>
    </row>
    <row r="9677" customFormat="false" ht="15" hidden="false" customHeight="false" outlineLevel="0" collapsed="false">
      <c r="A9677" s="28" t="n">
        <v>253</v>
      </c>
      <c r="B9677" s="29" t="n">
        <v>45565</v>
      </c>
      <c r="C9677" s="28" t="n">
        <v>46024.48</v>
      </c>
      <c r="D9677" s="28" t="n">
        <v>1880</v>
      </c>
      <c r="E9677" s="28" t="s">
        <v>380</v>
      </c>
    </row>
    <row r="9678" customFormat="false" ht="15" hidden="false" customHeight="false" outlineLevel="0" collapsed="false">
      <c r="A9678" s="28" t="n">
        <v>253</v>
      </c>
      <c r="B9678" s="29" t="n">
        <v>45596</v>
      </c>
      <c r="C9678" s="28" t="n">
        <v>47431</v>
      </c>
      <c r="D9678" s="28" t="n">
        <v>1880</v>
      </c>
      <c r="E9678" s="28" t="s">
        <v>380</v>
      </c>
    </row>
    <row r="9679" customFormat="false" ht="15" hidden="false" customHeight="false" outlineLevel="0" collapsed="false">
      <c r="A9679" s="28" t="n">
        <v>253</v>
      </c>
      <c r="B9679" s="29" t="n">
        <v>45626</v>
      </c>
      <c r="C9679" s="28" t="n">
        <v>49092.26</v>
      </c>
      <c r="D9679" s="28" t="n">
        <v>1880</v>
      </c>
      <c r="E9679" s="28" t="s">
        <v>380</v>
      </c>
    </row>
    <row r="9680" customFormat="false" ht="15" hidden="false" customHeight="false" outlineLevel="0" collapsed="false">
      <c r="A9680" s="28" t="n">
        <v>253</v>
      </c>
      <c r="B9680" s="29" t="n">
        <v>45657</v>
      </c>
      <c r="C9680" s="28" t="n">
        <v>50800.71</v>
      </c>
      <c r="D9680" s="28" t="n">
        <v>1880</v>
      </c>
      <c r="E9680" s="28" t="s">
        <v>380</v>
      </c>
    </row>
    <row r="9681" customFormat="false" ht="15" hidden="false" customHeight="false" outlineLevel="0" collapsed="false">
      <c r="A9681" s="28" t="n">
        <v>253</v>
      </c>
      <c r="B9681" s="29" t="n">
        <v>45688</v>
      </c>
      <c r="C9681" s="28" t="n">
        <v>52255.64</v>
      </c>
      <c r="D9681" s="28" t="n">
        <v>1880</v>
      </c>
      <c r="E9681" s="28" t="s">
        <v>380</v>
      </c>
    </row>
    <row r="9682" customFormat="false" ht="15" hidden="false" customHeight="false" outlineLevel="0" collapsed="false">
      <c r="A9682" s="28" t="n">
        <v>253</v>
      </c>
      <c r="B9682" s="29" t="n">
        <v>45716</v>
      </c>
      <c r="C9682" s="28" t="n">
        <v>53793.56</v>
      </c>
      <c r="D9682" s="28" t="n">
        <v>1880</v>
      </c>
      <c r="E9682" s="28" t="s">
        <v>380</v>
      </c>
    </row>
    <row r="9683" customFormat="false" ht="15" hidden="false" customHeight="false" outlineLevel="0" collapsed="false">
      <c r="A9683" s="28" t="n">
        <v>253</v>
      </c>
      <c r="B9683" s="29" t="n">
        <v>45747</v>
      </c>
      <c r="C9683" s="28" t="n">
        <v>55561.78</v>
      </c>
      <c r="D9683" s="28" t="n">
        <v>1880</v>
      </c>
      <c r="E9683" s="28" t="s">
        <v>380</v>
      </c>
    </row>
    <row r="9684" customFormat="false" ht="15" hidden="false" customHeight="false" outlineLevel="0" collapsed="false">
      <c r="A9684" s="28" t="n">
        <v>253</v>
      </c>
      <c r="B9684" s="29" t="n">
        <v>45777</v>
      </c>
      <c r="C9684" s="28" t="n">
        <v>56917.42</v>
      </c>
      <c r="D9684" s="28" t="n">
        <v>1880</v>
      </c>
      <c r="E9684" s="28" t="s">
        <v>380</v>
      </c>
    </row>
    <row r="9685" customFormat="false" ht="15" hidden="false" customHeight="false" outlineLevel="0" collapsed="false">
      <c r="A9685" s="28" t="n">
        <v>253</v>
      </c>
      <c r="B9685" s="29" t="n">
        <v>45808</v>
      </c>
      <c r="C9685" s="28" t="n">
        <v>58706.03</v>
      </c>
      <c r="D9685" s="28" t="n">
        <v>1880</v>
      </c>
      <c r="E9685" s="28" t="s">
        <v>380</v>
      </c>
    </row>
    <row r="9686" customFormat="false" ht="15" hidden="false" customHeight="false" outlineLevel="0" collapsed="false">
      <c r="A9686" s="28" t="n">
        <v>253</v>
      </c>
      <c r="B9686" s="29" t="n">
        <v>45838</v>
      </c>
      <c r="C9686" s="28" t="n">
        <v>60439.46</v>
      </c>
      <c r="D9686" s="28" t="n">
        <v>1880</v>
      </c>
      <c r="E9686" s="28" t="s">
        <v>380</v>
      </c>
    </row>
    <row r="9687" customFormat="false" ht="15" hidden="false" customHeight="false" outlineLevel="0" collapsed="false">
      <c r="A9687" s="28" t="n">
        <v>253</v>
      </c>
      <c r="B9687" s="29" t="n">
        <v>45869</v>
      </c>
      <c r="C9687" s="28" t="n">
        <v>61997.58</v>
      </c>
      <c r="D9687" s="28" t="n">
        <v>1880</v>
      </c>
      <c r="E9687" s="28" t="s">
        <v>380</v>
      </c>
    </row>
    <row r="9688" customFormat="false" ht="15" hidden="false" customHeight="false" outlineLevel="0" collapsed="false">
      <c r="A9688" s="28" t="n">
        <v>253</v>
      </c>
      <c r="B9688" s="29" t="n">
        <v>45900</v>
      </c>
      <c r="C9688" s="28" t="n">
        <v>62116.07</v>
      </c>
      <c r="D9688" s="28" t="n">
        <v>548.21</v>
      </c>
      <c r="E9688" s="28" t="s">
        <v>381</v>
      </c>
    </row>
    <row r="9689" customFormat="false" ht="15" hidden="false" customHeight="false" outlineLevel="0" collapsed="false">
      <c r="A9689" s="28" t="n">
        <v>253</v>
      </c>
      <c r="B9689" s="29" t="n">
        <v>45930</v>
      </c>
      <c r="C9689" s="28" t="n">
        <v>63583.35</v>
      </c>
      <c r="D9689" s="28" t="n">
        <v>1880</v>
      </c>
      <c r="E9689" s="28" t="s">
        <v>380</v>
      </c>
    </row>
    <row r="9690" customFormat="false" ht="15" hidden="false" customHeight="false" outlineLevel="0" collapsed="false">
      <c r="A9690" s="28" t="n">
        <v>253</v>
      </c>
      <c r="B9690" s="29" t="n">
        <v>45961</v>
      </c>
      <c r="C9690" s="28" t="n">
        <v>65388.26</v>
      </c>
      <c r="D9690" s="28" t="n">
        <v>1880</v>
      </c>
      <c r="E9690" s="28" t="s">
        <v>380</v>
      </c>
    </row>
    <row r="9691" customFormat="false" ht="15" hidden="false" customHeight="false" outlineLevel="0" collapsed="false">
      <c r="A9691" s="28" t="n">
        <v>253</v>
      </c>
      <c r="B9691" s="29" t="n">
        <v>45991</v>
      </c>
      <c r="C9691" s="28" t="n">
        <v>67200.3</v>
      </c>
      <c r="D9691" s="28" t="n">
        <v>1880</v>
      </c>
      <c r="E9691" s="28" t="s">
        <v>380</v>
      </c>
    </row>
    <row r="9692" customFormat="false" ht="15" hidden="false" customHeight="false" outlineLevel="0" collapsed="false">
      <c r="A9692" s="28" t="n">
        <v>253</v>
      </c>
      <c r="B9692" s="29" t="n">
        <v>46022</v>
      </c>
      <c r="C9692" s="28" t="n">
        <v>68851.67</v>
      </c>
      <c r="D9692" s="28" t="n">
        <v>1880</v>
      </c>
      <c r="E9692" s="28" t="s">
        <v>380</v>
      </c>
    </row>
    <row r="9693" customFormat="false" ht="15" hidden="false" customHeight="false" outlineLevel="0" collapsed="false">
      <c r="A9693" s="28" t="n">
        <v>253</v>
      </c>
      <c r="B9693" s="29" t="n">
        <v>46053</v>
      </c>
      <c r="C9693" s="28" t="n">
        <v>69885.48</v>
      </c>
      <c r="D9693" s="28" t="n">
        <v>1096.18</v>
      </c>
      <c r="E9693" s="28" t="s">
        <v>381</v>
      </c>
    </row>
    <row r="9694" customFormat="false" ht="15" hidden="false" customHeight="false" outlineLevel="0" collapsed="false">
      <c r="A9694" s="28" t="n">
        <v>253</v>
      </c>
      <c r="B9694" s="29" t="n">
        <v>46081</v>
      </c>
      <c r="C9694" s="28" t="n">
        <v>71216.69</v>
      </c>
      <c r="D9694" s="28" t="n">
        <v>138.05</v>
      </c>
      <c r="E9694" s="28" t="s">
        <v>381</v>
      </c>
    </row>
    <row r="9695" customFormat="false" ht="15" hidden="false" customHeight="false" outlineLevel="0" collapsed="false">
      <c r="A9695" s="28" t="n">
        <v>253</v>
      </c>
      <c r="B9695" s="29" t="n">
        <v>46112</v>
      </c>
      <c r="C9695" s="28" t="n">
        <v>73045.66</v>
      </c>
      <c r="D9695" s="28" t="n">
        <v>1880</v>
      </c>
      <c r="E9695" s="28" t="s">
        <v>380</v>
      </c>
    </row>
    <row r="9696" customFormat="false" ht="15" hidden="false" customHeight="false" outlineLevel="0" collapsed="false">
      <c r="A9696" s="28" t="n">
        <v>253</v>
      </c>
      <c r="B9696" s="29" t="n">
        <v>46142</v>
      </c>
      <c r="C9696" s="28" t="n">
        <v>74094.73</v>
      </c>
      <c r="D9696" s="28" t="n">
        <v>1186.52</v>
      </c>
      <c r="E9696" s="28" t="s">
        <v>381</v>
      </c>
    </row>
    <row r="9697" customFormat="false" ht="15" hidden="false" customHeight="false" outlineLevel="0" collapsed="false">
      <c r="A9697" s="28" t="n">
        <v>253</v>
      </c>
      <c r="B9697" s="29" t="n">
        <v>46173</v>
      </c>
      <c r="C9697" s="28" t="n">
        <v>73727.24</v>
      </c>
      <c r="D9697" s="28" t="n">
        <v>0</v>
      </c>
      <c r="E9697" s="28" t="s">
        <v>379</v>
      </c>
    </row>
    <row r="9698" customFormat="false" ht="15" hidden="false" customHeight="false" outlineLevel="0" collapsed="false">
      <c r="A9698" s="28" t="n">
        <v>253</v>
      </c>
      <c r="B9698" s="29" t="n">
        <v>46203</v>
      </c>
      <c r="C9698" s="28" t="n">
        <v>74249.2</v>
      </c>
      <c r="D9698" s="28" t="n">
        <v>717.05</v>
      </c>
      <c r="E9698" s="28" t="s">
        <v>381</v>
      </c>
    </row>
    <row r="9699" customFormat="false" ht="15" hidden="false" customHeight="false" outlineLevel="0" collapsed="false">
      <c r="A9699" s="28" t="n">
        <v>253</v>
      </c>
      <c r="B9699" s="29" t="n">
        <v>46234</v>
      </c>
      <c r="C9699" s="28" t="n">
        <v>76126.7</v>
      </c>
      <c r="D9699" s="28" t="n">
        <v>1880</v>
      </c>
      <c r="E9699" s="28" t="s">
        <v>380</v>
      </c>
    </row>
    <row r="9700" customFormat="false" ht="15" hidden="false" customHeight="false" outlineLevel="0" collapsed="false">
      <c r="A9700" s="28" t="n">
        <v>253</v>
      </c>
      <c r="B9700" s="29" t="n">
        <v>46265</v>
      </c>
      <c r="C9700" s="28" t="n">
        <v>77908.69</v>
      </c>
      <c r="D9700" s="28" t="n">
        <v>1880</v>
      </c>
      <c r="E9700" s="28" t="s">
        <v>380</v>
      </c>
    </row>
    <row r="9701" customFormat="false" ht="15" hidden="false" customHeight="false" outlineLevel="0" collapsed="false">
      <c r="A9701" s="28" t="n">
        <v>254</v>
      </c>
      <c r="B9701" s="29" t="n">
        <v>44957</v>
      </c>
      <c r="C9701" s="28" t="n">
        <v>3714.15</v>
      </c>
      <c r="D9701" s="28" t="n">
        <v>1780</v>
      </c>
      <c r="E9701" s="28" t="s">
        <v>380</v>
      </c>
    </row>
    <row r="9702" customFormat="false" ht="15" hidden="false" customHeight="false" outlineLevel="0" collapsed="false">
      <c r="A9702" s="28" t="n">
        <v>254</v>
      </c>
      <c r="B9702" s="29" t="n">
        <v>44985</v>
      </c>
      <c r="C9702" s="28" t="n">
        <v>5100.64</v>
      </c>
      <c r="D9702" s="28" t="n">
        <v>1780</v>
      </c>
      <c r="E9702" s="28" t="s">
        <v>380</v>
      </c>
    </row>
    <row r="9703" customFormat="false" ht="15" hidden="false" customHeight="false" outlineLevel="0" collapsed="false">
      <c r="A9703" s="28" t="n">
        <v>254</v>
      </c>
      <c r="B9703" s="29" t="n">
        <v>45016</v>
      </c>
      <c r="C9703" s="28" t="n">
        <v>6681.08</v>
      </c>
      <c r="D9703" s="28" t="n">
        <v>1780</v>
      </c>
      <c r="E9703" s="28" t="s">
        <v>380</v>
      </c>
    </row>
    <row r="9704" customFormat="false" ht="15" hidden="false" customHeight="false" outlineLevel="0" collapsed="false">
      <c r="A9704" s="28" t="n">
        <v>254</v>
      </c>
      <c r="B9704" s="29" t="n">
        <v>45046</v>
      </c>
      <c r="C9704" s="28" t="n">
        <v>8306.58</v>
      </c>
      <c r="D9704" s="28" t="n">
        <v>1780</v>
      </c>
      <c r="E9704" s="28" t="s">
        <v>380</v>
      </c>
    </row>
    <row r="9705" customFormat="false" ht="15" hidden="false" customHeight="false" outlineLevel="0" collapsed="false">
      <c r="A9705" s="28" t="n">
        <v>254</v>
      </c>
      <c r="B9705" s="29" t="n">
        <v>45077</v>
      </c>
      <c r="C9705" s="28" t="n">
        <v>9808.45</v>
      </c>
      <c r="D9705" s="28" t="n">
        <v>1780</v>
      </c>
      <c r="E9705" s="28" t="s">
        <v>380</v>
      </c>
    </row>
    <row r="9706" customFormat="false" ht="15" hidden="false" customHeight="false" outlineLevel="0" collapsed="false">
      <c r="A9706" s="28" t="n">
        <v>254</v>
      </c>
      <c r="B9706" s="29" t="n">
        <v>45107</v>
      </c>
      <c r="C9706" s="28" t="n">
        <v>11587.45</v>
      </c>
      <c r="D9706" s="28" t="n">
        <v>1780</v>
      </c>
      <c r="E9706" s="28" t="s">
        <v>380</v>
      </c>
    </row>
    <row r="9707" customFormat="false" ht="15" hidden="false" customHeight="false" outlineLevel="0" collapsed="false">
      <c r="A9707" s="28" t="n">
        <v>254</v>
      </c>
      <c r="B9707" s="29" t="n">
        <v>45138</v>
      </c>
      <c r="C9707" s="28" t="n">
        <v>13362.96</v>
      </c>
      <c r="D9707" s="28" t="n">
        <v>1780</v>
      </c>
      <c r="E9707" s="28" t="s">
        <v>380</v>
      </c>
    </row>
    <row r="9708" customFormat="false" ht="15" hidden="false" customHeight="false" outlineLevel="0" collapsed="false">
      <c r="A9708" s="28" t="n">
        <v>254</v>
      </c>
      <c r="B9708" s="29" t="n">
        <v>45169</v>
      </c>
      <c r="C9708" s="28" t="n">
        <v>13344.09</v>
      </c>
      <c r="D9708" s="28" t="n">
        <v>0</v>
      </c>
      <c r="E9708" s="28" t="s">
        <v>379</v>
      </c>
    </row>
    <row r="9709" customFormat="false" ht="15" hidden="false" customHeight="false" outlineLevel="0" collapsed="false">
      <c r="A9709" s="28" t="n">
        <v>254</v>
      </c>
      <c r="B9709" s="29" t="n">
        <v>45199</v>
      </c>
      <c r="C9709" s="28" t="n">
        <v>13733.38</v>
      </c>
      <c r="D9709" s="28" t="n">
        <v>497.82</v>
      </c>
      <c r="E9709" s="28" t="s">
        <v>381</v>
      </c>
    </row>
    <row r="9710" customFormat="false" ht="15" hidden="false" customHeight="false" outlineLevel="0" collapsed="false">
      <c r="A9710" s="28" t="n">
        <v>254</v>
      </c>
      <c r="B9710" s="29" t="n">
        <v>45230</v>
      </c>
      <c r="C9710" s="28" t="n">
        <v>15445.32</v>
      </c>
      <c r="D9710" s="28" t="n">
        <v>1780</v>
      </c>
      <c r="E9710" s="28" t="s">
        <v>380</v>
      </c>
    </row>
    <row r="9711" customFormat="false" ht="15" hidden="false" customHeight="false" outlineLevel="0" collapsed="false">
      <c r="A9711" s="28" t="n">
        <v>254</v>
      </c>
      <c r="B9711" s="29" t="n">
        <v>45260</v>
      </c>
      <c r="C9711" s="28" t="n">
        <v>17132.34</v>
      </c>
      <c r="D9711" s="28" t="n">
        <v>1780</v>
      </c>
      <c r="E9711" s="28" t="s">
        <v>380</v>
      </c>
    </row>
    <row r="9712" customFormat="false" ht="15" hidden="false" customHeight="false" outlineLevel="0" collapsed="false">
      <c r="A9712" s="28" t="n">
        <v>254</v>
      </c>
      <c r="B9712" s="29" t="n">
        <v>45291</v>
      </c>
      <c r="C9712" s="28" t="n">
        <v>18450.5</v>
      </c>
      <c r="D9712" s="28" t="n">
        <v>1780</v>
      </c>
      <c r="E9712" s="28" t="s">
        <v>380</v>
      </c>
    </row>
    <row r="9713" customFormat="false" ht="15" hidden="false" customHeight="false" outlineLevel="0" collapsed="false">
      <c r="A9713" s="28" t="n">
        <v>254</v>
      </c>
      <c r="B9713" s="29" t="n">
        <v>45322</v>
      </c>
      <c r="C9713" s="28" t="n">
        <v>18339.95</v>
      </c>
      <c r="D9713" s="28" t="n">
        <v>0</v>
      </c>
      <c r="E9713" s="28" t="s">
        <v>379</v>
      </c>
    </row>
    <row r="9714" customFormat="false" ht="15" hidden="false" customHeight="false" outlineLevel="0" collapsed="false">
      <c r="A9714" s="28" t="n">
        <v>254</v>
      </c>
      <c r="B9714" s="29" t="n">
        <v>45351</v>
      </c>
      <c r="C9714" s="28" t="n">
        <v>20051.96</v>
      </c>
      <c r="D9714" s="28" t="n">
        <v>1780</v>
      </c>
      <c r="E9714" s="28" t="s">
        <v>380</v>
      </c>
    </row>
    <row r="9715" customFormat="false" ht="15" hidden="false" customHeight="false" outlineLevel="0" collapsed="false">
      <c r="A9715" s="28" t="n">
        <v>254</v>
      </c>
      <c r="B9715" s="29" t="n">
        <v>45382</v>
      </c>
      <c r="C9715" s="28" t="n">
        <v>21411.68</v>
      </c>
      <c r="D9715" s="28" t="n">
        <v>1780</v>
      </c>
      <c r="E9715" s="28" t="s">
        <v>380</v>
      </c>
    </row>
    <row r="9716" customFormat="false" ht="15" hidden="false" customHeight="false" outlineLevel="0" collapsed="false">
      <c r="A9716" s="28" t="n">
        <v>254</v>
      </c>
      <c r="B9716" s="29" t="n">
        <v>45412</v>
      </c>
      <c r="C9716" s="28" t="n">
        <v>21542.32</v>
      </c>
      <c r="D9716" s="28" t="n">
        <v>427.97</v>
      </c>
      <c r="E9716" s="28" t="s">
        <v>381</v>
      </c>
    </row>
    <row r="9717" customFormat="false" ht="15" hidden="false" customHeight="false" outlineLevel="0" collapsed="false">
      <c r="A9717" s="28" t="n">
        <v>254</v>
      </c>
      <c r="B9717" s="29" t="n">
        <v>45443</v>
      </c>
      <c r="C9717" s="28" t="n">
        <v>23241.55</v>
      </c>
      <c r="D9717" s="28" t="n">
        <v>1780</v>
      </c>
      <c r="E9717" s="28" t="s">
        <v>380</v>
      </c>
    </row>
    <row r="9718" customFormat="false" ht="15" hidden="false" customHeight="false" outlineLevel="0" collapsed="false">
      <c r="A9718" s="28" t="n">
        <v>254</v>
      </c>
      <c r="B9718" s="29" t="n">
        <v>45473</v>
      </c>
      <c r="C9718" s="28" t="n">
        <v>22795.76</v>
      </c>
      <c r="D9718" s="28" t="n">
        <v>0</v>
      </c>
      <c r="E9718" s="28" t="s">
        <v>379</v>
      </c>
    </row>
    <row r="9719" customFormat="false" ht="15" hidden="false" customHeight="false" outlineLevel="0" collapsed="false">
      <c r="A9719" s="28" t="n">
        <v>254</v>
      </c>
      <c r="B9719" s="29" t="n">
        <v>45504</v>
      </c>
      <c r="C9719" s="28" t="n">
        <v>24209.04</v>
      </c>
      <c r="D9719" s="28" t="n">
        <v>1780</v>
      </c>
      <c r="E9719" s="28" t="s">
        <v>380</v>
      </c>
    </row>
    <row r="9720" customFormat="false" ht="15" hidden="false" customHeight="false" outlineLevel="0" collapsed="false">
      <c r="A9720" s="28" t="n">
        <v>254</v>
      </c>
      <c r="B9720" s="29" t="n">
        <v>45535</v>
      </c>
      <c r="C9720" s="28" t="n">
        <v>25548.88</v>
      </c>
      <c r="D9720" s="28" t="n">
        <v>1780</v>
      </c>
      <c r="E9720" s="28" t="s">
        <v>380</v>
      </c>
    </row>
    <row r="9721" customFormat="false" ht="15" hidden="false" customHeight="false" outlineLevel="0" collapsed="false">
      <c r="A9721" s="28" t="n">
        <v>254</v>
      </c>
      <c r="B9721" s="29" t="n">
        <v>45565</v>
      </c>
      <c r="C9721" s="28" t="n">
        <v>27017.72</v>
      </c>
      <c r="D9721" s="28" t="n">
        <v>1780</v>
      </c>
      <c r="E9721" s="28" t="s">
        <v>380</v>
      </c>
    </row>
    <row r="9722" customFormat="false" ht="15" hidden="false" customHeight="false" outlineLevel="0" collapsed="false">
      <c r="A9722" s="28" t="n">
        <v>254</v>
      </c>
      <c r="B9722" s="29" t="n">
        <v>45596</v>
      </c>
      <c r="C9722" s="28" t="n">
        <v>28271.75</v>
      </c>
      <c r="D9722" s="28" t="n">
        <v>1780</v>
      </c>
      <c r="E9722" s="28" t="s">
        <v>380</v>
      </c>
    </row>
    <row r="9723" customFormat="false" ht="15" hidden="false" customHeight="false" outlineLevel="0" collapsed="false">
      <c r="A9723" s="28" t="n">
        <v>254</v>
      </c>
      <c r="B9723" s="29" t="n">
        <v>45626</v>
      </c>
      <c r="C9723" s="28" t="n">
        <v>27918.61</v>
      </c>
      <c r="D9723" s="28" t="n">
        <v>0</v>
      </c>
      <c r="E9723" s="28" t="s">
        <v>379</v>
      </c>
    </row>
    <row r="9724" customFormat="false" ht="15" hidden="false" customHeight="false" outlineLevel="0" collapsed="false">
      <c r="A9724" s="28" t="n">
        <v>254</v>
      </c>
      <c r="B9724" s="29" t="n">
        <v>45657</v>
      </c>
      <c r="C9724" s="28" t="n">
        <v>29591.88</v>
      </c>
      <c r="D9724" s="28" t="n">
        <v>1780</v>
      </c>
      <c r="E9724" s="28" t="s">
        <v>380</v>
      </c>
    </row>
    <row r="9725" customFormat="false" ht="15" hidden="false" customHeight="false" outlineLevel="0" collapsed="false">
      <c r="A9725" s="28" t="n">
        <v>254</v>
      </c>
      <c r="B9725" s="29" t="n">
        <v>45688</v>
      </c>
      <c r="C9725" s="28" t="n">
        <v>31016.97</v>
      </c>
      <c r="D9725" s="28" t="n">
        <v>1780</v>
      </c>
      <c r="E9725" s="28" t="s">
        <v>380</v>
      </c>
    </row>
    <row r="9726" customFormat="false" ht="15" hidden="false" customHeight="false" outlineLevel="0" collapsed="false">
      <c r="A9726" s="28" t="n">
        <v>254</v>
      </c>
      <c r="B9726" s="29" t="n">
        <v>45716</v>
      </c>
      <c r="C9726" s="28" t="n">
        <v>32741.98</v>
      </c>
      <c r="D9726" s="28" t="n">
        <v>1780</v>
      </c>
      <c r="E9726" s="28" t="s">
        <v>380</v>
      </c>
    </row>
    <row r="9727" customFormat="false" ht="15" hidden="false" customHeight="false" outlineLevel="0" collapsed="false">
      <c r="A9727" s="28" t="n">
        <v>254</v>
      </c>
      <c r="B9727" s="29" t="n">
        <v>45747</v>
      </c>
      <c r="C9727" s="28" t="n">
        <v>34434.63</v>
      </c>
      <c r="D9727" s="28" t="n">
        <v>1780</v>
      </c>
      <c r="E9727" s="28" t="s">
        <v>380</v>
      </c>
    </row>
    <row r="9728" customFormat="false" ht="15" hidden="false" customHeight="false" outlineLevel="0" collapsed="false">
      <c r="A9728" s="28" t="n">
        <v>254</v>
      </c>
      <c r="B9728" s="29" t="n">
        <v>45777</v>
      </c>
      <c r="C9728" s="28" t="n">
        <v>35965.45</v>
      </c>
      <c r="D9728" s="28" t="n">
        <v>1780</v>
      </c>
      <c r="E9728" s="28" t="s">
        <v>380</v>
      </c>
    </row>
    <row r="9729" customFormat="false" ht="15" hidden="false" customHeight="false" outlineLevel="0" collapsed="false">
      <c r="A9729" s="28" t="n">
        <v>254</v>
      </c>
      <c r="B9729" s="29" t="n">
        <v>45808</v>
      </c>
      <c r="C9729" s="28" t="n">
        <v>37729.42</v>
      </c>
      <c r="D9729" s="28" t="n">
        <v>1780</v>
      </c>
      <c r="E9729" s="28" t="s">
        <v>380</v>
      </c>
    </row>
    <row r="9730" customFormat="false" ht="15" hidden="false" customHeight="false" outlineLevel="0" collapsed="false">
      <c r="A9730" s="28" t="n">
        <v>254</v>
      </c>
      <c r="B9730" s="29" t="n">
        <v>45838</v>
      </c>
      <c r="C9730" s="28" t="n">
        <v>38426.48</v>
      </c>
      <c r="D9730" s="28" t="n">
        <v>923.42</v>
      </c>
      <c r="E9730" s="28" t="s">
        <v>381</v>
      </c>
    </row>
    <row r="9731" customFormat="false" ht="15" hidden="false" customHeight="false" outlineLevel="0" collapsed="false">
      <c r="A9731" s="28" t="n">
        <v>254</v>
      </c>
      <c r="B9731" s="29" t="n">
        <v>45869</v>
      </c>
      <c r="C9731" s="28" t="n">
        <v>39997</v>
      </c>
      <c r="D9731" s="28" t="n">
        <v>1780</v>
      </c>
      <c r="E9731" s="28" t="s">
        <v>380</v>
      </c>
    </row>
    <row r="9732" customFormat="false" ht="15" hidden="false" customHeight="false" outlineLevel="0" collapsed="false">
      <c r="A9732" s="28" t="n">
        <v>254</v>
      </c>
      <c r="B9732" s="29" t="n">
        <v>45900</v>
      </c>
      <c r="C9732" s="28" t="n">
        <v>41447.69</v>
      </c>
      <c r="D9732" s="28" t="n">
        <v>1780</v>
      </c>
      <c r="E9732" s="28" t="s">
        <v>380</v>
      </c>
    </row>
    <row r="9733" customFormat="false" ht="15" hidden="false" customHeight="false" outlineLevel="0" collapsed="false">
      <c r="A9733" s="28" t="n">
        <v>254</v>
      </c>
      <c r="B9733" s="29" t="n">
        <v>45930</v>
      </c>
      <c r="C9733" s="28" t="n">
        <v>42956.89</v>
      </c>
      <c r="D9733" s="28" t="n">
        <v>1780</v>
      </c>
      <c r="E9733" s="28" t="s">
        <v>380</v>
      </c>
    </row>
    <row r="9734" customFormat="false" ht="15" hidden="false" customHeight="false" outlineLevel="0" collapsed="false">
      <c r="A9734" s="28" t="n">
        <v>254</v>
      </c>
      <c r="B9734" s="29" t="n">
        <v>45961</v>
      </c>
      <c r="C9734" s="28" t="n">
        <v>44652.32</v>
      </c>
      <c r="D9734" s="28" t="n">
        <v>1780</v>
      </c>
      <c r="E9734" s="28" t="s">
        <v>380</v>
      </c>
    </row>
    <row r="9735" customFormat="false" ht="15" hidden="false" customHeight="false" outlineLevel="0" collapsed="false">
      <c r="A9735" s="28" t="n">
        <v>254</v>
      </c>
      <c r="B9735" s="29" t="n">
        <v>45991</v>
      </c>
      <c r="C9735" s="28" t="n">
        <v>44478.04</v>
      </c>
      <c r="D9735" s="28" t="n">
        <v>0</v>
      </c>
      <c r="E9735" s="28" t="s">
        <v>379</v>
      </c>
    </row>
    <row r="9736" customFormat="false" ht="15" hidden="false" customHeight="false" outlineLevel="0" collapsed="false">
      <c r="A9736" s="28" t="n">
        <v>254</v>
      </c>
      <c r="B9736" s="29" t="n">
        <v>46022</v>
      </c>
      <c r="C9736" s="28" t="n">
        <v>46078.46</v>
      </c>
      <c r="D9736" s="28" t="n">
        <v>1780</v>
      </c>
      <c r="E9736" s="28" t="s">
        <v>380</v>
      </c>
    </row>
    <row r="9737" customFormat="false" ht="15" hidden="false" customHeight="false" outlineLevel="0" collapsed="false">
      <c r="A9737" s="28" t="n">
        <v>254</v>
      </c>
      <c r="B9737" s="29" t="n">
        <v>46053</v>
      </c>
      <c r="C9737" s="28" t="n">
        <v>47336.65</v>
      </c>
      <c r="D9737" s="28" t="n">
        <v>1780</v>
      </c>
      <c r="E9737" s="28" t="s">
        <v>380</v>
      </c>
    </row>
    <row r="9738" customFormat="false" ht="15" hidden="false" customHeight="false" outlineLevel="0" collapsed="false">
      <c r="A9738" s="28" t="n">
        <v>254</v>
      </c>
      <c r="B9738" s="29" t="n">
        <v>46081</v>
      </c>
      <c r="C9738" s="28" t="n">
        <v>49090.35</v>
      </c>
      <c r="D9738" s="28" t="n">
        <v>1780</v>
      </c>
      <c r="E9738" s="28" t="s">
        <v>380</v>
      </c>
    </row>
    <row r="9739" customFormat="false" ht="15" hidden="false" customHeight="false" outlineLevel="0" collapsed="false">
      <c r="A9739" s="28" t="n">
        <v>254</v>
      </c>
      <c r="B9739" s="29" t="n">
        <v>46112</v>
      </c>
      <c r="C9739" s="28" t="n">
        <v>50515.76</v>
      </c>
      <c r="D9739" s="28" t="n">
        <v>1780</v>
      </c>
      <c r="E9739" s="28" t="s">
        <v>380</v>
      </c>
    </row>
    <row r="9740" customFormat="false" ht="15" hidden="false" customHeight="false" outlineLevel="0" collapsed="false">
      <c r="A9740" s="28" t="n">
        <v>254</v>
      </c>
      <c r="B9740" s="29" t="n">
        <v>46142</v>
      </c>
      <c r="C9740" s="28" t="n">
        <v>51765.4</v>
      </c>
      <c r="D9740" s="28" t="n">
        <v>1780</v>
      </c>
      <c r="E9740" s="28" t="s">
        <v>380</v>
      </c>
    </row>
    <row r="9741" customFormat="false" ht="15" hidden="false" customHeight="false" outlineLevel="0" collapsed="false">
      <c r="A9741" s="28" t="n">
        <v>254</v>
      </c>
      <c r="B9741" s="29" t="n">
        <v>46173</v>
      </c>
      <c r="C9741" s="28" t="n">
        <v>52441.22</v>
      </c>
      <c r="D9741" s="28" t="n">
        <v>792.61</v>
      </c>
      <c r="E9741" s="28" t="s">
        <v>381</v>
      </c>
    </row>
    <row r="9742" customFormat="false" ht="15" hidden="false" customHeight="false" outlineLevel="0" collapsed="false">
      <c r="A9742" s="28" t="n">
        <v>254</v>
      </c>
      <c r="B9742" s="29" t="n">
        <v>46203</v>
      </c>
      <c r="C9742" s="28" t="n">
        <v>54115.52</v>
      </c>
      <c r="D9742" s="28" t="n">
        <v>1780</v>
      </c>
      <c r="E9742" s="28" t="s">
        <v>380</v>
      </c>
    </row>
    <row r="9743" customFormat="false" ht="15" hidden="false" customHeight="false" outlineLevel="0" collapsed="false">
      <c r="A9743" s="28" t="n">
        <v>254</v>
      </c>
      <c r="B9743" s="29" t="n">
        <v>46234</v>
      </c>
      <c r="C9743" s="28" t="n">
        <v>55543</v>
      </c>
      <c r="D9743" s="28" t="n">
        <v>1780</v>
      </c>
      <c r="E9743" s="28" t="s">
        <v>380</v>
      </c>
    </row>
    <row r="9744" customFormat="false" ht="15" hidden="false" customHeight="false" outlineLevel="0" collapsed="false">
      <c r="A9744" s="28" t="n">
        <v>254</v>
      </c>
      <c r="B9744" s="29" t="n">
        <v>46265</v>
      </c>
      <c r="C9744" s="28" t="n">
        <v>57189</v>
      </c>
      <c r="D9744" s="28" t="n">
        <v>1780</v>
      </c>
      <c r="E9744" s="28" t="s">
        <v>380</v>
      </c>
    </row>
    <row r="9745" customFormat="false" ht="15" hidden="false" customHeight="false" outlineLevel="0" collapsed="false">
      <c r="A9745" s="28" t="n">
        <v>255</v>
      </c>
      <c r="B9745" s="29" t="n">
        <v>44957</v>
      </c>
      <c r="C9745" s="28" t="n">
        <v>6862.91</v>
      </c>
      <c r="D9745" s="28" t="n">
        <v>788.84</v>
      </c>
      <c r="E9745" s="28" t="s">
        <v>381</v>
      </c>
    </row>
    <row r="9746" customFormat="false" ht="15" hidden="false" customHeight="false" outlineLevel="0" collapsed="false">
      <c r="A9746" s="28" t="n">
        <v>255</v>
      </c>
      <c r="B9746" s="29" t="n">
        <v>44985</v>
      </c>
      <c r="C9746" s="28" t="n">
        <v>8259.51</v>
      </c>
      <c r="D9746" s="28" t="n">
        <v>1860</v>
      </c>
      <c r="E9746" s="28" t="s">
        <v>380</v>
      </c>
    </row>
    <row r="9747" customFormat="false" ht="15" hidden="false" customHeight="false" outlineLevel="0" collapsed="false">
      <c r="A9747" s="28" t="n">
        <v>255</v>
      </c>
      <c r="B9747" s="29" t="n">
        <v>45016</v>
      </c>
      <c r="C9747" s="28" t="n">
        <v>9928.5</v>
      </c>
      <c r="D9747" s="28" t="n">
        <v>1860</v>
      </c>
      <c r="E9747" s="28" t="s">
        <v>380</v>
      </c>
    </row>
    <row r="9748" customFormat="false" ht="15" hidden="false" customHeight="false" outlineLevel="0" collapsed="false">
      <c r="A9748" s="28" t="n">
        <v>255</v>
      </c>
      <c r="B9748" s="29" t="n">
        <v>45046</v>
      </c>
      <c r="C9748" s="28" t="n">
        <v>11326.29</v>
      </c>
      <c r="D9748" s="28" t="n">
        <v>1860</v>
      </c>
      <c r="E9748" s="28" t="s">
        <v>380</v>
      </c>
    </row>
    <row r="9749" customFormat="false" ht="15" hidden="false" customHeight="false" outlineLevel="0" collapsed="false">
      <c r="A9749" s="28" t="n">
        <v>255</v>
      </c>
      <c r="B9749" s="29" t="n">
        <v>45077</v>
      </c>
      <c r="C9749" s="28" t="n">
        <v>13155.87</v>
      </c>
      <c r="D9749" s="28" t="n">
        <v>1860</v>
      </c>
      <c r="E9749" s="28" t="s">
        <v>380</v>
      </c>
    </row>
    <row r="9750" customFormat="false" ht="15" hidden="false" customHeight="false" outlineLevel="0" collapsed="false">
      <c r="A9750" s="28" t="n">
        <v>255</v>
      </c>
      <c r="B9750" s="29" t="n">
        <v>45107</v>
      </c>
      <c r="C9750" s="28" t="n">
        <v>14762.11</v>
      </c>
      <c r="D9750" s="28" t="n">
        <v>1860</v>
      </c>
      <c r="E9750" s="28" t="s">
        <v>380</v>
      </c>
    </row>
    <row r="9751" customFormat="false" ht="15" hidden="false" customHeight="false" outlineLevel="0" collapsed="false">
      <c r="A9751" s="28" t="n">
        <v>255</v>
      </c>
      <c r="B9751" s="29" t="n">
        <v>45138</v>
      </c>
      <c r="C9751" s="28" t="n">
        <v>16181.47</v>
      </c>
      <c r="D9751" s="28" t="n">
        <v>1860</v>
      </c>
      <c r="E9751" s="28" t="s">
        <v>380</v>
      </c>
    </row>
    <row r="9752" customFormat="false" ht="15" hidden="false" customHeight="false" outlineLevel="0" collapsed="false">
      <c r="A9752" s="28" t="n">
        <v>255</v>
      </c>
      <c r="B9752" s="29" t="n">
        <v>45169</v>
      </c>
      <c r="C9752" s="28" t="n">
        <v>17562.64</v>
      </c>
      <c r="D9752" s="28" t="n">
        <v>1860</v>
      </c>
      <c r="E9752" s="28" t="s">
        <v>380</v>
      </c>
    </row>
    <row r="9753" customFormat="false" ht="15" hidden="false" customHeight="false" outlineLevel="0" collapsed="false">
      <c r="A9753" s="28" t="n">
        <v>255</v>
      </c>
      <c r="B9753" s="29" t="n">
        <v>45199</v>
      </c>
      <c r="C9753" s="28" t="n">
        <v>19337.96</v>
      </c>
      <c r="D9753" s="28" t="n">
        <v>1860</v>
      </c>
      <c r="E9753" s="28" t="s">
        <v>380</v>
      </c>
    </row>
    <row r="9754" customFormat="false" ht="15" hidden="false" customHeight="false" outlineLevel="0" collapsed="false">
      <c r="A9754" s="28" t="n">
        <v>255</v>
      </c>
      <c r="B9754" s="29" t="n">
        <v>45230</v>
      </c>
      <c r="C9754" s="28" t="n">
        <v>19845.08</v>
      </c>
      <c r="D9754" s="28" t="n">
        <v>951</v>
      </c>
      <c r="E9754" s="28" t="s">
        <v>381</v>
      </c>
    </row>
    <row r="9755" customFormat="false" ht="15" hidden="false" customHeight="false" outlineLevel="0" collapsed="false">
      <c r="A9755" s="28" t="n">
        <v>255</v>
      </c>
      <c r="B9755" s="29" t="n">
        <v>45260</v>
      </c>
      <c r="C9755" s="28" t="n">
        <v>21425.8</v>
      </c>
      <c r="D9755" s="28" t="n">
        <v>1860</v>
      </c>
      <c r="E9755" s="28" t="s">
        <v>380</v>
      </c>
    </row>
    <row r="9756" customFormat="false" ht="15" hidden="false" customHeight="false" outlineLevel="0" collapsed="false">
      <c r="A9756" s="28" t="n">
        <v>255</v>
      </c>
      <c r="B9756" s="29" t="n">
        <v>45291</v>
      </c>
      <c r="C9756" s="28" t="n">
        <v>22882.24</v>
      </c>
      <c r="D9756" s="28" t="n">
        <v>1860</v>
      </c>
      <c r="E9756" s="28" t="s">
        <v>380</v>
      </c>
    </row>
    <row r="9757" customFormat="false" ht="15" hidden="false" customHeight="false" outlineLevel="0" collapsed="false">
      <c r="A9757" s="28" t="n">
        <v>255</v>
      </c>
      <c r="B9757" s="29" t="n">
        <v>45322</v>
      </c>
      <c r="C9757" s="28" t="n">
        <v>22749.46</v>
      </c>
      <c r="D9757" s="28" t="n">
        <v>0</v>
      </c>
      <c r="E9757" s="28" t="s">
        <v>379</v>
      </c>
    </row>
    <row r="9758" customFormat="false" ht="15" hidden="false" customHeight="false" outlineLevel="0" collapsed="false">
      <c r="A9758" s="28" t="n">
        <v>255</v>
      </c>
      <c r="B9758" s="29" t="n">
        <v>45351</v>
      </c>
      <c r="C9758" s="28" t="n">
        <v>24515.02</v>
      </c>
      <c r="D9758" s="28" t="n">
        <v>1860</v>
      </c>
      <c r="E9758" s="28" t="s">
        <v>380</v>
      </c>
    </row>
    <row r="9759" customFormat="false" ht="15" hidden="false" customHeight="false" outlineLevel="0" collapsed="false">
      <c r="A9759" s="28" t="n">
        <v>255</v>
      </c>
      <c r="B9759" s="29" t="n">
        <v>45382</v>
      </c>
      <c r="C9759" s="28" t="n">
        <v>25977.14</v>
      </c>
      <c r="D9759" s="28" t="n">
        <v>1860</v>
      </c>
      <c r="E9759" s="28" t="s">
        <v>380</v>
      </c>
    </row>
    <row r="9760" customFormat="false" ht="15" hidden="false" customHeight="false" outlineLevel="0" collapsed="false">
      <c r="A9760" s="28" t="n">
        <v>255</v>
      </c>
      <c r="B9760" s="29" t="n">
        <v>45412</v>
      </c>
      <c r="C9760" s="28" t="n">
        <v>27682.83</v>
      </c>
      <c r="D9760" s="28" t="n">
        <v>1860</v>
      </c>
      <c r="E9760" s="28" t="s">
        <v>380</v>
      </c>
    </row>
    <row r="9761" customFormat="false" ht="15" hidden="false" customHeight="false" outlineLevel="0" collapsed="false">
      <c r="A9761" s="28" t="n">
        <v>255</v>
      </c>
      <c r="B9761" s="29" t="n">
        <v>45443</v>
      </c>
      <c r="C9761" s="28" t="n">
        <v>29265.7</v>
      </c>
      <c r="D9761" s="28" t="n">
        <v>1860</v>
      </c>
      <c r="E9761" s="28" t="s">
        <v>380</v>
      </c>
    </row>
    <row r="9762" customFormat="false" ht="15" hidden="false" customHeight="false" outlineLevel="0" collapsed="false">
      <c r="A9762" s="28" t="n">
        <v>255</v>
      </c>
      <c r="B9762" s="29" t="n">
        <v>45473</v>
      </c>
      <c r="C9762" s="28" t="n">
        <v>31075.9</v>
      </c>
      <c r="D9762" s="28" t="n">
        <v>1860</v>
      </c>
      <c r="E9762" s="28" t="s">
        <v>380</v>
      </c>
    </row>
    <row r="9763" customFormat="false" ht="15" hidden="false" customHeight="false" outlineLevel="0" collapsed="false">
      <c r="A9763" s="28" t="n">
        <v>255</v>
      </c>
      <c r="B9763" s="29" t="n">
        <v>45504</v>
      </c>
      <c r="C9763" s="28" t="n">
        <v>32888.53</v>
      </c>
      <c r="D9763" s="28" t="n">
        <v>1860</v>
      </c>
      <c r="E9763" s="28" t="s">
        <v>380</v>
      </c>
    </row>
    <row r="9764" customFormat="false" ht="15" hidden="false" customHeight="false" outlineLevel="0" collapsed="false">
      <c r="A9764" s="28" t="n">
        <v>255</v>
      </c>
      <c r="B9764" s="29" t="n">
        <v>45535</v>
      </c>
      <c r="C9764" s="28" t="n">
        <v>33201.92</v>
      </c>
      <c r="D9764" s="28" t="n">
        <v>781.63</v>
      </c>
      <c r="E9764" s="28" t="s">
        <v>381</v>
      </c>
    </row>
    <row r="9765" customFormat="false" ht="15" hidden="false" customHeight="false" outlineLevel="0" collapsed="false">
      <c r="A9765" s="28" t="n">
        <v>255</v>
      </c>
      <c r="B9765" s="29" t="n">
        <v>45565</v>
      </c>
      <c r="C9765" s="28" t="n">
        <v>34558.48</v>
      </c>
      <c r="D9765" s="28" t="n">
        <v>1860</v>
      </c>
      <c r="E9765" s="28" t="s">
        <v>380</v>
      </c>
    </row>
    <row r="9766" customFormat="false" ht="15" hidden="false" customHeight="false" outlineLevel="0" collapsed="false">
      <c r="A9766" s="28" t="n">
        <v>255</v>
      </c>
      <c r="B9766" s="29" t="n">
        <v>45596</v>
      </c>
      <c r="C9766" s="28" t="n">
        <v>36343.78</v>
      </c>
      <c r="D9766" s="28" t="n">
        <v>1860</v>
      </c>
      <c r="E9766" s="28" t="s">
        <v>380</v>
      </c>
    </row>
    <row r="9767" customFormat="false" ht="15" hidden="false" customHeight="false" outlineLevel="0" collapsed="false">
      <c r="A9767" s="28" t="n">
        <v>255</v>
      </c>
      <c r="B9767" s="29" t="n">
        <v>45626</v>
      </c>
      <c r="C9767" s="28" t="n">
        <v>37353.54</v>
      </c>
      <c r="D9767" s="28" t="n">
        <v>1070.31</v>
      </c>
      <c r="E9767" s="28" t="s">
        <v>381</v>
      </c>
    </row>
    <row r="9768" customFormat="false" ht="15" hidden="false" customHeight="false" outlineLevel="0" collapsed="false">
      <c r="A9768" s="28" t="n">
        <v>255</v>
      </c>
      <c r="B9768" s="29" t="n">
        <v>45657</v>
      </c>
      <c r="C9768" s="28" t="n">
        <v>39030.63</v>
      </c>
      <c r="D9768" s="28" t="n">
        <v>1860</v>
      </c>
      <c r="E9768" s="28" t="s">
        <v>380</v>
      </c>
    </row>
    <row r="9769" customFormat="false" ht="15" hidden="false" customHeight="false" outlineLevel="0" collapsed="false">
      <c r="A9769" s="28" t="n">
        <v>255</v>
      </c>
      <c r="B9769" s="29" t="n">
        <v>45688</v>
      </c>
      <c r="C9769" s="28" t="n">
        <v>40372.27</v>
      </c>
      <c r="D9769" s="28" t="n">
        <v>1860</v>
      </c>
      <c r="E9769" s="28" t="s">
        <v>380</v>
      </c>
    </row>
    <row r="9770" customFormat="false" ht="15" hidden="false" customHeight="false" outlineLevel="0" collapsed="false">
      <c r="A9770" s="28" t="n">
        <v>255</v>
      </c>
      <c r="B9770" s="29" t="n">
        <v>45716</v>
      </c>
      <c r="C9770" s="28" t="n">
        <v>42219.05</v>
      </c>
      <c r="D9770" s="28" t="n">
        <v>1860</v>
      </c>
      <c r="E9770" s="28" t="s">
        <v>380</v>
      </c>
    </row>
    <row r="9771" customFormat="false" ht="15" hidden="false" customHeight="false" outlineLevel="0" collapsed="false">
      <c r="A9771" s="28" t="n">
        <v>255</v>
      </c>
      <c r="B9771" s="29" t="n">
        <v>45747</v>
      </c>
      <c r="C9771" s="28" t="n">
        <v>42542.77</v>
      </c>
      <c r="D9771" s="28" t="n">
        <v>493.87</v>
      </c>
      <c r="E9771" s="28" t="s">
        <v>381</v>
      </c>
    </row>
    <row r="9772" customFormat="false" ht="15" hidden="false" customHeight="false" outlineLevel="0" collapsed="false">
      <c r="A9772" s="28" t="n">
        <v>255</v>
      </c>
      <c r="B9772" s="29" t="n">
        <v>45777</v>
      </c>
      <c r="C9772" s="28" t="n">
        <v>43289.09</v>
      </c>
      <c r="D9772" s="28" t="n">
        <v>911.77</v>
      </c>
      <c r="E9772" s="28" t="s">
        <v>381</v>
      </c>
    </row>
    <row r="9773" customFormat="false" ht="15" hidden="false" customHeight="false" outlineLevel="0" collapsed="false">
      <c r="A9773" s="28" t="n">
        <v>255</v>
      </c>
      <c r="B9773" s="29" t="n">
        <v>45808</v>
      </c>
      <c r="C9773" s="28" t="n">
        <v>44733.56</v>
      </c>
      <c r="D9773" s="28" t="n">
        <v>1860</v>
      </c>
      <c r="E9773" s="28" t="s">
        <v>380</v>
      </c>
    </row>
    <row r="9774" customFormat="false" ht="15" hidden="false" customHeight="false" outlineLevel="0" collapsed="false">
      <c r="A9774" s="28" t="n">
        <v>255</v>
      </c>
      <c r="B9774" s="29" t="n">
        <v>45838</v>
      </c>
      <c r="C9774" s="28" t="n">
        <v>46114.59</v>
      </c>
      <c r="D9774" s="28" t="n">
        <v>1860</v>
      </c>
      <c r="E9774" s="28" t="s">
        <v>380</v>
      </c>
    </row>
    <row r="9775" customFormat="false" ht="15" hidden="false" customHeight="false" outlineLevel="0" collapsed="false">
      <c r="A9775" s="28" t="n">
        <v>255</v>
      </c>
      <c r="B9775" s="29" t="n">
        <v>45869</v>
      </c>
      <c r="C9775" s="28" t="n">
        <v>47509.41</v>
      </c>
      <c r="D9775" s="28" t="n">
        <v>1860</v>
      </c>
      <c r="E9775" s="28" t="s">
        <v>380</v>
      </c>
    </row>
    <row r="9776" customFormat="false" ht="15" hidden="false" customHeight="false" outlineLevel="0" collapsed="false">
      <c r="A9776" s="28" t="n">
        <v>255</v>
      </c>
      <c r="B9776" s="29" t="n">
        <v>45900</v>
      </c>
      <c r="C9776" s="28" t="n">
        <v>47027.61</v>
      </c>
      <c r="D9776" s="28" t="n">
        <v>0</v>
      </c>
      <c r="E9776" s="28" t="s">
        <v>379</v>
      </c>
    </row>
    <row r="9777" customFormat="false" ht="15" hidden="false" customHeight="false" outlineLevel="0" collapsed="false">
      <c r="A9777" s="28" t="n">
        <v>255</v>
      </c>
      <c r="B9777" s="29" t="n">
        <v>45930</v>
      </c>
      <c r="C9777" s="28" t="n">
        <v>48395.78</v>
      </c>
      <c r="D9777" s="28" t="n">
        <v>1860</v>
      </c>
      <c r="E9777" s="28" t="s">
        <v>380</v>
      </c>
    </row>
    <row r="9778" customFormat="false" ht="15" hidden="false" customHeight="false" outlineLevel="0" collapsed="false">
      <c r="A9778" s="28" t="n">
        <v>255</v>
      </c>
      <c r="B9778" s="29" t="n">
        <v>45961</v>
      </c>
      <c r="C9778" s="28" t="n">
        <v>49022.51</v>
      </c>
      <c r="D9778" s="28" t="n">
        <v>870.53</v>
      </c>
      <c r="E9778" s="28" t="s">
        <v>381</v>
      </c>
    </row>
    <row r="9779" customFormat="false" ht="15" hidden="false" customHeight="false" outlineLevel="0" collapsed="false">
      <c r="A9779" s="28" t="n">
        <v>255</v>
      </c>
      <c r="B9779" s="29" t="n">
        <v>45991</v>
      </c>
      <c r="C9779" s="28" t="n">
        <v>50873.33</v>
      </c>
      <c r="D9779" s="28" t="n">
        <v>1860</v>
      </c>
      <c r="E9779" s="28" t="s">
        <v>380</v>
      </c>
    </row>
    <row r="9780" customFormat="false" ht="15" hidden="false" customHeight="false" outlineLevel="0" collapsed="false">
      <c r="A9780" s="28" t="n">
        <v>255</v>
      </c>
      <c r="B9780" s="29" t="n">
        <v>46022</v>
      </c>
      <c r="C9780" s="28" t="n">
        <v>52241.4</v>
      </c>
      <c r="D9780" s="28" t="n">
        <v>1860</v>
      </c>
      <c r="E9780" s="28" t="s">
        <v>380</v>
      </c>
    </row>
    <row r="9781" customFormat="false" ht="15" hidden="false" customHeight="false" outlineLevel="0" collapsed="false">
      <c r="A9781" s="28" t="n">
        <v>255</v>
      </c>
      <c r="B9781" s="29" t="n">
        <v>46053</v>
      </c>
      <c r="C9781" s="28" t="n">
        <v>53602.11</v>
      </c>
      <c r="D9781" s="28" t="n">
        <v>1860</v>
      </c>
      <c r="E9781" s="28" t="s">
        <v>380</v>
      </c>
    </row>
    <row r="9782" customFormat="false" ht="15" hidden="false" customHeight="false" outlineLevel="0" collapsed="false">
      <c r="A9782" s="28" t="n">
        <v>255</v>
      </c>
      <c r="B9782" s="29" t="n">
        <v>46081</v>
      </c>
      <c r="C9782" s="28" t="n">
        <v>54291.09</v>
      </c>
      <c r="D9782" s="28" t="n">
        <v>1020.62</v>
      </c>
      <c r="E9782" s="28" t="s">
        <v>381</v>
      </c>
    </row>
    <row r="9783" customFormat="false" ht="15" hidden="false" customHeight="false" outlineLevel="0" collapsed="false">
      <c r="A9783" s="28" t="n">
        <v>255</v>
      </c>
      <c r="B9783" s="29" t="n">
        <v>46112</v>
      </c>
      <c r="C9783" s="28" t="n">
        <v>55735.48</v>
      </c>
      <c r="D9783" s="28" t="n">
        <v>1860</v>
      </c>
      <c r="E9783" s="28" t="s">
        <v>380</v>
      </c>
    </row>
    <row r="9784" customFormat="false" ht="15" hidden="false" customHeight="false" outlineLevel="0" collapsed="false">
      <c r="A9784" s="28" t="n">
        <v>255</v>
      </c>
      <c r="B9784" s="29" t="n">
        <v>46142</v>
      </c>
      <c r="C9784" s="28" t="n">
        <v>57516.44</v>
      </c>
      <c r="D9784" s="28" t="n">
        <v>1860</v>
      </c>
      <c r="E9784" s="28" t="s">
        <v>380</v>
      </c>
    </row>
    <row r="9785" customFormat="false" ht="15" hidden="false" customHeight="false" outlineLevel="0" collapsed="false">
      <c r="A9785" s="28" t="n">
        <v>255</v>
      </c>
      <c r="B9785" s="29" t="n">
        <v>46173</v>
      </c>
      <c r="C9785" s="28" t="n">
        <v>58987.53</v>
      </c>
      <c r="D9785" s="28" t="n">
        <v>1860</v>
      </c>
      <c r="E9785" s="28" t="s">
        <v>380</v>
      </c>
    </row>
    <row r="9786" customFormat="false" ht="15" hidden="false" customHeight="false" outlineLevel="0" collapsed="false">
      <c r="A9786" s="28" t="n">
        <v>255</v>
      </c>
      <c r="B9786" s="29" t="n">
        <v>46203</v>
      </c>
      <c r="C9786" s="28" t="n">
        <v>58549.89</v>
      </c>
      <c r="D9786" s="28" t="n">
        <v>0</v>
      </c>
      <c r="E9786" s="28" t="s">
        <v>379</v>
      </c>
    </row>
    <row r="9787" customFormat="false" ht="15" hidden="false" customHeight="false" outlineLevel="0" collapsed="false">
      <c r="A9787" s="28" t="n">
        <v>255</v>
      </c>
      <c r="B9787" s="29" t="n">
        <v>46234</v>
      </c>
      <c r="C9787" s="28" t="n">
        <v>59887.7</v>
      </c>
      <c r="D9787" s="28" t="n">
        <v>1860</v>
      </c>
      <c r="E9787" s="28" t="s">
        <v>380</v>
      </c>
    </row>
    <row r="9788" customFormat="false" ht="15" hidden="false" customHeight="false" outlineLevel="0" collapsed="false">
      <c r="A9788" s="28" t="n">
        <v>255</v>
      </c>
      <c r="B9788" s="29" t="n">
        <v>46265</v>
      </c>
      <c r="C9788" s="28" t="n">
        <v>61642.65</v>
      </c>
      <c r="D9788" s="28" t="n">
        <v>1860</v>
      </c>
      <c r="E9788" s="28" t="s">
        <v>380</v>
      </c>
    </row>
    <row r="9789" customFormat="false" ht="15" hidden="false" customHeight="false" outlineLevel="0" collapsed="false">
      <c r="A9789" s="28" t="n">
        <v>256</v>
      </c>
      <c r="B9789" s="29" t="n">
        <v>44957</v>
      </c>
      <c r="C9789" s="28" t="n">
        <v>13114.26</v>
      </c>
      <c r="D9789" s="28" t="n">
        <v>753.96</v>
      </c>
      <c r="E9789" s="28" t="s">
        <v>381</v>
      </c>
    </row>
    <row r="9790" customFormat="false" ht="15" hidden="false" customHeight="false" outlineLevel="0" collapsed="false">
      <c r="A9790" s="28" t="n">
        <v>256</v>
      </c>
      <c r="B9790" s="29" t="n">
        <v>44985</v>
      </c>
      <c r="C9790" s="28" t="n">
        <v>14441.89</v>
      </c>
      <c r="D9790" s="28" t="n">
        <v>1540</v>
      </c>
      <c r="E9790" s="28" t="s">
        <v>380</v>
      </c>
    </row>
    <row r="9791" customFormat="false" ht="15" hidden="false" customHeight="false" outlineLevel="0" collapsed="false">
      <c r="A9791" s="28" t="n">
        <v>256</v>
      </c>
      <c r="B9791" s="29" t="n">
        <v>45016</v>
      </c>
      <c r="C9791" s="28" t="n">
        <v>15932.88</v>
      </c>
      <c r="D9791" s="28" t="n">
        <v>1540</v>
      </c>
      <c r="E9791" s="28" t="s">
        <v>380</v>
      </c>
    </row>
    <row r="9792" customFormat="false" ht="15" hidden="false" customHeight="false" outlineLevel="0" collapsed="false">
      <c r="A9792" s="28" t="n">
        <v>256</v>
      </c>
      <c r="B9792" s="29" t="n">
        <v>45046</v>
      </c>
      <c r="C9792" s="28" t="n">
        <v>17162.71</v>
      </c>
      <c r="D9792" s="28" t="n">
        <v>1540</v>
      </c>
      <c r="E9792" s="28" t="s">
        <v>380</v>
      </c>
    </row>
    <row r="9793" customFormat="false" ht="15" hidden="false" customHeight="false" outlineLevel="0" collapsed="false">
      <c r="A9793" s="28" t="n">
        <v>256</v>
      </c>
      <c r="B9793" s="29" t="n">
        <v>45077</v>
      </c>
      <c r="C9793" s="28" t="n">
        <v>18376.78</v>
      </c>
      <c r="D9793" s="28" t="n">
        <v>1540</v>
      </c>
      <c r="E9793" s="28" t="s">
        <v>380</v>
      </c>
    </row>
    <row r="9794" customFormat="false" ht="15" hidden="false" customHeight="false" outlineLevel="0" collapsed="false">
      <c r="A9794" s="28" t="n">
        <v>256</v>
      </c>
      <c r="B9794" s="29" t="n">
        <v>45107</v>
      </c>
      <c r="C9794" s="28" t="n">
        <v>19897.57</v>
      </c>
      <c r="D9794" s="28" t="n">
        <v>1540</v>
      </c>
      <c r="E9794" s="28" t="s">
        <v>380</v>
      </c>
    </row>
    <row r="9795" customFormat="false" ht="15" hidden="false" customHeight="false" outlineLevel="0" collapsed="false">
      <c r="A9795" s="28" t="n">
        <v>256</v>
      </c>
      <c r="B9795" s="29" t="n">
        <v>45138</v>
      </c>
      <c r="C9795" s="28" t="n">
        <v>20001.09</v>
      </c>
      <c r="D9795" s="28" t="n">
        <v>412.58</v>
      </c>
      <c r="E9795" s="28" t="s">
        <v>381</v>
      </c>
    </row>
    <row r="9796" customFormat="false" ht="15" hidden="false" customHeight="false" outlineLevel="0" collapsed="false">
      <c r="A9796" s="28" t="n">
        <v>256</v>
      </c>
      <c r="B9796" s="29" t="n">
        <v>45169</v>
      </c>
      <c r="C9796" s="28" t="n">
        <v>21144.73</v>
      </c>
      <c r="D9796" s="28" t="n">
        <v>1540</v>
      </c>
      <c r="E9796" s="28" t="s">
        <v>380</v>
      </c>
    </row>
    <row r="9797" customFormat="false" ht="15" hidden="false" customHeight="false" outlineLevel="0" collapsed="false">
      <c r="A9797" s="28" t="n">
        <v>256</v>
      </c>
      <c r="B9797" s="29" t="n">
        <v>45199</v>
      </c>
      <c r="C9797" s="28" t="n">
        <v>22391.87</v>
      </c>
      <c r="D9797" s="28" t="n">
        <v>1540</v>
      </c>
      <c r="E9797" s="28" t="s">
        <v>380</v>
      </c>
    </row>
    <row r="9798" customFormat="false" ht="15" hidden="false" customHeight="false" outlineLevel="0" collapsed="false">
      <c r="A9798" s="28" t="n">
        <v>256</v>
      </c>
      <c r="B9798" s="29" t="n">
        <v>45230</v>
      </c>
      <c r="C9798" s="28" t="n">
        <v>23497.67</v>
      </c>
      <c r="D9798" s="28" t="n">
        <v>1540</v>
      </c>
      <c r="E9798" s="28" t="s">
        <v>380</v>
      </c>
    </row>
    <row r="9799" customFormat="false" ht="15" hidden="false" customHeight="false" outlineLevel="0" collapsed="false">
      <c r="A9799" s="28" t="n">
        <v>256</v>
      </c>
      <c r="B9799" s="29" t="n">
        <v>45260</v>
      </c>
      <c r="C9799" s="28" t="n">
        <v>25006.86</v>
      </c>
      <c r="D9799" s="28" t="n">
        <v>1540</v>
      </c>
      <c r="E9799" s="28" t="s">
        <v>380</v>
      </c>
    </row>
    <row r="9800" customFormat="false" ht="15" hidden="false" customHeight="false" outlineLevel="0" collapsed="false">
      <c r="A9800" s="28" t="n">
        <v>256</v>
      </c>
      <c r="B9800" s="29" t="n">
        <v>45291</v>
      </c>
      <c r="C9800" s="28" t="n">
        <v>26125.07</v>
      </c>
      <c r="D9800" s="28" t="n">
        <v>1540</v>
      </c>
      <c r="E9800" s="28" t="s">
        <v>380</v>
      </c>
    </row>
    <row r="9801" customFormat="false" ht="15" hidden="false" customHeight="false" outlineLevel="0" collapsed="false">
      <c r="A9801" s="28" t="n">
        <v>256</v>
      </c>
      <c r="B9801" s="29" t="n">
        <v>45322</v>
      </c>
      <c r="C9801" s="28" t="n">
        <v>27482.11</v>
      </c>
      <c r="D9801" s="28" t="n">
        <v>1540</v>
      </c>
      <c r="E9801" s="28" t="s">
        <v>380</v>
      </c>
    </row>
    <row r="9802" customFormat="false" ht="15" hidden="false" customHeight="false" outlineLevel="0" collapsed="false">
      <c r="A9802" s="28" t="n">
        <v>256</v>
      </c>
      <c r="B9802" s="29" t="n">
        <v>45351</v>
      </c>
      <c r="C9802" s="28" t="n">
        <v>28570.04</v>
      </c>
      <c r="D9802" s="28" t="n">
        <v>1540</v>
      </c>
      <c r="E9802" s="28" t="s">
        <v>380</v>
      </c>
    </row>
    <row r="9803" customFormat="false" ht="15" hidden="false" customHeight="false" outlineLevel="0" collapsed="false">
      <c r="A9803" s="28" t="n">
        <v>256</v>
      </c>
      <c r="B9803" s="29" t="n">
        <v>45382</v>
      </c>
      <c r="C9803" s="28" t="n">
        <v>29673.79</v>
      </c>
      <c r="D9803" s="28" t="n">
        <v>1540</v>
      </c>
      <c r="E9803" s="28" t="s">
        <v>380</v>
      </c>
    </row>
    <row r="9804" customFormat="false" ht="15" hidden="false" customHeight="false" outlineLevel="0" collapsed="false">
      <c r="A9804" s="28" t="n">
        <v>256</v>
      </c>
      <c r="B9804" s="29" t="n">
        <v>45412</v>
      </c>
      <c r="C9804" s="28" t="n">
        <v>31008.76</v>
      </c>
      <c r="D9804" s="28" t="n">
        <v>1540</v>
      </c>
      <c r="E9804" s="28" t="s">
        <v>380</v>
      </c>
    </row>
    <row r="9805" customFormat="false" ht="15" hidden="false" customHeight="false" outlineLevel="0" collapsed="false">
      <c r="A9805" s="28" t="n">
        <v>256</v>
      </c>
      <c r="B9805" s="29" t="n">
        <v>45443</v>
      </c>
      <c r="C9805" s="28" t="n">
        <v>32433.16</v>
      </c>
      <c r="D9805" s="28" t="n">
        <v>1540</v>
      </c>
      <c r="E9805" s="28" t="s">
        <v>380</v>
      </c>
    </row>
    <row r="9806" customFormat="false" ht="15" hidden="false" customHeight="false" outlineLevel="0" collapsed="false">
      <c r="A9806" s="28" t="n">
        <v>256</v>
      </c>
      <c r="B9806" s="29" t="n">
        <v>45473</v>
      </c>
      <c r="C9806" s="28" t="n">
        <v>33559.29</v>
      </c>
      <c r="D9806" s="28" t="n">
        <v>1540</v>
      </c>
      <c r="E9806" s="28" t="s">
        <v>380</v>
      </c>
    </row>
    <row r="9807" customFormat="false" ht="15" hidden="false" customHeight="false" outlineLevel="0" collapsed="false">
      <c r="A9807" s="28" t="n">
        <v>256</v>
      </c>
      <c r="B9807" s="29" t="n">
        <v>45504</v>
      </c>
      <c r="C9807" s="28" t="n">
        <v>34876.14</v>
      </c>
      <c r="D9807" s="28" t="n">
        <v>1540</v>
      </c>
      <c r="E9807" s="28" t="s">
        <v>380</v>
      </c>
    </row>
    <row r="9808" customFormat="false" ht="15" hidden="false" customHeight="false" outlineLevel="0" collapsed="false">
      <c r="A9808" s="28" t="n">
        <v>256</v>
      </c>
      <c r="B9808" s="29" t="n">
        <v>45535</v>
      </c>
      <c r="C9808" s="28" t="n">
        <v>36369.64</v>
      </c>
      <c r="D9808" s="28" t="n">
        <v>1540</v>
      </c>
      <c r="E9808" s="28" t="s">
        <v>380</v>
      </c>
    </row>
    <row r="9809" customFormat="false" ht="15" hidden="false" customHeight="false" outlineLevel="0" collapsed="false">
      <c r="A9809" s="28" t="n">
        <v>256</v>
      </c>
      <c r="B9809" s="29" t="n">
        <v>45565</v>
      </c>
      <c r="C9809" s="28" t="n">
        <v>37908.48</v>
      </c>
      <c r="D9809" s="28" t="n">
        <v>1540</v>
      </c>
      <c r="E9809" s="28" t="s">
        <v>380</v>
      </c>
    </row>
    <row r="9810" customFormat="false" ht="15" hidden="false" customHeight="false" outlineLevel="0" collapsed="false">
      <c r="A9810" s="28" t="n">
        <v>256</v>
      </c>
      <c r="B9810" s="29" t="n">
        <v>45596</v>
      </c>
      <c r="C9810" s="28" t="n">
        <v>39052.49</v>
      </c>
      <c r="D9810" s="28" t="n">
        <v>1540</v>
      </c>
      <c r="E9810" s="28" t="s">
        <v>380</v>
      </c>
    </row>
    <row r="9811" customFormat="false" ht="15" hidden="false" customHeight="false" outlineLevel="0" collapsed="false">
      <c r="A9811" s="28" t="n">
        <v>256</v>
      </c>
      <c r="B9811" s="29" t="n">
        <v>45626</v>
      </c>
      <c r="C9811" s="28" t="n">
        <v>40459.89</v>
      </c>
      <c r="D9811" s="28" t="n">
        <v>1540</v>
      </c>
      <c r="E9811" s="28" t="s">
        <v>380</v>
      </c>
    </row>
    <row r="9812" customFormat="false" ht="15" hidden="false" customHeight="false" outlineLevel="0" collapsed="false">
      <c r="A9812" s="28" t="n">
        <v>256</v>
      </c>
      <c r="B9812" s="29" t="n">
        <v>45657</v>
      </c>
      <c r="C9812" s="28" t="n">
        <v>40728.59</v>
      </c>
      <c r="D9812" s="28" t="n">
        <v>457.22</v>
      </c>
      <c r="E9812" s="28" t="s">
        <v>381</v>
      </c>
    </row>
    <row r="9813" customFormat="false" ht="15" hidden="false" customHeight="false" outlineLevel="0" collapsed="false">
      <c r="A9813" s="28" t="n">
        <v>256</v>
      </c>
      <c r="B9813" s="29" t="n">
        <v>45688</v>
      </c>
      <c r="C9813" s="28" t="n">
        <v>42121.84</v>
      </c>
      <c r="D9813" s="28" t="n">
        <v>1540</v>
      </c>
      <c r="E9813" s="28" t="s">
        <v>380</v>
      </c>
    </row>
    <row r="9814" customFormat="false" ht="15" hidden="false" customHeight="false" outlineLevel="0" collapsed="false">
      <c r="A9814" s="28" t="n">
        <v>256</v>
      </c>
      <c r="B9814" s="29" t="n">
        <v>45716</v>
      </c>
      <c r="C9814" s="28" t="n">
        <v>43453.67</v>
      </c>
      <c r="D9814" s="28" t="n">
        <v>1540</v>
      </c>
      <c r="E9814" s="28" t="s">
        <v>380</v>
      </c>
    </row>
    <row r="9815" customFormat="false" ht="15" hidden="false" customHeight="false" outlineLevel="0" collapsed="false">
      <c r="A9815" s="28" t="n">
        <v>256</v>
      </c>
      <c r="B9815" s="29" t="n">
        <v>45747</v>
      </c>
      <c r="C9815" s="28" t="n">
        <v>44958.61</v>
      </c>
      <c r="D9815" s="28" t="n">
        <v>1540</v>
      </c>
      <c r="E9815" s="28" t="s">
        <v>380</v>
      </c>
    </row>
    <row r="9816" customFormat="false" ht="15" hidden="false" customHeight="false" outlineLevel="0" collapsed="false">
      <c r="A9816" s="28" t="n">
        <v>256</v>
      </c>
      <c r="B9816" s="29" t="n">
        <v>45777</v>
      </c>
      <c r="C9816" s="28" t="n">
        <v>46222.8</v>
      </c>
      <c r="D9816" s="28" t="n">
        <v>1540</v>
      </c>
      <c r="E9816" s="28" t="s">
        <v>380</v>
      </c>
    </row>
    <row r="9817" customFormat="false" ht="15" hidden="false" customHeight="false" outlineLevel="0" collapsed="false">
      <c r="A9817" s="28" t="n">
        <v>256</v>
      </c>
      <c r="B9817" s="29" t="n">
        <v>45808</v>
      </c>
      <c r="C9817" s="28" t="n">
        <v>47419.67</v>
      </c>
      <c r="D9817" s="28" t="n">
        <v>1540</v>
      </c>
      <c r="E9817" s="28" t="s">
        <v>380</v>
      </c>
    </row>
    <row r="9818" customFormat="false" ht="15" hidden="false" customHeight="false" outlineLevel="0" collapsed="false">
      <c r="A9818" s="28" t="n">
        <v>256</v>
      </c>
      <c r="B9818" s="29" t="n">
        <v>45838</v>
      </c>
      <c r="C9818" s="28" t="n">
        <v>48503.34</v>
      </c>
      <c r="D9818" s="28" t="n">
        <v>1540</v>
      </c>
      <c r="E9818" s="28" t="s">
        <v>380</v>
      </c>
    </row>
    <row r="9819" customFormat="false" ht="15" hidden="false" customHeight="false" outlineLevel="0" collapsed="false">
      <c r="A9819" s="28" t="n">
        <v>256</v>
      </c>
      <c r="B9819" s="29" t="n">
        <v>45869</v>
      </c>
      <c r="C9819" s="28" t="n">
        <v>49086.01</v>
      </c>
      <c r="D9819" s="28" t="n">
        <v>811.43</v>
      </c>
      <c r="E9819" s="28" t="s">
        <v>381</v>
      </c>
    </row>
    <row r="9820" customFormat="false" ht="15" hidden="false" customHeight="false" outlineLevel="0" collapsed="false">
      <c r="A9820" s="28" t="n">
        <v>256</v>
      </c>
      <c r="B9820" s="29" t="n">
        <v>45900</v>
      </c>
      <c r="C9820" s="28" t="n">
        <v>48753.98</v>
      </c>
      <c r="D9820" s="28" t="n">
        <v>0</v>
      </c>
      <c r="E9820" s="28" t="s">
        <v>379</v>
      </c>
    </row>
    <row r="9821" customFormat="false" ht="15" hidden="false" customHeight="false" outlineLevel="0" collapsed="false">
      <c r="A9821" s="28" t="n">
        <v>256</v>
      </c>
      <c r="B9821" s="29" t="n">
        <v>45930</v>
      </c>
      <c r="C9821" s="28" t="n">
        <v>50130.53</v>
      </c>
      <c r="D9821" s="28" t="n">
        <v>1540</v>
      </c>
      <c r="E9821" s="28" t="s">
        <v>380</v>
      </c>
    </row>
    <row r="9822" customFormat="false" ht="15" hidden="false" customHeight="false" outlineLevel="0" collapsed="false">
      <c r="A9822" s="28" t="n">
        <v>256</v>
      </c>
      <c r="B9822" s="29" t="n">
        <v>45961</v>
      </c>
      <c r="C9822" s="28" t="n">
        <v>49932.45</v>
      </c>
      <c r="D9822" s="28" t="n">
        <v>0</v>
      </c>
      <c r="E9822" s="28" t="s">
        <v>379</v>
      </c>
    </row>
    <row r="9823" customFormat="false" ht="15" hidden="false" customHeight="false" outlineLevel="0" collapsed="false">
      <c r="A9823" s="28" t="n">
        <v>256</v>
      </c>
      <c r="B9823" s="29" t="n">
        <v>45991</v>
      </c>
      <c r="C9823" s="28" t="n">
        <v>51079.83</v>
      </c>
      <c r="D9823" s="28" t="n">
        <v>1540</v>
      </c>
      <c r="E9823" s="28" t="s">
        <v>380</v>
      </c>
    </row>
    <row r="9824" customFormat="false" ht="15" hidden="false" customHeight="false" outlineLevel="0" collapsed="false">
      <c r="A9824" s="28" t="n">
        <v>256</v>
      </c>
      <c r="B9824" s="29" t="n">
        <v>46022</v>
      </c>
      <c r="C9824" s="28" t="n">
        <v>52166.6</v>
      </c>
      <c r="D9824" s="28" t="n">
        <v>1540</v>
      </c>
      <c r="E9824" s="28" t="s">
        <v>380</v>
      </c>
    </row>
    <row r="9825" customFormat="false" ht="15" hidden="false" customHeight="false" outlineLevel="0" collapsed="false">
      <c r="A9825" s="28" t="n">
        <v>256</v>
      </c>
      <c r="B9825" s="29" t="n">
        <v>46053</v>
      </c>
      <c r="C9825" s="28" t="n">
        <v>53434.11</v>
      </c>
      <c r="D9825" s="28" t="n">
        <v>1540</v>
      </c>
      <c r="E9825" s="28" t="s">
        <v>380</v>
      </c>
    </row>
    <row r="9826" customFormat="false" ht="15" hidden="false" customHeight="false" outlineLevel="0" collapsed="false">
      <c r="A9826" s="28" t="n">
        <v>256</v>
      </c>
      <c r="B9826" s="29" t="n">
        <v>46081</v>
      </c>
      <c r="C9826" s="28" t="n">
        <v>54586.44</v>
      </c>
      <c r="D9826" s="28" t="n">
        <v>1540</v>
      </c>
      <c r="E9826" s="28" t="s">
        <v>380</v>
      </c>
    </row>
    <row r="9827" customFormat="false" ht="15" hidden="false" customHeight="false" outlineLevel="0" collapsed="false">
      <c r="A9827" s="28" t="n">
        <v>256</v>
      </c>
      <c r="B9827" s="29" t="n">
        <v>46112</v>
      </c>
      <c r="C9827" s="28" t="n">
        <v>55980.34</v>
      </c>
      <c r="D9827" s="28" t="n">
        <v>1540</v>
      </c>
      <c r="E9827" s="28" t="s">
        <v>380</v>
      </c>
    </row>
    <row r="9828" customFormat="false" ht="15" hidden="false" customHeight="false" outlineLevel="0" collapsed="false">
      <c r="A9828" s="28" t="n">
        <v>256</v>
      </c>
      <c r="B9828" s="29" t="n">
        <v>46142</v>
      </c>
      <c r="C9828" s="28" t="n">
        <v>55621.2</v>
      </c>
      <c r="D9828" s="28" t="n">
        <v>0</v>
      </c>
      <c r="E9828" s="28" t="s">
        <v>379</v>
      </c>
    </row>
    <row r="9829" customFormat="false" ht="15" hidden="false" customHeight="false" outlineLevel="0" collapsed="false">
      <c r="A9829" s="28" t="n">
        <v>256</v>
      </c>
      <c r="B9829" s="29" t="n">
        <v>46173</v>
      </c>
      <c r="C9829" s="28" t="n">
        <v>56197.38</v>
      </c>
      <c r="D9829" s="28" t="n">
        <v>836.54</v>
      </c>
      <c r="E9829" s="28" t="s">
        <v>381</v>
      </c>
    </row>
    <row r="9830" customFormat="false" ht="15" hidden="false" customHeight="false" outlineLevel="0" collapsed="false">
      <c r="A9830" s="28" t="n">
        <v>256</v>
      </c>
      <c r="B9830" s="29" t="n">
        <v>46203</v>
      </c>
      <c r="C9830" s="28" t="n">
        <v>57596.07</v>
      </c>
      <c r="D9830" s="28" t="n">
        <v>1540</v>
      </c>
      <c r="E9830" s="28" t="s">
        <v>380</v>
      </c>
    </row>
    <row r="9831" customFormat="false" ht="15" hidden="false" customHeight="false" outlineLevel="0" collapsed="false">
      <c r="A9831" s="28" t="n">
        <v>256</v>
      </c>
      <c r="B9831" s="29" t="n">
        <v>46234</v>
      </c>
      <c r="C9831" s="28" t="n">
        <v>58325.97</v>
      </c>
      <c r="D9831" s="28" t="n">
        <v>908.28</v>
      </c>
      <c r="E9831" s="28" t="s">
        <v>381</v>
      </c>
    </row>
    <row r="9832" customFormat="false" ht="15" hidden="false" customHeight="false" outlineLevel="0" collapsed="false">
      <c r="A9832" s="28" t="n">
        <v>256</v>
      </c>
      <c r="B9832" s="29" t="n">
        <v>46265</v>
      </c>
      <c r="C9832" s="28" t="n">
        <v>58886.75</v>
      </c>
      <c r="D9832" s="28" t="n">
        <v>776.47</v>
      </c>
      <c r="E9832" s="28" t="s">
        <v>381</v>
      </c>
    </row>
    <row r="9833" customFormat="false" ht="15" hidden="false" customHeight="false" outlineLevel="0" collapsed="false">
      <c r="A9833" s="28" t="n">
        <v>257</v>
      </c>
      <c r="B9833" s="29" t="n">
        <v>44957</v>
      </c>
      <c r="C9833" s="28" t="n">
        <v>12864.4</v>
      </c>
      <c r="D9833" s="28" t="n">
        <v>1360</v>
      </c>
      <c r="E9833" s="28" t="s">
        <v>380</v>
      </c>
    </row>
    <row r="9834" customFormat="false" ht="15" hidden="false" customHeight="false" outlineLevel="0" collapsed="false">
      <c r="A9834" s="28" t="n">
        <v>257</v>
      </c>
      <c r="B9834" s="29" t="n">
        <v>44985</v>
      </c>
      <c r="C9834" s="28" t="n">
        <v>14201.72</v>
      </c>
      <c r="D9834" s="28" t="n">
        <v>1360</v>
      </c>
      <c r="E9834" s="28" t="s">
        <v>380</v>
      </c>
    </row>
    <row r="9835" customFormat="false" ht="15" hidden="false" customHeight="false" outlineLevel="0" collapsed="false">
      <c r="A9835" s="28" t="n">
        <v>257</v>
      </c>
      <c r="B9835" s="29" t="n">
        <v>45016</v>
      </c>
      <c r="C9835" s="28" t="n">
        <v>14411.94</v>
      </c>
      <c r="D9835" s="28" t="n">
        <v>295.75</v>
      </c>
      <c r="E9835" s="28" t="s">
        <v>381</v>
      </c>
    </row>
    <row r="9836" customFormat="false" ht="15" hidden="false" customHeight="false" outlineLevel="0" collapsed="false">
      <c r="A9836" s="28" t="n">
        <v>257</v>
      </c>
      <c r="B9836" s="29" t="n">
        <v>45046</v>
      </c>
      <c r="C9836" s="28" t="n">
        <v>15641.29</v>
      </c>
      <c r="D9836" s="28" t="n">
        <v>1360</v>
      </c>
      <c r="E9836" s="28" t="s">
        <v>380</v>
      </c>
    </row>
    <row r="9837" customFormat="false" ht="15" hidden="false" customHeight="false" outlineLevel="0" collapsed="false">
      <c r="A9837" s="28" t="n">
        <v>257</v>
      </c>
      <c r="B9837" s="29" t="n">
        <v>45077</v>
      </c>
      <c r="C9837" s="28" t="n">
        <v>16626.88</v>
      </c>
      <c r="D9837" s="28" t="n">
        <v>1360</v>
      </c>
      <c r="E9837" s="28" t="s">
        <v>380</v>
      </c>
    </row>
    <row r="9838" customFormat="false" ht="15" hidden="false" customHeight="false" outlineLevel="0" collapsed="false">
      <c r="A9838" s="28" t="n">
        <v>257</v>
      </c>
      <c r="B9838" s="29" t="n">
        <v>45107</v>
      </c>
      <c r="C9838" s="28" t="n">
        <v>17729.51</v>
      </c>
      <c r="D9838" s="28" t="n">
        <v>1360</v>
      </c>
      <c r="E9838" s="28" t="s">
        <v>380</v>
      </c>
    </row>
    <row r="9839" customFormat="false" ht="15" hidden="false" customHeight="false" outlineLevel="0" collapsed="false">
      <c r="A9839" s="28" t="n">
        <v>257</v>
      </c>
      <c r="B9839" s="29" t="n">
        <v>45138</v>
      </c>
      <c r="C9839" s="28" t="n">
        <v>18974.02</v>
      </c>
      <c r="D9839" s="28" t="n">
        <v>1360</v>
      </c>
      <c r="E9839" s="28" t="s">
        <v>380</v>
      </c>
    </row>
    <row r="9840" customFormat="false" ht="15" hidden="false" customHeight="false" outlineLevel="0" collapsed="false">
      <c r="A9840" s="28" t="n">
        <v>257</v>
      </c>
      <c r="B9840" s="29" t="n">
        <v>45169</v>
      </c>
      <c r="C9840" s="28" t="n">
        <v>19663.57</v>
      </c>
      <c r="D9840" s="28" t="n">
        <v>784.2</v>
      </c>
      <c r="E9840" s="28" t="s">
        <v>381</v>
      </c>
    </row>
    <row r="9841" customFormat="false" ht="15" hidden="false" customHeight="false" outlineLevel="0" collapsed="false">
      <c r="A9841" s="28" t="n">
        <v>257</v>
      </c>
      <c r="B9841" s="29" t="n">
        <v>45199</v>
      </c>
      <c r="C9841" s="28" t="n">
        <v>20628.05</v>
      </c>
      <c r="D9841" s="28" t="n">
        <v>1360</v>
      </c>
      <c r="E9841" s="28" t="s">
        <v>380</v>
      </c>
    </row>
    <row r="9842" customFormat="false" ht="15" hidden="false" customHeight="false" outlineLevel="0" collapsed="false">
      <c r="A9842" s="28" t="n">
        <v>257</v>
      </c>
      <c r="B9842" s="29" t="n">
        <v>45230</v>
      </c>
      <c r="C9842" s="28" t="n">
        <v>21875.32</v>
      </c>
      <c r="D9842" s="28" t="n">
        <v>1360</v>
      </c>
      <c r="E9842" s="28" t="s">
        <v>380</v>
      </c>
    </row>
    <row r="9843" customFormat="false" ht="15" hidden="false" customHeight="false" outlineLevel="0" collapsed="false">
      <c r="A9843" s="28" t="n">
        <v>257</v>
      </c>
      <c r="B9843" s="29" t="n">
        <v>45260</v>
      </c>
      <c r="C9843" s="28" t="n">
        <v>23000.97</v>
      </c>
      <c r="D9843" s="28" t="n">
        <v>1360</v>
      </c>
      <c r="E9843" s="28" t="s">
        <v>380</v>
      </c>
    </row>
    <row r="9844" customFormat="false" ht="15" hidden="false" customHeight="false" outlineLevel="0" collapsed="false">
      <c r="A9844" s="28" t="n">
        <v>257</v>
      </c>
      <c r="B9844" s="29" t="n">
        <v>45291</v>
      </c>
      <c r="C9844" s="28" t="n">
        <v>24126.27</v>
      </c>
      <c r="D9844" s="28" t="n">
        <v>1360</v>
      </c>
      <c r="E9844" s="28" t="s">
        <v>380</v>
      </c>
    </row>
    <row r="9845" customFormat="false" ht="15" hidden="false" customHeight="false" outlineLevel="0" collapsed="false">
      <c r="A9845" s="28" t="n">
        <v>257</v>
      </c>
      <c r="B9845" s="29" t="n">
        <v>45322</v>
      </c>
      <c r="C9845" s="28" t="n">
        <v>25272.61</v>
      </c>
      <c r="D9845" s="28" t="n">
        <v>1360</v>
      </c>
      <c r="E9845" s="28" t="s">
        <v>380</v>
      </c>
    </row>
    <row r="9846" customFormat="false" ht="15" hidden="false" customHeight="false" outlineLevel="0" collapsed="false">
      <c r="A9846" s="28" t="n">
        <v>257</v>
      </c>
      <c r="B9846" s="29" t="n">
        <v>45351</v>
      </c>
      <c r="C9846" s="28" t="n">
        <v>26550.55</v>
      </c>
      <c r="D9846" s="28" t="n">
        <v>1360</v>
      </c>
      <c r="E9846" s="28" t="s">
        <v>380</v>
      </c>
    </row>
    <row r="9847" customFormat="false" ht="15" hidden="false" customHeight="false" outlineLevel="0" collapsed="false">
      <c r="A9847" s="28" t="n">
        <v>257</v>
      </c>
      <c r="B9847" s="29" t="n">
        <v>45382</v>
      </c>
      <c r="C9847" s="28" t="n">
        <v>27790.68</v>
      </c>
      <c r="D9847" s="28" t="n">
        <v>1360</v>
      </c>
      <c r="E9847" s="28" t="s">
        <v>380</v>
      </c>
    </row>
    <row r="9848" customFormat="false" ht="15" hidden="false" customHeight="false" outlineLevel="0" collapsed="false">
      <c r="A9848" s="28" t="n">
        <v>257</v>
      </c>
      <c r="B9848" s="29" t="n">
        <v>45412</v>
      </c>
      <c r="C9848" s="28" t="n">
        <v>28327.67</v>
      </c>
      <c r="D9848" s="28" t="n">
        <v>640.26</v>
      </c>
      <c r="E9848" s="28" t="s">
        <v>381</v>
      </c>
    </row>
    <row r="9849" customFormat="false" ht="15" hidden="false" customHeight="false" outlineLevel="0" collapsed="false">
      <c r="A9849" s="28" t="n">
        <v>257</v>
      </c>
      <c r="B9849" s="29" t="n">
        <v>45443</v>
      </c>
      <c r="C9849" s="28" t="n">
        <v>29616.21</v>
      </c>
      <c r="D9849" s="28" t="n">
        <v>1360</v>
      </c>
      <c r="E9849" s="28" t="s">
        <v>380</v>
      </c>
    </row>
    <row r="9850" customFormat="false" ht="15" hidden="false" customHeight="false" outlineLevel="0" collapsed="false">
      <c r="A9850" s="28" t="n">
        <v>257</v>
      </c>
      <c r="B9850" s="29" t="n">
        <v>45473</v>
      </c>
      <c r="C9850" s="28" t="n">
        <v>30933.96</v>
      </c>
      <c r="D9850" s="28" t="n">
        <v>1360</v>
      </c>
      <c r="E9850" s="28" t="s">
        <v>380</v>
      </c>
    </row>
    <row r="9851" customFormat="false" ht="15" hidden="false" customHeight="false" outlineLevel="0" collapsed="false">
      <c r="A9851" s="28" t="n">
        <v>257</v>
      </c>
      <c r="B9851" s="29" t="n">
        <v>45504</v>
      </c>
      <c r="C9851" s="28" t="n">
        <v>30696.13</v>
      </c>
      <c r="D9851" s="28" t="n">
        <v>0</v>
      </c>
      <c r="E9851" s="28" t="s">
        <v>379</v>
      </c>
    </row>
    <row r="9852" customFormat="false" ht="15" hidden="false" customHeight="false" outlineLevel="0" collapsed="false">
      <c r="A9852" s="28" t="n">
        <v>257</v>
      </c>
      <c r="B9852" s="29" t="n">
        <v>45535</v>
      </c>
      <c r="C9852" s="28" t="n">
        <v>31747.81</v>
      </c>
      <c r="D9852" s="28" t="n">
        <v>1360</v>
      </c>
      <c r="E9852" s="28" t="s">
        <v>380</v>
      </c>
    </row>
    <row r="9853" customFormat="false" ht="15" hidden="false" customHeight="false" outlineLevel="0" collapsed="false">
      <c r="A9853" s="28" t="n">
        <v>257</v>
      </c>
      <c r="B9853" s="29" t="n">
        <v>45565</v>
      </c>
      <c r="C9853" s="28" t="n">
        <v>32757</v>
      </c>
      <c r="D9853" s="28" t="n">
        <v>1360</v>
      </c>
      <c r="E9853" s="28" t="s">
        <v>380</v>
      </c>
    </row>
    <row r="9854" customFormat="false" ht="15" hidden="false" customHeight="false" outlineLevel="0" collapsed="false">
      <c r="A9854" s="28" t="n">
        <v>257</v>
      </c>
      <c r="B9854" s="29" t="n">
        <v>45596</v>
      </c>
      <c r="C9854" s="28" t="n">
        <v>33997.13</v>
      </c>
      <c r="D9854" s="28" t="n">
        <v>1360</v>
      </c>
      <c r="E9854" s="28" t="s">
        <v>380</v>
      </c>
    </row>
    <row r="9855" customFormat="false" ht="15" hidden="false" customHeight="false" outlineLevel="0" collapsed="false">
      <c r="A9855" s="28" t="n">
        <v>257</v>
      </c>
      <c r="B9855" s="29" t="n">
        <v>45626</v>
      </c>
      <c r="C9855" s="28" t="n">
        <v>35241.79</v>
      </c>
      <c r="D9855" s="28" t="n">
        <v>1360</v>
      </c>
      <c r="E9855" s="28" t="s">
        <v>380</v>
      </c>
    </row>
    <row r="9856" customFormat="false" ht="15" hidden="false" customHeight="false" outlineLevel="0" collapsed="false">
      <c r="A9856" s="28" t="n">
        <v>257</v>
      </c>
      <c r="B9856" s="29" t="n">
        <v>45657</v>
      </c>
      <c r="C9856" s="28" t="n">
        <v>35544</v>
      </c>
      <c r="D9856" s="28" t="n">
        <v>485.19</v>
      </c>
      <c r="E9856" s="28" t="s">
        <v>381</v>
      </c>
    </row>
    <row r="9857" customFormat="false" ht="15" hidden="false" customHeight="false" outlineLevel="0" collapsed="false">
      <c r="A9857" s="28" t="n">
        <v>257</v>
      </c>
      <c r="B9857" s="29" t="n">
        <v>45688</v>
      </c>
      <c r="C9857" s="28" t="n">
        <v>36569.26</v>
      </c>
      <c r="D9857" s="28" t="n">
        <v>1360</v>
      </c>
      <c r="E9857" s="28" t="s">
        <v>380</v>
      </c>
    </row>
    <row r="9858" customFormat="false" ht="15" hidden="false" customHeight="false" outlineLevel="0" collapsed="false">
      <c r="A9858" s="28" t="n">
        <v>257</v>
      </c>
      <c r="B9858" s="29" t="n">
        <v>45716</v>
      </c>
      <c r="C9858" s="28" t="n">
        <v>37650.5</v>
      </c>
      <c r="D9858" s="28" t="n">
        <v>1360</v>
      </c>
      <c r="E9858" s="28" t="s">
        <v>380</v>
      </c>
    </row>
    <row r="9859" customFormat="false" ht="15" hidden="false" customHeight="false" outlineLevel="0" collapsed="false">
      <c r="A9859" s="28" t="n">
        <v>257</v>
      </c>
      <c r="B9859" s="29" t="n">
        <v>45747</v>
      </c>
      <c r="C9859" s="28" t="n">
        <v>38953.57</v>
      </c>
      <c r="D9859" s="28" t="n">
        <v>1360</v>
      </c>
      <c r="E9859" s="28" t="s">
        <v>380</v>
      </c>
    </row>
    <row r="9860" customFormat="false" ht="15" hidden="false" customHeight="false" outlineLevel="0" collapsed="false">
      <c r="A9860" s="28" t="n">
        <v>257</v>
      </c>
      <c r="B9860" s="29" t="n">
        <v>45777</v>
      </c>
      <c r="C9860" s="28" t="n">
        <v>40024.01</v>
      </c>
      <c r="D9860" s="28" t="n">
        <v>1360</v>
      </c>
      <c r="E9860" s="28" t="s">
        <v>380</v>
      </c>
    </row>
    <row r="9861" customFormat="false" ht="15" hidden="false" customHeight="false" outlineLevel="0" collapsed="false">
      <c r="A9861" s="28" t="n">
        <v>257</v>
      </c>
      <c r="B9861" s="29" t="n">
        <v>45808</v>
      </c>
      <c r="C9861" s="28" t="n">
        <v>40981.21</v>
      </c>
      <c r="D9861" s="28" t="n">
        <v>1360</v>
      </c>
      <c r="E9861" s="28" t="s">
        <v>380</v>
      </c>
    </row>
    <row r="9862" customFormat="false" ht="15" hidden="false" customHeight="false" outlineLevel="0" collapsed="false">
      <c r="A9862" s="28" t="n">
        <v>257</v>
      </c>
      <c r="B9862" s="29" t="n">
        <v>45838</v>
      </c>
      <c r="C9862" s="28" t="n">
        <v>42165.69</v>
      </c>
      <c r="D9862" s="28" t="n">
        <v>1360</v>
      </c>
      <c r="E9862" s="28" t="s">
        <v>380</v>
      </c>
    </row>
    <row r="9863" customFormat="false" ht="15" hidden="false" customHeight="false" outlineLevel="0" collapsed="false">
      <c r="A9863" s="28" t="n">
        <v>257</v>
      </c>
      <c r="B9863" s="29" t="n">
        <v>45869</v>
      </c>
      <c r="C9863" s="28" t="n">
        <v>42007.7</v>
      </c>
      <c r="D9863" s="28" t="n">
        <v>0</v>
      </c>
      <c r="E9863" s="28" t="s">
        <v>379</v>
      </c>
    </row>
    <row r="9864" customFormat="false" ht="15" hidden="false" customHeight="false" outlineLevel="0" collapsed="false">
      <c r="A9864" s="28" t="n">
        <v>257</v>
      </c>
      <c r="B9864" s="29" t="n">
        <v>45900</v>
      </c>
      <c r="C9864" s="28" t="n">
        <v>43070.71</v>
      </c>
      <c r="D9864" s="28" t="n">
        <v>1360</v>
      </c>
      <c r="E9864" s="28" t="s">
        <v>380</v>
      </c>
    </row>
    <row r="9865" customFormat="false" ht="15" hidden="false" customHeight="false" outlineLevel="0" collapsed="false">
      <c r="A9865" s="28" t="n">
        <v>257</v>
      </c>
      <c r="B9865" s="29" t="n">
        <v>45930</v>
      </c>
      <c r="C9865" s="28" t="n">
        <v>44300.08</v>
      </c>
      <c r="D9865" s="28" t="n">
        <v>1360</v>
      </c>
      <c r="E9865" s="28" t="s">
        <v>380</v>
      </c>
    </row>
    <row r="9866" customFormat="false" ht="15" hidden="false" customHeight="false" outlineLevel="0" collapsed="false">
      <c r="A9866" s="28" t="n">
        <v>257</v>
      </c>
      <c r="B9866" s="29" t="n">
        <v>45961</v>
      </c>
      <c r="C9866" s="28" t="n">
        <v>44271.1</v>
      </c>
      <c r="D9866" s="28" t="n">
        <v>0</v>
      </c>
      <c r="E9866" s="28" t="s">
        <v>379</v>
      </c>
    </row>
    <row r="9867" customFormat="false" ht="15" hidden="false" customHeight="false" outlineLevel="0" collapsed="false">
      <c r="A9867" s="28" t="n">
        <v>257</v>
      </c>
      <c r="B9867" s="29" t="n">
        <v>45991</v>
      </c>
      <c r="C9867" s="28" t="n">
        <v>45243.91</v>
      </c>
      <c r="D9867" s="28" t="n">
        <v>1360</v>
      </c>
      <c r="E9867" s="28" t="s">
        <v>380</v>
      </c>
    </row>
    <row r="9868" customFormat="false" ht="15" hidden="false" customHeight="false" outlineLevel="0" collapsed="false">
      <c r="A9868" s="28" t="n">
        <v>257</v>
      </c>
      <c r="B9868" s="29" t="n">
        <v>46022</v>
      </c>
      <c r="C9868" s="28" t="n">
        <v>46339.66</v>
      </c>
      <c r="D9868" s="28" t="n">
        <v>1360</v>
      </c>
      <c r="E9868" s="28" t="s">
        <v>380</v>
      </c>
    </row>
    <row r="9869" customFormat="false" ht="15" hidden="false" customHeight="false" outlineLevel="0" collapsed="false">
      <c r="A9869" s="28" t="n">
        <v>257</v>
      </c>
      <c r="B9869" s="29" t="n">
        <v>46053</v>
      </c>
      <c r="C9869" s="28" t="n">
        <v>47365.87</v>
      </c>
      <c r="D9869" s="28" t="n">
        <v>1360</v>
      </c>
      <c r="E9869" s="28" t="s">
        <v>380</v>
      </c>
    </row>
    <row r="9870" customFormat="false" ht="15" hidden="false" customHeight="false" outlineLevel="0" collapsed="false">
      <c r="A9870" s="28" t="n">
        <v>257</v>
      </c>
      <c r="B9870" s="29" t="n">
        <v>46081</v>
      </c>
      <c r="C9870" s="28" t="n">
        <v>48636.98</v>
      </c>
      <c r="D9870" s="28" t="n">
        <v>1360</v>
      </c>
      <c r="E9870" s="28" t="s">
        <v>380</v>
      </c>
    </row>
    <row r="9871" customFormat="false" ht="15" hidden="false" customHeight="false" outlineLevel="0" collapsed="false">
      <c r="A9871" s="28" t="n">
        <v>257</v>
      </c>
      <c r="B9871" s="29" t="n">
        <v>46112</v>
      </c>
      <c r="C9871" s="28" t="n">
        <v>49878.58</v>
      </c>
      <c r="D9871" s="28" t="n">
        <v>1360</v>
      </c>
      <c r="E9871" s="28" t="s">
        <v>380</v>
      </c>
    </row>
    <row r="9872" customFormat="false" ht="15" hidden="false" customHeight="false" outlineLevel="0" collapsed="false">
      <c r="A9872" s="28" t="n">
        <v>257</v>
      </c>
      <c r="B9872" s="29" t="n">
        <v>46142</v>
      </c>
      <c r="C9872" s="28" t="n">
        <v>51159.25</v>
      </c>
      <c r="D9872" s="28" t="n">
        <v>1360</v>
      </c>
      <c r="E9872" s="28" t="s">
        <v>380</v>
      </c>
    </row>
    <row r="9873" customFormat="false" ht="15" hidden="false" customHeight="false" outlineLevel="0" collapsed="false">
      <c r="A9873" s="28" t="n">
        <v>257</v>
      </c>
      <c r="B9873" s="29" t="n">
        <v>46173</v>
      </c>
      <c r="C9873" s="28" t="n">
        <v>52310.95</v>
      </c>
      <c r="D9873" s="28" t="n">
        <v>1360</v>
      </c>
      <c r="E9873" s="28" t="s">
        <v>380</v>
      </c>
    </row>
    <row r="9874" customFormat="false" ht="15" hidden="false" customHeight="false" outlineLevel="0" collapsed="false">
      <c r="A9874" s="28" t="n">
        <v>257</v>
      </c>
      <c r="B9874" s="29" t="n">
        <v>46203</v>
      </c>
      <c r="C9874" s="28" t="n">
        <v>53605.23</v>
      </c>
      <c r="D9874" s="28" t="n">
        <v>1360</v>
      </c>
      <c r="E9874" s="28" t="s">
        <v>380</v>
      </c>
    </row>
    <row r="9875" customFormat="false" ht="15" hidden="false" customHeight="false" outlineLevel="0" collapsed="false">
      <c r="A9875" s="28" t="n">
        <v>257</v>
      </c>
      <c r="B9875" s="29" t="n">
        <v>46234</v>
      </c>
      <c r="C9875" s="28" t="n">
        <v>54694.11</v>
      </c>
      <c r="D9875" s="28" t="n">
        <v>1360</v>
      </c>
      <c r="E9875" s="28" t="s">
        <v>380</v>
      </c>
    </row>
    <row r="9876" customFormat="false" ht="15" hidden="false" customHeight="false" outlineLevel="0" collapsed="false">
      <c r="A9876" s="28" t="n">
        <v>257</v>
      </c>
      <c r="B9876" s="29" t="n">
        <v>46265</v>
      </c>
      <c r="C9876" s="28" t="n">
        <v>55698.09</v>
      </c>
      <c r="D9876" s="28" t="n">
        <v>1360</v>
      </c>
      <c r="E9876" s="28" t="s">
        <v>380</v>
      </c>
    </row>
    <row r="9877" customFormat="false" ht="15" hidden="false" customHeight="false" outlineLevel="0" collapsed="false">
      <c r="A9877" s="28" t="n">
        <v>258</v>
      </c>
      <c r="B9877" s="29" t="n">
        <v>44957</v>
      </c>
      <c r="C9877" s="28" t="n">
        <v>14434.02</v>
      </c>
      <c r="D9877" s="28" t="n">
        <v>194.19</v>
      </c>
      <c r="E9877" s="28" t="s">
        <v>379</v>
      </c>
    </row>
    <row r="9878" customFormat="false" ht="15" hidden="false" customHeight="false" outlineLevel="0" collapsed="false">
      <c r="A9878" s="28" t="n">
        <v>258</v>
      </c>
      <c r="B9878" s="29" t="n">
        <v>44985</v>
      </c>
      <c r="C9878" s="28" t="n">
        <v>16186.6</v>
      </c>
      <c r="D9878" s="28" t="n">
        <v>1890</v>
      </c>
      <c r="E9878" s="28" t="s">
        <v>380</v>
      </c>
    </row>
    <row r="9879" customFormat="false" ht="15" hidden="false" customHeight="false" outlineLevel="0" collapsed="false">
      <c r="A9879" s="28" t="n">
        <v>258</v>
      </c>
      <c r="B9879" s="29" t="n">
        <v>45016</v>
      </c>
      <c r="C9879" s="28" t="n">
        <v>18074.1</v>
      </c>
      <c r="D9879" s="28" t="n">
        <v>1890</v>
      </c>
      <c r="E9879" s="28" t="s">
        <v>380</v>
      </c>
    </row>
    <row r="9880" customFormat="false" ht="15" hidden="false" customHeight="false" outlineLevel="0" collapsed="false">
      <c r="A9880" s="28" t="n">
        <v>258</v>
      </c>
      <c r="B9880" s="29" t="n">
        <v>45046</v>
      </c>
      <c r="C9880" s="28" t="n">
        <v>19434.86</v>
      </c>
      <c r="D9880" s="28" t="n">
        <v>1890</v>
      </c>
      <c r="E9880" s="28" t="s">
        <v>380</v>
      </c>
    </row>
    <row r="9881" customFormat="false" ht="15" hidden="false" customHeight="false" outlineLevel="0" collapsed="false">
      <c r="A9881" s="28" t="n">
        <v>258</v>
      </c>
      <c r="B9881" s="29" t="n">
        <v>45077</v>
      </c>
      <c r="C9881" s="28" t="n">
        <v>21012.48</v>
      </c>
      <c r="D9881" s="28" t="n">
        <v>1890</v>
      </c>
      <c r="E9881" s="28" t="s">
        <v>380</v>
      </c>
    </row>
    <row r="9882" customFormat="false" ht="15" hidden="false" customHeight="false" outlineLevel="0" collapsed="false">
      <c r="A9882" s="28" t="n">
        <v>258</v>
      </c>
      <c r="B9882" s="29" t="n">
        <v>45107</v>
      </c>
      <c r="C9882" s="28" t="n">
        <v>22775.89</v>
      </c>
      <c r="D9882" s="28" t="n">
        <v>1890</v>
      </c>
      <c r="E9882" s="28" t="s">
        <v>380</v>
      </c>
    </row>
    <row r="9883" customFormat="false" ht="15" hidden="false" customHeight="false" outlineLevel="0" collapsed="false">
      <c r="A9883" s="28" t="n">
        <v>258</v>
      </c>
      <c r="B9883" s="29" t="n">
        <v>45138</v>
      </c>
      <c r="C9883" s="28" t="n">
        <v>22960.86</v>
      </c>
      <c r="D9883" s="28" t="n">
        <v>451.41</v>
      </c>
      <c r="E9883" s="28" t="s">
        <v>381</v>
      </c>
    </row>
    <row r="9884" customFormat="false" ht="15" hidden="false" customHeight="false" outlineLevel="0" collapsed="false">
      <c r="A9884" s="28" t="n">
        <v>258</v>
      </c>
      <c r="B9884" s="29" t="n">
        <v>45169</v>
      </c>
      <c r="C9884" s="28" t="n">
        <v>24657.44</v>
      </c>
      <c r="D9884" s="28" t="n">
        <v>1890</v>
      </c>
      <c r="E9884" s="28" t="s">
        <v>380</v>
      </c>
    </row>
    <row r="9885" customFormat="false" ht="15" hidden="false" customHeight="false" outlineLevel="0" collapsed="false">
      <c r="A9885" s="28" t="n">
        <v>258</v>
      </c>
      <c r="B9885" s="29" t="n">
        <v>45199</v>
      </c>
      <c r="C9885" s="28" t="n">
        <v>25162.64</v>
      </c>
      <c r="D9885" s="28" t="n">
        <v>761.66</v>
      </c>
      <c r="E9885" s="28" t="s">
        <v>381</v>
      </c>
    </row>
    <row r="9886" customFormat="false" ht="15" hidden="false" customHeight="false" outlineLevel="0" collapsed="false">
      <c r="A9886" s="28" t="n">
        <v>258</v>
      </c>
      <c r="B9886" s="29" t="n">
        <v>45230</v>
      </c>
      <c r="C9886" s="28" t="n">
        <v>26975.19</v>
      </c>
      <c r="D9886" s="28" t="n">
        <v>1890</v>
      </c>
      <c r="E9886" s="28" t="s">
        <v>380</v>
      </c>
    </row>
    <row r="9887" customFormat="false" ht="15" hidden="false" customHeight="false" outlineLevel="0" collapsed="false">
      <c r="A9887" s="28" t="n">
        <v>258</v>
      </c>
      <c r="B9887" s="29" t="n">
        <v>45260</v>
      </c>
      <c r="C9887" s="28" t="n">
        <v>28369.71</v>
      </c>
      <c r="D9887" s="28" t="n">
        <v>1890</v>
      </c>
      <c r="E9887" s="28" t="s">
        <v>380</v>
      </c>
    </row>
    <row r="9888" customFormat="false" ht="15" hidden="false" customHeight="false" outlineLevel="0" collapsed="false">
      <c r="A9888" s="28" t="n">
        <v>258</v>
      </c>
      <c r="B9888" s="29" t="n">
        <v>45291</v>
      </c>
      <c r="C9888" s="28" t="n">
        <v>29946.35</v>
      </c>
      <c r="D9888" s="28" t="n">
        <v>1890</v>
      </c>
      <c r="E9888" s="28" t="s">
        <v>380</v>
      </c>
    </row>
    <row r="9889" customFormat="false" ht="15" hidden="false" customHeight="false" outlineLevel="0" collapsed="false">
      <c r="A9889" s="28" t="n">
        <v>258</v>
      </c>
      <c r="B9889" s="29" t="n">
        <v>45322</v>
      </c>
      <c r="C9889" s="28" t="n">
        <v>31817.43</v>
      </c>
      <c r="D9889" s="28" t="n">
        <v>1890</v>
      </c>
      <c r="E9889" s="28" t="s">
        <v>380</v>
      </c>
    </row>
    <row r="9890" customFormat="false" ht="15" hidden="false" customHeight="false" outlineLevel="0" collapsed="false">
      <c r="A9890" s="28" t="n">
        <v>258</v>
      </c>
      <c r="B9890" s="29" t="n">
        <v>45351</v>
      </c>
      <c r="C9890" s="28" t="n">
        <v>33184.73</v>
      </c>
      <c r="D9890" s="28" t="n">
        <v>1890</v>
      </c>
      <c r="E9890" s="28" t="s">
        <v>380</v>
      </c>
    </row>
    <row r="9891" customFormat="false" ht="15" hidden="false" customHeight="false" outlineLevel="0" collapsed="false">
      <c r="A9891" s="28" t="n">
        <v>258</v>
      </c>
      <c r="B9891" s="29" t="n">
        <v>45382</v>
      </c>
      <c r="C9891" s="28" t="n">
        <v>34517.62</v>
      </c>
      <c r="D9891" s="28" t="n">
        <v>1890</v>
      </c>
      <c r="E9891" s="28" t="s">
        <v>380</v>
      </c>
    </row>
    <row r="9892" customFormat="false" ht="15" hidden="false" customHeight="false" outlineLevel="0" collapsed="false">
      <c r="A9892" s="28" t="n">
        <v>258</v>
      </c>
      <c r="B9892" s="29" t="n">
        <v>45412</v>
      </c>
      <c r="C9892" s="28" t="n">
        <v>35951.85</v>
      </c>
      <c r="D9892" s="28" t="n">
        <v>1890</v>
      </c>
      <c r="E9892" s="28" t="s">
        <v>380</v>
      </c>
    </row>
    <row r="9893" customFormat="false" ht="15" hidden="false" customHeight="false" outlineLevel="0" collapsed="false">
      <c r="A9893" s="28" t="n">
        <v>258</v>
      </c>
      <c r="B9893" s="29" t="n">
        <v>45443</v>
      </c>
      <c r="C9893" s="28" t="n">
        <v>37639.14</v>
      </c>
      <c r="D9893" s="28" t="n">
        <v>1890</v>
      </c>
      <c r="E9893" s="28" t="s">
        <v>380</v>
      </c>
    </row>
    <row r="9894" customFormat="false" ht="15" hidden="false" customHeight="false" outlineLevel="0" collapsed="false">
      <c r="A9894" s="28" t="n">
        <v>258</v>
      </c>
      <c r="B9894" s="29" t="n">
        <v>45473</v>
      </c>
      <c r="C9894" s="28" t="n">
        <v>39014.22</v>
      </c>
      <c r="D9894" s="28" t="n">
        <v>1890</v>
      </c>
      <c r="E9894" s="28" t="s">
        <v>380</v>
      </c>
    </row>
    <row r="9895" customFormat="false" ht="15" hidden="false" customHeight="false" outlineLevel="0" collapsed="false">
      <c r="A9895" s="28" t="n">
        <v>258</v>
      </c>
      <c r="B9895" s="29" t="n">
        <v>45504</v>
      </c>
      <c r="C9895" s="28" t="n">
        <v>40430.23</v>
      </c>
      <c r="D9895" s="28" t="n">
        <v>1890</v>
      </c>
      <c r="E9895" s="28" t="s">
        <v>380</v>
      </c>
    </row>
    <row r="9896" customFormat="false" ht="15" hidden="false" customHeight="false" outlineLevel="0" collapsed="false">
      <c r="A9896" s="28" t="n">
        <v>258</v>
      </c>
      <c r="B9896" s="29" t="n">
        <v>45535</v>
      </c>
      <c r="C9896" s="28" t="n">
        <v>42312.88</v>
      </c>
      <c r="D9896" s="28" t="n">
        <v>1890</v>
      </c>
      <c r="E9896" s="28" t="s">
        <v>380</v>
      </c>
    </row>
    <row r="9897" customFormat="false" ht="15" hidden="false" customHeight="false" outlineLevel="0" collapsed="false">
      <c r="A9897" s="28" t="n">
        <v>258</v>
      </c>
      <c r="B9897" s="29" t="n">
        <v>45565</v>
      </c>
      <c r="C9897" s="28" t="n">
        <v>43902.45</v>
      </c>
      <c r="D9897" s="28" t="n">
        <v>1890</v>
      </c>
      <c r="E9897" s="28" t="s">
        <v>380</v>
      </c>
    </row>
    <row r="9898" customFormat="false" ht="15" hidden="false" customHeight="false" outlineLevel="0" collapsed="false">
      <c r="A9898" s="28" t="n">
        <v>258</v>
      </c>
      <c r="B9898" s="29" t="n">
        <v>45596</v>
      </c>
      <c r="C9898" s="28" t="n">
        <v>45298.07</v>
      </c>
      <c r="D9898" s="28" t="n">
        <v>1890</v>
      </c>
      <c r="E9898" s="28" t="s">
        <v>380</v>
      </c>
    </row>
    <row r="9899" customFormat="false" ht="15" hidden="false" customHeight="false" outlineLevel="0" collapsed="false">
      <c r="A9899" s="28" t="n">
        <v>258</v>
      </c>
      <c r="B9899" s="29" t="n">
        <v>45626</v>
      </c>
      <c r="C9899" s="28" t="n">
        <v>46757.36</v>
      </c>
      <c r="D9899" s="28" t="n">
        <v>1890</v>
      </c>
      <c r="E9899" s="28" t="s">
        <v>380</v>
      </c>
    </row>
    <row r="9900" customFormat="false" ht="15" hidden="false" customHeight="false" outlineLevel="0" collapsed="false">
      <c r="A9900" s="28" t="n">
        <v>258</v>
      </c>
      <c r="B9900" s="29" t="n">
        <v>45657</v>
      </c>
      <c r="C9900" s="28" t="n">
        <v>48120.72</v>
      </c>
      <c r="D9900" s="28" t="n">
        <v>1890</v>
      </c>
      <c r="E9900" s="28" t="s">
        <v>380</v>
      </c>
    </row>
    <row r="9901" customFormat="false" ht="15" hidden="false" customHeight="false" outlineLevel="0" collapsed="false">
      <c r="A9901" s="28" t="n">
        <v>258</v>
      </c>
      <c r="B9901" s="29" t="n">
        <v>45688</v>
      </c>
      <c r="C9901" s="28" t="n">
        <v>49817.03</v>
      </c>
      <c r="D9901" s="28" t="n">
        <v>1890</v>
      </c>
      <c r="E9901" s="28" t="s">
        <v>380</v>
      </c>
    </row>
    <row r="9902" customFormat="false" ht="15" hidden="false" customHeight="false" outlineLevel="0" collapsed="false">
      <c r="A9902" s="28" t="n">
        <v>258</v>
      </c>
      <c r="B9902" s="29" t="n">
        <v>45716</v>
      </c>
      <c r="C9902" s="28" t="n">
        <v>49732.06</v>
      </c>
      <c r="D9902" s="28" t="n">
        <v>438.62</v>
      </c>
      <c r="E9902" s="28" t="s">
        <v>381</v>
      </c>
    </row>
    <row r="9903" customFormat="false" ht="15" hidden="false" customHeight="false" outlineLevel="0" collapsed="false">
      <c r="A9903" s="28" t="n">
        <v>258</v>
      </c>
      <c r="B9903" s="29" t="n">
        <v>45747</v>
      </c>
      <c r="C9903" s="28" t="n">
        <v>51144.91</v>
      </c>
      <c r="D9903" s="28" t="n">
        <v>1890</v>
      </c>
      <c r="E9903" s="28" t="s">
        <v>380</v>
      </c>
    </row>
    <row r="9904" customFormat="false" ht="15" hidden="false" customHeight="false" outlineLevel="0" collapsed="false">
      <c r="A9904" s="28" t="n">
        <v>258</v>
      </c>
      <c r="B9904" s="29" t="n">
        <v>45777</v>
      </c>
      <c r="C9904" s="28" t="n">
        <v>52888.19</v>
      </c>
      <c r="D9904" s="28" t="n">
        <v>1890</v>
      </c>
      <c r="E9904" s="28" t="s">
        <v>380</v>
      </c>
    </row>
    <row r="9905" customFormat="false" ht="15" hidden="false" customHeight="false" outlineLevel="0" collapsed="false">
      <c r="A9905" s="28" t="n">
        <v>258</v>
      </c>
      <c r="B9905" s="29" t="n">
        <v>45808</v>
      </c>
      <c r="C9905" s="28" t="n">
        <v>54384.47</v>
      </c>
      <c r="D9905" s="28" t="n">
        <v>1890</v>
      </c>
      <c r="E9905" s="28" t="s">
        <v>380</v>
      </c>
    </row>
    <row r="9906" customFormat="false" ht="15" hidden="false" customHeight="false" outlineLevel="0" collapsed="false">
      <c r="A9906" s="28" t="n">
        <v>258</v>
      </c>
      <c r="B9906" s="29" t="n">
        <v>45838</v>
      </c>
      <c r="C9906" s="28" t="n">
        <v>56144.7</v>
      </c>
      <c r="D9906" s="28" t="n">
        <v>1890</v>
      </c>
      <c r="E9906" s="28" t="s">
        <v>380</v>
      </c>
    </row>
    <row r="9907" customFormat="false" ht="15" hidden="false" customHeight="false" outlineLevel="0" collapsed="false">
      <c r="A9907" s="28" t="n">
        <v>258</v>
      </c>
      <c r="B9907" s="29" t="n">
        <v>45869</v>
      </c>
      <c r="C9907" s="28" t="n">
        <v>57933.95</v>
      </c>
      <c r="D9907" s="28" t="n">
        <v>1890</v>
      </c>
      <c r="E9907" s="28" t="s">
        <v>380</v>
      </c>
    </row>
    <row r="9908" customFormat="false" ht="15" hidden="false" customHeight="false" outlineLevel="0" collapsed="false">
      <c r="A9908" s="28" t="n">
        <v>258</v>
      </c>
      <c r="B9908" s="29" t="n">
        <v>45900</v>
      </c>
      <c r="C9908" s="28" t="n">
        <v>59653.6</v>
      </c>
      <c r="D9908" s="28" t="n">
        <v>1890</v>
      </c>
      <c r="E9908" s="28" t="s">
        <v>380</v>
      </c>
    </row>
    <row r="9909" customFormat="false" ht="15" hidden="false" customHeight="false" outlineLevel="0" collapsed="false">
      <c r="A9909" s="28" t="n">
        <v>258</v>
      </c>
      <c r="B9909" s="29" t="n">
        <v>45930</v>
      </c>
      <c r="C9909" s="28" t="n">
        <v>61159.22</v>
      </c>
      <c r="D9909" s="28" t="n">
        <v>1890</v>
      </c>
      <c r="E9909" s="28" t="s">
        <v>380</v>
      </c>
    </row>
    <row r="9910" customFormat="false" ht="15" hidden="false" customHeight="false" outlineLevel="0" collapsed="false">
      <c r="A9910" s="28" t="n">
        <v>258</v>
      </c>
      <c r="B9910" s="29" t="n">
        <v>45961</v>
      </c>
      <c r="C9910" s="28" t="n">
        <v>61944.02</v>
      </c>
      <c r="D9910" s="28" t="n">
        <v>867.71</v>
      </c>
      <c r="E9910" s="28" t="s">
        <v>381</v>
      </c>
    </row>
    <row r="9911" customFormat="false" ht="15" hidden="false" customHeight="false" outlineLevel="0" collapsed="false">
      <c r="A9911" s="28" t="n">
        <v>258</v>
      </c>
      <c r="B9911" s="29" t="n">
        <v>45991</v>
      </c>
      <c r="C9911" s="28" t="n">
        <v>62216.12</v>
      </c>
      <c r="D9911" s="28" t="n">
        <v>509.82</v>
      </c>
      <c r="E9911" s="28" t="s">
        <v>381</v>
      </c>
    </row>
    <row r="9912" customFormat="false" ht="15" hidden="false" customHeight="false" outlineLevel="0" collapsed="false">
      <c r="A9912" s="28" t="n">
        <v>258</v>
      </c>
      <c r="B9912" s="29" t="n">
        <v>46022</v>
      </c>
      <c r="C9912" s="28" t="n">
        <v>62616.1</v>
      </c>
      <c r="D9912" s="28" t="n">
        <v>948.35</v>
      </c>
      <c r="E9912" s="28" t="s">
        <v>381</v>
      </c>
    </row>
    <row r="9913" customFormat="false" ht="15" hidden="false" customHeight="false" outlineLevel="0" collapsed="false">
      <c r="A9913" s="28" t="n">
        <v>258</v>
      </c>
      <c r="B9913" s="29" t="n">
        <v>46053</v>
      </c>
      <c r="C9913" s="28" t="n">
        <v>64043.22</v>
      </c>
      <c r="D9913" s="28" t="n">
        <v>1890</v>
      </c>
      <c r="E9913" s="28" t="s">
        <v>380</v>
      </c>
    </row>
    <row r="9914" customFormat="false" ht="15" hidden="false" customHeight="false" outlineLevel="0" collapsed="false">
      <c r="A9914" s="28" t="n">
        <v>258</v>
      </c>
      <c r="B9914" s="29" t="n">
        <v>46081</v>
      </c>
      <c r="C9914" s="28" t="n">
        <v>65874.12</v>
      </c>
      <c r="D9914" s="28" t="n">
        <v>1890</v>
      </c>
      <c r="E9914" s="28" t="s">
        <v>380</v>
      </c>
    </row>
    <row r="9915" customFormat="false" ht="15" hidden="false" customHeight="false" outlineLevel="0" collapsed="false">
      <c r="A9915" s="28" t="n">
        <v>258</v>
      </c>
      <c r="B9915" s="29" t="n">
        <v>46112</v>
      </c>
      <c r="C9915" s="28" t="n">
        <v>66847.59</v>
      </c>
      <c r="D9915" s="28" t="n">
        <v>1151.89</v>
      </c>
      <c r="E9915" s="28" t="s">
        <v>381</v>
      </c>
    </row>
    <row r="9916" customFormat="false" ht="15" hidden="false" customHeight="false" outlineLevel="0" collapsed="false">
      <c r="A9916" s="28" t="n">
        <v>258</v>
      </c>
      <c r="B9916" s="29" t="n">
        <v>46142</v>
      </c>
      <c r="C9916" s="28" t="n">
        <v>68231.17</v>
      </c>
      <c r="D9916" s="28" t="n">
        <v>1890</v>
      </c>
      <c r="E9916" s="28" t="s">
        <v>380</v>
      </c>
    </row>
    <row r="9917" customFormat="false" ht="15" hidden="false" customHeight="false" outlineLevel="0" collapsed="false">
      <c r="A9917" s="28" t="n">
        <v>258</v>
      </c>
      <c r="B9917" s="29" t="n">
        <v>46173</v>
      </c>
      <c r="C9917" s="28" t="n">
        <v>69813.04</v>
      </c>
      <c r="D9917" s="28" t="n">
        <v>1890</v>
      </c>
      <c r="E9917" s="28" t="s">
        <v>380</v>
      </c>
    </row>
    <row r="9918" customFormat="false" ht="15" hidden="false" customHeight="false" outlineLevel="0" collapsed="false">
      <c r="A9918" s="28" t="n">
        <v>258</v>
      </c>
      <c r="B9918" s="29" t="n">
        <v>46203</v>
      </c>
      <c r="C9918" s="28" t="n">
        <v>71521.73</v>
      </c>
      <c r="D9918" s="28" t="n">
        <v>1890</v>
      </c>
      <c r="E9918" s="28" t="s">
        <v>380</v>
      </c>
    </row>
    <row r="9919" customFormat="false" ht="15" hidden="false" customHeight="false" outlineLevel="0" collapsed="false">
      <c r="A9919" s="28" t="n">
        <v>258</v>
      </c>
      <c r="B9919" s="29" t="n">
        <v>46234</v>
      </c>
      <c r="C9919" s="28" t="n">
        <v>72994.4</v>
      </c>
      <c r="D9919" s="28" t="n">
        <v>1890</v>
      </c>
      <c r="E9919" s="28" t="s">
        <v>380</v>
      </c>
    </row>
    <row r="9920" customFormat="false" ht="15" hidden="false" customHeight="false" outlineLevel="0" collapsed="false">
      <c r="A9920" s="28" t="n">
        <v>258</v>
      </c>
      <c r="B9920" s="29" t="n">
        <v>46265</v>
      </c>
      <c r="C9920" s="28" t="n">
        <v>74863.38</v>
      </c>
      <c r="D9920" s="28" t="n">
        <v>1890</v>
      </c>
      <c r="E9920" s="28" t="s">
        <v>380</v>
      </c>
    </row>
    <row r="9921" customFormat="false" ht="15" hidden="false" customHeight="false" outlineLevel="0" collapsed="false">
      <c r="A9921" s="28" t="n">
        <v>259</v>
      </c>
      <c r="B9921" s="29" t="n">
        <v>44957</v>
      </c>
      <c r="C9921" s="28" t="n">
        <v>7934.1</v>
      </c>
      <c r="D9921" s="28" t="n">
        <v>1480</v>
      </c>
      <c r="E9921" s="28" t="s">
        <v>380</v>
      </c>
    </row>
    <row r="9922" customFormat="false" ht="15" hidden="false" customHeight="false" outlineLevel="0" collapsed="false">
      <c r="A9922" s="28" t="n">
        <v>259</v>
      </c>
      <c r="B9922" s="29" t="n">
        <v>44985</v>
      </c>
      <c r="C9922" s="28" t="n">
        <v>8192.9</v>
      </c>
      <c r="D9922" s="28" t="n">
        <v>689.72</v>
      </c>
      <c r="E9922" s="28" t="s">
        <v>381</v>
      </c>
    </row>
    <row r="9923" customFormat="false" ht="15" hidden="false" customHeight="false" outlineLevel="0" collapsed="false">
      <c r="A9923" s="28" t="n">
        <v>259</v>
      </c>
      <c r="B9923" s="29" t="n">
        <v>45016</v>
      </c>
      <c r="C9923" s="28" t="n">
        <v>9449.12</v>
      </c>
      <c r="D9923" s="28" t="n">
        <v>1480</v>
      </c>
      <c r="E9923" s="28" t="s">
        <v>380</v>
      </c>
    </row>
    <row r="9924" customFormat="false" ht="15" hidden="false" customHeight="false" outlineLevel="0" collapsed="false">
      <c r="A9924" s="28" t="n">
        <v>259</v>
      </c>
      <c r="B9924" s="29" t="n">
        <v>45046</v>
      </c>
      <c r="C9924" s="28" t="n">
        <v>10899.06</v>
      </c>
      <c r="D9924" s="28" t="n">
        <v>1480</v>
      </c>
      <c r="E9924" s="28" t="s">
        <v>380</v>
      </c>
    </row>
    <row r="9925" customFormat="false" ht="15" hidden="false" customHeight="false" outlineLevel="0" collapsed="false">
      <c r="A9925" s="28" t="n">
        <v>259</v>
      </c>
      <c r="B9925" s="29" t="n">
        <v>45077</v>
      </c>
      <c r="C9925" s="28" t="n">
        <v>12263.99</v>
      </c>
      <c r="D9925" s="28" t="n">
        <v>1480</v>
      </c>
      <c r="E9925" s="28" t="s">
        <v>380</v>
      </c>
    </row>
    <row r="9926" customFormat="false" ht="15" hidden="false" customHeight="false" outlineLevel="0" collapsed="false">
      <c r="A9926" s="28" t="n">
        <v>259</v>
      </c>
      <c r="B9926" s="29" t="n">
        <v>45107</v>
      </c>
      <c r="C9926" s="28" t="n">
        <v>13717.11</v>
      </c>
      <c r="D9926" s="28" t="n">
        <v>1480</v>
      </c>
      <c r="E9926" s="28" t="s">
        <v>380</v>
      </c>
    </row>
    <row r="9927" customFormat="false" ht="15" hidden="false" customHeight="false" outlineLevel="0" collapsed="false">
      <c r="A9927" s="28" t="n">
        <v>259</v>
      </c>
      <c r="B9927" s="29" t="n">
        <v>45138</v>
      </c>
      <c r="C9927" s="28" t="n">
        <v>15055.01</v>
      </c>
      <c r="D9927" s="28" t="n">
        <v>1480</v>
      </c>
      <c r="E9927" s="28" t="s">
        <v>380</v>
      </c>
    </row>
    <row r="9928" customFormat="false" ht="15" hidden="false" customHeight="false" outlineLevel="0" collapsed="false">
      <c r="A9928" s="28" t="n">
        <v>259</v>
      </c>
      <c r="B9928" s="29" t="n">
        <v>45169</v>
      </c>
      <c r="C9928" s="28" t="n">
        <v>15032.09</v>
      </c>
      <c r="D9928" s="28" t="n">
        <v>0</v>
      </c>
      <c r="E9928" s="28" t="s">
        <v>379</v>
      </c>
    </row>
    <row r="9929" customFormat="false" ht="15" hidden="false" customHeight="false" outlineLevel="0" collapsed="false">
      <c r="A9929" s="28" t="n">
        <v>259</v>
      </c>
      <c r="B9929" s="29" t="n">
        <v>45199</v>
      </c>
      <c r="C9929" s="28" t="n">
        <v>15218.47</v>
      </c>
      <c r="D9929" s="28" t="n">
        <v>612.89</v>
      </c>
      <c r="E9929" s="28" t="s">
        <v>379</v>
      </c>
    </row>
    <row r="9930" customFormat="false" ht="15" hidden="false" customHeight="false" outlineLevel="0" collapsed="false">
      <c r="A9930" s="28" t="n">
        <v>259</v>
      </c>
      <c r="B9930" s="29" t="n">
        <v>45230</v>
      </c>
      <c r="C9930" s="28" t="n">
        <v>16608.45</v>
      </c>
      <c r="D9930" s="28" t="n">
        <v>1480</v>
      </c>
      <c r="E9930" s="28" t="s">
        <v>380</v>
      </c>
    </row>
    <row r="9931" customFormat="false" ht="15" hidden="false" customHeight="false" outlineLevel="0" collapsed="false">
      <c r="A9931" s="28" t="n">
        <v>259</v>
      </c>
      <c r="B9931" s="29" t="n">
        <v>45260</v>
      </c>
      <c r="C9931" s="28" t="n">
        <v>17996.73</v>
      </c>
      <c r="D9931" s="28" t="n">
        <v>1480</v>
      </c>
      <c r="E9931" s="28" t="s">
        <v>380</v>
      </c>
    </row>
    <row r="9932" customFormat="false" ht="15" hidden="false" customHeight="false" outlineLevel="0" collapsed="false">
      <c r="A9932" s="28" t="n">
        <v>259</v>
      </c>
      <c r="B9932" s="29" t="n">
        <v>45291</v>
      </c>
      <c r="C9932" s="28" t="n">
        <v>19409.81</v>
      </c>
      <c r="D9932" s="28" t="n">
        <v>1480</v>
      </c>
      <c r="E9932" s="28" t="s">
        <v>380</v>
      </c>
    </row>
    <row r="9933" customFormat="false" ht="15" hidden="false" customHeight="false" outlineLevel="0" collapsed="false">
      <c r="A9933" s="28" t="n">
        <v>259</v>
      </c>
      <c r="B9933" s="29" t="n">
        <v>45322</v>
      </c>
      <c r="C9933" s="28" t="n">
        <v>20458.43</v>
      </c>
      <c r="D9933" s="28" t="n">
        <v>1480</v>
      </c>
      <c r="E9933" s="28" t="s">
        <v>380</v>
      </c>
    </row>
    <row r="9934" customFormat="false" ht="15" hidden="false" customHeight="false" outlineLevel="0" collapsed="false">
      <c r="A9934" s="28" t="n">
        <v>259</v>
      </c>
      <c r="B9934" s="29" t="n">
        <v>45351</v>
      </c>
      <c r="C9934" s="28" t="n">
        <v>21814.6</v>
      </c>
      <c r="D9934" s="28" t="n">
        <v>1480</v>
      </c>
      <c r="E9934" s="28" t="s">
        <v>380</v>
      </c>
    </row>
    <row r="9935" customFormat="false" ht="15" hidden="false" customHeight="false" outlineLevel="0" collapsed="false">
      <c r="A9935" s="28" t="n">
        <v>259</v>
      </c>
      <c r="B9935" s="29" t="n">
        <v>45382</v>
      </c>
      <c r="C9935" s="28" t="n">
        <v>23270.8</v>
      </c>
      <c r="D9935" s="28" t="n">
        <v>1480</v>
      </c>
      <c r="E9935" s="28" t="s">
        <v>380</v>
      </c>
    </row>
    <row r="9936" customFormat="false" ht="15" hidden="false" customHeight="false" outlineLevel="0" collapsed="false">
      <c r="A9936" s="28" t="n">
        <v>259</v>
      </c>
      <c r="B9936" s="29" t="n">
        <v>45412</v>
      </c>
      <c r="C9936" s="28" t="n">
        <v>24367.37</v>
      </c>
      <c r="D9936" s="28" t="n">
        <v>1480</v>
      </c>
      <c r="E9936" s="28" t="s">
        <v>380</v>
      </c>
    </row>
    <row r="9937" customFormat="false" ht="15" hidden="false" customHeight="false" outlineLevel="0" collapsed="false">
      <c r="A9937" s="28" t="n">
        <v>259</v>
      </c>
      <c r="B9937" s="29" t="n">
        <v>45443</v>
      </c>
      <c r="C9937" s="28" t="n">
        <v>24819.16</v>
      </c>
      <c r="D9937" s="28" t="n">
        <v>830.63</v>
      </c>
      <c r="E9937" s="28" t="s">
        <v>381</v>
      </c>
    </row>
    <row r="9938" customFormat="false" ht="15" hidden="false" customHeight="false" outlineLevel="0" collapsed="false">
      <c r="A9938" s="28" t="n">
        <v>259</v>
      </c>
      <c r="B9938" s="29" t="n">
        <v>45473</v>
      </c>
      <c r="C9938" s="28" t="n">
        <v>25408.58</v>
      </c>
      <c r="D9938" s="28" t="n">
        <v>768.1</v>
      </c>
      <c r="E9938" s="28" t="s">
        <v>381</v>
      </c>
    </row>
    <row r="9939" customFormat="false" ht="15" hidden="false" customHeight="false" outlineLevel="0" collapsed="false">
      <c r="A9939" s="28" t="n">
        <v>259</v>
      </c>
      <c r="B9939" s="29" t="n">
        <v>45504</v>
      </c>
      <c r="C9939" s="28" t="n">
        <v>26885.23</v>
      </c>
      <c r="D9939" s="28" t="n">
        <v>1480</v>
      </c>
      <c r="E9939" s="28" t="s">
        <v>380</v>
      </c>
    </row>
    <row r="9940" customFormat="false" ht="15" hidden="false" customHeight="false" outlineLevel="0" collapsed="false">
      <c r="A9940" s="28" t="n">
        <v>259</v>
      </c>
      <c r="B9940" s="29" t="n">
        <v>45535</v>
      </c>
      <c r="C9940" s="28" t="n">
        <v>28008.21</v>
      </c>
      <c r="D9940" s="28" t="n">
        <v>1480</v>
      </c>
      <c r="E9940" s="28" t="s">
        <v>380</v>
      </c>
    </row>
    <row r="9941" customFormat="false" ht="15" hidden="false" customHeight="false" outlineLevel="0" collapsed="false">
      <c r="A9941" s="28" t="n">
        <v>259</v>
      </c>
      <c r="B9941" s="29" t="n">
        <v>45565</v>
      </c>
      <c r="C9941" s="28" t="n">
        <v>27566.27</v>
      </c>
      <c r="D9941" s="28" t="n">
        <v>0</v>
      </c>
      <c r="E9941" s="28" t="s">
        <v>379</v>
      </c>
    </row>
    <row r="9942" customFormat="false" ht="15" hidden="false" customHeight="false" outlineLevel="0" collapsed="false">
      <c r="A9942" s="28" t="n">
        <v>259</v>
      </c>
      <c r="B9942" s="29" t="n">
        <v>45596</v>
      </c>
      <c r="C9942" s="28" t="n">
        <v>28643.12</v>
      </c>
      <c r="D9942" s="28" t="n">
        <v>1480</v>
      </c>
      <c r="E9942" s="28" t="s">
        <v>380</v>
      </c>
    </row>
    <row r="9943" customFormat="false" ht="15" hidden="false" customHeight="false" outlineLevel="0" collapsed="false">
      <c r="A9943" s="28" t="n">
        <v>259</v>
      </c>
      <c r="B9943" s="29" t="n">
        <v>45626</v>
      </c>
      <c r="C9943" s="28" t="n">
        <v>29955.49</v>
      </c>
      <c r="D9943" s="28" t="n">
        <v>1480</v>
      </c>
      <c r="E9943" s="28" t="s">
        <v>380</v>
      </c>
    </row>
    <row r="9944" customFormat="false" ht="15" hidden="false" customHeight="false" outlineLevel="0" collapsed="false">
      <c r="A9944" s="28" t="n">
        <v>259</v>
      </c>
      <c r="B9944" s="29" t="n">
        <v>45657</v>
      </c>
      <c r="C9944" s="28" t="n">
        <v>31103.63</v>
      </c>
      <c r="D9944" s="28" t="n">
        <v>1480</v>
      </c>
      <c r="E9944" s="28" t="s">
        <v>380</v>
      </c>
    </row>
    <row r="9945" customFormat="false" ht="15" hidden="false" customHeight="false" outlineLevel="0" collapsed="false">
      <c r="A9945" s="28" t="n">
        <v>259</v>
      </c>
      <c r="B9945" s="29" t="n">
        <v>45688</v>
      </c>
      <c r="C9945" s="28" t="n">
        <v>32512.28</v>
      </c>
      <c r="D9945" s="28" t="n">
        <v>1480</v>
      </c>
      <c r="E9945" s="28" t="s">
        <v>380</v>
      </c>
    </row>
    <row r="9946" customFormat="false" ht="15" hidden="false" customHeight="false" outlineLevel="0" collapsed="false">
      <c r="A9946" s="28" t="n">
        <v>259</v>
      </c>
      <c r="B9946" s="29" t="n">
        <v>45716</v>
      </c>
      <c r="C9946" s="28" t="n">
        <v>32906.02</v>
      </c>
      <c r="D9946" s="28" t="n">
        <v>674.32</v>
      </c>
      <c r="E9946" s="28" t="s">
        <v>381</v>
      </c>
    </row>
    <row r="9947" customFormat="false" ht="15" hidden="false" customHeight="false" outlineLevel="0" collapsed="false">
      <c r="A9947" s="28" t="n">
        <v>259</v>
      </c>
      <c r="B9947" s="29" t="n">
        <v>45747</v>
      </c>
      <c r="C9947" s="28" t="n">
        <v>34180.58</v>
      </c>
      <c r="D9947" s="28" t="n">
        <v>1480</v>
      </c>
      <c r="E9947" s="28" t="s">
        <v>380</v>
      </c>
    </row>
    <row r="9948" customFormat="false" ht="15" hidden="false" customHeight="false" outlineLevel="0" collapsed="false">
      <c r="A9948" s="28" t="n">
        <v>259</v>
      </c>
      <c r="B9948" s="29" t="n">
        <v>45777</v>
      </c>
      <c r="C9948" s="28" t="n">
        <v>35446.84</v>
      </c>
      <c r="D9948" s="28" t="n">
        <v>1480</v>
      </c>
      <c r="E9948" s="28" t="s">
        <v>380</v>
      </c>
    </row>
    <row r="9949" customFormat="false" ht="15" hidden="false" customHeight="false" outlineLevel="0" collapsed="false">
      <c r="A9949" s="28" t="n">
        <v>259</v>
      </c>
      <c r="B9949" s="29" t="n">
        <v>45808</v>
      </c>
      <c r="C9949" s="28" t="n">
        <v>36846.98</v>
      </c>
      <c r="D9949" s="28" t="n">
        <v>1480</v>
      </c>
      <c r="E9949" s="28" t="s">
        <v>380</v>
      </c>
    </row>
    <row r="9950" customFormat="false" ht="15" hidden="false" customHeight="false" outlineLevel="0" collapsed="false">
      <c r="A9950" s="28" t="n">
        <v>259</v>
      </c>
      <c r="B9950" s="29" t="n">
        <v>45838</v>
      </c>
      <c r="C9950" s="28" t="n">
        <v>37094.11</v>
      </c>
      <c r="D9950" s="28" t="n">
        <v>455.54</v>
      </c>
      <c r="E9950" s="28" t="s">
        <v>381</v>
      </c>
    </row>
    <row r="9951" customFormat="false" ht="15" hidden="false" customHeight="false" outlineLevel="0" collapsed="false">
      <c r="A9951" s="28" t="n">
        <v>259</v>
      </c>
      <c r="B9951" s="29" t="n">
        <v>45869</v>
      </c>
      <c r="C9951" s="28" t="n">
        <v>38327.02</v>
      </c>
      <c r="D9951" s="28" t="n">
        <v>1480</v>
      </c>
      <c r="E9951" s="28" t="s">
        <v>380</v>
      </c>
    </row>
    <row r="9952" customFormat="false" ht="15" hidden="false" customHeight="false" outlineLevel="0" collapsed="false">
      <c r="A9952" s="28" t="n">
        <v>259</v>
      </c>
      <c r="B9952" s="29" t="n">
        <v>45900</v>
      </c>
      <c r="C9952" s="28" t="n">
        <v>39683.1</v>
      </c>
      <c r="D9952" s="28" t="n">
        <v>1480</v>
      </c>
      <c r="E9952" s="28" t="s">
        <v>380</v>
      </c>
    </row>
    <row r="9953" customFormat="false" ht="15" hidden="false" customHeight="false" outlineLevel="0" collapsed="false">
      <c r="A9953" s="28" t="n">
        <v>259</v>
      </c>
      <c r="B9953" s="29" t="n">
        <v>45930</v>
      </c>
      <c r="C9953" s="28" t="n">
        <v>40966.01</v>
      </c>
      <c r="D9953" s="28" t="n">
        <v>1480</v>
      </c>
      <c r="E9953" s="28" t="s">
        <v>380</v>
      </c>
    </row>
    <row r="9954" customFormat="false" ht="15" hidden="false" customHeight="false" outlineLevel="0" collapsed="false">
      <c r="A9954" s="28" t="n">
        <v>259</v>
      </c>
      <c r="B9954" s="29" t="n">
        <v>45961</v>
      </c>
      <c r="C9954" s="28" t="n">
        <v>41165.41</v>
      </c>
      <c r="D9954" s="28" t="n">
        <v>433.21</v>
      </c>
      <c r="E9954" s="28" t="s">
        <v>381</v>
      </c>
    </row>
    <row r="9955" customFormat="false" ht="15" hidden="false" customHeight="false" outlineLevel="0" collapsed="false">
      <c r="A9955" s="28" t="n">
        <v>259</v>
      </c>
      <c r="B9955" s="29" t="n">
        <v>45991</v>
      </c>
      <c r="C9955" s="28" t="n">
        <v>42260.1</v>
      </c>
      <c r="D9955" s="28" t="n">
        <v>1480</v>
      </c>
      <c r="E9955" s="28" t="s">
        <v>380</v>
      </c>
    </row>
    <row r="9956" customFormat="false" ht="15" hidden="false" customHeight="false" outlineLevel="0" collapsed="false">
      <c r="A9956" s="28" t="n">
        <v>259</v>
      </c>
      <c r="B9956" s="29" t="n">
        <v>46022</v>
      </c>
      <c r="C9956" s="28" t="n">
        <v>43076.7</v>
      </c>
      <c r="D9956" s="28" t="n">
        <v>885.43</v>
      </c>
      <c r="E9956" s="28" t="s">
        <v>381</v>
      </c>
    </row>
    <row r="9957" customFormat="false" ht="15" hidden="false" customHeight="false" outlineLevel="0" collapsed="false">
      <c r="A9957" s="28" t="n">
        <v>259</v>
      </c>
      <c r="B9957" s="29" t="n">
        <v>46053</v>
      </c>
      <c r="C9957" s="28" t="n">
        <v>44134.27</v>
      </c>
      <c r="D9957" s="28" t="n">
        <v>1480</v>
      </c>
      <c r="E9957" s="28" t="s">
        <v>380</v>
      </c>
    </row>
    <row r="9958" customFormat="false" ht="15" hidden="false" customHeight="false" outlineLevel="0" collapsed="false">
      <c r="A9958" s="28" t="n">
        <v>259</v>
      </c>
      <c r="B9958" s="29" t="n">
        <v>46081</v>
      </c>
      <c r="C9958" s="28" t="n">
        <v>45261.65</v>
      </c>
      <c r="D9958" s="28" t="n">
        <v>1480</v>
      </c>
      <c r="E9958" s="28" t="s">
        <v>380</v>
      </c>
    </row>
    <row r="9959" customFormat="false" ht="15" hidden="false" customHeight="false" outlineLevel="0" collapsed="false">
      <c r="A9959" s="28" t="n">
        <v>259</v>
      </c>
      <c r="B9959" s="29" t="n">
        <v>46112</v>
      </c>
      <c r="C9959" s="28" t="n">
        <v>44847.33</v>
      </c>
      <c r="D9959" s="28" t="n">
        <v>0</v>
      </c>
      <c r="E9959" s="28" t="s">
        <v>379</v>
      </c>
    </row>
    <row r="9960" customFormat="false" ht="15" hidden="false" customHeight="false" outlineLevel="0" collapsed="false">
      <c r="A9960" s="28" t="n">
        <v>259</v>
      </c>
      <c r="B9960" s="29" t="n">
        <v>46142</v>
      </c>
      <c r="C9960" s="28" t="n">
        <v>46265.39</v>
      </c>
      <c r="D9960" s="28" t="n">
        <v>1480</v>
      </c>
      <c r="E9960" s="28" t="s">
        <v>380</v>
      </c>
    </row>
    <row r="9961" customFormat="false" ht="15" hidden="false" customHeight="false" outlineLevel="0" collapsed="false">
      <c r="A9961" s="28" t="n">
        <v>259</v>
      </c>
      <c r="B9961" s="29" t="n">
        <v>46173</v>
      </c>
      <c r="C9961" s="28" t="n">
        <v>47744.96</v>
      </c>
      <c r="D9961" s="28" t="n">
        <v>1480</v>
      </c>
      <c r="E9961" s="28" t="s">
        <v>380</v>
      </c>
    </row>
    <row r="9962" customFormat="false" ht="15" hidden="false" customHeight="false" outlineLevel="0" collapsed="false">
      <c r="A9962" s="28" t="n">
        <v>259</v>
      </c>
      <c r="B9962" s="29" t="n">
        <v>46203</v>
      </c>
      <c r="C9962" s="28" t="n">
        <v>48606.17</v>
      </c>
      <c r="D9962" s="28" t="n">
        <v>1035.15</v>
      </c>
      <c r="E9962" s="28" t="s">
        <v>381</v>
      </c>
    </row>
    <row r="9963" customFormat="false" ht="15" hidden="false" customHeight="false" outlineLevel="0" collapsed="false">
      <c r="A9963" s="28" t="n">
        <v>259</v>
      </c>
      <c r="B9963" s="29" t="n">
        <v>46234</v>
      </c>
      <c r="C9963" s="28" t="n">
        <v>49781.94</v>
      </c>
      <c r="D9963" s="28" t="n">
        <v>1480</v>
      </c>
      <c r="E9963" s="28" t="s">
        <v>380</v>
      </c>
    </row>
    <row r="9964" customFormat="false" ht="15" hidden="false" customHeight="false" outlineLevel="0" collapsed="false">
      <c r="A9964" s="28" t="n">
        <v>259</v>
      </c>
      <c r="B9964" s="29" t="n">
        <v>46265</v>
      </c>
      <c r="C9964" s="28" t="n">
        <v>50936.78</v>
      </c>
      <c r="D9964" s="28" t="n">
        <v>1480</v>
      </c>
      <c r="E9964" s="28" t="s">
        <v>380</v>
      </c>
    </row>
    <row r="9965" customFormat="false" ht="15" hidden="false" customHeight="false" outlineLevel="0" collapsed="false">
      <c r="A9965" s="28" t="n">
        <v>260</v>
      </c>
      <c r="B9965" s="29" t="n">
        <v>44957</v>
      </c>
      <c r="C9965" s="28" t="n">
        <v>15356.44</v>
      </c>
      <c r="D9965" s="28" t="n">
        <v>1680</v>
      </c>
      <c r="E9965" s="28" t="s">
        <v>380</v>
      </c>
    </row>
    <row r="9966" customFormat="false" ht="15" hidden="false" customHeight="false" outlineLevel="0" collapsed="false">
      <c r="A9966" s="28" t="n">
        <v>260</v>
      </c>
      <c r="B9966" s="29" t="n">
        <v>44985</v>
      </c>
      <c r="C9966" s="28" t="n">
        <v>16611.41</v>
      </c>
      <c r="D9966" s="28" t="n">
        <v>1680</v>
      </c>
      <c r="E9966" s="28" t="s">
        <v>380</v>
      </c>
    </row>
    <row r="9967" customFormat="false" ht="15" hidden="false" customHeight="false" outlineLevel="0" collapsed="false">
      <c r="A9967" s="28" t="n">
        <v>260</v>
      </c>
      <c r="B9967" s="29" t="n">
        <v>45016</v>
      </c>
      <c r="C9967" s="28" t="n">
        <v>18130.99</v>
      </c>
      <c r="D9967" s="28" t="n">
        <v>1680</v>
      </c>
      <c r="E9967" s="28" t="s">
        <v>380</v>
      </c>
    </row>
    <row r="9968" customFormat="false" ht="15" hidden="false" customHeight="false" outlineLevel="0" collapsed="false">
      <c r="A9968" s="28" t="n">
        <v>260</v>
      </c>
      <c r="B9968" s="29" t="n">
        <v>45046</v>
      </c>
      <c r="C9968" s="28" t="n">
        <v>18750.92</v>
      </c>
      <c r="D9968" s="28" t="n">
        <v>1081.77</v>
      </c>
      <c r="E9968" s="28" t="s">
        <v>381</v>
      </c>
    </row>
    <row r="9969" customFormat="false" ht="15" hidden="false" customHeight="false" outlineLevel="0" collapsed="false">
      <c r="A9969" s="28" t="n">
        <v>260</v>
      </c>
      <c r="B9969" s="29" t="n">
        <v>45077</v>
      </c>
      <c r="C9969" s="28" t="n">
        <v>20044.95</v>
      </c>
      <c r="D9969" s="28" t="n">
        <v>1680</v>
      </c>
      <c r="E9969" s="28" t="s">
        <v>380</v>
      </c>
    </row>
    <row r="9970" customFormat="false" ht="15" hidden="false" customHeight="false" outlineLevel="0" collapsed="false">
      <c r="A9970" s="28" t="n">
        <v>260</v>
      </c>
      <c r="B9970" s="29" t="n">
        <v>45107</v>
      </c>
      <c r="C9970" s="28" t="n">
        <v>21607.9</v>
      </c>
      <c r="D9970" s="28" t="n">
        <v>1680</v>
      </c>
      <c r="E9970" s="28" t="s">
        <v>380</v>
      </c>
    </row>
    <row r="9971" customFormat="false" ht="15" hidden="false" customHeight="false" outlineLevel="0" collapsed="false">
      <c r="A9971" s="28" t="n">
        <v>260</v>
      </c>
      <c r="B9971" s="29" t="n">
        <v>45138</v>
      </c>
      <c r="C9971" s="28" t="n">
        <v>23273.79</v>
      </c>
      <c r="D9971" s="28" t="n">
        <v>1680</v>
      </c>
      <c r="E9971" s="28" t="s">
        <v>380</v>
      </c>
    </row>
    <row r="9972" customFormat="false" ht="15" hidden="false" customHeight="false" outlineLevel="0" collapsed="false">
      <c r="A9972" s="28" t="n">
        <v>260</v>
      </c>
      <c r="B9972" s="29" t="n">
        <v>45169</v>
      </c>
      <c r="C9972" s="28" t="n">
        <v>23667.01</v>
      </c>
      <c r="D9972" s="28" t="n">
        <v>469.15</v>
      </c>
      <c r="E9972" s="28" t="s">
        <v>381</v>
      </c>
    </row>
    <row r="9973" customFormat="false" ht="15" hidden="false" customHeight="false" outlineLevel="0" collapsed="false">
      <c r="A9973" s="28" t="n">
        <v>260</v>
      </c>
      <c r="B9973" s="29" t="n">
        <v>45199</v>
      </c>
      <c r="C9973" s="28" t="n">
        <v>25182.51</v>
      </c>
      <c r="D9973" s="28" t="n">
        <v>1680</v>
      </c>
      <c r="E9973" s="28" t="s">
        <v>380</v>
      </c>
    </row>
    <row r="9974" customFormat="false" ht="15" hidden="false" customHeight="false" outlineLevel="0" collapsed="false">
      <c r="A9974" s="28" t="n">
        <v>260</v>
      </c>
      <c r="B9974" s="29" t="n">
        <v>45230</v>
      </c>
      <c r="C9974" s="28" t="n">
        <v>26553.87</v>
      </c>
      <c r="D9974" s="28" t="n">
        <v>1680</v>
      </c>
      <c r="E9974" s="28" t="s">
        <v>380</v>
      </c>
    </row>
    <row r="9975" customFormat="false" ht="15" hidden="false" customHeight="false" outlineLevel="0" collapsed="false">
      <c r="A9975" s="28" t="n">
        <v>260</v>
      </c>
      <c r="B9975" s="29" t="n">
        <v>45260</v>
      </c>
      <c r="C9975" s="28" t="n">
        <v>28008.69</v>
      </c>
      <c r="D9975" s="28" t="n">
        <v>1680</v>
      </c>
      <c r="E9975" s="28" t="s">
        <v>380</v>
      </c>
    </row>
    <row r="9976" customFormat="false" ht="15" hidden="false" customHeight="false" outlineLevel="0" collapsed="false">
      <c r="A9976" s="28" t="n">
        <v>260</v>
      </c>
      <c r="B9976" s="29" t="n">
        <v>45291</v>
      </c>
      <c r="C9976" s="28" t="n">
        <v>29413.17</v>
      </c>
      <c r="D9976" s="28" t="n">
        <v>1680</v>
      </c>
      <c r="E9976" s="28" t="s">
        <v>380</v>
      </c>
    </row>
    <row r="9977" customFormat="false" ht="15" hidden="false" customHeight="false" outlineLevel="0" collapsed="false">
      <c r="A9977" s="28" t="n">
        <v>260</v>
      </c>
      <c r="B9977" s="29" t="n">
        <v>45322</v>
      </c>
      <c r="C9977" s="28" t="n">
        <v>30869.88</v>
      </c>
      <c r="D9977" s="28" t="n">
        <v>1680</v>
      </c>
      <c r="E9977" s="28" t="s">
        <v>380</v>
      </c>
    </row>
    <row r="9978" customFormat="false" ht="15" hidden="false" customHeight="false" outlineLevel="0" collapsed="false">
      <c r="A9978" s="28" t="n">
        <v>260</v>
      </c>
      <c r="B9978" s="29" t="n">
        <v>45351</v>
      </c>
      <c r="C9978" s="28" t="n">
        <v>32150.1</v>
      </c>
      <c r="D9978" s="28" t="n">
        <v>1680</v>
      </c>
      <c r="E9978" s="28" t="s">
        <v>380</v>
      </c>
    </row>
    <row r="9979" customFormat="false" ht="15" hidden="false" customHeight="false" outlineLevel="0" collapsed="false">
      <c r="A9979" s="28" t="n">
        <v>260</v>
      </c>
      <c r="B9979" s="29" t="n">
        <v>45382</v>
      </c>
      <c r="C9979" s="28" t="n">
        <v>33610.01</v>
      </c>
      <c r="D9979" s="28" t="n">
        <v>1680</v>
      </c>
      <c r="E9979" s="28" t="s">
        <v>380</v>
      </c>
    </row>
    <row r="9980" customFormat="false" ht="15" hidden="false" customHeight="false" outlineLevel="0" collapsed="false">
      <c r="A9980" s="28" t="n">
        <v>260</v>
      </c>
      <c r="B9980" s="29" t="n">
        <v>45412</v>
      </c>
      <c r="C9980" s="28" t="n">
        <v>35191.88</v>
      </c>
      <c r="D9980" s="28" t="n">
        <v>1680</v>
      </c>
      <c r="E9980" s="28" t="s">
        <v>380</v>
      </c>
    </row>
    <row r="9981" customFormat="false" ht="15" hidden="false" customHeight="false" outlineLevel="0" collapsed="false">
      <c r="A9981" s="28" t="n">
        <v>260</v>
      </c>
      <c r="B9981" s="29" t="n">
        <v>45443</v>
      </c>
      <c r="C9981" s="28" t="n">
        <v>36471.83</v>
      </c>
      <c r="D9981" s="28" t="n">
        <v>1680</v>
      </c>
      <c r="E9981" s="28" t="s">
        <v>380</v>
      </c>
    </row>
    <row r="9982" customFormat="false" ht="15" hidden="false" customHeight="false" outlineLevel="0" collapsed="false">
      <c r="A9982" s="28" t="n">
        <v>260</v>
      </c>
      <c r="B9982" s="29" t="n">
        <v>45473</v>
      </c>
      <c r="C9982" s="28" t="n">
        <v>37941.25</v>
      </c>
      <c r="D9982" s="28" t="n">
        <v>1680</v>
      </c>
      <c r="E9982" s="28" t="s">
        <v>380</v>
      </c>
    </row>
    <row r="9983" customFormat="false" ht="15" hidden="false" customHeight="false" outlineLevel="0" collapsed="false">
      <c r="A9983" s="28" t="n">
        <v>260</v>
      </c>
      <c r="B9983" s="29" t="n">
        <v>45504</v>
      </c>
      <c r="C9983" s="28" t="n">
        <v>38349.52</v>
      </c>
      <c r="D9983" s="28" t="n">
        <v>678.54</v>
      </c>
      <c r="E9983" s="28" t="s">
        <v>381</v>
      </c>
    </row>
    <row r="9984" customFormat="false" ht="15" hidden="false" customHeight="false" outlineLevel="0" collapsed="false">
      <c r="A9984" s="28" t="n">
        <v>260</v>
      </c>
      <c r="B9984" s="29" t="n">
        <v>45535</v>
      </c>
      <c r="C9984" s="28" t="n">
        <v>39545.47</v>
      </c>
      <c r="D9984" s="28" t="n">
        <v>1680</v>
      </c>
      <c r="E9984" s="28" t="s">
        <v>380</v>
      </c>
    </row>
    <row r="9985" customFormat="false" ht="15" hidden="false" customHeight="false" outlineLevel="0" collapsed="false">
      <c r="A9985" s="28" t="n">
        <v>260</v>
      </c>
      <c r="B9985" s="29" t="n">
        <v>45565</v>
      </c>
      <c r="C9985" s="28" t="n">
        <v>41004.59</v>
      </c>
      <c r="D9985" s="28" t="n">
        <v>1680</v>
      </c>
      <c r="E9985" s="28" t="s">
        <v>380</v>
      </c>
    </row>
    <row r="9986" customFormat="false" ht="15" hidden="false" customHeight="false" outlineLevel="0" collapsed="false">
      <c r="A9986" s="28" t="n">
        <v>260</v>
      </c>
      <c r="B9986" s="29" t="n">
        <v>45596</v>
      </c>
      <c r="C9986" s="28" t="n">
        <v>42341.83</v>
      </c>
      <c r="D9986" s="28" t="n">
        <v>1680</v>
      </c>
      <c r="E9986" s="28" t="s">
        <v>380</v>
      </c>
    </row>
    <row r="9987" customFormat="false" ht="15" hidden="false" customHeight="false" outlineLevel="0" collapsed="false">
      <c r="A9987" s="28" t="n">
        <v>260</v>
      </c>
      <c r="B9987" s="29" t="n">
        <v>45626</v>
      </c>
      <c r="C9987" s="28" t="n">
        <v>43381.96</v>
      </c>
      <c r="D9987" s="28" t="n">
        <v>1128.25</v>
      </c>
      <c r="E9987" s="28" t="s">
        <v>381</v>
      </c>
    </row>
    <row r="9988" customFormat="false" ht="15" hidden="false" customHeight="false" outlineLevel="0" collapsed="false">
      <c r="A9988" s="28" t="n">
        <v>260</v>
      </c>
      <c r="B9988" s="29" t="n">
        <v>45657</v>
      </c>
      <c r="C9988" s="28" t="n">
        <v>44976.28</v>
      </c>
      <c r="D9988" s="28" t="n">
        <v>1680</v>
      </c>
      <c r="E9988" s="28" t="s">
        <v>380</v>
      </c>
    </row>
    <row r="9989" customFormat="false" ht="15" hidden="false" customHeight="false" outlineLevel="0" collapsed="false">
      <c r="A9989" s="28" t="n">
        <v>260</v>
      </c>
      <c r="B9989" s="29" t="n">
        <v>45688</v>
      </c>
      <c r="C9989" s="28" t="n">
        <v>46434.84</v>
      </c>
      <c r="D9989" s="28" t="n">
        <v>1680</v>
      </c>
      <c r="E9989" s="28" t="s">
        <v>380</v>
      </c>
    </row>
    <row r="9990" customFormat="false" ht="15" hidden="false" customHeight="false" outlineLevel="0" collapsed="false">
      <c r="A9990" s="28" t="n">
        <v>260</v>
      </c>
      <c r="B9990" s="29" t="n">
        <v>45716</v>
      </c>
      <c r="C9990" s="28" t="n">
        <v>47715.96</v>
      </c>
      <c r="D9990" s="28" t="n">
        <v>1680</v>
      </c>
      <c r="E9990" s="28" t="s">
        <v>380</v>
      </c>
    </row>
    <row r="9991" customFormat="false" ht="15" hidden="false" customHeight="false" outlineLevel="0" collapsed="false">
      <c r="A9991" s="28" t="n">
        <v>260</v>
      </c>
      <c r="B9991" s="29" t="n">
        <v>45747</v>
      </c>
      <c r="C9991" s="28" t="n">
        <v>49196.85</v>
      </c>
      <c r="D9991" s="28" t="n">
        <v>1680</v>
      </c>
      <c r="E9991" s="28" t="s">
        <v>380</v>
      </c>
    </row>
    <row r="9992" customFormat="false" ht="15" hidden="false" customHeight="false" outlineLevel="0" collapsed="false">
      <c r="A9992" s="28" t="n">
        <v>260</v>
      </c>
      <c r="B9992" s="29" t="n">
        <v>45777</v>
      </c>
      <c r="C9992" s="28" t="n">
        <v>49892.89</v>
      </c>
      <c r="D9992" s="28" t="n">
        <v>894.08</v>
      </c>
      <c r="E9992" s="28" t="s">
        <v>381</v>
      </c>
    </row>
    <row r="9993" customFormat="false" ht="15" hidden="false" customHeight="false" outlineLevel="0" collapsed="false">
      <c r="A9993" s="28" t="n">
        <v>260</v>
      </c>
      <c r="B9993" s="29" t="n">
        <v>45808</v>
      </c>
      <c r="C9993" s="28" t="n">
        <v>51470.9</v>
      </c>
      <c r="D9993" s="28" t="n">
        <v>1680</v>
      </c>
      <c r="E9993" s="28" t="s">
        <v>380</v>
      </c>
    </row>
    <row r="9994" customFormat="false" ht="15" hidden="false" customHeight="false" outlineLevel="0" collapsed="false">
      <c r="A9994" s="28" t="n">
        <v>260</v>
      </c>
      <c r="B9994" s="29" t="n">
        <v>45838</v>
      </c>
      <c r="C9994" s="28" t="n">
        <v>52871.63</v>
      </c>
      <c r="D9994" s="28" t="n">
        <v>1680</v>
      </c>
      <c r="E9994" s="28" t="s">
        <v>380</v>
      </c>
    </row>
    <row r="9995" customFormat="false" ht="15" hidden="false" customHeight="false" outlineLevel="0" collapsed="false">
      <c r="A9995" s="28" t="n">
        <v>260</v>
      </c>
      <c r="B9995" s="29" t="n">
        <v>45869</v>
      </c>
      <c r="C9995" s="28" t="n">
        <v>54499.65</v>
      </c>
      <c r="D9995" s="28" t="n">
        <v>1680</v>
      </c>
      <c r="E9995" s="28" t="s">
        <v>380</v>
      </c>
    </row>
    <row r="9996" customFormat="false" ht="15" hidden="false" customHeight="false" outlineLevel="0" collapsed="false">
      <c r="A9996" s="28" t="n">
        <v>260</v>
      </c>
      <c r="B9996" s="29" t="n">
        <v>45900</v>
      </c>
      <c r="C9996" s="28" t="n">
        <v>55981.01</v>
      </c>
      <c r="D9996" s="28" t="n">
        <v>1680</v>
      </c>
      <c r="E9996" s="28" t="s">
        <v>380</v>
      </c>
    </row>
    <row r="9997" customFormat="false" ht="15" hidden="false" customHeight="false" outlineLevel="0" collapsed="false">
      <c r="A9997" s="28" t="n">
        <v>260</v>
      </c>
      <c r="B9997" s="29" t="n">
        <v>45930</v>
      </c>
      <c r="C9997" s="28" t="n">
        <v>56741.7</v>
      </c>
      <c r="D9997" s="28" t="n">
        <v>767.89</v>
      </c>
      <c r="E9997" s="28" t="s">
        <v>381</v>
      </c>
    </row>
    <row r="9998" customFormat="false" ht="15" hidden="false" customHeight="false" outlineLevel="0" collapsed="false">
      <c r="A9998" s="28" t="n">
        <v>260</v>
      </c>
      <c r="B9998" s="29" t="n">
        <v>45961</v>
      </c>
      <c r="C9998" s="28" t="n">
        <v>57462.31</v>
      </c>
      <c r="D9998" s="28" t="n">
        <v>924.84</v>
      </c>
      <c r="E9998" s="28" t="s">
        <v>381</v>
      </c>
    </row>
    <row r="9999" customFormat="false" ht="15" hidden="false" customHeight="false" outlineLevel="0" collapsed="false">
      <c r="A9999" s="28" t="n">
        <v>260</v>
      </c>
      <c r="B9999" s="29" t="n">
        <v>45991</v>
      </c>
      <c r="C9999" s="28" t="n">
        <v>58882.46</v>
      </c>
      <c r="D9999" s="28" t="n">
        <v>1680</v>
      </c>
      <c r="E9999" s="28" t="s">
        <v>380</v>
      </c>
    </row>
    <row r="10000" customFormat="false" ht="15" hidden="false" customHeight="false" outlineLevel="0" collapsed="false">
      <c r="A10000" s="28" t="n">
        <v>260</v>
      </c>
      <c r="B10000" s="29" t="n">
        <v>46022</v>
      </c>
      <c r="C10000" s="28" t="n">
        <v>60167.88</v>
      </c>
      <c r="D10000" s="28" t="n">
        <v>1680</v>
      </c>
      <c r="E10000" s="28" t="s">
        <v>380</v>
      </c>
    </row>
    <row r="10001" customFormat="false" ht="15" hidden="false" customHeight="false" outlineLevel="0" collapsed="false">
      <c r="A10001" s="28" t="n">
        <v>260</v>
      </c>
      <c r="B10001" s="29" t="n">
        <v>46053</v>
      </c>
      <c r="C10001" s="28" t="n">
        <v>61706.11</v>
      </c>
      <c r="D10001" s="28" t="n">
        <v>1680</v>
      </c>
      <c r="E10001" s="28" t="s">
        <v>380</v>
      </c>
    </row>
    <row r="10002" customFormat="false" ht="15" hidden="false" customHeight="false" outlineLevel="0" collapsed="false">
      <c r="A10002" s="28" t="n">
        <v>260</v>
      </c>
      <c r="B10002" s="29" t="n">
        <v>46081</v>
      </c>
      <c r="C10002" s="28" t="n">
        <v>63340.6</v>
      </c>
      <c r="D10002" s="28" t="n">
        <v>1680</v>
      </c>
      <c r="E10002" s="28" t="s">
        <v>380</v>
      </c>
    </row>
    <row r="10003" customFormat="false" ht="15" hidden="false" customHeight="false" outlineLevel="0" collapsed="false">
      <c r="A10003" s="28" t="n">
        <v>260</v>
      </c>
      <c r="B10003" s="29" t="n">
        <v>46112</v>
      </c>
      <c r="C10003" s="28" t="n">
        <v>64899.87</v>
      </c>
      <c r="D10003" s="28" t="n">
        <v>1680</v>
      </c>
      <c r="E10003" s="28" t="s">
        <v>380</v>
      </c>
    </row>
    <row r="10004" customFormat="false" ht="15" hidden="false" customHeight="false" outlineLevel="0" collapsed="false">
      <c r="A10004" s="28" t="n">
        <v>260</v>
      </c>
      <c r="B10004" s="29" t="n">
        <v>46142</v>
      </c>
      <c r="C10004" s="28" t="n">
        <v>65397.4</v>
      </c>
      <c r="D10004" s="28" t="n">
        <v>369.15</v>
      </c>
      <c r="E10004" s="28" t="s">
        <v>381</v>
      </c>
    </row>
    <row r="10005" customFormat="false" ht="15" hidden="false" customHeight="false" outlineLevel="0" collapsed="false">
      <c r="A10005" s="28" t="n">
        <v>260</v>
      </c>
      <c r="B10005" s="29" t="n">
        <v>46173</v>
      </c>
      <c r="C10005" s="28" t="n">
        <v>66962.12</v>
      </c>
      <c r="D10005" s="28" t="n">
        <v>45.66</v>
      </c>
      <c r="E10005" s="28" t="s">
        <v>379</v>
      </c>
    </row>
    <row r="10006" customFormat="false" ht="15" hidden="false" customHeight="false" outlineLevel="0" collapsed="false">
      <c r="A10006" s="28" t="n">
        <v>260</v>
      </c>
      <c r="B10006" s="29" t="n">
        <v>46203</v>
      </c>
      <c r="C10006" s="28" t="n">
        <v>68282.6</v>
      </c>
      <c r="D10006" s="28" t="n">
        <v>1680</v>
      </c>
      <c r="E10006" s="28" t="s">
        <v>380</v>
      </c>
    </row>
    <row r="10007" customFormat="false" ht="15" hidden="false" customHeight="false" outlineLevel="0" collapsed="false">
      <c r="A10007" s="28" t="n">
        <v>260</v>
      </c>
      <c r="B10007" s="29" t="n">
        <v>46234</v>
      </c>
      <c r="C10007" s="28" t="n">
        <v>69766.95</v>
      </c>
      <c r="D10007" s="28" t="n">
        <v>1680</v>
      </c>
      <c r="E10007" s="28" t="s">
        <v>380</v>
      </c>
    </row>
    <row r="10008" customFormat="false" ht="15" hidden="false" customHeight="false" outlineLevel="0" collapsed="false">
      <c r="A10008" s="28" t="n">
        <v>260</v>
      </c>
      <c r="B10008" s="29" t="n">
        <v>46265</v>
      </c>
      <c r="C10008" s="28" t="n">
        <v>71257.78</v>
      </c>
      <c r="D10008" s="28" t="n">
        <v>1680</v>
      </c>
      <c r="E10008" s="28" t="s">
        <v>380</v>
      </c>
    </row>
    <row r="10009" customFormat="false" ht="15" hidden="false" customHeight="false" outlineLevel="0" collapsed="false">
      <c r="A10009" s="28" t="n">
        <v>261</v>
      </c>
      <c r="B10009" s="29" t="n">
        <v>45107</v>
      </c>
      <c r="C10009" s="28" t="n">
        <v>5962.3</v>
      </c>
      <c r="D10009" s="28" t="n">
        <v>1710</v>
      </c>
      <c r="E10009" s="28" t="s">
        <v>380</v>
      </c>
    </row>
    <row r="10010" customFormat="false" ht="15" hidden="false" customHeight="false" outlineLevel="0" collapsed="false">
      <c r="A10010" s="28" t="n">
        <v>261</v>
      </c>
      <c r="B10010" s="29" t="n">
        <v>45138</v>
      </c>
      <c r="C10010" s="28" t="n">
        <v>7242.88</v>
      </c>
      <c r="D10010" s="28" t="n">
        <v>1710</v>
      </c>
      <c r="E10010" s="28" t="s">
        <v>380</v>
      </c>
    </row>
    <row r="10011" customFormat="false" ht="15" hidden="false" customHeight="false" outlineLevel="0" collapsed="false">
      <c r="A10011" s="28" t="n">
        <v>261</v>
      </c>
      <c r="B10011" s="29" t="n">
        <v>45169</v>
      </c>
      <c r="C10011" s="28" t="n">
        <v>8804.06</v>
      </c>
      <c r="D10011" s="28" t="n">
        <v>316.89</v>
      </c>
      <c r="E10011" s="28" t="s">
        <v>381</v>
      </c>
    </row>
    <row r="10012" customFormat="false" ht="15" hidden="false" customHeight="false" outlineLevel="0" collapsed="false">
      <c r="A10012" s="28" t="n">
        <v>261</v>
      </c>
      <c r="B10012" s="29" t="n">
        <v>45199</v>
      </c>
      <c r="C10012" s="28" t="n">
        <v>10187.97</v>
      </c>
      <c r="D10012" s="28" t="n">
        <v>312.92</v>
      </c>
      <c r="E10012" s="28" t="s">
        <v>381</v>
      </c>
    </row>
    <row r="10013" customFormat="false" ht="15" hidden="false" customHeight="false" outlineLevel="0" collapsed="false">
      <c r="A10013" s="28" t="n">
        <v>261</v>
      </c>
      <c r="B10013" s="29" t="n">
        <v>45230</v>
      </c>
      <c r="C10013" s="28" t="n">
        <v>11429.2</v>
      </c>
      <c r="D10013" s="28" t="n">
        <v>1710</v>
      </c>
      <c r="E10013" s="28" t="s">
        <v>380</v>
      </c>
    </row>
    <row r="10014" customFormat="false" ht="15" hidden="false" customHeight="false" outlineLevel="0" collapsed="false">
      <c r="A10014" s="28" t="n">
        <v>261</v>
      </c>
      <c r="B10014" s="29" t="n">
        <v>45260</v>
      </c>
      <c r="C10014" s="28" t="n">
        <v>12011.16</v>
      </c>
      <c r="D10014" s="28" t="n">
        <v>665.5</v>
      </c>
      <c r="E10014" s="28" t="s">
        <v>381</v>
      </c>
    </row>
    <row r="10015" customFormat="false" ht="15" hidden="false" customHeight="false" outlineLevel="0" collapsed="false">
      <c r="A10015" s="28" t="n">
        <v>261</v>
      </c>
      <c r="B10015" s="29" t="n">
        <v>45291</v>
      </c>
      <c r="C10015" s="28" t="n">
        <v>13682.2</v>
      </c>
      <c r="D10015" s="28" t="n">
        <v>1710</v>
      </c>
      <c r="E10015" s="28" t="s">
        <v>380</v>
      </c>
    </row>
    <row r="10016" customFormat="false" ht="15" hidden="false" customHeight="false" outlineLevel="0" collapsed="false">
      <c r="A10016" s="28" t="n">
        <v>261</v>
      </c>
      <c r="B10016" s="29" t="n">
        <v>45322</v>
      </c>
      <c r="C10016" s="28" t="n">
        <v>14303.77</v>
      </c>
      <c r="D10016" s="28" t="n">
        <v>883.95</v>
      </c>
      <c r="E10016" s="28" t="s">
        <v>381</v>
      </c>
    </row>
    <row r="10017" customFormat="false" ht="15" hidden="false" customHeight="false" outlineLevel="0" collapsed="false">
      <c r="A10017" s="28" t="n">
        <v>261</v>
      </c>
      <c r="B10017" s="29" t="n">
        <v>45351</v>
      </c>
      <c r="C10017" s="28" t="n">
        <v>15972.83</v>
      </c>
      <c r="D10017" s="28" t="n">
        <v>1710</v>
      </c>
      <c r="E10017" s="28" t="s">
        <v>380</v>
      </c>
    </row>
    <row r="10018" customFormat="false" ht="15" hidden="false" customHeight="false" outlineLevel="0" collapsed="false">
      <c r="A10018" s="28" t="n">
        <v>261</v>
      </c>
      <c r="B10018" s="29" t="n">
        <v>45382</v>
      </c>
      <c r="C10018" s="28" t="n">
        <v>17178.84</v>
      </c>
      <c r="D10018" s="28" t="n">
        <v>1710</v>
      </c>
      <c r="E10018" s="28" t="s">
        <v>380</v>
      </c>
    </row>
    <row r="10019" customFormat="false" ht="15" hidden="false" customHeight="false" outlineLevel="0" collapsed="false">
      <c r="A10019" s="28" t="n">
        <v>261</v>
      </c>
      <c r="B10019" s="29" t="n">
        <v>45412</v>
      </c>
      <c r="C10019" s="28" t="n">
        <v>18866.39</v>
      </c>
      <c r="D10019" s="28" t="n">
        <v>1710</v>
      </c>
      <c r="E10019" s="28" t="s">
        <v>380</v>
      </c>
    </row>
    <row r="10020" customFormat="false" ht="15" hidden="false" customHeight="false" outlineLevel="0" collapsed="false">
      <c r="A10020" s="28" t="n">
        <v>261</v>
      </c>
      <c r="B10020" s="29" t="n">
        <v>45443</v>
      </c>
      <c r="C10020" s="28" t="n">
        <v>20545.54</v>
      </c>
      <c r="D10020" s="28" t="n">
        <v>1710</v>
      </c>
      <c r="E10020" s="28" t="s">
        <v>380</v>
      </c>
    </row>
    <row r="10021" customFormat="false" ht="15" hidden="false" customHeight="false" outlineLevel="0" collapsed="false">
      <c r="A10021" s="28" t="n">
        <v>261</v>
      </c>
      <c r="B10021" s="29" t="n">
        <v>45473</v>
      </c>
      <c r="C10021" s="28" t="n">
        <v>21497.41</v>
      </c>
      <c r="D10021" s="28" t="n">
        <v>1103.81</v>
      </c>
      <c r="E10021" s="28" t="s">
        <v>381</v>
      </c>
    </row>
    <row r="10022" customFormat="false" ht="15" hidden="false" customHeight="false" outlineLevel="0" collapsed="false">
      <c r="A10022" s="28" t="n">
        <v>261</v>
      </c>
      <c r="B10022" s="29" t="n">
        <v>45504</v>
      </c>
      <c r="C10022" s="28" t="n">
        <v>22880.56</v>
      </c>
      <c r="D10022" s="28" t="n">
        <v>1710</v>
      </c>
      <c r="E10022" s="28" t="s">
        <v>380</v>
      </c>
    </row>
    <row r="10023" customFormat="false" ht="15" hidden="false" customHeight="false" outlineLevel="0" collapsed="false">
      <c r="A10023" s="28" t="n">
        <v>261</v>
      </c>
      <c r="B10023" s="29" t="n">
        <v>45535</v>
      </c>
      <c r="C10023" s="28" t="n">
        <v>24276.36</v>
      </c>
      <c r="D10023" s="28" t="n">
        <v>1710</v>
      </c>
      <c r="E10023" s="28" t="s">
        <v>380</v>
      </c>
    </row>
    <row r="10024" customFormat="false" ht="15" hidden="false" customHeight="false" outlineLevel="0" collapsed="false">
      <c r="A10024" s="28" t="n">
        <v>261</v>
      </c>
      <c r="B10024" s="29" t="n">
        <v>45565</v>
      </c>
      <c r="C10024" s="28" t="n">
        <v>25724.16</v>
      </c>
      <c r="D10024" s="28" t="n">
        <v>1710</v>
      </c>
      <c r="E10024" s="28" t="s">
        <v>380</v>
      </c>
    </row>
    <row r="10025" customFormat="false" ht="15" hidden="false" customHeight="false" outlineLevel="0" collapsed="false">
      <c r="A10025" s="28" t="n">
        <v>261</v>
      </c>
      <c r="B10025" s="29" t="n">
        <v>45596</v>
      </c>
      <c r="C10025" s="28" t="n">
        <v>27379.81</v>
      </c>
      <c r="D10025" s="28" t="n">
        <v>1710</v>
      </c>
      <c r="E10025" s="28" t="s">
        <v>380</v>
      </c>
    </row>
    <row r="10026" customFormat="false" ht="15" hidden="false" customHeight="false" outlineLevel="0" collapsed="false">
      <c r="A10026" s="28" t="n">
        <v>261</v>
      </c>
      <c r="B10026" s="29" t="n">
        <v>45626</v>
      </c>
      <c r="C10026" s="28" t="n">
        <v>27625.49</v>
      </c>
      <c r="D10026" s="28" t="n">
        <v>666.67</v>
      </c>
      <c r="E10026" s="28" t="s">
        <v>381</v>
      </c>
    </row>
    <row r="10027" customFormat="false" ht="15" hidden="false" customHeight="false" outlineLevel="0" collapsed="false">
      <c r="A10027" s="28" t="n">
        <v>261</v>
      </c>
      <c r="B10027" s="29" t="n">
        <v>45657</v>
      </c>
      <c r="C10027" s="28" t="n">
        <v>27709.98</v>
      </c>
      <c r="D10027" s="28" t="n">
        <v>579.23</v>
      </c>
      <c r="E10027" s="28" t="s">
        <v>381</v>
      </c>
    </row>
    <row r="10028" customFormat="false" ht="15" hidden="false" customHeight="false" outlineLevel="0" collapsed="false">
      <c r="A10028" s="28" t="n">
        <v>261</v>
      </c>
      <c r="B10028" s="29" t="n">
        <v>45688</v>
      </c>
      <c r="C10028" s="28" t="n">
        <v>29098.59</v>
      </c>
      <c r="D10028" s="28" t="n">
        <v>1710</v>
      </c>
      <c r="E10028" s="28" t="s">
        <v>380</v>
      </c>
    </row>
    <row r="10029" customFormat="false" ht="15" hidden="false" customHeight="false" outlineLevel="0" collapsed="false">
      <c r="A10029" s="28" t="n">
        <v>261</v>
      </c>
      <c r="B10029" s="29" t="n">
        <v>45716</v>
      </c>
      <c r="C10029" s="28" t="n">
        <v>30660.9</v>
      </c>
      <c r="D10029" s="28" t="n">
        <v>1710</v>
      </c>
      <c r="E10029" s="28" t="s">
        <v>380</v>
      </c>
    </row>
    <row r="10030" customFormat="false" ht="15" hidden="false" customHeight="false" outlineLevel="0" collapsed="false">
      <c r="A10030" s="28" t="n">
        <v>261</v>
      </c>
      <c r="B10030" s="29" t="n">
        <v>45747</v>
      </c>
      <c r="C10030" s="28" t="n">
        <v>30212.72</v>
      </c>
      <c r="D10030" s="28" t="n">
        <v>0</v>
      </c>
      <c r="E10030" s="28" t="s">
        <v>379</v>
      </c>
    </row>
    <row r="10031" customFormat="false" ht="15" hidden="false" customHeight="false" outlineLevel="0" collapsed="false">
      <c r="A10031" s="28" t="n">
        <v>261</v>
      </c>
      <c r="B10031" s="29" t="n">
        <v>45777</v>
      </c>
      <c r="C10031" s="28" t="n">
        <v>31498.1</v>
      </c>
      <c r="D10031" s="28" t="n">
        <v>1710</v>
      </c>
      <c r="E10031" s="28" t="s">
        <v>380</v>
      </c>
    </row>
    <row r="10032" customFormat="false" ht="15" hidden="false" customHeight="false" outlineLevel="0" collapsed="false">
      <c r="A10032" s="28" t="n">
        <v>261</v>
      </c>
      <c r="B10032" s="29" t="n">
        <v>45808</v>
      </c>
      <c r="C10032" s="28" t="n">
        <v>32179.52</v>
      </c>
      <c r="D10032" s="28" t="n">
        <v>710.14</v>
      </c>
      <c r="E10032" s="28" t="s">
        <v>381</v>
      </c>
    </row>
    <row r="10033" customFormat="false" ht="15" hidden="false" customHeight="false" outlineLevel="0" collapsed="false">
      <c r="A10033" s="28" t="n">
        <v>261</v>
      </c>
      <c r="B10033" s="29" t="n">
        <v>45838</v>
      </c>
      <c r="C10033" s="28" t="n">
        <v>33538.99</v>
      </c>
      <c r="D10033" s="28" t="n">
        <v>1710</v>
      </c>
      <c r="E10033" s="28" t="s">
        <v>380</v>
      </c>
    </row>
    <row r="10034" customFormat="false" ht="15" hidden="false" customHeight="false" outlineLevel="0" collapsed="false">
      <c r="A10034" s="28" t="n">
        <v>261</v>
      </c>
      <c r="B10034" s="29" t="n">
        <v>45869</v>
      </c>
      <c r="C10034" s="28" t="n">
        <v>35140.51</v>
      </c>
      <c r="D10034" s="28" t="n">
        <v>1710</v>
      </c>
      <c r="E10034" s="28" t="s">
        <v>380</v>
      </c>
    </row>
    <row r="10035" customFormat="false" ht="15" hidden="false" customHeight="false" outlineLevel="0" collapsed="false">
      <c r="A10035" s="28" t="n">
        <v>261</v>
      </c>
      <c r="B10035" s="29" t="n">
        <v>45900</v>
      </c>
      <c r="C10035" s="28" t="n">
        <v>36750.45</v>
      </c>
      <c r="D10035" s="28" t="n">
        <v>1710</v>
      </c>
      <c r="E10035" s="28" t="s">
        <v>380</v>
      </c>
    </row>
    <row r="10036" customFormat="false" ht="15" hidden="false" customHeight="false" outlineLevel="0" collapsed="false">
      <c r="A10036" s="28" t="n">
        <v>261</v>
      </c>
      <c r="B10036" s="29" t="n">
        <v>45930</v>
      </c>
      <c r="C10036" s="28" t="n">
        <v>38330.02</v>
      </c>
      <c r="D10036" s="28" t="n">
        <v>1710</v>
      </c>
      <c r="E10036" s="28" t="s">
        <v>380</v>
      </c>
    </row>
    <row r="10037" customFormat="false" ht="15" hidden="false" customHeight="false" outlineLevel="0" collapsed="false">
      <c r="A10037" s="28" t="n">
        <v>261</v>
      </c>
      <c r="B10037" s="29" t="n">
        <v>45961</v>
      </c>
      <c r="C10037" s="28" t="n">
        <v>38655.57</v>
      </c>
      <c r="D10037" s="28" t="n">
        <v>736.08</v>
      </c>
      <c r="E10037" s="28" t="s">
        <v>381</v>
      </c>
    </row>
    <row r="10038" customFormat="false" ht="15" hidden="false" customHeight="false" outlineLevel="0" collapsed="false">
      <c r="A10038" s="28" t="n">
        <v>261</v>
      </c>
      <c r="B10038" s="29" t="n">
        <v>45991</v>
      </c>
      <c r="C10038" s="28" t="n">
        <v>40357.72</v>
      </c>
      <c r="D10038" s="28" t="n">
        <v>1710</v>
      </c>
      <c r="E10038" s="28" t="s">
        <v>380</v>
      </c>
    </row>
    <row r="10039" customFormat="false" ht="15" hidden="false" customHeight="false" outlineLevel="0" collapsed="false">
      <c r="A10039" s="28" t="n">
        <v>261</v>
      </c>
      <c r="B10039" s="29" t="n">
        <v>46022</v>
      </c>
      <c r="C10039" s="28" t="n">
        <v>41979.72</v>
      </c>
      <c r="D10039" s="28" t="n">
        <v>1710</v>
      </c>
      <c r="E10039" s="28" t="s">
        <v>380</v>
      </c>
    </row>
    <row r="10040" customFormat="false" ht="15" hidden="false" customHeight="false" outlineLevel="0" collapsed="false">
      <c r="A10040" s="28" t="n">
        <v>261</v>
      </c>
      <c r="B10040" s="29" t="n">
        <v>46053</v>
      </c>
      <c r="C10040" s="28" t="n">
        <v>43677.42</v>
      </c>
      <c r="D10040" s="28" t="n">
        <v>1710</v>
      </c>
      <c r="E10040" s="28" t="s">
        <v>380</v>
      </c>
    </row>
    <row r="10041" customFormat="false" ht="15" hidden="false" customHeight="false" outlineLevel="0" collapsed="false">
      <c r="A10041" s="28" t="n">
        <v>261</v>
      </c>
      <c r="B10041" s="29" t="n">
        <v>46081</v>
      </c>
      <c r="C10041" s="28" t="n">
        <v>45049.47</v>
      </c>
      <c r="D10041" s="28" t="n">
        <v>1710</v>
      </c>
      <c r="E10041" s="28" t="s">
        <v>380</v>
      </c>
    </row>
    <row r="10042" customFormat="false" ht="15" hidden="false" customHeight="false" outlineLevel="0" collapsed="false">
      <c r="A10042" s="28" t="n">
        <v>261</v>
      </c>
      <c r="B10042" s="29" t="n">
        <v>46112</v>
      </c>
      <c r="C10042" s="28" t="n">
        <v>44721.82</v>
      </c>
      <c r="D10042" s="28" t="n">
        <v>0</v>
      </c>
      <c r="E10042" s="28" t="s">
        <v>379</v>
      </c>
    </row>
    <row r="10043" customFormat="false" ht="15" hidden="false" customHeight="false" outlineLevel="0" collapsed="false">
      <c r="A10043" s="28" t="n">
        <v>261</v>
      </c>
      <c r="B10043" s="29" t="n">
        <v>46142</v>
      </c>
      <c r="C10043" s="28" t="n">
        <v>46000.63</v>
      </c>
      <c r="D10043" s="28" t="n">
        <v>1710</v>
      </c>
      <c r="E10043" s="28" t="s">
        <v>380</v>
      </c>
    </row>
    <row r="10044" customFormat="false" ht="15" hidden="false" customHeight="false" outlineLevel="0" collapsed="false">
      <c r="A10044" s="28" t="n">
        <v>261</v>
      </c>
      <c r="B10044" s="29" t="n">
        <v>46173</v>
      </c>
      <c r="C10044" s="28" t="n">
        <v>47662.26</v>
      </c>
      <c r="D10044" s="28" t="n">
        <v>1710</v>
      </c>
      <c r="E10044" s="28" t="s">
        <v>380</v>
      </c>
    </row>
    <row r="10045" customFormat="false" ht="15" hidden="false" customHeight="false" outlineLevel="0" collapsed="false">
      <c r="A10045" s="28" t="n">
        <v>261</v>
      </c>
      <c r="B10045" s="29" t="n">
        <v>46203</v>
      </c>
      <c r="C10045" s="28" t="n">
        <v>49252.23</v>
      </c>
      <c r="D10045" s="28" t="n">
        <v>1710</v>
      </c>
      <c r="E10045" s="28" t="s">
        <v>380</v>
      </c>
    </row>
    <row r="10046" customFormat="false" ht="15" hidden="false" customHeight="false" outlineLevel="0" collapsed="false">
      <c r="A10046" s="28" t="n">
        <v>261</v>
      </c>
      <c r="B10046" s="29" t="n">
        <v>46234</v>
      </c>
      <c r="C10046" s="28" t="n">
        <v>50860.04</v>
      </c>
      <c r="D10046" s="28" t="n">
        <v>1710</v>
      </c>
      <c r="E10046" s="28" t="s">
        <v>380</v>
      </c>
    </row>
    <row r="10047" customFormat="false" ht="15" hidden="false" customHeight="false" outlineLevel="0" collapsed="false">
      <c r="A10047" s="28" t="n">
        <v>261</v>
      </c>
      <c r="B10047" s="29" t="n">
        <v>46265</v>
      </c>
      <c r="C10047" s="28" t="n">
        <v>52178.13</v>
      </c>
      <c r="D10047" s="28" t="n">
        <v>1710</v>
      </c>
      <c r="E10047" s="28" t="s">
        <v>380</v>
      </c>
    </row>
    <row r="10048" customFormat="false" ht="15" hidden="false" customHeight="false" outlineLevel="0" collapsed="false">
      <c r="A10048" s="28" t="n">
        <v>262</v>
      </c>
      <c r="B10048" s="29" t="n">
        <v>44957</v>
      </c>
      <c r="C10048" s="28" t="n">
        <v>7021.8</v>
      </c>
      <c r="D10048" s="28" t="n">
        <v>627.84</v>
      </c>
      <c r="E10048" s="28" t="s">
        <v>379</v>
      </c>
    </row>
    <row r="10049" customFormat="false" ht="15" hidden="false" customHeight="false" outlineLevel="0" collapsed="false">
      <c r="A10049" s="28" t="n">
        <v>262</v>
      </c>
      <c r="B10049" s="29" t="n">
        <v>44985</v>
      </c>
      <c r="C10049" s="28" t="n">
        <v>8452.32</v>
      </c>
      <c r="D10049" s="28" t="n">
        <v>269.54</v>
      </c>
      <c r="E10049" s="28" t="s">
        <v>379</v>
      </c>
    </row>
    <row r="10050" customFormat="false" ht="15" hidden="false" customHeight="false" outlineLevel="0" collapsed="false">
      <c r="A10050" s="28" t="n">
        <v>262</v>
      </c>
      <c r="B10050" s="29" t="n">
        <v>45016</v>
      </c>
      <c r="C10050" s="28" t="n">
        <v>9821.18</v>
      </c>
      <c r="D10050" s="28" t="n">
        <v>1890</v>
      </c>
      <c r="E10050" s="28" t="s">
        <v>380</v>
      </c>
    </row>
    <row r="10051" customFormat="false" ht="15" hidden="false" customHeight="false" outlineLevel="0" collapsed="false">
      <c r="A10051" s="28" t="n">
        <v>262</v>
      </c>
      <c r="B10051" s="29" t="n">
        <v>45046</v>
      </c>
      <c r="C10051" s="28" t="n">
        <v>10689.99</v>
      </c>
      <c r="D10051" s="28" t="n">
        <v>1034.78</v>
      </c>
      <c r="E10051" s="28" t="s">
        <v>381</v>
      </c>
    </row>
    <row r="10052" customFormat="false" ht="15" hidden="false" customHeight="false" outlineLevel="0" collapsed="false">
      <c r="A10052" s="28" t="n">
        <v>262</v>
      </c>
      <c r="B10052" s="29" t="n">
        <v>45077</v>
      </c>
      <c r="C10052" s="28" t="n">
        <v>12479.19</v>
      </c>
      <c r="D10052" s="28" t="n">
        <v>1890</v>
      </c>
      <c r="E10052" s="28" t="s">
        <v>380</v>
      </c>
    </row>
    <row r="10053" customFormat="false" ht="15" hidden="false" customHeight="false" outlineLevel="0" collapsed="false">
      <c r="A10053" s="28" t="n">
        <v>262</v>
      </c>
      <c r="B10053" s="29" t="n">
        <v>45107</v>
      </c>
      <c r="C10053" s="28" t="n">
        <v>13925.23</v>
      </c>
      <c r="D10053" s="28" t="n">
        <v>1890</v>
      </c>
      <c r="E10053" s="28" t="s">
        <v>380</v>
      </c>
    </row>
    <row r="10054" customFormat="false" ht="15" hidden="false" customHeight="false" outlineLevel="0" collapsed="false">
      <c r="A10054" s="28" t="n">
        <v>262</v>
      </c>
      <c r="B10054" s="29" t="n">
        <v>45138</v>
      </c>
      <c r="C10054" s="28" t="n">
        <v>15434.5</v>
      </c>
      <c r="D10054" s="28" t="n">
        <v>1890</v>
      </c>
      <c r="E10054" s="28" t="s">
        <v>380</v>
      </c>
    </row>
    <row r="10055" customFormat="false" ht="15" hidden="false" customHeight="false" outlineLevel="0" collapsed="false">
      <c r="A10055" s="28" t="n">
        <v>262</v>
      </c>
      <c r="B10055" s="29" t="n">
        <v>45169</v>
      </c>
      <c r="C10055" s="28" t="n">
        <v>17122.34</v>
      </c>
      <c r="D10055" s="28" t="n">
        <v>1890</v>
      </c>
      <c r="E10055" s="28" t="s">
        <v>380</v>
      </c>
    </row>
    <row r="10056" customFormat="false" ht="15" hidden="false" customHeight="false" outlineLevel="0" collapsed="false">
      <c r="A10056" s="28" t="n">
        <v>262</v>
      </c>
      <c r="B10056" s="29" t="n">
        <v>45199</v>
      </c>
      <c r="C10056" s="28" t="n">
        <v>18985.37</v>
      </c>
      <c r="D10056" s="28" t="n">
        <v>1890</v>
      </c>
      <c r="E10056" s="28" t="s">
        <v>380</v>
      </c>
    </row>
    <row r="10057" customFormat="false" ht="15" hidden="false" customHeight="false" outlineLevel="0" collapsed="false">
      <c r="A10057" s="28" t="n">
        <v>262</v>
      </c>
      <c r="B10057" s="29" t="n">
        <v>45230</v>
      </c>
      <c r="C10057" s="28" t="n">
        <v>20308.71</v>
      </c>
      <c r="D10057" s="28" t="n">
        <v>1890</v>
      </c>
      <c r="E10057" s="28" t="s">
        <v>380</v>
      </c>
    </row>
    <row r="10058" customFormat="false" ht="15" hidden="false" customHeight="false" outlineLevel="0" collapsed="false">
      <c r="A10058" s="28" t="n">
        <v>262</v>
      </c>
      <c r="B10058" s="29" t="n">
        <v>45260</v>
      </c>
      <c r="C10058" s="28" t="n">
        <v>22135.96</v>
      </c>
      <c r="D10058" s="28" t="n">
        <v>1890</v>
      </c>
      <c r="E10058" s="28" t="s">
        <v>380</v>
      </c>
    </row>
    <row r="10059" customFormat="false" ht="15" hidden="false" customHeight="false" outlineLevel="0" collapsed="false">
      <c r="A10059" s="28" t="n">
        <v>262</v>
      </c>
      <c r="B10059" s="29" t="n">
        <v>45291</v>
      </c>
      <c r="C10059" s="28" t="n">
        <v>23803.43</v>
      </c>
      <c r="D10059" s="28" t="n">
        <v>1890</v>
      </c>
      <c r="E10059" s="28" t="s">
        <v>380</v>
      </c>
    </row>
    <row r="10060" customFormat="false" ht="15" hidden="false" customHeight="false" outlineLevel="0" collapsed="false">
      <c r="A10060" s="28" t="n">
        <v>262</v>
      </c>
      <c r="B10060" s="29" t="n">
        <v>45322</v>
      </c>
      <c r="C10060" s="28" t="n">
        <v>25142.2</v>
      </c>
      <c r="D10060" s="28" t="n">
        <v>1890</v>
      </c>
      <c r="E10060" s="28" t="s">
        <v>380</v>
      </c>
    </row>
    <row r="10061" customFormat="false" ht="15" hidden="false" customHeight="false" outlineLevel="0" collapsed="false">
      <c r="A10061" s="28" t="n">
        <v>262</v>
      </c>
      <c r="B10061" s="29" t="n">
        <v>45351</v>
      </c>
      <c r="C10061" s="28" t="n">
        <v>26687.87</v>
      </c>
      <c r="D10061" s="28" t="n">
        <v>1890</v>
      </c>
      <c r="E10061" s="28" t="s">
        <v>380</v>
      </c>
    </row>
    <row r="10062" customFormat="false" ht="15" hidden="false" customHeight="false" outlineLevel="0" collapsed="false">
      <c r="A10062" s="28" t="n">
        <v>262</v>
      </c>
      <c r="B10062" s="29" t="n">
        <v>45382</v>
      </c>
      <c r="C10062" s="28" t="n">
        <v>28030.79</v>
      </c>
      <c r="D10062" s="28" t="n">
        <v>1890</v>
      </c>
      <c r="E10062" s="28" t="s">
        <v>380</v>
      </c>
    </row>
    <row r="10063" customFormat="false" ht="15" hidden="false" customHeight="false" outlineLevel="0" collapsed="false">
      <c r="A10063" s="28" t="n">
        <v>262</v>
      </c>
      <c r="B10063" s="29" t="n">
        <v>45412</v>
      </c>
      <c r="C10063" s="28" t="n">
        <v>28855.69</v>
      </c>
      <c r="D10063" s="28" t="n">
        <v>1095.49</v>
      </c>
      <c r="E10063" s="28" t="s">
        <v>381</v>
      </c>
    </row>
    <row r="10064" customFormat="false" ht="15" hidden="false" customHeight="false" outlineLevel="0" collapsed="false">
      <c r="A10064" s="28" t="n">
        <v>262</v>
      </c>
      <c r="B10064" s="29" t="n">
        <v>45443</v>
      </c>
      <c r="C10064" s="28" t="n">
        <v>30341.73</v>
      </c>
      <c r="D10064" s="28" t="n">
        <v>1890</v>
      </c>
      <c r="E10064" s="28" t="s">
        <v>380</v>
      </c>
    </row>
    <row r="10065" customFormat="false" ht="15" hidden="false" customHeight="false" outlineLevel="0" collapsed="false">
      <c r="A10065" s="28" t="n">
        <v>262</v>
      </c>
      <c r="B10065" s="29" t="n">
        <v>45473</v>
      </c>
      <c r="C10065" s="28" t="n">
        <v>31711.2</v>
      </c>
      <c r="D10065" s="28" t="n">
        <v>1890</v>
      </c>
      <c r="E10065" s="28" t="s">
        <v>380</v>
      </c>
    </row>
    <row r="10066" customFormat="false" ht="15" hidden="false" customHeight="false" outlineLevel="0" collapsed="false">
      <c r="A10066" s="28" t="n">
        <v>262</v>
      </c>
      <c r="B10066" s="29" t="n">
        <v>45504</v>
      </c>
      <c r="C10066" s="28" t="n">
        <v>33098.04</v>
      </c>
      <c r="D10066" s="28" t="n">
        <v>1890</v>
      </c>
      <c r="E10066" s="28" t="s">
        <v>380</v>
      </c>
    </row>
    <row r="10067" customFormat="false" ht="15" hidden="false" customHeight="false" outlineLevel="0" collapsed="false">
      <c r="A10067" s="28" t="n">
        <v>262</v>
      </c>
      <c r="B10067" s="29" t="n">
        <v>45535</v>
      </c>
      <c r="C10067" s="28" t="n">
        <v>34957.32</v>
      </c>
      <c r="D10067" s="28" t="n">
        <v>1890</v>
      </c>
      <c r="E10067" s="28" t="s">
        <v>380</v>
      </c>
    </row>
    <row r="10068" customFormat="false" ht="15" hidden="false" customHeight="false" outlineLevel="0" collapsed="false">
      <c r="A10068" s="28" t="n">
        <v>262</v>
      </c>
      <c r="B10068" s="29" t="n">
        <v>45565</v>
      </c>
      <c r="C10068" s="28" t="n">
        <v>36457.22</v>
      </c>
      <c r="D10068" s="28" t="n">
        <v>1890</v>
      </c>
      <c r="E10068" s="28" t="s">
        <v>380</v>
      </c>
    </row>
    <row r="10069" customFormat="false" ht="15" hidden="false" customHeight="false" outlineLevel="0" collapsed="false">
      <c r="A10069" s="28" t="n">
        <v>262</v>
      </c>
      <c r="B10069" s="29" t="n">
        <v>45596</v>
      </c>
      <c r="C10069" s="28" t="n">
        <v>38321.24</v>
      </c>
      <c r="D10069" s="28" t="n">
        <v>1890</v>
      </c>
      <c r="E10069" s="28" t="s">
        <v>380</v>
      </c>
    </row>
    <row r="10070" customFormat="false" ht="15" hidden="false" customHeight="false" outlineLevel="0" collapsed="false">
      <c r="A10070" s="28" t="n">
        <v>262</v>
      </c>
      <c r="B10070" s="29" t="n">
        <v>45626</v>
      </c>
      <c r="C10070" s="28" t="n">
        <v>39935.48</v>
      </c>
      <c r="D10070" s="28" t="n">
        <v>1890</v>
      </c>
      <c r="E10070" s="28" t="s">
        <v>380</v>
      </c>
    </row>
    <row r="10071" customFormat="false" ht="15" hidden="false" customHeight="false" outlineLevel="0" collapsed="false">
      <c r="A10071" s="28" t="n">
        <v>262</v>
      </c>
      <c r="B10071" s="29" t="n">
        <v>45657</v>
      </c>
      <c r="C10071" s="28" t="n">
        <v>41363.89</v>
      </c>
      <c r="D10071" s="28" t="n">
        <v>1890</v>
      </c>
      <c r="E10071" s="28" t="s">
        <v>380</v>
      </c>
    </row>
    <row r="10072" customFormat="false" ht="15" hidden="false" customHeight="false" outlineLevel="0" collapsed="false">
      <c r="A10072" s="28" t="n">
        <v>262</v>
      </c>
      <c r="B10072" s="29" t="n">
        <v>45688</v>
      </c>
      <c r="C10072" s="28" t="n">
        <v>43117.98</v>
      </c>
      <c r="D10072" s="28" t="n">
        <v>1890</v>
      </c>
      <c r="E10072" s="28" t="s">
        <v>380</v>
      </c>
    </row>
    <row r="10073" customFormat="false" ht="15" hidden="false" customHeight="false" outlineLevel="0" collapsed="false">
      <c r="A10073" s="28" t="n">
        <v>262</v>
      </c>
      <c r="B10073" s="29" t="n">
        <v>45716</v>
      </c>
      <c r="C10073" s="28" t="n">
        <v>44463.5</v>
      </c>
      <c r="D10073" s="28" t="n">
        <v>1890</v>
      </c>
      <c r="E10073" s="28" t="s">
        <v>380</v>
      </c>
    </row>
    <row r="10074" customFormat="false" ht="15" hidden="false" customHeight="false" outlineLevel="0" collapsed="false">
      <c r="A10074" s="28" t="n">
        <v>262</v>
      </c>
      <c r="B10074" s="29" t="n">
        <v>45747</v>
      </c>
      <c r="C10074" s="28" t="n">
        <v>45923.33</v>
      </c>
      <c r="D10074" s="28" t="n">
        <v>1890</v>
      </c>
      <c r="E10074" s="28" t="s">
        <v>380</v>
      </c>
    </row>
    <row r="10075" customFormat="false" ht="15" hidden="false" customHeight="false" outlineLevel="0" collapsed="false">
      <c r="A10075" s="28" t="n">
        <v>262</v>
      </c>
      <c r="B10075" s="29" t="n">
        <v>45777</v>
      </c>
      <c r="C10075" s="28" t="n">
        <v>46835.64</v>
      </c>
      <c r="D10075" s="28" t="n">
        <v>1297.4</v>
      </c>
      <c r="E10075" s="28" t="s">
        <v>381</v>
      </c>
    </row>
    <row r="10076" customFormat="false" ht="15" hidden="false" customHeight="false" outlineLevel="0" collapsed="false">
      <c r="A10076" s="28" t="n">
        <v>262</v>
      </c>
      <c r="B10076" s="29" t="n">
        <v>45808</v>
      </c>
      <c r="C10076" s="28" t="n">
        <v>48361.42</v>
      </c>
      <c r="D10076" s="28" t="n">
        <v>1890</v>
      </c>
      <c r="E10076" s="28" t="s">
        <v>380</v>
      </c>
    </row>
    <row r="10077" customFormat="false" ht="15" hidden="false" customHeight="false" outlineLevel="0" collapsed="false">
      <c r="A10077" s="28" t="n">
        <v>262</v>
      </c>
      <c r="B10077" s="29" t="n">
        <v>45838</v>
      </c>
      <c r="C10077" s="28" t="n">
        <v>50132.07</v>
      </c>
      <c r="D10077" s="28" t="n">
        <v>1890</v>
      </c>
      <c r="E10077" s="28" t="s">
        <v>380</v>
      </c>
    </row>
    <row r="10078" customFormat="false" ht="15" hidden="false" customHeight="false" outlineLevel="0" collapsed="false">
      <c r="A10078" s="28" t="n">
        <v>262</v>
      </c>
      <c r="B10078" s="29" t="n">
        <v>45869</v>
      </c>
      <c r="C10078" s="28" t="n">
        <v>51871.24</v>
      </c>
      <c r="D10078" s="28" t="n">
        <v>1890</v>
      </c>
      <c r="E10078" s="28" t="s">
        <v>380</v>
      </c>
    </row>
    <row r="10079" customFormat="false" ht="15" hidden="false" customHeight="false" outlineLevel="0" collapsed="false">
      <c r="A10079" s="28" t="n">
        <v>262</v>
      </c>
      <c r="B10079" s="29" t="n">
        <v>45900</v>
      </c>
      <c r="C10079" s="28" t="n">
        <v>52578.41</v>
      </c>
      <c r="D10079" s="28" t="n">
        <v>909.22</v>
      </c>
      <c r="E10079" s="28" t="s">
        <v>381</v>
      </c>
    </row>
    <row r="10080" customFormat="false" ht="15" hidden="false" customHeight="false" outlineLevel="0" collapsed="false">
      <c r="A10080" s="28" t="n">
        <v>262</v>
      </c>
      <c r="B10080" s="29" t="n">
        <v>45930</v>
      </c>
      <c r="C10080" s="28" t="n">
        <v>54360.07</v>
      </c>
      <c r="D10080" s="28" t="n">
        <v>1890</v>
      </c>
      <c r="E10080" s="28" t="s">
        <v>380</v>
      </c>
    </row>
    <row r="10081" customFormat="false" ht="15" hidden="false" customHeight="false" outlineLevel="0" collapsed="false">
      <c r="A10081" s="28" t="n">
        <v>262</v>
      </c>
      <c r="B10081" s="29" t="n">
        <v>45961</v>
      </c>
      <c r="C10081" s="28" t="n">
        <v>54063.68</v>
      </c>
      <c r="D10081" s="28" t="n">
        <v>0</v>
      </c>
      <c r="E10081" s="28" t="s">
        <v>379</v>
      </c>
    </row>
    <row r="10082" customFormat="false" ht="15" hidden="false" customHeight="false" outlineLevel="0" collapsed="false">
      <c r="A10082" s="28" t="n">
        <v>262</v>
      </c>
      <c r="B10082" s="29" t="n">
        <v>45991</v>
      </c>
      <c r="C10082" s="28" t="n">
        <v>55488.1</v>
      </c>
      <c r="D10082" s="28" t="n">
        <v>1890</v>
      </c>
      <c r="E10082" s="28" t="s">
        <v>380</v>
      </c>
    </row>
    <row r="10083" customFormat="false" ht="15" hidden="false" customHeight="false" outlineLevel="0" collapsed="false">
      <c r="A10083" s="28" t="n">
        <v>262</v>
      </c>
      <c r="B10083" s="29" t="n">
        <v>46022</v>
      </c>
      <c r="C10083" s="28" t="n">
        <v>57144.8</v>
      </c>
      <c r="D10083" s="28" t="n">
        <v>1890</v>
      </c>
      <c r="E10083" s="28" t="s">
        <v>380</v>
      </c>
    </row>
    <row r="10084" customFormat="false" ht="15" hidden="false" customHeight="false" outlineLevel="0" collapsed="false">
      <c r="A10084" s="28" t="n">
        <v>262</v>
      </c>
      <c r="B10084" s="29" t="n">
        <v>46053</v>
      </c>
      <c r="C10084" s="28" t="n">
        <v>58962.2</v>
      </c>
      <c r="D10084" s="28" t="n">
        <v>1890</v>
      </c>
      <c r="E10084" s="28" t="s">
        <v>380</v>
      </c>
    </row>
    <row r="10085" customFormat="false" ht="15" hidden="false" customHeight="false" outlineLevel="0" collapsed="false">
      <c r="A10085" s="28" t="n">
        <v>262</v>
      </c>
      <c r="B10085" s="29" t="n">
        <v>46081</v>
      </c>
      <c r="C10085" s="28" t="n">
        <v>60560</v>
      </c>
      <c r="D10085" s="28" t="n">
        <v>1890</v>
      </c>
      <c r="E10085" s="28" t="s">
        <v>380</v>
      </c>
    </row>
    <row r="10086" customFormat="false" ht="15" hidden="false" customHeight="false" outlineLevel="0" collapsed="false">
      <c r="A10086" s="28" t="n">
        <v>262</v>
      </c>
      <c r="B10086" s="29" t="n">
        <v>46112</v>
      </c>
      <c r="C10086" s="28" t="n">
        <v>62261.36</v>
      </c>
      <c r="D10086" s="28" t="n">
        <v>1890</v>
      </c>
      <c r="E10086" s="28" t="s">
        <v>380</v>
      </c>
    </row>
    <row r="10087" customFormat="false" ht="15" hidden="false" customHeight="false" outlineLevel="0" collapsed="false">
      <c r="A10087" s="28" t="n">
        <v>262</v>
      </c>
      <c r="B10087" s="29" t="n">
        <v>46142</v>
      </c>
      <c r="C10087" s="28" t="n">
        <v>63680.82</v>
      </c>
      <c r="D10087" s="28" t="n">
        <v>1890</v>
      </c>
      <c r="E10087" s="28" t="s">
        <v>380</v>
      </c>
    </row>
    <row r="10088" customFormat="false" ht="15" hidden="false" customHeight="false" outlineLevel="0" collapsed="false">
      <c r="A10088" s="28" t="n">
        <v>262</v>
      </c>
      <c r="B10088" s="29" t="n">
        <v>46173</v>
      </c>
      <c r="C10088" s="28" t="n">
        <v>64260.87</v>
      </c>
      <c r="D10088" s="28" t="n">
        <v>861.04</v>
      </c>
      <c r="E10088" s="28" t="s">
        <v>381</v>
      </c>
    </row>
    <row r="10089" customFormat="false" ht="15" hidden="false" customHeight="false" outlineLevel="0" collapsed="false">
      <c r="A10089" s="28" t="n">
        <v>262</v>
      </c>
      <c r="B10089" s="29" t="n">
        <v>46203</v>
      </c>
      <c r="C10089" s="28" t="n">
        <v>65819.43</v>
      </c>
      <c r="D10089" s="28" t="n">
        <v>1890</v>
      </c>
      <c r="E10089" s="28" t="s">
        <v>380</v>
      </c>
    </row>
    <row r="10090" customFormat="false" ht="15" hidden="false" customHeight="false" outlineLevel="0" collapsed="false">
      <c r="A10090" s="28" t="n">
        <v>262</v>
      </c>
      <c r="B10090" s="29" t="n">
        <v>46234</v>
      </c>
      <c r="C10090" s="28" t="n">
        <v>66237.84</v>
      </c>
      <c r="D10090" s="28" t="n">
        <v>489.43</v>
      </c>
      <c r="E10090" s="28" t="s">
        <v>381</v>
      </c>
    </row>
    <row r="10091" customFormat="false" ht="15" hidden="false" customHeight="false" outlineLevel="0" collapsed="false">
      <c r="A10091" s="28" t="n">
        <v>262</v>
      </c>
      <c r="B10091" s="29" t="n">
        <v>46265</v>
      </c>
      <c r="C10091" s="28" t="n">
        <v>67851.02</v>
      </c>
      <c r="D10091" s="28" t="n">
        <v>1890</v>
      </c>
      <c r="E10091" s="28" t="s">
        <v>380</v>
      </c>
    </row>
    <row r="10092" customFormat="false" ht="15" hidden="false" customHeight="false" outlineLevel="0" collapsed="false">
      <c r="A10092" s="28" t="n">
        <v>263</v>
      </c>
      <c r="B10092" s="29" t="n">
        <v>44957</v>
      </c>
      <c r="C10092" s="28" t="n">
        <v>4618.9</v>
      </c>
      <c r="D10092" s="28" t="n">
        <v>1470</v>
      </c>
      <c r="E10092" s="28" t="s">
        <v>380</v>
      </c>
    </row>
    <row r="10093" customFormat="false" ht="15" hidden="false" customHeight="false" outlineLevel="0" collapsed="false">
      <c r="A10093" s="28" t="n">
        <v>263</v>
      </c>
      <c r="B10093" s="29" t="n">
        <v>44985</v>
      </c>
      <c r="C10093" s="28" t="n">
        <v>5881.4</v>
      </c>
      <c r="D10093" s="28" t="n">
        <v>1470</v>
      </c>
      <c r="E10093" s="28" t="s">
        <v>380</v>
      </c>
    </row>
    <row r="10094" customFormat="false" ht="15" hidden="false" customHeight="false" outlineLevel="0" collapsed="false">
      <c r="A10094" s="28" t="n">
        <v>263</v>
      </c>
      <c r="B10094" s="29" t="n">
        <v>45016</v>
      </c>
      <c r="C10094" s="28" t="n">
        <v>7100.91</v>
      </c>
      <c r="D10094" s="28" t="n">
        <v>1470</v>
      </c>
      <c r="E10094" s="28" t="s">
        <v>380</v>
      </c>
    </row>
    <row r="10095" customFormat="false" ht="15" hidden="false" customHeight="false" outlineLevel="0" collapsed="false">
      <c r="A10095" s="28" t="n">
        <v>263</v>
      </c>
      <c r="B10095" s="29" t="n">
        <v>45046</v>
      </c>
      <c r="C10095" s="28" t="n">
        <v>8362.91</v>
      </c>
      <c r="D10095" s="28" t="n">
        <v>1470</v>
      </c>
      <c r="E10095" s="28" t="s">
        <v>380</v>
      </c>
    </row>
    <row r="10096" customFormat="false" ht="15" hidden="false" customHeight="false" outlineLevel="0" collapsed="false">
      <c r="A10096" s="28" t="n">
        <v>263</v>
      </c>
      <c r="B10096" s="29" t="n">
        <v>45077</v>
      </c>
      <c r="C10096" s="28" t="n">
        <v>9722.03</v>
      </c>
      <c r="D10096" s="28" t="n">
        <v>1470</v>
      </c>
      <c r="E10096" s="28" t="s">
        <v>380</v>
      </c>
    </row>
    <row r="10097" customFormat="false" ht="15" hidden="false" customHeight="false" outlineLevel="0" collapsed="false">
      <c r="A10097" s="28" t="n">
        <v>263</v>
      </c>
      <c r="B10097" s="29" t="n">
        <v>45107</v>
      </c>
      <c r="C10097" s="28" t="n">
        <v>11178.99</v>
      </c>
      <c r="D10097" s="28" t="n">
        <v>1470</v>
      </c>
      <c r="E10097" s="28" t="s">
        <v>380</v>
      </c>
    </row>
    <row r="10098" customFormat="false" ht="15" hidden="false" customHeight="false" outlineLevel="0" collapsed="false">
      <c r="A10098" s="28" t="n">
        <v>263</v>
      </c>
      <c r="B10098" s="29" t="n">
        <v>45138</v>
      </c>
      <c r="C10098" s="28" t="n">
        <v>12491.75</v>
      </c>
      <c r="D10098" s="28" t="n">
        <v>1470</v>
      </c>
      <c r="E10098" s="28" t="s">
        <v>380</v>
      </c>
    </row>
    <row r="10099" customFormat="false" ht="15" hidden="false" customHeight="false" outlineLevel="0" collapsed="false">
      <c r="A10099" s="28" t="n">
        <v>263</v>
      </c>
      <c r="B10099" s="29" t="n">
        <v>45169</v>
      </c>
      <c r="C10099" s="28" t="n">
        <v>13569.41</v>
      </c>
      <c r="D10099" s="28" t="n">
        <v>1470</v>
      </c>
      <c r="E10099" s="28" t="s">
        <v>380</v>
      </c>
    </row>
    <row r="10100" customFormat="false" ht="15" hidden="false" customHeight="false" outlineLevel="0" collapsed="false">
      <c r="A10100" s="28" t="n">
        <v>263</v>
      </c>
      <c r="B10100" s="29" t="n">
        <v>45199</v>
      </c>
      <c r="C10100" s="28" t="n">
        <v>14635.74</v>
      </c>
      <c r="D10100" s="28" t="n">
        <v>1470</v>
      </c>
      <c r="E10100" s="28" t="s">
        <v>380</v>
      </c>
    </row>
    <row r="10101" customFormat="false" ht="15" hidden="false" customHeight="false" outlineLevel="0" collapsed="false">
      <c r="A10101" s="28" t="n">
        <v>263</v>
      </c>
      <c r="B10101" s="29" t="n">
        <v>45230</v>
      </c>
      <c r="C10101" s="28" t="n">
        <v>15960.41</v>
      </c>
      <c r="D10101" s="28" t="n">
        <v>1470</v>
      </c>
      <c r="E10101" s="28" t="s">
        <v>380</v>
      </c>
    </row>
    <row r="10102" customFormat="false" ht="15" hidden="false" customHeight="false" outlineLevel="0" collapsed="false">
      <c r="A10102" s="28" t="n">
        <v>263</v>
      </c>
      <c r="B10102" s="29" t="n">
        <v>45260</v>
      </c>
      <c r="C10102" s="28" t="n">
        <v>16597.65</v>
      </c>
      <c r="D10102" s="28" t="n">
        <v>848.42</v>
      </c>
      <c r="E10102" s="28" t="s">
        <v>381</v>
      </c>
    </row>
    <row r="10103" customFormat="false" ht="15" hidden="false" customHeight="false" outlineLevel="0" collapsed="false">
      <c r="A10103" s="28" t="n">
        <v>263</v>
      </c>
      <c r="B10103" s="29" t="n">
        <v>45291</v>
      </c>
      <c r="C10103" s="28" t="n">
        <v>17803.55</v>
      </c>
      <c r="D10103" s="28" t="n">
        <v>1470</v>
      </c>
      <c r="E10103" s="28" t="s">
        <v>380</v>
      </c>
    </row>
    <row r="10104" customFormat="false" ht="15" hidden="false" customHeight="false" outlineLevel="0" collapsed="false">
      <c r="A10104" s="28" t="n">
        <v>263</v>
      </c>
      <c r="B10104" s="29" t="n">
        <v>45322</v>
      </c>
      <c r="C10104" s="28" t="n">
        <v>18856.53</v>
      </c>
      <c r="D10104" s="28" t="n">
        <v>1470</v>
      </c>
      <c r="E10104" s="28" t="s">
        <v>380</v>
      </c>
    </row>
    <row r="10105" customFormat="false" ht="15" hidden="false" customHeight="false" outlineLevel="0" collapsed="false">
      <c r="A10105" s="28" t="n">
        <v>263</v>
      </c>
      <c r="B10105" s="29" t="n">
        <v>45351</v>
      </c>
      <c r="C10105" s="28" t="n">
        <v>20229.9</v>
      </c>
      <c r="D10105" s="28" t="n">
        <v>1470</v>
      </c>
      <c r="E10105" s="28" t="s">
        <v>380</v>
      </c>
    </row>
    <row r="10106" customFormat="false" ht="15" hidden="false" customHeight="false" outlineLevel="0" collapsed="false">
      <c r="A10106" s="28" t="n">
        <v>263</v>
      </c>
      <c r="B10106" s="29" t="n">
        <v>45382</v>
      </c>
      <c r="C10106" s="28" t="n">
        <v>21674.3</v>
      </c>
      <c r="D10106" s="28" t="n">
        <v>1470</v>
      </c>
      <c r="E10106" s="28" t="s">
        <v>380</v>
      </c>
    </row>
    <row r="10107" customFormat="false" ht="15" hidden="false" customHeight="false" outlineLevel="0" collapsed="false">
      <c r="A10107" s="28" t="n">
        <v>263</v>
      </c>
      <c r="B10107" s="29" t="n">
        <v>45412</v>
      </c>
      <c r="C10107" s="28" t="n">
        <v>22755.49</v>
      </c>
      <c r="D10107" s="28" t="n">
        <v>1470</v>
      </c>
      <c r="E10107" s="28" t="s">
        <v>380</v>
      </c>
    </row>
    <row r="10108" customFormat="false" ht="15" hidden="false" customHeight="false" outlineLevel="0" collapsed="false">
      <c r="A10108" s="28" t="n">
        <v>263</v>
      </c>
      <c r="B10108" s="29" t="n">
        <v>45443</v>
      </c>
      <c r="C10108" s="28" t="n">
        <v>24179.83</v>
      </c>
      <c r="D10108" s="28" t="n">
        <v>1470</v>
      </c>
      <c r="E10108" s="28" t="s">
        <v>380</v>
      </c>
    </row>
    <row r="10109" customFormat="false" ht="15" hidden="false" customHeight="false" outlineLevel="0" collapsed="false">
      <c r="A10109" s="28" t="n">
        <v>263</v>
      </c>
      <c r="B10109" s="29" t="n">
        <v>45473</v>
      </c>
      <c r="C10109" s="28" t="n">
        <v>25603.25</v>
      </c>
      <c r="D10109" s="28" t="n">
        <v>1470</v>
      </c>
      <c r="E10109" s="28" t="s">
        <v>380</v>
      </c>
    </row>
    <row r="10110" customFormat="false" ht="15" hidden="false" customHeight="false" outlineLevel="0" collapsed="false">
      <c r="A10110" s="28" t="n">
        <v>263</v>
      </c>
      <c r="B10110" s="29" t="n">
        <v>45504</v>
      </c>
      <c r="C10110" s="28" t="n">
        <v>26880.82</v>
      </c>
      <c r="D10110" s="28" t="n">
        <v>1470</v>
      </c>
      <c r="E10110" s="28" t="s">
        <v>380</v>
      </c>
    </row>
    <row r="10111" customFormat="false" ht="15" hidden="false" customHeight="false" outlineLevel="0" collapsed="false">
      <c r="A10111" s="28" t="n">
        <v>263</v>
      </c>
      <c r="B10111" s="29" t="n">
        <v>45535</v>
      </c>
      <c r="C10111" s="28" t="n">
        <v>28129.85</v>
      </c>
      <c r="D10111" s="28" t="n">
        <v>1470</v>
      </c>
      <c r="E10111" s="28" t="s">
        <v>380</v>
      </c>
    </row>
    <row r="10112" customFormat="false" ht="15" hidden="false" customHeight="false" outlineLevel="0" collapsed="false">
      <c r="A10112" s="28" t="n">
        <v>263</v>
      </c>
      <c r="B10112" s="29" t="n">
        <v>45565</v>
      </c>
      <c r="C10112" s="28" t="n">
        <v>29229.32</v>
      </c>
      <c r="D10112" s="28" t="n">
        <v>1470</v>
      </c>
      <c r="E10112" s="28" t="s">
        <v>380</v>
      </c>
    </row>
    <row r="10113" customFormat="false" ht="15" hidden="false" customHeight="false" outlineLevel="0" collapsed="false">
      <c r="A10113" s="28" t="n">
        <v>263</v>
      </c>
      <c r="B10113" s="29" t="n">
        <v>45596</v>
      </c>
      <c r="C10113" s="28" t="n">
        <v>30464.06</v>
      </c>
      <c r="D10113" s="28" t="n">
        <v>1470</v>
      </c>
      <c r="E10113" s="28" t="s">
        <v>380</v>
      </c>
    </row>
    <row r="10114" customFormat="false" ht="15" hidden="false" customHeight="false" outlineLevel="0" collapsed="false">
      <c r="A10114" s="28" t="n">
        <v>263</v>
      </c>
      <c r="B10114" s="29" t="n">
        <v>45626</v>
      </c>
      <c r="C10114" s="28" t="n">
        <v>31215.45</v>
      </c>
      <c r="D10114" s="28" t="n">
        <v>753.49</v>
      </c>
      <c r="E10114" s="28" t="s">
        <v>381</v>
      </c>
    </row>
    <row r="10115" customFormat="false" ht="15" hidden="false" customHeight="false" outlineLevel="0" collapsed="false">
      <c r="A10115" s="28" t="n">
        <v>263</v>
      </c>
      <c r="B10115" s="29" t="n">
        <v>45657</v>
      </c>
      <c r="C10115" s="28" t="n">
        <v>32576.49</v>
      </c>
      <c r="D10115" s="28" t="n">
        <v>1470</v>
      </c>
      <c r="E10115" s="28" t="s">
        <v>380</v>
      </c>
    </row>
    <row r="10116" customFormat="false" ht="15" hidden="false" customHeight="false" outlineLevel="0" collapsed="false">
      <c r="A10116" s="28" t="n">
        <v>263</v>
      </c>
      <c r="B10116" s="29" t="n">
        <v>45688</v>
      </c>
      <c r="C10116" s="28" t="n">
        <v>33869.14</v>
      </c>
      <c r="D10116" s="28" t="n">
        <v>1470</v>
      </c>
      <c r="E10116" s="28" t="s">
        <v>380</v>
      </c>
    </row>
    <row r="10117" customFormat="false" ht="15" hidden="false" customHeight="false" outlineLevel="0" collapsed="false">
      <c r="A10117" s="28" t="n">
        <v>263</v>
      </c>
      <c r="B10117" s="29" t="n">
        <v>45716</v>
      </c>
      <c r="C10117" s="28" t="n">
        <v>35071.14</v>
      </c>
      <c r="D10117" s="28" t="n">
        <v>1470</v>
      </c>
      <c r="E10117" s="28" t="s">
        <v>380</v>
      </c>
    </row>
    <row r="10118" customFormat="false" ht="15" hidden="false" customHeight="false" outlineLevel="0" collapsed="false">
      <c r="A10118" s="28" t="n">
        <v>263</v>
      </c>
      <c r="B10118" s="29" t="n">
        <v>45747</v>
      </c>
      <c r="C10118" s="28" t="n">
        <v>36328.07</v>
      </c>
      <c r="D10118" s="28" t="n">
        <v>1470</v>
      </c>
      <c r="E10118" s="28" t="s">
        <v>380</v>
      </c>
    </row>
    <row r="10119" customFormat="false" ht="15" hidden="false" customHeight="false" outlineLevel="0" collapsed="false">
      <c r="A10119" s="28" t="n">
        <v>263</v>
      </c>
      <c r="B10119" s="29" t="n">
        <v>45777</v>
      </c>
      <c r="C10119" s="28" t="n">
        <v>37739.68</v>
      </c>
      <c r="D10119" s="28" t="n">
        <v>1470</v>
      </c>
      <c r="E10119" s="28" t="s">
        <v>380</v>
      </c>
    </row>
    <row r="10120" customFormat="false" ht="15" hidden="false" customHeight="false" outlineLevel="0" collapsed="false">
      <c r="A10120" s="28" t="n">
        <v>263</v>
      </c>
      <c r="B10120" s="29" t="n">
        <v>45808</v>
      </c>
      <c r="C10120" s="28" t="n">
        <v>38213.71</v>
      </c>
      <c r="D10120" s="28" t="n">
        <v>601.77</v>
      </c>
      <c r="E10120" s="28" t="s">
        <v>381</v>
      </c>
    </row>
    <row r="10121" customFormat="false" ht="15" hidden="false" customHeight="false" outlineLevel="0" collapsed="false">
      <c r="A10121" s="28" t="n">
        <v>263</v>
      </c>
      <c r="B10121" s="29" t="n">
        <v>45838</v>
      </c>
      <c r="C10121" s="28" t="n">
        <v>39661.08</v>
      </c>
      <c r="D10121" s="28" t="n">
        <v>1470</v>
      </c>
      <c r="E10121" s="28" t="s">
        <v>380</v>
      </c>
    </row>
    <row r="10122" customFormat="false" ht="15" hidden="false" customHeight="false" outlineLevel="0" collapsed="false">
      <c r="A10122" s="28" t="n">
        <v>263</v>
      </c>
      <c r="B10122" s="29" t="n">
        <v>45869</v>
      </c>
      <c r="C10122" s="28" t="n">
        <v>41087.58</v>
      </c>
      <c r="D10122" s="28" t="n">
        <v>1470</v>
      </c>
      <c r="E10122" s="28" t="s">
        <v>380</v>
      </c>
    </row>
    <row r="10123" customFormat="false" ht="15" hidden="false" customHeight="false" outlineLevel="0" collapsed="false">
      <c r="A10123" s="28" t="n">
        <v>263</v>
      </c>
      <c r="B10123" s="29" t="n">
        <v>45900</v>
      </c>
      <c r="C10123" s="28" t="n">
        <v>42350.36</v>
      </c>
      <c r="D10123" s="28" t="n">
        <v>1470</v>
      </c>
      <c r="E10123" s="28" t="s">
        <v>380</v>
      </c>
    </row>
    <row r="10124" customFormat="false" ht="15" hidden="false" customHeight="false" outlineLevel="0" collapsed="false">
      <c r="A10124" s="28" t="n">
        <v>263</v>
      </c>
      <c r="B10124" s="29" t="n">
        <v>45930</v>
      </c>
      <c r="C10124" s="28" t="n">
        <v>43681.4</v>
      </c>
      <c r="D10124" s="28" t="n">
        <v>1470</v>
      </c>
      <c r="E10124" s="28" t="s">
        <v>380</v>
      </c>
    </row>
    <row r="10125" customFormat="false" ht="15" hidden="false" customHeight="false" outlineLevel="0" collapsed="false">
      <c r="A10125" s="28" t="n">
        <v>263</v>
      </c>
      <c r="B10125" s="29" t="n">
        <v>45961</v>
      </c>
      <c r="C10125" s="28" t="n">
        <v>44865.84</v>
      </c>
      <c r="D10125" s="28" t="n">
        <v>1470</v>
      </c>
      <c r="E10125" s="28" t="s">
        <v>380</v>
      </c>
    </row>
    <row r="10126" customFormat="false" ht="15" hidden="false" customHeight="false" outlineLevel="0" collapsed="false">
      <c r="A10126" s="28" t="n">
        <v>263</v>
      </c>
      <c r="B10126" s="29" t="n">
        <v>45991</v>
      </c>
      <c r="C10126" s="28" t="n">
        <v>46186.65</v>
      </c>
      <c r="D10126" s="28" t="n">
        <v>1470</v>
      </c>
      <c r="E10126" s="28" t="s">
        <v>380</v>
      </c>
    </row>
    <row r="10127" customFormat="false" ht="15" hidden="false" customHeight="false" outlineLevel="0" collapsed="false">
      <c r="A10127" s="28" t="n">
        <v>263</v>
      </c>
      <c r="B10127" s="29" t="n">
        <v>46022</v>
      </c>
      <c r="C10127" s="28" t="n">
        <v>47265.74</v>
      </c>
      <c r="D10127" s="28" t="n">
        <v>1470</v>
      </c>
      <c r="E10127" s="28" t="s">
        <v>380</v>
      </c>
    </row>
    <row r="10128" customFormat="false" ht="15" hidden="false" customHeight="false" outlineLevel="0" collapsed="false">
      <c r="A10128" s="28" t="n">
        <v>263</v>
      </c>
      <c r="B10128" s="29" t="n">
        <v>46053</v>
      </c>
      <c r="C10128" s="28" t="n">
        <v>48369.73</v>
      </c>
      <c r="D10128" s="28" t="n">
        <v>1470</v>
      </c>
      <c r="E10128" s="28" t="s">
        <v>380</v>
      </c>
    </row>
    <row r="10129" customFormat="false" ht="15" hidden="false" customHeight="false" outlineLevel="0" collapsed="false">
      <c r="A10129" s="28" t="n">
        <v>263</v>
      </c>
      <c r="B10129" s="29" t="n">
        <v>46081</v>
      </c>
      <c r="C10129" s="28" t="n">
        <v>48562.35</v>
      </c>
      <c r="D10129" s="28" t="n">
        <v>463.08</v>
      </c>
      <c r="E10129" s="28" t="s">
        <v>381</v>
      </c>
    </row>
    <row r="10130" customFormat="false" ht="15" hidden="false" customHeight="false" outlineLevel="0" collapsed="false">
      <c r="A10130" s="28" t="n">
        <v>263</v>
      </c>
      <c r="B10130" s="29" t="n">
        <v>46112</v>
      </c>
      <c r="C10130" s="28" t="n">
        <v>49610.61</v>
      </c>
      <c r="D10130" s="28" t="n">
        <v>1470</v>
      </c>
      <c r="E10130" s="28" t="s">
        <v>380</v>
      </c>
    </row>
    <row r="10131" customFormat="false" ht="15" hidden="false" customHeight="false" outlineLevel="0" collapsed="false">
      <c r="A10131" s="28" t="n">
        <v>263</v>
      </c>
      <c r="B10131" s="29" t="n">
        <v>46142</v>
      </c>
      <c r="C10131" s="28" t="n">
        <v>50922.78</v>
      </c>
      <c r="D10131" s="28" t="n">
        <v>1470</v>
      </c>
      <c r="E10131" s="28" t="s">
        <v>380</v>
      </c>
    </row>
    <row r="10132" customFormat="false" ht="15" hidden="false" customHeight="false" outlineLevel="0" collapsed="false">
      <c r="A10132" s="28" t="n">
        <v>263</v>
      </c>
      <c r="B10132" s="29" t="n">
        <v>46173</v>
      </c>
      <c r="C10132" s="28" t="n">
        <v>52332.96</v>
      </c>
      <c r="D10132" s="28" t="n">
        <v>1470</v>
      </c>
      <c r="E10132" s="28" t="s">
        <v>380</v>
      </c>
    </row>
    <row r="10133" customFormat="false" ht="15" hidden="false" customHeight="false" outlineLevel="0" collapsed="false">
      <c r="A10133" s="28" t="n">
        <v>263</v>
      </c>
      <c r="B10133" s="29" t="n">
        <v>46203</v>
      </c>
      <c r="C10133" s="28" t="n">
        <v>53428.43</v>
      </c>
      <c r="D10133" s="28" t="n">
        <v>1470</v>
      </c>
      <c r="E10133" s="28" t="s">
        <v>380</v>
      </c>
    </row>
    <row r="10134" customFormat="false" ht="15" hidden="false" customHeight="false" outlineLevel="0" collapsed="false">
      <c r="A10134" s="28" t="n">
        <v>263</v>
      </c>
      <c r="B10134" s="29" t="n">
        <v>46234</v>
      </c>
      <c r="C10134" s="28" t="n">
        <v>54610.25</v>
      </c>
      <c r="D10134" s="28" t="n">
        <v>1470</v>
      </c>
      <c r="E10134" s="28" t="s">
        <v>380</v>
      </c>
    </row>
    <row r="10135" customFormat="false" ht="15" hidden="false" customHeight="false" outlineLevel="0" collapsed="false">
      <c r="A10135" s="28" t="n">
        <v>263</v>
      </c>
      <c r="B10135" s="29" t="n">
        <v>46265</v>
      </c>
      <c r="C10135" s="28" t="n">
        <v>54527.25</v>
      </c>
      <c r="D10135" s="28" t="n">
        <v>0</v>
      </c>
      <c r="E10135" s="28" t="s">
        <v>379</v>
      </c>
    </row>
    <row r="10136" customFormat="false" ht="15" hidden="false" customHeight="false" outlineLevel="0" collapsed="false">
      <c r="A10136" s="28" t="n">
        <v>264</v>
      </c>
      <c r="B10136" s="29" t="n">
        <v>44957</v>
      </c>
      <c r="C10136" s="28" t="n">
        <v>10987.4</v>
      </c>
      <c r="D10136" s="28" t="n">
        <v>1380</v>
      </c>
      <c r="E10136" s="28" t="s">
        <v>380</v>
      </c>
    </row>
    <row r="10137" customFormat="false" ht="15" hidden="false" customHeight="false" outlineLevel="0" collapsed="false">
      <c r="A10137" s="28" t="n">
        <v>264</v>
      </c>
      <c r="B10137" s="29" t="n">
        <v>44985</v>
      </c>
      <c r="C10137" s="28" t="n">
        <v>12075.61</v>
      </c>
      <c r="D10137" s="28" t="n">
        <v>1380</v>
      </c>
      <c r="E10137" s="28" t="s">
        <v>380</v>
      </c>
    </row>
    <row r="10138" customFormat="false" ht="15" hidden="false" customHeight="false" outlineLevel="0" collapsed="false">
      <c r="A10138" s="28" t="n">
        <v>264</v>
      </c>
      <c r="B10138" s="29" t="n">
        <v>45016</v>
      </c>
      <c r="C10138" s="28" t="n">
        <v>13420.8</v>
      </c>
      <c r="D10138" s="28" t="n">
        <v>1380</v>
      </c>
      <c r="E10138" s="28" t="s">
        <v>380</v>
      </c>
    </row>
    <row r="10139" customFormat="false" ht="15" hidden="false" customHeight="false" outlineLevel="0" collapsed="false">
      <c r="A10139" s="28" t="n">
        <v>264</v>
      </c>
      <c r="B10139" s="29" t="n">
        <v>45046</v>
      </c>
      <c r="C10139" s="28" t="n">
        <v>14551.4</v>
      </c>
      <c r="D10139" s="28" t="n">
        <v>1380</v>
      </c>
      <c r="E10139" s="28" t="s">
        <v>380</v>
      </c>
    </row>
    <row r="10140" customFormat="false" ht="15" hidden="false" customHeight="false" outlineLevel="0" collapsed="false">
      <c r="A10140" s="28" t="n">
        <v>264</v>
      </c>
      <c r="B10140" s="29" t="n">
        <v>45077</v>
      </c>
      <c r="C10140" s="28" t="n">
        <v>14632.55</v>
      </c>
      <c r="D10140" s="28" t="n">
        <v>486.16</v>
      </c>
      <c r="E10140" s="28" t="s">
        <v>381</v>
      </c>
    </row>
    <row r="10141" customFormat="false" ht="15" hidden="false" customHeight="false" outlineLevel="0" collapsed="false">
      <c r="A10141" s="28" t="n">
        <v>264</v>
      </c>
      <c r="B10141" s="29" t="n">
        <v>45107</v>
      </c>
      <c r="C10141" s="28" t="n">
        <v>15809.92</v>
      </c>
      <c r="D10141" s="28" t="n">
        <v>1380</v>
      </c>
      <c r="E10141" s="28" t="s">
        <v>380</v>
      </c>
    </row>
    <row r="10142" customFormat="false" ht="15" hidden="false" customHeight="false" outlineLevel="0" collapsed="false">
      <c r="A10142" s="28" t="n">
        <v>264</v>
      </c>
      <c r="B10142" s="29" t="n">
        <v>45138</v>
      </c>
      <c r="C10142" s="28" t="n">
        <v>16919.08</v>
      </c>
      <c r="D10142" s="28" t="n">
        <v>1380</v>
      </c>
      <c r="E10142" s="28" t="s">
        <v>380</v>
      </c>
    </row>
    <row r="10143" customFormat="false" ht="15" hidden="false" customHeight="false" outlineLevel="0" collapsed="false">
      <c r="A10143" s="28" t="n">
        <v>264</v>
      </c>
      <c r="B10143" s="29" t="n">
        <v>45169</v>
      </c>
      <c r="C10143" s="28" t="n">
        <v>16905.58</v>
      </c>
      <c r="D10143" s="28" t="n">
        <v>301.49</v>
      </c>
      <c r="E10143" s="28" t="s">
        <v>381</v>
      </c>
    </row>
    <row r="10144" customFormat="false" ht="15" hidden="false" customHeight="false" outlineLevel="0" collapsed="false">
      <c r="A10144" s="28" t="n">
        <v>264</v>
      </c>
      <c r="B10144" s="29" t="n">
        <v>45199</v>
      </c>
      <c r="C10144" s="28" t="n">
        <v>16889.08</v>
      </c>
      <c r="D10144" s="28" t="n">
        <v>0</v>
      </c>
      <c r="E10144" s="28" t="s">
        <v>379</v>
      </c>
    </row>
    <row r="10145" customFormat="false" ht="15" hidden="false" customHeight="false" outlineLevel="0" collapsed="false">
      <c r="A10145" s="28" t="n">
        <v>264</v>
      </c>
      <c r="B10145" s="29" t="n">
        <v>45230</v>
      </c>
      <c r="C10145" s="28" t="n">
        <v>16699.13</v>
      </c>
      <c r="D10145" s="28" t="n">
        <v>0</v>
      </c>
      <c r="E10145" s="28" t="s">
        <v>379</v>
      </c>
    </row>
    <row r="10146" customFormat="false" ht="15" hidden="false" customHeight="false" outlineLevel="0" collapsed="false">
      <c r="A10146" s="28" t="n">
        <v>264</v>
      </c>
      <c r="B10146" s="29" t="n">
        <v>45260</v>
      </c>
      <c r="C10146" s="28" t="n">
        <v>17950.78</v>
      </c>
      <c r="D10146" s="28" t="n">
        <v>1380</v>
      </c>
      <c r="E10146" s="28" t="s">
        <v>380</v>
      </c>
    </row>
    <row r="10147" customFormat="false" ht="15" hidden="false" customHeight="false" outlineLevel="0" collapsed="false">
      <c r="A10147" s="28" t="n">
        <v>264</v>
      </c>
      <c r="B10147" s="29" t="n">
        <v>45291</v>
      </c>
      <c r="C10147" s="28" t="n">
        <v>18139.32</v>
      </c>
      <c r="D10147" s="28" t="n">
        <v>544.66</v>
      </c>
      <c r="E10147" s="28" t="s">
        <v>381</v>
      </c>
    </row>
    <row r="10148" customFormat="false" ht="15" hidden="false" customHeight="false" outlineLevel="0" collapsed="false">
      <c r="A10148" s="28" t="n">
        <v>264</v>
      </c>
      <c r="B10148" s="29" t="n">
        <v>45322</v>
      </c>
      <c r="C10148" s="28" t="n">
        <v>19127.76</v>
      </c>
      <c r="D10148" s="28" t="n">
        <v>1380</v>
      </c>
      <c r="E10148" s="28" t="s">
        <v>380</v>
      </c>
    </row>
    <row r="10149" customFormat="false" ht="15" hidden="false" customHeight="false" outlineLevel="0" collapsed="false">
      <c r="A10149" s="28" t="n">
        <v>264</v>
      </c>
      <c r="B10149" s="29" t="n">
        <v>45351</v>
      </c>
      <c r="C10149" s="28" t="n">
        <v>20348.39</v>
      </c>
      <c r="D10149" s="28" t="n">
        <v>1380</v>
      </c>
      <c r="E10149" s="28" t="s">
        <v>380</v>
      </c>
    </row>
    <row r="10150" customFormat="false" ht="15" hidden="false" customHeight="false" outlineLevel="0" collapsed="false">
      <c r="A10150" s="28" t="n">
        <v>264</v>
      </c>
      <c r="B10150" s="29" t="n">
        <v>45382</v>
      </c>
      <c r="C10150" s="28" t="n">
        <v>21715.42</v>
      </c>
      <c r="D10150" s="28" t="n">
        <v>1380</v>
      </c>
      <c r="E10150" s="28" t="s">
        <v>380</v>
      </c>
    </row>
    <row r="10151" customFormat="false" ht="15" hidden="false" customHeight="false" outlineLevel="0" collapsed="false">
      <c r="A10151" s="28" t="n">
        <v>264</v>
      </c>
      <c r="B10151" s="29" t="n">
        <v>45412</v>
      </c>
      <c r="C10151" s="28" t="n">
        <v>22810.93</v>
      </c>
      <c r="D10151" s="28" t="n">
        <v>1380</v>
      </c>
      <c r="E10151" s="28" t="s">
        <v>380</v>
      </c>
    </row>
    <row r="10152" customFormat="false" ht="15" hidden="false" customHeight="false" outlineLevel="0" collapsed="false">
      <c r="A10152" s="28" t="n">
        <v>264</v>
      </c>
      <c r="B10152" s="29" t="n">
        <v>45443</v>
      </c>
      <c r="C10152" s="28" t="n">
        <v>23996.29</v>
      </c>
      <c r="D10152" s="28" t="n">
        <v>1380</v>
      </c>
      <c r="E10152" s="28" t="s">
        <v>380</v>
      </c>
    </row>
    <row r="10153" customFormat="false" ht="15" hidden="false" customHeight="false" outlineLevel="0" collapsed="false">
      <c r="A10153" s="28" t="n">
        <v>264</v>
      </c>
      <c r="B10153" s="29" t="n">
        <v>45473</v>
      </c>
      <c r="C10153" s="28" t="n">
        <v>24175.07</v>
      </c>
      <c r="D10153" s="28" t="n">
        <v>553.01</v>
      </c>
      <c r="E10153" s="28" t="s">
        <v>381</v>
      </c>
    </row>
    <row r="10154" customFormat="false" ht="15" hidden="false" customHeight="false" outlineLevel="0" collapsed="false">
      <c r="A10154" s="28" t="n">
        <v>264</v>
      </c>
      <c r="B10154" s="29" t="n">
        <v>45504</v>
      </c>
      <c r="C10154" s="28" t="n">
        <v>25515.09</v>
      </c>
      <c r="D10154" s="28" t="n">
        <v>1380</v>
      </c>
      <c r="E10154" s="28" t="s">
        <v>380</v>
      </c>
    </row>
    <row r="10155" customFormat="false" ht="15" hidden="false" customHeight="false" outlineLevel="0" collapsed="false">
      <c r="A10155" s="28" t="n">
        <v>264</v>
      </c>
      <c r="B10155" s="29" t="n">
        <v>45535</v>
      </c>
      <c r="C10155" s="28" t="n">
        <v>26536.88</v>
      </c>
      <c r="D10155" s="28" t="n">
        <v>1380</v>
      </c>
      <c r="E10155" s="28" t="s">
        <v>380</v>
      </c>
    </row>
    <row r="10156" customFormat="false" ht="15" hidden="false" customHeight="false" outlineLevel="0" collapsed="false">
      <c r="A10156" s="28" t="n">
        <v>264</v>
      </c>
      <c r="B10156" s="29" t="n">
        <v>45565</v>
      </c>
      <c r="C10156" s="28" t="n">
        <v>27581.39</v>
      </c>
      <c r="D10156" s="28" t="n">
        <v>1380</v>
      </c>
      <c r="E10156" s="28" t="s">
        <v>380</v>
      </c>
    </row>
    <row r="10157" customFormat="false" ht="15" hidden="false" customHeight="false" outlineLevel="0" collapsed="false">
      <c r="A10157" s="28" t="n">
        <v>264</v>
      </c>
      <c r="B10157" s="29" t="n">
        <v>45596</v>
      </c>
      <c r="C10157" s="28" t="n">
        <v>28755.67</v>
      </c>
      <c r="D10157" s="28" t="n">
        <v>1380</v>
      </c>
      <c r="E10157" s="28" t="s">
        <v>380</v>
      </c>
    </row>
    <row r="10158" customFormat="false" ht="15" hidden="false" customHeight="false" outlineLevel="0" collapsed="false">
      <c r="A10158" s="28" t="n">
        <v>264</v>
      </c>
      <c r="B10158" s="29" t="n">
        <v>45626</v>
      </c>
      <c r="C10158" s="28" t="n">
        <v>29063.3</v>
      </c>
      <c r="D10158" s="28" t="n">
        <v>572.23</v>
      </c>
      <c r="E10158" s="28" t="s">
        <v>381</v>
      </c>
    </row>
    <row r="10159" customFormat="false" ht="15" hidden="false" customHeight="false" outlineLevel="0" collapsed="false">
      <c r="A10159" s="28" t="n">
        <v>264</v>
      </c>
      <c r="B10159" s="29" t="n">
        <v>45657</v>
      </c>
      <c r="C10159" s="28" t="n">
        <v>29007</v>
      </c>
      <c r="D10159" s="28" t="n">
        <v>297.87</v>
      </c>
      <c r="E10159" s="28" t="s">
        <v>381</v>
      </c>
    </row>
    <row r="10160" customFormat="false" ht="15" hidden="false" customHeight="false" outlineLevel="0" collapsed="false">
      <c r="A10160" s="28" t="n">
        <v>264</v>
      </c>
      <c r="B10160" s="29" t="n">
        <v>45688</v>
      </c>
      <c r="C10160" s="28" t="n">
        <v>29466.82</v>
      </c>
      <c r="D10160" s="28" t="n">
        <v>831.53</v>
      </c>
      <c r="E10160" s="28" t="s">
        <v>381</v>
      </c>
    </row>
    <row r="10161" customFormat="false" ht="15" hidden="false" customHeight="false" outlineLevel="0" collapsed="false">
      <c r="A10161" s="28" t="n">
        <v>264</v>
      </c>
      <c r="B10161" s="29" t="n">
        <v>45716</v>
      </c>
      <c r="C10161" s="28" t="n">
        <v>30518.52</v>
      </c>
      <c r="D10161" s="28" t="n">
        <v>1380</v>
      </c>
      <c r="E10161" s="28" t="s">
        <v>380</v>
      </c>
    </row>
    <row r="10162" customFormat="false" ht="15" hidden="false" customHeight="false" outlineLevel="0" collapsed="false">
      <c r="A10162" s="28" t="n">
        <v>264</v>
      </c>
      <c r="B10162" s="29" t="n">
        <v>45747</v>
      </c>
      <c r="C10162" s="28" t="n">
        <v>31710.6</v>
      </c>
      <c r="D10162" s="28" t="n">
        <v>1380</v>
      </c>
      <c r="E10162" s="28" t="s">
        <v>380</v>
      </c>
    </row>
    <row r="10163" customFormat="false" ht="15" hidden="false" customHeight="false" outlineLevel="0" collapsed="false">
      <c r="A10163" s="28" t="n">
        <v>264</v>
      </c>
      <c r="B10163" s="29" t="n">
        <v>45777</v>
      </c>
      <c r="C10163" s="28" t="n">
        <v>32792.97</v>
      </c>
      <c r="D10163" s="28" t="n">
        <v>1380</v>
      </c>
      <c r="E10163" s="28" t="s">
        <v>380</v>
      </c>
    </row>
    <row r="10164" customFormat="false" ht="15" hidden="false" customHeight="false" outlineLevel="0" collapsed="false">
      <c r="A10164" s="28" t="n">
        <v>264</v>
      </c>
      <c r="B10164" s="29" t="n">
        <v>45808</v>
      </c>
      <c r="C10164" s="28" t="n">
        <v>32554.43</v>
      </c>
      <c r="D10164" s="28" t="n">
        <v>0</v>
      </c>
      <c r="E10164" s="28" t="s">
        <v>379</v>
      </c>
    </row>
    <row r="10165" customFormat="false" ht="15" hidden="false" customHeight="false" outlineLevel="0" collapsed="false">
      <c r="A10165" s="28" t="n">
        <v>264</v>
      </c>
      <c r="B10165" s="29" t="n">
        <v>45838</v>
      </c>
      <c r="C10165" s="28" t="n">
        <v>33801.84</v>
      </c>
      <c r="D10165" s="28" t="n">
        <v>1380</v>
      </c>
      <c r="E10165" s="28" t="s">
        <v>380</v>
      </c>
    </row>
    <row r="10166" customFormat="false" ht="15" hidden="false" customHeight="false" outlineLevel="0" collapsed="false">
      <c r="A10166" s="28" t="n">
        <v>264</v>
      </c>
      <c r="B10166" s="29" t="n">
        <v>45869</v>
      </c>
      <c r="C10166" s="28" t="n">
        <v>35085.96</v>
      </c>
      <c r="D10166" s="28" t="n">
        <v>1380</v>
      </c>
      <c r="E10166" s="28" t="s">
        <v>380</v>
      </c>
    </row>
    <row r="10167" customFormat="false" ht="15" hidden="false" customHeight="false" outlineLevel="0" collapsed="false">
      <c r="A10167" s="28" t="n">
        <v>264</v>
      </c>
      <c r="B10167" s="29" t="n">
        <v>45900</v>
      </c>
      <c r="C10167" s="28" t="n">
        <v>36150</v>
      </c>
      <c r="D10167" s="28" t="n">
        <v>1380</v>
      </c>
      <c r="E10167" s="28" t="s">
        <v>380</v>
      </c>
    </row>
    <row r="10168" customFormat="false" ht="15" hidden="false" customHeight="false" outlineLevel="0" collapsed="false">
      <c r="A10168" s="28" t="n">
        <v>264</v>
      </c>
      <c r="B10168" s="29" t="n">
        <v>45930</v>
      </c>
      <c r="C10168" s="28" t="n">
        <v>37420.83</v>
      </c>
      <c r="D10168" s="28" t="n">
        <v>1380</v>
      </c>
      <c r="E10168" s="28" t="s">
        <v>380</v>
      </c>
    </row>
    <row r="10169" customFormat="false" ht="15" hidden="false" customHeight="false" outlineLevel="0" collapsed="false">
      <c r="A10169" s="28" t="n">
        <v>264</v>
      </c>
      <c r="B10169" s="29" t="n">
        <v>45961</v>
      </c>
      <c r="C10169" s="28" t="n">
        <v>37770.04</v>
      </c>
      <c r="D10169" s="28" t="n">
        <v>579.36</v>
      </c>
      <c r="E10169" s="28" t="s">
        <v>381</v>
      </c>
    </row>
    <row r="10170" customFormat="false" ht="15" hidden="false" customHeight="false" outlineLevel="0" collapsed="false">
      <c r="A10170" s="28" t="n">
        <v>264</v>
      </c>
      <c r="B10170" s="29" t="n">
        <v>45991</v>
      </c>
      <c r="C10170" s="28" t="n">
        <v>38964.05</v>
      </c>
      <c r="D10170" s="28" t="n">
        <v>1380</v>
      </c>
      <c r="E10170" s="28" t="s">
        <v>380</v>
      </c>
    </row>
    <row r="10171" customFormat="false" ht="15" hidden="false" customHeight="false" outlineLevel="0" collapsed="false">
      <c r="A10171" s="28" t="n">
        <v>264</v>
      </c>
      <c r="B10171" s="29" t="n">
        <v>46022</v>
      </c>
      <c r="C10171" s="28" t="n">
        <v>39729.86</v>
      </c>
      <c r="D10171" s="28" t="n">
        <v>925.21</v>
      </c>
      <c r="E10171" s="28" t="s">
        <v>381</v>
      </c>
    </row>
    <row r="10172" customFormat="false" ht="15" hidden="false" customHeight="false" outlineLevel="0" collapsed="false">
      <c r="A10172" s="28" t="n">
        <v>264</v>
      </c>
      <c r="B10172" s="29" t="n">
        <v>46053</v>
      </c>
      <c r="C10172" s="28" t="n">
        <v>40822.45</v>
      </c>
      <c r="D10172" s="28" t="n">
        <v>1380</v>
      </c>
      <c r="E10172" s="28" t="s">
        <v>380</v>
      </c>
    </row>
    <row r="10173" customFormat="false" ht="15" hidden="false" customHeight="false" outlineLevel="0" collapsed="false">
      <c r="A10173" s="28" t="n">
        <v>264</v>
      </c>
      <c r="B10173" s="29" t="n">
        <v>46081</v>
      </c>
      <c r="C10173" s="28" t="n">
        <v>42174.85</v>
      </c>
      <c r="D10173" s="28" t="n">
        <v>1380</v>
      </c>
      <c r="E10173" s="28" t="s">
        <v>380</v>
      </c>
    </row>
    <row r="10174" customFormat="false" ht="15" hidden="false" customHeight="false" outlineLevel="0" collapsed="false">
      <c r="A10174" s="28" t="n">
        <v>264</v>
      </c>
      <c r="B10174" s="29" t="n">
        <v>46112</v>
      </c>
      <c r="C10174" s="28" t="n">
        <v>41826.67</v>
      </c>
      <c r="D10174" s="28" t="n">
        <v>0</v>
      </c>
      <c r="E10174" s="28" t="s">
        <v>379</v>
      </c>
    </row>
    <row r="10175" customFormat="false" ht="15" hidden="false" customHeight="false" outlineLevel="0" collapsed="false">
      <c r="A10175" s="28" t="n">
        <v>264</v>
      </c>
      <c r="B10175" s="29" t="n">
        <v>46142</v>
      </c>
      <c r="C10175" s="28" t="n">
        <v>43157.96</v>
      </c>
      <c r="D10175" s="28" t="n">
        <v>1380</v>
      </c>
      <c r="E10175" s="28" t="s">
        <v>380</v>
      </c>
    </row>
    <row r="10176" customFormat="false" ht="15" hidden="false" customHeight="false" outlineLevel="0" collapsed="false">
      <c r="A10176" s="28" t="n">
        <v>264</v>
      </c>
      <c r="B10176" s="29" t="n">
        <v>46173</v>
      </c>
      <c r="C10176" s="28" t="n">
        <v>43698.83</v>
      </c>
      <c r="D10176" s="28" t="n">
        <v>799.12</v>
      </c>
      <c r="E10176" s="28" t="s">
        <v>381</v>
      </c>
    </row>
    <row r="10177" customFormat="false" ht="15" hidden="false" customHeight="false" outlineLevel="0" collapsed="false">
      <c r="A10177" s="28" t="n">
        <v>264</v>
      </c>
      <c r="B10177" s="29" t="n">
        <v>46203</v>
      </c>
      <c r="C10177" s="28" t="n">
        <v>43948.48</v>
      </c>
      <c r="D10177" s="28" t="n">
        <v>627.13</v>
      </c>
      <c r="E10177" s="28" t="s">
        <v>381</v>
      </c>
    </row>
    <row r="10178" customFormat="false" ht="15" hidden="false" customHeight="false" outlineLevel="0" collapsed="false">
      <c r="A10178" s="28" t="n">
        <v>264</v>
      </c>
      <c r="B10178" s="29" t="n">
        <v>46234</v>
      </c>
      <c r="C10178" s="28" t="n">
        <v>45089.41</v>
      </c>
      <c r="D10178" s="28" t="n">
        <v>1380</v>
      </c>
      <c r="E10178" s="28" t="s">
        <v>380</v>
      </c>
    </row>
    <row r="10179" customFormat="false" ht="15" hidden="false" customHeight="false" outlineLevel="0" collapsed="false">
      <c r="A10179" s="28" t="n">
        <v>264</v>
      </c>
      <c r="B10179" s="29" t="n">
        <v>46265</v>
      </c>
      <c r="C10179" s="28" t="n">
        <v>46442.92</v>
      </c>
      <c r="D10179" s="28" t="n">
        <v>1380</v>
      </c>
      <c r="E10179" s="28" t="s">
        <v>380</v>
      </c>
    </row>
    <row r="10180" customFormat="false" ht="15" hidden="false" customHeight="false" outlineLevel="0" collapsed="false">
      <c r="A10180" s="28" t="n">
        <v>265</v>
      </c>
      <c r="B10180" s="29" t="n">
        <v>45351</v>
      </c>
      <c r="C10180" s="28" t="n">
        <v>14590.06</v>
      </c>
      <c r="D10180" s="28" t="n">
        <v>1380</v>
      </c>
      <c r="E10180" s="28" t="s">
        <v>380</v>
      </c>
    </row>
    <row r="10181" customFormat="false" ht="15" hidden="false" customHeight="false" outlineLevel="0" collapsed="false">
      <c r="A10181" s="28" t="n">
        <v>265</v>
      </c>
      <c r="B10181" s="29" t="n">
        <v>45382</v>
      </c>
      <c r="C10181" s="28" t="n">
        <v>15682.04</v>
      </c>
      <c r="D10181" s="28" t="n">
        <v>1380</v>
      </c>
      <c r="E10181" s="28" t="s">
        <v>380</v>
      </c>
    </row>
    <row r="10182" customFormat="false" ht="15" hidden="false" customHeight="false" outlineLevel="0" collapsed="false">
      <c r="A10182" s="28" t="n">
        <v>265</v>
      </c>
      <c r="B10182" s="29" t="n">
        <v>45412</v>
      </c>
      <c r="C10182" s="28" t="n">
        <v>16830.09</v>
      </c>
      <c r="D10182" s="28" t="n">
        <v>1380</v>
      </c>
      <c r="E10182" s="28" t="s">
        <v>380</v>
      </c>
    </row>
    <row r="10183" customFormat="false" ht="15" hidden="false" customHeight="false" outlineLevel="0" collapsed="false">
      <c r="A10183" s="28" t="n">
        <v>265</v>
      </c>
      <c r="B10183" s="29" t="n">
        <v>45443</v>
      </c>
      <c r="C10183" s="28" t="n">
        <v>18057.78</v>
      </c>
      <c r="D10183" s="28" t="n">
        <v>1380</v>
      </c>
      <c r="E10183" s="28" t="s">
        <v>380</v>
      </c>
    </row>
    <row r="10184" customFormat="false" ht="15" hidden="false" customHeight="false" outlineLevel="0" collapsed="false">
      <c r="A10184" s="28" t="n">
        <v>265</v>
      </c>
      <c r="B10184" s="29" t="n">
        <v>45473</v>
      </c>
      <c r="C10184" s="28" t="n">
        <v>19343.84</v>
      </c>
      <c r="D10184" s="28" t="n">
        <v>1380</v>
      </c>
      <c r="E10184" s="28" t="s">
        <v>380</v>
      </c>
    </row>
    <row r="10185" customFormat="false" ht="15" hidden="false" customHeight="false" outlineLevel="0" collapsed="false">
      <c r="A10185" s="28" t="n">
        <v>265</v>
      </c>
      <c r="B10185" s="29" t="n">
        <v>45504</v>
      </c>
      <c r="C10185" s="28" t="n">
        <v>20608.71</v>
      </c>
      <c r="D10185" s="28" t="n">
        <v>1380</v>
      </c>
      <c r="E10185" s="28" t="s">
        <v>380</v>
      </c>
    </row>
    <row r="10186" customFormat="false" ht="15" hidden="false" customHeight="false" outlineLevel="0" collapsed="false">
      <c r="A10186" s="28" t="n">
        <v>265</v>
      </c>
      <c r="B10186" s="29" t="n">
        <v>45535</v>
      </c>
      <c r="C10186" s="28" t="n">
        <v>21816.35</v>
      </c>
      <c r="D10186" s="28" t="n">
        <v>1380</v>
      </c>
      <c r="E10186" s="28" t="s">
        <v>380</v>
      </c>
    </row>
    <row r="10187" customFormat="false" ht="15" hidden="false" customHeight="false" outlineLevel="0" collapsed="false">
      <c r="A10187" s="28" t="n">
        <v>265</v>
      </c>
      <c r="B10187" s="29" t="n">
        <v>45565</v>
      </c>
      <c r="C10187" s="28" t="n">
        <v>23063.51</v>
      </c>
      <c r="D10187" s="28" t="n">
        <v>1380</v>
      </c>
      <c r="E10187" s="28" t="s">
        <v>380</v>
      </c>
    </row>
    <row r="10188" customFormat="false" ht="15" hidden="false" customHeight="false" outlineLevel="0" collapsed="false">
      <c r="A10188" s="28" t="n">
        <v>265</v>
      </c>
      <c r="B10188" s="29" t="n">
        <v>45596</v>
      </c>
      <c r="C10188" s="28" t="n">
        <v>24041.54</v>
      </c>
      <c r="D10188" s="28" t="n">
        <v>1380</v>
      </c>
      <c r="E10188" s="28" t="s">
        <v>380</v>
      </c>
    </row>
    <row r="10189" customFormat="false" ht="15" hidden="false" customHeight="false" outlineLevel="0" collapsed="false">
      <c r="A10189" s="28" t="n">
        <v>265</v>
      </c>
      <c r="B10189" s="29" t="n">
        <v>45626</v>
      </c>
      <c r="C10189" s="28" t="n">
        <v>25081.41</v>
      </c>
      <c r="D10189" s="28" t="n">
        <v>1380</v>
      </c>
      <c r="E10189" s="28" t="s">
        <v>380</v>
      </c>
    </row>
    <row r="10190" customFormat="false" ht="15" hidden="false" customHeight="false" outlineLevel="0" collapsed="false">
      <c r="A10190" s="28" t="n">
        <v>265</v>
      </c>
      <c r="B10190" s="29" t="n">
        <v>45657</v>
      </c>
      <c r="C10190" s="28" t="n">
        <v>26203.8</v>
      </c>
      <c r="D10190" s="28" t="n">
        <v>1380</v>
      </c>
      <c r="E10190" s="28" t="s">
        <v>380</v>
      </c>
    </row>
    <row r="10191" customFormat="false" ht="15" hidden="false" customHeight="false" outlineLevel="0" collapsed="false">
      <c r="A10191" s="28" t="n">
        <v>265</v>
      </c>
      <c r="B10191" s="29" t="n">
        <v>45688</v>
      </c>
      <c r="C10191" s="28" t="n">
        <v>27357.16</v>
      </c>
      <c r="D10191" s="28" t="n">
        <v>1380</v>
      </c>
      <c r="E10191" s="28" t="s">
        <v>380</v>
      </c>
    </row>
    <row r="10192" customFormat="false" ht="15" hidden="false" customHeight="false" outlineLevel="0" collapsed="false">
      <c r="A10192" s="28" t="n">
        <v>265</v>
      </c>
      <c r="B10192" s="29" t="n">
        <v>45716</v>
      </c>
      <c r="C10192" s="28" t="n">
        <v>27388.65</v>
      </c>
      <c r="D10192" s="28" t="n">
        <v>341.88</v>
      </c>
      <c r="E10192" s="28" t="s">
        <v>381</v>
      </c>
    </row>
    <row r="10193" customFormat="false" ht="15" hidden="false" customHeight="false" outlineLevel="0" collapsed="false">
      <c r="A10193" s="28" t="n">
        <v>265</v>
      </c>
      <c r="B10193" s="29" t="n">
        <v>45747</v>
      </c>
      <c r="C10193" s="28" t="n">
        <v>28744.18</v>
      </c>
      <c r="D10193" s="28" t="n">
        <v>1380</v>
      </c>
      <c r="E10193" s="28" t="s">
        <v>380</v>
      </c>
    </row>
    <row r="10194" customFormat="false" ht="15" hidden="false" customHeight="false" outlineLevel="0" collapsed="false">
      <c r="A10194" s="28" t="n">
        <v>265</v>
      </c>
      <c r="B10194" s="29" t="n">
        <v>45777</v>
      </c>
      <c r="C10194" s="28" t="n">
        <v>30109.19</v>
      </c>
      <c r="D10194" s="28" t="n">
        <v>1380</v>
      </c>
      <c r="E10194" s="28" t="s">
        <v>380</v>
      </c>
    </row>
    <row r="10195" customFormat="false" ht="15" hidden="false" customHeight="false" outlineLevel="0" collapsed="false">
      <c r="A10195" s="28" t="n">
        <v>265</v>
      </c>
      <c r="B10195" s="29" t="n">
        <v>45808</v>
      </c>
      <c r="C10195" s="28" t="n">
        <v>31319.33</v>
      </c>
      <c r="D10195" s="28" t="n">
        <v>1380</v>
      </c>
      <c r="E10195" s="28" t="s">
        <v>380</v>
      </c>
    </row>
    <row r="10196" customFormat="false" ht="15" hidden="false" customHeight="false" outlineLevel="0" collapsed="false">
      <c r="A10196" s="28" t="n">
        <v>265</v>
      </c>
      <c r="B10196" s="29" t="n">
        <v>45838</v>
      </c>
      <c r="C10196" s="28" t="n">
        <v>32378.8</v>
      </c>
      <c r="D10196" s="28" t="n">
        <v>1380</v>
      </c>
      <c r="E10196" s="28" t="s">
        <v>380</v>
      </c>
    </row>
    <row r="10197" customFormat="false" ht="15" hidden="false" customHeight="false" outlineLevel="0" collapsed="false">
      <c r="A10197" s="28" t="n">
        <v>265</v>
      </c>
      <c r="B10197" s="29" t="n">
        <v>45869</v>
      </c>
      <c r="C10197" s="28" t="n">
        <v>32357.72</v>
      </c>
      <c r="D10197" s="28" t="n">
        <v>0</v>
      </c>
      <c r="E10197" s="28" t="s">
        <v>379</v>
      </c>
    </row>
    <row r="10198" customFormat="false" ht="15" hidden="false" customHeight="false" outlineLevel="0" collapsed="false">
      <c r="A10198" s="28" t="n">
        <v>265</v>
      </c>
      <c r="B10198" s="29" t="n">
        <v>45900</v>
      </c>
      <c r="C10198" s="28" t="n">
        <v>33336.56</v>
      </c>
      <c r="D10198" s="28" t="n">
        <v>1380</v>
      </c>
      <c r="E10198" s="28" t="s">
        <v>380</v>
      </c>
    </row>
    <row r="10199" customFormat="false" ht="15" hidden="false" customHeight="false" outlineLevel="0" collapsed="false">
      <c r="A10199" s="28" t="n">
        <v>265</v>
      </c>
      <c r="B10199" s="29" t="n">
        <v>45930</v>
      </c>
      <c r="C10199" s="28" t="n">
        <v>34398.31</v>
      </c>
      <c r="D10199" s="28" t="n">
        <v>1380</v>
      </c>
      <c r="E10199" s="28" t="s">
        <v>380</v>
      </c>
    </row>
    <row r="10200" customFormat="false" ht="15" hidden="false" customHeight="false" outlineLevel="0" collapsed="false">
      <c r="A10200" s="28" t="n">
        <v>265</v>
      </c>
      <c r="B10200" s="29" t="n">
        <v>45961</v>
      </c>
      <c r="C10200" s="28" t="n">
        <v>35712.52</v>
      </c>
      <c r="D10200" s="28" t="n">
        <v>1380</v>
      </c>
      <c r="E10200" s="28" t="s">
        <v>380</v>
      </c>
    </row>
    <row r="10201" customFormat="false" ht="15" hidden="false" customHeight="false" outlineLevel="0" collapsed="false">
      <c r="A10201" s="28" t="n">
        <v>265</v>
      </c>
      <c r="B10201" s="29" t="n">
        <v>45991</v>
      </c>
      <c r="C10201" s="28" t="n">
        <v>36785.92</v>
      </c>
      <c r="D10201" s="28" t="n">
        <v>1380</v>
      </c>
      <c r="E10201" s="28" t="s">
        <v>380</v>
      </c>
    </row>
    <row r="10202" customFormat="false" ht="15" hidden="false" customHeight="false" outlineLevel="0" collapsed="false">
      <c r="A10202" s="28" t="n">
        <v>265</v>
      </c>
      <c r="B10202" s="29" t="n">
        <v>46022</v>
      </c>
      <c r="C10202" s="28" t="n">
        <v>37933.33</v>
      </c>
      <c r="D10202" s="28" t="n">
        <v>1380</v>
      </c>
      <c r="E10202" s="28" t="s">
        <v>380</v>
      </c>
    </row>
    <row r="10203" customFormat="false" ht="15" hidden="false" customHeight="false" outlineLevel="0" collapsed="false">
      <c r="A10203" s="28" t="n">
        <v>265</v>
      </c>
      <c r="B10203" s="29" t="n">
        <v>46053</v>
      </c>
      <c r="C10203" s="28" t="n">
        <v>39176.63</v>
      </c>
      <c r="D10203" s="28" t="n">
        <v>1380</v>
      </c>
      <c r="E10203" s="28" t="s">
        <v>380</v>
      </c>
    </row>
    <row r="10204" customFormat="false" ht="15" hidden="false" customHeight="false" outlineLevel="0" collapsed="false">
      <c r="A10204" s="28" t="n">
        <v>265</v>
      </c>
      <c r="B10204" s="29" t="n">
        <v>46081</v>
      </c>
      <c r="C10204" s="28" t="n">
        <v>40492.93</v>
      </c>
      <c r="D10204" s="28" t="n">
        <v>1380</v>
      </c>
      <c r="E10204" s="28" t="s">
        <v>380</v>
      </c>
    </row>
    <row r="10205" customFormat="false" ht="15" hidden="false" customHeight="false" outlineLevel="0" collapsed="false">
      <c r="A10205" s="28" t="n">
        <v>265</v>
      </c>
      <c r="B10205" s="29" t="n">
        <v>46112</v>
      </c>
      <c r="C10205" s="28" t="n">
        <v>41174.28</v>
      </c>
      <c r="D10205" s="28" t="n">
        <v>788.42</v>
      </c>
      <c r="E10205" s="28" t="s">
        <v>381</v>
      </c>
    </row>
    <row r="10206" customFormat="false" ht="15" hidden="false" customHeight="false" outlineLevel="0" collapsed="false">
      <c r="A10206" s="28" t="n">
        <v>265</v>
      </c>
      <c r="B10206" s="29" t="n">
        <v>46142</v>
      </c>
      <c r="C10206" s="28" t="n">
        <v>42353.31</v>
      </c>
      <c r="D10206" s="28" t="n">
        <v>1380</v>
      </c>
      <c r="E10206" s="28" t="s">
        <v>380</v>
      </c>
    </row>
    <row r="10207" customFormat="false" ht="15" hidden="false" customHeight="false" outlineLevel="0" collapsed="false">
      <c r="A10207" s="28" t="n">
        <v>265</v>
      </c>
      <c r="B10207" s="29" t="n">
        <v>46173</v>
      </c>
      <c r="C10207" s="28" t="n">
        <v>42671.77</v>
      </c>
      <c r="D10207" s="28" t="n">
        <v>689.45</v>
      </c>
      <c r="E10207" s="28" t="s">
        <v>381</v>
      </c>
    </row>
    <row r="10208" customFormat="false" ht="15" hidden="false" customHeight="false" outlineLevel="0" collapsed="false">
      <c r="A10208" s="28" t="n">
        <v>265</v>
      </c>
      <c r="B10208" s="29" t="n">
        <v>46203</v>
      </c>
      <c r="C10208" s="28" t="n">
        <v>43721.83</v>
      </c>
      <c r="D10208" s="28" t="n">
        <v>1380</v>
      </c>
      <c r="E10208" s="28" t="s">
        <v>380</v>
      </c>
    </row>
    <row r="10209" customFormat="false" ht="15" hidden="false" customHeight="false" outlineLevel="0" collapsed="false">
      <c r="A10209" s="28" t="n">
        <v>265</v>
      </c>
      <c r="B10209" s="29" t="n">
        <v>46234</v>
      </c>
      <c r="C10209" s="28" t="n">
        <v>44854.86</v>
      </c>
      <c r="D10209" s="28" t="n">
        <v>1380</v>
      </c>
      <c r="E10209" s="28" t="s">
        <v>380</v>
      </c>
    </row>
    <row r="10210" customFormat="false" ht="15" hidden="false" customHeight="false" outlineLevel="0" collapsed="false">
      <c r="A10210" s="28" t="n">
        <v>265</v>
      </c>
      <c r="B10210" s="29" t="n">
        <v>46265</v>
      </c>
      <c r="C10210" s="28" t="n">
        <v>45898.51</v>
      </c>
      <c r="D10210" s="28" t="n">
        <v>1380</v>
      </c>
      <c r="E10210" s="28" t="s">
        <v>380</v>
      </c>
    </row>
    <row r="10211" customFormat="false" ht="15" hidden="false" customHeight="false" outlineLevel="0" collapsed="false">
      <c r="A10211" s="28" t="n">
        <v>266</v>
      </c>
      <c r="B10211" s="29" t="n">
        <v>44957</v>
      </c>
      <c r="C10211" s="28" t="n">
        <v>7805.6</v>
      </c>
      <c r="D10211" s="28" t="n">
        <v>653.14</v>
      </c>
      <c r="E10211" s="28" t="s">
        <v>381</v>
      </c>
    </row>
    <row r="10212" customFormat="false" ht="15" hidden="false" customHeight="false" outlineLevel="0" collapsed="false">
      <c r="A10212" s="28" t="n">
        <v>266</v>
      </c>
      <c r="B10212" s="29" t="n">
        <v>44985</v>
      </c>
      <c r="C10212" s="28" t="n">
        <v>9416.74</v>
      </c>
      <c r="D10212" s="28" t="n">
        <v>1810</v>
      </c>
      <c r="E10212" s="28" t="s">
        <v>380</v>
      </c>
    </row>
    <row r="10213" customFormat="false" ht="15" hidden="false" customHeight="false" outlineLevel="0" collapsed="false">
      <c r="A10213" s="28" t="n">
        <v>266</v>
      </c>
      <c r="B10213" s="29" t="n">
        <v>45016</v>
      </c>
      <c r="C10213" s="28" t="n">
        <v>9892.11</v>
      </c>
      <c r="D10213" s="28" t="n">
        <v>779.6</v>
      </c>
      <c r="E10213" s="28" t="s">
        <v>381</v>
      </c>
    </row>
    <row r="10214" customFormat="false" ht="15" hidden="false" customHeight="false" outlineLevel="0" collapsed="false">
      <c r="A10214" s="28" t="n">
        <v>266</v>
      </c>
      <c r="B10214" s="29" t="n">
        <v>45046</v>
      </c>
      <c r="C10214" s="28" t="n">
        <v>9529.93</v>
      </c>
      <c r="D10214" s="28" t="n">
        <v>0</v>
      </c>
      <c r="E10214" s="28" t="s">
        <v>379</v>
      </c>
    </row>
    <row r="10215" customFormat="false" ht="15" hidden="false" customHeight="false" outlineLevel="0" collapsed="false">
      <c r="A10215" s="28" t="n">
        <v>266</v>
      </c>
      <c r="B10215" s="29" t="n">
        <v>45077</v>
      </c>
      <c r="C10215" s="28" t="n">
        <v>10821.5</v>
      </c>
      <c r="D10215" s="28" t="n">
        <v>1810</v>
      </c>
      <c r="E10215" s="28" t="s">
        <v>380</v>
      </c>
    </row>
    <row r="10216" customFormat="false" ht="15" hidden="false" customHeight="false" outlineLevel="0" collapsed="false">
      <c r="A10216" s="28" t="n">
        <v>266</v>
      </c>
      <c r="B10216" s="29" t="n">
        <v>45107</v>
      </c>
      <c r="C10216" s="28" t="n">
        <v>12595.16</v>
      </c>
      <c r="D10216" s="28" t="n">
        <v>1810</v>
      </c>
      <c r="E10216" s="28" t="s">
        <v>380</v>
      </c>
    </row>
    <row r="10217" customFormat="false" ht="15" hidden="false" customHeight="false" outlineLevel="0" collapsed="false">
      <c r="A10217" s="28" t="n">
        <v>266</v>
      </c>
      <c r="B10217" s="29" t="n">
        <v>45138</v>
      </c>
      <c r="C10217" s="28" t="n">
        <v>14024.6</v>
      </c>
      <c r="D10217" s="28" t="n">
        <v>1810</v>
      </c>
      <c r="E10217" s="28" t="s">
        <v>380</v>
      </c>
    </row>
    <row r="10218" customFormat="false" ht="15" hidden="false" customHeight="false" outlineLevel="0" collapsed="false">
      <c r="A10218" s="28" t="n">
        <v>266</v>
      </c>
      <c r="B10218" s="29" t="n">
        <v>45169</v>
      </c>
      <c r="C10218" s="28" t="n">
        <v>15515.88</v>
      </c>
      <c r="D10218" s="28" t="n">
        <v>1810</v>
      </c>
      <c r="E10218" s="28" t="s">
        <v>380</v>
      </c>
    </row>
    <row r="10219" customFormat="false" ht="15" hidden="false" customHeight="false" outlineLevel="0" collapsed="false">
      <c r="A10219" s="28" t="n">
        <v>266</v>
      </c>
      <c r="B10219" s="29" t="n">
        <v>45199</v>
      </c>
      <c r="C10219" s="28" t="n">
        <v>17133.33</v>
      </c>
      <c r="D10219" s="28" t="n">
        <v>1810</v>
      </c>
      <c r="E10219" s="28" t="s">
        <v>380</v>
      </c>
    </row>
    <row r="10220" customFormat="false" ht="15" hidden="false" customHeight="false" outlineLevel="0" collapsed="false">
      <c r="A10220" s="28" t="n">
        <v>266</v>
      </c>
      <c r="B10220" s="29" t="n">
        <v>45230</v>
      </c>
      <c r="C10220" s="28" t="n">
        <v>18913.39</v>
      </c>
      <c r="D10220" s="28" t="n">
        <v>1810</v>
      </c>
      <c r="E10220" s="28" t="s">
        <v>380</v>
      </c>
    </row>
    <row r="10221" customFormat="false" ht="15" hidden="false" customHeight="false" outlineLevel="0" collapsed="false">
      <c r="A10221" s="28" t="n">
        <v>266</v>
      </c>
      <c r="B10221" s="29" t="n">
        <v>45260</v>
      </c>
      <c r="C10221" s="28" t="n">
        <v>20285.41</v>
      </c>
      <c r="D10221" s="28" t="n">
        <v>1810</v>
      </c>
      <c r="E10221" s="28" t="s">
        <v>380</v>
      </c>
    </row>
    <row r="10222" customFormat="false" ht="15" hidden="false" customHeight="false" outlineLevel="0" collapsed="false">
      <c r="A10222" s="28" t="n">
        <v>266</v>
      </c>
      <c r="B10222" s="29" t="n">
        <v>45291</v>
      </c>
      <c r="C10222" s="28" t="n">
        <v>21792.28</v>
      </c>
      <c r="D10222" s="28" t="n">
        <v>1810</v>
      </c>
      <c r="E10222" s="28" t="s">
        <v>380</v>
      </c>
    </row>
    <row r="10223" customFormat="false" ht="15" hidden="false" customHeight="false" outlineLevel="0" collapsed="false">
      <c r="A10223" s="28" t="n">
        <v>266</v>
      </c>
      <c r="B10223" s="29" t="n">
        <v>45322</v>
      </c>
      <c r="C10223" s="28" t="n">
        <v>23384.37</v>
      </c>
      <c r="D10223" s="28" t="n">
        <v>1810</v>
      </c>
      <c r="E10223" s="28" t="s">
        <v>380</v>
      </c>
    </row>
    <row r="10224" customFormat="false" ht="15" hidden="false" customHeight="false" outlineLevel="0" collapsed="false">
      <c r="A10224" s="28" t="n">
        <v>266</v>
      </c>
      <c r="B10224" s="29" t="n">
        <v>45351</v>
      </c>
      <c r="C10224" s="28" t="n">
        <v>25136.37</v>
      </c>
      <c r="D10224" s="28" t="n">
        <v>511.58</v>
      </c>
      <c r="E10224" s="28" t="s">
        <v>381</v>
      </c>
    </row>
    <row r="10225" customFormat="false" ht="15" hidden="false" customHeight="false" outlineLevel="0" collapsed="false">
      <c r="A10225" s="28" t="n">
        <v>266</v>
      </c>
      <c r="B10225" s="29" t="n">
        <v>45382</v>
      </c>
      <c r="C10225" s="28" t="n">
        <v>26824.52</v>
      </c>
      <c r="D10225" s="28" t="n">
        <v>1810</v>
      </c>
      <c r="E10225" s="28" t="s">
        <v>380</v>
      </c>
    </row>
    <row r="10226" customFormat="false" ht="15" hidden="false" customHeight="false" outlineLevel="0" collapsed="false">
      <c r="A10226" s="28" t="n">
        <v>266</v>
      </c>
      <c r="B10226" s="29" t="n">
        <v>45412</v>
      </c>
      <c r="C10226" s="28" t="n">
        <v>28601.25</v>
      </c>
      <c r="D10226" s="28" t="n">
        <v>1810</v>
      </c>
      <c r="E10226" s="28" t="s">
        <v>380</v>
      </c>
    </row>
    <row r="10227" customFormat="false" ht="15" hidden="false" customHeight="false" outlineLevel="0" collapsed="false">
      <c r="A10227" s="28" t="n">
        <v>266</v>
      </c>
      <c r="B10227" s="29" t="n">
        <v>45443</v>
      </c>
      <c r="C10227" s="28" t="n">
        <v>28762.1</v>
      </c>
      <c r="D10227" s="28" t="n">
        <v>678.93</v>
      </c>
      <c r="E10227" s="28" t="s">
        <v>381</v>
      </c>
    </row>
    <row r="10228" customFormat="false" ht="15" hidden="false" customHeight="false" outlineLevel="0" collapsed="false">
      <c r="A10228" s="28" t="n">
        <v>266</v>
      </c>
      <c r="B10228" s="29" t="n">
        <v>45473</v>
      </c>
      <c r="C10228" s="28" t="n">
        <v>30412.72</v>
      </c>
      <c r="D10228" s="28" t="n">
        <v>1810</v>
      </c>
      <c r="E10228" s="28" t="s">
        <v>380</v>
      </c>
    </row>
    <row r="10229" customFormat="false" ht="15" hidden="false" customHeight="false" outlineLevel="0" collapsed="false">
      <c r="A10229" s="28" t="n">
        <v>266</v>
      </c>
      <c r="B10229" s="29" t="n">
        <v>45504</v>
      </c>
      <c r="C10229" s="28" t="n">
        <v>32168.64</v>
      </c>
      <c r="D10229" s="28" t="n">
        <v>1810</v>
      </c>
      <c r="E10229" s="28" t="s">
        <v>380</v>
      </c>
    </row>
    <row r="10230" customFormat="false" ht="15" hidden="false" customHeight="false" outlineLevel="0" collapsed="false">
      <c r="A10230" s="28" t="n">
        <v>266</v>
      </c>
      <c r="B10230" s="29" t="n">
        <v>45535</v>
      </c>
      <c r="C10230" s="28" t="n">
        <v>33518.87</v>
      </c>
      <c r="D10230" s="28" t="n">
        <v>1810</v>
      </c>
      <c r="E10230" s="28" t="s">
        <v>380</v>
      </c>
    </row>
    <row r="10231" customFormat="false" ht="15" hidden="false" customHeight="false" outlineLevel="0" collapsed="false">
      <c r="A10231" s="28" t="n">
        <v>266</v>
      </c>
      <c r="B10231" s="29" t="n">
        <v>45565</v>
      </c>
      <c r="C10231" s="28" t="n">
        <v>35248.69</v>
      </c>
      <c r="D10231" s="28" t="n">
        <v>1810</v>
      </c>
      <c r="E10231" s="28" t="s">
        <v>380</v>
      </c>
    </row>
    <row r="10232" customFormat="false" ht="15" hidden="false" customHeight="false" outlineLevel="0" collapsed="false">
      <c r="A10232" s="28" t="n">
        <v>266</v>
      </c>
      <c r="B10232" s="29" t="n">
        <v>45596</v>
      </c>
      <c r="C10232" s="28" t="n">
        <v>37058.37</v>
      </c>
      <c r="D10232" s="28" t="n">
        <v>1810</v>
      </c>
      <c r="E10232" s="28" t="s">
        <v>380</v>
      </c>
    </row>
    <row r="10233" customFormat="false" ht="15" hidden="false" customHeight="false" outlineLevel="0" collapsed="false">
      <c r="A10233" s="28" t="n">
        <v>266</v>
      </c>
      <c r="B10233" s="29" t="n">
        <v>45626</v>
      </c>
      <c r="C10233" s="28" t="n">
        <v>38783.8</v>
      </c>
      <c r="D10233" s="28" t="n">
        <v>1810</v>
      </c>
      <c r="E10233" s="28" t="s">
        <v>380</v>
      </c>
    </row>
    <row r="10234" customFormat="false" ht="15" hidden="false" customHeight="false" outlineLevel="0" collapsed="false">
      <c r="A10234" s="28" t="n">
        <v>266</v>
      </c>
      <c r="B10234" s="29" t="n">
        <v>45657</v>
      </c>
      <c r="C10234" s="28" t="n">
        <v>40054.67</v>
      </c>
      <c r="D10234" s="28" t="n">
        <v>1810</v>
      </c>
      <c r="E10234" s="28" t="s">
        <v>380</v>
      </c>
    </row>
    <row r="10235" customFormat="false" ht="15" hidden="false" customHeight="false" outlineLevel="0" collapsed="false">
      <c r="A10235" s="28" t="n">
        <v>266</v>
      </c>
      <c r="B10235" s="29" t="n">
        <v>45688</v>
      </c>
      <c r="C10235" s="28" t="n">
        <v>41610.16</v>
      </c>
      <c r="D10235" s="28" t="n">
        <v>1810</v>
      </c>
      <c r="E10235" s="28" t="s">
        <v>380</v>
      </c>
    </row>
    <row r="10236" customFormat="false" ht="15" hidden="false" customHeight="false" outlineLevel="0" collapsed="false">
      <c r="A10236" s="28" t="n">
        <v>266</v>
      </c>
      <c r="B10236" s="29" t="n">
        <v>45716</v>
      </c>
      <c r="C10236" s="28" t="n">
        <v>43304.51</v>
      </c>
      <c r="D10236" s="28" t="n">
        <v>1810</v>
      </c>
      <c r="E10236" s="28" t="s">
        <v>380</v>
      </c>
    </row>
    <row r="10237" customFormat="false" ht="15" hidden="false" customHeight="false" outlineLevel="0" collapsed="false">
      <c r="A10237" s="28" t="n">
        <v>266</v>
      </c>
      <c r="B10237" s="29" t="n">
        <v>45747</v>
      </c>
      <c r="C10237" s="28" t="n">
        <v>43299.48</v>
      </c>
      <c r="D10237" s="28" t="n">
        <v>0</v>
      </c>
      <c r="E10237" s="28" t="s">
        <v>379</v>
      </c>
    </row>
    <row r="10238" customFormat="false" ht="15" hidden="false" customHeight="false" outlineLevel="0" collapsed="false">
      <c r="A10238" s="28" t="n">
        <v>266</v>
      </c>
      <c r="B10238" s="29" t="n">
        <v>45777</v>
      </c>
      <c r="C10238" s="28" t="n">
        <v>44253.36</v>
      </c>
      <c r="D10238" s="28" t="n">
        <v>1050.77</v>
      </c>
      <c r="E10238" s="28" t="s">
        <v>381</v>
      </c>
    </row>
    <row r="10239" customFormat="false" ht="15" hidden="false" customHeight="false" outlineLevel="0" collapsed="false">
      <c r="A10239" s="28" t="n">
        <v>266</v>
      </c>
      <c r="B10239" s="29" t="n">
        <v>45808</v>
      </c>
      <c r="C10239" s="28" t="n">
        <v>45977.95</v>
      </c>
      <c r="D10239" s="28" t="n">
        <v>1810</v>
      </c>
      <c r="E10239" s="28" t="s">
        <v>380</v>
      </c>
    </row>
    <row r="10240" customFormat="false" ht="15" hidden="false" customHeight="false" outlineLevel="0" collapsed="false">
      <c r="A10240" s="28" t="n">
        <v>266</v>
      </c>
      <c r="B10240" s="29" t="n">
        <v>45838</v>
      </c>
      <c r="C10240" s="28" t="n">
        <v>47290.14</v>
      </c>
      <c r="D10240" s="28" t="n">
        <v>1810</v>
      </c>
      <c r="E10240" s="28" t="s">
        <v>380</v>
      </c>
    </row>
    <row r="10241" customFormat="false" ht="15" hidden="false" customHeight="false" outlineLevel="0" collapsed="false">
      <c r="A10241" s="28" t="n">
        <v>266</v>
      </c>
      <c r="B10241" s="29" t="n">
        <v>45869</v>
      </c>
      <c r="C10241" s="28" t="n">
        <v>48985.75</v>
      </c>
      <c r="D10241" s="28" t="n">
        <v>1810</v>
      </c>
      <c r="E10241" s="28" t="s">
        <v>380</v>
      </c>
    </row>
    <row r="10242" customFormat="false" ht="15" hidden="false" customHeight="false" outlineLevel="0" collapsed="false">
      <c r="A10242" s="28" t="n">
        <v>266</v>
      </c>
      <c r="B10242" s="29" t="n">
        <v>45900</v>
      </c>
      <c r="C10242" s="28" t="n">
        <v>50741.07</v>
      </c>
      <c r="D10242" s="28" t="n">
        <v>1810</v>
      </c>
      <c r="E10242" s="28" t="s">
        <v>380</v>
      </c>
    </row>
    <row r="10243" customFormat="false" ht="15" hidden="false" customHeight="false" outlineLevel="0" collapsed="false">
      <c r="A10243" s="28" t="n">
        <v>266</v>
      </c>
      <c r="B10243" s="29" t="n">
        <v>45930</v>
      </c>
      <c r="C10243" s="28" t="n">
        <v>51255.67</v>
      </c>
      <c r="D10243" s="28" t="n">
        <v>730.52</v>
      </c>
      <c r="E10243" s="28" t="s">
        <v>381</v>
      </c>
    </row>
    <row r="10244" customFormat="false" ht="15" hidden="false" customHeight="false" outlineLevel="0" collapsed="false">
      <c r="A10244" s="28" t="n">
        <v>266</v>
      </c>
      <c r="B10244" s="29" t="n">
        <v>45961</v>
      </c>
      <c r="C10244" s="28" t="n">
        <v>51289.75</v>
      </c>
      <c r="D10244" s="28" t="n">
        <v>513.99</v>
      </c>
      <c r="E10244" s="28" t="s">
        <v>381</v>
      </c>
    </row>
    <row r="10245" customFormat="false" ht="15" hidden="false" customHeight="false" outlineLevel="0" collapsed="false">
      <c r="A10245" s="28" t="n">
        <v>266</v>
      </c>
      <c r="B10245" s="29" t="n">
        <v>45991</v>
      </c>
      <c r="C10245" s="28" t="n">
        <v>52698.88</v>
      </c>
      <c r="D10245" s="28" t="n">
        <v>1810</v>
      </c>
      <c r="E10245" s="28" t="s">
        <v>380</v>
      </c>
    </row>
    <row r="10246" customFormat="false" ht="15" hidden="false" customHeight="false" outlineLevel="0" collapsed="false">
      <c r="A10246" s="28" t="n">
        <v>266</v>
      </c>
      <c r="B10246" s="29" t="n">
        <v>46022</v>
      </c>
      <c r="C10246" s="28" t="n">
        <v>53992.62</v>
      </c>
      <c r="D10246" s="28" t="n">
        <v>1810</v>
      </c>
      <c r="E10246" s="28" t="s">
        <v>380</v>
      </c>
    </row>
    <row r="10247" customFormat="false" ht="15" hidden="false" customHeight="false" outlineLevel="0" collapsed="false">
      <c r="A10247" s="28" t="n">
        <v>266</v>
      </c>
      <c r="B10247" s="29" t="n">
        <v>46053</v>
      </c>
      <c r="C10247" s="28" t="n">
        <v>55268.3</v>
      </c>
      <c r="D10247" s="28" t="n">
        <v>1810</v>
      </c>
      <c r="E10247" s="28" t="s">
        <v>380</v>
      </c>
    </row>
    <row r="10248" customFormat="false" ht="15" hidden="false" customHeight="false" outlineLevel="0" collapsed="false">
      <c r="A10248" s="28" t="n">
        <v>266</v>
      </c>
      <c r="B10248" s="29" t="n">
        <v>46081</v>
      </c>
      <c r="C10248" s="28" t="n">
        <v>57042.06</v>
      </c>
      <c r="D10248" s="28" t="n">
        <v>1810</v>
      </c>
      <c r="E10248" s="28" t="s">
        <v>380</v>
      </c>
    </row>
    <row r="10249" customFormat="false" ht="15" hidden="false" customHeight="false" outlineLevel="0" collapsed="false">
      <c r="A10249" s="28" t="n">
        <v>266</v>
      </c>
      <c r="B10249" s="29" t="n">
        <v>46112</v>
      </c>
      <c r="C10249" s="28" t="n">
        <v>58311.44</v>
      </c>
      <c r="D10249" s="28" t="n">
        <v>1810</v>
      </c>
      <c r="E10249" s="28" t="s">
        <v>380</v>
      </c>
    </row>
    <row r="10250" customFormat="false" ht="15" hidden="false" customHeight="false" outlineLevel="0" collapsed="false">
      <c r="A10250" s="28" t="n">
        <v>266</v>
      </c>
      <c r="B10250" s="29" t="n">
        <v>46142</v>
      </c>
      <c r="C10250" s="28" t="n">
        <v>59859.45</v>
      </c>
      <c r="D10250" s="28" t="n">
        <v>1810</v>
      </c>
      <c r="E10250" s="28" t="s">
        <v>380</v>
      </c>
    </row>
    <row r="10251" customFormat="false" ht="15" hidden="false" customHeight="false" outlineLevel="0" collapsed="false">
      <c r="A10251" s="28" t="n">
        <v>266</v>
      </c>
      <c r="B10251" s="29" t="n">
        <v>46173</v>
      </c>
      <c r="C10251" s="28" t="n">
        <v>61640.03</v>
      </c>
      <c r="D10251" s="28" t="n">
        <v>1810</v>
      </c>
      <c r="E10251" s="28" t="s">
        <v>380</v>
      </c>
    </row>
    <row r="10252" customFormat="false" ht="15" hidden="false" customHeight="false" outlineLevel="0" collapsed="false">
      <c r="A10252" s="28" t="n">
        <v>266</v>
      </c>
      <c r="B10252" s="29" t="n">
        <v>46203</v>
      </c>
      <c r="C10252" s="28" t="n">
        <v>63011.88</v>
      </c>
      <c r="D10252" s="28" t="n">
        <v>1810</v>
      </c>
      <c r="E10252" s="28" t="s">
        <v>380</v>
      </c>
    </row>
    <row r="10253" customFormat="false" ht="15" hidden="false" customHeight="false" outlineLevel="0" collapsed="false">
      <c r="A10253" s="28" t="n">
        <v>266</v>
      </c>
      <c r="B10253" s="29" t="n">
        <v>46234</v>
      </c>
      <c r="C10253" s="28" t="n">
        <v>62733.66</v>
      </c>
      <c r="D10253" s="28" t="n">
        <v>0</v>
      </c>
      <c r="E10253" s="28" t="s">
        <v>379</v>
      </c>
    </row>
    <row r="10254" customFormat="false" ht="15" hidden="false" customHeight="false" outlineLevel="0" collapsed="false">
      <c r="A10254" s="28" t="n">
        <v>266</v>
      </c>
      <c r="B10254" s="29" t="n">
        <v>46265</v>
      </c>
      <c r="C10254" s="28" t="n">
        <v>62709.33</v>
      </c>
      <c r="D10254" s="28" t="n">
        <v>0</v>
      </c>
      <c r="E10254" s="28" t="s">
        <v>379</v>
      </c>
    </row>
    <row r="10255" customFormat="false" ht="15" hidden="false" customHeight="false" outlineLevel="0" collapsed="false">
      <c r="A10255" s="28" t="n">
        <v>267</v>
      </c>
      <c r="B10255" s="29" t="n">
        <v>45016</v>
      </c>
      <c r="C10255" s="28" t="n">
        <v>6048.91</v>
      </c>
      <c r="D10255" s="28" t="n">
        <v>1580</v>
      </c>
      <c r="E10255" s="28" t="s">
        <v>380</v>
      </c>
    </row>
    <row r="10256" customFormat="false" ht="15" hidden="false" customHeight="false" outlineLevel="0" collapsed="false">
      <c r="A10256" s="28" t="n">
        <v>267</v>
      </c>
      <c r="B10256" s="29" t="n">
        <v>45046</v>
      </c>
      <c r="C10256" s="28" t="n">
        <v>6240.84</v>
      </c>
      <c r="D10256" s="28" t="n">
        <v>569.02</v>
      </c>
      <c r="E10256" s="28" t="s">
        <v>381</v>
      </c>
    </row>
    <row r="10257" customFormat="false" ht="15" hidden="false" customHeight="false" outlineLevel="0" collapsed="false">
      <c r="A10257" s="28" t="n">
        <v>267</v>
      </c>
      <c r="B10257" s="29" t="n">
        <v>45077</v>
      </c>
      <c r="C10257" s="28" t="n">
        <v>7506.52</v>
      </c>
      <c r="D10257" s="28" t="n">
        <v>1580</v>
      </c>
      <c r="E10257" s="28" t="s">
        <v>380</v>
      </c>
    </row>
    <row r="10258" customFormat="false" ht="15" hidden="false" customHeight="false" outlineLevel="0" collapsed="false">
      <c r="A10258" s="28" t="n">
        <v>267</v>
      </c>
      <c r="B10258" s="29" t="n">
        <v>45107</v>
      </c>
      <c r="C10258" s="28" t="n">
        <v>8655.04</v>
      </c>
      <c r="D10258" s="28" t="n">
        <v>1580</v>
      </c>
      <c r="E10258" s="28" t="s">
        <v>380</v>
      </c>
    </row>
    <row r="10259" customFormat="false" ht="15" hidden="false" customHeight="false" outlineLevel="0" collapsed="false">
      <c r="A10259" s="28" t="n">
        <v>267</v>
      </c>
      <c r="B10259" s="29" t="n">
        <v>45138</v>
      </c>
      <c r="C10259" s="28" t="n">
        <v>10221.05</v>
      </c>
      <c r="D10259" s="28" t="n">
        <v>1580</v>
      </c>
      <c r="E10259" s="28" t="s">
        <v>380</v>
      </c>
    </row>
    <row r="10260" customFormat="false" ht="15" hidden="false" customHeight="false" outlineLevel="0" collapsed="false">
      <c r="A10260" s="28" t="n">
        <v>267</v>
      </c>
      <c r="B10260" s="29" t="n">
        <v>45169</v>
      </c>
      <c r="C10260" s="28" t="n">
        <v>11331.46</v>
      </c>
      <c r="D10260" s="28" t="n">
        <v>1580</v>
      </c>
      <c r="E10260" s="28" t="s">
        <v>380</v>
      </c>
    </row>
    <row r="10261" customFormat="false" ht="15" hidden="false" customHeight="false" outlineLevel="0" collapsed="false">
      <c r="A10261" s="28" t="n">
        <v>267</v>
      </c>
      <c r="B10261" s="29" t="n">
        <v>45199</v>
      </c>
      <c r="C10261" s="28" t="n">
        <v>12501.38</v>
      </c>
      <c r="D10261" s="28" t="n">
        <v>1580</v>
      </c>
      <c r="E10261" s="28" t="s">
        <v>380</v>
      </c>
    </row>
    <row r="10262" customFormat="false" ht="15" hidden="false" customHeight="false" outlineLevel="0" collapsed="false">
      <c r="A10262" s="28" t="n">
        <v>267</v>
      </c>
      <c r="B10262" s="29" t="n">
        <v>45230</v>
      </c>
      <c r="C10262" s="28" t="n">
        <v>13716.02</v>
      </c>
      <c r="D10262" s="28" t="n">
        <v>1580</v>
      </c>
      <c r="E10262" s="28" t="s">
        <v>380</v>
      </c>
    </row>
    <row r="10263" customFormat="false" ht="15" hidden="false" customHeight="false" outlineLevel="0" collapsed="false">
      <c r="A10263" s="28" t="n">
        <v>267</v>
      </c>
      <c r="B10263" s="29" t="n">
        <v>45260</v>
      </c>
      <c r="C10263" s="28" t="n">
        <v>14910.21</v>
      </c>
      <c r="D10263" s="28" t="n">
        <v>1580</v>
      </c>
      <c r="E10263" s="28" t="s">
        <v>380</v>
      </c>
    </row>
    <row r="10264" customFormat="false" ht="15" hidden="false" customHeight="false" outlineLevel="0" collapsed="false">
      <c r="A10264" s="28" t="n">
        <v>267</v>
      </c>
      <c r="B10264" s="29" t="n">
        <v>45291</v>
      </c>
      <c r="C10264" s="28" t="n">
        <v>16282.1</v>
      </c>
      <c r="D10264" s="28" t="n">
        <v>1580</v>
      </c>
      <c r="E10264" s="28" t="s">
        <v>380</v>
      </c>
    </row>
    <row r="10265" customFormat="false" ht="15" hidden="false" customHeight="false" outlineLevel="0" collapsed="false">
      <c r="A10265" s="28" t="n">
        <v>267</v>
      </c>
      <c r="B10265" s="29" t="n">
        <v>45322</v>
      </c>
      <c r="C10265" s="28" t="n">
        <v>17709.01</v>
      </c>
      <c r="D10265" s="28" t="n">
        <v>1580</v>
      </c>
      <c r="E10265" s="28" t="s">
        <v>380</v>
      </c>
    </row>
    <row r="10266" customFormat="false" ht="15" hidden="false" customHeight="false" outlineLevel="0" collapsed="false">
      <c r="A10266" s="28" t="n">
        <v>267</v>
      </c>
      <c r="B10266" s="29" t="n">
        <v>45351</v>
      </c>
      <c r="C10266" s="28" t="n">
        <v>19135.28</v>
      </c>
      <c r="D10266" s="28" t="n">
        <v>1580</v>
      </c>
      <c r="E10266" s="28" t="s">
        <v>380</v>
      </c>
    </row>
    <row r="10267" customFormat="false" ht="15" hidden="false" customHeight="false" outlineLevel="0" collapsed="false">
      <c r="A10267" s="28" t="n">
        <v>267</v>
      </c>
      <c r="B10267" s="29" t="n">
        <v>45382</v>
      </c>
      <c r="C10267" s="28" t="n">
        <v>20630.55</v>
      </c>
      <c r="D10267" s="28" t="n">
        <v>1580</v>
      </c>
      <c r="E10267" s="28" t="s">
        <v>380</v>
      </c>
    </row>
    <row r="10268" customFormat="false" ht="15" hidden="false" customHeight="false" outlineLevel="0" collapsed="false">
      <c r="A10268" s="28" t="n">
        <v>267</v>
      </c>
      <c r="B10268" s="29" t="n">
        <v>45412</v>
      </c>
      <c r="C10268" s="28" t="n">
        <v>21750</v>
      </c>
      <c r="D10268" s="28" t="n">
        <v>1580</v>
      </c>
      <c r="E10268" s="28" t="s">
        <v>380</v>
      </c>
    </row>
    <row r="10269" customFormat="false" ht="15" hidden="false" customHeight="false" outlineLevel="0" collapsed="false">
      <c r="A10269" s="28" t="n">
        <v>267</v>
      </c>
      <c r="B10269" s="29" t="n">
        <v>45443</v>
      </c>
      <c r="C10269" s="28" t="n">
        <v>22921.21</v>
      </c>
      <c r="D10269" s="28" t="n">
        <v>1580</v>
      </c>
      <c r="E10269" s="28" t="s">
        <v>380</v>
      </c>
    </row>
    <row r="10270" customFormat="false" ht="15" hidden="false" customHeight="false" outlineLevel="0" collapsed="false">
      <c r="A10270" s="28" t="n">
        <v>267</v>
      </c>
      <c r="B10270" s="29" t="n">
        <v>45473</v>
      </c>
      <c r="C10270" s="28" t="n">
        <v>22789.66</v>
      </c>
      <c r="D10270" s="28" t="n">
        <v>0</v>
      </c>
      <c r="E10270" s="28" t="s">
        <v>379</v>
      </c>
    </row>
    <row r="10271" customFormat="false" ht="15" hidden="false" customHeight="false" outlineLevel="0" collapsed="false">
      <c r="A10271" s="28" t="n">
        <v>267</v>
      </c>
      <c r="B10271" s="29" t="n">
        <v>45504</v>
      </c>
      <c r="C10271" s="28" t="n">
        <v>24037.26</v>
      </c>
      <c r="D10271" s="28" t="n">
        <v>1580</v>
      </c>
      <c r="E10271" s="28" t="s">
        <v>380</v>
      </c>
    </row>
    <row r="10272" customFormat="false" ht="15" hidden="false" customHeight="false" outlineLevel="0" collapsed="false">
      <c r="A10272" s="28" t="n">
        <v>267</v>
      </c>
      <c r="B10272" s="29" t="n">
        <v>45535</v>
      </c>
      <c r="C10272" s="28" t="n">
        <v>24542.84</v>
      </c>
      <c r="D10272" s="28" t="n">
        <v>711.46</v>
      </c>
      <c r="E10272" s="28" t="s">
        <v>381</v>
      </c>
    </row>
    <row r="10273" customFormat="false" ht="15" hidden="false" customHeight="false" outlineLevel="0" collapsed="false">
      <c r="A10273" s="28" t="n">
        <v>267</v>
      </c>
      <c r="B10273" s="29" t="n">
        <v>45565</v>
      </c>
      <c r="C10273" s="28" t="n">
        <v>25862.07</v>
      </c>
      <c r="D10273" s="28" t="n">
        <v>1580</v>
      </c>
      <c r="E10273" s="28" t="s">
        <v>380</v>
      </c>
    </row>
    <row r="10274" customFormat="false" ht="15" hidden="false" customHeight="false" outlineLevel="0" collapsed="false">
      <c r="A10274" s="28" t="n">
        <v>267</v>
      </c>
      <c r="B10274" s="29" t="n">
        <v>45596</v>
      </c>
      <c r="C10274" s="28" t="n">
        <v>27179.46</v>
      </c>
      <c r="D10274" s="28" t="n">
        <v>1580</v>
      </c>
      <c r="E10274" s="28" t="s">
        <v>380</v>
      </c>
    </row>
    <row r="10275" customFormat="false" ht="15" hidden="false" customHeight="false" outlineLevel="0" collapsed="false">
      <c r="A10275" s="28" t="n">
        <v>267</v>
      </c>
      <c r="B10275" s="29" t="n">
        <v>45626</v>
      </c>
      <c r="C10275" s="28" t="n">
        <v>28296.84</v>
      </c>
      <c r="D10275" s="28" t="n">
        <v>1580</v>
      </c>
      <c r="E10275" s="28" t="s">
        <v>380</v>
      </c>
    </row>
    <row r="10276" customFormat="false" ht="15" hidden="false" customHeight="false" outlineLevel="0" collapsed="false">
      <c r="A10276" s="28" t="n">
        <v>267</v>
      </c>
      <c r="B10276" s="29" t="n">
        <v>45657</v>
      </c>
      <c r="C10276" s="28" t="n">
        <v>29424.85</v>
      </c>
      <c r="D10276" s="28" t="n">
        <v>1580</v>
      </c>
      <c r="E10276" s="28" t="s">
        <v>380</v>
      </c>
    </row>
    <row r="10277" customFormat="false" ht="15" hidden="false" customHeight="false" outlineLevel="0" collapsed="false">
      <c r="A10277" s="28" t="n">
        <v>267</v>
      </c>
      <c r="B10277" s="29" t="n">
        <v>45688</v>
      </c>
      <c r="C10277" s="28" t="n">
        <v>30916.31</v>
      </c>
      <c r="D10277" s="28" t="n">
        <v>1580</v>
      </c>
      <c r="E10277" s="28" t="s">
        <v>380</v>
      </c>
    </row>
    <row r="10278" customFormat="false" ht="15" hidden="false" customHeight="false" outlineLevel="0" collapsed="false">
      <c r="A10278" s="28" t="n">
        <v>267</v>
      </c>
      <c r="B10278" s="29" t="n">
        <v>45716</v>
      </c>
      <c r="C10278" s="28" t="n">
        <v>32128.6</v>
      </c>
      <c r="D10278" s="28" t="n">
        <v>1580</v>
      </c>
      <c r="E10278" s="28" t="s">
        <v>380</v>
      </c>
    </row>
    <row r="10279" customFormat="false" ht="15" hidden="false" customHeight="false" outlineLevel="0" collapsed="false">
      <c r="A10279" s="28" t="n">
        <v>267</v>
      </c>
      <c r="B10279" s="29" t="n">
        <v>45747</v>
      </c>
      <c r="C10279" s="28" t="n">
        <v>33444.14</v>
      </c>
      <c r="D10279" s="28" t="n">
        <v>1580</v>
      </c>
      <c r="E10279" s="28" t="s">
        <v>380</v>
      </c>
    </row>
    <row r="10280" customFormat="false" ht="15" hidden="false" customHeight="false" outlineLevel="0" collapsed="false">
      <c r="A10280" s="28" t="n">
        <v>267</v>
      </c>
      <c r="B10280" s="29" t="n">
        <v>45777</v>
      </c>
      <c r="C10280" s="28" t="n">
        <v>34094</v>
      </c>
      <c r="D10280" s="28" t="n">
        <v>832.28</v>
      </c>
      <c r="E10280" s="28" t="s">
        <v>381</v>
      </c>
    </row>
    <row r="10281" customFormat="false" ht="15" hidden="false" customHeight="false" outlineLevel="0" collapsed="false">
      <c r="A10281" s="28" t="n">
        <v>267</v>
      </c>
      <c r="B10281" s="29" t="n">
        <v>45808</v>
      </c>
      <c r="C10281" s="28" t="n">
        <v>35279.56</v>
      </c>
      <c r="D10281" s="28" t="n">
        <v>1580</v>
      </c>
      <c r="E10281" s="28" t="s">
        <v>380</v>
      </c>
    </row>
    <row r="10282" customFormat="false" ht="15" hidden="false" customHeight="false" outlineLevel="0" collapsed="false">
      <c r="A10282" s="28" t="n">
        <v>267</v>
      </c>
      <c r="B10282" s="29" t="n">
        <v>45838</v>
      </c>
      <c r="C10282" s="28" t="n">
        <v>36807.32</v>
      </c>
      <c r="D10282" s="28" t="n">
        <v>1580</v>
      </c>
      <c r="E10282" s="28" t="s">
        <v>380</v>
      </c>
    </row>
    <row r="10283" customFormat="false" ht="15" hidden="false" customHeight="false" outlineLevel="0" collapsed="false">
      <c r="A10283" s="28" t="n">
        <v>267</v>
      </c>
      <c r="B10283" s="29" t="n">
        <v>45869</v>
      </c>
      <c r="C10283" s="28" t="n">
        <v>38178.54</v>
      </c>
      <c r="D10283" s="28" t="n">
        <v>1580</v>
      </c>
      <c r="E10283" s="28" t="s">
        <v>380</v>
      </c>
    </row>
    <row r="10284" customFormat="false" ht="15" hidden="false" customHeight="false" outlineLevel="0" collapsed="false">
      <c r="A10284" s="28" t="n">
        <v>267</v>
      </c>
      <c r="B10284" s="29" t="n">
        <v>45900</v>
      </c>
      <c r="C10284" s="28" t="n">
        <v>38013.69</v>
      </c>
      <c r="D10284" s="28" t="n">
        <v>0</v>
      </c>
      <c r="E10284" s="28" t="s">
        <v>379</v>
      </c>
    </row>
    <row r="10285" customFormat="false" ht="15" hidden="false" customHeight="false" outlineLevel="0" collapsed="false">
      <c r="A10285" s="28" t="n">
        <v>267</v>
      </c>
      <c r="B10285" s="29" t="n">
        <v>45930</v>
      </c>
      <c r="C10285" s="28" t="n">
        <v>39357.77</v>
      </c>
      <c r="D10285" s="28" t="n">
        <v>1580</v>
      </c>
      <c r="E10285" s="28" t="s">
        <v>380</v>
      </c>
    </row>
    <row r="10286" customFormat="false" ht="15" hidden="false" customHeight="false" outlineLevel="0" collapsed="false">
      <c r="A10286" s="28" t="n">
        <v>267</v>
      </c>
      <c r="B10286" s="29" t="n">
        <v>45961</v>
      </c>
      <c r="C10286" s="28" t="n">
        <v>40484.18</v>
      </c>
      <c r="D10286" s="28" t="n">
        <v>1580</v>
      </c>
      <c r="E10286" s="28" t="s">
        <v>380</v>
      </c>
    </row>
    <row r="10287" customFormat="false" ht="15" hidden="false" customHeight="false" outlineLevel="0" collapsed="false">
      <c r="A10287" s="28" t="n">
        <v>267</v>
      </c>
      <c r="B10287" s="29" t="n">
        <v>45991</v>
      </c>
      <c r="C10287" s="28" t="n">
        <v>41887.15</v>
      </c>
      <c r="D10287" s="28" t="n">
        <v>1580</v>
      </c>
      <c r="E10287" s="28" t="s">
        <v>380</v>
      </c>
    </row>
    <row r="10288" customFormat="false" ht="15" hidden="false" customHeight="false" outlineLevel="0" collapsed="false">
      <c r="A10288" s="28" t="n">
        <v>267</v>
      </c>
      <c r="B10288" s="29" t="n">
        <v>46022</v>
      </c>
      <c r="C10288" s="28" t="n">
        <v>43215.17</v>
      </c>
      <c r="D10288" s="28" t="n">
        <v>1580</v>
      </c>
      <c r="E10288" s="28" t="s">
        <v>380</v>
      </c>
    </row>
    <row r="10289" customFormat="false" ht="15" hidden="false" customHeight="false" outlineLevel="0" collapsed="false">
      <c r="A10289" s="28" t="n">
        <v>267</v>
      </c>
      <c r="B10289" s="29" t="n">
        <v>46053</v>
      </c>
      <c r="C10289" s="28" t="n">
        <v>43698.15</v>
      </c>
      <c r="D10289" s="28" t="n">
        <v>526.88</v>
      </c>
      <c r="E10289" s="28" t="s">
        <v>381</v>
      </c>
    </row>
    <row r="10290" customFormat="false" ht="15" hidden="false" customHeight="false" outlineLevel="0" collapsed="false">
      <c r="A10290" s="28" t="n">
        <v>267</v>
      </c>
      <c r="B10290" s="29" t="n">
        <v>46081</v>
      </c>
      <c r="C10290" s="28" t="n">
        <v>45115.25</v>
      </c>
      <c r="D10290" s="28" t="n">
        <v>1580</v>
      </c>
      <c r="E10290" s="28" t="s">
        <v>380</v>
      </c>
    </row>
    <row r="10291" customFormat="false" ht="15" hidden="false" customHeight="false" outlineLevel="0" collapsed="false">
      <c r="A10291" s="28" t="n">
        <v>267</v>
      </c>
      <c r="B10291" s="29" t="n">
        <v>46112</v>
      </c>
      <c r="C10291" s="28" t="n">
        <v>46419.13</v>
      </c>
      <c r="D10291" s="28" t="n">
        <v>1580</v>
      </c>
      <c r="E10291" s="28" t="s">
        <v>380</v>
      </c>
    </row>
    <row r="10292" customFormat="false" ht="15" hidden="false" customHeight="false" outlineLevel="0" collapsed="false">
      <c r="A10292" s="28" t="n">
        <v>267</v>
      </c>
      <c r="B10292" s="29" t="n">
        <v>46142</v>
      </c>
      <c r="C10292" s="28" t="n">
        <v>47007.73</v>
      </c>
      <c r="D10292" s="28" t="n">
        <v>867.94</v>
      </c>
      <c r="E10292" s="28" t="s">
        <v>381</v>
      </c>
    </row>
    <row r="10293" customFormat="false" ht="15" hidden="false" customHeight="false" outlineLevel="0" collapsed="false">
      <c r="A10293" s="28" t="n">
        <v>267</v>
      </c>
      <c r="B10293" s="29" t="n">
        <v>46173</v>
      </c>
      <c r="C10293" s="28" t="n">
        <v>48145.59</v>
      </c>
      <c r="D10293" s="28" t="n">
        <v>1580</v>
      </c>
      <c r="E10293" s="28" t="s">
        <v>380</v>
      </c>
    </row>
    <row r="10294" customFormat="false" ht="15" hidden="false" customHeight="false" outlineLevel="0" collapsed="false">
      <c r="A10294" s="28" t="n">
        <v>267</v>
      </c>
      <c r="B10294" s="29" t="n">
        <v>46203</v>
      </c>
      <c r="C10294" s="28" t="n">
        <v>49537.34</v>
      </c>
      <c r="D10294" s="28" t="n">
        <v>1580</v>
      </c>
      <c r="E10294" s="28" t="s">
        <v>380</v>
      </c>
    </row>
    <row r="10295" customFormat="false" ht="15" hidden="false" customHeight="false" outlineLevel="0" collapsed="false">
      <c r="A10295" s="28" t="n">
        <v>267</v>
      </c>
      <c r="B10295" s="29" t="n">
        <v>46234</v>
      </c>
      <c r="C10295" s="28" t="n">
        <v>50928.13</v>
      </c>
      <c r="D10295" s="28" t="n">
        <v>1580</v>
      </c>
      <c r="E10295" s="28" t="s">
        <v>380</v>
      </c>
    </row>
    <row r="10296" customFormat="false" ht="15" hidden="false" customHeight="false" outlineLevel="0" collapsed="false">
      <c r="A10296" s="28" t="n">
        <v>267</v>
      </c>
      <c r="B10296" s="29" t="n">
        <v>46265</v>
      </c>
      <c r="C10296" s="28" t="n">
        <v>52496.3</v>
      </c>
      <c r="D10296" s="28" t="n">
        <v>1580</v>
      </c>
      <c r="E10296" s="28" t="s">
        <v>380</v>
      </c>
    </row>
    <row r="10297" customFormat="false" ht="15" hidden="false" customHeight="false" outlineLevel="0" collapsed="false">
      <c r="A10297" s="28" t="n">
        <v>268</v>
      </c>
      <c r="B10297" s="29" t="n">
        <v>45961</v>
      </c>
      <c r="C10297" s="28" t="n">
        <v>8145.89</v>
      </c>
      <c r="D10297" s="28" t="n">
        <v>1460</v>
      </c>
      <c r="E10297" s="28" t="s">
        <v>380</v>
      </c>
    </row>
    <row r="10298" customFormat="false" ht="15" hidden="false" customHeight="false" outlineLevel="0" collapsed="false">
      <c r="A10298" s="28" t="n">
        <v>268</v>
      </c>
      <c r="B10298" s="29" t="n">
        <v>45991</v>
      </c>
      <c r="C10298" s="28" t="n">
        <v>9567.61</v>
      </c>
      <c r="D10298" s="28" t="n">
        <v>1460</v>
      </c>
      <c r="E10298" s="28" t="s">
        <v>380</v>
      </c>
    </row>
    <row r="10299" customFormat="false" ht="15" hidden="false" customHeight="false" outlineLevel="0" collapsed="false">
      <c r="A10299" s="28" t="n">
        <v>268</v>
      </c>
      <c r="B10299" s="29" t="n">
        <v>46022</v>
      </c>
      <c r="C10299" s="28" t="n">
        <v>10610.86</v>
      </c>
      <c r="D10299" s="28" t="n">
        <v>1460</v>
      </c>
      <c r="E10299" s="28" t="s">
        <v>380</v>
      </c>
    </row>
    <row r="10300" customFormat="false" ht="15" hidden="false" customHeight="false" outlineLevel="0" collapsed="false">
      <c r="A10300" s="28" t="n">
        <v>268</v>
      </c>
      <c r="B10300" s="29" t="n">
        <v>46053</v>
      </c>
      <c r="C10300" s="28" t="n">
        <v>10811.95</v>
      </c>
      <c r="D10300" s="28" t="n">
        <v>618.12</v>
      </c>
      <c r="E10300" s="28" t="s">
        <v>381</v>
      </c>
    </row>
    <row r="10301" customFormat="false" ht="15" hidden="false" customHeight="false" outlineLevel="0" collapsed="false">
      <c r="A10301" s="28" t="n">
        <v>268</v>
      </c>
      <c r="B10301" s="29" t="n">
        <v>46081</v>
      </c>
      <c r="C10301" s="28" t="n">
        <v>12015.71</v>
      </c>
      <c r="D10301" s="28" t="n">
        <v>1460</v>
      </c>
      <c r="E10301" s="28" t="s">
        <v>380</v>
      </c>
    </row>
    <row r="10302" customFormat="false" ht="15" hidden="false" customHeight="false" outlineLevel="0" collapsed="false">
      <c r="A10302" s="28" t="n">
        <v>268</v>
      </c>
      <c r="B10302" s="29" t="n">
        <v>46112</v>
      </c>
      <c r="C10302" s="28" t="n">
        <v>13247.52</v>
      </c>
      <c r="D10302" s="28" t="n">
        <v>1460</v>
      </c>
      <c r="E10302" s="28" t="s">
        <v>380</v>
      </c>
    </row>
    <row r="10303" customFormat="false" ht="15" hidden="false" customHeight="false" outlineLevel="0" collapsed="false">
      <c r="A10303" s="28" t="n">
        <v>268</v>
      </c>
      <c r="B10303" s="29" t="n">
        <v>46142</v>
      </c>
      <c r="C10303" s="28" t="n">
        <v>14612.09</v>
      </c>
      <c r="D10303" s="28" t="n">
        <v>1460</v>
      </c>
      <c r="E10303" s="28" t="s">
        <v>380</v>
      </c>
    </row>
    <row r="10304" customFormat="false" ht="15" hidden="false" customHeight="false" outlineLevel="0" collapsed="false">
      <c r="A10304" s="28" t="n">
        <v>268</v>
      </c>
      <c r="B10304" s="29" t="n">
        <v>46173</v>
      </c>
      <c r="C10304" s="28" t="n">
        <v>14678.59</v>
      </c>
      <c r="D10304" s="28" t="n">
        <v>418.04</v>
      </c>
      <c r="E10304" s="28" t="s">
        <v>381</v>
      </c>
    </row>
    <row r="10305" customFormat="false" ht="15" hidden="false" customHeight="false" outlineLevel="0" collapsed="false">
      <c r="A10305" s="28" t="n">
        <v>268</v>
      </c>
      <c r="B10305" s="29" t="n">
        <v>46203</v>
      </c>
      <c r="C10305" s="28" t="n">
        <v>15758.27</v>
      </c>
      <c r="D10305" s="28" t="n">
        <v>1460</v>
      </c>
      <c r="E10305" s="28" t="s">
        <v>380</v>
      </c>
    </row>
    <row r="10306" customFormat="false" ht="15" hidden="false" customHeight="false" outlineLevel="0" collapsed="false">
      <c r="A10306" s="28" t="n">
        <v>268</v>
      </c>
      <c r="B10306" s="29" t="n">
        <v>46234</v>
      </c>
      <c r="C10306" s="28" t="n">
        <v>17071.88</v>
      </c>
      <c r="D10306" s="28" t="n">
        <v>1460</v>
      </c>
      <c r="E10306" s="28" t="s">
        <v>380</v>
      </c>
    </row>
    <row r="10307" customFormat="false" ht="15" hidden="false" customHeight="false" outlineLevel="0" collapsed="false">
      <c r="A10307" s="28" t="n">
        <v>268</v>
      </c>
      <c r="B10307" s="29" t="n">
        <v>46265</v>
      </c>
      <c r="C10307" s="28" t="n">
        <v>18238.84</v>
      </c>
      <c r="D10307" s="28" t="n">
        <v>1460</v>
      </c>
      <c r="E10307" s="28" t="s">
        <v>380</v>
      </c>
    </row>
    <row r="10308" customFormat="false" ht="15" hidden="false" customHeight="false" outlineLevel="0" collapsed="false">
      <c r="A10308" s="28" t="n">
        <v>269</v>
      </c>
      <c r="B10308" s="29" t="n">
        <v>45351</v>
      </c>
      <c r="C10308" s="28" t="n">
        <v>11657.11</v>
      </c>
      <c r="D10308" s="28" t="n">
        <v>1940</v>
      </c>
      <c r="E10308" s="28" t="s">
        <v>380</v>
      </c>
    </row>
    <row r="10309" customFormat="false" ht="15" hidden="false" customHeight="false" outlineLevel="0" collapsed="false">
      <c r="A10309" s="28" t="n">
        <v>269</v>
      </c>
      <c r="B10309" s="29" t="n">
        <v>45382</v>
      </c>
      <c r="C10309" s="28" t="n">
        <v>13051.24</v>
      </c>
      <c r="D10309" s="28" t="n">
        <v>1940</v>
      </c>
      <c r="E10309" s="28" t="s">
        <v>380</v>
      </c>
    </row>
    <row r="10310" customFormat="false" ht="15" hidden="false" customHeight="false" outlineLevel="0" collapsed="false">
      <c r="A10310" s="28" t="n">
        <v>269</v>
      </c>
      <c r="B10310" s="29" t="n">
        <v>45412</v>
      </c>
      <c r="C10310" s="28" t="n">
        <v>14939.34</v>
      </c>
      <c r="D10310" s="28" t="n">
        <v>1940</v>
      </c>
      <c r="E10310" s="28" t="s">
        <v>380</v>
      </c>
    </row>
    <row r="10311" customFormat="false" ht="15" hidden="false" customHeight="false" outlineLevel="0" collapsed="false">
      <c r="A10311" s="28" t="n">
        <v>269</v>
      </c>
      <c r="B10311" s="29" t="n">
        <v>45443</v>
      </c>
      <c r="C10311" s="28" t="n">
        <v>16660.1</v>
      </c>
      <c r="D10311" s="28" t="n">
        <v>1940</v>
      </c>
      <c r="E10311" s="28" t="s">
        <v>380</v>
      </c>
    </row>
    <row r="10312" customFormat="false" ht="15" hidden="false" customHeight="false" outlineLevel="0" collapsed="false">
      <c r="A10312" s="28" t="n">
        <v>269</v>
      </c>
      <c r="B10312" s="29" t="n">
        <v>45473</v>
      </c>
      <c r="C10312" s="28" t="n">
        <v>18053.89</v>
      </c>
      <c r="D10312" s="28" t="n">
        <v>1940</v>
      </c>
      <c r="E10312" s="28" t="s">
        <v>380</v>
      </c>
    </row>
    <row r="10313" customFormat="false" ht="15" hidden="false" customHeight="false" outlineLevel="0" collapsed="false">
      <c r="A10313" s="28" t="n">
        <v>269</v>
      </c>
      <c r="B10313" s="29" t="n">
        <v>45504</v>
      </c>
      <c r="C10313" s="28" t="n">
        <v>19742.74</v>
      </c>
      <c r="D10313" s="28" t="n">
        <v>1940</v>
      </c>
      <c r="E10313" s="28" t="s">
        <v>380</v>
      </c>
    </row>
    <row r="10314" customFormat="false" ht="15" hidden="false" customHeight="false" outlineLevel="0" collapsed="false">
      <c r="A10314" s="28" t="n">
        <v>269</v>
      </c>
      <c r="B10314" s="29" t="n">
        <v>45535</v>
      </c>
      <c r="C10314" s="28" t="n">
        <v>21594.76</v>
      </c>
      <c r="D10314" s="28" t="n">
        <v>1940</v>
      </c>
      <c r="E10314" s="28" t="s">
        <v>380</v>
      </c>
    </row>
    <row r="10315" customFormat="false" ht="15" hidden="false" customHeight="false" outlineLevel="0" collapsed="false">
      <c r="A10315" s="28" t="n">
        <v>269</v>
      </c>
      <c r="B10315" s="29" t="n">
        <v>45565</v>
      </c>
      <c r="C10315" s="28" t="n">
        <v>23041.89</v>
      </c>
      <c r="D10315" s="28" t="n">
        <v>1940</v>
      </c>
      <c r="E10315" s="28" t="s">
        <v>380</v>
      </c>
    </row>
    <row r="10316" customFormat="false" ht="15" hidden="false" customHeight="false" outlineLevel="0" collapsed="false">
      <c r="A10316" s="28" t="n">
        <v>269</v>
      </c>
      <c r="B10316" s="29" t="n">
        <v>45596</v>
      </c>
      <c r="C10316" s="28" t="n">
        <v>24456.37</v>
      </c>
      <c r="D10316" s="28" t="n">
        <v>1940</v>
      </c>
      <c r="E10316" s="28" t="s">
        <v>380</v>
      </c>
    </row>
    <row r="10317" customFormat="false" ht="15" hidden="false" customHeight="false" outlineLevel="0" collapsed="false">
      <c r="A10317" s="28" t="n">
        <v>269</v>
      </c>
      <c r="B10317" s="29" t="n">
        <v>45626</v>
      </c>
      <c r="C10317" s="28" t="n">
        <v>26373.6</v>
      </c>
      <c r="D10317" s="28" t="n">
        <v>1940</v>
      </c>
      <c r="E10317" s="28" t="s">
        <v>380</v>
      </c>
    </row>
    <row r="10318" customFormat="false" ht="15" hidden="false" customHeight="false" outlineLevel="0" collapsed="false">
      <c r="A10318" s="28" t="n">
        <v>269</v>
      </c>
      <c r="B10318" s="29" t="n">
        <v>45657</v>
      </c>
      <c r="C10318" s="28" t="n">
        <v>28258.44</v>
      </c>
      <c r="D10318" s="28" t="n">
        <v>1940</v>
      </c>
      <c r="E10318" s="28" t="s">
        <v>380</v>
      </c>
    </row>
    <row r="10319" customFormat="false" ht="15" hidden="false" customHeight="false" outlineLevel="0" collapsed="false">
      <c r="A10319" s="28" t="n">
        <v>269</v>
      </c>
      <c r="B10319" s="29" t="n">
        <v>45688</v>
      </c>
      <c r="C10319" s="28" t="n">
        <v>28196.04</v>
      </c>
      <c r="D10319" s="28" t="n">
        <v>0</v>
      </c>
      <c r="E10319" s="28" t="s">
        <v>379</v>
      </c>
    </row>
    <row r="10320" customFormat="false" ht="15" hidden="false" customHeight="false" outlineLevel="0" collapsed="false">
      <c r="A10320" s="28" t="n">
        <v>269</v>
      </c>
      <c r="B10320" s="29" t="n">
        <v>45716</v>
      </c>
      <c r="C10320" s="28" t="n">
        <v>30073.1</v>
      </c>
      <c r="D10320" s="28" t="n">
        <v>1940</v>
      </c>
      <c r="E10320" s="28" t="s">
        <v>380</v>
      </c>
    </row>
    <row r="10321" customFormat="false" ht="15" hidden="false" customHeight="false" outlineLevel="0" collapsed="false">
      <c r="A10321" s="28" t="n">
        <v>269</v>
      </c>
      <c r="B10321" s="29" t="n">
        <v>45747</v>
      </c>
      <c r="C10321" s="28" t="n">
        <v>31755.43</v>
      </c>
      <c r="D10321" s="28" t="n">
        <v>1940</v>
      </c>
      <c r="E10321" s="28" t="s">
        <v>380</v>
      </c>
    </row>
    <row r="10322" customFormat="false" ht="15" hidden="false" customHeight="false" outlineLevel="0" collapsed="false">
      <c r="A10322" s="28" t="n">
        <v>269</v>
      </c>
      <c r="B10322" s="29" t="n">
        <v>45777</v>
      </c>
      <c r="C10322" s="28" t="n">
        <v>33383.92</v>
      </c>
      <c r="D10322" s="28" t="n">
        <v>1940</v>
      </c>
      <c r="E10322" s="28" t="s">
        <v>380</v>
      </c>
    </row>
    <row r="10323" customFormat="false" ht="15" hidden="false" customHeight="false" outlineLevel="0" collapsed="false">
      <c r="A10323" s="28" t="n">
        <v>269</v>
      </c>
      <c r="B10323" s="29" t="n">
        <v>45808</v>
      </c>
      <c r="C10323" s="28" t="n">
        <v>34835</v>
      </c>
      <c r="D10323" s="28" t="n">
        <v>1940</v>
      </c>
      <c r="E10323" s="28" t="s">
        <v>380</v>
      </c>
    </row>
    <row r="10324" customFormat="false" ht="15" hidden="false" customHeight="false" outlineLevel="0" collapsed="false">
      <c r="A10324" s="28" t="n">
        <v>269</v>
      </c>
      <c r="B10324" s="29" t="n">
        <v>45838</v>
      </c>
      <c r="C10324" s="28" t="n">
        <v>36211.95</v>
      </c>
      <c r="D10324" s="28" t="n">
        <v>1940</v>
      </c>
      <c r="E10324" s="28" t="s">
        <v>380</v>
      </c>
    </row>
    <row r="10325" customFormat="false" ht="15" hidden="false" customHeight="false" outlineLevel="0" collapsed="false">
      <c r="A10325" s="28" t="n">
        <v>269</v>
      </c>
      <c r="B10325" s="29" t="n">
        <v>45869</v>
      </c>
      <c r="C10325" s="28" t="n">
        <v>37891.54</v>
      </c>
      <c r="D10325" s="28" t="n">
        <v>1940</v>
      </c>
      <c r="E10325" s="28" t="s">
        <v>380</v>
      </c>
    </row>
    <row r="10326" customFormat="false" ht="15" hidden="false" customHeight="false" outlineLevel="0" collapsed="false">
      <c r="A10326" s="28" t="n">
        <v>269</v>
      </c>
      <c r="B10326" s="29" t="n">
        <v>45900</v>
      </c>
      <c r="C10326" s="28" t="n">
        <v>39655.75</v>
      </c>
      <c r="D10326" s="28" t="n">
        <v>1940</v>
      </c>
      <c r="E10326" s="28" t="s">
        <v>380</v>
      </c>
    </row>
    <row r="10327" customFormat="false" ht="15" hidden="false" customHeight="false" outlineLevel="0" collapsed="false">
      <c r="A10327" s="28" t="n">
        <v>269</v>
      </c>
      <c r="B10327" s="29" t="n">
        <v>45930</v>
      </c>
      <c r="C10327" s="28" t="n">
        <v>41061.87</v>
      </c>
      <c r="D10327" s="28" t="n">
        <v>1940</v>
      </c>
      <c r="E10327" s="28" t="s">
        <v>380</v>
      </c>
    </row>
    <row r="10328" customFormat="false" ht="15" hidden="false" customHeight="false" outlineLevel="0" collapsed="false">
      <c r="A10328" s="28" t="n">
        <v>269</v>
      </c>
      <c r="B10328" s="29" t="n">
        <v>45961</v>
      </c>
      <c r="C10328" s="28" t="n">
        <v>42525.36</v>
      </c>
      <c r="D10328" s="28" t="n">
        <v>1940</v>
      </c>
      <c r="E10328" s="28" t="s">
        <v>380</v>
      </c>
    </row>
    <row r="10329" customFormat="false" ht="15" hidden="false" customHeight="false" outlineLevel="0" collapsed="false">
      <c r="A10329" s="28" t="n">
        <v>269</v>
      </c>
      <c r="B10329" s="29" t="n">
        <v>45991</v>
      </c>
      <c r="C10329" s="28" t="n">
        <v>43178.12</v>
      </c>
      <c r="D10329" s="28" t="n">
        <v>1173.21</v>
      </c>
      <c r="E10329" s="28" t="s">
        <v>381</v>
      </c>
    </row>
    <row r="10330" customFormat="false" ht="15" hidden="false" customHeight="false" outlineLevel="0" collapsed="false">
      <c r="A10330" s="28" t="n">
        <v>269</v>
      </c>
      <c r="B10330" s="29" t="n">
        <v>46022</v>
      </c>
      <c r="C10330" s="28" t="n">
        <v>44834.38</v>
      </c>
      <c r="D10330" s="28" t="n">
        <v>1940</v>
      </c>
      <c r="E10330" s="28" t="s">
        <v>380</v>
      </c>
    </row>
    <row r="10331" customFormat="false" ht="15" hidden="false" customHeight="false" outlineLevel="0" collapsed="false">
      <c r="A10331" s="28" t="n">
        <v>269</v>
      </c>
      <c r="B10331" s="29" t="n">
        <v>46053</v>
      </c>
      <c r="C10331" s="28" t="n">
        <v>45041.03</v>
      </c>
      <c r="D10331" s="28" t="n">
        <v>630.25</v>
      </c>
      <c r="E10331" s="28" t="s">
        <v>381</v>
      </c>
    </row>
    <row r="10332" customFormat="false" ht="15" hidden="false" customHeight="false" outlineLevel="0" collapsed="false">
      <c r="A10332" s="28" t="n">
        <v>269</v>
      </c>
      <c r="B10332" s="29" t="n">
        <v>46081</v>
      </c>
      <c r="C10332" s="28" t="n">
        <v>46970.49</v>
      </c>
      <c r="D10332" s="28" t="n">
        <v>1940</v>
      </c>
      <c r="E10332" s="28" t="s">
        <v>380</v>
      </c>
    </row>
    <row r="10333" customFormat="false" ht="15" hidden="false" customHeight="false" outlineLevel="0" collapsed="false">
      <c r="A10333" s="28" t="n">
        <v>269</v>
      </c>
      <c r="B10333" s="29" t="n">
        <v>46112</v>
      </c>
      <c r="C10333" s="28" t="n">
        <v>48441.15</v>
      </c>
      <c r="D10333" s="28" t="n">
        <v>1940</v>
      </c>
      <c r="E10333" s="28" t="s">
        <v>380</v>
      </c>
    </row>
    <row r="10334" customFormat="false" ht="15" hidden="false" customHeight="false" outlineLevel="0" collapsed="false">
      <c r="A10334" s="28" t="n">
        <v>269</v>
      </c>
      <c r="B10334" s="29" t="n">
        <v>46142</v>
      </c>
      <c r="C10334" s="28" t="n">
        <v>50374.21</v>
      </c>
      <c r="D10334" s="28" t="n">
        <v>1940</v>
      </c>
      <c r="E10334" s="28" t="s">
        <v>380</v>
      </c>
    </row>
    <row r="10335" customFormat="false" ht="15" hidden="false" customHeight="false" outlineLevel="0" collapsed="false">
      <c r="A10335" s="28" t="n">
        <v>269</v>
      </c>
      <c r="B10335" s="29" t="n">
        <v>46173</v>
      </c>
      <c r="C10335" s="28" t="n">
        <v>51348.44</v>
      </c>
      <c r="D10335" s="28" t="n">
        <v>1269.81</v>
      </c>
      <c r="E10335" s="28" t="s">
        <v>381</v>
      </c>
    </row>
    <row r="10336" customFormat="false" ht="15" hidden="false" customHeight="false" outlineLevel="0" collapsed="false">
      <c r="A10336" s="28" t="n">
        <v>269</v>
      </c>
      <c r="B10336" s="29" t="n">
        <v>46203</v>
      </c>
      <c r="C10336" s="28" t="n">
        <v>53132.6</v>
      </c>
      <c r="D10336" s="28" t="n">
        <v>1940</v>
      </c>
      <c r="E10336" s="28" t="s">
        <v>380</v>
      </c>
    </row>
    <row r="10337" customFormat="false" ht="15" hidden="false" customHeight="false" outlineLevel="0" collapsed="false">
      <c r="A10337" s="28" t="n">
        <v>269</v>
      </c>
      <c r="B10337" s="29" t="n">
        <v>46234</v>
      </c>
      <c r="C10337" s="28" t="n">
        <v>54908.12</v>
      </c>
      <c r="D10337" s="28" t="n">
        <v>1940</v>
      </c>
      <c r="E10337" s="28" t="s">
        <v>380</v>
      </c>
    </row>
    <row r="10338" customFormat="false" ht="15" hidden="false" customHeight="false" outlineLevel="0" collapsed="false">
      <c r="A10338" s="28" t="n">
        <v>269</v>
      </c>
      <c r="B10338" s="29" t="n">
        <v>46265</v>
      </c>
      <c r="C10338" s="28" t="n">
        <v>55606.44</v>
      </c>
      <c r="D10338" s="28" t="n">
        <v>717.72</v>
      </c>
      <c r="E10338" s="28" t="s">
        <v>381</v>
      </c>
    </row>
    <row r="10339" customFormat="false" ht="15" hidden="false" customHeight="false" outlineLevel="0" collapsed="false">
      <c r="A10339" s="28" t="n">
        <v>270</v>
      </c>
      <c r="B10339" s="29" t="n">
        <v>44957</v>
      </c>
      <c r="C10339" s="28" t="n">
        <v>14127.27</v>
      </c>
      <c r="D10339" s="28" t="n">
        <v>1560</v>
      </c>
      <c r="E10339" s="28" t="s">
        <v>380</v>
      </c>
    </row>
    <row r="10340" customFormat="false" ht="15" hidden="false" customHeight="false" outlineLevel="0" collapsed="false">
      <c r="A10340" s="28" t="n">
        <v>270</v>
      </c>
      <c r="B10340" s="29" t="n">
        <v>44985</v>
      </c>
      <c r="C10340" s="28" t="n">
        <v>15511</v>
      </c>
      <c r="D10340" s="28" t="n">
        <v>1560</v>
      </c>
      <c r="E10340" s="28" t="s">
        <v>380</v>
      </c>
    </row>
    <row r="10341" customFormat="false" ht="15" hidden="false" customHeight="false" outlineLevel="0" collapsed="false">
      <c r="A10341" s="28" t="n">
        <v>270</v>
      </c>
      <c r="B10341" s="29" t="n">
        <v>45016</v>
      </c>
      <c r="C10341" s="28" t="n">
        <v>15547.69</v>
      </c>
      <c r="D10341" s="28" t="n">
        <v>484.66</v>
      </c>
      <c r="E10341" s="28" t="s">
        <v>381</v>
      </c>
    </row>
    <row r="10342" customFormat="false" ht="15" hidden="false" customHeight="false" outlineLevel="0" collapsed="false">
      <c r="A10342" s="28" t="n">
        <v>270</v>
      </c>
      <c r="B10342" s="29" t="n">
        <v>45046</v>
      </c>
      <c r="C10342" s="28" t="n">
        <v>16722.24</v>
      </c>
      <c r="D10342" s="28" t="n">
        <v>1560</v>
      </c>
      <c r="E10342" s="28" t="s">
        <v>380</v>
      </c>
    </row>
    <row r="10343" customFormat="false" ht="15" hidden="false" customHeight="false" outlineLevel="0" collapsed="false">
      <c r="A10343" s="28" t="n">
        <v>270</v>
      </c>
      <c r="B10343" s="29" t="n">
        <v>45077</v>
      </c>
      <c r="C10343" s="28" t="n">
        <v>17906.9</v>
      </c>
      <c r="D10343" s="28" t="n">
        <v>1560</v>
      </c>
      <c r="E10343" s="28" t="s">
        <v>380</v>
      </c>
    </row>
    <row r="10344" customFormat="false" ht="15" hidden="false" customHeight="false" outlineLevel="0" collapsed="false">
      <c r="A10344" s="28" t="n">
        <v>270</v>
      </c>
      <c r="B10344" s="29" t="n">
        <v>45107</v>
      </c>
      <c r="C10344" s="28" t="n">
        <v>19169.83</v>
      </c>
      <c r="D10344" s="28" t="n">
        <v>1560</v>
      </c>
      <c r="E10344" s="28" t="s">
        <v>380</v>
      </c>
    </row>
    <row r="10345" customFormat="false" ht="15" hidden="false" customHeight="false" outlineLevel="0" collapsed="false">
      <c r="A10345" s="28" t="n">
        <v>270</v>
      </c>
      <c r="B10345" s="29" t="n">
        <v>45138</v>
      </c>
      <c r="C10345" s="28" t="n">
        <v>18805.78</v>
      </c>
      <c r="D10345" s="28" t="n">
        <v>0</v>
      </c>
      <c r="E10345" s="28" t="s">
        <v>379</v>
      </c>
    </row>
    <row r="10346" customFormat="false" ht="15" hidden="false" customHeight="false" outlineLevel="0" collapsed="false">
      <c r="A10346" s="28" t="n">
        <v>270</v>
      </c>
      <c r="B10346" s="29" t="n">
        <v>45169</v>
      </c>
      <c r="C10346" s="28" t="n">
        <v>18760.28</v>
      </c>
      <c r="D10346" s="28" t="n">
        <v>0</v>
      </c>
      <c r="E10346" s="28" t="s">
        <v>379</v>
      </c>
    </row>
    <row r="10347" customFormat="false" ht="15" hidden="false" customHeight="false" outlineLevel="0" collapsed="false">
      <c r="A10347" s="28" t="n">
        <v>270</v>
      </c>
      <c r="B10347" s="29" t="n">
        <v>45199</v>
      </c>
      <c r="C10347" s="28" t="n">
        <v>20054.27</v>
      </c>
      <c r="D10347" s="28" t="n">
        <v>1560</v>
      </c>
      <c r="E10347" s="28" t="s">
        <v>380</v>
      </c>
    </row>
    <row r="10348" customFormat="false" ht="15" hidden="false" customHeight="false" outlineLevel="0" collapsed="false">
      <c r="A10348" s="28" t="n">
        <v>270</v>
      </c>
      <c r="B10348" s="29" t="n">
        <v>45230</v>
      </c>
      <c r="C10348" s="28" t="n">
        <v>21197.89</v>
      </c>
      <c r="D10348" s="28" t="n">
        <v>1560</v>
      </c>
      <c r="E10348" s="28" t="s">
        <v>380</v>
      </c>
    </row>
    <row r="10349" customFormat="false" ht="15" hidden="false" customHeight="false" outlineLevel="0" collapsed="false">
      <c r="A10349" s="28" t="n">
        <v>270</v>
      </c>
      <c r="B10349" s="29" t="n">
        <v>45260</v>
      </c>
      <c r="C10349" s="28" t="n">
        <v>21162.75</v>
      </c>
      <c r="D10349" s="28" t="n">
        <v>0</v>
      </c>
      <c r="E10349" s="28" t="s">
        <v>379</v>
      </c>
    </row>
    <row r="10350" customFormat="false" ht="15" hidden="false" customHeight="false" outlineLevel="0" collapsed="false">
      <c r="A10350" s="28" t="n">
        <v>270</v>
      </c>
      <c r="B10350" s="29" t="n">
        <v>45291</v>
      </c>
      <c r="C10350" s="28" t="n">
        <v>21737.35</v>
      </c>
      <c r="D10350" s="28" t="n">
        <v>998.48</v>
      </c>
      <c r="E10350" s="28" t="s">
        <v>381</v>
      </c>
    </row>
    <row r="10351" customFormat="false" ht="15" hidden="false" customHeight="false" outlineLevel="0" collapsed="false">
      <c r="A10351" s="28" t="n">
        <v>270</v>
      </c>
      <c r="B10351" s="29" t="n">
        <v>45322</v>
      </c>
      <c r="C10351" s="28" t="n">
        <v>21349.16</v>
      </c>
      <c r="D10351" s="28" t="n">
        <v>0</v>
      </c>
      <c r="E10351" s="28" t="s">
        <v>379</v>
      </c>
    </row>
    <row r="10352" customFormat="false" ht="15" hidden="false" customHeight="false" outlineLevel="0" collapsed="false">
      <c r="A10352" s="28" t="n">
        <v>270</v>
      </c>
      <c r="B10352" s="29" t="n">
        <v>45351</v>
      </c>
      <c r="C10352" s="28" t="n">
        <v>22841.68</v>
      </c>
      <c r="D10352" s="28" t="n">
        <v>1560</v>
      </c>
      <c r="E10352" s="28" t="s">
        <v>380</v>
      </c>
    </row>
    <row r="10353" customFormat="false" ht="15" hidden="false" customHeight="false" outlineLevel="0" collapsed="false">
      <c r="A10353" s="28" t="n">
        <v>270</v>
      </c>
      <c r="B10353" s="29" t="n">
        <v>45382</v>
      </c>
      <c r="C10353" s="28" t="n">
        <v>24071.43</v>
      </c>
      <c r="D10353" s="28" t="n">
        <v>1560</v>
      </c>
      <c r="E10353" s="28" t="s">
        <v>380</v>
      </c>
    </row>
    <row r="10354" customFormat="false" ht="15" hidden="false" customHeight="false" outlineLevel="0" collapsed="false">
      <c r="A10354" s="28" t="n">
        <v>270</v>
      </c>
      <c r="B10354" s="29" t="n">
        <v>45412</v>
      </c>
      <c r="C10354" s="28" t="n">
        <v>25469.17</v>
      </c>
      <c r="D10354" s="28" t="n">
        <v>1560</v>
      </c>
      <c r="E10354" s="28" t="s">
        <v>380</v>
      </c>
    </row>
    <row r="10355" customFormat="false" ht="15" hidden="false" customHeight="false" outlineLevel="0" collapsed="false">
      <c r="A10355" s="28" t="n">
        <v>270</v>
      </c>
      <c r="B10355" s="29" t="n">
        <v>45443</v>
      </c>
      <c r="C10355" s="28" t="n">
        <v>26940.18</v>
      </c>
      <c r="D10355" s="28" t="n">
        <v>1560</v>
      </c>
      <c r="E10355" s="28" t="s">
        <v>380</v>
      </c>
    </row>
    <row r="10356" customFormat="false" ht="15" hidden="false" customHeight="false" outlineLevel="0" collapsed="false">
      <c r="A10356" s="28" t="n">
        <v>270</v>
      </c>
      <c r="B10356" s="29" t="n">
        <v>45473</v>
      </c>
      <c r="C10356" s="28" t="n">
        <v>28476.04</v>
      </c>
      <c r="D10356" s="28" t="n">
        <v>1560</v>
      </c>
      <c r="E10356" s="28" t="s">
        <v>380</v>
      </c>
    </row>
    <row r="10357" customFormat="false" ht="15" hidden="false" customHeight="false" outlineLevel="0" collapsed="false">
      <c r="A10357" s="28" t="n">
        <v>270</v>
      </c>
      <c r="B10357" s="29" t="n">
        <v>45504</v>
      </c>
      <c r="C10357" s="28" t="n">
        <v>29910.86</v>
      </c>
      <c r="D10357" s="28" t="n">
        <v>1560</v>
      </c>
      <c r="E10357" s="28" t="s">
        <v>380</v>
      </c>
    </row>
    <row r="10358" customFormat="false" ht="15" hidden="false" customHeight="false" outlineLevel="0" collapsed="false">
      <c r="A10358" s="28" t="n">
        <v>270</v>
      </c>
      <c r="B10358" s="29" t="n">
        <v>45535</v>
      </c>
      <c r="C10358" s="28" t="n">
        <v>31208.78</v>
      </c>
      <c r="D10358" s="28" t="n">
        <v>1560</v>
      </c>
      <c r="E10358" s="28" t="s">
        <v>380</v>
      </c>
    </row>
    <row r="10359" customFormat="false" ht="15" hidden="false" customHeight="false" outlineLevel="0" collapsed="false">
      <c r="A10359" s="28" t="n">
        <v>270</v>
      </c>
      <c r="B10359" s="29" t="n">
        <v>45565</v>
      </c>
      <c r="C10359" s="28" t="n">
        <v>31653.88</v>
      </c>
      <c r="D10359" s="28" t="n">
        <v>768.13</v>
      </c>
      <c r="E10359" s="28" t="s">
        <v>381</v>
      </c>
    </row>
    <row r="10360" customFormat="false" ht="15" hidden="false" customHeight="false" outlineLevel="0" collapsed="false">
      <c r="A10360" s="28" t="n">
        <v>270</v>
      </c>
      <c r="B10360" s="29" t="n">
        <v>45596</v>
      </c>
      <c r="C10360" s="28" t="n">
        <v>33178.85</v>
      </c>
      <c r="D10360" s="28" t="n">
        <v>1560</v>
      </c>
      <c r="E10360" s="28" t="s">
        <v>380</v>
      </c>
    </row>
    <row r="10361" customFormat="false" ht="15" hidden="false" customHeight="false" outlineLevel="0" collapsed="false">
      <c r="A10361" s="28" t="n">
        <v>270</v>
      </c>
      <c r="B10361" s="29" t="n">
        <v>45626</v>
      </c>
      <c r="C10361" s="28" t="n">
        <v>34736.74</v>
      </c>
      <c r="D10361" s="28" t="n">
        <v>1560</v>
      </c>
      <c r="E10361" s="28" t="s">
        <v>380</v>
      </c>
    </row>
    <row r="10362" customFormat="false" ht="15" hidden="false" customHeight="false" outlineLevel="0" collapsed="false">
      <c r="A10362" s="28" t="n">
        <v>270</v>
      </c>
      <c r="B10362" s="29" t="n">
        <v>45657</v>
      </c>
      <c r="C10362" s="28" t="n">
        <v>36296.51</v>
      </c>
      <c r="D10362" s="28" t="n">
        <v>1560</v>
      </c>
      <c r="E10362" s="28" t="s">
        <v>380</v>
      </c>
    </row>
    <row r="10363" customFormat="false" ht="15" hidden="false" customHeight="false" outlineLevel="0" collapsed="false">
      <c r="A10363" s="28" t="n">
        <v>270</v>
      </c>
      <c r="B10363" s="29" t="n">
        <v>45688</v>
      </c>
      <c r="C10363" s="28" t="n">
        <v>37517.68</v>
      </c>
      <c r="D10363" s="28" t="n">
        <v>1560</v>
      </c>
      <c r="E10363" s="28" t="s">
        <v>380</v>
      </c>
    </row>
    <row r="10364" customFormat="false" ht="15" hidden="false" customHeight="false" outlineLevel="0" collapsed="false">
      <c r="A10364" s="28" t="n">
        <v>270</v>
      </c>
      <c r="B10364" s="29" t="n">
        <v>45716</v>
      </c>
      <c r="C10364" s="28" t="n">
        <v>38875.16</v>
      </c>
      <c r="D10364" s="28" t="n">
        <v>1560</v>
      </c>
      <c r="E10364" s="28" t="s">
        <v>380</v>
      </c>
    </row>
    <row r="10365" customFormat="false" ht="15" hidden="false" customHeight="false" outlineLevel="0" collapsed="false">
      <c r="A10365" s="28" t="n">
        <v>270</v>
      </c>
      <c r="B10365" s="29" t="n">
        <v>45747</v>
      </c>
      <c r="C10365" s="28" t="n">
        <v>40113.71</v>
      </c>
      <c r="D10365" s="28" t="n">
        <v>1560</v>
      </c>
      <c r="E10365" s="28" t="s">
        <v>380</v>
      </c>
    </row>
    <row r="10366" customFormat="false" ht="15" hidden="false" customHeight="false" outlineLevel="0" collapsed="false">
      <c r="A10366" s="28" t="n">
        <v>270</v>
      </c>
      <c r="B10366" s="29" t="n">
        <v>45777</v>
      </c>
      <c r="C10366" s="28" t="n">
        <v>41251.8</v>
      </c>
      <c r="D10366" s="28" t="n">
        <v>1560</v>
      </c>
      <c r="E10366" s="28" t="s">
        <v>380</v>
      </c>
    </row>
    <row r="10367" customFormat="false" ht="15" hidden="false" customHeight="false" outlineLevel="0" collapsed="false">
      <c r="A10367" s="28" t="n">
        <v>270</v>
      </c>
      <c r="B10367" s="29" t="n">
        <v>45808</v>
      </c>
      <c r="C10367" s="28" t="n">
        <v>42615.44</v>
      </c>
      <c r="D10367" s="28" t="n">
        <v>1560</v>
      </c>
      <c r="E10367" s="28" t="s">
        <v>380</v>
      </c>
    </row>
    <row r="10368" customFormat="false" ht="15" hidden="false" customHeight="false" outlineLevel="0" collapsed="false">
      <c r="A10368" s="28" t="n">
        <v>270</v>
      </c>
      <c r="B10368" s="29" t="n">
        <v>45838</v>
      </c>
      <c r="C10368" s="28" t="n">
        <v>43777.35</v>
      </c>
      <c r="D10368" s="28" t="n">
        <v>1560</v>
      </c>
      <c r="E10368" s="28" t="s">
        <v>380</v>
      </c>
    </row>
    <row r="10369" customFormat="false" ht="15" hidden="false" customHeight="false" outlineLevel="0" collapsed="false">
      <c r="A10369" s="28" t="n">
        <v>270</v>
      </c>
      <c r="B10369" s="29" t="n">
        <v>45869</v>
      </c>
      <c r="C10369" s="28" t="n">
        <v>44483.3</v>
      </c>
      <c r="D10369" s="28" t="n">
        <v>804.74</v>
      </c>
      <c r="E10369" s="28" t="s">
        <v>381</v>
      </c>
    </row>
    <row r="10370" customFormat="false" ht="15" hidden="false" customHeight="false" outlineLevel="0" collapsed="false">
      <c r="A10370" s="28" t="n">
        <v>270</v>
      </c>
      <c r="B10370" s="29" t="n">
        <v>45900</v>
      </c>
      <c r="C10370" s="28" t="n">
        <v>45774.34</v>
      </c>
      <c r="D10370" s="28" t="n">
        <v>1560</v>
      </c>
      <c r="E10370" s="28" t="s">
        <v>380</v>
      </c>
    </row>
    <row r="10371" customFormat="false" ht="15" hidden="false" customHeight="false" outlineLevel="0" collapsed="false">
      <c r="A10371" s="28" t="n">
        <v>270</v>
      </c>
      <c r="B10371" s="29" t="n">
        <v>45930</v>
      </c>
      <c r="C10371" s="28" t="n">
        <v>47307.5</v>
      </c>
      <c r="D10371" s="28" t="n">
        <v>1560</v>
      </c>
      <c r="E10371" s="28" t="s">
        <v>380</v>
      </c>
    </row>
    <row r="10372" customFormat="false" ht="15" hidden="false" customHeight="false" outlineLevel="0" collapsed="false">
      <c r="A10372" s="28" t="n">
        <v>270</v>
      </c>
      <c r="B10372" s="29" t="n">
        <v>45961</v>
      </c>
      <c r="C10372" s="28" t="n">
        <v>48632.89</v>
      </c>
      <c r="D10372" s="28" t="n">
        <v>1560</v>
      </c>
      <c r="E10372" s="28" t="s">
        <v>380</v>
      </c>
    </row>
    <row r="10373" customFormat="false" ht="15" hidden="false" customHeight="false" outlineLevel="0" collapsed="false">
      <c r="A10373" s="28" t="n">
        <v>270</v>
      </c>
      <c r="B10373" s="29" t="n">
        <v>45991</v>
      </c>
      <c r="C10373" s="28" t="n">
        <v>50007.52</v>
      </c>
      <c r="D10373" s="28" t="n">
        <v>1560</v>
      </c>
      <c r="E10373" s="28" t="s">
        <v>380</v>
      </c>
    </row>
    <row r="10374" customFormat="false" ht="15" hidden="false" customHeight="false" outlineLevel="0" collapsed="false">
      <c r="A10374" s="28" t="n">
        <v>270</v>
      </c>
      <c r="B10374" s="29" t="n">
        <v>46022</v>
      </c>
      <c r="C10374" s="28" t="n">
        <v>51381.29</v>
      </c>
      <c r="D10374" s="28" t="n">
        <v>1560</v>
      </c>
      <c r="E10374" s="28" t="s">
        <v>380</v>
      </c>
    </row>
    <row r="10375" customFormat="false" ht="15" hidden="false" customHeight="false" outlineLevel="0" collapsed="false">
      <c r="A10375" s="28" t="n">
        <v>270</v>
      </c>
      <c r="B10375" s="29" t="n">
        <v>46053</v>
      </c>
      <c r="C10375" s="28" t="n">
        <v>52694.02</v>
      </c>
      <c r="D10375" s="28" t="n">
        <v>1560</v>
      </c>
      <c r="E10375" s="28" t="s">
        <v>380</v>
      </c>
    </row>
    <row r="10376" customFormat="false" ht="15" hidden="false" customHeight="false" outlineLevel="0" collapsed="false">
      <c r="A10376" s="28" t="n">
        <v>270</v>
      </c>
      <c r="B10376" s="29" t="n">
        <v>46081</v>
      </c>
      <c r="C10376" s="28" t="n">
        <v>53915.14</v>
      </c>
      <c r="D10376" s="28" t="n">
        <v>1560</v>
      </c>
      <c r="E10376" s="28" t="s">
        <v>380</v>
      </c>
    </row>
    <row r="10377" customFormat="false" ht="15" hidden="false" customHeight="false" outlineLevel="0" collapsed="false">
      <c r="A10377" s="28" t="n">
        <v>270</v>
      </c>
      <c r="B10377" s="29" t="n">
        <v>46112</v>
      </c>
      <c r="C10377" s="28" t="n">
        <v>54822.66</v>
      </c>
      <c r="D10377" s="28" t="n">
        <v>996.46</v>
      </c>
      <c r="E10377" s="28" t="s">
        <v>381</v>
      </c>
    </row>
    <row r="10378" customFormat="false" ht="15" hidden="false" customHeight="false" outlineLevel="0" collapsed="false">
      <c r="A10378" s="28" t="n">
        <v>270</v>
      </c>
      <c r="B10378" s="29" t="n">
        <v>46142</v>
      </c>
      <c r="C10378" s="28" t="n">
        <v>55337.97</v>
      </c>
      <c r="D10378" s="28" t="n">
        <v>911.71</v>
      </c>
      <c r="E10378" s="28" t="s">
        <v>381</v>
      </c>
    </row>
    <row r="10379" customFormat="false" ht="15" hidden="false" customHeight="false" outlineLevel="0" collapsed="false">
      <c r="A10379" s="28" t="n">
        <v>270</v>
      </c>
      <c r="B10379" s="29" t="n">
        <v>46173</v>
      </c>
      <c r="C10379" s="28" t="n">
        <v>56431.76</v>
      </c>
      <c r="D10379" s="28" t="n">
        <v>1560</v>
      </c>
      <c r="E10379" s="28" t="s">
        <v>380</v>
      </c>
    </row>
    <row r="10380" customFormat="false" ht="15" hidden="false" customHeight="false" outlineLevel="0" collapsed="false">
      <c r="A10380" s="28" t="n">
        <v>270</v>
      </c>
      <c r="B10380" s="29" t="n">
        <v>46203</v>
      </c>
      <c r="C10380" s="28" t="n">
        <v>56013.67</v>
      </c>
      <c r="D10380" s="28" t="n">
        <v>0</v>
      </c>
      <c r="E10380" s="28" t="s">
        <v>379</v>
      </c>
    </row>
    <row r="10381" customFormat="false" ht="15" hidden="false" customHeight="false" outlineLevel="0" collapsed="false">
      <c r="A10381" s="28" t="n">
        <v>270</v>
      </c>
      <c r="B10381" s="29" t="n">
        <v>46234</v>
      </c>
      <c r="C10381" s="28" t="n">
        <v>55755.06</v>
      </c>
      <c r="D10381" s="28" t="n">
        <v>0</v>
      </c>
      <c r="E10381" s="28" t="s">
        <v>379</v>
      </c>
    </row>
    <row r="10382" customFormat="false" ht="15" hidden="false" customHeight="false" outlineLevel="0" collapsed="false">
      <c r="A10382" s="28" t="n">
        <v>270</v>
      </c>
      <c r="B10382" s="29" t="n">
        <v>46265</v>
      </c>
      <c r="C10382" s="28" t="n">
        <v>57195.87</v>
      </c>
      <c r="D10382" s="28" t="n">
        <v>1560</v>
      </c>
      <c r="E10382" s="28" t="s">
        <v>380</v>
      </c>
    </row>
    <row r="10383" customFormat="false" ht="15" hidden="false" customHeight="false" outlineLevel="0" collapsed="false">
      <c r="A10383" s="28" t="n">
        <v>271</v>
      </c>
      <c r="B10383" s="29" t="n">
        <v>45351</v>
      </c>
      <c r="C10383" s="28" t="n">
        <v>15295.67</v>
      </c>
      <c r="D10383" s="28" t="n">
        <v>1880</v>
      </c>
      <c r="E10383" s="28" t="s">
        <v>380</v>
      </c>
    </row>
    <row r="10384" customFormat="false" ht="15" hidden="false" customHeight="false" outlineLevel="0" collapsed="false">
      <c r="A10384" s="28" t="n">
        <v>271</v>
      </c>
      <c r="B10384" s="29" t="n">
        <v>45382</v>
      </c>
      <c r="C10384" s="28" t="n">
        <v>16855.03</v>
      </c>
      <c r="D10384" s="28" t="n">
        <v>1880</v>
      </c>
      <c r="E10384" s="28" t="s">
        <v>380</v>
      </c>
    </row>
    <row r="10385" customFormat="false" ht="15" hidden="false" customHeight="false" outlineLevel="0" collapsed="false">
      <c r="A10385" s="28" t="n">
        <v>271</v>
      </c>
      <c r="B10385" s="29" t="n">
        <v>45412</v>
      </c>
      <c r="C10385" s="28" t="n">
        <v>18209.14</v>
      </c>
      <c r="D10385" s="28" t="n">
        <v>1880</v>
      </c>
      <c r="E10385" s="28" t="s">
        <v>380</v>
      </c>
    </row>
    <row r="10386" customFormat="false" ht="15" hidden="false" customHeight="false" outlineLevel="0" collapsed="false">
      <c r="A10386" s="28" t="n">
        <v>271</v>
      </c>
      <c r="B10386" s="29" t="n">
        <v>45443</v>
      </c>
      <c r="C10386" s="28" t="n">
        <v>19947.41</v>
      </c>
      <c r="D10386" s="28" t="n">
        <v>1880</v>
      </c>
      <c r="E10386" s="28" t="s">
        <v>380</v>
      </c>
    </row>
    <row r="10387" customFormat="false" ht="15" hidden="false" customHeight="false" outlineLevel="0" collapsed="false">
      <c r="A10387" s="28" t="n">
        <v>271</v>
      </c>
      <c r="B10387" s="29" t="n">
        <v>45473</v>
      </c>
      <c r="C10387" s="28" t="n">
        <v>21760.54</v>
      </c>
      <c r="D10387" s="28" t="n">
        <v>1880</v>
      </c>
      <c r="E10387" s="28" t="s">
        <v>380</v>
      </c>
    </row>
    <row r="10388" customFormat="false" ht="15" hidden="false" customHeight="false" outlineLevel="0" collapsed="false">
      <c r="A10388" s="28" t="n">
        <v>271</v>
      </c>
      <c r="B10388" s="29" t="n">
        <v>45504</v>
      </c>
      <c r="C10388" s="28" t="n">
        <v>23252.6</v>
      </c>
      <c r="D10388" s="28" t="n">
        <v>1880</v>
      </c>
      <c r="E10388" s="28" t="s">
        <v>380</v>
      </c>
    </row>
    <row r="10389" customFormat="false" ht="15" hidden="false" customHeight="false" outlineLevel="0" collapsed="false">
      <c r="A10389" s="28" t="n">
        <v>271</v>
      </c>
      <c r="B10389" s="29" t="n">
        <v>45535</v>
      </c>
      <c r="C10389" s="28" t="n">
        <v>23678.27</v>
      </c>
      <c r="D10389" s="28" t="n">
        <v>564.07</v>
      </c>
      <c r="E10389" s="28" t="s">
        <v>381</v>
      </c>
    </row>
    <row r="10390" customFormat="false" ht="15" hidden="false" customHeight="false" outlineLevel="0" collapsed="false">
      <c r="A10390" s="28" t="n">
        <v>271</v>
      </c>
      <c r="B10390" s="29" t="n">
        <v>45565</v>
      </c>
      <c r="C10390" s="28" t="n">
        <v>23964.58</v>
      </c>
      <c r="D10390" s="28" t="n">
        <v>409.97</v>
      </c>
      <c r="E10390" s="28" t="s">
        <v>381</v>
      </c>
    </row>
    <row r="10391" customFormat="false" ht="15" hidden="false" customHeight="false" outlineLevel="0" collapsed="false">
      <c r="A10391" s="28" t="n">
        <v>271</v>
      </c>
      <c r="B10391" s="29" t="n">
        <v>45596</v>
      </c>
      <c r="C10391" s="28" t="n">
        <v>25384.59</v>
      </c>
      <c r="D10391" s="28" t="n">
        <v>1880</v>
      </c>
      <c r="E10391" s="28" t="s">
        <v>380</v>
      </c>
    </row>
    <row r="10392" customFormat="false" ht="15" hidden="false" customHeight="false" outlineLevel="0" collapsed="false">
      <c r="A10392" s="28" t="n">
        <v>271</v>
      </c>
      <c r="B10392" s="29" t="n">
        <v>45626</v>
      </c>
      <c r="C10392" s="28" t="n">
        <v>27185.2</v>
      </c>
      <c r="D10392" s="28" t="n">
        <v>1880</v>
      </c>
      <c r="E10392" s="28" t="s">
        <v>380</v>
      </c>
    </row>
    <row r="10393" customFormat="false" ht="15" hidden="false" customHeight="false" outlineLevel="0" collapsed="false">
      <c r="A10393" s="28" t="n">
        <v>271</v>
      </c>
      <c r="B10393" s="29" t="n">
        <v>45657</v>
      </c>
      <c r="C10393" s="28" t="n">
        <v>28774.76</v>
      </c>
      <c r="D10393" s="28" t="n">
        <v>1880</v>
      </c>
      <c r="E10393" s="28" t="s">
        <v>380</v>
      </c>
    </row>
    <row r="10394" customFormat="false" ht="15" hidden="false" customHeight="false" outlineLevel="0" collapsed="false">
      <c r="A10394" s="28" t="n">
        <v>271</v>
      </c>
      <c r="B10394" s="29" t="n">
        <v>45688</v>
      </c>
      <c r="C10394" s="28" t="n">
        <v>30346.97</v>
      </c>
      <c r="D10394" s="28" t="n">
        <v>1880</v>
      </c>
      <c r="E10394" s="28" t="s">
        <v>380</v>
      </c>
    </row>
    <row r="10395" customFormat="false" ht="15" hidden="false" customHeight="false" outlineLevel="0" collapsed="false">
      <c r="A10395" s="28" t="n">
        <v>271</v>
      </c>
      <c r="B10395" s="29" t="n">
        <v>45716</v>
      </c>
      <c r="C10395" s="28" t="n">
        <v>31894.49</v>
      </c>
      <c r="D10395" s="28" t="n">
        <v>1880</v>
      </c>
      <c r="E10395" s="28" t="s">
        <v>380</v>
      </c>
    </row>
    <row r="10396" customFormat="false" ht="15" hidden="false" customHeight="false" outlineLevel="0" collapsed="false">
      <c r="A10396" s="28" t="n">
        <v>271</v>
      </c>
      <c r="B10396" s="29" t="n">
        <v>45747</v>
      </c>
      <c r="C10396" s="28" t="n">
        <v>33429.37</v>
      </c>
      <c r="D10396" s="28" t="n">
        <v>1880</v>
      </c>
      <c r="E10396" s="28" t="s">
        <v>380</v>
      </c>
    </row>
    <row r="10397" customFormat="false" ht="15" hidden="false" customHeight="false" outlineLevel="0" collapsed="false">
      <c r="A10397" s="28" t="n">
        <v>271</v>
      </c>
      <c r="B10397" s="29" t="n">
        <v>45777</v>
      </c>
      <c r="C10397" s="28" t="n">
        <v>34963.51</v>
      </c>
      <c r="D10397" s="28" t="n">
        <v>1880</v>
      </c>
      <c r="E10397" s="28" t="s">
        <v>380</v>
      </c>
    </row>
    <row r="10398" customFormat="false" ht="15" hidden="false" customHeight="false" outlineLevel="0" collapsed="false">
      <c r="A10398" s="28" t="n">
        <v>271</v>
      </c>
      <c r="B10398" s="29" t="n">
        <v>45808</v>
      </c>
      <c r="C10398" s="28" t="n">
        <v>36468.84</v>
      </c>
      <c r="D10398" s="28" t="n">
        <v>1880</v>
      </c>
      <c r="E10398" s="28" t="s">
        <v>380</v>
      </c>
    </row>
    <row r="10399" customFormat="false" ht="15" hidden="false" customHeight="false" outlineLevel="0" collapsed="false">
      <c r="A10399" s="28" t="n">
        <v>271</v>
      </c>
      <c r="B10399" s="29" t="n">
        <v>45838</v>
      </c>
      <c r="C10399" s="28" t="n">
        <v>37891.87</v>
      </c>
      <c r="D10399" s="28" t="n">
        <v>1880</v>
      </c>
      <c r="E10399" s="28" t="s">
        <v>380</v>
      </c>
    </row>
    <row r="10400" customFormat="false" ht="15" hidden="false" customHeight="false" outlineLevel="0" collapsed="false">
      <c r="A10400" s="28" t="n">
        <v>271</v>
      </c>
      <c r="B10400" s="29" t="n">
        <v>45869</v>
      </c>
      <c r="C10400" s="28" t="n">
        <v>37646.2</v>
      </c>
      <c r="D10400" s="28" t="n">
        <v>0</v>
      </c>
      <c r="E10400" s="28" t="s">
        <v>379</v>
      </c>
    </row>
    <row r="10401" customFormat="false" ht="15" hidden="false" customHeight="false" outlineLevel="0" collapsed="false">
      <c r="A10401" s="28" t="n">
        <v>271</v>
      </c>
      <c r="B10401" s="29" t="n">
        <v>45900</v>
      </c>
      <c r="C10401" s="28" t="n">
        <v>39390.84</v>
      </c>
      <c r="D10401" s="28" t="n">
        <v>1880</v>
      </c>
      <c r="E10401" s="28" t="s">
        <v>380</v>
      </c>
    </row>
    <row r="10402" customFormat="false" ht="15" hidden="false" customHeight="false" outlineLevel="0" collapsed="false">
      <c r="A10402" s="28" t="n">
        <v>271</v>
      </c>
      <c r="B10402" s="29" t="n">
        <v>45930</v>
      </c>
      <c r="C10402" s="28" t="n">
        <v>41224.08</v>
      </c>
      <c r="D10402" s="28" t="n">
        <v>1880</v>
      </c>
      <c r="E10402" s="28" t="s">
        <v>380</v>
      </c>
    </row>
    <row r="10403" customFormat="false" ht="15" hidden="false" customHeight="false" outlineLevel="0" collapsed="false">
      <c r="A10403" s="28" t="n">
        <v>271</v>
      </c>
      <c r="B10403" s="29" t="n">
        <v>45961</v>
      </c>
      <c r="C10403" s="28" t="n">
        <v>42912.06</v>
      </c>
      <c r="D10403" s="28" t="n">
        <v>1880</v>
      </c>
      <c r="E10403" s="28" t="s">
        <v>380</v>
      </c>
    </row>
    <row r="10404" customFormat="false" ht="15" hidden="false" customHeight="false" outlineLevel="0" collapsed="false">
      <c r="A10404" s="28" t="n">
        <v>271</v>
      </c>
      <c r="B10404" s="29" t="n">
        <v>45991</v>
      </c>
      <c r="C10404" s="28" t="n">
        <v>43287.35</v>
      </c>
      <c r="D10404" s="28" t="n">
        <v>491.4</v>
      </c>
      <c r="E10404" s="28" t="s">
        <v>381</v>
      </c>
    </row>
    <row r="10405" customFormat="false" ht="15" hidden="false" customHeight="false" outlineLevel="0" collapsed="false">
      <c r="A10405" s="28" t="n">
        <v>271</v>
      </c>
      <c r="B10405" s="29" t="n">
        <v>46022</v>
      </c>
      <c r="C10405" s="28" t="n">
        <v>44770.45</v>
      </c>
      <c r="D10405" s="28" t="n">
        <v>1880</v>
      </c>
      <c r="E10405" s="28" t="s">
        <v>380</v>
      </c>
    </row>
    <row r="10406" customFormat="false" ht="15" hidden="false" customHeight="false" outlineLevel="0" collapsed="false">
      <c r="A10406" s="28" t="n">
        <v>271</v>
      </c>
      <c r="B10406" s="29" t="n">
        <v>46053</v>
      </c>
      <c r="C10406" s="28" t="n">
        <v>44226.05</v>
      </c>
      <c r="D10406" s="28" t="n">
        <v>0</v>
      </c>
      <c r="E10406" s="28" t="s">
        <v>379</v>
      </c>
    </row>
    <row r="10407" customFormat="false" ht="15" hidden="false" customHeight="false" outlineLevel="0" collapsed="false">
      <c r="A10407" s="28" t="n">
        <v>271</v>
      </c>
      <c r="B10407" s="29" t="n">
        <v>46081</v>
      </c>
      <c r="C10407" s="28" t="n">
        <v>45840.8</v>
      </c>
      <c r="D10407" s="28" t="n">
        <v>1880</v>
      </c>
      <c r="E10407" s="28" t="s">
        <v>380</v>
      </c>
    </row>
    <row r="10408" customFormat="false" ht="15" hidden="false" customHeight="false" outlineLevel="0" collapsed="false">
      <c r="A10408" s="28" t="n">
        <v>271</v>
      </c>
      <c r="B10408" s="29" t="n">
        <v>46112</v>
      </c>
      <c r="C10408" s="28" t="n">
        <v>47298.7</v>
      </c>
      <c r="D10408" s="28" t="n">
        <v>1880</v>
      </c>
      <c r="E10408" s="28" t="s">
        <v>380</v>
      </c>
    </row>
    <row r="10409" customFormat="false" ht="15" hidden="false" customHeight="false" outlineLevel="0" collapsed="false">
      <c r="A10409" s="28" t="n">
        <v>271</v>
      </c>
      <c r="B10409" s="29" t="n">
        <v>46142</v>
      </c>
      <c r="C10409" s="28" t="n">
        <v>47207.9</v>
      </c>
      <c r="D10409" s="28" t="n">
        <v>0</v>
      </c>
      <c r="E10409" s="28" t="s">
        <v>379</v>
      </c>
    </row>
    <row r="10410" customFormat="false" ht="15" hidden="false" customHeight="false" outlineLevel="0" collapsed="false">
      <c r="A10410" s="28" t="n">
        <v>271</v>
      </c>
      <c r="B10410" s="29" t="n">
        <v>46173</v>
      </c>
      <c r="C10410" s="28" t="n">
        <v>46684.33</v>
      </c>
      <c r="D10410" s="28" t="n">
        <v>0</v>
      </c>
      <c r="E10410" s="28" t="s">
        <v>379</v>
      </c>
    </row>
    <row r="10411" customFormat="false" ht="15" hidden="false" customHeight="false" outlineLevel="0" collapsed="false">
      <c r="A10411" s="28" t="n">
        <v>271</v>
      </c>
      <c r="B10411" s="29" t="n">
        <v>46203</v>
      </c>
      <c r="C10411" s="28" t="n">
        <v>46896.63</v>
      </c>
      <c r="D10411" s="28" t="n">
        <v>502.15</v>
      </c>
      <c r="E10411" s="28" t="s">
        <v>381</v>
      </c>
    </row>
    <row r="10412" customFormat="false" ht="15" hidden="false" customHeight="false" outlineLevel="0" collapsed="false">
      <c r="A10412" s="28" t="n">
        <v>271</v>
      </c>
      <c r="B10412" s="29" t="n">
        <v>46234</v>
      </c>
      <c r="C10412" s="28" t="n">
        <v>48520.38</v>
      </c>
      <c r="D10412" s="28" t="n">
        <v>1880</v>
      </c>
      <c r="E10412" s="28" t="s">
        <v>380</v>
      </c>
    </row>
    <row r="10413" customFormat="false" ht="15" hidden="false" customHeight="false" outlineLevel="0" collapsed="false">
      <c r="A10413" s="28" t="n">
        <v>271</v>
      </c>
      <c r="B10413" s="29" t="n">
        <v>46265</v>
      </c>
      <c r="C10413" s="28" t="n">
        <v>49851.52</v>
      </c>
      <c r="D10413" s="28" t="n">
        <v>1880</v>
      </c>
      <c r="E10413" s="28" t="s">
        <v>380</v>
      </c>
    </row>
    <row r="10414" customFormat="false" ht="15" hidden="false" customHeight="false" outlineLevel="0" collapsed="false">
      <c r="A10414" s="28" t="n">
        <v>272</v>
      </c>
      <c r="B10414" s="29" t="n">
        <v>44957</v>
      </c>
      <c r="C10414" s="28" t="n">
        <v>8696.21</v>
      </c>
      <c r="D10414" s="28" t="n">
        <v>1380</v>
      </c>
      <c r="E10414" s="28" t="s">
        <v>380</v>
      </c>
    </row>
    <row r="10415" customFormat="false" ht="15" hidden="false" customHeight="false" outlineLevel="0" collapsed="false">
      <c r="A10415" s="28" t="n">
        <v>272</v>
      </c>
      <c r="B10415" s="29" t="n">
        <v>44985</v>
      </c>
      <c r="C10415" s="28" t="n">
        <v>8904.3</v>
      </c>
      <c r="D10415" s="28" t="n">
        <v>368.13</v>
      </c>
      <c r="E10415" s="28" t="s">
        <v>381</v>
      </c>
    </row>
    <row r="10416" customFormat="false" ht="15" hidden="false" customHeight="false" outlineLevel="0" collapsed="false">
      <c r="A10416" s="28" t="n">
        <v>272</v>
      </c>
      <c r="B10416" s="29" t="n">
        <v>45016</v>
      </c>
      <c r="C10416" s="28" t="n">
        <v>10165.79</v>
      </c>
      <c r="D10416" s="28" t="n">
        <v>1380</v>
      </c>
      <c r="E10416" s="28" t="s">
        <v>380</v>
      </c>
    </row>
    <row r="10417" customFormat="false" ht="15" hidden="false" customHeight="false" outlineLevel="0" collapsed="false">
      <c r="A10417" s="28" t="n">
        <v>272</v>
      </c>
      <c r="B10417" s="29" t="n">
        <v>45046</v>
      </c>
      <c r="C10417" s="28" t="n">
        <v>11224.13</v>
      </c>
      <c r="D10417" s="28" t="n">
        <v>1380</v>
      </c>
      <c r="E10417" s="28" t="s">
        <v>380</v>
      </c>
    </row>
    <row r="10418" customFormat="false" ht="15" hidden="false" customHeight="false" outlineLevel="0" collapsed="false">
      <c r="A10418" s="28" t="n">
        <v>272</v>
      </c>
      <c r="B10418" s="29" t="n">
        <v>45077</v>
      </c>
      <c r="C10418" s="28" t="n">
        <v>12489.21</v>
      </c>
      <c r="D10418" s="28" t="n">
        <v>1380</v>
      </c>
      <c r="E10418" s="28" t="s">
        <v>380</v>
      </c>
    </row>
    <row r="10419" customFormat="false" ht="15" hidden="false" customHeight="false" outlineLevel="0" collapsed="false">
      <c r="A10419" s="28" t="n">
        <v>272</v>
      </c>
      <c r="B10419" s="29" t="n">
        <v>45107</v>
      </c>
      <c r="C10419" s="28" t="n">
        <v>12141.89</v>
      </c>
      <c r="D10419" s="28" t="n">
        <v>0</v>
      </c>
      <c r="E10419" s="28" t="s">
        <v>379</v>
      </c>
    </row>
    <row r="10420" customFormat="false" ht="15" hidden="false" customHeight="false" outlineLevel="0" collapsed="false">
      <c r="A10420" s="28" t="n">
        <v>272</v>
      </c>
      <c r="B10420" s="29" t="n">
        <v>45138</v>
      </c>
      <c r="C10420" s="28" t="n">
        <v>13419.75</v>
      </c>
      <c r="D10420" s="28" t="n">
        <v>1380</v>
      </c>
      <c r="E10420" s="28" t="s">
        <v>380</v>
      </c>
    </row>
    <row r="10421" customFormat="false" ht="15" hidden="false" customHeight="false" outlineLevel="0" collapsed="false">
      <c r="A10421" s="28" t="n">
        <v>272</v>
      </c>
      <c r="B10421" s="29" t="n">
        <v>45169</v>
      </c>
      <c r="C10421" s="28" t="n">
        <v>14492.15</v>
      </c>
      <c r="D10421" s="28" t="n">
        <v>1380</v>
      </c>
      <c r="E10421" s="28" t="s">
        <v>380</v>
      </c>
    </row>
    <row r="10422" customFormat="false" ht="15" hidden="false" customHeight="false" outlineLevel="0" collapsed="false">
      <c r="A10422" s="28" t="n">
        <v>272</v>
      </c>
      <c r="B10422" s="29" t="n">
        <v>45199</v>
      </c>
      <c r="C10422" s="28" t="n">
        <v>15773.48</v>
      </c>
      <c r="D10422" s="28" t="n">
        <v>1380</v>
      </c>
      <c r="E10422" s="28" t="s">
        <v>380</v>
      </c>
    </row>
    <row r="10423" customFormat="false" ht="15" hidden="false" customHeight="false" outlineLevel="0" collapsed="false">
      <c r="A10423" s="28" t="n">
        <v>272</v>
      </c>
      <c r="B10423" s="29" t="n">
        <v>45230</v>
      </c>
      <c r="C10423" s="28" t="n">
        <v>16811.11</v>
      </c>
      <c r="D10423" s="28" t="n">
        <v>1380</v>
      </c>
      <c r="E10423" s="28" t="s">
        <v>380</v>
      </c>
    </row>
    <row r="10424" customFormat="false" ht="15" hidden="false" customHeight="false" outlineLevel="0" collapsed="false">
      <c r="A10424" s="28" t="n">
        <v>272</v>
      </c>
      <c r="B10424" s="29" t="n">
        <v>45260</v>
      </c>
      <c r="C10424" s="28" t="n">
        <v>17916.64</v>
      </c>
      <c r="D10424" s="28" t="n">
        <v>1380</v>
      </c>
      <c r="E10424" s="28" t="s">
        <v>380</v>
      </c>
    </row>
    <row r="10425" customFormat="false" ht="15" hidden="false" customHeight="false" outlineLevel="0" collapsed="false">
      <c r="A10425" s="28" t="n">
        <v>272</v>
      </c>
      <c r="B10425" s="29" t="n">
        <v>45291</v>
      </c>
      <c r="C10425" s="28" t="n">
        <v>19102.61</v>
      </c>
      <c r="D10425" s="28" t="n">
        <v>1380</v>
      </c>
      <c r="E10425" s="28" t="s">
        <v>380</v>
      </c>
    </row>
    <row r="10426" customFormat="false" ht="15" hidden="false" customHeight="false" outlineLevel="0" collapsed="false">
      <c r="A10426" s="28" t="n">
        <v>272</v>
      </c>
      <c r="B10426" s="29" t="n">
        <v>45322</v>
      </c>
      <c r="C10426" s="28" t="n">
        <v>20461.94</v>
      </c>
      <c r="D10426" s="28" t="n">
        <v>1380</v>
      </c>
      <c r="E10426" s="28" t="s">
        <v>380</v>
      </c>
    </row>
    <row r="10427" customFormat="false" ht="15" hidden="false" customHeight="false" outlineLevel="0" collapsed="false">
      <c r="A10427" s="28" t="n">
        <v>272</v>
      </c>
      <c r="B10427" s="29" t="n">
        <v>45351</v>
      </c>
      <c r="C10427" s="28" t="n">
        <v>21577.09</v>
      </c>
      <c r="D10427" s="28" t="n">
        <v>1380</v>
      </c>
      <c r="E10427" s="28" t="s">
        <v>380</v>
      </c>
    </row>
    <row r="10428" customFormat="false" ht="15" hidden="false" customHeight="false" outlineLevel="0" collapsed="false">
      <c r="A10428" s="28" t="n">
        <v>272</v>
      </c>
      <c r="B10428" s="29" t="n">
        <v>45382</v>
      </c>
      <c r="C10428" s="28" t="n">
        <v>21470.69</v>
      </c>
      <c r="D10428" s="28" t="n">
        <v>0</v>
      </c>
      <c r="E10428" s="28" t="s">
        <v>379</v>
      </c>
    </row>
    <row r="10429" customFormat="false" ht="15" hidden="false" customHeight="false" outlineLevel="0" collapsed="false">
      <c r="A10429" s="28" t="n">
        <v>272</v>
      </c>
      <c r="B10429" s="29" t="n">
        <v>45412</v>
      </c>
      <c r="C10429" s="28" t="n">
        <v>22587.9</v>
      </c>
      <c r="D10429" s="28" t="n">
        <v>1380</v>
      </c>
      <c r="E10429" s="28" t="s">
        <v>380</v>
      </c>
    </row>
    <row r="10430" customFormat="false" ht="15" hidden="false" customHeight="false" outlineLevel="0" collapsed="false">
      <c r="A10430" s="28" t="n">
        <v>272</v>
      </c>
      <c r="B10430" s="29" t="n">
        <v>45443</v>
      </c>
      <c r="C10430" s="28" t="n">
        <v>23672.95</v>
      </c>
      <c r="D10430" s="28" t="n">
        <v>1380</v>
      </c>
      <c r="E10430" s="28" t="s">
        <v>380</v>
      </c>
    </row>
    <row r="10431" customFormat="false" ht="15" hidden="false" customHeight="false" outlineLevel="0" collapsed="false">
      <c r="A10431" s="28" t="n">
        <v>272</v>
      </c>
      <c r="B10431" s="29" t="n">
        <v>45473</v>
      </c>
      <c r="C10431" s="28" t="n">
        <v>24778.94</v>
      </c>
      <c r="D10431" s="28" t="n">
        <v>1380</v>
      </c>
      <c r="E10431" s="28" t="s">
        <v>380</v>
      </c>
    </row>
    <row r="10432" customFormat="false" ht="15" hidden="false" customHeight="false" outlineLevel="0" collapsed="false">
      <c r="A10432" s="28" t="n">
        <v>272</v>
      </c>
      <c r="B10432" s="29" t="n">
        <v>45504</v>
      </c>
      <c r="C10432" s="28" t="n">
        <v>26158.3</v>
      </c>
      <c r="D10432" s="28" t="n">
        <v>1380</v>
      </c>
      <c r="E10432" s="28" t="s">
        <v>380</v>
      </c>
    </row>
    <row r="10433" customFormat="false" ht="15" hidden="false" customHeight="false" outlineLevel="0" collapsed="false">
      <c r="A10433" s="28" t="n">
        <v>272</v>
      </c>
      <c r="B10433" s="29" t="n">
        <v>45535</v>
      </c>
      <c r="C10433" s="28" t="n">
        <v>27434.67</v>
      </c>
      <c r="D10433" s="28" t="n">
        <v>1380</v>
      </c>
      <c r="E10433" s="28" t="s">
        <v>380</v>
      </c>
    </row>
    <row r="10434" customFormat="false" ht="15" hidden="false" customHeight="false" outlineLevel="0" collapsed="false">
      <c r="A10434" s="28" t="n">
        <v>272</v>
      </c>
      <c r="B10434" s="29" t="n">
        <v>45565</v>
      </c>
      <c r="C10434" s="28" t="n">
        <v>28464.35</v>
      </c>
      <c r="D10434" s="28" t="n">
        <v>1380</v>
      </c>
      <c r="E10434" s="28" t="s">
        <v>380</v>
      </c>
    </row>
    <row r="10435" customFormat="false" ht="15" hidden="false" customHeight="false" outlineLevel="0" collapsed="false">
      <c r="A10435" s="28" t="n">
        <v>272</v>
      </c>
      <c r="B10435" s="29" t="n">
        <v>45596</v>
      </c>
      <c r="C10435" s="28" t="n">
        <v>29836.96</v>
      </c>
      <c r="D10435" s="28" t="n">
        <v>1380</v>
      </c>
      <c r="E10435" s="28" t="s">
        <v>380</v>
      </c>
    </row>
    <row r="10436" customFormat="false" ht="15" hidden="false" customHeight="false" outlineLevel="0" collapsed="false">
      <c r="A10436" s="28" t="n">
        <v>272</v>
      </c>
      <c r="B10436" s="29" t="n">
        <v>45626</v>
      </c>
      <c r="C10436" s="28" t="n">
        <v>30990.81</v>
      </c>
      <c r="D10436" s="28" t="n">
        <v>1380</v>
      </c>
      <c r="E10436" s="28" t="s">
        <v>380</v>
      </c>
    </row>
    <row r="10437" customFormat="false" ht="15" hidden="false" customHeight="false" outlineLevel="0" collapsed="false">
      <c r="A10437" s="28" t="n">
        <v>272</v>
      </c>
      <c r="B10437" s="29" t="n">
        <v>45657</v>
      </c>
      <c r="C10437" s="28" t="n">
        <v>32173.88</v>
      </c>
      <c r="D10437" s="28" t="n">
        <v>1380</v>
      </c>
      <c r="E10437" s="28" t="s">
        <v>380</v>
      </c>
    </row>
    <row r="10438" customFormat="false" ht="15" hidden="false" customHeight="false" outlineLevel="0" collapsed="false">
      <c r="A10438" s="28" t="n">
        <v>272</v>
      </c>
      <c r="B10438" s="29" t="n">
        <v>45688</v>
      </c>
      <c r="C10438" s="28" t="n">
        <v>33410.72</v>
      </c>
      <c r="D10438" s="28" t="n">
        <v>1380</v>
      </c>
      <c r="E10438" s="28" t="s">
        <v>380</v>
      </c>
    </row>
    <row r="10439" customFormat="false" ht="15" hidden="false" customHeight="false" outlineLevel="0" collapsed="false">
      <c r="A10439" s="28" t="n">
        <v>272</v>
      </c>
      <c r="B10439" s="29" t="n">
        <v>45716</v>
      </c>
      <c r="C10439" s="28" t="n">
        <v>34432</v>
      </c>
      <c r="D10439" s="28" t="n">
        <v>1380</v>
      </c>
      <c r="E10439" s="28" t="s">
        <v>380</v>
      </c>
    </row>
    <row r="10440" customFormat="false" ht="15" hidden="false" customHeight="false" outlineLevel="0" collapsed="false">
      <c r="A10440" s="28" t="n">
        <v>272</v>
      </c>
      <c r="B10440" s="29" t="n">
        <v>45747</v>
      </c>
      <c r="C10440" s="28" t="n">
        <v>35695.04</v>
      </c>
      <c r="D10440" s="28" t="n">
        <v>1380</v>
      </c>
      <c r="E10440" s="28" t="s">
        <v>380</v>
      </c>
    </row>
    <row r="10441" customFormat="false" ht="15" hidden="false" customHeight="false" outlineLevel="0" collapsed="false">
      <c r="A10441" s="28" t="n">
        <v>272</v>
      </c>
      <c r="B10441" s="29" t="n">
        <v>45777</v>
      </c>
      <c r="C10441" s="28" t="n">
        <v>36987.38</v>
      </c>
      <c r="D10441" s="28" t="n">
        <v>1380</v>
      </c>
      <c r="E10441" s="28" t="s">
        <v>380</v>
      </c>
    </row>
    <row r="10442" customFormat="false" ht="15" hidden="false" customHeight="false" outlineLevel="0" collapsed="false">
      <c r="A10442" s="28" t="n">
        <v>272</v>
      </c>
      <c r="B10442" s="29" t="n">
        <v>45808</v>
      </c>
      <c r="C10442" s="28" t="n">
        <v>38112.37</v>
      </c>
      <c r="D10442" s="28" t="n">
        <v>1380</v>
      </c>
      <c r="E10442" s="28" t="s">
        <v>380</v>
      </c>
    </row>
    <row r="10443" customFormat="false" ht="15" hidden="false" customHeight="false" outlineLevel="0" collapsed="false">
      <c r="A10443" s="28" t="n">
        <v>272</v>
      </c>
      <c r="B10443" s="29" t="n">
        <v>45838</v>
      </c>
      <c r="C10443" s="28" t="n">
        <v>39439.32</v>
      </c>
      <c r="D10443" s="28" t="n">
        <v>1380</v>
      </c>
      <c r="E10443" s="28" t="s">
        <v>380</v>
      </c>
    </row>
    <row r="10444" customFormat="false" ht="15" hidden="false" customHeight="false" outlineLevel="0" collapsed="false">
      <c r="A10444" s="28" t="n">
        <v>272</v>
      </c>
      <c r="B10444" s="29" t="n">
        <v>45869</v>
      </c>
      <c r="C10444" s="28" t="n">
        <v>39868.45</v>
      </c>
      <c r="D10444" s="28" t="n">
        <v>615.85</v>
      </c>
      <c r="E10444" s="28" t="s">
        <v>381</v>
      </c>
    </row>
    <row r="10445" customFormat="false" ht="15" hidden="false" customHeight="false" outlineLevel="0" collapsed="false">
      <c r="A10445" s="28" t="n">
        <v>272</v>
      </c>
      <c r="B10445" s="29" t="n">
        <v>45900</v>
      </c>
      <c r="C10445" s="28" t="n">
        <v>41059.59</v>
      </c>
      <c r="D10445" s="28" t="n">
        <v>1380</v>
      </c>
      <c r="E10445" s="28" t="s">
        <v>380</v>
      </c>
    </row>
    <row r="10446" customFormat="false" ht="15" hidden="false" customHeight="false" outlineLevel="0" collapsed="false">
      <c r="A10446" s="28" t="n">
        <v>272</v>
      </c>
      <c r="B10446" s="29" t="n">
        <v>45930</v>
      </c>
      <c r="C10446" s="28" t="n">
        <v>42160.37</v>
      </c>
      <c r="D10446" s="28" t="n">
        <v>1380</v>
      </c>
      <c r="E10446" s="28" t="s">
        <v>380</v>
      </c>
    </row>
    <row r="10447" customFormat="false" ht="15" hidden="false" customHeight="false" outlineLevel="0" collapsed="false">
      <c r="A10447" s="28" t="n">
        <v>272</v>
      </c>
      <c r="B10447" s="29" t="n">
        <v>45961</v>
      </c>
      <c r="C10447" s="28" t="n">
        <v>43128.39</v>
      </c>
      <c r="D10447" s="28" t="n">
        <v>1380</v>
      </c>
      <c r="E10447" s="28" t="s">
        <v>380</v>
      </c>
    </row>
    <row r="10448" customFormat="false" ht="15" hidden="false" customHeight="false" outlineLevel="0" collapsed="false">
      <c r="A10448" s="28" t="n">
        <v>272</v>
      </c>
      <c r="B10448" s="29" t="n">
        <v>45991</v>
      </c>
      <c r="C10448" s="28" t="n">
        <v>44292.63</v>
      </c>
      <c r="D10448" s="28" t="n">
        <v>1380</v>
      </c>
      <c r="E10448" s="28" t="s">
        <v>380</v>
      </c>
    </row>
    <row r="10449" customFormat="false" ht="15" hidden="false" customHeight="false" outlineLevel="0" collapsed="false">
      <c r="A10449" s="28" t="n">
        <v>272</v>
      </c>
      <c r="B10449" s="29" t="n">
        <v>46022</v>
      </c>
      <c r="C10449" s="28" t="n">
        <v>44656.13</v>
      </c>
      <c r="D10449" s="28" t="n">
        <v>404.82</v>
      </c>
      <c r="E10449" s="28" t="s">
        <v>381</v>
      </c>
    </row>
    <row r="10450" customFormat="false" ht="15" hidden="false" customHeight="false" outlineLevel="0" collapsed="false">
      <c r="A10450" s="28" t="n">
        <v>272</v>
      </c>
      <c r="B10450" s="29" t="n">
        <v>46053</v>
      </c>
      <c r="C10450" s="28" t="n">
        <v>45116.46</v>
      </c>
      <c r="D10450" s="28" t="n">
        <v>639.17</v>
      </c>
      <c r="E10450" s="28" t="s">
        <v>381</v>
      </c>
    </row>
    <row r="10451" customFormat="false" ht="15" hidden="false" customHeight="false" outlineLevel="0" collapsed="false">
      <c r="A10451" s="28" t="n">
        <v>272</v>
      </c>
      <c r="B10451" s="29" t="n">
        <v>46081</v>
      </c>
      <c r="C10451" s="28" t="n">
        <v>46202.12</v>
      </c>
      <c r="D10451" s="28" t="n">
        <v>1380</v>
      </c>
      <c r="E10451" s="28" t="s">
        <v>380</v>
      </c>
    </row>
    <row r="10452" customFormat="false" ht="15" hidden="false" customHeight="false" outlineLevel="0" collapsed="false">
      <c r="A10452" s="28" t="n">
        <v>272</v>
      </c>
      <c r="B10452" s="29" t="n">
        <v>46112</v>
      </c>
      <c r="C10452" s="28" t="n">
        <v>47486.78</v>
      </c>
      <c r="D10452" s="28" t="n">
        <v>1380</v>
      </c>
      <c r="E10452" s="28" t="s">
        <v>380</v>
      </c>
    </row>
    <row r="10453" customFormat="false" ht="15" hidden="false" customHeight="false" outlineLevel="0" collapsed="false">
      <c r="A10453" s="28" t="n">
        <v>272</v>
      </c>
      <c r="B10453" s="29" t="n">
        <v>46142</v>
      </c>
      <c r="C10453" s="28" t="n">
        <v>48032.55</v>
      </c>
      <c r="D10453" s="28" t="n">
        <v>766.94</v>
      </c>
      <c r="E10453" s="28" t="s">
        <v>381</v>
      </c>
    </row>
    <row r="10454" customFormat="false" ht="15" hidden="false" customHeight="false" outlineLevel="0" collapsed="false">
      <c r="A10454" s="28" t="n">
        <v>272</v>
      </c>
      <c r="B10454" s="29" t="n">
        <v>46173</v>
      </c>
      <c r="C10454" s="28" t="n">
        <v>49203.27</v>
      </c>
      <c r="D10454" s="28" t="n">
        <v>1380</v>
      </c>
      <c r="E10454" s="28" t="s">
        <v>380</v>
      </c>
    </row>
    <row r="10455" customFormat="false" ht="15" hidden="false" customHeight="false" outlineLevel="0" collapsed="false">
      <c r="A10455" s="28" t="n">
        <v>272</v>
      </c>
      <c r="B10455" s="29" t="n">
        <v>46203</v>
      </c>
      <c r="C10455" s="28" t="n">
        <v>50247.38</v>
      </c>
      <c r="D10455" s="28" t="n">
        <v>1380</v>
      </c>
      <c r="E10455" s="28" t="s">
        <v>380</v>
      </c>
    </row>
    <row r="10456" customFormat="false" ht="15" hidden="false" customHeight="false" outlineLevel="0" collapsed="false">
      <c r="A10456" s="28" t="n">
        <v>272</v>
      </c>
      <c r="B10456" s="29" t="n">
        <v>46234</v>
      </c>
      <c r="C10456" s="28" t="n">
        <v>51317.68</v>
      </c>
      <c r="D10456" s="28" t="n">
        <v>1380</v>
      </c>
      <c r="E10456" s="28" t="s">
        <v>380</v>
      </c>
    </row>
    <row r="10457" customFormat="false" ht="15" hidden="false" customHeight="false" outlineLevel="0" collapsed="false">
      <c r="A10457" s="28" t="n">
        <v>272</v>
      </c>
      <c r="B10457" s="29" t="n">
        <v>46265</v>
      </c>
      <c r="C10457" s="28" t="n">
        <v>52506.36</v>
      </c>
      <c r="D10457" s="28" t="n">
        <v>1380</v>
      </c>
      <c r="E10457" s="28" t="s">
        <v>380</v>
      </c>
    </row>
    <row r="10458" customFormat="false" ht="15" hidden="false" customHeight="false" outlineLevel="0" collapsed="false">
      <c r="A10458" s="28" t="n">
        <v>273</v>
      </c>
      <c r="B10458" s="29" t="n">
        <v>44957</v>
      </c>
      <c r="C10458" s="28" t="n">
        <v>14753.39</v>
      </c>
      <c r="D10458" s="28" t="n">
        <v>1430</v>
      </c>
      <c r="E10458" s="28" t="s">
        <v>380</v>
      </c>
    </row>
    <row r="10459" customFormat="false" ht="15" hidden="false" customHeight="false" outlineLevel="0" collapsed="false">
      <c r="A10459" s="28" t="n">
        <v>273</v>
      </c>
      <c r="B10459" s="29" t="n">
        <v>44985</v>
      </c>
      <c r="C10459" s="28" t="n">
        <v>16077.61</v>
      </c>
      <c r="D10459" s="28" t="n">
        <v>1430</v>
      </c>
      <c r="E10459" s="28" t="s">
        <v>380</v>
      </c>
    </row>
    <row r="10460" customFormat="false" ht="15" hidden="false" customHeight="false" outlineLevel="0" collapsed="false">
      <c r="A10460" s="28" t="n">
        <v>273</v>
      </c>
      <c r="B10460" s="29" t="n">
        <v>45016</v>
      </c>
      <c r="C10460" s="28" t="n">
        <v>17168.02</v>
      </c>
      <c r="D10460" s="28" t="n">
        <v>1430</v>
      </c>
      <c r="E10460" s="28" t="s">
        <v>380</v>
      </c>
    </row>
    <row r="10461" customFormat="false" ht="15" hidden="false" customHeight="false" outlineLevel="0" collapsed="false">
      <c r="A10461" s="28" t="n">
        <v>273</v>
      </c>
      <c r="B10461" s="29" t="n">
        <v>45046</v>
      </c>
      <c r="C10461" s="28" t="n">
        <v>18275.06</v>
      </c>
      <c r="D10461" s="28" t="n">
        <v>1430</v>
      </c>
      <c r="E10461" s="28" t="s">
        <v>380</v>
      </c>
    </row>
    <row r="10462" customFormat="false" ht="15" hidden="false" customHeight="false" outlineLevel="0" collapsed="false">
      <c r="A10462" s="28" t="n">
        <v>273</v>
      </c>
      <c r="B10462" s="29" t="n">
        <v>45077</v>
      </c>
      <c r="C10462" s="28" t="n">
        <v>19540.62</v>
      </c>
      <c r="D10462" s="28" t="n">
        <v>1430</v>
      </c>
      <c r="E10462" s="28" t="s">
        <v>380</v>
      </c>
    </row>
    <row r="10463" customFormat="false" ht="15" hidden="false" customHeight="false" outlineLevel="0" collapsed="false">
      <c r="A10463" s="28" t="n">
        <v>273</v>
      </c>
      <c r="B10463" s="29" t="n">
        <v>45107</v>
      </c>
      <c r="C10463" s="28" t="n">
        <v>20660.77</v>
      </c>
      <c r="D10463" s="28" t="n">
        <v>1430</v>
      </c>
      <c r="E10463" s="28" t="s">
        <v>380</v>
      </c>
    </row>
    <row r="10464" customFormat="false" ht="15" hidden="false" customHeight="false" outlineLevel="0" collapsed="false">
      <c r="A10464" s="28" t="n">
        <v>273</v>
      </c>
      <c r="B10464" s="29" t="n">
        <v>45138</v>
      </c>
      <c r="C10464" s="28" t="n">
        <v>21837.77</v>
      </c>
      <c r="D10464" s="28" t="n">
        <v>1430</v>
      </c>
      <c r="E10464" s="28" t="s">
        <v>380</v>
      </c>
    </row>
    <row r="10465" customFormat="false" ht="15" hidden="false" customHeight="false" outlineLevel="0" collapsed="false">
      <c r="A10465" s="28" t="n">
        <v>273</v>
      </c>
      <c r="B10465" s="29" t="n">
        <v>45169</v>
      </c>
      <c r="C10465" s="28" t="n">
        <v>23164.23</v>
      </c>
      <c r="D10465" s="28" t="n">
        <v>1430</v>
      </c>
      <c r="E10465" s="28" t="s">
        <v>380</v>
      </c>
    </row>
    <row r="10466" customFormat="false" ht="15" hidden="false" customHeight="false" outlineLevel="0" collapsed="false">
      <c r="A10466" s="28" t="n">
        <v>273</v>
      </c>
      <c r="B10466" s="29" t="n">
        <v>45199</v>
      </c>
      <c r="C10466" s="28" t="n">
        <v>24570.82</v>
      </c>
      <c r="D10466" s="28" t="n">
        <v>1430</v>
      </c>
      <c r="E10466" s="28" t="s">
        <v>380</v>
      </c>
    </row>
    <row r="10467" customFormat="false" ht="15" hidden="false" customHeight="false" outlineLevel="0" collapsed="false">
      <c r="A10467" s="28" t="n">
        <v>273</v>
      </c>
      <c r="B10467" s="29" t="n">
        <v>45230</v>
      </c>
      <c r="C10467" s="28" t="n">
        <v>24170.26</v>
      </c>
      <c r="D10467" s="28" t="n">
        <v>0</v>
      </c>
      <c r="E10467" s="28" t="s">
        <v>379</v>
      </c>
    </row>
    <row r="10468" customFormat="false" ht="15" hidden="false" customHeight="false" outlineLevel="0" collapsed="false">
      <c r="A10468" s="28" t="n">
        <v>273</v>
      </c>
      <c r="B10468" s="29" t="n">
        <v>45260</v>
      </c>
      <c r="C10468" s="28" t="n">
        <v>25565.42</v>
      </c>
      <c r="D10468" s="28" t="n">
        <v>1430</v>
      </c>
      <c r="E10468" s="28" t="s">
        <v>380</v>
      </c>
    </row>
    <row r="10469" customFormat="false" ht="15" hidden="false" customHeight="false" outlineLevel="0" collapsed="false">
      <c r="A10469" s="28" t="n">
        <v>273</v>
      </c>
      <c r="B10469" s="29" t="n">
        <v>45291</v>
      </c>
      <c r="C10469" s="28" t="n">
        <v>26710.06</v>
      </c>
      <c r="D10469" s="28" t="n">
        <v>1430</v>
      </c>
      <c r="E10469" s="28" t="s">
        <v>380</v>
      </c>
    </row>
    <row r="10470" customFormat="false" ht="15" hidden="false" customHeight="false" outlineLevel="0" collapsed="false">
      <c r="A10470" s="28" t="n">
        <v>273</v>
      </c>
      <c r="B10470" s="29" t="n">
        <v>45322</v>
      </c>
      <c r="C10470" s="28" t="n">
        <v>27886.07</v>
      </c>
      <c r="D10470" s="28" t="n">
        <v>1430</v>
      </c>
      <c r="E10470" s="28" t="s">
        <v>380</v>
      </c>
    </row>
    <row r="10471" customFormat="false" ht="15" hidden="false" customHeight="false" outlineLevel="0" collapsed="false">
      <c r="A10471" s="28" t="n">
        <v>273</v>
      </c>
      <c r="B10471" s="29" t="n">
        <v>45351</v>
      </c>
      <c r="C10471" s="28" t="n">
        <v>28995.98</v>
      </c>
      <c r="D10471" s="28" t="n">
        <v>1430</v>
      </c>
      <c r="E10471" s="28" t="s">
        <v>380</v>
      </c>
    </row>
    <row r="10472" customFormat="false" ht="15" hidden="false" customHeight="false" outlineLevel="0" collapsed="false">
      <c r="A10472" s="28" t="n">
        <v>273</v>
      </c>
      <c r="B10472" s="29" t="n">
        <v>45382</v>
      </c>
      <c r="C10472" s="28" t="n">
        <v>30231.96</v>
      </c>
      <c r="D10472" s="28" t="n">
        <v>1430</v>
      </c>
      <c r="E10472" s="28" t="s">
        <v>380</v>
      </c>
    </row>
    <row r="10473" customFormat="false" ht="15" hidden="false" customHeight="false" outlineLevel="0" collapsed="false">
      <c r="A10473" s="28" t="n">
        <v>273</v>
      </c>
      <c r="B10473" s="29" t="n">
        <v>45412</v>
      </c>
      <c r="C10473" s="28" t="n">
        <v>31632.68</v>
      </c>
      <c r="D10473" s="28" t="n">
        <v>1430</v>
      </c>
      <c r="E10473" s="28" t="s">
        <v>380</v>
      </c>
    </row>
    <row r="10474" customFormat="false" ht="15" hidden="false" customHeight="false" outlineLevel="0" collapsed="false">
      <c r="A10474" s="28" t="n">
        <v>273</v>
      </c>
      <c r="B10474" s="29" t="n">
        <v>45443</v>
      </c>
      <c r="C10474" s="28" t="n">
        <v>31388.36</v>
      </c>
      <c r="D10474" s="28" t="n">
        <v>0</v>
      </c>
      <c r="E10474" s="28" t="s">
        <v>379</v>
      </c>
    </row>
    <row r="10475" customFormat="false" ht="15" hidden="false" customHeight="false" outlineLevel="0" collapsed="false">
      <c r="A10475" s="28" t="n">
        <v>273</v>
      </c>
      <c r="B10475" s="29" t="n">
        <v>45473</v>
      </c>
      <c r="C10475" s="28" t="n">
        <v>32726.02</v>
      </c>
      <c r="D10475" s="28" t="n">
        <v>1430</v>
      </c>
      <c r="E10475" s="28" t="s">
        <v>380</v>
      </c>
    </row>
    <row r="10476" customFormat="false" ht="15" hidden="false" customHeight="false" outlineLevel="0" collapsed="false">
      <c r="A10476" s="28" t="n">
        <v>273</v>
      </c>
      <c r="B10476" s="29" t="n">
        <v>45504</v>
      </c>
      <c r="C10476" s="28" t="n">
        <v>33761.55</v>
      </c>
      <c r="D10476" s="28" t="n">
        <v>1430</v>
      </c>
      <c r="E10476" s="28" t="s">
        <v>380</v>
      </c>
    </row>
    <row r="10477" customFormat="false" ht="15" hidden="false" customHeight="false" outlineLevel="0" collapsed="false">
      <c r="A10477" s="28" t="n">
        <v>273</v>
      </c>
      <c r="B10477" s="29" t="n">
        <v>45535</v>
      </c>
      <c r="C10477" s="28" t="n">
        <v>34529.74</v>
      </c>
      <c r="D10477" s="28" t="n">
        <v>907.86</v>
      </c>
      <c r="E10477" s="28" t="s">
        <v>381</v>
      </c>
    </row>
    <row r="10478" customFormat="false" ht="15" hidden="false" customHeight="false" outlineLevel="0" collapsed="false">
      <c r="A10478" s="28" t="n">
        <v>273</v>
      </c>
      <c r="B10478" s="29" t="n">
        <v>45565</v>
      </c>
      <c r="C10478" s="28" t="n">
        <v>35625.01</v>
      </c>
      <c r="D10478" s="28" t="n">
        <v>1430</v>
      </c>
      <c r="E10478" s="28" t="s">
        <v>380</v>
      </c>
    </row>
    <row r="10479" customFormat="false" ht="15" hidden="false" customHeight="false" outlineLevel="0" collapsed="false">
      <c r="A10479" s="28" t="n">
        <v>273</v>
      </c>
      <c r="B10479" s="29" t="n">
        <v>45596</v>
      </c>
      <c r="C10479" s="28" t="n">
        <v>36718.17</v>
      </c>
      <c r="D10479" s="28" t="n">
        <v>1430</v>
      </c>
      <c r="E10479" s="28" t="s">
        <v>380</v>
      </c>
    </row>
    <row r="10480" customFormat="false" ht="15" hidden="false" customHeight="false" outlineLevel="0" collapsed="false">
      <c r="A10480" s="28" t="n">
        <v>273</v>
      </c>
      <c r="B10480" s="29" t="n">
        <v>45626</v>
      </c>
      <c r="C10480" s="28" t="n">
        <v>37731.03</v>
      </c>
      <c r="D10480" s="28" t="n">
        <v>1430</v>
      </c>
      <c r="E10480" s="28" t="s">
        <v>380</v>
      </c>
    </row>
    <row r="10481" customFormat="false" ht="15" hidden="false" customHeight="false" outlineLevel="0" collapsed="false">
      <c r="A10481" s="28" t="n">
        <v>273</v>
      </c>
      <c r="B10481" s="29" t="n">
        <v>45657</v>
      </c>
      <c r="C10481" s="28" t="n">
        <v>38920.67</v>
      </c>
      <c r="D10481" s="28" t="n">
        <v>1430</v>
      </c>
      <c r="E10481" s="28" t="s">
        <v>380</v>
      </c>
    </row>
    <row r="10482" customFormat="false" ht="15" hidden="false" customHeight="false" outlineLevel="0" collapsed="false">
      <c r="A10482" s="28" t="n">
        <v>273</v>
      </c>
      <c r="B10482" s="29" t="n">
        <v>45688</v>
      </c>
      <c r="C10482" s="28" t="n">
        <v>40276.49</v>
      </c>
      <c r="D10482" s="28" t="n">
        <v>1430</v>
      </c>
      <c r="E10482" s="28" t="s">
        <v>380</v>
      </c>
    </row>
    <row r="10483" customFormat="false" ht="15" hidden="false" customHeight="false" outlineLevel="0" collapsed="false">
      <c r="A10483" s="28" t="n">
        <v>273</v>
      </c>
      <c r="B10483" s="29" t="n">
        <v>45716</v>
      </c>
      <c r="C10483" s="28" t="n">
        <v>40133.98</v>
      </c>
      <c r="D10483" s="28" t="n">
        <v>0</v>
      </c>
      <c r="E10483" s="28" t="s">
        <v>379</v>
      </c>
    </row>
    <row r="10484" customFormat="false" ht="15" hidden="false" customHeight="false" outlineLevel="0" collapsed="false">
      <c r="A10484" s="28" t="n">
        <v>273</v>
      </c>
      <c r="B10484" s="29" t="n">
        <v>45747</v>
      </c>
      <c r="C10484" s="28" t="n">
        <v>41526.49</v>
      </c>
      <c r="D10484" s="28" t="n">
        <v>1430</v>
      </c>
      <c r="E10484" s="28" t="s">
        <v>380</v>
      </c>
    </row>
    <row r="10485" customFormat="false" ht="15" hidden="false" customHeight="false" outlineLevel="0" collapsed="false">
      <c r="A10485" s="28" t="n">
        <v>273</v>
      </c>
      <c r="B10485" s="29" t="n">
        <v>45777</v>
      </c>
      <c r="C10485" s="28" t="n">
        <v>42864.79</v>
      </c>
      <c r="D10485" s="28" t="n">
        <v>1430</v>
      </c>
      <c r="E10485" s="28" t="s">
        <v>380</v>
      </c>
    </row>
    <row r="10486" customFormat="false" ht="15" hidden="false" customHeight="false" outlineLevel="0" collapsed="false">
      <c r="A10486" s="28" t="n">
        <v>273</v>
      </c>
      <c r="B10486" s="29" t="n">
        <v>45808</v>
      </c>
      <c r="C10486" s="28" t="n">
        <v>44113.53</v>
      </c>
      <c r="D10486" s="28" t="n">
        <v>1430</v>
      </c>
      <c r="E10486" s="28" t="s">
        <v>380</v>
      </c>
    </row>
    <row r="10487" customFormat="false" ht="15" hidden="false" customHeight="false" outlineLevel="0" collapsed="false">
      <c r="A10487" s="28" t="n">
        <v>273</v>
      </c>
      <c r="B10487" s="29" t="n">
        <v>45838</v>
      </c>
      <c r="C10487" s="28" t="n">
        <v>45459.14</v>
      </c>
      <c r="D10487" s="28" t="n">
        <v>1430</v>
      </c>
      <c r="E10487" s="28" t="s">
        <v>380</v>
      </c>
    </row>
    <row r="10488" customFormat="false" ht="15" hidden="false" customHeight="false" outlineLevel="0" collapsed="false">
      <c r="A10488" s="28" t="n">
        <v>273</v>
      </c>
      <c r="B10488" s="29" t="n">
        <v>45869</v>
      </c>
      <c r="C10488" s="28" t="n">
        <v>45783.33</v>
      </c>
      <c r="D10488" s="28" t="n">
        <v>703.14</v>
      </c>
      <c r="E10488" s="28" t="s">
        <v>381</v>
      </c>
    </row>
    <row r="10489" customFormat="false" ht="15" hidden="false" customHeight="false" outlineLevel="0" collapsed="false">
      <c r="A10489" s="28" t="n">
        <v>273</v>
      </c>
      <c r="B10489" s="29" t="n">
        <v>45900</v>
      </c>
      <c r="C10489" s="28" t="n">
        <v>46884.81</v>
      </c>
      <c r="D10489" s="28" t="n">
        <v>1430</v>
      </c>
      <c r="E10489" s="28" t="s">
        <v>380</v>
      </c>
    </row>
    <row r="10490" customFormat="false" ht="15" hidden="false" customHeight="false" outlineLevel="0" collapsed="false">
      <c r="A10490" s="28" t="n">
        <v>273</v>
      </c>
      <c r="B10490" s="29" t="n">
        <v>45930</v>
      </c>
      <c r="C10490" s="28" t="n">
        <v>48047.85</v>
      </c>
      <c r="D10490" s="28" t="n">
        <v>1430</v>
      </c>
      <c r="E10490" s="28" t="s">
        <v>380</v>
      </c>
    </row>
    <row r="10491" customFormat="false" ht="15" hidden="false" customHeight="false" outlineLevel="0" collapsed="false">
      <c r="A10491" s="28" t="n">
        <v>273</v>
      </c>
      <c r="B10491" s="29" t="n">
        <v>45961</v>
      </c>
      <c r="C10491" s="28" t="n">
        <v>49278.47</v>
      </c>
      <c r="D10491" s="28" t="n">
        <v>1430</v>
      </c>
      <c r="E10491" s="28" t="s">
        <v>380</v>
      </c>
    </row>
    <row r="10492" customFormat="false" ht="15" hidden="false" customHeight="false" outlineLevel="0" collapsed="false">
      <c r="A10492" s="28" t="n">
        <v>273</v>
      </c>
      <c r="B10492" s="29" t="n">
        <v>45991</v>
      </c>
      <c r="C10492" s="28" t="n">
        <v>50503.11</v>
      </c>
      <c r="D10492" s="28" t="n">
        <v>1430</v>
      </c>
      <c r="E10492" s="28" t="s">
        <v>380</v>
      </c>
    </row>
    <row r="10493" customFormat="false" ht="15" hidden="false" customHeight="false" outlineLevel="0" collapsed="false">
      <c r="A10493" s="28" t="n">
        <v>273</v>
      </c>
      <c r="B10493" s="29" t="n">
        <v>46022</v>
      </c>
      <c r="C10493" s="28" t="n">
        <v>51867.17</v>
      </c>
      <c r="D10493" s="28" t="n">
        <v>1430</v>
      </c>
      <c r="E10493" s="28" t="s">
        <v>380</v>
      </c>
    </row>
    <row r="10494" customFormat="false" ht="15" hidden="false" customHeight="false" outlineLevel="0" collapsed="false">
      <c r="A10494" s="28" t="n">
        <v>273</v>
      </c>
      <c r="B10494" s="29" t="n">
        <v>46053</v>
      </c>
      <c r="C10494" s="28" t="n">
        <v>52230.93</v>
      </c>
      <c r="D10494" s="28" t="n">
        <v>382.63</v>
      </c>
      <c r="E10494" s="28" t="s">
        <v>381</v>
      </c>
    </row>
    <row r="10495" customFormat="false" ht="15" hidden="false" customHeight="false" outlineLevel="0" collapsed="false">
      <c r="A10495" s="28" t="n">
        <v>273</v>
      </c>
      <c r="B10495" s="29" t="n">
        <v>46081</v>
      </c>
      <c r="C10495" s="28" t="n">
        <v>53608.02</v>
      </c>
      <c r="D10495" s="28" t="n">
        <v>1430</v>
      </c>
      <c r="E10495" s="28" t="s">
        <v>380</v>
      </c>
    </row>
    <row r="10496" customFormat="false" ht="15" hidden="false" customHeight="false" outlineLevel="0" collapsed="false">
      <c r="A10496" s="28" t="n">
        <v>273</v>
      </c>
      <c r="B10496" s="29" t="n">
        <v>46112</v>
      </c>
      <c r="C10496" s="28" t="n">
        <v>54996.23</v>
      </c>
      <c r="D10496" s="28" t="n">
        <v>1430</v>
      </c>
      <c r="E10496" s="28" t="s">
        <v>380</v>
      </c>
    </row>
    <row r="10497" customFormat="false" ht="15" hidden="false" customHeight="false" outlineLevel="0" collapsed="false">
      <c r="A10497" s="28" t="n">
        <v>273</v>
      </c>
      <c r="B10497" s="29" t="n">
        <v>46142</v>
      </c>
      <c r="C10497" s="28" t="n">
        <v>56209.75</v>
      </c>
      <c r="D10497" s="28" t="n">
        <v>1430</v>
      </c>
      <c r="E10497" s="28" t="s">
        <v>380</v>
      </c>
    </row>
    <row r="10498" customFormat="false" ht="15" hidden="false" customHeight="false" outlineLevel="0" collapsed="false">
      <c r="A10498" s="28" t="n">
        <v>273</v>
      </c>
      <c r="B10498" s="29" t="n">
        <v>46173</v>
      </c>
      <c r="C10498" s="28" t="n">
        <v>57461.19</v>
      </c>
      <c r="D10498" s="28" t="n">
        <v>1430</v>
      </c>
      <c r="E10498" s="28" t="s">
        <v>380</v>
      </c>
    </row>
    <row r="10499" customFormat="false" ht="15" hidden="false" customHeight="false" outlineLevel="0" collapsed="false">
      <c r="A10499" s="28" t="n">
        <v>273</v>
      </c>
      <c r="B10499" s="29" t="n">
        <v>46203</v>
      </c>
      <c r="C10499" s="28" t="n">
        <v>58813.02</v>
      </c>
      <c r="D10499" s="28" t="n">
        <v>1430</v>
      </c>
      <c r="E10499" s="28" t="s">
        <v>380</v>
      </c>
    </row>
    <row r="10500" customFormat="false" ht="15" hidden="false" customHeight="false" outlineLevel="0" collapsed="false">
      <c r="A10500" s="28" t="n">
        <v>273</v>
      </c>
      <c r="B10500" s="29" t="n">
        <v>46234</v>
      </c>
      <c r="C10500" s="28" t="n">
        <v>60033.48</v>
      </c>
      <c r="D10500" s="28" t="n">
        <v>1430</v>
      </c>
      <c r="E10500" s="28" t="s">
        <v>380</v>
      </c>
    </row>
    <row r="10501" customFormat="false" ht="15" hidden="false" customHeight="false" outlineLevel="0" collapsed="false">
      <c r="A10501" s="28" t="n">
        <v>273</v>
      </c>
      <c r="B10501" s="29" t="n">
        <v>46265</v>
      </c>
      <c r="C10501" s="28" t="n">
        <v>61417.29</v>
      </c>
      <c r="D10501" s="28" t="n">
        <v>1430</v>
      </c>
      <c r="E10501" s="28" t="s">
        <v>380</v>
      </c>
    </row>
    <row r="10502" customFormat="false" ht="15" hidden="false" customHeight="false" outlineLevel="0" collapsed="false">
      <c r="A10502" s="28" t="n">
        <v>274</v>
      </c>
      <c r="B10502" s="29" t="n">
        <v>46142</v>
      </c>
      <c r="C10502" s="28" t="n">
        <v>14421.29</v>
      </c>
      <c r="D10502" s="28" t="n">
        <v>1490</v>
      </c>
      <c r="E10502" s="28" t="s">
        <v>380</v>
      </c>
    </row>
    <row r="10503" customFormat="false" ht="15" hidden="false" customHeight="false" outlineLevel="0" collapsed="false">
      <c r="A10503" s="28" t="n">
        <v>274</v>
      </c>
      <c r="B10503" s="29" t="n">
        <v>46173</v>
      </c>
      <c r="C10503" s="28" t="n">
        <v>15733.59</v>
      </c>
      <c r="D10503" s="28" t="n">
        <v>1490</v>
      </c>
      <c r="E10503" s="28" t="s">
        <v>380</v>
      </c>
    </row>
    <row r="10504" customFormat="false" ht="15" hidden="false" customHeight="false" outlineLevel="0" collapsed="false">
      <c r="A10504" s="28" t="n">
        <v>274</v>
      </c>
      <c r="B10504" s="29" t="n">
        <v>46203</v>
      </c>
      <c r="C10504" s="28" t="n">
        <v>16911.9</v>
      </c>
      <c r="D10504" s="28" t="n">
        <v>27.03</v>
      </c>
      <c r="E10504" s="28" t="s">
        <v>381</v>
      </c>
    </row>
    <row r="10505" customFormat="false" ht="15" hidden="false" customHeight="false" outlineLevel="0" collapsed="false">
      <c r="A10505" s="28" t="n">
        <v>274</v>
      </c>
      <c r="B10505" s="29" t="n">
        <v>46234</v>
      </c>
      <c r="C10505" s="28" t="n">
        <v>18042.26</v>
      </c>
      <c r="D10505" s="28" t="n">
        <v>1490</v>
      </c>
      <c r="E10505" s="28" t="s">
        <v>380</v>
      </c>
    </row>
    <row r="10506" customFormat="false" ht="15" hidden="false" customHeight="false" outlineLevel="0" collapsed="false">
      <c r="A10506" s="28" t="n">
        <v>274</v>
      </c>
      <c r="B10506" s="29" t="n">
        <v>46265</v>
      </c>
      <c r="C10506" s="28" t="n">
        <v>19528.72</v>
      </c>
      <c r="D10506" s="28" t="n">
        <v>1490</v>
      </c>
      <c r="E10506" s="28" t="s">
        <v>380</v>
      </c>
    </row>
    <row r="10507" customFormat="false" ht="15" hidden="false" customHeight="false" outlineLevel="0" collapsed="false">
      <c r="A10507" s="28" t="n">
        <v>275</v>
      </c>
      <c r="B10507" s="29" t="n">
        <v>44957</v>
      </c>
      <c r="C10507" s="28" t="n">
        <v>12871.66</v>
      </c>
      <c r="D10507" s="28" t="n">
        <v>1790</v>
      </c>
      <c r="E10507" s="28" t="s">
        <v>380</v>
      </c>
    </row>
    <row r="10508" customFormat="false" ht="15" hidden="false" customHeight="false" outlineLevel="0" collapsed="false">
      <c r="A10508" s="28" t="n">
        <v>275</v>
      </c>
      <c r="B10508" s="29" t="n">
        <v>44985</v>
      </c>
      <c r="C10508" s="28" t="n">
        <v>14178.25</v>
      </c>
      <c r="D10508" s="28" t="n">
        <v>1790</v>
      </c>
      <c r="E10508" s="28" t="s">
        <v>380</v>
      </c>
    </row>
    <row r="10509" customFormat="false" ht="15" hidden="false" customHeight="false" outlineLevel="0" collapsed="false">
      <c r="A10509" s="28" t="n">
        <v>275</v>
      </c>
      <c r="B10509" s="29" t="n">
        <v>45016</v>
      </c>
      <c r="C10509" s="28" t="n">
        <v>15614.39</v>
      </c>
      <c r="D10509" s="28" t="n">
        <v>1790</v>
      </c>
      <c r="E10509" s="28" t="s">
        <v>380</v>
      </c>
    </row>
    <row r="10510" customFormat="false" ht="15" hidden="false" customHeight="false" outlineLevel="0" collapsed="false">
      <c r="A10510" s="28" t="n">
        <v>275</v>
      </c>
      <c r="B10510" s="29" t="n">
        <v>45046</v>
      </c>
      <c r="C10510" s="28" t="n">
        <v>17042.78</v>
      </c>
      <c r="D10510" s="28" t="n">
        <v>1790</v>
      </c>
      <c r="E10510" s="28" t="s">
        <v>380</v>
      </c>
    </row>
    <row r="10511" customFormat="false" ht="15" hidden="false" customHeight="false" outlineLevel="0" collapsed="false">
      <c r="A10511" s="28" t="n">
        <v>275</v>
      </c>
      <c r="B10511" s="29" t="n">
        <v>45077</v>
      </c>
      <c r="C10511" s="28" t="n">
        <v>18362.06</v>
      </c>
      <c r="D10511" s="28" t="n">
        <v>1790</v>
      </c>
      <c r="E10511" s="28" t="s">
        <v>380</v>
      </c>
    </row>
    <row r="10512" customFormat="false" ht="15" hidden="false" customHeight="false" outlineLevel="0" collapsed="false">
      <c r="A10512" s="28" t="n">
        <v>275</v>
      </c>
      <c r="B10512" s="29" t="n">
        <v>45107</v>
      </c>
      <c r="C10512" s="28" t="n">
        <v>19835.71</v>
      </c>
      <c r="D10512" s="28" t="n">
        <v>1790</v>
      </c>
      <c r="E10512" s="28" t="s">
        <v>380</v>
      </c>
    </row>
    <row r="10513" customFormat="false" ht="15" hidden="false" customHeight="false" outlineLevel="0" collapsed="false">
      <c r="A10513" s="28" t="n">
        <v>275</v>
      </c>
      <c r="B10513" s="29" t="n">
        <v>45138</v>
      </c>
      <c r="C10513" s="28" t="n">
        <v>21437.99</v>
      </c>
      <c r="D10513" s="28" t="n">
        <v>1790</v>
      </c>
      <c r="E10513" s="28" t="s">
        <v>380</v>
      </c>
    </row>
    <row r="10514" customFormat="false" ht="15" hidden="false" customHeight="false" outlineLevel="0" collapsed="false">
      <c r="A10514" s="28" t="n">
        <v>275</v>
      </c>
      <c r="B10514" s="29" t="n">
        <v>45169</v>
      </c>
      <c r="C10514" s="28" t="n">
        <v>22895.5</v>
      </c>
      <c r="D10514" s="28" t="n">
        <v>1790</v>
      </c>
      <c r="E10514" s="28" t="s">
        <v>380</v>
      </c>
    </row>
    <row r="10515" customFormat="false" ht="15" hidden="false" customHeight="false" outlineLevel="0" collapsed="false">
      <c r="A10515" s="28" t="n">
        <v>275</v>
      </c>
      <c r="B10515" s="29" t="n">
        <v>45199</v>
      </c>
      <c r="C10515" s="28" t="n">
        <v>24578.97</v>
      </c>
      <c r="D10515" s="28" t="n">
        <v>1790</v>
      </c>
      <c r="E10515" s="28" t="s">
        <v>380</v>
      </c>
    </row>
    <row r="10516" customFormat="false" ht="15" hidden="false" customHeight="false" outlineLevel="0" collapsed="false">
      <c r="A10516" s="28" t="n">
        <v>275</v>
      </c>
      <c r="B10516" s="29" t="n">
        <v>45230</v>
      </c>
      <c r="C10516" s="28" t="n">
        <v>25835.13</v>
      </c>
      <c r="D10516" s="28" t="n">
        <v>1790</v>
      </c>
      <c r="E10516" s="28" t="s">
        <v>380</v>
      </c>
    </row>
    <row r="10517" customFormat="false" ht="15" hidden="false" customHeight="false" outlineLevel="0" collapsed="false">
      <c r="A10517" s="28" t="n">
        <v>275</v>
      </c>
      <c r="B10517" s="29" t="n">
        <v>45260</v>
      </c>
      <c r="C10517" s="28" t="n">
        <v>27558.38</v>
      </c>
      <c r="D10517" s="28" t="n">
        <v>1790</v>
      </c>
      <c r="E10517" s="28" t="s">
        <v>380</v>
      </c>
    </row>
    <row r="10518" customFormat="false" ht="15" hidden="false" customHeight="false" outlineLevel="0" collapsed="false">
      <c r="A10518" s="28" t="n">
        <v>275</v>
      </c>
      <c r="B10518" s="29" t="n">
        <v>45291</v>
      </c>
      <c r="C10518" s="28" t="n">
        <v>28949.42</v>
      </c>
      <c r="D10518" s="28" t="n">
        <v>1790</v>
      </c>
      <c r="E10518" s="28" t="s">
        <v>380</v>
      </c>
    </row>
    <row r="10519" customFormat="false" ht="15" hidden="false" customHeight="false" outlineLevel="0" collapsed="false">
      <c r="A10519" s="28" t="n">
        <v>275</v>
      </c>
      <c r="B10519" s="29" t="n">
        <v>45322</v>
      </c>
      <c r="C10519" s="28" t="n">
        <v>30389.01</v>
      </c>
      <c r="D10519" s="28" t="n">
        <v>1790</v>
      </c>
      <c r="E10519" s="28" t="s">
        <v>380</v>
      </c>
    </row>
    <row r="10520" customFormat="false" ht="15" hidden="false" customHeight="false" outlineLevel="0" collapsed="false">
      <c r="A10520" s="28" t="n">
        <v>275</v>
      </c>
      <c r="B10520" s="29" t="n">
        <v>45351</v>
      </c>
      <c r="C10520" s="28" t="n">
        <v>30568.63</v>
      </c>
      <c r="D10520" s="28" t="n">
        <v>587.14</v>
      </c>
      <c r="E10520" s="28" t="s">
        <v>381</v>
      </c>
    </row>
    <row r="10521" customFormat="false" ht="15" hidden="false" customHeight="false" outlineLevel="0" collapsed="false">
      <c r="A10521" s="28" t="n">
        <v>275</v>
      </c>
      <c r="B10521" s="29" t="n">
        <v>45382</v>
      </c>
      <c r="C10521" s="28" t="n">
        <v>32234.04</v>
      </c>
      <c r="D10521" s="28" t="n">
        <v>1790</v>
      </c>
      <c r="E10521" s="28" t="s">
        <v>380</v>
      </c>
    </row>
    <row r="10522" customFormat="false" ht="15" hidden="false" customHeight="false" outlineLevel="0" collapsed="false">
      <c r="A10522" s="28" t="n">
        <v>275</v>
      </c>
      <c r="B10522" s="29" t="n">
        <v>45412</v>
      </c>
      <c r="C10522" s="28" t="n">
        <v>33823.66</v>
      </c>
      <c r="D10522" s="28" t="n">
        <v>1790</v>
      </c>
      <c r="E10522" s="28" t="s">
        <v>380</v>
      </c>
    </row>
    <row r="10523" customFormat="false" ht="15" hidden="false" customHeight="false" outlineLevel="0" collapsed="false">
      <c r="A10523" s="28" t="n">
        <v>275</v>
      </c>
      <c r="B10523" s="29" t="n">
        <v>45443</v>
      </c>
      <c r="C10523" s="28" t="n">
        <v>35353.72</v>
      </c>
      <c r="D10523" s="28" t="n">
        <v>1790</v>
      </c>
      <c r="E10523" s="28" t="s">
        <v>380</v>
      </c>
    </row>
    <row r="10524" customFormat="false" ht="15" hidden="false" customHeight="false" outlineLevel="0" collapsed="false">
      <c r="A10524" s="28" t="n">
        <v>275</v>
      </c>
      <c r="B10524" s="29" t="n">
        <v>45473</v>
      </c>
      <c r="C10524" s="28" t="n">
        <v>37009.1</v>
      </c>
      <c r="D10524" s="28" t="n">
        <v>1790</v>
      </c>
      <c r="E10524" s="28" t="s">
        <v>380</v>
      </c>
    </row>
    <row r="10525" customFormat="false" ht="15" hidden="false" customHeight="false" outlineLevel="0" collapsed="false">
      <c r="A10525" s="28" t="n">
        <v>275</v>
      </c>
      <c r="B10525" s="29" t="n">
        <v>45504</v>
      </c>
      <c r="C10525" s="28" t="n">
        <v>38358.34</v>
      </c>
      <c r="D10525" s="28" t="n">
        <v>1790</v>
      </c>
      <c r="E10525" s="28" t="s">
        <v>380</v>
      </c>
    </row>
    <row r="10526" customFormat="false" ht="15" hidden="false" customHeight="false" outlineLevel="0" collapsed="false">
      <c r="A10526" s="28" t="n">
        <v>275</v>
      </c>
      <c r="B10526" s="29" t="n">
        <v>45535</v>
      </c>
      <c r="C10526" s="28" t="n">
        <v>39701.03</v>
      </c>
      <c r="D10526" s="28" t="n">
        <v>1790</v>
      </c>
      <c r="E10526" s="28" t="s">
        <v>380</v>
      </c>
    </row>
    <row r="10527" customFormat="false" ht="15" hidden="false" customHeight="false" outlineLevel="0" collapsed="false">
      <c r="A10527" s="28" t="n">
        <v>275</v>
      </c>
      <c r="B10527" s="29" t="n">
        <v>45565</v>
      </c>
      <c r="C10527" s="28" t="n">
        <v>41032.32</v>
      </c>
      <c r="D10527" s="28" t="n">
        <v>1790</v>
      </c>
      <c r="E10527" s="28" t="s">
        <v>380</v>
      </c>
    </row>
    <row r="10528" customFormat="false" ht="15" hidden="false" customHeight="false" outlineLevel="0" collapsed="false">
      <c r="A10528" s="28" t="n">
        <v>275</v>
      </c>
      <c r="B10528" s="29" t="n">
        <v>45596</v>
      </c>
      <c r="C10528" s="28" t="n">
        <v>42711.26</v>
      </c>
      <c r="D10528" s="28" t="n">
        <v>1790</v>
      </c>
      <c r="E10528" s="28" t="s">
        <v>380</v>
      </c>
    </row>
    <row r="10529" customFormat="false" ht="15" hidden="false" customHeight="false" outlineLevel="0" collapsed="false">
      <c r="A10529" s="28" t="n">
        <v>275</v>
      </c>
      <c r="B10529" s="29" t="n">
        <v>45626</v>
      </c>
      <c r="C10529" s="28" t="n">
        <v>44340.4</v>
      </c>
      <c r="D10529" s="28" t="n">
        <v>1790</v>
      </c>
      <c r="E10529" s="28" t="s">
        <v>380</v>
      </c>
    </row>
    <row r="10530" customFormat="false" ht="15" hidden="false" customHeight="false" outlineLevel="0" collapsed="false">
      <c r="A10530" s="28" t="n">
        <v>275</v>
      </c>
      <c r="B10530" s="29" t="n">
        <v>45657</v>
      </c>
      <c r="C10530" s="28" t="n">
        <v>45895.41</v>
      </c>
      <c r="D10530" s="28" t="n">
        <v>1790</v>
      </c>
      <c r="E10530" s="28" t="s">
        <v>380</v>
      </c>
    </row>
    <row r="10531" customFormat="false" ht="15" hidden="false" customHeight="false" outlineLevel="0" collapsed="false">
      <c r="A10531" s="28" t="n">
        <v>275</v>
      </c>
      <c r="B10531" s="29" t="n">
        <v>45688</v>
      </c>
      <c r="C10531" s="28" t="n">
        <v>47684.87</v>
      </c>
      <c r="D10531" s="28" t="n">
        <v>1790</v>
      </c>
      <c r="E10531" s="28" t="s">
        <v>380</v>
      </c>
    </row>
    <row r="10532" customFormat="false" ht="15" hidden="false" customHeight="false" outlineLevel="0" collapsed="false">
      <c r="A10532" s="28" t="n">
        <v>275</v>
      </c>
      <c r="B10532" s="29" t="n">
        <v>45716</v>
      </c>
      <c r="C10532" s="28" t="n">
        <v>47629.16</v>
      </c>
      <c r="D10532" s="28" t="n">
        <v>425.14</v>
      </c>
      <c r="E10532" s="28" t="s">
        <v>381</v>
      </c>
    </row>
    <row r="10533" customFormat="false" ht="15" hidden="false" customHeight="false" outlineLevel="0" collapsed="false">
      <c r="A10533" s="28" t="n">
        <v>275</v>
      </c>
      <c r="B10533" s="29" t="n">
        <v>45747</v>
      </c>
      <c r="C10533" s="28" t="n">
        <v>48953.34</v>
      </c>
      <c r="D10533" s="28" t="n">
        <v>1790</v>
      </c>
      <c r="E10533" s="28" t="s">
        <v>380</v>
      </c>
    </row>
    <row r="10534" customFormat="false" ht="15" hidden="false" customHeight="false" outlineLevel="0" collapsed="false">
      <c r="A10534" s="28" t="n">
        <v>275</v>
      </c>
      <c r="B10534" s="29" t="n">
        <v>45777</v>
      </c>
      <c r="C10534" s="28" t="n">
        <v>50319.92</v>
      </c>
      <c r="D10534" s="28" t="n">
        <v>1790</v>
      </c>
      <c r="E10534" s="28" t="s">
        <v>380</v>
      </c>
    </row>
    <row r="10535" customFormat="false" ht="15" hidden="false" customHeight="false" outlineLevel="0" collapsed="false">
      <c r="A10535" s="28" t="n">
        <v>275</v>
      </c>
      <c r="B10535" s="29" t="n">
        <v>45808</v>
      </c>
      <c r="C10535" s="28" t="n">
        <v>51755.31</v>
      </c>
      <c r="D10535" s="28" t="n">
        <v>1790</v>
      </c>
      <c r="E10535" s="28" t="s">
        <v>380</v>
      </c>
    </row>
    <row r="10536" customFormat="false" ht="15" hidden="false" customHeight="false" outlineLevel="0" collapsed="false">
      <c r="A10536" s="28" t="n">
        <v>275</v>
      </c>
      <c r="B10536" s="29" t="n">
        <v>45838</v>
      </c>
      <c r="C10536" s="28" t="n">
        <v>53526.39</v>
      </c>
      <c r="D10536" s="28" t="n">
        <v>1790</v>
      </c>
      <c r="E10536" s="28" t="s">
        <v>380</v>
      </c>
    </row>
    <row r="10537" customFormat="false" ht="15" hidden="false" customHeight="false" outlineLevel="0" collapsed="false">
      <c r="A10537" s="28" t="n">
        <v>275</v>
      </c>
      <c r="B10537" s="29" t="n">
        <v>45869</v>
      </c>
      <c r="C10537" s="28" t="n">
        <v>54565.15</v>
      </c>
      <c r="D10537" s="28" t="n">
        <v>1249.82</v>
      </c>
      <c r="E10537" s="28" t="s">
        <v>381</v>
      </c>
    </row>
    <row r="10538" customFormat="false" ht="15" hidden="false" customHeight="false" outlineLevel="0" collapsed="false">
      <c r="A10538" s="28" t="n">
        <v>275</v>
      </c>
      <c r="B10538" s="29" t="n">
        <v>45900</v>
      </c>
      <c r="C10538" s="28" t="n">
        <v>56133.74</v>
      </c>
      <c r="D10538" s="28" t="n">
        <v>1790</v>
      </c>
      <c r="E10538" s="28" t="s">
        <v>380</v>
      </c>
    </row>
    <row r="10539" customFormat="false" ht="15" hidden="false" customHeight="false" outlineLevel="0" collapsed="false">
      <c r="A10539" s="28" t="n">
        <v>275</v>
      </c>
      <c r="B10539" s="29" t="n">
        <v>45930</v>
      </c>
      <c r="C10539" s="28" t="n">
        <v>57476.67</v>
      </c>
      <c r="D10539" s="28" t="n">
        <v>1790</v>
      </c>
      <c r="E10539" s="28" t="s">
        <v>380</v>
      </c>
    </row>
    <row r="10540" customFormat="false" ht="15" hidden="false" customHeight="false" outlineLevel="0" collapsed="false">
      <c r="A10540" s="28" t="n">
        <v>275</v>
      </c>
      <c r="B10540" s="29" t="n">
        <v>45961</v>
      </c>
      <c r="C10540" s="28" t="n">
        <v>59185.28</v>
      </c>
      <c r="D10540" s="28" t="n">
        <v>1790</v>
      </c>
      <c r="E10540" s="28" t="s">
        <v>380</v>
      </c>
    </row>
    <row r="10541" customFormat="false" ht="15" hidden="false" customHeight="false" outlineLevel="0" collapsed="false">
      <c r="A10541" s="28" t="n">
        <v>275</v>
      </c>
      <c r="B10541" s="29" t="n">
        <v>45991</v>
      </c>
      <c r="C10541" s="28" t="n">
        <v>60315.26</v>
      </c>
      <c r="D10541" s="28" t="n">
        <v>1178.37</v>
      </c>
      <c r="E10541" s="28" t="s">
        <v>381</v>
      </c>
    </row>
    <row r="10542" customFormat="false" ht="15" hidden="false" customHeight="false" outlineLevel="0" collapsed="false">
      <c r="A10542" s="28" t="n">
        <v>275</v>
      </c>
      <c r="B10542" s="29" t="n">
        <v>46022</v>
      </c>
      <c r="C10542" s="28" t="n">
        <v>61602.77</v>
      </c>
      <c r="D10542" s="28" t="n">
        <v>1790</v>
      </c>
      <c r="E10542" s="28" t="s">
        <v>380</v>
      </c>
    </row>
    <row r="10543" customFormat="false" ht="15" hidden="false" customHeight="false" outlineLevel="0" collapsed="false">
      <c r="A10543" s="28" t="n">
        <v>275</v>
      </c>
      <c r="B10543" s="29" t="n">
        <v>46053</v>
      </c>
      <c r="C10543" s="28" t="n">
        <v>63269.12</v>
      </c>
      <c r="D10543" s="28" t="n">
        <v>1790</v>
      </c>
      <c r="E10543" s="28" t="s">
        <v>380</v>
      </c>
    </row>
    <row r="10544" customFormat="false" ht="15" hidden="false" customHeight="false" outlineLevel="0" collapsed="false">
      <c r="A10544" s="28" t="n">
        <v>275</v>
      </c>
      <c r="B10544" s="29" t="n">
        <v>46081</v>
      </c>
      <c r="C10544" s="28" t="n">
        <v>64790.38</v>
      </c>
      <c r="D10544" s="28" t="n">
        <v>1790</v>
      </c>
      <c r="E10544" s="28" t="s">
        <v>380</v>
      </c>
    </row>
    <row r="10545" customFormat="false" ht="15" hidden="false" customHeight="false" outlineLevel="0" collapsed="false">
      <c r="A10545" s="28" t="n">
        <v>275</v>
      </c>
      <c r="B10545" s="29" t="n">
        <v>46112</v>
      </c>
      <c r="C10545" s="28" t="n">
        <v>66160.11</v>
      </c>
      <c r="D10545" s="28" t="n">
        <v>1790</v>
      </c>
      <c r="E10545" s="28" t="s">
        <v>380</v>
      </c>
    </row>
    <row r="10546" customFormat="false" ht="15" hidden="false" customHeight="false" outlineLevel="0" collapsed="false">
      <c r="A10546" s="28" t="n">
        <v>275</v>
      </c>
      <c r="B10546" s="29" t="n">
        <v>46142</v>
      </c>
      <c r="C10546" s="28" t="n">
        <v>67833.03</v>
      </c>
      <c r="D10546" s="28" t="n">
        <v>1790</v>
      </c>
      <c r="E10546" s="28" t="s">
        <v>380</v>
      </c>
    </row>
    <row r="10547" customFormat="false" ht="15" hidden="false" customHeight="false" outlineLevel="0" collapsed="false">
      <c r="A10547" s="28" t="n">
        <v>275</v>
      </c>
      <c r="B10547" s="29" t="n">
        <v>46173</v>
      </c>
      <c r="C10547" s="28" t="n">
        <v>69517.12</v>
      </c>
      <c r="D10547" s="28" t="n">
        <v>1790</v>
      </c>
      <c r="E10547" s="28" t="s">
        <v>380</v>
      </c>
    </row>
    <row r="10548" customFormat="false" ht="15" hidden="false" customHeight="false" outlineLevel="0" collapsed="false">
      <c r="A10548" s="28" t="n">
        <v>275</v>
      </c>
      <c r="B10548" s="29" t="n">
        <v>46203</v>
      </c>
      <c r="C10548" s="28" t="n">
        <v>70326.09</v>
      </c>
      <c r="D10548" s="28" t="n">
        <v>1116.57</v>
      </c>
      <c r="E10548" s="28" t="s">
        <v>381</v>
      </c>
    </row>
    <row r="10549" customFormat="false" ht="15" hidden="false" customHeight="false" outlineLevel="0" collapsed="false">
      <c r="A10549" s="28" t="n">
        <v>275</v>
      </c>
      <c r="B10549" s="29" t="n">
        <v>46234</v>
      </c>
      <c r="C10549" s="28" t="n">
        <v>71641.61</v>
      </c>
      <c r="D10549" s="28" t="n">
        <v>1790</v>
      </c>
      <c r="E10549" s="28" t="s">
        <v>380</v>
      </c>
    </row>
    <row r="10550" customFormat="false" ht="15" hidden="false" customHeight="false" outlineLevel="0" collapsed="false">
      <c r="A10550" s="28" t="n">
        <v>275</v>
      </c>
      <c r="B10550" s="29" t="n">
        <v>46265</v>
      </c>
      <c r="C10550" s="28" t="n">
        <v>73192.38</v>
      </c>
      <c r="D10550" s="28" t="n">
        <v>1790</v>
      </c>
      <c r="E10550" s="28" t="s">
        <v>380</v>
      </c>
    </row>
    <row r="10551" customFormat="false" ht="15" hidden="false" customHeight="false" outlineLevel="0" collapsed="false">
      <c r="A10551" s="28" t="n">
        <v>276</v>
      </c>
      <c r="B10551" s="29" t="n">
        <v>44957</v>
      </c>
      <c r="C10551" s="28" t="n">
        <v>13208.44</v>
      </c>
      <c r="D10551" s="28" t="n">
        <v>1750</v>
      </c>
      <c r="E10551" s="28" t="s">
        <v>380</v>
      </c>
    </row>
    <row r="10552" customFormat="false" ht="15" hidden="false" customHeight="false" outlineLevel="0" collapsed="false">
      <c r="A10552" s="28" t="n">
        <v>276</v>
      </c>
      <c r="B10552" s="29" t="n">
        <v>44985</v>
      </c>
      <c r="C10552" s="28" t="n">
        <v>14709.3</v>
      </c>
      <c r="D10552" s="28" t="n">
        <v>1750</v>
      </c>
      <c r="E10552" s="28" t="s">
        <v>380</v>
      </c>
    </row>
    <row r="10553" customFormat="false" ht="15" hidden="false" customHeight="false" outlineLevel="0" collapsed="false">
      <c r="A10553" s="28" t="n">
        <v>276</v>
      </c>
      <c r="B10553" s="29" t="n">
        <v>45016</v>
      </c>
      <c r="C10553" s="28" t="n">
        <v>16410.15</v>
      </c>
      <c r="D10553" s="28" t="n">
        <v>1750</v>
      </c>
      <c r="E10553" s="28" t="s">
        <v>380</v>
      </c>
    </row>
    <row r="10554" customFormat="false" ht="15" hidden="false" customHeight="false" outlineLevel="0" collapsed="false">
      <c r="A10554" s="28" t="n">
        <v>276</v>
      </c>
      <c r="B10554" s="29" t="n">
        <v>45046</v>
      </c>
      <c r="C10554" s="28" t="n">
        <v>17898.06</v>
      </c>
      <c r="D10554" s="28" t="n">
        <v>1750</v>
      </c>
      <c r="E10554" s="28" t="s">
        <v>380</v>
      </c>
    </row>
    <row r="10555" customFormat="false" ht="15" hidden="false" customHeight="false" outlineLevel="0" collapsed="false">
      <c r="A10555" s="28" t="n">
        <v>276</v>
      </c>
      <c r="B10555" s="29" t="n">
        <v>45077</v>
      </c>
      <c r="C10555" s="28" t="n">
        <v>19530.46</v>
      </c>
      <c r="D10555" s="28" t="n">
        <v>1750</v>
      </c>
      <c r="E10555" s="28" t="s">
        <v>380</v>
      </c>
    </row>
    <row r="10556" customFormat="false" ht="15" hidden="false" customHeight="false" outlineLevel="0" collapsed="false">
      <c r="A10556" s="28" t="n">
        <v>276</v>
      </c>
      <c r="B10556" s="29" t="n">
        <v>45107</v>
      </c>
      <c r="C10556" s="28" t="n">
        <v>20854.32</v>
      </c>
      <c r="D10556" s="28" t="n">
        <v>1750</v>
      </c>
      <c r="E10556" s="28" t="s">
        <v>380</v>
      </c>
    </row>
    <row r="10557" customFormat="false" ht="15" hidden="false" customHeight="false" outlineLevel="0" collapsed="false">
      <c r="A10557" s="28" t="n">
        <v>276</v>
      </c>
      <c r="B10557" s="29" t="n">
        <v>45138</v>
      </c>
      <c r="C10557" s="28" t="n">
        <v>21057.68</v>
      </c>
      <c r="D10557" s="28" t="n">
        <v>584.53</v>
      </c>
      <c r="E10557" s="28" t="s">
        <v>381</v>
      </c>
    </row>
    <row r="10558" customFormat="false" ht="15" hidden="false" customHeight="false" outlineLevel="0" collapsed="false">
      <c r="A10558" s="28" t="n">
        <v>276</v>
      </c>
      <c r="B10558" s="29" t="n">
        <v>45169</v>
      </c>
      <c r="C10558" s="28" t="n">
        <v>22300.98</v>
      </c>
      <c r="D10558" s="28" t="n">
        <v>1750</v>
      </c>
      <c r="E10558" s="28" t="s">
        <v>380</v>
      </c>
    </row>
    <row r="10559" customFormat="false" ht="15" hidden="false" customHeight="false" outlineLevel="0" collapsed="false">
      <c r="A10559" s="28" t="n">
        <v>276</v>
      </c>
      <c r="B10559" s="29" t="n">
        <v>45199</v>
      </c>
      <c r="C10559" s="28" t="n">
        <v>23694.05</v>
      </c>
      <c r="D10559" s="28" t="n">
        <v>1750</v>
      </c>
      <c r="E10559" s="28" t="s">
        <v>380</v>
      </c>
    </row>
    <row r="10560" customFormat="false" ht="15" hidden="false" customHeight="false" outlineLevel="0" collapsed="false">
      <c r="A10560" s="28" t="n">
        <v>276</v>
      </c>
      <c r="B10560" s="29" t="n">
        <v>45230</v>
      </c>
      <c r="C10560" s="28" t="n">
        <v>25124.12</v>
      </c>
      <c r="D10560" s="28" t="n">
        <v>1750</v>
      </c>
      <c r="E10560" s="28" t="s">
        <v>380</v>
      </c>
    </row>
    <row r="10561" customFormat="false" ht="15" hidden="false" customHeight="false" outlineLevel="0" collapsed="false">
      <c r="A10561" s="28" t="n">
        <v>276</v>
      </c>
      <c r="B10561" s="29" t="n">
        <v>45260</v>
      </c>
      <c r="C10561" s="28" t="n">
        <v>26555.19</v>
      </c>
      <c r="D10561" s="28" t="n">
        <v>1750</v>
      </c>
      <c r="E10561" s="28" t="s">
        <v>380</v>
      </c>
    </row>
    <row r="10562" customFormat="false" ht="15" hidden="false" customHeight="false" outlineLevel="0" collapsed="false">
      <c r="A10562" s="28" t="n">
        <v>276</v>
      </c>
      <c r="B10562" s="29" t="n">
        <v>45291</v>
      </c>
      <c r="C10562" s="28" t="n">
        <v>27953.35</v>
      </c>
      <c r="D10562" s="28" t="n">
        <v>1750</v>
      </c>
      <c r="E10562" s="28" t="s">
        <v>380</v>
      </c>
    </row>
    <row r="10563" customFormat="false" ht="15" hidden="false" customHeight="false" outlineLevel="0" collapsed="false">
      <c r="A10563" s="28" t="n">
        <v>276</v>
      </c>
      <c r="B10563" s="29" t="n">
        <v>45322</v>
      </c>
      <c r="C10563" s="28" t="n">
        <v>29298.61</v>
      </c>
      <c r="D10563" s="28" t="n">
        <v>1750</v>
      </c>
      <c r="E10563" s="28" t="s">
        <v>380</v>
      </c>
    </row>
    <row r="10564" customFormat="false" ht="15" hidden="false" customHeight="false" outlineLevel="0" collapsed="false">
      <c r="A10564" s="28" t="n">
        <v>276</v>
      </c>
      <c r="B10564" s="29" t="n">
        <v>45351</v>
      </c>
      <c r="C10564" s="28" t="n">
        <v>30596.78</v>
      </c>
      <c r="D10564" s="28" t="n">
        <v>1750</v>
      </c>
      <c r="E10564" s="28" t="s">
        <v>380</v>
      </c>
    </row>
    <row r="10565" customFormat="false" ht="15" hidden="false" customHeight="false" outlineLevel="0" collapsed="false">
      <c r="A10565" s="28" t="n">
        <v>276</v>
      </c>
      <c r="B10565" s="29" t="n">
        <v>45382</v>
      </c>
      <c r="C10565" s="28" t="n">
        <v>30872.34</v>
      </c>
      <c r="D10565" s="28" t="n">
        <v>642.03</v>
      </c>
      <c r="E10565" s="28" t="s">
        <v>381</v>
      </c>
    </row>
    <row r="10566" customFormat="false" ht="15" hidden="false" customHeight="false" outlineLevel="0" collapsed="false">
      <c r="A10566" s="28" t="n">
        <v>276</v>
      </c>
      <c r="B10566" s="29" t="n">
        <v>45412</v>
      </c>
      <c r="C10566" s="28" t="n">
        <v>32317.79</v>
      </c>
      <c r="D10566" s="28" t="n">
        <v>1750</v>
      </c>
      <c r="E10566" s="28" t="s">
        <v>380</v>
      </c>
    </row>
    <row r="10567" customFormat="false" ht="15" hidden="false" customHeight="false" outlineLevel="0" collapsed="false">
      <c r="A10567" s="28" t="n">
        <v>276</v>
      </c>
      <c r="B10567" s="29" t="n">
        <v>45443</v>
      </c>
      <c r="C10567" s="28" t="n">
        <v>33761.68</v>
      </c>
      <c r="D10567" s="28" t="n">
        <v>1750</v>
      </c>
      <c r="E10567" s="28" t="s">
        <v>380</v>
      </c>
    </row>
    <row r="10568" customFormat="false" ht="15" hidden="false" customHeight="false" outlineLevel="0" collapsed="false">
      <c r="A10568" s="28" t="n">
        <v>276</v>
      </c>
      <c r="B10568" s="29" t="n">
        <v>45473</v>
      </c>
      <c r="C10568" s="28" t="n">
        <v>35193.97</v>
      </c>
      <c r="D10568" s="28" t="n">
        <v>1750</v>
      </c>
      <c r="E10568" s="28" t="s">
        <v>380</v>
      </c>
    </row>
    <row r="10569" customFormat="false" ht="15" hidden="false" customHeight="false" outlineLevel="0" collapsed="false">
      <c r="A10569" s="28" t="n">
        <v>276</v>
      </c>
      <c r="B10569" s="29" t="n">
        <v>45504</v>
      </c>
      <c r="C10569" s="28" t="n">
        <v>36477.42</v>
      </c>
      <c r="D10569" s="28" t="n">
        <v>1750</v>
      </c>
      <c r="E10569" s="28" t="s">
        <v>380</v>
      </c>
    </row>
    <row r="10570" customFormat="false" ht="15" hidden="false" customHeight="false" outlineLevel="0" collapsed="false">
      <c r="A10570" s="28" t="n">
        <v>276</v>
      </c>
      <c r="B10570" s="29" t="n">
        <v>45535</v>
      </c>
      <c r="C10570" s="28" t="n">
        <v>37703.03</v>
      </c>
      <c r="D10570" s="28" t="n">
        <v>1750</v>
      </c>
      <c r="E10570" s="28" t="s">
        <v>380</v>
      </c>
    </row>
    <row r="10571" customFormat="false" ht="15" hidden="false" customHeight="false" outlineLevel="0" collapsed="false">
      <c r="A10571" s="28" t="n">
        <v>276</v>
      </c>
      <c r="B10571" s="29" t="n">
        <v>45565</v>
      </c>
      <c r="C10571" s="28" t="n">
        <v>39246.25</v>
      </c>
      <c r="D10571" s="28" t="n">
        <v>1750</v>
      </c>
      <c r="E10571" s="28" t="s">
        <v>380</v>
      </c>
    </row>
    <row r="10572" customFormat="false" ht="15" hidden="false" customHeight="false" outlineLevel="0" collapsed="false">
      <c r="A10572" s="28" t="n">
        <v>276</v>
      </c>
      <c r="B10572" s="29" t="n">
        <v>45596</v>
      </c>
      <c r="C10572" s="28" t="n">
        <v>40622.97</v>
      </c>
      <c r="D10572" s="28" t="n">
        <v>1750</v>
      </c>
      <c r="E10572" s="28" t="s">
        <v>380</v>
      </c>
    </row>
    <row r="10573" customFormat="false" ht="15" hidden="false" customHeight="false" outlineLevel="0" collapsed="false">
      <c r="A10573" s="28" t="n">
        <v>276</v>
      </c>
      <c r="B10573" s="29" t="n">
        <v>45626</v>
      </c>
      <c r="C10573" s="28" t="n">
        <v>41852.91</v>
      </c>
      <c r="D10573" s="28" t="n">
        <v>1750</v>
      </c>
      <c r="E10573" s="28" t="s">
        <v>380</v>
      </c>
    </row>
    <row r="10574" customFormat="false" ht="15" hidden="false" customHeight="false" outlineLevel="0" collapsed="false">
      <c r="A10574" s="28" t="n">
        <v>276</v>
      </c>
      <c r="B10574" s="29" t="n">
        <v>45657</v>
      </c>
      <c r="C10574" s="28" t="n">
        <v>43562.37</v>
      </c>
      <c r="D10574" s="28" t="n">
        <v>1750</v>
      </c>
      <c r="E10574" s="28" t="s">
        <v>380</v>
      </c>
    </row>
    <row r="10575" customFormat="false" ht="15" hidden="false" customHeight="false" outlineLevel="0" collapsed="false">
      <c r="A10575" s="28" t="n">
        <v>276</v>
      </c>
      <c r="B10575" s="29" t="n">
        <v>45688</v>
      </c>
      <c r="C10575" s="28" t="n">
        <v>45078.57</v>
      </c>
      <c r="D10575" s="28" t="n">
        <v>1750</v>
      </c>
      <c r="E10575" s="28" t="s">
        <v>380</v>
      </c>
    </row>
    <row r="10576" customFormat="false" ht="15" hidden="false" customHeight="false" outlineLevel="0" collapsed="false">
      <c r="A10576" s="28" t="n">
        <v>276</v>
      </c>
      <c r="B10576" s="29" t="n">
        <v>45716</v>
      </c>
      <c r="C10576" s="28" t="n">
        <v>46439.56</v>
      </c>
      <c r="D10576" s="28" t="n">
        <v>1750</v>
      </c>
      <c r="E10576" s="28" t="s">
        <v>380</v>
      </c>
    </row>
    <row r="10577" customFormat="false" ht="15" hidden="false" customHeight="false" outlineLevel="0" collapsed="false">
      <c r="A10577" s="28" t="n">
        <v>276</v>
      </c>
      <c r="B10577" s="29" t="n">
        <v>45747</v>
      </c>
      <c r="C10577" s="28" t="n">
        <v>46065.6</v>
      </c>
      <c r="D10577" s="28" t="n">
        <v>0</v>
      </c>
      <c r="E10577" s="28" t="s">
        <v>379</v>
      </c>
    </row>
    <row r="10578" customFormat="false" ht="15" hidden="false" customHeight="false" outlineLevel="0" collapsed="false">
      <c r="A10578" s="28" t="n">
        <v>276</v>
      </c>
      <c r="B10578" s="29" t="n">
        <v>45777</v>
      </c>
      <c r="C10578" s="28" t="n">
        <v>47358.28</v>
      </c>
      <c r="D10578" s="28" t="n">
        <v>1750</v>
      </c>
      <c r="E10578" s="28" t="s">
        <v>380</v>
      </c>
    </row>
    <row r="10579" customFormat="false" ht="15" hidden="false" customHeight="false" outlineLevel="0" collapsed="false">
      <c r="A10579" s="28" t="n">
        <v>276</v>
      </c>
      <c r="B10579" s="29" t="n">
        <v>45808</v>
      </c>
      <c r="C10579" s="28" t="n">
        <v>48099.57</v>
      </c>
      <c r="D10579" s="28" t="n">
        <v>788.75</v>
      </c>
      <c r="E10579" s="28" t="s">
        <v>381</v>
      </c>
    </row>
    <row r="10580" customFormat="false" ht="15" hidden="false" customHeight="false" outlineLevel="0" collapsed="false">
      <c r="A10580" s="28" t="n">
        <v>276</v>
      </c>
      <c r="B10580" s="29" t="n">
        <v>45838</v>
      </c>
      <c r="C10580" s="28" t="n">
        <v>49658.5</v>
      </c>
      <c r="D10580" s="28" t="n">
        <v>1750</v>
      </c>
      <c r="E10580" s="28" t="s">
        <v>380</v>
      </c>
    </row>
    <row r="10581" customFormat="false" ht="15" hidden="false" customHeight="false" outlineLevel="0" collapsed="false">
      <c r="A10581" s="28" t="n">
        <v>276</v>
      </c>
      <c r="B10581" s="29" t="n">
        <v>45869</v>
      </c>
      <c r="C10581" s="28" t="n">
        <v>50209.36</v>
      </c>
      <c r="D10581" s="28" t="n">
        <v>1009.52</v>
      </c>
      <c r="E10581" s="28" t="s">
        <v>381</v>
      </c>
    </row>
    <row r="10582" customFormat="false" ht="15" hidden="false" customHeight="false" outlineLevel="0" collapsed="false">
      <c r="A10582" s="28" t="n">
        <v>276</v>
      </c>
      <c r="B10582" s="29" t="n">
        <v>45900</v>
      </c>
      <c r="C10582" s="28" t="n">
        <v>51709.24</v>
      </c>
      <c r="D10582" s="28" t="n">
        <v>1750</v>
      </c>
      <c r="E10582" s="28" t="s">
        <v>380</v>
      </c>
    </row>
    <row r="10583" customFormat="false" ht="15" hidden="false" customHeight="false" outlineLevel="0" collapsed="false">
      <c r="A10583" s="28" t="n">
        <v>276</v>
      </c>
      <c r="B10583" s="29" t="n">
        <v>45930</v>
      </c>
      <c r="C10583" s="28" t="n">
        <v>53107.06</v>
      </c>
      <c r="D10583" s="28" t="n">
        <v>1750</v>
      </c>
      <c r="E10583" s="28" t="s">
        <v>380</v>
      </c>
    </row>
    <row r="10584" customFormat="false" ht="15" hidden="false" customHeight="false" outlineLevel="0" collapsed="false">
      <c r="A10584" s="28" t="n">
        <v>276</v>
      </c>
      <c r="B10584" s="29" t="n">
        <v>45961</v>
      </c>
      <c r="C10584" s="28" t="n">
        <v>54638.86</v>
      </c>
      <c r="D10584" s="28" t="n">
        <v>1750</v>
      </c>
      <c r="E10584" s="28" t="s">
        <v>380</v>
      </c>
    </row>
    <row r="10585" customFormat="false" ht="15" hidden="false" customHeight="false" outlineLevel="0" collapsed="false">
      <c r="A10585" s="28" t="n">
        <v>276</v>
      </c>
      <c r="B10585" s="29" t="n">
        <v>45991</v>
      </c>
      <c r="C10585" s="28" t="n">
        <v>55081.23</v>
      </c>
      <c r="D10585" s="28" t="n">
        <v>772.39</v>
      </c>
      <c r="E10585" s="28" t="s">
        <v>381</v>
      </c>
    </row>
    <row r="10586" customFormat="false" ht="15" hidden="false" customHeight="false" outlineLevel="0" collapsed="false">
      <c r="A10586" s="28" t="n">
        <v>276</v>
      </c>
      <c r="B10586" s="29" t="n">
        <v>46022</v>
      </c>
      <c r="C10586" s="28" t="n">
        <v>56410.28</v>
      </c>
      <c r="D10586" s="28" t="n">
        <v>1750</v>
      </c>
      <c r="E10586" s="28" t="s">
        <v>380</v>
      </c>
    </row>
    <row r="10587" customFormat="false" ht="15" hidden="false" customHeight="false" outlineLevel="0" collapsed="false">
      <c r="A10587" s="28" t="n">
        <v>276</v>
      </c>
      <c r="B10587" s="29" t="n">
        <v>46053</v>
      </c>
      <c r="C10587" s="28" t="n">
        <v>57766.9</v>
      </c>
      <c r="D10587" s="28" t="n">
        <v>1750</v>
      </c>
      <c r="E10587" s="28" t="s">
        <v>380</v>
      </c>
    </row>
    <row r="10588" customFormat="false" ht="15" hidden="false" customHeight="false" outlineLevel="0" collapsed="false">
      <c r="A10588" s="28" t="n">
        <v>276</v>
      </c>
      <c r="B10588" s="29" t="n">
        <v>46081</v>
      </c>
      <c r="C10588" s="28" t="n">
        <v>59274.97</v>
      </c>
      <c r="D10588" s="28" t="n">
        <v>1750</v>
      </c>
      <c r="E10588" s="28" t="s">
        <v>380</v>
      </c>
    </row>
    <row r="10589" customFormat="false" ht="15" hidden="false" customHeight="false" outlineLevel="0" collapsed="false">
      <c r="A10589" s="28" t="n">
        <v>276</v>
      </c>
      <c r="B10589" s="29" t="n">
        <v>46112</v>
      </c>
      <c r="C10589" s="28" t="n">
        <v>60849.28</v>
      </c>
      <c r="D10589" s="28" t="n">
        <v>1750</v>
      </c>
      <c r="E10589" s="28" t="s">
        <v>380</v>
      </c>
    </row>
    <row r="10590" customFormat="false" ht="15" hidden="false" customHeight="false" outlineLevel="0" collapsed="false">
      <c r="A10590" s="28" t="n">
        <v>276</v>
      </c>
      <c r="B10590" s="29" t="n">
        <v>46142</v>
      </c>
      <c r="C10590" s="28" t="n">
        <v>62288.1</v>
      </c>
      <c r="D10590" s="28" t="n">
        <v>1750</v>
      </c>
      <c r="E10590" s="28" t="s">
        <v>380</v>
      </c>
    </row>
    <row r="10591" customFormat="false" ht="15" hidden="false" customHeight="false" outlineLevel="0" collapsed="false">
      <c r="A10591" s="28" t="n">
        <v>276</v>
      </c>
      <c r="B10591" s="29" t="n">
        <v>46173</v>
      </c>
      <c r="C10591" s="28" t="n">
        <v>64018.71</v>
      </c>
      <c r="D10591" s="28" t="n">
        <v>1750</v>
      </c>
      <c r="E10591" s="28" t="s">
        <v>380</v>
      </c>
    </row>
    <row r="10592" customFormat="false" ht="15" hidden="false" customHeight="false" outlineLevel="0" collapsed="false">
      <c r="A10592" s="28" t="n">
        <v>276</v>
      </c>
      <c r="B10592" s="29" t="n">
        <v>46203</v>
      </c>
      <c r="C10592" s="28" t="n">
        <v>65673.08</v>
      </c>
      <c r="D10592" s="28" t="n">
        <v>1750</v>
      </c>
      <c r="E10592" s="28" t="s">
        <v>380</v>
      </c>
    </row>
    <row r="10593" customFormat="false" ht="15" hidden="false" customHeight="false" outlineLevel="0" collapsed="false">
      <c r="A10593" s="28" t="n">
        <v>276</v>
      </c>
      <c r="B10593" s="29" t="n">
        <v>46234</v>
      </c>
      <c r="C10593" s="28" t="n">
        <v>67105.37</v>
      </c>
      <c r="D10593" s="28" t="n">
        <v>1750</v>
      </c>
      <c r="E10593" s="28" t="s">
        <v>380</v>
      </c>
    </row>
    <row r="10594" customFormat="false" ht="15" hidden="false" customHeight="false" outlineLevel="0" collapsed="false">
      <c r="A10594" s="28" t="n">
        <v>276</v>
      </c>
      <c r="B10594" s="29" t="n">
        <v>46265</v>
      </c>
      <c r="C10594" s="28" t="n">
        <v>68539.68</v>
      </c>
      <c r="D10594" s="28" t="n">
        <v>1750</v>
      </c>
      <c r="E10594" s="28" t="s">
        <v>380</v>
      </c>
    </row>
    <row r="10595" customFormat="false" ht="15" hidden="false" customHeight="false" outlineLevel="0" collapsed="false">
      <c r="A10595" s="28" t="n">
        <v>277</v>
      </c>
      <c r="B10595" s="29" t="n">
        <v>44957</v>
      </c>
      <c r="C10595" s="28" t="n">
        <v>4802.9</v>
      </c>
      <c r="D10595" s="28" t="n">
        <v>1860</v>
      </c>
      <c r="E10595" s="28" t="s">
        <v>380</v>
      </c>
    </row>
    <row r="10596" customFormat="false" ht="15" hidden="false" customHeight="false" outlineLevel="0" collapsed="false">
      <c r="A10596" s="28" t="n">
        <v>277</v>
      </c>
      <c r="B10596" s="29" t="n">
        <v>44985</v>
      </c>
      <c r="C10596" s="28" t="n">
        <v>4277.94</v>
      </c>
      <c r="D10596" s="28" t="n">
        <v>0</v>
      </c>
      <c r="E10596" s="28" t="s">
        <v>379</v>
      </c>
    </row>
    <row r="10597" customFormat="false" ht="15" hidden="false" customHeight="false" outlineLevel="0" collapsed="false">
      <c r="A10597" s="28" t="n">
        <v>277</v>
      </c>
      <c r="B10597" s="29" t="n">
        <v>45016</v>
      </c>
      <c r="C10597" s="28" t="n">
        <v>5771.41</v>
      </c>
      <c r="D10597" s="28" t="n">
        <v>1860</v>
      </c>
      <c r="E10597" s="28" t="s">
        <v>380</v>
      </c>
    </row>
    <row r="10598" customFormat="false" ht="15" hidden="false" customHeight="false" outlineLevel="0" collapsed="false">
      <c r="A10598" s="28" t="n">
        <v>277</v>
      </c>
      <c r="B10598" s="29" t="n">
        <v>45046</v>
      </c>
      <c r="C10598" s="28" t="n">
        <v>7510.38</v>
      </c>
      <c r="D10598" s="28" t="n">
        <v>1860</v>
      </c>
      <c r="E10598" s="28" t="s">
        <v>380</v>
      </c>
    </row>
    <row r="10599" customFormat="false" ht="15" hidden="false" customHeight="false" outlineLevel="0" collapsed="false">
      <c r="A10599" s="28" t="n">
        <v>277</v>
      </c>
      <c r="B10599" s="29" t="n">
        <v>45077</v>
      </c>
      <c r="C10599" s="28" t="n">
        <v>9311.86</v>
      </c>
      <c r="D10599" s="28" t="n">
        <v>1860</v>
      </c>
      <c r="E10599" s="28" t="s">
        <v>380</v>
      </c>
    </row>
    <row r="10600" customFormat="false" ht="15" hidden="false" customHeight="false" outlineLevel="0" collapsed="false">
      <c r="A10600" s="28" t="n">
        <v>277</v>
      </c>
      <c r="B10600" s="29" t="n">
        <v>45107</v>
      </c>
      <c r="C10600" s="28" t="n">
        <v>9093.63</v>
      </c>
      <c r="D10600" s="28" t="n">
        <v>0</v>
      </c>
      <c r="E10600" s="28" t="s">
        <v>379</v>
      </c>
    </row>
    <row r="10601" customFormat="false" ht="15" hidden="false" customHeight="false" outlineLevel="0" collapsed="false">
      <c r="A10601" s="28" t="n">
        <v>277</v>
      </c>
      <c r="B10601" s="29" t="n">
        <v>45138</v>
      </c>
      <c r="C10601" s="28" t="n">
        <v>10690.83</v>
      </c>
      <c r="D10601" s="28" t="n">
        <v>1860</v>
      </c>
      <c r="E10601" s="28" t="s">
        <v>380</v>
      </c>
    </row>
    <row r="10602" customFormat="false" ht="15" hidden="false" customHeight="false" outlineLevel="0" collapsed="false">
      <c r="A10602" s="28" t="n">
        <v>277</v>
      </c>
      <c r="B10602" s="29" t="n">
        <v>45169</v>
      </c>
      <c r="C10602" s="28" t="n">
        <v>12539.83</v>
      </c>
      <c r="D10602" s="28" t="n">
        <v>1860</v>
      </c>
      <c r="E10602" s="28" t="s">
        <v>380</v>
      </c>
    </row>
    <row r="10603" customFormat="false" ht="15" hidden="false" customHeight="false" outlineLevel="0" collapsed="false">
      <c r="A10603" s="28" t="n">
        <v>277</v>
      </c>
      <c r="B10603" s="29" t="n">
        <v>45199</v>
      </c>
      <c r="C10603" s="28" t="n">
        <v>14157.35</v>
      </c>
      <c r="D10603" s="28" t="n">
        <v>1860</v>
      </c>
      <c r="E10603" s="28" t="s">
        <v>380</v>
      </c>
    </row>
    <row r="10604" customFormat="false" ht="15" hidden="false" customHeight="false" outlineLevel="0" collapsed="false">
      <c r="A10604" s="28" t="n">
        <v>277</v>
      </c>
      <c r="B10604" s="29" t="n">
        <v>45230</v>
      </c>
      <c r="C10604" s="28" t="n">
        <v>15718.4</v>
      </c>
      <c r="D10604" s="28" t="n">
        <v>1860</v>
      </c>
      <c r="E10604" s="28" t="s">
        <v>380</v>
      </c>
    </row>
    <row r="10605" customFormat="false" ht="15" hidden="false" customHeight="false" outlineLevel="0" collapsed="false">
      <c r="A10605" s="28" t="n">
        <v>277</v>
      </c>
      <c r="B10605" s="29" t="n">
        <v>45260</v>
      </c>
      <c r="C10605" s="28" t="n">
        <v>17299.56</v>
      </c>
      <c r="D10605" s="28" t="n">
        <v>1860</v>
      </c>
      <c r="E10605" s="28" t="s">
        <v>380</v>
      </c>
    </row>
    <row r="10606" customFormat="false" ht="15" hidden="false" customHeight="false" outlineLevel="0" collapsed="false">
      <c r="A10606" s="28" t="n">
        <v>277</v>
      </c>
      <c r="B10606" s="29" t="n">
        <v>45291</v>
      </c>
      <c r="C10606" s="28" t="n">
        <v>19084</v>
      </c>
      <c r="D10606" s="28" t="n">
        <v>1860</v>
      </c>
      <c r="E10606" s="28" t="s">
        <v>380</v>
      </c>
    </row>
    <row r="10607" customFormat="false" ht="15" hidden="false" customHeight="false" outlineLevel="0" collapsed="false">
      <c r="A10607" s="28" t="n">
        <v>277</v>
      </c>
      <c r="B10607" s="29" t="n">
        <v>45322</v>
      </c>
      <c r="C10607" s="28" t="n">
        <v>20906.39</v>
      </c>
      <c r="D10607" s="28" t="n">
        <v>1860</v>
      </c>
      <c r="E10607" s="28" t="s">
        <v>380</v>
      </c>
    </row>
    <row r="10608" customFormat="false" ht="15" hidden="false" customHeight="false" outlineLevel="0" collapsed="false">
      <c r="A10608" s="28" t="n">
        <v>277</v>
      </c>
      <c r="B10608" s="29" t="n">
        <v>45351</v>
      </c>
      <c r="C10608" s="28" t="n">
        <v>22375.58</v>
      </c>
      <c r="D10608" s="28" t="n">
        <v>1860</v>
      </c>
      <c r="E10608" s="28" t="s">
        <v>380</v>
      </c>
    </row>
    <row r="10609" customFormat="false" ht="15" hidden="false" customHeight="false" outlineLevel="0" collapsed="false">
      <c r="A10609" s="28" t="n">
        <v>277</v>
      </c>
      <c r="B10609" s="29" t="n">
        <v>45382</v>
      </c>
      <c r="C10609" s="28" t="n">
        <v>24200.36</v>
      </c>
      <c r="D10609" s="28" t="n">
        <v>1860</v>
      </c>
      <c r="E10609" s="28" t="s">
        <v>380</v>
      </c>
    </row>
    <row r="10610" customFormat="false" ht="15" hidden="false" customHeight="false" outlineLevel="0" collapsed="false">
      <c r="A10610" s="28" t="n">
        <v>277</v>
      </c>
      <c r="B10610" s="29" t="n">
        <v>45412</v>
      </c>
      <c r="C10610" s="28" t="n">
        <v>25615.91</v>
      </c>
      <c r="D10610" s="28" t="n">
        <v>1860</v>
      </c>
      <c r="E10610" s="28" t="s">
        <v>380</v>
      </c>
    </row>
    <row r="10611" customFormat="false" ht="15" hidden="false" customHeight="false" outlineLevel="0" collapsed="false">
      <c r="A10611" s="28" t="n">
        <v>277</v>
      </c>
      <c r="B10611" s="29" t="n">
        <v>45443</v>
      </c>
      <c r="C10611" s="28" t="n">
        <v>27212.02</v>
      </c>
      <c r="D10611" s="28" t="n">
        <v>1860</v>
      </c>
      <c r="E10611" s="28" t="s">
        <v>380</v>
      </c>
    </row>
    <row r="10612" customFormat="false" ht="15" hidden="false" customHeight="false" outlineLevel="0" collapsed="false">
      <c r="A10612" s="28" t="n">
        <v>277</v>
      </c>
      <c r="B10612" s="29" t="n">
        <v>45473</v>
      </c>
      <c r="C10612" s="28" t="n">
        <v>28565.81</v>
      </c>
      <c r="D10612" s="28" t="n">
        <v>1860</v>
      </c>
      <c r="E10612" s="28" t="s">
        <v>380</v>
      </c>
    </row>
    <row r="10613" customFormat="false" ht="15" hidden="false" customHeight="false" outlineLevel="0" collapsed="false">
      <c r="A10613" s="28" t="n">
        <v>277</v>
      </c>
      <c r="B10613" s="29" t="n">
        <v>45504</v>
      </c>
      <c r="C10613" s="28" t="n">
        <v>30090.99</v>
      </c>
      <c r="D10613" s="28" t="n">
        <v>1860</v>
      </c>
      <c r="E10613" s="28" t="s">
        <v>380</v>
      </c>
    </row>
    <row r="10614" customFormat="false" ht="15" hidden="false" customHeight="false" outlineLevel="0" collapsed="false">
      <c r="A10614" s="28" t="n">
        <v>277</v>
      </c>
      <c r="B10614" s="29" t="n">
        <v>45535</v>
      </c>
      <c r="C10614" s="28" t="n">
        <v>31564.45</v>
      </c>
      <c r="D10614" s="28" t="n">
        <v>1860</v>
      </c>
      <c r="E10614" s="28" t="s">
        <v>380</v>
      </c>
    </row>
    <row r="10615" customFormat="false" ht="15" hidden="false" customHeight="false" outlineLevel="0" collapsed="false">
      <c r="A10615" s="28" t="n">
        <v>277</v>
      </c>
      <c r="B10615" s="29" t="n">
        <v>45565</v>
      </c>
      <c r="C10615" s="28" t="n">
        <v>33352.11</v>
      </c>
      <c r="D10615" s="28" t="n">
        <v>1860</v>
      </c>
      <c r="E10615" s="28" t="s">
        <v>380</v>
      </c>
    </row>
    <row r="10616" customFormat="false" ht="15" hidden="false" customHeight="false" outlineLevel="0" collapsed="false">
      <c r="A10616" s="28" t="n">
        <v>277</v>
      </c>
      <c r="B10616" s="29" t="n">
        <v>45596</v>
      </c>
      <c r="C10616" s="28" t="n">
        <v>34901.65</v>
      </c>
      <c r="D10616" s="28" t="n">
        <v>1860</v>
      </c>
      <c r="E10616" s="28" t="s">
        <v>380</v>
      </c>
    </row>
    <row r="10617" customFormat="false" ht="15" hidden="false" customHeight="false" outlineLevel="0" collapsed="false">
      <c r="A10617" s="28" t="n">
        <v>277</v>
      </c>
      <c r="B10617" s="29" t="n">
        <v>45626</v>
      </c>
      <c r="C10617" s="28" t="n">
        <v>36276.4</v>
      </c>
      <c r="D10617" s="28" t="n">
        <v>1860</v>
      </c>
      <c r="E10617" s="28" t="s">
        <v>380</v>
      </c>
    </row>
    <row r="10618" customFormat="false" ht="15" hidden="false" customHeight="false" outlineLevel="0" collapsed="false">
      <c r="A10618" s="28" t="n">
        <v>277</v>
      </c>
      <c r="B10618" s="29" t="n">
        <v>45657</v>
      </c>
      <c r="C10618" s="28" t="n">
        <v>36392.33</v>
      </c>
      <c r="D10618" s="28" t="n">
        <v>553.31</v>
      </c>
      <c r="E10618" s="28" t="s">
        <v>381</v>
      </c>
    </row>
    <row r="10619" customFormat="false" ht="15" hidden="false" customHeight="false" outlineLevel="0" collapsed="false">
      <c r="A10619" s="28" t="n">
        <v>277</v>
      </c>
      <c r="B10619" s="29" t="n">
        <v>45688</v>
      </c>
      <c r="C10619" s="28" t="n">
        <v>38169.83</v>
      </c>
      <c r="D10619" s="28" t="n">
        <v>1860</v>
      </c>
      <c r="E10619" s="28" t="s">
        <v>380</v>
      </c>
    </row>
    <row r="10620" customFormat="false" ht="15" hidden="false" customHeight="false" outlineLevel="0" collapsed="false">
      <c r="A10620" s="28" t="n">
        <v>277</v>
      </c>
      <c r="B10620" s="29" t="n">
        <v>45716</v>
      </c>
      <c r="C10620" s="28" t="n">
        <v>39631.7</v>
      </c>
      <c r="D10620" s="28" t="n">
        <v>1860</v>
      </c>
      <c r="E10620" s="28" t="s">
        <v>380</v>
      </c>
    </row>
    <row r="10621" customFormat="false" ht="15" hidden="false" customHeight="false" outlineLevel="0" collapsed="false">
      <c r="A10621" s="28" t="n">
        <v>277</v>
      </c>
      <c r="B10621" s="29" t="n">
        <v>45747</v>
      </c>
      <c r="C10621" s="28" t="n">
        <v>41367.38</v>
      </c>
      <c r="D10621" s="28" t="n">
        <v>1860</v>
      </c>
      <c r="E10621" s="28" t="s">
        <v>380</v>
      </c>
    </row>
    <row r="10622" customFormat="false" ht="15" hidden="false" customHeight="false" outlineLevel="0" collapsed="false">
      <c r="A10622" s="28" t="n">
        <v>277</v>
      </c>
      <c r="B10622" s="29" t="n">
        <v>45777</v>
      </c>
      <c r="C10622" s="28" t="n">
        <v>42696.99</v>
      </c>
      <c r="D10622" s="28" t="n">
        <v>1860</v>
      </c>
      <c r="E10622" s="28" t="s">
        <v>380</v>
      </c>
    </row>
    <row r="10623" customFormat="false" ht="15" hidden="false" customHeight="false" outlineLevel="0" collapsed="false">
      <c r="A10623" s="28" t="n">
        <v>277</v>
      </c>
      <c r="B10623" s="29" t="n">
        <v>45808</v>
      </c>
      <c r="C10623" s="28" t="n">
        <v>44312.12</v>
      </c>
      <c r="D10623" s="28" t="n">
        <v>1860</v>
      </c>
      <c r="E10623" s="28" t="s">
        <v>380</v>
      </c>
    </row>
    <row r="10624" customFormat="false" ht="15" hidden="false" customHeight="false" outlineLevel="0" collapsed="false">
      <c r="A10624" s="28" t="n">
        <v>277</v>
      </c>
      <c r="B10624" s="29" t="n">
        <v>45838</v>
      </c>
      <c r="C10624" s="28" t="n">
        <v>46114.16</v>
      </c>
      <c r="D10624" s="28" t="n">
        <v>1860</v>
      </c>
      <c r="E10624" s="28" t="s">
        <v>380</v>
      </c>
    </row>
    <row r="10625" customFormat="false" ht="15" hidden="false" customHeight="false" outlineLevel="0" collapsed="false">
      <c r="A10625" s="28" t="n">
        <v>277</v>
      </c>
      <c r="B10625" s="29" t="n">
        <v>45869</v>
      </c>
      <c r="C10625" s="28" t="n">
        <v>47865.97</v>
      </c>
      <c r="D10625" s="28" t="n">
        <v>1860</v>
      </c>
      <c r="E10625" s="28" t="s">
        <v>380</v>
      </c>
    </row>
    <row r="10626" customFormat="false" ht="15" hidden="false" customHeight="false" outlineLevel="0" collapsed="false">
      <c r="A10626" s="28" t="n">
        <v>277</v>
      </c>
      <c r="B10626" s="29" t="n">
        <v>45900</v>
      </c>
      <c r="C10626" s="28" t="n">
        <v>49391.94</v>
      </c>
      <c r="D10626" s="28" t="n">
        <v>1860</v>
      </c>
      <c r="E10626" s="28" t="s">
        <v>380</v>
      </c>
    </row>
    <row r="10627" customFormat="false" ht="15" hidden="false" customHeight="false" outlineLevel="0" collapsed="false">
      <c r="A10627" s="28" t="n">
        <v>277</v>
      </c>
      <c r="B10627" s="29" t="n">
        <v>45930</v>
      </c>
      <c r="C10627" s="28" t="n">
        <v>50981.63</v>
      </c>
      <c r="D10627" s="28" t="n">
        <v>1860</v>
      </c>
      <c r="E10627" s="28" t="s">
        <v>380</v>
      </c>
    </row>
    <row r="10628" customFormat="false" ht="15" hidden="false" customHeight="false" outlineLevel="0" collapsed="false">
      <c r="A10628" s="28" t="n">
        <v>277</v>
      </c>
      <c r="B10628" s="29" t="n">
        <v>45961</v>
      </c>
      <c r="C10628" s="28" t="n">
        <v>52547.98</v>
      </c>
      <c r="D10628" s="28" t="n">
        <v>1860</v>
      </c>
      <c r="E10628" s="28" t="s">
        <v>380</v>
      </c>
    </row>
    <row r="10629" customFormat="false" ht="15" hidden="false" customHeight="false" outlineLevel="0" collapsed="false">
      <c r="A10629" s="28" t="n">
        <v>277</v>
      </c>
      <c r="B10629" s="29" t="n">
        <v>45991</v>
      </c>
      <c r="C10629" s="28" t="n">
        <v>53996.44</v>
      </c>
      <c r="D10629" s="28" t="n">
        <v>1860</v>
      </c>
      <c r="E10629" s="28" t="s">
        <v>380</v>
      </c>
    </row>
    <row r="10630" customFormat="false" ht="15" hidden="false" customHeight="false" outlineLevel="0" collapsed="false">
      <c r="A10630" s="28" t="n">
        <v>277</v>
      </c>
      <c r="B10630" s="29" t="n">
        <v>46022</v>
      </c>
      <c r="C10630" s="28" t="n">
        <v>55701.88</v>
      </c>
      <c r="D10630" s="28" t="n">
        <v>1860</v>
      </c>
      <c r="E10630" s="28" t="s">
        <v>380</v>
      </c>
    </row>
    <row r="10631" customFormat="false" ht="15" hidden="false" customHeight="false" outlineLevel="0" collapsed="false">
      <c r="A10631" s="28" t="n">
        <v>277</v>
      </c>
      <c r="B10631" s="29" t="n">
        <v>46053</v>
      </c>
      <c r="C10631" s="28" t="n">
        <v>57543</v>
      </c>
      <c r="D10631" s="28" t="n">
        <v>1860</v>
      </c>
      <c r="E10631" s="28" t="s">
        <v>380</v>
      </c>
    </row>
    <row r="10632" customFormat="false" ht="15" hidden="false" customHeight="false" outlineLevel="0" collapsed="false">
      <c r="A10632" s="28" t="n">
        <v>277</v>
      </c>
      <c r="B10632" s="29" t="n">
        <v>46081</v>
      </c>
      <c r="C10632" s="28" t="n">
        <v>58902.55</v>
      </c>
      <c r="D10632" s="28" t="n">
        <v>1860</v>
      </c>
      <c r="E10632" s="28" t="s">
        <v>380</v>
      </c>
    </row>
    <row r="10633" customFormat="false" ht="15" hidden="false" customHeight="false" outlineLevel="0" collapsed="false">
      <c r="A10633" s="28" t="n">
        <v>277</v>
      </c>
      <c r="B10633" s="29" t="n">
        <v>46112</v>
      </c>
      <c r="C10633" s="28" t="n">
        <v>60339.48</v>
      </c>
      <c r="D10633" s="28" t="n">
        <v>1860</v>
      </c>
      <c r="E10633" s="28" t="s">
        <v>380</v>
      </c>
    </row>
    <row r="10634" customFormat="false" ht="15" hidden="false" customHeight="false" outlineLevel="0" collapsed="false">
      <c r="A10634" s="28" t="n">
        <v>277</v>
      </c>
      <c r="B10634" s="29" t="n">
        <v>46142</v>
      </c>
      <c r="C10634" s="28" t="n">
        <v>60518.53</v>
      </c>
      <c r="D10634" s="28" t="n">
        <v>486.3</v>
      </c>
      <c r="E10634" s="28" t="s">
        <v>381</v>
      </c>
    </row>
    <row r="10635" customFormat="false" ht="15" hidden="false" customHeight="false" outlineLevel="0" collapsed="false">
      <c r="A10635" s="28" t="n">
        <v>277</v>
      </c>
      <c r="B10635" s="29" t="n">
        <v>46173</v>
      </c>
      <c r="C10635" s="28" t="n">
        <v>61996.69</v>
      </c>
      <c r="D10635" s="28" t="n">
        <v>1860</v>
      </c>
      <c r="E10635" s="28" t="s">
        <v>380</v>
      </c>
    </row>
    <row r="10636" customFormat="false" ht="15" hidden="false" customHeight="false" outlineLevel="0" collapsed="false">
      <c r="A10636" s="28" t="n">
        <v>277</v>
      </c>
      <c r="B10636" s="29" t="n">
        <v>46203</v>
      </c>
      <c r="C10636" s="28" t="n">
        <v>63829.28</v>
      </c>
      <c r="D10636" s="28" t="n">
        <v>1860</v>
      </c>
      <c r="E10636" s="28" t="s">
        <v>380</v>
      </c>
    </row>
    <row r="10637" customFormat="false" ht="15" hidden="false" customHeight="false" outlineLevel="0" collapsed="false">
      <c r="A10637" s="28" t="n">
        <v>277</v>
      </c>
      <c r="B10637" s="29" t="n">
        <v>46234</v>
      </c>
      <c r="C10637" s="28" t="n">
        <v>65512.9</v>
      </c>
      <c r="D10637" s="28" t="n">
        <v>1860</v>
      </c>
      <c r="E10637" s="28" t="s">
        <v>380</v>
      </c>
    </row>
    <row r="10638" customFormat="false" ht="15" hidden="false" customHeight="false" outlineLevel="0" collapsed="false">
      <c r="A10638" s="28" t="n">
        <v>277</v>
      </c>
      <c r="B10638" s="29" t="n">
        <v>46265</v>
      </c>
      <c r="C10638" s="28" t="n">
        <v>66916</v>
      </c>
      <c r="D10638" s="28" t="n">
        <v>1860</v>
      </c>
      <c r="E10638" s="28" t="s">
        <v>380</v>
      </c>
    </row>
    <row r="10639" customFormat="false" ht="15" hidden="false" customHeight="false" outlineLevel="0" collapsed="false">
      <c r="A10639" s="28" t="n">
        <v>278</v>
      </c>
      <c r="B10639" s="29" t="n">
        <v>45688</v>
      </c>
      <c r="C10639" s="28" t="n">
        <v>15354.98</v>
      </c>
      <c r="D10639" s="28" t="n">
        <v>1430</v>
      </c>
      <c r="E10639" s="28" t="s">
        <v>380</v>
      </c>
    </row>
    <row r="10640" customFormat="false" ht="15" hidden="false" customHeight="false" outlineLevel="0" collapsed="false">
      <c r="A10640" s="28" t="n">
        <v>278</v>
      </c>
      <c r="B10640" s="29" t="n">
        <v>45716</v>
      </c>
      <c r="C10640" s="28" t="n">
        <v>16737.31</v>
      </c>
      <c r="D10640" s="28" t="n">
        <v>1430</v>
      </c>
      <c r="E10640" s="28" t="s">
        <v>380</v>
      </c>
    </row>
    <row r="10641" customFormat="false" ht="15" hidden="false" customHeight="false" outlineLevel="0" collapsed="false">
      <c r="A10641" s="28" t="n">
        <v>278</v>
      </c>
      <c r="B10641" s="29" t="n">
        <v>45747</v>
      </c>
      <c r="C10641" s="28" t="n">
        <v>17940.03</v>
      </c>
      <c r="D10641" s="28" t="n">
        <v>1430</v>
      </c>
      <c r="E10641" s="28" t="s">
        <v>380</v>
      </c>
    </row>
    <row r="10642" customFormat="false" ht="15" hidden="false" customHeight="false" outlineLevel="0" collapsed="false">
      <c r="A10642" s="28" t="n">
        <v>278</v>
      </c>
      <c r="B10642" s="29" t="n">
        <v>45777</v>
      </c>
      <c r="C10642" s="28" t="n">
        <v>19128.93</v>
      </c>
      <c r="D10642" s="28" t="n">
        <v>1430</v>
      </c>
      <c r="E10642" s="28" t="s">
        <v>380</v>
      </c>
    </row>
    <row r="10643" customFormat="false" ht="15" hidden="false" customHeight="false" outlineLevel="0" collapsed="false">
      <c r="A10643" s="28" t="n">
        <v>278</v>
      </c>
      <c r="B10643" s="29" t="n">
        <v>45808</v>
      </c>
      <c r="C10643" s="28" t="n">
        <v>20177.27</v>
      </c>
      <c r="D10643" s="28" t="n">
        <v>1430</v>
      </c>
      <c r="E10643" s="28" t="s">
        <v>380</v>
      </c>
    </row>
    <row r="10644" customFormat="false" ht="15" hidden="false" customHeight="false" outlineLevel="0" collapsed="false">
      <c r="A10644" s="28" t="n">
        <v>278</v>
      </c>
      <c r="B10644" s="29" t="n">
        <v>45838</v>
      </c>
      <c r="C10644" s="28" t="n">
        <v>20600.11</v>
      </c>
      <c r="D10644" s="28" t="n">
        <v>633.83</v>
      </c>
      <c r="E10644" s="28" t="s">
        <v>381</v>
      </c>
    </row>
    <row r="10645" customFormat="false" ht="15" hidden="false" customHeight="false" outlineLevel="0" collapsed="false">
      <c r="A10645" s="28" t="n">
        <v>278</v>
      </c>
      <c r="B10645" s="29" t="n">
        <v>45869</v>
      </c>
      <c r="C10645" s="28" t="n">
        <v>20491.3</v>
      </c>
      <c r="D10645" s="28" t="n">
        <v>0</v>
      </c>
      <c r="E10645" s="28" t="s">
        <v>379</v>
      </c>
    </row>
    <row r="10646" customFormat="false" ht="15" hidden="false" customHeight="false" outlineLevel="0" collapsed="false">
      <c r="A10646" s="28" t="n">
        <v>278</v>
      </c>
      <c r="B10646" s="29" t="n">
        <v>45900</v>
      </c>
      <c r="C10646" s="28" t="n">
        <v>21668.93</v>
      </c>
      <c r="D10646" s="28" t="n">
        <v>1430</v>
      </c>
      <c r="E10646" s="28" t="s">
        <v>380</v>
      </c>
    </row>
    <row r="10647" customFormat="false" ht="15" hidden="false" customHeight="false" outlineLevel="0" collapsed="false">
      <c r="A10647" s="28" t="n">
        <v>278</v>
      </c>
      <c r="B10647" s="29" t="n">
        <v>45930</v>
      </c>
      <c r="C10647" s="28" t="n">
        <v>22750.87</v>
      </c>
      <c r="D10647" s="28" t="n">
        <v>1430</v>
      </c>
      <c r="E10647" s="28" t="s">
        <v>380</v>
      </c>
    </row>
    <row r="10648" customFormat="false" ht="15" hidden="false" customHeight="false" outlineLevel="0" collapsed="false">
      <c r="A10648" s="28" t="n">
        <v>278</v>
      </c>
      <c r="B10648" s="29" t="n">
        <v>45961</v>
      </c>
      <c r="C10648" s="28" t="n">
        <v>23771.27</v>
      </c>
      <c r="D10648" s="28" t="n">
        <v>1430</v>
      </c>
      <c r="E10648" s="28" t="s">
        <v>380</v>
      </c>
    </row>
    <row r="10649" customFormat="false" ht="15" hidden="false" customHeight="false" outlineLevel="0" collapsed="false">
      <c r="A10649" s="28" t="n">
        <v>278</v>
      </c>
      <c r="B10649" s="29" t="n">
        <v>45991</v>
      </c>
      <c r="C10649" s="28" t="n">
        <v>24845.17</v>
      </c>
      <c r="D10649" s="28" t="n">
        <v>1430</v>
      </c>
      <c r="E10649" s="28" t="s">
        <v>380</v>
      </c>
    </row>
    <row r="10650" customFormat="false" ht="15" hidden="false" customHeight="false" outlineLevel="0" collapsed="false">
      <c r="A10650" s="28" t="n">
        <v>278</v>
      </c>
      <c r="B10650" s="29" t="n">
        <v>46022</v>
      </c>
      <c r="C10650" s="28" t="n">
        <v>26148.32</v>
      </c>
      <c r="D10650" s="28" t="n">
        <v>1430</v>
      </c>
      <c r="E10650" s="28" t="s">
        <v>380</v>
      </c>
    </row>
    <row r="10651" customFormat="false" ht="15" hidden="false" customHeight="false" outlineLevel="0" collapsed="false">
      <c r="A10651" s="28" t="n">
        <v>278</v>
      </c>
      <c r="B10651" s="29" t="n">
        <v>46053</v>
      </c>
      <c r="C10651" s="28" t="n">
        <v>27474.4</v>
      </c>
      <c r="D10651" s="28" t="n">
        <v>1430</v>
      </c>
      <c r="E10651" s="28" t="s">
        <v>380</v>
      </c>
    </row>
    <row r="10652" customFormat="false" ht="15" hidden="false" customHeight="false" outlineLevel="0" collapsed="false">
      <c r="A10652" s="28" t="n">
        <v>278</v>
      </c>
      <c r="B10652" s="29" t="n">
        <v>46081</v>
      </c>
      <c r="C10652" s="28" t="n">
        <v>28775.55</v>
      </c>
      <c r="D10652" s="28" t="n">
        <v>1430</v>
      </c>
      <c r="E10652" s="28" t="s">
        <v>380</v>
      </c>
    </row>
    <row r="10653" customFormat="false" ht="15" hidden="false" customHeight="false" outlineLevel="0" collapsed="false">
      <c r="A10653" s="28" t="n">
        <v>278</v>
      </c>
      <c r="B10653" s="29" t="n">
        <v>46112</v>
      </c>
      <c r="C10653" s="28" t="n">
        <v>30086.93</v>
      </c>
      <c r="D10653" s="28" t="n">
        <v>1430</v>
      </c>
      <c r="E10653" s="28" t="s">
        <v>380</v>
      </c>
    </row>
    <row r="10654" customFormat="false" ht="15" hidden="false" customHeight="false" outlineLevel="0" collapsed="false">
      <c r="A10654" s="28" t="n">
        <v>278</v>
      </c>
      <c r="B10654" s="29" t="n">
        <v>46142</v>
      </c>
      <c r="C10654" s="28" t="n">
        <v>31099.06</v>
      </c>
      <c r="D10654" s="28" t="n">
        <v>1430</v>
      </c>
      <c r="E10654" s="28" t="s">
        <v>380</v>
      </c>
    </row>
    <row r="10655" customFormat="false" ht="15" hidden="false" customHeight="false" outlineLevel="0" collapsed="false">
      <c r="A10655" s="28" t="n">
        <v>278</v>
      </c>
      <c r="B10655" s="29" t="n">
        <v>46173</v>
      </c>
      <c r="C10655" s="28" t="n">
        <v>32323.35</v>
      </c>
      <c r="D10655" s="28" t="n">
        <v>1430</v>
      </c>
      <c r="E10655" s="28" t="s">
        <v>380</v>
      </c>
    </row>
    <row r="10656" customFormat="false" ht="15" hidden="false" customHeight="false" outlineLevel="0" collapsed="false">
      <c r="A10656" s="28" t="n">
        <v>278</v>
      </c>
      <c r="B10656" s="29" t="n">
        <v>46203</v>
      </c>
      <c r="C10656" s="28" t="n">
        <v>32374.81</v>
      </c>
      <c r="D10656" s="28" t="n">
        <v>391.75</v>
      </c>
      <c r="E10656" s="28" t="s">
        <v>381</v>
      </c>
    </row>
    <row r="10657" customFormat="false" ht="15" hidden="false" customHeight="false" outlineLevel="0" collapsed="false">
      <c r="A10657" s="28" t="n">
        <v>278</v>
      </c>
      <c r="B10657" s="29" t="n">
        <v>46234</v>
      </c>
      <c r="C10657" s="28" t="n">
        <v>32585.65</v>
      </c>
      <c r="D10657" s="28" t="n">
        <v>593.74</v>
      </c>
      <c r="E10657" s="28" t="s">
        <v>381</v>
      </c>
    </row>
    <row r="10658" customFormat="false" ht="15" hidden="false" customHeight="false" outlineLevel="0" collapsed="false">
      <c r="A10658" s="28" t="n">
        <v>278</v>
      </c>
      <c r="B10658" s="29" t="n">
        <v>46265</v>
      </c>
      <c r="C10658" s="28" t="n">
        <v>33751.33</v>
      </c>
      <c r="D10658" s="28" t="n">
        <v>1430</v>
      </c>
      <c r="E10658" s="28" t="s">
        <v>380</v>
      </c>
    </row>
    <row r="10659" customFormat="false" ht="15" hidden="false" customHeight="false" outlineLevel="0" collapsed="false">
      <c r="A10659" s="28" t="n">
        <v>279</v>
      </c>
      <c r="B10659" s="29" t="n">
        <v>45046</v>
      </c>
      <c r="C10659" s="28" t="n">
        <v>4329.7</v>
      </c>
      <c r="D10659" s="28" t="n">
        <v>1460</v>
      </c>
      <c r="E10659" s="28" t="s">
        <v>380</v>
      </c>
    </row>
    <row r="10660" customFormat="false" ht="15" hidden="false" customHeight="false" outlineLevel="0" collapsed="false">
      <c r="A10660" s="28" t="n">
        <v>279</v>
      </c>
      <c r="B10660" s="29" t="n">
        <v>45077</v>
      </c>
      <c r="C10660" s="28" t="n">
        <v>5549.06</v>
      </c>
      <c r="D10660" s="28" t="n">
        <v>1460</v>
      </c>
      <c r="E10660" s="28" t="s">
        <v>380</v>
      </c>
    </row>
    <row r="10661" customFormat="false" ht="15" hidden="false" customHeight="false" outlineLevel="0" collapsed="false">
      <c r="A10661" s="28" t="n">
        <v>279</v>
      </c>
      <c r="B10661" s="29" t="n">
        <v>45107</v>
      </c>
      <c r="C10661" s="28" t="n">
        <v>6901.81</v>
      </c>
      <c r="D10661" s="28" t="n">
        <v>1460</v>
      </c>
      <c r="E10661" s="28" t="s">
        <v>380</v>
      </c>
    </row>
    <row r="10662" customFormat="false" ht="15" hidden="false" customHeight="false" outlineLevel="0" collapsed="false">
      <c r="A10662" s="28" t="n">
        <v>279</v>
      </c>
      <c r="B10662" s="29" t="n">
        <v>45138</v>
      </c>
      <c r="C10662" s="28" t="n">
        <v>6879.79</v>
      </c>
      <c r="D10662" s="28" t="n">
        <v>0</v>
      </c>
      <c r="E10662" s="28" t="s">
        <v>379</v>
      </c>
    </row>
    <row r="10663" customFormat="false" ht="15" hidden="false" customHeight="false" outlineLevel="0" collapsed="false">
      <c r="A10663" s="28" t="n">
        <v>279</v>
      </c>
      <c r="B10663" s="29" t="n">
        <v>45169</v>
      </c>
      <c r="C10663" s="28" t="n">
        <v>6829.29</v>
      </c>
      <c r="D10663" s="28" t="n">
        <v>0</v>
      </c>
      <c r="E10663" s="28" t="s">
        <v>379</v>
      </c>
    </row>
    <row r="10664" customFormat="false" ht="15" hidden="false" customHeight="false" outlineLevel="0" collapsed="false">
      <c r="A10664" s="28" t="n">
        <v>279</v>
      </c>
      <c r="B10664" s="29" t="n">
        <v>45199</v>
      </c>
      <c r="C10664" s="28" t="n">
        <v>8149.35</v>
      </c>
      <c r="D10664" s="28" t="n">
        <v>1460</v>
      </c>
      <c r="E10664" s="28" t="s">
        <v>380</v>
      </c>
    </row>
    <row r="10665" customFormat="false" ht="15" hidden="false" customHeight="false" outlineLevel="0" collapsed="false">
      <c r="A10665" s="28" t="n">
        <v>279</v>
      </c>
      <c r="B10665" s="29" t="n">
        <v>45230</v>
      </c>
      <c r="C10665" s="28" t="n">
        <v>9498.76</v>
      </c>
      <c r="D10665" s="28" t="n">
        <v>1460</v>
      </c>
      <c r="E10665" s="28" t="s">
        <v>380</v>
      </c>
    </row>
    <row r="10666" customFormat="false" ht="15" hidden="false" customHeight="false" outlineLevel="0" collapsed="false">
      <c r="A10666" s="28" t="n">
        <v>279</v>
      </c>
      <c r="B10666" s="29" t="n">
        <v>45260</v>
      </c>
      <c r="C10666" s="28" t="n">
        <v>10776.24</v>
      </c>
      <c r="D10666" s="28" t="n">
        <v>1460</v>
      </c>
      <c r="E10666" s="28" t="s">
        <v>380</v>
      </c>
    </row>
    <row r="10667" customFormat="false" ht="15" hidden="false" customHeight="false" outlineLevel="0" collapsed="false">
      <c r="A10667" s="28" t="n">
        <v>279</v>
      </c>
      <c r="B10667" s="29" t="n">
        <v>45291</v>
      </c>
      <c r="C10667" s="28" t="n">
        <v>11857.68</v>
      </c>
      <c r="D10667" s="28" t="n">
        <v>1460</v>
      </c>
      <c r="E10667" s="28" t="s">
        <v>380</v>
      </c>
    </row>
    <row r="10668" customFormat="false" ht="15" hidden="false" customHeight="false" outlineLevel="0" collapsed="false">
      <c r="A10668" s="28" t="n">
        <v>279</v>
      </c>
      <c r="B10668" s="29" t="n">
        <v>45322</v>
      </c>
      <c r="C10668" s="28" t="n">
        <v>13130.62</v>
      </c>
      <c r="D10668" s="28" t="n">
        <v>1460</v>
      </c>
      <c r="E10668" s="28" t="s">
        <v>380</v>
      </c>
    </row>
    <row r="10669" customFormat="false" ht="15" hidden="false" customHeight="false" outlineLevel="0" collapsed="false">
      <c r="A10669" s="28" t="n">
        <v>279</v>
      </c>
      <c r="B10669" s="29" t="n">
        <v>45351</v>
      </c>
      <c r="C10669" s="28" t="n">
        <v>14472.5</v>
      </c>
      <c r="D10669" s="28" t="n">
        <v>1460</v>
      </c>
      <c r="E10669" s="28" t="s">
        <v>380</v>
      </c>
    </row>
    <row r="10670" customFormat="false" ht="15" hidden="false" customHeight="false" outlineLevel="0" collapsed="false">
      <c r="A10670" s="28" t="n">
        <v>279</v>
      </c>
      <c r="B10670" s="29" t="n">
        <v>45382</v>
      </c>
      <c r="C10670" s="28" t="n">
        <v>15016.4</v>
      </c>
      <c r="D10670" s="28" t="n">
        <v>647.37</v>
      </c>
      <c r="E10670" s="28" t="s">
        <v>381</v>
      </c>
    </row>
    <row r="10671" customFormat="false" ht="15" hidden="false" customHeight="false" outlineLevel="0" collapsed="false">
      <c r="A10671" s="28" t="n">
        <v>279</v>
      </c>
      <c r="B10671" s="29" t="n">
        <v>45412</v>
      </c>
      <c r="C10671" s="28" t="n">
        <v>14850.99</v>
      </c>
      <c r="D10671" s="28" t="n">
        <v>0</v>
      </c>
      <c r="E10671" s="28" t="s">
        <v>379</v>
      </c>
    </row>
    <row r="10672" customFormat="false" ht="15" hidden="false" customHeight="false" outlineLevel="0" collapsed="false">
      <c r="A10672" s="28" t="n">
        <v>279</v>
      </c>
      <c r="B10672" s="29" t="n">
        <v>45443</v>
      </c>
      <c r="C10672" s="28" t="n">
        <v>15982.02</v>
      </c>
      <c r="D10672" s="28" t="n">
        <v>1460</v>
      </c>
      <c r="E10672" s="28" t="s">
        <v>380</v>
      </c>
    </row>
    <row r="10673" customFormat="false" ht="15" hidden="false" customHeight="false" outlineLevel="0" collapsed="false">
      <c r="A10673" s="28" t="n">
        <v>279</v>
      </c>
      <c r="B10673" s="29" t="n">
        <v>45473</v>
      </c>
      <c r="C10673" s="28" t="n">
        <v>16432.21</v>
      </c>
      <c r="D10673" s="28" t="n">
        <v>715.84</v>
      </c>
      <c r="E10673" s="28" t="s">
        <v>381</v>
      </c>
    </row>
    <row r="10674" customFormat="false" ht="15" hidden="false" customHeight="false" outlineLevel="0" collapsed="false">
      <c r="A10674" s="28" t="n">
        <v>279</v>
      </c>
      <c r="B10674" s="29" t="n">
        <v>45504</v>
      </c>
      <c r="C10674" s="28" t="n">
        <v>17563.11</v>
      </c>
      <c r="D10674" s="28" t="n">
        <v>1460</v>
      </c>
      <c r="E10674" s="28" t="s">
        <v>380</v>
      </c>
    </row>
    <row r="10675" customFormat="false" ht="15" hidden="false" customHeight="false" outlineLevel="0" collapsed="false">
      <c r="A10675" s="28" t="n">
        <v>279</v>
      </c>
      <c r="B10675" s="29" t="n">
        <v>45535</v>
      </c>
      <c r="C10675" s="28" t="n">
        <v>18707.45</v>
      </c>
      <c r="D10675" s="28" t="n">
        <v>1460</v>
      </c>
      <c r="E10675" s="28" t="s">
        <v>380</v>
      </c>
    </row>
    <row r="10676" customFormat="false" ht="15" hidden="false" customHeight="false" outlineLevel="0" collapsed="false">
      <c r="A10676" s="28" t="n">
        <v>279</v>
      </c>
      <c r="B10676" s="29" t="n">
        <v>45565</v>
      </c>
      <c r="C10676" s="28" t="n">
        <v>20007.65</v>
      </c>
      <c r="D10676" s="28" t="n">
        <v>1460</v>
      </c>
      <c r="E10676" s="28" t="s">
        <v>380</v>
      </c>
    </row>
    <row r="10677" customFormat="false" ht="15" hidden="false" customHeight="false" outlineLevel="0" collapsed="false">
      <c r="A10677" s="28" t="n">
        <v>279</v>
      </c>
      <c r="B10677" s="29" t="n">
        <v>45596</v>
      </c>
      <c r="C10677" s="28" t="n">
        <v>21184.9</v>
      </c>
      <c r="D10677" s="28" t="n">
        <v>1460</v>
      </c>
      <c r="E10677" s="28" t="s">
        <v>380</v>
      </c>
    </row>
    <row r="10678" customFormat="false" ht="15" hidden="false" customHeight="false" outlineLevel="0" collapsed="false">
      <c r="A10678" s="28" t="n">
        <v>279</v>
      </c>
      <c r="B10678" s="29" t="n">
        <v>45626</v>
      </c>
      <c r="C10678" s="28" t="n">
        <v>22415.4</v>
      </c>
      <c r="D10678" s="28" t="n">
        <v>1460</v>
      </c>
      <c r="E10678" s="28" t="s">
        <v>380</v>
      </c>
    </row>
    <row r="10679" customFormat="false" ht="15" hidden="false" customHeight="false" outlineLevel="0" collapsed="false">
      <c r="A10679" s="28" t="n">
        <v>279</v>
      </c>
      <c r="B10679" s="29" t="n">
        <v>45657</v>
      </c>
      <c r="C10679" s="28" t="n">
        <v>23653.79</v>
      </c>
      <c r="D10679" s="28" t="n">
        <v>1460</v>
      </c>
      <c r="E10679" s="28" t="s">
        <v>380</v>
      </c>
    </row>
    <row r="10680" customFormat="false" ht="15" hidden="false" customHeight="false" outlineLevel="0" collapsed="false">
      <c r="A10680" s="28" t="n">
        <v>279</v>
      </c>
      <c r="B10680" s="29" t="n">
        <v>45688</v>
      </c>
      <c r="C10680" s="28" t="n">
        <v>24815.96</v>
      </c>
      <c r="D10680" s="28" t="n">
        <v>1460</v>
      </c>
      <c r="E10680" s="28" t="s">
        <v>380</v>
      </c>
    </row>
    <row r="10681" customFormat="false" ht="15" hidden="false" customHeight="false" outlineLevel="0" collapsed="false">
      <c r="A10681" s="28" t="n">
        <v>279</v>
      </c>
      <c r="B10681" s="29" t="n">
        <v>45716</v>
      </c>
      <c r="C10681" s="28" t="n">
        <v>25546.31</v>
      </c>
      <c r="D10681" s="28" t="n">
        <v>928.63</v>
      </c>
      <c r="E10681" s="28" t="s">
        <v>381</v>
      </c>
    </row>
    <row r="10682" customFormat="false" ht="15" hidden="false" customHeight="false" outlineLevel="0" collapsed="false">
      <c r="A10682" s="28" t="n">
        <v>279</v>
      </c>
      <c r="B10682" s="29" t="n">
        <v>45747</v>
      </c>
      <c r="C10682" s="28" t="n">
        <v>26656</v>
      </c>
      <c r="D10682" s="28" t="n">
        <v>1460</v>
      </c>
      <c r="E10682" s="28" t="s">
        <v>380</v>
      </c>
    </row>
    <row r="10683" customFormat="false" ht="15" hidden="false" customHeight="false" outlineLevel="0" collapsed="false">
      <c r="A10683" s="28" t="n">
        <v>279</v>
      </c>
      <c r="B10683" s="29" t="n">
        <v>45777</v>
      </c>
      <c r="C10683" s="28" t="n">
        <v>28005.11</v>
      </c>
      <c r="D10683" s="28" t="n">
        <v>1460</v>
      </c>
      <c r="E10683" s="28" t="s">
        <v>380</v>
      </c>
    </row>
    <row r="10684" customFormat="false" ht="15" hidden="false" customHeight="false" outlineLevel="0" collapsed="false">
      <c r="A10684" s="28" t="n">
        <v>279</v>
      </c>
      <c r="B10684" s="29" t="n">
        <v>45808</v>
      </c>
      <c r="C10684" s="28" t="n">
        <v>29045.46</v>
      </c>
      <c r="D10684" s="28" t="n">
        <v>1460</v>
      </c>
      <c r="E10684" s="28" t="s">
        <v>380</v>
      </c>
    </row>
    <row r="10685" customFormat="false" ht="15" hidden="false" customHeight="false" outlineLevel="0" collapsed="false">
      <c r="A10685" s="28" t="n">
        <v>279</v>
      </c>
      <c r="B10685" s="29" t="n">
        <v>45838</v>
      </c>
      <c r="C10685" s="28" t="n">
        <v>30096.93</v>
      </c>
      <c r="D10685" s="28" t="n">
        <v>1460</v>
      </c>
      <c r="E10685" s="28" t="s">
        <v>380</v>
      </c>
    </row>
    <row r="10686" customFormat="false" ht="15" hidden="false" customHeight="false" outlineLevel="0" collapsed="false">
      <c r="A10686" s="28" t="n">
        <v>279</v>
      </c>
      <c r="B10686" s="29" t="n">
        <v>45869</v>
      </c>
      <c r="C10686" s="28" t="n">
        <v>31366.34</v>
      </c>
      <c r="D10686" s="28" t="n">
        <v>1460</v>
      </c>
      <c r="E10686" s="28" t="s">
        <v>380</v>
      </c>
    </row>
    <row r="10687" customFormat="false" ht="15" hidden="false" customHeight="false" outlineLevel="0" collapsed="false">
      <c r="A10687" s="28" t="n">
        <v>279</v>
      </c>
      <c r="B10687" s="29" t="n">
        <v>45900</v>
      </c>
      <c r="C10687" s="28" t="n">
        <v>31743.58</v>
      </c>
      <c r="D10687" s="28" t="n">
        <v>525.7</v>
      </c>
      <c r="E10687" s="28" t="s">
        <v>381</v>
      </c>
    </row>
    <row r="10688" customFormat="false" ht="15" hidden="false" customHeight="false" outlineLevel="0" collapsed="false">
      <c r="A10688" s="28" t="n">
        <v>279</v>
      </c>
      <c r="B10688" s="29" t="n">
        <v>45930</v>
      </c>
      <c r="C10688" s="28" t="n">
        <v>32994.77</v>
      </c>
      <c r="D10688" s="28" t="n">
        <v>1460</v>
      </c>
      <c r="E10688" s="28" t="s">
        <v>380</v>
      </c>
    </row>
    <row r="10689" customFormat="false" ht="15" hidden="false" customHeight="false" outlineLevel="0" collapsed="false">
      <c r="A10689" s="28" t="n">
        <v>279</v>
      </c>
      <c r="B10689" s="29" t="n">
        <v>45961</v>
      </c>
      <c r="C10689" s="28" t="n">
        <v>34262.67</v>
      </c>
      <c r="D10689" s="28" t="n">
        <v>1460</v>
      </c>
      <c r="E10689" s="28" t="s">
        <v>380</v>
      </c>
    </row>
    <row r="10690" customFormat="false" ht="15" hidden="false" customHeight="false" outlineLevel="0" collapsed="false">
      <c r="A10690" s="28" t="n">
        <v>279</v>
      </c>
      <c r="B10690" s="29" t="n">
        <v>45991</v>
      </c>
      <c r="C10690" s="28" t="n">
        <v>35660.65</v>
      </c>
      <c r="D10690" s="28" t="n">
        <v>1460</v>
      </c>
      <c r="E10690" s="28" t="s">
        <v>380</v>
      </c>
    </row>
    <row r="10691" customFormat="false" ht="15" hidden="false" customHeight="false" outlineLevel="0" collapsed="false">
      <c r="A10691" s="28" t="n">
        <v>279</v>
      </c>
      <c r="B10691" s="29" t="n">
        <v>46022</v>
      </c>
      <c r="C10691" s="28" t="n">
        <v>36894.99</v>
      </c>
      <c r="D10691" s="28" t="n">
        <v>1460</v>
      </c>
      <c r="E10691" s="28" t="s">
        <v>380</v>
      </c>
    </row>
    <row r="10692" customFormat="false" ht="15" hidden="false" customHeight="false" outlineLevel="0" collapsed="false">
      <c r="A10692" s="28" t="n">
        <v>279</v>
      </c>
      <c r="B10692" s="29" t="n">
        <v>46053</v>
      </c>
      <c r="C10692" s="28" t="n">
        <v>38187.02</v>
      </c>
      <c r="D10692" s="28" t="n">
        <v>1460</v>
      </c>
      <c r="E10692" s="28" t="s">
        <v>380</v>
      </c>
    </row>
    <row r="10693" customFormat="false" ht="15" hidden="false" customHeight="false" outlineLevel="0" collapsed="false">
      <c r="A10693" s="28" t="n">
        <v>279</v>
      </c>
      <c r="B10693" s="29" t="n">
        <v>46081</v>
      </c>
      <c r="C10693" s="28" t="n">
        <v>39302.99</v>
      </c>
      <c r="D10693" s="28" t="n">
        <v>279.66</v>
      </c>
      <c r="E10693" s="28" t="s">
        <v>379</v>
      </c>
    </row>
    <row r="10694" customFormat="false" ht="15" hidden="false" customHeight="false" outlineLevel="0" collapsed="false">
      <c r="A10694" s="28" t="n">
        <v>279</v>
      </c>
      <c r="B10694" s="29" t="n">
        <v>46112</v>
      </c>
      <c r="C10694" s="28" t="n">
        <v>39414.25</v>
      </c>
      <c r="D10694" s="28" t="n">
        <v>351.41</v>
      </c>
      <c r="E10694" s="28" t="s">
        <v>381</v>
      </c>
    </row>
    <row r="10695" customFormat="false" ht="15" hidden="false" customHeight="false" outlineLevel="0" collapsed="false">
      <c r="A10695" s="28" t="n">
        <v>279</v>
      </c>
      <c r="B10695" s="29" t="n">
        <v>46142</v>
      </c>
      <c r="C10695" s="28" t="n">
        <v>40646.86</v>
      </c>
      <c r="D10695" s="28" t="n">
        <v>1460</v>
      </c>
      <c r="E10695" s="28" t="s">
        <v>380</v>
      </c>
    </row>
    <row r="10696" customFormat="false" ht="15" hidden="false" customHeight="false" outlineLevel="0" collapsed="false">
      <c r="A10696" s="28" t="n">
        <v>279</v>
      </c>
      <c r="B10696" s="29" t="n">
        <v>46173</v>
      </c>
      <c r="C10696" s="28" t="n">
        <v>41891.02</v>
      </c>
      <c r="D10696" s="28" t="n">
        <v>1460</v>
      </c>
      <c r="E10696" s="28" t="s">
        <v>380</v>
      </c>
    </row>
    <row r="10697" customFormat="false" ht="15" hidden="false" customHeight="false" outlineLevel="0" collapsed="false">
      <c r="A10697" s="28" t="n">
        <v>279</v>
      </c>
      <c r="B10697" s="29" t="n">
        <v>46203</v>
      </c>
      <c r="C10697" s="28" t="n">
        <v>42149.31</v>
      </c>
      <c r="D10697" s="28" t="n">
        <v>684.64</v>
      </c>
      <c r="E10697" s="28" t="s">
        <v>381</v>
      </c>
    </row>
    <row r="10698" customFormat="false" ht="15" hidden="false" customHeight="false" outlineLevel="0" collapsed="false">
      <c r="A10698" s="28" t="n">
        <v>279</v>
      </c>
      <c r="B10698" s="29" t="n">
        <v>46234</v>
      </c>
      <c r="C10698" s="28" t="n">
        <v>43527.23</v>
      </c>
      <c r="D10698" s="28" t="n">
        <v>1460</v>
      </c>
      <c r="E10698" s="28" t="s">
        <v>380</v>
      </c>
    </row>
    <row r="10699" customFormat="false" ht="15" hidden="false" customHeight="false" outlineLevel="0" collapsed="false">
      <c r="A10699" s="28" t="n">
        <v>279</v>
      </c>
      <c r="B10699" s="29" t="n">
        <v>46265</v>
      </c>
      <c r="C10699" s="28" t="n">
        <v>44707.24</v>
      </c>
      <c r="D10699" s="28" t="n">
        <v>1460</v>
      </c>
      <c r="E10699" s="28" t="s">
        <v>380</v>
      </c>
    </row>
    <row r="10700" customFormat="false" ht="15" hidden="false" customHeight="false" outlineLevel="0" collapsed="false">
      <c r="A10700" s="28" t="n">
        <v>280</v>
      </c>
      <c r="B10700" s="29" t="n">
        <v>44957</v>
      </c>
      <c r="C10700" s="28" t="n">
        <v>3720.2</v>
      </c>
      <c r="D10700" s="28" t="n">
        <v>1640</v>
      </c>
      <c r="E10700" s="28" t="s">
        <v>380</v>
      </c>
    </row>
    <row r="10701" customFormat="false" ht="15" hidden="false" customHeight="false" outlineLevel="0" collapsed="false">
      <c r="A10701" s="28" t="n">
        <v>280</v>
      </c>
      <c r="B10701" s="29" t="n">
        <v>44985</v>
      </c>
      <c r="C10701" s="28" t="n">
        <v>5187.67</v>
      </c>
      <c r="D10701" s="28" t="n">
        <v>1640</v>
      </c>
      <c r="E10701" s="28" t="s">
        <v>380</v>
      </c>
    </row>
    <row r="10702" customFormat="false" ht="15" hidden="false" customHeight="false" outlineLevel="0" collapsed="false">
      <c r="A10702" s="28" t="n">
        <v>280</v>
      </c>
      <c r="B10702" s="29" t="n">
        <v>45016</v>
      </c>
      <c r="C10702" s="28" t="n">
        <v>6714.45</v>
      </c>
      <c r="D10702" s="28" t="n">
        <v>1640</v>
      </c>
      <c r="E10702" s="28" t="s">
        <v>380</v>
      </c>
    </row>
    <row r="10703" customFormat="false" ht="15" hidden="false" customHeight="false" outlineLevel="0" collapsed="false">
      <c r="A10703" s="28" t="n">
        <v>280</v>
      </c>
      <c r="B10703" s="29" t="n">
        <v>45046</v>
      </c>
      <c r="C10703" s="28" t="n">
        <v>8175.2</v>
      </c>
      <c r="D10703" s="28" t="n">
        <v>1640</v>
      </c>
      <c r="E10703" s="28" t="s">
        <v>380</v>
      </c>
    </row>
    <row r="10704" customFormat="false" ht="15" hidden="false" customHeight="false" outlineLevel="0" collapsed="false">
      <c r="A10704" s="28" t="n">
        <v>280</v>
      </c>
      <c r="B10704" s="29" t="n">
        <v>45077</v>
      </c>
      <c r="C10704" s="28" t="n">
        <v>9456.36</v>
      </c>
      <c r="D10704" s="28" t="n">
        <v>1640</v>
      </c>
      <c r="E10704" s="28" t="s">
        <v>380</v>
      </c>
    </row>
    <row r="10705" customFormat="false" ht="15" hidden="false" customHeight="false" outlineLevel="0" collapsed="false">
      <c r="A10705" s="28" t="n">
        <v>280</v>
      </c>
      <c r="B10705" s="29" t="n">
        <v>45107</v>
      </c>
      <c r="C10705" s="28" t="n">
        <v>10986.09</v>
      </c>
      <c r="D10705" s="28" t="n">
        <v>1640</v>
      </c>
      <c r="E10705" s="28" t="s">
        <v>380</v>
      </c>
    </row>
    <row r="10706" customFormat="false" ht="15" hidden="false" customHeight="false" outlineLevel="0" collapsed="false">
      <c r="A10706" s="28" t="n">
        <v>280</v>
      </c>
      <c r="B10706" s="29" t="n">
        <v>45138</v>
      </c>
      <c r="C10706" s="28" t="n">
        <v>12535.12</v>
      </c>
      <c r="D10706" s="28" t="n">
        <v>1640</v>
      </c>
      <c r="E10706" s="28" t="s">
        <v>380</v>
      </c>
    </row>
    <row r="10707" customFormat="false" ht="15" hidden="false" customHeight="false" outlineLevel="0" collapsed="false">
      <c r="A10707" s="28" t="n">
        <v>280</v>
      </c>
      <c r="B10707" s="29" t="n">
        <v>45169</v>
      </c>
      <c r="C10707" s="28" t="n">
        <v>13752.13</v>
      </c>
      <c r="D10707" s="28" t="n">
        <v>1640</v>
      </c>
      <c r="E10707" s="28" t="s">
        <v>380</v>
      </c>
    </row>
    <row r="10708" customFormat="false" ht="15" hidden="false" customHeight="false" outlineLevel="0" collapsed="false">
      <c r="A10708" s="28" t="n">
        <v>280</v>
      </c>
      <c r="B10708" s="29" t="n">
        <v>45199</v>
      </c>
      <c r="C10708" s="28" t="n">
        <v>15161.21</v>
      </c>
      <c r="D10708" s="28" t="n">
        <v>1640</v>
      </c>
      <c r="E10708" s="28" t="s">
        <v>380</v>
      </c>
    </row>
    <row r="10709" customFormat="false" ht="15" hidden="false" customHeight="false" outlineLevel="0" collapsed="false">
      <c r="A10709" s="28" t="n">
        <v>280</v>
      </c>
      <c r="B10709" s="29" t="n">
        <v>45230</v>
      </c>
      <c r="C10709" s="28" t="n">
        <v>15068.5</v>
      </c>
      <c r="D10709" s="28" t="n">
        <v>0</v>
      </c>
      <c r="E10709" s="28" t="s">
        <v>379</v>
      </c>
    </row>
    <row r="10710" customFormat="false" ht="15" hidden="false" customHeight="false" outlineLevel="0" collapsed="false">
      <c r="A10710" s="28" t="n">
        <v>280</v>
      </c>
      <c r="B10710" s="29" t="n">
        <v>45260</v>
      </c>
      <c r="C10710" s="28" t="n">
        <v>16247.13</v>
      </c>
      <c r="D10710" s="28" t="n">
        <v>1640</v>
      </c>
      <c r="E10710" s="28" t="s">
        <v>380</v>
      </c>
    </row>
    <row r="10711" customFormat="false" ht="15" hidden="false" customHeight="false" outlineLevel="0" collapsed="false">
      <c r="A10711" s="28" t="n">
        <v>280</v>
      </c>
      <c r="B10711" s="29" t="n">
        <v>45291</v>
      </c>
      <c r="C10711" s="28" t="n">
        <v>16835.05</v>
      </c>
      <c r="D10711" s="28" t="n">
        <v>963.32</v>
      </c>
      <c r="E10711" s="28" t="s">
        <v>381</v>
      </c>
    </row>
    <row r="10712" customFormat="false" ht="15" hidden="false" customHeight="false" outlineLevel="0" collapsed="false">
      <c r="A10712" s="28" t="n">
        <v>280</v>
      </c>
      <c r="B10712" s="29" t="n">
        <v>45322</v>
      </c>
      <c r="C10712" s="28" t="n">
        <v>18375.58</v>
      </c>
      <c r="D10712" s="28" t="n">
        <v>1640</v>
      </c>
      <c r="E10712" s="28" t="s">
        <v>380</v>
      </c>
    </row>
    <row r="10713" customFormat="false" ht="15" hidden="false" customHeight="false" outlineLevel="0" collapsed="false">
      <c r="A10713" s="28" t="n">
        <v>280</v>
      </c>
      <c r="B10713" s="29" t="n">
        <v>45351</v>
      </c>
      <c r="C10713" s="28" t="n">
        <v>18512.14</v>
      </c>
      <c r="D10713" s="28" t="n">
        <v>487.69</v>
      </c>
      <c r="E10713" s="28" t="s">
        <v>381</v>
      </c>
    </row>
    <row r="10714" customFormat="false" ht="15" hidden="false" customHeight="false" outlineLevel="0" collapsed="false">
      <c r="A10714" s="28" t="n">
        <v>280</v>
      </c>
      <c r="B10714" s="29" t="n">
        <v>45382</v>
      </c>
      <c r="C10714" s="28" t="n">
        <v>19919.77</v>
      </c>
      <c r="D10714" s="28" t="n">
        <v>1640</v>
      </c>
      <c r="E10714" s="28" t="s">
        <v>380</v>
      </c>
    </row>
    <row r="10715" customFormat="false" ht="15" hidden="false" customHeight="false" outlineLevel="0" collapsed="false">
      <c r="A10715" s="28" t="n">
        <v>280</v>
      </c>
      <c r="B10715" s="29" t="n">
        <v>45412</v>
      </c>
      <c r="C10715" s="28" t="n">
        <v>20591.21</v>
      </c>
      <c r="D10715" s="28" t="n">
        <v>1001.35</v>
      </c>
      <c r="E10715" s="28" t="s">
        <v>381</v>
      </c>
    </row>
    <row r="10716" customFormat="false" ht="15" hidden="false" customHeight="false" outlineLevel="0" collapsed="false">
      <c r="A10716" s="28" t="n">
        <v>280</v>
      </c>
      <c r="B10716" s="29" t="n">
        <v>45443</v>
      </c>
      <c r="C10716" s="28" t="n">
        <v>22036.4</v>
      </c>
      <c r="D10716" s="28" t="n">
        <v>1640</v>
      </c>
      <c r="E10716" s="28" t="s">
        <v>380</v>
      </c>
    </row>
    <row r="10717" customFormat="false" ht="15" hidden="false" customHeight="false" outlineLevel="0" collapsed="false">
      <c r="A10717" s="28" t="n">
        <v>280</v>
      </c>
      <c r="B10717" s="29" t="n">
        <v>45473</v>
      </c>
      <c r="C10717" s="28" t="n">
        <v>23428.55</v>
      </c>
      <c r="D10717" s="28" t="n">
        <v>1640</v>
      </c>
      <c r="E10717" s="28" t="s">
        <v>380</v>
      </c>
    </row>
    <row r="10718" customFormat="false" ht="15" hidden="false" customHeight="false" outlineLevel="0" collapsed="false">
      <c r="A10718" s="28" t="n">
        <v>280</v>
      </c>
      <c r="B10718" s="29" t="n">
        <v>45504</v>
      </c>
      <c r="C10718" s="28" t="n">
        <v>25009.49</v>
      </c>
      <c r="D10718" s="28" t="n">
        <v>1640</v>
      </c>
      <c r="E10718" s="28" t="s">
        <v>380</v>
      </c>
    </row>
    <row r="10719" customFormat="false" ht="15" hidden="false" customHeight="false" outlineLevel="0" collapsed="false">
      <c r="A10719" s="28" t="n">
        <v>280</v>
      </c>
      <c r="B10719" s="29" t="n">
        <v>45535</v>
      </c>
      <c r="C10719" s="28" t="n">
        <v>26649.44</v>
      </c>
      <c r="D10719" s="28" t="n">
        <v>1640</v>
      </c>
      <c r="E10719" s="28" t="s">
        <v>380</v>
      </c>
    </row>
    <row r="10720" customFormat="false" ht="15" hidden="false" customHeight="false" outlineLevel="0" collapsed="false">
      <c r="A10720" s="28" t="n">
        <v>280</v>
      </c>
      <c r="B10720" s="29" t="n">
        <v>45565</v>
      </c>
      <c r="C10720" s="28" t="n">
        <v>28048.95</v>
      </c>
      <c r="D10720" s="28" t="n">
        <v>1640</v>
      </c>
      <c r="E10720" s="28" t="s">
        <v>380</v>
      </c>
    </row>
    <row r="10721" customFormat="false" ht="15" hidden="false" customHeight="false" outlineLevel="0" collapsed="false">
      <c r="A10721" s="28" t="n">
        <v>280</v>
      </c>
      <c r="B10721" s="29" t="n">
        <v>45596</v>
      </c>
      <c r="C10721" s="28" t="n">
        <v>29377.57</v>
      </c>
      <c r="D10721" s="28" t="n">
        <v>1640</v>
      </c>
      <c r="E10721" s="28" t="s">
        <v>380</v>
      </c>
    </row>
    <row r="10722" customFormat="false" ht="15" hidden="false" customHeight="false" outlineLevel="0" collapsed="false">
      <c r="A10722" s="28" t="n">
        <v>280</v>
      </c>
      <c r="B10722" s="29" t="n">
        <v>45626</v>
      </c>
      <c r="C10722" s="28" t="n">
        <v>30594.66</v>
      </c>
      <c r="D10722" s="28" t="n">
        <v>1640</v>
      </c>
      <c r="E10722" s="28" t="s">
        <v>380</v>
      </c>
    </row>
    <row r="10723" customFormat="false" ht="15" hidden="false" customHeight="false" outlineLevel="0" collapsed="false">
      <c r="A10723" s="28" t="n">
        <v>280</v>
      </c>
      <c r="B10723" s="29" t="n">
        <v>45657</v>
      </c>
      <c r="C10723" s="28" t="n">
        <v>31889.49</v>
      </c>
      <c r="D10723" s="28" t="n">
        <v>1640</v>
      </c>
      <c r="E10723" s="28" t="s">
        <v>380</v>
      </c>
    </row>
    <row r="10724" customFormat="false" ht="15" hidden="false" customHeight="false" outlineLevel="0" collapsed="false">
      <c r="A10724" s="28" t="n">
        <v>280</v>
      </c>
      <c r="B10724" s="29" t="n">
        <v>45688</v>
      </c>
      <c r="C10724" s="28" t="n">
        <v>33435.84</v>
      </c>
      <c r="D10724" s="28" t="n">
        <v>1640</v>
      </c>
      <c r="E10724" s="28" t="s">
        <v>380</v>
      </c>
    </row>
    <row r="10725" customFormat="false" ht="15" hidden="false" customHeight="false" outlineLevel="0" collapsed="false">
      <c r="A10725" s="28" t="n">
        <v>280</v>
      </c>
      <c r="B10725" s="29" t="n">
        <v>45716</v>
      </c>
      <c r="C10725" s="28" t="n">
        <v>34088.96</v>
      </c>
      <c r="D10725" s="28" t="n">
        <v>676.44</v>
      </c>
      <c r="E10725" s="28" t="s">
        <v>381</v>
      </c>
    </row>
    <row r="10726" customFormat="false" ht="15" hidden="false" customHeight="false" outlineLevel="0" collapsed="false">
      <c r="A10726" s="28" t="n">
        <v>280</v>
      </c>
      <c r="B10726" s="29" t="n">
        <v>45747</v>
      </c>
      <c r="C10726" s="28" t="n">
        <v>34504.72</v>
      </c>
      <c r="D10726" s="28" t="n">
        <v>701.64</v>
      </c>
      <c r="E10726" s="28" t="s">
        <v>381</v>
      </c>
    </row>
    <row r="10727" customFormat="false" ht="15" hidden="false" customHeight="false" outlineLevel="0" collapsed="false">
      <c r="A10727" s="28" t="n">
        <v>280</v>
      </c>
      <c r="B10727" s="29" t="n">
        <v>45777</v>
      </c>
      <c r="C10727" s="28" t="n">
        <v>35788.15</v>
      </c>
      <c r="D10727" s="28" t="n">
        <v>1640</v>
      </c>
      <c r="E10727" s="28" t="s">
        <v>380</v>
      </c>
    </row>
    <row r="10728" customFormat="false" ht="15" hidden="false" customHeight="false" outlineLevel="0" collapsed="false">
      <c r="A10728" s="28" t="n">
        <v>280</v>
      </c>
      <c r="B10728" s="29" t="n">
        <v>45808</v>
      </c>
      <c r="C10728" s="28" t="n">
        <v>36606.83</v>
      </c>
      <c r="D10728" s="28" t="n">
        <v>1021.35</v>
      </c>
      <c r="E10728" s="28" t="s">
        <v>381</v>
      </c>
    </row>
    <row r="10729" customFormat="false" ht="15" hidden="false" customHeight="false" outlineLevel="0" collapsed="false">
      <c r="A10729" s="28" t="n">
        <v>280</v>
      </c>
      <c r="B10729" s="29" t="n">
        <v>45838</v>
      </c>
      <c r="C10729" s="28" t="n">
        <v>37923.42</v>
      </c>
      <c r="D10729" s="28" t="n">
        <v>1640</v>
      </c>
      <c r="E10729" s="28" t="s">
        <v>380</v>
      </c>
    </row>
    <row r="10730" customFormat="false" ht="15" hidden="false" customHeight="false" outlineLevel="0" collapsed="false">
      <c r="A10730" s="28" t="n">
        <v>280</v>
      </c>
      <c r="B10730" s="29" t="n">
        <v>45869</v>
      </c>
      <c r="C10730" s="28" t="n">
        <v>37675.82</v>
      </c>
      <c r="D10730" s="28" t="n">
        <v>0</v>
      </c>
      <c r="E10730" s="28" t="s">
        <v>379</v>
      </c>
    </row>
    <row r="10731" customFormat="false" ht="15" hidden="false" customHeight="false" outlineLevel="0" collapsed="false">
      <c r="A10731" s="28" t="n">
        <v>280</v>
      </c>
      <c r="B10731" s="29" t="n">
        <v>45900</v>
      </c>
      <c r="C10731" s="28" t="n">
        <v>39151.01</v>
      </c>
      <c r="D10731" s="28" t="n">
        <v>1640</v>
      </c>
      <c r="E10731" s="28" t="s">
        <v>380</v>
      </c>
    </row>
    <row r="10732" customFormat="false" ht="15" hidden="false" customHeight="false" outlineLevel="0" collapsed="false">
      <c r="A10732" s="28" t="n">
        <v>280</v>
      </c>
      <c r="B10732" s="29" t="n">
        <v>45930</v>
      </c>
      <c r="C10732" s="28" t="n">
        <v>40358.32</v>
      </c>
      <c r="D10732" s="28" t="n">
        <v>1640</v>
      </c>
      <c r="E10732" s="28" t="s">
        <v>380</v>
      </c>
    </row>
    <row r="10733" customFormat="false" ht="15" hidden="false" customHeight="false" outlineLevel="0" collapsed="false">
      <c r="A10733" s="28" t="n">
        <v>280</v>
      </c>
      <c r="B10733" s="29" t="n">
        <v>45961</v>
      </c>
      <c r="C10733" s="28" t="n">
        <v>41682.17</v>
      </c>
      <c r="D10733" s="28" t="n">
        <v>1640</v>
      </c>
      <c r="E10733" s="28" t="s">
        <v>380</v>
      </c>
    </row>
    <row r="10734" customFormat="false" ht="15" hidden="false" customHeight="false" outlineLevel="0" collapsed="false">
      <c r="A10734" s="28" t="n">
        <v>280</v>
      </c>
      <c r="B10734" s="29" t="n">
        <v>45991</v>
      </c>
      <c r="C10734" s="28" t="n">
        <v>43143.18</v>
      </c>
      <c r="D10734" s="28" t="n">
        <v>1640</v>
      </c>
      <c r="E10734" s="28" t="s">
        <v>380</v>
      </c>
    </row>
    <row r="10735" customFormat="false" ht="15" hidden="false" customHeight="false" outlineLevel="0" collapsed="false">
      <c r="A10735" s="28" t="n">
        <v>280</v>
      </c>
      <c r="B10735" s="29" t="n">
        <v>46022</v>
      </c>
      <c r="C10735" s="28" t="n">
        <v>44436.69</v>
      </c>
      <c r="D10735" s="28" t="n">
        <v>1640</v>
      </c>
      <c r="E10735" s="28" t="s">
        <v>380</v>
      </c>
    </row>
    <row r="10736" customFormat="false" ht="15" hidden="false" customHeight="false" outlineLevel="0" collapsed="false">
      <c r="A10736" s="28" t="n">
        <v>280</v>
      </c>
      <c r="B10736" s="29" t="n">
        <v>46053</v>
      </c>
      <c r="C10736" s="28" t="n">
        <v>45999.41</v>
      </c>
      <c r="D10736" s="28" t="n">
        <v>1640</v>
      </c>
      <c r="E10736" s="28" t="s">
        <v>380</v>
      </c>
    </row>
    <row r="10737" customFormat="false" ht="15" hidden="false" customHeight="false" outlineLevel="0" collapsed="false">
      <c r="A10737" s="28" t="n">
        <v>280</v>
      </c>
      <c r="B10737" s="29" t="n">
        <v>46081</v>
      </c>
      <c r="C10737" s="28" t="n">
        <v>47160.69</v>
      </c>
      <c r="D10737" s="28" t="n">
        <v>1640</v>
      </c>
      <c r="E10737" s="28" t="s">
        <v>380</v>
      </c>
    </row>
    <row r="10738" customFormat="false" ht="15" hidden="false" customHeight="false" outlineLevel="0" collapsed="false">
      <c r="A10738" s="28" t="n">
        <v>280</v>
      </c>
      <c r="B10738" s="29" t="n">
        <v>46112</v>
      </c>
      <c r="C10738" s="28" t="n">
        <v>46780.18</v>
      </c>
      <c r="D10738" s="28" t="n">
        <v>0</v>
      </c>
      <c r="E10738" s="28" t="s">
        <v>379</v>
      </c>
    </row>
    <row r="10739" customFormat="false" ht="15" hidden="false" customHeight="false" outlineLevel="0" collapsed="false">
      <c r="A10739" s="28" t="n">
        <v>280</v>
      </c>
      <c r="B10739" s="29" t="n">
        <v>46142</v>
      </c>
      <c r="C10739" s="28" t="n">
        <v>48379.99</v>
      </c>
      <c r="D10739" s="28" t="n">
        <v>1640</v>
      </c>
      <c r="E10739" s="28" t="s">
        <v>380</v>
      </c>
    </row>
    <row r="10740" customFormat="false" ht="15" hidden="false" customHeight="false" outlineLevel="0" collapsed="false">
      <c r="A10740" s="28" t="n">
        <v>280</v>
      </c>
      <c r="B10740" s="29" t="n">
        <v>46173</v>
      </c>
      <c r="C10740" s="28" t="n">
        <v>48860.31</v>
      </c>
      <c r="D10740" s="28" t="n">
        <v>829.97</v>
      </c>
      <c r="E10740" s="28" t="s">
        <v>381</v>
      </c>
    </row>
    <row r="10741" customFormat="false" ht="15" hidden="false" customHeight="false" outlineLevel="0" collapsed="false">
      <c r="A10741" s="28" t="n">
        <v>280</v>
      </c>
      <c r="B10741" s="29" t="n">
        <v>46203</v>
      </c>
      <c r="C10741" s="28" t="n">
        <v>50427.71</v>
      </c>
      <c r="D10741" s="28" t="n">
        <v>1640</v>
      </c>
      <c r="E10741" s="28" t="s">
        <v>380</v>
      </c>
    </row>
    <row r="10742" customFormat="false" ht="15" hidden="false" customHeight="false" outlineLevel="0" collapsed="false">
      <c r="A10742" s="28" t="n">
        <v>280</v>
      </c>
      <c r="B10742" s="29" t="n">
        <v>46234</v>
      </c>
      <c r="C10742" s="28" t="n">
        <v>51846.98</v>
      </c>
      <c r="D10742" s="28" t="n">
        <v>1640</v>
      </c>
      <c r="E10742" s="28" t="s">
        <v>380</v>
      </c>
    </row>
    <row r="10743" customFormat="false" ht="15" hidden="false" customHeight="false" outlineLevel="0" collapsed="false">
      <c r="A10743" s="28" t="n">
        <v>280</v>
      </c>
      <c r="B10743" s="29" t="n">
        <v>46265</v>
      </c>
      <c r="C10743" s="28" t="n">
        <v>53344.47</v>
      </c>
      <c r="D10743" s="28" t="n">
        <v>1640</v>
      </c>
      <c r="E10743" s="28" t="s">
        <v>380</v>
      </c>
    </row>
    <row r="10744" customFormat="false" ht="15" hidden="false" customHeight="false" outlineLevel="0" collapsed="false">
      <c r="A10744" s="28" t="n">
        <v>281</v>
      </c>
      <c r="B10744" s="29" t="n">
        <v>46112</v>
      </c>
      <c r="C10744" s="28" t="n">
        <v>6379.19</v>
      </c>
      <c r="D10744" s="28" t="n">
        <v>1420</v>
      </c>
      <c r="E10744" s="28" t="s">
        <v>380</v>
      </c>
    </row>
    <row r="10745" customFormat="false" ht="15" hidden="false" customHeight="false" outlineLevel="0" collapsed="false">
      <c r="A10745" s="28" t="n">
        <v>281</v>
      </c>
      <c r="B10745" s="29" t="n">
        <v>46142</v>
      </c>
      <c r="C10745" s="28" t="n">
        <v>7649.57</v>
      </c>
      <c r="D10745" s="28" t="n">
        <v>1420</v>
      </c>
      <c r="E10745" s="28" t="s">
        <v>380</v>
      </c>
    </row>
    <row r="10746" customFormat="false" ht="15" hidden="false" customHeight="false" outlineLevel="0" collapsed="false">
      <c r="A10746" s="28" t="n">
        <v>281</v>
      </c>
      <c r="B10746" s="29" t="n">
        <v>46173</v>
      </c>
      <c r="C10746" s="28" t="n">
        <v>9040.74</v>
      </c>
      <c r="D10746" s="28" t="n">
        <v>1420</v>
      </c>
      <c r="E10746" s="28" t="s">
        <v>380</v>
      </c>
    </row>
    <row r="10747" customFormat="false" ht="15" hidden="false" customHeight="false" outlineLevel="0" collapsed="false">
      <c r="A10747" s="28" t="n">
        <v>281</v>
      </c>
      <c r="B10747" s="29" t="n">
        <v>46203</v>
      </c>
      <c r="C10747" s="28" t="n">
        <v>10374.14</v>
      </c>
      <c r="D10747" s="28" t="n">
        <v>1420</v>
      </c>
      <c r="E10747" s="28" t="s">
        <v>380</v>
      </c>
    </row>
    <row r="10748" customFormat="false" ht="15" hidden="false" customHeight="false" outlineLevel="0" collapsed="false">
      <c r="A10748" s="28" t="n">
        <v>281</v>
      </c>
      <c r="B10748" s="29" t="n">
        <v>46234</v>
      </c>
      <c r="C10748" s="28" t="n">
        <v>11465.84</v>
      </c>
      <c r="D10748" s="28" t="n">
        <v>1420</v>
      </c>
      <c r="E10748" s="28" t="s">
        <v>380</v>
      </c>
    </row>
    <row r="10749" customFormat="false" ht="15" hidden="false" customHeight="false" outlineLevel="0" collapsed="false">
      <c r="A10749" s="28" t="n">
        <v>281</v>
      </c>
      <c r="B10749" s="29" t="n">
        <v>46265</v>
      </c>
      <c r="C10749" s="28" t="n">
        <v>12549.97</v>
      </c>
      <c r="D10749" s="28" t="n">
        <v>1420</v>
      </c>
      <c r="E10749" s="28" t="s">
        <v>380</v>
      </c>
    </row>
    <row r="10750" customFormat="false" ht="15" hidden="false" customHeight="false" outlineLevel="0" collapsed="false">
      <c r="A10750" s="28" t="n">
        <v>282</v>
      </c>
      <c r="B10750" s="29" t="n">
        <v>44957</v>
      </c>
      <c r="C10750" s="28" t="n">
        <v>5488.55</v>
      </c>
      <c r="D10750" s="28" t="n">
        <v>1490</v>
      </c>
      <c r="E10750" s="28" t="s">
        <v>380</v>
      </c>
    </row>
    <row r="10751" customFormat="false" ht="15" hidden="false" customHeight="false" outlineLevel="0" collapsed="false">
      <c r="A10751" s="28" t="n">
        <v>282</v>
      </c>
      <c r="B10751" s="29" t="n">
        <v>44985</v>
      </c>
      <c r="C10751" s="28" t="n">
        <v>6585.52</v>
      </c>
      <c r="D10751" s="28" t="n">
        <v>1490</v>
      </c>
      <c r="E10751" s="28" t="s">
        <v>380</v>
      </c>
    </row>
    <row r="10752" customFormat="false" ht="15" hidden="false" customHeight="false" outlineLevel="0" collapsed="false">
      <c r="A10752" s="28" t="n">
        <v>282</v>
      </c>
      <c r="B10752" s="29" t="n">
        <v>45016</v>
      </c>
      <c r="C10752" s="28" t="n">
        <v>7696.71</v>
      </c>
      <c r="D10752" s="28" t="n">
        <v>1490</v>
      </c>
      <c r="E10752" s="28" t="s">
        <v>380</v>
      </c>
    </row>
    <row r="10753" customFormat="false" ht="15" hidden="false" customHeight="false" outlineLevel="0" collapsed="false">
      <c r="A10753" s="28" t="n">
        <v>282</v>
      </c>
      <c r="B10753" s="29" t="n">
        <v>45046</v>
      </c>
      <c r="C10753" s="28" t="n">
        <v>9171.38</v>
      </c>
      <c r="D10753" s="28" t="n">
        <v>1490</v>
      </c>
      <c r="E10753" s="28" t="s">
        <v>380</v>
      </c>
    </row>
    <row r="10754" customFormat="false" ht="15" hidden="false" customHeight="false" outlineLevel="0" collapsed="false">
      <c r="A10754" s="28" t="n">
        <v>282</v>
      </c>
      <c r="B10754" s="29" t="n">
        <v>45077</v>
      </c>
      <c r="C10754" s="28" t="n">
        <v>10437.52</v>
      </c>
      <c r="D10754" s="28" t="n">
        <v>1490</v>
      </c>
      <c r="E10754" s="28" t="s">
        <v>380</v>
      </c>
    </row>
    <row r="10755" customFormat="false" ht="15" hidden="false" customHeight="false" outlineLevel="0" collapsed="false">
      <c r="A10755" s="28" t="n">
        <v>282</v>
      </c>
      <c r="B10755" s="29" t="n">
        <v>45107</v>
      </c>
      <c r="C10755" s="28" t="n">
        <v>11780.31</v>
      </c>
      <c r="D10755" s="28" t="n">
        <v>1490</v>
      </c>
      <c r="E10755" s="28" t="s">
        <v>380</v>
      </c>
    </row>
    <row r="10756" customFormat="false" ht="15" hidden="false" customHeight="false" outlineLevel="0" collapsed="false">
      <c r="A10756" s="28" t="n">
        <v>282</v>
      </c>
      <c r="B10756" s="29" t="n">
        <v>45138</v>
      </c>
      <c r="C10756" s="28" t="n">
        <v>13180.69</v>
      </c>
      <c r="D10756" s="28" t="n">
        <v>1490</v>
      </c>
      <c r="E10756" s="28" t="s">
        <v>380</v>
      </c>
    </row>
    <row r="10757" customFormat="false" ht="15" hidden="false" customHeight="false" outlineLevel="0" collapsed="false">
      <c r="A10757" s="28" t="n">
        <v>282</v>
      </c>
      <c r="B10757" s="29" t="n">
        <v>45169</v>
      </c>
      <c r="C10757" s="28" t="n">
        <v>14669.7</v>
      </c>
      <c r="D10757" s="28" t="n">
        <v>1490</v>
      </c>
      <c r="E10757" s="28" t="s">
        <v>380</v>
      </c>
    </row>
    <row r="10758" customFormat="false" ht="15" hidden="false" customHeight="false" outlineLevel="0" collapsed="false">
      <c r="A10758" s="28" t="n">
        <v>282</v>
      </c>
      <c r="B10758" s="29" t="n">
        <v>45199</v>
      </c>
      <c r="C10758" s="28" t="n">
        <v>15984.53</v>
      </c>
      <c r="D10758" s="28" t="n">
        <v>1490</v>
      </c>
      <c r="E10758" s="28" t="s">
        <v>380</v>
      </c>
    </row>
    <row r="10759" customFormat="false" ht="15" hidden="false" customHeight="false" outlineLevel="0" collapsed="false">
      <c r="A10759" s="28" t="n">
        <v>282</v>
      </c>
      <c r="B10759" s="29" t="n">
        <v>45230</v>
      </c>
      <c r="C10759" s="28" t="n">
        <v>17261.21</v>
      </c>
      <c r="D10759" s="28" t="n">
        <v>1490</v>
      </c>
      <c r="E10759" s="28" t="s">
        <v>380</v>
      </c>
    </row>
    <row r="10760" customFormat="false" ht="15" hidden="false" customHeight="false" outlineLevel="0" collapsed="false">
      <c r="A10760" s="28" t="n">
        <v>282</v>
      </c>
      <c r="B10760" s="29" t="n">
        <v>45260</v>
      </c>
      <c r="C10760" s="28" t="n">
        <v>18654.24</v>
      </c>
      <c r="D10760" s="28" t="n">
        <v>1490</v>
      </c>
      <c r="E10760" s="28" t="s">
        <v>380</v>
      </c>
    </row>
    <row r="10761" customFormat="false" ht="15" hidden="false" customHeight="false" outlineLevel="0" collapsed="false">
      <c r="A10761" s="28" t="n">
        <v>282</v>
      </c>
      <c r="B10761" s="29" t="n">
        <v>45291</v>
      </c>
      <c r="C10761" s="28" t="n">
        <v>19978.42</v>
      </c>
      <c r="D10761" s="28" t="n">
        <v>1490</v>
      </c>
      <c r="E10761" s="28" t="s">
        <v>380</v>
      </c>
    </row>
    <row r="10762" customFormat="false" ht="15" hidden="false" customHeight="false" outlineLevel="0" collapsed="false">
      <c r="A10762" s="28" t="n">
        <v>282</v>
      </c>
      <c r="B10762" s="29" t="n">
        <v>45322</v>
      </c>
      <c r="C10762" s="28" t="n">
        <v>21137.3</v>
      </c>
      <c r="D10762" s="28" t="n">
        <v>1490</v>
      </c>
      <c r="E10762" s="28" t="s">
        <v>380</v>
      </c>
    </row>
    <row r="10763" customFormat="false" ht="15" hidden="false" customHeight="false" outlineLevel="0" collapsed="false">
      <c r="A10763" s="28" t="n">
        <v>282</v>
      </c>
      <c r="B10763" s="29" t="n">
        <v>45351</v>
      </c>
      <c r="C10763" s="28" t="n">
        <v>20981.21</v>
      </c>
      <c r="D10763" s="28" t="n">
        <v>0</v>
      </c>
      <c r="E10763" s="28" t="s">
        <v>379</v>
      </c>
    </row>
    <row r="10764" customFormat="false" ht="15" hidden="false" customHeight="false" outlineLevel="0" collapsed="false">
      <c r="A10764" s="28" t="n">
        <v>282</v>
      </c>
      <c r="B10764" s="29" t="n">
        <v>45382</v>
      </c>
      <c r="C10764" s="28" t="n">
        <v>22090.34</v>
      </c>
      <c r="D10764" s="28" t="n">
        <v>1490</v>
      </c>
      <c r="E10764" s="28" t="s">
        <v>380</v>
      </c>
    </row>
    <row r="10765" customFormat="false" ht="15" hidden="false" customHeight="false" outlineLevel="0" collapsed="false">
      <c r="A10765" s="28" t="n">
        <v>282</v>
      </c>
      <c r="B10765" s="29" t="n">
        <v>45412</v>
      </c>
      <c r="C10765" s="28" t="n">
        <v>23394.65</v>
      </c>
      <c r="D10765" s="28" t="n">
        <v>1490</v>
      </c>
      <c r="E10765" s="28" t="s">
        <v>380</v>
      </c>
    </row>
    <row r="10766" customFormat="false" ht="15" hidden="false" customHeight="false" outlineLevel="0" collapsed="false">
      <c r="A10766" s="28" t="n">
        <v>282</v>
      </c>
      <c r="B10766" s="29" t="n">
        <v>45443</v>
      </c>
      <c r="C10766" s="28" t="n">
        <v>24536.22</v>
      </c>
      <c r="D10766" s="28" t="n">
        <v>1490</v>
      </c>
      <c r="E10766" s="28" t="s">
        <v>380</v>
      </c>
    </row>
    <row r="10767" customFormat="false" ht="15" hidden="false" customHeight="false" outlineLevel="0" collapsed="false">
      <c r="A10767" s="28" t="n">
        <v>282</v>
      </c>
      <c r="B10767" s="29" t="n">
        <v>45473</v>
      </c>
      <c r="C10767" s="28" t="n">
        <v>25884.27</v>
      </c>
      <c r="D10767" s="28" t="n">
        <v>1490</v>
      </c>
      <c r="E10767" s="28" t="s">
        <v>380</v>
      </c>
    </row>
    <row r="10768" customFormat="false" ht="15" hidden="false" customHeight="false" outlineLevel="0" collapsed="false">
      <c r="A10768" s="28" t="n">
        <v>282</v>
      </c>
      <c r="B10768" s="29" t="n">
        <v>45504</v>
      </c>
      <c r="C10768" s="28" t="n">
        <v>27127.17</v>
      </c>
      <c r="D10768" s="28" t="n">
        <v>1490</v>
      </c>
      <c r="E10768" s="28" t="s">
        <v>380</v>
      </c>
    </row>
    <row r="10769" customFormat="false" ht="15" hidden="false" customHeight="false" outlineLevel="0" collapsed="false">
      <c r="A10769" s="28" t="n">
        <v>282</v>
      </c>
      <c r="B10769" s="29" t="n">
        <v>45535</v>
      </c>
      <c r="C10769" s="28" t="n">
        <v>28247.08</v>
      </c>
      <c r="D10769" s="28" t="n">
        <v>1490</v>
      </c>
      <c r="E10769" s="28" t="s">
        <v>380</v>
      </c>
    </row>
    <row r="10770" customFormat="false" ht="15" hidden="false" customHeight="false" outlineLevel="0" collapsed="false">
      <c r="A10770" s="28" t="n">
        <v>282</v>
      </c>
      <c r="B10770" s="29" t="n">
        <v>45565</v>
      </c>
      <c r="C10770" s="28" t="n">
        <v>29350.4</v>
      </c>
      <c r="D10770" s="28" t="n">
        <v>1490</v>
      </c>
      <c r="E10770" s="28" t="s">
        <v>380</v>
      </c>
    </row>
    <row r="10771" customFormat="false" ht="15" hidden="false" customHeight="false" outlineLevel="0" collapsed="false">
      <c r="A10771" s="28" t="n">
        <v>282</v>
      </c>
      <c r="B10771" s="29" t="n">
        <v>45596</v>
      </c>
      <c r="C10771" s="28" t="n">
        <v>30691.28</v>
      </c>
      <c r="D10771" s="28" t="n">
        <v>1490</v>
      </c>
      <c r="E10771" s="28" t="s">
        <v>380</v>
      </c>
    </row>
    <row r="10772" customFormat="false" ht="15" hidden="false" customHeight="false" outlineLevel="0" collapsed="false">
      <c r="A10772" s="28" t="n">
        <v>282</v>
      </c>
      <c r="B10772" s="29" t="n">
        <v>45626</v>
      </c>
      <c r="C10772" s="28" t="n">
        <v>31789.07</v>
      </c>
      <c r="D10772" s="28" t="n">
        <v>1490</v>
      </c>
      <c r="E10772" s="28" t="s">
        <v>380</v>
      </c>
    </row>
    <row r="10773" customFormat="false" ht="15" hidden="false" customHeight="false" outlineLevel="0" collapsed="false">
      <c r="A10773" s="28" t="n">
        <v>282</v>
      </c>
      <c r="B10773" s="29" t="n">
        <v>45657</v>
      </c>
      <c r="C10773" s="28" t="n">
        <v>33209.52</v>
      </c>
      <c r="D10773" s="28" t="n">
        <v>1490</v>
      </c>
      <c r="E10773" s="28" t="s">
        <v>380</v>
      </c>
    </row>
    <row r="10774" customFormat="false" ht="15" hidden="false" customHeight="false" outlineLevel="0" collapsed="false">
      <c r="A10774" s="28" t="n">
        <v>282</v>
      </c>
      <c r="B10774" s="29" t="n">
        <v>45688</v>
      </c>
      <c r="C10774" s="28" t="n">
        <v>34270.22</v>
      </c>
      <c r="D10774" s="28" t="n">
        <v>1490</v>
      </c>
      <c r="E10774" s="28" t="s">
        <v>380</v>
      </c>
    </row>
    <row r="10775" customFormat="false" ht="15" hidden="false" customHeight="false" outlineLevel="0" collapsed="false">
      <c r="A10775" s="28" t="n">
        <v>282</v>
      </c>
      <c r="B10775" s="29" t="n">
        <v>45716</v>
      </c>
      <c r="C10775" s="28" t="n">
        <v>35621.57</v>
      </c>
      <c r="D10775" s="28" t="n">
        <v>1490</v>
      </c>
      <c r="E10775" s="28" t="s">
        <v>380</v>
      </c>
    </row>
    <row r="10776" customFormat="false" ht="15" hidden="false" customHeight="false" outlineLevel="0" collapsed="false">
      <c r="A10776" s="28" t="n">
        <v>282</v>
      </c>
      <c r="B10776" s="29" t="n">
        <v>45747</v>
      </c>
      <c r="C10776" s="28" t="n">
        <v>37065.34</v>
      </c>
      <c r="D10776" s="28" t="n">
        <v>1490</v>
      </c>
      <c r="E10776" s="28" t="s">
        <v>380</v>
      </c>
    </row>
    <row r="10777" customFormat="false" ht="15" hidden="false" customHeight="false" outlineLevel="0" collapsed="false">
      <c r="A10777" s="28" t="n">
        <v>282</v>
      </c>
      <c r="B10777" s="29" t="n">
        <v>45777</v>
      </c>
      <c r="C10777" s="28" t="n">
        <v>38166.09</v>
      </c>
      <c r="D10777" s="28" t="n">
        <v>1490</v>
      </c>
      <c r="E10777" s="28" t="s">
        <v>380</v>
      </c>
    </row>
    <row r="10778" customFormat="false" ht="15" hidden="false" customHeight="false" outlineLevel="0" collapsed="false">
      <c r="A10778" s="28" t="n">
        <v>282</v>
      </c>
      <c r="B10778" s="29" t="n">
        <v>45808</v>
      </c>
      <c r="C10778" s="28" t="n">
        <v>39570.17</v>
      </c>
      <c r="D10778" s="28" t="n">
        <v>1490</v>
      </c>
      <c r="E10778" s="28" t="s">
        <v>380</v>
      </c>
    </row>
    <row r="10779" customFormat="false" ht="15" hidden="false" customHeight="false" outlineLevel="0" collapsed="false">
      <c r="A10779" s="28" t="n">
        <v>282</v>
      </c>
      <c r="B10779" s="29" t="n">
        <v>45838</v>
      </c>
      <c r="C10779" s="28" t="n">
        <v>40632.22</v>
      </c>
      <c r="D10779" s="28" t="n">
        <v>1490</v>
      </c>
      <c r="E10779" s="28" t="s">
        <v>380</v>
      </c>
    </row>
    <row r="10780" customFormat="false" ht="15" hidden="false" customHeight="false" outlineLevel="0" collapsed="false">
      <c r="A10780" s="28" t="n">
        <v>282</v>
      </c>
      <c r="B10780" s="29" t="n">
        <v>45869</v>
      </c>
      <c r="C10780" s="28" t="n">
        <v>42025.78</v>
      </c>
      <c r="D10780" s="28" t="n">
        <v>1490</v>
      </c>
      <c r="E10780" s="28" t="s">
        <v>380</v>
      </c>
    </row>
    <row r="10781" customFormat="false" ht="15" hidden="false" customHeight="false" outlineLevel="0" collapsed="false">
      <c r="A10781" s="28" t="n">
        <v>282</v>
      </c>
      <c r="B10781" s="29" t="n">
        <v>45900</v>
      </c>
      <c r="C10781" s="28" t="n">
        <v>43399.2</v>
      </c>
      <c r="D10781" s="28" t="n">
        <v>1490</v>
      </c>
      <c r="E10781" s="28" t="s">
        <v>380</v>
      </c>
    </row>
    <row r="10782" customFormat="false" ht="15" hidden="false" customHeight="false" outlineLevel="0" collapsed="false">
      <c r="A10782" s="28" t="n">
        <v>282</v>
      </c>
      <c r="B10782" s="29" t="n">
        <v>45930</v>
      </c>
      <c r="C10782" s="28" t="n">
        <v>43464.74</v>
      </c>
      <c r="D10782" s="28" t="n">
        <v>450.12</v>
      </c>
      <c r="E10782" s="28" t="s">
        <v>381</v>
      </c>
    </row>
    <row r="10783" customFormat="false" ht="15" hidden="false" customHeight="false" outlineLevel="0" collapsed="false">
      <c r="A10783" s="28" t="n">
        <v>282</v>
      </c>
      <c r="B10783" s="29" t="n">
        <v>45961</v>
      </c>
      <c r="C10783" s="28" t="n">
        <v>44613.7</v>
      </c>
      <c r="D10783" s="28" t="n">
        <v>1490</v>
      </c>
      <c r="E10783" s="28" t="s">
        <v>380</v>
      </c>
    </row>
    <row r="10784" customFormat="false" ht="15" hidden="false" customHeight="false" outlineLevel="0" collapsed="false">
      <c r="A10784" s="28" t="n">
        <v>282</v>
      </c>
      <c r="B10784" s="29" t="n">
        <v>45991</v>
      </c>
      <c r="C10784" s="28" t="n">
        <v>45154.76</v>
      </c>
      <c r="D10784" s="28" t="n">
        <v>613.42</v>
      </c>
      <c r="E10784" s="28" t="s">
        <v>381</v>
      </c>
    </row>
    <row r="10785" customFormat="false" ht="15" hidden="false" customHeight="false" outlineLevel="0" collapsed="false">
      <c r="A10785" s="28" t="n">
        <v>282</v>
      </c>
      <c r="B10785" s="29" t="n">
        <v>46022</v>
      </c>
      <c r="C10785" s="28" t="n">
        <v>46454.53</v>
      </c>
      <c r="D10785" s="28" t="n">
        <v>1490</v>
      </c>
      <c r="E10785" s="28" t="s">
        <v>380</v>
      </c>
    </row>
    <row r="10786" customFormat="false" ht="15" hidden="false" customHeight="false" outlineLevel="0" collapsed="false">
      <c r="A10786" s="28" t="n">
        <v>282</v>
      </c>
      <c r="B10786" s="29" t="n">
        <v>46053</v>
      </c>
      <c r="C10786" s="28" t="n">
        <v>47924</v>
      </c>
      <c r="D10786" s="28" t="n">
        <v>1490</v>
      </c>
      <c r="E10786" s="28" t="s">
        <v>380</v>
      </c>
    </row>
    <row r="10787" customFormat="false" ht="15" hidden="false" customHeight="false" outlineLevel="0" collapsed="false">
      <c r="A10787" s="28" t="n">
        <v>282</v>
      </c>
      <c r="B10787" s="29" t="n">
        <v>46081</v>
      </c>
      <c r="C10787" s="28" t="n">
        <v>49199.11</v>
      </c>
      <c r="D10787" s="28" t="n">
        <v>1490</v>
      </c>
      <c r="E10787" s="28" t="s">
        <v>380</v>
      </c>
    </row>
    <row r="10788" customFormat="false" ht="15" hidden="false" customHeight="false" outlineLevel="0" collapsed="false">
      <c r="A10788" s="28" t="n">
        <v>282</v>
      </c>
      <c r="B10788" s="29" t="n">
        <v>46112</v>
      </c>
      <c r="C10788" s="28" t="n">
        <v>49042.71</v>
      </c>
      <c r="D10788" s="28" t="n">
        <v>0</v>
      </c>
      <c r="E10788" s="28" t="s">
        <v>379</v>
      </c>
    </row>
    <row r="10789" customFormat="false" ht="15" hidden="false" customHeight="false" outlineLevel="0" collapsed="false">
      <c r="A10789" s="28" t="n">
        <v>282</v>
      </c>
      <c r="B10789" s="29" t="n">
        <v>46142</v>
      </c>
      <c r="C10789" s="28" t="n">
        <v>50181.97</v>
      </c>
      <c r="D10789" s="28" t="n">
        <v>1490</v>
      </c>
      <c r="E10789" s="28" t="s">
        <v>380</v>
      </c>
    </row>
    <row r="10790" customFormat="false" ht="15" hidden="false" customHeight="false" outlineLevel="0" collapsed="false">
      <c r="A10790" s="28" t="n">
        <v>282</v>
      </c>
      <c r="B10790" s="29" t="n">
        <v>46173</v>
      </c>
      <c r="C10790" s="28" t="n">
        <v>51335.2</v>
      </c>
      <c r="D10790" s="28" t="n">
        <v>1490</v>
      </c>
      <c r="E10790" s="28" t="s">
        <v>380</v>
      </c>
    </row>
    <row r="10791" customFormat="false" ht="15" hidden="false" customHeight="false" outlineLevel="0" collapsed="false">
      <c r="A10791" s="28" t="n">
        <v>282</v>
      </c>
      <c r="B10791" s="29" t="n">
        <v>46203</v>
      </c>
      <c r="C10791" s="28" t="n">
        <v>52780.28</v>
      </c>
      <c r="D10791" s="28" t="n">
        <v>1490</v>
      </c>
      <c r="E10791" s="28" t="s">
        <v>380</v>
      </c>
    </row>
    <row r="10792" customFormat="false" ht="15" hidden="false" customHeight="false" outlineLevel="0" collapsed="false">
      <c r="A10792" s="28" t="n">
        <v>282</v>
      </c>
      <c r="B10792" s="29" t="n">
        <v>46234</v>
      </c>
      <c r="C10792" s="28" t="n">
        <v>53848.56</v>
      </c>
      <c r="D10792" s="28" t="n">
        <v>1490</v>
      </c>
      <c r="E10792" s="28" t="s">
        <v>380</v>
      </c>
    </row>
    <row r="10793" customFormat="false" ht="15" hidden="false" customHeight="false" outlineLevel="0" collapsed="false">
      <c r="A10793" s="28" t="n">
        <v>282</v>
      </c>
      <c r="B10793" s="29" t="n">
        <v>46265</v>
      </c>
      <c r="C10793" s="28" t="n">
        <v>55039.48</v>
      </c>
      <c r="D10793" s="28" t="n">
        <v>1490</v>
      </c>
      <c r="E10793" s="28" t="s">
        <v>380</v>
      </c>
    </row>
    <row r="10794" customFormat="false" ht="15" hidden="false" customHeight="false" outlineLevel="0" collapsed="false">
      <c r="A10794" s="28" t="n">
        <v>283</v>
      </c>
      <c r="B10794" s="29" t="n">
        <v>44957</v>
      </c>
      <c r="C10794" s="28" t="n">
        <v>7699.71</v>
      </c>
      <c r="D10794" s="28" t="n">
        <v>432.63</v>
      </c>
      <c r="E10794" s="28" t="s">
        <v>381</v>
      </c>
    </row>
    <row r="10795" customFormat="false" ht="15" hidden="false" customHeight="false" outlineLevel="0" collapsed="false">
      <c r="A10795" s="28" t="n">
        <v>283</v>
      </c>
      <c r="B10795" s="29" t="n">
        <v>44985</v>
      </c>
      <c r="C10795" s="28" t="n">
        <v>9242.26</v>
      </c>
      <c r="D10795" s="28" t="n">
        <v>1630</v>
      </c>
      <c r="E10795" s="28" t="s">
        <v>380</v>
      </c>
    </row>
    <row r="10796" customFormat="false" ht="15" hidden="false" customHeight="false" outlineLevel="0" collapsed="false">
      <c r="A10796" s="28" t="n">
        <v>283</v>
      </c>
      <c r="B10796" s="29" t="n">
        <v>45016</v>
      </c>
      <c r="C10796" s="28" t="n">
        <v>10479.56</v>
      </c>
      <c r="D10796" s="28" t="n">
        <v>1630</v>
      </c>
      <c r="E10796" s="28" t="s">
        <v>380</v>
      </c>
    </row>
    <row r="10797" customFormat="false" ht="15" hidden="false" customHeight="false" outlineLevel="0" collapsed="false">
      <c r="A10797" s="28" t="n">
        <v>283</v>
      </c>
      <c r="B10797" s="29" t="n">
        <v>45046</v>
      </c>
      <c r="C10797" s="28" t="n">
        <v>11808.9</v>
      </c>
      <c r="D10797" s="28" t="n">
        <v>1630</v>
      </c>
      <c r="E10797" s="28" t="s">
        <v>380</v>
      </c>
    </row>
    <row r="10798" customFormat="false" ht="15" hidden="false" customHeight="false" outlineLevel="0" collapsed="false">
      <c r="A10798" s="28" t="n">
        <v>283</v>
      </c>
      <c r="B10798" s="29" t="n">
        <v>45077</v>
      </c>
      <c r="C10798" s="28" t="n">
        <v>13407.27</v>
      </c>
      <c r="D10798" s="28" t="n">
        <v>1630</v>
      </c>
      <c r="E10798" s="28" t="s">
        <v>380</v>
      </c>
    </row>
    <row r="10799" customFormat="false" ht="15" hidden="false" customHeight="false" outlineLevel="0" collapsed="false">
      <c r="A10799" s="28" t="n">
        <v>283</v>
      </c>
      <c r="B10799" s="29" t="n">
        <v>45107</v>
      </c>
      <c r="C10799" s="28" t="n">
        <v>14591.33</v>
      </c>
      <c r="D10799" s="28" t="n">
        <v>1630</v>
      </c>
      <c r="E10799" s="28" t="s">
        <v>380</v>
      </c>
    </row>
    <row r="10800" customFormat="false" ht="15" hidden="false" customHeight="false" outlineLevel="0" collapsed="false">
      <c r="A10800" s="28" t="n">
        <v>283</v>
      </c>
      <c r="B10800" s="29" t="n">
        <v>45138</v>
      </c>
      <c r="C10800" s="28" t="n">
        <v>15962.85</v>
      </c>
      <c r="D10800" s="28" t="n">
        <v>1630</v>
      </c>
      <c r="E10800" s="28" t="s">
        <v>380</v>
      </c>
    </row>
    <row r="10801" customFormat="false" ht="15" hidden="false" customHeight="false" outlineLevel="0" collapsed="false">
      <c r="A10801" s="28" t="n">
        <v>283</v>
      </c>
      <c r="B10801" s="29" t="n">
        <v>45169</v>
      </c>
      <c r="C10801" s="28" t="n">
        <v>17425.31</v>
      </c>
      <c r="D10801" s="28" t="n">
        <v>1630</v>
      </c>
      <c r="E10801" s="28" t="s">
        <v>380</v>
      </c>
    </row>
    <row r="10802" customFormat="false" ht="15" hidden="false" customHeight="false" outlineLevel="0" collapsed="false">
      <c r="A10802" s="28" t="n">
        <v>283</v>
      </c>
      <c r="B10802" s="29" t="n">
        <v>45199</v>
      </c>
      <c r="C10802" s="28" t="n">
        <v>18685.59</v>
      </c>
      <c r="D10802" s="28" t="n">
        <v>1630</v>
      </c>
      <c r="E10802" s="28" t="s">
        <v>380</v>
      </c>
    </row>
    <row r="10803" customFormat="false" ht="15" hidden="false" customHeight="false" outlineLevel="0" collapsed="false">
      <c r="A10803" s="28" t="n">
        <v>283</v>
      </c>
      <c r="B10803" s="29" t="n">
        <v>45230</v>
      </c>
      <c r="C10803" s="28" t="n">
        <v>20007.87</v>
      </c>
      <c r="D10803" s="28" t="n">
        <v>1630</v>
      </c>
      <c r="E10803" s="28" t="s">
        <v>380</v>
      </c>
    </row>
    <row r="10804" customFormat="false" ht="15" hidden="false" customHeight="false" outlineLevel="0" collapsed="false">
      <c r="A10804" s="28" t="n">
        <v>283</v>
      </c>
      <c r="B10804" s="29" t="n">
        <v>45260</v>
      </c>
      <c r="C10804" s="28" t="n">
        <v>21627.46</v>
      </c>
      <c r="D10804" s="28" t="n">
        <v>1630</v>
      </c>
      <c r="E10804" s="28" t="s">
        <v>380</v>
      </c>
    </row>
    <row r="10805" customFormat="false" ht="15" hidden="false" customHeight="false" outlineLevel="0" collapsed="false">
      <c r="A10805" s="28" t="n">
        <v>283</v>
      </c>
      <c r="B10805" s="29" t="n">
        <v>45291</v>
      </c>
      <c r="C10805" s="28" t="n">
        <v>23201.64</v>
      </c>
      <c r="D10805" s="28" t="n">
        <v>1630</v>
      </c>
      <c r="E10805" s="28" t="s">
        <v>380</v>
      </c>
    </row>
    <row r="10806" customFormat="false" ht="15" hidden="false" customHeight="false" outlineLevel="0" collapsed="false">
      <c r="A10806" s="28" t="n">
        <v>283</v>
      </c>
      <c r="B10806" s="29" t="n">
        <v>45322</v>
      </c>
      <c r="C10806" s="28" t="n">
        <v>24789.76</v>
      </c>
      <c r="D10806" s="28" t="n">
        <v>1630</v>
      </c>
      <c r="E10806" s="28" t="s">
        <v>380</v>
      </c>
    </row>
    <row r="10807" customFormat="false" ht="15" hidden="false" customHeight="false" outlineLevel="0" collapsed="false">
      <c r="A10807" s="28" t="n">
        <v>283</v>
      </c>
      <c r="B10807" s="29" t="n">
        <v>45351</v>
      </c>
      <c r="C10807" s="28" t="n">
        <v>26191.44</v>
      </c>
      <c r="D10807" s="28" t="n">
        <v>1630</v>
      </c>
      <c r="E10807" s="28" t="s">
        <v>380</v>
      </c>
    </row>
    <row r="10808" customFormat="false" ht="15" hidden="false" customHeight="false" outlineLevel="0" collapsed="false">
      <c r="A10808" s="28" t="n">
        <v>283</v>
      </c>
      <c r="B10808" s="29" t="n">
        <v>45382</v>
      </c>
      <c r="C10808" s="28" t="n">
        <v>26855.51</v>
      </c>
      <c r="D10808" s="28" t="n">
        <v>947.62</v>
      </c>
      <c r="E10808" s="28" t="s">
        <v>381</v>
      </c>
    </row>
    <row r="10809" customFormat="false" ht="15" hidden="false" customHeight="false" outlineLevel="0" collapsed="false">
      <c r="A10809" s="28" t="n">
        <v>283</v>
      </c>
      <c r="B10809" s="29" t="n">
        <v>45412</v>
      </c>
      <c r="C10809" s="28" t="n">
        <v>28300.19</v>
      </c>
      <c r="D10809" s="28" t="n">
        <v>1630</v>
      </c>
      <c r="E10809" s="28" t="s">
        <v>380</v>
      </c>
    </row>
    <row r="10810" customFormat="false" ht="15" hidden="false" customHeight="false" outlineLevel="0" collapsed="false">
      <c r="A10810" s="28" t="n">
        <v>283</v>
      </c>
      <c r="B10810" s="29" t="n">
        <v>45443</v>
      </c>
      <c r="C10810" s="28" t="n">
        <v>29872.06</v>
      </c>
      <c r="D10810" s="28" t="n">
        <v>1630</v>
      </c>
      <c r="E10810" s="28" t="s">
        <v>380</v>
      </c>
    </row>
    <row r="10811" customFormat="false" ht="15" hidden="false" customHeight="false" outlineLevel="0" collapsed="false">
      <c r="A10811" s="28" t="n">
        <v>283</v>
      </c>
      <c r="B10811" s="29" t="n">
        <v>45473</v>
      </c>
      <c r="C10811" s="28" t="n">
        <v>31100.03</v>
      </c>
      <c r="D10811" s="28" t="n">
        <v>1630</v>
      </c>
      <c r="E10811" s="28" t="s">
        <v>380</v>
      </c>
    </row>
    <row r="10812" customFormat="false" ht="15" hidden="false" customHeight="false" outlineLevel="0" collapsed="false">
      <c r="A10812" s="28" t="n">
        <v>283</v>
      </c>
      <c r="B10812" s="29" t="n">
        <v>45504</v>
      </c>
      <c r="C10812" s="28" t="n">
        <v>32419.41</v>
      </c>
      <c r="D10812" s="28" t="n">
        <v>1630</v>
      </c>
      <c r="E10812" s="28" t="s">
        <v>380</v>
      </c>
    </row>
    <row r="10813" customFormat="false" ht="15" hidden="false" customHeight="false" outlineLevel="0" collapsed="false">
      <c r="A10813" s="28" t="n">
        <v>283</v>
      </c>
      <c r="B10813" s="29" t="n">
        <v>45535</v>
      </c>
      <c r="C10813" s="28" t="n">
        <v>33575.47</v>
      </c>
      <c r="D10813" s="28" t="n">
        <v>1630</v>
      </c>
      <c r="E10813" s="28" t="s">
        <v>380</v>
      </c>
    </row>
    <row r="10814" customFormat="false" ht="15" hidden="false" customHeight="false" outlineLevel="0" collapsed="false">
      <c r="A10814" s="28" t="n">
        <v>283</v>
      </c>
      <c r="B10814" s="29" t="n">
        <v>45565</v>
      </c>
      <c r="C10814" s="28" t="n">
        <v>34888.65</v>
      </c>
      <c r="D10814" s="28" t="n">
        <v>1630</v>
      </c>
      <c r="E10814" s="28" t="s">
        <v>380</v>
      </c>
    </row>
    <row r="10815" customFormat="false" ht="15" hidden="false" customHeight="false" outlineLevel="0" collapsed="false">
      <c r="A10815" s="28" t="n">
        <v>283</v>
      </c>
      <c r="B10815" s="29" t="n">
        <v>45596</v>
      </c>
      <c r="C10815" s="28" t="n">
        <v>36383.93</v>
      </c>
      <c r="D10815" s="28" t="n">
        <v>1630</v>
      </c>
      <c r="E10815" s="28" t="s">
        <v>380</v>
      </c>
    </row>
    <row r="10816" customFormat="false" ht="15" hidden="false" customHeight="false" outlineLevel="0" collapsed="false">
      <c r="A10816" s="28" t="n">
        <v>283</v>
      </c>
      <c r="B10816" s="29" t="n">
        <v>45626</v>
      </c>
      <c r="C10816" s="28" t="n">
        <v>37839.7</v>
      </c>
      <c r="D10816" s="28" t="n">
        <v>1630</v>
      </c>
      <c r="E10816" s="28" t="s">
        <v>380</v>
      </c>
    </row>
    <row r="10817" customFormat="false" ht="15" hidden="false" customHeight="false" outlineLevel="0" collapsed="false">
      <c r="A10817" s="28" t="n">
        <v>283</v>
      </c>
      <c r="B10817" s="29" t="n">
        <v>45657</v>
      </c>
      <c r="C10817" s="28" t="n">
        <v>39043.45</v>
      </c>
      <c r="D10817" s="28" t="n">
        <v>1630</v>
      </c>
      <c r="E10817" s="28" t="s">
        <v>380</v>
      </c>
    </row>
    <row r="10818" customFormat="false" ht="15" hidden="false" customHeight="false" outlineLevel="0" collapsed="false">
      <c r="A10818" s="28" t="n">
        <v>283</v>
      </c>
      <c r="B10818" s="29" t="n">
        <v>45688</v>
      </c>
      <c r="C10818" s="28" t="n">
        <v>40403.52</v>
      </c>
      <c r="D10818" s="28" t="n">
        <v>1630</v>
      </c>
      <c r="E10818" s="28" t="s">
        <v>380</v>
      </c>
    </row>
    <row r="10819" customFormat="false" ht="15" hidden="false" customHeight="false" outlineLevel="0" collapsed="false">
      <c r="A10819" s="28" t="n">
        <v>283</v>
      </c>
      <c r="B10819" s="29" t="n">
        <v>45716</v>
      </c>
      <c r="C10819" s="28" t="n">
        <v>41720.21</v>
      </c>
      <c r="D10819" s="28" t="n">
        <v>1630</v>
      </c>
      <c r="E10819" s="28" t="s">
        <v>380</v>
      </c>
    </row>
    <row r="10820" customFormat="false" ht="15" hidden="false" customHeight="false" outlineLevel="0" collapsed="false">
      <c r="A10820" s="28" t="n">
        <v>283</v>
      </c>
      <c r="B10820" s="29" t="n">
        <v>45747</v>
      </c>
      <c r="C10820" s="28" t="n">
        <v>43286.58</v>
      </c>
      <c r="D10820" s="28" t="n">
        <v>1630</v>
      </c>
      <c r="E10820" s="28" t="s">
        <v>380</v>
      </c>
    </row>
    <row r="10821" customFormat="false" ht="15" hidden="false" customHeight="false" outlineLevel="0" collapsed="false">
      <c r="A10821" s="28" t="n">
        <v>283</v>
      </c>
      <c r="B10821" s="29" t="n">
        <v>45777</v>
      </c>
      <c r="C10821" s="28" t="n">
        <v>44717.98</v>
      </c>
      <c r="D10821" s="28" t="n">
        <v>1630</v>
      </c>
      <c r="E10821" s="28" t="s">
        <v>380</v>
      </c>
    </row>
    <row r="10822" customFormat="false" ht="15" hidden="false" customHeight="false" outlineLevel="0" collapsed="false">
      <c r="A10822" s="28" t="n">
        <v>283</v>
      </c>
      <c r="B10822" s="29" t="n">
        <v>45808</v>
      </c>
      <c r="C10822" s="28" t="n">
        <v>45533.54</v>
      </c>
      <c r="D10822" s="28" t="n">
        <v>833.72</v>
      </c>
      <c r="E10822" s="28" t="s">
        <v>381</v>
      </c>
    </row>
    <row r="10823" customFormat="false" ht="15" hidden="false" customHeight="false" outlineLevel="0" collapsed="false">
      <c r="A10823" s="28" t="n">
        <v>283</v>
      </c>
      <c r="B10823" s="29" t="n">
        <v>45838</v>
      </c>
      <c r="C10823" s="28" t="n">
        <v>47011.87</v>
      </c>
      <c r="D10823" s="28" t="n">
        <v>1630</v>
      </c>
      <c r="E10823" s="28" t="s">
        <v>380</v>
      </c>
    </row>
    <row r="10824" customFormat="false" ht="15" hidden="false" customHeight="false" outlineLevel="0" collapsed="false">
      <c r="A10824" s="28" t="n">
        <v>283</v>
      </c>
      <c r="B10824" s="29" t="n">
        <v>45869</v>
      </c>
      <c r="C10824" s="28" t="n">
        <v>48336.82</v>
      </c>
      <c r="D10824" s="28" t="n">
        <v>1630</v>
      </c>
      <c r="E10824" s="28" t="s">
        <v>380</v>
      </c>
    </row>
    <row r="10825" customFormat="false" ht="15" hidden="false" customHeight="false" outlineLevel="0" collapsed="false">
      <c r="A10825" s="28" t="n">
        <v>283</v>
      </c>
      <c r="B10825" s="29" t="n">
        <v>45900</v>
      </c>
      <c r="C10825" s="28" t="n">
        <v>49649.4</v>
      </c>
      <c r="D10825" s="28" t="n">
        <v>1630</v>
      </c>
      <c r="E10825" s="28" t="s">
        <v>380</v>
      </c>
    </row>
    <row r="10826" customFormat="false" ht="15" hidden="false" customHeight="false" outlineLevel="0" collapsed="false">
      <c r="A10826" s="28" t="n">
        <v>283</v>
      </c>
      <c r="B10826" s="29" t="n">
        <v>45930</v>
      </c>
      <c r="C10826" s="28" t="n">
        <v>50862.63</v>
      </c>
      <c r="D10826" s="28" t="n">
        <v>1630</v>
      </c>
      <c r="E10826" s="28" t="s">
        <v>380</v>
      </c>
    </row>
    <row r="10827" customFormat="false" ht="15" hidden="false" customHeight="false" outlineLevel="0" collapsed="false">
      <c r="A10827" s="28" t="n">
        <v>283</v>
      </c>
      <c r="B10827" s="29" t="n">
        <v>45961</v>
      </c>
      <c r="C10827" s="28" t="n">
        <v>52245.09</v>
      </c>
      <c r="D10827" s="28" t="n">
        <v>1630</v>
      </c>
      <c r="E10827" s="28" t="s">
        <v>380</v>
      </c>
    </row>
    <row r="10828" customFormat="false" ht="15" hidden="false" customHeight="false" outlineLevel="0" collapsed="false">
      <c r="A10828" s="28" t="n">
        <v>283</v>
      </c>
      <c r="B10828" s="29" t="n">
        <v>45991</v>
      </c>
      <c r="C10828" s="28" t="n">
        <v>53543.67</v>
      </c>
      <c r="D10828" s="28" t="n">
        <v>1630</v>
      </c>
      <c r="E10828" s="28" t="s">
        <v>380</v>
      </c>
    </row>
    <row r="10829" customFormat="false" ht="15" hidden="false" customHeight="false" outlineLevel="0" collapsed="false">
      <c r="A10829" s="28" t="n">
        <v>283</v>
      </c>
      <c r="B10829" s="29" t="n">
        <v>46022</v>
      </c>
      <c r="C10829" s="28" t="n">
        <v>54981.13</v>
      </c>
      <c r="D10829" s="28" t="n">
        <v>1630</v>
      </c>
      <c r="E10829" s="28" t="s">
        <v>380</v>
      </c>
    </row>
    <row r="10830" customFormat="false" ht="15" hidden="false" customHeight="false" outlineLevel="0" collapsed="false">
      <c r="A10830" s="28" t="n">
        <v>283</v>
      </c>
      <c r="B10830" s="29" t="n">
        <v>46053</v>
      </c>
      <c r="C10830" s="28" t="n">
        <v>56413.84</v>
      </c>
      <c r="D10830" s="28" t="n">
        <v>1630</v>
      </c>
      <c r="E10830" s="28" t="s">
        <v>380</v>
      </c>
    </row>
    <row r="10831" customFormat="false" ht="15" hidden="false" customHeight="false" outlineLevel="0" collapsed="false">
      <c r="A10831" s="28" t="n">
        <v>283</v>
      </c>
      <c r="B10831" s="29" t="n">
        <v>46081</v>
      </c>
      <c r="C10831" s="28" t="n">
        <v>57618.01</v>
      </c>
      <c r="D10831" s="28" t="n">
        <v>1630</v>
      </c>
      <c r="E10831" s="28" t="s">
        <v>380</v>
      </c>
    </row>
    <row r="10832" customFormat="false" ht="15" hidden="false" customHeight="false" outlineLevel="0" collapsed="false">
      <c r="A10832" s="28" t="n">
        <v>283</v>
      </c>
      <c r="B10832" s="29" t="n">
        <v>46112</v>
      </c>
      <c r="C10832" s="28" t="n">
        <v>59088.98</v>
      </c>
      <c r="D10832" s="28" t="n">
        <v>1630</v>
      </c>
      <c r="E10832" s="28" t="s">
        <v>380</v>
      </c>
    </row>
    <row r="10833" customFormat="false" ht="15" hidden="false" customHeight="false" outlineLevel="0" collapsed="false">
      <c r="A10833" s="28" t="n">
        <v>283</v>
      </c>
      <c r="B10833" s="29" t="n">
        <v>46142</v>
      </c>
      <c r="C10833" s="28" t="n">
        <v>60355.26</v>
      </c>
      <c r="D10833" s="28" t="n">
        <v>1630</v>
      </c>
      <c r="E10833" s="28" t="s">
        <v>380</v>
      </c>
    </row>
    <row r="10834" customFormat="false" ht="15" hidden="false" customHeight="false" outlineLevel="0" collapsed="false">
      <c r="A10834" s="28" t="n">
        <v>283</v>
      </c>
      <c r="B10834" s="29" t="n">
        <v>46173</v>
      </c>
      <c r="C10834" s="28" t="n">
        <v>61729.03</v>
      </c>
      <c r="D10834" s="28" t="n">
        <v>1630</v>
      </c>
      <c r="E10834" s="28" t="s">
        <v>380</v>
      </c>
    </row>
    <row r="10835" customFormat="false" ht="15" hidden="false" customHeight="false" outlineLevel="0" collapsed="false">
      <c r="A10835" s="28" t="n">
        <v>283</v>
      </c>
      <c r="B10835" s="29" t="n">
        <v>46203</v>
      </c>
      <c r="C10835" s="28" t="n">
        <v>63188.14</v>
      </c>
      <c r="D10835" s="28" t="n">
        <v>1630</v>
      </c>
      <c r="E10835" s="28" t="s">
        <v>380</v>
      </c>
    </row>
    <row r="10836" customFormat="false" ht="15" hidden="false" customHeight="false" outlineLevel="0" collapsed="false">
      <c r="A10836" s="28" t="n">
        <v>283</v>
      </c>
      <c r="B10836" s="29" t="n">
        <v>46234</v>
      </c>
      <c r="C10836" s="28" t="n">
        <v>64440.24</v>
      </c>
      <c r="D10836" s="28" t="n">
        <v>1630</v>
      </c>
      <c r="E10836" s="28" t="s">
        <v>380</v>
      </c>
    </row>
    <row r="10837" customFormat="false" ht="15" hidden="false" customHeight="false" outlineLevel="0" collapsed="false">
      <c r="A10837" s="28" t="n">
        <v>283</v>
      </c>
      <c r="B10837" s="29" t="n">
        <v>46265</v>
      </c>
      <c r="C10837" s="28" t="n">
        <v>65183.11</v>
      </c>
      <c r="D10837" s="28" t="n">
        <v>870.32</v>
      </c>
      <c r="E10837" s="28" t="s">
        <v>381</v>
      </c>
    </row>
    <row r="10838" customFormat="false" ht="15" hidden="false" customHeight="false" outlineLevel="0" collapsed="false">
      <c r="A10838" s="28" t="n">
        <v>284</v>
      </c>
      <c r="B10838" s="29" t="n">
        <v>45504</v>
      </c>
      <c r="C10838" s="28" t="n">
        <v>10821.5</v>
      </c>
      <c r="D10838" s="28" t="n">
        <v>810.06</v>
      </c>
      <c r="E10838" s="28" t="s">
        <v>381</v>
      </c>
    </row>
    <row r="10839" customFormat="false" ht="15" hidden="false" customHeight="false" outlineLevel="0" collapsed="false">
      <c r="A10839" s="28" t="n">
        <v>284</v>
      </c>
      <c r="B10839" s="29" t="n">
        <v>45535</v>
      </c>
      <c r="C10839" s="28" t="n">
        <v>12084.37</v>
      </c>
      <c r="D10839" s="28" t="n">
        <v>1600</v>
      </c>
      <c r="E10839" s="28" t="s">
        <v>380</v>
      </c>
    </row>
    <row r="10840" customFormat="false" ht="15" hidden="false" customHeight="false" outlineLevel="0" collapsed="false">
      <c r="A10840" s="28" t="n">
        <v>284</v>
      </c>
      <c r="B10840" s="29" t="n">
        <v>45565</v>
      </c>
      <c r="C10840" s="28" t="n">
        <v>13667.47</v>
      </c>
      <c r="D10840" s="28" t="n">
        <v>1600</v>
      </c>
      <c r="E10840" s="28" t="s">
        <v>380</v>
      </c>
    </row>
    <row r="10841" customFormat="false" ht="15" hidden="false" customHeight="false" outlineLevel="0" collapsed="false">
      <c r="A10841" s="28" t="n">
        <v>284</v>
      </c>
      <c r="B10841" s="29" t="n">
        <v>45596</v>
      </c>
      <c r="C10841" s="28" t="n">
        <v>15250.73</v>
      </c>
      <c r="D10841" s="28" t="n">
        <v>49.01</v>
      </c>
      <c r="E10841" s="28" t="s">
        <v>381</v>
      </c>
    </row>
    <row r="10842" customFormat="false" ht="15" hidden="false" customHeight="false" outlineLevel="0" collapsed="false">
      <c r="A10842" s="28" t="n">
        <v>284</v>
      </c>
      <c r="B10842" s="29" t="n">
        <v>45626</v>
      </c>
      <c r="C10842" s="28" t="n">
        <v>16566.72</v>
      </c>
      <c r="D10842" s="28" t="n">
        <v>231.58</v>
      </c>
      <c r="E10842" s="28" t="s">
        <v>381</v>
      </c>
    </row>
    <row r="10843" customFormat="false" ht="15" hidden="false" customHeight="false" outlineLevel="0" collapsed="false">
      <c r="A10843" s="28" t="n">
        <v>284</v>
      </c>
      <c r="B10843" s="29" t="n">
        <v>45657</v>
      </c>
      <c r="C10843" s="28" t="n">
        <v>17194.59</v>
      </c>
      <c r="D10843" s="28" t="n">
        <v>759.02</v>
      </c>
      <c r="E10843" s="28" t="s">
        <v>381</v>
      </c>
    </row>
    <row r="10844" customFormat="false" ht="15" hidden="false" customHeight="false" outlineLevel="0" collapsed="false">
      <c r="A10844" s="28" t="n">
        <v>284</v>
      </c>
      <c r="B10844" s="29" t="n">
        <v>45688</v>
      </c>
      <c r="C10844" s="28" t="n">
        <v>16761.53</v>
      </c>
      <c r="D10844" s="28" t="n">
        <v>0</v>
      </c>
      <c r="E10844" s="28" t="s">
        <v>379</v>
      </c>
    </row>
    <row r="10845" customFormat="false" ht="15" hidden="false" customHeight="false" outlineLevel="0" collapsed="false">
      <c r="A10845" s="28" t="n">
        <v>284</v>
      </c>
      <c r="B10845" s="29" t="n">
        <v>45716</v>
      </c>
      <c r="C10845" s="28" t="n">
        <v>17996.44</v>
      </c>
      <c r="D10845" s="28" t="n">
        <v>1600</v>
      </c>
      <c r="E10845" s="28" t="s">
        <v>380</v>
      </c>
    </row>
    <row r="10846" customFormat="false" ht="15" hidden="false" customHeight="false" outlineLevel="0" collapsed="false">
      <c r="A10846" s="28" t="n">
        <v>284</v>
      </c>
      <c r="B10846" s="29" t="n">
        <v>45747</v>
      </c>
      <c r="C10846" s="28" t="n">
        <v>19396.22</v>
      </c>
      <c r="D10846" s="28" t="n">
        <v>1600</v>
      </c>
      <c r="E10846" s="28" t="s">
        <v>380</v>
      </c>
    </row>
    <row r="10847" customFormat="false" ht="15" hidden="false" customHeight="false" outlineLevel="0" collapsed="false">
      <c r="A10847" s="28" t="n">
        <v>284</v>
      </c>
      <c r="B10847" s="29" t="n">
        <v>45777</v>
      </c>
      <c r="C10847" s="28" t="n">
        <v>20591.98</v>
      </c>
      <c r="D10847" s="28" t="n">
        <v>612.12</v>
      </c>
      <c r="E10847" s="28" t="s">
        <v>381</v>
      </c>
    </row>
    <row r="10848" customFormat="false" ht="15" hidden="false" customHeight="false" outlineLevel="0" collapsed="false">
      <c r="A10848" s="28" t="n">
        <v>284</v>
      </c>
      <c r="B10848" s="29" t="n">
        <v>45808</v>
      </c>
      <c r="C10848" s="28" t="n">
        <v>22187.06</v>
      </c>
      <c r="D10848" s="28" t="n">
        <v>28.18</v>
      </c>
      <c r="E10848" s="28" t="s">
        <v>381</v>
      </c>
    </row>
    <row r="10849" customFormat="false" ht="15" hidden="false" customHeight="false" outlineLevel="0" collapsed="false">
      <c r="A10849" s="28" t="n">
        <v>284</v>
      </c>
      <c r="B10849" s="29" t="n">
        <v>45838</v>
      </c>
      <c r="C10849" s="28" t="n">
        <v>23734.51</v>
      </c>
      <c r="D10849" s="28" t="n">
        <v>1600</v>
      </c>
      <c r="E10849" s="28" t="s">
        <v>380</v>
      </c>
    </row>
    <row r="10850" customFormat="false" ht="15" hidden="false" customHeight="false" outlineLevel="0" collapsed="false">
      <c r="A10850" s="28" t="n">
        <v>284</v>
      </c>
      <c r="B10850" s="29" t="n">
        <v>45869</v>
      </c>
      <c r="C10850" s="28" t="n">
        <v>25063.49</v>
      </c>
      <c r="D10850" s="28" t="n">
        <v>1600</v>
      </c>
      <c r="E10850" s="28" t="s">
        <v>380</v>
      </c>
    </row>
    <row r="10851" customFormat="false" ht="15" hidden="false" customHeight="false" outlineLevel="0" collapsed="false">
      <c r="A10851" s="28" t="n">
        <v>284</v>
      </c>
      <c r="B10851" s="29" t="n">
        <v>45900</v>
      </c>
      <c r="C10851" s="28" t="n">
        <v>26448.54</v>
      </c>
      <c r="D10851" s="28" t="n">
        <v>1600</v>
      </c>
      <c r="E10851" s="28" t="s">
        <v>380</v>
      </c>
    </row>
    <row r="10852" customFormat="false" ht="15" hidden="false" customHeight="false" outlineLevel="0" collapsed="false">
      <c r="A10852" s="28" t="n">
        <v>284</v>
      </c>
      <c r="B10852" s="29" t="n">
        <v>45930</v>
      </c>
      <c r="C10852" s="28" t="n">
        <v>27652.72</v>
      </c>
      <c r="D10852" s="28" t="n">
        <v>1600</v>
      </c>
      <c r="E10852" s="28" t="s">
        <v>380</v>
      </c>
    </row>
    <row r="10853" customFormat="false" ht="15" hidden="false" customHeight="false" outlineLevel="0" collapsed="false">
      <c r="A10853" s="28" t="n">
        <v>284</v>
      </c>
      <c r="B10853" s="29" t="n">
        <v>45961</v>
      </c>
      <c r="C10853" s="28" t="n">
        <v>27412.2</v>
      </c>
      <c r="D10853" s="28" t="n">
        <v>0</v>
      </c>
      <c r="E10853" s="28" t="s">
        <v>379</v>
      </c>
    </row>
    <row r="10854" customFormat="false" ht="15" hidden="false" customHeight="false" outlineLevel="0" collapsed="false">
      <c r="A10854" s="28" t="n">
        <v>284</v>
      </c>
      <c r="B10854" s="29" t="n">
        <v>45991</v>
      </c>
      <c r="C10854" s="28" t="n">
        <v>28821.16</v>
      </c>
      <c r="D10854" s="28" t="n">
        <v>1600</v>
      </c>
      <c r="E10854" s="28" t="s">
        <v>380</v>
      </c>
    </row>
    <row r="10855" customFormat="false" ht="15" hidden="false" customHeight="false" outlineLevel="0" collapsed="false">
      <c r="A10855" s="28" t="n">
        <v>284</v>
      </c>
      <c r="B10855" s="29" t="n">
        <v>46022</v>
      </c>
      <c r="C10855" s="28" t="n">
        <v>30165.17</v>
      </c>
      <c r="D10855" s="28" t="n">
        <v>1600</v>
      </c>
      <c r="E10855" s="28" t="s">
        <v>380</v>
      </c>
    </row>
    <row r="10856" customFormat="false" ht="15" hidden="false" customHeight="false" outlineLevel="0" collapsed="false">
      <c r="A10856" s="28" t="n">
        <v>284</v>
      </c>
      <c r="B10856" s="29" t="n">
        <v>46053</v>
      </c>
      <c r="C10856" s="28" t="n">
        <v>31658.19</v>
      </c>
      <c r="D10856" s="28" t="n">
        <v>1600</v>
      </c>
      <c r="E10856" s="28" t="s">
        <v>380</v>
      </c>
    </row>
    <row r="10857" customFormat="false" ht="15" hidden="false" customHeight="false" outlineLevel="0" collapsed="false">
      <c r="A10857" s="28" t="n">
        <v>284</v>
      </c>
      <c r="B10857" s="29" t="n">
        <v>46081</v>
      </c>
      <c r="C10857" s="28" t="n">
        <v>32846.38</v>
      </c>
      <c r="D10857" s="28" t="n">
        <v>1600</v>
      </c>
      <c r="E10857" s="28" t="s">
        <v>380</v>
      </c>
    </row>
    <row r="10858" customFormat="false" ht="15" hidden="false" customHeight="false" outlineLevel="0" collapsed="false">
      <c r="A10858" s="28" t="n">
        <v>284</v>
      </c>
      <c r="B10858" s="29" t="n">
        <v>46112</v>
      </c>
      <c r="C10858" s="28" t="n">
        <v>34264.11</v>
      </c>
      <c r="D10858" s="28" t="n">
        <v>1600</v>
      </c>
      <c r="E10858" s="28" t="s">
        <v>380</v>
      </c>
    </row>
    <row r="10859" customFormat="false" ht="15" hidden="false" customHeight="false" outlineLevel="0" collapsed="false">
      <c r="A10859" s="28" t="n">
        <v>284</v>
      </c>
      <c r="B10859" s="29" t="n">
        <v>46142</v>
      </c>
      <c r="C10859" s="28" t="n">
        <v>35777.41</v>
      </c>
      <c r="D10859" s="28" t="n">
        <v>210.61</v>
      </c>
      <c r="E10859" s="28" t="s">
        <v>381</v>
      </c>
    </row>
    <row r="10860" customFormat="false" ht="15" hidden="false" customHeight="false" outlineLevel="0" collapsed="false">
      <c r="A10860" s="28" t="n">
        <v>284</v>
      </c>
      <c r="B10860" s="29" t="n">
        <v>46173</v>
      </c>
      <c r="C10860" s="28" t="n">
        <v>37351.18</v>
      </c>
      <c r="D10860" s="28" t="n">
        <v>1600</v>
      </c>
      <c r="E10860" s="28" t="s">
        <v>380</v>
      </c>
    </row>
    <row r="10861" customFormat="false" ht="15" hidden="false" customHeight="false" outlineLevel="0" collapsed="false">
      <c r="A10861" s="28" t="n">
        <v>284</v>
      </c>
      <c r="B10861" s="29" t="n">
        <v>46203</v>
      </c>
      <c r="C10861" s="28" t="n">
        <v>38794.93</v>
      </c>
      <c r="D10861" s="28" t="n">
        <v>1600</v>
      </c>
      <c r="E10861" s="28" t="s">
        <v>380</v>
      </c>
    </row>
    <row r="10862" customFormat="false" ht="15" hidden="false" customHeight="false" outlineLevel="0" collapsed="false">
      <c r="A10862" s="28" t="n">
        <v>284</v>
      </c>
      <c r="B10862" s="29" t="n">
        <v>46234</v>
      </c>
      <c r="C10862" s="28" t="n">
        <v>39349.31</v>
      </c>
      <c r="D10862" s="28" t="n">
        <v>628.04</v>
      </c>
      <c r="E10862" s="28" t="s">
        <v>381</v>
      </c>
    </row>
    <row r="10863" customFormat="false" ht="15" hidden="false" customHeight="false" outlineLevel="0" collapsed="false">
      <c r="A10863" s="28" t="n">
        <v>284</v>
      </c>
      <c r="B10863" s="29" t="n">
        <v>46265</v>
      </c>
      <c r="C10863" s="28" t="n">
        <v>40895.69</v>
      </c>
      <c r="D10863" s="28" t="n">
        <v>1600</v>
      </c>
      <c r="E10863" s="28" t="s">
        <v>380</v>
      </c>
    </row>
    <row r="10864" customFormat="false" ht="15" hidden="false" customHeight="false" outlineLevel="0" collapsed="false">
      <c r="A10864" s="28" t="n">
        <v>285</v>
      </c>
      <c r="B10864" s="29" t="n">
        <v>44957</v>
      </c>
      <c r="C10864" s="28" t="n">
        <v>14981.39</v>
      </c>
      <c r="D10864" s="28" t="n">
        <v>1780</v>
      </c>
      <c r="E10864" s="28" t="s">
        <v>380</v>
      </c>
    </row>
    <row r="10865" customFormat="false" ht="15" hidden="false" customHeight="false" outlineLevel="0" collapsed="false">
      <c r="A10865" s="28" t="n">
        <v>285</v>
      </c>
      <c r="B10865" s="29" t="n">
        <v>44985</v>
      </c>
      <c r="C10865" s="28" t="n">
        <v>16444.46</v>
      </c>
      <c r="D10865" s="28" t="n">
        <v>1780</v>
      </c>
      <c r="E10865" s="28" t="s">
        <v>380</v>
      </c>
    </row>
    <row r="10866" customFormat="false" ht="15" hidden="false" customHeight="false" outlineLevel="0" collapsed="false">
      <c r="A10866" s="28" t="n">
        <v>285</v>
      </c>
      <c r="B10866" s="29" t="n">
        <v>45016</v>
      </c>
      <c r="C10866" s="28" t="n">
        <v>18132.5</v>
      </c>
      <c r="D10866" s="28" t="n">
        <v>1780</v>
      </c>
      <c r="E10866" s="28" t="s">
        <v>380</v>
      </c>
    </row>
    <row r="10867" customFormat="false" ht="15" hidden="false" customHeight="false" outlineLevel="0" collapsed="false">
      <c r="A10867" s="28" t="n">
        <v>285</v>
      </c>
      <c r="B10867" s="29" t="n">
        <v>45046</v>
      </c>
      <c r="C10867" s="28" t="n">
        <v>18684.46</v>
      </c>
      <c r="D10867" s="28" t="n">
        <v>1056.1</v>
      </c>
      <c r="E10867" s="28" t="s">
        <v>381</v>
      </c>
    </row>
    <row r="10868" customFormat="false" ht="15" hidden="false" customHeight="false" outlineLevel="0" collapsed="false">
      <c r="A10868" s="28" t="n">
        <v>285</v>
      </c>
      <c r="B10868" s="29" t="n">
        <v>45077</v>
      </c>
      <c r="C10868" s="28" t="n">
        <v>19968.97</v>
      </c>
      <c r="D10868" s="28" t="n">
        <v>1780</v>
      </c>
      <c r="E10868" s="28" t="s">
        <v>380</v>
      </c>
    </row>
    <row r="10869" customFormat="false" ht="15" hidden="false" customHeight="false" outlineLevel="0" collapsed="false">
      <c r="A10869" s="28" t="n">
        <v>285</v>
      </c>
      <c r="B10869" s="29" t="n">
        <v>45107</v>
      </c>
      <c r="C10869" s="28" t="n">
        <v>21407.81</v>
      </c>
      <c r="D10869" s="28" t="n">
        <v>1780</v>
      </c>
      <c r="E10869" s="28" t="s">
        <v>380</v>
      </c>
    </row>
    <row r="10870" customFormat="false" ht="15" hidden="false" customHeight="false" outlineLevel="0" collapsed="false">
      <c r="A10870" s="28" t="n">
        <v>285</v>
      </c>
      <c r="B10870" s="29" t="n">
        <v>45138</v>
      </c>
      <c r="C10870" s="28" t="n">
        <v>22004.08</v>
      </c>
      <c r="D10870" s="28" t="n">
        <v>790.57</v>
      </c>
      <c r="E10870" s="28" t="s">
        <v>381</v>
      </c>
    </row>
    <row r="10871" customFormat="false" ht="15" hidden="false" customHeight="false" outlineLevel="0" collapsed="false">
      <c r="A10871" s="28" t="n">
        <v>285</v>
      </c>
      <c r="B10871" s="29" t="n">
        <v>45169</v>
      </c>
      <c r="C10871" s="28" t="n">
        <v>23447.2</v>
      </c>
      <c r="D10871" s="28" t="n">
        <v>1780</v>
      </c>
      <c r="E10871" s="28" t="s">
        <v>380</v>
      </c>
    </row>
    <row r="10872" customFormat="false" ht="15" hidden="false" customHeight="false" outlineLevel="0" collapsed="false">
      <c r="A10872" s="28" t="n">
        <v>285</v>
      </c>
      <c r="B10872" s="29" t="n">
        <v>45199</v>
      </c>
      <c r="C10872" s="28" t="n">
        <v>24897.78</v>
      </c>
      <c r="D10872" s="28" t="n">
        <v>1780</v>
      </c>
      <c r="E10872" s="28" t="s">
        <v>380</v>
      </c>
    </row>
    <row r="10873" customFormat="false" ht="15" hidden="false" customHeight="false" outlineLevel="0" collapsed="false">
      <c r="A10873" s="28" t="n">
        <v>285</v>
      </c>
      <c r="B10873" s="29" t="n">
        <v>45230</v>
      </c>
      <c r="C10873" s="28" t="n">
        <v>26428.8</v>
      </c>
      <c r="D10873" s="28" t="n">
        <v>1780</v>
      </c>
      <c r="E10873" s="28" t="s">
        <v>380</v>
      </c>
    </row>
    <row r="10874" customFormat="false" ht="15" hidden="false" customHeight="false" outlineLevel="0" collapsed="false">
      <c r="A10874" s="28" t="n">
        <v>285</v>
      </c>
      <c r="B10874" s="29" t="n">
        <v>45260</v>
      </c>
      <c r="C10874" s="28" t="n">
        <v>28091.07</v>
      </c>
      <c r="D10874" s="28" t="n">
        <v>1780</v>
      </c>
      <c r="E10874" s="28" t="s">
        <v>380</v>
      </c>
    </row>
    <row r="10875" customFormat="false" ht="15" hidden="false" customHeight="false" outlineLevel="0" collapsed="false">
      <c r="A10875" s="28" t="n">
        <v>285</v>
      </c>
      <c r="B10875" s="29" t="n">
        <v>45291</v>
      </c>
      <c r="C10875" s="28" t="n">
        <v>29457.75</v>
      </c>
      <c r="D10875" s="28" t="n">
        <v>1780</v>
      </c>
      <c r="E10875" s="28" t="s">
        <v>380</v>
      </c>
    </row>
    <row r="10876" customFormat="false" ht="15" hidden="false" customHeight="false" outlineLevel="0" collapsed="false">
      <c r="A10876" s="28" t="n">
        <v>285</v>
      </c>
      <c r="B10876" s="29" t="n">
        <v>45322</v>
      </c>
      <c r="C10876" s="28" t="n">
        <v>31011.17</v>
      </c>
      <c r="D10876" s="28" t="n">
        <v>1780</v>
      </c>
      <c r="E10876" s="28" t="s">
        <v>380</v>
      </c>
    </row>
    <row r="10877" customFormat="false" ht="15" hidden="false" customHeight="false" outlineLevel="0" collapsed="false">
      <c r="A10877" s="28" t="n">
        <v>285</v>
      </c>
      <c r="B10877" s="29" t="n">
        <v>45351</v>
      </c>
      <c r="C10877" s="28" t="n">
        <v>31019.89</v>
      </c>
      <c r="D10877" s="28" t="n">
        <v>509.52</v>
      </c>
      <c r="E10877" s="28" t="s">
        <v>381</v>
      </c>
    </row>
    <row r="10878" customFormat="false" ht="15" hidden="false" customHeight="false" outlineLevel="0" collapsed="false">
      <c r="A10878" s="28" t="n">
        <v>285</v>
      </c>
      <c r="B10878" s="29" t="n">
        <v>45382</v>
      </c>
      <c r="C10878" s="28" t="n">
        <v>31126.79</v>
      </c>
      <c r="D10878" s="28" t="n">
        <v>591.9</v>
      </c>
      <c r="E10878" s="28" t="s">
        <v>381</v>
      </c>
    </row>
    <row r="10879" customFormat="false" ht="15" hidden="false" customHeight="false" outlineLevel="0" collapsed="false">
      <c r="A10879" s="28" t="n">
        <v>285</v>
      </c>
      <c r="B10879" s="29" t="n">
        <v>45412</v>
      </c>
      <c r="C10879" s="28" t="n">
        <v>32860.03</v>
      </c>
      <c r="D10879" s="28" t="n">
        <v>1780</v>
      </c>
      <c r="E10879" s="28" t="s">
        <v>380</v>
      </c>
    </row>
    <row r="10880" customFormat="false" ht="15" hidden="false" customHeight="false" outlineLevel="0" collapsed="false">
      <c r="A10880" s="28" t="n">
        <v>285</v>
      </c>
      <c r="B10880" s="29" t="n">
        <v>45443</v>
      </c>
      <c r="C10880" s="28" t="n">
        <v>34620.33</v>
      </c>
      <c r="D10880" s="28" t="n">
        <v>1780</v>
      </c>
      <c r="E10880" s="28" t="s">
        <v>380</v>
      </c>
    </row>
    <row r="10881" customFormat="false" ht="15" hidden="false" customHeight="false" outlineLevel="0" collapsed="false">
      <c r="A10881" s="28" t="n">
        <v>285</v>
      </c>
      <c r="B10881" s="29" t="n">
        <v>45473</v>
      </c>
      <c r="C10881" s="28" t="n">
        <v>35991.25</v>
      </c>
      <c r="D10881" s="28" t="n">
        <v>1780</v>
      </c>
      <c r="E10881" s="28" t="s">
        <v>380</v>
      </c>
    </row>
    <row r="10882" customFormat="false" ht="15" hidden="false" customHeight="false" outlineLevel="0" collapsed="false">
      <c r="A10882" s="28" t="n">
        <v>285</v>
      </c>
      <c r="B10882" s="29" t="n">
        <v>45504</v>
      </c>
      <c r="C10882" s="28" t="n">
        <v>37541.56</v>
      </c>
      <c r="D10882" s="28" t="n">
        <v>1780</v>
      </c>
      <c r="E10882" s="28" t="s">
        <v>380</v>
      </c>
    </row>
    <row r="10883" customFormat="false" ht="15" hidden="false" customHeight="false" outlineLevel="0" collapsed="false">
      <c r="A10883" s="28" t="n">
        <v>285</v>
      </c>
      <c r="B10883" s="29" t="n">
        <v>45535</v>
      </c>
      <c r="C10883" s="28" t="n">
        <v>39137.33</v>
      </c>
      <c r="D10883" s="28" t="n">
        <v>1780</v>
      </c>
      <c r="E10883" s="28" t="s">
        <v>380</v>
      </c>
    </row>
    <row r="10884" customFormat="false" ht="15" hidden="false" customHeight="false" outlineLevel="0" collapsed="false">
      <c r="A10884" s="28" t="n">
        <v>285</v>
      </c>
      <c r="B10884" s="29" t="n">
        <v>45565</v>
      </c>
      <c r="C10884" s="28" t="n">
        <v>40522.25</v>
      </c>
      <c r="D10884" s="28" t="n">
        <v>1780</v>
      </c>
      <c r="E10884" s="28" t="s">
        <v>380</v>
      </c>
    </row>
    <row r="10885" customFormat="false" ht="15" hidden="false" customHeight="false" outlineLevel="0" collapsed="false">
      <c r="A10885" s="28" t="n">
        <v>285</v>
      </c>
      <c r="B10885" s="29" t="n">
        <v>45596</v>
      </c>
      <c r="C10885" s="28" t="n">
        <v>41820.09</v>
      </c>
      <c r="D10885" s="28" t="n">
        <v>1780</v>
      </c>
      <c r="E10885" s="28" t="s">
        <v>380</v>
      </c>
    </row>
    <row r="10886" customFormat="false" ht="15" hidden="false" customHeight="false" outlineLevel="0" collapsed="false">
      <c r="A10886" s="28" t="n">
        <v>285</v>
      </c>
      <c r="B10886" s="29" t="n">
        <v>45626</v>
      </c>
      <c r="C10886" s="28" t="n">
        <v>43281.79</v>
      </c>
      <c r="D10886" s="28" t="n">
        <v>1780</v>
      </c>
      <c r="E10886" s="28" t="s">
        <v>380</v>
      </c>
    </row>
    <row r="10887" customFormat="false" ht="15" hidden="false" customHeight="false" outlineLevel="0" collapsed="false">
      <c r="A10887" s="28" t="n">
        <v>285</v>
      </c>
      <c r="B10887" s="29" t="n">
        <v>45657</v>
      </c>
      <c r="C10887" s="28" t="n">
        <v>44864.68</v>
      </c>
      <c r="D10887" s="28" t="n">
        <v>1780</v>
      </c>
      <c r="E10887" s="28" t="s">
        <v>380</v>
      </c>
    </row>
    <row r="10888" customFormat="false" ht="15" hidden="false" customHeight="false" outlineLevel="0" collapsed="false">
      <c r="A10888" s="28" t="n">
        <v>285</v>
      </c>
      <c r="B10888" s="29" t="n">
        <v>45688</v>
      </c>
      <c r="C10888" s="28" t="n">
        <v>46285.21</v>
      </c>
      <c r="D10888" s="28" t="n">
        <v>1780</v>
      </c>
      <c r="E10888" s="28" t="s">
        <v>380</v>
      </c>
    </row>
    <row r="10889" customFormat="false" ht="15" hidden="false" customHeight="false" outlineLevel="0" collapsed="false">
      <c r="A10889" s="28" t="n">
        <v>285</v>
      </c>
      <c r="B10889" s="29" t="n">
        <v>45716</v>
      </c>
      <c r="C10889" s="28" t="n">
        <v>47593.43</v>
      </c>
      <c r="D10889" s="28" t="n">
        <v>1780</v>
      </c>
      <c r="E10889" s="28" t="s">
        <v>380</v>
      </c>
    </row>
    <row r="10890" customFormat="false" ht="15" hidden="false" customHeight="false" outlineLevel="0" collapsed="false">
      <c r="A10890" s="28" t="n">
        <v>285</v>
      </c>
      <c r="B10890" s="29" t="n">
        <v>45747</v>
      </c>
      <c r="C10890" s="28" t="n">
        <v>48342.23</v>
      </c>
      <c r="D10890" s="28" t="n">
        <v>1185.5</v>
      </c>
      <c r="E10890" s="28" t="s">
        <v>381</v>
      </c>
    </row>
    <row r="10891" customFormat="false" ht="15" hidden="false" customHeight="false" outlineLevel="0" collapsed="false">
      <c r="A10891" s="28" t="n">
        <v>285</v>
      </c>
      <c r="B10891" s="29" t="n">
        <v>45777</v>
      </c>
      <c r="C10891" s="28" t="n">
        <v>49986.44</v>
      </c>
      <c r="D10891" s="28" t="n">
        <v>1780</v>
      </c>
      <c r="E10891" s="28" t="s">
        <v>380</v>
      </c>
    </row>
    <row r="10892" customFormat="false" ht="15" hidden="false" customHeight="false" outlineLevel="0" collapsed="false">
      <c r="A10892" s="28" t="n">
        <v>285</v>
      </c>
      <c r="B10892" s="29" t="n">
        <v>45808</v>
      </c>
      <c r="C10892" s="28" t="n">
        <v>51324.03</v>
      </c>
      <c r="D10892" s="28" t="n">
        <v>1780</v>
      </c>
      <c r="E10892" s="28" t="s">
        <v>380</v>
      </c>
    </row>
    <row r="10893" customFormat="false" ht="15" hidden="false" customHeight="false" outlineLevel="0" collapsed="false">
      <c r="A10893" s="28" t="n">
        <v>285</v>
      </c>
      <c r="B10893" s="29" t="n">
        <v>45838</v>
      </c>
      <c r="C10893" s="28" t="n">
        <v>52782.06</v>
      </c>
      <c r="D10893" s="28" t="n">
        <v>1780</v>
      </c>
      <c r="E10893" s="28" t="s">
        <v>380</v>
      </c>
    </row>
    <row r="10894" customFormat="false" ht="15" hidden="false" customHeight="false" outlineLevel="0" collapsed="false">
      <c r="A10894" s="28" t="n">
        <v>285</v>
      </c>
      <c r="B10894" s="29" t="n">
        <v>45869</v>
      </c>
      <c r="C10894" s="28" t="n">
        <v>54130.6</v>
      </c>
      <c r="D10894" s="28" t="n">
        <v>1780</v>
      </c>
      <c r="E10894" s="28" t="s">
        <v>380</v>
      </c>
    </row>
    <row r="10895" customFormat="false" ht="15" hidden="false" customHeight="false" outlineLevel="0" collapsed="false">
      <c r="A10895" s="28" t="n">
        <v>285</v>
      </c>
      <c r="B10895" s="29" t="n">
        <v>45900</v>
      </c>
      <c r="C10895" s="28" t="n">
        <v>55593.28</v>
      </c>
      <c r="D10895" s="28" t="n">
        <v>1780</v>
      </c>
      <c r="E10895" s="28" t="s">
        <v>380</v>
      </c>
    </row>
    <row r="10896" customFormat="false" ht="15" hidden="false" customHeight="false" outlineLevel="0" collapsed="false">
      <c r="A10896" s="28" t="n">
        <v>285</v>
      </c>
      <c r="B10896" s="29" t="n">
        <v>45930</v>
      </c>
      <c r="C10896" s="28" t="n">
        <v>56437.42</v>
      </c>
      <c r="D10896" s="28" t="n">
        <v>1010.99</v>
      </c>
      <c r="E10896" s="28" t="s">
        <v>381</v>
      </c>
    </row>
    <row r="10897" customFormat="false" ht="15" hidden="false" customHeight="false" outlineLevel="0" collapsed="false">
      <c r="A10897" s="28" t="n">
        <v>285</v>
      </c>
      <c r="B10897" s="29" t="n">
        <v>45961</v>
      </c>
      <c r="C10897" s="28" t="n">
        <v>57963.65</v>
      </c>
      <c r="D10897" s="28" t="n">
        <v>1780</v>
      </c>
      <c r="E10897" s="28" t="s">
        <v>380</v>
      </c>
    </row>
    <row r="10898" customFormat="false" ht="15" hidden="false" customHeight="false" outlineLevel="0" collapsed="false">
      <c r="A10898" s="28" t="n">
        <v>285</v>
      </c>
      <c r="B10898" s="29" t="n">
        <v>45991</v>
      </c>
      <c r="C10898" s="28" t="n">
        <v>59367.16</v>
      </c>
      <c r="D10898" s="28" t="n">
        <v>1780</v>
      </c>
      <c r="E10898" s="28" t="s">
        <v>380</v>
      </c>
    </row>
    <row r="10899" customFormat="false" ht="15" hidden="false" customHeight="false" outlineLevel="0" collapsed="false">
      <c r="A10899" s="28" t="n">
        <v>285</v>
      </c>
      <c r="B10899" s="29" t="n">
        <v>46022</v>
      </c>
      <c r="C10899" s="28" t="n">
        <v>60794.78</v>
      </c>
      <c r="D10899" s="28" t="n">
        <v>1780</v>
      </c>
      <c r="E10899" s="28" t="s">
        <v>380</v>
      </c>
    </row>
    <row r="10900" customFormat="false" ht="15" hidden="false" customHeight="false" outlineLevel="0" collapsed="false">
      <c r="A10900" s="28" t="n">
        <v>285</v>
      </c>
      <c r="B10900" s="29" t="n">
        <v>46053</v>
      </c>
      <c r="C10900" s="28" t="n">
        <v>62341.66</v>
      </c>
      <c r="D10900" s="28" t="n">
        <v>1780</v>
      </c>
      <c r="E10900" s="28" t="s">
        <v>380</v>
      </c>
    </row>
    <row r="10901" customFormat="false" ht="15" hidden="false" customHeight="false" outlineLevel="0" collapsed="false">
      <c r="A10901" s="28" t="n">
        <v>285</v>
      </c>
      <c r="B10901" s="29" t="n">
        <v>46081</v>
      </c>
      <c r="C10901" s="28" t="n">
        <v>63491.1</v>
      </c>
      <c r="D10901" s="28" t="n">
        <v>1151.26</v>
      </c>
      <c r="E10901" s="28" t="s">
        <v>381</v>
      </c>
    </row>
    <row r="10902" customFormat="false" ht="15" hidden="false" customHeight="false" outlineLevel="0" collapsed="false">
      <c r="A10902" s="28" t="n">
        <v>285</v>
      </c>
      <c r="B10902" s="29" t="n">
        <v>46112</v>
      </c>
      <c r="C10902" s="28" t="n">
        <v>64900.62</v>
      </c>
      <c r="D10902" s="28" t="n">
        <v>1780</v>
      </c>
      <c r="E10902" s="28" t="s">
        <v>380</v>
      </c>
    </row>
    <row r="10903" customFormat="false" ht="15" hidden="false" customHeight="false" outlineLevel="0" collapsed="false">
      <c r="A10903" s="28" t="n">
        <v>285</v>
      </c>
      <c r="B10903" s="29" t="n">
        <v>46142</v>
      </c>
      <c r="C10903" s="28" t="n">
        <v>66578.48</v>
      </c>
      <c r="D10903" s="28" t="n">
        <v>1780</v>
      </c>
      <c r="E10903" s="28" t="s">
        <v>380</v>
      </c>
    </row>
    <row r="10904" customFormat="false" ht="15" hidden="false" customHeight="false" outlineLevel="0" collapsed="false">
      <c r="A10904" s="28" t="n">
        <v>285</v>
      </c>
      <c r="B10904" s="29" t="n">
        <v>46173</v>
      </c>
      <c r="C10904" s="28" t="n">
        <v>68169.86</v>
      </c>
      <c r="D10904" s="28" t="n">
        <v>1780</v>
      </c>
      <c r="E10904" s="28" t="s">
        <v>380</v>
      </c>
    </row>
    <row r="10905" customFormat="false" ht="15" hidden="false" customHeight="false" outlineLevel="0" collapsed="false">
      <c r="A10905" s="28" t="n">
        <v>285</v>
      </c>
      <c r="B10905" s="29" t="n">
        <v>46203</v>
      </c>
      <c r="C10905" s="28" t="n">
        <v>69652.43</v>
      </c>
      <c r="D10905" s="28" t="n">
        <v>1780</v>
      </c>
      <c r="E10905" s="28" t="s">
        <v>380</v>
      </c>
    </row>
    <row r="10906" customFormat="false" ht="15" hidden="false" customHeight="false" outlineLevel="0" collapsed="false">
      <c r="A10906" s="28" t="n">
        <v>285</v>
      </c>
      <c r="B10906" s="29" t="n">
        <v>46234</v>
      </c>
      <c r="C10906" s="28" t="n">
        <v>70927.98</v>
      </c>
      <c r="D10906" s="28" t="n">
        <v>1780</v>
      </c>
      <c r="E10906" s="28" t="s">
        <v>380</v>
      </c>
    </row>
    <row r="10907" customFormat="false" ht="15" hidden="false" customHeight="false" outlineLevel="0" collapsed="false">
      <c r="A10907" s="28" t="n">
        <v>285</v>
      </c>
      <c r="B10907" s="29" t="n">
        <v>46265</v>
      </c>
      <c r="C10907" s="28" t="n">
        <v>72264.16</v>
      </c>
      <c r="D10907" s="28" t="n">
        <v>1780</v>
      </c>
      <c r="E10907" s="28" t="s">
        <v>380</v>
      </c>
    </row>
    <row r="10908" customFormat="false" ht="15" hidden="false" customHeight="false" outlineLevel="0" collapsed="false">
      <c r="A10908" s="28" t="n">
        <v>286</v>
      </c>
      <c r="B10908" s="29" t="n">
        <v>44957</v>
      </c>
      <c r="C10908" s="28" t="n">
        <v>6377.54</v>
      </c>
      <c r="D10908" s="28" t="n">
        <v>1740</v>
      </c>
      <c r="E10908" s="28" t="s">
        <v>380</v>
      </c>
    </row>
    <row r="10909" customFormat="false" ht="15" hidden="false" customHeight="false" outlineLevel="0" collapsed="false">
      <c r="A10909" s="28" t="n">
        <v>286</v>
      </c>
      <c r="B10909" s="29" t="n">
        <v>44985</v>
      </c>
      <c r="C10909" s="28" t="n">
        <v>7937.62</v>
      </c>
      <c r="D10909" s="28" t="n">
        <v>1740</v>
      </c>
      <c r="E10909" s="28" t="s">
        <v>380</v>
      </c>
    </row>
    <row r="10910" customFormat="false" ht="15" hidden="false" customHeight="false" outlineLevel="0" collapsed="false">
      <c r="A10910" s="28" t="n">
        <v>286</v>
      </c>
      <c r="B10910" s="29" t="n">
        <v>45016</v>
      </c>
      <c r="C10910" s="28" t="n">
        <v>8602.91</v>
      </c>
      <c r="D10910" s="28" t="n">
        <v>848.81</v>
      </c>
      <c r="E10910" s="28" t="s">
        <v>381</v>
      </c>
    </row>
    <row r="10911" customFormat="false" ht="15" hidden="false" customHeight="false" outlineLevel="0" collapsed="false">
      <c r="A10911" s="28" t="n">
        <v>286</v>
      </c>
      <c r="B10911" s="29" t="n">
        <v>45046</v>
      </c>
      <c r="C10911" s="28" t="n">
        <v>9380.41</v>
      </c>
      <c r="D10911" s="28" t="n">
        <v>1105.54</v>
      </c>
      <c r="E10911" s="28" t="s">
        <v>381</v>
      </c>
    </row>
    <row r="10912" customFormat="false" ht="15" hidden="false" customHeight="false" outlineLevel="0" collapsed="false">
      <c r="A10912" s="28" t="n">
        <v>286</v>
      </c>
      <c r="B10912" s="29" t="n">
        <v>45077</v>
      </c>
      <c r="C10912" s="28" t="n">
        <v>10668.22</v>
      </c>
      <c r="D10912" s="28" t="n">
        <v>1740</v>
      </c>
      <c r="E10912" s="28" t="s">
        <v>380</v>
      </c>
    </row>
    <row r="10913" customFormat="false" ht="15" hidden="false" customHeight="false" outlineLevel="0" collapsed="false">
      <c r="A10913" s="28" t="n">
        <v>286</v>
      </c>
      <c r="B10913" s="29" t="n">
        <v>45107</v>
      </c>
      <c r="C10913" s="28" t="n">
        <v>12216.23</v>
      </c>
      <c r="D10913" s="28" t="n">
        <v>1740</v>
      </c>
      <c r="E10913" s="28" t="s">
        <v>380</v>
      </c>
    </row>
    <row r="10914" customFormat="false" ht="15" hidden="false" customHeight="false" outlineLevel="0" collapsed="false">
      <c r="A10914" s="28" t="n">
        <v>286</v>
      </c>
      <c r="B10914" s="29" t="n">
        <v>45138</v>
      </c>
      <c r="C10914" s="28" t="n">
        <v>12969.88</v>
      </c>
      <c r="D10914" s="28" t="n">
        <v>785.89</v>
      </c>
      <c r="E10914" s="28" t="s">
        <v>381</v>
      </c>
    </row>
    <row r="10915" customFormat="false" ht="15" hidden="false" customHeight="false" outlineLevel="0" collapsed="false">
      <c r="A10915" s="28" t="n">
        <v>286</v>
      </c>
      <c r="B10915" s="29" t="n">
        <v>45169</v>
      </c>
      <c r="C10915" s="28" t="n">
        <v>13606.61</v>
      </c>
      <c r="D10915" s="28" t="n">
        <v>911.09</v>
      </c>
      <c r="E10915" s="28" t="s">
        <v>381</v>
      </c>
    </row>
    <row r="10916" customFormat="false" ht="15" hidden="false" customHeight="false" outlineLevel="0" collapsed="false">
      <c r="A10916" s="28" t="n">
        <v>286</v>
      </c>
      <c r="B10916" s="29" t="n">
        <v>45199</v>
      </c>
      <c r="C10916" s="28" t="n">
        <v>15339.7</v>
      </c>
      <c r="D10916" s="28" t="n">
        <v>1740</v>
      </c>
      <c r="E10916" s="28" t="s">
        <v>380</v>
      </c>
    </row>
    <row r="10917" customFormat="false" ht="15" hidden="false" customHeight="false" outlineLevel="0" collapsed="false">
      <c r="A10917" s="28" t="n">
        <v>286</v>
      </c>
      <c r="B10917" s="29" t="n">
        <v>45230</v>
      </c>
      <c r="C10917" s="28" t="n">
        <v>17042.21</v>
      </c>
      <c r="D10917" s="28" t="n">
        <v>1740</v>
      </c>
      <c r="E10917" s="28" t="s">
        <v>380</v>
      </c>
    </row>
    <row r="10918" customFormat="false" ht="15" hidden="false" customHeight="false" outlineLevel="0" collapsed="false">
      <c r="A10918" s="28" t="n">
        <v>286</v>
      </c>
      <c r="B10918" s="29" t="n">
        <v>45260</v>
      </c>
      <c r="C10918" s="28" t="n">
        <v>18674.93</v>
      </c>
      <c r="D10918" s="28" t="n">
        <v>1740</v>
      </c>
      <c r="E10918" s="28" t="s">
        <v>380</v>
      </c>
    </row>
    <row r="10919" customFormat="false" ht="15" hidden="false" customHeight="false" outlineLevel="0" collapsed="false">
      <c r="A10919" s="28" t="n">
        <v>286</v>
      </c>
      <c r="B10919" s="29" t="n">
        <v>45291</v>
      </c>
      <c r="C10919" s="28" t="n">
        <v>20068.34</v>
      </c>
      <c r="D10919" s="28" t="n">
        <v>1740</v>
      </c>
      <c r="E10919" s="28" t="s">
        <v>380</v>
      </c>
    </row>
    <row r="10920" customFormat="false" ht="15" hidden="false" customHeight="false" outlineLevel="0" collapsed="false">
      <c r="A10920" s="28" t="n">
        <v>286</v>
      </c>
      <c r="B10920" s="29" t="n">
        <v>45322</v>
      </c>
      <c r="C10920" s="28" t="n">
        <v>21697.73</v>
      </c>
      <c r="D10920" s="28" t="n">
        <v>1740</v>
      </c>
      <c r="E10920" s="28" t="s">
        <v>380</v>
      </c>
    </row>
    <row r="10921" customFormat="false" ht="15" hidden="false" customHeight="false" outlineLevel="0" collapsed="false">
      <c r="A10921" s="28" t="n">
        <v>286</v>
      </c>
      <c r="B10921" s="29" t="n">
        <v>45351</v>
      </c>
      <c r="C10921" s="28" t="n">
        <v>23382.75</v>
      </c>
      <c r="D10921" s="28" t="n">
        <v>1740</v>
      </c>
      <c r="E10921" s="28" t="s">
        <v>380</v>
      </c>
    </row>
    <row r="10922" customFormat="false" ht="15" hidden="false" customHeight="false" outlineLevel="0" collapsed="false">
      <c r="A10922" s="28" t="n">
        <v>286</v>
      </c>
      <c r="B10922" s="29" t="n">
        <v>45382</v>
      </c>
      <c r="C10922" s="28" t="n">
        <v>25043.7</v>
      </c>
      <c r="D10922" s="28" t="n">
        <v>1740</v>
      </c>
      <c r="E10922" s="28" t="s">
        <v>380</v>
      </c>
    </row>
    <row r="10923" customFormat="false" ht="15" hidden="false" customHeight="false" outlineLevel="0" collapsed="false">
      <c r="A10923" s="28" t="n">
        <v>286</v>
      </c>
      <c r="B10923" s="29" t="n">
        <v>45412</v>
      </c>
      <c r="C10923" s="28" t="n">
        <v>26548.12</v>
      </c>
      <c r="D10923" s="28" t="n">
        <v>1740</v>
      </c>
      <c r="E10923" s="28" t="s">
        <v>380</v>
      </c>
    </row>
    <row r="10924" customFormat="false" ht="15" hidden="false" customHeight="false" outlineLevel="0" collapsed="false">
      <c r="A10924" s="28" t="n">
        <v>286</v>
      </c>
      <c r="B10924" s="29" t="n">
        <v>45443</v>
      </c>
      <c r="C10924" s="28" t="n">
        <v>27829.59</v>
      </c>
      <c r="D10924" s="28" t="n">
        <v>1740</v>
      </c>
      <c r="E10924" s="28" t="s">
        <v>380</v>
      </c>
    </row>
    <row r="10925" customFormat="false" ht="15" hidden="false" customHeight="false" outlineLevel="0" collapsed="false">
      <c r="A10925" s="28" t="n">
        <v>286</v>
      </c>
      <c r="B10925" s="29" t="n">
        <v>45473</v>
      </c>
      <c r="C10925" s="28" t="n">
        <v>29336.17</v>
      </c>
      <c r="D10925" s="28" t="n">
        <v>1740</v>
      </c>
      <c r="E10925" s="28" t="s">
        <v>380</v>
      </c>
    </row>
    <row r="10926" customFormat="false" ht="15" hidden="false" customHeight="false" outlineLevel="0" collapsed="false">
      <c r="A10926" s="28" t="n">
        <v>286</v>
      </c>
      <c r="B10926" s="29" t="n">
        <v>45504</v>
      </c>
      <c r="C10926" s="28" t="n">
        <v>30847.03</v>
      </c>
      <c r="D10926" s="28" t="n">
        <v>1740</v>
      </c>
      <c r="E10926" s="28" t="s">
        <v>380</v>
      </c>
    </row>
    <row r="10927" customFormat="false" ht="15" hidden="false" customHeight="false" outlineLevel="0" collapsed="false">
      <c r="A10927" s="28" t="n">
        <v>286</v>
      </c>
      <c r="B10927" s="29" t="n">
        <v>45535</v>
      </c>
      <c r="C10927" s="28" t="n">
        <v>32266.31</v>
      </c>
      <c r="D10927" s="28" t="n">
        <v>1740</v>
      </c>
      <c r="E10927" s="28" t="s">
        <v>380</v>
      </c>
    </row>
    <row r="10928" customFormat="false" ht="15" hidden="false" customHeight="false" outlineLevel="0" collapsed="false">
      <c r="A10928" s="28" t="n">
        <v>286</v>
      </c>
      <c r="B10928" s="29" t="n">
        <v>45565</v>
      </c>
      <c r="C10928" s="28" t="n">
        <v>32855.77</v>
      </c>
      <c r="D10928" s="28" t="n">
        <v>1038.34</v>
      </c>
      <c r="E10928" s="28" t="s">
        <v>381</v>
      </c>
    </row>
    <row r="10929" customFormat="false" ht="15" hidden="false" customHeight="false" outlineLevel="0" collapsed="false">
      <c r="A10929" s="28" t="n">
        <v>286</v>
      </c>
      <c r="B10929" s="29" t="n">
        <v>45596</v>
      </c>
      <c r="C10929" s="28" t="n">
        <v>34154.93</v>
      </c>
      <c r="D10929" s="28" t="n">
        <v>1740</v>
      </c>
      <c r="E10929" s="28" t="s">
        <v>380</v>
      </c>
    </row>
    <row r="10930" customFormat="false" ht="15" hidden="false" customHeight="false" outlineLevel="0" collapsed="false">
      <c r="A10930" s="28" t="n">
        <v>286</v>
      </c>
      <c r="B10930" s="29" t="n">
        <v>45626</v>
      </c>
      <c r="C10930" s="28" t="n">
        <v>35614.39</v>
      </c>
      <c r="D10930" s="28" t="n">
        <v>1740</v>
      </c>
      <c r="E10930" s="28" t="s">
        <v>380</v>
      </c>
    </row>
    <row r="10931" customFormat="false" ht="15" hidden="false" customHeight="false" outlineLevel="0" collapsed="false">
      <c r="A10931" s="28" t="n">
        <v>286</v>
      </c>
      <c r="B10931" s="29" t="n">
        <v>45657</v>
      </c>
      <c r="C10931" s="28" t="n">
        <v>36985.66</v>
      </c>
      <c r="D10931" s="28" t="n">
        <v>1740</v>
      </c>
      <c r="E10931" s="28" t="s">
        <v>380</v>
      </c>
    </row>
    <row r="10932" customFormat="false" ht="15" hidden="false" customHeight="false" outlineLevel="0" collapsed="false">
      <c r="A10932" s="28" t="n">
        <v>286</v>
      </c>
      <c r="B10932" s="29" t="n">
        <v>45688</v>
      </c>
      <c r="C10932" s="28" t="n">
        <v>38421.04</v>
      </c>
      <c r="D10932" s="28" t="n">
        <v>1740</v>
      </c>
      <c r="E10932" s="28" t="s">
        <v>380</v>
      </c>
    </row>
    <row r="10933" customFormat="false" ht="15" hidden="false" customHeight="false" outlineLevel="0" collapsed="false">
      <c r="A10933" s="28" t="n">
        <v>286</v>
      </c>
      <c r="B10933" s="29" t="n">
        <v>45716</v>
      </c>
      <c r="C10933" s="28" t="n">
        <v>39860.8</v>
      </c>
      <c r="D10933" s="28" t="n">
        <v>1740</v>
      </c>
      <c r="E10933" s="28" t="s">
        <v>380</v>
      </c>
    </row>
    <row r="10934" customFormat="false" ht="15" hidden="false" customHeight="false" outlineLevel="0" collapsed="false">
      <c r="A10934" s="28" t="n">
        <v>286</v>
      </c>
      <c r="B10934" s="29" t="n">
        <v>45747</v>
      </c>
      <c r="C10934" s="28" t="n">
        <v>41282.08</v>
      </c>
      <c r="D10934" s="28" t="n">
        <v>1740</v>
      </c>
      <c r="E10934" s="28" t="s">
        <v>380</v>
      </c>
    </row>
    <row r="10935" customFormat="false" ht="15" hidden="false" customHeight="false" outlineLevel="0" collapsed="false">
      <c r="A10935" s="28" t="n">
        <v>286</v>
      </c>
      <c r="B10935" s="29" t="n">
        <v>45777</v>
      </c>
      <c r="C10935" s="28" t="n">
        <v>42917.03</v>
      </c>
      <c r="D10935" s="28" t="n">
        <v>1740</v>
      </c>
      <c r="E10935" s="28" t="s">
        <v>380</v>
      </c>
    </row>
    <row r="10936" customFormat="false" ht="15" hidden="false" customHeight="false" outlineLevel="0" collapsed="false">
      <c r="A10936" s="28" t="n">
        <v>286</v>
      </c>
      <c r="B10936" s="29" t="n">
        <v>45808</v>
      </c>
      <c r="C10936" s="28" t="n">
        <v>44324.41</v>
      </c>
      <c r="D10936" s="28" t="n">
        <v>1740</v>
      </c>
      <c r="E10936" s="28" t="s">
        <v>380</v>
      </c>
    </row>
    <row r="10937" customFormat="false" ht="15" hidden="false" customHeight="false" outlineLevel="0" collapsed="false">
      <c r="A10937" s="28" t="n">
        <v>286</v>
      </c>
      <c r="B10937" s="29" t="n">
        <v>45838</v>
      </c>
      <c r="C10937" s="28" t="n">
        <v>45548.57</v>
      </c>
      <c r="D10937" s="28" t="n">
        <v>1740</v>
      </c>
      <c r="E10937" s="28" t="s">
        <v>380</v>
      </c>
    </row>
    <row r="10938" customFormat="false" ht="15" hidden="false" customHeight="false" outlineLevel="0" collapsed="false">
      <c r="A10938" s="28" t="n">
        <v>286</v>
      </c>
      <c r="B10938" s="29" t="n">
        <v>45869</v>
      </c>
      <c r="C10938" s="28" t="n">
        <v>46338.79</v>
      </c>
      <c r="D10938" s="28" t="n">
        <v>1000.73</v>
      </c>
      <c r="E10938" s="28" t="s">
        <v>381</v>
      </c>
    </row>
    <row r="10939" customFormat="false" ht="15" hidden="false" customHeight="false" outlineLevel="0" collapsed="false">
      <c r="A10939" s="28" t="n">
        <v>286</v>
      </c>
      <c r="B10939" s="29" t="n">
        <v>45900</v>
      </c>
      <c r="C10939" s="28" t="n">
        <v>47708.53</v>
      </c>
      <c r="D10939" s="28" t="n">
        <v>1740</v>
      </c>
      <c r="E10939" s="28" t="s">
        <v>380</v>
      </c>
    </row>
    <row r="10940" customFormat="false" ht="15" hidden="false" customHeight="false" outlineLevel="0" collapsed="false">
      <c r="A10940" s="28" t="n">
        <v>286</v>
      </c>
      <c r="B10940" s="29" t="n">
        <v>45930</v>
      </c>
      <c r="C10940" s="28" t="n">
        <v>48990.92</v>
      </c>
      <c r="D10940" s="28" t="n">
        <v>267.13</v>
      </c>
      <c r="E10940" s="28" t="s">
        <v>381</v>
      </c>
    </row>
    <row r="10941" customFormat="false" ht="15" hidden="false" customHeight="false" outlineLevel="0" collapsed="false">
      <c r="A10941" s="28" t="n">
        <v>286</v>
      </c>
      <c r="B10941" s="29" t="n">
        <v>45961</v>
      </c>
      <c r="C10941" s="28" t="n">
        <v>49415.25</v>
      </c>
      <c r="D10941" s="28" t="n">
        <v>604.58</v>
      </c>
      <c r="E10941" s="28" t="s">
        <v>379</v>
      </c>
    </row>
    <row r="10942" customFormat="false" ht="15" hidden="false" customHeight="false" outlineLevel="0" collapsed="false">
      <c r="A10942" s="28" t="n">
        <v>286</v>
      </c>
      <c r="B10942" s="29" t="n">
        <v>45991</v>
      </c>
      <c r="C10942" s="28" t="n">
        <v>50926.02</v>
      </c>
      <c r="D10942" s="28" t="n">
        <v>1740</v>
      </c>
      <c r="E10942" s="28" t="s">
        <v>380</v>
      </c>
    </row>
    <row r="10943" customFormat="false" ht="15" hidden="false" customHeight="false" outlineLevel="0" collapsed="false">
      <c r="A10943" s="28" t="n">
        <v>286</v>
      </c>
      <c r="B10943" s="29" t="n">
        <v>46022</v>
      </c>
      <c r="C10943" s="28" t="n">
        <v>52267.6</v>
      </c>
      <c r="D10943" s="28" t="n">
        <v>1740</v>
      </c>
      <c r="E10943" s="28" t="s">
        <v>380</v>
      </c>
    </row>
    <row r="10944" customFormat="false" ht="15" hidden="false" customHeight="false" outlineLevel="0" collapsed="false">
      <c r="A10944" s="28" t="n">
        <v>286</v>
      </c>
      <c r="B10944" s="29" t="n">
        <v>46053</v>
      </c>
      <c r="C10944" s="28" t="n">
        <v>53968.11</v>
      </c>
      <c r="D10944" s="28" t="n">
        <v>1740</v>
      </c>
      <c r="E10944" s="28" t="s">
        <v>380</v>
      </c>
    </row>
    <row r="10945" customFormat="false" ht="15" hidden="false" customHeight="false" outlineLevel="0" collapsed="false">
      <c r="A10945" s="28" t="n">
        <v>286</v>
      </c>
      <c r="B10945" s="29" t="n">
        <v>46081</v>
      </c>
      <c r="C10945" s="28" t="n">
        <v>55335.84</v>
      </c>
      <c r="D10945" s="28" t="n">
        <v>1740</v>
      </c>
      <c r="E10945" s="28" t="s">
        <v>380</v>
      </c>
    </row>
    <row r="10946" customFormat="false" ht="15" hidden="false" customHeight="false" outlineLevel="0" collapsed="false">
      <c r="A10946" s="28" t="n">
        <v>286</v>
      </c>
      <c r="B10946" s="29" t="n">
        <v>46112</v>
      </c>
      <c r="C10946" s="28" t="n">
        <v>56619.46</v>
      </c>
      <c r="D10946" s="28" t="n">
        <v>1740</v>
      </c>
      <c r="E10946" s="28" t="s">
        <v>380</v>
      </c>
    </row>
    <row r="10947" customFormat="false" ht="15" hidden="false" customHeight="false" outlineLevel="0" collapsed="false">
      <c r="A10947" s="28" t="n">
        <v>286</v>
      </c>
      <c r="B10947" s="29" t="n">
        <v>46142</v>
      </c>
      <c r="C10947" s="28" t="n">
        <v>58047.89</v>
      </c>
      <c r="D10947" s="28" t="n">
        <v>1740</v>
      </c>
      <c r="E10947" s="28" t="s">
        <v>380</v>
      </c>
    </row>
    <row r="10948" customFormat="false" ht="15" hidden="false" customHeight="false" outlineLevel="0" collapsed="false">
      <c r="A10948" s="28" t="n">
        <v>286</v>
      </c>
      <c r="B10948" s="29" t="n">
        <v>46173</v>
      </c>
      <c r="C10948" s="28" t="n">
        <v>59630.03</v>
      </c>
      <c r="D10948" s="28" t="n">
        <v>1740</v>
      </c>
      <c r="E10948" s="28" t="s">
        <v>380</v>
      </c>
    </row>
    <row r="10949" customFormat="false" ht="15" hidden="false" customHeight="false" outlineLevel="0" collapsed="false">
      <c r="A10949" s="28" t="n">
        <v>286</v>
      </c>
      <c r="B10949" s="29" t="n">
        <v>46203</v>
      </c>
      <c r="C10949" s="28" t="n">
        <v>60181.76</v>
      </c>
      <c r="D10949" s="28" t="n">
        <v>830.48</v>
      </c>
      <c r="E10949" s="28" t="s">
        <v>381</v>
      </c>
    </row>
    <row r="10950" customFormat="false" ht="15" hidden="false" customHeight="false" outlineLevel="0" collapsed="false">
      <c r="A10950" s="28" t="n">
        <v>286</v>
      </c>
      <c r="B10950" s="29" t="n">
        <v>46234</v>
      </c>
      <c r="C10950" s="28" t="n">
        <v>61868.62</v>
      </c>
      <c r="D10950" s="28" t="n">
        <v>1740</v>
      </c>
      <c r="E10950" s="28" t="s">
        <v>380</v>
      </c>
    </row>
    <row r="10951" customFormat="false" ht="15" hidden="false" customHeight="false" outlineLevel="0" collapsed="false">
      <c r="A10951" s="28" t="n">
        <v>286</v>
      </c>
      <c r="B10951" s="29" t="n">
        <v>46265</v>
      </c>
      <c r="C10951" s="28" t="n">
        <v>63100.82</v>
      </c>
      <c r="D10951" s="28" t="n">
        <v>1740</v>
      </c>
      <c r="E10951" s="28" t="s">
        <v>380</v>
      </c>
    </row>
    <row r="10952" customFormat="false" ht="15" hidden="false" customHeight="false" outlineLevel="0" collapsed="false">
      <c r="A10952" s="28" t="n">
        <v>287</v>
      </c>
      <c r="B10952" s="29" t="n">
        <v>45747</v>
      </c>
      <c r="C10952" s="28" t="n">
        <v>15617.75</v>
      </c>
      <c r="D10952" s="28" t="n">
        <v>1630</v>
      </c>
      <c r="E10952" s="28" t="s">
        <v>380</v>
      </c>
    </row>
    <row r="10953" customFormat="false" ht="15" hidden="false" customHeight="false" outlineLevel="0" collapsed="false">
      <c r="A10953" s="28" t="n">
        <v>287</v>
      </c>
      <c r="B10953" s="29" t="n">
        <v>45777</v>
      </c>
      <c r="C10953" s="28" t="n">
        <v>17050.77</v>
      </c>
      <c r="D10953" s="28" t="n">
        <v>1630</v>
      </c>
      <c r="E10953" s="28" t="s">
        <v>380</v>
      </c>
    </row>
    <row r="10954" customFormat="false" ht="15" hidden="false" customHeight="false" outlineLevel="0" collapsed="false">
      <c r="A10954" s="28" t="n">
        <v>287</v>
      </c>
      <c r="B10954" s="29" t="n">
        <v>45808</v>
      </c>
      <c r="C10954" s="28" t="n">
        <v>18675.23</v>
      </c>
      <c r="D10954" s="28" t="n">
        <v>1630</v>
      </c>
      <c r="E10954" s="28" t="s">
        <v>380</v>
      </c>
    </row>
    <row r="10955" customFormat="false" ht="15" hidden="false" customHeight="false" outlineLevel="0" collapsed="false">
      <c r="A10955" s="28" t="n">
        <v>287</v>
      </c>
      <c r="B10955" s="29" t="n">
        <v>45838</v>
      </c>
      <c r="C10955" s="28" t="n">
        <v>20239.13</v>
      </c>
      <c r="D10955" s="28" t="n">
        <v>1630</v>
      </c>
      <c r="E10955" s="28" t="s">
        <v>380</v>
      </c>
    </row>
    <row r="10956" customFormat="false" ht="15" hidden="false" customHeight="false" outlineLevel="0" collapsed="false">
      <c r="A10956" s="28" t="n">
        <v>287</v>
      </c>
      <c r="B10956" s="29" t="n">
        <v>45869</v>
      </c>
      <c r="C10956" s="28" t="n">
        <v>21810.82</v>
      </c>
      <c r="D10956" s="28" t="n">
        <v>1630</v>
      </c>
      <c r="E10956" s="28" t="s">
        <v>380</v>
      </c>
    </row>
    <row r="10957" customFormat="false" ht="15" hidden="false" customHeight="false" outlineLevel="0" collapsed="false">
      <c r="A10957" s="28" t="n">
        <v>287</v>
      </c>
      <c r="B10957" s="29" t="n">
        <v>45900</v>
      </c>
      <c r="C10957" s="28" t="n">
        <v>23195.96</v>
      </c>
      <c r="D10957" s="28" t="n">
        <v>1630</v>
      </c>
      <c r="E10957" s="28" t="s">
        <v>380</v>
      </c>
    </row>
    <row r="10958" customFormat="false" ht="15" hidden="false" customHeight="false" outlineLevel="0" collapsed="false">
      <c r="A10958" s="28" t="n">
        <v>287</v>
      </c>
      <c r="B10958" s="29" t="n">
        <v>45930</v>
      </c>
      <c r="C10958" s="28" t="n">
        <v>23822.57</v>
      </c>
      <c r="D10958" s="28" t="n">
        <v>927.15</v>
      </c>
      <c r="E10958" s="28" t="s">
        <v>381</v>
      </c>
    </row>
    <row r="10959" customFormat="false" ht="15" hidden="false" customHeight="false" outlineLevel="0" collapsed="false">
      <c r="A10959" s="28" t="n">
        <v>287</v>
      </c>
      <c r="B10959" s="29" t="n">
        <v>45961</v>
      </c>
      <c r="C10959" s="28" t="n">
        <v>24891.73</v>
      </c>
      <c r="D10959" s="28" t="n">
        <v>1104.35</v>
      </c>
      <c r="E10959" s="28" t="s">
        <v>381</v>
      </c>
    </row>
    <row r="10960" customFormat="false" ht="15" hidden="false" customHeight="false" outlineLevel="0" collapsed="false">
      <c r="A10960" s="28" t="n">
        <v>287</v>
      </c>
      <c r="B10960" s="29" t="n">
        <v>45991</v>
      </c>
      <c r="C10960" s="28" t="n">
        <v>26142.81</v>
      </c>
      <c r="D10960" s="28" t="n">
        <v>1630</v>
      </c>
      <c r="E10960" s="28" t="s">
        <v>380</v>
      </c>
    </row>
    <row r="10961" customFormat="false" ht="15" hidden="false" customHeight="false" outlineLevel="0" collapsed="false">
      <c r="A10961" s="28" t="n">
        <v>287</v>
      </c>
      <c r="B10961" s="29" t="n">
        <v>46022</v>
      </c>
      <c r="C10961" s="28" t="n">
        <v>27654.98</v>
      </c>
      <c r="D10961" s="28" t="n">
        <v>1630</v>
      </c>
      <c r="E10961" s="28" t="s">
        <v>380</v>
      </c>
    </row>
    <row r="10962" customFormat="false" ht="15" hidden="false" customHeight="false" outlineLevel="0" collapsed="false">
      <c r="A10962" s="28" t="n">
        <v>287</v>
      </c>
      <c r="B10962" s="29" t="n">
        <v>46053</v>
      </c>
      <c r="C10962" s="28" t="n">
        <v>28840.44</v>
      </c>
      <c r="D10962" s="28" t="n">
        <v>1630</v>
      </c>
      <c r="E10962" s="28" t="s">
        <v>380</v>
      </c>
    </row>
    <row r="10963" customFormat="false" ht="15" hidden="false" customHeight="false" outlineLevel="0" collapsed="false">
      <c r="A10963" s="28" t="n">
        <v>287</v>
      </c>
      <c r="B10963" s="29" t="n">
        <v>46081</v>
      </c>
      <c r="C10963" s="28" t="n">
        <v>30350.11</v>
      </c>
      <c r="D10963" s="28" t="n">
        <v>1630</v>
      </c>
      <c r="E10963" s="28" t="s">
        <v>380</v>
      </c>
    </row>
    <row r="10964" customFormat="false" ht="15" hidden="false" customHeight="false" outlineLevel="0" collapsed="false">
      <c r="A10964" s="28" t="n">
        <v>287</v>
      </c>
      <c r="B10964" s="29" t="n">
        <v>46112</v>
      </c>
      <c r="C10964" s="28" t="n">
        <v>31559.45</v>
      </c>
      <c r="D10964" s="28" t="n">
        <v>1630</v>
      </c>
      <c r="E10964" s="28" t="s">
        <v>380</v>
      </c>
    </row>
    <row r="10965" customFormat="false" ht="15" hidden="false" customHeight="false" outlineLevel="0" collapsed="false">
      <c r="A10965" s="28" t="n">
        <v>287</v>
      </c>
      <c r="B10965" s="29" t="n">
        <v>46142</v>
      </c>
      <c r="C10965" s="28" t="n">
        <v>33148.15</v>
      </c>
      <c r="D10965" s="28" t="n">
        <v>1630</v>
      </c>
      <c r="E10965" s="28" t="s">
        <v>380</v>
      </c>
    </row>
    <row r="10966" customFormat="false" ht="15" hidden="false" customHeight="false" outlineLevel="0" collapsed="false">
      <c r="A10966" s="28" t="n">
        <v>287</v>
      </c>
      <c r="B10966" s="29" t="n">
        <v>46173</v>
      </c>
      <c r="C10966" s="28" t="n">
        <v>34399.22</v>
      </c>
      <c r="D10966" s="28" t="n">
        <v>1630</v>
      </c>
      <c r="E10966" s="28" t="s">
        <v>380</v>
      </c>
    </row>
    <row r="10967" customFormat="false" ht="15" hidden="false" customHeight="false" outlineLevel="0" collapsed="false">
      <c r="A10967" s="28" t="n">
        <v>287</v>
      </c>
      <c r="B10967" s="29" t="n">
        <v>46203</v>
      </c>
      <c r="C10967" s="28" t="n">
        <v>35823.72</v>
      </c>
      <c r="D10967" s="28" t="n">
        <v>1630</v>
      </c>
      <c r="E10967" s="28" t="s">
        <v>380</v>
      </c>
    </row>
    <row r="10968" customFormat="false" ht="15" hidden="false" customHeight="false" outlineLevel="0" collapsed="false">
      <c r="A10968" s="28" t="n">
        <v>287</v>
      </c>
      <c r="B10968" s="29" t="n">
        <v>46234</v>
      </c>
      <c r="C10968" s="28" t="n">
        <v>37103.73</v>
      </c>
      <c r="D10968" s="28" t="n">
        <v>1630</v>
      </c>
      <c r="E10968" s="28" t="s">
        <v>380</v>
      </c>
    </row>
    <row r="10969" customFormat="false" ht="15" hidden="false" customHeight="false" outlineLevel="0" collapsed="false">
      <c r="A10969" s="28" t="n">
        <v>287</v>
      </c>
      <c r="B10969" s="29" t="n">
        <v>46265</v>
      </c>
      <c r="C10969" s="28" t="n">
        <v>38592.06</v>
      </c>
      <c r="D10969" s="28" t="n">
        <v>1630</v>
      </c>
      <c r="E10969" s="28" t="s">
        <v>380</v>
      </c>
    </row>
    <row r="10970" customFormat="false" ht="15" hidden="false" customHeight="false" outlineLevel="0" collapsed="false">
      <c r="A10970" s="28" t="n">
        <v>288</v>
      </c>
      <c r="B10970" s="29" t="n">
        <v>44957</v>
      </c>
      <c r="C10970" s="28" t="n">
        <v>3697.75</v>
      </c>
      <c r="D10970" s="28" t="n">
        <v>1660</v>
      </c>
      <c r="E10970" s="28" t="s">
        <v>380</v>
      </c>
    </row>
    <row r="10971" customFormat="false" ht="15" hidden="false" customHeight="false" outlineLevel="0" collapsed="false">
      <c r="A10971" s="28" t="n">
        <v>288</v>
      </c>
      <c r="B10971" s="29" t="n">
        <v>44985</v>
      </c>
      <c r="C10971" s="28" t="n">
        <v>4954.5</v>
      </c>
      <c r="D10971" s="28" t="n">
        <v>1660</v>
      </c>
      <c r="E10971" s="28" t="s">
        <v>380</v>
      </c>
    </row>
    <row r="10972" customFormat="false" ht="15" hidden="false" customHeight="false" outlineLevel="0" collapsed="false">
      <c r="A10972" s="28" t="n">
        <v>288</v>
      </c>
      <c r="B10972" s="29" t="n">
        <v>45016</v>
      </c>
      <c r="C10972" s="28" t="n">
        <v>6140.45</v>
      </c>
      <c r="D10972" s="28" t="n">
        <v>1660</v>
      </c>
      <c r="E10972" s="28" t="s">
        <v>380</v>
      </c>
    </row>
    <row r="10973" customFormat="false" ht="15" hidden="false" customHeight="false" outlineLevel="0" collapsed="false">
      <c r="A10973" s="28" t="n">
        <v>288</v>
      </c>
      <c r="B10973" s="29" t="n">
        <v>45046</v>
      </c>
      <c r="C10973" s="28" t="n">
        <v>7499.1</v>
      </c>
      <c r="D10973" s="28" t="n">
        <v>1660</v>
      </c>
      <c r="E10973" s="28" t="s">
        <v>380</v>
      </c>
    </row>
    <row r="10974" customFormat="false" ht="15" hidden="false" customHeight="false" outlineLevel="0" collapsed="false">
      <c r="A10974" s="28" t="n">
        <v>288</v>
      </c>
      <c r="B10974" s="29" t="n">
        <v>45077</v>
      </c>
      <c r="C10974" s="28" t="n">
        <v>8699.13</v>
      </c>
      <c r="D10974" s="28" t="n">
        <v>1660</v>
      </c>
      <c r="E10974" s="28" t="s">
        <v>380</v>
      </c>
    </row>
    <row r="10975" customFormat="false" ht="15" hidden="false" customHeight="false" outlineLevel="0" collapsed="false">
      <c r="A10975" s="28" t="n">
        <v>288</v>
      </c>
      <c r="B10975" s="29" t="n">
        <v>45107</v>
      </c>
      <c r="C10975" s="28" t="n">
        <v>10041.24</v>
      </c>
      <c r="D10975" s="28" t="n">
        <v>1660</v>
      </c>
      <c r="E10975" s="28" t="s">
        <v>380</v>
      </c>
    </row>
    <row r="10976" customFormat="false" ht="15" hidden="false" customHeight="false" outlineLevel="0" collapsed="false">
      <c r="A10976" s="28" t="n">
        <v>288</v>
      </c>
      <c r="B10976" s="29" t="n">
        <v>45138</v>
      </c>
      <c r="C10976" s="28" t="n">
        <v>11354.48</v>
      </c>
      <c r="D10976" s="28" t="n">
        <v>1660</v>
      </c>
      <c r="E10976" s="28" t="s">
        <v>380</v>
      </c>
    </row>
    <row r="10977" customFormat="false" ht="15" hidden="false" customHeight="false" outlineLevel="0" collapsed="false">
      <c r="A10977" s="28" t="n">
        <v>288</v>
      </c>
      <c r="B10977" s="29" t="n">
        <v>45169</v>
      </c>
      <c r="C10977" s="28" t="n">
        <v>11949.39</v>
      </c>
      <c r="D10977" s="28" t="n">
        <v>1073.82</v>
      </c>
      <c r="E10977" s="28" t="s">
        <v>381</v>
      </c>
    </row>
    <row r="10978" customFormat="false" ht="15" hidden="false" customHeight="false" outlineLevel="0" collapsed="false">
      <c r="A10978" s="28" t="n">
        <v>288</v>
      </c>
      <c r="B10978" s="29" t="n">
        <v>45199</v>
      </c>
      <c r="C10978" s="28" t="n">
        <v>13214.94</v>
      </c>
      <c r="D10978" s="28" t="n">
        <v>1660</v>
      </c>
      <c r="E10978" s="28" t="s">
        <v>380</v>
      </c>
    </row>
    <row r="10979" customFormat="false" ht="15" hidden="false" customHeight="false" outlineLevel="0" collapsed="false">
      <c r="A10979" s="28" t="n">
        <v>288</v>
      </c>
      <c r="B10979" s="29" t="n">
        <v>45230</v>
      </c>
      <c r="C10979" s="28" t="n">
        <v>14853.47</v>
      </c>
      <c r="D10979" s="28" t="n">
        <v>1660</v>
      </c>
      <c r="E10979" s="28" t="s">
        <v>380</v>
      </c>
    </row>
    <row r="10980" customFormat="false" ht="15" hidden="false" customHeight="false" outlineLevel="0" collapsed="false">
      <c r="A10980" s="28" t="n">
        <v>288</v>
      </c>
      <c r="B10980" s="29" t="n">
        <v>45260</v>
      </c>
      <c r="C10980" s="28" t="n">
        <v>16481.07</v>
      </c>
      <c r="D10980" s="28" t="n">
        <v>1660</v>
      </c>
      <c r="E10980" s="28" t="s">
        <v>380</v>
      </c>
    </row>
    <row r="10981" customFormat="false" ht="15" hidden="false" customHeight="false" outlineLevel="0" collapsed="false">
      <c r="A10981" s="28" t="n">
        <v>288</v>
      </c>
      <c r="B10981" s="29" t="n">
        <v>45291</v>
      </c>
      <c r="C10981" s="28" t="n">
        <v>18124.55</v>
      </c>
      <c r="D10981" s="28" t="n">
        <v>1660</v>
      </c>
      <c r="E10981" s="28" t="s">
        <v>380</v>
      </c>
    </row>
    <row r="10982" customFormat="false" ht="15" hidden="false" customHeight="false" outlineLevel="0" collapsed="false">
      <c r="A10982" s="28" t="n">
        <v>288</v>
      </c>
      <c r="B10982" s="29" t="n">
        <v>45322</v>
      </c>
      <c r="C10982" s="28" t="n">
        <v>19545.48</v>
      </c>
      <c r="D10982" s="28" t="n">
        <v>1660</v>
      </c>
      <c r="E10982" s="28" t="s">
        <v>380</v>
      </c>
    </row>
    <row r="10983" customFormat="false" ht="15" hidden="false" customHeight="false" outlineLevel="0" collapsed="false">
      <c r="A10983" s="28" t="n">
        <v>288</v>
      </c>
      <c r="B10983" s="29" t="n">
        <v>45351</v>
      </c>
      <c r="C10983" s="28" t="n">
        <v>20915.68</v>
      </c>
      <c r="D10983" s="28" t="n">
        <v>1660</v>
      </c>
      <c r="E10983" s="28" t="s">
        <v>380</v>
      </c>
    </row>
    <row r="10984" customFormat="false" ht="15" hidden="false" customHeight="false" outlineLevel="0" collapsed="false">
      <c r="A10984" s="28" t="n">
        <v>288</v>
      </c>
      <c r="B10984" s="29" t="n">
        <v>45382</v>
      </c>
      <c r="C10984" s="28" t="n">
        <v>21194.64</v>
      </c>
      <c r="D10984" s="28" t="n">
        <v>346.66</v>
      </c>
      <c r="E10984" s="28" t="s">
        <v>381</v>
      </c>
    </row>
    <row r="10985" customFormat="false" ht="15" hidden="false" customHeight="false" outlineLevel="0" collapsed="false">
      <c r="A10985" s="28" t="n">
        <v>288</v>
      </c>
      <c r="B10985" s="29" t="n">
        <v>45412</v>
      </c>
      <c r="C10985" s="28" t="n">
        <v>22593.96</v>
      </c>
      <c r="D10985" s="28" t="n">
        <v>1660</v>
      </c>
      <c r="E10985" s="28" t="s">
        <v>380</v>
      </c>
    </row>
    <row r="10986" customFormat="false" ht="15" hidden="false" customHeight="false" outlineLevel="0" collapsed="false">
      <c r="A10986" s="28" t="n">
        <v>288</v>
      </c>
      <c r="B10986" s="29" t="n">
        <v>45443</v>
      </c>
      <c r="C10986" s="28" t="n">
        <v>23756.54</v>
      </c>
      <c r="D10986" s="28" t="n">
        <v>1660</v>
      </c>
      <c r="E10986" s="28" t="s">
        <v>380</v>
      </c>
    </row>
    <row r="10987" customFormat="false" ht="15" hidden="false" customHeight="false" outlineLevel="0" collapsed="false">
      <c r="A10987" s="28" t="n">
        <v>288</v>
      </c>
      <c r="B10987" s="29" t="n">
        <v>45473</v>
      </c>
      <c r="C10987" s="28" t="n">
        <v>25240.34</v>
      </c>
      <c r="D10987" s="28" t="n">
        <v>1660</v>
      </c>
      <c r="E10987" s="28" t="s">
        <v>380</v>
      </c>
    </row>
    <row r="10988" customFormat="false" ht="15" hidden="false" customHeight="false" outlineLevel="0" collapsed="false">
      <c r="A10988" s="28" t="n">
        <v>288</v>
      </c>
      <c r="B10988" s="29" t="n">
        <v>45504</v>
      </c>
      <c r="C10988" s="28" t="n">
        <v>25726.1</v>
      </c>
      <c r="D10988" s="28" t="n">
        <v>682.8</v>
      </c>
      <c r="E10988" s="28" t="s">
        <v>381</v>
      </c>
    </row>
    <row r="10989" customFormat="false" ht="15" hidden="false" customHeight="false" outlineLevel="0" collapsed="false">
      <c r="A10989" s="28" t="n">
        <v>288</v>
      </c>
      <c r="B10989" s="29" t="n">
        <v>45535</v>
      </c>
      <c r="C10989" s="28" t="n">
        <v>25833.65</v>
      </c>
      <c r="D10989" s="28" t="n">
        <v>373.18</v>
      </c>
      <c r="E10989" s="28" t="s">
        <v>381</v>
      </c>
    </row>
    <row r="10990" customFormat="false" ht="15" hidden="false" customHeight="false" outlineLevel="0" collapsed="false">
      <c r="A10990" s="28" t="n">
        <v>288</v>
      </c>
      <c r="B10990" s="29" t="n">
        <v>45565</v>
      </c>
      <c r="C10990" s="28" t="n">
        <v>27447.36</v>
      </c>
      <c r="D10990" s="28" t="n">
        <v>1660</v>
      </c>
      <c r="E10990" s="28" t="s">
        <v>380</v>
      </c>
    </row>
    <row r="10991" customFormat="false" ht="15" hidden="false" customHeight="false" outlineLevel="0" collapsed="false">
      <c r="A10991" s="28" t="n">
        <v>288</v>
      </c>
      <c r="B10991" s="29" t="n">
        <v>45596</v>
      </c>
      <c r="C10991" s="28" t="n">
        <v>28644.23</v>
      </c>
      <c r="D10991" s="28" t="n">
        <v>1660</v>
      </c>
      <c r="E10991" s="28" t="s">
        <v>380</v>
      </c>
    </row>
    <row r="10992" customFormat="false" ht="15" hidden="false" customHeight="false" outlineLevel="0" collapsed="false">
      <c r="A10992" s="28" t="n">
        <v>288</v>
      </c>
      <c r="B10992" s="29" t="n">
        <v>45626</v>
      </c>
      <c r="C10992" s="28" t="n">
        <v>30222.58</v>
      </c>
      <c r="D10992" s="28" t="n">
        <v>1660</v>
      </c>
      <c r="E10992" s="28" t="s">
        <v>380</v>
      </c>
    </row>
    <row r="10993" customFormat="false" ht="15" hidden="false" customHeight="false" outlineLevel="0" collapsed="false">
      <c r="A10993" s="28" t="n">
        <v>288</v>
      </c>
      <c r="B10993" s="29" t="n">
        <v>45657</v>
      </c>
      <c r="C10993" s="28" t="n">
        <v>31662.2</v>
      </c>
      <c r="D10993" s="28" t="n">
        <v>1660</v>
      </c>
      <c r="E10993" s="28" t="s">
        <v>380</v>
      </c>
    </row>
    <row r="10994" customFormat="false" ht="15" hidden="false" customHeight="false" outlineLevel="0" collapsed="false">
      <c r="A10994" s="28" t="n">
        <v>288</v>
      </c>
      <c r="B10994" s="29" t="n">
        <v>45688</v>
      </c>
      <c r="C10994" s="28" t="n">
        <v>32831.35</v>
      </c>
      <c r="D10994" s="28" t="n">
        <v>1660</v>
      </c>
      <c r="E10994" s="28" t="s">
        <v>380</v>
      </c>
    </row>
    <row r="10995" customFormat="false" ht="15" hidden="false" customHeight="false" outlineLevel="0" collapsed="false">
      <c r="A10995" s="28" t="n">
        <v>288</v>
      </c>
      <c r="B10995" s="29" t="n">
        <v>45716</v>
      </c>
      <c r="C10995" s="28" t="n">
        <v>34149.77</v>
      </c>
      <c r="D10995" s="28" t="n">
        <v>1660</v>
      </c>
      <c r="E10995" s="28" t="s">
        <v>380</v>
      </c>
    </row>
    <row r="10996" customFormat="false" ht="15" hidden="false" customHeight="false" outlineLevel="0" collapsed="false">
      <c r="A10996" s="28" t="n">
        <v>288</v>
      </c>
      <c r="B10996" s="29" t="n">
        <v>45747</v>
      </c>
      <c r="C10996" s="28" t="n">
        <v>35349.85</v>
      </c>
      <c r="D10996" s="28" t="n">
        <v>1660</v>
      </c>
      <c r="E10996" s="28" t="s">
        <v>380</v>
      </c>
    </row>
    <row r="10997" customFormat="false" ht="15" hidden="false" customHeight="false" outlineLevel="0" collapsed="false">
      <c r="A10997" s="28" t="n">
        <v>288</v>
      </c>
      <c r="B10997" s="29" t="n">
        <v>45777</v>
      </c>
      <c r="C10997" s="28" t="n">
        <v>36721.73</v>
      </c>
      <c r="D10997" s="28" t="n">
        <v>1660</v>
      </c>
      <c r="E10997" s="28" t="s">
        <v>380</v>
      </c>
    </row>
    <row r="10998" customFormat="false" ht="15" hidden="false" customHeight="false" outlineLevel="0" collapsed="false">
      <c r="A10998" s="28" t="n">
        <v>288</v>
      </c>
      <c r="B10998" s="29" t="n">
        <v>45808</v>
      </c>
      <c r="C10998" s="28" t="n">
        <v>38376.74</v>
      </c>
      <c r="D10998" s="28" t="n">
        <v>1660</v>
      </c>
      <c r="E10998" s="28" t="s">
        <v>380</v>
      </c>
    </row>
    <row r="10999" customFormat="false" ht="15" hidden="false" customHeight="false" outlineLevel="0" collapsed="false">
      <c r="A10999" s="28" t="n">
        <v>288</v>
      </c>
      <c r="B10999" s="29" t="n">
        <v>45838</v>
      </c>
      <c r="C10999" s="28" t="n">
        <v>38382.56</v>
      </c>
      <c r="D10999" s="28" t="n">
        <v>460.69</v>
      </c>
      <c r="E10999" s="28" t="s">
        <v>381</v>
      </c>
    </row>
    <row r="11000" customFormat="false" ht="15" hidden="false" customHeight="false" outlineLevel="0" collapsed="false">
      <c r="A11000" s="28" t="n">
        <v>288</v>
      </c>
      <c r="B11000" s="29" t="n">
        <v>45869</v>
      </c>
      <c r="C11000" s="28" t="n">
        <v>39648.9</v>
      </c>
      <c r="D11000" s="28" t="n">
        <v>1660</v>
      </c>
      <c r="E11000" s="28" t="s">
        <v>380</v>
      </c>
    </row>
    <row r="11001" customFormat="false" ht="15" hidden="false" customHeight="false" outlineLevel="0" collapsed="false">
      <c r="A11001" s="28" t="n">
        <v>288</v>
      </c>
      <c r="B11001" s="29" t="n">
        <v>45900</v>
      </c>
      <c r="C11001" s="28" t="n">
        <v>41220.71</v>
      </c>
      <c r="D11001" s="28" t="n">
        <v>1660</v>
      </c>
      <c r="E11001" s="28" t="s">
        <v>380</v>
      </c>
    </row>
    <row r="11002" customFormat="false" ht="15" hidden="false" customHeight="false" outlineLevel="0" collapsed="false">
      <c r="A11002" s="28" t="n">
        <v>288</v>
      </c>
      <c r="B11002" s="29" t="n">
        <v>45930</v>
      </c>
      <c r="C11002" s="28" t="n">
        <v>42640.49</v>
      </c>
      <c r="D11002" s="28" t="n">
        <v>1660</v>
      </c>
      <c r="E11002" s="28" t="s">
        <v>380</v>
      </c>
    </row>
    <row r="11003" customFormat="false" ht="15" hidden="false" customHeight="false" outlineLevel="0" collapsed="false">
      <c r="A11003" s="28" t="n">
        <v>288</v>
      </c>
      <c r="B11003" s="29" t="n">
        <v>45961</v>
      </c>
      <c r="C11003" s="28" t="n">
        <v>43809.99</v>
      </c>
      <c r="D11003" s="28" t="n">
        <v>1660</v>
      </c>
      <c r="E11003" s="28" t="s">
        <v>380</v>
      </c>
    </row>
    <row r="11004" customFormat="false" ht="15" hidden="false" customHeight="false" outlineLevel="0" collapsed="false">
      <c r="A11004" s="28" t="n">
        <v>288</v>
      </c>
      <c r="B11004" s="29" t="n">
        <v>45991</v>
      </c>
      <c r="C11004" s="28" t="n">
        <v>44294.91</v>
      </c>
      <c r="D11004" s="28" t="n">
        <v>740.72</v>
      </c>
      <c r="E11004" s="28" t="s">
        <v>381</v>
      </c>
    </row>
    <row r="11005" customFormat="false" ht="15" hidden="false" customHeight="false" outlineLevel="0" collapsed="false">
      <c r="A11005" s="28" t="n">
        <v>288</v>
      </c>
      <c r="B11005" s="29" t="n">
        <v>46022</v>
      </c>
      <c r="C11005" s="28" t="n">
        <v>45629.58</v>
      </c>
      <c r="D11005" s="28" t="n">
        <v>1660</v>
      </c>
      <c r="E11005" s="28" t="s">
        <v>380</v>
      </c>
    </row>
    <row r="11006" customFormat="false" ht="15" hidden="false" customHeight="false" outlineLevel="0" collapsed="false">
      <c r="A11006" s="28" t="n">
        <v>288</v>
      </c>
      <c r="B11006" s="29" t="n">
        <v>46053</v>
      </c>
      <c r="C11006" s="28" t="n">
        <v>46932.88</v>
      </c>
      <c r="D11006" s="28" t="n">
        <v>1660</v>
      </c>
      <c r="E11006" s="28" t="s">
        <v>380</v>
      </c>
    </row>
    <row r="11007" customFormat="false" ht="15" hidden="false" customHeight="false" outlineLevel="0" collapsed="false">
      <c r="A11007" s="28" t="n">
        <v>288</v>
      </c>
      <c r="B11007" s="29" t="n">
        <v>46081</v>
      </c>
      <c r="C11007" s="28" t="n">
        <v>47744.77</v>
      </c>
      <c r="D11007" s="28" t="n">
        <v>843.32</v>
      </c>
      <c r="E11007" s="28" t="s">
        <v>381</v>
      </c>
    </row>
    <row r="11008" customFormat="false" ht="15" hidden="false" customHeight="false" outlineLevel="0" collapsed="false">
      <c r="A11008" s="28" t="n">
        <v>288</v>
      </c>
      <c r="B11008" s="29" t="n">
        <v>46112</v>
      </c>
      <c r="C11008" s="28" t="n">
        <v>49291.02</v>
      </c>
      <c r="D11008" s="28" t="n">
        <v>1660</v>
      </c>
      <c r="E11008" s="28" t="s">
        <v>380</v>
      </c>
    </row>
    <row r="11009" customFormat="false" ht="15" hidden="false" customHeight="false" outlineLevel="0" collapsed="false">
      <c r="A11009" s="28" t="n">
        <v>288</v>
      </c>
      <c r="B11009" s="29" t="n">
        <v>46142</v>
      </c>
      <c r="C11009" s="28" t="n">
        <v>50786.59</v>
      </c>
      <c r="D11009" s="28" t="n">
        <v>1660</v>
      </c>
      <c r="E11009" s="28" t="s">
        <v>380</v>
      </c>
    </row>
    <row r="11010" customFormat="false" ht="15" hidden="false" customHeight="false" outlineLevel="0" collapsed="false">
      <c r="A11010" s="28" t="n">
        <v>288</v>
      </c>
      <c r="B11010" s="29" t="n">
        <v>46173</v>
      </c>
      <c r="C11010" s="28" t="n">
        <v>52149.76</v>
      </c>
      <c r="D11010" s="28" t="n">
        <v>1660</v>
      </c>
      <c r="E11010" s="28" t="s">
        <v>380</v>
      </c>
    </row>
    <row r="11011" customFormat="false" ht="15" hidden="false" customHeight="false" outlineLevel="0" collapsed="false">
      <c r="A11011" s="28" t="n">
        <v>288</v>
      </c>
      <c r="B11011" s="29" t="n">
        <v>46203</v>
      </c>
      <c r="C11011" s="28" t="n">
        <v>52338.99</v>
      </c>
      <c r="D11011" s="28" t="n">
        <v>475.52</v>
      </c>
      <c r="E11011" s="28" t="s">
        <v>381</v>
      </c>
    </row>
    <row r="11012" customFormat="false" ht="15" hidden="false" customHeight="false" outlineLevel="0" collapsed="false">
      <c r="A11012" s="28" t="n">
        <v>288</v>
      </c>
      <c r="B11012" s="29" t="n">
        <v>46234</v>
      </c>
      <c r="C11012" s="28" t="n">
        <v>53912.01</v>
      </c>
      <c r="D11012" s="28" t="n">
        <v>1660</v>
      </c>
      <c r="E11012" s="28" t="s">
        <v>380</v>
      </c>
    </row>
    <row r="11013" customFormat="false" ht="15" hidden="false" customHeight="false" outlineLevel="0" collapsed="false">
      <c r="A11013" s="28" t="n">
        <v>288</v>
      </c>
      <c r="B11013" s="29" t="n">
        <v>46265</v>
      </c>
      <c r="C11013" s="28" t="n">
        <v>55444.56</v>
      </c>
      <c r="D11013" s="28" t="n">
        <v>1660</v>
      </c>
      <c r="E11013" s="28" t="s">
        <v>380</v>
      </c>
    </row>
    <row r="11014" customFormat="false" ht="15" hidden="false" customHeight="false" outlineLevel="0" collapsed="false">
      <c r="A11014" s="28" t="n">
        <v>289</v>
      </c>
      <c r="B11014" s="29" t="n">
        <v>45747</v>
      </c>
      <c r="C11014" s="28" t="n">
        <v>4841.49</v>
      </c>
      <c r="D11014" s="28" t="n">
        <v>1860</v>
      </c>
      <c r="E11014" s="28" t="s">
        <v>380</v>
      </c>
    </row>
    <row r="11015" customFormat="false" ht="15" hidden="false" customHeight="false" outlineLevel="0" collapsed="false">
      <c r="A11015" s="28" t="n">
        <v>289</v>
      </c>
      <c r="B11015" s="29" t="n">
        <v>45777</v>
      </c>
      <c r="C11015" s="28" t="n">
        <v>6319.85</v>
      </c>
      <c r="D11015" s="28" t="n">
        <v>1860</v>
      </c>
      <c r="E11015" s="28" t="s">
        <v>380</v>
      </c>
    </row>
    <row r="11016" customFormat="false" ht="15" hidden="false" customHeight="false" outlineLevel="0" collapsed="false">
      <c r="A11016" s="28" t="n">
        <v>289</v>
      </c>
      <c r="B11016" s="29" t="n">
        <v>45808</v>
      </c>
      <c r="C11016" s="28" t="n">
        <v>6536.75</v>
      </c>
      <c r="D11016" s="28" t="n">
        <v>647.04</v>
      </c>
      <c r="E11016" s="28" t="s">
        <v>381</v>
      </c>
    </row>
    <row r="11017" customFormat="false" ht="15" hidden="false" customHeight="false" outlineLevel="0" collapsed="false">
      <c r="A11017" s="28" t="n">
        <v>289</v>
      </c>
      <c r="B11017" s="29" t="n">
        <v>45838</v>
      </c>
      <c r="C11017" s="28" t="n">
        <v>8265.77</v>
      </c>
      <c r="D11017" s="28" t="n">
        <v>1860</v>
      </c>
      <c r="E11017" s="28" t="s">
        <v>380</v>
      </c>
    </row>
    <row r="11018" customFormat="false" ht="15" hidden="false" customHeight="false" outlineLevel="0" collapsed="false">
      <c r="A11018" s="28" t="n">
        <v>289</v>
      </c>
      <c r="B11018" s="29" t="n">
        <v>45869</v>
      </c>
      <c r="C11018" s="28" t="n">
        <v>9826.12</v>
      </c>
      <c r="D11018" s="28" t="n">
        <v>1860</v>
      </c>
      <c r="E11018" s="28" t="s">
        <v>380</v>
      </c>
    </row>
    <row r="11019" customFormat="false" ht="15" hidden="false" customHeight="false" outlineLevel="0" collapsed="false">
      <c r="A11019" s="28" t="n">
        <v>289</v>
      </c>
      <c r="B11019" s="29" t="n">
        <v>45900</v>
      </c>
      <c r="C11019" s="28" t="n">
        <v>11484.68</v>
      </c>
      <c r="D11019" s="28" t="n">
        <v>1860</v>
      </c>
      <c r="E11019" s="28" t="s">
        <v>380</v>
      </c>
    </row>
    <row r="11020" customFormat="false" ht="15" hidden="false" customHeight="false" outlineLevel="0" collapsed="false">
      <c r="A11020" s="28" t="n">
        <v>289</v>
      </c>
      <c r="B11020" s="29" t="n">
        <v>45930</v>
      </c>
      <c r="C11020" s="28" t="n">
        <v>13039.97</v>
      </c>
      <c r="D11020" s="28" t="n">
        <v>1860</v>
      </c>
      <c r="E11020" s="28" t="s">
        <v>380</v>
      </c>
    </row>
    <row r="11021" customFormat="false" ht="15" hidden="false" customHeight="false" outlineLevel="0" collapsed="false">
      <c r="A11021" s="28" t="n">
        <v>289</v>
      </c>
      <c r="B11021" s="29" t="n">
        <v>45961</v>
      </c>
      <c r="C11021" s="28" t="n">
        <v>14445.76</v>
      </c>
      <c r="D11021" s="28" t="n">
        <v>1860</v>
      </c>
      <c r="E11021" s="28" t="s">
        <v>380</v>
      </c>
    </row>
    <row r="11022" customFormat="false" ht="15" hidden="false" customHeight="false" outlineLevel="0" collapsed="false">
      <c r="A11022" s="28" t="n">
        <v>289</v>
      </c>
      <c r="B11022" s="29" t="n">
        <v>45991</v>
      </c>
      <c r="C11022" s="28" t="n">
        <v>14940.63</v>
      </c>
      <c r="D11022" s="28" t="n">
        <v>905.81</v>
      </c>
      <c r="E11022" s="28" t="s">
        <v>381</v>
      </c>
    </row>
    <row r="11023" customFormat="false" ht="15" hidden="false" customHeight="false" outlineLevel="0" collapsed="false">
      <c r="A11023" s="28" t="n">
        <v>289</v>
      </c>
      <c r="B11023" s="29" t="n">
        <v>46022</v>
      </c>
      <c r="C11023" s="28" t="n">
        <v>16561.53</v>
      </c>
      <c r="D11023" s="28" t="n">
        <v>1860</v>
      </c>
      <c r="E11023" s="28" t="s">
        <v>380</v>
      </c>
    </row>
    <row r="11024" customFormat="false" ht="15" hidden="false" customHeight="false" outlineLevel="0" collapsed="false">
      <c r="A11024" s="28" t="n">
        <v>289</v>
      </c>
      <c r="B11024" s="29" t="n">
        <v>46053</v>
      </c>
      <c r="C11024" s="28" t="n">
        <v>17870.79</v>
      </c>
      <c r="D11024" s="28" t="n">
        <v>1860</v>
      </c>
      <c r="E11024" s="28" t="s">
        <v>380</v>
      </c>
    </row>
    <row r="11025" customFormat="false" ht="15" hidden="false" customHeight="false" outlineLevel="0" collapsed="false">
      <c r="A11025" s="28" t="n">
        <v>289</v>
      </c>
      <c r="B11025" s="29" t="n">
        <v>46081</v>
      </c>
      <c r="C11025" s="28" t="n">
        <v>17998.03</v>
      </c>
      <c r="D11025" s="28" t="n">
        <v>597.23</v>
      </c>
      <c r="E11025" s="28" t="s">
        <v>381</v>
      </c>
    </row>
    <row r="11026" customFormat="false" ht="15" hidden="false" customHeight="false" outlineLevel="0" collapsed="false">
      <c r="A11026" s="28" t="n">
        <v>289</v>
      </c>
      <c r="B11026" s="29" t="n">
        <v>46112</v>
      </c>
      <c r="C11026" s="28" t="n">
        <v>19501.73</v>
      </c>
      <c r="D11026" s="28" t="n">
        <v>1860</v>
      </c>
      <c r="E11026" s="28" t="s">
        <v>380</v>
      </c>
    </row>
    <row r="11027" customFormat="false" ht="15" hidden="false" customHeight="false" outlineLevel="0" collapsed="false">
      <c r="A11027" s="28" t="n">
        <v>289</v>
      </c>
      <c r="B11027" s="29" t="n">
        <v>46142</v>
      </c>
      <c r="C11027" s="28" t="n">
        <v>21352.21</v>
      </c>
      <c r="D11027" s="28" t="n">
        <v>1860</v>
      </c>
      <c r="E11027" s="28" t="s">
        <v>380</v>
      </c>
    </row>
    <row r="11028" customFormat="false" ht="15" hidden="false" customHeight="false" outlineLevel="0" collapsed="false">
      <c r="A11028" s="28" t="n">
        <v>289</v>
      </c>
      <c r="B11028" s="29" t="n">
        <v>46173</v>
      </c>
      <c r="C11028" s="28" t="n">
        <v>21900.7</v>
      </c>
      <c r="D11028" s="28" t="n">
        <v>684.65</v>
      </c>
      <c r="E11028" s="28" t="s">
        <v>381</v>
      </c>
    </row>
    <row r="11029" customFormat="false" ht="15" hidden="false" customHeight="false" outlineLevel="0" collapsed="false">
      <c r="A11029" s="28" t="n">
        <v>289</v>
      </c>
      <c r="B11029" s="29" t="n">
        <v>46203</v>
      </c>
      <c r="C11029" s="28" t="n">
        <v>23739.11</v>
      </c>
      <c r="D11029" s="28" t="n">
        <v>1860</v>
      </c>
      <c r="E11029" s="28" t="s">
        <v>380</v>
      </c>
    </row>
    <row r="11030" customFormat="false" ht="15" hidden="false" customHeight="false" outlineLevel="0" collapsed="false">
      <c r="A11030" s="28" t="n">
        <v>289</v>
      </c>
      <c r="B11030" s="29" t="n">
        <v>46234</v>
      </c>
      <c r="C11030" s="28" t="n">
        <v>24316.58</v>
      </c>
      <c r="D11030" s="28" t="n">
        <v>836.82</v>
      </c>
      <c r="E11030" s="28" t="s">
        <v>381</v>
      </c>
    </row>
    <row r="11031" customFormat="false" ht="15" hidden="false" customHeight="false" outlineLevel="0" collapsed="false">
      <c r="A11031" s="28" t="n">
        <v>289</v>
      </c>
      <c r="B11031" s="29" t="n">
        <v>46265</v>
      </c>
      <c r="C11031" s="28" t="n">
        <v>25852.35</v>
      </c>
      <c r="D11031" s="28" t="n">
        <v>1860</v>
      </c>
      <c r="E11031" s="28" t="s">
        <v>380</v>
      </c>
    </row>
    <row r="11032" customFormat="false" ht="15" hidden="false" customHeight="false" outlineLevel="0" collapsed="false">
      <c r="A11032" s="28" t="n">
        <v>290</v>
      </c>
      <c r="B11032" s="29" t="n">
        <v>44957</v>
      </c>
      <c r="C11032" s="28" t="n">
        <v>12825.29</v>
      </c>
      <c r="D11032" s="28" t="n">
        <v>1720</v>
      </c>
      <c r="E11032" s="28" t="s">
        <v>380</v>
      </c>
    </row>
    <row r="11033" customFormat="false" ht="15" hidden="false" customHeight="false" outlineLevel="0" collapsed="false">
      <c r="A11033" s="28" t="n">
        <v>290</v>
      </c>
      <c r="B11033" s="29" t="n">
        <v>44985</v>
      </c>
      <c r="C11033" s="28" t="n">
        <v>14091.82</v>
      </c>
      <c r="D11033" s="28" t="n">
        <v>1720</v>
      </c>
      <c r="E11033" s="28" t="s">
        <v>380</v>
      </c>
    </row>
    <row r="11034" customFormat="false" ht="15" hidden="false" customHeight="false" outlineLevel="0" collapsed="false">
      <c r="A11034" s="28" t="n">
        <v>290</v>
      </c>
      <c r="B11034" s="29" t="n">
        <v>45016</v>
      </c>
      <c r="C11034" s="28" t="n">
        <v>15416.62</v>
      </c>
      <c r="D11034" s="28" t="n">
        <v>1720</v>
      </c>
      <c r="E11034" s="28" t="s">
        <v>380</v>
      </c>
    </row>
    <row r="11035" customFormat="false" ht="15" hidden="false" customHeight="false" outlineLevel="0" collapsed="false">
      <c r="A11035" s="28" t="n">
        <v>290</v>
      </c>
      <c r="B11035" s="29" t="n">
        <v>45046</v>
      </c>
      <c r="C11035" s="28" t="n">
        <v>15052.01</v>
      </c>
      <c r="D11035" s="28" t="n">
        <v>0</v>
      </c>
      <c r="E11035" s="28" t="s">
        <v>379</v>
      </c>
    </row>
    <row r="11036" customFormat="false" ht="15" hidden="false" customHeight="false" outlineLevel="0" collapsed="false">
      <c r="A11036" s="28" t="n">
        <v>290</v>
      </c>
      <c r="B11036" s="29" t="n">
        <v>45077</v>
      </c>
      <c r="C11036" s="28" t="n">
        <v>16672.45</v>
      </c>
      <c r="D11036" s="28" t="n">
        <v>1720</v>
      </c>
      <c r="E11036" s="28" t="s">
        <v>380</v>
      </c>
    </row>
    <row r="11037" customFormat="false" ht="15" hidden="false" customHeight="false" outlineLevel="0" collapsed="false">
      <c r="A11037" s="28" t="n">
        <v>290</v>
      </c>
      <c r="B11037" s="29" t="n">
        <v>45107</v>
      </c>
      <c r="C11037" s="28" t="n">
        <v>17976.46</v>
      </c>
      <c r="D11037" s="28" t="n">
        <v>1720</v>
      </c>
      <c r="E11037" s="28" t="s">
        <v>380</v>
      </c>
    </row>
    <row r="11038" customFormat="false" ht="15" hidden="false" customHeight="false" outlineLevel="0" collapsed="false">
      <c r="A11038" s="28" t="n">
        <v>290</v>
      </c>
      <c r="B11038" s="29" t="n">
        <v>45138</v>
      </c>
      <c r="C11038" s="28" t="n">
        <v>19479.42</v>
      </c>
      <c r="D11038" s="28" t="n">
        <v>1720</v>
      </c>
      <c r="E11038" s="28" t="s">
        <v>380</v>
      </c>
    </row>
    <row r="11039" customFormat="false" ht="15" hidden="false" customHeight="false" outlineLevel="0" collapsed="false">
      <c r="A11039" s="28" t="n">
        <v>290</v>
      </c>
      <c r="B11039" s="29" t="n">
        <v>45169</v>
      </c>
      <c r="C11039" s="28" t="n">
        <v>21189.93</v>
      </c>
      <c r="D11039" s="28" t="n">
        <v>1720</v>
      </c>
      <c r="E11039" s="28" t="s">
        <v>380</v>
      </c>
    </row>
    <row r="11040" customFormat="false" ht="15" hidden="false" customHeight="false" outlineLevel="0" collapsed="false">
      <c r="A11040" s="28" t="n">
        <v>290</v>
      </c>
      <c r="B11040" s="29" t="n">
        <v>45199</v>
      </c>
      <c r="C11040" s="28" t="n">
        <v>22748.74</v>
      </c>
      <c r="D11040" s="28" t="n">
        <v>1720</v>
      </c>
      <c r="E11040" s="28" t="s">
        <v>380</v>
      </c>
    </row>
    <row r="11041" customFormat="false" ht="15" hidden="false" customHeight="false" outlineLevel="0" collapsed="false">
      <c r="A11041" s="28" t="n">
        <v>290</v>
      </c>
      <c r="B11041" s="29" t="n">
        <v>45230</v>
      </c>
      <c r="C11041" s="28" t="n">
        <v>24011.23</v>
      </c>
      <c r="D11041" s="28" t="n">
        <v>1720</v>
      </c>
      <c r="E11041" s="28" t="s">
        <v>380</v>
      </c>
    </row>
    <row r="11042" customFormat="false" ht="15" hidden="false" customHeight="false" outlineLevel="0" collapsed="false">
      <c r="A11042" s="28" t="n">
        <v>290</v>
      </c>
      <c r="B11042" s="29" t="n">
        <v>45260</v>
      </c>
      <c r="C11042" s="28" t="n">
        <v>25220.91</v>
      </c>
      <c r="D11042" s="28" t="n">
        <v>1720</v>
      </c>
      <c r="E11042" s="28" t="s">
        <v>380</v>
      </c>
    </row>
    <row r="11043" customFormat="false" ht="15" hidden="false" customHeight="false" outlineLevel="0" collapsed="false">
      <c r="A11043" s="28" t="n">
        <v>290</v>
      </c>
      <c r="B11043" s="29" t="n">
        <v>45291</v>
      </c>
      <c r="C11043" s="28" t="n">
        <v>25842.34</v>
      </c>
      <c r="D11043" s="28" t="n">
        <v>625.11</v>
      </c>
      <c r="E11043" s="28" t="s">
        <v>381</v>
      </c>
    </row>
    <row r="11044" customFormat="false" ht="15" hidden="false" customHeight="false" outlineLevel="0" collapsed="false">
      <c r="A11044" s="28" t="n">
        <v>290</v>
      </c>
      <c r="B11044" s="29" t="n">
        <v>45322</v>
      </c>
      <c r="C11044" s="28" t="n">
        <v>26239.57</v>
      </c>
      <c r="D11044" s="28" t="n">
        <v>487.09</v>
      </c>
      <c r="E11044" s="28" t="s">
        <v>381</v>
      </c>
    </row>
    <row r="11045" customFormat="false" ht="15" hidden="false" customHeight="false" outlineLevel="0" collapsed="false">
      <c r="A11045" s="28" t="n">
        <v>290</v>
      </c>
      <c r="B11045" s="29" t="n">
        <v>45351</v>
      </c>
      <c r="C11045" s="28" t="n">
        <v>26211.42</v>
      </c>
      <c r="D11045" s="28" t="n">
        <v>0</v>
      </c>
      <c r="E11045" s="28" t="s">
        <v>379</v>
      </c>
    </row>
    <row r="11046" customFormat="false" ht="15" hidden="false" customHeight="false" outlineLevel="0" collapsed="false">
      <c r="A11046" s="28" t="n">
        <v>290</v>
      </c>
      <c r="B11046" s="29" t="n">
        <v>45382</v>
      </c>
      <c r="C11046" s="28" t="n">
        <v>27891.55</v>
      </c>
      <c r="D11046" s="28" t="n">
        <v>1720</v>
      </c>
      <c r="E11046" s="28" t="s">
        <v>380</v>
      </c>
    </row>
    <row r="11047" customFormat="false" ht="15" hidden="false" customHeight="false" outlineLevel="0" collapsed="false">
      <c r="A11047" s="28" t="n">
        <v>290</v>
      </c>
      <c r="B11047" s="29" t="n">
        <v>45412</v>
      </c>
      <c r="C11047" s="28" t="n">
        <v>29468.96</v>
      </c>
      <c r="D11047" s="28" t="n">
        <v>1720</v>
      </c>
      <c r="E11047" s="28" t="s">
        <v>380</v>
      </c>
    </row>
    <row r="11048" customFormat="false" ht="15" hidden="false" customHeight="false" outlineLevel="0" collapsed="false">
      <c r="A11048" s="28" t="n">
        <v>290</v>
      </c>
      <c r="B11048" s="29" t="n">
        <v>45443</v>
      </c>
      <c r="C11048" s="28" t="n">
        <v>30983.28</v>
      </c>
      <c r="D11048" s="28" t="n">
        <v>1720</v>
      </c>
      <c r="E11048" s="28" t="s">
        <v>380</v>
      </c>
    </row>
    <row r="11049" customFormat="false" ht="15" hidden="false" customHeight="false" outlineLevel="0" collapsed="false">
      <c r="A11049" s="28" t="n">
        <v>290</v>
      </c>
      <c r="B11049" s="29" t="n">
        <v>45473</v>
      </c>
      <c r="C11049" s="28" t="n">
        <v>31330.39</v>
      </c>
      <c r="D11049" s="28" t="n">
        <v>542.75</v>
      </c>
      <c r="E11049" s="28" t="s">
        <v>381</v>
      </c>
    </row>
    <row r="11050" customFormat="false" ht="15" hidden="false" customHeight="false" outlineLevel="0" collapsed="false">
      <c r="A11050" s="28" t="n">
        <v>290</v>
      </c>
      <c r="B11050" s="29" t="n">
        <v>45504</v>
      </c>
      <c r="C11050" s="28" t="n">
        <v>32583.85</v>
      </c>
      <c r="D11050" s="28" t="n">
        <v>1720</v>
      </c>
      <c r="E11050" s="28" t="s">
        <v>380</v>
      </c>
    </row>
    <row r="11051" customFormat="false" ht="15" hidden="false" customHeight="false" outlineLevel="0" collapsed="false">
      <c r="A11051" s="28" t="n">
        <v>290</v>
      </c>
      <c r="B11051" s="29" t="n">
        <v>45535</v>
      </c>
      <c r="C11051" s="28" t="n">
        <v>32485.65</v>
      </c>
      <c r="D11051" s="28" t="n">
        <v>0</v>
      </c>
      <c r="E11051" s="28" t="s">
        <v>379</v>
      </c>
    </row>
    <row r="11052" customFormat="false" ht="15" hidden="false" customHeight="false" outlineLevel="0" collapsed="false">
      <c r="A11052" s="28" t="n">
        <v>290</v>
      </c>
      <c r="B11052" s="29" t="n">
        <v>45565</v>
      </c>
      <c r="C11052" s="28" t="n">
        <v>33960.36</v>
      </c>
      <c r="D11052" s="28" t="n">
        <v>1720</v>
      </c>
      <c r="E11052" s="28" t="s">
        <v>380</v>
      </c>
    </row>
    <row r="11053" customFormat="false" ht="15" hidden="false" customHeight="false" outlineLevel="0" collapsed="false">
      <c r="A11053" s="28" t="n">
        <v>290</v>
      </c>
      <c r="B11053" s="29" t="n">
        <v>45596</v>
      </c>
      <c r="C11053" s="28" t="n">
        <v>35617.88</v>
      </c>
      <c r="D11053" s="28" t="n">
        <v>1720</v>
      </c>
      <c r="E11053" s="28" t="s">
        <v>380</v>
      </c>
    </row>
    <row r="11054" customFormat="false" ht="15" hidden="false" customHeight="false" outlineLevel="0" collapsed="false">
      <c r="A11054" s="28" t="n">
        <v>290</v>
      </c>
      <c r="B11054" s="29" t="n">
        <v>45626</v>
      </c>
      <c r="C11054" s="28" t="n">
        <v>37185.61</v>
      </c>
      <c r="D11054" s="28" t="n">
        <v>1720</v>
      </c>
      <c r="E11054" s="28" t="s">
        <v>380</v>
      </c>
    </row>
    <row r="11055" customFormat="false" ht="15" hidden="false" customHeight="false" outlineLevel="0" collapsed="false">
      <c r="A11055" s="28" t="n">
        <v>290</v>
      </c>
      <c r="B11055" s="29" t="n">
        <v>45657</v>
      </c>
      <c r="C11055" s="28" t="n">
        <v>38524.56</v>
      </c>
      <c r="D11055" s="28" t="n">
        <v>1720</v>
      </c>
      <c r="E11055" s="28" t="s">
        <v>380</v>
      </c>
    </row>
    <row r="11056" customFormat="false" ht="15" hidden="false" customHeight="false" outlineLevel="0" collapsed="false">
      <c r="A11056" s="28" t="n">
        <v>290</v>
      </c>
      <c r="B11056" s="29" t="n">
        <v>45688</v>
      </c>
      <c r="C11056" s="28" t="n">
        <v>39851.16</v>
      </c>
      <c r="D11056" s="28" t="n">
        <v>1720</v>
      </c>
      <c r="E11056" s="28" t="s">
        <v>380</v>
      </c>
    </row>
    <row r="11057" customFormat="false" ht="15" hidden="false" customHeight="false" outlineLevel="0" collapsed="false">
      <c r="A11057" s="28" t="n">
        <v>290</v>
      </c>
      <c r="B11057" s="29" t="n">
        <v>45716</v>
      </c>
      <c r="C11057" s="28" t="n">
        <v>41242.55</v>
      </c>
      <c r="D11057" s="28" t="n">
        <v>1720</v>
      </c>
      <c r="E11057" s="28" t="s">
        <v>380</v>
      </c>
    </row>
    <row r="11058" customFormat="false" ht="15" hidden="false" customHeight="false" outlineLevel="0" collapsed="false">
      <c r="A11058" s="28" t="n">
        <v>290</v>
      </c>
      <c r="B11058" s="29" t="n">
        <v>45747</v>
      </c>
      <c r="C11058" s="28" t="n">
        <v>42676.64</v>
      </c>
      <c r="D11058" s="28" t="n">
        <v>1720</v>
      </c>
      <c r="E11058" s="28" t="s">
        <v>380</v>
      </c>
    </row>
    <row r="11059" customFormat="false" ht="15" hidden="false" customHeight="false" outlineLevel="0" collapsed="false">
      <c r="A11059" s="28" t="n">
        <v>290</v>
      </c>
      <c r="B11059" s="29" t="n">
        <v>45777</v>
      </c>
      <c r="C11059" s="28" t="n">
        <v>44030.41</v>
      </c>
      <c r="D11059" s="28" t="n">
        <v>1720</v>
      </c>
      <c r="E11059" s="28" t="s">
        <v>380</v>
      </c>
    </row>
    <row r="11060" customFormat="false" ht="15" hidden="false" customHeight="false" outlineLevel="0" collapsed="false">
      <c r="A11060" s="28" t="n">
        <v>290</v>
      </c>
      <c r="B11060" s="29" t="n">
        <v>45808</v>
      </c>
      <c r="C11060" s="28" t="n">
        <v>45322.11</v>
      </c>
      <c r="D11060" s="28" t="n">
        <v>1720</v>
      </c>
      <c r="E11060" s="28" t="s">
        <v>380</v>
      </c>
    </row>
    <row r="11061" customFormat="false" ht="15" hidden="false" customHeight="false" outlineLevel="0" collapsed="false">
      <c r="A11061" s="28" t="n">
        <v>290</v>
      </c>
      <c r="B11061" s="29" t="n">
        <v>45838</v>
      </c>
      <c r="C11061" s="28" t="n">
        <v>46828.97</v>
      </c>
      <c r="D11061" s="28" t="n">
        <v>1720</v>
      </c>
      <c r="E11061" s="28" t="s">
        <v>380</v>
      </c>
    </row>
    <row r="11062" customFormat="false" ht="15" hidden="false" customHeight="false" outlineLevel="0" collapsed="false">
      <c r="A11062" s="28" t="n">
        <v>290</v>
      </c>
      <c r="B11062" s="29" t="n">
        <v>45869</v>
      </c>
      <c r="C11062" s="28" t="n">
        <v>48131.74</v>
      </c>
      <c r="D11062" s="28" t="n">
        <v>1720</v>
      </c>
      <c r="E11062" s="28" t="s">
        <v>380</v>
      </c>
    </row>
    <row r="11063" customFormat="false" ht="15" hidden="false" customHeight="false" outlineLevel="0" collapsed="false">
      <c r="A11063" s="28" t="n">
        <v>290</v>
      </c>
      <c r="B11063" s="29" t="n">
        <v>45900</v>
      </c>
      <c r="C11063" s="28" t="n">
        <v>49770.57</v>
      </c>
      <c r="D11063" s="28" t="n">
        <v>1720</v>
      </c>
      <c r="E11063" s="28" t="s">
        <v>380</v>
      </c>
    </row>
    <row r="11064" customFormat="false" ht="15" hidden="false" customHeight="false" outlineLevel="0" collapsed="false">
      <c r="A11064" s="28" t="n">
        <v>290</v>
      </c>
      <c r="B11064" s="29" t="n">
        <v>45930</v>
      </c>
      <c r="C11064" s="28" t="n">
        <v>51374.04</v>
      </c>
      <c r="D11064" s="28" t="n">
        <v>1720</v>
      </c>
      <c r="E11064" s="28" t="s">
        <v>380</v>
      </c>
    </row>
    <row r="11065" customFormat="false" ht="15" hidden="false" customHeight="false" outlineLevel="0" collapsed="false">
      <c r="A11065" s="28" t="n">
        <v>290</v>
      </c>
      <c r="B11065" s="29" t="n">
        <v>45961</v>
      </c>
      <c r="C11065" s="28" t="n">
        <v>53049.13</v>
      </c>
      <c r="D11065" s="28" t="n">
        <v>1720</v>
      </c>
      <c r="E11065" s="28" t="s">
        <v>380</v>
      </c>
    </row>
    <row r="11066" customFormat="false" ht="15" hidden="false" customHeight="false" outlineLevel="0" collapsed="false">
      <c r="A11066" s="28" t="n">
        <v>290</v>
      </c>
      <c r="B11066" s="29" t="n">
        <v>45991</v>
      </c>
      <c r="C11066" s="28" t="n">
        <v>54646</v>
      </c>
      <c r="D11066" s="28" t="n">
        <v>1720</v>
      </c>
      <c r="E11066" s="28" t="s">
        <v>380</v>
      </c>
    </row>
    <row r="11067" customFormat="false" ht="15" hidden="false" customHeight="false" outlineLevel="0" collapsed="false">
      <c r="A11067" s="28" t="n">
        <v>290</v>
      </c>
      <c r="B11067" s="29" t="n">
        <v>46022</v>
      </c>
      <c r="C11067" s="28" t="n">
        <v>56309.54</v>
      </c>
      <c r="D11067" s="28" t="n">
        <v>1720</v>
      </c>
      <c r="E11067" s="28" t="s">
        <v>380</v>
      </c>
    </row>
    <row r="11068" customFormat="false" ht="15" hidden="false" customHeight="false" outlineLevel="0" collapsed="false">
      <c r="A11068" s="28" t="n">
        <v>290</v>
      </c>
      <c r="B11068" s="29" t="n">
        <v>46053</v>
      </c>
      <c r="C11068" s="28" t="n">
        <v>58015.02</v>
      </c>
      <c r="D11068" s="28" t="n">
        <v>1720</v>
      </c>
      <c r="E11068" s="28" t="s">
        <v>380</v>
      </c>
    </row>
    <row r="11069" customFormat="false" ht="15" hidden="false" customHeight="false" outlineLevel="0" collapsed="false">
      <c r="A11069" s="28" t="n">
        <v>290</v>
      </c>
      <c r="B11069" s="29" t="n">
        <v>46081</v>
      </c>
      <c r="C11069" s="28" t="n">
        <v>59318.98</v>
      </c>
      <c r="D11069" s="28" t="n">
        <v>1720</v>
      </c>
      <c r="E11069" s="28" t="s">
        <v>380</v>
      </c>
    </row>
    <row r="11070" customFormat="false" ht="15" hidden="false" customHeight="false" outlineLevel="0" collapsed="false">
      <c r="A11070" s="28" t="n">
        <v>290</v>
      </c>
      <c r="B11070" s="29" t="n">
        <v>46112</v>
      </c>
      <c r="C11070" s="28" t="n">
        <v>58914.75</v>
      </c>
      <c r="D11070" s="28" t="n">
        <v>0</v>
      </c>
      <c r="E11070" s="28" t="s">
        <v>379</v>
      </c>
    </row>
    <row r="11071" customFormat="false" ht="15" hidden="false" customHeight="false" outlineLevel="0" collapsed="false">
      <c r="A11071" s="28" t="n">
        <v>290</v>
      </c>
      <c r="B11071" s="29" t="n">
        <v>46142</v>
      </c>
      <c r="C11071" s="28" t="n">
        <v>60121.72</v>
      </c>
      <c r="D11071" s="28" t="n">
        <v>1720</v>
      </c>
      <c r="E11071" s="28" t="s">
        <v>380</v>
      </c>
    </row>
    <row r="11072" customFormat="false" ht="15" hidden="false" customHeight="false" outlineLevel="0" collapsed="false">
      <c r="A11072" s="28" t="n">
        <v>290</v>
      </c>
      <c r="B11072" s="29" t="n">
        <v>46173</v>
      </c>
      <c r="C11072" s="28" t="n">
        <v>61627.99</v>
      </c>
      <c r="D11072" s="28" t="n">
        <v>1720</v>
      </c>
      <c r="E11072" s="28" t="s">
        <v>380</v>
      </c>
    </row>
    <row r="11073" customFormat="false" ht="15" hidden="false" customHeight="false" outlineLevel="0" collapsed="false">
      <c r="A11073" s="28" t="n">
        <v>290</v>
      </c>
      <c r="B11073" s="29" t="n">
        <v>46203</v>
      </c>
      <c r="C11073" s="28" t="n">
        <v>63336.79</v>
      </c>
      <c r="D11073" s="28" t="n">
        <v>1720</v>
      </c>
      <c r="E11073" s="28" t="s">
        <v>380</v>
      </c>
    </row>
    <row r="11074" customFormat="false" ht="15" hidden="false" customHeight="false" outlineLevel="0" collapsed="false">
      <c r="A11074" s="28" t="n">
        <v>290</v>
      </c>
      <c r="B11074" s="29" t="n">
        <v>46234</v>
      </c>
      <c r="C11074" s="28" t="n">
        <v>64970.3</v>
      </c>
      <c r="D11074" s="28" t="n">
        <v>1720</v>
      </c>
      <c r="E11074" s="28" t="s">
        <v>380</v>
      </c>
    </row>
    <row r="11075" customFormat="false" ht="15" hidden="false" customHeight="false" outlineLevel="0" collapsed="false">
      <c r="A11075" s="28" t="n">
        <v>290</v>
      </c>
      <c r="B11075" s="29" t="n">
        <v>46265</v>
      </c>
      <c r="C11075" s="28" t="n">
        <v>66234.35</v>
      </c>
      <c r="D11075" s="28" t="n">
        <v>1720</v>
      </c>
      <c r="E11075" s="28" t="s">
        <v>380</v>
      </c>
    </row>
    <row r="11076" customFormat="false" ht="15" hidden="false" customHeight="false" outlineLevel="0" collapsed="false">
      <c r="A11076" s="28" t="n">
        <v>291</v>
      </c>
      <c r="B11076" s="29" t="n">
        <v>44957</v>
      </c>
      <c r="C11076" s="28" t="n">
        <v>9277.28</v>
      </c>
      <c r="D11076" s="28" t="n">
        <v>1940</v>
      </c>
      <c r="E11076" s="28" t="s">
        <v>380</v>
      </c>
    </row>
    <row r="11077" customFormat="false" ht="15" hidden="false" customHeight="false" outlineLevel="0" collapsed="false">
      <c r="A11077" s="28" t="n">
        <v>291</v>
      </c>
      <c r="B11077" s="29" t="n">
        <v>44985</v>
      </c>
      <c r="C11077" s="28" t="n">
        <v>11003.56</v>
      </c>
      <c r="D11077" s="28" t="n">
        <v>1940</v>
      </c>
      <c r="E11077" s="28" t="s">
        <v>380</v>
      </c>
    </row>
    <row r="11078" customFormat="false" ht="15" hidden="false" customHeight="false" outlineLevel="0" collapsed="false">
      <c r="A11078" s="28" t="n">
        <v>291</v>
      </c>
      <c r="B11078" s="29" t="n">
        <v>45016</v>
      </c>
      <c r="C11078" s="28" t="n">
        <v>12747.35</v>
      </c>
      <c r="D11078" s="28" t="n">
        <v>1940</v>
      </c>
      <c r="E11078" s="28" t="s">
        <v>380</v>
      </c>
    </row>
    <row r="11079" customFormat="false" ht="15" hidden="false" customHeight="false" outlineLevel="0" collapsed="false">
      <c r="A11079" s="28" t="n">
        <v>291</v>
      </c>
      <c r="B11079" s="29" t="n">
        <v>45046</v>
      </c>
      <c r="C11079" s="28" t="n">
        <v>14272.18</v>
      </c>
      <c r="D11079" s="28" t="n">
        <v>1940</v>
      </c>
      <c r="E11079" s="28" t="s">
        <v>380</v>
      </c>
    </row>
    <row r="11080" customFormat="false" ht="15" hidden="false" customHeight="false" outlineLevel="0" collapsed="false">
      <c r="A11080" s="28" t="n">
        <v>291</v>
      </c>
      <c r="B11080" s="29" t="n">
        <v>45077</v>
      </c>
      <c r="C11080" s="28" t="n">
        <v>14905.75</v>
      </c>
      <c r="D11080" s="28" t="n">
        <v>993.32</v>
      </c>
      <c r="E11080" s="28" t="s">
        <v>381</v>
      </c>
    </row>
    <row r="11081" customFormat="false" ht="15" hidden="false" customHeight="false" outlineLevel="0" collapsed="false">
      <c r="A11081" s="28" t="n">
        <v>291</v>
      </c>
      <c r="B11081" s="29" t="n">
        <v>45107</v>
      </c>
      <c r="C11081" s="28" t="n">
        <v>15572.61</v>
      </c>
      <c r="D11081" s="28" t="n">
        <v>1061.28</v>
      </c>
      <c r="E11081" s="28" t="s">
        <v>381</v>
      </c>
    </row>
    <row r="11082" customFormat="false" ht="15" hidden="false" customHeight="false" outlineLevel="0" collapsed="false">
      <c r="A11082" s="28" t="n">
        <v>291</v>
      </c>
      <c r="B11082" s="29" t="n">
        <v>45138</v>
      </c>
      <c r="C11082" s="28" t="n">
        <v>17283.44</v>
      </c>
      <c r="D11082" s="28" t="n">
        <v>1940</v>
      </c>
      <c r="E11082" s="28" t="s">
        <v>380</v>
      </c>
    </row>
    <row r="11083" customFormat="false" ht="15" hidden="false" customHeight="false" outlineLevel="0" collapsed="false">
      <c r="A11083" s="28" t="n">
        <v>291</v>
      </c>
      <c r="B11083" s="29" t="n">
        <v>45169</v>
      </c>
      <c r="C11083" s="28" t="n">
        <v>18916.77</v>
      </c>
      <c r="D11083" s="28" t="n">
        <v>1940</v>
      </c>
      <c r="E11083" s="28" t="s">
        <v>380</v>
      </c>
    </row>
    <row r="11084" customFormat="false" ht="15" hidden="false" customHeight="false" outlineLevel="0" collapsed="false">
      <c r="A11084" s="28" t="n">
        <v>291</v>
      </c>
      <c r="B11084" s="29" t="n">
        <v>45199</v>
      </c>
      <c r="C11084" s="28" t="n">
        <v>19402.5</v>
      </c>
      <c r="D11084" s="28" t="n">
        <v>894.96</v>
      </c>
      <c r="E11084" s="28" t="s">
        <v>381</v>
      </c>
    </row>
    <row r="11085" customFormat="false" ht="15" hidden="false" customHeight="false" outlineLevel="0" collapsed="false">
      <c r="A11085" s="28" t="n">
        <v>291</v>
      </c>
      <c r="B11085" s="29" t="n">
        <v>45230</v>
      </c>
      <c r="C11085" s="28" t="n">
        <v>19829.09</v>
      </c>
      <c r="D11085" s="28" t="n">
        <v>896.38</v>
      </c>
      <c r="E11085" s="28" t="s">
        <v>381</v>
      </c>
    </row>
    <row r="11086" customFormat="false" ht="15" hidden="false" customHeight="false" outlineLevel="0" collapsed="false">
      <c r="A11086" s="28" t="n">
        <v>291</v>
      </c>
      <c r="B11086" s="29" t="n">
        <v>45260</v>
      </c>
      <c r="C11086" s="28" t="n">
        <v>21294.37</v>
      </c>
      <c r="D11086" s="28" t="n">
        <v>1940</v>
      </c>
      <c r="E11086" s="28" t="s">
        <v>380</v>
      </c>
    </row>
    <row r="11087" customFormat="false" ht="15" hidden="false" customHeight="false" outlineLevel="0" collapsed="false">
      <c r="A11087" s="28" t="n">
        <v>291</v>
      </c>
      <c r="B11087" s="29" t="n">
        <v>45291</v>
      </c>
      <c r="C11087" s="28" t="n">
        <v>23089.29</v>
      </c>
      <c r="D11087" s="28" t="n">
        <v>1940</v>
      </c>
      <c r="E11087" s="28" t="s">
        <v>380</v>
      </c>
    </row>
    <row r="11088" customFormat="false" ht="15" hidden="false" customHeight="false" outlineLevel="0" collapsed="false">
      <c r="A11088" s="28" t="n">
        <v>291</v>
      </c>
      <c r="B11088" s="29" t="n">
        <v>45322</v>
      </c>
      <c r="C11088" s="28" t="n">
        <v>24967.66</v>
      </c>
      <c r="D11088" s="28" t="n">
        <v>1940</v>
      </c>
      <c r="E11088" s="28" t="s">
        <v>380</v>
      </c>
    </row>
    <row r="11089" customFormat="false" ht="15" hidden="false" customHeight="false" outlineLevel="0" collapsed="false">
      <c r="A11089" s="28" t="n">
        <v>291</v>
      </c>
      <c r="B11089" s="29" t="n">
        <v>45351</v>
      </c>
      <c r="C11089" s="28" t="n">
        <v>25426.77</v>
      </c>
      <c r="D11089" s="28" t="n">
        <v>497.93</v>
      </c>
      <c r="E11089" s="28" t="s">
        <v>381</v>
      </c>
    </row>
    <row r="11090" customFormat="false" ht="15" hidden="false" customHeight="false" outlineLevel="0" collapsed="false">
      <c r="A11090" s="28" t="n">
        <v>291</v>
      </c>
      <c r="B11090" s="29" t="n">
        <v>45382</v>
      </c>
      <c r="C11090" s="28" t="n">
        <v>27213.65</v>
      </c>
      <c r="D11090" s="28" t="n">
        <v>1940</v>
      </c>
      <c r="E11090" s="28" t="s">
        <v>380</v>
      </c>
    </row>
    <row r="11091" customFormat="false" ht="15" hidden="false" customHeight="false" outlineLevel="0" collapsed="false">
      <c r="A11091" s="28" t="n">
        <v>291</v>
      </c>
      <c r="B11091" s="29" t="n">
        <v>45412</v>
      </c>
      <c r="C11091" s="28" t="n">
        <v>28745.25</v>
      </c>
      <c r="D11091" s="28" t="n">
        <v>1940</v>
      </c>
      <c r="E11091" s="28" t="s">
        <v>380</v>
      </c>
    </row>
    <row r="11092" customFormat="false" ht="15" hidden="false" customHeight="false" outlineLevel="0" collapsed="false">
      <c r="A11092" s="28" t="n">
        <v>291</v>
      </c>
      <c r="B11092" s="29" t="n">
        <v>45443</v>
      </c>
      <c r="C11092" s="28" t="n">
        <v>30106.74</v>
      </c>
      <c r="D11092" s="28" t="n">
        <v>1940</v>
      </c>
      <c r="E11092" s="28" t="s">
        <v>380</v>
      </c>
    </row>
    <row r="11093" customFormat="false" ht="15" hidden="false" customHeight="false" outlineLevel="0" collapsed="false">
      <c r="A11093" s="28" t="n">
        <v>291</v>
      </c>
      <c r="B11093" s="29" t="n">
        <v>45473</v>
      </c>
      <c r="C11093" s="28" t="n">
        <v>31176.06</v>
      </c>
      <c r="D11093" s="28" t="n">
        <v>1325.17</v>
      </c>
      <c r="E11093" s="28" t="s">
        <v>381</v>
      </c>
    </row>
    <row r="11094" customFormat="false" ht="15" hidden="false" customHeight="false" outlineLevel="0" collapsed="false">
      <c r="A11094" s="28" t="n">
        <v>291</v>
      </c>
      <c r="B11094" s="29" t="n">
        <v>45504</v>
      </c>
      <c r="C11094" s="28" t="n">
        <v>32724.49</v>
      </c>
      <c r="D11094" s="28" t="n">
        <v>1940</v>
      </c>
      <c r="E11094" s="28" t="s">
        <v>380</v>
      </c>
    </row>
    <row r="11095" customFormat="false" ht="15" hidden="false" customHeight="false" outlineLevel="0" collapsed="false">
      <c r="A11095" s="28" t="n">
        <v>291</v>
      </c>
      <c r="B11095" s="29" t="n">
        <v>45535</v>
      </c>
      <c r="C11095" s="28" t="n">
        <v>34621.22</v>
      </c>
      <c r="D11095" s="28" t="n">
        <v>1940</v>
      </c>
      <c r="E11095" s="28" t="s">
        <v>380</v>
      </c>
    </row>
    <row r="11096" customFormat="false" ht="15" hidden="false" customHeight="false" outlineLevel="0" collapsed="false">
      <c r="A11096" s="28" t="n">
        <v>291</v>
      </c>
      <c r="B11096" s="29" t="n">
        <v>45565</v>
      </c>
      <c r="C11096" s="28" t="n">
        <v>36039.92</v>
      </c>
      <c r="D11096" s="28" t="n">
        <v>1940</v>
      </c>
      <c r="E11096" s="28" t="s">
        <v>380</v>
      </c>
    </row>
    <row r="11097" customFormat="false" ht="15" hidden="false" customHeight="false" outlineLevel="0" collapsed="false">
      <c r="A11097" s="28" t="n">
        <v>291</v>
      </c>
      <c r="B11097" s="29" t="n">
        <v>45596</v>
      </c>
      <c r="C11097" s="28" t="n">
        <v>36350.01</v>
      </c>
      <c r="D11097" s="28" t="n">
        <v>643.79</v>
      </c>
      <c r="E11097" s="28" t="s">
        <v>381</v>
      </c>
    </row>
    <row r="11098" customFormat="false" ht="15" hidden="false" customHeight="false" outlineLevel="0" collapsed="false">
      <c r="A11098" s="28" t="n">
        <v>291</v>
      </c>
      <c r="B11098" s="29" t="n">
        <v>45626</v>
      </c>
      <c r="C11098" s="28" t="n">
        <v>37165.8</v>
      </c>
      <c r="D11098" s="28" t="n">
        <v>1049.92</v>
      </c>
      <c r="E11098" s="28" t="s">
        <v>381</v>
      </c>
    </row>
    <row r="11099" customFormat="false" ht="15" hidden="false" customHeight="false" outlineLevel="0" collapsed="false">
      <c r="A11099" s="28" t="n">
        <v>291</v>
      </c>
      <c r="B11099" s="29" t="n">
        <v>45657</v>
      </c>
      <c r="C11099" s="28" t="n">
        <v>38579.27</v>
      </c>
      <c r="D11099" s="28" t="n">
        <v>1940</v>
      </c>
      <c r="E11099" s="28" t="s">
        <v>380</v>
      </c>
    </row>
    <row r="11100" customFormat="false" ht="15" hidden="false" customHeight="false" outlineLevel="0" collapsed="false">
      <c r="A11100" s="28" t="n">
        <v>291</v>
      </c>
      <c r="B11100" s="29" t="n">
        <v>45688</v>
      </c>
      <c r="C11100" s="28" t="n">
        <v>40488.13</v>
      </c>
      <c r="D11100" s="28" t="n">
        <v>1940</v>
      </c>
      <c r="E11100" s="28" t="s">
        <v>380</v>
      </c>
    </row>
    <row r="11101" customFormat="false" ht="15" hidden="false" customHeight="false" outlineLevel="0" collapsed="false">
      <c r="A11101" s="28" t="n">
        <v>291</v>
      </c>
      <c r="B11101" s="29" t="n">
        <v>45716</v>
      </c>
      <c r="C11101" s="28" t="n">
        <v>41997.29</v>
      </c>
      <c r="D11101" s="28" t="n">
        <v>1940</v>
      </c>
      <c r="E11101" s="28" t="s">
        <v>380</v>
      </c>
    </row>
    <row r="11102" customFormat="false" ht="15" hidden="false" customHeight="false" outlineLevel="0" collapsed="false">
      <c r="A11102" s="28" t="n">
        <v>291</v>
      </c>
      <c r="B11102" s="29" t="n">
        <v>45747</v>
      </c>
      <c r="C11102" s="28" t="n">
        <v>43789.37</v>
      </c>
      <c r="D11102" s="28" t="n">
        <v>1940</v>
      </c>
      <c r="E11102" s="28" t="s">
        <v>380</v>
      </c>
    </row>
    <row r="11103" customFormat="false" ht="15" hidden="false" customHeight="false" outlineLevel="0" collapsed="false">
      <c r="A11103" s="28" t="n">
        <v>291</v>
      </c>
      <c r="B11103" s="29" t="n">
        <v>45777</v>
      </c>
      <c r="C11103" s="28" t="n">
        <v>44344.7</v>
      </c>
      <c r="D11103" s="28" t="n">
        <v>1018.04</v>
      </c>
      <c r="E11103" s="28" t="s">
        <v>381</v>
      </c>
    </row>
    <row r="11104" customFormat="false" ht="15" hidden="false" customHeight="false" outlineLevel="0" collapsed="false">
      <c r="A11104" s="28" t="n">
        <v>291</v>
      </c>
      <c r="B11104" s="29" t="n">
        <v>45808</v>
      </c>
      <c r="C11104" s="28" t="n">
        <v>44596.42</v>
      </c>
      <c r="D11104" s="28" t="n">
        <v>779.22</v>
      </c>
      <c r="E11104" s="28" t="s">
        <v>381</v>
      </c>
    </row>
    <row r="11105" customFormat="false" ht="15" hidden="false" customHeight="false" outlineLevel="0" collapsed="false">
      <c r="A11105" s="28" t="n">
        <v>291</v>
      </c>
      <c r="B11105" s="29" t="n">
        <v>45838</v>
      </c>
      <c r="C11105" s="28" t="n">
        <v>46311.21</v>
      </c>
      <c r="D11105" s="28" t="n">
        <v>1940</v>
      </c>
      <c r="E11105" s="28" t="s">
        <v>380</v>
      </c>
    </row>
    <row r="11106" customFormat="false" ht="15" hidden="false" customHeight="false" outlineLevel="0" collapsed="false">
      <c r="A11106" s="28" t="n">
        <v>291</v>
      </c>
      <c r="B11106" s="29" t="n">
        <v>45869</v>
      </c>
      <c r="C11106" s="28" t="n">
        <v>47740.89</v>
      </c>
      <c r="D11106" s="28" t="n">
        <v>1940</v>
      </c>
      <c r="E11106" s="28" t="s">
        <v>380</v>
      </c>
    </row>
    <row r="11107" customFormat="false" ht="15" hidden="false" customHeight="false" outlineLevel="0" collapsed="false">
      <c r="A11107" s="28" t="n">
        <v>291</v>
      </c>
      <c r="B11107" s="29" t="n">
        <v>45900</v>
      </c>
      <c r="C11107" s="28" t="n">
        <v>49289.73</v>
      </c>
      <c r="D11107" s="28" t="n">
        <v>1940</v>
      </c>
      <c r="E11107" s="28" t="s">
        <v>380</v>
      </c>
    </row>
    <row r="11108" customFormat="false" ht="15" hidden="false" customHeight="false" outlineLevel="0" collapsed="false">
      <c r="A11108" s="28" t="n">
        <v>291</v>
      </c>
      <c r="B11108" s="29" t="n">
        <v>45930</v>
      </c>
      <c r="C11108" s="28" t="n">
        <v>50919.96</v>
      </c>
      <c r="D11108" s="28" t="n">
        <v>1940</v>
      </c>
      <c r="E11108" s="28" t="s">
        <v>380</v>
      </c>
    </row>
    <row r="11109" customFormat="false" ht="15" hidden="false" customHeight="false" outlineLevel="0" collapsed="false">
      <c r="A11109" s="28" t="n">
        <v>291</v>
      </c>
      <c r="B11109" s="29" t="n">
        <v>45961</v>
      </c>
      <c r="C11109" s="28" t="n">
        <v>51648.68</v>
      </c>
      <c r="D11109" s="28" t="n">
        <v>1032.73</v>
      </c>
      <c r="E11109" s="28" t="s">
        <v>381</v>
      </c>
    </row>
    <row r="11110" customFormat="false" ht="15" hidden="false" customHeight="false" outlineLevel="0" collapsed="false">
      <c r="A11110" s="28" t="n">
        <v>291</v>
      </c>
      <c r="B11110" s="29" t="n">
        <v>45991</v>
      </c>
      <c r="C11110" s="28" t="n">
        <v>52027.41</v>
      </c>
      <c r="D11110" s="28" t="n">
        <v>473.21</v>
      </c>
      <c r="E11110" s="28" t="s">
        <v>381</v>
      </c>
    </row>
    <row r="11111" customFormat="false" ht="15" hidden="false" customHeight="false" outlineLevel="0" collapsed="false">
      <c r="A11111" s="28" t="n">
        <v>291</v>
      </c>
      <c r="B11111" s="29" t="n">
        <v>46022</v>
      </c>
      <c r="C11111" s="28" t="n">
        <v>53077.66</v>
      </c>
      <c r="D11111" s="28" t="n">
        <v>1323.87</v>
      </c>
      <c r="E11111" s="28" t="s">
        <v>381</v>
      </c>
    </row>
    <row r="11112" customFormat="false" ht="15" hidden="false" customHeight="false" outlineLevel="0" collapsed="false">
      <c r="A11112" s="28" t="n">
        <v>291</v>
      </c>
      <c r="B11112" s="29" t="n">
        <v>46053</v>
      </c>
      <c r="C11112" s="28" t="n">
        <v>54461.84</v>
      </c>
      <c r="D11112" s="28" t="n">
        <v>1940</v>
      </c>
      <c r="E11112" s="28" t="s">
        <v>380</v>
      </c>
    </row>
    <row r="11113" customFormat="false" ht="15" hidden="false" customHeight="false" outlineLevel="0" collapsed="false">
      <c r="A11113" s="28" t="n">
        <v>291</v>
      </c>
      <c r="B11113" s="29" t="n">
        <v>46081</v>
      </c>
      <c r="C11113" s="28" t="n">
        <v>56394.73</v>
      </c>
      <c r="D11113" s="28" t="n">
        <v>1940</v>
      </c>
      <c r="E11113" s="28" t="s">
        <v>380</v>
      </c>
    </row>
    <row r="11114" customFormat="false" ht="15" hidden="false" customHeight="false" outlineLevel="0" collapsed="false">
      <c r="A11114" s="28" t="n">
        <v>291</v>
      </c>
      <c r="B11114" s="29" t="n">
        <v>46112</v>
      </c>
      <c r="C11114" s="28" t="n">
        <v>58297.58</v>
      </c>
      <c r="D11114" s="28" t="n">
        <v>1940</v>
      </c>
      <c r="E11114" s="28" t="s">
        <v>380</v>
      </c>
    </row>
    <row r="11115" customFormat="false" ht="15" hidden="false" customHeight="false" outlineLevel="0" collapsed="false">
      <c r="A11115" s="28" t="n">
        <v>291</v>
      </c>
      <c r="B11115" s="29" t="n">
        <v>46142</v>
      </c>
      <c r="C11115" s="28" t="n">
        <v>59859.3</v>
      </c>
      <c r="D11115" s="28" t="n">
        <v>1940</v>
      </c>
      <c r="E11115" s="28" t="s">
        <v>380</v>
      </c>
    </row>
    <row r="11116" customFormat="false" ht="15" hidden="false" customHeight="false" outlineLevel="0" collapsed="false">
      <c r="A11116" s="28" t="n">
        <v>291</v>
      </c>
      <c r="B11116" s="29" t="n">
        <v>46173</v>
      </c>
      <c r="C11116" s="28" t="n">
        <v>61614.69</v>
      </c>
      <c r="D11116" s="28" t="n">
        <v>1940</v>
      </c>
      <c r="E11116" s="28" t="s">
        <v>380</v>
      </c>
    </row>
    <row r="11117" customFormat="false" ht="15" hidden="false" customHeight="false" outlineLevel="0" collapsed="false">
      <c r="A11117" s="28" t="n">
        <v>291</v>
      </c>
      <c r="B11117" s="29" t="n">
        <v>46203</v>
      </c>
      <c r="C11117" s="28" t="n">
        <v>62339.73</v>
      </c>
      <c r="D11117" s="28" t="n">
        <v>1145.71</v>
      </c>
      <c r="E11117" s="28" t="s">
        <v>381</v>
      </c>
    </row>
    <row r="11118" customFormat="false" ht="15" hidden="false" customHeight="false" outlineLevel="0" collapsed="false">
      <c r="A11118" s="28" t="n">
        <v>291</v>
      </c>
      <c r="B11118" s="29" t="n">
        <v>46234</v>
      </c>
      <c r="C11118" s="28" t="n">
        <v>63771.56</v>
      </c>
      <c r="D11118" s="28" t="n">
        <v>1940</v>
      </c>
      <c r="E11118" s="28" t="s">
        <v>380</v>
      </c>
    </row>
    <row r="11119" customFormat="false" ht="15" hidden="false" customHeight="false" outlineLevel="0" collapsed="false">
      <c r="A11119" s="28" t="n">
        <v>291</v>
      </c>
      <c r="B11119" s="29" t="n">
        <v>46265</v>
      </c>
      <c r="C11119" s="28" t="n">
        <v>65153.27</v>
      </c>
      <c r="D11119" s="28" t="n">
        <v>1940</v>
      </c>
      <c r="E11119" s="28" t="s">
        <v>380</v>
      </c>
    </row>
    <row r="11120" customFormat="false" ht="15" hidden="false" customHeight="false" outlineLevel="0" collapsed="false">
      <c r="A11120" s="28" t="n">
        <v>292</v>
      </c>
      <c r="B11120" s="29" t="n">
        <v>45138</v>
      </c>
      <c r="C11120" s="28" t="n">
        <v>14733.36</v>
      </c>
      <c r="D11120" s="28" t="n">
        <v>1900</v>
      </c>
      <c r="E11120" s="28" t="s">
        <v>380</v>
      </c>
    </row>
    <row r="11121" customFormat="false" ht="15" hidden="false" customHeight="false" outlineLevel="0" collapsed="false">
      <c r="A11121" s="28" t="n">
        <v>292</v>
      </c>
      <c r="B11121" s="29" t="n">
        <v>45169</v>
      </c>
      <c r="C11121" s="28" t="n">
        <v>16478.76</v>
      </c>
      <c r="D11121" s="28" t="n">
        <v>1900</v>
      </c>
      <c r="E11121" s="28" t="s">
        <v>380</v>
      </c>
    </row>
    <row r="11122" customFormat="false" ht="15" hidden="false" customHeight="false" outlineLevel="0" collapsed="false">
      <c r="A11122" s="28" t="n">
        <v>292</v>
      </c>
      <c r="B11122" s="29" t="n">
        <v>45199</v>
      </c>
      <c r="C11122" s="28" t="n">
        <v>18206.07</v>
      </c>
      <c r="D11122" s="28" t="n">
        <v>1900</v>
      </c>
      <c r="E11122" s="28" t="s">
        <v>380</v>
      </c>
    </row>
    <row r="11123" customFormat="false" ht="15" hidden="false" customHeight="false" outlineLevel="0" collapsed="false">
      <c r="A11123" s="28" t="n">
        <v>292</v>
      </c>
      <c r="B11123" s="29" t="n">
        <v>45230</v>
      </c>
      <c r="C11123" s="28" t="n">
        <v>19543.64</v>
      </c>
      <c r="D11123" s="28" t="n">
        <v>1900</v>
      </c>
      <c r="E11123" s="28" t="s">
        <v>380</v>
      </c>
    </row>
    <row r="11124" customFormat="false" ht="15" hidden="false" customHeight="false" outlineLevel="0" collapsed="false">
      <c r="A11124" s="28" t="n">
        <v>292</v>
      </c>
      <c r="B11124" s="29" t="n">
        <v>45260</v>
      </c>
      <c r="C11124" s="28" t="n">
        <v>21374.04</v>
      </c>
      <c r="D11124" s="28" t="n">
        <v>1900</v>
      </c>
      <c r="E11124" s="28" t="s">
        <v>380</v>
      </c>
    </row>
    <row r="11125" customFormat="false" ht="15" hidden="false" customHeight="false" outlineLevel="0" collapsed="false">
      <c r="A11125" s="28" t="n">
        <v>292</v>
      </c>
      <c r="B11125" s="29" t="n">
        <v>45291</v>
      </c>
      <c r="C11125" s="28" t="n">
        <v>21703.15</v>
      </c>
      <c r="D11125" s="28" t="n">
        <v>829.38</v>
      </c>
      <c r="E11125" s="28" t="s">
        <v>381</v>
      </c>
    </row>
    <row r="11126" customFormat="false" ht="15" hidden="false" customHeight="false" outlineLevel="0" collapsed="false">
      <c r="A11126" s="28" t="n">
        <v>292</v>
      </c>
      <c r="B11126" s="29" t="n">
        <v>45322</v>
      </c>
      <c r="C11126" s="28" t="n">
        <v>23065.85</v>
      </c>
      <c r="D11126" s="28" t="n">
        <v>1900</v>
      </c>
      <c r="E11126" s="28" t="s">
        <v>380</v>
      </c>
    </row>
    <row r="11127" customFormat="false" ht="15" hidden="false" customHeight="false" outlineLevel="0" collapsed="false">
      <c r="A11127" s="28" t="n">
        <v>292</v>
      </c>
      <c r="B11127" s="29" t="n">
        <v>45351</v>
      </c>
      <c r="C11127" s="28" t="n">
        <v>24447.39</v>
      </c>
      <c r="D11127" s="28" t="n">
        <v>1900</v>
      </c>
      <c r="E11127" s="28" t="s">
        <v>380</v>
      </c>
    </row>
    <row r="11128" customFormat="false" ht="15" hidden="false" customHeight="false" outlineLevel="0" collapsed="false">
      <c r="A11128" s="28" t="n">
        <v>292</v>
      </c>
      <c r="B11128" s="29" t="n">
        <v>45382</v>
      </c>
      <c r="C11128" s="28" t="n">
        <v>26275.04</v>
      </c>
      <c r="D11128" s="28" t="n">
        <v>1900</v>
      </c>
      <c r="E11128" s="28" t="s">
        <v>380</v>
      </c>
    </row>
    <row r="11129" customFormat="false" ht="15" hidden="false" customHeight="false" outlineLevel="0" collapsed="false">
      <c r="A11129" s="28" t="n">
        <v>292</v>
      </c>
      <c r="B11129" s="29" t="n">
        <v>45412</v>
      </c>
      <c r="C11129" s="28" t="n">
        <v>26239.45</v>
      </c>
      <c r="D11129" s="28" t="n">
        <v>0</v>
      </c>
      <c r="E11129" s="28" t="s">
        <v>379</v>
      </c>
    </row>
    <row r="11130" customFormat="false" ht="15" hidden="false" customHeight="false" outlineLevel="0" collapsed="false">
      <c r="A11130" s="28" t="n">
        <v>292</v>
      </c>
      <c r="B11130" s="29" t="n">
        <v>45443</v>
      </c>
      <c r="C11130" s="28" t="n">
        <v>27573.56</v>
      </c>
      <c r="D11130" s="28" t="n">
        <v>1900</v>
      </c>
      <c r="E11130" s="28" t="s">
        <v>380</v>
      </c>
    </row>
    <row r="11131" customFormat="false" ht="15" hidden="false" customHeight="false" outlineLevel="0" collapsed="false">
      <c r="A11131" s="28" t="n">
        <v>292</v>
      </c>
      <c r="B11131" s="29" t="n">
        <v>45473</v>
      </c>
      <c r="C11131" s="28" t="n">
        <v>29050.42</v>
      </c>
      <c r="D11131" s="28" t="n">
        <v>1900</v>
      </c>
      <c r="E11131" s="28" t="s">
        <v>380</v>
      </c>
    </row>
    <row r="11132" customFormat="false" ht="15" hidden="false" customHeight="false" outlineLevel="0" collapsed="false">
      <c r="A11132" s="28" t="n">
        <v>292</v>
      </c>
      <c r="B11132" s="29" t="n">
        <v>45504</v>
      </c>
      <c r="C11132" s="28" t="n">
        <v>30709.46</v>
      </c>
      <c r="D11132" s="28" t="n">
        <v>1900</v>
      </c>
      <c r="E11132" s="28" t="s">
        <v>380</v>
      </c>
    </row>
    <row r="11133" customFormat="false" ht="15" hidden="false" customHeight="false" outlineLevel="0" collapsed="false">
      <c r="A11133" s="28" t="n">
        <v>292</v>
      </c>
      <c r="B11133" s="29" t="n">
        <v>45535</v>
      </c>
      <c r="C11133" s="28" t="n">
        <v>32381.27</v>
      </c>
      <c r="D11133" s="28" t="n">
        <v>1900</v>
      </c>
      <c r="E11133" s="28" t="s">
        <v>380</v>
      </c>
    </row>
    <row r="11134" customFormat="false" ht="15" hidden="false" customHeight="false" outlineLevel="0" collapsed="false">
      <c r="A11134" s="28" t="n">
        <v>292</v>
      </c>
      <c r="B11134" s="29" t="n">
        <v>45565</v>
      </c>
      <c r="C11134" s="28" t="n">
        <v>33821.45</v>
      </c>
      <c r="D11134" s="28" t="n">
        <v>1900</v>
      </c>
      <c r="E11134" s="28" t="s">
        <v>380</v>
      </c>
    </row>
    <row r="11135" customFormat="false" ht="15" hidden="false" customHeight="false" outlineLevel="0" collapsed="false">
      <c r="A11135" s="28" t="n">
        <v>292</v>
      </c>
      <c r="B11135" s="29" t="n">
        <v>45596</v>
      </c>
      <c r="C11135" s="28" t="n">
        <v>34914.21</v>
      </c>
      <c r="D11135" s="28" t="n">
        <v>1148.5</v>
      </c>
      <c r="E11135" s="28" t="s">
        <v>381</v>
      </c>
    </row>
    <row r="11136" customFormat="false" ht="15" hidden="false" customHeight="false" outlineLevel="0" collapsed="false">
      <c r="A11136" s="28" t="n">
        <v>292</v>
      </c>
      <c r="B11136" s="29" t="n">
        <v>45626</v>
      </c>
      <c r="C11136" s="28" t="n">
        <v>36464.58</v>
      </c>
      <c r="D11136" s="28" t="n">
        <v>1900</v>
      </c>
      <c r="E11136" s="28" t="s">
        <v>380</v>
      </c>
    </row>
    <row r="11137" customFormat="false" ht="15" hidden="false" customHeight="false" outlineLevel="0" collapsed="false">
      <c r="A11137" s="28" t="n">
        <v>292</v>
      </c>
      <c r="B11137" s="29" t="n">
        <v>45657</v>
      </c>
      <c r="C11137" s="28" t="n">
        <v>37840.55</v>
      </c>
      <c r="D11137" s="28" t="n">
        <v>1900</v>
      </c>
      <c r="E11137" s="28" t="s">
        <v>380</v>
      </c>
    </row>
    <row r="11138" customFormat="false" ht="15" hidden="false" customHeight="false" outlineLevel="0" collapsed="false">
      <c r="A11138" s="28" t="n">
        <v>292</v>
      </c>
      <c r="B11138" s="29" t="n">
        <v>45688</v>
      </c>
      <c r="C11138" s="28" t="n">
        <v>39558.95</v>
      </c>
      <c r="D11138" s="28" t="n">
        <v>1900</v>
      </c>
      <c r="E11138" s="28" t="s">
        <v>380</v>
      </c>
    </row>
    <row r="11139" customFormat="false" ht="15" hidden="false" customHeight="false" outlineLevel="0" collapsed="false">
      <c r="A11139" s="28" t="n">
        <v>292</v>
      </c>
      <c r="B11139" s="29" t="n">
        <v>45716</v>
      </c>
      <c r="C11139" s="28" t="n">
        <v>41029.42</v>
      </c>
      <c r="D11139" s="28" t="n">
        <v>1900</v>
      </c>
      <c r="E11139" s="28" t="s">
        <v>380</v>
      </c>
    </row>
    <row r="11140" customFormat="false" ht="15" hidden="false" customHeight="false" outlineLevel="0" collapsed="false">
      <c r="A11140" s="28" t="n">
        <v>292</v>
      </c>
      <c r="B11140" s="29" t="n">
        <v>45747</v>
      </c>
      <c r="C11140" s="28" t="n">
        <v>42782.86</v>
      </c>
      <c r="D11140" s="28" t="n">
        <v>1900</v>
      </c>
      <c r="E11140" s="28" t="s">
        <v>380</v>
      </c>
    </row>
    <row r="11141" customFormat="false" ht="15" hidden="false" customHeight="false" outlineLevel="0" collapsed="false">
      <c r="A11141" s="28" t="n">
        <v>292</v>
      </c>
      <c r="B11141" s="29" t="n">
        <v>45777</v>
      </c>
      <c r="C11141" s="28" t="n">
        <v>44155.36</v>
      </c>
      <c r="D11141" s="28" t="n">
        <v>1900</v>
      </c>
      <c r="E11141" s="28" t="s">
        <v>380</v>
      </c>
    </row>
    <row r="11142" customFormat="false" ht="15" hidden="false" customHeight="false" outlineLevel="0" collapsed="false">
      <c r="A11142" s="28" t="n">
        <v>292</v>
      </c>
      <c r="B11142" s="29" t="n">
        <v>45808</v>
      </c>
      <c r="C11142" s="28" t="n">
        <v>45808.46</v>
      </c>
      <c r="D11142" s="28" t="n">
        <v>1900</v>
      </c>
      <c r="E11142" s="28" t="s">
        <v>380</v>
      </c>
    </row>
    <row r="11143" customFormat="false" ht="15" hidden="false" customHeight="false" outlineLevel="0" collapsed="false">
      <c r="A11143" s="28" t="n">
        <v>292</v>
      </c>
      <c r="B11143" s="29" t="n">
        <v>45838</v>
      </c>
      <c r="C11143" s="28" t="n">
        <v>46560.67</v>
      </c>
      <c r="D11143" s="28" t="n">
        <v>931.46</v>
      </c>
      <c r="E11143" s="28" t="s">
        <v>381</v>
      </c>
    </row>
    <row r="11144" customFormat="false" ht="15" hidden="false" customHeight="false" outlineLevel="0" collapsed="false">
      <c r="A11144" s="28" t="n">
        <v>292</v>
      </c>
      <c r="B11144" s="29" t="n">
        <v>45869</v>
      </c>
      <c r="C11144" s="28" t="n">
        <v>48016.57</v>
      </c>
      <c r="D11144" s="28" t="n">
        <v>1900</v>
      </c>
      <c r="E11144" s="28" t="s">
        <v>380</v>
      </c>
    </row>
    <row r="11145" customFormat="false" ht="15" hidden="false" customHeight="false" outlineLevel="0" collapsed="false">
      <c r="A11145" s="28" t="n">
        <v>292</v>
      </c>
      <c r="B11145" s="29" t="n">
        <v>45900</v>
      </c>
      <c r="C11145" s="28" t="n">
        <v>49752.41</v>
      </c>
      <c r="D11145" s="28" t="n">
        <v>1900</v>
      </c>
      <c r="E11145" s="28" t="s">
        <v>380</v>
      </c>
    </row>
    <row r="11146" customFormat="false" ht="15" hidden="false" customHeight="false" outlineLevel="0" collapsed="false">
      <c r="A11146" s="28" t="n">
        <v>292</v>
      </c>
      <c r="B11146" s="29" t="n">
        <v>45930</v>
      </c>
      <c r="C11146" s="28" t="n">
        <v>51149.87</v>
      </c>
      <c r="D11146" s="28" t="n">
        <v>1900</v>
      </c>
      <c r="E11146" s="28" t="s">
        <v>380</v>
      </c>
    </row>
    <row r="11147" customFormat="false" ht="15" hidden="false" customHeight="false" outlineLevel="0" collapsed="false">
      <c r="A11147" s="28" t="n">
        <v>292</v>
      </c>
      <c r="B11147" s="29" t="n">
        <v>45961</v>
      </c>
      <c r="C11147" s="28" t="n">
        <v>52480.21</v>
      </c>
      <c r="D11147" s="28" t="n">
        <v>1900</v>
      </c>
      <c r="E11147" s="28" t="s">
        <v>380</v>
      </c>
    </row>
    <row r="11148" customFormat="false" ht="15" hidden="false" customHeight="false" outlineLevel="0" collapsed="false">
      <c r="A11148" s="28" t="n">
        <v>292</v>
      </c>
      <c r="B11148" s="29" t="n">
        <v>45991</v>
      </c>
      <c r="C11148" s="28" t="n">
        <v>53849.34</v>
      </c>
      <c r="D11148" s="28" t="n">
        <v>1900</v>
      </c>
      <c r="E11148" s="28" t="s">
        <v>380</v>
      </c>
    </row>
    <row r="11149" customFormat="false" ht="15" hidden="false" customHeight="false" outlineLevel="0" collapsed="false">
      <c r="A11149" s="28" t="n">
        <v>292</v>
      </c>
      <c r="B11149" s="29" t="n">
        <v>46022</v>
      </c>
      <c r="C11149" s="28" t="n">
        <v>55583.7</v>
      </c>
      <c r="D11149" s="28" t="n">
        <v>1900</v>
      </c>
      <c r="E11149" s="28" t="s">
        <v>380</v>
      </c>
    </row>
    <row r="11150" customFormat="false" ht="15" hidden="false" customHeight="false" outlineLevel="0" collapsed="false">
      <c r="A11150" s="28" t="n">
        <v>292</v>
      </c>
      <c r="B11150" s="29" t="n">
        <v>46053</v>
      </c>
      <c r="C11150" s="28" t="n">
        <v>56979.37</v>
      </c>
      <c r="D11150" s="28" t="n">
        <v>1900</v>
      </c>
      <c r="E11150" s="28" t="s">
        <v>380</v>
      </c>
    </row>
    <row r="11151" customFormat="false" ht="15" hidden="false" customHeight="false" outlineLevel="0" collapsed="false">
      <c r="A11151" s="28" t="n">
        <v>292</v>
      </c>
      <c r="B11151" s="29" t="n">
        <v>46081</v>
      </c>
      <c r="C11151" s="28" t="n">
        <v>58819.41</v>
      </c>
      <c r="D11151" s="28" t="n">
        <v>1900</v>
      </c>
      <c r="E11151" s="28" t="s">
        <v>380</v>
      </c>
    </row>
    <row r="11152" customFormat="false" ht="15" hidden="false" customHeight="false" outlineLevel="0" collapsed="false">
      <c r="A11152" s="28" t="n">
        <v>292</v>
      </c>
      <c r="B11152" s="29" t="n">
        <v>46112</v>
      </c>
      <c r="C11152" s="28" t="n">
        <v>60179.92</v>
      </c>
      <c r="D11152" s="28" t="n">
        <v>1900</v>
      </c>
      <c r="E11152" s="28" t="s">
        <v>380</v>
      </c>
    </row>
    <row r="11153" customFormat="false" ht="15" hidden="false" customHeight="false" outlineLevel="0" collapsed="false">
      <c r="A11153" s="28" t="n">
        <v>292</v>
      </c>
      <c r="B11153" s="29" t="n">
        <v>46142</v>
      </c>
      <c r="C11153" s="28" t="n">
        <v>61596.66</v>
      </c>
      <c r="D11153" s="28" t="n">
        <v>1900</v>
      </c>
      <c r="E11153" s="28" t="s">
        <v>380</v>
      </c>
    </row>
    <row r="11154" customFormat="false" ht="15" hidden="false" customHeight="false" outlineLevel="0" collapsed="false">
      <c r="A11154" s="28" t="n">
        <v>292</v>
      </c>
      <c r="B11154" s="29" t="n">
        <v>46173</v>
      </c>
      <c r="C11154" s="28" t="n">
        <v>63221.05</v>
      </c>
      <c r="D11154" s="28" t="n">
        <v>1900</v>
      </c>
      <c r="E11154" s="28" t="s">
        <v>380</v>
      </c>
    </row>
    <row r="11155" customFormat="false" ht="15" hidden="false" customHeight="false" outlineLevel="0" collapsed="false">
      <c r="A11155" s="28" t="n">
        <v>292</v>
      </c>
      <c r="B11155" s="29" t="n">
        <v>46203</v>
      </c>
      <c r="C11155" s="28" t="n">
        <v>64644.75</v>
      </c>
      <c r="D11155" s="28" t="n">
        <v>1900</v>
      </c>
      <c r="E11155" s="28" t="s">
        <v>380</v>
      </c>
    </row>
    <row r="11156" customFormat="false" ht="15" hidden="false" customHeight="false" outlineLevel="0" collapsed="false">
      <c r="A11156" s="28" t="n">
        <v>292</v>
      </c>
      <c r="B11156" s="29" t="n">
        <v>46234</v>
      </c>
      <c r="C11156" s="28" t="n">
        <v>66286.61</v>
      </c>
      <c r="D11156" s="28" t="n">
        <v>1900</v>
      </c>
      <c r="E11156" s="28" t="s">
        <v>380</v>
      </c>
    </row>
    <row r="11157" customFormat="false" ht="15" hidden="false" customHeight="false" outlineLevel="0" collapsed="false">
      <c r="A11157" s="28" t="n">
        <v>292</v>
      </c>
      <c r="B11157" s="29" t="n">
        <v>46265</v>
      </c>
      <c r="C11157" s="28" t="n">
        <v>68123.07</v>
      </c>
      <c r="D11157" s="28" t="n">
        <v>1900</v>
      </c>
      <c r="E11157" s="28" t="s">
        <v>380</v>
      </c>
    </row>
    <row r="11158" customFormat="false" ht="15" hidden="false" customHeight="false" outlineLevel="0" collapsed="false">
      <c r="A11158" s="28" t="n">
        <v>293</v>
      </c>
      <c r="B11158" s="29" t="n">
        <v>44957</v>
      </c>
      <c r="C11158" s="28" t="n">
        <v>13530.14</v>
      </c>
      <c r="D11158" s="28" t="n">
        <v>1590</v>
      </c>
      <c r="E11158" s="28" t="s">
        <v>380</v>
      </c>
    </row>
    <row r="11159" customFormat="false" ht="15" hidden="false" customHeight="false" outlineLevel="0" collapsed="false">
      <c r="A11159" s="28" t="n">
        <v>293</v>
      </c>
      <c r="B11159" s="29" t="n">
        <v>44985</v>
      </c>
      <c r="C11159" s="28" t="n">
        <v>14788.39</v>
      </c>
      <c r="D11159" s="28" t="n">
        <v>1590</v>
      </c>
      <c r="E11159" s="28" t="s">
        <v>380</v>
      </c>
    </row>
    <row r="11160" customFormat="false" ht="15" hidden="false" customHeight="false" outlineLevel="0" collapsed="false">
      <c r="A11160" s="28" t="n">
        <v>293</v>
      </c>
      <c r="B11160" s="29" t="n">
        <v>45016</v>
      </c>
      <c r="C11160" s="28" t="n">
        <v>15968.81</v>
      </c>
      <c r="D11160" s="28" t="n">
        <v>1590</v>
      </c>
      <c r="E11160" s="28" t="s">
        <v>380</v>
      </c>
    </row>
    <row r="11161" customFormat="false" ht="15" hidden="false" customHeight="false" outlineLevel="0" collapsed="false">
      <c r="A11161" s="28" t="n">
        <v>293</v>
      </c>
      <c r="B11161" s="29" t="n">
        <v>45046</v>
      </c>
      <c r="C11161" s="28" t="n">
        <v>17423.59</v>
      </c>
      <c r="D11161" s="28" t="n">
        <v>1590</v>
      </c>
      <c r="E11161" s="28" t="s">
        <v>380</v>
      </c>
    </row>
    <row r="11162" customFormat="false" ht="15" hidden="false" customHeight="false" outlineLevel="0" collapsed="false">
      <c r="A11162" s="28" t="n">
        <v>293</v>
      </c>
      <c r="B11162" s="29" t="n">
        <v>45077</v>
      </c>
      <c r="C11162" s="28" t="n">
        <v>18775.9</v>
      </c>
      <c r="D11162" s="28" t="n">
        <v>1590</v>
      </c>
      <c r="E11162" s="28" t="s">
        <v>380</v>
      </c>
    </row>
    <row r="11163" customFormat="false" ht="15" hidden="false" customHeight="false" outlineLevel="0" collapsed="false">
      <c r="A11163" s="28" t="n">
        <v>293</v>
      </c>
      <c r="B11163" s="29" t="n">
        <v>45107</v>
      </c>
      <c r="C11163" s="28" t="n">
        <v>20030.98</v>
      </c>
      <c r="D11163" s="28" t="n">
        <v>1590</v>
      </c>
      <c r="E11163" s="28" t="s">
        <v>380</v>
      </c>
    </row>
    <row r="11164" customFormat="false" ht="15" hidden="false" customHeight="false" outlineLevel="0" collapsed="false">
      <c r="A11164" s="28" t="n">
        <v>293</v>
      </c>
      <c r="B11164" s="29" t="n">
        <v>45138</v>
      </c>
      <c r="C11164" s="28" t="n">
        <v>21308.84</v>
      </c>
      <c r="D11164" s="28" t="n">
        <v>1590</v>
      </c>
      <c r="E11164" s="28" t="s">
        <v>380</v>
      </c>
    </row>
    <row r="11165" customFormat="false" ht="15" hidden="false" customHeight="false" outlineLevel="0" collapsed="false">
      <c r="A11165" s="28" t="n">
        <v>293</v>
      </c>
      <c r="B11165" s="29" t="n">
        <v>45169</v>
      </c>
      <c r="C11165" s="28" t="n">
        <v>22608.49</v>
      </c>
      <c r="D11165" s="28" t="n">
        <v>1590</v>
      </c>
      <c r="E11165" s="28" t="s">
        <v>380</v>
      </c>
    </row>
    <row r="11166" customFormat="false" ht="15" hidden="false" customHeight="false" outlineLevel="0" collapsed="false">
      <c r="A11166" s="28" t="n">
        <v>293</v>
      </c>
      <c r="B11166" s="29" t="n">
        <v>45199</v>
      </c>
      <c r="C11166" s="28" t="n">
        <v>23836.42</v>
      </c>
      <c r="D11166" s="28" t="n">
        <v>1590</v>
      </c>
      <c r="E11166" s="28" t="s">
        <v>380</v>
      </c>
    </row>
    <row r="11167" customFormat="false" ht="15" hidden="false" customHeight="false" outlineLevel="0" collapsed="false">
      <c r="A11167" s="28" t="n">
        <v>293</v>
      </c>
      <c r="B11167" s="29" t="n">
        <v>45230</v>
      </c>
      <c r="C11167" s="28" t="n">
        <v>25381.69</v>
      </c>
      <c r="D11167" s="28" t="n">
        <v>1590</v>
      </c>
      <c r="E11167" s="28" t="s">
        <v>380</v>
      </c>
    </row>
    <row r="11168" customFormat="false" ht="15" hidden="false" customHeight="false" outlineLevel="0" collapsed="false">
      <c r="A11168" s="28" t="n">
        <v>293</v>
      </c>
      <c r="B11168" s="29" t="n">
        <v>45260</v>
      </c>
      <c r="C11168" s="28" t="n">
        <v>26603.56</v>
      </c>
      <c r="D11168" s="28" t="n">
        <v>1590</v>
      </c>
      <c r="E11168" s="28" t="s">
        <v>380</v>
      </c>
    </row>
    <row r="11169" customFormat="false" ht="15" hidden="false" customHeight="false" outlineLevel="0" collapsed="false">
      <c r="A11169" s="28" t="n">
        <v>293</v>
      </c>
      <c r="B11169" s="29" t="n">
        <v>45291</v>
      </c>
      <c r="C11169" s="28" t="n">
        <v>27739.85</v>
      </c>
      <c r="D11169" s="28" t="n">
        <v>1590</v>
      </c>
      <c r="E11169" s="28" t="s">
        <v>380</v>
      </c>
    </row>
    <row r="11170" customFormat="false" ht="15" hidden="false" customHeight="false" outlineLevel="0" collapsed="false">
      <c r="A11170" s="28" t="n">
        <v>293</v>
      </c>
      <c r="B11170" s="29" t="n">
        <v>45322</v>
      </c>
      <c r="C11170" s="28" t="n">
        <v>27732.94</v>
      </c>
      <c r="D11170" s="28" t="n">
        <v>378.82</v>
      </c>
      <c r="E11170" s="28" t="s">
        <v>381</v>
      </c>
    </row>
    <row r="11171" customFormat="false" ht="15" hidden="false" customHeight="false" outlineLevel="0" collapsed="false">
      <c r="A11171" s="28" t="n">
        <v>293</v>
      </c>
      <c r="B11171" s="29" t="n">
        <v>45351</v>
      </c>
      <c r="C11171" s="28" t="n">
        <v>28942.76</v>
      </c>
      <c r="D11171" s="28" t="n">
        <v>1590</v>
      </c>
      <c r="E11171" s="28" t="s">
        <v>380</v>
      </c>
    </row>
    <row r="11172" customFormat="false" ht="15" hidden="false" customHeight="false" outlineLevel="0" collapsed="false">
      <c r="A11172" s="28" t="n">
        <v>293</v>
      </c>
      <c r="B11172" s="29" t="n">
        <v>45382</v>
      </c>
      <c r="C11172" s="28" t="n">
        <v>30411.55</v>
      </c>
      <c r="D11172" s="28" t="n">
        <v>1590</v>
      </c>
      <c r="E11172" s="28" t="s">
        <v>380</v>
      </c>
    </row>
    <row r="11173" customFormat="false" ht="15" hidden="false" customHeight="false" outlineLevel="0" collapsed="false">
      <c r="A11173" s="28" t="n">
        <v>293</v>
      </c>
      <c r="B11173" s="29" t="n">
        <v>45412</v>
      </c>
      <c r="C11173" s="28" t="n">
        <v>31732.76</v>
      </c>
      <c r="D11173" s="28" t="n">
        <v>1590</v>
      </c>
      <c r="E11173" s="28" t="s">
        <v>380</v>
      </c>
    </row>
    <row r="11174" customFormat="false" ht="15" hidden="false" customHeight="false" outlineLevel="0" collapsed="false">
      <c r="A11174" s="28" t="n">
        <v>293</v>
      </c>
      <c r="B11174" s="29" t="n">
        <v>45443</v>
      </c>
      <c r="C11174" s="28" t="n">
        <v>33283.36</v>
      </c>
      <c r="D11174" s="28" t="n">
        <v>1590</v>
      </c>
      <c r="E11174" s="28" t="s">
        <v>380</v>
      </c>
    </row>
    <row r="11175" customFormat="false" ht="15" hidden="false" customHeight="false" outlineLevel="0" collapsed="false">
      <c r="A11175" s="28" t="n">
        <v>293</v>
      </c>
      <c r="B11175" s="29" t="n">
        <v>45473</v>
      </c>
      <c r="C11175" s="28" t="n">
        <v>34626.11</v>
      </c>
      <c r="D11175" s="28" t="n">
        <v>1590</v>
      </c>
      <c r="E11175" s="28" t="s">
        <v>380</v>
      </c>
    </row>
    <row r="11176" customFormat="false" ht="15" hidden="false" customHeight="false" outlineLevel="0" collapsed="false">
      <c r="A11176" s="28" t="n">
        <v>293</v>
      </c>
      <c r="B11176" s="29" t="n">
        <v>45504</v>
      </c>
      <c r="C11176" s="28" t="n">
        <v>35950.42</v>
      </c>
      <c r="D11176" s="28" t="n">
        <v>1590</v>
      </c>
      <c r="E11176" s="28" t="s">
        <v>380</v>
      </c>
    </row>
    <row r="11177" customFormat="false" ht="15" hidden="false" customHeight="false" outlineLevel="0" collapsed="false">
      <c r="A11177" s="28" t="n">
        <v>293</v>
      </c>
      <c r="B11177" s="29" t="n">
        <v>45535</v>
      </c>
      <c r="C11177" s="28" t="n">
        <v>37412.27</v>
      </c>
      <c r="D11177" s="28" t="n">
        <v>1590</v>
      </c>
      <c r="E11177" s="28" t="s">
        <v>380</v>
      </c>
    </row>
    <row r="11178" customFormat="false" ht="15" hidden="false" customHeight="false" outlineLevel="0" collapsed="false">
      <c r="A11178" s="28" t="n">
        <v>293</v>
      </c>
      <c r="B11178" s="29" t="n">
        <v>45565</v>
      </c>
      <c r="C11178" s="28" t="n">
        <v>38706.46</v>
      </c>
      <c r="D11178" s="28" t="n">
        <v>1590</v>
      </c>
      <c r="E11178" s="28" t="s">
        <v>380</v>
      </c>
    </row>
    <row r="11179" customFormat="false" ht="15" hidden="false" customHeight="false" outlineLevel="0" collapsed="false">
      <c r="A11179" s="28" t="n">
        <v>293</v>
      </c>
      <c r="B11179" s="29" t="n">
        <v>45596</v>
      </c>
      <c r="C11179" s="28" t="n">
        <v>40286.33</v>
      </c>
      <c r="D11179" s="28" t="n">
        <v>1590</v>
      </c>
      <c r="E11179" s="28" t="s">
        <v>380</v>
      </c>
    </row>
    <row r="11180" customFormat="false" ht="15" hidden="false" customHeight="false" outlineLevel="0" collapsed="false">
      <c r="A11180" s="28" t="n">
        <v>293</v>
      </c>
      <c r="B11180" s="29" t="n">
        <v>45626</v>
      </c>
      <c r="C11180" s="28" t="n">
        <v>41562.84</v>
      </c>
      <c r="D11180" s="28" t="n">
        <v>1590</v>
      </c>
      <c r="E11180" s="28" t="s">
        <v>380</v>
      </c>
    </row>
    <row r="11181" customFormat="false" ht="15" hidden="false" customHeight="false" outlineLevel="0" collapsed="false">
      <c r="A11181" s="28" t="n">
        <v>293</v>
      </c>
      <c r="B11181" s="29" t="n">
        <v>45657</v>
      </c>
      <c r="C11181" s="28" t="n">
        <v>42867.13</v>
      </c>
      <c r="D11181" s="28" t="n">
        <v>1590</v>
      </c>
      <c r="E11181" s="28" t="s">
        <v>380</v>
      </c>
    </row>
    <row r="11182" customFormat="false" ht="15" hidden="false" customHeight="false" outlineLevel="0" collapsed="false">
      <c r="A11182" s="28" t="n">
        <v>293</v>
      </c>
      <c r="B11182" s="29" t="n">
        <v>45688</v>
      </c>
      <c r="C11182" s="28" t="n">
        <v>44184.99</v>
      </c>
      <c r="D11182" s="28" t="n">
        <v>1590</v>
      </c>
      <c r="E11182" s="28" t="s">
        <v>380</v>
      </c>
    </row>
    <row r="11183" customFormat="false" ht="15" hidden="false" customHeight="false" outlineLevel="0" collapsed="false">
      <c r="A11183" s="28" t="n">
        <v>293</v>
      </c>
      <c r="B11183" s="29" t="n">
        <v>45716</v>
      </c>
      <c r="C11183" s="28" t="n">
        <v>45521.88</v>
      </c>
      <c r="D11183" s="28" t="n">
        <v>1590</v>
      </c>
      <c r="E11183" s="28" t="s">
        <v>380</v>
      </c>
    </row>
    <row r="11184" customFormat="false" ht="15" hidden="false" customHeight="false" outlineLevel="0" collapsed="false">
      <c r="A11184" s="28" t="n">
        <v>293</v>
      </c>
      <c r="B11184" s="29" t="n">
        <v>45747</v>
      </c>
      <c r="C11184" s="28" t="n">
        <v>47038.75</v>
      </c>
      <c r="D11184" s="28" t="n">
        <v>1590</v>
      </c>
      <c r="E11184" s="28" t="s">
        <v>380</v>
      </c>
    </row>
    <row r="11185" customFormat="false" ht="15" hidden="false" customHeight="false" outlineLevel="0" collapsed="false">
      <c r="A11185" s="28" t="n">
        <v>293</v>
      </c>
      <c r="B11185" s="29" t="n">
        <v>45777</v>
      </c>
      <c r="C11185" s="28" t="n">
        <v>48605.08</v>
      </c>
      <c r="D11185" s="28" t="n">
        <v>1590</v>
      </c>
      <c r="E11185" s="28" t="s">
        <v>380</v>
      </c>
    </row>
    <row r="11186" customFormat="false" ht="15" hidden="false" customHeight="false" outlineLevel="0" collapsed="false">
      <c r="A11186" s="28" t="n">
        <v>293</v>
      </c>
      <c r="B11186" s="29" t="n">
        <v>45808</v>
      </c>
      <c r="C11186" s="28" t="n">
        <v>49222.96</v>
      </c>
      <c r="D11186" s="28" t="n">
        <v>907.1</v>
      </c>
      <c r="E11186" s="28" t="s">
        <v>381</v>
      </c>
    </row>
    <row r="11187" customFormat="false" ht="15" hidden="false" customHeight="false" outlineLevel="0" collapsed="false">
      <c r="A11187" s="28" t="n">
        <v>293</v>
      </c>
      <c r="B11187" s="29" t="n">
        <v>45838</v>
      </c>
      <c r="C11187" s="28" t="n">
        <v>50730.96</v>
      </c>
      <c r="D11187" s="28" t="n">
        <v>1590</v>
      </c>
      <c r="E11187" s="28" t="s">
        <v>380</v>
      </c>
    </row>
    <row r="11188" customFormat="false" ht="15" hidden="false" customHeight="false" outlineLevel="0" collapsed="false">
      <c r="A11188" s="28" t="n">
        <v>293</v>
      </c>
      <c r="B11188" s="29" t="n">
        <v>45869</v>
      </c>
      <c r="C11188" s="28" t="n">
        <v>51872.62</v>
      </c>
      <c r="D11188" s="28" t="n">
        <v>1590</v>
      </c>
      <c r="E11188" s="28" t="s">
        <v>380</v>
      </c>
    </row>
    <row r="11189" customFormat="false" ht="15" hidden="false" customHeight="false" outlineLevel="0" collapsed="false">
      <c r="A11189" s="28" t="n">
        <v>293</v>
      </c>
      <c r="B11189" s="29" t="n">
        <v>45900</v>
      </c>
      <c r="C11189" s="28" t="n">
        <v>53177.93</v>
      </c>
      <c r="D11189" s="28" t="n">
        <v>1590</v>
      </c>
      <c r="E11189" s="28" t="s">
        <v>380</v>
      </c>
    </row>
    <row r="11190" customFormat="false" ht="15" hidden="false" customHeight="false" outlineLevel="0" collapsed="false">
      <c r="A11190" s="28" t="n">
        <v>293</v>
      </c>
      <c r="B11190" s="29" t="n">
        <v>45930</v>
      </c>
      <c r="C11190" s="28" t="n">
        <v>53194.81</v>
      </c>
      <c r="D11190" s="28" t="n">
        <v>346.01</v>
      </c>
      <c r="E11190" s="28" t="s">
        <v>381</v>
      </c>
    </row>
    <row r="11191" customFormat="false" ht="15" hidden="false" customHeight="false" outlineLevel="0" collapsed="false">
      <c r="A11191" s="28" t="n">
        <v>293</v>
      </c>
      <c r="B11191" s="29" t="n">
        <v>45961</v>
      </c>
      <c r="C11191" s="28" t="n">
        <v>54356.15</v>
      </c>
      <c r="D11191" s="28" t="n">
        <v>1590</v>
      </c>
      <c r="E11191" s="28" t="s">
        <v>380</v>
      </c>
    </row>
    <row r="11192" customFormat="false" ht="15" hidden="false" customHeight="false" outlineLevel="0" collapsed="false">
      <c r="A11192" s="28" t="n">
        <v>293</v>
      </c>
      <c r="B11192" s="29" t="n">
        <v>45991</v>
      </c>
      <c r="C11192" s="28" t="n">
        <v>55216.93</v>
      </c>
      <c r="D11192" s="28" t="n">
        <v>945.45</v>
      </c>
      <c r="E11192" s="28" t="s">
        <v>381</v>
      </c>
    </row>
    <row r="11193" customFormat="false" ht="15" hidden="false" customHeight="false" outlineLevel="0" collapsed="false">
      <c r="A11193" s="28" t="n">
        <v>293</v>
      </c>
      <c r="B11193" s="29" t="n">
        <v>46022</v>
      </c>
      <c r="C11193" s="28" t="n">
        <v>56498.75</v>
      </c>
      <c r="D11193" s="28" t="n">
        <v>1590</v>
      </c>
      <c r="E11193" s="28" t="s">
        <v>380</v>
      </c>
    </row>
    <row r="11194" customFormat="false" ht="15" hidden="false" customHeight="false" outlineLevel="0" collapsed="false">
      <c r="A11194" s="28" t="n">
        <v>293</v>
      </c>
      <c r="B11194" s="29" t="n">
        <v>46053</v>
      </c>
      <c r="C11194" s="28" t="n">
        <v>56371.3</v>
      </c>
      <c r="D11194" s="28" t="n">
        <v>338.61</v>
      </c>
      <c r="E11194" s="28" t="s">
        <v>381</v>
      </c>
    </row>
    <row r="11195" customFormat="false" ht="15" hidden="false" customHeight="false" outlineLevel="0" collapsed="false">
      <c r="A11195" s="28" t="n">
        <v>293</v>
      </c>
      <c r="B11195" s="29" t="n">
        <v>46081</v>
      </c>
      <c r="C11195" s="28" t="n">
        <v>56015.87</v>
      </c>
      <c r="D11195" s="28" t="n">
        <v>0</v>
      </c>
      <c r="E11195" s="28" t="s">
        <v>379</v>
      </c>
    </row>
    <row r="11196" customFormat="false" ht="15" hidden="false" customHeight="false" outlineLevel="0" collapsed="false">
      <c r="A11196" s="28" t="n">
        <v>293</v>
      </c>
      <c r="B11196" s="29" t="n">
        <v>46112</v>
      </c>
      <c r="C11196" s="28" t="n">
        <v>57366.27</v>
      </c>
      <c r="D11196" s="28" t="n">
        <v>1590</v>
      </c>
      <c r="E11196" s="28" t="s">
        <v>380</v>
      </c>
    </row>
    <row r="11197" customFormat="false" ht="15" hidden="false" customHeight="false" outlineLevel="0" collapsed="false">
      <c r="A11197" s="28" t="n">
        <v>293</v>
      </c>
      <c r="B11197" s="29" t="n">
        <v>46142</v>
      </c>
      <c r="C11197" s="28" t="n">
        <v>58592.73</v>
      </c>
      <c r="D11197" s="28" t="n">
        <v>1590</v>
      </c>
      <c r="E11197" s="28" t="s">
        <v>380</v>
      </c>
    </row>
    <row r="11198" customFormat="false" ht="15" hidden="false" customHeight="false" outlineLevel="0" collapsed="false">
      <c r="A11198" s="28" t="n">
        <v>293</v>
      </c>
      <c r="B11198" s="29" t="n">
        <v>46173</v>
      </c>
      <c r="C11198" s="28" t="n">
        <v>59864.22</v>
      </c>
      <c r="D11198" s="28" t="n">
        <v>1590</v>
      </c>
      <c r="E11198" s="28" t="s">
        <v>380</v>
      </c>
    </row>
    <row r="11199" customFormat="false" ht="15" hidden="false" customHeight="false" outlineLevel="0" collapsed="false">
      <c r="A11199" s="28" t="n">
        <v>293</v>
      </c>
      <c r="B11199" s="29" t="n">
        <v>46203</v>
      </c>
      <c r="C11199" s="28" t="n">
        <v>61007.49</v>
      </c>
      <c r="D11199" s="28" t="n">
        <v>1590</v>
      </c>
      <c r="E11199" s="28" t="s">
        <v>380</v>
      </c>
    </row>
    <row r="11200" customFormat="false" ht="15" hidden="false" customHeight="false" outlineLevel="0" collapsed="false">
      <c r="A11200" s="28" t="n">
        <v>293</v>
      </c>
      <c r="B11200" s="29" t="n">
        <v>46234</v>
      </c>
      <c r="C11200" s="28" t="n">
        <v>62530.93</v>
      </c>
      <c r="D11200" s="28" t="n">
        <v>1590</v>
      </c>
      <c r="E11200" s="28" t="s">
        <v>380</v>
      </c>
    </row>
    <row r="11201" customFormat="false" ht="15" hidden="false" customHeight="false" outlineLevel="0" collapsed="false">
      <c r="A11201" s="28" t="n">
        <v>293</v>
      </c>
      <c r="B11201" s="29" t="n">
        <v>46265</v>
      </c>
      <c r="C11201" s="28" t="n">
        <v>63749.58</v>
      </c>
      <c r="D11201" s="28" t="n">
        <v>1590</v>
      </c>
      <c r="E11201" s="28" t="s">
        <v>380</v>
      </c>
    </row>
    <row r="11202" customFormat="false" ht="15" hidden="false" customHeight="false" outlineLevel="0" collapsed="false">
      <c r="A11202" s="28" t="n">
        <v>294</v>
      </c>
      <c r="B11202" s="29" t="n">
        <v>44957</v>
      </c>
      <c r="C11202" s="28" t="n">
        <v>14769.46</v>
      </c>
      <c r="D11202" s="28" t="n">
        <v>730.28</v>
      </c>
      <c r="E11202" s="28" t="s">
        <v>381</v>
      </c>
    </row>
    <row r="11203" customFormat="false" ht="15" hidden="false" customHeight="false" outlineLevel="0" collapsed="false">
      <c r="A11203" s="28" t="n">
        <v>294</v>
      </c>
      <c r="B11203" s="29" t="n">
        <v>44985</v>
      </c>
      <c r="C11203" s="28" t="n">
        <v>16402.91</v>
      </c>
      <c r="D11203" s="28" t="n">
        <v>541.3</v>
      </c>
      <c r="E11203" s="28" t="s">
        <v>381</v>
      </c>
    </row>
    <row r="11204" customFormat="false" ht="15" hidden="false" customHeight="false" outlineLevel="0" collapsed="false">
      <c r="A11204" s="28" t="n">
        <v>294</v>
      </c>
      <c r="B11204" s="29" t="n">
        <v>45016</v>
      </c>
      <c r="C11204" s="28" t="n">
        <v>18060.76</v>
      </c>
      <c r="D11204" s="28" t="n">
        <v>1850</v>
      </c>
      <c r="E11204" s="28" t="s">
        <v>380</v>
      </c>
    </row>
    <row r="11205" customFormat="false" ht="15" hidden="false" customHeight="false" outlineLevel="0" collapsed="false">
      <c r="A11205" s="28" t="n">
        <v>294</v>
      </c>
      <c r="B11205" s="29" t="n">
        <v>45046</v>
      </c>
      <c r="C11205" s="28" t="n">
        <v>18967.2</v>
      </c>
      <c r="D11205" s="28" t="n">
        <v>574.13</v>
      </c>
      <c r="E11205" s="28" t="s">
        <v>381</v>
      </c>
    </row>
    <row r="11206" customFormat="false" ht="15" hidden="false" customHeight="false" outlineLevel="0" collapsed="false">
      <c r="A11206" s="28" t="n">
        <v>294</v>
      </c>
      <c r="B11206" s="29" t="n">
        <v>45077</v>
      </c>
      <c r="C11206" s="28" t="n">
        <v>19714.34</v>
      </c>
      <c r="D11206" s="28" t="n">
        <v>1242.16</v>
      </c>
      <c r="E11206" s="28" t="s">
        <v>381</v>
      </c>
    </row>
    <row r="11207" customFormat="false" ht="15" hidden="false" customHeight="false" outlineLevel="0" collapsed="false">
      <c r="A11207" s="28" t="n">
        <v>294</v>
      </c>
      <c r="B11207" s="29" t="n">
        <v>45107</v>
      </c>
      <c r="C11207" s="28" t="n">
        <v>21467.29</v>
      </c>
      <c r="D11207" s="28" t="n">
        <v>1850</v>
      </c>
      <c r="E11207" s="28" t="s">
        <v>380</v>
      </c>
    </row>
    <row r="11208" customFormat="false" ht="15" hidden="false" customHeight="false" outlineLevel="0" collapsed="false">
      <c r="A11208" s="28" t="n">
        <v>294</v>
      </c>
      <c r="B11208" s="29" t="n">
        <v>45138</v>
      </c>
      <c r="C11208" s="28" t="n">
        <v>23252.84</v>
      </c>
      <c r="D11208" s="28" t="n">
        <v>1850</v>
      </c>
      <c r="E11208" s="28" t="s">
        <v>380</v>
      </c>
    </row>
    <row r="11209" customFormat="false" ht="15" hidden="false" customHeight="false" outlineLevel="0" collapsed="false">
      <c r="A11209" s="28" t="n">
        <v>294</v>
      </c>
      <c r="B11209" s="29" t="n">
        <v>45169</v>
      </c>
      <c r="C11209" s="28" t="n">
        <v>23201.82</v>
      </c>
      <c r="D11209" s="28" t="n">
        <v>0</v>
      </c>
      <c r="E11209" s="28" t="s">
        <v>379</v>
      </c>
    </row>
    <row r="11210" customFormat="false" ht="15" hidden="false" customHeight="false" outlineLevel="0" collapsed="false">
      <c r="A11210" s="28" t="n">
        <v>294</v>
      </c>
      <c r="B11210" s="29" t="n">
        <v>45199</v>
      </c>
      <c r="C11210" s="28" t="n">
        <v>24954.99</v>
      </c>
      <c r="D11210" s="28" t="n">
        <v>1850</v>
      </c>
      <c r="E11210" s="28" t="s">
        <v>380</v>
      </c>
    </row>
    <row r="11211" customFormat="false" ht="15" hidden="false" customHeight="false" outlineLevel="0" collapsed="false">
      <c r="A11211" s="28" t="n">
        <v>294</v>
      </c>
      <c r="B11211" s="29" t="n">
        <v>45230</v>
      </c>
      <c r="C11211" s="28" t="n">
        <v>26530.51</v>
      </c>
      <c r="D11211" s="28" t="n">
        <v>1850</v>
      </c>
      <c r="E11211" s="28" t="s">
        <v>380</v>
      </c>
    </row>
    <row r="11212" customFormat="false" ht="15" hidden="false" customHeight="false" outlineLevel="0" collapsed="false">
      <c r="A11212" s="28" t="n">
        <v>294</v>
      </c>
      <c r="B11212" s="29" t="n">
        <v>45260</v>
      </c>
      <c r="C11212" s="28" t="n">
        <v>28205.38</v>
      </c>
      <c r="D11212" s="28" t="n">
        <v>1850</v>
      </c>
      <c r="E11212" s="28" t="s">
        <v>380</v>
      </c>
    </row>
    <row r="11213" customFormat="false" ht="15" hidden="false" customHeight="false" outlineLevel="0" collapsed="false">
      <c r="A11213" s="28" t="n">
        <v>294</v>
      </c>
      <c r="B11213" s="29" t="n">
        <v>45291</v>
      </c>
      <c r="C11213" s="28" t="n">
        <v>29667.14</v>
      </c>
      <c r="D11213" s="28" t="n">
        <v>1850</v>
      </c>
      <c r="E11213" s="28" t="s">
        <v>380</v>
      </c>
    </row>
    <row r="11214" customFormat="false" ht="15" hidden="false" customHeight="false" outlineLevel="0" collapsed="false">
      <c r="A11214" s="28" t="n">
        <v>294</v>
      </c>
      <c r="B11214" s="29" t="n">
        <v>45322</v>
      </c>
      <c r="C11214" s="28" t="n">
        <v>29768.23</v>
      </c>
      <c r="D11214" s="28" t="n">
        <v>536.41</v>
      </c>
      <c r="E11214" s="28" t="s">
        <v>381</v>
      </c>
    </row>
    <row r="11215" customFormat="false" ht="15" hidden="false" customHeight="false" outlineLevel="0" collapsed="false">
      <c r="A11215" s="28" t="n">
        <v>294</v>
      </c>
      <c r="B11215" s="29" t="n">
        <v>45351</v>
      </c>
      <c r="C11215" s="28" t="n">
        <v>31446.45</v>
      </c>
      <c r="D11215" s="28" t="n">
        <v>1850</v>
      </c>
      <c r="E11215" s="28" t="s">
        <v>380</v>
      </c>
    </row>
    <row r="11216" customFormat="false" ht="15" hidden="false" customHeight="false" outlineLevel="0" collapsed="false">
      <c r="A11216" s="28" t="n">
        <v>294</v>
      </c>
      <c r="B11216" s="29" t="n">
        <v>45382</v>
      </c>
      <c r="C11216" s="28" t="n">
        <v>32958.34</v>
      </c>
      <c r="D11216" s="28" t="n">
        <v>1850</v>
      </c>
      <c r="E11216" s="28" t="s">
        <v>380</v>
      </c>
    </row>
    <row r="11217" customFormat="false" ht="15" hidden="false" customHeight="false" outlineLevel="0" collapsed="false">
      <c r="A11217" s="28" t="n">
        <v>294</v>
      </c>
      <c r="B11217" s="29" t="n">
        <v>45412</v>
      </c>
      <c r="C11217" s="28" t="n">
        <v>34564.54</v>
      </c>
      <c r="D11217" s="28" t="n">
        <v>1850</v>
      </c>
      <c r="E11217" s="28" t="s">
        <v>380</v>
      </c>
    </row>
    <row r="11218" customFormat="false" ht="15" hidden="false" customHeight="false" outlineLevel="0" collapsed="false">
      <c r="A11218" s="28" t="n">
        <v>294</v>
      </c>
      <c r="B11218" s="29" t="n">
        <v>45443</v>
      </c>
      <c r="C11218" s="28" t="n">
        <v>36147.5</v>
      </c>
      <c r="D11218" s="28" t="n">
        <v>1850</v>
      </c>
      <c r="E11218" s="28" t="s">
        <v>380</v>
      </c>
    </row>
    <row r="11219" customFormat="false" ht="15" hidden="false" customHeight="false" outlineLevel="0" collapsed="false">
      <c r="A11219" s="28" t="n">
        <v>294</v>
      </c>
      <c r="B11219" s="29" t="n">
        <v>45473</v>
      </c>
      <c r="C11219" s="28" t="n">
        <v>37637.04</v>
      </c>
      <c r="D11219" s="28" t="n">
        <v>1850</v>
      </c>
      <c r="E11219" s="28" t="s">
        <v>380</v>
      </c>
    </row>
    <row r="11220" customFormat="false" ht="15" hidden="false" customHeight="false" outlineLevel="0" collapsed="false">
      <c r="A11220" s="28" t="n">
        <v>294</v>
      </c>
      <c r="B11220" s="29" t="n">
        <v>45504</v>
      </c>
      <c r="C11220" s="28" t="n">
        <v>39144.26</v>
      </c>
      <c r="D11220" s="28" t="n">
        <v>1850</v>
      </c>
      <c r="E11220" s="28" t="s">
        <v>380</v>
      </c>
    </row>
    <row r="11221" customFormat="false" ht="15" hidden="false" customHeight="false" outlineLevel="0" collapsed="false">
      <c r="A11221" s="28" t="n">
        <v>294</v>
      </c>
      <c r="B11221" s="29" t="n">
        <v>45535</v>
      </c>
      <c r="C11221" s="28" t="n">
        <v>40914.63</v>
      </c>
      <c r="D11221" s="28" t="n">
        <v>1850</v>
      </c>
      <c r="E11221" s="28" t="s">
        <v>380</v>
      </c>
    </row>
    <row r="11222" customFormat="false" ht="15" hidden="false" customHeight="false" outlineLevel="0" collapsed="false">
      <c r="A11222" s="28" t="n">
        <v>294</v>
      </c>
      <c r="B11222" s="29" t="n">
        <v>45565</v>
      </c>
      <c r="C11222" s="28" t="n">
        <v>42287.65</v>
      </c>
      <c r="D11222" s="28" t="n">
        <v>1850</v>
      </c>
      <c r="E11222" s="28" t="s">
        <v>380</v>
      </c>
    </row>
    <row r="11223" customFormat="false" ht="15" hidden="false" customHeight="false" outlineLevel="0" collapsed="false">
      <c r="A11223" s="28" t="n">
        <v>294</v>
      </c>
      <c r="B11223" s="29" t="n">
        <v>45596</v>
      </c>
      <c r="C11223" s="28" t="n">
        <v>43823.2</v>
      </c>
      <c r="D11223" s="28" t="n">
        <v>1850</v>
      </c>
      <c r="E11223" s="28" t="s">
        <v>380</v>
      </c>
    </row>
    <row r="11224" customFormat="false" ht="15" hidden="false" customHeight="false" outlineLevel="0" collapsed="false">
      <c r="A11224" s="28" t="n">
        <v>294</v>
      </c>
      <c r="B11224" s="29" t="n">
        <v>45626</v>
      </c>
      <c r="C11224" s="28" t="n">
        <v>45203.16</v>
      </c>
      <c r="D11224" s="28" t="n">
        <v>1850</v>
      </c>
      <c r="E11224" s="28" t="s">
        <v>380</v>
      </c>
    </row>
    <row r="11225" customFormat="false" ht="15" hidden="false" customHeight="false" outlineLevel="0" collapsed="false">
      <c r="A11225" s="28" t="n">
        <v>294</v>
      </c>
      <c r="B11225" s="29" t="n">
        <v>45657</v>
      </c>
      <c r="C11225" s="28" t="n">
        <v>46524.62</v>
      </c>
      <c r="D11225" s="28" t="n">
        <v>1850</v>
      </c>
      <c r="E11225" s="28" t="s">
        <v>380</v>
      </c>
    </row>
    <row r="11226" customFormat="false" ht="15" hidden="false" customHeight="false" outlineLevel="0" collapsed="false">
      <c r="A11226" s="28" t="n">
        <v>294</v>
      </c>
      <c r="B11226" s="29" t="n">
        <v>45688</v>
      </c>
      <c r="C11226" s="28" t="n">
        <v>47639.64</v>
      </c>
      <c r="D11226" s="28" t="n">
        <v>1116.23</v>
      </c>
      <c r="E11226" s="28" t="s">
        <v>381</v>
      </c>
    </row>
    <row r="11227" customFormat="false" ht="15" hidden="false" customHeight="false" outlineLevel="0" collapsed="false">
      <c r="A11227" s="28" t="n">
        <v>294</v>
      </c>
      <c r="B11227" s="29" t="n">
        <v>45716</v>
      </c>
      <c r="C11227" s="28" t="n">
        <v>49287.54</v>
      </c>
      <c r="D11227" s="28" t="n">
        <v>1850</v>
      </c>
      <c r="E11227" s="28" t="s">
        <v>380</v>
      </c>
    </row>
    <row r="11228" customFormat="false" ht="15" hidden="false" customHeight="false" outlineLevel="0" collapsed="false">
      <c r="A11228" s="28" t="n">
        <v>294</v>
      </c>
      <c r="B11228" s="29" t="n">
        <v>45747</v>
      </c>
      <c r="C11228" s="28" t="n">
        <v>50727.29</v>
      </c>
      <c r="D11228" s="28" t="n">
        <v>1850</v>
      </c>
      <c r="E11228" s="28" t="s">
        <v>380</v>
      </c>
    </row>
    <row r="11229" customFormat="false" ht="15" hidden="false" customHeight="false" outlineLevel="0" collapsed="false">
      <c r="A11229" s="28" t="n">
        <v>294</v>
      </c>
      <c r="B11229" s="29" t="n">
        <v>45777</v>
      </c>
      <c r="C11229" s="28" t="n">
        <v>52302.91</v>
      </c>
      <c r="D11229" s="28" t="n">
        <v>1850</v>
      </c>
      <c r="E11229" s="28" t="s">
        <v>380</v>
      </c>
    </row>
    <row r="11230" customFormat="false" ht="15" hidden="false" customHeight="false" outlineLevel="0" collapsed="false">
      <c r="A11230" s="28" t="n">
        <v>294</v>
      </c>
      <c r="B11230" s="29" t="n">
        <v>45808</v>
      </c>
      <c r="C11230" s="28" t="n">
        <v>53761.01</v>
      </c>
      <c r="D11230" s="28" t="n">
        <v>1850</v>
      </c>
      <c r="E11230" s="28" t="s">
        <v>380</v>
      </c>
    </row>
    <row r="11231" customFormat="false" ht="15" hidden="false" customHeight="false" outlineLevel="0" collapsed="false">
      <c r="A11231" s="28" t="n">
        <v>294</v>
      </c>
      <c r="B11231" s="29" t="n">
        <v>45838</v>
      </c>
      <c r="C11231" s="28" t="n">
        <v>55447.07</v>
      </c>
      <c r="D11231" s="28" t="n">
        <v>1850</v>
      </c>
      <c r="E11231" s="28" t="s">
        <v>380</v>
      </c>
    </row>
    <row r="11232" customFormat="false" ht="15" hidden="false" customHeight="false" outlineLevel="0" collapsed="false">
      <c r="A11232" s="28" t="n">
        <v>294</v>
      </c>
      <c r="B11232" s="29" t="n">
        <v>45869</v>
      </c>
      <c r="C11232" s="28" t="n">
        <v>57025.92</v>
      </c>
      <c r="D11232" s="28" t="n">
        <v>1850</v>
      </c>
      <c r="E11232" s="28" t="s">
        <v>380</v>
      </c>
    </row>
    <row r="11233" customFormat="false" ht="15" hidden="false" customHeight="false" outlineLevel="0" collapsed="false">
      <c r="A11233" s="28" t="n">
        <v>294</v>
      </c>
      <c r="B11233" s="29" t="n">
        <v>45900</v>
      </c>
      <c r="C11233" s="28" t="n">
        <v>58682.65</v>
      </c>
      <c r="D11233" s="28" t="n">
        <v>1850</v>
      </c>
      <c r="E11233" s="28" t="s">
        <v>380</v>
      </c>
    </row>
    <row r="11234" customFormat="false" ht="15" hidden="false" customHeight="false" outlineLevel="0" collapsed="false">
      <c r="A11234" s="28" t="n">
        <v>294</v>
      </c>
      <c r="B11234" s="29" t="n">
        <v>45930</v>
      </c>
      <c r="C11234" s="28" t="n">
        <v>60243.73</v>
      </c>
      <c r="D11234" s="28" t="n">
        <v>1850</v>
      </c>
      <c r="E11234" s="28" t="s">
        <v>380</v>
      </c>
    </row>
    <row r="11235" customFormat="false" ht="15" hidden="false" customHeight="false" outlineLevel="0" collapsed="false">
      <c r="A11235" s="28" t="n">
        <v>294</v>
      </c>
      <c r="B11235" s="29" t="n">
        <v>45961</v>
      </c>
      <c r="C11235" s="28" t="n">
        <v>61859.37</v>
      </c>
      <c r="D11235" s="28" t="n">
        <v>1850</v>
      </c>
      <c r="E11235" s="28" t="s">
        <v>380</v>
      </c>
    </row>
    <row r="11236" customFormat="false" ht="15" hidden="false" customHeight="false" outlineLevel="0" collapsed="false">
      <c r="A11236" s="28" t="n">
        <v>294</v>
      </c>
      <c r="B11236" s="29" t="n">
        <v>45991</v>
      </c>
      <c r="C11236" s="28" t="n">
        <v>63207.38</v>
      </c>
      <c r="D11236" s="28" t="n">
        <v>1850</v>
      </c>
      <c r="E11236" s="28" t="s">
        <v>380</v>
      </c>
    </row>
    <row r="11237" customFormat="false" ht="15" hidden="false" customHeight="false" outlineLevel="0" collapsed="false">
      <c r="A11237" s="28" t="n">
        <v>294</v>
      </c>
      <c r="B11237" s="29" t="n">
        <v>46022</v>
      </c>
      <c r="C11237" s="28" t="n">
        <v>64974.91</v>
      </c>
      <c r="D11237" s="28" t="n">
        <v>1850</v>
      </c>
      <c r="E11237" s="28" t="s">
        <v>380</v>
      </c>
    </row>
    <row r="11238" customFormat="false" ht="15" hidden="false" customHeight="false" outlineLevel="0" collapsed="false">
      <c r="A11238" s="28" t="n">
        <v>294</v>
      </c>
      <c r="B11238" s="29" t="n">
        <v>46053</v>
      </c>
      <c r="C11238" s="28" t="n">
        <v>66767.37</v>
      </c>
      <c r="D11238" s="28" t="n">
        <v>1850</v>
      </c>
      <c r="E11238" s="28" t="s">
        <v>380</v>
      </c>
    </row>
    <row r="11239" customFormat="false" ht="15" hidden="false" customHeight="false" outlineLevel="0" collapsed="false">
      <c r="A11239" s="28" t="n">
        <v>294</v>
      </c>
      <c r="B11239" s="29" t="n">
        <v>46081</v>
      </c>
      <c r="C11239" s="28" t="n">
        <v>68264.03</v>
      </c>
      <c r="D11239" s="28" t="n">
        <v>1850</v>
      </c>
      <c r="E11239" s="28" t="s">
        <v>380</v>
      </c>
    </row>
    <row r="11240" customFormat="false" ht="15" hidden="false" customHeight="false" outlineLevel="0" collapsed="false">
      <c r="A11240" s="28" t="n">
        <v>294</v>
      </c>
      <c r="B11240" s="29" t="n">
        <v>46112</v>
      </c>
      <c r="C11240" s="28" t="n">
        <v>69998.88</v>
      </c>
      <c r="D11240" s="28" t="n">
        <v>1850</v>
      </c>
      <c r="E11240" s="28" t="s">
        <v>380</v>
      </c>
    </row>
    <row r="11241" customFormat="false" ht="15" hidden="false" customHeight="false" outlineLevel="0" collapsed="false">
      <c r="A11241" s="28" t="n">
        <v>294</v>
      </c>
      <c r="B11241" s="29" t="n">
        <v>46142</v>
      </c>
      <c r="C11241" s="28" t="n">
        <v>71585.02</v>
      </c>
      <c r="D11241" s="28" t="n">
        <v>1850</v>
      </c>
      <c r="E11241" s="28" t="s">
        <v>380</v>
      </c>
    </row>
    <row r="11242" customFormat="false" ht="15" hidden="false" customHeight="false" outlineLevel="0" collapsed="false">
      <c r="A11242" s="28" t="n">
        <v>294</v>
      </c>
      <c r="B11242" s="29" t="n">
        <v>46173</v>
      </c>
      <c r="C11242" s="28" t="n">
        <v>72910.25</v>
      </c>
      <c r="D11242" s="28" t="n">
        <v>1850</v>
      </c>
      <c r="E11242" s="28" t="s">
        <v>380</v>
      </c>
    </row>
    <row r="11243" customFormat="false" ht="15" hidden="false" customHeight="false" outlineLevel="0" collapsed="false">
      <c r="A11243" s="28" t="n">
        <v>294</v>
      </c>
      <c r="B11243" s="29" t="n">
        <v>46203</v>
      </c>
      <c r="C11243" s="28" t="n">
        <v>74661.39</v>
      </c>
      <c r="D11243" s="28" t="n">
        <v>1850</v>
      </c>
      <c r="E11243" s="28" t="s">
        <v>380</v>
      </c>
    </row>
    <row r="11244" customFormat="false" ht="15" hidden="false" customHeight="false" outlineLevel="0" collapsed="false">
      <c r="A11244" s="28" t="n">
        <v>294</v>
      </c>
      <c r="B11244" s="29" t="n">
        <v>46234</v>
      </c>
      <c r="C11244" s="28" t="n">
        <v>75970.63</v>
      </c>
      <c r="D11244" s="28" t="n">
        <v>1850</v>
      </c>
      <c r="E11244" s="28" t="s">
        <v>380</v>
      </c>
    </row>
    <row r="11245" customFormat="false" ht="15" hidden="false" customHeight="false" outlineLevel="0" collapsed="false">
      <c r="A11245" s="28" t="n">
        <v>294</v>
      </c>
      <c r="B11245" s="29" t="n">
        <v>46265</v>
      </c>
      <c r="C11245" s="28" t="n">
        <v>77529.1</v>
      </c>
      <c r="D11245" s="28" t="n">
        <v>1850</v>
      </c>
      <c r="E11245" s="28" t="s">
        <v>380</v>
      </c>
    </row>
    <row r="11246" customFormat="false" ht="15" hidden="false" customHeight="false" outlineLevel="0" collapsed="false">
      <c r="A11246" s="28" t="n">
        <v>295</v>
      </c>
      <c r="B11246" s="29" t="n">
        <v>45046</v>
      </c>
      <c r="C11246" s="28" t="n">
        <v>13440.8</v>
      </c>
      <c r="D11246" s="28" t="n">
        <v>1730</v>
      </c>
      <c r="E11246" s="28" t="s">
        <v>380</v>
      </c>
    </row>
    <row r="11247" customFormat="false" ht="15" hidden="false" customHeight="false" outlineLevel="0" collapsed="false">
      <c r="A11247" s="28" t="n">
        <v>295</v>
      </c>
      <c r="B11247" s="29" t="n">
        <v>45077</v>
      </c>
      <c r="C11247" s="28" t="n">
        <v>15061.22</v>
      </c>
      <c r="D11247" s="28" t="n">
        <v>1730</v>
      </c>
      <c r="E11247" s="28" t="s">
        <v>380</v>
      </c>
    </row>
    <row r="11248" customFormat="false" ht="15" hidden="false" customHeight="false" outlineLevel="0" collapsed="false">
      <c r="A11248" s="28" t="n">
        <v>295</v>
      </c>
      <c r="B11248" s="29" t="n">
        <v>45107</v>
      </c>
      <c r="C11248" s="28" t="n">
        <v>15397.89</v>
      </c>
      <c r="D11248" s="28" t="n">
        <v>455.08</v>
      </c>
      <c r="E11248" s="28" t="s">
        <v>381</v>
      </c>
    </row>
    <row r="11249" customFormat="false" ht="15" hidden="false" customHeight="false" outlineLevel="0" collapsed="false">
      <c r="A11249" s="28" t="n">
        <v>295</v>
      </c>
      <c r="B11249" s="29" t="n">
        <v>45138</v>
      </c>
      <c r="C11249" s="28" t="n">
        <v>17110.57</v>
      </c>
      <c r="D11249" s="28" t="n">
        <v>1730</v>
      </c>
      <c r="E11249" s="28" t="s">
        <v>380</v>
      </c>
    </row>
    <row r="11250" customFormat="false" ht="15" hidden="false" customHeight="false" outlineLevel="0" collapsed="false">
      <c r="A11250" s="28" t="n">
        <v>295</v>
      </c>
      <c r="B11250" s="29" t="n">
        <v>45169</v>
      </c>
      <c r="C11250" s="28" t="n">
        <v>18711.2</v>
      </c>
      <c r="D11250" s="28" t="n">
        <v>1730</v>
      </c>
      <c r="E11250" s="28" t="s">
        <v>380</v>
      </c>
    </row>
    <row r="11251" customFormat="false" ht="15" hidden="false" customHeight="false" outlineLevel="0" collapsed="false">
      <c r="A11251" s="28" t="n">
        <v>295</v>
      </c>
      <c r="B11251" s="29" t="n">
        <v>45199</v>
      </c>
      <c r="C11251" s="28" t="n">
        <v>19981.11</v>
      </c>
      <c r="D11251" s="28" t="n">
        <v>1730</v>
      </c>
      <c r="E11251" s="28" t="s">
        <v>380</v>
      </c>
    </row>
    <row r="11252" customFormat="false" ht="15" hidden="false" customHeight="false" outlineLevel="0" collapsed="false">
      <c r="A11252" s="28" t="n">
        <v>295</v>
      </c>
      <c r="B11252" s="29" t="n">
        <v>45230</v>
      </c>
      <c r="C11252" s="28" t="n">
        <v>20249.12</v>
      </c>
      <c r="D11252" s="28" t="n">
        <v>756.45</v>
      </c>
      <c r="E11252" s="28" t="s">
        <v>381</v>
      </c>
    </row>
    <row r="11253" customFormat="false" ht="15" hidden="false" customHeight="false" outlineLevel="0" collapsed="false">
      <c r="A11253" s="28" t="n">
        <v>295</v>
      </c>
      <c r="B11253" s="29" t="n">
        <v>45260</v>
      </c>
      <c r="C11253" s="28" t="n">
        <v>21605.68</v>
      </c>
      <c r="D11253" s="28" t="n">
        <v>1730</v>
      </c>
      <c r="E11253" s="28" t="s">
        <v>380</v>
      </c>
    </row>
    <row r="11254" customFormat="false" ht="15" hidden="false" customHeight="false" outlineLevel="0" collapsed="false">
      <c r="A11254" s="28" t="n">
        <v>295</v>
      </c>
      <c r="B11254" s="29" t="n">
        <v>45291</v>
      </c>
      <c r="C11254" s="28" t="n">
        <v>23032.19</v>
      </c>
      <c r="D11254" s="28" t="n">
        <v>1730</v>
      </c>
      <c r="E11254" s="28" t="s">
        <v>380</v>
      </c>
    </row>
    <row r="11255" customFormat="false" ht="15" hidden="false" customHeight="false" outlineLevel="0" collapsed="false">
      <c r="A11255" s="28" t="n">
        <v>295</v>
      </c>
      <c r="B11255" s="29" t="n">
        <v>45322</v>
      </c>
      <c r="C11255" s="28" t="n">
        <v>23586.99</v>
      </c>
      <c r="D11255" s="28" t="n">
        <v>561</v>
      </c>
      <c r="E11255" s="28" t="s">
        <v>381</v>
      </c>
    </row>
    <row r="11256" customFormat="false" ht="15" hidden="false" customHeight="false" outlineLevel="0" collapsed="false">
      <c r="A11256" s="28" t="n">
        <v>295</v>
      </c>
      <c r="B11256" s="29" t="n">
        <v>45351</v>
      </c>
      <c r="C11256" s="28" t="n">
        <v>25133.65</v>
      </c>
      <c r="D11256" s="28" t="n">
        <v>1730</v>
      </c>
      <c r="E11256" s="28" t="s">
        <v>380</v>
      </c>
    </row>
    <row r="11257" customFormat="false" ht="15" hidden="false" customHeight="false" outlineLevel="0" collapsed="false">
      <c r="A11257" s="28" t="n">
        <v>295</v>
      </c>
      <c r="B11257" s="29" t="n">
        <v>45382</v>
      </c>
      <c r="C11257" s="28" t="n">
        <v>26202.56</v>
      </c>
      <c r="D11257" s="28" t="n">
        <v>1175.35</v>
      </c>
      <c r="E11257" s="28" t="s">
        <v>381</v>
      </c>
    </row>
    <row r="11258" customFormat="false" ht="15" hidden="false" customHeight="false" outlineLevel="0" collapsed="false">
      <c r="A11258" s="28" t="n">
        <v>295</v>
      </c>
      <c r="B11258" s="29" t="n">
        <v>45412</v>
      </c>
      <c r="C11258" s="28" t="n">
        <v>27868.26</v>
      </c>
      <c r="D11258" s="28" t="n">
        <v>1730</v>
      </c>
      <c r="E11258" s="28" t="s">
        <v>380</v>
      </c>
    </row>
    <row r="11259" customFormat="false" ht="15" hidden="false" customHeight="false" outlineLevel="0" collapsed="false">
      <c r="A11259" s="28" t="n">
        <v>295</v>
      </c>
      <c r="B11259" s="29" t="n">
        <v>45443</v>
      </c>
      <c r="C11259" s="28" t="n">
        <v>27887.42</v>
      </c>
      <c r="D11259" s="28" t="n">
        <v>442.54</v>
      </c>
      <c r="E11259" s="28" t="s">
        <v>381</v>
      </c>
    </row>
    <row r="11260" customFormat="false" ht="15" hidden="false" customHeight="false" outlineLevel="0" collapsed="false">
      <c r="A11260" s="28" t="n">
        <v>295</v>
      </c>
      <c r="B11260" s="29" t="n">
        <v>45473</v>
      </c>
      <c r="C11260" s="28" t="n">
        <v>29520.99</v>
      </c>
      <c r="D11260" s="28" t="n">
        <v>1730</v>
      </c>
      <c r="E11260" s="28" t="s">
        <v>380</v>
      </c>
    </row>
    <row r="11261" customFormat="false" ht="15" hidden="false" customHeight="false" outlineLevel="0" collapsed="false">
      <c r="A11261" s="28" t="n">
        <v>295</v>
      </c>
      <c r="B11261" s="29" t="n">
        <v>45504</v>
      </c>
      <c r="C11261" s="28" t="n">
        <v>31222.92</v>
      </c>
      <c r="D11261" s="28" t="n">
        <v>1730</v>
      </c>
      <c r="E11261" s="28" t="s">
        <v>380</v>
      </c>
    </row>
    <row r="11262" customFormat="false" ht="15" hidden="false" customHeight="false" outlineLevel="0" collapsed="false">
      <c r="A11262" s="28" t="n">
        <v>295</v>
      </c>
      <c r="B11262" s="29" t="n">
        <v>45535</v>
      </c>
      <c r="C11262" s="28" t="n">
        <v>32436.25</v>
      </c>
      <c r="D11262" s="28" t="n">
        <v>1730</v>
      </c>
      <c r="E11262" s="28" t="s">
        <v>380</v>
      </c>
    </row>
    <row r="11263" customFormat="false" ht="15" hidden="false" customHeight="false" outlineLevel="0" collapsed="false">
      <c r="A11263" s="28" t="n">
        <v>295</v>
      </c>
      <c r="B11263" s="29" t="n">
        <v>45565</v>
      </c>
      <c r="C11263" s="28" t="n">
        <v>33934.58</v>
      </c>
      <c r="D11263" s="28" t="n">
        <v>1730</v>
      </c>
      <c r="E11263" s="28" t="s">
        <v>380</v>
      </c>
    </row>
    <row r="11264" customFormat="false" ht="15" hidden="false" customHeight="false" outlineLevel="0" collapsed="false">
      <c r="A11264" s="28" t="n">
        <v>295</v>
      </c>
      <c r="B11264" s="29" t="n">
        <v>45596</v>
      </c>
      <c r="C11264" s="28" t="n">
        <v>35340.42</v>
      </c>
      <c r="D11264" s="28" t="n">
        <v>1730</v>
      </c>
      <c r="E11264" s="28" t="s">
        <v>380</v>
      </c>
    </row>
    <row r="11265" customFormat="false" ht="15" hidden="false" customHeight="false" outlineLevel="0" collapsed="false">
      <c r="A11265" s="28" t="n">
        <v>295</v>
      </c>
      <c r="B11265" s="29" t="n">
        <v>45626</v>
      </c>
      <c r="C11265" s="28" t="n">
        <v>36837.32</v>
      </c>
      <c r="D11265" s="28" t="n">
        <v>1730</v>
      </c>
      <c r="E11265" s="28" t="s">
        <v>380</v>
      </c>
    </row>
    <row r="11266" customFormat="false" ht="15" hidden="false" customHeight="false" outlineLevel="0" collapsed="false">
      <c r="A11266" s="28" t="n">
        <v>295</v>
      </c>
      <c r="B11266" s="29" t="n">
        <v>45657</v>
      </c>
      <c r="C11266" s="28" t="n">
        <v>38427.21</v>
      </c>
      <c r="D11266" s="28" t="n">
        <v>1730</v>
      </c>
      <c r="E11266" s="28" t="s">
        <v>380</v>
      </c>
    </row>
    <row r="11267" customFormat="false" ht="15" hidden="false" customHeight="false" outlineLevel="0" collapsed="false">
      <c r="A11267" s="28" t="n">
        <v>295</v>
      </c>
      <c r="B11267" s="29" t="n">
        <v>45688</v>
      </c>
      <c r="C11267" s="28" t="n">
        <v>39867.03</v>
      </c>
      <c r="D11267" s="28" t="n">
        <v>1730</v>
      </c>
      <c r="E11267" s="28" t="s">
        <v>380</v>
      </c>
    </row>
    <row r="11268" customFormat="false" ht="15" hidden="false" customHeight="false" outlineLevel="0" collapsed="false">
      <c r="A11268" s="28" t="n">
        <v>295</v>
      </c>
      <c r="B11268" s="29" t="n">
        <v>45716</v>
      </c>
      <c r="C11268" s="28" t="n">
        <v>41469.17</v>
      </c>
      <c r="D11268" s="28" t="n">
        <v>1730</v>
      </c>
      <c r="E11268" s="28" t="s">
        <v>380</v>
      </c>
    </row>
    <row r="11269" customFormat="false" ht="15" hidden="false" customHeight="false" outlineLevel="0" collapsed="false">
      <c r="A11269" s="28" t="n">
        <v>295</v>
      </c>
      <c r="B11269" s="29" t="n">
        <v>45747</v>
      </c>
      <c r="C11269" s="28" t="n">
        <v>42968.6</v>
      </c>
      <c r="D11269" s="28" t="n">
        <v>1730</v>
      </c>
      <c r="E11269" s="28" t="s">
        <v>380</v>
      </c>
    </row>
    <row r="11270" customFormat="false" ht="15" hidden="false" customHeight="false" outlineLevel="0" collapsed="false">
      <c r="A11270" s="28" t="n">
        <v>295</v>
      </c>
      <c r="B11270" s="29" t="n">
        <v>45777</v>
      </c>
      <c r="C11270" s="28" t="n">
        <v>44361.24</v>
      </c>
      <c r="D11270" s="28" t="n">
        <v>1730</v>
      </c>
      <c r="E11270" s="28" t="s">
        <v>380</v>
      </c>
    </row>
    <row r="11271" customFormat="false" ht="15" hidden="false" customHeight="false" outlineLevel="0" collapsed="false">
      <c r="A11271" s="28" t="n">
        <v>295</v>
      </c>
      <c r="B11271" s="29" t="n">
        <v>45808</v>
      </c>
      <c r="C11271" s="28" t="n">
        <v>45120.46</v>
      </c>
      <c r="D11271" s="28" t="n">
        <v>1041.42</v>
      </c>
      <c r="E11271" s="28" t="s">
        <v>381</v>
      </c>
    </row>
    <row r="11272" customFormat="false" ht="15" hidden="false" customHeight="false" outlineLevel="0" collapsed="false">
      <c r="A11272" s="28" t="n">
        <v>295</v>
      </c>
      <c r="B11272" s="29" t="n">
        <v>45838</v>
      </c>
      <c r="C11272" s="28" t="n">
        <v>46438.91</v>
      </c>
      <c r="D11272" s="28" t="n">
        <v>1730</v>
      </c>
      <c r="E11272" s="28" t="s">
        <v>380</v>
      </c>
    </row>
    <row r="11273" customFormat="false" ht="15" hidden="false" customHeight="false" outlineLevel="0" collapsed="false">
      <c r="A11273" s="28" t="n">
        <v>295</v>
      </c>
      <c r="B11273" s="29" t="n">
        <v>45869</v>
      </c>
      <c r="C11273" s="28" t="n">
        <v>47820.59</v>
      </c>
      <c r="D11273" s="28" t="n">
        <v>1730</v>
      </c>
      <c r="E11273" s="28" t="s">
        <v>380</v>
      </c>
    </row>
    <row r="11274" customFormat="false" ht="15" hidden="false" customHeight="false" outlineLevel="0" collapsed="false">
      <c r="A11274" s="28" t="n">
        <v>295</v>
      </c>
      <c r="B11274" s="29" t="n">
        <v>45900</v>
      </c>
      <c r="C11274" s="28" t="n">
        <v>49345.23</v>
      </c>
      <c r="D11274" s="28" t="n">
        <v>1730</v>
      </c>
      <c r="E11274" s="28" t="s">
        <v>380</v>
      </c>
    </row>
    <row r="11275" customFormat="false" ht="15" hidden="false" customHeight="false" outlineLevel="0" collapsed="false">
      <c r="A11275" s="28" t="n">
        <v>295</v>
      </c>
      <c r="B11275" s="29" t="n">
        <v>45930</v>
      </c>
      <c r="C11275" s="28" t="n">
        <v>50885.15</v>
      </c>
      <c r="D11275" s="28" t="n">
        <v>1730</v>
      </c>
      <c r="E11275" s="28" t="s">
        <v>380</v>
      </c>
    </row>
    <row r="11276" customFormat="false" ht="15" hidden="false" customHeight="false" outlineLevel="0" collapsed="false">
      <c r="A11276" s="28" t="n">
        <v>295</v>
      </c>
      <c r="B11276" s="29" t="n">
        <v>45961</v>
      </c>
      <c r="C11276" s="28" t="n">
        <v>52386.99</v>
      </c>
      <c r="D11276" s="28" t="n">
        <v>1730</v>
      </c>
      <c r="E11276" s="28" t="s">
        <v>380</v>
      </c>
    </row>
    <row r="11277" customFormat="false" ht="15" hidden="false" customHeight="false" outlineLevel="0" collapsed="false">
      <c r="A11277" s="28" t="n">
        <v>295</v>
      </c>
      <c r="B11277" s="29" t="n">
        <v>45991</v>
      </c>
      <c r="C11277" s="28" t="n">
        <v>53606.45</v>
      </c>
      <c r="D11277" s="28" t="n">
        <v>1730</v>
      </c>
      <c r="E11277" s="28" t="s">
        <v>380</v>
      </c>
    </row>
    <row r="11278" customFormat="false" ht="15" hidden="false" customHeight="false" outlineLevel="0" collapsed="false">
      <c r="A11278" s="28" t="n">
        <v>295</v>
      </c>
      <c r="B11278" s="29" t="n">
        <v>46022</v>
      </c>
      <c r="C11278" s="28" t="n">
        <v>54862.2</v>
      </c>
      <c r="D11278" s="28" t="n">
        <v>1730</v>
      </c>
      <c r="E11278" s="28" t="s">
        <v>380</v>
      </c>
    </row>
    <row r="11279" customFormat="false" ht="15" hidden="false" customHeight="false" outlineLevel="0" collapsed="false">
      <c r="A11279" s="28" t="n">
        <v>295</v>
      </c>
      <c r="B11279" s="29" t="n">
        <v>46053</v>
      </c>
      <c r="C11279" s="28" t="n">
        <v>54997.07</v>
      </c>
      <c r="D11279" s="28" t="n">
        <v>624.45</v>
      </c>
      <c r="E11279" s="28" t="s">
        <v>381</v>
      </c>
    </row>
    <row r="11280" customFormat="false" ht="15" hidden="false" customHeight="false" outlineLevel="0" collapsed="false">
      <c r="A11280" s="28" t="n">
        <v>295</v>
      </c>
      <c r="B11280" s="29" t="n">
        <v>46081</v>
      </c>
      <c r="C11280" s="28" t="n">
        <v>56283.81</v>
      </c>
      <c r="D11280" s="28" t="n">
        <v>1730</v>
      </c>
      <c r="E11280" s="28" t="s">
        <v>380</v>
      </c>
    </row>
    <row r="11281" customFormat="false" ht="15" hidden="false" customHeight="false" outlineLevel="0" collapsed="false">
      <c r="A11281" s="28" t="n">
        <v>295</v>
      </c>
      <c r="B11281" s="29" t="n">
        <v>46112</v>
      </c>
      <c r="C11281" s="28" t="n">
        <v>57054.61</v>
      </c>
      <c r="D11281" s="28" t="n">
        <v>823.28</v>
      </c>
      <c r="E11281" s="28" t="s">
        <v>381</v>
      </c>
    </row>
    <row r="11282" customFormat="false" ht="15" hidden="false" customHeight="false" outlineLevel="0" collapsed="false">
      <c r="A11282" s="28" t="n">
        <v>295</v>
      </c>
      <c r="B11282" s="29" t="n">
        <v>46142</v>
      </c>
      <c r="C11282" s="28" t="n">
        <v>58519.31</v>
      </c>
      <c r="D11282" s="28" t="n">
        <v>1730</v>
      </c>
      <c r="E11282" s="28" t="s">
        <v>380</v>
      </c>
    </row>
    <row r="11283" customFormat="false" ht="15" hidden="false" customHeight="false" outlineLevel="0" collapsed="false">
      <c r="A11283" s="28" t="n">
        <v>295</v>
      </c>
      <c r="B11283" s="29" t="n">
        <v>46173</v>
      </c>
      <c r="C11283" s="28" t="n">
        <v>59828.34</v>
      </c>
      <c r="D11283" s="28" t="n">
        <v>1730</v>
      </c>
      <c r="E11283" s="28" t="s">
        <v>380</v>
      </c>
    </row>
    <row r="11284" customFormat="false" ht="15" hidden="false" customHeight="false" outlineLevel="0" collapsed="false">
      <c r="A11284" s="28" t="n">
        <v>295</v>
      </c>
      <c r="B11284" s="29" t="n">
        <v>46203</v>
      </c>
      <c r="C11284" s="28" t="n">
        <v>61171.15</v>
      </c>
      <c r="D11284" s="28" t="n">
        <v>1730</v>
      </c>
      <c r="E11284" s="28" t="s">
        <v>380</v>
      </c>
    </row>
    <row r="11285" customFormat="false" ht="15" hidden="false" customHeight="false" outlineLevel="0" collapsed="false">
      <c r="A11285" s="28" t="n">
        <v>295</v>
      </c>
      <c r="B11285" s="29" t="n">
        <v>46234</v>
      </c>
      <c r="C11285" s="28" t="n">
        <v>62734.03</v>
      </c>
      <c r="D11285" s="28" t="n">
        <v>1730</v>
      </c>
      <c r="E11285" s="28" t="s">
        <v>380</v>
      </c>
    </row>
    <row r="11286" customFormat="false" ht="15" hidden="false" customHeight="false" outlineLevel="0" collapsed="false">
      <c r="A11286" s="28" t="n">
        <v>295</v>
      </c>
      <c r="B11286" s="29" t="n">
        <v>46265</v>
      </c>
      <c r="C11286" s="28" t="n">
        <v>64393.3</v>
      </c>
      <c r="D11286" s="28" t="n">
        <v>1730</v>
      </c>
      <c r="E11286" s="28" t="s">
        <v>380</v>
      </c>
    </row>
    <row r="11287" customFormat="false" ht="15" hidden="false" customHeight="false" outlineLevel="0" collapsed="false">
      <c r="A11287" s="28" t="n">
        <v>296</v>
      </c>
      <c r="B11287" s="29" t="n">
        <v>45838</v>
      </c>
      <c r="C11287" s="28" t="n">
        <v>15430.53</v>
      </c>
      <c r="D11287" s="28" t="n">
        <v>1860</v>
      </c>
      <c r="E11287" s="28" t="s">
        <v>380</v>
      </c>
    </row>
    <row r="11288" customFormat="false" ht="15" hidden="false" customHeight="false" outlineLevel="0" collapsed="false">
      <c r="A11288" s="28" t="n">
        <v>296</v>
      </c>
      <c r="B11288" s="29" t="n">
        <v>45869</v>
      </c>
      <c r="C11288" s="28" t="n">
        <v>15004.35</v>
      </c>
      <c r="D11288" s="28" t="n">
        <v>0</v>
      </c>
      <c r="E11288" s="28" t="s">
        <v>379</v>
      </c>
    </row>
    <row r="11289" customFormat="false" ht="15" hidden="false" customHeight="false" outlineLevel="0" collapsed="false">
      <c r="A11289" s="28" t="n">
        <v>296</v>
      </c>
      <c r="B11289" s="29" t="n">
        <v>45900</v>
      </c>
      <c r="C11289" s="28" t="n">
        <v>14716.73</v>
      </c>
      <c r="D11289" s="28" t="n">
        <v>0</v>
      </c>
      <c r="E11289" s="28" t="s">
        <v>379</v>
      </c>
    </row>
    <row r="11290" customFormat="false" ht="15" hidden="false" customHeight="false" outlineLevel="0" collapsed="false">
      <c r="A11290" s="28" t="n">
        <v>296</v>
      </c>
      <c r="B11290" s="29" t="n">
        <v>45930</v>
      </c>
      <c r="C11290" s="28" t="n">
        <v>16454.43</v>
      </c>
      <c r="D11290" s="28" t="n">
        <v>1860</v>
      </c>
      <c r="E11290" s="28" t="s">
        <v>380</v>
      </c>
    </row>
    <row r="11291" customFormat="false" ht="15" hidden="false" customHeight="false" outlineLevel="0" collapsed="false">
      <c r="A11291" s="28" t="n">
        <v>296</v>
      </c>
      <c r="B11291" s="29" t="n">
        <v>45961</v>
      </c>
      <c r="C11291" s="28" t="n">
        <v>18107.36</v>
      </c>
      <c r="D11291" s="28" t="n">
        <v>1860</v>
      </c>
      <c r="E11291" s="28" t="s">
        <v>380</v>
      </c>
    </row>
    <row r="11292" customFormat="false" ht="15" hidden="false" customHeight="false" outlineLevel="0" collapsed="false">
      <c r="A11292" s="28" t="n">
        <v>296</v>
      </c>
      <c r="B11292" s="29" t="n">
        <v>45991</v>
      </c>
      <c r="C11292" s="28" t="n">
        <v>19911.38</v>
      </c>
      <c r="D11292" s="28" t="n">
        <v>1860</v>
      </c>
      <c r="E11292" s="28" t="s">
        <v>380</v>
      </c>
    </row>
    <row r="11293" customFormat="false" ht="15" hidden="false" customHeight="false" outlineLevel="0" collapsed="false">
      <c r="A11293" s="28" t="n">
        <v>296</v>
      </c>
      <c r="B11293" s="29" t="n">
        <v>46022</v>
      </c>
      <c r="C11293" s="28" t="n">
        <v>20902.71</v>
      </c>
      <c r="D11293" s="28" t="n">
        <v>1122.38</v>
      </c>
      <c r="E11293" s="28" t="s">
        <v>381</v>
      </c>
    </row>
    <row r="11294" customFormat="false" ht="15" hidden="false" customHeight="false" outlineLevel="0" collapsed="false">
      <c r="A11294" s="28" t="n">
        <v>296</v>
      </c>
      <c r="B11294" s="29" t="n">
        <v>46053</v>
      </c>
      <c r="C11294" s="28" t="n">
        <v>22513.7</v>
      </c>
      <c r="D11294" s="28" t="n">
        <v>1860</v>
      </c>
      <c r="E11294" s="28" t="s">
        <v>380</v>
      </c>
    </row>
    <row r="11295" customFormat="false" ht="15" hidden="false" customHeight="false" outlineLevel="0" collapsed="false">
      <c r="A11295" s="28" t="n">
        <v>296</v>
      </c>
      <c r="B11295" s="29" t="n">
        <v>46081</v>
      </c>
      <c r="C11295" s="28" t="n">
        <v>24144.38</v>
      </c>
      <c r="D11295" s="28" t="n">
        <v>1860</v>
      </c>
      <c r="E11295" s="28" t="s">
        <v>380</v>
      </c>
    </row>
    <row r="11296" customFormat="false" ht="15" hidden="false" customHeight="false" outlineLevel="0" collapsed="false">
      <c r="A11296" s="28" t="n">
        <v>296</v>
      </c>
      <c r="B11296" s="29" t="n">
        <v>46112</v>
      </c>
      <c r="C11296" s="28" t="n">
        <v>25729.05</v>
      </c>
      <c r="D11296" s="28" t="n">
        <v>1860</v>
      </c>
      <c r="E11296" s="28" t="s">
        <v>380</v>
      </c>
    </row>
    <row r="11297" customFormat="false" ht="15" hidden="false" customHeight="false" outlineLevel="0" collapsed="false">
      <c r="A11297" s="28" t="n">
        <v>296</v>
      </c>
      <c r="B11297" s="29" t="n">
        <v>46142</v>
      </c>
      <c r="C11297" s="28" t="n">
        <v>27219.37</v>
      </c>
      <c r="D11297" s="28" t="n">
        <v>1860</v>
      </c>
      <c r="E11297" s="28" t="s">
        <v>380</v>
      </c>
    </row>
    <row r="11298" customFormat="false" ht="15" hidden="false" customHeight="false" outlineLevel="0" collapsed="false">
      <c r="A11298" s="28" t="n">
        <v>296</v>
      </c>
      <c r="B11298" s="29" t="n">
        <v>46173</v>
      </c>
      <c r="C11298" s="28" t="n">
        <v>28652.19</v>
      </c>
      <c r="D11298" s="28" t="n">
        <v>1860</v>
      </c>
      <c r="E11298" s="28" t="s">
        <v>380</v>
      </c>
    </row>
    <row r="11299" customFormat="false" ht="15" hidden="false" customHeight="false" outlineLevel="0" collapsed="false">
      <c r="A11299" s="28" t="n">
        <v>296</v>
      </c>
      <c r="B11299" s="29" t="n">
        <v>46203</v>
      </c>
      <c r="C11299" s="28" t="n">
        <v>30456.46</v>
      </c>
      <c r="D11299" s="28" t="n">
        <v>1860</v>
      </c>
      <c r="E11299" s="28" t="s">
        <v>380</v>
      </c>
    </row>
    <row r="11300" customFormat="false" ht="15" hidden="false" customHeight="false" outlineLevel="0" collapsed="false">
      <c r="A11300" s="28" t="n">
        <v>296</v>
      </c>
      <c r="B11300" s="29" t="n">
        <v>46234</v>
      </c>
      <c r="C11300" s="28" t="n">
        <v>32277.91</v>
      </c>
      <c r="D11300" s="28" t="n">
        <v>1860</v>
      </c>
      <c r="E11300" s="28" t="s">
        <v>380</v>
      </c>
    </row>
    <row r="11301" customFormat="false" ht="15" hidden="false" customHeight="false" outlineLevel="0" collapsed="false">
      <c r="A11301" s="28" t="n">
        <v>296</v>
      </c>
      <c r="B11301" s="29" t="n">
        <v>46265</v>
      </c>
      <c r="C11301" s="28" t="n">
        <v>34085.85</v>
      </c>
      <c r="D11301" s="28" t="n">
        <v>1860</v>
      </c>
      <c r="E11301" s="28" t="s">
        <v>380</v>
      </c>
    </row>
    <row r="11302" customFormat="false" ht="15" hidden="false" customHeight="false" outlineLevel="0" collapsed="false">
      <c r="A11302" s="28" t="n">
        <v>297</v>
      </c>
      <c r="B11302" s="29" t="n">
        <v>44957</v>
      </c>
      <c r="C11302" s="28" t="n">
        <v>3188.06</v>
      </c>
      <c r="D11302" s="28" t="n">
        <v>0</v>
      </c>
      <c r="E11302" s="28" t="s">
        <v>379</v>
      </c>
    </row>
    <row r="11303" customFormat="false" ht="15" hidden="false" customHeight="false" outlineLevel="0" collapsed="false">
      <c r="A11303" s="28" t="n">
        <v>297</v>
      </c>
      <c r="B11303" s="29" t="n">
        <v>44985</v>
      </c>
      <c r="C11303" s="28" t="n">
        <v>4865.1</v>
      </c>
      <c r="D11303" s="28" t="n">
        <v>1690</v>
      </c>
      <c r="E11303" s="28" t="s">
        <v>380</v>
      </c>
    </row>
    <row r="11304" customFormat="false" ht="15" hidden="false" customHeight="false" outlineLevel="0" collapsed="false">
      <c r="A11304" s="28" t="n">
        <v>297</v>
      </c>
      <c r="B11304" s="29" t="n">
        <v>45016</v>
      </c>
      <c r="C11304" s="28" t="n">
        <v>6450.88</v>
      </c>
      <c r="D11304" s="28" t="n">
        <v>1690</v>
      </c>
      <c r="E11304" s="28" t="s">
        <v>380</v>
      </c>
    </row>
    <row r="11305" customFormat="false" ht="15" hidden="false" customHeight="false" outlineLevel="0" collapsed="false">
      <c r="A11305" s="28" t="n">
        <v>297</v>
      </c>
      <c r="B11305" s="29" t="n">
        <v>45046</v>
      </c>
      <c r="C11305" s="28" t="n">
        <v>8044.39</v>
      </c>
      <c r="D11305" s="28" t="n">
        <v>1690</v>
      </c>
      <c r="E11305" s="28" t="s">
        <v>380</v>
      </c>
    </row>
    <row r="11306" customFormat="false" ht="15" hidden="false" customHeight="false" outlineLevel="0" collapsed="false">
      <c r="A11306" s="28" t="n">
        <v>297</v>
      </c>
      <c r="B11306" s="29" t="n">
        <v>45077</v>
      </c>
      <c r="C11306" s="28" t="n">
        <v>9617.59</v>
      </c>
      <c r="D11306" s="28" t="n">
        <v>1690</v>
      </c>
      <c r="E11306" s="28" t="s">
        <v>380</v>
      </c>
    </row>
    <row r="11307" customFormat="false" ht="15" hidden="false" customHeight="false" outlineLevel="0" collapsed="false">
      <c r="A11307" s="28" t="n">
        <v>297</v>
      </c>
      <c r="B11307" s="29" t="n">
        <v>45107</v>
      </c>
      <c r="C11307" s="28" t="n">
        <v>11268.46</v>
      </c>
      <c r="D11307" s="28" t="n">
        <v>1690</v>
      </c>
      <c r="E11307" s="28" t="s">
        <v>380</v>
      </c>
    </row>
    <row r="11308" customFormat="false" ht="15" hidden="false" customHeight="false" outlineLevel="0" collapsed="false">
      <c r="A11308" s="28" t="n">
        <v>297</v>
      </c>
      <c r="B11308" s="29" t="n">
        <v>45138</v>
      </c>
      <c r="C11308" s="28" t="n">
        <v>12566.06</v>
      </c>
      <c r="D11308" s="28" t="n">
        <v>1690</v>
      </c>
      <c r="E11308" s="28" t="s">
        <v>380</v>
      </c>
    </row>
    <row r="11309" customFormat="false" ht="15" hidden="false" customHeight="false" outlineLevel="0" collapsed="false">
      <c r="A11309" s="28" t="n">
        <v>297</v>
      </c>
      <c r="B11309" s="29" t="n">
        <v>45169</v>
      </c>
      <c r="C11309" s="28" t="n">
        <v>13965.94</v>
      </c>
      <c r="D11309" s="28" t="n">
        <v>1690</v>
      </c>
      <c r="E11309" s="28" t="s">
        <v>380</v>
      </c>
    </row>
    <row r="11310" customFormat="false" ht="15" hidden="false" customHeight="false" outlineLevel="0" collapsed="false">
      <c r="A11310" s="28" t="n">
        <v>297</v>
      </c>
      <c r="B11310" s="29" t="n">
        <v>45199</v>
      </c>
      <c r="C11310" s="28" t="n">
        <v>15642.01</v>
      </c>
      <c r="D11310" s="28" t="n">
        <v>1690</v>
      </c>
      <c r="E11310" s="28" t="s">
        <v>380</v>
      </c>
    </row>
    <row r="11311" customFormat="false" ht="15" hidden="false" customHeight="false" outlineLevel="0" collapsed="false">
      <c r="A11311" s="28" t="n">
        <v>297</v>
      </c>
      <c r="B11311" s="29" t="n">
        <v>45230</v>
      </c>
      <c r="C11311" s="28" t="n">
        <v>17059.01</v>
      </c>
      <c r="D11311" s="28" t="n">
        <v>1690</v>
      </c>
      <c r="E11311" s="28" t="s">
        <v>380</v>
      </c>
    </row>
    <row r="11312" customFormat="false" ht="15" hidden="false" customHeight="false" outlineLevel="0" collapsed="false">
      <c r="A11312" s="28" t="n">
        <v>297</v>
      </c>
      <c r="B11312" s="29" t="n">
        <v>45260</v>
      </c>
      <c r="C11312" s="28" t="n">
        <v>18723.23</v>
      </c>
      <c r="D11312" s="28" t="n">
        <v>691.43</v>
      </c>
      <c r="E11312" s="28" t="s">
        <v>381</v>
      </c>
    </row>
    <row r="11313" customFormat="false" ht="15" hidden="false" customHeight="false" outlineLevel="0" collapsed="false">
      <c r="A11313" s="28" t="n">
        <v>297</v>
      </c>
      <c r="B11313" s="29" t="n">
        <v>45291</v>
      </c>
      <c r="C11313" s="28" t="n">
        <v>19913.85</v>
      </c>
      <c r="D11313" s="28" t="n">
        <v>429.87</v>
      </c>
      <c r="E11313" s="28" t="s">
        <v>381</v>
      </c>
    </row>
    <row r="11314" customFormat="false" ht="15" hidden="false" customHeight="false" outlineLevel="0" collapsed="false">
      <c r="A11314" s="28" t="n">
        <v>297</v>
      </c>
      <c r="B11314" s="29" t="n">
        <v>45322</v>
      </c>
      <c r="C11314" s="28" t="n">
        <v>21538.15</v>
      </c>
      <c r="D11314" s="28" t="n">
        <v>1690</v>
      </c>
      <c r="E11314" s="28" t="s">
        <v>380</v>
      </c>
    </row>
    <row r="11315" customFormat="false" ht="15" hidden="false" customHeight="false" outlineLevel="0" collapsed="false">
      <c r="A11315" s="28" t="n">
        <v>297</v>
      </c>
      <c r="B11315" s="29" t="n">
        <v>45351</v>
      </c>
      <c r="C11315" s="28" t="n">
        <v>22819.28</v>
      </c>
      <c r="D11315" s="28" t="n">
        <v>1690</v>
      </c>
      <c r="E11315" s="28" t="s">
        <v>380</v>
      </c>
    </row>
    <row r="11316" customFormat="false" ht="15" hidden="false" customHeight="false" outlineLevel="0" collapsed="false">
      <c r="A11316" s="28" t="n">
        <v>297</v>
      </c>
      <c r="B11316" s="29" t="n">
        <v>45382</v>
      </c>
      <c r="C11316" s="28" t="n">
        <v>24089.42</v>
      </c>
      <c r="D11316" s="28" t="n">
        <v>1690</v>
      </c>
      <c r="E11316" s="28" t="s">
        <v>380</v>
      </c>
    </row>
    <row r="11317" customFormat="false" ht="15" hidden="false" customHeight="false" outlineLevel="0" collapsed="false">
      <c r="A11317" s="28" t="n">
        <v>297</v>
      </c>
      <c r="B11317" s="29" t="n">
        <v>45412</v>
      </c>
      <c r="C11317" s="28" t="n">
        <v>25428.18</v>
      </c>
      <c r="D11317" s="28" t="n">
        <v>1690</v>
      </c>
      <c r="E11317" s="28" t="s">
        <v>380</v>
      </c>
    </row>
    <row r="11318" customFormat="false" ht="15" hidden="false" customHeight="false" outlineLevel="0" collapsed="false">
      <c r="A11318" s="28" t="n">
        <v>297</v>
      </c>
      <c r="B11318" s="29" t="n">
        <v>45443</v>
      </c>
      <c r="C11318" s="28" t="n">
        <v>26899.36</v>
      </c>
      <c r="D11318" s="28" t="n">
        <v>1690</v>
      </c>
      <c r="E11318" s="28" t="s">
        <v>380</v>
      </c>
    </row>
    <row r="11319" customFormat="false" ht="15" hidden="false" customHeight="false" outlineLevel="0" collapsed="false">
      <c r="A11319" s="28" t="n">
        <v>297</v>
      </c>
      <c r="B11319" s="29" t="n">
        <v>45473</v>
      </c>
      <c r="C11319" s="28" t="n">
        <v>28346.92</v>
      </c>
      <c r="D11319" s="28" t="n">
        <v>1690</v>
      </c>
      <c r="E11319" s="28" t="s">
        <v>380</v>
      </c>
    </row>
    <row r="11320" customFormat="false" ht="15" hidden="false" customHeight="false" outlineLevel="0" collapsed="false">
      <c r="A11320" s="28" t="n">
        <v>297</v>
      </c>
      <c r="B11320" s="29" t="n">
        <v>45504</v>
      </c>
      <c r="C11320" s="28" t="n">
        <v>29591.23</v>
      </c>
      <c r="D11320" s="28" t="n">
        <v>381.11</v>
      </c>
      <c r="E11320" s="28" t="s">
        <v>381</v>
      </c>
    </row>
    <row r="11321" customFormat="false" ht="15" hidden="false" customHeight="false" outlineLevel="0" collapsed="false">
      <c r="A11321" s="28" t="n">
        <v>297</v>
      </c>
      <c r="B11321" s="29" t="n">
        <v>45535</v>
      </c>
      <c r="C11321" s="28" t="n">
        <v>29765.18</v>
      </c>
      <c r="D11321" s="28" t="n">
        <v>76.45</v>
      </c>
      <c r="E11321" s="28" t="s">
        <v>381</v>
      </c>
    </row>
    <row r="11322" customFormat="false" ht="15" hidden="false" customHeight="false" outlineLevel="0" collapsed="false">
      <c r="A11322" s="28" t="n">
        <v>297</v>
      </c>
      <c r="B11322" s="29" t="n">
        <v>45565</v>
      </c>
      <c r="C11322" s="28" t="n">
        <v>31387.04</v>
      </c>
      <c r="D11322" s="28" t="n">
        <v>1690</v>
      </c>
      <c r="E11322" s="28" t="s">
        <v>380</v>
      </c>
    </row>
    <row r="11323" customFormat="false" ht="15" hidden="false" customHeight="false" outlineLevel="0" collapsed="false">
      <c r="A11323" s="28" t="n">
        <v>297</v>
      </c>
      <c r="B11323" s="29" t="n">
        <v>45596</v>
      </c>
      <c r="C11323" s="28" t="n">
        <v>33064.83</v>
      </c>
      <c r="D11323" s="28" t="n">
        <v>1690</v>
      </c>
      <c r="E11323" s="28" t="s">
        <v>380</v>
      </c>
    </row>
    <row r="11324" customFormat="false" ht="15" hidden="false" customHeight="false" outlineLevel="0" collapsed="false">
      <c r="A11324" s="28" t="n">
        <v>297</v>
      </c>
      <c r="B11324" s="29" t="n">
        <v>45626</v>
      </c>
      <c r="C11324" s="28" t="n">
        <v>34643.88</v>
      </c>
      <c r="D11324" s="28" t="n">
        <v>1690</v>
      </c>
      <c r="E11324" s="28" t="s">
        <v>380</v>
      </c>
    </row>
    <row r="11325" customFormat="false" ht="15" hidden="false" customHeight="false" outlineLevel="0" collapsed="false">
      <c r="A11325" s="28" t="n">
        <v>297</v>
      </c>
      <c r="B11325" s="29" t="n">
        <v>45657</v>
      </c>
      <c r="C11325" s="28" t="n">
        <v>35857.27</v>
      </c>
      <c r="D11325" s="28" t="n">
        <v>1690</v>
      </c>
      <c r="E11325" s="28" t="s">
        <v>380</v>
      </c>
    </row>
    <row r="11326" customFormat="false" ht="15" hidden="false" customHeight="false" outlineLevel="0" collapsed="false">
      <c r="A11326" s="28" t="n">
        <v>297</v>
      </c>
      <c r="B11326" s="29" t="n">
        <v>45688</v>
      </c>
      <c r="C11326" s="28" t="n">
        <v>37486.61</v>
      </c>
      <c r="D11326" s="28" t="n">
        <v>1690</v>
      </c>
      <c r="E11326" s="28" t="s">
        <v>380</v>
      </c>
    </row>
    <row r="11327" customFormat="false" ht="15" hidden="false" customHeight="false" outlineLevel="0" collapsed="false">
      <c r="A11327" s="28" t="n">
        <v>297</v>
      </c>
      <c r="B11327" s="29" t="n">
        <v>45716</v>
      </c>
      <c r="C11327" s="28" t="n">
        <v>38948.31</v>
      </c>
      <c r="D11327" s="28" t="n">
        <v>1690</v>
      </c>
      <c r="E11327" s="28" t="s">
        <v>380</v>
      </c>
    </row>
    <row r="11328" customFormat="false" ht="15" hidden="false" customHeight="false" outlineLevel="0" collapsed="false">
      <c r="A11328" s="28" t="n">
        <v>297</v>
      </c>
      <c r="B11328" s="29" t="n">
        <v>45747</v>
      </c>
      <c r="C11328" s="28" t="n">
        <v>40183.34</v>
      </c>
      <c r="D11328" s="28" t="n">
        <v>1690</v>
      </c>
      <c r="E11328" s="28" t="s">
        <v>380</v>
      </c>
    </row>
    <row r="11329" customFormat="false" ht="15" hidden="false" customHeight="false" outlineLevel="0" collapsed="false">
      <c r="A11329" s="28" t="n">
        <v>297</v>
      </c>
      <c r="B11329" s="29" t="n">
        <v>45777</v>
      </c>
      <c r="C11329" s="28" t="n">
        <v>41558.29</v>
      </c>
      <c r="D11329" s="28" t="n">
        <v>1690</v>
      </c>
      <c r="E11329" s="28" t="s">
        <v>380</v>
      </c>
    </row>
    <row r="11330" customFormat="false" ht="15" hidden="false" customHeight="false" outlineLevel="0" collapsed="false">
      <c r="A11330" s="28" t="n">
        <v>297</v>
      </c>
      <c r="B11330" s="29" t="n">
        <v>45808</v>
      </c>
      <c r="C11330" s="28" t="n">
        <v>42836.25</v>
      </c>
      <c r="D11330" s="28" t="n">
        <v>1690</v>
      </c>
      <c r="E11330" s="28" t="s">
        <v>380</v>
      </c>
    </row>
    <row r="11331" customFormat="false" ht="15" hidden="false" customHeight="false" outlineLevel="0" collapsed="false">
      <c r="A11331" s="28" t="n">
        <v>297</v>
      </c>
      <c r="B11331" s="29" t="n">
        <v>45838</v>
      </c>
      <c r="C11331" s="28" t="n">
        <v>42824.74</v>
      </c>
      <c r="D11331" s="28" t="n">
        <v>0</v>
      </c>
      <c r="E11331" s="28" t="s">
        <v>379</v>
      </c>
    </row>
    <row r="11332" customFormat="false" ht="15" hidden="false" customHeight="false" outlineLevel="0" collapsed="false">
      <c r="A11332" s="28" t="n">
        <v>297</v>
      </c>
      <c r="B11332" s="29" t="n">
        <v>45869</v>
      </c>
      <c r="C11332" s="28" t="n">
        <v>44162.21</v>
      </c>
      <c r="D11332" s="28" t="n">
        <v>1690</v>
      </c>
      <c r="E11332" s="28" t="s">
        <v>380</v>
      </c>
    </row>
    <row r="11333" customFormat="false" ht="15" hidden="false" customHeight="false" outlineLevel="0" collapsed="false">
      <c r="A11333" s="28" t="n">
        <v>297</v>
      </c>
      <c r="B11333" s="29" t="n">
        <v>45900</v>
      </c>
      <c r="C11333" s="28" t="n">
        <v>45846.54</v>
      </c>
      <c r="D11333" s="28" t="n">
        <v>1690</v>
      </c>
      <c r="E11333" s="28" t="s">
        <v>380</v>
      </c>
    </row>
    <row r="11334" customFormat="false" ht="15" hidden="false" customHeight="false" outlineLevel="0" collapsed="false">
      <c r="A11334" s="28" t="n">
        <v>297</v>
      </c>
      <c r="B11334" s="29" t="n">
        <v>45930</v>
      </c>
      <c r="C11334" s="28" t="n">
        <v>45796.49</v>
      </c>
      <c r="D11334" s="28" t="n">
        <v>0</v>
      </c>
      <c r="E11334" s="28" t="s">
        <v>379</v>
      </c>
    </row>
    <row r="11335" customFormat="false" ht="15" hidden="false" customHeight="false" outlineLevel="0" collapsed="false">
      <c r="A11335" s="28" t="n">
        <v>297</v>
      </c>
      <c r="B11335" s="29" t="n">
        <v>45961</v>
      </c>
      <c r="C11335" s="28" t="n">
        <v>47079.76</v>
      </c>
      <c r="D11335" s="28" t="n">
        <v>1690</v>
      </c>
      <c r="E11335" s="28" t="s">
        <v>380</v>
      </c>
    </row>
    <row r="11336" customFormat="false" ht="15" hidden="false" customHeight="false" outlineLevel="0" collapsed="false">
      <c r="A11336" s="28" t="n">
        <v>297</v>
      </c>
      <c r="B11336" s="29" t="n">
        <v>45991</v>
      </c>
      <c r="C11336" s="28" t="n">
        <v>46869.65</v>
      </c>
      <c r="D11336" s="28" t="n">
        <v>0</v>
      </c>
      <c r="E11336" s="28" t="s">
        <v>379</v>
      </c>
    </row>
    <row r="11337" customFormat="false" ht="15" hidden="false" customHeight="false" outlineLevel="0" collapsed="false">
      <c r="A11337" s="28" t="n">
        <v>297</v>
      </c>
      <c r="B11337" s="29" t="n">
        <v>46022</v>
      </c>
      <c r="C11337" s="28" t="n">
        <v>47620.91</v>
      </c>
      <c r="D11337" s="28" t="n">
        <v>1130.22</v>
      </c>
      <c r="E11337" s="28" t="s">
        <v>381</v>
      </c>
    </row>
    <row r="11338" customFormat="false" ht="15" hidden="false" customHeight="false" outlineLevel="0" collapsed="false">
      <c r="A11338" s="28" t="n">
        <v>297</v>
      </c>
      <c r="B11338" s="29" t="n">
        <v>46053</v>
      </c>
      <c r="C11338" s="28" t="n">
        <v>49090.14</v>
      </c>
      <c r="D11338" s="28" t="n">
        <v>1690</v>
      </c>
      <c r="E11338" s="28" t="s">
        <v>380</v>
      </c>
    </row>
    <row r="11339" customFormat="false" ht="15" hidden="false" customHeight="false" outlineLevel="0" collapsed="false">
      <c r="A11339" s="28" t="n">
        <v>297</v>
      </c>
      <c r="B11339" s="29" t="n">
        <v>46081</v>
      </c>
      <c r="C11339" s="28" t="n">
        <v>48863.66</v>
      </c>
      <c r="D11339" s="28" t="n">
        <v>0</v>
      </c>
      <c r="E11339" s="28" t="s">
        <v>379</v>
      </c>
    </row>
    <row r="11340" customFormat="false" ht="15" hidden="false" customHeight="false" outlineLevel="0" collapsed="false">
      <c r="A11340" s="28" t="n">
        <v>297</v>
      </c>
      <c r="B11340" s="29" t="n">
        <v>46112</v>
      </c>
      <c r="C11340" s="28" t="n">
        <v>48510.27</v>
      </c>
      <c r="D11340" s="28" t="n">
        <v>0</v>
      </c>
      <c r="E11340" s="28" t="s">
        <v>379</v>
      </c>
    </row>
    <row r="11341" customFormat="false" ht="15" hidden="false" customHeight="false" outlineLevel="0" collapsed="false">
      <c r="A11341" s="28" t="n">
        <v>297</v>
      </c>
      <c r="B11341" s="29" t="n">
        <v>46142</v>
      </c>
      <c r="C11341" s="28" t="n">
        <v>50159.99</v>
      </c>
      <c r="D11341" s="28" t="n">
        <v>1690</v>
      </c>
      <c r="E11341" s="28" t="s">
        <v>380</v>
      </c>
    </row>
    <row r="11342" customFormat="false" ht="15" hidden="false" customHeight="false" outlineLevel="0" collapsed="false">
      <c r="A11342" s="28" t="n">
        <v>297</v>
      </c>
      <c r="B11342" s="29" t="n">
        <v>46173</v>
      </c>
      <c r="C11342" s="28" t="n">
        <v>51716.38</v>
      </c>
      <c r="D11342" s="28" t="n">
        <v>1690</v>
      </c>
      <c r="E11342" s="28" t="s">
        <v>380</v>
      </c>
    </row>
    <row r="11343" customFormat="false" ht="15" hidden="false" customHeight="false" outlineLevel="0" collapsed="false">
      <c r="A11343" s="28" t="n">
        <v>297</v>
      </c>
      <c r="B11343" s="29" t="n">
        <v>46203</v>
      </c>
      <c r="C11343" s="28" t="n">
        <v>51699.34</v>
      </c>
      <c r="D11343" s="28" t="n">
        <v>0</v>
      </c>
      <c r="E11343" s="28" t="s">
        <v>379</v>
      </c>
    </row>
    <row r="11344" customFormat="false" ht="15" hidden="false" customHeight="false" outlineLevel="0" collapsed="false">
      <c r="A11344" s="28" t="n">
        <v>297</v>
      </c>
      <c r="B11344" s="29" t="n">
        <v>46234</v>
      </c>
      <c r="C11344" s="28" t="n">
        <v>53361.19</v>
      </c>
      <c r="D11344" s="28" t="n">
        <v>1690</v>
      </c>
      <c r="E11344" s="28" t="s">
        <v>380</v>
      </c>
    </row>
    <row r="11345" customFormat="false" ht="15" hidden="false" customHeight="false" outlineLevel="0" collapsed="false">
      <c r="A11345" s="28" t="n">
        <v>297</v>
      </c>
      <c r="B11345" s="29" t="n">
        <v>46265</v>
      </c>
      <c r="C11345" s="28" t="n">
        <v>53177.88</v>
      </c>
      <c r="D11345" s="28" t="n">
        <v>0</v>
      </c>
      <c r="E11345" s="28" t="s">
        <v>379</v>
      </c>
    </row>
    <row r="11346" customFormat="false" ht="15" hidden="false" customHeight="false" outlineLevel="0" collapsed="false">
      <c r="A11346" s="28" t="n">
        <v>298</v>
      </c>
      <c r="B11346" s="29" t="n">
        <v>45199</v>
      </c>
      <c r="C11346" s="28" t="n">
        <v>3347.56</v>
      </c>
      <c r="D11346" s="28" t="n">
        <v>527.38</v>
      </c>
      <c r="E11346" s="28" t="s">
        <v>381</v>
      </c>
    </row>
    <row r="11347" customFormat="false" ht="15" hidden="false" customHeight="false" outlineLevel="0" collapsed="false">
      <c r="A11347" s="28" t="n">
        <v>298</v>
      </c>
      <c r="B11347" s="29" t="n">
        <v>45230</v>
      </c>
      <c r="C11347" s="28" t="n">
        <v>4518.49</v>
      </c>
      <c r="D11347" s="28" t="n">
        <v>1370</v>
      </c>
      <c r="E11347" s="28" t="s">
        <v>380</v>
      </c>
    </row>
    <row r="11348" customFormat="false" ht="15" hidden="false" customHeight="false" outlineLevel="0" collapsed="false">
      <c r="A11348" s="28" t="n">
        <v>298</v>
      </c>
      <c r="B11348" s="29" t="n">
        <v>45260</v>
      </c>
      <c r="C11348" s="28" t="n">
        <v>4514.54</v>
      </c>
      <c r="D11348" s="28" t="n">
        <v>0</v>
      </c>
      <c r="E11348" s="28" t="s">
        <v>379</v>
      </c>
    </row>
    <row r="11349" customFormat="false" ht="15" hidden="false" customHeight="false" outlineLevel="0" collapsed="false">
      <c r="A11349" s="28" t="n">
        <v>298</v>
      </c>
      <c r="B11349" s="29" t="n">
        <v>45291</v>
      </c>
      <c r="C11349" s="28" t="n">
        <v>5864.61</v>
      </c>
      <c r="D11349" s="28" t="n">
        <v>1370</v>
      </c>
      <c r="E11349" s="28" t="s">
        <v>380</v>
      </c>
    </row>
    <row r="11350" customFormat="false" ht="15" hidden="false" customHeight="false" outlineLevel="0" collapsed="false">
      <c r="A11350" s="28" t="n">
        <v>298</v>
      </c>
      <c r="B11350" s="29" t="n">
        <v>45322</v>
      </c>
      <c r="C11350" s="28" t="n">
        <v>6969.11</v>
      </c>
      <c r="D11350" s="28" t="n">
        <v>1370</v>
      </c>
      <c r="E11350" s="28" t="s">
        <v>380</v>
      </c>
    </row>
    <row r="11351" customFormat="false" ht="15" hidden="false" customHeight="false" outlineLevel="0" collapsed="false">
      <c r="A11351" s="28" t="n">
        <v>298</v>
      </c>
      <c r="B11351" s="29" t="n">
        <v>45351</v>
      </c>
      <c r="C11351" s="28" t="n">
        <v>8091.93</v>
      </c>
      <c r="D11351" s="28" t="n">
        <v>1370</v>
      </c>
      <c r="E11351" s="28" t="s">
        <v>380</v>
      </c>
    </row>
    <row r="11352" customFormat="false" ht="15" hidden="false" customHeight="false" outlineLevel="0" collapsed="false">
      <c r="A11352" s="28" t="n">
        <v>298</v>
      </c>
      <c r="B11352" s="29" t="n">
        <v>45382</v>
      </c>
      <c r="C11352" s="28" t="n">
        <v>9362.17</v>
      </c>
      <c r="D11352" s="28" t="n">
        <v>1370</v>
      </c>
      <c r="E11352" s="28" t="s">
        <v>380</v>
      </c>
    </row>
    <row r="11353" customFormat="false" ht="15" hidden="false" customHeight="false" outlineLevel="0" collapsed="false">
      <c r="A11353" s="28" t="n">
        <v>298</v>
      </c>
      <c r="B11353" s="29" t="n">
        <v>45412</v>
      </c>
      <c r="C11353" s="28" t="n">
        <v>9560.54</v>
      </c>
      <c r="D11353" s="28" t="n">
        <v>290.47</v>
      </c>
      <c r="E11353" s="28" t="s">
        <v>381</v>
      </c>
    </row>
    <row r="11354" customFormat="false" ht="15" hidden="false" customHeight="false" outlineLevel="0" collapsed="false">
      <c r="A11354" s="28" t="n">
        <v>298</v>
      </c>
      <c r="B11354" s="29" t="n">
        <v>45443</v>
      </c>
      <c r="C11354" s="28" t="n">
        <v>10672.57</v>
      </c>
      <c r="D11354" s="28" t="n">
        <v>1370</v>
      </c>
      <c r="E11354" s="28" t="s">
        <v>380</v>
      </c>
    </row>
    <row r="11355" customFormat="false" ht="15" hidden="false" customHeight="false" outlineLevel="0" collapsed="false">
      <c r="A11355" s="28" t="n">
        <v>298</v>
      </c>
      <c r="B11355" s="29" t="n">
        <v>45473</v>
      </c>
      <c r="C11355" s="28" t="n">
        <v>12028.9</v>
      </c>
      <c r="D11355" s="28" t="n">
        <v>1370</v>
      </c>
      <c r="E11355" s="28" t="s">
        <v>380</v>
      </c>
    </row>
    <row r="11356" customFormat="false" ht="15" hidden="false" customHeight="false" outlineLevel="0" collapsed="false">
      <c r="A11356" s="28" t="n">
        <v>298</v>
      </c>
      <c r="B11356" s="29" t="n">
        <v>45504</v>
      </c>
      <c r="C11356" s="28" t="n">
        <v>13177.44</v>
      </c>
      <c r="D11356" s="28" t="n">
        <v>1370</v>
      </c>
      <c r="E11356" s="28" t="s">
        <v>380</v>
      </c>
    </row>
    <row r="11357" customFormat="false" ht="15" hidden="false" customHeight="false" outlineLevel="0" collapsed="false">
      <c r="A11357" s="28" t="n">
        <v>298</v>
      </c>
      <c r="B11357" s="29" t="n">
        <v>45535</v>
      </c>
      <c r="C11357" s="28" t="n">
        <v>14350.67</v>
      </c>
      <c r="D11357" s="28" t="n">
        <v>1370</v>
      </c>
      <c r="E11357" s="28" t="s">
        <v>380</v>
      </c>
    </row>
    <row r="11358" customFormat="false" ht="15" hidden="false" customHeight="false" outlineLevel="0" collapsed="false">
      <c r="A11358" s="28" t="n">
        <v>298</v>
      </c>
      <c r="B11358" s="29" t="n">
        <v>45565</v>
      </c>
      <c r="C11358" s="28" t="n">
        <v>15374.24</v>
      </c>
      <c r="D11358" s="28" t="n">
        <v>1370</v>
      </c>
      <c r="E11358" s="28" t="s">
        <v>380</v>
      </c>
    </row>
    <row r="11359" customFormat="false" ht="15" hidden="false" customHeight="false" outlineLevel="0" collapsed="false">
      <c r="A11359" s="28" t="n">
        <v>298</v>
      </c>
      <c r="B11359" s="29" t="n">
        <v>45596</v>
      </c>
      <c r="C11359" s="28" t="n">
        <v>16632.54</v>
      </c>
      <c r="D11359" s="28" t="n">
        <v>1370</v>
      </c>
      <c r="E11359" s="28" t="s">
        <v>380</v>
      </c>
    </row>
    <row r="11360" customFormat="false" ht="15" hidden="false" customHeight="false" outlineLevel="0" collapsed="false">
      <c r="A11360" s="28" t="n">
        <v>298</v>
      </c>
      <c r="B11360" s="29" t="n">
        <v>45626</v>
      </c>
      <c r="C11360" s="28" t="n">
        <v>17875.41</v>
      </c>
      <c r="D11360" s="28" t="n">
        <v>1370</v>
      </c>
      <c r="E11360" s="28" t="s">
        <v>380</v>
      </c>
    </row>
    <row r="11361" customFormat="false" ht="15" hidden="false" customHeight="false" outlineLevel="0" collapsed="false">
      <c r="A11361" s="28" t="n">
        <v>298</v>
      </c>
      <c r="B11361" s="29" t="n">
        <v>45657</v>
      </c>
      <c r="C11361" s="28" t="n">
        <v>18844.16</v>
      </c>
      <c r="D11361" s="28" t="n">
        <v>1370</v>
      </c>
      <c r="E11361" s="28" t="s">
        <v>380</v>
      </c>
    </row>
    <row r="11362" customFormat="false" ht="15" hidden="false" customHeight="false" outlineLevel="0" collapsed="false">
      <c r="A11362" s="28" t="n">
        <v>298</v>
      </c>
      <c r="B11362" s="29" t="n">
        <v>45688</v>
      </c>
      <c r="C11362" s="28" t="n">
        <v>19848.59</v>
      </c>
      <c r="D11362" s="28" t="n">
        <v>1370</v>
      </c>
      <c r="E11362" s="28" t="s">
        <v>380</v>
      </c>
    </row>
    <row r="11363" customFormat="false" ht="15" hidden="false" customHeight="false" outlineLevel="0" collapsed="false">
      <c r="A11363" s="28" t="n">
        <v>298</v>
      </c>
      <c r="B11363" s="29" t="n">
        <v>45716</v>
      </c>
      <c r="C11363" s="28" t="n">
        <v>21098.21</v>
      </c>
      <c r="D11363" s="28" t="n">
        <v>1370</v>
      </c>
      <c r="E11363" s="28" t="s">
        <v>380</v>
      </c>
    </row>
    <row r="11364" customFormat="false" ht="15" hidden="false" customHeight="false" outlineLevel="0" collapsed="false">
      <c r="A11364" s="28" t="n">
        <v>298</v>
      </c>
      <c r="B11364" s="29" t="n">
        <v>45747</v>
      </c>
      <c r="C11364" s="28" t="n">
        <v>22119.17</v>
      </c>
      <c r="D11364" s="28" t="n">
        <v>1370</v>
      </c>
      <c r="E11364" s="28" t="s">
        <v>380</v>
      </c>
    </row>
    <row r="11365" customFormat="false" ht="15" hidden="false" customHeight="false" outlineLevel="0" collapsed="false">
      <c r="A11365" s="28" t="n">
        <v>298</v>
      </c>
      <c r="B11365" s="29" t="n">
        <v>45777</v>
      </c>
      <c r="C11365" s="28" t="n">
        <v>23299.3</v>
      </c>
      <c r="D11365" s="28" t="n">
        <v>1370</v>
      </c>
      <c r="E11365" s="28" t="s">
        <v>380</v>
      </c>
    </row>
    <row r="11366" customFormat="false" ht="15" hidden="false" customHeight="false" outlineLevel="0" collapsed="false">
      <c r="A11366" s="28" t="n">
        <v>298</v>
      </c>
      <c r="B11366" s="29" t="n">
        <v>45808</v>
      </c>
      <c r="C11366" s="28" t="n">
        <v>24582.56</v>
      </c>
      <c r="D11366" s="28" t="n">
        <v>1370</v>
      </c>
      <c r="E11366" s="28" t="s">
        <v>380</v>
      </c>
    </row>
    <row r="11367" customFormat="false" ht="15" hidden="false" customHeight="false" outlineLevel="0" collapsed="false">
      <c r="A11367" s="28" t="n">
        <v>298</v>
      </c>
      <c r="B11367" s="29" t="n">
        <v>45838</v>
      </c>
      <c r="C11367" s="28" t="n">
        <v>25732.47</v>
      </c>
      <c r="D11367" s="28" t="n">
        <v>1370</v>
      </c>
      <c r="E11367" s="28" t="s">
        <v>380</v>
      </c>
    </row>
    <row r="11368" customFormat="false" ht="15" hidden="false" customHeight="false" outlineLevel="0" collapsed="false">
      <c r="A11368" s="28" t="n">
        <v>298</v>
      </c>
      <c r="B11368" s="29" t="n">
        <v>45869</v>
      </c>
      <c r="C11368" s="28" t="n">
        <v>27032.44</v>
      </c>
      <c r="D11368" s="28" t="n">
        <v>1370</v>
      </c>
      <c r="E11368" s="28" t="s">
        <v>380</v>
      </c>
    </row>
    <row r="11369" customFormat="false" ht="15" hidden="false" customHeight="false" outlineLevel="0" collapsed="false">
      <c r="A11369" s="28" t="n">
        <v>298</v>
      </c>
      <c r="B11369" s="29" t="n">
        <v>45900</v>
      </c>
      <c r="C11369" s="28" t="n">
        <v>28286.52</v>
      </c>
      <c r="D11369" s="28" t="n">
        <v>1370</v>
      </c>
      <c r="E11369" s="28" t="s">
        <v>380</v>
      </c>
    </row>
    <row r="11370" customFormat="false" ht="15" hidden="false" customHeight="false" outlineLevel="0" collapsed="false">
      <c r="A11370" s="28" t="n">
        <v>298</v>
      </c>
      <c r="B11370" s="29" t="n">
        <v>45930</v>
      </c>
      <c r="C11370" s="28" t="n">
        <v>28900.13</v>
      </c>
      <c r="D11370" s="28" t="n">
        <v>671.96</v>
      </c>
      <c r="E11370" s="28" t="s">
        <v>381</v>
      </c>
    </row>
    <row r="11371" customFormat="false" ht="15" hidden="false" customHeight="false" outlineLevel="0" collapsed="false">
      <c r="A11371" s="28" t="n">
        <v>298</v>
      </c>
      <c r="B11371" s="29" t="n">
        <v>45961</v>
      </c>
      <c r="C11371" s="28" t="n">
        <v>30095.46</v>
      </c>
      <c r="D11371" s="28" t="n">
        <v>1370</v>
      </c>
      <c r="E11371" s="28" t="s">
        <v>380</v>
      </c>
    </row>
    <row r="11372" customFormat="false" ht="15" hidden="false" customHeight="false" outlineLevel="0" collapsed="false">
      <c r="A11372" s="28" t="n">
        <v>298</v>
      </c>
      <c r="B11372" s="29" t="n">
        <v>45991</v>
      </c>
      <c r="C11372" s="28" t="n">
        <v>31292</v>
      </c>
      <c r="D11372" s="28" t="n">
        <v>1370</v>
      </c>
      <c r="E11372" s="28" t="s">
        <v>380</v>
      </c>
    </row>
    <row r="11373" customFormat="false" ht="15" hidden="false" customHeight="false" outlineLevel="0" collapsed="false">
      <c r="A11373" s="28" t="n">
        <v>298</v>
      </c>
      <c r="B11373" s="29" t="n">
        <v>46022</v>
      </c>
      <c r="C11373" s="28" t="n">
        <v>32582.92</v>
      </c>
      <c r="D11373" s="28" t="n">
        <v>1370</v>
      </c>
      <c r="E11373" s="28" t="s">
        <v>380</v>
      </c>
    </row>
    <row r="11374" customFormat="false" ht="15" hidden="false" customHeight="false" outlineLevel="0" collapsed="false">
      <c r="A11374" s="28" t="n">
        <v>298</v>
      </c>
      <c r="B11374" s="29" t="n">
        <v>46053</v>
      </c>
      <c r="C11374" s="28" t="n">
        <v>33759.54</v>
      </c>
      <c r="D11374" s="28" t="n">
        <v>1370</v>
      </c>
      <c r="E11374" s="28" t="s">
        <v>380</v>
      </c>
    </row>
    <row r="11375" customFormat="false" ht="15" hidden="false" customHeight="false" outlineLevel="0" collapsed="false">
      <c r="A11375" s="28" t="n">
        <v>298</v>
      </c>
      <c r="B11375" s="29" t="n">
        <v>46081</v>
      </c>
      <c r="C11375" s="28" t="n">
        <v>35097.02</v>
      </c>
      <c r="D11375" s="28" t="n">
        <v>1370</v>
      </c>
      <c r="E11375" s="28" t="s">
        <v>380</v>
      </c>
    </row>
    <row r="11376" customFormat="false" ht="15" hidden="false" customHeight="false" outlineLevel="0" collapsed="false">
      <c r="A11376" s="28" t="n">
        <v>298</v>
      </c>
      <c r="B11376" s="29" t="n">
        <v>46112</v>
      </c>
      <c r="C11376" s="28" t="n">
        <v>35050.94</v>
      </c>
      <c r="D11376" s="28" t="n">
        <v>0</v>
      </c>
      <c r="E11376" s="28" t="s">
        <v>379</v>
      </c>
    </row>
    <row r="11377" customFormat="false" ht="15" hidden="false" customHeight="false" outlineLevel="0" collapsed="false">
      <c r="A11377" s="28" t="n">
        <v>298</v>
      </c>
      <c r="B11377" s="29" t="n">
        <v>46142</v>
      </c>
      <c r="C11377" s="28" t="n">
        <v>36377.06</v>
      </c>
      <c r="D11377" s="28" t="n">
        <v>1370</v>
      </c>
      <c r="E11377" s="28" t="s">
        <v>380</v>
      </c>
    </row>
    <row r="11378" customFormat="false" ht="15" hidden="false" customHeight="false" outlineLevel="0" collapsed="false">
      <c r="A11378" s="28" t="n">
        <v>298</v>
      </c>
      <c r="B11378" s="29" t="n">
        <v>46173</v>
      </c>
      <c r="C11378" s="28" t="n">
        <v>37602.02</v>
      </c>
      <c r="D11378" s="28" t="n">
        <v>1370</v>
      </c>
      <c r="E11378" s="28" t="s">
        <v>380</v>
      </c>
    </row>
    <row r="11379" customFormat="false" ht="15" hidden="false" customHeight="false" outlineLevel="0" collapsed="false">
      <c r="A11379" s="28" t="n">
        <v>298</v>
      </c>
      <c r="B11379" s="29" t="n">
        <v>46203</v>
      </c>
      <c r="C11379" s="28" t="n">
        <v>38818.77</v>
      </c>
      <c r="D11379" s="28" t="n">
        <v>1370</v>
      </c>
      <c r="E11379" s="28" t="s">
        <v>380</v>
      </c>
    </row>
    <row r="11380" customFormat="false" ht="15" hidden="false" customHeight="false" outlineLevel="0" collapsed="false">
      <c r="A11380" s="28" t="n">
        <v>298</v>
      </c>
      <c r="B11380" s="29" t="n">
        <v>46234</v>
      </c>
      <c r="C11380" s="28" t="n">
        <v>40140.48</v>
      </c>
      <c r="D11380" s="28" t="n">
        <v>1370</v>
      </c>
      <c r="E11380" s="28" t="s">
        <v>380</v>
      </c>
    </row>
    <row r="11381" customFormat="false" ht="15" hidden="false" customHeight="false" outlineLevel="0" collapsed="false">
      <c r="A11381" s="28" t="n">
        <v>298</v>
      </c>
      <c r="B11381" s="29" t="n">
        <v>46265</v>
      </c>
      <c r="C11381" s="28" t="n">
        <v>41263.2</v>
      </c>
      <c r="D11381" s="28" t="n">
        <v>1370</v>
      </c>
      <c r="E11381" s="28" t="s">
        <v>380</v>
      </c>
    </row>
    <row r="11382" customFormat="false" ht="15" hidden="false" customHeight="false" outlineLevel="0" collapsed="false">
      <c r="A11382" s="28" t="n">
        <v>299</v>
      </c>
      <c r="B11382" s="29" t="n">
        <v>44957</v>
      </c>
      <c r="C11382" s="28" t="n">
        <v>7149.16</v>
      </c>
      <c r="D11382" s="28" t="n">
        <v>1590</v>
      </c>
      <c r="E11382" s="28" t="s">
        <v>380</v>
      </c>
    </row>
    <row r="11383" customFormat="false" ht="15" hidden="false" customHeight="false" outlineLevel="0" collapsed="false">
      <c r="A11383" s="28" t="n">
        <v>299</v>
      </c>
      <c r="B11383" s="29" t="n">
        <v>44985</v>
      </c>
      <c r="C11383" s="28" t="n">
        <v>8339.35</v>
      </c>
      <c r="D11383" s="28" t="n">
        <v>1590</v>
      </c>
      <c r="E11383" s="28" t="s">
        <v>380</v>
      </c>
    </row>
    <row r="11384" customFormat="false" ht="15" hidden="false" customHeight="false" outlineLevel="0" collapsed="false">
      <c r="A11384" s="28" t="n">
        <v>299</v>
      </c>
      <c r="B11384" s="29" t="n">
        <v>45016</v>
      </c>
      <c r="C11384" s="28" t="n">
        <v>9151.72</v>
      </c>
      <c r="D11384" s="28" t="n">
        <v>934.83</v>
      </c>
      <c r="E11384" s="28" t="s">
        <v>381</v>
      </c>
    </row>
    <row r="11385" customFormat="false" ht="15" hidden="false" customHeight="false" outlineLevel="0" collapsed="false">
      <c r="A11385" s="28" t="n">
        <v>299</v>
      </c>
      <c r="B11385" s="29" t="n">
        <v>45046</v>
      </c>
      <c r="C11385" s="28" t="n">
        <v>10415.57</v>
      </c>
      <c r="D11385" s="28" t="n">
        <v>1590</v>
      </c>
      <c r="E11385" s="28" t="s">
        <v>380</v>
      </c>
    </row>
    <row r="11386" customFormat="false" ht="15" hidden="false" customHeight="false" outlineLevel="0" collapsed="false">
      <c r="A11386" s="28" t="n">
        <v>299</v>
      </c>
      <c r="B11386" s="29" t="n">
        <v>45077</v>
      </c>
      <c r="C11386" s="28" t="n">
        <v>11622.08</v>
      </c>
      <c r="D11386" s="28" t="n">
        <v>1590</v>
      </c>
      <c r="E11386" s="28" t="s">
        <v>380</v>
      </c>
    </row>
    <row r="11387" customFormat="false" ht="15" hidden="false" customHeight="false" outlineLevel="0" collapsed="false">
      <c r="A11387" s="28" t="n">
        <v>299</v>
      </c>
      <c r="B11387" s="29" t="n">
        <v>45107</v>
      </c>
      <c r="C11387" s="28" t="n">
        <v>12396.29</v>
      </c>
      <c r="D11387" s="28" t="n">
        <v>1089.66</v>
      </c>
      <c r="E11387" s="28" t="s">
        <v>381</v>
      </c>
    </row>
    <row r="11388" customFormat="false" ht="15" hidden="false" customHeight="false" outlineLevel="0" collapsed="false">
      <c r="A11388" s="28" t="n">
        <v>299</v>
      </c>
      <c r="B11388" s="29" t="n">
        <v>45138</v>
      </c>
      <c r="C11388" s="28" t="n">
        <v>12967.63</v>
      </c>
      <c r="D11388" s="28" t="n">
        <v>968.75</v>
      </c>
      <c r="E11388" s="28" t="s">
        <v>381</v>
      </c>
    </row>
    <row r="11389" customFormat="false" ht="15" hidden="false" customHeight="false" outlineLevel="0" collapsed="false">
      <c r="A11389" s="28" t="n">
        <v>299</v>
      </c>
      <c r="B11389" s="29" t="n">
        <v>45169</v>
      </c>
      <c r="C11389" s="28" t="n">
        <v>14538.61</v>
      </c>
      <c r="D11389" s="28" t="n">
        <v>1590</v>
      </c>
      <c r="E11389" s="28" t="s">
        <v>380</v>
      </c>
    </row>
    <row r="11390" customFormat="false" ht="15" hidden="false" customHeight="false" outlineLevel="0" collapsed="false">
      <c r="A11390" s="28" t="n">
        <v>299</v>
      </c>
      <c r="B11390" s="29" t="n">
        <v>45199</v>
      </c>
      <c r="C11390" s="28" t="n">
        <v>14429.52</v>
      </c>
      <c r="D11390" s="28" t="n">
        <v>0</v>
      </c>
      <c r="E11390" s="28" t="s">
        <v>379</v>
      </c>
    </row>
    <row r="11391" customFormat="false" ht="15" hidden="false" customHeight="false" outlineLevel="0" collapsed="false">
      <c r="A11391" s="28" t="n">
        <v>299</v>
      </c>
      <c r="B11391" s="29" t="n">
        <v>45230</v>
      </c>
      <c r="C11391" s="28" t="n">
        <v>15246.47</v>
      </c>
      <c r="D11391" s="28" t="n">
        <v>874.97</v>
      </c>
      <c r="E11391" s="28" t="s">
        <v>381</v>
      </c>
    </row>
    <row r="11392" customFormat="false" ht="15" hidden="false" customHeight="false" outlineLevel="0" collapsed="false">
      <c r="A11392" s="28" t="n">
        <v>299</v>
      </c>
      <c r="B11392" s="29" t="n">
        <v>45260</v>
      </c>
      <c r="C11392" s="28" t="n">
        <v>16611.42</v>
      </c>
      <c r="D11392" s="28" t="n">
        <v>1590</v>
      </c>
      <c r="E11392" s="28" t="s">
        <v>380</v>
      </c>
    </row>
    <row r="11393" customFormat="false" ht="15" hidden="false" customHeight="false" outlineLevel="0" collapsed="false">
      <c r="A11393" s="28" t="n">
        <v>299</v>
      </c>
      <c r="B11393" s="29" t="n">
        <v>45291</v>
      </c>
      <c r="C11393" s="28" t="n">
        <v>18054.84</v>
      </c>
      <c r="D11393" s="28" t="n">
        <v>1590</v>
      </c>
      <c r="E11393" s="28" t="s">
        <v>380</v>
      </c>
    </row>
    <row r="11394" customFormat="false" ht="15" hidden="false" customHeight="false" outlineLevel="0" collapsed="false">
      <c r="A11394" s="28" t="n">
        <v>299</v>
      </c>
      <c r="B11394" s="29" t="n">
        <v>45322</v>
      </c>
      <c r="C11394" s="28" t="n">
        <v>19447.7</v>
      </c>
      <c r="D11394" s="28" t="n">
        <v>1590</v>
      </c>
      <c r="E11394" s="28" t="s">
        <v>380</v>
      </c>
    </row>
    <row r="11395" customFormat="false" ht="15" hidden="false" customHeight="false" outlineLevel="0" collapsed="false">
      <c r="A11395" s="28" t="n">
        <v>299</v>
      </c>
      <c r="B11395" s="29" t="n">
        <v>45351</v>
      </c>
      <c r="C11395" s="28" t="n">
        <v>20898.17</v>
      </c>
      <c r="D11395" s="28" t="n">
        <v>1590</v>
      </c>
      <c r="E11395" s="28" t="s">
        <v>380</v>
      </c>
    </row>
    <row r="11396" customFormat="false" ht="15" hidden="false" customHeight="false" outlineLevel="0" collapsed="false">
      <c r="A11396" s="28" t="n">
        <v>299</v>
      </c>
      <c r="B11396" s="29" t="n">
        <v>45382</v>
      </c>
      <c r="C11396" s="28" t="n">
        <v>22288.11</v>
      </c>
      <c r="D11396" s="28" t="n">
        <v>1590</v>
      </c>
      <c r="E11396" s="28" t="s">
        <v>380</v>
      </c>
    </row>
    <row r="11397" customFormat="false" ht="15" hidden="false" customHeight="false" outlineLevel="0" collapsed="false">
      <c r="A11397" s="28" t="n">
        <v>299</v>
      </c>
      <c r="B11397" s="29" t="n">
        <v>45412</v>
      </c>
      <c r="C11397" s="28" t="n">
        <v>23425.75</v>
      </c>
      <c r="D11397" s="28" t="n">
        <v>1590</v>
      </c>
      <c r="E11397" s="28" t="s">
        <v>380</v>
      </c>
    </row>
    <row r="11398" customFormat="false" ht="15" hidden="false" customHeight="false" outlineLevel="0" collapsed="false">
      <c r="A11398" s="28" t="n">
        <v>299</v>
      </c>
      <c r="B11398" s="29" t="n">
        <v>45443</v>
      </c>
      <c r="C11398" s="28" t="n">
        <v>24585.23</v>
      </c>
      <c r="D11398" s="28" t="n">
        <v>1590</v>
      </c>
      <c r="E11398" s="28" t="s">
        <v>380</v>
      </c>
    </row>
    <row r="11399" customFormat="false" ht="15" hidden="false" customHeight="false" outlineLevel="0" collapsed="false">
      <c r="A11399" s="28" t="n">
        <v>299</v>
      </c>
      <c r="B11399" s="29" t="n">
        <v>45473</v>
      </c>
      <c r="C11399" s="28" t="n">
        <v>25849.35</v>
      </c>
      <c r="D11399" s="28" t="n">
        <v>1590</v>
      </c>
      <c r="E11399" s="28" t="s">
        <v>380</v>
      </c>
    </row>
    <row r="11400" customFormat="false" ht="15" hidden="false" customHeight="false" outlineLevel="0" collapsed="false">
      <c r="A11400" s="28" t="n">
        <v>299</v>
      </c>
      <c r="B11400" s="29" t="n">
        <v>45504</v>
      </c>
      <c r="C11400" s="28" t="n">
        <v>27122.49</v>
      </c>
      <c r="D11400" s="28" t="n">
        <v>1590</v>
      </c>
      <c r="E11400" s="28" t="s">
        <v>380</v>
      </c>
    </row>
    <row r="11401" customFormat="false" ht="15" hidden="false" customHeight="false" outlineLevel="0" collapsed="false">
      <c r="A11401" s="28" t="n">
        <v>299</v>
      </c>
      <c r="B11401" s="29" t="n">
        <v>45535</v>
      </c>
      <c r="C11401" s="28" t="n">
        <v>28469.94</v>
      </c>
      <c r="D11401" s="28" t="n">
        <v>1590</v>
      </c>
      <c r="E11401" s="28" t="s">
        <v>380</v>
      </c>
    </row>
    <row r="11402" customFormat="false" ht="15" hidden="false" customHeight="false" outlineLevel="0" collapsed="false">
      <c r="A11402" s="28" t="n">
        <v>299</v>
      </c>
      <c r="B11402" s="29" t="n">
        <v>45565</v>
      </c>
      <c r="C11402" s="28" t="n">
        <v>29646.47</v>
      </c>
      <c r="D11402" s="28" t="n">
        <v>1590</v>
      </c>
      <c r="E11402" s="28" t="s">
        <v>380</v>
      </c>
    </row>
    <row r="11403" customFormat="false" ht="15" hidden="false" customHeight="false" outlineLevel="0" collapsed="false">
      <c r="A11403" s="28" t="n">
        <v>299</v>
      </c>
      <c r="B11403" s="29" t="n">
        <v>45596</v>
      </c>
      <c r="C11403" s="28" t="n">
        <v>30184.52</v>
      </c>
      <c r="D11403" s="28" t="n">
        <v>950.15</v>
      </c>
      <c r="E11403" s="28" t="s">
        <v>381</v>
      </c>
    </row>
    <row r="11404" customFormat="false" ht="15" hidden="false" customHeight="false" outlineLevel="0" collapsed="false">
      <c r="A11404" s="28" t="n">
        <v>299</v>
      </c>
      <c r="B11404" s="29" t="n">
        <v>45626</v>
      </c>
      <c r="C11404" s="28" t="n">
        <v>31644.84</v>
      </c>
      <c r="D11404" s="28" t="n">
        <v>1590</v>
      </c>
      <c r="E11404" s="28" t="s">
        <v>380</v>
      </c>
    </row>
    <row r="11405" customFormat="false" ht="15" hidden="false" customHeight="false" outlineLevel="0" collapsed="false">
      <c r="A11405" s="28" t="n">
        <v>299</v>
      </c>
      <c r="B11405" s="29" t="n">
        <v>45657</v>
      </c>
      <c r="C11405" s="28" t="n">
        <v>32910.15</v>
      </c>
      <c r="D11405" s="28" t="n">
        <v>1590</v>
      </c>
      <c r="E11405" s="28" t="s">
        <v>380</v>
      </c>
    </row>
    <row r="11406" customFormat="false" ht="15" hidden="false" customHeight="false" outlineLevel="0" collapsed="false">
      <c r="A11406" s="28" t="n">
        <v>299</v>
      </c>
      <c r="B11406" s="29" t="n">
        <v>45688</v>
      </c>
      <c r="C11406" s="28" t="n">
        <v>34054.85</v>
      </c>
      <c r="D11406" s="28" t="n">
        <v>1590</v>
      </c>
      <c r="E11406" s="28" t="s">
        <v>380</v>
      </c>
    </row>
    <row r="11407" customFormat="false" ht="15" hidden="false" customHeight="false" outlineLevel="0" collapsed="false">
      <c r="A11407" s="28" t="n">
        <v>299</v>
      </c>
      <c r="B11407" s="29" t="n">
        <v>45716</v>
      </c>
      <c r="C11407" s="28" t="n">
        <v>35306.07</v>
      </c>
      <c r="D11407" s="28" t="n">
        <v>1590</v>
      </c>
      <c r="E11407" s="28" t="s">
        <v>380</v>
      </c>
    </row>
    <row r="11408" customFormat="false" ht="15" hidden="false" customHeight="false" outlineLevel="0" collapsed="false">
      <c r="A11408" s="28" t="n">
        <v>299</v>
      </c>
      <c r="B11408" s="29" t="n">
        <v>45747</v>
      </c>
      <c r="C11408" s="28" t="n">
        <v>36677.81</v>
      </c>
      <c r="D11408" s="28" t="n">
        <v>1590</v>
      </c>
      <c r="E11408" s="28" t="s">
        <v>380</v>
      </c>
    </row>
    <row r="11409" customFormat="false" ht="15" hidden="false" customHeight="false" outlineLevel="0" collapsed="false">
      <c r="A11409" s="28" t="n">
        <v>299</v>
      </c>
      <c r="B11409" s="29" t="n">
        <v>45777</v>
      </c>
      <c r="C11409" s="28" t="n">
        <v>37800.76</v>
      </c>
      <c r="D11409" s="28" t="n">
        <v>1590</v>
      </c>
      <c r="E11409" s="28" t="s">
        <v>380</v>
      </c>
    </row>
    <row r="11410" customFormat="false" ht="15" hidden="false" customHeight="false" outlineLevel="0" collapsed="false">
      <c r="A11410" s="28" t="n">
        <v>299</v>
      </c>
      <c r="B11410" s="29" t="n">
        <v>45808</v>
      </c>
      <c r="C11410" s="28" t="n">
        <v>38980.92</v>
      </c>
      <c r="D11410" s="28" t="n">
        <v>1590</v>
      </c>
      <c r="E11410" s="28" t="s">
        <v>380</v>
      </c>
    </row>
    <row r="11411" customFormat="false" ht="15" hidden="false" customHeight="false" outlineLevel="0" collapsed="false">
      <c r="A11411" s="28" t="n">
        <v>299</v>
      </c>
      <c r="B11411" s="29" t="n">
        <v>45838</v>
      </c>
      <c r="C11411" s="28" t="n">
        <v>39283.95</v>
      </c>
      <c r="D11411" s="28" t="n">
        <v>555.97</v>
      </c>
      <c r="E11411" s="28" t="s">
        <v>381</v>
      </c>
    </row>
    <row r="11412" customFormat="false" ht="15" hidden="false" customHeight="false" outlineLevel="0" collapsed="false">
      <c r="A11412" s="28" t="n">
        <v>299</v>
      </c>
      <c r="B11412" s="29" t="n">
        <v>45869</v>
      </c>
      <c r="C11412" s="28" t="n">
        <v>40381.4</v>
      </c>
      <c r="D11412" s="28" t="n">
        <v>1107</v>
      </c>
      <c r="E11412" s="28" t="s">
        <v>381</v>
      </c>
    </row>
    <row r="11413" customFormat="false" ht="15" hidden="false" customHeight="false" outlineLevel="0" collapsed="false">
      <c r="A11413" s="28" t="n">
        <v>299</v>
      </c>
      <c r="B11413" s="29" t="n">
        <v>45900</v>
      </c>
      <c r="C11413" s="28" t="n">
        <v>41656.32</v>
      </c>
      <c r="D11413" s="28" t="n">
        <v>1590</v>
      </c>
      <c r="E11413" s="28" t="s">
        <v>380</v>
      </c>
    </row>
    <row r="11414" customFormat="false" ht="15" hidden="false" customHeight="false" outlineLevel="0" collapsed="false">
      <c r="A11414" s="28" t="n">
        <v>299</v>
      </c>
      <c r="B11414" s="29" t="n">
        <v>45930</v>
      </c>
      <c r="C11414" s="28" t="n">
        <v>42840.52</v>
      </c>
      <c r="D11414" s="28" t="n">
        <v>1590</v>
      </c>
      <c r="E11414" s="28" t="s">
        <v>380</v>
      </c>
    </row>
    <row r="11415" customFormat="false" ht="15" hidden="false" customHeight="false" outlineLevel="0" collapsed="false">
      <c r="A11415" s="28" t="n">
        <v>299</v>
      </c>
      <c r="B11415" s="29" t="n">
        <v>45961</v>
      </c>
      <c r="C11415" s="28" t="n">
        <v>43168.03</v>
      </c>
      <c r="D11415" s="28" t="n">
        <v>520.78</v>
      </c>
      <c r="E11415" s="28" t="s">
        <v>381</v>
      </c>
    </row>
    <row r="11416" customFormat="false" ht="15" hidden="false" customHeight="false" outlineLevel="0" collapsed="false">
      <c r="A11416" s="28" t="n">
        <v>299</v>
      </c>
      <c r="B11416" s="29" t="n">
        <v>45991</v>
      </c>
      <c r="C11416" s="28" t="n">
        <v>44044.72</v>
      </c>
      <c r="D11416" s="28" t="n">
        <v>950.47</v>
      </c>
      <c r="E11416" s="28" t="s">
        <v>381</v>
      </c>
    </row>
    <row r="11417" customFormat="false" ht="15" hidden="false" customHeight="false" outlineLevel="0" collapsed="false">
      <c r="A11417" s="28" t="n">
        <v>299</v>
      </c>
      <c r="B11417" s="29" t="n">
        <v>46022</v>
      </c>
      <c r="C11417" s="28" t="n">
        <v>45367.43</v>
      </c>
      <c r="D11417" s="28" t="n">
        <v>1590</v>
      </c>
      <c r="E11417" s="28" t="s">
        <v>380</v>
      </c>
    </row>
    <row r="11418" customFormat="false" ht="15" hidden="false" customHeight="false" outlineLevel="0" collapsed="false">
      <c r="A11418" s="28" t="n">
        <v>299</v>
      </c>
      <c r="B11418" s="29" t="n">
        <v>46053</v>
      </c>
      <c r="C11418" s="28" t="n">
        <v>45818.23</v>
      </c>
      <c r="D11418" s="28" t="n">
        <v>717.99</v>
      </c>
      <c r="E11418" s="28" t="s">
        <v>381</v>
      </c>
    </row>
    <row r="11419" customFormat="false" ht="15" hidden="false" customHeight="false" outlineLevel="0" collapsed="false">
      <c r="A11419" s="28" t="n">
        <v>299</v>
      </c>
      <c r="B11419" s="29" t="n">
        <v>46081</v>
      </c>
      <c r="C11419" s="28" t="n">
        <v>47180.9</v>
      </c>
      <c r="D11419" s="28" t="n">
        <v>1590</v>
      </c>
      <c r="E11419" s="28" t="s">
        <v>380</v>
      </c>
    </row>
    <row r="11420" customFormat="false" ht="15" hidden="false" customHeight="false" outlineLevel="0" collapsed="false">
      <c r="A11420" s="28" t="n">
        <v>299</v>
      </c>
      <c r="B11420" s="29" t="n">
        <v>46112</v>
      </c>
      <c r="C11420" s="28" t="n">
        <v>48581.39</v>
      </c>
      <c r="D11420" s="28" t="n">
        <v>1590</v>
      </c>
      <c r="E11420" s="28" t="s">
        <v>380</v>
      </c>
    </row>
    <row r="11421" customFormat="false" ht="15" hidden="false" customHeight="false" outlineLevel="0" collapsed="false">
      <c r="A11421" s="28" t="n">
        <v>299</v>
      </c>
      <c r="B11421" s="29" t="n">
        <v>46142</v>
      </c>
      <c r="C11421" s="28" t="n">
        <v>49787.15</v>
      </c>
      <c r="D11421" s="28" t="n">
        <v>1590</v>
      </c>
      <c r="E11421" s="28" t="s">
        <v>380</v>
      </c>
    </row>
    <row r="11422" customFormat="false" ht="15" hidden="false" customHeight="false" outlineLevel="0" collapsed="false">
      <c r="A11422" s="28" t="n">
        <v>299</v>
      </c>
      <c r="B11422" s="29" t="n">
        <v>46173</v>
      </c>
      <c r="C11422" s="28" t="n">
        <v>51255.69</v>
      </c>
      <c r="D11422" s="28" t="n">
        <v>1590</v>
      </c>
      <c r="E11422" s="28" t="s">
        <v>380</v>
      </c>
    </row>
    <row r="11423" customFormat="false" ht="15" hidden="false" customHeight="false" outlineLevel="0" collapsed="false">
      <c r="A11423" s="28" t="n">
        <v>299</v>
      </c>
      <c r="B11423" s="29" t="n">
        <v>46203</v>
      </c>
      <c r="C11423" s="28" t="n">
        <v>52404.35</v>
      </c>
      <c r="D11423" s="28" t="n">
        <v>1590</v>
      </c>
      <c r="E11423" s="28" t="s">
        <v>380</v>
      </c>
    </row>
    <row r="11424" customFormat="false" ht="15" hidden="false" customHeight="false" outlineLevel="0" collapsed="false">
      <c r="A11424" s="28" t="n">
        <v>299</v>
      </c>
      <c r="B11424" s="29" t="n">
        <v>46234</v>
      </c>
      <c r="C11424" s="28" t="n">
        <v>53972.75</v>
      </c>
      <c r="D11424" s="28" t="n">
        <v>1590</v>
      </c>
      <c r="E11424" s="28" t="s">
        <v>380</v>
      </c>
    </row>
    <row r="11425" customFormat="false" ht="15" hidden="false" customHeight="false" outlineLevel="0" collapsed="false">
      <c r="A11425" s="28" t="n">
        <v>299</v>
      </c>
      <c r="B11425" s="29" t="n">
        <v>46265</v>
      </c>
      <c r="C11425" s="28" t="n">
        <v>55154.21</v>
      </c>
      <c r="D11425" s="28" t="n">
        <v>1590</v>
      </c>
      <c r="E11425" s="28" t="s">
        <v>380</v>
      </c>
    </row>
    <row r="11426" customFormat="false" ht="15" hidden="false" customHeight="false" outlineLevel="0" collapsed="false">
      <c r="A11426" s="28" t="n">
        <v>300</v>
      </c>
      <c r="B11426" s="29" t="n">
        <v>44957</v>
      </c>
      <c r="C11426" s="28" t="n">
        <v>7799.58</v>
      </c>
      <c r="D11426" s="28" t="n">
        <v>1670</v>
      </c>
      <c r="E11426" s="28" t="s">
        <v>380</v>
      </c>
    </row>
    <row r="11427" customFormat="false" ht="15" hidden="false" customHeight="false" outlineLevel="0" collapsed="false">
      <c r="A11427" s="28" t="n">
        <v>300</v>
      </c>
      <c r="B11427" s="29" t="n">
        <v>44985</v>
      </c>
      <c r="C11427" s="28" t="n">
        <v>9257.43</v>
      </c>
      <c r="D11427" s="28" t="n">
        <v>1670</v>
      </c>
      <c r="E11427" s="28" t="s">
        <v>380</v>
      </c>
    </row>
    <row r="11428" customFormat="false" ht="15" hidden="false" customHeight="false" outlineLevel="0" collapsed="false">
      <c r="A11428" s="28" t="n">
        <v>300</v>
      </c>
      <c r="B11428" s="29" t="n">
        <v>45016</v>
      </c>
      <c r="C11428" s="28" t="n">
        <v>9915.15</v>
      </c>
      <c r="D11428" s="28" t="n">
        <v>811.33</v>
      </c>
      <c r="E11428" s="28" t="s">
        <v>381</v>
      </c>
    </row>
    <row r="11429" customFormat="false" ht="15" hidden="false" customHeight="false" outlineLevel="0" collapsed="false">
      <c r="A11429" s="28" t="n">
        <v>300</v>
      </c>
      <c r="B11429" s="29" t="n">
        <v>45046</v>
      </c>
      <c r="C11429" s="28" t="n">
        <v>11355.83</v>
      </c>
      <c r="D11429" s="28" t="n">
        <v>1670</v>
      </c>
      <c r="E11429" s="28" t="s">
        <v>380</v>
      </c>
    </row>
    <row r="11430" customFormat="false" ht="15" hidden="false" customHeight="false" outlineLevel="0" collapsed="false">
      <c r="A11430" s="28" t="n">
        <v>300</v>
      </c>
      <c r="B11430" s="29" t="n">
        <v>45077</v>
      </c>
      <c r="C11430" s="28" t="n">
        <v>12549.68</v>
      </c>
      <c r="D11430" s="28" t="n">
        <v>1670</v>
      </c>
      <c r="E11430" s="28" t="s">
        <v>380</v>
      </c>
    </row>
    <row r="11431" customFormat="false" ht="15" hidden="false" customHeight="false" outlineLevel="0" collapsed="false">
      <c r="A11431" s="28" t="n">
        <v>300</v>
      </c>
      <c r="B11431" s="29" t="n">
        <v>45107</v>
      </c>
      <c r="C11431" s="28" t="n">
        <v>13872.95</v>
      </c>
      <c r="D11431" s="28" t="n">
        <v>1670</v>
      </c>
      <c r="E11431" s="28" t="s">
        <v>380</v>
      </c>
    </row>
    <row r="11432" customFormat="false" ht="15" hidden="false" customHeight="false" outlineLevel="0" collapsed="false">
      <c r="A11432" s="28" t="n">
        <v>300</v>
      </c>
      <c r="B11432" s="29" t="n">
        <v>45138</v>
      </c>
      <c r="C11432" s="28" t="n">
        <v>15482.58</v>
      </c>
      <c r="D11432" s="28" t="n">
        <v>1670</v>
      </c>
      <c r="E11432" s="28" t="s">
        <v>380</v>
      </c>
    </row>
    <row r="11433" customFormat="false" ht="15" hidden="false" customHeight="false" outlineLevel="0" collapsed="false">
      <c r="A11433" s="28" t="n">
        <v>300</v>
      </c>
      <c r="B11433" s="29" t="n">
        <v>45169</v>
      </c>
      <c r="C11433" s="28" t="n">
        <v>16969.82</v>
      </c>
      <c r="D11433" s="28" t="n">
        <v>1670</v>
      </c>
      <c r="E11433" s="28" t="s">
        <v>380</v>
      </c>
    </row>
    <row r="11434" customFormat="false" ht="15" hidden="false" customHeight="false" outlineLevel="0" collapsed="false">
      <c r="A11434" s="28" t="n">
        <v>300</v>
      </c>
      <c r="B11434" s="29" t="n">
        <v>45199</v>
      </c>
      <c r="C11434" s="28" t="n">
        <v>18513.01</v>
      </c>
      <c r="D11434" s="28" t="n">
        <v>1670</v>
      </c>
      <c r="E11434" s="28" t="s">
        <v>380</v>
      </c>
    </row>
    <row r="11435" customFormat="false" ht="15" hidden="false" customHeight="false" outlineLevel="0" collapsed="false">
      <c r="A11435" s="28" t="n">
        <v>300</v>
      </c>
      <c r="B11435" s="29" t="n">
        <v>45230</v>
      </c>
      <c r="C11435" s="28" t="n">
        <v>19853.44</v>
      </c>
      <c r="D11435" s="28" t="n">
        <v>1670</v>
      </c>
      <c r="E11435" s="28" t="s">
        <v>380</v>
      </c>
    </row>
    <row r="11436" customFormat="false" ht="15" hidden="false" customHeight="false" outlineLevel="0" collapsed="false">
      <c r="A11436" s="28" t="n">
        <v>300</v>
      </c>
      <c r="B11436" s="29" t="n">
        <v>45260</v>
      </c>
      <c r="C11436" s="28" t="n">
        <v>21466.71</v>
      </c>
      <c r="D11436" s="28" t="n">
        <v>1670</v>
      </c>
      <c r="E11436" s="28" t="s">
        <v>380</v>
      </c>
    </row>
    <row r="11437" customFormat="false" ht="15" hidden="false" customHeight="false" outlineLevel="0" collapsed="false">
      <c r="A11437" s="28" t="n">
        <v>300</v>
      </c>
      <c r="B11437" s="29" t="n">
        <v>45291</v>
      </c>
      <c r="C11437" s="28" t="n">
        <v>22846.45</v>
      </c>
      <c r="D11437" s="28" t="n">
        <v>1670</v>
      </c>
      <c r="E11437" s="28" t="s">
        <v>380</v>
      </c>
    </row>
    <row r="11438" customFormat="false" ht="15" hidden="false" customHeight="false" outlineLevel="0" collapsed="false">
      <c r="A11438" s="28" t="n">
        <v>300</v>
      </c>
      <c r="B11438" s="29" t="n">
        <v>45322</v>
      </c>
      <c r="C11438" s="28" t="n">
        <v>23621.55</v>
      </c>
      <c r="D11438" s="28" t="n">
        <v>1041.1</v>
      </c>
      <c r="E11438" s="28" t="s">
        <v>381</v>
      </c>
    </row>
    <row r="11439" customFormat="false" ht="15" hidden="false" customHeight="false" outlineLevel="0" collapsed="false">
      <c r="A11439" s="28" t="n">
        <v>300</v>
      </c>
      <c r="B11439" s="29" t="n">
        <v>45351</v>
      </c>
      <c r="C11439" s="28" t="n">
        <v>24914.79</v>
      </c>
      <c r="D11439" s="28" t="n">
        <v>1670</v>
      </c>
      <c r="E11439" s="28" t="s">
        <v>380</v>
      </c>
    </row>
    <row r="11440" customFormat="false" ht="15" hidden="false" customHeight="false" outlineLevel="0" collapsed="false">
      <c r="A11440" s="28" t="n">
        <v>300</v>
      </c>
      <c r="B11440" s="29" t="n">
        <v>45382</v>
      </c>
      <c r="C11440" s="28" t="n">
        <v>26296.63</v>
      </c>
      <c r="D11440" s="28" t="n">
        <v>1670</v>
      </c>
      <c r="E11440" s="28" t="s">
        <v>380</v>
      </c>
    </row>
    <row r="11441" customFormat="false" ht="15" hidden="false" customHeight="false" outlineLevel="0" collapsed="false">
      <c r="A11441" s="28" t="n">
        <v>300</v>
      </c>
      <c r="B11441" s="29" t="n">
        <v>45412</v>
      </c>
      <c r="C11441" s="28" t="n">
        <v>27778.87</v>
      </c>
      <c r="D11441" s="28" t="n">
        <v>1670</v>
      </c>
      <c r="E11441" s="28" t="s">
        <v>380</v>
      </c>
    </row>
    <row r="11442" customFormat="false" ht="15" hidden="false" customHeight="false" outlineLevel="0" collapsed="false">
      <c r="A11442" s="28" t="n">
        <v>300</v>
      </c>
      <c r="B11442" s="29" t="n">
        <v>45443</v>
      </c>
      <c r="C11442" s="28" t="n">
        <v>29081.31</v>
      </c>
      <c r="D11442" s="28" t="n">
        <v>1670</v>
      </c>
      <c r="E11442" s="28" t="s">
        <v>380</v>
      </c>
    </row>
    <row r="11443" customFormat="false" ht="15" hidden="false" customHeight="false" outlineLevel="0" collapsed="false">
      <c r="A11443" s="28" t="n">
        <v>300</v>
      </c>
      <c r="B11443" s="29" t="n">
        <v>45473</v>
      </c>
      <c r="C11443" s="28" t="n">
        <v>30304.9</v>
      </c>
      <c r="D11443" s="28" t="n">
        <v>1670</v>
      </c>
      <c r="E11443" s="28" t="s">
        <v>380</v>
      </c>
    </row>
    <row r="11444" customFormat="false" ht="15" hidden="false" customHeight="false" outlineLevel="0" collapsed="false">
      <c r="A11444" s="28" t="n">
        <v>300</v>
      </c>
      <c r="B11444" s="29" t="n">
        <v>45504</v>
      </c>
      <c r="C11444" s="28" t="n">
        <v>31638.78</v>
      </c>
      <c r="D11444" s="28" t="n">
        <v>1670</v>
      </c>
      <c r="E11444" s="28" t="s">
        <v>380</v>
      </c>
    </row>
    <row r="11445" customFormat="false" ht="15" hidden="false" customHeight="false" outlineLevel="0" collapsed="false">
      <c r="A11445" s="28" t="n">
        <v>300</v>
      </c>
      <c r="B11445" s="29" t="n">
        <v>45535</v>
      </c>
      <c r="C11445" s="28" t="n">
        <v>31395.83</v>
      </c>
      <c r="D11445" s="28" t="n">
        <v>0</v>
      </c>
      <c r="E11445" s="28" t="s">
        <v>379</v>
      </c>
    </row>
    <row r="11446" customFormat="false" ht="15" hidden="false" customHeight="false" outlineLevel="0" collapsed="false">
      <c r="A11446" s="28" t="n">
        <v>300</v>
      </c>
      <c r="B11446" s="29" t="n">
        <v>45565</v>
      </c>
      <c r="C11446" s="28" t="n">
        <v>32637.11</v>
      </c>
      <c r="D11446" s="28" t="n">
        <v>1670</v>
      </c>
      <c r="E11446" s="28" t="s">
        <v>380</v>
      </c>
    </row>
    <row r="11447" customFormat="false" ht="15" hidden="false" customHeight="false" outlineLevel="0" collapsed="false">
      <c r="A11447" s="28" t="n">
        <v>300</v>
      </c>
      <c r="B11447" s="29" t="n">
        <v>45596</v>
      </c>
      <c r="C11447" s="28" t="n">
        <v>34067.9</v>
      </c>
      <c r="D11447" s="28" t="n">
        <v>1670</v>
      </c>
      <c r="E11447" s="28" t="s">
        <v>380</v>
      </c>
    </row>
    <row r="11448" customFormat="false" ht="15" hidden="false" customHeight="false" outlineLevel="0" collapsed="false">
      <c r="A11448" s="28" t="n">
        <v>300</v>
      </c>
      <c r="B11448" s="29" t="n">
        <v>45626</v>
      </c>
      <c r="C11448" s="28" t="n">
        <v>35324.63</v>
      </c>
      <c r="D11448" s="28" t="n">
        <v>1670</v>
      </c>
      <c r="E11448" s="28" t="s">
        <v>380</v>
      </c>
    </row>
    <row r="11449" customFormat="false" ht="15" hidden="false" customHeight="false" outlineLevel="0" collapsed="false">
      <c r="A11449" s="28" t="n">
        <v>300</v>
      </c>
      <c r="B11449" s="29" t="n">
        <v>45657</v>
      </c>
      <c r="C11449" s="28" t="n">
        <v>36977.57</v>
      </c>
      <c r="D11449" s="28" t="n">
        <v>1670</v>
      </c>
      <c r="E11449" s="28" t="s">
        <v>380</v>
      </c>
    </row>
    <row r="11450" customFormat="false" ht="15" hidden="false" customHeight="false" outlineLevel="0" collapsed="false">
      <c r="A11450" s="28" t="n">
        <v>300</v>
      </c>
      <c r="B11450" s="29" t="n">
        <v>45688</v>
      </c>
      <c r="C11450" s="28" t="n">
        <v>38223.79</v>
      </c>
      <c r="D11450" s="28" t="n">
        <v>1670</v>
      </c>
      <c r="E11450" s="28" t="s">
        <v>380</v>
      </c>
    </row>
    <row r="11451" customFormat="false" ht="15" hidden="false" customHeight="false" outlineLevel="0" collapsed="false">
      <c r="A11451" s="28" t="n">
        <v>300</v>
      </c>
      <c r="B11451" s="29" t="n">
        <v>45716</v>
      </c>
      <c r="C11451" s="28" t="n">
        <v>39430.25</v>
      </c>
      <c r="D11451" s="28" t="n">
        <v>1670</v>
      </c>
      <c r="E11451" s="28" t="s">
        <v>380</v>
      </c>
    </row>
    <row r="11452" customFormat="false" ht="15" hidden="false" customHeight="false" outlineLevel="0" collapsed="false">
      <c r="A11452" s="28" t="n">
        <v>300</v>
      </c>
      <c r="B11452" s="29" t="n">
        <v>45747</v>
      </c>
      <c r="C11452" s="28" t="n">
        <v>40917.29</v>
      </c>
      <c r="D11452" s="28" t="n">
        <v>1670</v>
      </c>
      <c r="E11452" s="28" t="s">
        <v>380</v>
      </c>
    </row>
    <row r="11453" customFormat="false" ht="15" hidden="false" customHeight="false" outlineLevel="0" collapsed="false">
      <c r="A11453" s="28" t="n">
        <v>300</v>
      </c>
      <c r="B11453" s="29" t="n">
        <v>45777</v>
      </c>
      <c r="C11453" s="28" t="n">
        <v>40908.14</v>
      </c>
      <c r="D11453" s="28" t="n">
        <v>0</v>
      </c>
      <c r="E11453" s="28" t="s">
        <v>379</v>
      </c>
    </row>
    <row r="11454" customFormat="false" ht="15" hidden="false" customHeight="false" outlineLevel="0" collapsed="false">
      <c r="A11454" s="28" t="n">
        <v>300</v>
      </c>
      <c r="B11454" s="29" t="n">
        <v>45808</v>
      </c>
      <c r="C11454" s="28" t="n">
        <v>42393.51</v>
      </c>
      <c r="D11454" s="28" t="n">
        <v>1670</v>
      </c>
      <c r="E11454" s="28" t="s">
        <v>380</v>
      </c>
    </row>
    <row r="11455" customFormat="false" ht="15" hidden="false" customHeight="false" outlineLevel="0" collapsed="false">
      <c r="A11455" s="28" t="n">
        <v>300</v>
      </c>
      <c r="B11455" s="29" t="n">
        <v>45838</v>
      </c>
      <c r="C11455" s="28" t="n">
        <v>43754.04</v>
      </c>
      <c r="D11455" s="28" t="n">
        <v>1670</v>
      </c>
      <c r="E11455" s="28" t="s">
        <v>380</v>
      </c>
    </row>
    <row r="11456" customFormat="false" ht="15" hidden="false" customHeight="false" outlineLevel="0" collapsed="false">
      <c r="A11456" s="28" t="n">
        <v>300</v>
      </c>
      <c r="B11456" s="29" t="n">
        <v>45869</v>
      </c>
      <c r="C11456" s="28" t="n">
        <v>45007.85</v>
      </c>
      <c r="D11456" s="28" t="n">
        <v>1670</v>
      </c>
      <c r="E11456" s="28" t="s">
        <v>380</v>
      </c>
    </row>
    <row r="11457" customFormat="false" ht="15" hidden="false" customHeight="false" outlineLevel="0" collapsed="false">
      <c r="A11457" s="28" t="n">
        <v>300</v>
      </c>
      <c r="B11457" s="29" t="n">
        <v>45900</v>
      </c>
      <c r="C11457" s="28" t="n">
        <v>46365.73</v>
      </c>
      <c r="D11457" s="28" t="n">
        <v>1670</v>
      </c>
      <c r="E11457" s="28" t="s">
        <v>380</v>
      </c>
    </row>
    <row r="11458" customFormat="false" ht="15" hidden="false" customHeight="false" outlineLevel="0" collapsed="false">
      <c r="A11458" s="28" t="n">
        <v>300</v>
      </c>
      <c r="B11458" s="29" t="n">
        <v>45930</v>
      </c>
      <c r="C11458" s="28" t="n">
        <v>47806.13</v>
      </c>
      <c r="D11458" s="28" t="n">
        <v>1670</v>
      </c>
      <c r="E11458" s="28" t="s">
        <v>380</v>
      </c>
    </row>
    <row r="11459" customFormat="false" ht="15" hidden="false" customHeight="false" outlineLevel="0" collapsed="false">
      <c r="A11459" s="28" t="n">
        <v>300</v>
      </c>
      <c r="B11459" s="29" t="n">
        <v>45961</v>
      </c>
      <c r="C11459" s="28" t="n">
        <v>49290.66</v>
      </c>
      <c r="D11459" s="28" t="n">
        <v>1670</v>
      </c>
      <c r="E11459" s="28" t="s">
        <v>380</v>
      </c>
    </row>
    <row r="11460" customFormat="false" ht="15" hidden="false" customHeight="false" outlineLevel="0" collapsed="false">
      <c r="A11460" s="28" t="n">
        <v>300</v>
      </c>
      <c r="B11460" s="29" t="n">
        <v>45991</v>
      </c>
      <c r="C11460" s="28" t="n">
        <v>49182.21</v>
      </c>
      <c r="D11460" s="28" t="n">
        <v>0</v>
      </c>
      <c r="E11460" s="28" t="s">
        <v>379</v>
      </c>
    </row>
    <row r="11461" customFormat="false" ht="15" hidden="false" customHeight="false" outlineLevel="0" collapsed="false">
      <c r="A11461" s="28" t="n">
        <v>300</v>
      </c>
      <c r="B11461" s="29" t="n">
        <v>46022</v>
      </c>
      <c r="C11461" s="28" t="n">
        <v>50398.08</v>
      </c>
      <c r="D11461" s="28" t="n">
        <v>1670</v>
      </c>
      <c r="E11461" s="28" t="s">
        <v>380</v>
      </c>
    </row>
    <row r="11462" customFormat="false" ht="15" hidden="false" customHeight="false" outlineLevel="0" collapsed="false">
      <c r="A11462" s="28" t="n">
        <v>300</v>
      </c>
      <c r="B11462" s="29" t="n">
        <v>46053</v>
      </c>
      <c r="C11462" s="28" t="n">
        <v>51012.15</v>
      </c>
      <c r="D11462" s="28" t="n">
        <v>792.89</v>
      </c>
      <c r="E11462" s="28" t="s">
        <v>381</v>
      </c>
    </row>
    <row r="11463" customFormat="false" ht="15" hidden="false" customHeight="false" outlineLevel="0" collapsed="false">
      <c r="A11463" s="28" t="n">
        <v>300</v>
      </c>
      <c r="B11463" s="29" t="n">
        <v>46081</v>
      </c>
      <c r="C11463" s="28" t="n">
        <v>52326.68</v>
      </c>
      <c r="D11463" s="28" t="n">
        <v>1670</v>
      </c>
      <c r="E11463" s="28" t="s">
        <v>380</v>
      </c>
    </row>
    <row r="11464" customFormat="false" ht="15" hidden="false" customHeight="false" outlineLevel="0" collapsed="false">
      <c r="A11464" s="28" t="n">
        <v>300</v>
      </c>
      <c r="B11464" s="29" t="n">
        <v>46112</v>
      </c>
      <c r="C11464" s="28" t="n">
        <v>53801.1</v>
      </c>
      <c r="D11464" s="28" t="n">
        <v>1670</v>
      </c>
      <c r="E11464" s="28" t="s">
        <v>380</v>
      </c>
    </row>
    <row r="11465" customFormat="false" ht="15" hidden="false" customHeight="false" outlineLevel="0" collapsed="false">
      <c r="A11465" s="28" t="n">
        <v>300</v>
      </c>
      <c r="B11465" s="29" t="n">
        <v>46142</v>
      </c>
      <c r="C11465" s="28" t="n">
        <v>54558.31</v>
      </c>
      <c r="D11465" s="28" t="n">
        <v>962.62</v>
      </c>
      <c r="E11465" s="28" t="s">
        <v>381</v>
      </c>
    </row>
    <row r="11466" customFormat="false" ht="15" hidden="false" customHeight="false" outlineLevel="0" collapsed="false">
      <c r="A11466" s="28" t="n">
        <v>300</v>
      </c>
      <c r="B11466" s="29" t="n">
        <v>46173</v>
      </c>
      <c r="C11466" s="28" t="n">
        <v>56058.84</v>
      </c>
      <c r="D11466" s="28" t="n">
        <v>1670</v>
      </c>
      <c r="E11466" s="28" t="s">
        <v>380</v>
      </c>
    </row>
    <row r="11467" customFormat="false" ht="15" hidden="false" customHeight="false" outlineLevel="0" collapsed="false">
      <c r="A11467" s="28" t="n">
        <v>300</v>
      </c>
      <c r="B11467" s="29" t="n">
        <v>46203</v>
      </c>
      <c r="C11467" s="28" t="n">
        <v>57636.78</v>
      </c>
      <c r="D11467" s="28" t="n">
        <v>1670</v>
      </c>
      <c r="E11467" s="28" t="s">
        <v>380</v>
      </c>
    </row>
    <row r="11468" customFormat="false" ht="15" hidden="false" customHeight="false" outlineLevel="0" collapsed="false">
      <c r="A11468" s="28" t="n">
        <v>300</v>
      </c>
      <c r="B11468" s="29" t="n">
        <v>46234</v>
      </c>
      <c r="C11468" s="28" t="n">
        <v>58814.37</v>
      </c>
      <c r="D11468" s="28" t="n">
        <v>1670</v>
      </c>
      <c r="E11468" s="28" t="s">
        <v>380</v>
      </c>
    </row>
    <row r="11469" customFormat="false" ht="15" hidden="false" customHeight="false" outlineLevel="0" collapsed="false">
      <c r="A11469" s="28" t="n">
        <v>300</v>
      </c>
      <c r="B11469" s="29" t="n">
        <v>46265</v>
      </c>
      <c r="C11469" s="28" t="n">
        <v>60201.16</v>
      </c>
      <c r="D11469" s="28" t="n">
        <v>1670</v>
      </c>
      <c r="E11469" s="28" t="s">
        <v>380</v>
      </c>
    </row>
    <row r="11470" customFormat="false" ht="15" hidden="false" customHeight="false" outlineLevel="0" collapsed="false">
      <c r="A11470" s="28" t="n">
        <v>301</v>
      </c>
      <c r="B11470" s="29" t="n">
        <v>45626</v>
      </c>
      <c r="C11470" s="28" t="n">
        <v>8363.29</v>
      </c>
      <c r="D11470" s="28" t="n">
        <v>1930</v>
      </c>
      <c r="E11470" s="28" t="s">
        <v>380</v>
      </c>
    </row>
    <row r="11471" customFormat="false" ht="15" hidden="false" customHeight="false" outlineLevel="0" collapsed="false">
      <c r="A11471" s="28" t="n">
        <v>301</v>
      </c>
      <c r="B11471" s="29" t="n">
        <v>45657</v>
      </c>
      <c r="C11471" s="28" t="n">
        <v>10020.92</v>
      </c>
      <c r="D11471" s="28" t="n">
        <v>1930</v>
      </c>
      <c r="E11471" s="28" t="s">
        <v>380</v>
      </c>
    </row>
    <row r="11472" customFormat="false" ht="15" hidden="false" customHeight="false" outlineLevel="0" collapsed="false">
      <c r="A11472" s="28" t="n">
        <v>301</v>
      </c>
      <c r="B11472" s="29" t="n">
        <v>45688</v>
      </c>
      <c r="C11472" s="28" t="n">
        <v>11875.22</v>
      </c>
      <c r="D11472" s="28" t="n">
        <v>1930</v>
      </c>
      <c r="E11472" s="28" t="s">
        <v>380</v>
      </c>
    </row>
    <row r="11473" customFormat="false" ht="15" hidden="false" customHeight="false" outlineLevel="0" collapsed="false">
      <c r="A11473" s="28" t="n">
        <v>301</v>
      </c>
      <c r="B11473" s="29" t="n">
        <v>45716</v>
      </c>
      <c r="C11473" s="28" t="n">
        <v>13402.51</v>
      </c>
      <c r="D11473" s="28" t="n">
        <v>1930</v>
      </c>
      <c r="E11473" s="28" t="s">
        <v>380</v>
      </c>
    </row>
    <row r="11474" customFormat="false" ht="15" hidden="false" customHeight="false" outlineLevel="0" collapsed="false">
      <c r="A11474" s="28" t="n">
        <v>301</v>
      </c>
      <c r="B11474" s="29" t="n">
        <v>45747</v>
      </c>
      <c r="C11474" s="28" t="n">
        <v>15107.24</v>
      </c>
      <c r="D11474" s="28" t="n">
        <v>1930</v>
      </c>
      <c r="E11474" s="28" t="s">
        <v>380</v>
      </c>
    </row>
    <row r="11475" customFormat="false" ht="15" hidden="false" customHeight="false" outlineLevel="0" collapsed="false">
      <c r="A11475" s="28" t="n">
        <v>301</v>
      </c>
      <c r="B11475" s="29" t="n">
        <v>45777</v>
      </c>
      <c r="C11475" s="28" t="n">
        <v>16743.39</v>
      </c>
      <c r="D11475" s="28" t="n">
        <v>1930</v>
      </c>
      <c r="E11475" s="28" t="s">
        <v>380</v>
      </c>
    </row>
    <row r="11476" customFormat="false" ht="15" hidden="false" customHeight="false" outlineLevel="0" collapsed="false">
      <c r="A11476" s="28" t="n">
        <v>301</v>
      </c>
      <c r="B11476" s="29" t="n">
        <v>45808</v>
      </c>
      <c r="C11476" s="28" t="n">
        <v>18638.54</v>
      </c>
      <c r="D11476" s="28" t="n">
        <v>1930</v>
      </c>
      <c r="E11476" s="28" t="s">
        <v>380</v>
      </c>
    </row>
    <row r="11477" customFormat="false" ht="15" hidden="false" customHeight="false" outlineLevel="0" collapsed="false">
      <c r="A11477" s="28" t="n">
        <v>301</v>
      </c>
      <c r="B11477" s="29" t="n">
        <v>45838</v>
      </c>
      <c r="C11477" s="28" t="n">
        <v>20232.1</v>
      </c>
      <c r="D11477" s="28" t="n">
        <v>1930</v>
      </c>
      <c r="E11477" s="28" t="s">
        <v>380</v>
      </c>
    </row>
    <row r="11478" customFormat="false" ht="15" hidden="false" customHeight="false" outlineLevel="0" collapsed="false">
      <c r="A11478" s="28" t="n">
        <v>301</v>
      </c>
      <c r="B11478" s="29" t="n">
        <v>45869</v>
      </c>
      <c r="C11478" s="28" t="n">
        <v>21618.77</v>
      </c>
      <c r="D11478" s="28" t="n">
        <v>1930</v>
      </c>
      <c r="E11478" s="28" t="s">
        <v>380</v>
      </c>
    </row>
    <row r="11479" customFormat="false" ht="15" hidden="false" customHeight="false" outlineLevel="0" collapsed="false">
      <c r="A11479" s="28" t="n">
        <v>301</v>
      </c>
      <c r="B11479" s="29" t="n">
        <v>45900</v>
      </c>
      <c r="C11479" s="28" t="n">
        <v>23038.44</v>
      </c>
      <c r="D11479" s="28" t="n">
        <v>1930</v>
      </c>
      <c r="E11479" s="28" t="s">
        <v>380</v>
      </c>
    </row>
    <row r="11480" customFormat="false" ht="15" hidden="false" customHeight="false" outlineLevel="0" collapsed="false">
      <c r="A11480" s="28" t="n">
        <v>301</v>
      </c>
      <c r="B11480" s="29" t="n">
        <v>45930</v>
      </c>
      <c r="C11480" s="28" t="n">
        <v>22565.45</v>
      </c>
      <c r="D11480" s="28" t="n">
        <v>0</v>
      </c>
      <c r="E11480" s="28" t="s">
        <v>379</v>
      </c>
    </row>
    <row r="11481" customFormat="false" ht="15" hidden="false" customHeight="false" outlineLevel="0" collapsed="false">
      <c r="A11481" s="28" t="n">
        <v>301</v>
      </c>
      <c r="B11481" s="29" t="n">
        <v>45961</v>
      </c>
      <c r="C11481" s="28" t="n">
        <v>24258.21</v>
      </c>
      <c r="D11481" s="28" t="n">
        <v>1930</v>
      </c>
      <c r="E11481" s="28" t="s">
        <v>380</v>
      </c>
    </row>
    <row r="11482" customFormat="false" ht="15" hidden="false" customHeight="false" outlineLevel="0" collapsed="false">
      <c r="A11482" s="28" t="n">
        <v>301</v>
      </c>
      <c r="B11482" s="29" t="n">
        <v>45991</v>
      </c>
      <c r="C11482" s="28" t="n">
        <v>25834.95</v>
      </c>
      <c r="D11482" s="28" t="n">
        <v>1930</v>
      </c>
      <c r="E11482" s="28" t="s">
        <v>380</v>
      </c>
    </row>
    <row r="11483" customFormat="false" ht="15" hidden="false" customHeight="false" outlineLevel="0" collapsed="false">
      <c r="A11483" s="28" t="n">
        <v>301</v>
      </c>
      <c r="B11483" s="29" t="n">
        <v>46022</v>
      </c>
      <c r="C11483" s="28" t="n">
        <v>27396.58</v>
      </c>
      <c r="D11483" s="28" t="n">
        <v>1930</v>
      </c>
      <c r="E11483" s="28" t="s">
        <v>380</v>
      </c>
    </row>
    <row r="11484" customFormat="false" ht="15" hidden="false" customHeight="false" outlineLevel="0" collapsed="false">
      <c r="A11484" s="28" t="n">
        <v>301</v>
      </c>
      <c r="B11484" s="29" t="n">
        <v>46053</v>
      </c>
      <c r="C11484" s="28" t="n">
        <v>29074.61</v>
      </c>
      <c r="D11484" s="28" t="n">
        <v>1930</v>
      </c>
      <c r="E11484" s="28" t="s">
        <v>380</v>
      </c>
    </row>
    <row r="11485" customFormat="false" ht="15" hidden="false" customHeight="false" outlineLevel="0" collapsed="false">
      <c r="A11485" s="28" t="n">
        <v>301</v>
      </c>
      <c r="B11485" s="29" t="n">
        <v>46081</v>
      </c>
      <c r="C11485" s="28" t="n">
        <v>29615.7</v>
      </c>
      <c r="D11485" s="28" t="n">
        <v>846.11</v>
      </c>
      <c r="E11485" s="28" t="s">
        <v>379</v>
      </c>
    </row>
    <row r="11486" customFormat="false" ht="15" hidden="false" customHeight="false" outlineLevel="0" collapsed="false">
      <c r="A11486" s="28" t="n">
        <v>301</v>
      </c>
      <c r="B11486" s="29" t="n">
        <v>46112</v>
      </c>
      <c r="C11486" s="28" t="n">
        <v>30103.77</v>
      </c>
      <c r="D11486" s="28" t="n">
        <v>491.11</v>
      </c>
      <c r="E11486" s="28" t="s">
        <v>381</v>
      </c>
    </row>
    <row r="11487" customFormat="false" ht="15" hidden="false" customHeight="false" outlineLevel="0" collapsed="false">
      <c r="A11487" s="28" t="n">
        <v>301</v>
      </c>
      <c r="B11487" s="29" t="n">
        <v>46142</v>
      </c>
      <c r="C11487" s="28" t="n">
        <v>29989.97</v>
      </c>
      <c r="D11487" s="28" t="n">
        <v>498.02</v>
      </c>
      <c r="E11487" s="28" t="s">
        <v>381</v>
      </c>
    </row>
    <row r="11488" customFormat="false" ht="15" hidden="false" customHeight="false" outlineLevel="0" collapsed="false">
      <c r="A11488" s="28" t="n">
        <v>301</v>
      </c>
      <c r="B11488" s="29" t="n">
        <v>46173</v>
      </c>
      <c r="C11488" s="28" t="n">
        <v>31887.18</v>
      </c>
      <c r="D11488" s="28" t="n">
        <v>1930</v>
      </c>
      <c r="E11488" s="28" t="s">
        <v>380</v>
      </c>
    </row>
    <row r="11489" customFormat="false" ht="15" hidden="false" customHeight="false" outlineLevel="0" collapsed="false">
      <c r="A11489" s="28" t="n">
        <v>301</v>
      </c>
      <c r="B11489" s="29" t="n">
        <v>46203</v>
      </c>
      <c r="C11489" s="28" t="n">
        <v>33336.01</v>
      </c>
      <c r="D11489" s="28" t="n">
        <v>1930</v>
      </c>
      <c r="E11489" s="28" t="s">
        <v>380</v>
      </c>
    </row>
    <row r="11490" customFormat="false" ht="15" hidden="false" customHeight="false" outlineLevel="0" collapsed="false">
      <c r="A11490" s="28" t="n">
        <v>301</v>
      </c>
      <c r="B11490" s="29" t="n">
        <v>46234</v>
      </c>
      <c r="C11490" s="28" t="n">
        <v>35015.68</v>
      </c>
      <c r="D11490" s="28" t="n">
        <v>1930</v>
      </c>
      <c r="E11490" s="28" t="s">
        <v>380</v>
      </c>
    </row>
    <row r="11491" customFormat="false" ht="15" hidden="false" customHeight="false" outlineLevel="0" collapsed="false">
      <c r="A11491" s="28" t="n">
        <v>301</v>
      </c>
      <c r="B11491" s="29" t="n">
        <v>46265</v>
      </c>
      <c r="C11491" s="28" t="n">
        <v>36658.65</v>
      </c>
      <c r="D11491" s="28" t="n">
        <v>1930</v>
      </c>
      <c r="E11491" s="28" t="s">
        <v>380</v>
      </c>
    </row>
    <row r="11492" customFormat="false" ht="15" hidden="false" customHeight="false" outlineLevel="0" collapsed="false">
      <c r="A11492" s="28" t="n">
        <v>302</v>
      </c>
      <c r="B11492" s="29" t="n">
        <v>45808</v>
      </c>
      <c r="C11492" s="28" t="n">
        <v>13730.73</v>
      </c>
      <c r="D11492" s="28" t="n">
        <v>1710</v>
      </c>
      <c r="E11492" s="28" t="s">
        <v>380</v>
      </c>
    </row>
    <row r="11493" customFormat="false" ht="15" hidden="false" customHeight="false" outlineLevel="0" collapsed="false">
      <c r="A11493" s="28" t="n">
        <v>302</v>
      </c>
      <c r="B11493" s="29" t="n">
        <v>45838</v>
      </c>
      <c r="C11493" s="28" t="n">
        <v>15386.26</v>
      </c>
      <c r="D11493" s="28" t="n">
        <v>1710</v>
      </c>
      <c r="E11493" s="28" t="s">
        <v>380</v>
      </c>
    </row>
    <row r="11494" customFormat="false" ht="15" hidden="false" customHeight="false" outlineLevel="0" collapsed="false">
      <c r="A11494" s="28" t="n">
        <v>302</v>
      </c>
      <c r="B11494" s="29" t="n">
        <v>45869</v>
      </c>
      <c r="C11494" s="28" t="n">
        <v>15096.8</v>
      </c>
      <c r="D11494" s="28" t="n">
        <v>0</v>
      </c>
      <c r="E11494" s="28" t="s">
        <v>379</v>
      </c>
    </row>
    <row r="11495" customFormat="false" ht="15" hidden="false" customHeight="false" outlineLevel="0" collapsed="false">
      <c r="A11495" s="28" t="n">
        <v>302</v>
      </c>
      <c r="B11495" s="29" t="n">
        <v>45900</v>
      </c>
      <c r="C11495" s="28" t="n">
        <v>16749.5</v>
      </c>
      <c r="D11495" s="28" t="n">
        <v>1710</v>
      </c>
      <c r="E11495" s="28" t="s">
        <v>380</v>
      </c>
    </row>
    <row r="11496" customFormat="false" ht="15" hidden="false" customHeight="false" outlineLevel="0" collapsed="false">
      <c r="A11496" s="28" t="n">
        <v>302</v>
      </c>
      <c r="B11496" s="29" t="n">
        <v>45930</v>
      </c>
      <c r="C11496" s="28" t="n">
        <v>18110.48</v>
      </c>
      <c r="D11496" s="28" t="n">
        <v>1710</v>
      </c>
      <c r="E11496" s="28" t="s">
        <v>380</v>
      </c>
    </row>
    <row r="11497" customFormat="false" ht="15" hidden="false" customHeight="false" outlineLevel="0" collapsed="false">
      <c r="A11497" s="28" t="n">
        <v>302</v>
      </c>
      <c r="B11497" s="29" t="n">
        <v>45961</v>
      </c>
      <c r="C11497" s="28" t="n">
        <v>19809.34</v>
      </c>
      <c r="D11497" s="28" t="n">
        <v>1710</v>
      </c>
      <c r="E11497" s="28" t="s">
        <v>380</v>
      </c>
    </row>
    <row r="11498" customFormat="false" ht="15" hidden="false" customHeight="false" outlineLevel="0" collapsed="false">
      <c r="A11498" s="28" t="n">
        <v>302</v>
      </c>
      <c r="B11498" s="29" t="n">
        <v>45991</v>
      </c>
      <c r="C11498" s="28" t="n">
        <v>20464.76</v>
      </c>
      <c r="D11498" s="28" t="n">
        <v>744.48</v>
      </c>
      <c r="E11498" s="28" t="s">
        <v>381</v>
      </c>
    </row>
    <row r="11499" customFormat="false" ht="15" hidden="false" customHeight="false" outlineLevel="0" collapsed="false">
      <c r="A11499" s="28" t="n">
        <v>302</v>
      </c>
      <c r="B11499" s="29" t="n">
        <v>46022</v>
      </c>
      <c r="C11499" s="28" t="n">
        <v>21998.15</v>
      </c>
      <c r="D11499" s="28" t="n">
        <v>1710</v>
      </c>
      <c r="E11499" s="28" t="s">
        <v>380</v>
      </c>
    </row>
    <row r="11500" customFormat="false" ht="15" hidden="false" customHeight="false" outlineLevel="0" collapsed="false">
      <c r="A11500" s="28" t="n">
        <v>302</v>
      </c>
      <c r="B11500" s="29" t="n">
        <v>46053</v>
      </c>
      <c r="C11500" s="28" t="n">
        <v>23397.05</v>
      </c>
      <c r="D11500" s="28" t="n">
        <v>1710</v>
      </c>
      <c r="E11500" s="28" t="s">
        <v>380</v>
      </c>
    </row>
    <row r="11501" customFormat="false" ht="15" hidden="false" customHeight="false" outlineLevel="0" collapsed="false">
      <c r="A11501" s="28" t="n">
        <v>302</v>
      </c>
      <c r="B11501" s="29" t="n">
        <v>46081</v>
      </c>
      <c r="C11501" s="28" t="n">
        <v>24792.56</v>
      </c>
      <c r="D11501" s="28" t="n">
        <v>1710</v>
      </c>
      <c r="E11501" s="28" t="s">
        <v>380</v>
      </c>
    </row>
    <row r="11502" customFormat="false" ht="15" hidden="false" customHeight="false" outlineLevel="0" collapsed="false">
      <c r="A11502" s="28" t="n">
        <v>302</v>
      </c>
      <c r="B11502" s="29" t="n">
        <v>46112</v>
      </c>
      <c r="C11502" s="28" t="n">
        <v>26256.14</v>
      </c>
      <c r="D11502" s="28" t="n">
        <v>1710</v>
      </c>
      <c r="E11502" s="28" t="s">
        <v>380</v>
      </c>
    </row>
    <row r="11503" customFormat="false" ht="15" hidden="false" customHeight="false" outlineLevel="0" collapsed="false">
      <c r="A11503" s="28" t="n">
        <v>302</v>
      </c>
      <c r="B11503" s="29" t="n">
        <v>46142</v>
      </c>
      <c r="C11503" s="28" t="n">
        <v>27859.35</v>
      </c>
      <c r="D11503" s="28" t="n">
        <v>127.9</v>
      </c>
      <c r="E11503" s="28" t="s">
        <v>379</v>
      </c>
    </row>
    <row r="11504" customFormat="false" ht="15" hidden="false" customHeight="false" outlineLevel="0" collapsed="false">
      <c r="A11504" s="28" t="n">
        <v>302</v>
      </c>
      <c r="B11504" s="29" t="n">
        <v>46173</v>
      </c>
      <c r="C11504" s="28" t="n">
        <v>29545.71</v>
      </c>
      <c r="D11504" s="28" t="n">
        <v>417.45</v>
      </c>
      <c r="E11504" s="28" t="s">
        <v>379</v>
      </c>
    </row>
    <row r="11505" customFormat="false" ht="15" hidden="false" customHeight="false" outlineLevel="0" collapsed="false">
      <c r="A11505" s="28" t="n">
        <v>302</v>
      </c>
      <c r="B11505" s="29" t="n">
        <v>46203</v>
      </c>
      <c r="C11505" s="28" t="n">
        <v>31154.81</v>
      </c>
      <c r="D11505" s="28" t="n">
        <v>1710</v>
      </c>
      <c r="E11505" s="28" t="s">
        <v>380</v>
      </c>
    </row>
    <row r="11506" customFormat="false" ht="15" hidden="false" customHeight="false" outlineLevel="0" collapsed="false">
      <c r="A11506" s="28" t="n">
        <v>302</v>
      </c>
      <c r="B11506" s="29" t="n">
        <v>46234</v>
      </c>
      <c r="C11506" s="28" t="n">
        <v>32480.3</v>
      </c>
      <c r="D11506" s="28" t="n">
        <v>1710</v>
      </c>
      <c r="E11506" s="28" t="s">
        <v>380</v>
      </c>
    </row>
    <row r="11507" customFormat="false" ht="15" hidden="false" customHeight="false" outlineLevel="0" collapsed="false">
      <c r="A11507" s="28" t="n">
        <v>302</v>
      </c>
      <c r="B11507" s="29" t="n">
        <v>46265</v>
      </c>
      <c r="C11507" s="28" t="n">
        <v>33245.24</v>
      </c>
      <c r="D11507" s="28" t="n">
        <v>837.49</v>
      </c>
      <c r="E11507" s="28" t="s">
        <v>381</v>
      </c>
    </row>
    <row r="11508" customFormat="false" ht="15" hidden="false" customHeight="false" outlineLevel="0" collapsed="false">
      <c r="A11508" s="28" t="n">
        <v>303</v>
      </c>
      <c r="B11508" s="29" t="n">
        <v>44985</v>
      </c>
      <c r="C11508" s="28" t="n">
        <v>15761.81</v>
      </c>
      <c r="D11508" s="28" t="n">
        <v>1560</v>
      </c>
      <c r="E11508" s="28" t="s">
        <v>380</v>
      </c>
    </row>
    <row r="11509" customFormat="false" ht="15" hidden="false" customHeight="false" outlineLevel="0" collapsed="false">
      <c r="A11509" s="28" t="n">
        <v>303</v>
      </c>
      <c r="B11509" s="29" t="n">
        <v>45016</v>
      </c>
      <c r="C11509" s="28" t="n">
        <v>16008.23</v>
      </c>
      <c r="D11509" s="28" t="n">
        <v>649.11</v>
      </c>
      <c r="E11509" s="28" t="s">
        <v>381</v>
      </c>
    </row>
    <row r="11510" customFormat="false" ht="15" hidden="false" customHeight="false" outlineLevel="0" collapsed="false">
      <c r="A11510" s="28" t="n">
        <v>303</v>
      </c>
      <c r="B11510" s="29" t="n">
        <v>45046</v>
      </c>
      <c r="C11510" s="28" t="n">
        <v>17203.17</v>
      </c>
      <c r="D11510" s="28" t="n">
        <v>1560</v>
      </c>
      <c r="E11510" s="28" t="s">
        <v>380</v>
      </c>
    </row>
    <row r="11511" customFormat="false" ht="15" hidden="false" customHeight="false" outlineLevel="0" collapsed="false">
      <c r="A11511" s="28" t="n">
        <v>303</v>
      </c>
      <c r="B11511" s="29" t="n">
        <v>45077</v>
      </c>
      <c r="C11511" s="28" t="n">
        <v>18717.46</v>
      </c>
      <c r="D11511" s="28" t="n">
        <v>1560</v>
      </c>
      <c r="E11511" s="28" t="s">
        <v>380</v>
      </c>
    </row>
    <row r="11512" customFormat="false" ht="15" hidden="false" customHeight="false" outlineLevel="0" collapsed="false">
      <c r="A11512" s="28" t="n">
        <v>303</v>
      </c>
      <c r="B11512" s="29" t="n">
        <v>45107</v>
      </c>
      <c r="C11512" s="28" t="n">
        <v>19951.4</v>
      </c>
      <c r="D11512" s="28" t="n">
        <v>1560</v>
      </c>
      <c r="E11512" s="28" t="s">
        <v>380</v>
      </c>
    </row>
    <row r="11513" customFormat="false" ht="15" hidden="false" customHeight="false" outlineLevel="0" collapsed="false">
      <c r="A11513" s="28" t="n">
        <v>303</v>
      </c>
      <c r="B11513" s="29" t="n">
        <v>45138</v>
      </c>
      <c r="C11513" s="28" t="n">
        <v>21212.48</v>
      </c>
      <c r="D11513" s="28" t="n">
        <v>1560</v>
      </c>
      <c r="E11513" s="28" t="s">
        <v>380</v>
      </c>
    </row>
    <row r="11514" customFormat="false" ht="15" hidden="false" customHeight="false" outlineLevel="0" collapsed="false">
      <c r="A11514" s="28" t="n">
        <v>303</v>
      </c>
      <c r="B11514" s="29" t="n">
        <v>45169</v>
      </c>
      <c r="C11514" s="28" t="n">
        <v>21947.54</v>
      </c>
      <c r="D11514" s="28" t="n">
        <v>790.27</v>
      </c>
      <c r="E11514" s="28" t="s">
        <v>381</v>
      </c>
    </row>
    <row r="11515" customFormat="false" ht="15" hidden="false" customHeight="false" outlineLevel="0" collapsed="false">
      <c r="A11515" s="28" t="n">
        <v>303</v>
      </c>
      <c r="B11515" s="29" t="n">
        <v>45199</v>
      </c>
      <c r="C11515" s="28" t="n">
        <v>23239.67</v>
      </c>
      <c r="D11515" s="28" t="n">
        <v>1560</v>
      </c>
      <c r="E11515" s="28" t="s">
        <v>380</v>
      </c>
    </row>
    <row r="11516" customFormat="false" ht="15" hidden="false" customHeight="false" outlineLevel="0" collapsed="false">
      <c r="A11516" s="28" t="n">
        <v>303</v>
      </c>
      <c r="B11516" s="29" t="n">
        <v>45230</v>
      </c>
      <c r="C11516" s="28" t="n">
        <v>24377.95</v>
      </c>
      <c r="D11516" s="28" t="n">
        <v>1560</v>
      </c>
      <c r="E11516" s="28" t="s">
        <v>380</v>
      </c>
    </row>
    <row r="11517" customFormat="false" ht="15" hidden="false" customHeight="false" outlineLevel="0" collapsed="false">
      <c r="A11517" s="28" t="n">
        <v>303</v>
      </c>
      <c r="B11517" s="29" t="n">
        <v>45260</v>
      </c>
      <c r="C11517" s="28" t="n">
        <v>25906.05</v>
      </c>
      <c r="D11517" s="28" t="n">
        <v>1560</v>
      </c>
      <c r="E11517" s="28" t="s">
        <v>380</v>
      </c>
    </row>
    <row r="11518" customFormat="false" ht="15" hidden="false" customHeight="false" outlineLevel="0" collapsed="false">
      <c r="A11518" s="28" t="n">
        <v>303</v>
      </c>
      <c r="B11518" s="29" t="n">
        <v>45291</v>
      </c>
      <c r="C11518" s="28" t="n">
        <v>27393.19</v>
      </c>
      <c r="D11518" s="28" t="n">
        <v>1560</v>
      </c>
      <c r="E11518" s="28" t="s">
        <v>380</v>
      </c>
    </row>
    <row r="11519" customFormat="false" ht="15" hidden="false" customHeight="false" outlineLevel="0" collapsed="false">
      <c r="A11519" s="28" t="n">
        <v>303</v>
      </c>
      <c r="B11519" s="29" t="n">
        <v>45322</v>
      </c>
      <c r="C11519" s="28" t="n">
        <v>28672.6</v>
      </c>
      <c r="D11519" s="28" t="n">
        <v>1560</v>
      </c>
      <c r="E11519" s="28" t="s">
        <v>380</v>
      </c>
    </row>
    <row r="11520" customFormat="false" ht="15" hidden="false" customHeight="false" outlineLevel="0" collapsed="false">
      <c r="A11520" s="28" t="n">
        <v>303</v>
      </c>
      <c r="B11520" s="29" t="n">
        <v>45351</v>
      </c>
      <c r="C11520" s="28" t="n">
        <v>30029.19</v>
      </c>
      <c r="D11520" s="28" t="n">
        <v>1560</v>
      </c>
      <c r="E11520" s="28" t="s">
        <v>380</v>
      </c>
    </row>
    <row r="11521" customFormat="false" ht="15" hidden="false" customHeight="false" outlineLevel="0" collapsed="false">
      <c r="A11521" s="28" t="n">
        <v>303</v>
      </c>
      <c r="B11521" s="29" t="n">
        <v>45382</v>
      </c>
      <c r="C11521" s="28" t="n">
        <v>31425.91</v>
      </c>
      <c r="D11521" s="28" t="n">
        <v>1560</v>
      </c>
      <c r="E11521" s="28" t="s">
        <v>380</v>
      </c>
    </row>
    <row r="11522" customFormat="false" ht="15" hidden="false" customHeight="false" outlineLevel="0" collapsed="false">
      <c r="A11522" s="28" t="n">
        <v>303</v>
      </c>
      <c r="B11522" s="29" t="n">
        <v>45412</v>
      </c>
      <c r="C11522" s="28" t="n">
        <v>31120.06</v>
      </c>
      <c r="D11522" s="28" t="n">
        <v>0</v>
      </c>
      <c r="E11522" s="28" t="s">
        <v>379</v>
      </c>
    </row>
    <row r="11523" customFormat="false" ht="15" hidden="false" customHeight="false" outlineLevel="0" collapsed="false">
      <c r="A11523" s="28" t="n">
        <v>303</v>
      </c>
      <c r="B11523" s="29" t="n">
        <v>45443</v>
      </c>
      <c r="C11523" s="28" t="n">
        <v>32591.81</v>
      </c>
      <c r="D11523" s="28" t="n">
        <v>1560</v>
      </c>
      <c r="E11523" s="28" t="s">
        <v>380</v>
      </c>
    </row>
    <row r="11524" customFormat="false" ht="15" hidden="false" customHeight="false" outlineLevel="0" collapsed="false">
      <c r="A11524" s="28" t="n">
        <v>303</v>
      </c>
      <c r="B11524" s="29" t="n">
        <v>45473</v>
      </c>
      <c r="C11524" s="28" t="n">
        <v>33771.04</v>
      </c>
      <c r="D11524" s="28" t="n">
        <v>1560</v>
      </c>
      <c r="E11524" s="28" t="s">
        <v>380</v>
      </c>
    </row>
    <row r="11525" customFormat="false" ht="15" hidden="false" customHeight="false" outlineLevel="0" collapsed="false">
      <c r="A11525" s="28" t="n">
        <v>303</v>
      </c>
      <c r="B11525" s="29" t="n">
        <v>45504</v>
      </c>
      <c r="C11525" s="28" t="n">
        <v>35303.17</v>
      </c>
      <c r="D11525" s="28" t="n">
        <v>1560</v>
      </c>
      <c r="E11525" s="28" t="s">
        <v>380</v>
      </c>
    </row>
    <row r="11526" customFormat="false" ht="15" hidden="false" customHeight="false" outlineLevel="0" collapsed="false">
      <c r="A11526" s="28" t="n">
        <v>303</v>
      </c>
      <c r="B11526" s="29" t="n">
        <v>45535</v>
      </c>
      <c r="C11526" s="28" t="n">
        <v>36417.61</v>
      </c>
      <c r="D11526" s="28" t="n">
        <v>1560</v>
      </c>
      <c r="E11526" s="28" t="s">
        <v>380</v>
      </c>
    </row>
    <row r="11527" customFormat="false" ht="15" hidden="false" customHeight="false" outlineLevel="0" collapsed="false">
      <c r="A11527" s="28" t="n">
        <v>303</v>
      </c>
      <c r="B11527" s="29" t="n">
        <v>45565</v>
      </c>
      <c r="C11527" s="28" t="n">
        <v>36099.38</v>
      </c>
      <c r="D11527" s="28" t="n">
        <v>0</v>
      </c>
      <c r="E11527" s="28" t="s">
        <v>379</v>
      </c>
    </row>
    <row r="11528" customFormat="false" ht="15" hidden="false" customHeight="false" outlineLevel="0" collapsed="false">
      <c r="A11528" s="28" t="n">
        <v>303</v>
      </c>
      <c r="B11528" s="29" t="n">
        <v>45596</v>
      </c>
      <c r="C11528" s="28" t="n">
        <v>37540.6</v>
      </c>
      <c r="D11528" s="28" t="n">
        <v>1560</v>
      </c>
      <c r="E11528" s="28" t="s">
        <v>380</v>
      </c>
    </row>
    <row r="11529" customFormat="false" ht="15" hidden="false" customHeight="false" outlineLevel="0" collapsed="false">
      <c r="A11529" s="28" t="n">
        <v>303</v>
      </c>
      <c r="B11529" s="29" t="n">
        <v>45626</v>
      </c>
      <c r="C11529" s="28" t="n">
        <v>38657.2</v>
      </c>
      <c r="D11529" s="28" t="n">
        <v>1560</v>
      </c>
      <c r="E11529" s="28" t="s">
        <v>380</v>
      </c>
    </row>
    <row r="11530" customFormat="false" ht="15" hidden="false" customHeight="false" outlineLevel="0" collapsed="false">
      <c r="A11530" s="28" t="n">
        <v>303</v>
      </c>
      <c r="B11530" s="29" t="n">
        <v>45657</v>
      </c>
      <c r="C11530" s="28" t="n">
        <v>40128.8</v>
      </c>
      <c r="D11530" s="28" t="n">
        <v>1560</v>
      </c>
      <c r="E11530" s="28" t="s">
        <v>380</v>
      </c>
    </row>
    <row r="11531" customFormat="false" ht="15" hidden="false" customHeight="false" outlineLevel="0" collapsed="false">
      <c r="A11531" s="28" t="n">
        <v>303</v>
      </c>
      <c r="B11531" s="29" t="n">
        <v>45688</v>
      </c>
      <c r="C11531" s="28" t="n">
        <v>41351.37</v>
      </c>
      <c r="D11531" s="28" t="n">
        <v>1560</v>
      </c>
      <c r="E11531" s="28" t="s">
        <v>380</v>
      </c>
    </row>
    <row r="11532" customFormat="false" ht="15" hidden="false" customHeight="false" outlineLevel="0" collapsed="false">
      <c r="A11532" s="28" t="n">
        <v>303</v>
      </c>
      <c r="B11532" s="29" t="n">
        <v>45716</v>
      </c>
      <c r="C11532" s="28" t="n">
        <v>42508.06</v>
      </c>
      <c r="D11532" s="28" t="n">
        <v>1560</v>
      </c>
      <c r="E11532" s="28" t="s">
        <v>380</v>
      </c>
    </row>
    <row r="11533" customFormat="false" ht="15" hidden="false" customHeight="false" outlineLevel="0" collapsed="false">
      <c r="A11533" s="28" t="n">
        <v>303</v>
      </c>
      <c r="B11533" s="29" t="n">
        <v>45747</v>
      </c>
      <c r="C11533" s="28" t="n">
        <v>43601.25</v>
      </c>
      <c r="D11533" s="28" t="n">
        <v>1560</v>
      </c>
      <c r="E11533" s="28" t="s">
        <v>380</v>
      </c>
    </row>
    <row r="11534" customFormat="false" ht="15" hidden="false" customHeight="false" outlineLevel="0" collapsed="false">
      <c r="A11534" s="28" t="n">
        <v>303</v>
      </c>
      <c r="B11534" s="29" t="n">
        <v>45777</v>
      </c>
      <c r="C11534" s="28" t="n">
        <v>44186.22</v>
      </c>
      <c r="D11534" s="28" t="n">
        <v>725.32</v>
      </c>
      <c r="E11534" s="28" t="s">
        <v>381</v>
      </c>
    </row>
    <row r="11535" customFormat="false" ht="15" hidden="false" customHeight="false" outlineLevel="0" collapsed="false">
      <c r="A11535" s="28" t="n">
        <v>303</v>
      </c>
      <c r="B11535" s="29" t="n">
        <v>45808</v>
      </c>
      <c r="C11535" s="28" t="n">
        <v>45409.49</v>
      </c>
      <c r="D11535" s="28" t="n">
        <v>1560</v>
      </c>
      <c r="E11535" s="28" t="s">
        <v>380</v>
      </c>
    </row>
    <row r="11536" customFormat="false" ht="15" hidden="false" customHeight="false" outlineLevel="0" collapsed="false">
      <c r="A11536" s="28" t="n">
        <v>303</v>
      </c>
      <c r="B11536" s="29" t="n">
        <v>45838</v>
      </c>
      <c r="C11536" s="28" t="n">
        <v>46675.68</v>
      </c>
      <c r="D11536" s="28" t="n">
        <v>1560</v>
      </c>
      <c r="E11536" s="28" t="s">
        <v>380</v>
      </c>
    </row>
    <row r="11537" customFormat="false" ht="15" hidden="false" customHeight="false" outlineLevel="0" collapsed="false">
      <c r="A11537" s="28" t="n">
        <v>303</v>
      </c>
      <c r="B11537" s="29" t="n">
        <v>45869</v>
      </c>
      <c r="C11537" s="28" t="n">
        <v>48083.81</v>
      </c>
      <c r="D11537" s="28" t="n">
        <v>1560</v>
      </c>
      <c r="E11537" s="28" t="s">
        <v>380</v>
      </c>
    </row>
    <row r="11538" customFormat="false" ht="15" hidden="false" customHeight="false" outlineLevel="0" collapsed="false">
      <c r="A11538" s="28" t="n">
        <v>303</v>
      </c>
      <c r="B11538" s="29" t="n">
        <v>45900</v>
      </c>
      <c r="C11538" s="28" t="n">
        <v>49639.26</v>
      </c>
      <c r="D11538" s="28" t="n">
        <v>1560</v>
      </c>
      <c r="E11538" s="28" t="s">
        <v>380</v>
      </c>
    </row>
    <row r="11539" customFormat="false" ht="15" hidden="false" customHeight="false" outlineLevel="0" collapsed="false">
      <c r="A11539" s="28" t="n">
        <v>303</v>
      </c>
      <c r="B11539" s="29" t="n">
        <v>45930</v>
      </c>
      <c r="C11539" s="28" t="n">
        <v>49555.34</v>
      </c>
      <c r="D11539" s="28" t="n">
        <v>0</v>
      </c>
      <c r="E11539" s="28" t="s">
        <v>379</v>
      </c>
    </row>
    <row r="11540" customFormat="false" ht="15" hidden="false" customHeight="false" outlineLevel="0" collapsed="false">
      <c r="A11540" s="28" t="n">
        <v>303</v>
      </c>
      <c r="B11540" s="29" t="n">
        <v>45961</v>
      </c>
      <c r="C11540" s="28" t="n">
        <v>50745.46</v>
      </c>
      <c r="D11540" s="28" t="n">
        <v>1560</v>
      </c>
      <c r="E11540" s="28" t="s">
        <v>380</v>
      </c>
    </row>
    <row r="11541" customFormat="false" ht="15" hidden="false" customHeight="false" outlineLevel="0" collapsed="false">
      <c r="A11541" s="28" t="n">
        <v>303</v>
      </c>
      <c r="B11541" s="29" t="n">
        <v>45991</v>
      </c>
      <c r="C11541" s="28" t="n">
        <v>52268.34</v>
      </c>
      <c r="D11541" s="28" t="n">
        <v>1560</v>
      </c>
      <c r="E11541" s="28" t="s">
        <v>380</v>
      </c>
    </row>
    <row r="11542" customFormat="false" ht="15" hidden="false" customHeight="false" outlineLevel="0" collapsed="false">
      <c r="A11542" s="28" t="n">
        <v>303</v>
      </c>
      <c r="B11542" s="29" t="n">
        <v>46022</v>
      </c>
      <c r="C11542" s="28" t="n">
        <v>53732.7</v>
      </c>
      <c r="D11542" s="28" t="n">
        <v>1560</v>
      </c>
      <c r="E11542" s="28" t="s">
        <v>380</v>
      </c>
    </row>
    <row r="11543" customFormat="false" ht="15" hidden="false" customHeight="false" outlineLevel="0" collapsed="false">
      <c r="A11543" s="28" t="n">
        <v>303</v>
      </c>
      <c r="B11543" s="29" t="n">
        <v>46053</v>
      </c>
      <c r="C11543" s="28" t="n">
        <v>55218.58</v>
      </c>
      <c r="D11543" s="28" t="n">
        <v>1560</v>
      </c>
      <c r="E11543" s="28" t="s">
        <v>380</v>
      </c>
    </row>
    <row r="11544" customFormat="false" ht="15" hidden="false" customHeight="false" outlineLevel="0" collapsed="false">
      <c r="A11544" s="28" t="n">
        <v>303</v>
      </c>
      <c r="B11544" s="29" t="n">
        <v>46081</v>
      </c>
      <c r="C11544" s="28" t="n">
        <v>56384.79</v>
      </c>
      <c r="D11544" s="28" t="n">
        <v>1560</v>
      </c>
      <c r="E11544" s="28" t="s">
        <v>380</v>
      </c>
    </row>
    <row r="11545" customFormat="false" ht="15" hidden="false" customHeight="false" outlineLevel="0" collapsed="false">
      <c r="A11545" s="28" t="n">
        <v>303</v>
      </c>
      <c r="B11545" s="29" t="n">
        <v>46112</v>
      </c>
      <c r="C11545" s="28" t="n">
        <v>57870.87</v>
      </c>
      <c r="D11545" s="28" t="n">
        <v>1560</v>
      </c>
      <c r="E11545" s="28" t="s">
        <v>380</v>
      </c>
    </row>
    <row r="11546" customFormat="false" ht="15" hidden="false" customHeight="false" outlineLevel="0" collapsed="false">
      <c r="A11546" s="28" t="n">
        <v>303</v>
      </c>
      <c r="B11546" s="29" t="n">
        <v>46142</v>
      </c>
      <c r="C11546" s="28" t="n">
        <v>59147.11</v>
      </c>
      <c r="D11546" s="28" t="n">
        <v>1560</v>
      </c>
      <c r="E11546" s="28" t="s">
        <v>380</v>
      </c>
    </row>
    <row r="11547" customFormat="false" ht="15" hidden="false" customHeight="false" outlineLevel="0" collapsed="false">
      <c r="A11547" s="28" t="n">
        <v>303</v>
      </c>
      <c r="B11547" s="29" t="n">
        <v>46173</v>
      </c>
      <c r="C11547" s="28" t="n">
        <v>60313.1</v>
      </c>
      <c r="D11547" s="28" t="n">
        <v>1560</v>
      </c>
      <c r="E11547" s="28" t="s">
        <v>380</v>
      </c>
    </row>
    <row r="11548" customFormat="false" ht="15" hidden="false" customHeight="false" outlineLevel="0" collapsed="false">
      <c r="A11548" s="28" t="n">
        <v>303</v>
      </c>
      <c r="B11548" s="29" t="n">
        <v>46203</v>
      </c>
      <c r="C11548" s="28" t="n">
        <v>61556.93</v>
      </c>
      <c r="D11548" s="28" t="n">
        <v>1560</v>
      </c>
      <c r="E11548" s="28" t="s">
        <v>380</v>
      </c>
    </row>
    <row r="11549" customFormat="false" ht="15" hidden="false" customHeight="false" outlineLevel="0" collapsed="false">
      <c r="A11549" s="28" t="n">
        <v>303</v>
      </c>
      <c r="B11549" s="29" t="n">
        <v>46234</v>
      </c>
      <c r="C11549" s="28" t="n">
        <v>63001.76</v>
      </c>
      <c r="D11549" s="28" t="n">
        <v>1560</v>
      </c>
      <c r="E11549" s="28" t="s">
        <v>380</v>
      </c>
    </row>
    <row r="11550" customFormat="false" ht="15" hidden="false" customHeight="false" outlineLevel="0" collapsed="false">
      <c r="A11550" s="28" t="n">
        <v>303</v>
      </c>
      <c r="B11550" s="29" t="n">
        <v>46265</v>
      </c>
      <c r="C11550" s="28" t="n">
        <v>64377.1</v>
      </c>
      <c r="D11550" s="28" t="n">
        <v>1560</v>
      </c>
      <c r="E11550" s="28" t="s">
        <v>380</v>
      </c>
    </row>
    <row r="11551" customFormat="false" ht="15" hidden="false" customHeight="false" outlineLevel="0" collapsed="false">
      <c r="A11551" s="28" t="n">
        <v>304</v>
      </c>
      <c r="B11551" s="29" t="n">
        <v>45169</v>
      </c>
      <c r="C11551" s="28" t="n">
        <v>10353.57</v>
      </c>
      <c r="D11551" s="28" t="n">
        <v>1390</v>
      </c>
      <c r="E11551" s="28" t="s">
        <v>380</v>
      </c>
    </row>
    <row r="11552" customFormat="false" ht="15" hidden="false" customHeight="false" outlineLevel="0" collapsed="false">
      <c r="A11552" s="28" t="n">
        <v>304</v>
      </c>
      <c r="B11552" s="29" t="n">
        <v>45199</v>
      </c>
      <c r="C11552" s="28" t="n">
        <v>11643.24</v>
      </c>
      <c r="D11552" s="28" t="n">
        <v>1390</v>
      </c>
      <c r="E11552" s="28" t="s">
        <v>380</v>
      </c>
    </row>
    <row r="11553" customFormat="false" ht="15" hidden="false" customHeight="false" outlineLevel="0" collapsed="false">
      <c r="A11553" s="28" t="n">
        <v>304</v>
      </c>
      <c r="B11553" s="29" t="n">
        <v>45230</v>
      </c>
      <c r="C11553" s="28" t="n">
        <v>12755.51</v>
      </c>
      <c r="D11553" s="28" t="n">
        <v>1390</v>
      </c>
      <c r="E11553" s="28" t="s">
        <v>380</v>
      </c>
    </row>
    <row r="11554" customFormat="false" ht="15" hidden="false" customHeight="false" outlineLevel="0" collapsed="false">
      <c r="A11554" s="28" t="n">
        <v>304</v>
      </c>
      <c r="B11554" s="29" t="n">
        <v>45260</v>
      </c>
      <c r="C11554" s="28" t="n">
        <v>14033.59</v>
      </c>
      <c r="D11554" s="28" t="n">
        <v>1390</v>
      </c>
      <c r="E11554" s="28" t="s">
        <v>380</v>
      </c>
    </row>
    <row r="11555" customFormat="false" ht="15" hidden="false" customHeight="false" outlineLevel="0" collapsed="false">
      <c r="A11555" s="28" t="n">
        <v>304</v>
      </c>
      <c r="B11555" s="29" t="n">
        <v>45291</v>
      </c>
      <c r="C11555" s="28" t="n">
        <v>15089.43</v>
      </c>
      <c r="D11555" s="28" t="n">
        <v>1390</v>
      </c>
      <c r="E11555" s="28" t="s">
        <v>380</v>
      </c>
    </row>
    <row r="11556" customFormat="false" ht="15" hidden="false" customHeight="false" outlineLevel="0" collapsed="false">
      <c r="A11556" s="28" t="n">
        <v>304</v>
      </c>
      <c r="B11556" s="29" t="n">
        <v>45322</v>
      </c>
      <c r="C11556" s="28" t="n">
        <v>15855.36</v>
      </c>
      <c r="D11556" s="28" t="n">
        <v>239.94</v>
      </c>
      <c r="E11556" s="28" t="s">
        <v>381</v>
      </c>
    </row>
    <row r="11557" customFormat="false" ht="15" hidden="false" customHeight="false" outlineLevel="0" collapsed="false">
      <c r="A11557" s="28" t="n">
        <v>304</v>
      </c>
      <c r="B11557" s="29" t="n">
        <v>45351</v>
      </c>
      <c r="C11557" s="28" t="n">
        <v>17045.15</v>
      </c>
      <c r="D11557" s="28" t="n">
        <v>270.74</v>
      </c>
      <c r="E11557" s="28" t="s">
        <v>381</v>
      </c>
    </row>
    <row r="11558" customFormat="false" ht="15" hidden="false" customHeight="false" outlineLevel="0" collapsed="false">
      <c r="A11558" s="28" t="n">
        <v>304</v>
      </c>
      <c r="B11558" s="29" t="n">
        <v>45382</v>
      </c>
      <c r="C11558" s="28" t="n">
        <v>18210.65</v>
      </c>
      <c r="D11558" s="28" t="n">
        <v>1390</v>
      </c>
      <c r="E11558" s="28" t="s">
        <v>380</v>
      </c>
    </row>
    <row r="11559" customFormat="false" ht="15" hidden="false" customHeight="false" outlineLevel="0" collapsed="false">
      <c r="A11559" s="28" t="n">
        <v>304</v>
      </c>
      <c r="B11559" s="29" t="n">
        <v>45412</v>
      </c>
      <c r="C11559" s="28" t="n">
        <v>18423.82</v>
      </c>
      <c r="D11559" s="28" t="n">
        <v>336.01</v>
      </c>
      <c r="E11559" s="28" t="s">
        <v>381</v>
      </c>
    </row>
    <row r="11560" customFormat="false" ht="15" hidden="false" customHeight="false" outlineLevel="0" collapsed="false">
      <c r="A11560" s="28" t="n">
        <v>304</v>
      </c>
      <c r="B11560" s="29" t="n">
        <v>45443</v>
      </c>
      <c r="C11560" s="28" t="n">
        <v>19519.85</v>
      </c>
      <c r="D11560" s="28" t="n">
        <v>1390</v>
      </c>
      <c r="E11560" s="28" t="s">
        <v>380</v>
      </c>
    </row>
    <row r="11561" customFormat="false" ht="15" hidden="false" customHeight="false" outlineLevel="0" collapsed="false">
      <c r="A11561" s="28" t="n">
        <v>304</v>
      </c>
      <c r="B11561" s="29" t="n">
        <v>45473</v>
      </c>
      <c r="C11561" s="28" t="n">
        <v>19755.53</v>
      </c>
      <c r="D11561" s="28" t="n">
        <v>392.95</v>
      </c>
      <c r="E11561" s="28" t="s">
        <v>381</v>
      </c>
    </row>
    <row r="11562" customFormat="false" ht="15" hidden="false" customHeight="false" outlineLevel="0" collapsed="false">
      <c r="A11562" s="28" t="n">
        <v>304</v>
      </c>
      <c r="B11562" s="29" t="n">
        <v>45504</v>
      </c>
      <c r="C11562" s="28" t="n">
        <v>20814.27</v>
      </c>
      <c r="D11562" s="28" t="n">
        <v>304.75</v>
      </c>
      <c r="E11562" s="28" t="s">
        <v>381</v>
      </c>
    </row>
    <row r="11563" customFormat="false" ht="15" hidden="false" customHeight="false" outlineLevel="0" collapsed="false">
      <c r="A11563" s="28" t="n">
        <v>304</v>
      </c>
      <c r="B11563" s="29" t="n">
        <v>45535</v>
      </c>
      <c r="C11563" s="28" t="n">
        <v>21856.14</v>
      </c>
      <c r="D11563" s="28" t="n">
        <v>601.92</v>
      </c>
      <c r="E11563" s="28" t="s">
        <v>379</v>
      </c>
    </row>
    <row r="11564" customFormat="false" ht="15" hidden="false" customHeight="false" outlineLevel="0" collapsed="false">
      <c r="A11564" s="28" t="n">
        <v>304</v>
      </c>
      <c r="B11564" s="29" t="n">
        <v>45565</v>
      </c>
      <c r="C11564" s="28" t="n">
        <v>22936.04</v>
      </c>
      <c r="D11564" s="28" t="n">
        <v>1390</v>
      </c>
      <c r="E11564" s="28" t="s">
        <v>380</v>
      </c>
    </row>
    <row r="11565" customFormat="false" ht="15" hidden="false" customHeight="false" outlineLevel="0" collapsed="false">
      <c r="A11565" s="28" t="n">
        <v>304</v>
      </c>
      <c r="B11565" s="29" t="n">
        <v>45596</v>
      </c>
      <c r="C11565" s="28" t="n">
        <v>24295.05</v>
      </c>
      <c r="D11565" s="28" t="n">
        <v>1390</v>
      </c>
      <c r="E11565" s="28" t="s">
        <v>380</v>
      </c>
    </row>
    <row r="11566" customFormat="false" ht="15" hidden="false" customHeight="false" outlineLevel="0" collapsed="false">
      <c r="A11566" s="28" t="n">
        <v>304</v>
      </c>
      <c r="B11566" s="29" t="n">
        <v>45626</v>
      </c>
      <c r="C11566" s="28" t="n">
        <v>25626.37</v>
      </c>
      <c r="D11566" s="28" t="n">
        <v>1390</v>
      </c>
      <c r="E11566" s="28" t="s">
        <v>380</v>
      </c>
    </row>
    <row r="11567" customFormat="false" ht="15" hidden="false" customHeight="false" outlineLevel="0" collapsed="false">
      <c r="A11567" s="28" t="n">
        <v>304</v>
      </c>
      <c r="B11567" s="29" t="n">
        <v>45657</v>
      </c>
      <c r="C11567" s="28" t="n">
        <v>26906.34</v>
      </c>
      <c r="D11567" s="28" t="n">
        <v>1390</v>
      </c>
      <c r="E11567" s="28" t="s">
        <v>380</v>
      </c>
    </row>
    <row r="11568" customFormat="false" ht="15" hidden="false" customHeight="false" outlineLevel="0" collapsed="false">
      <c r="A11568" s="28" t="n">
        <v>304</v>
      </c>
      <c r="B11568" s="29" t="n">
        <v>45688</v>
      </c>
      <c r="C11568" s="28" t="n">
        <v>28293.02</v>
      </c>
      <c r="D11568" s="28" t="n">
        <v>1390</v>
      </c>
      <c r="E11568" s="28" t="s">
        <v>380</v>
      </c>
    </row>
    <row r="11569" customFormat="false" ht="15" hidden="false" customHeight="false" outlineLevel="0" collapsed="false">
      <c r="A11569" s="28" t="n">
        <v>304</v>
      </c>
      <c r="B11569" s="29" t="n">
        <v>45716</v>
      </c>
      <c r="C11569" s="28" t="n">
        <v>29446.67</v>
      </c>
      <c r="D11569" s="28" t="n">
        <v>1390</v>
      </c>
      <c r="E11569" s="28" t="s">
        <v>380</v>
      </c>
    </row>
    <row r="11570" customFormat="false" ht="15" hidden="false" customHeight="false" outlineLevel="0" collapsed="false">
      <c r="A11570" s="28" t="n">
        <v>304</v>
      </c>
      <c r="B11570" s="29" t="n">
        <v>45747</v>
      </c>
      <c r="C11570" s="28" t="n">
        <v>30513.25</v>
      </c>
      <c r="D11570" s="28" t="n">
        <v>1390</v>
      </c>
      <c r="E11570" s="28" t="s">
        <v>380</v>
      </c>
    </row>
    <row r="11571" customFormat="false" ht="15" hidden="false" customHeight="false" outlineLevel="0" collapsed="false">
      <c r="A11571" s="28" t="n">
        <v>304</v>
      </c>
      <c r="B11571" s="29" t="n">
        <v>45777</v>
      </c>
      <c r="C11571" s="28" t="n">
        <v>31575.19</v>
      </c>
      <c r="D11571" s="28" t="n">
        <v>1390</v>
      </c>
      <c r="E11571" s="28" t="s">
        <v>380</v>
      </c>
    </row>
    <row r="11572" customFormat="false" ht="15" hidden="false" customHeight="false" outlineLevel="0" collapsed="false">
      <c r="A11572" s="28" t="n">
        <v>304</v>
      </c>
      <c r="B11572" s="29" t="n">
        <v>45808</v>
      </c>
      <c r="C11572" s="28" t="n">
        <v>32941.74</v>
      </c>
      <c r="D11572" s="28" t="n">
        <v>1390</v>
      </c>
      <c r="E11572" s="28" t="s">
        <v>380</v>
      </c>
    </row>
    <row r="11573" customFormat="false" ht="15" hidden="false" customHeight="false" outlineLevel="0" collapsed="false">
      <c r="A11573" s="28" t="n">
        <v>304</v>
      </c>
      <c r="B11573" s="29" t="n">
        <v>45838</v>
      </c>
      <c r="C11573" s="28" t="n">
        <v>33330.7</v>
      </c>
      <c r="D11573" s="28" t="n">
        <v>571.52</v>
      </c>
      <c r="E11573" s="28" t="s">
        <v>381</v>
      </c>
    </row>
    <row r="11574" customFormat="false" ht="15" hidden="false" customHeight="false" outlineLevel="0" collapsed="false">
      <c r="A11574" s="28" t="n">
        <v>304</v>
      </c>
      <c r="B11574" s="29" t="n">
        <v>45869</v>
      </c>
      <c r="C11574" s="28" t="n">
        <v>33646.03</v>
      </c>
      <c r="D11574" s="28" t="n">
        <v>480.32</v>
      </c>
      <c r="E11574" s="28" t="s">
        <v>381</v>
      </c>
    </row>
    <row r="11575" customFormat="false" ht="15" hidden="false" customHeight="false" outlineLevel="0" collapsed="false">
      <c r="A11575" s="28" t="n">
        <v>304</v>
      </c>
      <c r="B11575" s="29" t="n">
        <v>45900</v>
      </c>
      <c r="C11575" s="28" t="n">
        <v>34903.49</v>
      </c>
      <c r="D11575" s="28" t="n">
        <v>1390</v>
      </c>
      <c r="E11575" s="28" t="s">
        <v>380</v>
      </c>
    </row>
    <row r="11576" customFormat="false" ht="15" hidden="false" customHeight="false" outlineLevel="0" collapsed="false">
      <c r="A11576" s="28" t="n">
        <v>304</v>
      </c>
      <c r="B11576" s="29" t="n">
        <v>45930</v>
      </c>
      <c r="C11576" s="28" t="n">
        <v>36206.12</v>
      </c>
      <c r="D11576" s="28" t="n">
        <v>1390</v>
      </c>
      <c r="E11576" s="28" t="s">
        <v>380</v>
      </c>
    </row>
    <row r="11577" customFormat="false" ht="15" hidden="false" customHeight="false" outlineLevel="0" collapsed="false">
      <c r="A11577" s="28" t="n">
        <v>304</v>
      </c>
      <c r="B11577" s="29" t="n">
        <v>45961</v>
      </c>
      <c r="C11577" s="28" t="n">
        <v>37569.81</v>
      </c>
      <c r="D11577" s="28" t="n">
        <v>1390</v>
      </c>
      <c r="E11577" s="28" t="s">
        <v>380</v>
      </c>
    </row>
    <row r="11578" customFormat="false" ht="15" hidden="false" customHeight="false" outlineLevel="0" collapsed="false">
      <c r="A11578" s="28" t="n">
        <v>304</v>
      </c>
      <c r="B11578" s="29" t="n">
        <v>45991</v>
      </c>
      <c r="C11578" s="28" t="n">
        <v>38591.91</v>
      </c>
      <c r="D11578" s="28" t="n">
        <v>1390</v>
      </c>
      <c r="E11578" s="28" t="s">
        <v>380</v>
      </c>
    </row>
    <row r="11579" customFormat="false" ht="15" hidden="false" customHeight="false" outlineLevel="0" collapsed="false">
      <c r="A11579" s="28" t="n">
        <v>304</v>
      </c>
      <c r="B11579" s="29" t="n">
        <v>46022</v>
      </c>
      <c r="C11579" s="28" t="n">
        <v>39768.76</v>
      </c>
      <c r="D11579" s="28" t="n">
        <v>1390</v>
      </c>
      <c r="E11579" s="28" t="s">
        <v>380</v>
      </c>
    </row>
    <row r="11580" customFormat="false" ht="15" hidden="false" customHeight="false" outlineLevel="0" collapsed="false">
      <c r="A11580" s="28" t="n">
        <v>304</v>
      </c>
      <c r="B11580" s="29" t="n">
        <v>46053</v>
      </c>
      <c r="C11580" s="28" t="n">
        <v>40974.06</v>
      </c>
      <c r="D11580" s="28" t="n">
        <v>1390</v>
      </c>
      <c r="E11580" s="28" t="s">
        <v>380</v>
      </c>
    </row>
    <row r="11581" customFormat="false" ht="15" hidden="false" customHeight="false" outlineLevel="0" collapsed="false">
      <c r="A11581" s="28" t="n">
        <v>304</v>
      </c>
      <c r="B11581" s="29" t="n">
        <v>46081</v>
      </c>
      <c r="C11581" s="28" t="n">
        <v>41999.07</v>
      </c>
      <c r="D11581" s="28" t="n">
        <v>1390</v>
      </c>
      <c r="E11581" s="28" t="s">
        <v>380</v>
      </c>
    </row>
    <row r="11582" customFormat="false" ht="15" hidden="false" customHeight="false" outlineLevel="0" collapsed="false">
      <c r="A11582" s="28" t="n">
        <v>304</v>
      </c>
      <c r="B11582" s="29" t="n">
        <v>46112</v>
      </c>
      <c r="C11582" s="28" t="n">
        <v>43190.1</v>
      </c>
      <c r="D11582" s="28" t="n">
        <v>1390</v>
      </c>
      <c r="E11582" s="28" t="s">
        <v>380</v>
      </c>
    </row>
    <row r="11583" customFormat="false" ht="15" hidden="false" customHeight="false" outlineLevel="0" collapsed="false">
      <c r="A11583" s="28" t="n">
        <v>304</v>
      </c>
      <c r="B11583" s="29" t="n">
        <v>46142</v>
      </c>
      <c r="C11583" s="28" t="n">
        <v>44278.23</v>
      </c>
      <c r="D11583" s="28" t="n">
        <v>1390</v>
      </c>
      <c r="E11583" s="28" t="s">
        <v>380</v>
      </c>
    </row>
    <row r="11584" customFormat="false" ht="15" hidden="false" customHeight="false" outlineLevel="0" collapsed="false">
      <c r="A11584" s="28" t="n">
        <v>304</v>
      </c>
      <c r="B11584" s="29" t="n">
        <v>46173</v>
      </c>
      <c r="C11584" s="28" t="n">
        <v>45256.61</v>
      </c>
      <c r="D11584" s="28" t="n">
        <v>1390</v>
      </c>
      <c r="E11584" s="28" t="s">
        <v>380</v>
      </c>
    </row>
    <row r="11585" customFormat="false" ht="15" hidden="false" customHeight="false" outlineLevel="0" collapsed="false">
      <c r="A11585" s="28" t="n">
        <v>304</v>
      </c>
      <c r="B11585" s="29" t="n">
        <v>46203</v>
      </c>
      <c r="C11585" s="28" t="n">
        <v>46531.84</v>
      </c>
      <c r="D11585" s="28" t="n">
        <v>1390</v>
      </c>
      <c r="E11585" s="28" t="s">
        <v>380</v>
      </c>
    </row>
    <row r="11586" customFormat="false" ht="15" hidden="false" customHeight="false" outlineLevel="0" collapsed="false">
      <c r="A11586" s="28" t="n">
        <v>304</v>
      </c>
      <c r="B11586" s="29" t="n">
        <v>46234</v>
      </c>
      <c r="C11586" s="28" t="n">
        <v>47544.38</v>
      </c>
      <c r="D11586" s="28" t="n">
        <v>1390</v>
      </c>
      <c r="E11586" s="28" t="s">
        <v>380</v>
      </c>
    </row>
    <row r="11587" customFormat="false" ht="15" hidden="false" customHeight="false" outlineLevel="0" collapsed="false">
      <c r="A11587" s="28" t="n">
        <v>304</v>
      </c>
      <c r="B11587" s="29" t="n">
        <v>46265</v>
      </c>
      <c r="C11587" s="28" t="n">
        <v>48761.39</v>
      </c>
      <c r="D11587" s="28" t="n">
        <v>1390</v>
      </c>
      <c r="E11587" s="28" t="s">
        <v>380</v>
      </c>
    </row>
    <row r="11588" customFormat="false" ht="15" hidden="false" customHeight="false" outlineLevel="0" collapsed="false">
      <c r="A11588" s="28" t="n">
        <v>305</v>
      </c>
      <c r="B11588" s="29" t="n">
        <v>45596</v>
      </c>
      <c r="C11588" s="28" t="n">
        <v>3672.34</v>
      </c>
      <c r="D11588" s="28" t="n">
        <v>1410</v>
      </c>
      <c r="E11588" s="28" t="s">
        <v>380</v>
      </c>
    </row>
    <row r="11589" customFormat="false" ht="15" hidden="false" customHeight="false" outlineLevel="0" collapsed="false">
      <c r="A11589" s="28" t="n">
        <v>305</v>
      </c>
      <c r="B11589" s="29" t="n">
        <v>45626</v>
      </c>
      <c r="C11589" s="28" t="n">
        <v>5038.49</v>
      </c>
      <c r="D11589" s="28" t="n">
        <v>1410</v>
      </c>
      <c r="E11589" s="28" t="s">
        <v>380</v>
      </c>
    </row>
    <row r="11590" customFormat="false" ht="15" hidden="false" customHeight="false" outlineLevel="0" collapsed="false">
      <c r="A11590" s="28" t="n">
        <v>305</v>
      </c>
      <c r="B11590" s="29" t="n">
        <v>45657</v>
      </c>
      <c r="C11590" s="28" t="n">
        <v>5664.71</v>
      </c>
      <c r="D11590" s="28" t="n">
        <v>985.75</v>
      </c>
      <c r="E11590" s="28" t="s">
        <v>381</v>
      </c>
    </row>
    <row r="11591" customFormat="false" ht="15" hidden="false" customHeight="false" outlineLevel="0" collapsed="false">
      <c r="A11591" s="28" t="n">
        <v>305</v>
      </c>
      <c r="B11591" s="29" t="n">
        <v>45688</v>
      </c>
      <c r="C11591" s="28" t="n">
        <v>6883.03</v>
      </c>
      <c r="D11591" s="28" t="n">
        <v>1410</v>
      </c>
      <c r="E11591" s="28" t="s">
        <v>380</v>
      </c>
    </row>
    <row r="11592" customFormat="false" ht="15" hidden="false" customHeight="false" outlineLevel="0" collapsed="false">
      <c r="A11592" s="28" t="n">
        <v>305</v>
      </c>
      <c r="B11592" s="29" t="n">
        <v>45716</v>
      </c>
      <c r="C11592" s="28" t="n">
        <v>8041.11</v>
      </c>
      <c r="D11592" s="28" t="n">
        <v>1410</v>
      </c>
      <c r="E11592" s="28" t="s">
        <v>380</v>
      </c>
    </row>
    <row r="11593" customFormat="false" ht="15" hidden="false" customHeight="false" outlineLevel="0" collapsed="false">
      <c r="A11593" s="28" t="n">
        <v>305</v>
      </c>
      <c r="B11593" s="29" t="n">
        <v>45747</v>
      </c>
      <c r="C11593" s="28" t="n">
        <v>9172.37</v>
      </c>
      <c r="D11593" s="28" t="n">
        <v>1410</v>
      </c>
      <c r="E11593" s="28" t="s">
        <v>380</v>
      </c>
    </row>
    <row r="11594" customFormat="false" ht="15" hidden="false" customHeight="false" outlineLevel="0" collapsed="false">
      <c r="A11594" s="28" t="n">
        <v>305</v>
      </c>
      <c r="B11594" s="29" t="n">
        <v>45777</v>
      </c>
      <c r="C11594" s="28" t="n">
        <v>10207.74</v>
      </c>
      <c r="D11594" s="28" t="n">
        <v>1410</v>
      </c>
      <c r="E11594" s="28" t="s">
        <v>380</v>
      </c>
    </row>
    <row r="11595" customFormat="false" ht="15" hidden="false" customHeight="false" outlineLevel="0" collapsed="false">
      <c r="A11595" s="28" t="n">
        <v>305</v>
      </c>
      <c r="B11595" s="29" t="n">
        <v>45808</v>
      </c>
      <c r="C11595" s="28" t="n">
        <v>11338.34</v>
      </c>
      <c r="D11595" s="28" t="n">
        <v>1410</v>
      </c>
      <c r="E11595" s="28" t="s">
        <v>380</v>
      </c>
    </row>
    <row r="11596" customFormat="false" ht="15" hidden="false" customHeight="false" outlineLevel="0" collapsed="false">
      <c r="A11596" s="28" t="n">
        <v>305</v>
      </c>
      <c r="B11596" s="29" t="n">
        <v>45838</v>
      </c>
      <c r="C11596" s="28" t="n">
        <v>11844.14</v>
      </c>
      <c r="D11596" s="28" t="n">
        <v>680.8</v>
      </c>
      <c r="E11596" s="28" t="s">
        <v>381</v>
      </c>
    </row>
    <row r="11597" customFormat="false" ht="15" hidden="false" customHeight="false" outlineLevel="0" collapsed="false">
      <c r="A11597" s="28" t="n">
        <v>305</v>
      </c>
      <c r="B11597" s="29" t="n">
        <v>45869</v>
      </c>
      <c r="C11597" s="28" t="n">
        <v>12916.21</v>
      </c>
      <c r="D11597" s="28" t="n">
        <v>99.91</v>
      </c>
      <c r="E11597" s="28" t="s">
        <v>379</v>
      </c>
    </row>
    <row r="11598" customFormat="false" ht="15" hidden="false" customHeight="false" outlineLevel="0" collapsed="false">
      <c r="A11598" s="28" t="n">
        <v>305</v>
      </c>
      <c r="B11598" s="29" t="n">
        <v>45900</v>
      </c>
      <c r="C11598" s="28" t="n">
        <v>13965.46</v>
      </c>
      <c r="D11598" s="28" t="n">
        <v>119.48</v>
      </c>
      <c r="E11598" s="28" t="s">
        <v>381</v>
      </c>
    </row>
    <row r="11599" customFormat="false" ht="15" hidden="false" customHeight="false" outlineLevel="0" collapsed="false">
      <c r="A11599" s="28" t="n">
        <v>305</v>
      </c>
      <c r="B11599" s="29" t="n">
        <v>45930</v>
      </c>
      <c r="C11599" s="28" t="n">
        <v>14052.67</v>
      </c>
      <c r="D11599" s="28" t="n">
        <v>394.3</v>
      </c>
      <c r="E11599" s="28" t="s">
        <v>381</v>
      </c>
    </row>
    <row r="11600" customFormat="false" ht="15" hidden="false" customHeight="false" outlineLevel="0" collapsed="false">
      <c r="A11600" s="28" t="n">
        <v>305</v>
      </c>
      <c r="B11600" s="29" t="n">
        <v>45961</v>
      </c>
      <c r="C11600" s="28" t="n">
        <v>14345.6</v>
      </c>
      <c r="D11600" s="28" t="n">
        <v>292.96</v>
      </c>
      <c r="E11600" s="28" t="s">
        <v>381</v>
      </c>
    </row>
    <row r="11601" customFormat="false" ht="15" hidden="false" customHeight="false" outlineLevel="0" collapsed="false">
      <c r="A11601" s="28" t="n">
        <v>305</v>
      </c>
      <c r="B11601" s="29" t="n">
        <v>45991</v>
      </c>
      <c r="C11601" s="28" t="n">
        <v>15533.86</v>
      </c>
      <c r="D11601" s="28" t="n">
        <v>1410</v>
      </c>
      <c r="E11601" s="28" t="s">
        <v>380</v>
      </c>
    </row>
    <row r="11602" customFormat="false" ht="15" hidden="false" customHeight="false" outlineLevel="0" collapsed="false">
      <c r="A11602" s="28" t="n">
        <v>305</v>
      </c>
      <c r="B11602" s="29" t="n">
        <v>46022</v>
      </c>
      <c r="C11602" s="28" t="n">
        <v>16585.8</v>
      </c>
      <c r="D11602" s="28" t="n">
        <v>657.99</v>
      </c>
      <c r="E11602" s="28" t="s">
        <v>381</v>
      </c>
    </row>
    <row r="11603" customFormat="false" ht="15" hidden="false" customHeight="false" outlineLevel="0" collapsed="false">
      <c r="A11603" s="28" t="n">
        <v>305</v>
      </c>
      <c r="B11603" s="29" t="n">
        <v>46053</v>
      </c>
      <c r="C11603" s="28" t="n">
        <v>17603.87</v>
      </c>
      <c r="D11603" s="28" t="n">
        <v>1410</v>
      </c>
      <c r="E11603" s="28" t="s">
        <v>380</v>
      </c>
    </row>
    <row r="11604" customFormat="false" ht="15" hidden="false" customHeight="false" outlineLevel="0" collapsed="false">
      <c r="A11604" s="28" t="n">
        <v>305</v>
      </c>
      <c r="B11604" s="29" t="n">
        <v>46081</v>
      </c>
      <c r="C11604" s="28" t="n">
        <v>18626.59</v>
      </c>
      <c r="D11604" s="28" t="n">
        <v>1410</v>
      </c>
      <c r="E11604" s="28" t="s">
        <v>380</v>
      </c>
    </row>
    <row r="11605" customFormat="false" ht="15" hidden="false" customHeight="false" outlineLevel="0" collapsed="false">
      <c r="A11605" s="28" t="n">
        <v>305</v>
      </c>
      <c r="B11605" s="29" t="n">
        <v>46112</v>
      </c>
      <c r="C11605" s="28" t="n">
        <v>20000.63</v>
      </c>
      <c r="D11605" s="28" t="n">
        <v>1410</v>
      </c>
      <c r="E11605" s="28" t="s">
        <v>380</v>
      </c>
    </row>
    <row r="11606" customFormat="false" ht="15" hidden="false" customHeight="false" outlineLevel="0" collapsed="false">
      <c r="A11606" s="28" t="n">
        <v>305</v>
      </c>
      <c r="B11606" s="29" t="n">
        <v>46142</v>
      </c>
      <c r="C11606" s="28" t="n">
        <v>19895.07</v>
      </c>
      <c r="D11606" s="28" t="n">
        <v>0</v>
      </c>
      <c r="E11606" s="28" t="s">
        <v>379</v>
      </c>
    </row>
    <row r="11607" customFormat="false" ht="15" hidden="false" customHeight="false" outlineLevel="0" collapsed="false">
      <c r="A11607" s="28" t="n">
        <v>305</v>
      </c>
      <c r="B11607" s="29" t="n">
        <v>46173</v>
      </c>
      <c r="C11607" s="28" t="n">
        <v>21287.55</v>
      </c>
      <c r="D11607" s="28" t="n">
        <v>1410</v>
      </c>
      <c r="E11607" s="28" t="s">
        <v>380</v>
      </c>
    </row>
    <row r="11608" customFormat="false" ht="15" hidden="false" customHeight="false" outlineLevel="0" collapsed="false">
      <c r="A11608" s="28" t="n">
        <v>305</v>
      </c>
      <c r="B11608" s="29" t="n">
        <v>46203</v>
      </c>
      <c r="C11608" s="28" t="n">
        <v>22498.33</v>
      </c>
      <c r="D11608" s="28" t="n">
        <v>1410</v>
      </c>
      <c r="E11608" s="28" t="s">
        <v>380</v>
      </c>
    </row>
    <row r="11609" customFormat="false" ht="15" hidden="false" customHeight="false" outlineLevel="0" collapsed="false">
      <c r="A11609" s="28" t="n">
        <v>305</v>
      </c>
      <c r="B11609" s="29" t="n">
        <v>46234</v>
      </c>
      <c r="C11609" s="28" t="n">
        <v>23672.67</v>
      </c>
      <c r="D11609" s="28" t="n">
        <v>1410</v>
      </c>
      <c r="E11609" s="28" t="s">
        <v>380</v>
      </c>
    </row>
    <row r="11610" customFormat="false" ht="15" hidden="false" customHeight="false" outlineLevel="0" collapsed="false">
      <c r="A11610" s="28" t="n">
        <v>305</v>
      </c>
      <c r="B11610" s="29" t="n">
        <v>46265</v>
      </c>
      <c r="C11610" s="28" t="n">
        <v>24641.61</v>
      </c>
      <c r="D11610" s="28" t="n">
        <v>982.7</v>
      </c>
      <c r="E11610" s="28" t="s">
        <v>381</v>
      </c>
    </row>
    <row r="11611" customFormat="false" ht="15" hidden="false" customHeight="false" outlineLevel="0" collapsed="false">
      <c r="A11611" s="28" t="n">
        <v>306</v>
      </c>
      <c r="B11611" s="29" t="n">
        <v>44957</v>
      </c>
      <c r="C11611" s="28" t="n">
        <v>7166.16</v>
      </c>
      <c r="D11611" s="28" t="n">
        <v>1680</v>
      </c>
      <c r="E11611" s="28" t="s">
        <v>380</v>
      </c>
    </row>
    <row r="11612" customFormat="false" ht="15" hidden="false" customHeight="false" outlineLevel="0" collapsed="false">
      <c r="A11612" s="28" t="n">
        <v>306</v>
      </c>
      <c r="B11612" s="29" t="n">
        <v>44985</v>
      </c>
      <c r="C11612" s="28" t="n">
        <v>8381.11</v>
      </c>
      <c r="D11612" s="28" t="n">
        <v>1680</v>
      </c>
      <c r="E11612" s="28" t="s">
        <v>380</v>
      </c>
    </row>
    <row r="11613" customFormat="false" ht="15" hidden="false" customHeight="false" outlineLevel="0" collapsed="false">
      <c r="A11613" s="28" t="n">
        <v>306</v>
      </c>
      <c r="B11613" s="29" t="n">
        <v>45016</v>
      </c>
      <c r="C11613" s="28" t="n">
        <v>9772.73</v>
      </c>
      <c r="D11613" s="28" t="n">
        <v>1680</v>
      </c>
      <c r="E11613" s="28" t="s">
        <v>380</v>
      </c>
    </row>
    <row r="11614" customFormat="false" ht="15" hidden="false" customHeight="false" outlineLevel="0" collapsed="false">
      <c r="A11614" s="28" t="n">
        <v>306</v>
      </c>
      <c r="B11614" s="29" t="n">
        <v>45046</v>
      </c>
      <c r="C11614" s="28" t="n">
        <v>10965.36</v>
      </c>
      <c r="D11614" s="28" t="n">
        <v>1680</v>
      </c>
      <c r="E11614" s="28" t="s">
        <v>380</v>
      </c>
    </row>
    <row r="11615" customFormat="false" ht="15" hidden="false" customHeight="false" outlineLevel="0" collapsed="false">
      <c r="A11615" s="28" t="n">
        <v>306</v>
      </c>
      <c r="B11615" s="29" t="n">
        <v>45077</v>
      </c>
      <c r="C11615" s="28" t="n">
        <v>11758.92</v>
      </c>
      <c r="D11615" s="28" t="n">
        <v>1109.64</v>
      </c>
      <c r="E11615" s="28" t="s">
        <v>381</v>
      </c>
    </row>
    <row r="11616" customFormat="false" ht="15" hidden="false" customHeight="false" outlineLevel="0" collapsed="false">
      <c r="A11616" s="28" t="n">
        <v>306</v>
      </c>
      <c r="B11616" s="29" t="n">
        <v>45107</v>
      </c>
      <c r="C11616" s="28" t="n">
        <v>12953</v>
      </c>
      <c r="D11616" s="28" t="n">
        <v>1680</v>
      </c>
      <c r="E11616" s="28" t="s">
        <v>380</v>
      </c>
    </row>
    <row r="11617" customFormat="false" ht="15" hidden="false" customHeight="false" outlineLevel="0" collapsed="false">
      <c r="A11617" s="28" t="n">
        <v>306</v>
      </c>
      <c r="B11617" s="29" t="n">
        <v>45138</v>
      </c>
      <c r="C11617" s="28" t="n">
        <v>14330.39</v>
      </c>
      <c r="D11617" s="28" t="n">
        <v>1680</v>
      </c>
      <c r="E11617" s="28" t="s">
        <v>380</v>
      </c>
    </row>
    <row r="11618" customFormat="false" ht="15" hidden="false" customHeight="false" outlineLevel="0" collapsed="false">
      <c r="A11618" s="28" t="n">
        <v>306</v>
      </c>
      <c r="B11618" s="29" t="n">
        <v>45169</v>
      </c>
      <c r="C11618" s="28" t="n">
        <v>15562.49</v>
      </c>
      <c r="D11618" s="28" t="n">
        <v>1680</v>
      </c>
      <c r="E11618" s="28" t="s">
        <v>380</v>
      </c>
    </row>
    <row r="11619" customFormat="false" ht="15" hidden="false" customHeight="false" outlineLevel="0" collapsed="false">
      <c r="A11619" s="28" t="n">
        <v>306</v>
      </c>
      <c r="B11619" s="29" t="n">
        <v>45199</v>
      </c>
      <c r="C11619" s="28" t="n">
        <v>16073.2</v>
      </c>
      <c r="D11619" s="28" t="n">
        <v>1005.22</v>
      </c>
      <c r="E11619" s="28" t="s">
        <v>381</v>
      </c>
    </row>
    <row r="11620" customFormat="false" ht="15" hidden="false" customHeight="false" outlineLevel="0" collapsed="false">
      <c r="A11620" s="28" t="n">
        <v>306</v>
      </c>
      <c r="B11620" s="29" t="n">
        <v>45230</v>
      </c>
      <c r="C11620" s="28" t="n">
        <v>17508.89</v>
      </c>
      <c r="D11620" s="28" t="n">
        <v>1680</v>
      </c>
      <c r="E11620" s="28" t="s">
        <v>380</v>
      </c>
    </row>
    <row r="11621" customFormat="false" ht="15" hidden="false" customHeight="false" outlineLevel="0" collapsed="false">
      <c r="A11621" s="28" t="n">
        <v>306</v>
      </c>
      <c r="B11621" s="29" t="n">
        <v>45260</v>
      </c>
      <c r="C11621" s="28" t="n">
        <v>19163.85</v>
      </c>
      <c r="D11621" s="28" t="n">
        <v>1680</v>
      </c>
      <c r="E11621" s="28" t="s">
        <v>380</v>
      </c>
    </row>
    <row r="11622" customFormat="false" ht="15" hidden="false" customHeight="false" outlineLevel="0" collapsed="false">
      <c r="A11622" s="28" t="n">
        <v>306</v>
      </c>
      <c r="B11622" s="29" t="n">
        <v>45291</v>
      </c>
      <c r="C11622" s="28" t="n">
        <v>20383.82</v>
      </c>
      <c r="D11622" s="28" t="n">
        <v>1680</v>
      </c>
      <c r="E11622" s="28" t="s">
        <v>380</v>
      </c>
    </row>
    <row r="11623" customFormat="false" ht="15" hidden="false" customHeight="false" outlineLevel="0" collapsed="false">
      <c r="A11623" s="28" t="n">
        <v>306</v>
      </c>
      <c r="B11623" s="29" t="n">
        <v>45322</v>
      </c>
      <c r="C11623" s="28" t="n">
        <v>20923.51</v>
      </c>
      <c r="D11623" s="28" t="n">
        <v>615.12</v>
      </c>
      <c r="E11623" s="28" t="s">
        <v>381</v>
      </c>
    </row>
    <row r="11624" customFormat="false" ht="15" hidden="false" customHeight="false" outlineLevel="0" collapsed="false">
      <c r="A11624" s="28" t="n">
        <v>306</v>
      </c>
      <c r="B11624" s="29" t="n">
        <v>45351</v>
      </c>
      <c r="C11624" s="28" t="n">
        <v>22599.36</v>
      </c>
      <c r="D11624" s="28" t="n">
        <v>1680</v>
      </c>
      <c r="E11624" s="28" t="s">
        <v>380</v>
      </c>
    </row>
    <row r="11625" customFormat="false" ht="15" hidden="false" customHeight="false" outlineLevel="0" collapsed="false">
      <c r="A11625" s="28" t="n">
        <v>306</v>
      </c>
      <c r="B11625" s="29" t="n">
        <v>45382</v>
      </c>
      <c r="C11625" s="28" t="n">
        <v>24188.91</v>
      </c>
      <c r="D11625" s="28" t="n">
        <v>1680</v>
      </c>
      <c r="E11625" s="28" t="s">
        <v>380</v>
      </c>
    </row>
    <row r="11626" customFormat="false" ht="15" hidden="false" customHeight="false" outlineLevel="0" collapsed="false">
      <c r="A11626" s="28" t="n">
        <v>306</v>
      </c>
      <c r="B11626" s="29" t="n">
        <v>45412</v>
      </c>
      <c r="C11626" s="28" t="n">
        <v>25737.4</v>
      </c>
      <c r="D11626" s="28" t="n">
        <v>1680</v>
      </c>
      <c r="E11626" s="28" t="s">
        <v>380</v>
      </c>
    </row>
    <row r="11627" customFormat="false" ht="15" hidden="false" customHeight="false" outlineLevel="0" collapsed="false">
      <c r="A11627" s="28" t="n">
        <v>306</v>
      </c>
      <c r="B11627" s="29" t="n">
        <v>45443</v>
      </c>
      <c r="C11627" s="28" t="n">
        <v>27119.71</v>
      </c>
      <c r="D11627" s="28" t="n">
        <v>1680</v>
      </c>
      <c r="E11627" s="28" t="s">
        <v>380</v>
      </c>
    </row>
    <row r="11628" customFormat="false" ht="15" hidden="false" customHeight="false" outlineLevel="0" collapsed="false">
      <c r="A11628" s="28" t="n">
        <v>306</v>
      </c>
      <c r="B11628" s="29" t="n">
        <v>45473</v>
      </c>
      <c r="C11628" s="28" t="n">
        <v>28423.64</v>
      </c>
      <c r="D11628" s="28" t="n">
        <v>1680</v>
      </c>
      <c r="E11628" s="28" t="s">
        <v>380</v>
      </c>
    </row>
    <row r="11629" customFormat="false" ht="15" hidden="false" customHeight="false" outlineLevel="0" collapsed="false">
      <c r="A11629" s="28" t="n">
        <v>306</v>
      </c>
      <c r="B11629" s="29" t="n">
        <v>45504</v>
      </c>
      <c r="C11629" s="28" t="n">
        <v>29722.18</v>
      </c>
      <c r="D11629" s="28" t="n">
        <v>1680</v>
      </c>
      <c r="E11629" s="28" t="s">
        <v>380</v>
      </c>
    </row>
    <row r="11630" customFormat="false" ht="15" hidden="false" customHeight="false" outlineLevel="0" collapsed="false">
      <c r="A11630" s="28" t="n">
        <v>306</v>
      </c>
      <c r="B11630" s="29" t="n">
        <v>45535</v>
      </c>
      <c r="C11630" s="28" t="n">
        <v>31019.1</v>
      </c>
      <c r="D11630" s="28" t="n">
        <v>1680</v>
      </c>
      <c r="E11630" s="28" t="s">
        <v>380</v>
      </c>
    </row>
    <row r="11631" customFormat="false" ht="15" hidden="false" customHeight="false" outlineLevel="0" collapsed="false">
      <c r="A11631" s="28" t="n">
        <v>306</v>
      </c>
      <c r="B11631" s="29" t="n">
        <v>45565</v>
      </c>
      <c r="C11631" s="28" t="n">
        <v>32569.14</v>
      </c>
      <c r="D11631" s="28" t="n">
        <v>1680</v>
      </c>
      <c r="E11631" s="28" t="s">
        <v>380</v>
      </c>
    </row>
    <row r="11632" customFormat="false" ht="15" hidden="false" customHeight="false" outlineLevel="0" collapsed="false">
      <c r="A11632" s="28" t="n">
        <v>306</v>
      </c>
      <c r="B11632" s="29" t="n">
        <v>45596</v>
      </c>
      <c r="C11632" s="28" t="n">
        <v>33987.96</v>
      </c>
      <c r="D11632" s="28" t="n">
        <v>1680</v>
      </c>
      <c r="E11632" s="28" t="s">
        <v>380</v>
      </c>
    </row>
    <row r="11633" customFormat="false" ht="15" hidden="false" customHeight="false" outlineLevel="0" collapsed="false">
      <c r="A11633" s="28" t="n">
        <v>306</v>
      </c>
      <c r="B11633" s="29" t="n">
        <v>45626</v>
      </c>
      <c r="C11633" s="28" t="n">
        <v>35416.46</v>
      </c>
      <c r="D11633" s="28" t="n">
        <v>1680</v>
      </c>
      <c r="E11633" s="28" t="s">
        <v>380</v>
      </c>
    </row>
    <row r="11634" customFormat="false" ht="15" hidden="false" customHeight="false" outlineLevel="0" collapsed="false">
      <c r="A11634" s="28" t="n">
        <v>306</v>
      </c>
      <c r="B11634" s="29" t="n">
        <v>45657</v>
      </c>
      <c r="C11634" s="28" t="n">
        <v>36945.2</v>
      </c>
      <c r="D11634" s="28" t="n">
        <v>1680</v>
      </c>
      <c r="E11634" s="28" t="s">
        <v>380</v>
      </c>
    </row>
    <row r="11635" customFormat="false" ht="15" hidden="false" customHeight="false" outlineLevel="0" collapsed="false">
      <c r="A11635" s="28" t="n">
        <v>306</v>
      </c>
      <c r="B11635" s="29" t="n">
        <v>45688</v>
      </c>
      <c r="C11635" s="28" t="n">
        <v>38227.68</v>
      </c>
      <c r="D11635" s="28" t="n">
        <v>1680</v>
      </c>
      <c r="E11635" s="28" t="s">
        <v>380</v>
      </c>
    </row>
    <row r="11636" customFormat="false" ht="15" hidden="false" customHeight="false" outlineLevel="0" collapsed="false">
      <c r="A11636" s="28" t="n">
        <v>306</v>
      </c>
      <c r="B11636" s="29" t="n">
        <v>45716</v>
      </c>
      <c r="C11636" s="28" t="n">
        <v>39721.66</v>
      </c>
      <c r="D11636" s="28" t="n">
        <v>1680</v>
      </c>
      <c r="E11636" s="28" t="s">
        <v>380</v>
      </c>
    </row>
    <row r="11637" customFormat="false" ht="15" hidden="false" customHeight="false" outlineLevel="0" collapsed="false">
      <c r="A11637" s="28" t="n">
        <v>306</v>
      </c>
      <c r="B11637" s="29" t="n">
        <v>45747</v>
      </c>
      <c r="C11637" s="28" t="n">
        <v>40924.25</v>
      </c>
      <c r="D11637" s="28" t="n">
        <v>1680</v>
      </c>
      <c r="E11637" s="28" t="s">
        <v>380</v>
      </c>
    </row>
    <row r="11638" customFormat="false" ht="15" hidden="false" customHeight="false" outlineLevel="0" collapsed="false">
      <c r="A11638" s="28" t="n">
        <v>306</v>
      </c>
      <c r="B11638" s="29" t="n">
        <v>45777</v>
      </c>
      <c r="C11638" s="28" t="n">
        <v>42265.98</v>
      </c>
      <c r="D11638" s="28" t="n">
        <v>1680</v>
      </c>
      <c r="E11638" s="28" t="s">
        <v>380</v>
      </c>
    </row>
    <row r="11639" customFormat="false" ht="15" hidden="false" customHeight="false" outlineLevel="0" collapsed="false">
      <c r="A11639" s="28" t="n">
        <v>306</v>
      </c>
      <c r="B11639" s="29" t="n">
        <v>45808</v>
      </c>
      <c r="C11639" s="28" t="n">
        <v>42652.43</v>
      </c>
      <c r="D11639" s="28" t="n">
        <v>633.46</v>
      </c>
      <c r="E11639" s="28" t="s">
        <v>381</v>
      </c>
    </row>
    <row r="11640" customFormat="false" ht="15" hidden="false" customHeight="false" outlineLevel="0" collapsed="false">
      <c r="A11640" s="28" t="n">
        <v>306</v>
      </c>
      <c r="B11640" s="29" t="n">
        <v>45838</v>
      </c>
      <c r="C11640" s="28" t="n">
        <v>44130.08</v>
      </c>
      <c r="D11640" s="28" t="n">
        <v>1680</v>
      </c>
      <c r="E11640" s="28" t="s">
        <v>380</v>
      </c>
    </row>
    <row r="11641" customFormat="false" ht="15" hidden="false" customHeight="false" outlineLevel="0" collapsed="false">
      <c r="A11641" s="28" t="n">
        <v>306</v>
      </c>
      <c r="B11641" s="29" t="n">
        <v>45869</v>
      </c>
      <c r="C11641" s="28" t="n">
        <v>45617.85</v>
      </c>
      <c r="D11641" s="28" t="n">
        <v>1680</v>
      </c>
      <c r="E11641" s="28" t="s">
        <v>380</v>
      </c>
    </row>
    <row r="11642" customFormat="false" ht="15" hidden="false" customHeight="false" outlineLevel="0" collapsed="false">
      <c r="A11642" s="28" t="n">
        <v>306</v>
      </c>
      <c r="B11642" s="29" t="n">
        <v>45900</v>
      </c>
      <c r="C11642" s="28" t="n">
        <v>45170.51</v>
      </c>
      <c r="D11642" s="28" t="n">
        <v>0</v>
      </c>
      <c r="E11642" s="28" t="s">
        <v>379</v>
      </c>
    </row>
    <row r="11643" customFormat="false" ht="15" hidden="false" customHeight="false" outlineLevel="0" collapsed="false">
      <c r="A11643" s="28" t="n">
        <v>306</v>
      </c>
      <c r="B11643" s="29" t="n">
        <v>45930</v>
      </c>
      <c r="C11643" s="28" t="n">
        <v>46480.51</v>
      </c>
      <c r="D11643" s="28" t="n">
        <v>1680</v>
      </c>
      <c r="E11643" s="28" t="s">
        <v>380</v>
      </c>
    </row>
    <row r="11644" customFormat="false" ht="15" hidden="false" customHeight="false" outlineLevel="0" collapsed="false">
      <c r="A11644" s="28" t="n">
        <v>306</v>
      </c>
      <c r="B11644" s="29" t="n">
        <v>45961</v>
      </c>
      <c r="C11644" s="28" t="n">
        <v>48009.81</v>
      </c>
      <c r="D11644" s="28" t="n">
        <v>129.24</v>
      </c>
      <c r="E11644" s="28" t="s">
        <v>379</v>
      </c>
    </row>
    <row r="11645" customFormat="false" ht="15" hidden="false" customHeight="false" outlineLevel="0" collapsed="false">
      <c r="A11645" s="28" t="n">
        <v>306</v>
      </c>
      <c r="B11645" s="29" t="n">
        <v>45991</v>
      </c>
      <c r="C11645" s="28" t="n">
        <v>47633.52</v>
      </c>
      <c r="D11645" s="28" t="n">
        <v>345.79</v>
      </c>
      <c r="E11645" s="28" t="s">
        <v>381</v>
      </c>
    </row>
    <row r="11646" customFormat="false" ht="15" hidden="false" customHeight="false" outlineLevel="0" collapsed="false">
      <c r="A11646" s="28" t="n">
        <v>306</v>
      </c>
      <c r="B11646" s="29" t="n">
        <v>46022</v>
      </c>
      <c r="C11646" s="28" t="n">
        <v>48847.64</v>
      </c>
      <c r="D11646" s="28" t="n">
        <v>1680</v>
      </c>
      <c r="E11646" s="28" t="s">
        <v>380</v>
      </c>
    </row>
    <row r="11647" customFormat="false" ht="15" hidden="false" customHeight="false" outlineLevel="0" collapsed="false">
      <c r="A11647" s="28" t="n">
        <v>306</v>
      </c>
      <c r="B11647" s="29" t="n">
        <v>46053</v>
      </c>
      <c r="C11647" s="28" t="n">
        <v>50150.29</v>
      </c>
      <c r="D11647" s="28" t="n">
        <v>1680</v>
      </c>
      <c r="E11647" s="28" t="s">
        <v>380</v>
      </c>
    </row>
    <row r="11648" customFormat="false" ht="15" hidden="false" customHeight="false" outlineLevel="0" collapsed="false">
      <c r="A11648" s="28" t="n">
        <v>306</v>
      </c>
      <c r="B11648" s="29" t="n">
        <v>46081</v>
      </c>
      <c r="C11648" s="28" t="n">
        <v>51513.2</v>
      </c>
      <c r="D11648" s="28" t="n">
        <v>1680</v>
      </c>
      <c r="E11648" s="28" t="s">
        <v>380</v>
      </c>
    </row>
    <row r="11649" customFormat="false" ht="15" hidden="false" customHeight="false" outlineLevel="0" collapsed="false">
      <c r="A11649" s="28" t="n">
        <v>306</v>
      </c>
      <c r="B11649" s="29" t="n">
        <v>46112</v>
      </c>
      <c r="C11649" s="28" t="n">
        <v>53162.67</v>
      </c>
      <c r="D11649" s="28" t="n">
        <v>1680</v>
      </c>
      <c r="E11649" s="28" t="s">
        <v>380</v>
      </c>
    </row>
    <row r="11650" customFormat="false" ht="15" hidden="false" customHeight="false" outlineLevel="0" collapsed="false">
      <c r="A11650" s="28" t="n">
        <v>306</v>
      </c>
      <c r="B11650" s="29" t="n">
        <v>46142</v>
      </c>
      <c r="C11650" s="28" t="n">
        <v>54820.68</v>
      </c>
      <c r="D11650" s="28" t="n">
        <v>1680</v>
      </c>
      <c r="E11650" s="28" t="s">
        <v>380</v>
      </c>
    </row>
    <row r="11651" customFormat="false" ht="15" hidden="false" customHeight="false" outlineLevel="0" collapsed="false">
      <c r="A11651" s="28" t="n">
        <v>306</v>
      </c>
      <c r="B11651" s="29" t="n">
        <v>46173</v>
      </c>
      <c r="C11651" s="28" t="n">
        <v>56438.26</v>
      </c>
      <c r="D11651" s="28" t="n">
        <v>1680</v>
      </c>
      <c r="E11651" s="28" t="s">
        <v>380</v>
      </c>
    </row>
    <row r="11652" customFormat="false" ht="15" hidden="false" customHeight="false" outlineLevel="0" collapsed="false">
      <c r="A11652" s="28" t="n">
        <v>306</v>
      </c>
      <c r="B11652" s="29" t="n">
        <v>46203</v>
      </c>
      <c r="C11652" s="28" t="n">
        <v>57860.31</v>
      </c>
      <c r="D11652" s="28" t="n">
        <v>1680</v>
      </c>
      <c r="E11652" s="28" t="s">
        <v>380</v>
      </c>
    </row>
    <row r="11653" customFormat="false" ht="15" hidden="false" customHeight="false" outlineLevel="0" collapsed="false">
      <c r="A11653" s="28" t="n">
        <v>306</v>
      </c>
      <c r="B11653" s="29" t="n">
        <v>46234</v>
      </c>
      <c r="C11653" s="28" t="n">
        <v>59151.77</v>
      </c>
      <c r="D11653" s="28" t="n">
        <v>1680</v>
      </c>
      <c r="E11653" s="28" t="s">
        <v>380</v>
      </c>
    </row>
    <row r="11654" customFormat="false" ht="15" hidden="false" customHeight="false" outlineLevel="0" collapsed="false">
      <c r="A11654" s="28" t="n">
        <v>306</v>
      </c>
      <c r="B11654" s="29" t="n">
        <v>46265</v>
      </c>
      <c r="C11654" s="28" t="n">
        <v>60574.81</v>
      </c>
      <c r="D11654" s="28" t="n">
        <v>1680</v>
      </c>
      <c r="E11654" s="28" t="s">
        <v>380</v>
      </c>
    </row>
    <row r="11655" customFormat="false" ht="15" hidden="false" customHeight="false" outlineLevel="0" collapsed="false">
      <c r="A11655" s="28" t="n">
        <v>307</v>
      </c>
      <c r="B11655" s="29" t="n">
        <v>44957</v>
      </c>
      <c r="C11655" s="28" t="n">
        <v>14035.78</v>
      </c>
      <c r="D11655" s="28" t="n">
        <v>789.37</v>
      </c>
      <c r="E11655" s="28" t="s">
        <v>381</v>
      </c>
    </row>
    <row r="11656" customFormat="false" ht="15" hidden="false" customHeight="false" outlineLevel="0" collapsed="false">
      <c r="A11656" s="28" t="n">
        <v>307</v>
      </c>
      <c r="B11656" s="29" t="n">
        <v>44985</v>
      </c>
      <c r="C11656" s="28" t="n">
        <v>15675.22</v>
      </c>
      <c r="D11656" s="28" t="n">
        <v>1870</v>
      </c>
      <c r="E11656" s="28" t="s">
        <v>380</v>
      </c>
    </row>
    <row r="11657" customFormat="false" ht="15" hidden="false" customHeight="false" outlineLevel="0" collapsed="false">
      <c r="A11657" s="28" t="n">
        <v>307</v>
      </c>
      <c r="B11657" s="29" t="n">
        <v>45016</v>
      </c>
      <c r="C11657" s="28" t="n">
        <v>17261.97</v>
      </c>
      <c r="D11657" s="28" t="n">
        <v>1870</v>
      </c>
      <c r="E11657" s="28" t="s">
        <v>380</v>
      </c>
    </row>
    <row r="11658" customFormat="false" ht="15" hidden="false" customHeight="false" outlineLevel="0" collapsed="false">
      <c r="A11658" s="28" t="n">
        <v>307</v>
      </c>
      <c r="B11658" s="29" t="n">
        <v>45046</v>
      </c>
      <c r="C11658" s="28" t="n">
        <v>18641.6</v>
      </c>
      <c r="D11658" s="28" t="n">
        <v>1870</v>
      </c>
      <c r="E11658" s="28" t="s">
        <v>380</v>
      </c>
    </row>
    <row r="11659" customFormat="false" ht="15" hidden="false" customHeight="false" outlineLevel="0" collapsed="false">
      <c r="A11659" s="28" t="n">
        <v>307</v>
      </c>
      <c r="B11659" s="29" t="n">
        <v>45077</v>
      </c>
      <c r="C11659" s="28" t="n">
        <v>19217.55</v>
      </c>
      <c r="D11659" s="28" t="n">
        <v>790.34</v>
      </c>
      <c r="E11659" s="28" t="s">
        <v>381</v>
      </c>
    </row>
    <row r="11660" customFormat="false" ht="15" hidden="false" customHeight="false" outlineLevel="0" collapsed="false">
      <c r="A11660" s="28" t="n">
        <v>307</v>
      </c>
      <c r="B11660" s="29" t="n">
        <v>45107</v>
      </c>
      <c r="C11660" s="28" t="n">
        <v>20841.19</v>
      </c>
      <c r="D11660" s="28" t="n">
        <v>1870</v>
      </c>
      <c r="E11660" s="28" t="s">
        <v>380</v>
      </c>
    </row>
    <row r="11661" customFormat="false" ht="15" hidden="false" customHeight="false" outlineLevel="0" collapsed="false">
      <c r="A11661" s="28" t="n">
        <v>307</v>
      </c>
      <c r="B11661" s="29" t="n">
        <v>45138</v>
      </c>
      <c r="C11661" s="28" t="n">
        <v>22470.42</v>
      </c>
      <c r="D11661" s="28" t="n">
        <v>1870</v>
      </c>
      <c r="E11661" s="28" t="s">
        <v>380</v>
      </c>
    </row>
    <row r="11662" customFormat="false" ht="15" hidden="false" customHeight="false" outlineLevel="0" collapsed="false">
      <c r="A11662" s="28" t="n">
        <v>307</v>
      </c>
      <c r="B11662" s="29" t="n">
        <v>45169</v>
      </c>
      <c r="C11662" s="28" t="n">
        <v>24191.94</v>
      </c>
      <c r="D11662" s="28" t="n">
        <v>1870</v>
      </c>
      <c r="E11662" s="28" t="s">
        <v>380</v>
      </c>
    </row>
    <row r="11663" customFormat="false" ht="15" hidden="false" customHeight="false" outlineLevel="0" collapsed="false">
      <c r="A11663" s="28" t="n">
        <v>307</v>
      </c>
      <c r="B11663" s="29" t="n">
        <v>45199</v>
      </c>
      <c r="C11663" s="28" t="n">
        <v>25738.37</v>
      </c>
      <c r="D11663" s="28" t="n">
        <v>1870</v>
      </c>
      <c r="E11663" s="28" t="s">
        <v>380</v>
      </c>
    </row>
    <row r="11664" customFormat="false" ht="15" hidden="false" customHeight="false" outlineLevel="0" collapsed="false">
      <c r="A11664" s="28" t="n">
        <v>307</v>
      </c>
      <c r="B11664" s="29" t="n">
        <v>45230</v>
      </c>
      <c r="C11664" s="28" t="n">
        <v>27085.58</v>
      </c>
      <c r="D11664" s="28" t="n">
        <v>1870</v>
      </c>
      <c r="E11664" s="28" t="s">
        <v>380</v>
      </c>
    </row>
    <row r="11665" customFormat="false" ht="15" hidden="false" customHeight="false" outlineLevel="0" collapsed="false">
      <c r="A11665" s="28" t="n">
        <v>307</v>
      </c>
      <c r="B11665" s="29" t="n">
        <v>45260</v>
      </c>
      <c r="C11665" s="28" t="n">
        <v>28590.62</v>
      </c>
      <c r="D11665" s="28" t="n">
        <v>1870</v>
      </c>
      <c r="E11665" s="28" t="s">
        <v>380</v>
      </c>
    </row>
    <row r="11666" customFormat="false" ht="15" hidden="false" customHeight="false" outlineLevel="0" collapsed="false">
      <c r="A11666" s="28" t="n">
        <v>307</v>
      </c>
      <c r="B11666" s="29" t="n">
        <v>45291</v>
      </c>
      <c r="C11666" s="28" t="n">
        <v>30229.98</v>
      </c>
      <c r="D11666" s="28" t="n">
        <v>1870</v>
      </c>
      <c r="E11666" s="28" t="s">
        <v>380</v>
      </c>
    </row>
    <row r="11667" customFormat="false" ht="15" hidden="false" customHeight="false" outlineLevel="0" collapsed="false">
      <c r="A11667" s="28" t="n">
        <v>307</v>
      </c>
      <c r="B11667" s="29" t="n">
        <v>45322</v>
      </c>
      <c r="C11667" s="28" t="n">
        <v>32073.4</v>
      </c>
      <c r="D11667" s="28" t="n">
        <v>1870</v>
      </c>
      <c r="E11667" s="28" t="s">
        <v>380</v>
      </c>
    </row>
    <row r="11668" customFormat="false" ht="15" hidden="false" customHeight="false" outlineLevel="0" collapsed="false">
      <c r="A11668" s="28" t="n">
        <v>307</v>
      </c>
      <c r="B11668" s="29" t="n">
        <v>45351</v>
      </c>
      <c r="C11668" s="28" t="n">
        <v>33457.83</v>
      </c>
      <c r="D11668" s="28" t="n">
        <v>1870</v>
      </c>
      <c r="E11668" s="28" t="s">
        <v>380</v>
      </c>
    </row>
    <row r="11669" customFormat="false" ht="15" hidden="false" customHeight="false" outlineLevel="0" collapsed="false">
      <c r="A11669" s="28" t="n">
        <v>307</v>
      </c>
      <c r="B11669" s="29" t="n">
        <v>45382</v>
      </c>
      <c r="C11669" s="28" t="n">
        <v>35146.94</v>
      </c>
      <c r="D11669" s="28" t="n">
        <v>1870</v>
      </c>
      <c r="E11669" s="28" t="s">
        <v>380</v>
      </c>
    </row>
    <row r="11670" customFormat="false" ht="15" hidden="false" customHeight="false" outlineLevel="0" collapsed="false">
      <c r="A11670" s="28" t="n">
        <v>307</v>
      </c>
      <c r="B11670" s="29" t="n">
        <v>45412</v>
      </c>
      <c r="C11670" s="28" t="n">
        <v>36739.63</v>
      </c>
      <c r="D11670" s="28" t="n">
        <v>1870</v>
      </c>
      <c r="E11670" s="28" t="s">
        <v>380</v>
      </c>
    </row>
    <row r="11671" customFormat="false" ht="15" hidden="false" customHeight="false" outlineLevel="0" collapsed="false">
      <c r="A11671" s="28" t="n">
        <v>307</v>
      </c>
      <c r="B11671" s="29" t="n">
        <v>45443</v>
      </c>
      <c r="C11671" s="28" t="n">
        <v>38223.77</v>
      </c>
      <c r="D11671" s="28" t="n">
        <v>1870</v>
      </c>
      <c r="E11671" s="28" t="s">
        <v>380</v>
      </c>
    </row>
    <row r="11672" customFormat="false" ht="15" hidden="false" customHeight="false" outlineLevel="0" collapsed="false">
      <c r="A11672" s="28" t="n">
        <v>307</v>
      </c>
      <c r="B11672" s="29" t="n">
        <v>45473</v>
      </c>
      <c r="C11672" s="28" t="n">
        <v>38383.6</v>
      </c>
      <c r="D11672" s="28" t="n">
        <v>699.25</v>
      </c>
      <c r="E11672" s="28" t="s">
        <v>381</v>
      </c>
    </row>
    <row r="11673" customFormat="false" ht="15" hidden="false" customHeight="false" outlineLevel="0" collapsed="false">
      <c r="A11673" s="28" t="n">
        <v>307</v>
      </c>
      <c r="B11673" s="29" t="n">
        <v>45504</v>
      </c>
      <c r="C11673" s="28" t="n">
        <v>39952.41</v>
      </c>
      <c r="D11673" s="28" t="n">
        <v>1870</v>
      </c>
      <c r="E11673" s="28" t="s">
        <v>380</v>
      </c>
    </row>
    <row r="11674" customFormat="false" ht="15" hidden="false" customHeight="false" outlineLevel="0" collapsed="false">
      <c r="A11674" s="28" t="n">
        <v>307</v>
      </c>
      <c r="B11674" s="29" t="n">
        <v>45535</v>
      </c>
      <c r="C11674" s="28" t="n">
        <v>41318</v>
      </c>
      <c r="D11674" s="28" t="n">
        <v>1870</v>
      </c>
      <c r="E11674" s="28" t="s">
        <v>380</v>
      </c>
    </row>
    <row r="11675" customFormat="false" ht="15" hidden="false" customHeight="false" outlineLevel="0" collapsed="false">
      <c r="A11675" s="28" t="n">
        <v>307</v>
      </c>
      <c r="B11675" s="29" t="n">
        <v>45565</v>
      </c>
      <c r="C11675" s="28" t="n">
        <v>42109.18</v>
      </c>
      <c r="D11675" s="28" t="n">
        <v>891.61</v>
      </c>
      <c r="E11675" s="28" t="s">
        <v>381</v>
      </c>
    </row>
    <row r="11676" customFormat="false" ht="15" hidden="false" customHeight="false" outlineLevel="0" collapsed="false">
      <c r="A11676" s="28" t="n">
        <v>307</v>
      </c>
      <c r="B11676" s="29" t="n">
        <v>45596</v>
      </c>
      <c r="C11676" s="28" t="n">
        <v>43772.89</v>
      </c>
      <c r="D11676" s="28" t="n">
        <v>1870</v>
      </c>
      <c r="E11676" s="28" t="s">
        <v>380</v>
      </c>
    </row>
    <row r="11677" customFormat="false" ht="15" hidden="false" customHeight="false" outlineLevel="0" collapsed="false">
      <c r="A11677" s="28" t="n">
        <v>307</v>
      </c>
      <c r="B11677" s="29" t="n">
        <v>45626</v>
      </c>
      <c r="C11677" s="28" t="n">
        <v>45585.31</v>
      </c>
      <c r="D11677" s="28" t="n">
        <v>1870</v>
      </c>
      <c r="E11677" s="28" t="s">
        <v>380</v>
      </c>
    </row>
    <row r="11678" customFormat="false" ht="15" hidden="false" customHeight="false" outlineLevel="0" collapsed="false">
      <c r="A11678" s="28" t="n">
        <v>307</v>
      </c>
      <c r="B11678" s="29" t="n">
        <v>45657</v>
      </c>
      <c r="C11678" s="28" t="n">
        <v>46938.64</v>
      </c>
      <c r="D11678" s="28" t="n">
        <v>1870</v>
      </c>
      <c r="E11678" s="28" t="s">
        <v>380</v>
      </c>
    </row>
    <row r="11679" customFormat="false" ht="15" hidden="false" customHeight="false" outlineLevel="0" collapsed="false">
      <c r="A11679" s="28" t="n">
        <v>307</v>
      </c>
      <c r="B11679" s="29" t="n">
        <v>45688</v>
      </c>
      <c r="C11679" s="28" t="n">
        <v>48782.98</v>
      </c>
      <c r="D11679" s="28" t="n">
        <v>1870</v>
      </c>
      <c r="E11679" s="28" t="s">
        <v>380</v>
      </c>
    </row>
    <row r="11680" customFormat="false" ht="15" hidden="false" customHeight="false" outlineLevel="0" collapsed="false">
      <c r="A11680" s="28" t="n">
        <v>307</v>
      </c>
      <c r="B11680" s="29" t="n">
        <v>45716</v>
      </c>
      <c r="C11680" s="28" t="n">
        <v>50579.36</v>
      </c>
      <c r="D11680" s="28" t="n">
        <v>1870</v>
      </c>
      <c r="E11680" s="28" t="s">
        <v>380</v>
      </c>
    </row>
    <row r="11681" customFormat="false" ht="15" hidden="false" customHeight="false" outlineLevel="0" collapsed="false">
      <c r="A11681" s="28" t="n">
        <v>307</v>
      </c>
      <c r="B11681" s="29" t="n">
        <v>45747</v>
      </c>
      <c r="C11681" s="28" t="n">
        <v>52042</v>
      </c>
      <c r="D11681" s="28" t="n">
        <v>1870</v>
      </c>
      <c r="E11681" s="28" t="s">
        <v>380</v>
      </c>
    </row>
    <row r="11682" customFormat="false" ht="15" hidden="false" customHeight="false" outlineLevel="0" collapsed="false">
      <c r="A11682" s="28" t="n">
        <v>307</v>
      </c>
      <c r="B11682" s="29" t="n">
        <v>45777</v>
      </c>
      <c r="C11682" s="28" t="n">
        <v>53812.77</v>
      </c>
      <c r="D11682" s="28" t="n">
        <v>1870</v>
      </c>
      <c r="E11682" s="28" t="s">
        <v>380</v>
      </c>
    </row>
    <row r="11683" customFormat="false" ht="15" hidden="false" customHeight="false" outlineLevel="0" collapsed="false">
      <c r="A11683" s="28" t="n">
        <v>307</v>
      </c>
      <c r="B11683" s="29" t="n">
        <v>45808</v>
      </c>
      <c r="C11683" s="28" t="n">
        <v>55514.81</v>
      </c>
      <c r="D11683" s="28" t="n">
        <v>1870</v>
      </c>
      <c r="E11683" s="28" t="s">
        <v>380</v>
      </c>
    </row>
    <row r="11684" customFormat="false" ht="15" hidden="false" customHeight="false" outlineLevel="0" collapsed="false">
      <c r="A11684" s="28" t="n">
        <v>307</v>
      </c>
      <c r="B11684" s="29" t="n">
        <v>45838</v>
      </c>
      <c r="C11684" s="28" t="n">
        <v>56124.94</v>
      </c>
      <c r="D11684" s="28" t="n">
        <v>616.11</v>
      </c>
      <c r="E11684" s="28" t="s">
        <v>381</v>
      </c>
    </row>
    <row r="11685" customFormat="false" ht="15" hidden="false" customHeight="false" outlineLevel="0" collapsed="false">
      <c r="A11685" s="28" t="n">
        <v>307</v>
      </c>
      <c r="B11685" s="29" t="n">
        <v>45869</v>
      </c>
      <c r="C11685" s="28" t="n">
        <v>57548.64</v>
      </c>
      <c r="D11685" s="28" t="n">
        <v>1870</v>
      </c>
      <c r="E11685" s="28" t="s">
        <v>380</v>
      </c>
    </row>
    <row r="11686" customFormat="false" ht="15" hidden="false" customHeight="false" outlineLevel="0" collapsed="false">
      <c r="A11686" s="28" t="n">
        <v>307</v>
      </c>
      <c r="B11686" s="29" t="n">
        <v>45900</v>
      </c>
      <c r="C11686" s="28" t="n">
        <v>59329.75</v>
      </c>
      <c r="D11686" s="28" t="n">
        <v>1870</v>
      </c>
      <c r="E11686" s="28" t="s">
        <v>380</v>
      </c>
    </row>
    <row r="11687" customFormat="false" ht="15" hidden="false" customHeight="false" outlineLevel="0" collapsed="false">
      <c r="A11687" s="28" t="n">
        <v>307</v>
      </c>
      <c r="B11687" s="29" t="n">
        <v>45930</v>
      </c>
      <c r="C11687" s="28" t="n">
        <v>58911.62</v>
      </c>
      <c r="D11687" s="28" t="n">
        <v>0</v>
      </c>
      <c r="E11687" s="28" t="s">
        <v>379</v>
      </c>
    </row>
    <row r="11688" customFormat="false" ht="15" hidden="false" customHeight="false" outlineLevel="0" collapsed="false">
      <c r="A11688" s="28" t="n">
        <v>307</v>
      </c>
      <c r="B11688" s="29" t="n">
        <v>45961</v>
      </c>
      <c r="C11688" s="28" t="n">
        <v>60481.63</v>
      </c>
      <c r="D11688" s="28" t="n">
        <v>1870</v>
      </c>
      <c r="E11688" s="28" t="s">
        <v>380</v>
      </c>
    </row>
    <row r="11689" customFormat="false" ht="15" hidden="false" customHeight="false" outlineLevel="0" collapsed="false">
      <c r="A11689" s="28" t="n">
        <v>307</v>
      </c>
      <c r="B11689" s="29" t="n">
        <v>45991</v>
      </c>
      <c r="C11689" s="28" t="n">
        <v>61816.58</v>
      </c>
      <c r="D11689" s="28" t="n">
        <v>1870</v>
      </c>
      <c r="E11689" s="28" t="s">
        <v>380</v>
      </c>
    </row>
    <row r="11690" customFormat="false" ht="15" hidden="false" customHeight="false" outlineLevel="0" collapsed="false">
      <c r="A11690" s="28" t="n">
        <v>307</v>
      </c>
      <c r="B11690" s="29" t="n">
        <v>46022</v>
      </c>
      <c r="C11690" s="28" t="n">
        <v>63140.74</v>
      </c>
      <c r="D11690" s="28" t="n">
        <v>1870</v>
      </c>
      <c r="E11690" s="28" t="s">
        <v>380</v>
      </c>
    </row>
    <row r="11691" customFormat="false" ht="15" hidden="false" customHeight="false" outlineLevel="0" collapsed="false">
      <c r="A11691" s="28" t="n">
        <v>307</v>
      </c>
      <c r="B11691" s="29" t="n">
        <v>46053</v>
      </c>
      <c r="C11691" s="28" t="n">
        <v>64980.23</v>
      </c>
      <c r="D11691" s="28" t="n">
        <v>1870</v>
      </c>
      <c r="E11691" s="28" t="s">
        <v>380</v>
      </c>
    </row>
    <row r="11692" customFormat="false" ht="15" hidden="false" customHeight="false" outlineLevel="0" collapsed="false">
      <c r="A11692" s="28" t="n">
        <v>307</v>
      </c>
      <c r="B11692" s="29" t="n">
        <v>46081</v>
      </c>
      <c r="C11692" s="28" t="n">
        <v>66526.96</v>
      </c>
      <c r="D11692" s="28" t="n">
        <v>1870</v>
      </c>
      <c r="E11692" s="28" t="s">
        <v>380</v>
      </c>
    </row>
    <row r="11693" customFormat="false" ht="15" hidden="false" customHeight="false" outlineLevel="0" collapsed="false">
      <c r="A11693" s="28" t="n">
        <v>307</v>
      </c>
      <c r="B11693" s="29" t="n">
        <v>46112</v>
      </c>
      <c r="C11693" s="28" t="n">
        <v>67964.79</v>
      </c>
      <c r="D11693" s="28" t="n">
        <v>1870</v>
      </c>
      <c r="E11693" s="28" t="s">
        <v>380</v>
      </c>
    </row>
    <row r="11694" customFormat="false" ht="15" hidden="false" customHeight="false" outlineLevel="0" collapsed="false">
      <c r="A11694" s="28" t="n">
        <v>307</v>
      </c>
      <c r="B11694" s="29" t="n">
        <v>46142</v>
      </c>
      <c r="C11694" s="28" t="n">
        <v>69507.17</v>
      </c>
      <c r="D11694" s="28" t="n">
        <v>1870</v>
      </c>
      <c r="E11694" s="28" t="s">
        <v>380</v>
      </c>
    </row>
    <row r="11695" customFormat="false" ht="15" hidden="false" customHeight="false" outlineLevel="0" collapsed="false">
      <c r="A11695" s="28" t="n">
        <v>307</v>
      </c>
      <c r="B11695" s="29" t="n">
        <v>46173</v>
      </c>
      <c r="C11695" s="28" t="n">
        <v>71216.4</v>
      </c>
      <c r="D11695" s="28" t="n">
        <v>1870</v>
      </c>
      <c r="E11695" s="28" t="s">
        <v>380</v>
      </c>
    </row>
    <row r="11696" customFormat="false" ht="15" hidden="false" customHeight="false" outlineLevel="0" collapsed="false">
      <c r="A11696" s="28" t="n">
        <v>307</v>
      </c>
      <c r="B11696" s="29" t="n">
        <v>46203</v>
      </c>
      <c r="C11696" s="28" t="n">
        <v>72593.7</v>
      </c>
      <c r="D11696" s="28" t="n">
        <v>1870</v>
      </c>
      <c r="E11696" s="28" t="s">
        <v>380</v>
      </c>
    </row>
    <row r="11697" customFormat="false" ht="15" hidden="false" customHeight="false" outlineLevel="0" collapsed="false">
      <c r="A11697" s="28" t="n">
        <v>307</v>
      </c>
      <c r="B11697" s="29" t="n">
        <v>46234</v>
      </c>
      <c r="C11697" s="28" t="n">
        <v>74051.64</v>
      </c>
      <c r="D11697" s="28" t="n">
        <v>1870</v>
      </c>
      <c r="E11697" s="28" t="s">
        <v>380</v>
      </c>
    </row>
    <row r="11698" customFormat="false" ht="15" hidden="false" customHeight="false" outlineLevel="0" collapsed="false">
      <c r="A11698" s="28" t="n">
        <v>307</v>
      </c>
      <c r="B11698" s="29" t="n">
        <v>46265</v>
      </c>
      <c r="C11698" s="28" t="n">
        <v>75438.86</v>
      </c>
      <c r="D11698" s="28" t="n">
        <v>1870</v>
      </c>
      <c r="E11698" s="28" t="s">
        <v>380</v>
      </c>
    </row>
    <row r="11699" customFormat="false" ht="15" hidden="false" customHeight="false" outlineLevel="0" collapsed="false">
      <c r="A11699" s="28" t="n">
        <v>308</v>
      </c>
      <c r="B11699" s="29" t="n">
        <v>45565</v>
      </c>
      <c r="C11699" s="28" t="n">
        <v>3869.75</v>
      </c>
      <c r="D11699" s="28" t="n">
        <v>1940</v>
      </c>
      <c r="E11699" s="28" t="s">
        <v>380</v>
      </c>
    </row>
    <row r="11700" customFormat="false" ht="15" hidden="false" customHeight="false" outlineLevel="0" collapsed="false">
      <c r="A11700" s="28" t="n">
        <v>308</v>
      </c>
      <c r="B11700" s="29" t="n">
        <v>45596</v>
      </c>
      <c r="C11700" s="28" t="n">
        <v>5574.04</v>
      </c>
      <c r="D11700" s="28" t="n">
        <v>1940</v>
      </c>
      <c r="E11700" s="28" t="s">
        <v>380</v>
      </c>
    </row>
    <row r="11701" customFormat="false" ht="15" hidden="false" customHeight="false" outlineLevel="0" collapsed="false">
      <c r="A11701" s="28" t="n">
        <v>308</v>
      </c>
      <c r="B11701" s="29" t="n">
        <v>45626</v>
      </c>
      <c r="C11701" s="28" t="n">
        <v>7204.35</v>
      </c>
      <c r="D11701" s="28" t="n">
        <v>1940</v>
      </c>
      <c r="E11701" s="28" t="s">
        <v>380</v>
      </c>
    </row>
    <row r="11702" customFormat="false" ht="15" hidden="false" customHeight="false" outlineLevel="0" collapsed="false">
      <c r="A11702" s="28" t="n">
        <v>308</v>
      </c>
      <c r="B11702" s="29" t="n">
        <v>45657</v>
      </c>
      <c r="C11702" s="28" t="n">
        <v>8711.93</v>
      </c>
      <c r="D11702" s="28" t="n">
        <v>1940</v>
      </c>
      <c r="E11702" s="28" t="s">
        <v>380</v>
      </c>
    </row>
    <row r="11703" customFormat="false" ht="15" hidden="false" customHeight="false" outlineLevel="0" collapsed="false">
      <c r="A11703" s="28" t="n">
        <v>308</v>
      </c>
      <c r="B11703" s="29" t="n">
        <v>45688</v>
      </c>
      <c r="C11703" s="28" t="n">
        <v>9536.9</v>
      </c>
      <c r="D11703" s="28" t="n">
        <v>911.53</v>
      </c>
      <c r="E11703" s="28" t="s">
        <v>381</v>
      </c>
    </row>
    <row r="11704" customFormat="false" ht="15" hidden="false" customHeight="false" outlineLevel="0" collapsed="false">
      <c r="A11704" s="28" t="n">
        <v>308</v>
      </c>
      <c r="B11704" s="29" t="n">
        <v>45716</v>
      </c>
      <c r="C11704" s="28" t="n">
        <v>11093.84</v>
      </c>
      <c r="D11704" s="28" t="n">
        <v>1940</v>
      </c>
      <c r="E11704" s="28" t="s">
        <v>380</v>
      </c>
    </row>
    <row r="11705" customFormat="false" ht="15" hidden="false" customHeight="false" outlineLevel="0" collapsed="false">
      <c r="A11705" s="28" t="n">
        <v>308</v>
      </c>
      <c r="B11705" s="29" t="n">
        <v>45747</v>
      </c>
      <c r="C11705" s="28" t="n">
        <v>12539.2</v>
      </c>
      <c r="D11705" s="28" t="n">
        <v>1940</v>
      </c>
      <c r="E11705" s="28" t="s">
        <v>380</v>
      </c>
    </row>
    <row r="11706" customFormat="false" ht="15" hidden="false" customHeight="false" outlineLevel="0" collapsed="false">
      <c r="A11706" s="28" t="n">
        <v>308</v>
      </c>
      <c r="B11706" s="29" t="n">
        <v>45777</v>
      </c>
      <c r="C11706" s="28" t="n">
        <v>13063.04</v>
      </c>
      <c r="D11706" s="28" t="n">
        <v>551.35</v>
      </c>
      <c r="E11706" s="28" t="s">
        <v>381</v>
      </c>
    </row>
    <row r="11707" customFormat="false" ht="15" hidden="false" customHeight="false" outlineLevel="0" collapsed="false">
      <c r="A11707" s="28" t="n">
        <v>308</v>
      </c>
      <c r="B11707" s="29" t="n">
        <v>45808</v>
      </c>
      <c r="C11707" s="28" t="n">
        <v>14585.01</v>
      </c>
      <c r="D11707" s="28" t="n">
        <v>1940</v>
      </c>
      <c r="E11707" s="28" t="s">
        <v>380</v>
      </c>
    </row>
    <row r="11708" customFormat="false" ht="15" hidden="false" customHeight="false" outlineLevel="0" collapsed="false">
      <c r="A11708" s="28" t="n">
        <v>308</v>
      </c>
      <c r="B11708" s="29" t="n">
        <v>45838</v>
      </c>
      <c r="C11708" s="28" t="n">
        <v>16393.2</v>
      </c>
      <c r="D11708" s="28" t="n">
        <v>1940</v>
      </c>
      <c r="E11708" s="28" t="s">
        <v>380</v>
      </c>
    </row>
    <row r="11709" customFormat="false" ht="15" hidden="false" customHeight="false" outlineLevel="0" collapsed="false">
      <c r="A11709" s="28" t="n">
        <v>308</v>
      </c>
      <c r="B11709" s="29" t="n">
        <v>45869</v>
      </c>
      <c r="C11709" s="28" t="n">
        <v>18137.04</v>
      </c>
      <c r="D11709" s="28" t="n">
        <v>1940</v>
      </c>
      <c r="E11709" s="28" t="s">
        <v>380</v>
      </c>
    </row>
    <row r="11710" customFormat="false" ht="15" hidden="false" customHeight="false" outlineLevel="0" collapsed="false">
      <c r="A11710" s="28" t="n">
        <v>308</v>
      </c>
      <c r="B11710" s="29" t="n">
        <v>45900</v>
      </c>
      <c r="C11710" s="28" t="n">
        <v>19563.21</v>
      </c>
      <c r="D11710" s="28" t="n">
        <v>1940</v>
      </c>
      <c r="E11710" s="28" t="s">
        <v>380</v>
      </c>
    </row>
    <row r="11711" customFormat="false" ht="15" hidden="false" customHeight="false" outlineLevel="0" collapsed="false">
      <c r="A11711" s="28" t="n">
        <v>308</v>
      </c>
      <c r="B11711" s="29" t="n">
        <v>45930</v>
      </c>
      <c r="C11711" s="28" t="n">
        <v>21431.48</v>
      </c>
      <c r="D11711" s="28" t="n">
        <v>1940</v>
      </c>
      <c r="E11711" s="28" t="s">
        <v>380</v>
      </c>
    </row>
    <row r="11712" customFormat="false" ht="15" hidden="false" customHeight="false" outlineLevel="0" collapsed="false">
      <c r="A11712" s="28" t="n">
        <v>308</v>
      </c>
      <c r="B11712" s="29" t="n">
        <v>45961</v>
      </c>
      <c r="C11712" s="28" t="n">
        <v>23151.03</v>
      </c>
      <c r="D11712" s="28" t="n">
        <v>1940</v>
      </c>
      <c r="E11712" s="28" t="s">
        <v>380</v>
      </c>
    </row>
    <row r="11713" customFormat="false" ht="15" hidden="false" customHeight="false" outlineLevel="0" collapsed="false">
      <c r="A11713" s="28" t="n">
        <v>308</v>
      </c>
      <c r="B11713" s="29" t="n">
        <v>45991</v>
      </c>
      <c r="C11713" s="28" t="n">
        <v>24680.56</v>
      </c>
      <c r="D11713" s="28" t="n">
        <v>1940</v>
      </c>
      <c r="E11713" s="28" t="s">
        <v>380</v>
      </c>
    </row>
    <row r="11714" customFormat="false" ht="15" hidden="false" customHeight="false" outlineLevel="0" collapsed="false">
      <c r="A11714" s="28" t="n">
        <v>308</v>
      </c>
      <c r="B11714" s="29" t="n">
        <v>46022</v>
      </c>
      <c r="C11714" s="28" t="n">
        <v>26287.34</v>
      </c>
      <c r="D11714" s="28" t="n">
        <v>1940</v>
      </c>
      <c r="E11714" s="28" t="s">
        <v>380</v>
      </c>
    </row>
    <row r="11715" customFormat="false" ht="15" hidden="false" customHeight="false" outlineLevel="0" collapsed="false">
      <c r="A11715" s="28" t="n">
        <v>308</v>
      </c>
      <c r="B11715" s="29" t="n">
        <v>46053</v>
      </c>
      <c r="C11715" s="28" t="n">
        <v>27299.3</v>
      </c>
      <c r="D11715" s="28" t="n">
        <v>1327.23</v>
      </c>
      <c r="E11715" s="28" t="s">
        <v>381</v>
      </c>
    </row>
    <row r="11716" customFormat="false" ht="15" hidden="false" customHeight="false" outlineLevel="0" collapsed="false">
      <c r="A11716" s="28" t="n">
        <v>308</v>
      </c>
      <c r="B11716" s="29" t="n">
        <v>46081</v>
      </c>
      <c r="C11716" s="28" t="n">
        <v>28730.94</v>
      </c>
      <c r="D11716" s="28" t="n">
        <v>1940</v>
      </c>
      <c r="E11716" s="28" t="s">
        <v>380</v>
      </c>
    </row>
    <row r="11717" customFormat="false" ht="15" hidden="false" customHeight="false" outlineLevel="0" collapsed="false">
      <c r="A11717" s="28" t="n">
        <v>308</v>
      </c>
      <c r="B11717" s="29" t="n">
        <v>46112</v>
      </c>
      <c r="C11717" s="28" t="n">
        <v>30172.82</v>
      </c>
      <c r="D11717" s="28" t="n">
        <v>1940</v>
      </c>
      <c r="E11717" s="28" t="s">
        <v>380</v>
      </c>
    </row>
    <row r="11718" customFormat="false" ht="15" hidden="false" customHeight="false" outlineLevel="0" collapsed="false">
      <c r="A11718" s="28" t="n">
        <v>308</v>
      </c>
      <c r="B11718" s="29" t="n">
        <v>46142</v>
      </c>
      <c r="C11718" s="28" t="n">
        <v>31658.54</v>
      </c>
      <c r="D11718" s="28" t="n">
        <v>1940</v>
      </c>
      <c r="E11718" s="28" t="s">
        <v>380</v>
      </c>
    </row>
    <row r="11719" customFormat="false" ht="15" hidden="false" customHeight="false" outlineLevel="0" collapsed="false">
      <c r="A11719" s="28" t="n">
        <v>308</v>
      </c>
      <c r="B11719" s="29" t="n">
        <v>46173</v>
      </c>
      <c r="C11719" s="28" t="n">
        <v>33097.02</v>
      </c>
      <c r="D11719" s="28" t="n">
        <v>1940</v>
      </c>
      <c r="E11719" s="28" t="s">
        <v>380</v>
      </c>
    </row>
    <row r="11720" customFormat="false" ht="15" hidden="false" customHeight="false" outlineLevel="0" collapsed="false">
      <c r="A11720" s="28" t="n">
        <v>308</v>
      </c>
      <c r="B11720" s="29" t="n">
        <v>46203</v>
      </c>
      <c r="C11720" s="28" t="n">
        <v>34927.6</v>
      </c>
      <c r="D11720" s="28" t="n">
        <v>1940</v>
      </c>
      <c r="E11720" s="28" t="s">
        <v>380</v>
      </c>
    </row>
    <row r="11721" customFormat="false" ht="15" hidden="false" customHeight="false" outlineLevel="0" collapsed="false">
      <c r="A11721" s="28" t="n">
        <v>308</v>
      </c>
      <c r="B11721" s="29" t="n">
        <v>46234</v>
      </c>
      <c r="C11721" s="28" t="n">
        <v>36832.32</v>
      </c>
      <c r="D11721" s="28" t="n">
        <v>1940</v>
      </c>
      <c r="E11721" s="28" t="s">
        <v>380</v>
      </c>
    </row>
    <row r="11722" customFormat="false" ht="15" hidden="false" customHeight="false" outlineLevel="0" collapsed="false">
      <c r="A11722" s="28" t="n">
        <v>308</v>
      </c>
      <c r="B11722" s="29" t="n">
        <v>46265</v>
      </c>
      <c r="C11722" s="28" t="n">
        <v>38582.46</v>
      </c>
      <c r="D11722" s="28" t="n">
        <v>1940</v>
      </c>
      <c r="E11722" s="28" t="s">
        <v>380</v>
      </c>
    </row>
    <row r="11723" customFormat="false" ht="15" hidden="false" customHeight="false" outlineLevel="0" collapsed="false">
      <c r="A11723" s="28" t="n">
        <v>309</v>
      </c>
      <c r="B11723" s="29" t="n">
        <v>44957</v>
      </c>
      <c r="C11723" s="28" t="n">
        <v>6931.35</v>
      </c>
      <c r="D11723" s="28" t="n">
        <v>1610</v>
      </c>
      <c r="E11723" s="28" t="s">
        <v>380</v>
      </c>
    </row>
    <row r="11724" customFormat="false" ht="15" hidden="false" customHeight="false" outlineLevel="0" collapsed="false">
      <c r="A11724" s="28" t="n">
        <v>309</v>
      </c>
      <c r="B11724" s="29" t="n">
        <v>44985</v>
      </c>
      <c r="C11724" s="28" t="n">
        <v>6972.37</v>
      </c>
      <c r="D11724" s="28" t="n">
        <v>337.79</v>
      </c>
      <c r="E11724" s="28" t="s">
        <v>381</v>
      </c>
    </row>
    <row r="11725" customFormat="false" ht="15" hidden="false" customHeight="false" outlineLevel="0" collapsed="false">
      <c r="A11725" s="28" t="n">
        <v>309</v>
      </c>
      <c r="B11725" s="29" t="n">
        <v>45016</v>
      </c>
      <c r="C11725" s="28" t="n">
        <v>8370.24</v>
      </c>
      <c r="D11725" s="28" t="n">
        <v>1610</v>
      </c>
      <c r="E11725" s="28" t="s">
        <v>380</v>
      </c>
    </row>
    <row r="11726" customFormat="false" ht="15" hidden="false" customHeight="false" outlineLevel="0" collapsed="false">
      <c r="A11726" s="28" t="n">
        <v>309</v>
      </c>
      <c r="B11726" s="29" t="n">
        <v>45046</v>
      </c>
      <c r="C11726" s="28" t="n">
        <v>9756.57</v>
      </c>
      <c r="D11726" s="28" t="n">
        <v>1610</v>
      </c>
      <c r="E11726" s="28" t="s">
        <v>380</v>
      </c>
    </row>
    <row r="11727" customFormat="false" ht="15" hidden="false" customHeight="false" outlineLevel="0" collapsed="false">
      <c r="A11727" s="28" t="n">
        <v>309</v>
      </c>
      <c r="B11727" s="29" t="n">
        <v>45077</v>
      </c>
      <c r="C11727" s="28" t="n">
        <v>10903.56</v>
      </c>
      <c r="D11727" s="28" t="n">
        <v>1610</v>
      </c>
      <c r="E11727" s="28" t="s">
        <v>380</v>
      </c>
    </row>
    <row r="11728" customFormat="false" ht="15" hidden="false" customHeight="false" outlineLevel="0" collapsed="false">
      <c r="A11728" s="28" t="n">
        <v>309</v>
      </c>
      <c r="B11728" s="29" t="n">
        <v>45107</v>
      </c>
      <c r="C11728" s="28" t="n">
        <v>12243.64</v>
      </c>
      <c r="D11728" s="28" t="n">
        <v>1610</v>
      </c>
      <c r="E11728" s="28" t="s">
        <v>380</v>
      </c>
    </row>
    <row r="11729" customFormat="false" ht="15" hidden="false" customHeight="false" outlineLevel="0" collapsed="false">
      <c r="A11729" s="28" t="n">
        <v>309</v>
      </c>
      <c r="B11729" s="29" t="n">
        <v>45138</v>
      </c>
      <c r="C11729" s="28" t="n">
        <v>12964.71</v>
      </c>
      <c r="D11729" s="28" t="n">
        <v>979.87</v>
      </c>
      <c r="E11729" s="28" t="s">
        <v>381</v>
      </c>
    </row>
    <row r="11730" customFormat="false" ht="15" hidden="false" customHeight="false" outlineLevel="0" collapsed="false">
      <c r="A11730" s="28" t="n">
        <v>309</v>
      </c>
      <c r="B11730" s="29" t="n">
        <v>45169</v>
      </c>
      <c r="C11730" s="28" t="n">
        <v>14145.43</v>
      </c>
      <c r="D11730" s="28" t="n">
        <v>1610</v>
      </c>
      <c r="E11730" s="28" t="s">
        <v>380</v>
      </c>
    </row>
    <row r="11731" customFormat="false" ht="15" hidden="false" customHeight="false" outlineLevel="0" collapsed="false">
      <c r="A11731" s="28" t="n">
        <v>309</v>
      </c>
      <c r="B11731" s="29" t="n">
        <v>45199</v>
      </c>
      <c r="C11731" s="28" t="n">
        <v>14600.52</v>
      </c>
      <c r="D11731" s="28" t="n">
        <v>929.51</v>
      </c>
      <c r="E11731" s="28" t="s">
        <v>381</v>
      </c>
    </row>
    <row r="11732" customFormat="false" ht="15" hidden="false" customHeight="false" outlineLevel="0" collapsed="false">
      <c r="A11732" s="28" t="n">
        <v>309</v>
      </c>
      <c r="B11732" s="29" t="n">
        <v>45230</v>
      </c>
      <c r="C11732" s="28" t="n">
        <v>15999.44</v>
      </c>
      <c r="D11732" s="28" t="n">
        <v>1610</v>
      </c>
      <c r="E11732" s="28" t="s">
        <v>380</v>
      </c>
    </row>
    <row r="11733" customFormat="false" ht="15" hidden="false" customHeight="false" outlineLevel="0" collapsed="false">
      <c r="A11733" s="28" t="n">
        <v>309</v>
      </c>
      <c r="B11733" s="29" t="n">
        <v>45260</v>
      </c>
      <c r="C11733" s="28" t="n">
        <v>17467.98</v>
      </c>
      <c r="D11733" s="28" t="n">
        <v>1610</v>
      </c>
      <c r="E11733" s="28" t="s">
        <v>380</v>
      </c>
    </row>
    <row r="11734" customFormat="false" ht="15" hidden="false" customHeight="false" outlineLevel="0" collapsed="false">
      <c r="A11734" s="28" t="n">
        <v>309</v>
      </c>
      <c r="B11734" s="29" t="n">
        <v>45291</v>
      </c>
      <c r="C11734" s="28" t="n">
        <v>18614.23</v>
      </c>
      <c r="D11734" s="28" t="n">
        <v>1610</v>
      </c>
      <c r="E11734" s="28" t="s">
        <v>380</v>
      </c>
    </row>
    <row r="11735" customFormat="false" ht="15" hidden="false" customHeight="false" outlineLevel="0" collapsed="false">
      <c r="A11735" s="28" t="n">
        <v>309</v>
      </c>
      <c r="B11735" s="29" t="n">
        <v>45322</v>
      </c>
      <c r="C11735" s="28" t="n">
        <v>18202.88</v>
      </c>
      <c r="D11735" s="28" t="n">
        <v>0</v>
      </c>
      <c r="E11735" s="28" t="s">
        <v>379</v>
      </c>
    </row>
    <row r="11736" customFormat="false" ht="15" hidden="false" customHeight="false" outlineLevel="0" collapsed="false">
      <c r="A11736" s="28" t="n">
        <v>309</v>
      </c>
      <c r="B11736" s="29" t="n">
        <v>45351</v>
      </c>
      <c r="C11736" s="28" t="n">
        <v>19431.28</v>
      </c>
      <c r="D11736" s="28" t="n">
        <v>1610</v>
      </c>
      <c r="E11736" s="28" t="s">
        <v>380</v>
      </c>
    </row>
    <row r="11737" customFormat="false" ht="15" hidden="false" customHeight="false" outlineLevel="0" collapsed="false">
      <c r="A11737" s="28" t="n">
        <v>309</v>
      </c>
      <c r="B11737" s="29" t="n">
        <v>45382</v>
      </c>
      <c r="C11737" s="28" t="n">
        <v>21028.08</v>
      </c>
      <c r="D11737" s="28" t="n">
        <v>1610</v>
      </c>
      <c r="E11737" s="28" t="s">
        <v>380</v>
      </c>
    </row>
    <row r="11738" customFormat="false" ht="15" hidden="false" customHeight="false" outlineLevel="0" collapsed="false">
      <c r="A11738" s="28" t="n">
        <v>309</v>
      </c>
      <c r="B11738" s="29" t="n">
        <v>45412</v>
      </c>
      <c r="C11738" s="28" t="n">
        <v>22430.1</v>
      </c>
      <c r="D11738" s="28" t="n">
        <v>1610</v>
      </c>
      <c r="E11738" s="28" t="s">
        <v>380</v>
      </c>
    </row>
    <row r="11739" customFormat="false" ht="15" hidden="false" customHeight="false" outlineLevel="0" collapsed="false">
      <c r="A11739" s="28" t="n">
        <v>309</v>
      </c>
      <c r="B11739" s="29" t="n">
        <v>45443</v>
      </c>
      <c r="C11739" s="28" t="n">
        <v>23647.94</v>
      </c>
      <c r="D11739" s="28" t="n">
        <v>1610</v>
      </c>
      <c r="E11739" s="28" t="s">
        <v>380</v>
      </c>
    </row>
    <row r="11740" customFormat="false" ht="15" hidden="false" customHeight="false" outlineLevel="0" collapsed="false">
      <c r="A11740" s="28" t="n">
        <v>309</v>
      </c>
      <c r="B11740" s="29" t="n">
        <v>45473</v>
      </c>
      <c r="C11740" s="28" t="n">
        <v>24544.53</v>
      </c>
      <c r="D11740" s="28" t="n">
        <v>897.23</v>
      </c>
      <c r="E11740" s="28" t="s">
        <v>381</v>
      </c>
    </row>
    <row r="11741" customFormat="false" ht="15" hidden="false" customHeight="false" outlineLevel="0" collapsed="false">
      <c r="A11741" s="28" t="n">
        <v>309</v>
      </c>
      <c r="B11741" s="29" t="n">
        <v>45504</v>
      </c>
      <c r="C11741" s="28" t="n">
        <v>25818.21</v>
      </c>
      <c r="D11741" s="28" t="n">
        <v>1610</v>
      </c>
      <c r="E11741" s="28" t="s">
        <v>380</v>
      </c>
    </row>
    <row r="11742" customFormat="false" ht="15" hidden="false" customHeight="false" outlineLevel="0" collapsed="false">
      <c r="A11742" s="28" t="n">
        <v>309</v>
      </c>
      <c r="B11742" s="29" t="n">
        <v>45535</v>
      </c>
      <c r="C11742" s="28" t="n">
        <v>25578.4</v>
      </c>
      <c r="D11742" s="28" t="n">
        <v>0</v>
      </c>
      <c r="E11742" s="28" t="s">
        <v>379</v>
      </c>
    </row>
    <row r="11743" customFormat="false" ht="15" hidden="false" customHeight="false" outlineLevel="0" collapsed="false">
      <c r="A11743" s="28" t="n">
        <v>309</v>
      </c>
      <c r="B11743" s="29" t="n">
        <v>45565</v>
      </c>
      <c r="C11743" s="28" t="n">
        <v>27055.13</v>
      </c>
      <c r="D11743" s="28" t="n">
        <v>1610</v>
      </c>
      <c r="E11743" s="28" t="s">
        <v>380</v>
      </c>
    </row>
    <row r="11744" customFormat="false" ht="15" hidden="false" customHeight="false" outlineLevel="0" collapsed="false">
      <c r="A11744" s="28" t="n">
        <v>309</v>
      </c>
      <c r="B11744" s="29" t="n">
        <v>45596</v>
      </c>
      <c r="C11744" s="28" t="n">
        <v>27699.98</v>
      </c>
      <c r="D11744" s="28" t="n">
        <v>872.01</v>
      </c>
      <c r="E11744" s="28" t="s">
        <v>381</v>
      </c>
    </row>
    <row r="11745" customFormat="false" ht="15" hidden="false" customHeight="false" outlineLevel="0" collapsed="false">
      <c r="A11745" s="28" t="n">
        <v>309</v>
      </c>
      <c r="B11745" s="29" t="n">
        <v>45626</v>
      </c>
      <c r="C11745" s="28" t="n">
        <v>29307.41</v>
      </c>
      <c r="D11745" s="28" t="n">
        <v>1610</v>
      </c>
      <c r="E11745" s="28" t="s">
        <v>380</v>
      </c>
    </row>
    <row r="11746" customFormat="false" ht="15" hidden="false" customHeight="false" outlineLevel="0" collapsed="false">
      <c r="A11746" s="28" t="n">
        <v>309</v>
      </c>
      <c r="B11746" s="29" t="n">
        <v>45657</v>
      </c>
      <c r="C11746" s="28" t="n">
        <v>30490.64</v>
      </c>
      <c r="D11746" s="28" t="n">
        <v>1610</v>
      </c>
      <c r="E11746" s="28" t="s">
        <v>380</v>
      </c>
    </row>
    <row r="11747" customFormat="false" ht="15" hidden="false" customHeight="false" outlineLevel="0" collapsed="false">
      <c r="A11747" s="28" t="n">
        <v>309</v>
      </c>
      <c r="B11747" s="29" t="n">
        <v>45688</v>
      </c>
      <c r="C11747" s="28" t="n">
        <v>30183.72</v>
      </c>
      <c r="D11747" s="28" t="n">
        <v>0</v>
      </c>
      <c r="E11747" s="28" t="s">
        <v>379</v>
      </c>
    </row>
    <row r="11748" customFormat="false" ht="15" hidden="false" customHeight="false" outlineLevel="0" collapsed="false">
      <c r="A11748" s="28" t="n">
        <v>309</v>
      </c>
      <c r="B11748" s="29" t="n">
        <v>45716</v>
      </c>
      <c r="C11748" s="28" t="n">
        <v>30710.77</v>
      </c>
      <c r="D11748" s="28" t="n">
        <v>923.8</v>
      </c>
      <c r="E11748" s="28" t="s">
        <v>381</v>
      </c>
    </row>
    <row r="11749" customFormat="false" ht="15" hidden="false" customHeight="false" outlineLevel="0" collapsed="false">
      <c r="A11749" s="28" t="n">
        <v>309</v>
      </c>
      <c r="B11749" s="29" t="n">
        <v>45747</v>
      </c>
      <c r="C11749" s="28" t="n">
        <v>32093.81</v>
      </c>
      <c r="D11749" s="28" t="n">
        <v>1610</v>
      </c>
      <c r="E11749" s="28" t="s">
        <v>380</v>
      </c>
    </row>
    <row r="11750" customFormat="false" ht="15" hidden="false" customHeight="false" outlineLevel="0" collapsed="false">
      <c r="A11750" s="28" t="n">
        <v>309</v>
      </c>
      <c r="B11750" s="29" t="n">
        <v>45777</v>
      </c>
      <c r="C11750" s="28" t="n">
        <v>33387.52</v>
      </c>
      <c r="D11750" s="28" t="n">
        <v>1610</v>
      </c>
      <c r="E11750" s="28" t="s">
        <v>380</v>
      </c>
    </row>
    <row r="11751" customFormat="false" ht="15" hidden="false" customHeight="false" outlineLevel="0" collapsed="false">
      <c r="A11751" s="28" t="n">
        <v>309</v>
      </c>
      <c r="B11751" s="29" t="n">
        <v>45808</v>
      </c>
      <c r="C11751" s="28" t="n">
        <v>34920.33</v>
      </c>
      <c r="D11751" s="28" t="n">
        <v>1610</v>
      </c>
      <c r="E11751" s="28" t="s">
        <v>380</v>
      </c>
    </row>
    <row r="11752" customFormat="false" ht="15" hidden="false" customHeight="false" outlineLevel="0" collapsed="false">
      <c r="A11752" s="28" t="n">
        <v>309</v>
      </c>
      <c r="B11752" s="29" t="n">
        <v>45838</v>
      </c>
      <c r="C11752" s="28" t="n">
        <v>36403.36</v>
      </c>
      <c r="D11752" s="28" t="n">
        <v>1610</v>
      </c>
      <c r="E11752" s="28" t="s">
        <v>380</v>
      </c>
    </row>
    <row r="11753" customFormat="false" ht="15" hidden="false" customHeight="false" outlineLevel="0" collapsed="false">
      <c r="A11753" s="28" t="n">
        <v>309</v>
      </c>
      <c r="B11753" s="29" t="n">
        <v>45869</v>
      </c>
      <c r="C11753" s="28" t="n">
        <v>37922.52</v>
      </c>
      <c r="D11753" s="28" t="n">
        <v>1610</v>
      </c>
      <c r="E11753" s="28" t="s">
        <v>380</v>
      </c>
    </row>
    <row r="11754" customFormat="false" ht="15" hidden="false" customHeight="false" outlineLevel="0" collapsed="false">
      <c r="A11754" s="28" t="n">
        <v>309</v>
      </c>
      <c r="B11754" s="29" t="n">
        <v>45900</v>
      </c>
      <c r="C11754" s="28" t="n">
        <v>39161.6</v>
      </c>
      <c r="D11754" s="28" t="n">
        <v>1610</v>
      </c>
      <c r="E11754" s="28" t="s">
        <v>380</v>
      </c>
    </row>
    <row r="11755" customFormat="false" ht="15" hidden="false" customHeight="false" outlineLevel="0" collapsed="false">
      <c r="A11755" s="28" t="n">
        <v>309</v>
      </c>
      <c r="B11755" s="29" t="n">
        <v>45930</v>
      </c>
      <c r="C11755" s="28" t="n">
        <v>40467.03</v>
      </c>
      <c r="D11755" s="28" t="n">
        <v>1610</v>
      </c>
      <c r="E11755" s="28" t="s">
        <v>380</v>
      </c>
    </row>
    <row r="11756" customFormat="false" ht="15" hidden="false" customHeight="false" outlineLevel="0" collapsed="false">
      <c r="A11756" s="28" t="n">
        <v>309</v>
      </c>
      <c r="B11756" s="29" t="n">
        <v>45961</v>
      </c>
      <c r="C11756" s="28" t="n">
        <v>41664.42</v>
      </c>
      <c r="D11756" s="28" t="n">
        <v>1610</v>
      </c>
      <c r="E11756" s="28" t="s">
        <v>380</v>
      </c>
    </row>
    <row r="11757" customFormat="false" ht="15" hidden="false" customHeight="false" outlineLevel="0" collapsed="false">
      <c r="A11757" s="28" t="n">
        <v>309</v>
      </c>
      <c r="B11757" s="29" t="n">
        <v>45991</v>
      </c>
      <c r="C11757" s="28" t="n">
        <v>41966.2</v>
      </c>
      <c r="D11757" s="28" t="n">
        <v>761.06</v>
      </c>
      <c r="E11757" s="28" t="s">
        <v>381</v>
      </c>
    </row>
    <row r="11758" customFormat="false" ht="15" hidden="false" customHeight="false" outlineLevel="0" collapsed="false">
      <c r="A11758" s="28" t="n">
        <v>309</v>
      </c>
      <c r="B11758" s="29" t="n">
        <v>46022</v>
      </c>
      <c r="C11758" s="28" t="n">
        <v>42319.66</v>
      </c>
      <c r="D11758" s="28" t="n">
        <v>586.36</v>
      </c>
      <c r="E11758" s="28" t="s">
        <v>381</v>
      </c>
    </row>
    <row r="11759" customFormat="false" ht="15" hidden="false" customHeight="false" outlineLevel="0" collapsed="false">
      <c r="A11759" s="28" t="n">
        <v>309</v>
      </c>
      <c r="B11759" s="29" t="n">
        <v>46053</v>
      </c>
      <c r="C11759" s="28" t="n">
        <v>43050.44</v>
      </c>
      <c r="D11759" s="28" t="n">
        <v>730.89</v>
      </c>
      <c r="E11759" s="28" t="s">
        <v>381</v>
      </c>
    </row>
    <row r="11760" customFormat="false" ht="15" hidden="false" customHeight="false" outlineLevel="0" collapsed="false">
      <c r="A11760" s="28" t="n">
        <v>309</v>
      </c>
      <c r="B11760" s="29" t="n">
        <v>46081</v>
      </c>
      <c r="C11760" s="28" t="n">
        <v>44426.32</v>
      </c>
      <c r="D11760" s="28" t="n">
        <v>1610</v>
      </c>
      <c r="E11760" s="28" t="s">
        <v>380</v>
      </c>
    </row>
    <row r="11761" customFormat="false" ht="15" hidden="false" customHeight="false" outlineLevel="0" collapsed="false">
      <c r="A11761" s="28" t="n">
        <v>309</v>
      </c>
      <c r="B11761" s="29" t="n">
        <v>46112</v>
      </c>
      <c r="C11761" s="28" t="n">
        <v>45959.08</v>
      </c>
      <c r="D11761" s="28" t="n">
        <v>1610</v>
      </c>
      <c r="E11761" s="28" t="s">
        <v>380</v>
      </c>
    </row>
    <row r="11762" customFormat="false" ht="15" hidden="false" customHeight="false" outlineLevel="0" collapsed="false">
      <c r="A11762" s="28" t="n">
        <v>309</v>
      </c>
      <c r="B11762" s="29" t="n">
        <v>46142</v>
      </c>
      <c r="C11762" s="28" t="n">
        <v>47411.86</v>
      </c>
      <c r="D11762" s="28" t="n">
        <v>1610</v>
      </c>
      <c r="E11762" s="28" t="s">
        <v>380</v>
      </c>
    </row>
    <row r="11763" customFormat="false" ht="15" hidden="false" customHeight="false" outlineLevel="0" collapsed="false">
      <c r="A11763" s="28" t="n">
        <v>309</v>
      </c>
      <c r="B11763" s="29" t="n">
        <v>46173</v>
      </c>
      <c r="C11763" s="28" t="n">
        <v>48942.75</v>
      </c>
      <c r="D11763" s="28" t="n">
        <v>1610</v>
      </c>
      <c r="E11763" s="28" t="s">
        <v>380</v>
      </c>
    </row>
    <row r="11764" customFormat="false" ht="15" hidden="false" customHeight="false" outlineLevel="0" collapsed="false">
      <c r="A11764" s="28" t="n">
        <v>309</v>
      </c>
      <c r="B11764" s="29" t="n">
        <v>46203</v>
      </c>
      <c r="C11764" s="28" t="n">
        <v>50463.98</v>
      </c>
      <c r="D11764" s="28" t="n">
        <v>1610</v>
      </c>
      <c r="E11764" s="28" t="s">
        <v>380</v>
      </c>
    </row>
    <row r="11765" customFormat="false" ht="15" hidden="false" customHeight="false" outlineLevel="0" collapsed="false">
      <c r="A11765" s="28" t="n">
        <v>309</v>
      </c>
      <c r="B11765" s="29" t="n">
        <v>46234</v>
      </c>
      <c r="C11765" s="28" t="n">
        <v>52006.34</v>
      </c>
      <c r="D11765" s="28" t="n">
        <v>1610</v>
      </c>
      <c r="E11765" s="28" t="s">
        <v>380</v>
      </c>
    </row>
    <row r="11766" customFormat="false" ht="15" hidden="false" customHeight="false" outlineLevel="0" collapsed="false">
      <c r="A11766" s="28" t="n">
        <v>309</v>
      </c>
      <c r="B11766" s="29" t="n">
        <v>46265</v>
      </c>
      <c r="C11766" s="28" t="n">
        <v>53581.1</v>
      </c>
      <c r="D11766" s="28" t="n">
        <v>1610</v>
      </c>
      <c r="E11766" s="28" t="s">
        <v>380</v>
      </c>
    </row>
    <row r="11767" customFormat="false" ht="15" hidden="false" customHeight="false" outlineLevel="0" collapsed="false">
      <c r="A11767" s="28" t="n">
        <v>310</v>
      </c>
      <c r="B11767" s="29" t="n">
        <v>44957</v>
      </c>
      <c r="C11767" s="28" t="n">
        <v>13212.24</v>
      </c>
      <c r="D11767" s="28" t="n">
        <v>426.58</v>
      </c>
      <c r="E11767" s="28" t="s">
        <v>381</v>
      </c>
    </row>
    <row r="11768" customFormat="false" ht="15" hidden="false" customHeight="false" outlineLevel="0" collapsed="false">
      <c r="A11768" s="28" t="n">
        <v>310</v>
      </c>
      <c r="B11768" s="29" t="n">
        <v>44985</v>
      </c>
      <c r="C11768" s="28" t="n">
        <v>14822.33</v>
      </c>
      <c r="D11768" s="28" t="n">
        <v>1650</v>
      </c>
      <c r="E11768" s="28" t="s">
        <v>380</v>
      </c>
    </row>
    <row r="11769" customFormat="false" ht="15" hidden="false" customHeight="false" outlineLevel="0" collapsed="false">
      <c r="A11769" s="28" t="n">
        <v>310</v>
      </c>
      <c r="B11769" s="29" t="n">
        <v>45016</v>
      </c>
      <c r="C11769" s="28" t="n">
        <v>16198.67</v>
      </c>
      <c r="D11769" s="28" t="n">
        <v>1650</v>
      </c>
      <c r="E11769" s="28" t="s">
        <v>380</v>
      </c>
    </row>
    <row r="11770" customFormat="false" ht="15" hidden="false" customHeight="false" outlineLevel="0" collapsed="false">
      <c r="A11770" s="28" t="n">
        <v>310</v>
      </c>
      <c r="B11770" s="29" t="n">
        <v>45046</v>
      </c>
      <c r="C11770" s="28" t="n">
        <v>17472.09</v>
      </c>
      <c r="D11770" s="28" t="n">
        <v>1650</v>
      </c>
      <c r="E11770" s="28" t="s">
        <v>380</v>
      </c>
    </row>
    <row r="11771" customFormat="false" ht="15" hidden="false" customHeight="false" outlineLevel="0" collapsed="false">
      <c r="A11771" s="28" t="n">
        <v>310</v>
      </c>
      <c r="B11771" s="29" t="n">
        <v>45077</v>
      </c>
      <c r="C11771" s="28" t="n">
        <v>19115.43</v>
      </c>
      <c r="D11771" s="28" t="n">
        <v>1650</v>
      </c>
      <c r="E11771" s="28" t="s">
        <v>380</v>
      </c>
    </row>
    <row r="11772" customFormat="false" ht="15" hidden="false" customHeight="false" outlineLevel="0" collapsed="false">
      <c r="A11772" s="28" t="n">
        <v>310</v>
      </c>
      <c r="B11772" s="29" t="n">
        <v>45107</v>
      </c>
      <c r="C11772" s="28" t="n">
        <v>20662.34</v>
      </c>
      <c r="D11772" s="28" t="n">
        <v>1650</v>
      </c>
      <c r="E11772" s="28" t="s">
        <v>380</v>
      </c>
    </row>
    <row r="11773" customFormat="false" ht="15" hidden="false" customHeight="false" outlineLevel="0" collapsed="false">
      <c r="A11773" s="28" t="n">
        <v>310</v>
      </c>
      <c r="B11773" s="29" t="n">
        <v>45138</v>
      </c>
      <c r="C11773" s="28" t="n">
        <v>21548.35</v>
      </c>
      <c r="D11773" s="28" t="n">
        <v>945.59</v>
      </c>
      <c r="E11773" s="28" t="s">
        <v>381</v>
      </c>
    </row>
    <row r="11774" customFormat="false" ht="15" hidden="false" customHeight="false" outlineLevel="0" collapsed="false">
      <c r="A11774" s="28" t="n">
        <v>310</v>
      </c>
      <c r="B11774" s="29" t="n">
        <v>45169</v>
      </c>
      <c r="C11774" s="28" t="n">
        <v>23066.07</v>
      </c>
      <c r="D11774" s="28" t="n">
        <v>1650</v>
      </c>
      <c r="E11774" s="28" t="s">
        <v>380</v>
      </c>
    </row>
    <row r="11775" customFormat="false" ht="15" hidden="false" customHeight="false" outlineLevel="0" collapsed="false">
      <c r="A11775" s="28" t="n">
        <v>310</v>
      </c>
      <c r="B11775" s="29" t="n">
        <v>45199</v>
      </c>
      <c r="C11775" s="28" t="n">
        <v>24538.44</v>
      </c>
      <c r="D11775" s="28" t="n">
        <v>1650</v>
      </c>
      <c r="E11775" s="28" t="s">
        <v>380</v>
      </c>
    </row>
    <row r="11776" customFormat="false" ht="15" hidden="false" customHeight="false" outlineLevel="0" collapsed="false">
      <c r="A11776" s="28" t="n">
        <v>310</v>
      </c>
      <c r="B11776" s="29" t="n">
        <v>45230</v>
      </c>
      <c r="C11776" s="28" t="n">
        <v>26045.14</v>
      </c>
      <c r="D11776" s="28" t="n">
        <v>1650</v>
      </c>
      <c r="E11776" s="28" t="s">
        <v>380</v>
      </c>
    </row>
    <row r="11777" customFormat="false" ht="15" hidden="false" customHeight="false" outlineLevel="0" collapsed="false">
      <c r="A11777" s="28" t="n">
        <v>310</v>
      </c>
      <c r="B11777" s="29" t="n">
        <v>45260</v>
      </c>
      <c r="C11777" s="28" t="n">
        <v>27216.09</v>
      </c>
      <c r="D11777" s="28" t="n">
        <v>1650</v>
      </c>
      <c r="E11777" s="28" t="s">
        <v>380</v>
      </c>
    </row>
    <row r="11778" customFormat="false" ht="15" hidden="false" customHeight="false" outlineLevel="0" collapsed="false">
      <c r="A11778" s="28" t="n">
        <v>310</v>
      </c>
      <c r="B11778" s="29" t="n">
        <v>45291</v>
      </c>
      <c r="C11778" s="28" t="n">
        <v>27420.91</v>
      </c>
      <c r="D11778" s="28" t="n">
        <v>332.67</v>
      </c>
      <c r="E11778" s="28" t="s">
        <v>381</v>
      </c>
    </row>
    <row r="11779" customFormat="false" ht="15" hidden="false" customHeight="false" outlineLevel="0" collapsed="false">
      <c r="A11779" s="28" t="n">
        <v>310</v>
      </c>
      <c r="B11779" s="29" t="n">
        <v>45322</v>
      </c>
      <c r="C11779" s="28" t="n">
        <v>28193.56</v>
      </c>
      <c r="D11779" s="28" t="n">
        <v>1136.47</v>
      </c>
      <c r="E11779" s="28" t="s">
        <v>381</v>
      </c>
    </row>
    <row r="11780" customFormat="false" ht="15" hidden="false" customHeight="false" outlineLevel="0" collapsed="false">
      <c r="A11780" s="28" t="n">
        <v>310</v>
      </c>
      <c r="B11780" s="29" t="n">
        <v>45351</v>
      </c>
      <c r="C11780" s="28" t="n">
        <v>29679.61</v>
      </c>
      <c r="D11780" s="28" t="n">
        <v>1650</v>
      </c>
      <c r="E11780" s="28" t="s">
        <v>380</v>
      </c>
    </row>
    <row r="11781" customFormat="false" ht="15" hidden="false" customHeight="false" outlineLevel="0" collapsed="false">
      <c r="A11781" s="28" t="n">
        <v>310</v>
      </c>
      <c r="B11781" s="29" t="n">
        <v>45382</v>
      </c>
      <c r="C11781" s="28" t="n">
        <v>30877.08</v>
      </c>
      <c r="D11781" s="28" t="n">
        <v>1650</v>
      </c>
      <c r="E11781" s="28" t="s">
        <v>380</v>
      </c>
    </row>
    <row r="11782" customFormat="false" ht="15" hidden="false" customHeight="false" outlineLevel="0" collapsed="false">
      <c r="A11782" s="28" t="n">
        <v>310</v>
      </c>
      <c r="B11782" s="29" t="n">
        <v>45412</v>
      </c>
      <c r="C11782" s="28" t="n">
        <v>32129.98</v>
      </c>
      <c r="D11782" s="28" t="n">
        <v>1650</v>
      </c>
      <c r="E11782" s="28" t="s">
        <v>380</v>
      </c>
    </row>
    <row r="11783" customFormat="false" ht="15" hidden="false" customHeight="false" outlineLevel="0" collapsed="false">
      <c r="A11783" s="28" t="n">
        <v>310</v>
      </c>
      <c r="B11783" s="29" t="n">
        <v>45443</v>
      </c>
      <c r="C11783" s="28" t="n">
        <v>33578.43</v>
      </c>
      <c r="D11783" s="28" t="n">
        <v>1650</v>
      </c>
      <c r="E11783" s="28" t="s">
        <v>380</v>
      </c>
    </row>
    <row r="11784" customFormat="false" ht="15" hidden="false" customHeight="false" outlineLevel="0" collapsed="false">
      <c r="A11784" s="28" t="n">
        <v>310</v>
      </c>
      <c r="B11784" s="29" t="n">
        <v>45473</v>
      </c>
      <c r="C11784" s="28" t="n">
        <v>34840.06</v>
      </c>
      <c r="D11784" s="28" t="n">
        <v>1650</v>
      </c>
      <c r="E11784" s="28" t="s">
        <v>380</v>
      </c>
    </row>
    <row r="11785" customFormat="false" ht="15" hidden="false" customHeight="false" outlineLevel="0" collapsed="false">
      <c r="A11785" s="28" t="n">
        <v>310</v>
      </c>
      <c r="B11785" s="29" t="n">
        <v>45504</v>
      </c>
      <c r="C11785" s="28" t="n">
        <v>36207.05</v>
      </c>
      <c r="D11785" s="28" t="n">
        <v>1650</v>
      </c>
      <c r="E11785" s="28" t="s">
        <v>380</v>
      </c>
    </row>
    <row r="11786" customFormat="false" ht="15" hidden="false" customHeight="false" outlineLevel="0" collapsed="false">
      <c r="A11786" s="28" t="n">
        <v>310</v>
      </c>
      <c r="B11786" s="29" t="n">
        <v>45535</v>
      </c>
      <c r="C11786" s="28" t="n">
        <v>36643.93</v>
      </c>
      <c r="D11786" s="28" t="n">
        <v>522.91</v>
      </c>
      <c r="E11786" s="28" t="s">
        <v>379</v>
      </c>
    </row>
    <row r="11787" customFormat="false" ht="15" hidden="false" customHeight="false" outlineLevel="0" collapsed="false">
      <c r="A11787" s="28" t="n">
        <v>310</v>
      </c>
      <c r="B11787" s="29" t="n">
        <v>45565</v>
      </c>
      <c r="C11787" s="28" t="n">
        <v>37991.11</v>
      </c>
      <c r="D11787" s="28" t="n">
        <v>1650</v>
      </c>
      <c r="E11787" s="28" t="s">
        <v>380</v>
      </c>
    </row>
    <row r="11788" customFormat="false" ht="15" hidden="false" customHeight="false" outlineLevel="0" collapsed="false">
      <c r="A11788" s="28" t="n">
        <v>310</v>
      </c>
      <c r="B11788" s="29" t="n">
        <v>45596</v>
      </c>
      <c r="C11788" s="28" t="n">
        <v>39177.95</v>
      </c>
      <c r="D11788" s="28" t="n">
        <v>1650</v>
      </c>
      <c r="E11788" s="28" t="s">
        <v>380</v>
      </c>
    </row>
    <row r="11789" customFormat="false" ht="15" hidden="false" customHeight="false" outlineLevel="0" collapsed="false">
      <c r="A11789" s="28" t="n">
        <v>310</v>
      </c>
      <c r="B11789" s="29" t="n">
        <v>45626</v>
      </c>
      <c r="C11789" s="28" t="n">
        <v>40739.76</v>
      </c>
      <c r="D11789" s="28" t="n">
        <v>1650</v>
      </c>
      <c r="E11789" s="28" t="s">
        <v>380</v>
      </c>
    </row>
    <row r="11790" customFormat="false" ht="15" hidden="false" customHeight="false" outlineLevel="0" collapsed="false">
      <c r="A11790" s="28" t="n">
        <v>310</v>
      </c>
      <c r="B11790" s="29" t="n">
        <v>45657</v>
      </c>
      <c r="C11790" s="28" t="n">
        <v>42365.78</v>
      </c>
      <c r="D11790" s="28" t="n">
        <v>1650</v>
      </c>
      <c r="E11790" s="28" t="s">
        <v>380</v>
      </c>
    </row>
    <row r="11791" customFormat="false" ht="15" hidden="false" customHeight="false" outlineLevel="0" collapsed="false">
      <c r="A11791" s="28" t="n">
        <v>310</v>
      </c>
      <c r="B11791" s="29" t="n">
        <v>45688</v>
      </c>
      <c r="C11791" s="28" t="n">
        <v>42184.13</v>
      </c>
      <c r="D11791" s="28" t="n">
        <v>0</v>
      </c>
      <c r="E11791" s="28" t="s">
        <v>379</v>
      </c>
    </row>
    <row r="11792" customFormat="false" ht="15" hidden="false" customHeight="false" outlineLevel="0" collapsed="false">
      <c r="A11792" s="28" t="n">
        <v>310</v>
      </c>
      <c r="B11792" s="29" t="n">
        <v>45716</v>
      </c>
      <c r="C11792" s="28" t="n">
        <v>43432.59</v>
      </c>
      <c r="D11792" s="28" t="n">
        <v>1650</v>
      </c>
      <c r="E11792" s="28" t="s">
        <v>380</v>
      </c>
    </row>
    <row r="11793" customFormat="false" ht="15" hidden="false" customHeight="false" outlineLevel="0" collapsed="false">
      <c r="A11793" s="28" t="n">
        <v>310</v>
      </c>
      <c r="B11793" s="29" t="n">
        <v>45747</v>
      </c>
      <c r="C11793" s="28" t="n">
        <v>45008.98</v>
      </c>
      <c r="D11793" s="28" t="n">
        <v>1650</v>
      </c>
      <c r="E11793" s="28" t="s">
        <v>380</v>
      </c>
    </row>
    <row r="11794" customFormat="false" ht="15" hidden="false" customHeight="false" outlineLevel="0" collapsed="false">
      <c r="A11794" s="28" t="n">
        <v>310</v>
      </c>
      <c r="B11794" s="29" t="n">
        <v>45777</v>
      </c>
      <c r="C11794" s="28" t="n">
        <v>45937.52</v>
      </c>
      <c r="D11794" s="28" t="n">
        <v>1029.32</v>
      </c>
      <c r="E11794" s="28" t="s">
        <v>381</v>
      </c>
    </row>
    <row r="11795" customFormat="false" ht="15" hidden="false" customHeight="false" outlineLevel="0" collapsed="false">
      <c r="A11795" s="28" t="n">
        <v>310</v>
      </c>
      <c r="B11795" s="29" t="n">
        <v>45808</v>
      </c>
      <c r="C11795" s="28" t="n">
        <v>47169.09</v>
      </c>
      <c r="D11795" s="28" t="n">
        <v>1650</v>
      </c>
      <c r="E11795" s="28" t="s">
        <v>380</v>
      </c>
    </row>
    <row r="11796" customFormat="false" ht="15" hidden="false" customHeight="false" outlineLevel="0" collapsed="false">
      <c r="A11796" s="28" t="n">
        <v>310</v>
      </c>
      <c r="B11796" s="29" t="n">
        <v>45838</v>
      </c>
      <c r="C11796" s="28" t="n">
        <v>48751.32</v>
      </c>
      <c r="D11796" s="28" t="n">
        <v>1650</v>
      </c>
      <c r="E11796" s="28" t="s">
        <v>380</v>
      </c>
    </row>
    <row r="11797" customFormat="false" ht="15" hidden="false" customHeight="false" outlineLevel="0" collapsed="false">
      <c r="A11797" s="28" t="n">
        <v>310</v>
      </c>
      <c r="B11797" s="29" t="n">
        <v>45869</v>
      </c>
      <c r="C11797" s="28" t="n">
        <v>49912.03</v>
      </c>
      <c r="D11797" s="28" t="n">
        <v>1650</v>
      </c>
      <c r="E11797" s="28" t="s">
        <v>380</v>
      </c>
    </row>
    <row r="11798" customFormat="false" ht="15" hidden="false" customHeight="false" outlineLevel="0" collapsed="false">
      <c r="A11798" s="28" t="n">
        <v>310</v>
      </c>
      <c r="B11798" s="29" t="n">
        <v>45900</v>
      </c>
      <c r="C11798" s="28" t="n">
        <v>51452.23</v>
      </c>
      <c r="D11798" s="28" t="n">
        <v>1650</v>
      </c>
      <c r="E11798" s="28" t="s">
        <v>380</v>
      </c>
    </row>
    <row r="11799" customFormat="false" ht="15" hidden="false" customHeight="false" outlineLevel="0" collapsed="false">
      <c r="A11799" s="28" t="n">
        <v>310</v>
      </c>
      <c r="B11799" s="29" t="n">
        <v>45930</v>
      </c>
      <c r="C11799" s="28" t="n">
        <v>52815.82</v>
      </c>
      <c r="D11799" s="28" t="n">
        <v>1650</v>
      </c>
      <c r="E11799" s="28" t="s">
        <v>380</v>
      </c>
    </row>
    <row r="11800" customFormat="false" ht="15" hidden="false" customHeight="false" outlineLevel="0" collapsed="false">
      <c r="A11800" s="28" t="n">
        <v>310</v>
      </c>
      <c r="B11800" s="29" t="n">
        <v>45961</v>
      </c>
      <c r="C11800" s="28" t="n">
        <v>53398.39</v>
      </c>
      <c r="D11800" s="28" t="n">
        <v>685.31</v>
      </c>
      <c r="E11800" s="28" t="s">
        <v>381</v>
      </c>
    </row>
    <row r="11801" customFormat="false" ht="15" hidden="false" customHeight="false" outlineLevel="0" collapsed="false">
      <c r="A11801" s="28" t="n">
        <v>310</v>
      </c>
      <c r="B11801" s="29" t="n">
        <v>45991</v>
      </c>
      <c r="C11801" s="28" t="n">
        <v>54712.79</v>
      </c>
      <c r="D11801" s="28" t="n">
        <v>1650</v>
      </c>
      <c r="E11801" s="28" t="s">
        <v>380</v>
      </c>
    </row>
    <row r="11802" customFormat="false" ht="15" hidden="false" customHeight="false" outlineLevel="0" collapsed="false">
      <c r="A11802" s="28" t="n">
        <v>310</v>
      </c>
      <c r="B11802" s="29" t="n">
        <v>46022</v>
      </c>
      <c r="C11802" s="28" t="n">
        <v>56037.19</v>
      </c>
      <c r="D11802" s="28" t="n">
        <v>1650</v>
      </c>
      <c r="E11802" s="28" t="s">
        <v>380</v>
      </c>
    </row>
    <row r="11803" customFormat="false" ht="15" hidden="false" customHeight="false" outlineLevel="0" collapsed="false">
      <c r="A11803" s="28" t="n">
        <v>310</v>
      </c>
      <c r="B11803" s="29" t="n">
        <v>46053</v>
      </c>
      <c r="C11803" s="28" t="n">
        <v>56823.36</v>
      </c>
      <c r="D11803" s="28" t="n">
        <v>1129.2</v>
      </c>
      <c r="E11803" s="28" t="s">
        <v>381</v>
      </c>
    </row>
    <row r="11804" customFormat="false" ht="15" hidden="false" customHeight="false" outlineLevel="0" collapsed="false">
      <c r="A11804" s="28" t="n">
        <v>310</v>
      </c>
      <c r="B11804" s="29" t="n">
        <v>46081</v>
      </c>
      <c r="C11804" s="28" t="n">
        <v>58081.22</v>
      </c>
      <c r="D11804" s="28" t="n">
        <v>1650</v>
      </c>
      <c r="E11804" s="28" t="s">
        <v>380</v>
      </c>
    </row>
    <row r="11805" customFormat="false" ht="15" hidden="false" customHeight="false" outlineLevel="0" collapsed="false">
      <c r="A11805" s="28" t="n">
        <v>310</v>
      </c>
      <c r="B11805" s="29" t="n">
        <v>46112</v>
      </c>
      <c r="C11805" s="28" t="n">
        <v>59522.97</v>
      </c>
      <c r="D11805" s="28" t="n">
        <v>1650</v>
      </c>
      <c r="E11805" s="28" t="s">
        <v>380</v>
      </c>
    </row>
    <row r="11806" customFormat="false" ht="15" hidden="false" customHeight="false" outlineLevel="0" collapsed="false">
      <c r="A11806" s="28" t="n">
        <v>310</v>
      </c>
      <c r="B11806" s="29" t="n">
        <v>46142</v>
      </c>
      <c r="C11806" s="28" t="n">
        <v>60990.73</v>
      </c>
      <c r="D11806" s="28" t="n">
        <v>1650</v>
      </c>
      <c r="E11806" s="28" t="s">
        <v>380</v>
      </c>
    </row>
    <row r="11807" customFormat="false" ht="15" hidden="false" customHeight="false" outlineLevel="0" collapsed="false">
      <c r="A11807" s="28" t="n">
        <v>310</v>
      </c>
      <c r="B11807" s="29" t="n">
        <v>46173</v>
      </c>
      <c r="C11807" s="28" t="n">
        <v>62351.82</v>
      </c>
      <c r="D11807" s="28" t="n">
        <v>1650</v>
      </c>
      <c r="E11807" s="28" t="s">
        <v>380</v>
      </c>
    </row>
    <row r="11808" customFormat="false" ht="15" hidden="false" customHeight="false" outlineLevel="0" collapsed="false">
      <c r="A11808" s="28" t="n">
        <v>310</v>
      </c>
      <c r="B11808" s="29" t="n">
        <v>46203</v>
      </c>
      <c r="C11808" s="28" t="n">
        <v>61898.33</v>
      </c>
      <c r="D11808" s="28" t="n">
        <v>0</v>
      </c>
      <c r="E11808" s="28" t="s">
        <v>379</v>
      </c>
    </row>
    <row r="11809" customFormat="false" ht="15" hidden="false" customHeight="false" outlineLevel="0" collapsed="false">
      <c r="A11809" s="28" t="n">
        <v>310</v>
      </c>
      <c r="B11809" s="29" t="n">
        <v>46234</v>
      </c>
      <c r="C11809" s="28" t="n">
        <v>63433.14</v>
      </c>
      <c r="D11809" s="28" t="n">
        <v>1650</v>
      </c>
      <c r="E11809" s="28" t="s">
        <v>380</v>
      </c>
    </row>
    <row r="11810" customFormat="false" ht="15" hidden="false" customHeight="false" outlineLevel="0" collapsed="false">
      <c r="A11810" s="28" t="n">
        <v>310</v>
      </c>
      <c r="B11810" s="29" t="n">
        <v>46265</v>
      </c>
      <c r="C11810" s="28" t="n">
        <v>64598.64</v>
      </c>
      <c r="D11810" s="28" t="n">
        <v>1650</v>
      </c>
      <c r="E11810" s="28" t="s">
        <v>380</v>
      </c>
    </row>
    <row r="11811" customFormat="false" ht="15" hidden="false" customHeight="false" outlineLevel="0" collapsed="false">
      <c r="A11811" s="28" t="n">
        <v>311</v>
      </c>
      <c r="B11811" s="29" t="n">
        <v>44957</v>
      </c>
      <c r="C11811" s="28" t="n">
        <v>10364.7</v>
      </c>
      <c r="D11811" s="28" t="n">
        <v>1720</v>
      </c>
      <c r="E11811" s="28" t="s">
        <v>380</v>
      </c>
    </row>
    <row r="11812" customFormat="false" ht="15" hidden="false" customHeight="false" outlineLevel="0" collapsed="false">
      <c r="A11812" s="28" t="n">
        <v>311</v>
      </c>
      <c r="B11812" s="29" t="n">
        <v>44985</v>
      </c>
      <c r="C11812" s="28" t="n">
        <v>11256.64</v>
      </c>
      <c r="D11812" s="28" t="n">
        <v>1015.71</v>
      </c>
      <c r="E11812" s="28" t="s">
        <v>381</v>
      </c>
    </row>
    <row r="11813" customFormat="false" ht="15" hidden="false" customHeight="false" outlineLevel="0" collapsed="false">
      <c r="A11813" s="28" t="n">
        <v>311</v>
      </c>
      <c r="B11813" s="29" t="n">
        <v>45016</v>
      </c>
      <c r="C11813" s="28" t="n">
        <v>12952.71</v>
      </c>
      <c r="D11813" s="28" t="n">
        <v>1720</v>
      </c>
      <c r="E11813" s="28" t="s">
        <v>380</v>
      </c>
    </row>
    <row r="11814" customFormat="false" ht="15" hidden="false" customHeight="false" outlineLevel="0" collapsed="false">
      <c r="A11814" s="28" t="n">
        <v>311</v>
      </c>
      <c r="B11814" s="29" t="n">
        <v>45046</v>
      </c>
      <c r="C11814" s="28" t="n">
        <v>14527.62</v>
      </c>
      <c r="D11814" s="28" t="n">
        <v>1720</v>
      </c>
      <c r="E11814" s="28" t="s">
        <v>380</v>
      </c>
    </row>
    <row r="11815" customFormat="false" ht="15" hidden="false" customHeight="false" outlineLevel="0" collapsed="false">
      <c r="A11815" s="28" t="n">
        <v>311</v>
      </c>
      <c r="B11815" s="29" t="n">
        <v>45077</v>
      </c>
      <c r="C11815" s="28" t="n">
        <v>16139.16</v>
      </c>
      <c r="D11815" s="28" t="n">
        <v>1720</v>
      </c>
      <c r="E11815" s="28" t="s">
        <v>380</v>
      </c>
    </row>
    <row r="11816" customFormat="false" ht="15" hidden="false" customHeight="false" outlineLevel="0" collapsed="false">
      <c r="A11816" s="28" t="n">
        <v>311</v>
      </c>
      <c r="B11816" s="29" t="n">
        <v>45107</v>
      </c>
      <c r="C11816" s="28" t="n">
        <v>17502.35</v>
      </c>
      <c r="D11816" s="28" t="n">
        <v>1720</v>
      </c>
      <c r="E11816" s="28" t="s">
        <v>380</v>
      </c>
    </row>
    <row r="11817" customFormat="false" ht="15" hidden="false" customHeight="false" outlineLevel="0" collapsed="false">
      <c r="A11817" s="28" t="n">
        <v>311</v>
      </c>
      <c r="B11817" s="29" t="n">
        <v>45138</v>
      </c>
      <c r="C11817" s="28" t="n">
        <v>18830.76</v>
      </c>
      <c r="D11817" s="28" t="n">
        <v>1720</v>
      </c>
      <c r="E11817" s="28" t="s">
        <v>380</v>
      </c>
    </row>
    <row r="11818" customFormat="false" ht="15" hidden="false" customHeight="false" outlineLevel="0" collapsed="false">
      <c r="A11818" s="28" t="n">
        <v>311</v>
      </c>
      <c r="B11818" s="29" t="n">
        <v>45169</v>
      </c>
      <c r="C11818" s="28" t="n">
        <v>20256.64</v>
      </c>
      <c r="D11818" s="28" t="n">
        <v>1720</v>
      </c>
      <c r="E11818" s="28" t="s">
        <v>380</v>
      </c>
    </row>
    <row r="11819" customFormat="false" ht="15" hidden="false" customHeight="false" outlineLevel="0" collapsed="false">
      <c r="A11819" s="28" t="n">
        <v>311</v>
      </c>
      <c r="B11819" s="29" t="n">
        <v>45199</v>
      </c>
      <c r="C11819" s="28" t="n">
        <v>21901.73</v>
      </c>
      <c r="D11819" s="28" t="n">
        <v>1720</v>
      </c>
      <c r="E11819" s="28" t="s">
        <v>380</v>
      </c>
    </row>
    <row r="11820" customFormat="false" ht="15" hidden="false" customHeight="false" outlineLevel="0" collapsed="false">
      <c r="A11820" s="28" t="n">
        <v>311</v>
      </c>
      <c r="B11820" s="29" t="n">
        <v>45230</v>
      </c>
      <c r="C11820" s="28" t="n">
        <v>23246.97</v>
      </c>
      <c r="D11820" s="28" t="n">
        <v>1720</v>
      </c>
      <c r="E11820" s="28" t="s">
        <v>380</v>
      </c>
    </row>
    <row r="11821" customFormat="false" ht="15" hidden="false" customHeight="false" outlineLevel="0" collapsed="false">
      <c r="A11821" s="28" t="n">
        <v>311</v>
      </c>
      <c r="B11821" s="29" t="n">
        <v>45260</v>
      </c>
      <c r="C11821" s="28" t="n">
        <v>24711.21</v>
      </c>
      <c r="D11821" s="28" t="n">
        <v>1720</v>
      </c>
      <c r="E11821" s="28" t="s">
        <v>380</v>
      </c>
    </row>
    <row r="11822" customFormat="false" ht="15" hidden="false" customHeight="false" outlineLevel="0" collapsed="false">
      <c r="A11822" s="28" t="n">
        <v>311</v>
      </c>
      <c r="B11822" s="29" t="n">
        <v>45291</v>
      </c>
      <c r="C11822" s="28" t="n">
        <v>26418.7</v>
      </c>
      <c r="D11822" s="28" t="n">
        <v>1720</v>
      </c>
      <c r="E11822" s="28" t="s">
        <v>380</v>
      </c>
    </row>
    <row r="11823" customFormat="false" ht="15" hidden="false" customHeight="false" outlineLevel="0" collapsed="false">
      <c r="A11823" s="28" t="n">
        <v>311</v>
      </c>
      <c r="B11823" s="29" t="n">
        <v>45322</v>
      </c>
      <c r="C11823" s="28" t="n">
        <v>27738.91</v>
      </c>
      <c r="D11823" s="28" t="n">
        <v>1720</v>
      </c>
      <c r="E11823" s="28" t="s">
        <v>380</v>
      </c>
    </row>
    <row r="11824" customFormat="false" ht="15" hidden="false" customHeight="false" outlineLevel="0" collapsed="false">
      <c r="A11824" s="28" t="n">
        <v>311</v>
      </c>
      <c r="B11824" s="29" t="n">
        <v>45351</v>
      </c>
      <c r="C11824" s="28" t="n">
        <v>29234.18</v>
      </c>
      <c r="D11824" s="28" t="n">
        <v>1720</v>
      </c>
      <c r="E11824" s="28" t="s">
        <v>380</v>
      </c>
    </row>
    <row r="11825" customFormat="false" ht="15" hidden="false" customHeight="false" outlineLevel="0" collapsed="false">
      <c r="A11825" s="28" t="n">
        <v>311</v>
      </c>
      <c r="B11825" s="29" t="n">
        <v>45382</v>
      </c>
      <c r="C11825" s="28" t="n">
        <v>30688.39</v>
      </c>
      <c r="D11825" s="28" t="n">
        <v>1720</v>
      </c>
      <c r="E11825" s="28" t="s">
        <v>380</v>
      </c>
    </row>
    <row r="11826" customFormat="false" ht="15" hidden="false" customHeight="false" outlineLevel="0" collapsed="false">
      <c r="A11826" s="28" t="n">
        <v>311</v>
      </c>
      <c r="B11826" s="29" t="n">
        <v>45412</v>
      </c>
      <c r="C11826" s="28" t="n">
        <v>31989.51</v>
      </c>
      <c r="D11826" s="28" t="n">
        <v>1720</v>
      </c>
      <c r="E11826" s="28" t="s">
        <v>380</v>
      </c>
    </row>
    <row r="11827" customFormat="false" ht="15" hidden="false" customHeight="false" outlineLevel="0" collapsed="false">
      <c r="A11827" s="28" t="n">
        <v>311</v>
      </c>
      <c r="B11827" s="29" t="n">
        <v>45443</v>
      </c>
      <c r="C11827" s="28" t="n">
        <v>33508.94</v>
      </c>
      <c r="D11827" s="28" t="n">
        <v>1720</v>
      </c>
      <c r="E11827" s="28" t="s">
        <v>380</v>
      </c>
    </row>
    <row r="11828" customFormat="false" ht="15" hidden="false" customHeight="false" outlineLevel="0" collapsed="false">
      <c r="A11828" s="28" t="n">
        <v>311</v>
      </c>
      <c r="B11828" s="29" t="n">
        <v>45473</v>
      </c>
      <c r="C11828" s="28" t="n">
        <v>34989.46</v>
      </c>
      <c r="D11828" s="28" t="n">
        <v>1720</v>
      </c>
      <c r="E11828" s="28" t="s">
        <v>380</v>
      </c>
    </row>
    <row r="11829" customFormat="false" ht="15" hidden="false" customHeight="false" outlineLevel="0" collapsed="false">
      <c r="A11829" s="28" t="n">
        <v>311</v>
      </c>
      <c r="B11829" s="29" t="n">
        <v>45504</v>
      </c>
      <c r="C11829" s="28" t="n">
        <v>36448.24</v>
      </c>
      <c r="D11829" s="28" t="n">
        <v>1720</v>
      </c>
      <c r="E11829" s="28" t="s">
        <v>380</v>
      </c>
    </row>
    <row r="11830" customFormat="false" ht="15" hidden="false" customHeight="false" outlineLevel="0" collapsed="false">
      <c r="A11830" s="28" t="n">
        <v>311</v>
      </c>
      <c r="B11830" s="29" t="n">
        <v>45535</v>
      </c>
      <c r="C11830" s="28" t="n">
        <v>37948.1</v>
      </c>
      <c r="D11830" s="28" t="n">
        <v>1720</v>
      </c>
      <c r="E11830" s="28" t="s">
        <v>380</v>
      </c>
    </row>
    <row r="11831" customFormat="false" ht="15" hidden="false" customHeight="false" outlineLevel="0" collapsed="false">
      <c r="A11831" s="28" t="n">
        <v>311</v>
      </c>
      <c r="B11831" s="29" t="n">
        <v>45565</v>
      </c>
      <c r="C11831" s="28" t="n">
        <v>39653.17</v>
      </c>
      <c r="D11831" s="28" t="n">
        <v>1720</v>
      </c>
      <c r="E11831" s="28" t="s">
        <v>380</v>
      </c>
    </row>
    <row r="11832" customFormat="false" ht="15" hidden="false" customHeight="false" outlineLevel="0" collapsed="false">
      <c r="A11832" s="28" t="n">
        <v>311</v>
      </c>
      <c r="B11832" s="29" t="n">
        <v>45596</v>
      </c>
      <c r="C11832" s="28" t="n">
        <v>40859.46</v>
      </c>
      <c r="D11832" s="28" t="n">
        <v>1720</v>
      </c>
      <c r="E11832" s="28" t="s">
        <v>380</v>
      </c>
    </row>
    <row r="11833" customFormat="false" ht="15" hidden="false" customHeight="false" outlineLevel="0" collapsed="false">
      <c r="A11833" s="28" t="n">
        <v>311</v>
      </c>
      <c r="B11833" s="29" t="n">
        <v>45626</v>
      </c>
      <c r="C11833" s="28" t="n">
        <v>42549.59</v>
      </c>
      <c r="D11833" s="28" t="n">
        <v>1720</v>
      </c>
      <c r="E11833" s="28" t="s">
        <v>380</v>
      </c>
    </row>
    <row r="11834" customFormat="false" ht="15" hidden="false" customHeight="false" outlineLevel="0" collapsed="false">
      <c r="A11834" s="28" t="n">
        <v>311</v>
      </c>
      <c r="B11834" s="29" t="n">
        <v>45657</v>
      </c>
      <c r="C11834" s="28" t="n">
        <v>43998.25</v>
      </c>
      <c r="D11834" s="28" t="n">
        <v>1720</v>
      </c>
      <c r="E11834" s="28" t="s">
        <v>380</v>
      </c>
    </row>
    <row r="11835" customFormat="false" ht="15" hidden="false" customHeight="false" outlineLevel="0" collapsed="false">
      <c r="A11835" s="28" t="n">
        <v>311</v>
      </c>
      <c r="B11835" s="29" t="n">
        <v>45688</v>
      </c>
      <c r="C11835" s="28" t="n">
        <v>43894.41</v>
      </c>
      <c r="D11835" s="28" t="n">
        <v>0</v>
      </c>
      <c r="E11835" s="28" t="s">
        <v>379</v>
      </c>
    </row>
    <row r="11836" customFormat="false" ht="15" hidden="false" customHeight="false" outlineLevel="0" collapsed="false">
      <c r="A11836" s="28" t="n">
        <v>311</v>
      </c>
      <c r="B11836" s="29" t="n">
        <v>45716</v>
      </c>
      <c r="C11836" s="28" t="n">
        <v>44037.97</v>
      </c>
      <c r="D11836" s="28" t="n">
        <v>381.12</v>
      </c>
      <c r="E11836" s="28" t="s">
        <v>381</v>
      </c>
    </row>
    <row r="11837" customFormat="false" ht="15" hidden="false" customHeight="false" outlineLevel="0" collapsed="false">
      <c r="A11837" s="28" t="n">
        <v>311</v>
      </c>
      <c r="B11837" s="29" t="n">
        <v>45747</v>
      </c>
      <c r="C11837" s="28" t="n">
        <v>45346.64</v>
      </c>
      <c r="D11837" s="28" t="n">
        <v>1720</v>
      </c>
      <c r="E11837" s="28" t="s">
        <v>380</v>
      </c>
    </row>
    <row r="11838" customFormat="false" ht="15" hidden="false" customHeight="false" outlineLevel="0" collapsed="false">
      <c r="A11838" s="28" t="n">
        <v>311</v>
      </c>
      <c r="B11838" s="29" t="n">
        <v>45777</v>
      </c>
      <c r="C11838" s="28" t="n">
        <v>46979.06</v>
      </c>
      <c r="D11838" s="28" t="n">
        <v>1720</v>
      </c>
      <c r="E11838" s="28" t="s">
        <v>380</v>
      </c>
    </row>
    <row r="11839" customFormat="false" ht="15" hidden="false" customHeight="false" outlineLevel="0" collapsed="false">
      <c r="A11839" s="28" t="n">
        <v>311</v>
      </c>
      <c r="B11839" s="29" t="n">
        <v>45808</v>
      </c>
      <c r="C11839" s="28" t="n">
        <v>48673.07</v>
      </c>
      <c r="D11839" s="28" t="n">
        <v>1720</v>
      </c>
      <c r="E11839" s="28" t="s">
        <v>380</v>
      </c>
    </row>
    <row r="11840" customFormat="false" ht="15" hidden="false" customHeight="false" outlineLevel="0" collapsed="false">
      <c r="A11840" s="28" t="n">
        <v>311</v>
      </c>
      <c r="B11840" s="29" t="n">
        <v>45838</v>
      </c>
      <c r="C11840" s="28" t="n">
        <v>50206.31</v>
      </c>
      <c r="D11840" s="28" t="n">
        <v>1720</v>
      </c>
      <c r="E11840" s="28" t="s">
        <v>380</v>
      </c>
    </row>
    <row r="11841" customFormat="false" ht="15" hidden="false" customHeight="false" outlineLevel="0" collapsed="false">
      <c r="A11841" s="28" t="n">
        <v>311</v>
      </c>
      <c r="B11841" s="29" t="n">
        <v>45869</v>
      </c>
      <c r="C11841" s="28" t="n">
        <v>51450.46</v>
      </c>
      <c r="D11841" s="28" t="n">
        <v>1720</v>
      </c>
      <c r="E11841" s="28" t="s">
        <v>380</v>
      </c>
    </row>
    <row r="11842" customFormat="false" ht="15" hidden="false" customHeight="false" outlineLevel="0" collapsed="false">
      <c r="A11842" s="28" t="n">
        <v>311</v>
      </c>
      <c r="B11842" s="29" t="n">
        <v>45900</v>
      </c>
      <c r="C11842" s="28" t="n">
        <v>53168.82</v>
      </c>
      <c r="D11842" s="28" t="n">
        <v>1720</v>
      </c>
      <c r="E11842" s="28" t="s">
        <v>380</v>
      </c>
    </row>
    <row r="11843" customFormat="false" ht="15" hidden="false" customHeight="false" outlineLevel="0" collapsed="false">
      <c r="A11843" s="28" t="n">
        <v>311</v>
      </c>
      <c r="B11843" s="29" t="n">
        <v>45930</v>
      </c>
      <c r="C11843" s="28" t="n">
        <v>54566.15</v>
      </c>
      <c r="D11843" s="28" t="n">
        <v>1720</v>
      </c>
      <c r="E11843" s="28" t="s">
        <v>380</v>
      </c>
    </row>
    <row r="11844" customFormat="false" ht="15" hidden="false" customHeight="false" outlineLevel="0" collapsed="false">
      <c r="A11844" s="28" t="n">
        <v>311</v>
      </c>
      <c r="B11844" s="29" t="n">
        <v>45961</v>
      </c>
      <c r="C11844" s="28" t="n">
        <v>55858.14</v>
      </c>
      <c r="D11844" s="28" t="n">
        <v>1720</v>
      </c>
      <c r="E11844" s="28" t="s">
        <v>380</v>
      </c>
    </row>
    <row r="11845" customFormat="false" ht="15" hidden="false" customHeight="false" outlineLevel="0" collapsed="false">
      <c r="A11845" s="28" t="n">
        <v>311</v>
      </c>
      <c r="B11845" s="29" t="n">
        <v>45991</v>
      </c>
      <c r="C11845" s="28" t="n">
        <v>57481.07</v>
      </c>
      <c r="D11845" s="28" t="n">
        <v>1720</v>
      </c>
      <c r="E11845" s="28" t="s">
        <v>380</v>
      </c>
    </row>
    <row r="11846" customFormat="false" ht="15" hidden="false" customHeight="false" outlineLevel="0" collapsed="false">
      <c r="A11846" s="28" t="n">
        <v>311</v>
      </c>
      <c r="B11846" s="29" t="n">
        <v>46022</v>
      </c>
      <c r="C11846" s="28" t="n">
        <v>58718.87</v>
      </c>
      <c r="D11846" s="28" t="n">
        <v>1720</v>
      </c>
      <c r="E11846" s="28" t="s">
        <v>380</v>
      </c>
    </row>
    <row r="11847" customFormat="false" ht="15" hidden="false" customHeight="false" outlineLevel="0" collapsed="false">
      <c r="A11847" s="28" t="n">
        <v>311</v>
      </c>
      <c r="B11847" s="29" t="n">
        <v>46053</v>
      </c>
      <c r="C11847" s="28" t="n">
        <v>60178.04</v>
      </c>
      <c r="D11847" s="28" t="n">
        <v>1720</v>
      </c>
      <c r="E11847" s="28" t="s">
        <v>380</v>
      </c>
    </row>
    <row r="11848" customFormat="false" ht="15" hidden="false" customHeight="false" outlineLevel="0" collapsed="false">
      <c r="A11848" s="28" t="n">
        <v>311</v>
      </c>
      <c r="B11848" s="29" t="n">
        <v>46081</v>
      </c>
      <c r="C11848" s="28" t="n">
        <v>61444.29</v>
      </c>
      <c r="D11848" s="28" t="n">
        <v>1720</v>
      </c>
      <c r="E11848" s="28" t="s">
        <v>380</v>
      </c>
    </row>
    <row r="11849" customFormat="false" ht="15" hidden="false" customHeight="false" outlineLevel="0" collapsed="false">
      <c r="A11849" s="28" t="n">
        <v>311</v>
      </c>
      <c r="B11849" s="29" t="n">
        <v>46112</v>
      </c>
      <c r="C11849" s="28" t="n">
        <v>62868.12</v>
      </c>
      <c r="D11849" s="28" t="n">
        <v>1720</v>
      </c>
      <c r="E11849" s="28" t="s">
        <v>380</v>
      </c>
    </row>
    <row r="11850" customFormat="false" ht="15" hidden="false" customHeight="false" outlineLevel="0" collapsed="false">
      <c r="A11850" s="28" t="n">
        <v>311</v>
      </c>
      <c r="B11850" s="29" t="n">
        <v>46142</v>
      </c>
      <c r="C11850" s="28" t="n">
        <v>64392.86</v>
      </c>
      <c r="D11850" s="28" t="n">
        <v>1720</v>
      </c>
      <c r="E11850" s="28" t="s">
        <v>380</v>
      </c>
    </row>
    <row r="11851" customFormat="false" ht="15" hidden="false" customHeight="false" outlineLevel="0" collapsed="false">
      <c r="A11851" s="28" t="n">
        <v>311</v>
      </c>
      <c r="B11851" s="29" t="n">
        <v>46173</v>
      </c>
      <c r="C11851" s="28" t="n">
        <v>64670.92</v>
      </c>
      <c r="D11851" s="28" t="n">
        <v>687.09</v>
      </c>
      <c r="E11851" s="28" t="s">
        <v>381</v>
      </c>
    </row>
    <row r="11852" customFormat="false" ht="15" hidden="false" customHeight="false" outlineLevel="0" collapsed="false">
      <c r="A11852" s="28" t="n">
        <v>311</v>
      </c>
      <c r="B11852" s="29" t="n">
        <v>46203</v>
      </c>
      <c r="C11852" s="28" t="n">
        <v>66120.75</v>
      </c>
      <c r="D11852" s="28" t="n">
        <v>1720</v>
      </c>
      <c r="E11852" s="28" t="s">
        <v>380</v>
      </c>
    </row>
    <row r="11853" customFormat="false" ht="15" hidden="false" customHeight="false" outlineLevel="0" collapsed="false">
      <c r="A11853" s="28" t="n">
        <v>311</v>
      </c>
      <c r="B11853" s="29" t="n">
        <v>46234</v>
      </c>
      <c r="C11853" s="28" t="n">
        <v>66298.63</v>
      </c>
      <c r="D11853" s="28" t="n">
        <v>481.28</v>
      </c>
      <c r="E11853" s="28" t="s">
        <v>381</v>
      </c>
    </row>
    <row r="11854" customFormat="false" ht="15" hidden="false" customHeight="false" outlineLevel="0" collapsed="false">
      <c r="A11854" s="28" t="n">
        <v>311</v>
      </c>
      <c r="B11854" s="29" t="n">
        <v>46265</v>
      </c>
      <c r="C11854" s="28" t="n">
        <v>67571.99</v>
      </c>
      <c r="D11854" s="28" t="n">
        <v>1720</v>
      </c>
      <c r="E11854" s="28" t="s">
        <v>380</v>
      </c>
    </row>
    <row r="11855" customFormat="false" ht="15" hidden="false" customHeight="false" outlineLevel="0" collapsed="false">
      <c r="A11855" s="28" t="n">
        <v>312</v>
      </c>
      <c r="B11855" s="29" t="n">
        <v>44957</v>
      </c>
      <c r="C11855" s="28" t="n">
        <v>8376.72</v>
      </c>
      <c r="D11855" s="28" t="n">
        <v>1710</v>
      </c>
      <c r="E11855" s="28" t="s">
        <v>380</v>
      </c>
    </row>
    <row r="11856" customFormat="false" ht="15" hidden="false" customHeight="false" outlineLevel="0" collapsed="false">
      <c r="A11856" s="28" t="n">
        <v>312</v>
      </c>
      <c r="B11856" s="29" t="n">
        <v>44985</v>
      </c>
      <c r="C11856" s="28" t="n">
        <v>9610.19</v>
      </c>
      <c r="D11856" s="28" t="n">
        <v>1710</v>
      </c>
      <c r="E11856" s="28" t="s">
        <v>380</v>
      </c>
    </row>
    <row r="11857" customFormat="false" ht="15" hidden="false" customHeight="false" outlineLevel="0" collapsed="false">
      <c r="A11857" s="28" t="n">
        <v>312</v>
      </c>
      <c r="B11857" s="29" t="n">
        <v>45016</v>
      </c>
      <c r="C11857" s="28" t="n">
        <v>10921.98</v>
      </c>
      <c r="D11857" s="28" t="n">
        <v>1710</v>
      </c>
      <c r="E11857" s="28" t="s">
        <v>380</v>
      </c>
    </row>
    <row r="11858" customFormat="false" ht="15" hidden="false" customHeight="false" outlineLevel="0" collapsed="false">
      <c r="A11858" s="28" t="n">
        <v>312</v>
      </c>
      <c r="B11858" s="29" t="n">
        <v>45046</v>
      </c>
      <c r="C11858" s="28" t="n">
        <v>12325.83</v>
      </c>
      <c r="D11858" s="28" t="n">
        <v>1710</v>
      </c>
      <c r="E11858" s="28" t="s">
        <v>380</v>
      </c>
    </row>
    <row r="11859" customFormat="false" ht="15" hidden="false" customHeight="false" outlineLevel="0" collapsed="false">
      <c r="A11859" s="28" t="n">
        <v>312</v>
      </c>
      <c r="B11859" s="29" t="n">
        <v>45077</v>
      </c>
      <c r="C11859" s="28" t="n">
        <v>13889.38</v>
      </c>
      <c r="D11859" s="28" t="n">
        <v>1710</v>
      </c>
      <c r="E11859" s="28" t="s">
        <v>380</v>
      </c>
    </row>
    <row r="11860" customFormat="false" ht="15" hidden="false" customHeight="false" outlineLevel="0" collapsed="false">
      <c r="A11860" s="28" t="n">
        <v>312</v>
      </c>
      <c r="B11860" s="29" t="n">
        <v>45107</v>
      </c>
      <c r="C11860" s="28" t="n">
        <v>15286.63</v>
      </c>
      <c r="D11860" s="28" t="n">
        <v>1710</v>
      </c>
      <c r="E11860" s="28" t="s">
        <v>380</v>
      </c>
    </row>
    <row r="11861" customFormat="false" ht="15" hidden="false" customHeight="false" outlineLevel="0" collapsed="false">
      <c r="A11861" s="28" t="n">
        <v>312</v>
      </c>
      <c r="B11861" s="29" t="n">
        <v>45138</v>
      </c>
      <c r="C11861" s="28" t="n">
        <v>16686.52</v>
      </c>
      <c r="D11861" s="28" t="n">
        <v>1710</v>
      </c>
      <c r="E11861" s="28" t="s">
        <v>380</v>
      </c>
    </row>
    <row r="11862" customFormat="false" ht="15" hidden="false" customHeight="false" outlineLevel="0" collapsed="false">
      <c r="A11862" s="28" t="n">
        <v>312</v>
      </c>
      <c r="B11862" s="29" t="n">
        <v>45169</v>
      </c>
      <c r="C11862" s="28" t="n">
        <v>18333.26</v>
      </c>
      <c r="D11862" s="28" t="n">
        <v>1710</v>
      </c>
      <c r="E11862" s="28" t="s">
        <v>380</v>
      </c>
    </row>
    <row r="11863" customFormat="false" ht="15" hidden="false" customHeight="false" outlineLevel="0" collapsed="false">
      <c r="A11863" s="28" t="n">
        <v>312</v>
      </c>
      <c r="B11863" s="29" t="n">
        <v>45199</v>
      </c>
      <c r="C11863" s="28" t="n">
        <v>19770.77</v>
      </c>
      <c r="D11863" s="28" t="n">
        <v>1710</v>
      </c>
      <c r="E11863" s="28" t="s">
        <v>380</v>
      </c>
    </row>
    <row r="11864" customFormat="false" ht="15" hidden="false" customHeight="false" outlineLevel="0" collapsed="false">
      <c r="A11864" s="28" t="n">
        <v>312</v>
      </c>
      <c r="B11864" s="29" t="n">
        <v>45230</v>
      </c>
      <c r="C11864" s="28" t="n">
        <v>21108.91</v>
      </c>
      <c r="D11864" s="28" t="n">
        <v>1710</v>
      </c>
      <c r="E11864" s="28" t="s">
        <v>380</v>
      </c>
    </row>
    <row r="11865" customFormat="false" ht="15" hidden="false" customHeight="false" outlineLevel="0" collapsed="false">
      <c r="A11865" s="28" t="n">
        <v>312</v>
      </c>
      <c r="B11865" s="29" t="n">
        <v>45260</v>
      </c>
      <c r="C11865" s="28" t="n">
        <v>22349.97</v>
      </c>
      <c r="D11865" s="28" t="n">
        <v>1710</v>
      </c>
      <c r="E11865" s="28" t="s">
        <v>380</v>
      </c>
    </row>
    <row r="11866" customFormat="false" ht="15" hidden="false" customHeight="false" outlineLevel="0" collapsed="false">
      <c r="A11866" s="28" t="n">
        <v>312</v>
      </c>
      <c r="B11866" s="29" t="n">
        <v>45291</v>
      </c>
      <c r="C11866" s="28" t="n">
        <v>23687.83</v>
      </c>
      <c r="D11866" s="28" t="n">
        <v>1710</v>
      </c>
      <c r="E11866" s="28" t="s">
        <v>380</v>
      </c>
    </row>
    <row r="11867" customFormat="false" ht="15" hidden="false" customHeight="false" outlineLevel="0" collapsed="false">
      <c r="A11867" s="28" t="n">
        <v>312</v>
      </c>
      <c r="B11867" s="29" t="n">
        <v>45322</v>
      </c>
      <c r="C11867" s="28" t="n">
        <v>25125.58</v>
      </c>
      <c r="D11867" s="28" t="n">
        <v>1710</v>
      </c>
      <c r="E11867" s="28" t="s">
        <v>380</v>
      </c>
    </row>
    <row r="11868" customFormat="false" ht="15" hidden="false" customHeight="false" outlineLevel="0" collapsed="false">
      <c r="A11868" s="28" t="n">
        <v>312</v>
      </c>
      <c r="B11868" s="29" t="n">
        <v>45351</v>
      </c>
      <c r="C11868" s="28" t="n">
        <v>26541.37</v>
      </c>
      <c r="D11868" s="28" t="n">
        <v>1710</v>
      </c>
      <c r="E11868" s="28" t="s">
        <v>380</v>
      </c>
    </row>
    <row r="11869" customFormat="false" ht="15" hidden="false" customHeight="false" outlineLevel="0" collapsed="false">
      <c r="A11869" s="28" t="n">
        <v>312</v>
      </c>
      <c r="B11869" s="29" t="n">
        <v>45382</v>
      </c>
      <c r="C11869" s="28" t="n">
        <v>27426.55</v>
      </c>
      <c r="D11869" s="28" t="n">
        <v>1024.58</v>
      </c>
      <c r="E11869" s="28" t="s">
        <v>381</v>
      </c>
    </row>
    <row r="11870" customFormat="false" ht="15" hidden="false" customHeight="false" outlineLevel="0" collapsed="false">
      <c r="A11870" s="28" t="n">
        <v>312</v>
      </c>
      <c r="B11870" s="29" t="n">
        <v>45412</v>
      </c>
      <c r="C11870" s="28" t="n">
        <v>27848.66</v>
      </c>
      <c r="D11870" s="28" t="n">
        <v>552.91</v>
      </c>
      <c r="E11870" s="28" t="s">
        <v>381</v>
      </c>
    </row>
    <row r="11871" customFormat="false" ht="15" hidden="false" customHeight="false" outlineLevel="0" collapsed="false">
      <c r="A11871" s="28" t="n">
        <v>312</v>
      </c>
      <c r="B11871" s="29" t="n">
        <v>45443</v>
      </c>
      <c r="C11871" s="28" t="n">
        <v>28269.35</v>
      </c>
      <c r="D11871" s="28" t="n">
        <v>614.16</v>
      </c>
      <c r="E11871" s="28" t="s">
        <v>381</v>
      </c>
    </row>
    <row r="11872" customFormat="false" ht="15" hidden="false" customHeight="false" outlineLevel="0" collapsed="false">
      <c r="A11872" s="28" t="n">
        <v>312</v>
      </c>
      <c r="B11872" s="29" t="n">
        <v>45473</v>
      </c>
      <c r="C11872" s="28" t="n">
        <v>29509.45</v>
      </c>
      <c r="D11872" s="28" t="n">
        <v>1710</v>
      </c>
      <c r="E11872" s="28" t="s">
        <v>380</v>
      </c>
    </row>
    <row r="11873" customFormat="false" ht="15" hidden="false" customHeight="false" outlineLevel="0" collapsed="false">
      <c r="A11873" s="28" t="n">
        <v>312</v>
      </c>
      <c r="B11873" s="29" t="n">
        <v>45504</v>
      </c>
      <c r="C11873" s="28" t="n">
        <v>31020.98</v>
      </c>
      <c r="D11873" s="28" t="n">
        <v>1710</v>
      </c>
      <c r="E11873" s="28" t="s">
        <v>380</v>
      </c>
    </row>
    <row r="11874" customFormat="false" ht="15" hidden="false" customHeight="false" outlineLevel="0" collapsed="false">
      <c r="A11874" s="28" t="n">
        <v>312</v>
      </c>
      <c r="B11874" s="29" t="n">
        <v>45535</v>
      </c>
      <c r="C11874" s="28" t="n">
        <v>32619.89</v>
      </c>
      <c r="D11874" s="28" t="n">
        <v>1710</v>
      </c>
      <c r="E11874" s="28" t="s">
        <v>380</v>
      </c>
    </row>
    <row r="11875" customFormat="false" ht="15" hidden="false" customHeight="false" outlineLevel="0" collapsed="false">
      <c r="A11875" s="28" t="n">
        <v>312</v>
      </c>
      <c r="B11875" s="29" t="n">
        <v>45565</v>
      </c>
      <c r="C11875" s="28" t="n">
        <v>34071.16</v>
      </c>
      <c r="D11875" s="28" t="n">
        <v>1710</v>
      </c>
      <c r="E11875" s="28" t="s">
        <v>380</v>
      </c>
    </row>
    <row r="11876" customFormat="false" ht="15" hidden="false" customHeight="false" outlineLevel="0" collapsed="false">
      <c r="A11876" s="28" t="n">
        <v>312</v>
      </c>
      <c r="B11876" s="29" t="n">
        <v>45596</v>
      </c>
      <c r="C11876" s="28" t="n">
        <v>35420.4</v>
      </c>
      <c r="D11876" s="28" t="n">
        <v>1710</v>
      </c>
      <c r="E11876" s="28" t="s">
        <v>380</v>
      </c>
    </row>
    <row r="11877" customFormat="false" ht="15" hidden="false" customHeight="false" outlineLevel="0" collapsed="false">
      <c r="A11877" s="28" t="n">
        <v>312</v>
      </c>
      <c r="B11877" s="29" t="n">
        <v>45626</v>
      </c>
      <c r="C11877" s="28" t="n">
        <v>36917.49</v>
      </c>
      <c r="D11877" s="28" t="n">
        <v>1710</v>
      </c>
      <c r="E11877" s="28" t="s">
        <v>380</v>
      </c>
    </row>
    <row r="11878" customFormat="false" ht="15" hidden="false" customHeight="false" outlineLevel="0" collapsed="false">
      <c r="A11878" s="28" t="n">
        <v>312</v>
      </c>
      <c r="B11878" s="29" t="n">
        <v>45657</v>
      </c>
      <c r="C11878" s="28" t="n">
        <v>38154.56</v>
      </c>
      <c r="D11878" s="28" t="n">
        <v>1710</v>
      </c>
      <c r="E11878" s="28" t="s">
        <v>380</v>
      </c>
    </row>
    <row r="11879" customFormat="false" ht="15" hidden="false" customHeight="false" outlineLevel="0" collapsed="false">
      <c r="A11879" s="28" t="n">
        <v>312</v>
      </c>
      <c r="B11879" s="29" t="n">
        <v>45688</v>
      </c>
      <c r="C11879" s="28" t="n">
        <v>39568.07</v>
      </c>
      <c r="D11879" s="28" t="n">
        <v>1710</v>
      </c>
      <c r="E11879" s="28" t="s">
        <v>380</v>
      </c>
    </row>
    <row r="11880" customFormat="false" ht="15" hidden="false" customHeight="false" outlineLevel="0" collapsed="false">
      <c r="A11880" s="28" t="n">
        <v>312</v>
      </c>
      <c r="B11880" s="29" t="n">
        <v>45716</v>
      </c>
      <c r="C11880" s="28" t="n">
        <v>41122.28</v>
      </c>
      <c r="D11880" s="28" t="n">
        <v>1710</v>
      </c>
      <c r="E11880" s="28" t="s">
        <v>380</v>
      </c>
    </row>
    <row r="11881" customFormat="false" ht="15" hidden="false" customHeight="false" outlineLevel="0" collapsed="false">
      <c r="A11881" s="28" t="n">
        <v>312</v>
      </c>
      <c r="B11881" s="29" t="n">
        <v>45747</v>
      </c>
      <c r="C11881" s="28" t="n">
        <v>42559.77</v>
      </c>
      <c r="D11881" s="28" t="n">
        <v>1710</v>
      </c>
      <c r="E11881" s="28" t="s">
        <v>380</v>
      </c>
    </row>
    <row r="11882" customFormat="false" ht="15" hidden="false" customHeight="false" outlineLevel="0" collapsed="false">
      <c r="A11882" s="28" t="n">
        <v>312</v>
      </c>
      <c r="B11882" s="29" t="n">
        <v>45777</v>
      </c>
      <c r="C11882" s="28" t="n">
        <v>44265.35</v>
      </c>
      <c r="D11882" s="28" t="n">
        <v>1710</v>
      </c>
      <c r="E11882" s="28" t="s">
        <v>380</v>
      </c>
    </row>
    <row r="11883" customFormat="false" ht="15" hidden="false" customHeight="false" outlineLevel="0" collapsed="false">
      <c r="A11883" s="28" t="n">
        <v>312</v>
      </c>
      <c r="B11883" s="29" t="n">
        <v>45808</v>
      </c>
      <c r="C11883" s="28" t="n">
        <v>45747</v>
      </c>
      <c r="D11883" s="28" t="n">
        <v>1710</v>
      </c>
      <c r="E11883" s="28" t="s">
        <v>380</v>
      </c>
    </row>
    <row r="11884" customFormat="false" ht="15" hidden="false" customHeight="false" outlineLevel="0" collapsed="false">
      <c r="A11884" s="28" t="n">
        <v>312</v>
      </c>
      <c r="B11884" s="29" t="n">
        <v>45838</v>
      </c>
      <c r="C11884" s="28" t="n">
        <v>46956.5</v>
      </c>
      <c r="D11884" s="28" t="n">
        <v>1710</v>
      </c>
      <c r="E11884" s="28" t="s">
        <v>380</v>
      </c>
    </row>
    <row r="11885" customFormat="false" ht="15" hidden="false" customHeight="false" outlineLevel="0" collapsed="false">
      <c r="A11885" s="28" t="n">
        <v>312</v>
      </c>
      <c r="B11885" s="29" t="n">
        <v>45869</v>
      </c>
      <c r="C11885" s="28" t="n">
        <v>48304.3</v>
      </c>
      <c r="D11885" s="28" t="n">
        <v>1710</v>
      </c>
      <c r="E11885" s="28" t="s">
        <v>380</v>
      </c>
    </row>
    <row r="11886" customFormat="false" ht="15" hidden="false" customHeight="false" outlineLevel="0" collapsed="false">
      <c r="A11886" s="28" t="n">
        <v>312</v>
      </c>
      <c r="B11886" s="29" t="n">
        <v>45900</v>
      </c>
      <c r="C11886" s="28" t="n">
        <v>48956.48</v>
      </c>
      <c r="D11886" s="28" t="n">
        <v>717.19</v>
      </c>
      <c r="E11886" s="28" t="s">
        <v>381</v>
      </c>
    </row>
    <row r="11887" customFormat="false" ht="15" hidden="false" customHeight="false" outlineLevel="0" collapsed="false">
      <c r="A11887" s="28" t="n">
        <v>312</v>
      </c>
      <c r="B11887" s="29" t="n">
        <v>45930</v>
      </c>
      <c r="C11887" s="28" t="n">
        <v>50217.87</v>
      </c>
      <c r="D11887" s="28" t="n">
        <v>1710</v>
      </c>
      <c r="E11887" s="28" t="s">
        <v>380</v>
      </c>
    </row>
    <row r="11888" customFormat="false" ht="15" hidden="false" customHeight="false" outlineLevel="0" collapsed="false">
      <c r="A11888" s="28" t="n">
        <v>312</v>
      </c>
      <c r="B11888" s="29" t="n">
        <v>45961</v>
      </c>
      <c r="C11888" s="28" t="n">
        <v>51916.01</v>
      </c>
      <c r="D11888" s="28" t="n">
        <v>1710</v>
      </c>
      <c r="E11888" s="28" t="s">
        <v>380</v>
      </c>
    </row>
    <row r="11889" customFormat="false" ht="15" hidden="false" customHeight="false" outlineLevel="0" collapsed="false">
      <c r="A11889" s="28" t="n">
        <v>312</v>
      </c>
      <c r="B11889" s="29" t="n">
        <v>45991</v>
      </c>
      <c r="C11889" s="28" t="n">
        <v>51874.82</v>
      </c>
      <c r="D11889" s="28" t="n">
        <v>0</v>
      </c>
      <c r="E11889" s="28" t="s">
        <v>379</v>
      </c>
    </row>
    <row r="11890" customFormat="false" ht="15" hidden="false" customHeight="false" outlineLevel="0" collapsed="false">
      <c r="A11890" s="28" t="n">
        <v>312</v>
      </c>
      <c r="B11890" s="29" t="n">
        <v>46022</v>
      </c>
      <c r="C11890" s="28" t="n">
        <v>53420.64</v>
      </c>
      <c r="D11890" s="28" t="n">
        <v>1710</v>
      </c>
      <c r="E11890" s="28" t="s">
        <v>380</v>
      </c>
    </row>
    <row r="11891" customFormat="false" ht="15" hidden="false" customHeight="false" outlineLevel="0" collapsed="false">
      <c r="A11891" s="28" t="n">
        <v>312</v>
      </c>
      <c r="B11891" s="29" t="n">
        <v>46053</v>
      </c>
      <c r="C11891" s="28" t="n">
        <v>54804.06</v>
      </c>
      <c r="D11891" s="28" t="n">
        <v>1710</v>
      </c>
      <c r="E11891" s="28" t="s">
        <v>380</v>
      </c>
    </row>
    <row r="11892" customFormat="false" ht="15" hidden="false" customHeight="false" outlineLevel="0" collapsed="false">
      <c r="A11892" s="28" t="n">
        <v>312</v>
      </c>
      <c r="B11892" s="29" t="n">
        <v>46081</v>
      </c>
      <c r="C11892" s="28" t="n">
        <v>56137.52</v>
      </c>
      <c r="D11892" s="28" t="n">
        <v>1710</v>
      </c>
      <c r="E11892" s="28" t="s">
        <v>380</v>
      </c>
    </row>
    <row r="11893" customFormat="false" ht="15" hidden="false" customHeight="false" outlineLevel="0" collapsed="false">
      <c r="A11893" s="28" t="n">
        <v>312</v>
      </c>
      <c r="B11893" s="29" t="n">
        <v>46112</v>
      </c>
      <c r="C11893" s="28" t="n">
        <v>57807.59</v>
      </c>
      <c r="D11893" s="28" t="n">
        <v>1710</v>
      </c>
      <c r="E11893" s="28" t="s">
        <v>380</v>
      </c>
    </row>
    <row r="11894" customFormat="false" ht="15" hidden="false" customHeight="false" outlineLevel="0" collapsed="false">
      <c r="A11894" s="28" t="n">
        <v>312</v>
      </c>
      <c r="B11894" s="29" t="n">
        <v>46142</v>
      </c>
      <c r="C11894" s="28" t="n">
        <v>59018.4</v>
      </c>
      <c r="D11894" s="28" t="n">
        <v>1710</v>
      </c>
      <c r="E11894" s="28" t="s">
        <v>380</v>
      </c>
    </row>
    <row r="11895" customFormat="false" ht="15" hidden="false" customHeight="false" outlineLevel="0" collapsed="false">
      <c r="A11895" s="28" t="n">
        <v>312</v>
      </c>
      <c r="B11895" s="29" t="n">
        <v>46173</v>
      </c>
      <c r="C11895" s="28" t="n">
        <v>60483.18</v>
      </c>
      <c r="D11895" s="28" t="n">
        <v>1710</v>
      </c>
      <c r="E11895" s="28" t="s">
        <v>380</v>
      </c>
    </row>
    <row r="11896" customFormat="false" ht="15" hidden="false" customHeight="false" outlineLevel="0" collapsed="false">
      <c r="A11896" s="28" t="n">
        <v>312</v>
      </c>
      <c r="B11896" s="29" t="n">
        <v>46203</v>
      </c>
      <c r="C11896" s="28" t="n">
        <v>61689.32</v>
      </c>
      <c r="D11896" s="28" t="n">
        <v>1710</v>
      </c>
      <c r="E11896" s="28" t="s">
        <v>380</v>
      </c>
    </row>
    <row r="11897" customFormat="false" ht="15" hidden="false" customHeight="false" outlineLevel="0" collapsed="false">
      <c r="A11897" s="28" t="n">
        <v>312</v>
      </c>
      <c r="B11897" s="29" t="n">
        <v>46234</v>
      </c>
      <c r="C11897" s="28" t="n">
        <v>63094.5</v>
      </c>
      <c r="D11897" s="28" t="n">
        <v>1710</v>
      </c>
      <c r="E11897" s="28" t="s">
        <v>380</v>
      </c>
    </row>
    <row r="11898" customFormat="false" ht="15" hidden="false" customHeight="false" outlineLevel="0" collapsed="false">
      <c r="A11898" s="28" t="n">
        <v>312</v>
      </c>
      <c r="B11898" s="29" t="n">
        <v>46265</v>
      </c>
      <c r="C11898" s="28" t="n">
        <v>64433.8</v>
      </c>
      <c r="D11898" s="28" t="n">
        <v>1710</v>
      </c>
      <c r="E11898" s="28" t="s">
        <v>380</v>
      </c>
    </row>
    <row r="11899" customFormat="false" ht="15" hidden="false" customHeight="false" outlineLevel="0" collapsed="false">
      <c r="A11899" s="28" t="n">
        <v>313</v>
      </c>
      <c r="B11899" s="29" t="n">
        <v>45230</v>
      </c>
      <c r="C11899" s="28" t="n">
        <v>5705.73</v>
      </c>
      <c r="D11899" s="28" t="n">
        <v>793.65</v>
      </c>
      <c r="E11899" s="28" t="s">
        <v>381</v>
      </c>
    </row>
    <row r="11900" customFormat="false" ht="15" hidden="false" customHeight="false" outlineLevel="0" collapsed="false">
      <c r="A11900" s="28" t="n">
        <v>313</v>
      </c>
      <c r="B11900" s="29" t="n">
        <v>45260</v>
      </c>
      <c r="C11900" s="28" t="n">
        <v>7092.13</v>
      </c>
      <c r="D11900" s="28" t="n">
        <v>1770</v>
      </c>
      <c r="E11900" s="28" t="s">
        <v>380</v>
      </c>
    </row>
    <row r="11901" customFormat="false" ht="15" hidden="false" customHeight="false" outlineLevel="0" collapsed="false">
      <c r="A11901" s="28" t="n">
        <v>313</v>
      </c>
      <c r="B11901" s="29" t="n">
        <v>45291</v>
      </c>
      <c r="C11901" s="28" t="n">
        <v>8517.36</v>
      </c>
      <c r="D11901" s="28" t="n">
        <v>1770</v>
      </c>
      <c r="E11901" s="28" t="s">
        <v>380</v>
      </c>
    </row>
    <row r="11902" customFormat="false" ht="15" hidden="false" customHeight="false" outlineLevel="0" collapsed="false">
      <c r="A11902" s="28" t="n">
        <v>313</v>
      </c>
      <c r="B11902" s="29" t="n">
        <v>45322</v>
      </c>
      <c r="C11902" s="28" t="n">
        <v>10070.45</v>
      </c>
      <c r="D11902" s="28" t="n">
        <v>1770</v>
      </c>
      <c r="E11902" s="28" t="s">
        <v>380</v>
      </c>
    </row>
    <row r="11903" customFormat="false" ht="15" hidden="false" customHeight="false" outlineLevel="0" collapsed="false">
      <c r="A11903" s="28" t="n">
        <v>313</v>
      </c>
      <c r="B11903" s="29" t="n">
        <v>45351</v>
      </c>
      <c r="C11903" s="28" t="n">
        <v>11560.15</v>
      </c>
      <c r="D11903" s="28" t="n">
        <v>1770</v>
      </c>
      <c r="E11903" s="28" t="s">
        <v>380</v>
      </c>
    </row>
    <row r="11904" customFormat="false" ht="15" hidden="false" customHeight="false" outlineLevel="0" collapsed="false">
      <c r="A11904" s="28" t="n">
        <v>313</v>
      </c>
      <c r="B11904" s="29" t="n">
        <v>45382</v>
      </c>
      <c r="C11904" s="28" t="n">
        <v>12495.83</v>
      </c>
      <c r="D11904" s="28" t="n">
        <v>358.61</v>
      </c>
      <c r="E11904" s="28" t="s">
        <v>381</v>
      </c>
    </row>
    <row r="11905" customFormat="false" ht="15" hidden="false" customHeight="false" outlineLevel="0" collapsed="false">
      <c r="A11905" s="28" t="n">
        <v>313</v>
      </c>
      <c r="B11905" s="29" t="n">
        <v>45412</v>
      </c>
      <c r="C11905" s="28" t="n">
        <v>13779.7</v>
      </c>
      <c r="D11905" s="28" t="n">
        <v>45.38</v>
      </c>
      <c r="E11905" s="28" t="s">
        <v>381</v>
      </c>
    </row>
    <row r="11906" customFormat="false" ht="15" hidden="false" customHeight="false" outlineLevel="0" collapsed="false">
      <c r="A11906" s="28" t="n">
        <v>313</v>
      </c>
      <c r="B11906" s="29" t="n">
        <v>45443</v>
      </c>
      <c r="C11906" s="28" t="n">
        <v>15542.5</v>
      </c>
      <c r="D11906" s="28" t="n">
        <v>1770</v>
      </c>
      <c r="E11906" s="28" t="s">
        <v>380</v>
      </c>
    </row>
    <row r="11907" customFormat="false" ht="15" hidden="false" customHeight="false" outlineLevel="0" collapsed="false">
      <c r="A11907" s="28" t="n">
        <v>313</v>
      </c>
      <c r="B11907" s="29" t="n">
        <v>45473</v>
      </c>
      <c r="C11907" s="28" t="n">
        <v>17077.68</v>
      </c>
      <c r="D11907" s="28" t="n">
        <v>1770</v>
      </c>
      <c r="E11907" s="28" t="s">
        <v>380</v>
      </c>
    </row>
    <row r="11908" customFormat="false" ht="15" hidden="false" customHeight="false" outlineLevel="0" collapsed="false">
      <c r="A11908" s="28" t="n">
        <v>313</v>
      </c>
      <c r="B11908" s="29" t="n">
        <v>45504</v>
      </c>
      <c r="C11908" s="28" t="n">
        <v>18332.33</v>
      </c>
      <c r="D11908" s="28" t="n">
        <v>1770</v>
      </c>
      <c r="E11908" s="28" t="s">
        <v>380</v>
      </c>
    </row>
    <row r="11909" customFormat="false" ht="15" hidden="false" customHeight="false" outlineLevel="0" collapsed="false">
      <c r="A11909" s="28" t="n">
        <v>313</v>
      </c>
      <c r="B11909" s="29" t="n">
        <v>45535</v>
      </c>
      <c r="C11909" s="28" t="n">
        <v>19783.78</v>
      </c>
      <c r="D11909" s="28" t="n">
        <v>1770</v>
      </c>
      <c r="E11909" s="28" t="s">
        <v>380</v>
      </c>
    </row>
    <row r="11910" customFormat="false" ht="15" hidden="false" customHeight="false" outlineLevel="0" collapsed="false">
      <c r="A11910" s="28" t="n">
        <v>313</v>
      </c>
      <c r="B11910" s="29" t="n">
        <v>45565</v>
      </c>
      <c r="C11910" s="28" t="n">
        <v>21282.44</v>
      </c>
      <c r="D11910" s="28" t="n">
        <v>1770</v>
      </c>
      <c r="E11910" s="28" t="s">
        <v>380</v>
      </c>
    </row>
    <row r="11911" customFormat="false" ht="15" hidden="false" customHeight="false" outlineLevel="0" collapsed="false">
      <c r="A11911" s="28" t="n">
        <v>313</v>
      </c>
      <c r="B11911" s="29" t="n">
        <v>45596</v>
      </c>
      <c r="C11911" s="28" t="n">
        <v>22825.47</v>
      </c>
      <c r="D11911" s="28" t="n">
        <v>1770</v>
      </c>
      <c r="E11911" s="28" t="s">
        <v>380</v>
      </c>
    </row>
    <row r="11912" customFormat="false" ht="15" hidden="false" customHeight="false" outlineLevel="0" collapsed="false">
      <c r="A11912" s="28" t="n">
        <v>313</v>
      </c>
      <c r="B11912" s="29" t="n">
        <v>45626</v>
      </c>
      <c r="C11912" s="28" t="n">
        <v>24427.62</v>
      </c>
      <c r="D11912" s="28" t="n">
        <v>1770</v>
      </c>
      <c r="E11912" s="28" t="s">
        <v>380</v>
      </c>
    </row>
    <row r="11913" customFormat="false" ht="15" hidden="false" customHeight="false" outlineLevel="0" collapsed="false">
      <c r="A11913" s="28" t="n">
        <v>313</v>
      </c>
      <c r="B11913" s="29" t="n">
        <v>45657</v>
      </c>
      <c r="C11913" s="28" t="n">
        <v>25744.13</v>
      </c>
      <c r="D11913" s="28" t="n">
        <v>1770</v>
      </c>
      <c r="E11913" s="28" t="s">
        <v>380</v>
      </c>
    </row>
    <row r="11914" customFormat="false" ht="15" hidden="false" customHeight="false" outlineLevel="0" collapsed="false">
      <c r="A11914" s="28" t="n">
        <v>313</v>
      </c>
      <c r="B11914" s="29" t="n">
        <v>45688</v>
      </c>
      <c r="C11914" s="28" t="n">
        <v>27336.72</v>
      </c>
      <c r="D11914" s="28" t="n">
        <v>1770</v>
      </c>
      <c r="E11914" s="28" t="s">
        <v>380</v>
      </c>
    </row>
    <row r="11915" customFormat="false" ht="15" hidden="false" customHeight="false" outlineLevel="0" collapsed="false">
      <c r="A11915" s="28" t="n">
        <v>313</v>
      </c>
      <c r="B11915" s="29" t="n">
        <v>45716</v>
      </c>
      <c r="C11915" s="28" t="n">
        <v>28893.31</v>
      </c>
      <c r="D11915" s="28" t="n">
        <v>1770</v>
      </c>
      <c r="E11915" s="28" t="s">
        <v>380</v>
      </c>
    </row>
    <row r="11916" customFormat="false" ht="15" hidden="false" customHeight="false" outlineLevel="0" collapsed="false">
      <c r="A11916" s="28" t="n">
        <v>313</v>
      </c>
      <c r="B11916" s="29" t="n">
        <v>45747</v>
      </c>
      <c r="C11916" s="28" t="n">
        <v>30568.44</v>
      </c>
      <c r="D11916" s="28" t="n">
        <v>1770</v>
      </c>
      <c r="E11916" s="28" t="s">
        <v>380</v>
      </c>
    </row>
    <row r="11917" customFormat="false" ht="15" hidden="false" customHeight="false" outlineLevel="0" collapsed="false">
      <c r="A11917" s="28" t="n">
        <v>313</v>
      </c>
      <c r="B11917" s="29" t="n">
        <v>45777</v>
      </c>
      <c r="C11917" s="28" t="n">
        <v>31810.64</v>
      </c>
      <c r="D11917" s="28" t="n">
        <v>1770</v>
      </c>
      <c r="E11917" s="28" t="s">
        <v>380</v>
      </c>
    </row>
    <row r="11918" customFormat="false" ht="15" hidden="false" customHeight="false" outlineLevel="0" collapsed="false">
      <c r="A11918" s="28" t="n">
        <v>313</v>
      </c>
      <c r="B11918" s="29" t="n">
        <v>45808</v>
      </c>
      <c r="C11918" s="28" t="n">
        <v>33058.84</v>
      </c>
      <c r="D11918" s="28" t="n">
        <v>1770</v>
      </c>
      <c r="E11918" s="28" t="s">
        <v>380</v>
      </c>
    </row>
    <row r="11919" customFormat="false" ht="15" hidden="false" customHeight="false" outlineLevel="0" collapsed="false">
      <c r="A11919" s="28" t="n">
        <v>313</v>
      </c>
      <c r="B11919" s="29" t="n">
        <v>45838</v>
      </c>
      <c r="C11919" s="28" t="n">
        <v>34501.8</v>
      </c>
      <c r="D11919" s="28" t="n">
        <v>1770</v>
      </c>
      <c r="E11919" s="28" t="s">
        <v>380</v>
      </c>
    </row>
    <row r="11920" customFormat="false" ht="15" hidden="false" customHeight="false" outlineLevel="0" collapsed="false">
      <c r="A11920" s="28" t="n">
        <v>313</v>
      </c>
      <c r="B11920" s="29" t="n">
        <v>45869</v>
      </c>
      <c r="C11920" s="28" t="n">
        <v>35918.04</v>
      </c>
      <c r="D11920" s="28" t="n">
        <v>1770</v>
      </c>
      <c r="E11920" s="28" t="s">
        <v>380</v>
      </c>
    </row>
    <row r="11921" customFormat="false" ht="15" hidden="false" customHeight="false" outlineLevel="0" collapsed="false">
      <c r="A11921" s="28" t="n">
        <v>313</v>
      </c>
      <c r="B11921" s="29" t="n">
        <v>45900</v>
      </c>
      <c r="C11921" s="28" t="n">
        <v>37162.85</v>
      </c>
      <c r="D11921" s="28" t="n">
        <v>1770</v>
      </c>
      <c r="E11921" s="28" t="s">
        <v>380</v>
      </c>
    </row>
    <row r="11922" customFormat="false" ht="15" hidden="false" customHeight="false" outlineLevel="0" collapsed="false">
      <c r="A11922" s="28" t="n">
        <v>313</v>
      </c>
      <c r="B11922" s="29" t="n">
        <v>45930</v>
      </c>
      <c r="C11922" s="28" t="n">
        <v>38811.96</v>
      </c>
      <c r="D11922" s="28" t="n">
        <v>1770</v>
      </c>
      <c r="E11922" s="28" t="s">
        <v>380</v>
      </c>
    </row>
    <row r="11923" customFormat="false" ht="15" hidden="false" customHeight="false" outlineLevel="0" collapsed="false">
      <c r="A11923" s="28" t="n">
        <v>313</v>
      </c>
      <c r="B11923" s="29" t="n">
        <v>45961</v>
      </c>
      <c r="C11923" s="28" t="n">
        <v>40201.09</v>
      </c>
      <c r="D11923" s="28" t="n">
        <v>1770</v>
      </c>
      <c r="E11923" s="28" t="s">
        <v>380</v>
      </c>
    </row>
    <row r="11924" customFormat="false" ht="15" hidden="false" customHeight="false" outlineLevel="0" collapsed="false">
      <c r="A11924" s="28" t="n">
        <v>313</v>
      </c>
      <c r="B11924" s="29" t="n">
        <v>45991</v>
      </c>
      <c r="C11924" s="28" t="n">
        <v>40691.86</v>
      </c>
      <c r="D11924" s="28" t="n">
        <v>847.03</v>
      </c>
      <c r="E11924" s="28" t="s">
        <v>381</v>
      </c>
    </row>
    <row r="11925" customFormat="false" ht="15" hidden="false" customHeight="false" outlineLevel="0" collapsed="false">
      <c r="A11925" s="28" t="n">
        <v>313</v>
      </c>
      <c r="B11925" s="29" t="n">
        <v>46022</v>
      </c>
      <c r="C11925" s="28" t="n">
        <v>41936.69</v>
      </c>
      <c r="D11925" s="28" t="n">
        <v>1770</v>
      </c>
      <c r="E11925" s="28" t="s">
        <v>380</v>
      </c>
    </row>
    <row r="11926" customFormat="false" ht="15" hidden="false" customHeight="false" outlineLevel="0" collapsed="false">
      <c r="A11926" s="28" t="n">
        <v>313</v>
      </c>
      <c r="B11926" s="29" t="n">
        <v>46053</v>
      </c>
      <c r="C11926" s="28" t="n">
        <v>43280.04</v>
      </c>
      <c r="D11926" s="28" t="n">
        <v>1770</v>
      </c>
      <c r="E11926" s="28" t="s">
        <v>380</v>
      </c>
    </row>
    <row r="11927" customFormat="false" ht="15" hidden="false" customHeight="false" outlineLevel="0" collapsed="false">
      <c r="A11927" s="28" t="n">
        <v>313</v>
      </c>
      <c r="B11927" s="29" t="n">
        <v>46081</v>
      </c>
      <c r="C11927" s="28" t="n">
        <v>43902.12</v>
      </c>
      <c r="D11927" s="28" t="n">
        <v>943.77</v>
      </c>
      <c r="E11927" s="28" t="s">
        <v>381</v>
      </c>
    </row>
    <row r="11928" customFormat="false" ht="15" hidden="false" customHeight="false" outlineLevel="0" collapsed="false">
      <c r="A11928" s="28" t="n">
        <v>313</v>
      </c>
      <c r="B11928" s="29" t="n">
        <v>46112</v>
      </c>
      <c r="C11928" s="28" t="n">
        <v>45589.74</v>
      </c>
      <c r="D11928" s="28" t="n">
        <v>1770</v>
      </c>
      <c r="E11928" s="28" t="s">
        <v>380</v>
      </c>
    </row>
    <row r="11929" customFormat="false" ht="15" hidden="false" customHeight="false" outlineLevel="0" collapsed="false">
      <c r="A11929" s="28" t="n">
        <v>313</v>
      </c>
      <c r="B11929" s="29" t="n">
        <v>46142</v>
      </c>
      <c r="C11929" s="28" t="n">
        <v>47225.46</v>
      </c>
      <c r="D11929" s="28" t="n">
        <v>1770</v>
      </c>
      <c r="E11929" s="28" t="s">
        <v>380</v>
      </c>
    </row>
    <row r="11930" customFormat="false" ht="15" hidden="false" customHeight="false" outlineLevel="0" collapsed="false">
      <c r="A11930" s="28" t="n">
        <v>313</v>
      </c>
      <c r="B11930" s="29" t="n">
        <v>46173</v>
      </c>
      <c r="C11930" s="28" t="n">
        <v>48602.71</v>
      </c>
      <c r="D11930" s="28" t="n">
        <v>1770</v>
      </c>
      <c r="E11930" s="28" t="s">
        <v>380</v>
      </c>
    </row>
    <row r="11931" customFormat="false" ht="15" hidden="false" customHeight="false" outlineLevel="0" collapsed="false">
      <c r="A11931" s="28" t="n">
        <v>313</v>
      </c>
      <c r="B11931" s="29" t="n">
        <v>46203</v>
      </c>
      <c r="C11931" s="28" t="n">
        <v>50153.79</v>
      </c>
      <c r="D11931" s="28" t="n">
        <v>1770</v>
      </c>
      <c r="E11931" s="28" t="s">
        <v>380</v>
      </c>
    </row>
    <row r="11932" customFormat="false" ht="15" hidden="false" customHeight="false" outlineLevel="0" collapsed="false">
      <c r="A11932" s="28" t="n">
        <v>313</v>
      </c>
      <c r="B11932" s="29" t="n">
        <v>46234</v>
      </c>
      <c r="C11932" s="28" t="n">
        <v>51877.66</v>
      </c>
      <c r="D11932" s="28" t="n">
        <v>1770</v>
      </c>
      <c r="E11932" s="28" t="s">
        <v>380</v>
      </c>
    </row>
    <row r="11933" customFormat="false" ht="15" hidden="false" customHeight="false" outlineLevel="0" collapsed="false">
      <c r="A11933" s="28" t="n">
        <v>313</v>
      </c>
      <c r="B11933" s="29" t="n">
        <v>46265</v>
      </c>
      <c r="C11933" s="28" t="n">
        <v>53434.49</v>
      </c>
      <c r="D11933" s="28" t="n">
        <v>1770</v>
      </c>
      <c r="E11933" s="28" t="s">
        <v>380</v>
      </c>
    </row>
    <row r="11934" customFormat="false" ht="15" hidden="false" customHeight="false" outlineLevel="0" collapsed="false">
      <c r="A11934" s="28" t="n">
        <v>314</v>
      </c>
      <c r="B11934" s="29" t="n">
        <v>44957</v>
      </c>
      <c r="C11934" s="28" t="n">
        <v>9911.24</v>
      </c>
      <c r="D11934" s="28" t="n">
        <v>1470</v>
      </c>
      <c r="E11934" s="28" t="s">
        <v>380</v>
      </c>
    </row>
    <row r="11935" customFormat="false" ht="15" hidden="false" customHeight="false" outlineLevel="0" collapsed="false">
      <c r="A11935" s="28" t="n">
        <v>314</v>
      </c>
      <c r="B11935" s="29" t="n">
        <v>44985</v>
      </c>
      <c r="C11935" s="28" t="n">
        <v>10065.35</v>
      </c>
      <c r="D11935" s="28" t="n">
        <v>441.57</v>
      </c>
      <c r="E11935" s="28" t="s">
        <v>381</v>
      </c>
    </row>
    <row r="11936" customFormat="false" ht="15" hidden="false" customHeight="false" outlineLevel="0" collapsed="false">
      <c r="A11936" s="28" t="n">
        <v>314</v>
      </c>
      <c r="B11936" s="29" t="n">
        <v>45016</v>
      </c>
      <c r="C11936" s="28" t="n">
        <v>11400.67</v>
      </c>
      <c r="D11936" s="28" t="n">
        <v>1470</v>
      </c>
      <c r="E11936" s="28" t="s">
        <v>380</v>
      </c>
    </row>
    <row r="11937" customFormat="false" ht="15" hidden="false" customHeight="false" outlineLevel="0" collapsed="false">
      <c r="A11937" s="28" t="n">
        <v>314</v>
      </c>
      <c r="B11937" s="29" t="n">
        <v>45046</v>
      </c>
      <c r="C11937" s="28" t="n">
        <v>12799.7</v>
      </c>
      <c r="D11937" s="28" t="n">
        <v>1470</v>
      </c>
      <c r="E11937" s="28" t="s">
        <v>380</v>
      </c>
    </row>
    <row r="11938" customFormat="false" ht="15" hidden="false" customHeight="false" outlineLevel="0" collapsed="false">
      <c r="A11938" s="28" t="n">
        <v>314</v>
      </c>
      <c r="B11938" s="29" t="n">
        <v>45077</v>
      </c>
      <c r="C11938" s="28" t="n">
        <v>14167.47</v>
      </c>
      <c r="D11938" s="28" t="n">
        <v>1470</v>
      </c>
      <c r="E11938" s="28" t="s">
        <v>380</v>
      </c>
    </row>
    <row r="11939" customFormat="false" ht="15" hidden="false" customHeight="false" outlineLevel="0" collapsed="false">
      <c r="A11939" s="28" t="n">
        <v>314</v>
      </c>
      <c r="B11939" s="29" t="n">
        <v>45107</v>
      </c>
      <c r="C11939" s="28" t="n">
        <v>15351.91</v>
      </c>
      <c r="D11939" s="28" t="n">
        <v>1470</v>
      </c>
      <c r="E11939" s="28" t="s">
        <v>380</v>
      </c>
    </row>
    <row r="11940" customFormat="false" ht="15" hidden="false" customHeight="false" outlineLevel="0" collapsed="false">
      <c r="A11940" s="28" t="n">
        <v>314</v>
      </c>
      <c r="B11940" s="29" t="n">
        <v>45138</v>
      </c>
      <c r="C11940" s="28" t="n">
        <v>16500.09</v>
      </c>
      <c r="D11940" s="28" t="n">
        <v>1470</v>
      </c>
      <c r="E11940" s="28" t="s">
        <v>380</v>
      </c>
    </row>
    <row r="11941" customFormat="false" ht="15" hidden="false" customHeight="false" outlineLevel="0" collapsed="false">
      <c r="A11941" s="28" t="n">
        <v>314</v>
      </c>
      <c r="B11941" s="29" t="n">
        <v>45169</v>
      </c>
      <c r="C11941" s="28" t="n">
        <v>17781.36</v>
      </c>
      <c r="D11941" s="28" t="n">
        <v>1470</v>
      </c>
      <c r="E11941" s="28" t="s">
        <v>380</v>
      </c>
    </row>
    <row r="11942" customFormat="false" ht="15" hidden="false" customHeight="false" outlineLevel="0" collapsed="false">
      <c r="A11942" s="28" t="n">
        <v>314</v>
      </c>
      <c r="B11942" s="29" t="n">
        <v>45199</v>
      </c>
      <c r="C11942" s="28" t="n">
        <v>18423.26</v>
      </c>
      <c r="D11942" s="28" t="n">
        <v>922.68</v>
      </c>
      <c r="E11942" s="28" t="s">
        <v>381</v>
      </c>
    </row>
    <row r="11943" customFormat="false" ht="15" hidden="false" customHeight="false" outlineLevel="0" collapsed="false">
      <c r="A11943" s="28" t="n">
        <v>314</v>
      </c>
      <c r="B11943" s="29" t="n">
        <v>45230</v>
      </c>
      <c r="C11943" s="28" t="n">
        <v>19540.73</v>
      </c>
      <c r="D11943" s="28" t="n">
        <v>1470</v>
      </c>
      <c r="E11943" s="28" t="s">
        <v>380</v>
      </c>
    </row>
    <row r="11944" customFormat="false" ht="15" hidden="false" customHeight="false" outlineLevel="0" collapsed="false">
      <c r="A11944" s="28" t="n">
        <v>314</v>
      </c>
      <c r="B11944" s="29" t="n">
        <v>45260</v>
      </c>
      <c r="C11944" s="28" t="n">
        <v>20743.98</v>
      </c>
      <c r="D11944" s="28" t="n">
        <v>1470</v>
      </c>
      <c r="E11944" s="28" t="s">
        <v>380</v>
      </c>
    </row>
    <row r="11945" customFormat="false" ht="15" hidden="false" customHeight="false" outlineLevel="0" collapsed="false">
      <c r="A11945" s="28" t="n">
        <v>314</v>
      </c>
      <c r="B11945" s="29" t="n">
        <v>45291</v>
      </c>
      <c r="C11945" s="28" t="n">
        <v>21813.96</v>
      </c>
      <c r="D11945" s="28" t="n">
        <v>1470</v>
      </c>
      <c r="E11945" s="28" t="s">
        <v>380</v>
      </c>
    </row>
    <row r="11946" customFormat="false" ht="15" hidden="false" customHeight="false" outlineLevel="0" collapsed="false">
      <c r="A11946" s="28" t="n">
        <v>314</v>
      </c>
      <c r="B11946" s="29" t="n">
        <v>45322</v>
      </c>
      <c r="C11946" s="28" t="n">
        <v>23263.25</v>
      </c>
      <c r="D11946" s="28" t="n">
        <v>1470</v>
      </c>
      <c r="E11946" s="28" t="s">
        <v>380</v>
      </c>
    </row>
    <row r="11947" customFormat="false" ht="15" hidden="false" customHeight="false" outlineLevel="0" collapsed="false">
      <c r="A11947" s="28" t="n">
        <v>314</v>
      </c>
      <c r="B11947" s="29" t="n">
        <v>45351</v>
      </c>
      <c r="C11947" s="28" t="n">
        <v>24560.28</v>
      </c>
      <c r="D11947" s="28" t="n">
        <v>1470</v>
      </c>
      <c r="E11947" s="28" t="s">
        <v>380</v>
      </c>
    </row>
    <row r="11948" customFormat="false" ht="15" hidden="false" customHeight="false" outlineLevel="0" collapsed="false">
      <c r="A11948" s="28" t="n">
        <v>314</v>
      </c>
      <c r="B11948" s="29" t="n">
        <v>45382</v>
      </c>
      <c r="C11948" s="28" t="n">
        <v>25147.57</v>
      </c>
      <c r="D11948" s="28" t="n">
        <v>729.77</v>
      </c>
      <c r="E11948" s="28" t="s">
        <v>381</v>
      </c>
    </row>
    <row r="11949" customFormat="false" ht="15" hidden="false" customHeight="false" outlineLevel="0" collapsed="false">
      <c r="A11949" s="28" t="n">
        <v>314</v>
      </c>
      <c r="B11949" s="29" t="n">
        <v>45412</v>
      </c>
      <c r="C11949" s="28" t="n">
        <v>26480.43</v>
      </c>
      <c r="D11949" s="28" t="n">
        <v>1470</v>
      </c>
      <c r="E11949" s="28" t="s">
        <v>380</v>
      </c>
    </row>
    <row r="11950" customFormat="false" ht="15" hidden="false" customHeight="false" outlineLevel="0" collapsed="false">
      <c r="A11950" s="28" t="n">
        <v>314</v>
      </c>
      <c r="B11950" s="29" t="n">
        <v>45443</v>
      </c>
      <c r="C11950" s="28" t="n">
        <v>27933.34</v>
      </c>
      <c r="D11950" s="28" t="n">
        <v>1470</v>
      </c>
      <c r="E11950" s="28" t="s">
        <v>380</v>
      </c>
    </row>
    <row r="11951" customFormat="false" ht="15" hidden="false" customHeight="false" outlineLevel="0" collapsed="false">
      <c r="A11951" s="28" t="n">
        <v>314</v>
      </c>
      <c r="B11951" s="29" t="n">
        <v>45473</v>
      </c>
      <c r="C11951" s="28" t="n">
        <v>29013.02</v>
      </c>
      <c r="D11951" s="28" t="n">
        <v>1470</v>
      </c>
      <c r="E11951" s="28" t="s">
        <v>380</v>
      </c>
    </row>
    <row r="11952" customFormat="false" ht="15" hidden="false" customHeight="false" outlineLevel="0" collapsed="false">
      <c r="A11952" s="28" t="n">
        <v>314</v>
      </c>
      <c r="B11952" s="29" t="n">
        <v>45504</v>
      </c>
      <c r="C11952" s="28" t="n">
        <v>29877.41</v>
      </c>
      <c r="D11952" s="28" t="n">
        <v>921.85</v>
      </c>
      <c r="E11952" s="28" t="s">
        <v>381</v>
      </c>
    </row>
    <row r="11953" customFormat="false" ht="15" hidden="false" customHeight="false" outlineLevel="0" collapsed="false">
      <c r="A11953" s="28" t="n">
        <v>314</v>
      </c>
      <c r="B11953" s="29" t="n">
        <v>45535</v>
      </c>
      <c r="C11953" s="28" t="n">
        <v>31130.92</v>
      </c>
      <c r="D11953" s="28" t="n">
        <v>1470</v>
      </c>
      <c r="E11953" s="28" t="s">
        <v>380</v>
      </c>
    </row>
    <row r="11954" customFormat="false" ht="15" hidden="false" customHeight="false" outlineLevel="0" collapsed="false">
      <c r="A11954" s="28" t="n">
        <v>314</v>
      </c>
      <c r="B11954" s="29" t="n">
        <v>45565</v>
      </c>
      <c r="C11954" s="28" t="n">
        <v>32265.97</v>
      </c>
      <c r="D11954" s="28" t="n">
        <v>1470</v>
      </c>
      <c r="E11954" s="28" t="s">
        <v>380</v>
      </c>
    </row>
    <row r="11955" customFormat="false" ht="15" hidden="false" customHeight="false" outlineLevel="0" collapsed="false">
      <c r="A11955" s="28" t="n">
        <v>314</v>
      </c>
      <c r="B11955" s="29" t="n">
        <v>45596</v>
      </c>
      <c r="C11955" s="28" t="n">
        <v>33381.23</v>
      </c>
      <c r="D11955" s="28" t="n">
        <v>1470</v>
      </c>
      <c r="E11955" s="28" t="s">
        <v>380</v>
      </c>
    </row>
    <row r="11956" customFormat="false" ht="15" hidden="false" customHeight="false" outlineLevel="0" collapsed="false">
      <c r="A11956" s="28" t="n">
        <v>314</v>
      </c>
      <c r="B11956" s="29" t="n">
        <v>45626</v>
      </c>
      <c r="C11956" s="28" t="n">
        <v>34566.03</v>
      </c>
      <c r="D11956" s="28" t="n">
        <v>1470</v>
      </c>
      <c r="E11956" s="28" t="s">
        <v>380</v>
      </c>
    </row>
    <row r="11957" customFormat="false" ht="15" hidden="false" customHeight="false" outlineLevel="0" collapsed="false">
      <c r="A11957" s="28" t="n">
        <v>314</v>
      </c>
      <c r="B11957" s="29" t="n">
        <v>45657</v>
      </c>
      <c r="C11957" s="28" t="n">
        <v>35721.12</v>
      </c>
      <c r="D11957" s="28" t="n">
        <v>1470</v>
      </c>
      <c r="E11957" s="28" t="s">
        <v>380</v>
      </c>
    </row>
    <row r="11958" customFormat="false" ht="15" hidden="false" customHeight="false" outlineLevel="0" collapsed="false">
      <c r="A11958" s="28" t="n">
        <v>314</v>
      </c>
      <c r="B11958" s="29" t="n">
        <v>45688</v>
      </c>
      <c r="C11958" s="28" t="n">
        <v>36893.54</v>
      </c>
      <c r="D11958" s="28" t="n">
        <v>1470</v>
      </c>
      <c r="E11958" s="28" t="s">
        <v>380</v>
      </c>
    </row>
    <row r="11959" customFormat="false" ht="15" hidden="false" customHeight="false" outlineLevel="0" collapsed="false">
      <c r="A11959" s="28" t="n">
        <v>314</v>
      </c>
      <c r="B11959" s="29" t="n">
        <v>45716</v>
      </c>
      <c r="C11959" s="28" t="n">
        <v>37951.67</v>
      </c>
      <c r="D11959" s="28" t="n">
        <v>1470</v>
      </c>
      <c r="E11959" s="28" t="s">
        <v>380</v>
      </c>
    </row>
    <row r="11960" customFormat="false" ht="15" hidden="false" customHeight="false" outlineLevel="0" collapsed="false">
      <c r="A11960" s="28" t="n">
        <v>314</v>
      </c>
      <c r="B11960" s="29" t="n">
        <v>45747</v>
      </c>
      <c r="C11960" s="28" t="n">
        <v>39011.25</v>
      </c>
      <c r="D11960" s="28" t="n">
        <v>1470</v>
      </c>
      <c r="E11960" s="28" t="s">
        <v>380</v>
      </c>
    </row>
    <row r="11961" customFormat="false" ht="15" hidden="false" customHeight="false" outlineLevel="0" collapsed="false">
      <c r="A11961" s="28" t="n">
        <v>314</v>
      </c>
      <c r="B11961" s="29" t="n">
        <v>45777</v>
      </c>
      <c r="C11961" s="28" t="n">
        <v>40261.16</v>
      </c>
      <c r="D11961" s="28" t="n">
        <v>1470</v>
      </c>
      <c r="E11961" s="28" t="s">
        <v>380</v>
      </c>
    </row>
    <row r="11962" customFormat="false" ht="15" hidden="false" customHeight="false" outlineLevel="0" collapsed="false">
      <c r="A11962" s="28" t="n">
        <v>314</v>
      </c>
      <c r="B11962" s="29" t="n">
        <v>45808</v>
      </c>
      <c r="C11962" s="28" t="n">
        <v>40191.55</v>
      </c>
      <c r="D11962" s="28" t="n">
        <v>0</v>
      </c>
      <c r="E11962" s="28" t="s">
        <v>379</v>
      </c>
    </row>
    <row r="11963" customFormat="false" ht="15" hidden="false" customHeight="false" outlineLevel="0" collapsed="false">
      <c r="A11963" s="28" t="n">
        <v>314</v>
      </c>
      <c r="B11963" s="29" t="n">
        <v>45838</v>
      </c>
      <c r="C11963" s="28" t="n">
        <v>41486.54</v>
      </c>
      <c r="D11963" s="28" t="n">
        <v>1470</v>
      </c>
      <c r="E11963" s="28" t="s">
        <v>380</v>
      </c>
    </row>
    <row r="11964" customFormat="false" ht="15" hidden="false" customHeight="false" outlineLevel="0" collapsed="false">
      <c r="A11964" s="28" t="n">
        <v>314</v>
      </c>
      <c r="B11964" s="29" t="n">
        <v>45869</v>
      </c>
      <c r="C11964" s="28" t="n">
        <v>42191.59</v>
      </c>
      <c r="D11964" s="28" t="n">
        <v>956.22</v>
      </c>
      <c r="E11964" s="28" t="s">
        <v>381</v>
      </c>
    </row>
    <row r="11965" customFormat="false" ht="15" hidden="false" customHeight="false" outlineLevel="0" collapsed="false">
      <c r="A11965" s="28" t="n">
        <v>314</v>
      </c>
      <c r="B11965" s="29" t="n">
        <v>45900</v>
      </c>
      <c r="C11965" s="28" t="n">
        <v>43331.07</v>
      </c>
      <c r="D11965" s="28" t="n">
        <v>1470</v>
      </c>
      <c r="E11965" s="28" t="s">
        <v>380</v>
      </c>
    </row>
    <row r="11966" customFormat="false" ht="15" hidden="false" customHeight="false" outlineLevel="0" collapsed="false">
      <c r="A11966" s="28" t="n">
        <v>314</v>
      </c>
      <c r="B11966" s="29" t="n">
        <v>45930</v>
      </c>
      <c r="C11966" s="28" t="n">
        <v>44566.36</v>
      </c>
      <c r="D11966" s="28" t="n">
        <v>1470</v>
      </c>
      <c r="E11966" s="28" t="s">
        <v>380</v>
      </c>
    </row>
    <row r="11967" customFormat="false" ht="15" hidden="false" customHeight="false" outlineLevel="0" collapsed="false">
      <c r="A11967" s="28" t="n">
        <v>314</v>
      </c>
      <c r="B11967" s="29" t="n">
        <v>45961</v>
      </c>
      <c r="C11967" s="28" t="n">
        <v>45705.17</v>
      </c>
      <c r="D11967" s="28" t="n">
        <v>1470</v>
      </c>
      <c r="E11967" s="28" t="s">
        <v>380</v>
      </c>
    </row>
    <row r="11968" customFormat="false" ht="15" hidden="false" customHeight="false" outlineLevel="0" collapsed="false">
      <c r="A11968" s="28" t="n">
        <v>314</v>
      </c>
      <c r="B11968" s="29" t="n">
        <v>45991</v>
      </c>
      <c r="C11968" s="28" t="n">
        <v>47123.16</v>
      </c>
      <c r="D11968" s="28" t="n">
        <v>1470</v>
      </c>
      <c r="E11968" s="28" t="s">
        <v>380</v>
      </c>
    </row>
    <row r="11969" customFormat="false" ht="15" hidden="false" customHeight="false" outlineLevel="0" collapsed="false">
      <c r="A11969" s="28" t="n">
        <v>314</v>
      </c>
      <c r="B11969" s="29" t="n">
        <v>46022</v>
      </c>
      <c r="C11969" s="28" t="n">
        <v>48499.05</v>
      </c>
      <c r="D11969" s="28" t="n">
        <v>1470</v>
      </c>
      <c r="E11969" s="28" t="s">
        <v>380</v>
      </c>
    </row>
    <row r="11970" customFormat="false" ht="15" hidden="false" customHeight="false" outlineLevel="0" collapsed="false">
      <c r="A11970" s="28" t="n">
        <v>314</v>
      </c>
      <c r="B11970" s="29" t="n">
        <v>46053</v>
      </c>
      <c r="C11970" s="28" t="n">
        <v>48728.98</v>
      </c>
      <c r="D11970" s="28" t="n">
        <v>294.68</v>
      </c>
      <c r="E11970" s="28" t="s">
        <v>381</v>
      </c>
    </row>
    <row r="11971" customFormat="false" ht="15" hidden="false" customHeight="false" outlineLevel="0" collapsed="false">
      <c r="A11971" s="28" t="n">
        <v>314</v>
      </c>
      <c r="B11971" s="29" t="n">
        <v>46081</v>
      </c>
      <c r="C11971" s="28" t="n">
        <v>50189.08</v>
      </c>
      <c r="D11971" s="28" t="n">
        <v>1470</v>
      </c>
      <c r="E11971" s="28" t="s">
        <v>380</v>
      </c>
    </row>
    <row r="11972" customFormat="false" ht="15" hidden="false" customHeight="false" outlineLevel="0" collapsed="false">
      <c r="A11972" s="28" t="n">
        <v>314</v>
      </c>
      <c r="B11972" s="29" t="n">
        <v>46112</v>
      </c>
      <c r="C11972" s="28" t="n">
        <v>51593.95</v>
      </c>
      <c r="D11972" s="28" t="n">
        <v>1470</v>
      </c>
      <c r="E11972" s="28" t="s">
        <v>380</v>
      </c>
    </row>
    <row r="11973" customFormat="false" ht="15" hidden="false" customHeight="false" outlineLevel="0" collapsed="false">
      <c r="A11973" s="28" t="n">
        <v>314</v>
      </c>
      <c r="B11973" s="29" t="n">
        <v>46142</v>
      </c>
      <c r="C11973" s="28" t="n">
        <v>52878.5</v>
      </c>
      <c r="D11973" s="28" t="n">
        <v>1470</v>
      </c>
      <c r="E11973" s="28" t="s">
        <v>380</v>
      </c>
    </row>
    <row r="11974" customFormat="false" ht="15" hidden="false" customHeight="false" outlineLevel="0" collapsed="false">
      <c r="A11974" s="28" t="n">
        <v>314</v>
      </c>
      <c r="B11974" s="29" t="n">
        <v>46173</v>
      </c>
      <c r="C11974" s="28" t="n">
        <v>54240.37</v>
      </c>
      <c r="D11974" s="28" t="n">
        <v>1470</v>
      </c>
      <c r="E11974" s="28" t="s">
        <v>380</v>
      </c>
    </row>
    <row r="11975" customFormat="false" ht="15" hidden="false" customHeight="false" outlineLevel="0" collapsed="false">
      <c r="A11975" s="28" t="n">
        <v>314</v>
      </c>
      <c r="B11975" s="29" t="n">
        <v>46203</v>
      </c>
      <c r="C11975" s="28" t="n">
        <v>54673.06</v>
      </c>
      <c r="D11975" s="28" t="n">
        <v>769.07</v>
      </c>
      <c r="E11975" s="28" t="s">
        <v>381</v>
      </c>
    </row>
    <row r="11976" customFormat="false" ht="15" hidden="false" customHeight="false" outlineLevel="0" collapsed="false">
      <c r="A11976" s="28" t="n">
        <v>314</v>
      </c>
      <c r="B11976" s="29" t="n">
        <v>46234</v>
      </c>
      <c r="C11976" s="28" t="n">
        <v>56081.25</v>
      </c>
      <c r="D11976" s="28" t="n">
        <v>1470</v>
      </c>
      <c r="E11976" s="28" t="s">
        <v>380</v>
      </c>
    </row>
    <row r="11977" customFormat="false" ht="15" hidden="false" customHeight="false" outlineLevel="0" collapsed="false">
      <c r="A11977" s="28" t="n">
        <v>314</v>
      </c>
      <c r="B11977" s="29" t="n">
        <v>46265</v>
      </c>
      <c r="C11977" s="28" t="n">
        <v>57248.81</v>
      </c>
      <c r="D11977" s="28" t="n">
        <v>1470</v>
      </c>
      <c r="E11977" s="28" t="s">
        <v>380</v>
      </c>
    </row>
    <row r="11978" customFormat="false" ht="15" hidden="false" customHeight="false" outlineLevel="0" collapsed="false">
      <c r="A11978" s="28" t="n">
        <v>315</v>
      </c>
      <c r="B11978" s="29" t="n">
        <v>45535</v>
      </c>
      <c r="C11978" s="28" t="n">
        <v>7699.93</v>
      </c>
      <c r="D11978" s="28" t="n">
        <v>1222.11</v>
      </c>
      <c r="E11978" s="28" t="s">
        <v>381</v>
      </c>
    </row>
    <row r="11979" customFormat="false" ht="15" hidden="false" customHeight="false" outlineLevel="0" collapsed="false">
      <c r="A11979" s="28" t="n">
        <v>315</v>
      </c>
      <c r="B11979" s="29" t="n">
        <v>45565</v>
      </c>
      <c r="C11979" s="28" t="n">
        <v>8513.28</v>
      </c>
      <c r="D11979" s="28" t="n">
        <v>954</v>
      </c>
      <c r="E11979" s="28" t="s">
        <v>381</v>
      </c>
    </row>
    <row r="11980" customFormat="false" ht="15" hidden="false" customHeight="false" outlineLevel="0" collapsed="false">
      <c r="A11980" s="28" t="n">
        <v>315</v>
      </c>
      <c r="B11980" s="29" t="n">
        <v>45596</v>
      </c>
      <c r="C11980" s="28" t="n">
        <v>10073.67</v>
      </c>
      <c r="D11980" s="28" t="n">
        <v>1780</v>
      </c>
      <c r="E11980" s="28" t="s">
        <v>380</v>
      </c>
    </row>
    <row r="11981" customFormat="false" ht="15" hidden="false" customHeight="false" outlineLevel="0" collapsed="false">
      <c r="A11981" s="28" t="n">
        <v>315</v>
      </c>
      <c r="B11981" s="29" t="n">
        <v>45626</v>
      </c>
      <c r="C11981" s="28" t="n">
        <v>11653.95</v>
      </c>
      <c r="D11981" s="28" t="n">
        <v>1780</v>
      </c>
      <c r="E11981" s="28" t="s">
        <v>380</v>
      </c>
    </row>
    <row r="11982" customFormat="false" ht="15" hidden="false" customHeight="false" outlineLevel="0" collapsed="false">
      <c r="A11982" s="28" t="n">
        <v>315</v>
      </c>
      <c r="B11982" s="29" t="n">
        <v>45657</v>
      </c>
      <c r="C11982" s="28" t="n">
        <v>13245.79</v>
      </c>
      <c r="D11982" s="28" t="n">
        <v>1780</v>
      </c>
      <c r="E11982" s="28" t="s">
        <v>380</v>
      </c>
    </row>
    <row r="11983" customFormat="false" ht="15" hidden="false" customHeight="false" outlineLevel="0" collapsed="false">
      <c r="A11983" s="28" t="n">
        <v>315</v>
      </c>
      <c r="B11983" s="29" t="n">
        <v>45688</v>
      </c>
      <c r="C11983" s="28" t="n">
        <v>14501.24</v>
      </c>
      <c r="D11983" s="28" t="n">
        <v>1780</v>
      </c>
      <c r="E11983" s="28" t="s">
        <v>380</v>
      </c>
    </row>
    <row r="11984" customFormat="false" ht="15" hidden="false" customHeight="false" outlineLevel="0" collapsed="false">
      <c r="A11984" s="28" t="n">
        <v>315</v>
      </c>
      <c r="B11984" s="29" t="n">
        <v>45716</v>
      </c>
      <c r="C11984" s="28" t="n">
        <v>14214.22</v>
      </c>
      <c r="D11984" s="28" t="n">
        <v>0</v>
      </c>
      <c r="E11984" s="28" t="s">
        <v>379</v>
      </c>
    </row>
    <row r="11985" customFormat="false" ht="15" hidden="false" customHeight="false" outlineLevel="0" collapsed="false">
      <c r="A11985" s="28" t="n">
        <v>315</v>
      </c>
      <c r="B11985" s="29" t="n">
        <v>45747</v>
      </c>
      <c r="C11985" s="28" t="n">
        <v>15802.43</v>
      </c>
      <c r="D11985" s="28" t="n">
        <v>1780</v>
      </c>
      <c r="E11985" s="28" t="s">
        <v>380</v>
      </c>
    </row>
    <row r="11986" customFormat="false" ht="15" hidden="false" customHeight="false" outlineLevel="0" collapsed="false">
      <c r="A11986" s="28" t="n">
        <v>315</v>
      </c>
      <c r="B11986" s="29" t="n">
        <v>45777</v>
      </c>
      <c r="C11986" s="28" t="n">
        <v>17282.89</v>
      </c>
      <c r="D11986" s="28" t="n">
        <v>1780</v>
      </c>
      <c r="E11986" s="28" t="s">
        <v>380</v>
      </c>
    </row>
    <row r="11987" customFormat="false" ht="15" hidden="false" customHeight="false" outlineLevel="0" collapsed="false">
      <c r="A11987" s="28" t="n">
        <v>315</v>
      </c>
      <c r="B11987" s="29" t="n">
        <v>45808</v>
      </c>
      <c r="C11987" s="28" t="n">
        <v>17746.15</v>
      </c>
      <c r="D11987" s="28" t="n">
        <v>857.76</v>
      </c>
      <c r="E11987" s="28" t="s">
        <v>381</v>
      </c>
    </row>
    <row r="11988" customFormat="false" ht="15" hidden="false" customHeight="false" outlineLevel="0" collapsed="false">
      <c r="A11988" s="28" t="n">
        <v>315</v>
      </c>
      <c r="B11988" s="29" t="n">
        <v>45838</v>
      </c>
      <c r="C11988" s="28" t="n">
        <v>19139.73</v>
      </c>
      <c r="D11988" s="28" t="n">
        <v>1780</v>
      </c>
      <c r="E11988" s="28" t="s">
        <v>380</v>
      </c>
    </row>
    <row r="11989" customFormat="false" ht="15" hidden="false" customHeight="false" outlineLevel="0" collapsed="false">
      <c r="A11989" s="28" t="n">
        <v>315</v>
      </c>
      <c r="B11989" s="29" t="n">
        <v>45869</v>
      </c>
      <c r="C11989" s="28" t="n">
        <v>20448.95</v>
      </c>
      <c r="D11989" s="28" t="n">
        <v>1780</v>
      </c>
      <c r="E11989" s="28" t="s">
        <v>380</v>
      </c>
    </row>
    <row r="11990" customFormat="false" ht="15" hidden="false" customHeight="false" outlineLevel="0" collapsed="false">
      <c r="A11990" s="28" t="n">
        <v>315</v>
      </c>
      <c r="B11990" s="29" t="n">
        <v>45900</v>
      </c>
      <c r="C11990" s="28" t="n">
        <v>21807.43</v>
      </c>
      <c r="D11990" s="28" t="n">
        <v>1780</v>
      </c>
      <c r="E11990" s="28" t="s">
        <v>380</v>
      </c>
    </row>
    <row r="11991" customFormat="false" ht="15" hidden="false" customHeight="false" outlineLevel="0" collapsed="false">
      <c r="A11991" s="28" t="n">
        <v>315</v>
      </c>
      <c r="B11991" s="29" t="n">
        <v>45930</v>
      </c>
      <c r="C11991" s="28" t="n">
        <v>23168.48</v>
      </c>
      <c r="D11991" s="28" t="n">
        <v>1780</v>
      </c>
      <c r="E11991" s="28" t="s">
        <v>380</v>
      </c>
    </row>
    <row r="11992" customFormat="false" ht="15" hidden="false" customHeight="false" outlineLevel="0" collapsed="false">
      <c r="A11992" s="28" t="n">
        <v>315</v>
      </c>
      <c r="B11992" s="29" t="n">
        <v>45961</v>
      </c>
      <c r="C11992" s="28" t="n">
        <v>24176.73</v>
      </c>
      <c r="D11992" s="28" t="n">
        <v>1034.8</v>
      </c>
      <c r="E11992" s="28" t="s">
        <v>381</v>
      </c>
    </row>
    <row r="11993" customFormat="false" ht="15" hidden="false" customHeight="false" outlineLevel="0" collapsed="false">
      <c r="A11993" s="28" t="n">
        <v>315</v>
      </c>
      <c r="B11993" s="29" t="n">
        <v>45991</v>
      </c>
      <c r="C11993" s="28" t="n">
        <v>24385.45</v>
      </c>
      <c r="D11993" s="28" t="n">
        <v>711.44</v>
      </c>
      <c r="E11993" s="28" t="s">
        <v>381</v>
      </c>
    </row>
    <row r="11994" customFormat="false" ht="15" hidden="false" customHeight="false" outlineLevel="0" collapsed="false">
      <c r="A11994" s="28" t="n">
        <v>315</v>
      </c>
      <c r="B11994" s="29" t="n">
        <v>46022</v>
      </c>
      <c r="C11994" s="28" t="n">
        <v>26154.52</v>
      </c>
      <c r="D11994" s="28" t="n">
        <v>1780</v>
      </c>
      <c r="E11994" s="28" t="s">
        <v>380</v>
      </c>
    </row>
    <row r="11995" customFormat="false" ht="15" hidden="false" customHeight="false" outlineLevel="0" collapsed="false">
      <c r="A11995" s="28" t="n">
        <v>315</v>
      </c>
      <c r="B11995" s="29" t="n">
        <v>46053</v>
      </c>
      <c r="C11995" s="28" t="n">
        <v>27599.61</v>
      </c>
      <c r="D11995" s="28" t="n">
        <v>1780</v>
      </c>
      <c r="E11995" s="28" t="s">
        <v>380</v>
      </c>
    </row>
    <row r="11996" customFormat="false" ht="15" hidden="false" customHeight="false" outlineLevel="0" collapsed="false">
      <c r="A11996" s="28" t="n">
        <v>315</v>
      </c>
      <c r="B11996" s="29" t="n">
        <v>46081</v>
      </c>
      <c r="C11996" s="28" t="n">
        <v>27277.56</v>
      </c>
      <c r="D11996" s="28" t="n">
        <v>0</v>
      </c>
      <c r="E11996" s="28" t="s">
        <v>379</v>
      </c>
    </row>
    <row r="11997" customFormat="false" ht="15" hidden="false" customHeight="false" outlineLevel="0" collapsed="false">
      <c r="A11997" s="28" t="n">
        <v>315</v>
      </c>
      <c r="B11997" s="29" t="n">
        <v>46112</v>
      </c>
      <c r="C11997" s="28" t="n">
        <v>28681.14</v>
      </c>
      <c r="D11997" s="28" t="n">
        <v>1780</v>
      </c>
      <c r="E11997" s="28" t="s">
        <v>380</v>
      </c>
    </row>
    <row r="11998" customFormat="false" ht="15" hidden="false" customHeight="false" outlineLevel="0" collapsed="false">
      <c r="A11998" s="28" t="n">
        <v>315</v>
      </c>
      <c r="B11998" s="29" t="n">
        <v>46142</v>
      </c>
      <c r="C11998" s="28" t="n">
        <v>30047.54</v>
      </c>
      <c r="D11998" s="28" t="n">
        <v>1780</v>
      </c>
      <c r="E11998" s="28" t="s">
        <v>380</v>
      </c>
    </row>
    <row r="11999" customFormat="false" ht="15" hidden="false" customHeight="false" outlineLevel="0" collapsed="false">
      <c r="A11999" s="28" t="n">
        <v>315</v>
      </c>
      <c r="B11999" s="29" t="n">
        <v>46173</v>
      </c>
      <c r="C11999" s="28" t="n">
        <v>31413.31</v>
      </c>
      <c r="D11999" s="28" t="n">
        <v>1780</v>
      </c>
      <c r="E11999" s="28" t="s">
        <v>380</v>
      </c>
    </row>
    <row r="12000" customFormat="false" ht="15" hidden="false" customHeight="false" outlineLevel="0" collapsed="false">
      <c r="A12000" s="28" t="n">
        <v>315</v>
      </c>
      <c r="B12000" s="29" t="n">
        <v>46203</v>
      </c>
      <c r="C12000" s="28" t="n">
        <v>31096.57</v>
      </c>
      <c r="D12000" s="28" t="n">
        <v>0</v>
      </c>
      <c r="E12000" s="28" t="s">
        <v>379</v>
      </c>
    </row>
    <row r="12001" customFormat="false" ht="15" hidden="false" customHeight="false" outlineLevel="0" collapsed="false">
      <c r="A12001" s="28" t="n">
        <v>315</v>
      </c>
      <c r="B12001" s="29" t="n">
        <v>46234</v>
      </c>
      <c r="C12001" s="28" t="n">
        <v>32513.93</v>
      </c>
      <c r="D12001" s="28" t="n">
        <v>1780</v>
      </c>
      <c r="E12001" s="28" t="s">
        <v>380</v>
      </c>
    </row>
    <row r="12002" customFormat="false" ht="15" hidden="false" customHeight="false" outlineLevel="0" collapsed="false">
      <c r="A12002" s="28" t="n">
        <v>315</v>
      </c>
      <c r="B12002" s="29" t="n">
        <v>46265</v>
      </c>
      <c r="C12002" s="28" t="n">
        <v>33787.32</v>
      </c>
      <c r="D12002" s="28" t="n">
        <v>1780</v>
      </c>
      <c r="E12002" s="28" t="s">
        <v>380</v>
      </c>
    </row>
    <row r="12003" customFormat="false" ht="15" hidden="false" customHeight="false" outlineLevel="0" collapsed="false">
      <c r="A12003" s="28" t="n">
        <v>316</v>
      </c>
      <c r="B12003" s="29" t="n">
        <v>45230</v>
      </c>
      <c r="C12003" s="28" t="n">
        <v>15263.31</v>
      </c>
      <c r="D12003" s="28" t="n">
        <v>1750</v>
      </c>
      <c r="E12003" s="28" t="s">
        <v>380</v>
      </c>
    </row>
    <row r="12004" customFormat="false" ht="15" hidden="false" customHeight="false" outlineLevel="0" collapsed="false">
      <c r="A12004" s="28" t="n">
        <v>316</v>
      </c>
      <c r="B12004" s="29" t="n">
        <v>45260</v>
      </c>
      <c r="C12004" s="28" t="n">
        <v>15136.89</v>
      </c>
      <c r="D12004" s="28" t="n">
        <v>397.07</v>
      </c>
      <c r="E12004" s="28" t="s">
        <v>381</v>
      </c>
    </row>
    <row r="12005" customFormat="false" ht="15" hidden="false" customHeight="false" outlineLevel="0" collapsed="false">
      <c r="A12005" s="28" t="n">
        <v>316</v>
      </c>
      <c r="B12005" s="29" t="n">
        <v>45291</v>
      </c>
      <c r="C12005" s="28" t="n">
        <v>16244.12</v>
      </c>
      <c r="D12005" s="28" t="n">
        <v>1175.21</v>
      </c>
      <c r="E12005" s="28" t="s">
        <v>381</v>
      </c>
    </row>
    <row r="12006" customFormat="false" ht="15" hidden="false" customHeight="false" outlineLevel="0" collapsed="false">
      <c r="A12006" s="28" t="n">
        <v>316</v>
      </c>
      <c r="B12006" s="29" t="n">
        <v>45322</v>
      </c>
      <c r="C12006" s="28" t="n">
        <v>17592.75</v>
      </c>
      <c r="D12006" s="28" t="n">
        <v>1750</v>
      </c>
      <c r="E12006" s="28" t="s">
        <v>380</v>
      </c>
    </row>
    <row r="12007" customFormat="false" ht="15" hidden="false" customHeight="false" outlineLevel="0" collapsed="false">
      <c r="A12007" s="28" t="n">
        <v>316</v>
      </c>
      <c r="B12007" s="29" t="n">
        <v>45351</v>
      </c>
      <c r="C12007" s="28" t="n">
        <v>18863.16</v>
      </c>
      <c r="D12007" s="28" t="n">
        <v>1750</v>
      </c>
      <c r="E12007" s="28" t="s">
        <v>380</v>
      </c>
    </row>
    <row r="12008" customFormat="false" ht="15" hidden="false" customHeight="false" outlineLevel="0" collapsed="false">
      <c r="A12008" s="28" t="n">
        <v>316</v>
      </c>
      <c r="B12008" s="29" t="n">
        <v>45382</v>
      </c>
      <c r="C12008" s="28" t="n">
        <v>20199.93</v>
      </c>
      <c r="D12008" s="28" t="n">
        <v>1750</v>
      </c>
      <c r="E12008" s="28" t="s">
        <v>380</v>
      </c>
    </row>
    <row r="12009" customFormat="false" ht="15" hidden="false" customHeight="false" outlineLevel="0" collapsed="false">
      <c r="A12009" s="28" t="n">
        <v>316</v>
      </c>
      <c r="B12009" s="29" t="n">
        <v>45412</v>
      </c>
      <c r="C12009" s="28" t="n">
        <v>21527.06</v>
      </c>
      <c r="D12009" s="28" t="n">
        <v>1750</v>
      </c>
      <c r="E12009" s="28" t="s">
        <v>380</v>
      </c>
    </row>
    <row r="12010" customFormat="false" ht="15" hidden="false" customHeight="false" outlineLevel="0" collapsed="false">
      <c r="A12010" s="28" t="n">
        <v>316</v>
      </c>
      <c r="B12010" s="29" t="n">
        <v>45443</v>
      </c>
      <c r="C12010" s="28" t="n">
        <v>22870.94</v>
      </c>
      <c r="D12010" s="28" t="n">
        <v>1750</v>
      </c>
      <c r="E12010" s="28" t="s">
        <v>380</v>
      </c>
    </row>
    <row r="12011" customFormat="false" ht="15" hidden="false" customHeight="false" outlineLevel="0" collapsed="false">
      <c r="A12011" s="28" t="n">
        <v>316</v>
      </c>
      <c r="B12011" s="29" t="n">
        <v>45473</v>
      </c>
      <c r="C12011" s="28" t="n">
        <v>24203.52</v>
      </c>
      <c r="D12011" s="28" t="n">
        <v>1750</v>
      </c>
      <c r="E12011" s="28" t="s">
        <v>380</v>
      </c>
    </row>
    <row r="12012" customFormat="false" ht="15" hidden="false" customHeight="false" outlineLevel="0" collapsed="false">
      <c r="A12012" s="28" t="n">
        <v>316</v>
      </c>
      <c r="B12012" s="29" t="n">
        <v>45504</v>
      </c>
      <c r="C12012" s="28" t="n">
        <v>25623.92</v>
      </c>
      <c r="D12012" s="28" t="n">
        <v>1750</v>
      </c>
      <c r="E12012" s="28" t="s">
        <v>380</v>
      </c>
    </row>
    <row r="12013" customFormat="false" ht="15" hidden="false" customHeight="false" outlineLevel="0" collapsed="false">
      <c r="A12013" s="28" t="n">
        <v>316</v>
      </c>
      <c r="B12013" s="29" t="n">
        <v>45535</v>
      </c>
      <c r="C12013" s="28" t="n">
        <v>26917.01</v>
      </c>
      <c r="D12013" s="28" t="n">
        <v>1750</v>
      </c>
      <c r="E12013" s="28" t="s">
        <v>380</v>
      </c>
    </row>
    <row r="12014" customFormat="false" ht="15" hidden="false" customHeight="false" outlineLevel="0" collapsed="false">
      <c r="A12014" s="28" t="n">
        <v>316</v>
      </c>
      <c r="B12014" s="29" t="n">
        <v>45565</v>
      </c>
      <c r="C12014" s="28" t="n">
        <v>28353.88</v>
      </c>
      <c r="D12014" s="28" t="n">
        <v>1750</v>
      </c>
      <c r="E12014" s="28" t="s">
        <v>380</v>
      </c>
    </row>
    <row r="12015" customFormat="false" ht="15" hidden="false" customHeight="false" outlineLevel="0" collapsed="false">
      <c r="A12015" s="28" t="n">
        <v>316</v>
      </c>
      <c r="B12015" s="29" t="n">
        <v>45596</v>
      </c>
      <c r="C12015" s="28" t="n">
        <v>29950.8</v>
      </c>
      <c r="D12015" s="28" t="n">
        <v>1750</v>
      </c>
      <c r="E12015" s="28" t="s">
        <v>380</v>
      </c>
    </row>
    <row r="12016" customFormat="false" ht="15" hidden="false" customHeight="false" outlineLevel="0" collapsed="false">
      <c r="A12016" s="28" t="n">
        <v>316</v>
      </c>
      <c r="B12016" s="29" t="n">
        <v>45626</v>
      </c>
      <c r="C12016" s="28" t="n">
        <v>29628.66</v>
      </c>
      <c r="D12016" s="28" t="n">
        <v>0</v>
      </c>
      <c r="E12016" s="28" t="s">
        <v>379</v>
      </c>
    </row>
    <row r="12017" customFormat="false" ht="15" hidden="false" customHeight="false" outlineLevel="0" collapsed="false">
      <c r="A12017" s="28" t="n">
        <v>316</v>
      </c>
      <c r="B12017" s="29" t="n">
        <v>45657</v>
      </c>
      <c r="C12017" s="28" t="n">
        <v>31079.45</v>
      </c>
      <c r="D12017" s="28" t="n">
        <v>1750</v>
      </c>
      <c r="E12017" s="28" t="s">
        <v>380</v>
      </c>
    </row>
    <row r="12018" customFormat="false" ht="15" hidden="false" customHeight="false" outlineLevel="0" collapsed="false">
      <c r="A12018" s="28" t="n">
        <v>316</v>
      </c>
      <c r="B12018" s="29" t="n">
        <v>45688</v>
      </c>
      <c r="C12018" s="28" t="n">
        <v>32495.52</v>
      </c>
      <c r="D12018" s="28" t="n">
        <v>1750</v>
      </c>
      <c r="E12018" s="28" t="s">
        <v>380</v>
      </c>
    </row>
    <row r="12019" customFormat="false" ht="15" hidden="false" customHeight="false" outlineLevel="0" collapsed="false">
      <c r="A12019" s="28" t="n">
        <v>316</v>
      </c>
      <c r="B12019" s="29" t="n">
        <v>45716</v>
      </c>
      <c r="C12019" s="28" t="n">
        <v>34177.96</v>
      </c>
      <c r="D12019" s="28" t="n">
        <v>580.26</v>
      </c>
      <c r="E12019" s="28" t="s">
        <v>381</v>
      </c>
    </row>
    <row r="12020" customFormat="false" ht="15" hidden="false" customHeight="false" outlineLevel="0" collapsed="false">
      <c r="A12020" s="28" t="n">
        <v>316</v>
      </c>
      <c r="B12020" s="29" t="n">
        <v>45747</v>
      </c>
      <c r="C12020" s="28" t="n">
        <v>35741.32</v>
      </c>
      <c r="D12020" s="28" t="n">
        <v>782.92</v>
      </c>
      <c r="E12020" s="28" t="s">
        <v>379</v>
      </c>
    </row>
    <row r="12021" customFormat="false" ht="15" hidden="false" customHeight="false" outlineLevel="0" collapsed="false">
      <c r="A12021" s="28" t="n">
        <v>316</v>
      </c>
      <c r="B12021" s="29" t="n">
        <v>45777</v>
      </c>
      <c r="C12021" s="28" t="n">
        <v>37173.99</v>
      </c>
      <c r="D12021" s="28" t="n">
        <v>1750</v>
      </c>
      <c r="E12021" s="28" t="s">
        <v>380</v>
      </c>
    </row>
    <row r="12022" customFormat="false" ht="15" hidden="false" customHeight="false" outlineLevel="0" collapsed="false">
      <c r="A12022" s="28" t="n">
        <v>316</v>
      </c>
      <c r="B12022" s="29" t="n">
        <v>45808</v>
      </c>
      <c r="C12022" s="28" t="n">
        <v>37147.58</v>
      </c>
      <c r="D12022" s="28" t="n">
        <v>0</v>
      </c>
      <c r="E12022" s="28" t="s">
        <v>379</v>
      </c>
    </row>
    <row r="12023" customFormat="false" ht="15" hidden="false" customHeight="false" outlineLevel="0" collapsed="false">
      <c r="A12023" s="28" t="n">
        <v>316</v>
      </c>
      <c r="B12023" s="29" t="n">
        <v>45838</v>
      </c>
      <c r="C12023" s="28" t="n">
        <v>38019.07</v>
      </c>
      <c r="D12023" s="28" t="n">
        <v>1020.69</v>
      </c>
      <c r="E12023" s="28" t="s">
        <v>381</v>
      </c>
    </row>
    <row r="12024" customFormat="false" ht="15" hidden="false" customHeight="false" outlineLevel="0" collapsed="false">
      <c r="A12024" s="28" t="n">
        <v>316</v>
      </c>
      <c r="B12024" s="29" t="n">
        <v>45869</v>
      </c>
      <c r="C12024" s="28" t="n">
        <v>39768.14</v>
      </c>
      <c r="D12024" s="28" t="n">
        <v>1750</v>
      </c>
      <c r="E12024" s="28" t="s">
        <v>380</v>
      </c>
    </row>
    <row r="12025" customFormat="false" ht="15" hidden="false" customHeight="false" outlineLevel="0" collapsed="false">
      <c r="A12025" s="28" t="n">
        <v>316</v>
      </c>
      <c r="B12025" s="29" t="n">
        <v>45900</v>
      </c>
      <c r="C12025" s="28" t="n">
        <v>41271.61</v>
      </c>
      <c r="D12025" s="28" t="n">
        <v>1750</v>
      </c>
      <c r="E12025" s="28" t="s">
        <v>380</v>
      </c>
    </row>
    <row r="12026" customFormat="false" ht="15" hidden="false" customHeight="false" outlineLevel="0" collapsed="false">
      <c r="A12026" s="28" t="n">
        <v>316</v>
      </c>
      <c r="B12026" s="29" t="n">
        <v>45930</v>
      </c>
      <c r="C12026" s="28" t="n">
        <v>42975.1</v>
      </c>
      <c r="D12026" s="28" t="n">
        <v>1750</v>
      </c>
      <c r="E12026" s="28" t="s">
        <v>380</v>
      </c>
    </row>
    <row r="12027" customFormat="false" ht="15" hidden="false" customHeight="false" outlineLevel="0" collapsed="false">
      <c r="A12027" s="28" t="n">
        <v>316</v>
      </c>
      <c r="B12027" s="29" t="n">
        <v>45961</v>
      </c>
      <c r="C12027" s="28" t="n">
        <v>44289.85</v>
      </c>
      <c r="D12027" s="28" t="n">
        <v>1750</v>
      </c>
      <c r="E12027" s="28" t="s">
        <v>380</v>
      </c>
    </row>
    <row r="12028" customFormat="false" ht="15" hidden="false" customHeight="false" outlineLevel="0" collapsed="false">
      <c r="A12028" s="28" t="n">
        <v>316</v>
      </c>
      <c r="B12028" s="29" t="n">
        <v>45991</v>
      </c>
      <c r="C12028" s="28" t="n">
        <v>45919.84</v>
      </c>
      <c r="D12028" s="28" t="n">
        <v>1750</v>
      </c>
      <c r="E12028" s="28" t="s">
        <v>380</v>
      </c>
    </row>
    <row r="12029" customFormat="false" ht="15" hidden="false" customHeight="false" outlineLevel="0" collapsed="false">
      <c r="A12029" s="28" t="n">
        <v>316</v>
      </c>
      <c r="B12029" s="29" t="n">
        <v>46022</v>
      </c>
      <c r="C12029" s="28" t="n">
        <v>47485.7</v>
      </c>
      <c r="D12029" s="28" t="n">
        <v>1750</v>
      </c>
      <c r="E12029" s="28" t="s">
        <v>380</v>
      </c>
    </row>
    <row r="12030" customFormat="false" ht="15" hidden="false" customHeight="false" outlineLevel="0" collapsed="false">
      <c r="A12030" s="28" t="n">
        <v>316</v>
      </c>
      <c r="B12030" s="29" t="n">
        <v>46053</v>
      </c>
      <c r="C12030" s="28" t="n">
        <v>48731.04</v>
      </c>
      <c r="D12030" s="28" t="n">
        <v>1750</v>
      </c>
      <c r="E12030" s="28" t="s">
        <v>380</v>
      </c>
    </row>
    <row r="12031" customFormat="false" ht="15" hidden="false" customHeight="false" outlineLevel="0" collapsed="false">
      <c r="A12031" s="28" t="n">
        <v>316</v>
      </c>
      <c r="B12031" s="29" t="n">
        <v>46081</v>
      </c>
      <c r="C12031" s="28" t="n">
        <v>49959.24</v>
      </c>
      <c r="D12031" s="28" t="n">
        <v>1750</v>
      </c>
      <c r="E12031" s="28" t="s">
        <v>380</v>
      </c>
    </row>
    <row r="12032" customFormat="false" ht="15" hidden="false" customHeight="false" outlineLevel="0" collapsed="false">
      <c r="A12032" s="28" t="n">
        <v>316</v>
      </c>
      <c r="B12032" s="29" t="n">
        <v>46112</v>
      </c>
      <c r="C12032" s="28" t="n">
        <v>51601.84</v>
      </c>
      <c r="D12032" s="28" t="n">
        <v>1750</v>
      </c>
      <c r="E12032" s="28" t="s">
        <v>380</v>
      </c>
    </row>
    <row r="12033" customFormat="false" ht="15" hidden="false" customHeight="false" outlineLevel="0" collapsed="false">
      <c r="A12033" s="28" t="n">
        <v>316</v>
      </c>
      <c r="B12033" s="29" t="n">
        <v>46142</v>
      </c>
      <c r="C12033" s="28" t="n">
        <v>53322.51</v>
      </c>
      <c r="D12033" s="28" t="n">
        <v>1750</v>
      </c>
      <c r="E12033" s="28" t="s">
        <v>380</v>
      </c>
    </row>
    <row r="12034" customFormat="false" ht="15" hidden="false" customHeight="false" outlineLevel="0" collapsed="false">
      <c r="A12034" s="28" t="n">
        <v>316</v>
      </c>
      <c r="B12034" s="29" t="n">
        <v>46173</v>
      </c>
      <c r="C12034" s="28" t="n">
        <v>54007.91</v>
      </c>
      <c r="D12034" s="28" t="n">
        <v>955.3</v>
      </c>
      <c r="E12034" s="28" t="s">
        <v>381</v>
      </c>
    </row>
    <row r="12035" customFormat="false" ht="15" hidden="false" customHeight="false" outlineLevel="0" collapsed="false">
      <c r="A12035" s="28" t="n">
        <v>316</v>
      </c>
      <c r="B12035" s="29" t="n">
        <v>46203</v>
      </c>
      <c r="C12035" s="28" t="n">
        <v>55309.92</v>
      </c>
      <c r="D12035" s="28" t="n">
        <v>1750</v>
      </c>
      <c r="E12035" s="28" t="s">
        <v>380</v>
      </c>
    </row>
    <row r="12036" customFormat="false" ht="15" hidden="false" customHeight="false" outlineLevel="0" collapsed="false">
      <c r="A12036" s="28" t="n">
        <v>316</v>
      </c>
      <c r="B12036" s="29" t="n">
        <v>46234</v>
      </c>
      <c r="C12036" s="28" t="n">
        <v>56566.43</v>
      </c>
      <c r="D12036" s="28" t="n">
        <v>1750</v>
      </c>
      <c r="E12036" s="28" t="s">
        <v>380</v>
      </c>
    </row>
    <row r="12037" customFormat="false" ht="15" hidden="false" customHeight="false" outlineLevel="0" collapsed="false">
      <c r="A12037" s="28" t="n">
        <v>316</v>
      </c>
      <c r="B12037" s="29" t="n">
        <v>46265</v>
      </c>
      <c r="C12037" s="28" t="n">
        <v>58143.82</v>
      </c>
      <c r="D12037" s="28" t="n">
        <v>1750</v>
      </c>
      <c r="E12037" s="28" t="s">
        <v>380</v>
      </c>
    </row>
    <row r="12038" customFormat="false" ht="15" hidden="false" customHeight="false" outlineLevel="0" collapsed="false">
      <c r="A12038" s="28" t="n">
        <v>317</v>
      </c>
      <c r="B12038" s="29" t="n">
        <v>44957</v>
      </c>
      <c r="C12038" s="28" t="n">
        <v>11431.04</v>
      </c>
      <c r="D12038" s="28" t="n">
        <v>1390</v>
      </c>
      <c r="E12038" s="28" t="s">
        <v>380</v>
      </c>
    </row>
    <row r="12039" customFormat="false" ht="15" hidden="false" customHeight="false" outlineLevel="0" collapsed="false">
      <c r="A12039" s="28" t="n">
        <v>317</v>
      </c>
      <c r="B12039" s="29" t="n">
        <v>44985</v>
      </c>
      <c r="C12039" s="28" t="n">
        <v>12494.35</v>
      </c>
      <c r="D12039" s="28" t="n">
        <v>1390</v>
      </c>
      <c r="E12039" s="28" t="s">
        <v>380</v>
      </c>
    </row>
    <row r="12040" customFormat="false" ht="15" hidden="false" customHeight="false" outlineLevel="0" collapsed="false">
      <c r="A12040" s="28" t="n">
        <v>317</v>
      </c>
      <c r="B12040" s="29" t="n">
        <v>45016</v>
      </c>
      <c r="C12040" s="28" t="n">
        <v>13109.6</v>
      </c>
      <c r="D12040" s="28" t="n">
        <v>873.53</v>
      </c>
      <c r="E12040" s="28" t="s">
        <v>381</v>
      </c>
    </row>
    <row r="12041" customFormat="false" ht="15" hidden="false" customHeight="false" outlineLevel="0" collapsed="false">
      <c r="A12041" s="28" t="n">
        <v>317</v>
      </c>
      <c r="B12041" s="29" t="n">
        <v>45046</v>
      </c>
      <c r="C12041" s="28" t="n">
        <v>14412.33</v>
      </c>
      <c r="D12041" s="28" t="n">
        <v>1390</v>
      </c>
      <c r="E12041" s="28" t="s">
        <v>380</v>
      </c>
    </row>
    <row r="12042" customFormat="false" ht="15" hidden="false" customHeight="false" outlineLevel="0" collapsed="false">
      <c r="A12042" s="28" t="n">
        <v>317</v>
      </c>
      <c r="B12042" s="29" t="n">
        <v>45077</v>
      </c>
      <c r="C12042" s="28" t="n">
        <v>15455.07</v>
      </c>
      <c r="D12042" s="28" t="n">
        <v>1390</v>
      </c>
      <c r="E12042" s="28" t="s">
        <v>380</v>
      </c>
    </row>
    <row r="12043" customFormat="false" ht="15" hidden="false" customHeight="false" outlineLevel="0" collapsed="false">
      <c r="A12043" s="28" t="n">
        <v>317</v>
      </c>
      <c r="B12043" s="29" t="n">
        <v>45107</v>
      </c>
      <c r="C12043" s="28" t="n">
        <v>16776.87</v>
      </c>
      <c r="D12043" s="28" t="n">
        <v>1390</v>
      </c>
      <c r="E12043" s="28" t="s">
        <v>380</v>
      </c>
    </row>
    <row r="12044" customFormat="false" ht="15" hidden="false" customHeight="false" outlineLevel="0" collapsed="false">
      <c r="A12044" s="28" t="n">
        <v>317</v>
      </c>
      <c r="B12044" s="29" t="n">
        <v>45138</v>
      </c>
      <c r="C12044" s="28" t="n">
        <v>17835.71</v>
      </c>
      <c r="D12044" s="28" t="n">
        <v>1390</v>
      </c>
      <c r="E12044" s="28" t="s">
        <v>380</v>
      </c>
    </row>
    <row r="12045" customFormat="false" ht="15" hidden="false" customHeight="false" outlineLevel="0" collapsed="false">
      <c r="A12045" s="28" t="n">
        <v>317</v>
      </c>
      <c r="B12045" s="29" t="n">
        <v>45169</v>
      </c>
      <c r="C12045" s="28" t="n">
        <v>19097.04</v>
      </c>
      <c r="D12045" s="28" t="n">
        <v>1390</v>
      </c>
      <c r="E12045" s="28" t="s">
        <v>380</v>
      </c>
    </row>
    <row r="12046" customFormat="false" ht="15" hidden="false" customHeight="false" outlineLevel="0" collapsed="false">
      <c r="A12046" s="28" t="n">
        <v>317</v>
      </c>
      <c r="B12046" s="29" t="n">
        <v>45199</v>
      </c>
      <c r="C12046" s="28" t="n">
        <v>20081.66</v>
      </c>
      <c r="D12046" s="28" t="n">
        <v>1390</v>
      </c>
      <c r="E12046" s="28" t="s">
        <v>380</v>
      </c>
    </row>
    <row r="12047" customFormat="false" ht="15" hidden="false" customHeight="false" outlineLevel="0" collapsed="false">
      <c r="A12047" s="28" t="n">
        <v>317</v>
      </c>
      <c r="B12047" s="29" t="n">
        <v>45230</v>
      </c>
      <c r="C12047" s="28" t="n">
        <v>21338.5</v>
      </c>
      <c r="D12047" s="28" t="n">
        <v>1390</v>
      </c>
      <c r="E12047" s="28" t="s">
        <v>380</v>
      </c>
    </row>
    <row r="12048" customFormat="false" ht="15" hidden="false" customHeight="false" outlineLevel="0" collapsed="false">
      <c r="A12048" s="28" t="n">
        <v>317</v>
      </c>
      <c r="B12048" s="29" t="n">
        <v>45260</v>
      </c>
      <c r="C12048" s="28" t="n">
        <v>22521.76</v>
      </c>
      <c r="D12048" s="28" t="n">
        <v>1390</v>
      </c>
      <c r="E12048" s="28" t="s">
        <v>380</v>
      </c>
    </row>
    <row r="12049" customFormat="false" ht="15" hidden="false" customHeight="false" outlineLevel="0" collapsed="false">
      <c r="A12049" s="28" t="n">
        <v>317</v>
      </c>
      <c r="B12049" s="29" t="n">
        <v>45291</v>
      </c>
      <c r="C12049" s="28" t="n">
        <v>23668.39</v>
      </c>
      <c r="D12049" s="28" t="n">
        <v>1390</v>
      </c>
      <c r="E12049" s="28" t="s">
        <v>380</v>
      </c>
    </row>
    <row r="12050" customFormat="false" ht="15" hidden="false" customHeight="false" outlineLevel="0" collapsed="false">
      <c r="A12050" s="28" t="n">
        <v>317</v>
      </c>
      <c r="B12050" s="29" t="n">
        <v>45322</v>
      </c>
      <c r="C12050" s="28" t="n">
        <v>24793.33</v>
      </c>
      <c r="D12050" s="28" t="n">
        <v>1390</v>
      </c>
      <c r="E12050" s="28" t="s">
        <v>380</v>
      </c>
    </row>
    <row r="12051" customFormat="false" ht="15" hidden="false" customHeight="false" outlineLevel="0" collapsed="false">
      <c r="A12051" s="28" t="n">
        <v>317</v>
      </c>
      <c r="B12051" s="29" t="n">
        <v>45351</v>
      </c>
      <c r="C12051" s="28" t="n">
        <v>25980</v>
      </c>
      <c r="D12051" s="28" t="n">
        <v>1390</v>
      </c>
      <c r="E12051" s="28" t="s">
        <v>380</v>
      </c>
    </row>
    <row r="12052" customFormat="false" ht="15" hidden="false" customHeight="false" outlineLevel="0" collapsed="false">
      <c r="A12052" s="28" t="n">
        <v>317</v>
      </c>
      <c r="B12052" s="29" t="n">
        <v>45382</v>
      </c>
      <c r="C12052" s="28" t="n">
        <v>27358.22</v>
      </c>
      <c r="D12052" s="28" t="n">
        <v>1390</v>
      </c>
      <c r="E12052" s="28" t="s">
        <v>380</v>
      </c>
    </row>
    <row r="12053" customFormat="false" ht="15" hidden="false" customHeight="false" outlineLevel="0" collapsed="false">
      <c r="A12053" s="28" t="n">
        <v>317</v>
      </c>
      <c r="B12053" s="29" t="n">
        <v>45412</v>
      </c>
      <c r="C12053" s="28" t="n">
        <v>28593.5</v>
      </c>
      <c r="D12053" s="28" t="n">
        <v>1390</v>
      </c>
      <c r="E12053" s="28" t="s">
        <v>380</v>
      </c>
    </row>
    <row r="12054" customFormat="false" ht="15" hidden="false" customHeight="false" outlineLevel="0" collapsed="false">
      <c r="A12054" s="28" t="n">
        <v>317</v>
      </c>
      <c r="B12054" s="29" t="n">
        <v>45443</v>
      </c>
      <c r="C12054" s="28" t="n">
        <v>29975.18</v>
      </c>
      <c r="D12054" s="28" t="n">
        <v>1390</v>
      </c>
      <c r="E12054" s="28" t="s">
        <v>380</v>
      </c>
    </row>
    <row r="12055" customFormat="false" ht="15" hidden="false" customHeight="false" outlineLevel="0" collapsed="false">
      <c r="A12055" s="28" t="n">
        <v>317</v>
      </c>
      <c r="B12055" s="29" t="n">
        <v>45473</v>
      </c>
      <c r="C12055" s="28" t="n">
        <v>31310.91</v>
      </c>
      <c r="D12055" s="28" t="n">
        <v>1390</v>
      </c>
      <c r="E12055" s="28" t="s">
        <v>380</v>
      </c>
    </row>
    <row r="12056" customFormat="false" ht="15" hidden="false" customHeight="false" outlineLevel="0" collapsed="false">
      <c r="A12056" s="28" t="n">
        <v>317</v>
      </c>
      <c r="B12056" s="29" t="n">
        <v>45504</v>
      </c>
      <c r="C12056" s="28" t="n">
        <v>32623.56</v>
      </c>
      <c r="D12056" s="28" t="n">
        <v>1390</v>
      </c>
      <c r="E12056" s="28" t="s">
        <v>380</v>
      </c>
    </row>
    <row r="12057" customFormat="false" ht="15" hidden="false" customHeight="false" outlineLevel="0" collapsed="false">
      <c r="A12057" s="28" t="n">
        <v>317</v>
      </c>
      <c r="B12057" s="29" t="n">
        <v>45535</v>
      </c>
      <c r="C12057" s="28" t="n">
        <v>33625.05</v>
      </c>
      <c r="D12057" s="28" t="n">
        <v>1390</v>
      </c>
      <c r="E12057" s="28" t="s">
        <v>380</v>
      </c>
    </row>
    <row r="12058" customFormat="false" ht="15" hidden="false" customHeight="false" outlineLevel="0" collapsed="false">
      <c r="A12058" s="28" t="n">
        <v>317</v>
      </c>
      <c r="B12058" s="29" t="n">
        <v>45565</v>
      </c>
      <c r="C12058" s="28" t="n">
        <v>34650.79</v>
      </c>
      <c r="D12058" s="28" t="n">
        <v>1390</v>
      </c>
      <c r="E12058" s="28" t="s">
        <v>380</v>
      </c>
    </row>
    <row r="12059" customFormat="false" ht="15" hidden="false" customHeight="false" outlineLevel="0" collapsed="false">
      <c r="A12059" s="28" t="n">
        <v>317</v>
      </c>
      <c r="B12059" s="29" t="n">
        <v>45596</v>
      </c>
      <c r="C12059" s="28" t="n">
        <v>34891.06</v>
      </c>
      <c r="D12059" s="28" t="n">
        <v>418.5</v>
      </c>
      <c r="E12059" s="28" t="s">
        <v>381</v>
      </c>
    </row>
    <row r="12060" customFormat="false" ht="15" hidden="false" customHeight="false" outlineLevel="0" collapsed="false">
      <c r="A12060" s="28" t="n">
        <v>317</v>
      </c>
      <c r="B12060" s="29" t="n">
        <v>45626</v>
      </c>
      <c r="C12060" s="28" t="n">
        <v>36279.68</v>
      </c>
      <c r="D12060" s="28" t="n">
        <v>1390</v>
      </c>
      <c r="E12060" s="28" t="s">
        <v>380</v>
      </c>
    </row>
    <row r="12061" customFormat="false" ht="15" hidden="false" customHeight="false" outlineLevel="0" collapsed="false">
      <c r="A12061" s="28" t="n">
        <v>317</v>
      </c>
      <c r="B12061" s="29" t="n">
        <v>45657</v>
      </c>
      <c r="C12061" s="28" t="n">
        <v>37416.82</v>
      </c>
      <c r="D12061" s="28" t="n">
        <v>1390</v>
      </c>
      <c r="E12061" s="28" t="s">
        <v>380</v>
      </c>
    </row>
    <row r="12062" customFormat="false" ht="15" hidden="false" customHeight="false" outlineLevel="0" collapsed="false">
      <c r="A12062" s="28" t="n">
        <v>317</v>
      </c>
      <c r="B12062" s="29" t="n">
        <v>45688</v>
      </c>
      <c r="C12062" s="28" t="n">
        <v>38498.78</v>
      </c>
      <c r="D12062" s="28" t="n">
        <v>1390</v>
      </c>
      <c r="E12062" s="28" t="s">
        <v>380</v>
      </c>
    </row>
    <row r="12063" customFormat="false" ht="15" hidden="false" customHeight="false" outlineLevel="0" collapsed="false">
      <c r="A12063" s="28" t="n">
        <v>317</v>
      </c>
      <c r="B12063" s="29" t="n">
        <v>45716</v>
      </c>
      <c r="C12063" s="28" t="n">
        <v>39674.68</v>
      </c>
      <c r="D12063" s="28" t="n">
        <v>681.25</v>
      </c>
      <c r="E12063" s="28" t="s">
        <v>379</v>
      </c>
    </row>
    <row r="12064" customFormat="false" ht="15" hidden="false" customHeight="false" outlineLevel="0" collapsed="false">
      <c r="A12064" s="28" t="n">
        <v>317</v>
      </c>
      <c r="B12064" s="29" t="n">
        <v>45747</v>
      </c>
      <c r="C12064" s="28" t="n">
        <v>39365.06</v>
      </c>
      <c r="D12064" s="28" t="n">
        <v>0</v>
      </c>
      <c r="E12064" s="28" t="s">
        <v>379</v>
      </c>
    </row>
    <row r="12065" customFormat="false" ht="15" hidden="false" customHeight="false" outlineLevel="0" collapsed="false">
      <c r="A12065" s="28" t="n">
        <v>317</v>
      </c>
      <c r="B12065" s="29" t="n">
        <v>45777</v>
      </c>
      <c r="C12065" s="28" t="n">
        <v>40571.19</v>
      </c>
      <c r="D12065" s="28" t="n">
        <v>1390</v>
      </c>
      <c r="E12065" s="28" t="s">
        <v>380</v>
      </c>
    </row>
    <row r="12066" customFormat="false" ht="15" hidden="false" customHeight="false" outlineLevel="0" collapsed="false">
      <c r="A12066" s="28" t="n">
        <v>317</v>
      </c>
      <c r="B12066" s="29" t="n">
        <v>45808</v>
      </c>
      <c r="C12066" s="28" t="n">
        <v>40919.12</v>
      </c>
      <c r="D12066" s="28" t="n">
        <v>624.64</v>
      </c>
      <c r="E12066" s="28" t="s">
        <v>381</v>
      </c>
    </row>
    <row r="12067" customFormat="false" ht="15" hidden="false" customHeight="false" outlineLevel="0" collapsed="false">
      <c r="A12067" s="28" t="n">
        <v>317</v>
      </c>
      <c r="B12067" s="29" t="n">
        <v>45838</v>
      </c>
      <c r="C12067" s="28" t="n">
        <v>41904.41</v>
      </c>
      <c r="D12067" s="28" t="n">
        <v>1390</v>
      </c>
      <c r="E12067" s="28" t="s">
        <v>380</v>
      </c>
    </row>
    <row r="12068" customFormat="false" ht="15" hidden="false" customHeight="false" outlineLevel="0" collapsed="false">
      <c r="A12068" s="28" t="n">
        <v>317</v>
      </c>
      <c r="B12068" s="29" t="n">
        <v>45869</v>
      </c>
      <c r="C12068" s="28" t="n">
        <v>43048.83</v>
      </c>
      <c r="D12068" s="28" t="n">
        <v>1390</v>
      </c>
      <c r="E12068" s="28" t="s">
        <v>380</v>
      </c>
    </row>
    <row r="12069" customFormat="false" ht="15" hidden="false" customHeight="false" outlineLevel="0" collapsed="false">
      <c r="A12069" s="28" t="n">
        <v>317</v>
      </c>
      <c r="B12069" s="29" t="n">
        <v>45900</v>
      </c>
      <c r="C12069" s="28" t="n">
        <v>44090.91</v>
      </c>
      <c r="D12069" s="28" t="n">
        <v>1390</v>
      </c>
      <c r="E12069" s="28" t="s">
        <v>380</v>
      </c>
    </row>
    <row r="12070" customFormat="false" ht="15" hidden="false" customHeight="false" outlineLevel="0" collapsed="false">
      <c r="A12070" s="28" t="n">
        <v>317</v>
      </c>
      <c r="B12070" s="29" t="n">
        <v>45930</v>
      </c>
      <c r="C12070" s="28" t="n">
        <v>45145</v>
      </c>
      <c r="D12070" s="28" t="n">
        <v>1390</v>
      </c>
      <c r="E12070" s="28" t="s">
        <v>380</v>
      </c>
    </row>
    <row r="12071" customFormat="false" ht="15" hidden="false" customHeight="false" outlineLevel="0" collapsed="false">
      <c r="A12071" s="28" t="n">
        <v>317</v>
      </c>
      <c r="B12071" s="29" t="n">
        <v>45961</v>
      </c>
      <c r="C12071" s="28" t="n">
        <v>46409.67</v>
      </c>
      <c r="D12071" s="28" t="n">
        <v>1390</v>
      </c>
      <c r="E12071" s="28" t="s">
        <v>380</v>
      </c>
    </row>
    <row r="12072" customFormat="false" ht="15" hidden="false" customHeight="false" outlineLevel="0" collapsed="false">
      <c r="A12072" s="28" t="n">
        <v>317</v>
      </c>
      <c r="B12072" s="29" t="n">
        <v>45991</v>
      </c>
      <c r="C12072" s="28" t="n">
        <v>47754.79</v>
      </c>
      <c r="D12072" s="28" t="n">
        <v>1390</v>
      </c>
      <c r="E12072" s="28" t="s">
        <v>380</v>
      </c>
    </row>
    <row r="12073" customFormat="false" ht="15" hidden="false" customHeight="false" outlineLevel="0" collapsed="false">
      <c r="A12073" s="28" t="n">
        <v>317</v>
      </c>
      <c r="B12073" s="29" t="n">
        <v>46022</v>
      </c>
      <c r="C12073" s="28" t="n">
        <v>48900.33</v>
      </c>
      <c r="D12073" s="28" t="n">
        <v>668.43</v>
      </c>
      <c r="E12073" s="28" t="s">
        <v>381</v>
      </c>
    </row>
    <row r="12074" customFormat="false" ht="15" hidden="false" customHeight="false" outlineLevel="0" collapsed="false">
      <c r="A12074" s="28" t="n">
        <v>317</v>
      </c>
      <c r="B12074" s="29" t="n">
        <v>46053</v>
      </c>
      <c r="C12074" s="28" t="n">
        <v>49880.92</v>
      </c>
      <c r="D12074" s="28" t="n">
        <v>295.35</v>
      </c>
      <c r="E12074" s="28" t="s">
        <v>381</v>
      </c>
    </row>
    <row r="12075" customFormat="false" ht="15" hidden="false" customHeight="false" outlineLevel="0" collapsed="false">
      <c r="A12075" s="28" t="n">
        <v>317</v>
      </c>
      <c r="B12075" s="29" t="n">
        <v>46081</v>
      </c>
      <c r="C12075" s="28" t="n">
        <v>50173.82</v>
      </c>
      <c r="D12075" s="28" t="n">
        <v>592.4</v>
      </c>
      <c r="E12075" s="28" t="s">
        <v>381</v>
      </c>
    </row>
    <row r="12076" customFormat="false" ht="15" hidden="false" customHeight="false" outlineLevel="0" collapsed="false">
      <c r="A12076" s="28" t="n">
        <v>317</v>
      </c>
      <c r="B12076" s="29" t="n">
        <v>46112</v>
      </c>
      <c r="C12076" s="28" t="n">
        <v>51343.93</v>
      </c>
      <c r="D12076" s="28" t="n">
        <v>1390</v>
      </c>
      <c r="E12076" s="28" t="s">
        <v>380</v>
      </c>
    </row>
    <row r="12077" customFormat="false" ht="15" hidden="false" customHeight="false" outlineLevel="0" collapsed="false">
      <c r="A12077" s="28" t="n">
        <v>317</v>
      </c>
      <c r="B12077" s="29" t="n">
        <v>46142</v>
      </c>
      <c r="C12077" s="28" t="n">
        <v>52672.71</v>
      </c>
      <c r="D12077" s="28" t="n">
        <v>1390</v>
      </c>
      <c r="E12077" s="28" t="s">
        <v>380</v>
      </c>
    </row>
    <row r="12078" customFormat="false" ht="15" hidden="false" customHeight="false" outlineLevel="0" collapsed="false">
      <c r="A12078" s="28" t="n">
        <v>317</v>
      </c>
      <c r="B12078" s="29" t="n">
        <v>46173</v>
      </c>
      <c r="C12078" s="28" t="n">
        <v>54020.76</v>
      </c>
      <c r="D12078" s="28" t="n">
        <v>1390</v>
      </c>
      <c r="E12078" s="28" t="s">
        <v>380</v>
      </c>
    </row>
    <row r="12079" customFormat="false" ht="15" hidden="false" customHeight="false" outlineLevel="0" collapsed="false">
      <c r="A12079" s="28" t="n">
        <v>317</v>
      </c>
      <c r="B12079" s="29" t="n">
        <v>46203</v>
      </c>
      <c r="C12079" s="28" t="n">
        <v>55264.02</v>
      </c>
      <c r="D12079" s="28" t="n">
        <v>1390</v>
      </c>
      <c r="E12079" s="28" t="s">
        <v>380</v>
      </c>
    </row>
    <row r="12080" customFormat="false" ht="15" hidden="false" customHeight="false" outlineLevel="0" collapsed="false">
      <c r="A12080" s="28" t="n">
        <v>317</v>
      </c>
      <c r="B12080" s="29" t="n">
        <v>46234</v>
      </c>
      <c r="C12080" s="28" t="n">
        <v>56352.32</v>
      </c>
      <c r="D12080" s="28" t="n">
        <v>1390</v>
      </c>
      <c r="E12080" s="28" t="s">
        <v>380</v>
      </c>
    </row>
    <row r="12081" customFormat="false" ht="15" hidden="false" customHeight="false" outlineLevel="0" collapsed="false">
      <c r="A12081" s="28" t="n">
        <v>317</v>
      </c>
      <c r="B12081" s="29" t="n">
        <v>46265</v>
      </c>
      <c r="C12081" s="28" t="n">
        <v>57541.46</v>
      </c>
      <c r="D12081" s="28" t="n">
        <v>1390</v>
      </c>
      <c r="E12081" s="28" t="s">
        <v>380</v>
      </c>
    </row>
    <row r="12082" customFormat="false" ht="15" hidden="false" customHeight="false" outlineLevel="0" collapsed="false">
      <c r="A12082" s="28" t="n">
        <v>318</v>
      </c>
      <c r="B12082" s="29" t="n">
        <v>44957</v>
      </c>
      <c r="C12082" s="28" t="n">
        <v>6091.82</v>
      </c>
      <c r="D12082" s="28" t="n">
        <v>754.72</v>
      </c>
      <c r="E12082" s="28" t="s">
        <v>381</v>
      </c>
    </row>
    <row r="12083" customFormat="false" ht="15" hidden="false" customHeight="false" outlineLevel="0" collapsed="false">
      <c r="A12083" s="28" t="n">
        <v>318</v>
      </c>
      <c r="B12083" s="29" t="n">
        <v>44985</v>
      </c>
      <c r="C12083" s="28" t="n">
        <v>7644.37</v>
      </c>
      <c r="D12083" s="28" t="n">
        <v>1600</v>
      </c>
      <c r="E12083" s="28" t="s">
        <v>380</v>
      </c>
    </row>
    <row r="12084" customFormat="false" ht="15" hidden="false" customHeight="false" outlineLevel="0" collapsed="false">
      <c r="A12084" s="28" t="n">
        <v>318</v>
      </c>
      <c r="B12084" s="29" t="n">
        <v>45016</v>
      </c>
      <c r="C12084" s="28" t="n">
        <v>8891.77</v>
      </c>
      <c r="D12084" s="28" t="n">
        <v>1600</v>
      </c>
      <c r="E12084" s="28" t="s">
        <v>380</v>
      </c>
    </row>
    <row r="12085" customFormat="false" ht="15" hidden="false" customHeight="false" outlineLevel="0" collapsed="false">
      <c r="A12085" s="28" t="n">
        <v>318</v>
      </c>
      <c r="B12085" s="29" t="n">
        <v>45046</v>
      </c>
      <c r="C12085" s="28" t="n">
        <v>10393.48</v>
      </c>
      <c r="D12085" s="28" t="n">
        <v>1600</v>
      </c>
      <c r="E12085" s="28" t="s">
        <v>380</v>
      </c>
    </row>
    <row r="12086" customFormat="false" ht="15" hidden="false" customHeight="false" outlineLevel="0" collapsed="false">
      <c r="A12086" s="28" t="n">
        <v>318</v>
      </c>
      <c r="B12086" s="29" t="n">
        <v>45077</v>
      </c>
      <c r="C12086" s="28" t="n">
        <v>10179.41</v>
      </c>
      <c r="D12086" s="28" t="n">
        <v>0</v>
      </c>
      <c r="E12086" s="28" t="s">
        <v>379</v>
      </c>
    </row>
    <row r="12087" customFormat="false" ht="15" hidden="false" customHeight="false" outlineLevel="0" collapsed="false">
      <c r="A12087" s="28" t="n">
        <v>318</v>
      </c>
      <c r="B12087" s="29" t="n">
        <v>45107</v>
      </c>
      <c r="C12087" s="28" t="n">
        <v>10300.96</v>
      </c>
      <c r="D12087" s="28" t="n">
        <v>502.18</v>
      </c>
      <c r="E12087" s="28" t="s">
        <v>381</v>
      </c>
    </row>
    <row r="12088" customFormat="false" ht="15" hidden="false" customHeight="false" outlineLevel="0" collapsed="false">
      <c r="A12088" s="28" t="n">
        <v>318</v>
      </c>
      <c r="B12088" s="29" t="n">
        <v>45138</v>
      </c>
      <c r="C12088" s="28" t="n">
        <v>11757.56</v>
      </c>
      <c r="D12088" s="28" t="n">
        <v>1600</v>
      </c>
      <c r="E12088" s="28" t="s">
        <v>380</v>
      </c>
    </row>
    <row r="12089" customFormat="false" ht="15" hidden="false" customHeight="false" outlineLevel="0" collapsed="false">
      <c r="A12089" s="28" t="n">
        <v>318</v>
      </c>
      <c r="B12089" s="29" t="n">
        <v>45169</v>
      </c>
      <c r="C12089" s="28" t="n">
        <v>12927.12</v>
      </c>
      <c r="D12089" s="28" t="n">
        <v>1600</v>
      </c>
      <c r="E12089" s="28" t="s">
        <v>380</v>
      </c>
    </row>
    <row r="12090" customFormat="false" ht="15" hidden="false" customHeight="false" outlineLevel="0" collapsed="false">
      <c r="A12090" s="28" t="n">
        <v>318</v>
      </c>
      <c r="B12090" s="29" t="n">
        <v>45199</v>
      </c>
      <c r="C12090" s="28" t="n">
        <v>13537.08</v>
      </c>
      <c r="D12090" s="28" t="n">
        <v>813.01</v>
      </c>
      <c r="E12090" s="28" t="s">
        <v>381</v>
      </c>
    </row>
    <row r="12091" customFormat="false" ht="15" hidden="false" customHeight="false" outlineLevel="0" collapsed="false">
      <c r="A12091" s="28" t="n">
        <v>318</v>
      </c>
      <c r="B12091" s="29" t="n">
        <v>45230</v>
      </c>
      <c r="C12091" s="28" t="n">
        <v>14913.98</v>
      </c>
      <c r="D12091" s="28" t="n">
        <v>1600</v>
      </c>
      <c r="E12091" s="28" t="s">
        <v>380</v>
      </c>
    </row>
    <row r="12092" customFormat="false" ht="15" hidden="false" customHeight="false" outlineLevel="0" collapsed="false">
      <c r="A12092" s="28" t="n">
        <v>318</v>
      </c>
      <c r="B12092" s="29" t="n">
        <v>45260</v>
      </c>
      <c r="C12092" s="28" t="n">
        <v>16489.7</v>
      </c>
      <c r="D12092" s="28" t="n">
        <v>1600</v>
      </c>
      <c r="E12092" s="28" t="s">
        <v>380</v>
      </c>
    </row>
    <row r="12093" customFormat="false" ht="15" hidden="false" customHeight="false" outlineLevel="0" collapsed="false">
      <c r="A12093" s="28" t="n">
        <v>318</v>
      </c>
      <c r="B12093" s="29" t="n">
        <v>45291</v>
      </c>
      <c r="C12093" s="28" t="n">
        <v>18079.91</v>
      </c>
      <c r="D12093" s="28" t="n">
        <v>1600</v>
      </c>
      <c r="E12093" s="28" t="s">
        <v>380</v>
      </c>
    </row>
    <row r="12094" customFormat="false" ht="15" hidden="false" customHeight="false" outlineLevel="0" collapsed="false">
      <c r="A12094" s="28" t="n">
        <v>318</v>
      </c>
      <c r="B12094" s="29" t="n">
        <v>45322</v>
      </c>
      <c r="C12094" s="28" t="n">
        <v>19659.11</v>
      </c>
      <c r="D12094" s="28" t="n">
        <v>1600</v>
      </c>
      <c r="E12094" s="28" t="s">
        <v>380</v>
      </c>
    </row>
    <row r="12095" customFormat="false" ht="15" hidden="false" customHeight="false" outlineLevel="0" collapsed="false">
      <c r="A12095" s="28" t="n">
        <v>318</v>
      </c>
      <c r="B12095" s="29" t="n">
        <v>45351</v>
      </c>
      <c r="C12095" s="28" t="n">
        <v>21055.52</v>
      </c>
      <c r="D12095" s="28" t="n">
        <v>1600</v>
      </c>
      <c r="E12095" s="28" t="s">
        <v>380</v>
      </c>
    </row>
    <row r="12096" customFormat="false" ht="15" hidden="false" customHeight="false" outlineLevel="0" collapsed="false">
      <c r="A12096" s="28" t="n">
        <v>318</v>
      </c>
      <c r="B12096" s="29" t="n">
        <v>45382</v>
      </c>
      <c r="C12096" s="28" t="n">
        <v>22285.39</v>
      </c>
      <c r="D12096" s="28" t="n">
        <v>1600</v>
      </c>
      <c r="E12096" s="28" t="s">
        <v>380</v>
      </c>
    </row>
    <row r="12097" customFormat="false" ht="15" hidden="false" customHeight="false" outlineLevel="0" collapsed="false">
      <c r="A12097" s="28" t="n">
        <v>318</v>
      </c>
      <c r="B12097" s="29" t="n">
        <v>45412</v>
      </c>
      <c r="C12097" s="28" t="n">
        <v>23493.51</v>
      </c>
      <c r="D12097" s="28" t="n">
        <v>1600</v>
      </c>
      <c r="E12097" s="28" t="s">
        <v>380</v>
      </c>
    </row>
    <row r="12098" customFormat="false" ht="15" hidden="false" customHeight="false" outlineLevel="0" collapsed="false">
      <c r="A12098" s="28" t="n">
        <v>318</v>
      </c>
      <c r="B12098" s="29" t="n">
        <v>45443</v>
      </c>
      <c r="C12098" s="28" t="n">
        <v>24654.19</v>
      </c>
      <c r="D12098" s="28" t="n">
        <v>1600</v>
      </c>
      <c r="E12098" s="28" t="s">
        <v>380</v>
      </c>
    </row>
    <row r="12099" customFormat="false" ht="15" hidden="false" customHeight="false" outlineLevel="0" collapsed="false">
      <c r="A12099" s="28" t="n">
        <v>318</v>
      </c>
      <c r="B12099" s="29" t="n">
        <v>45473</v>
      </c>
      <c r="C12099" s="28" t="n">
        <v>24976.59</v>
      </c>
      <c r="D12099" s="28" t="n">
        <v>691.25</v>
      </c>
      <c r="E12099" s="28" t="s">
        <v>381</v>
      </c>
    </row>
    <row r="12100" customFormat="false" ht="15" hidden="false" customHeight="false" outlineLevel="0" collapsed="false">
      <c r="A12100" s="28" t="n">
        <v>318</v>
      </c>
      <c r="B12100" s="29" t="n">
        <v>45504</v>
      </c>
      <c r="C12100" s="28" t="n">
        <v>26271.07</v>
      </c>
      <c r="D12100" s="28" t="n">
        <v>1600</v>
      </c>
      <c r="E12100" s="28" t="s">
        <v>380</v>
      </c>
    </row>
    <row r="12101" customFormat="false" ht="15" hidden="false" customHeight="false" outlineLevel="0" collapsed="false">
      <c r="A12101" s="28" t="n">
        <v>318</v>
      </c>
      <c r="B12101" s="29" t="n">
        <v>45535</v>
      </c>
      <c r="C12101" s="28" t="n">
        <v>26342.13</v>
      </c>
      <c r="D12101" s="28" t="n">
        <v>501.84</v>
      </c>
      <c r="E12101" s="28" t="s">
        <v>381</v>
      </c>
    </row>
    <row r="12102" customFormat="false" ht="15" hidden="false" customHeight="false" outlineLevel="0" collapsed="false">
      <c r="A12102" s="28" t="n">
        <v>318</v>
      </c>
      <c r="B12102" s="29" t="n">
        <v>45565</v>
      </c>
      <c r="C12102" s="28" t="n">
        <v>27630.29</v>
      </c>
      <c r="D12102" s="28" t="n">
        <v>1600</v>
      </c>
      <c r="E12102" s="28" t="s">
        <v>380</v>
      </c>
    </row>
    <row r="12103" customFormat="false" ht="15" hidden="false" customHeight="false" outlineLevel="0" collapsed="false">
      <c r="A12103" s="28" t="n">
        <v>318</v>
      </c>
      <c r="B12103" s="29" t="n">
        <v>45596</v>
      </c>
      <c r="C12103" s="28" t="n">
        <v>29184.42</v>
      </c>
      <c r="D12103" s="28" t="n">
        <v>1600</v>
      </c>
      <c r="E12103" s="28" t="s">
        <v>380</v>
      </c>
    </row>
    <row r="12104" customFormat="false" ht="15" hidden="false" customHeight="false" outlineLevel="0" collapsed="false">
      <c r="A12104" s="28" t="n">
        <v>318</v>
      </c>
      <c r="B12104" s="29" t="n">
        <v>45626</v>
      </c>
      <c r="C12104" s="28" t="n">
        <v>30625.59</v>
      </c>
      <c r="D12104" s="28" t="n">
        <v>1600</v>
      </c>
      <c r="E12104" s="28" t="s">
        <v>380</v>
      </c>
    </row>
    <row r="12105" customFormat="false" ht="15" hidden="false" customHeight="false" outlineLevel="0" collapsed="false">
      <c r="A12105" s="28" t="n">
        <v>318</v>
      </c>
      <c r="B12105" s="29" t="n">
        <v>45657</v>
      </c>
      <c r="C12105" s="28" t="n">
        <v>31987.54</v>
      </c>
      <c r="D12105" s="28" t="n">
        <v>1600</v>
      </c>
      <c r="E12105" s="28" t="s">
        <v>380</v>
      </c>
    </row>
    <row r="12106" customFormat="false" ht="15" hidden="false" customHeight="false" outlineLevel="0" collapsed="false">
      <c r="A12106" s="28" t="n">
        <v>318</v>
      </c>
      <c r="B12106" s="29" t="n">
        <v>45688</v>
      </c>
      <c r="C12106" s="28" t="n">
        <v>32996.63</v>
      </c>
      <c r="D12106" s="28" t="n">
        <v>1109.02</v>
      </c>
      <c r="E12106" s="28" t="s">
        <v>381</v>
      </c>
    </row>
    <row r="12107" customFormat="false" ht="15" hidden="false" customHeight="false" outlineLevel="0" collapsed="false">
      <c r="A12107" s="28" t="n">
        <v>318</v>
      </c>
      <c r="B12107" s="29" t="n">
        <v>45716</v>
      </c>
      <c r="C12107" s="28" t="n">
        <v>34372.15</v>
      </c>
      <c r="D12107" s="28" t="n">
        <v>1600</v>
      </c>
      <c r="E12107" s="28" t="s">
        <v>380</v>
      </c>
    </row>
    <row r="12108" customFormat="false" ht="15" hidden="false" customHeight="false" outlineLevel="0" collapsed="false">
      <c r="A12108" s="28" t="n">
        <v>318</v>
      </c>
      <c r="B12108" s="29" t="n">
        <v>45747</v>
      </c>
      <c r="C12108" s="28" t="n">
        <v>35574.68</v>
      </c>
      <c r="D12108" s="28" t="n">
        <v>1600</v>
      </c>
      <c r="E12108" s="28" t="s">
        <v>380</v>
      </c>
    </row>
    <row r="12109" customFormat="false" ht="15" hidden="false" customHeight="false" outlineLevel="0" collapsed="false">
      <c r="A12109" s="28" t="n">
        <v>318</v>
      </c>
      <c r="B12109" s="29" t="n">
        <v>45777</v>
      </c>
      <c r="C12109" s="28" t="n">
        <v>36756.6</v>
      </c>
      <c r="D12109" s="28" t="n">
        <v>1600</v>
      </c>
      <c r="E12109" s="28" t="s">
        <v>380</v>
      </c>
    </row>
    <row r="12110" customFormat="false" ht="15" hidden="false" customHeight="false" outlineLevel="0" collapsed="false">
      <c r="A12110" s="28" t="n">
        <v>318</v>
      </c>
      <c r="B12110" s="29" t="n">
        <v>45808</v>
      </c>
      <c r="C12110" s="28" t="n">
        <v>36618.85</v>
      </c>
      <c r="D12110" s="28" t="n">
        <v>0</v>
      </c>
      <c r="E12110" s="28" t="s">
        <v>379</v>
      </c>
    </row>
    <row r="12111" customFormat="false" ht="15" hidden="false" customHeight="false" outlineLevel="0" collapsed="false">
      <c r="A12111" s="28" t="n">
        <v>318</v>
      </c>
      <c r="B12111" s="29" t="n">
        <v>45838</v>
      </c>
      <c r="C12111" s="28" t="n">
        <v>37156.78</v>
      </c>
      <c r="D12111" s="28" t="n">
        <v>627.84</v>
      </c>
      <c r="E12111" s="28" t="s">
        <v>381</v>
      </c>
    </row>
    <row r="12112" customFormat="false" ht="15" hidden="false" customHeight="false" outlineLevel="0" collapsed="false">
      <c r="A12112" s="28" t="n">
        <v>318</v>
      </c>
      <c r="B12112" s="29" t="n">
        <v>45869</v>
      </c>
      <c r="C12112" s="28" t="n">
        <v>38509.28</v>
      </c>
      <c r="D12112" s="28" t="n">
        <v>1600</v>
      </c>
      <c r="E12112" s="28" t="s">
        <v>380</v>
      </c>
    </row>
    <row r="12113" customFormat="false" ht="15" hidden="false" customHeight="false" outlineLevel="0" collapsed="false">
      <c r="A12113" s="28" t="n">
        <v>318</v>
      </c>
      <c r="B12113" s="29" t="n">
        <v>45900</v>
      </c>
      <c r="C12113" s="28" t="n">
        <v>39957</v>
      </c>
      <c r="D12113" s="28" t="n">
        <v>1600</v>
      </c>
      <c r="E12113" s="28" t="s">
        <v>380</v>
      </c>
    </row>
    <row r="12114" customFormat="false" ht="15" hidden="false" customHeight="false" outlineLevel="0" collapsed="false">
      <c r="A12114" s="28" t="n">
        <v>318</v>
      </c>
      <c r="B12114" s="29" t="n">
        <v>45930</v>
      </c>
      <c r="C12114" s="28" t="n">
        <v>41198.51</v>
      </c>
      <c r="D12114" s="28" t="n">
        <v>1600</v>
      </c>
      <c r="E12114" s="28" t="s">
        <v>380</v>
      </c>
    </row>
    <row r="12115" customFormat="false" ht="15" hidden="false" customHeight="false" outlineLevel="0" collapsed="false">
      <c r="A12115" s="28" t="n">
        <v>318</v>
      </c>
      <c r="B12115" s="29" t="n">
        <v>45961</v>
      </c>
      <c r="C12115" s="28" t="n">
        <v>42477.71</v>
      </c>
      <c r="D12115" s="28" t="n">
        <v>1600</v>
      </c>
      <c r="E12115" s="28" t="s">
        <v>380</v>
      </c>
    </row>
    <row r="12116" customFormat="false" ht="15" hidden="false" customHeight="false" outlineLevel="0" collapsed="false">
      <c r="A12116" s="28" t="n">
        <v>318</v>
      </c>
      <c r="B12116" s="29" t="n">
        <v>45991</v>
      </c>
      <c r="C12116" s="28" t="n">
        <v>43978.64</v>
      </c>
      <c r="D12116" s="28" t="n">
        <v>1600</v>
      </c>
      <c r="E12116" s="28" t="s">
        <v>380</v>
      </c>
    </row>
    <row r="12117" customFormat="false" ht="15" hidden="false" customHeight="false" outlineLevel="0" collapsed="false">
      <c r="A12117" s="28" t="n">
        <v>318</v>
      </c>
      <c r="B12117" s="29" t="n">
        <v>46022</v>
      </c>
      <c r="C12117" s="28" t="n">
        <v>45166.2</v>
      </c>
      <c r="D12117" s="28" t="n">
        <v>1600</v>
      </c>
      <c r="E12117" s="28" t="s">
        <v>380</v>
      </c>
    </row>
    <row r="12118" customFormat="false" ht="15" hidden="false" customHeight="false" outlineLevel="0" collapsed="false">
      <c r="A12118" s="28" t="n">
        <v>318</v>
      </c>
      <c r="B12118" s="29" t="n">
        <v>46053</v>
      </c>
      <c r="C12118" s="28" t="n">
        <v>46610.12</v>
      </c>
      <c r="D12118" s="28" t="n">
        <v>1600</v>
      </c>
      <c r="E12118" s="28" t="s">
        <v>380</v>
      </c>
    </row>
    <row r="12119" customFormat="false" ht="15" hidden="false" customHeight="false" outlineLevel="0" collapsed="false">
      <c r="A12119" s="28" t="n">
        <v>318</v>
      </c>
      <c r="B12119" s="29" t="n">
        <v>46081</v>
      </c>
      <c r="C12119" s="28" t="n">
        <v>47858.33</v>
      </c>
      <c r="D12119" s="28" t="n">
        <v>1600</v>
      </c>
      <c r="E12119" s="28" t="s">
        <v>380</v>
      </c>
    </row>
    <row r="12120" customFormat="false" ht="15" hidden="false" customHeight="false" outlineLevel="0" collapsed="false">
      <c r="A12120" s="28" t="n">
        <v>318</v>
      </c>
      <c r="B12120" s="29" t="n">
        <v>46112</v>
      </c>
      <c r="C12120" s="28" t="n">
        <v>49145.85</v>
      </c>
      <c r="D12120" s="28" t="n">
        <v>1600</v>
      </c>
      <c r="E12120" s="28" t="s">
        <v>380</v>
      </c>
    </row>
    <row r="12121" customFormat="false" ht="15" hidden="false" customHeight="false" outlineLevel="0" collapsed="false">
      <c r="A12121" s="28" t="n">
        <v>318</v>
      </c>
      <c r="B12121" s="29" t="n">
        <v>46142</v>
      </c>
      <c r="C12121" s="28" t="n">
        <v>50453.67</v>
      </c>
      <c r="D12121" s="28" t="n">
        <v>1600</v>
      </c>
      <c r="E12121" s="28" t="s">
        <v>380</v>
      </c>
    </row>
    <row r="12122" customFormat="false" ht="15" hidden="false" customHeight="false" outlineLevel="0" collapsed="false">
      <c r="A12122" s="28" t="n">
        <v>318</v>
      </c>
      <c r="B12122" s="29" t="n">
        <v>46173</v>
      </c>
      <c r="C12122" s="28" t="n">
        <v>51670.01</v>
      </c>
      <c r="D12122" s="28" t="n">
        <v>1600</v>
      </c>
      <c r="E12122" s="28" t="s">
        <v>380</v>
      </c>
    </row>
    <row r="12123" customFormat="false" ht="15" hidden="false" customHeight="false" outlineLevel="0" collapsed="false">
      <c r="A12123" s="28" t="n">
        <v>318</v>
      </c>
      <c r="B12123" s="29" t="n">
        <v>46203</v>
      </c>
      <c r="C12123" s="28" t="n">
        <v>52999.06</v>
      </c>
      <c r="D12123" s="28" t="n">
        <v>1600</v>
      </c>
      <c r="E12123" s="28" t="s">
        <v>380</v>
      </c>
    </row>
    <row r="12124" customFormat="false" ht="15" hidden="false" customHeight="false" outlineLevel="0" collapsed="false">
      <c r="A12124" s="28" t="n">
        <v>318</v>
      </c>
      <c r="B12124" s="29" t="n">
        <v>46234</v>
      </c>
      <c r="C12124" s="28" t="n">
        <v>54447.58</v>
      </c>
      <c r="D12124" s="28" t="n">
        <v>1600</v>
      </c>
      <c r="E12124" s="28" t="s">
        <v>380</v>
      </c>
    </row>
    <row r="12125" customFormat="false" ht="15" hidden="false" customHeight="false" outlineLevel="0" collapsed="false">
      <c r="A12125" s="28" t="n">
        <v>318</v>
      </c>
      <c r="B12125" s="29" t="n">
        <v>46265</v>
      </c>
      <c r="C12125" s="28" t="n">
        <v>55581.41</v>
      </c>
      <c r="D12125" s="28" t="n">
        <v>1600</v>
      </c>
      <c r="E12125" s="28" t="s">
        <v>380</v>
      </c>
    </row>
    <row r="12126" customFormat="false" ht="15" hidden="false" customHeight="false" outlineLevel="0" collapsed="false">
      <c r="A12126" s="28" t="n">
        <v>319</v>
      </c>
      <c r="B12126" s="29" t="n">
        <v>45260</v>
      </c>
      <c r="C12126" s="28" t="n">
        <v>13202.92</v>
      </c>
      <c r="D12126" s="28" t="n">
        <v>1400</v>
      </c>
      <c r="E12126" s="28" t="s">
        <v>380</v>
      </c>
    </row>
    <row r="12127" customFormat="false" ht="15" hidden="false" customHeight="false" outlineLevel="0" collapsed="false">
      <c r="A12127" s="28" t="n">
        <v>319</v>
      </c>
      <c r="B12127" s="29" t="n">
        <v>45291</v>
      </c>
      <c r="C12127" s="28" t="n">
        <v>14517.87</v>
      </c>
      <c r="D12127" s="28" t="n">
        <v>1400</v>
      </c>
      <c r="E12127" s="28" t="s">
        <v>380</v>
      </c>
    </row>
    <row r="12128" customFormat="false" ht="15" hidden="false" customHeight="false" outlineLevel="0" collapsed="false">
      <c r="A12128" s="28" t="n">
        <v>319</v>
      </c>
      <c r="B12128" s="29" t="n">
        <v>45322</v>
      </c>
      <c r="C12128" s="28" t="n">
        <v>15512.21</v>
      </c>
      <c r="D12128" s="28" t="n">
        <v>1400</v>
      </c>
      <c r="E12128" s="28" t="s">
        <v>380</v>
      </c>
    </row>
    <row r="12129" customFormat="false" ht="15" hidden="false" customHeight="false" outlineLevel="0" collapsed="false">
      <c r="A12129" s="28" t="n">
        <v>319</v>
      </c>
      <c r="B12129" s="29" t="n">
        <v>45351</v>
      </c>
      <c r="C12129" s="28" t="n">
        <v>16234.55</v>
      </c>
      <c r="D12129" s="28" t="n">
        <v>781.6</v>
      </c>
      <c r="E12129" s="28" t="s">
        <v>381</v>
      </c>
    </row>
    <row r="12130" customFormat="false" ht="15" hidden="false" customHeight="false" outlineLevel="0" collapsed="false">
      <c r="A12130" s="28" t="n">
        <v>319</v>
      </c>
      <c r="B12130" s="29" t="n">
        <v>45382</v>
      </c>
      <c r="C12130" s="28" t="n">
        <v>17239.22</v>
      </c>
      <c r="D12130" s="28" t="n">
        <v>1400</v>
      </c>
      <c r="E12130" s="28" t="s">
        <v>380</v>
      </c>
    </row>
    <row r="12131" customFormat="false" ht="15" hidden="false" customHeight="false" outlineLevel="0" collapsed="false">
      <c r="A12131" s="28" t="n">
        <v>319</v>
      </c>
      <c r="B12131" s="29" t="n">
        <v>45412</v>
      </c>
      <c r="C12131" s="28" t="n">
        <v>18490.23</v>
      </c>
      <c r="D12131" s="28" t="n">
        <v>1400</v>
      </c>
      <c r="E12131" s="28" t="s">
        <v>380</v>
      </c>
    </row>
    <row r="12132" customFormat="false" ht="15" hidden="false" customHeight="false" outlineLevel="0" collapsed="false">
      <c r="A12132" s="28" t="n">
        <v>319</v>
      </c>
      <c r="B12132" s="29" t="n">
        <v>45443</v>
      </c>
      <c r="C12132" s="28" t="n">
        <v>18663</v>
      </c>
      <c r="D12132" s="28" t="n">
        <v>439.96</v>
      </c>
      <c r="E12132" s="28" t="s">
        <v>381</v>
      </c>
    </row>
    <row r="12133" customFormat="false" ht="15" hidden="false" customHeight="false" outlineLevel="0" collapsed="false">
      <c r="A12133" s="28" t="n">
        <v>319</v>
      </c>
      <c r="B12133" s="29" t="n">
        <v>45473</v>
      </c>
      <c r="C12133" s="28" t="n">
        <v>20060.67</v>
      </c>
      <c r="D12133" s="28" t="n">
        <v>1400</v>
      </c>
      <c r="E12133" s="28" t="s">
        <v>380</v>
      </c>
    </row>
    <row r="12134" customFormat="false" ht="15" hidden="false" customHeight="false" outlineLevel="0" collapsed="false">
      <c r="A12134" s="28" t="n">
        <v>319</v>
      </c>
      <c r="B12134" s="29" t="n">
        <v>45504</v>
      </c>
      <c r="C12134" s="28" t="n">
        <v>21326.06</v>
      </c>
      <c r="D12134" s="28" t="n">
        <v>1400</v>
      </c>
      <c r="E12134" s="28" t="s">
        <v>380</v>
      </c>
    </row>
    <row r="12135" customFormat="false" ht="15" hidden="false" customHeight="false" outlineLevel="0" collapsed="false">
      <c r="A12135" s="28" t="n">
        <v>319</v>
      </c>
      <c r="B12135" s="29" t="n">
        <v>45535</v>
      </c>
      <c r="C12135" s="28" t="n">
        <v>22498.57</v>
      </c>
      <c r="D12135" s="28" t="n">
        <v>1400</v>
      </c>
      <c r="E12135" s="28" t="s">
        <v>380</v>
      </c>
    </row>
    <row r="12136" customFormat="false" ht="15" hidden="false" customHeight="false" outlineLevel="0" collapsed="false">
      <c r="A12136" s="28" t="n">
        <v>319</v>
      </c>
      <c r="B12136" s="29" t="n">
        <v>45565</v>
      </c>
      <c r="C12136" s="28" t="n">
        <v>23627.12</v>
      </c>
      <c r="D12136" s="28" t="n">
        <v>1400</v>
      </c>
      <c r="E12136" s="28" t="s">
        <v>380</v>
      </c>
    </row>
    <row r="12137" customFormat="false" ht="15" hidden="false" customHeight="false" outlineLevel="0" collapsed="false">
      <c r="A12137" s="28" t="n">
        <v>319</v>
      </c>
      <c r="B12137" s="29" t="n">
        <v>45596</v>
      </c>
      <c r="C12137" s="28" t="n">
        <v>25014.3</v>
      </c>
      <c r="D12137" s="28" t="n">
        <v>1400</v>
      </c>
      <c r="E12137" s="28" t="s">
        <v>380</v>
      </c>
    </row>
    <row r="12138" customFormat="false" ht="15" hidden="false" customHeight="false" outlineLevel="0" collapsed="false">
      <c r="A12138" s="28" t="n">
        <v>319</v>
      </c>
      <c r="B12138" s="29" t="n">
        <v>45626</v>
      </c>
      <c r="C12138" s="28" t="n">
        <v>26140.03</v>
      </c>
      <c r="D12138" s="28" t="n">
        <v>15.48</v>
      </c>
      <c r="E12138" s="28" t="s">
        <v>381</v>
      </c>
    </row>
    <row r="12139" customFormat="false" ht="15" hidden="false" customHeight="false" outlineLevel="0" collapsed="false">
      <c r="A12139" s="28" t="n">
        <v>319</v>
      </c>
      <c r="B12139" s="29" t="n">
        <v>45657</v>
      </c>
      <c r="C12139" s="28" t="n">
        <v>27485.19</v>
      </c>
      <c r="D12139" s="28" t="n">
        <v>1400</v>
      </c>
      <c r="E12139" s="28" t="s">
        <v>380</v>
      </c>
    </row>
    <row r="12140" customFormat="false" ht="15" hidden="false" customHeight="false" outlineLevel="0" collapsed="false">
      <c r="A12140" s="28" t="n">
        <v>319</v>
      </c>
      <c r="B12140" s="29" t="n">
        <v>45688</v>
      </c>
      <c r="C12140" s="28" t="n">
        <v>28736.04</v>
      </c>
      <c r="D12140" s="28" t="n">
        <v>1400</v>
      </c>
      <c r="E12140" s="28" t="s">
        <v>380</v>
      </c>
    </row>
    <row r="12141" customFormat="false" ht="15" hidden="false" customHeight="false" outlineLevel="0" collapsed="false">
      <c r="A12141" s="28" t="n">
        <v>319</v>
      </c>
      <c r="B12141" s="29" t="n">
        <v>45716</v>
      </c>
      <c r="C12141" s="28" t="n">
        <v>30019.35</v>
      </c>
      <c r="D12141" s="28" t="n">
        <v>1400</v>
      </c>
      <c r="E12141" s="28" t="s">
        <v>380</v>
      </c>
    </row>
    <row r="12142" customFormat="false" ht="15" hidden="false" customHeight="false" outlineLevel="0" collapsed="false">
      <c r="A12142" s="28" t="n">
        <v>319</v>
      </c>
      <c r="B12142" s="29" t="n">
        <v>45747</v>
      </c>
      <c r="C12142" s="28" t="n">
        <v>31245.36</v>
      </c>
      <c r="D12142" s="28" t="n">
        <v>1400</v>
      </c>
      <c r="E12142" s="28" t="s">
        <v>380</v>
      </c>
    </row>
    <row r="12143" customFormat="false" ht="15" hidden="false" customHeight="false" outlineLevel="0" collapsed="false">
      <c r="A12143" s="28" t="n">
        <v>319</v>
      </c>
      <c r="B12143" s="29" t="n">
        <v>45777</v>
      </c>
      <c r="C12143" s="28" t="n">
        <v>31212.95</v>
      </c>
      <c r="D12143" s="28" t="n">
        <v>0</v>
      </c>
      <c r="E12143" s="28" t="s">
        <v>379</v>
      </c>
    </row>
    <row r="12144" customFormat="false" ht="15" hidden="false" customHeight="false" outlineLevel="0" collapsed="false">
      <c r="A12144" s="28" t="n">
        <v>319</v>
      </c>
      <c r="B12144" s="29" t="n">
        <v>45808</v>
      </c>
      <c r="C12144" s="28" t="n">
        <v>32443.93</v>
      </c>
      <c r="D12144" s="28" t="n">
        <v>1400</v>
      </c>
      <c r="E12144" s="28" t="s">
        <v>380</v>
      </c>
    </row>
    <row r="12145" customFormat="false" ht="15" hidden="false" customHeight="false" outlineLevel="0" collapsed="false">
      <c r="A12145" s="28" t="n">
        <v>319</v>
      </c>
      <c r="B12145" s="29" t="n">
        <v>45838</v>
      </c>
      <c r="C12145" s="28" t="n">
        <v>33685.83</v>
      </c>
      <c r="D12145" s="28" t="n">
        <v>1400</v>
      </c>
      <c r="E12145" s="28" t="s">
        <v>380</v>
      </c>
    </row>
    <row r="12146" customFormat="false" ht="15" hidden="false" customHeight="false" outlineLevel="0" collapsed="false">
      <c r="A12146" s="28" t="n">
        <v>319</v>
      </c>
      <c r="B12146" s="29" t="n">
        <v>45869</v>
      </c>
      <c r="C12146" s="28" t="n">
        <v>35047.09</v>
      </c>
      <c r="D12146" s="28" t="n">
        <v>1400</v>
      </c>
      <c r="E12146" s="28" t="s">
        <v>380</v>
      </c>
    </row>
    <row r="12147" customFormat="false" ht="15" hidden="false" customHeight="false" outlineLevel="0" collapsed="false">
      <c r="A12147" s="28" t="n">
        <v>319</v>
      </c>
      <c r="B12147" s="29" t="n">
        <v>45900</v>
      </c>
      <c r="C12147" s="28" t="n">
        <v>36146.21</v>
      </c>
      <c r="D12147" s="28" t="n">
        <v>1400</v>
      </c>
      <c r="E12147" s="28" t="s">
        <v>380</v>
      </c>
    </row>
    <row r="12148" customFormat="false" ht="15" hidden="false" customHeight="false" outlineLevel="0" collapsed="false">
      <c r="A12148" s="28" t="n">
        <v>319</v>
      </c>
      <c r="B12148" s="29" t="n">
        <v>45930</v>
      </c>
      <c r="C12148" s="28" t="n">
        <v>37128.39</v>
      </c>
      <c r="D12148" s="28" t="n">
        <v>1400</v>
      </c>
      <c r="E12148" s="28" t="s">
        <v>380</v>
      </c>
    </row>
    <row r="12149" customFormat="false" ht="15" hidden="false" customHeight="false" outlineLevel="0" collapsed="false">
      <c r="A12149" s="28" t="n">
        <v>319</v>
      </c>
      <c r="B12149" s="29" t="n">
        <v>45961</v>
      </c>
      <c r="C12149" s="28" t="n">
        <v>38527.97</v>
      </c>
      <c r="D12149" s="28" t="n">
        <v>1400</v>
      </c>
      <c r="E12149" s="28" t="s">
        <v>380</v>
      </c>
    </row>
    <row r="12150" customFormat="false" ht="15" hidden="false" customHeight="false" outlineLevel="0" collapsed="false">
      <c r="A12150" s="28" t="n">
        <v>319</v>
      </c>
      <c r="B12150" s="29" t="n">
        <v>45991</v>
      </c>
      <c r="C12150" s="28" t="n">
        <v>39653.27</v>
      </c>
      <c r="D12150" s="28" t="n">
        <v>1400</v>
      </c>
      <c r="E12150" s="28" t="s">
        <v>380</v>
      </c>
    </row>
    <row r="12151" customFormat="false" ht="15" hidden="false" customHeight="false" outlineLevel="0" collapsed="false">
      <c r="A12151" s="28" t="n">
        <v>319</v>
      </c>
      <c r="B12151" s="29" t="n">
        <v>46022</v>
      </c>
      <c r="C12151" s="28" t="n">
        <v>40894.3</v>
      </c>
      <c r="D12151" s="28" t="n">
        <v>1400</v>
      </c>
      <c r="E12151" s="28" t="s">
        <v>380</v>
      </c>
    </row>
    <row r="12152" customFormat="false" ht="15" hidden="false" customHeight="false" outlineLevel="0" collapsed="false">
      <c r="A12152" s="28" t="n">
        <v>319</v>
      </c>
      <c r="B12152" s="29" t="n">
        <v>46053</v>
      </c>
      <c r="C12152" s="28" t="n">
        <v>42138.84</v>
      </c>
      <c r="D12152" s="28" t="n">
        <v>1400</v>
      </c>
      <c r="E12152" s="28" t="s">
        <v>380</v>
      </c>
    </row>
    <row r="12153" customFormat="false" ht="15" hidden="false" customHeight="false" outlineLevel="0" collapsed="false">
      <c r="A12153" s="28" t="n">
        <v>319</v>
      </c>
      <c r="B12153" s="29" t="n">
        <v>46081</v>
      </c>
      <c r="C12153" s="28" t="n">
        <v>42659.22</v>
      </c>
      <c r="D12153" s="28" t="n">
        <v>872.19</v>
      </c>
      <c r="E12153" s="28" t="s">
        <v>381</v>
      </c>
    </row>
    <row r="12154" customFormat="false" ht="15" hidden="false" customHeight="false" outlineLevel="0" collapsed="false">
      <c r="A12154" s="28" t="n">
        <v>319</v>
      </c>
      <c r="B12154" s="29" t="n">
        <v>46112</v>
      </c>
      <c r="C12154" s="28" t="n">
        <v>43745.88</v>
      </c>
      <c r="D12154" s="28" t="n">
        <v>1400</v>
      </c>
      <c r="E12154" s="28" t="s">
        <v>380</v>
      </c>
    </row>
    <row r="12155" customFormat="false" ht="15" hidden="false" customHeight="false" outlineLevel="0" collapsed="false">
      <c r="A12155" s="28" t="n">
        <v>319</v>
      </c>
      <c r="B12155" s="29" t="n">
        <v>46142</v>
      </c>
      <c r="C12155" s="28" t="n">
        <v>44286.52</v>
      </c>
      <c r="D12155" s="28" t="n">
        <v>319.17</v>
      </c>
      <c r="E12155" s="28" t="s">
        <v>381</v>
      </c>
    </row>
    <row r="12156" customFormat="false" ht="15" hidden="false" customHeight="false" outlineLevel="0" collapsed="false">
      <c r="A12156" s="28" t="n">
        <v>319</v>
      </c>
      <c r="B12156" s="29" t="n">
        <v>46173</v>
      </c>
      <c r="C12156" s="28" t="n">
        <v>45277.38</v>
      </c>
      <c r="D12156" s="28" t="n">
        <v>1400</v>
      </c>
      <c r="E12156" s="28" t="s">
        <v>380</v>
      </c>
    </row>
    <row r="12157" customFormat="false" ht="15" hidden="false" customHeight="false" outlineLevel="0" collapsed="false">
      <c r="A12157" s="28" t="n">
        <v>319</v>
      </c>
      <c r="B12157" s="29" t="n">
        <v>46203</v>
      </c>
      <c r="C12157" s="28" t="n">
        <v>46652.74</v>
      </c>
      <c r="D12157" s="28" t="n">
        <v>1400</v>
      </c>
      <c r="E12157" s="28" t="s">
        <v>380</v>
      </c>
    </row>
    <row r="12158" customFormat="false" ht="15" hidden="false" customHeight="false" outlineLevel="0" collapsed="false">
      <c r="A12158" s="28" t="n">
        <v>319</v>
      </c>
      <c r="B12158" s="29" t="n">
        <v>46234</v>
      </c>
      <c r="C12158" s="28" t="n">
        <v>47834.49</v>
      </c>
      <c r="D12158" s="28" t="n">
        <v>1400</v>
      </c>
      <c r="E12158" s="28" t="s">
        <v>380</v>
      </c>
    </row>
    <row r="12159" customFormat="false" ht="15" hidden="false" customHeight="false" outlineLevel="0" collapsed="false">
      <c r="A12159" s="28" t="n">
        <v>319</v>
      </c>
      <c r="B12159" s="29" t="n">
        <v>46265</v>
      </c>
      <c r="C12159" s="28" t="n">
        <v>48901.74</v>
      </c>
      <c r="D12159" s="28" t="n">
        <v>1400</v>
      </c>
      <c r="E12159" s="28" t="s">
        <v>380</v>
      </c>
    </row>
    <row r="12160" customFormat="false" ht="15" hidden="false" customHeight="false" outlineLevel="0" collapsed="false">
      <c r="A12160" s="28" t="n">
        <v>320</v>
      </c>
      <c r="B12160" s="29" t="n">
        <v>44957</v>
      </c>
      <c r="C12160" s="28" t="n">
        <v>14035.71</v>
      </c>
      <c r="D12160" s="28" t="n">
        <v>1740</v>
      </c>
      <c r="E12160" s="28" t="s">
        <v>380</v>
      </c>
    </row>
    <row r="12161" customFormat="false" ht="15" hidden="false" customHeight="false" outlineLevel="0" collapsed="false">
      <c r="A12161" s="28" t="n">
        <v>320</v>
      </c>
      <c r="B12161" s="29" t="n">
        <v>44985</v>
      </c>
      <c r="C12161" s="28" t="n">
        <v>15620.69</v>
      </c>
      <c r="D12161" s="28" t="n">
        <v>1740</v>
      </c>
      <c r="E12161" s="28" t="s">
        <v>380</v>
      </c>
    </row>
    <row r="12162" customFormat="false" ht="15" hidden="false" customHeight="false" outlineLevel="0" collapsed="false">
      <c r="A12162" s="28" t="n">
        <v>320</v>
      </c>
      <c r="B12162" s="29" t="n">
        <v>45016</v>
      </c>
      <c r="C12162" s="28" t="n">
        <v>16533.55</v>
      </c>
      <c r="D12162" s="28" t="n">
        <v>1009.86</v>
      </c>
      <c r="E12162" s="28" t="s">
        <v>381</v>
      </c>
    </row>
    <row r="12163" customFormat="false" ht="15" hidden="false" customHeight="false" outlineLevel="0" collapsed="false">
      <c r="A12163" s="28" t="n">
        <v>320</v>
      </c>
      <c r="B12163" s="29" t="n">
        <v>45046</v>
      </c>
      <c r="C12163" s="28" t="n">
        <v>18020.26</v>
      </c>
      <c r="D12163" s="28" t="n">
        <v>1740</v>
      </c>
      <c r="E12163" s="28" t="s">
        <v>380</v>
      </c>
    </row>
    <row r="12164" customFormat="false" ht="15" hidden="false" customHeight="false" outlineLevel="0" collapsed="false">
      <c r="A12164" s="28" t="n">
        <v>320</v>
      </c>
      <c r="B12164" s="29" t="n">
        <v>45077</v>
      </c>
      <c r="C12164" s="28" t="n">
        <v>19541.98</v>
      </c>
      <c r="D12164" s="28" t="n">
        <v>1740</v>
      </c>
      <c r="E12164" s="28" t="s">
        <v>380</v>
      </c>
    </row>
    <row r="12165" customFormat="false" ht="15" hidden="false" customHeight="false" outlineLevel="0" collapsed="false">
      <c r="A12165" s="28" t="n">
        <v>320</v>
      </c>
      <c r="B12165" s="29" t="n">
        <v>45107</v>
      </c>
      <c r="C12165" s="28" t="n">
        <v>21086.12</v>
      </c>
      <c r="D12165" s="28" t="n">
        <v>1740</v>
      </c>
      <c r="E12165" s="28" t="s">
        <v>380</v>
      </c>
    </row>
    <row r="12166" customFormat="false" ht="15" hidden="false" customHeight="false" outlineLevel="0" collapsed="false">
      <c r="A12166" s="28" t="n">
        <v>320</v>
      </c>
      <c r="B12166" s="29" t="n">
        <v>45138</v>
      </c>
      <c r="C12166" s="28" t="n">
        <v>21188.63</v>
      </c>
      <c r="D12166" s="28" t="n">
        <v>539.66</v>
      </c>
      <c r="E12166" s="28" t="s">
        <v>381</v>
      </c>
    </row>
    <row r="12167" customFormat="false" ht="15" hidden="false" customHeight="false" outlineLevel="0" collapsed="false">
      <c r="A12167" s="28" t="n">
        <v>320</v>
      </c>
      <c r="B12167" s="29" t="n">
        <v>45169</v>
      </c>
      <c r="C12167" s="28" t="n">
        <v>22492.05</v>
      </c>
      <c r="D12167" s="28" t="n">
        <v>1740</v>
      </c>
      <c r="E12167" s="28" t="s">
        <v>380</v>
      </c>
    </row>
    <row r="12168" customFormat="false" ht="15" hidden="false" customHeight="false" outlineLevel="0" collapsed="false">
      <c r="A12168" s="28" t="n">
        <v>320</v>
      </c>
      <c r="B12168" s="29" t="n">
        <v>45199</v>
      </c>
      <c r="C12168" s="28" t="n">
        <v>24063.98</v>
      </c>
      <c r="D12168" s="28" t="n">
        <v>1740</v>
      </c>
      <c r="E12168" s="28" t="s">
        <v>380</v>
      </c>
    </row>
    <row r="12169" customFormat="false" ht="15" hidden="false" customHeight="false" outlineLevel="0" collapsed="false">
      <c r="A12169" s="28" t="n">
        <v>320</v>
      </c>
      <c r="B12169" s="29" t="n">
        <v>45230</v>
      </c>
      <c r="C12169" s="28" t="n">
        <v>25347.88</v>
      </c>
      <c r="D12169" s="28" t="n">
        <v>1740</v>
      </c>
      <c r="E12169" s="28" t="s">
        <v>380</v>
      </c>
    </row>
    <row r="12170" customFormat="false" ht="15" hidden="false" customHeight="false" outlineLevel="0" collapsed="false">
      <c r="A12170" s="28" t="n">
        <v>320</v>
      </c>
      <c r="B12170" s="29" t="n">
        <v>45260</v>
      </c>
      <c r="C12170" s="28" t="n">
        <v>26776.55</v>
      </c>
      <c r="D12170" s="28" t="n">
        <v>1740</v>
      </c>
      <c r="E12170" s="28" t="s">
        <v>380</v>
      </c>
    </row>
    <row r="12171" customFormat="false" ht="15" hidden="false" customHeight="false" outlineLevel="0" collapsed="false">
      <c r="A12171" s="28" t="n">
        <v>320</v>
      </c>
      <c r="B12171" s="29" t="n">
        <v>45291</v>
      </c>
      <c r="C12171" s="28" t="n">
        <v>26406.27</v>
      </c>
      <c r="D12171" s="28" t="n">
        <v>0</v>
      </c>
      <c r="E12171" s="28" t="s">
        <v>379</v>
      </c>
    </row>
    <row r="12172" customFormat="false" ht="15" hidden="false" customHeight="false" outlineLevel="0" collapsed="false">
      <c r="A12172" s="28" t="n">
        <v>320</v>
      </c>
      <c r="B12172" s="29" t="n">
        <v>45322</v>
      </c>
      <c r="C12172" s="28" t="n">
        <v>27681.19</v>
      </c>
      <c r="D12172" s="28" t="n">
        <v>1740</v>
      </c>
      <c r="E12172" s="28" t="s">
        <v>380</v>
      </c>
    </row>
    <row r="12173" customFormat="false" ht="15" hidden="false" customHeight="false" outlineLevel="0" collapsed="false">
      <c r="A12173" s="28" t="n">
        <v>320</v>
      </c>
      <c r="B12173" s="29" t="n">
        <v>45351</v>
      </c>
      <c r="C12173" s="28" t="n">
        <v>29119.07</v>
      </c>
      <c r="D12173" s="28" t="n">
        <v>1740</v>
      </c>
      <c r="E12173" s="28" t="s">
        <v>380</v>
      </c>
    </row>
    <row r="12174" customFormat="false" ht="15" hidden="false" customHeight="false" outlineLevel="0" collapsed="false">
      <c r="A12174" s="28" t="n">
        <v>320</v>
      </c>
      <c r="B12174" s="29" t="n">
        <v>45382</v>
      </c>
      <c r="C12174" s="28" t="n">
        <v>30558.66</v>
      </c>
      <c r="D12174" s="28" t="n">
        <v>1740</v>
      </c>
      <c r="E12174" s="28" t="s">
        <v>380</v>
      </c>
    </row>
    <row r="12175" customFormat="false" ht="15" hidden="false" customHeight="false" outlineLevel="0" collapsed="false">
      <c r="A12175" s="28" t="n">
        <v>320</v>
      </c>
      <c r="B12175" s="29" t="n">
        <v>45412</v>
      </c>
      <c r="C12175" s="28" t="n">
        <v>32240.49</v>
      </c>
      <c r="D12175" s="28" t="n">
        <v>1740</v>
      </c>
      <c r="E12175" s="28" t="s">
        <v>380</v>
      </c>
    </row>
    <row r="12176" customFormat="false" ht="15" hidden="false" customHeight="false" outlineLevel="0" collapsed="false">
      <c r="A12176" s="28" t="n">
        <v>320</v>
      </c>
      <c r="B12176" s="29" t="n">
        <v>45443</v>
      </c>
      <c r="C12176" s="28" t="n">
        <v>32557.02</v>
      </c>
      <c r="D12176" s="28" t="n">
        <v>764.73</v>
      </c>
      <c r="E12176" s="28" t="s">
        <v>381</v>
      </c>
    </row>
    <row r="12177" customFormat="false" ht="15" hidden="false" customHeight="false" outlineLevel="0" collapsed="false">
      <c r="A12177" s="28" t="n">
        <v>320</v>
      </c>
      <c r="B12177" s="29" t="n">
        <v>45473</v>
      </c>
      <c r="C12177" s="28" t="n">
        <v>34089.22</v>
      </c>
      <c r="D12177" s="28" t="n">
        <v>1740</v>
      </c>
      <c r="E12177" s="28" t="s">
        <v>380</v>
      </c>
    </row>
    <row r="12178" customFormat="false" ht="15" hidden="false" customHeight="false" outlineLevel="0" collapsed="false">
      <c r="A12178" s="28" t="n">
        <v>320</v>
      </c>
      <c r="B12178" s="29" t="n">
        <v>45504</v>
      </c>
      <c r="C12178" s="28" t="n">
        <v>35800.73</v>
      </c>
      <c r="D12178" s="28" t="n">
        <v>1740</v>
      </c>
      <c r="E12178" s="28" t="s">
        <v>380</v>
      </c>
    </row>
    <row r="12179" customFormat="false" ht="15" hidden="false" customHeight="false" outlineLevel="0" collapsed="false">
      <c r="A12179" s="28" t="n">
        <v>320</v>
      </c>
      <c r="B12179" s="29" t="n">
        <v>45535</v>
      </c>
      <c r="C12179" s="28" t="n">
        <v>37086.56</v>
      </c>
      <c r="D12179" s="28" t="n">
        <v>1740</v>
      </c>
      <c r="E12179" s="28" t="s">
        <v>380</v>
      </c>
    </row>
    <row r="12180" customFormat="false" ht="15" hidden="false" customHeight="false" outlineLevel="0" collapsed="false">
      <c r="A12180" s="28" t="n">
        <v>320</v>
      </c>
      <c r="B12180" s="29" t="n">
        <v>45565</v>
      </c>
      <c r="C12180" s="28" t="n">
        <v>38525.79</v>
      </c>
      <c r="D12180" s="28" t="n">
        <v>1740</v>
      </c>
      <c r="E12180" s="28" t="s">
        <v>380</v>
      </c>
    </row>
    <row r="12181" customFormat="false" ht="15" hidden="false" customHeight="false" outlineLevel="0" collapsed="false">
      <c r="A12181" s="28" t="n">
        <v>320</v>
      </c>
      <c r="B12181" s="29" t="n">
        <v>45596</v>
      </c>
      <c r="C12181" s="28" t="n">
        <v>40203.35</v>
      </c>
      <c r="D12181" s="28" t="n">
        <v>1740</v>
      </c>
      <c r="E12181" s="28" t="s">
        <v>380</v>
      </c>
    </row>
    <row r="12182" customFormat="false" ht="15" hidden="false" customHeight="false" outlineLevel="0" collapsed="false">
      <c r="A12182" s="28" t="n">
        <v>320</v>
      </c>
      <c r="B12182" s="29" t="n">
        <v>45626</v>
      </c>
      <c r="C12182" s="28" t="n">
        <v>41643.66</v>
      </c>
      <c r="D12182" s="28" t="n">
        <v>1740</v>
      </c>
      <c r="E12182" s="28" t="s">
        <v>380</v>
      </c>
    </row>
    <row r="12183" customFormat="false" ht="15" hidden="false" customHeight="false" outlineLevel="0" collapsed="false">
      <c r="A12183" s="28" t="n">
        <v>320</v>
      </c>
      <c r="B12183" s="29" t="n">
        <v>45657</v>
      </c>
      <c r="C12183" s="28" t="n">
        <v>42082.15</v>
      </c>
      <c r="D12183" s="28" t="n">
        <v>756.27</v>
      </c>
      <c r="E12183" s="28" t="s">
        <v>381</v>
      </c>
    </row>
    <row r="12184" customFormat="false" ht="15" hidden="false" customHeight="false" outlineLevel="0" collapsed="false">
      <c r="A12184" s="28" t="n">
        <v>320</v>
      </c>
      <c r="B12184" s="29" t="n">
        <v>45688</v>
      </c>
      <c r="C12184" s="28" t="n">
        <v>43767.91</v>
      </c>
      <c r="D12184" s="28" t="n">
        <v>1740</v>
      </c>
      <c r="E12184" s="28" t="s">
        <v>380</v>
      </c>
    </row>
    <row r="12185" customFormat="false" ht="15" hidden="false" customHeight="false" outlineLevel="0" collapsed="false">
      <c r="A12185" s="28" t="n">
        <v>320</v>
      </c>
      <c r="B12185" s="29" t="n">
        <v>45716</v>
      </c>
      <c r="C12185" s="28" t="n">
        <v>45359.09</v>
      </c>
      <c r="D12185" s="28" t="n">
        <v>1740</v>
      </c>
      <c r="E12185" s="28" t="s">
        <v>380</v>
      </c>
    </row>
    <row r="12186" customFormat="false" ht="15" hidden="false" customHeight="false" outlineLevel="0" collapsed="false">
      <c r="A12186" s="28" t="n">
        <v>320</v>
      </c>
      <c r="B12186" s="29" t="n">
        <v>45747</v>
      </c>
      <c r="C12186" s="28" t="n">
        <v>46802.74</v>
      </c>
      <c r="D12186" s="28" t="n">
        <v>1740</v>
      </c>
      <c r="E12186" s="28" t="s">
        <v>380</v>
      </c>
    </row>
    <row r="12187" customFormat="false" ht="15" hidden="false" customHeight="false" outlineLevel="0" collapsed="false">
      <c r="A12187" s="28" t="n">
        <v>320</v>
      </c>
      <c r="B12187" s="29" t="n">
        <v>45777</v>
      </c>
      <c r="C12187" s="28" t="n">
        <v>48191.38</v>
      </c>
      <c r="D12187" s="28" t="n">
        <v>1740</v>
      </c>
      <c r="E12187" s="28" t="s">
        <v>380</v>
      </c>
    </row>
    <row r="12188" customFormat="false" ht="15" hidden="false" customHeight="false" outlineLevel="0" collapsed="false">
      <c r="A12188" s="28" t="n">
        <v>320</v>
      </c>
      <c r="B12188" s="29" t="n">
        <v>45808</v>
      </c>
      <c r="C12188" s="28" t="n">
        <v>49789.84</v>
      </c>
      <c r="D12188" s="28" t="n">
        <v>1740</v>
      </c>
      <c r="E12188" s="28" t="s">
        <v>380</v>
      </c>
    </row>
    <row r="12189" customFormat="false" ht="15" hidden="false" customHeight="false" outlineLevel="0" collapsed="false">
      <c r="A12189" s="28" t="n">
        <v>320</v>
      </c>
      <c r="B12189" s="29" t="n">
        <v>45838</v>
      </c>
      <c r="C12189" s="28" t="n">
        <v>51493.7</v>
      </c>
      <c r="D12189" s="28" t="n">
        <v>1740</v>
      </c>
      <c r="E12189" s="28" t="s">
        <v>380</v>
      </c>
    </row>
    <row r="12190" customFormat="false" ht="15" hidden="false" customHeight="false" outlineLevel="0" collapsed="false">
      <c r="A12190" s="28" t="n">
        <v>320</v>
      </c>
      <c r="B12190" s="29" t="n">
        <v>45869</v>
      </c>
      <c r="C12190" s="28" t="n">
        <v>52917.84</v>
      </c>
      <c r="D12190" s="28" t="n">
        <v>1740</v>
      </c>
      <c r="E12190" s="28" t="s">
        <v>380</v>
      </c>
    </row>
    <row r="12191" customFormat="false" ht="15" hidden="false" customHeight="false" outlineLevel="0" collapsed="false">
      <c r="A12191" s="28" t="n">
        <v>320</v>
      </c>
      <c r="B12191" s="29" t="n">
        <v>45900</v>
      </c>
      <c r="C12191" s="28" t="n">
        <v>53188.51</v>
      </c>
      <c r="D12191" s="28" t="n">
        <v>538.52</v>
      </c>
      <c r="E12191" s="28" t="s">
        <v>381</v>
      </c>
    </row>
    <row r="12192" customFormat="false" ht="15" hidden="false" customHeight="false" outlineLevel="0" collapsed="false">
      <c r="A12192" s="28" t="n">
        <v>320</v>
      </c>
      <c r="B12192" s="29" t="n">
        <v>45930</v>
      </c>
      <c r="C12192" s="28" t="n">
        <v>54646.08</v>
      </c>
      <c r="D12192" s="28" t="n">
        <v>1740</v>
      </c>
      <c r="E12192" s="28" t="s">
        <v>380</v>
      </c>
    </row>
    <row r="12193" customFormat="false" ht="15" hidden="false" customHeight="false" outlineLevel="0" collapsed="false">
      <c r="A12193" s="28" t="n">
        <v>320</v>
      </c>
      <c r="B12193" s="29" t="n">
        <v>45961</v>
      </c>
      <c r="C12193" s="28" t="n">
        <v>56141.21</v>
      </c>
      <c r="D12193" s="28" t="n">
        <v>1740</v>
      </c>
      <c r="E12193" s="28" t="s">
        <v>380</v>
      </c>
    </row>
    <row r="12194" customFormat="false" ht="15" hidden="false" customHeight="false" outlineLevel="0" collapsed="false">
      <c r="A12194" s="28" t="n">
        <v>320</v>
      </c>
      <c r="B12194" s="29" t="n">
        <v>45991</v>
      </c>
      <c r="C12194" s="28" t="n">
        <v>56485.18</v>
      </c>
      <c r="D12194" s="28" t="n">
        <v>817.07</v>
      </c>
      <c r="E12194" s="28" t="s">
        <v>381</v>
      </c>
    </row>
    <row r="12195" customFormat="false" ht="15" hidden="false" customHeight="false" outlineLevel="0" collapsed="false">
      <c r="A12195" s="28" t="n">
        <v>320</v>
      </c>
      <c r="B12195" s="29" t="n">
        <v>46022</v>
      </c>
      <c r="C12195" s="28" t="n">
        <v>57819.23</v>
      </c>
      <c r="D12195" s="28" t="n">
        <v>1740</v>
      </c>
      <c r="E12195" s="28" t="s">
        <v>380</v>
      </c>
    </row>
    <row r="12196" customFormat="false" ht="15" hidden="false" customHeight="false" outlineLevel="0" collapsed="false">
      <c r="A12196" s="28" t="n">
        <v>320</v>
      </c>
      <c r="B12196" s="29" t="n">
        <v>46053</v>
      </c>
      <c r="C12196" s="28" t="n">
        <v>59234.69</v>
      </c>
      <c r="D12196" s="28" t="n">
        <v>1740</v>
      </c>
      <c r="E12196" s="28" t="s">
        <v>380</v>
      </c>
    </row>
    <row r="12197" customFormat="false" ht="15" hidden="false" customHeight="false" outlineLevel="0" collapsed="false">
      <c r="A12197" s="28" t="n">
        <v>320</v>
      </c>
      <c r="B12197" s="29" t="n">
        <v>46081</v>
      </c>
      <c r="C12197" s="28" t="n">
        <v>58847.99</v>
      </c>
      <c r="D12197" s="28" t="n">
        <v>0</v>
      </c>
      <c r="E12197" s="28" t="s">
        <v>379</v>
      </c>
    </row>
    <row r="12198" customFormat="false" ht="15" hidden="false" customHeight="false" outlineLevel="0" collapsed="false">
      <c r="A12198" s="28" t="n">
        <v>320</v>
      </c>
      <c r="B12198" s="29" t="n">
        <v>46112</v>
      </c>
      <c r="C12198" s="28" t="n">
        <v>60363.11</v>
      </c>
      <c r="D12198" s="28" t="n">
        <v>1740</v>
      </c>
      <c r="E12198" s="28" t="s">
        <v>380</v>
      </c>
    </row>
    <row r="12199" customFormat="false" ht="15" hidden="false" customHeight="false" outlineLevel="0" collapsed="false">
      <c r="A12199" s="28" t="n">
        <v>320</v>
      </c>
      <c r="B12199" s="29" t="n">
        <v>46142</v>
      </c>
      <c r="C12199" s="28" t="n">
        <v>61588.15</v>
      </c>
      <c r="D12199" s="28" t="n">
        <v>1740</v>
      </c>
      <c r="E12199" s="28" t="s">
        <v>380</v>
      </c>
    </row>
    <row r="12200" customFormat="false" ht="15" hidden="false" customHeight="false" outlineLevel="0" collapsed="false">
      <c r="A12200" s="28" t="n">
        <v>320</v>
      </c>
      <c r="B12200" s="29" t="n">
        <v>46173</v>
      </c>
      <c r="C12200" s="28" t="n">
        <v>61735.86</v>
      </c>
      <c r="D12200" s="28" t="n">
        <v>511.03</v>
      </c>
      <c r="E12200" s="28" t="s">
        <v>381</v>
      </c>
    </row>
    <row r="12201" customFormat="false" ht="15" hidden="false" customHeight="false" outlineLevel="0" collapsed="false">
      <c r="A12201" s="28" t="n">
        <v>320</v>
      </c>
      <c r="B12201" s="29" t="n">
        <v>46203</v>
      </c>
      <c r="C12201" s="28" t="n">
        <v>63069.04</v>
      </c>
      <c r="D12201" s="28" t="n">
        <v>1740</v>
      </c>
      <c r="E12201" s="28" t="s">
        <v>380</v>
      </c>
    </row>
    <row r="12202" customFormat="false" ht="15" hidden="false" customHeight="false" outlineLevel="0" collapsed="false">
      <c r="A12202" s="28" t="n">
        <v>320</v>
      </c>
      <c r="B12202" s="29" t="n">
        <v>46234</v>
      </c>
      <c r="C12202" s="28" t="n">
        <v>64436.84</v>
      </c>
      <c r="D12202" s="28" t="n">
        <v>1740</v>
      </c>
      <c r="E12202" s="28" t="s">
        <v>380</v>
      </c>
    </row>
    <row r="12203" customFormat="false" ht="15" hidden="false" customHeight="false" outlineLevel="0" collapsed="false">
      <c r="A12203" s="28" t="n">
        <v>320</v>
      </c>
      <c r="B12203" s="29" t="n">
        <v>46265</v>
      </c>
      <c r="C12203" s="28" t="n">
        <v>66007.48</v>
      </c>
      <c r="D12203" s="28" t="n">
        <v>1740</v>
      </c>
      <c r="E12203" s="28" t="s">
        <v>380</v>
      </c>
    </row>
    <row r="12204" customFormat="false" ht="15" hidden="false" customHeight="false" outlineLevel="0" collapsed="false">
      <c r="A12204" s="28" t="n">
        <v>321</v>
      </c>
      <c r="B12204" s="29" t="n">
        <v>44957</v>
      </c>
      <c r="C12204" s="28" t="n">
        <v>9612.14</v>
      </c>
      <c r="D12204" s="28" t="n">
        <v>1800</v>
      </c>
      <c r="E12204" s="28" t="s">
        <v>380</v>
      </c>
    </row>
    <row r="12205" customFormat="false" ht="15" hidden="false" customHeight="false" outlineLevel="0" collapsed="false">
      <c r="A12205" s="28" t="n">
        <v>321</v>
      </c>
      <c r="B12205" s="29" t="n">
        <v>44985</v>
      </c>
      <c r="C12205" s="28" t="n">
        <v>10973.44</v>
      </c>
      <c r="D12205" s="28" t="n">
        <v>1800</v>
      </c>
      <c r="E12205" s="28" t="s">
        <v>380</v>
      </c>
    </row>
    <row r="12206" customFormat="false" ht="15" hidden="false" customHeight="false" outlineLevel="0" collapsed="false">
      <c r="A12206" s="28" t="n">
        <v>321</v>
      </c>
      <c r="B12206" s="29" t="n">
        <v>45016</v>
      </c>
      <c r="C12206" s="28" t="n">
        <v>12362.45</v>
      </c>
      <c r="D12206" s="28" t="n">
        <v>1800</v>
      </c>
      <c r="E12206" s="28" t="s">
        <v>380</v>
      </c>
    </row>
    <row r="12207" customFormat="false" ht="15" hidden="false" customHeight="false" outlineLevel="0" collapsed="false">
      <c r="A12207" s="28" t="n">
        <v>321</v>
      </c>
      <c r="B12207" s="29" t="n">
        <v>45046</v>
      </c>
      <c r="C12207" s="28" t="n">
        <v>12605.37</v>
      </c>
      <c r="D12207" s="28" t="n">
        <v>706.18</v>
      </c>
      <c r="E12207" s="28" t="s">
        <v>381</v>
      </c>
    </row>
    <row r="12208" customFormat="false" ht="15" hidden="false" customHeight="false" outlineLevel="0" collapsed="false">
      <c r="A12208" s="28" t="n">
        <v>321</v>
      </c>
      <c r="B12208" s="29" t="n">
        <v>45077</v>
      </c>
      <c r="C12208" s="28" t="n">
        <v>14357.93</v>
      </c>
      <c r="D12208" s="28" t="n">
        <v>1800</v>
      </c>
      <c r="E12208" s="28" t="s">
        <v>380</v>
      </c>
    </row>
    <row r="12209" customFormat="false" ht="15" hidden="false" customHeight="false" outlineLevel="0" collapsed="false">
      <c r="A12209" s="28" t="n">
        <v>321</v>
      </c>
      <c r="B12209" s="29" t="n">
        <v>45107</v>
      </c>
      <c r="C12209" s="28" t="n">
        <v>14648.65</v>
      </c>
      <c r="D12209" s="28" t="n">
        <v>703.67</v>
      </c>
      <c r="E12209" s="28" t="s">
        <v>381</v>
      </c>
    </row>
    <row r="12210" customFormat="false" ht="15" hidden="false" customHeight="false" outlineLevel="0" collapsed="false">
      <c r="A12210" s="28" t="n">
        <v>321</v>
      </c>
      <c r="B12210" s="29" t="n">
        <v>45138</v>
      </c>
      <c r="C12210" s="28" t="n">
        <v>16412.94</v>
      </c>
      <c r="D12210" s="28" t="n">
        <v>1800</v>
      </c>
      <c r="E12210" s="28" t="s">
        <v>380</v>
      </c>
    </row>
    <row r="12211" customFormat="false" ht="15" hidden="false" customHeight="false" outlineLevel="0" collapsed="false">
      <c r="A12211" s="28" t="n">
        <v>321</v>
      </c>
      <c r="B12211" s="29" t="n">
        <v>45169</v>
      </c>
      <c r="C12211" s="28" t="n">
        <v>18126.87</v>
      </c>
      <c r="D12211" s="28" t="n">
        <v>1800</v>
      </c>
      <c r="E12211" s="28" t="s">
        <v>380</v>
      </c>
    </row>
    <row r="12212" customFormat="false" ht="15" hidden="false" customHeight="false" outlineLevel="0" collapsed="false">
      <c r="A12212" s="28" t="n">
        <v>321</v>
      </c>
      <c r="B12212" s="29" t="n">
        <v>45199</v>
      </c>
      <c r="C12212" s="28" t="n">
        <v>19415.25</v>
      </c>
      <c r="D12212" s="28" t="n">
        <v>1800</v>
      </c>
      <c r="E12212" s="28" t="s">
        <v>380</v>
      </c>
    </row>
    <row r="12213" customFormat="false" ht="15" hidden="false" customHeight="false" outlineLevel="0" collapsed="false">
      <c r="A12213" s="28" t="n">
        <v>321</v>
      </c>
      <c r="B12213" s="29" t="n">
        <v>45230</v>
      </c>
      <c r="C12213" s="28" t="n">
        <v>20996.16</v>
      </c>
      <c r="D12213" s="28" t="n">
        <v>1800</v>
      </c>
      <c r="E12213" s="28" t="s">
        <v>380</v>
      </c>
    </row>
    <row r="12214" customFormat="false" ht="15" hidden="false" customHeight="false" outlineLevel="0" collapsed="false">
      <c r="A12214" s="28" t="n">
        <v>321</v>
      </c>
      <c r="B12214" s="29" t="n">
        <v>45260</v>
      </c>
      <c r="C12214" s="28" t="n">
        <v>21484.9</v>
      </c>
      <c r="D12214" s="28" t="n">
        <v>938.3</v>
      </c>
      <c r="E12214" s="28" t="s">
        <v>381</v>
      </c>
    </row>
    <row r="12215" customFormat="false" ht="15" hidden="false" customHeight="false" outlineLevel="0" collapsed="false">
      <c r="A12215" s="28" t="n">
        <v>321</v>
      </c>
      <c r="B12215" s="29" t="n">
        <v>45291</v>
      </c>
      <c r="C12215" s="28" t="n">
        <v>23220.63</v>
      </c>
      <c r="D12215" s="28" t="n">
        <v>1800</v>
      </c>
      <c r="E12215" s="28" t="s">
        <v>380</v>
      </c>
    </row>
    <row r="12216" customFormat="false" ht="15" hidden="false" customHeight="false" outlineLevel="0" collapsed="false">
      <c r="A12216" s="28" t="n">
        <v>321</v>
      </c>
      <c r="B12216" s="29" t="n">
        <v>45322</v>
      </c>
      <c r="C12216" s="28" t="n">
        <v>24977.58</v>
      </c>
      <c r="D12216" s="28" t="n">
        <v>1800</v>
      </c>
      <c r="E12216" s="28" t="s">
        <v>380</v>
      </c>
    </row>
    <row r="12217" customFormat="false" ht="15" hidden="false" customHeight="false" outlineLevel="0" collapsed="false">
      <c r="A12217" s="28" t="n">
        <v>321</v>
      </c>
      <c r="B12217" s="29" t="n">
        <v>45351</v>
      </c>
      <c r="C12217" s="28" t="n">
        <v>26747.37</v>
      </c>
      <c r="D12217" s="28" t="n">
        <v>1800</v>
      </c>
      <c r="E12217" s="28" t="s">
        <v>380</v>
      </c>
    </row>
    <row r="12218" customFormat="false" ht="15" hidden="false" customHeight="false" outlineLevel="0" collapsed="false">
      <c r="A12218" s="28" t="n">
        <v>321</v>
      </c>
      <c r="B12218" s="29" t="n">
        <v>45382</v>
      </c>
      <c r="C12218" s="28" t="n">
        <v>28201.84</v>
      </c>
      <c r="D12218" s="28" t="n">
        <v>1800</v>
      </c>
      <c r="E12218" s="28" t="s">
        <v>380</v>
      </c>
    </row>
    <row r="12219" customFormat="false" ht="15" hidden="false" customHeight="false" outlineLevel="0" collapsed="false">
      <c r="A12219" s="28" t="n">
        <v>321</v>
      </c>
      <c r="B12219" s="29" t="n">
        <v>45412</v>
      </c>
      <c r="C12219" s="28" t="n">
        <v>29579.23</v>
      </c>
      <c r="D12219" s="28" t="n">
        <v>1800</v>
      </c>
      <c r="E12219" s="28" t="s">
        <v>380</v>
      </c>
    </row>
    <row r="12220" customFormat="false" ht="15" hidden="false" customHeight="false" outlineLevel="0" collapsed="false">
      <c r="A12220" s="28" t="n">
        <v>321</v>
      </c>
      <c r="B12220" s="29" t="n">
        <v>45443</v>
      </c>
      <c r="C12220" s="28" t="n">
        <v>31177.43</v>
      </c>
      <c r="D12220" s="28" t="n">
        <v>1800</v>
      </c>
      <c r="E12220" s="28" t="s">
        <v>380</v>
      </c>
    </row>
    <row r="12221" customFormat="false" ht="15" hidden="false" customHeight="false" outlineLevel="0" collapsed="false">
      <c r="A12221" s="28" t="n">
        <v>321</v>
      </c>
      <c r="B12221" s="29" t="n">
        <v>45473</v>
      </c>
      <c r="C12221" s="28" t="n">
        <v>32632.54</v>
      </c>
      <c r="D12221" s="28" t="n">
        <v>1800</v>
      </c>
      <c r="E12221" s="28" t="s">
        <v>380</v>
      </c>
    </row>
    <row r="12222" customFormat="false" ht="15" hidden="false" customHeight="false" outlineLevel="0" collapsed="false">
      <c r="A12222" s="28" t="n">
        <v>321</v>
      </c>
      <c r="B12222" s="29" t="n">
        <v>45504</v>
      </c>
      <c r="C12222" s="28" t="n">
        <v>34141.65</v>
      </c>
      <c r="D12222" s="28" t="n">
        <v>1800</v>
      </c>
      <c r="E12222" s="28" t="s">
        <v>380</v>
      </c>
    </row>
    <row r="12223" customFormat="false" ht="15" hidden="false" customHeight="false" outlineLevel="0" collapsed="false">
      <c r="A12223" s="28" t="n">
        <v>321</v>
      </c>
      <c r="B12223" s="29" t="n">
        <v>45535</v>
      </c>
      <c r="C12223" s="28" t="n">
        <v>35877.84</v>
      </c>
      <c r="D12223" s="28" t="n">
        <v>1800</v>
      </c>
      <c r="E12223" s="28" t="s">
        <v>380</v>
      </c>
    </row>
    <row r="12224" customFormat="false" ht="15" hidden="false" customHeight="false" outlineLevel="0" collapsed="false">
      <c r="A12224" s="28" t="n">
        <v>321</v>
      </c>
      <c r="B12224" s="29" t="n">
        <v>45565</v>
      </c>
      <c r="C12224" s="28" t="n">
        <v>37347.76</v>
      </c>
      <c r="D12224" s="28" t="n">
        <v>1800</v>
      </c>
      <c r="E12224" s="28" t="s">
        <v>380</v>
      </c>
    </row>
    <row r="12225" customFormat="false" ht="15" hidden="false" customHeight="false" outlineLevel="0" collapsed="false">
      <c r="A12225" s="28" t="n">
        <v>321</v>
      </c>
      <c r="B12225" s="29" t="n">
        <v>45596</v>
      </c>
      <c r="C12225" s="28" t="n">
        <v>38870.92</v>
      </c>
      <c r="D12225" s="28" t="n">
        <v>1800</v>
      </c>
      <c r="E12225" s="28" t="s">
        <v>380</v>
      </c>
    </row>
    <row r="12226" customFormat="false" ht="15" hidden="false" customHeight="false" outlineLevel="0" collapsed="false">
      <c r="A12226" s="28" t="n">
        <v>321</v>
      </c>
      <c r="B12226" s="29" t="n">
        <v>45626</v>
      </c>
      <c r="C12226" s="28" t="n">
        <v>40540.61</v>
      </c>
      <c r="D12226" s="28" t="n">
        <v>1800</v>
      </c>
      <c r="E12226" s="28" t="s">
        <v>380</v>
      </c>
    </row>
    <row r="12227" customFormat="false" ht="15" hidden="false" customHeight="false" outlineLevel="0" collapsed="false">
      <c r="A12227" s="28" t="n">
        <v>321</v>
      </c>
      <c r="B12227" s="29" t="n">
        <v>45657</v>
      </c>
      <c r="C12227" s="28" t="n">
        <v>41906.81</v>
      </c>
      <c r="D12227" s="28" t="n">
        <v>1800</v>
      </c>
      <c r="E12227" s="28" t="s">
        <v>380</v>
      </c>
    </row>
    <row r="12228" customFormat="false" ht="15" hidden="false" customHeight="false" outlineLevel="0" collapsed="false">
      <c r="A12228" s="28" t="n">
        <v>321</v>
      </c>
      <c r="B12228" s="29" t="n">
        <v>45688</v>
      </c>
      <c r="C12228" s="28" t="n">
        <v>43219.35</v>
      </c>
      <c r="D12228" s="28" t="n">
        <v>1800</v>
      </c>
      <c r="E12228" s="28" t="s">
        <v>380</v>
      </c>
    </row>
    <row r="12229" customFormat="false" ht="15" hidden="false" customHeight="false" outlineLevel="0" collapsed="false">
      <c r="A12229" s="28" t="n">
        <v>321</v>
      </c>
      <c r="B12229" s="29" t="n">
        <v>45716</v>
      </c>
      <c r="C12229" s="28" t="n">
        <v>44855.26</v>
      </c>
      <c r="D12229" s="28" t="n">
        <v>1800</v>
      </c>
      <c r="E12229" s="28" t="s">
        <v>380</v>
      </c>
    </row>
    <row r="12230" customFormat="false" ht="15" hidden="false" customHeight="false" outlineLevel="0" collapsed="false">
      <c r="A12230" s="28" t="n">
        <v>321</v>
      </c>
      <c r="B12230" s="29" t="n">
        <v>45747</v>
      </c>
      <c r="C12230" s="28" t="n">
        <v>46503.29</v>
      </c>
      <c r="D12230" s="28" t="n">
        <v>1800</v>
      </c>
      <c r="E12230" s="28" t="s">
        <v>380</v>
      </c>
    </row>
    <row r="12231" customFormat="false" ht="15" hidden="false" customHeight="false" outlineLevel="0" collapsed="false">
      <c r="A12231" s="28" t="n">
        <v>321</v>
      </c>
      <c r="B12231" s="29" t="n">
        <v>45777</v>
      </c>
      <c r="C12231" s="28" t="n">
        <v>47887.5</v>
      </c>
      <c r="D12231" s="28" t="n">
        <v>1800</v>
      </c>
      <c r="E12231" s="28" t="s">
        <v>380</v>
      </c>
    </row>
    <row r="12232" customFormat="false" ht="15" hidden="false" customHeight="false" outlineLevel="0" collapsed="false">
      <c r="A12232" s="28" t="n">
        <v>321</v>
      </c>
      <c r="B12232" s="29" t="n">
        <v>45808</v>
      </c>
      <c r="C12232" s="28" t="n">
        <v>49392.48</v>
      </c>
      <c r="D12232" s="28" t="n">
        <v>1800</v>
      </c>
      <c r="E12232" s="28" t="s">
        <v>380</v>
      </c>
    </row>
    <row r="12233" customFormat="false" ht="15" hidden="false" customHeight="false" outlineLevel="0" collapsed="false">
      <c r="A12233" s="28" t="n">
        <v>321</v>
      </c>
      <c r="B12233" s="29" t="n">
        <v>45838</v>
      </c>
      <c r="C12233" s="28" t="n">
        <v>50865.86</v>
      </c>
      <c r="D12233" s="28" t="n">
        <v>1800</v>
      </c>
      <c r="E12233" s="28" t="s">
        <v>380</v>
      </c>
    </row>
    <row r="12234" customFormat="false" ht="15" hidden="false" customHeight="false" outlineLevel="0" collapsed="false">
      <c r="A12234" s="28" t="n">
        <v>321</v>
      </c>
      <c r="B12234" s="29" t="n">
        <v>45869</v>
      </c>
      <c r="C12234" s="28" t="n">
        <v>52528.18</v>
      </c>
      <c r="D12234" s="28" t="n">
        <v>1800</v>
      </c>
      <c r="E12234" s="28" t="s">
        <v>380</v>
      </c>
    </row>
    <row r="12235" customFormat="false" ht="15" hidden="false" customHeight="false" outlineLevel="0" collapsed="false">
      <c r="A12235" s="28" t="n">
        <v>321</v>
      </c>
      <c r="B12235" s="29" t="n">
        <v>45900</v>
      </c>
      <c r="C12235" s="28" t="n">
        <v>54025.93</v>
      </c>
      <c r="D12235" s="28" t="n">
        <v>1800</v>
      </c>
      <c r="E12235" s="28" t="s">
        <v>380</v>
      </c>
    </row>
    <row r="12236" customFormat="false" ht="15" hidden="false" customHeight="false" outlineLevel="0" collapsed="false">
      <c r="A12236" s="28" t="n">
        <v>321</v>
      </c>
      <c r="B12236" s="29" t="n">
        <v>45930</v>
      </c>
      <c r="C12236" s="28" t="n">
        <v>54905.83</v>
      </c>
      <c r="D12236" s="28" t="n">
        <v>1259.69</v>
      </c>
      <c r="E12236" s="28" t="s">
        <v>381</v>
      </c>
    </row>
    <row r="12237" customFormat="false" ht="15" hidden="false" customHeight="false" outlineLevel="0" collapsed="false">
      <c r="A12237" s="28" t="n">
        <v>321</v>
      </c>
      <c r="B12237" s="29" t="n">
        <v>45961</v>
      </c>
      <c r="C12237" s="28" t="n">
        <v>54569.82</v>
      </c>
      <c r="D12237" s="28" t="n">
        <v>0</v>
      </c>
      <c r="E12237" s="28" t="s">
        <v>379</v>
      </c>
    </row>
    <row r="12238" customFormat="false" ht="15" hidden="false" customHeight="false" outlineLevel="0" collapsed="false">
      <c r="A12238" s="28" t="n">
        <v>321</v>
      </c>
      <c r="B12238" s="29" t="n">
        <v>45991</v>
      </c>
      <c r="C12238" s="28" t="n">
        <v>56135.45</v>
      </c>
      <c r="D12238" s="28" t="n">
        <v>1800</v>
      </c>
      <c r="E12238" s="28" t="s">
        <v>380</v>
      </c>
    </row>
    <row r="12239" customFormat="false" ht="15" hidden="false" customHeight="false" outlineLevel="0" collapsed="false">
      <c r="A12239" s="28" t="n">
        <v>321</v>
      </c>
      <c r="B12239" s="29" t="n">
        <v>46022</v>
      </c>
      <c r="C12239" s="28" t="n">
        <v>57020.92</v>
      </c>
      <c r="D12239" s="28" t="n">
        <v>896.87</v>
      </c>
      <c r="E12239" s="28" t="s">
        <v>381</v>
      </c>
    </row>
    <row r="12240" customFormat="false" ht="15" hidden="false" customHeight="false" outlineLevel="0" collapsed="false">
      <c r="A12240" s="28" t="n">
        <v>321</v>
      </c>
      <c r="B12240" s="29" t="n">
        <v>46053</v>
      </c>
      <c r="C12240" s="28" t="n">
        <v>58284.45</v>
      </c>
      <c r="D12240" s="28" t="n">
        <v>1800</v>
      </c>
      <c r="E12240" s="28" t="s">
        <v>380</v>
      </c>
    </row>
    <row r="12241" customFormat="false" ht="15" hidden="false" customHeight="false" outlineLevel="0" collapsed="false">
      <c r="A12241" s="28" t="n">
        <v>321</v>
      </c>
      <c r="B12241" s="29" t="n">
        <v>46081</v>
      </c>
      <c r="C12241" s="28" t="n">
        <v>58257.46</v>
      </c>
      <c r="D12241" s="28" t="n">
        <v>0</v>
      </c>
      <c r="E12241" s="28" t="s">
        <v>379</v>
      </c>
    </row>
    <row r="12242" customFormat="false" ht="15" hidden="false" customHeight="false" outlineLevel="0" collapsed="false">
      <c r="A12242" s="28" t="n">
        <v>321</v>
      </c>
      <c r="B12242" s="29" t="n">
        <v>46112</v>
      </c>
      <c r="C12242" s="28" t="n">
        <v>59559.49</v>
      </c>
      <c r="D12242" s="28" t="n">
        <v>1800</v>
      </c>
      <c r="E12242" s="28" t="s">
        <v>380</v>
      </c>
    </row>
    <row r="12243" customFormat="false" ht="15" hidden="false" customHeight="false" outlineLevel="0" collapsed="false">
      <c r="A12243" s="28" t="n">
        <v>321</v>
      </c>
      <c r="B12243" s="29" t="n">
        <v>46142</v>
      </c>
      <c r="C12243" s="28" t="n">
        <v>60840.36</v>
      </c>
      <c r="D12243" s="28" t="n">
        <v>1800</v>
      </c>
      <c r="E12243" s="28" t="s">
        <v>380</v>
      </c>
    </row>
    <row r="12244" customFormat="false" ht="15" hidden="false" customHeight="false" outlineLevel="0" collapsed="false">
      <c r="A12244" s="28" t="n">
        <v>321</v>
      </c>
      <c r="B12244" s="29" t="n">
        <v>46173</v>
      </c>
      <c r="C12244" s="28" t="n">
        <v>62175.89</v>
      </c>
      <c r="D12244" s="28" t="n">
        <v>1800</v>
      </c>
      <c r="E12244" s="28" t="s">
        <v>380</v>
      </c>
    </row>
    <row r="12245" customFormat="false" ht="15" hidden="false" customHeight="false" outlineLevel="0" collapsed="false">
      <c r="A12245" s="28" t="n">
        <v>321</v>
      </c>
      <c r="B12245" s="29" t="n">
        <v>46203</v>
      </c>
      <c r="C12245" s="28" t="n">
        <v>63631</v>
      </c>
      <c r="D12245" s="28" t="n">
        <v>1800</v>
      </c>
      <c r="E12245" s="28" t="s">
        <v>380</v>
      </c>
    </row>
    <row r="12246" customFormat="false" ht="15" hidden="false" customHeight="false" outlineLevel="0" collapsed="false">
      <c r="A12246" s="28" t="n">
        <v>321</v>
      </c>
      <c r="B12246" s="29" t="n">
        <v>46234</v>
      </c>
      <c r="C12246" s="28" t="n">
        <v>64285.34</v>
      </c>
      <c r="D12246" s="28" t="n">
        <v>709.87</v>
      </c>
      <c r="E12246" s="28" t="s">
        <v>381</v>
      </c>
    </row>
    <row r="12247" customFormat="false" ht="15" hidden="false" customHeight="false" outlineLevel="0" collapsed="false">
      <c r="A12247" s="28" t="n">
        <v>321</v>
      </c>
      <c r="B12247" s="29" t="n">
        <v>46265</v>
      </c>
      <c r="C12247" s="28" t="n">
        <v>65715.53</v>
      </c>
      <c r="D12247" s="28" t="n">
        <v>1800</v>
      </c>
      <c r="E12247" s="28" t="s">
        <v>380</v>
      </c>
    </row>
    <row r="12248" customFormat="false" ht="15" hidden="false" customHeight="false" outlineLevel="0" collapsed="false">
      <c r="A12248" s="28" t="n">
        <v>322</v>
      </c>
      <c r="B12248" s="29" t="n">
        <v>44957</v>
      </c>
      <c r="C12248" s="28" t="n">
        <v>14240.73</v>
      </c>
      <c r="D12248" s="28" t="n">
        <v>1950</v>
      </c>
      <c r="E12248" s="28" t="s">
        <v>380</v>
      </c>
    </row>
    <row r="12249" customFormat="false" ht="15" hidden="false" customHeight="false" outlineLevel="0" collapsed="false">
      <c r="A12249" s="28" t="n">
        <v>322</v>
      </c>
      <c r="B12249" s="29" t="n">
        <v>44985</v>
      </c>
      <c r="C12249" s="28" t="n">
        <v>15684.45</v>
      </c>
      <c r="D12249" s="28" t="n">
        <v>1950</v>
      </c>
      <c r="E12249" s="28" t="s">
        <v>380</v>
      </c>
    </row>
    <row r="12250" customFormat="false" ht="15" hidden="false" customHeight="false" outlineLevel="0" collapsed="false">
      <c r="A12250" s="28" t="n">
        <v>322</v>
      </c>
      <c r="B12250" s="29" t="n">
        <v>45016</v>
      </c>
      <c r="C12250" s="28" t="n">
        <v>17067.54</v>
      </c>
      <c r="D12250" s="28" t="n">
        <v>1950</v>
      </c>
      <c r="E12250" s="28" t="s">
        <v>380</v>
      </c>
    </row>
    <row r="12251" customFormat="false" ht="15" hidden="false" customHeight="false" outlineLevel="0" collapsed="false">
      <c r="A12251" s="28" t="n">
        <v>322</v>
      </c>
      <c r="B12251" s="29" t="n">
        <v>45046</v>
      </c>
      <c r="C12251" s="28" t="n">
        <v>18714</v>
      </c>
      <c r="D12251" s="28" t="n">
        <v>1950</v>
      </c>
      <c r="E12251" s="28" t="s">
        <v>380</v>
      </c>
    </row>
    <row r="12252" customFormat="false" ht="15" hidden="false" customHeight="false" outlineLevel="0" collapsed="false">
      <c r="A12252" s="28" t="n">
        <v>322</v>
      </c>
      <c r="B12252" s="29" t="n">
        <v>45077</v>
      </c>
      <c r="C12252" s="28" t="n">
        <v>18389.69</v>
      </c>
      <c r="D12252" s="28" t="n">
        <v>0</v>
      </c>
      <c r="E12252" s="28" t="s">
        <v>379</v>
      </c>
    </row>
    <row r="12253" customFormat="false" ht="15" hidden="false" customHeight="false" outlineLevel="0" collapsed="false">
      <c r="A12253" s="28" t="n">
        <v>322</v>
      </c>
      <c r="B12253" s="29" t="n">
        <v>45107</v>
      </c>
      <c r="C12253" s="28" t="n">
        <v>19942.86</v>
      </c>
      <c r="D12253" s="28" t="n">
        <v>1950</v>
      </c>
      <c r="E12253" s="28" t="s">
        <v>380</v>
      </c>
    </row>
    <row r="12254" customFormat="false" ht="15" hidden="false" customHeight="false" outlineLevel="0" collapsed="false">
      <c r="A12254" s="28" t="n">
        <v>322</v>
      </c>
      <c r="B12254" s="29" t="n">
        <v>45138</v>
      </c>
      <c r="C12254" s="28" t="n">
        <v>21514.05</v>
      </c>
      <c r="D12254" s="28" t="n">
        <v>1950</v>
      </c>
      <c r="E12254" s="28" t="s">
        <v>380</v>
      </c>
    </row>
    <row r="12255" customFormat="false" ht="15" hidden="false" customHeight="false" outlineLevel="0" collapsed="false">
      <c r="A12255" s="28" t="n">
        <v>322</v>
      </c>
      <c r="B12255" s="29" t="n">
        <v>45169</v>
      </c>
      <c r="C12255" s="28" t="n">
        <v>23063.81</v>
      </c>
      <c r="D12255" s="28" t="n">
        <v>1950</v>
      </c>
      <c r="E12255" s="28" t="s">
        <v>380</v>
      </c>
    </row>
    <row r="12256" customFormat="false" ht="15" hidden="false" customHeight="false" outlineLevel="0" collapsed="false">
      <c r="A12256" s="28" t="n">
        <v>322</v>
      </c>
      <c r="B12256" s="29" t="n">
        <v>45199</v>
      </c>
      <c r="C12256" s="28" t="n">
        <v>22875.27</v>
      </c>
      <c r="D12256" s="28" t="n">
        <v>0</v>
      </c>
      <c r="E12256" s="28" t="s">
        <v>379</v>
      </c>
    </row>
    <row r="12257" customFormat="false" ht="15" hidden="false" customHeight="false" outlineLevel="0" collapsed="false">
      <c r="A12257" s="28" t="n">
        <v>322</v>
      </c>
      <c r="B12257" s="29" t="n">
        <v>45230</v>
      </c>
      <c r="C12257" s="28" t="n">
        <v>24658.62</v>
      </c>
      <c r="D12257" s="28" t="n">
        <v>1950</v>
      </c>
      <c r="E12257" s="28" t="s">
        <v>380</v>
      </c>
    </row>
    <row r="12258" customFormat="false" ht="15" hidden="false" customHeight="false" outlineLevel="0" collapsed="false">
      <c r="A12258" s="28" t="n">
        <v>322</v>
      </c>
      <c r="B12258" s="29" t="n">
        <v>45260</v>
      </c>
      <c r="C12258" s="28" t="n">
        <v>26473.79</v>
      </c>
      <c r="D12258" s="28" t="n">
        <v>1950</v>
      </c>
      <c r="E12258" s="28" t="s">
        <v>380</v>
      </c>
    </row>
    <row r="12259" customFormat="false" ht="15" hidden="false" customHeight="false" outlineLevel="0" collapsed="false">
      <c r="A12259" s="28" t="n">
        <v>322</v>
      </c>
      <c r="B12259" s="29" t="n">
        <v>45291</v>
      </c>
      <c r="C12259" s="28" t="n">
        <v>28209.97</v>
      </c>
      <c r="D12259" s="28" t="n">
        <v>1950</v>
      </c>
      <c r="E12259" s="28" t="s">
        <v>380</v>
      </c>
    </row>
    <row r="12260" customFormat="false" ht="15" hidden="false" customHeight="false" outlineLevel="0" collapsed="false">
      <c r="A12260" s="28" t="n">
        <v>322</v>
      </c>
      <c r="B12260" s="29" t="n">
        <v>45322</v>
      </c>
      <c r="C12260" s="28" t="n">
        <v>29855.81</v>
      </c>
      <c r="D12260" s="28" t="n">
        <v>1950</v>
      </c>
      <c r="E12260" s="28" t="s">
        <v>380</v>
      </c>
    </row>
    <row r="12261" customFormat="false" ht="15" hidden="false" customHeight="false" outlineLevel="0" collapsed="false">
      <c r="A12261" s="28" t="n">
        <v>322</v>
      </c>
      <c r="B12261" s="29" t="n">
        <v>45351</v>
      </c>
      <c r="C12261" s="28" t="n">
        <v>31544.13</v>
      </c>
      <c r="D12261" s="28" t="n">
        <v>1950</v>
      </c>
      <c r="E12261" s="28" t="s">
        <v>380</v>
      </c>
    </row>
    <row r="12262" customFormat="false" ht="15" hidden="false" customHeight="false" outlineLevel="0" collapsed="false">
      <c r="A12262" s="28" t="n">
        <v>322</v>
      </c>
      <c r="B12262" s="29" t="n">
        <v>45382</v>
      </c>
      <c r="C12262" s="28" t="n">
        <v>33137.95</v>
      </c>
      <c r="D12262" s="28" t="n">
        <v>1950</v>
      </c>
      <c r="E12262" s="28" t="s">
        <v>380</v>
      </c>
    </row>
    <row r="12263" customFormat="false" ht="15" hidden="false" customHeight="false" outlineLevel="0" collapsed="false">
      <c r="A12263" s="28" t="n">
        <v>322</v>
      </c>
      <c r="B12263" s="29" t="n">
        <v>45412</v>
      </c>
      <c r="C12263" s="28" t="n">
        <v>34998.84</v>
      </c>
      <c r="D12263" s="28" t="n">
        <v>1950</v>
      </c>
      <c r="E12263" s="28" t="s">
        <v>380</v>
      </c>
    </row>
    <row r="12264" customFormat="false" ht="15" hidden="false" customHeight="false" outlineLevel="0" collapsed="false">
      <c r="A12264" s="28" t="n">
        <v>322</v>
      </c>
      <c r="B12264" s="29" t="n">
        <v>45443</v>
      </c>
      <c r="C12264" s="28" t="n">
        <v>36771.15</v>
      </c>
      <c r="D12264" s="28" t="n">
        <v>1950</v>
      </c>
      <c r="E12264" s="28" t="s">
        <v>380</v>
      </c>
    </row>
    <row r="12265" customFormat="false" ht="15" hidden="false" customHeight="false" outlineLevel="0" collapsed="false">
      <c r="A12265" s="28" t="n">
        <v>322</v>
      </c>
      <c r="B12265" s="29" t="n">
        <v>45473</v>
      </c>
      <c r="C12265" s="28" t="n">
        <v>37192.53</v>
      </c>
      <c r="D12265" s="28" t="n">
        <v>798.86</v>
      </c>
      <c r="E12265" s="28" t="s">
        <v>381</v>
      </c>
    </row>
    <row r="12266" customFormat="false" ht="15" hidden="false" customHeight="false" outlineLevel="0" collapsed="false">
      <c r="A12266" s="28" t="n">
        <v>322</v>
      </c>
      <c r="B12266" s="29" t="n">
        <v>45504</v>
      </c>
      <c r="C12266" s="28" t="n">
        <v>38984.3</v>
      </c>
      <c r="D12266" s="28" t="n">
        <v>1950</v>
      </c>
      <c r="E12266" s="28" t="s">
        <v>380</v>
      </c>
    </row>
    <row r="12267" customFormat="false" ht="15" hidden="false" customHeight="false" outlineLevel="0" collapsed="false">
      <c r="A12267" s="28" t="n">
        <v>322</v>
      </c>
      <c r="B12267" s="29" t="n">
        <v>45535</v>
      </c>
      <c r="C12267" s="28" t="n">
        <v>38781.75</v>
      </c>
      <c r="D12267" s="28" t="n">
        <v>0</v>
      </c>
      <c r="E12267" s="28" t="s">
        <v>379</v>
      </c>
    </row>
    <row r="12268" customFormat="false" ht="15" hidden="false" customHeight="false" outlineLevel="0" collapsed="false">
      <c r="A12268" s="28" t="n">
        <v>322</v>
      </c>
      <c r="B12268" s="29" t="n">
        <v>45565</v>
      </c>
      <c r="C12268" s="28" t="n">
        <v>40607.81</v>
      </c>
      <c r="D12268" s="28" t="n">
        <v>1950</v>
      </c>
      <c r="E12268" s="28" t="s">
        <v>380</v>
      </c>
    </row>
    <row r="12269" customFormat="false" ht="15" hidden="false" customHeight="false" outlineLevel="0" collapsed="false">
      <c r="A12269" s="28" t="n">
        <v>322</v>
      </c>
      <c r="B12269" s="29" t="n">
        <v>45596</v>
      </c>
      <c r="C12269" s="28" t="n">
        <v>40563.77</v>
      </c>
      <c r="D12269" s="28" t="n">
        <v>0</v>
      </c>
      <c r="E12269" s="28" t="s">
        <v>379</v>
      </c>
    </row>
    <row r="12270" customFormat="false" ht="15" hidden="false" customHeight="false" outlineLevel="0" collapsed="false">
      <c r="A12270" s="28" t="n">
        <v>322</v>
      </c>
      <c r="B12270" s="29" t="n">
        <v>45626</v>
      </c>
      <c r="C12270" s="28" t="n">
        <v>42465.36</v>
      </c>
      <c r="D12270" s="28" t="n">
        <v>1950</v>
      </c>
      <c r="E12270" s="28" t="s">
        <v>380</v>
      </c>
    </row>
    <row r="12271" customFormat="false" ht="15" hidden="false" customHeight="false" outlineLevel="0" collapsed="false">
      <c r="A12271" s="28" t="n">
        <v>322</v>
      </c>
      <c r="B12271" s="29" t="n">
        <v>45657</v>
      </c>
      <c r="C12271" s="28" t="n">
        <v>43911.56</v>
      </c>
      <c r="D12271" s="28" t="n">
        <v>1950</v>
      </c>
      <c r="E12271" s="28" t="s">
        <v>380</v>
      </c>
    </row>
    <row r="12272" customFormat="false" ht="15" hidden="false" customHeight="false" outlineLevel="0" collapsed="false">
      <c r="A12272" s="28" t="n">
        <v>322</v>
      </c>
      <c r="B12272" s="29" t="n">
        <v>45688</v>
      </c>
      <c r="C12272" s="28" t="n">
        <v>45737.39</v>
      </c>
      <c r="D12272" s="28" t="n">
        <v>1950</v>
      </c>
      <c r="E12272" s="28" t="s">
        <v>380</v>
      </c>
    </row>
    <row r="12273" customFormat="false" ht="15" hidden="false" customHeight="false" outlineLevel="0" collapsed="false">
      <c r="A12273" s="28" t="n">
        <v>322</v>
      </c>
      <c r="B12273" s="29" t="n">
        <v>45716</v>
      </c>
      <c r="C12273" s="28" t="n">
        <v>46366.34</v>
      </c>
      <c r="D12273" s="28" t="n">
        <v>1204.18</v>
      </c>
      <c r="E12273" s="28" t="s">
        <v>381</v>
      </c>
    </row>
    <row r="12274" customFormat="false" ht="15" hidden="false" customHeight="false" outlineLevel="0" collapsed="false">
      <c r="A12274" s="28" t="n">
        <v>322</v>
      </c>
      <c r="B12274" s="29" t="n">
        <v>45747</v>
      </c>
      <c r="C12274" s="28" t="n">
        <v>47876.47</v>
      </c>
      <c r="D12274" s="28" t="n">
        <v>1950</v>
      </c>
      <c r="E12274" s="28" t="s">
        <v>380</v>
      </c>
    </row>
    <row r="12275" customFormat="false" ht="15" hidden="false" customHeight="false" outlineLevel="0" collapsed="false">
      <c r="A12275" s="28" t="n">
        <v>322</v>
      </c>
      <c r="B12275" s="29" t="n">
        <v>45777</v>
      </c>
      <c r="C12275" s="28" t="n">
        <v>49549.49</v>
      </c>
      <c r="D12275" s="28" t="n">
        <v>1950</v>
      </c>
      <c r="E12275" s="28" t="s">
        <v>380</v>
      </c>
    </row>
    <row r="12276" customFormat="false" ht="15" hidden="false" customHeight="false" outlineLevel="0" collapsed="false">
      <c r="A12276" s="28" t="n">
        <v>322</v>
      </c>
      <c r="B12276" s="29" t="n">
        <v>45808</v>
      </c>
      <c r="C12276" s="28" t="n">
        <v>51161.8</v>
      </c>
      <c r="D12276" s="28" t="n">
        <v>1950</v>
      </c>
      <c r="E12276" s="28" t="s">
        <v>380</v>
      </c>
    </row>
    <row r="12277" customFormat="false" ht="15" hidden="false" customHeight="false" outlineLevel="0" collapsed="false">
      <c r="A12277" s="28" t="n">
        <v>322</v>
      </c>
      <c r="B12277" s="29" t="n">
        <v>45838</v>
      </c>
      <c r="C12277" s="28" t="n">
        <v>51416.99</v>
      </c>
      <c r="D12277" s="28" t="n">
        <v>551.29</v>
      </c>
      <c r="E12277" s="28" t="s">
        <v>381</v>
      </c>
    </row>
    <row r="12278" customFormat="false" ht="15" hidden="false" customHeight="false" outlineLevel="0" collapsed="false">
      <c r="A12278" s="28" t="n">
        <v>322</v>
      </c>
      <c r="B12278" s="29" t="n">
        <v>45869</v>
      </c>
      <c r="C12278" s="28" t="n">
        <v>52981.64</v>
      </c>
      <c r="D12278" s="28" t="n">
        <v>1950</v>
      </c>
      <c r="E12278" s="28" t="s">
        <v>380</v>
      </c>
    </row>
    <row r="12279" customFormat="false" ht="15" hidden="false" customHeight="false" outlineLevel="0" collapsed="false">
      <c r="A12279" s="28" t="n">
        <v>322</v>
      </c>
      <c r="B12279" s="29" t="n">
        <v>45900</v>
      </c>
      <c r="C12279" s="28" t="n">
        <v>54714.76</v>
      </c>
      <c r="D12279" s="28" t="n">
        <v>1950</v>
      </c>
      <c r="E12279" s="28" t="s">
        <v>380</v>
      </c>
    </row>
    <row r="12280" customFormat="false" ht="15" hidden="false" customHeight="false" outlineLevel="0" collapsed="false">
      <c r="A12280" s="28" t="n">
        <v>322</v>
      </c>
      <c r="B12280" s="29" t="n">
        <v>45930</v>
      </c>
      <c r="C12280" s="28" t="n">
        <v>56501.98</v>
      </c>
      <c r="D12280" s="28" t="n">
        <v>1950</v>
      </c>
      <c r="E12280" s="28" t="s">
        <v>380</v>
      </c>
    </row>
    <row r="12281" customFormat="false" ht="15" hidden="false" customHeight="false" outlineLevel="0" collapsed="false">
      <c r="A12281" s="28" t="n">
        <v>322</v>
      </c>
      <c r="B12281" s="29" t="n">
        <v>45961</v>
      </c>
      <c r="C12281" s="28" t="n">
        <v>58345.61</v>
      </c>
      <c r="D12281" s="28" t="n">
        <v>1950</v>
      </c>
      <c r="E12281" s="28" t="s">
        <v>380</v>
      </c>
    </row>
    <row r="12282" customFormat="false" ht="15" hidden="false" customHeight="false" outlineLevel="0" collapsed="false">
      <c r="A12282" s="28" t="n">
        <v>322</v>
      </c>
      <c r="B12282" s="29" t="n">
        <v>45991</v>
      </c>
      <c r="C12282" s="28" t="n">
        <v>59924.96</v>
      </c>
      <c r="D12282" s="28" t="n">
        <v>1950</v>
      </c>
      <c r="E12282" s="28" t="s">
        <v>380</v>
      </c>
    </row>
    <row r="12283" customFormat="false" ht="15" hidden="false" customHeight="false" outlineLevel="0" collapsed="false">
      <c r="A12283" s="28" t="n">
        <v>322</v>
      </c>
      <c r="B12283" s="29" t="n">
        <v>46022</v>
      </c>
      <c r="C12283" s="28" t="n">
        <v>61691.65</v>
      </c>
      <c r="D12283" s="28" t="n">
        <v>1950</v>
      </c>
      <c r="E12283" s="28" t="s">
        <v>380</v>
      </c>
    </row>
    <row r="12284" customFormat="false" ht="15" hidden="false" customHeight="false" outlineLevel="0" collapsed="false">
      <c r="A12284" s="28" t="n">
        <v>322</v>
      </c>
      <c r="B12284" s="29" t="n">
        <v>46053</v>
      </c>
      <c r="C12284" s="28" t="n">
        <v>62194.82</v>
      </c>
      <c r="D12284" s="28" t="n">
        <v>855.36</v>
      </c>
      <c r="E12284" s="28" t="s">
        <v>381</v>
      </c>
    </row>
    <row r="12285" customFormat="false" ht="15" hidden="false" customHeight="false" outlineLevel="0" collapsed="false">
      <c r="A12285" s="28" t="n">
        <v>322</v>
      </c>
      <c r="B12285" s="29" t="n">
        <v>46081</v>
      </c>
      <c r="C12285" s="28" t="n">
        <v>63751.58</v>
      </c>
      <c r="D12285" s="28" t="n">
        <v>1950</v>
      </c>
      <c r="E12285" s="28" t="s">
        <v>380</v>
      </c>
    </row>
    <row r="12286" customFormat="false" ht="15" hidden="false" customHeight="false" outlineLevel="0" collapsed="false">
      <c r="A12286" s="28" t="n">
        <v>322</v>
      </c>
      <c r="B12286" s="29" t="n">
        <v>46112</v>
      </c>
      <c r="C12286" s="28" t="n">
        <v>65131.75</v>
      </c>
      <c r="D12286" s="28" t="n">
        <v>1950</v>
      </c>
      <c r="E12286" s="28" t="s">
        <v>380</v>
      </c>
    </row>
    <row r="12287" customFormat="false" ht="15" hidden="false" customHeight="false" outlineLevel="0" collapsed="false">
      <c r="A12287" s="28" t="n">
        <v>322</v>
      </c>
      <c r="B12287" s="29" t="n">
        <v>46142</v>
      </c>
      <c r="C12287" s="28" t="n">
        <v>66762.53</v>
      </c>
      <c r="D12287" s="28" t="n">
        <v>1950</v>
      </c>
      <c r="E12287" s="28" t="s">
        <v>380</v>
      </c>
    </row>
    <row r="12288" customFormat="false" ht="15" hidden="false" customHeight="false" outlineLevel="0" collapsed="false">
      <c r="A12288" s="28" t="n">
        <v>322</v>
      </c>
      <c r="B12288" s="29" t="n">
        <v>46173</v>
      </c>
      <c r="C12288" s="28" t="n">
        <v>67639.13</v>
      </c>
      <c r="D12288" s="28" t="n">
        <v>1348.1</v>
      </c>
      <c r="E12288" s="28" t="s">
        <v>381</v>
      </c>
    </row>
    <row r="12289" customFormat="false" ht="15" hidden="false" customHeight="false" outlineLevel="0" collapsed="false">
      <c r="A12289" s="28" t="n">
        <v>322</v>
      </c>
      <c r="B12289" s="29" t="n">
        <v>46203</v>
      </c>
      <c r="C12289" s="28" t="n">
        <v>69059.32</v>
      </c>
      <c r="D12289" s="28" t="n">
        <v>1950</v>
      </c>
      <c r="E12289" s="28" t="s">
        <v>380</v>
      </c>
    </row>
    <row r="12290" customFormat="false" ht="15" hidden="false" customHeight="false" outlineLevel="0" collapsed="false">
      <c r="A12290" s="28" t="n">
        <v>322</v>
      </c>
      <c r="B12290" s="29" t="n">
        <v>46234</v>
      </c>
      <c r="C12290" s="28" t="n">
        <v>70797.77</v>
      </c>
      <c r="D12290" s="28" t="n">
        <v>1950</v>
      </c>
      <c r="E12290" s="28" t="s">
        <v>380</v>
      </c>
    </row>
    <row r="12291" customFormat="false" ht="15" hidden="false" customHeight="false" outlineLevel="0" collapsed="false">
      <c r="A12291" s="28" t="n">
        <v>322</v>
      </c>
      <c r="B12291" s="29" t="n">
        <v>46265</v>
      </c>
      <c r="C12291" s="28" t="n">
        <v>72621.58</v>
      </c>
      <c r="D12291" s="28" t="n">
        <v>1950</v>
      </c>
      <c r="E12291" s="28" t="s">
        <v>380</v>
      </c>
    </row>
    <row r="12292" customFormat="false" ht="15" hidden="false" customHeight="false" outlineLevel="0" collapsed="false">
      <c r="A12292" s="28" t="n">
        <v>323</v>
      </c>
      <c r="B12292" s="29" t="n">
        <v>46142</v>
      </c>
      <c r="C12292" s="28" t="n">
        <v>10080.12</v>
      </c>
      <c r="D12292" s="28" t="n">
        <v>1820</v>
      </c>
      <c r="E12292" s="28" t="s">
        <v>380</v>
      </c>
    </row>
    <row r="12293" customFormat="false" ht="15" hidden="false" customHeight="false" outlineLevel="0" collapsed="false">
      <c r="A12293" s="28" t="n">
        <v>323</v>
      </c>
      <c r="B12293" s="29" t="n">
        <v>46173</v>
      </c>
      <c r="C12293" s="28" t="n">
        <v>11725.52</v>
      </c>
      <c r="D12293" s="28" t="n">
        <v>1820</v>
      </c>
      <c r="E12293" s="28" t="s">
        <v>380</v>
      </c>
    </row>
    <row r="12294" customFormat="false" ht="15" hidden="false" customHeight="false" outlineLevel="0" collapsed="false">
      <c r="A12294" s="28" t="n">
        <v>323</v>
      </c>
      <c r="B12294" s="29" t="n">
        <v>46203</v>
      </c>
      <c r="C12294" s="28" t="n">
        <v>13153.84</v>
      </c>
      <c r="D12294" s="28" t="n">
        <v>1820</v>
      </c>
      <c r="E12294" s="28" t="s">
        <v>380</v>
      </c>
    </row>
    <row r="12295" customFormat="false" ht="15" hidden="false" customHeight="false" outlineLevel="0" collapsed="false">
      <c r="A12295" s="28" t="n">
        <v>323</v>
      </c>
      <c r="B12295" s="29" t="n">
        <v>46234</v>
      </c>
      <c r="C12295" s="28" t="n">
        <v>14845.68</v>
      </c>
      <c r="D12295" s="28" t="n">
        <v>1820</v>
      </c>
      <c r="E12295" s="28" t="s">
        <v>380</v>
      </c>
    </row>
    <row r="12296" customFormat="false" ht="15" hidden="false" customHeight="false" outlineLevel="0" collapsed="false">
      <c r="A12296" s="28" t="n">
        <v>323</v>
      </c>
      <c r="B12296" s="29" t="n">
        <v>46265</v>
      </c>
      <c r="C12296" s="28" t="n">
        <v>16613.26</v>
      </c>
      <c r="D12296" s="28" t="n">
        <v>1820</v>
      </c>
      <c r="E12296" s="28" t="s">
        <v>380</v>
      </c>
    </row>
    <row r="12297" customFormat="false" ht="15" hidden="false" customHeight="false" outlineLevel="0" collapsed="false">
      <c r="A12297" s="28" t="n">
        <v>324</v>
      </c>
      <c r="B12297" s="29" t="n">
        <v>44957</v>
      </c>
      <c r="C12297" s="28" t="n">
        <v>5848.06</v>
      </c>
      <c r="D12297" s="28" t="n">
        <v>1530</v>
      </c>
      <c r="E12297" s="28" t="s">
        <v>380</v>
      </c>
    </row>
    <row r="12298" customFormat="false" ht="15" hidden="false" customHeight="false" outlineLevel="0" collapsed="false">
      <c r="A12298" s="28" t="n">
        <v>324</v>
      </c>
      <c r="B12298" s="29" t="n">
        <v>44985</v>
      </c>
      <c r="C12298" s="28" t="n">
        <v>6971.46</v>
      </c>
      <c r="D12298" s="28" t="n">
        <v>1530</v>
      </c>
      <c r="E12298" s="28" t="s">
        <v>380</v>
      </c>
    </row>
    <row r="12299" customFormat="false" ht="15" hidden="false" customHeight="false" outlineLevel="0" collapsed="false">
      <c r="A12299" s="28" t="n">
        <v>324</v>
      </c>
      <c r="B12299" s="29" t="n">
        <v>45016</v>
      </c>
      <c r="C12299" s="28" t="n">
        <v>8300.8</v>
      </c>
      <c r="D12299" s="28" t="n">
        <v>1530</v>
      </c>
      <c r="E12299" s="28" t="s">
        <v>380</v>
      </c>
    </row>
    <row r="12300" customFormat="false" ht="15" hidden="false" customHeight="false" outlineLevel="0" collapsed="false">
      <c r="A12300" s="28" t="n">
        <v>324</v>
      </c>
      <c r="B12300" s="29" t="n">
        <v>45046</v>
      </c>
      <c r="C12300" s="28" t="n">
        <v>9605.51</v>
      </c>
      <c r="D12300" s="28" t="n">
        <v>1530</v>
      </c>
      <c r="E12300" s="28" t="s">
        <v>380</v>
      </c>
    </row>
    <row r="12301" customFormat="false" ht="15" hidden="false" customHeight="false" outlineLevel="0" collapsed="false">
      <c r="A12301" s="28" t="n">
        <v>324</v>
      </c>
      <c r="B12301" s="29" t="n">
        <v>45077</v>
      </c>
      <c r="C12301" s="28" t="n">
        <v>10191.8</v>
      </c>
      <c r="D12301" s="28" t="n">
        <v>591.95</v>
      </c>
      <c r="E12301" s="28" t="s">
        <v>381</v>
      </c>
    </row>
    <row r="12302" customFormat="false" ht="15" hidden="false" customHeight="false" outlineLevel="0" collapsed="false">
      <c r="A12302" s="28" t="n">
        <v>324</v>
      </c>
      <c r="B12302" s="29" t="n">
        <v>45107</v>
      </c>
      <c r="C12302" s="28" t="n">
        <v>11328.58</v>
      </c>
      <c r="D12302" s="28" t="n">
        <v>1530</v>
      </c>
      <c r="E12302" s="28" t="s">
        <v>380</v>
      </c>
    </row>
    <row r="12303" customFormat="false" ht="15" hidden="false" customHeight="false" outlineLevel="0" collapsed="false">
      <c r="A12303" s="28" t="n">
        <v>324</v>
      </c>
      <c r="B12303" s="29" t="n">
        <v>45138</v>
      </c>
      <c r="C12303" s="28" t="n">
        <v>12708.91</v>
      </c>
      <c r="D12303" s="28" t="n">
        <v>1530</v>
      </c>
      <c r="E12303" s="28" t="s">
        <v>380</v>
      </c>
    </row>
    <row r="12304" customFormat="false" ht="15" hidden="false" customHeight="false" outlineLevel="0" collapsed="false">
      <c r="A12304" s="28" t="n">
        <v>324</v>
      </c>
      <c r="B12304" s="29" t="n">
        <v>45169</v>
      </c>
      <c r="C12304" s="28" t="n">
        <v>13780.36</v>
      </c>
      <c r="D12304" s="28" t="n">
        <v>1530</v>
      </c>
      <c r="E12304" s="28" t="s">
        <v>380</v>
      </c>
    </row>
    <row r="12305" customFormat="false" ht="15" hidden="false" customHeight="false" outlineLevel="0" collapsed="false">
      <c r="A12305" s="28" t="n">
        <v>324</v>
      </c>
      <c r="B12305" s="29" t="n">
        <v>45199</v>
      </c>
      <c r="C12305" s="28" t="n">
        <v>15072.36</v>
      </c>
      <c r="D12305" s="28" t="n">
        <v>1530</v>
      </c>
      <c r="E12305" s="28" t="s">
        <v>380</v>
      </c>
    </row>
    <row r="12306" customFormat="false" ht="15" hidden="false" customHeight="false" outlineLevel="0" collapsed="false">
      <c r="A12306" s="28" t="n">
        <v>324</v>
      </c>
      <c r="B12306" s="29" t="n">
        <v>45230</v>
      </c>
      <c r="C12306" s="28" t="n">
        <v>16468.05</v>
      </c>
      <c r="D12306" s="28" t="n">
        <v>1530</v>
      </c>
      <c r="E12306" s="28" t="s">
        <v>380</v>
      </c>
    </row>
    <row r="12307" customFormat="false" ht="15" hidden="false" customHeight="false" outlineLevel="0" collapsed="false">
      <c r="A12307" s="28" t="n">
        <v>324</v>
      </c>
      <c r="B12307" s="29" t="n">
        <v>45260</v>
      </c>
      <c r="C12307" s="28" t="n">
        <v>17686.51</v>
      </c>
      <c r="D12307" s="28" t="n">
        <v>1530</v>
      </c>
      <c r="E12307" s="28" t="s">
        <v>380</v>
      </c>
    </row>
    <row r="12308" customFormat="false" ht="15" hidden="false" customHeight="false" outlineLevel="0" collapsed="false">
      <c r="A12308" s="28" t="n">
        <v>324</v>
      </c>
      <c r="B12308" s="29" t="n">
        <v>45291</v>
      </c>
      <c r="C12308" s="28" t="n">
        <v>19042.53</v>
      </c>
      <c r="D12308" s="28" t="n">
        <v>1530</v>
      </c>
      <c r="E12308" s="28" t="s">
        <v>380</v>
      </c>
    </row>
    <row r="12309" customFormat="false" ht="15" hidden="false" customHeight="false" outlineLevel="0" collapsed="false">
      <c r="A12309" s="28" t="n">
        <v>324</v>
      </c>
      <c r="B12309" s="29" t="n">
        <v>45322</v>
      </c>
      <c r="C12309" s="28" t="n">
        <v>20413.12</v>
      </c>
      <c r="D12309" s="28" t="n">
        <v>1530</v>
      </c>
      <c r="E12309" s="28" t="s">
        <v>380</v>
      </c>
    </row>
    <row r="12310" customFormat="false" ht="15" hidden="false" customHeight="false" outlineLevel="0" collapsed="false">
      <c r="A12310" s="28" t="n">
        <v>324</v>
      </c>
      <c r="B12310" s="29" t="n">
        <v>45351</v>
      </c>
      <c r="C12310" s="28" t="n">
        <v>21860.64</v>
      </c>
      <c r="D12310" s="28" t="n">
        <v>1530</v>
      </c>
      <c r="E12310" s="28" t="s">
        <v>380</v>
      </c>
    </row>
    <row r="12311" customFormat="false" ht="15" hidden="false" customHeight="false" outlineLevel="0" collapsed="false">
      <c r="A12311" s="28" t="n">
        <v>324</v>
      </c>
      <c r="B12311" s="29" t="n">
        <v>45382</v>
      </c>
      <c r="C12311" s="28" t="n">
        <v>23054.4</v>
      </c>
      <c r="D12311" s="28" t="n">
        <v>1530</v>
      </c>
      <c r="E12311" s="28" t="s">
        <v>380</v>
      </c>
    </row>
    <row r="12312" customFormat="false" ht="15" hidden="false" customHeight="false" outlineLevel="0" collapsed="false">
      <c r="A12312" s="28" t="n">
        <v>324</v>
      </c>
      <c r="B12312" s="29" t="n">
        <v>45412</v>
      </c>
      <c r="C12312" s="28" t="n">
        <v>24232.74</v>
      </c>
      <c r="D12312" s="28" t="n">
        <v>1530</v>
      </c>
      <c r="E12312" s="28" t="s">
        <v>380</v>
      </c>
    </row>
    <row r="12313" customFormat="false" ht="15" hidden="false" customHeight="false" outlineLevel="0" collapsed="false">
      <c r="A12313" s="28" t="n">
        <v>324</v>
      </c>
      <c r="B12313" s="29" t="n">
        <v>45443</v>
      </c>
      <c r="C12313" s="28" t="n">
        <v>24365.35</v>
      </c>
      <c r="D12313" s="28" t="n">
        <v>426.28</v>
      </c>
      <c r="E12313" s="28" t="s">
        <v>381</v>
      </c>
    </row>
    <row r="12314" customFormat="false" ht="15" hidden="false" customHeight="false" outlineLevel="0" collapsed="false">
      <c r="A12314" s="28" t="n">
        <v>324</v>
      </c>
      <c r="B12314" s="29" t="n">
        <v>45473</v>
      </c>
      <c r="C12314" s="28" t="n">
        <v>25067.14</v>
      </c>
      <c r="D12314" s="28" t="n">
        <v>1034.09</v>
      </c>
      <c r="E12314" s="28" t="s">
        <v>381</v>
      </c>
    </row>
    <row r="12315" customFormat="false" ht="15" hidden="false" customHeight="false" outlineLevel="0" collapsed="false">
      <c r="A12315" s="28" t="n">
        <v>324</v>
      </c>
      <c r="B12315" s="29" t="n">
        <v>45504</v>
      </c>
      <c r="C12315" s="28" t="n">
        <v>26356.82</v>
      </c>
      <c r="D12315" s="28" t="n">
        <v>1530</v>
      </c>
      <c r="E12315" s="28" t="s">
        <v>380</v>
      </c>
    </row>
    <row r="12316" customFormat="false" ht="15" hidden="false" customHeight="false" outlineLevel="0" collapsed="false">
      <c r="A12316" s="28" t="n">
        <v>324</v>
      </c>
      <c r="B12316" s="29" t="n">
        <v>45535</v>
      </c>
      <c r="C12316" s="28" t="n">
        <v>27639.65</v>
      </c>
      <c r="D12316" s="28" t="n">
        <v>1530</v>
      </c>
      <c r="E12316" s="28" t="s">
        <v>380</v>
      </c>
    </row>
    <row r="12317" customFormat="false" ht="15" hidden="false" customHeight="false" outlineLevel="0" collapsed="false">
      <c r="A12317" s="28" t="n">
        <v>324</v>
      </c>
      <c r="B12317" s="29" t="n">
        <v>45565</v>
      </c>
      <c r="C12317" s="28" t="n">
        <v>27983.69</v>
      </c>
      <c r="D12317" s="28" t="n">
        <v>409.95</v>
      </c>
      <c r="E12317" s="28" t="s">
        <v>381</v>
      </c>
    </row>
    <row r="12318" customFormat="false" ht="15" hidden="false" customHeight="false" outlineLevel="0" collapsed="false">
      <c r="A12318" s="28" t="n">
        <v>324</v>
      </c>
      <c r="B12318" s="29" t="n">
        <v>45596</v>
      </c>
      <c r="C12318" s="28" t="n">
        <v>29189.3</v>
      </c>
      <c r="D12318" s="28" t="n">
        <v>1530</v>
      </c>
      <c r="E12318" s="28" t="s">
        <v>380</v>
      </c>
    </row>
    <row r="12319" customFormat="false" ht="15" hidden="false" customHeight="false" outlineLevel="0" collapsed="false">
      <c r="A12319" s="28" t="n">
        <v>324</v>
      </c>
      <c r="B12319" s="29" t="n">
        <v>45626</v>
      </c>
      <c r="C12319" s="28" t="n">
        <v>30531.68</v>
      </c>
      <c r="D12319" s="28" t="n">
        <v>1530</v>
      </c>
      <c r="E12319" s="28" t="s">
        <v>380</v>
      </c>
    </row>
    <row r="12320" customFormat="false" ht="15" hidden="false" customHeight="false" outlineLevel="0" collapsed="false">
      <c r="A12320" s="28" t="n">
        <v>324</v>
      </c>
      <c r="B12320" s="29" t="n">
        <v>45657</v>
      </c>
      <c r="C12320" s="28" t="n">
        <v>31671.9</v>
      </c>
      <c r="D12320" s="28" t="n">
        <v>1530</v>
      </c>
      <c r="E12320" s="28" t="s">
        <v>380</v>
      </c>
    </row>
    <row r="12321" customFormat="false" ht="15" hidden="false" customHeight="false" outlineLevel="0" collapsed="false">
      <c r="A12321" s="28" t="n">
        <v>324</v>
      </c>
      <c r="B12321" s="29" t="n">
        <v>45688</v>
      </c>
      <c r="C12321" s="28" t="n">
        <v>33032.03</v>
      </c>
      <c r="D12321" s="28" t="n">
        <v>1530</v>
      </c>
      <c r="E12321" s="28" t="s">
        <v>380</v>
      </c>
    </row>
    <row r="12322" customFormat="false" ht="15" hidden="false" customHeight="false" outlineLevel="0" collapsed="false">
      <c r="A12322" s="28" t="n">
        <v>324</v>
      </c>
      <c r="B12322" s="29" t="n">
        <v>45716</v>
      </c>
      <c r="C12322" s="28" t="n">
        <v>33618.3</v>
      </c>
      <c r="D12322" s="28" t="n">
        <v>792.47</v>
      </c>
      <c r="E12322" s="28" t="s">
        <v>381</v>
      </c>
    </row>
    <row r="12323" customFormat="false" ht="15" hidden="false" customHeight="false" outlineLevel="0" collapsed="false">
      <c r="A12323" s="28" t="n">
        <v>324</v>
      </c>
      <c r="B12323" s="29" t="n">
        <v>45747</v>
      </c>
      <c r="C12323" s="28" t="n">
        <v>34792.37</v>
      </c>
      <c r="D12323" s="28" t="n">
        <v>596.59</v>
      </c>
      <c r="E12323" s="28" t="s">
        <v>381</v>
      </c>
    </row>
    <row r="12324" customFormat="false" ht="15" hidden="false" customHeight="false" outlineLevel="0" collapsed="false">
      <c r="A12324" s="28" t="n">
        <v>324</v>
      </c>
      <c r="B12324" s="29" t="n">
        <v>45777</v>
      </c>
      <c r="C12324" s="28" t="n">
        <v>35304.4</v>
      </c>
      <c r="D12324" s="28" t="n">
        <v>664.59</v>
      </c>
      <c r="E12324" s="28" t="s">
        <v>381</v>
      </c>
    </row>
    <row r="12325" customFormat="false" ht="15" hidden="false" customHeight="false" outlineLevel="0" collapsed="false">
      <c r="A12325" s="28" t="n">
        <v>324</v>
      </c>
      <c r="B12325" s="29" t="n">
        <v>45808</v>
      </c>
      <c r="C12325" s="28" t="n">
        <v>36123.65</v>
      </c>
      <c r="D12325" s="28" t="n">
        <v>1022.97</v>
      </c>
      <c r="E12325" s="28" t="s">
        <v>381</v>
      </c>
    </row>
    <row r="12326" customFormat="false" ht="15" hidden="false" customHeight="false" outlineLevel="0" collapsed="false">
      <c r="A12326" s="28" t="n">
        <v>324</v>
      </c>
      <c r="B12326" s="29" t="n">
        <v>45838</v>
      </c>
      <c r="C12326" s="28" t="n">
        <v>36618.15</v>
      </c>
      <c r="D12326" s="28" t="n">
        <v>885.2</v>
      </c>
      <c r="E12326" s="28" t="s">
        <v>381</v>
      </c>
    </row>
    <row r="12327" customFormat="false" ht="15" hidden="false" customHeight="false" outlineLevel="0" collapsed="false">
      <c r="A12327" s="28" t="n">
        <v>324</v>
      </c>
      <c r="B12327" s="29" t="n">
        <v>45869</v>
      </c>
      <c r="C12327" s="28" t="n">
        <v>37828.41</v>
      </c>
      <c r="D12327" s="28" t="n">
        <v>1530</v>
      </c>
      <c r="E12327" s="28" t="s">
        <v>380</v>
      </c>
    </row>
    <row r="12328" customFormat="false" ht="15" hidden="false" customHeight="false" outlineLevel="0" collapsed="false">
      <c r="A12328" s="28" t="n">
        <v>324</v>
      </c>
      <c r="B12328" s="29" t="n">
        <v>45900</v>
      </c>
      <c r="C12328" s="28" t="n">
        <v>39020.54</v>
      </c>
      <c r="D12328" s="28" t="n">
        <v>1530</v>
      </c>
      <c r="E12328" s="28" t="s">
        <v>380</v>
      </c>
    </row>
    <row r="12329" customFormat="false" ht="15" hidden="false" customHeight="false" outlineLevel="0" collapsed="false">
      <c r="A12329" s="28" t="n">
        <v>324</v>
      </c>
      <c r="B12329" s="29" t="n">
        <v>45930</v>
      </c>
      <c r="C12329" s="28" t="n">
        <v>40097.39</v>
      </c>
      <c r="D12329" s="28" t="n">
        <v>1530</v>
      </c>
      <c r="E12329" s="28" t="s">
        <v>380</v>
      </c>
    </row>
    <row r="12330" customFormat="false" ht="15" hidden="false" customHeight="false" outlineLevel="0" collapsed="false">
      <c r="A12330" s="28" t="n">
        <v>324</v>
      </c>
      <c r="B12330" s="29" t="n">
        <v>45961</v>
      </c>
      <c r="C12330" s="28" t="n">
        <v>39827.57</v>
      </c>
      <c r="D12330" s="28" t="n">
        <v>0</v>
      </c>
      <c r="E12330" s="28" t="s">
        <v>379</v>
      </c>
    </row>
    <row r="12331" customFormat="false" ht="15" hidden="false" customHeight="false" outlineLevel="0" collapsed="false">
      <c r="A12331" s="28" t="n">
        <v>324</v>
      </c>
      <c r="B12331" s="29" t="n">
        <v>45991</v>
      </c>
      <c r="C12331" s="28" t="n">
        <v>41116.59</v>
      </c>
      <c r="D12331" s="28" t="n">
        <v>1530</v>
      </c>
      <c r="E12331" s="28" t="s">
        <v>380</v>
      </c>
    </row>
    <row r="12332" customFormat="false" ht="15" hidden="false" customHeight="false" outlineLevel="0" collapsed="false">
      <c r="A12332" s="28" t="n">
        <v>324</v>
      </c>
      <c r="B12332" s="29" t="n">
        <v>46022</v>
      </c>
      <c r="C12332" s="28" t="n">
        <v>41560.87</v>
      </c>
      <c r="D12332" s="28" t="n">
        <v>834.08</v>
      </c>
      <c r="E12332" s="28" t="s">
        <v>381</v>
      </c>
    </row>
    <row r="12333" customFormat="false" ht="15" hidden="false" customHeight="false" outlineLevel="0" collapsed="false">
      <c r="A12333" s="28" t="n">
        <v>324</v>
      </c>
      <c r="B12333" s="29" t="n">
        <v>46053</v>
      </c>
      <c r="C12333" s="28" t="n">
        <v>43006.27</v>
      </c>
      <c r="D12333" s="28" t="n">
        <v>1530</v>
      </c>
      <c r="E12333" s="28" t="s">
        <v>380</v>
      </c>
    </row>
    <row r="12334" customFormat="false" ht="15" hidden="false" customHeight="false" outlineLevel="0" collapsed="false">
      <c r="A12334" s="28" t="n">
        <v>324</v>
      </c>
      <c r="B12334" s="29" t="n">
        <v>46081</v>
      </c>
      <c r="C12334" s="28" t="n">
        <v>43276.31</v>
      </c>
      <c r="D12334" s="28" t="n">
        <v>727.33</v>
      </c>
      <c r="E12334" s="28" t="s">
        <v>381</v>
      </c>
    </row>
    <row r="12335" customFormat="false" ht="15" hidden="false" customHeight="false" outlineLevel="0" collapsed="false">
      <c r="A12335" s="28" t="n">
        <v>324</v>
      </c>
      <c r="B12335" s="29" t="n">
        <v>46112</v>
      </c>
      <c r="C12335" s="28" t="n">
        <v>44482.97</v>
      </c>
      <c r="D12335" s="28" t="n">
        <v>1530</v>
      </c>
      <c r="E12335" s="28" t="s">
        <v>380</v>
      </c>
    </row>
    <row r="12336" customFormat="false" ht="15" hidden="false" customHeight="false" outlineLevel="0" collapsed="false">
      <c r="A12336" s="28" t="n">
        <v>324</v>
      </c>
      <c r="B12336" s="29" t="n">
        <v>46142</v>
      </c>
      <c r="C12336" s="28" t="n">
        <v>45656.51</v>
      </c>
      <c r="D12336" s="28" t="n">
        <v>1530</v>
      </c>
      <c r="E12336" s="28" t="s">
        <v>380</v>
      </c>
    </row>
    <row r="12337" customFormat="false" ht="15" hidden="false" customHeight="false" outlineLevel="0" collapsed="false">
      <c r="A12337" s="28" t="n">
        <v>324</v>
      </c>
      <c r="B12337" s="29" t="n">
        <v>46173</v>
      </c>
      <c r="C12337" s="28" t="n">
        <v>45257.69</v>
      </c>
      <c r="D12337" s="28" t="n">
        <v>0</v>
      </c>
      <c r="E12337" s="28" t="s">
        <v>379</v>
      </c>
    </row>
    <row r="12338" customFormat="false" ht="15" hidden="false" customHeight="false" outlineLevel="0" collapsed="false">
      <c r="A12338" s="28" t="n">
        <v>324</v>
      </c>
      <c r="B12338" s="29" t="n">
        <v>46203</v>
      </c>
      <c r="C12338" s="28" t="n">
        <v>46407.8</v>
      </c>
      <c r="D12338" s="28" t="n">
        <v>1530</v>
      </c>
      <c r="E12338" s="28" t="s">
        <v>380</v>
      </c>
    </row>
    <row r="12339" customFormat="false" ht="15" hidden="false" customHeight="false" outlineLevel="0" collapsed="false">
      <c r="A12339" s="28" t="n">
        <v>324</v>
      </c>
      <c r="B12339" s="29" t="n">
        <v>46234</v>
      </c>
      <c r="C12339" s="28" t="n">
        <v>47594.58</v>
      </c>
      <c r="D12339" s="28" t="n">
        <v>1530</v>
      </c>
      <c r="E12339" s="28" t="s">
        <v>380</v>
      </c>
    </row>
    <row r="12340" customFormat="false" ht="15" hidden="false" customHeight="false" outlineLevel="0" collapsed="false">
      <c r="A12340" s="28" t="n">
        <v>324</v>
      </c>
      <c r="B12340" s="29" t="n">
        <v>46265</v>
      </c>
      <c r="C12340" s="28" t="n">
        <v>48258.17</v>
      </c>
      <c r="D12340" s="28" t="n">
        <v>886.99</v>
      </c>
      <c r="E12340" s="28" t="s">
        <v>381</v>
      </c>
    </row>
    <row r="12341" customFormat="false" ht="15" hidden="false" customHeight="false" outlineLevel="0" collapsed="false">
      <c r="A12341" s="28" t="n">
        <v>325</v>
      </c>
      <c r="B12341" s="29" t="n">
        <v>45869</v>
      </c>
      <c r="C12341" s="28" t="n">
        <v>13392.16</v>
      </c>
      <c r="D12341" s="28" t="n">
        <v>1660</v>
      </c>
      <c r="E12341" s="28" t="s">
        <v>380</v>
      </c>
    </row>
    <row r="12342" customFormat="false" ht="15" hidden="false" customHeight="false" outlineLevel="0" collapsed="false">
      <c r="A12342" s="28" t="n">
        <v>325</v>
      </c>
      <c r="B12342" s="29" t="n">
        <v>45900</v>
      </c>
      <c r="C12342" s="28" t="n">
        <v>14740.28</v>
      </c>
      <c r="D12342" s="28" t="n">
        <v>1660</v>
      </c>
      <c r="E12342" s="28" t="s">
        <v>380</v>
      </c>
    </row>
    <row r="12343" customFormat="false" ht="15" hidden="false" customHeight="false" outlineLevel="0" collapsed="false">
      <c r="A12343" s="28" t="n">
        <v>325</v>
      </c>
      <c r="B12343" s="29" t="n">
        <v>45930</v>
      </c>
      <c r="C12343" s="28" t="n">
        <v>15116.49</v>
      </c>
      <c r="D12343" s="28" t="n">
        <v>460.39</v>
      </c>
      <c r="E12343" s="28" t="s">
        <v>381</v>
      </c>
    </row>
    <row r="12344" customFormat="false" ht="15" hidden="false" customHeight="false" outlineLevel="0" collapsed="false">
      <c r="A12344" s="28" t="n">
        <v>325</v>
      </c>
      <c r="B12344" s="29" t="n">
        <v>45961</v>
      </c>
      <c r="C12344" s="28" t="n">
        <v>16296.07</v>
      </c>
      <c r="D12344" s="28" t="n">
        <v>1660</v>
      </c>
      <c r="E12344" s="28" t="s">
        <v>380</v>
      </c>
    </row>
    <row r="12345" customFormat="false" ht="15" hidden="false" customHeight="false" outlineLevel="0" collapsed="false">
      <c r="A12345" s="28" t="n">
        <v>325</v>
      </c>
      <c r="B12345" s="29" t="n">
        <v>45991</v>
      </c>
      <c r="C12345" s="28" t="n">
        <v>17565.18</v>
      </c>
      <c r="D12345" s="28" t="n">
        <v>1660</v>
      </c>
      <c r="E12345" s="28" t="s">
        <v>380</v>
      </c>
    </row>
    <row r="12346" customFormat="false" ht="15" hidden="false" customHeight="false" outlineLevel="0" collapsed="false">
      <c r="A12346" s="28" t="n">
        <v>325</v>
      </c>
      <c r="B12346" s="29" t="n">
        <v>46022</v>
      </c>
      <c r="C12346" s="28" t="n">
        <v>18811.28</v>
      </c>
      <c r="D12346" s="28" t="n">
        <v>1660</v>
      </c>
      <c r="E12346" s="28" t="s">
        <v>380</v>
      </c>
    </row>
    <row r="12347" customFormat="false" ht="15" hidden="false" customHeight="false" outlineLevel="0" collapsed="false">
      <c r="A12347" s="28" t="n">
        <v>325</v>
      </c>
      <c r="B12347" s="29" t="n">
        <v>46053</v>
      </c>
      <c r="C12347" s="28" t="n">
        <v>20072.89</v>
      </c>
      <c r="D12347" s="28" t="n">
        <v>1660</v>
      </c>
      <c r="E12347" s="28" t="s">
        <v>380</v>
      </c>
    </row>
    <row r="12348" customFormat="false" ht="15" hidden="false" customHeight="false" outlineLevel="0" collapsed="false">
      <c r="A12348" s="28" t="n">
        <v>325</v>
      </c>
      <c r="B12348" s="29" t="n">
        <v>46081</v>
      </c>
      <c r="C12348" s="28" t="n">
        <v>21451.13</v>
      </c>
      <c r="D12348" s="28" t="n">
        <v>1660</v>
      </c>
      <c r="E12348" s="28" t="s">
        <v>380</v>
      </c>
    </row>
    <row r="12349" customFormat="false" ht="15" hidden="false" customHeight="false" outlineLevel="0" collapsed="false">
      <c r="A12349" s="28" t="n">
        <v>325</v>
      </c>
      <c r="B12349" s="29" t="n">
        <v>46112</v>
      </c>
      <c r="C12349" s="28" t="n">
        <v>23050.36</v>
      </c>
      <c r="D12349" s="28" t="n">
        <v>1660</v>
      </c>
      <c r="E12349" s="28" t="s">
        <v>380</v>
      </c>
    </row>
    <row r="12350" customFormat="false" ht="15" hidden="false" customHeight="false" outlineLevel="0" collapsed="false">
      <c r="A12350" s="28" t="n">
        <v>325</v>
      </c>
      <c r="B12350" s="29" t="n">
        <v>46142</v>
      </c>
      <c r="C12350" s="28" t="n">
        <v>24487.47</v>
      </c>
      <c r="D12350" s="28" t="n">
        <v>1660</v>
      </c>
      <c r="E12350" s="28" t="s">
        <v>380</v>
      </c>
    </row>
    <row r="12351" customFormat="false" ht="15" hidden="false" customHeight="false" outlineLevel="0" collapsed="false">
      <c r="A12351" s="28" t="n">
        <v>325</v>
      </c>
      <c r="B12351" s="29" t="n">
        <v>46173</v>
      </c>
      <c r="C12351" s="28" t="n">
        <v>25708.04</v>
      </c>
      <c r="D12351" s="28" t="n">
        <v>1660</v>
      </c>
      <c r="E12351" s="28" t="s">
        <v>380</v>
      </c>
    </row>
    <row r="12352" customFormat="false" ht="15" hidden="false" customHeight="false" outlineLevel="0" collapsed="false">
      <c r="A12352" s="28" t="n">
        <v>325</v>
      </c>
      <c r="B12352" s="29" t="n">
        <v>46203</v>
      </c>
      <c r="C12352" s="28" t="n">
        <v>26911.96</v>
      </c>
      <c r="D12352" s="28" t="n">
        <v>1660</v>
      </c>
      <c r="E12352" s="28" t="s">
        <v>380</v>
      </c>
    </row>
    <row r="12353" customFormat="false" ht="15" hidden="false" customHeight="false" outlineLevel="0" collapsed="false">
      <c r="A12353" s="28" t="n">
        <v>325</v>
      </c>
      <c r="B12353" s="29" t="n">
        <v>46234</v>
      </c>
      <c r="C12353" s="28" t="n">
        <v>28276.83</v>
      </c>
      <c r="D12353" s="28" t="n">
        <v>1660</v>
      </c>
      <c r="E12353" s="28" t="s">
        <v>380</v>
      </c>
    </row>
    <row r="12354" customFormat="false" ht="15" hidden="false" customHeight="false" outlineLevel="0" collapsed="false">
      <c r="A12354" s="28" t="n">
        <v>325</v>
      </c>
      <c r="B12354" s="29" t="n">
        <v>46265</v>
      </c>
      <c r="C12354" s="28" t="n">
        <v>29635.43</v>
      </c>
      <c r="D12354" s="28" t="n">
        <v>1660</v>
      </c>
      <c r="E12354" s="28" t="s">
        <v>380</v>
      </c>
    </row>
    <row r="12355" customFormat="false" ht="15" hidden="false" customHeight="false" outlineLevel="0" collapsed="false">
      <c r="A12355" s="28" t="n">
        <v>326</v>
      </c>
      <c r="B12355" s="29" t="n">
        <v>44957</v>
      </c>
      <c r="C12355" s="28" t="n">
        <v>6662.4</v>
      </c>
      <c r="D12355" s="28" t="n">
        <v>1740</v>
      </c>
      <c r="E12355" s="28" t="s">
        <v>380</v>
      </c>
    </row>
    <row r="12356" customFormat="false" ht="15" hidden="false" customHeight="false" outlineLevel="0" collapsed="false">
      <c r="A12356" s="28" t="n">
        <v>326</v>
      </c>
      <c r="B12356" s="29" t="n">
        <v>44985</v>
      </c>
      <c r="C12356" s="28" t="n">
        <v>8126.12</v>
      </c>
      <c r="D12356" s="28" t="n">
        <v>1740</v>
      </c>
      <c r="E12356" s="28" t="s">
        <v>380</v>
      </c>
    </row>
    <row r="12357" customFormat="false" ht="15" hidden="false" customHeight="false" outlineLevel="0" collapsed="false">
      <c r="A12357" s="28" t="n">
        <v>326</v>
      </c>
      <c r="B12357" s="29" t="n">
        <v>45016</v>
      </c>
      <c r="C12357" s="28" t="n">
        <v>9786.8</v>
      </c>
      <c r="D12357" s="28" t="n">
        <v>1740</v>
      </c>
      <c r="E12357" s="28" t="s">
        <v>380</v>
      </c>
    </row>
    <row r="12358" customFormat="false" ht="15" hidden="false" customHeight="false" outlineLevel="0" collapsed="false">
      <c r="A12358" s="28" t="n">
        <v>326</v>
      </c>
      <c r="B12358" s="29" t="n">
        <v>45046</v>
      </c>
      <c r="C12358" s="28" t="n">
        <v>11327.85</v>
      </c>
      <c r="D12358" s="28" t="n">
        <v>1740</v>
      </c>
      <c r="E12358" s="28" t="s">
        <v>380</v>
      </c>
    </row>
    <row r="12359" customFormat="false" ht="15" hidden="false" customHeight="false" outlineLevel="0" collapsed="false">
      <c r="A12359" s="28" t="n">
        <v>326</v>
      </c>
      <c r="B12359" s="29" t="n">
        <v>45077</v>
      </c>
      <c r="C12359" s="28" t="n">
        <v>11058.34</v>
      </c>
      <c r="D12359" s="28" t="n">
        <v>0</v>
      </c>
      <c r="E12359" s="28" t="s">
        <v>379</v>
      </c>
    </row>
    <row r="12360" customFormat="false" ht="15" hidden="false" customHeight="false" outlineLevel="0" collapsed="false">
      <c r="A12360" s="28" t="n">
        <v>326</v>
      </c>
      <c r="B12360" s="29" t="n">
        <v>45107</v>
      </c>
      <c r="C12360" s="28" t="n">
        <v>12790.66</v>
      </c>
      <c r="D12360" s="28" t="n">
        <v>1740</v>
      </c>
      <c r="E12360" s="28" t="s">
        <v>380</v>
      </c>
    </row>
    <row r="12361" customFormat="false" ht="15" hidden="false" customHeight="false" outlineLevel="0" collapsed="false">
      <c r="A12361" s="28" t="n">
        <v>326</v>
      </c>
      <c r="B12361" s="29" t="n">
        <v>45138</v>
      </c>
      <c r="C12361" s="28" t="n">
        <v>14277.62</v>
      </c>
      <c r="D12361" s="28" t="n">
        <v>1740</v>
      </c>
      <c r="E12361" s="28" t="s">
        <v>380</v>
      </c>
    </row>
    <row r="12362" customFormat="false" ht="15" hidden="false" customHeight="false" outlineLevel="0" collapsed="false">
      <c r="A12362" s="28" t="n">
        <v>326</v>
      </c>
      <c r="B12362" s="29" t="n">
        <v>45169</v>
      </c>
      <c r="C12362" s="28" t="n">
        <v>15759.04</v>
      </c>
      <c r="D12362" s="28" t="n">
        <v>1740</v>
      </c>
      <c r="E12362" s="28" t="s">
        <v>380</v>
      </c>
    </row>
    <row r="12363" customFormat="false" ht="15" hidden="false" customHeight="false" outlineLevel="0" collapsed="false">
      <c r="A12363" s="28" t="n">
        <v>326</v>
      </c>
      <c r="B12363" s="29" t="n">
        <v>45199</v>
      </c>
      <c r="C12363" s="28" t="n">
        <v>17107.44</v>
      </c>
      <c r="D12363" s="28" t="n">
        <v>1740</v>
      </c>
      <c r="E12363" s="28" t="s">
        <v>380</v>
      </c>
    </row>
    <row r="12364" customFormat="false" ht="15" hidden="false" customHeight="false" outlineLevel="0" collapsed="false">
      <c r="A12364" s="28" t="n">
        <v>326</v>
      </c>
      <c r="B12364" s="29" t="n">
        <v>45230</v>
      </c>
      <c r="C12364" s="28" t="n">
        <v>18507.66</v>
      </c>
      <c r="D12364" s="28" t="n">
        <v>1740</v>
      </c>
      <c r="E12364" s="28" t="s">
        <v>380</v>
      </c>
    </row>
    <row r="12365" customFormat="false" ht="15" hidden="false" customHeight="false" outlineLevel="0" collapsed="false">
      <c r="A12365" s="28" t="n">
        <v>326</v>
      </c>
      <c r="B12365" s="29" t="n">
        <v>45260</v>
      </c>
      <c r="C12365" s="28" t="n">
        <v>20059.59</v>
      </c>
      <c r="D12365" s="28" t="n">
        <v>1740</v>
      </c>
      <c r="E12365" s="28" t="s">
        <v>380</v>
      </c>
    </row>
    <row r="12366" customFormat="false" ht="15" hidden="false" customHeight="false" outlineLevel="0" collapsed="false">
      <c r="A12366" s="28" t="n">
        <v>326</v>
      </c>
      <c r="B12366" s="29" t="n">
        <v>45291</v>
      </c>
      <c r="C12366" s="28" t="n">
        <v>21459.59</v>
      </c>
      <c r="D12366" s="28" t="n">
        <v>1740</v>
      </c>
      <c r="E12366" s="28" t="s">
        <v>380</v>
      </c>
    </row>
    <row r="12367" customFormat="false" ht="15" hidden="false" customHeight="false" outlineLevel="0" collapsed="false">
      <c r="A12367" s="28" t="n">
        <v>326</v>
      </c>
      <c r="B12367" s="29" t="n">
        <v>45322</v>
      </c>
      <c r="C12367" s="28" t="n">
        <v>22982.87</v>
      </c>
      <c r="D12367" s="28" t="n">
        <v>1740</v>
      </c>
      <c r="E12367" s="28" t="s">
        <v>380</v>
      </c>
    </row>
    <row r="12368" customFormat="false" ht="15" hidden="false" customHeight="false" outlineLevel="0" collapsed="false">
      <c r="A12368" s="28" t="n">
        <v>326</v>
      </c>
      <c r="B12368" s="29" t="n">
        <v>45351</v>
      </c>
      <c r="C12368" s="28" t="n">
        <v>24395.81</v>
      </c>
      <c r="D12368" s="28" t="n">
        <v>1740</v>
      </c>
      <c r="E12368" s="28" t="s">
        <v>380</v>
      </c>
    </row>
    <row r="12369" customFormat="false" ht="15" hidden="false" customHeight="false" outlineLevel="0" collapsed="false">
      <c r="A12369" s="28" t="n">
        <v>326</v>
      </c>
      <c r="B12369" s="29" t="n">
        <v>45382</v>
      </c>
      <c r="C12369" s="28" t="n">
        <v>25935.72</v>
      </c>
      <c r="D12369" s="28" t="n">
        <v>1740</v>
      </c>
      <c r="E12369" s="28" t="s">
        <v>380</v>
      </c>
    </row>
    <row r="12370" customFormat="false" ht="15" hidden="false" customHeight="false" outlineLevel="0" collapsed="false">
      <c r="A12370" s="28" t="n">
        <v>326</v>
      </c>
      <c r="B12370" s="29" t="n">
        <v>45412</v>
      </c>
      <c r="C12370" s="28" t="n">
        <v>27602.55</v>
      </c>
      <c r="D12370" s="28" t="n">
        <v>1740</v>
      </c>
      <c r="E12370" s="28" t="s">
        <v>380</v>
      </c>
    </row>
    <row r="12371" customFormat="false" ht="15" hidden="false" customHeight="false" outlineLevel="0" collapsed="false">
      <c r="A12371" s="28" t="n">
        <v>326</v>
      </c>
      <c r="B12371" s="29" t="n">
        <v>45443</v>
      </c>
      <c r="C12371" s="28" t="n">
        <v>29056.96</v>
      </c>
      <c r="D12371" s="28" t="n">
        <v>1740</v>
      </c>
      <c r="E12371" s="28" t="s">
        <v>380</v>
      </c>
    </row>
    <row r="12372" customFormat="false" ht="15" hidden="false" customHeight="false" outlineLevel="0" collapsed="false">
      <c r="A12372" s="28" t="n">
        <v>326</v>
      </c>
      <c r="B12372" s="29" t="n">
        <v>45473</v>
      </c>
      <c r="C12372" s="28" t="n">
        <v>30492.93</v>
      </c>
      <c r="D12372" s="28" t="n">
        <v>1740</v>
      </c>
      <c r="E12372" s="28" t="s">
        <v>380</v>
      </c>
    </row>
    <row r="12373" customFormat="false" ht="15" hidden="false" customHeight="false" outlineLevel="0" collapsed="false">
      <c r="A12373" s="28" t="n">
        <v>326</v>
      </c>
      <c r="B12373" s="29" t="n">
        <v>45504</v>
      </c>
      <c r="C12373" s="28" t="n">
        <v>32232.06</v>
      </c>
      <c r="D12373" s="28" t="n">
        <v>1740</v>
      </c>
      <c r="E12373" s="28" t="s">
        <v>380</v>
      </c>
    </row>
    <row r="12374" customFormat="false" ht="15" hidden="false" customHeight="false" outlineLevel="0" collapsed="false">
      <c r="A12374" s="28" t="n">
        <v>326</v>
      </c>
      <c r="B12374" s="29" t="n">
        <v>45535</v>
      </c>
      <c r="C12374" s="28" t="n">
        <v>31945.78</v>
      </c>
      <c r="D12374" s="28" t="n">
        <v>0</v>
      </c>
      <c r="E12374" s="28" t="s">
        <v>379</v>
      </c>
    </row>
    <row r="12375" customFormat="false" ht="15" hidden="false" customHeight="false" outlineLevel="0" collapsed="false">
      <c r="A12375" s="28" t="n">
        <v>326</v>
      </c>
      <c r="B12375" s="29" t="n">
        <v>45565</v>
      </c>
      <c r="C12375" s="28" t="n">
        <v>33287.28</v>
      </c>
      <c r="D12375" s="28" t="n">
        <v>1740</v>
      </c>
      <c r="E12375" s="28" t="s">
        <v>380</v>
      </c>
    </row>
    <row r="12376" customFormat="false" ht="15" hidden="false" customHeight="false" outlineLevel="0" collapsed="false">
      <c r="A12376" s="28" t="n">
        <v>326</v>
      </c>
      <c r="B12376" s="29" t="n">
        <v>45596</v>
      </c>
      <c r="C12376" s="28" t="n">
        <v>34024.48</v>
      </c>
      <c r="D12376" s="28" t="n">
        <v>1011.4</v>
      </c>
      <c r="E12376" s="28" t="s">
        <v>381</v>
      </c>
    </row>
    <row r="12377" customFormat="false" ht="15" hidden="false" customHeight="false" outlineLevel="0" collapsed="false">
      <c r="A12377" s="28" t="n">
        <v>326</v>
      </c>
      <c r="B12377" s="29" t="n">
        <v>45626</v>
      </c>
      <c r="C12377" s="28" t="n">
        <v>35296.84</v>
      </c>
      <c r="D12377" s="28" t="n">
        <v>1740</v>
      </c>
      <c r="E12377" s="28" t="s">
        <v>380</v>
      </c>
    </row>
    <row r="12378" customFormat="false" ht="15" hidden="false" customHeight="false" outlineLevel="0" collapsed="false">
      <c r="A12378" s="28" t="n">
        <v>326</v>
      </c>
      <c r="B12378" s="29" t="n">
        <v>45657</v>
      </c>
      <c r="C12378" s="28" t="n">
        <v>36889.46</v>
      </c>
      <c r="D12378" s="28" t="n">
        <v>1740</v>
      </c>
      <c r="E12378" s="28" t="s">
        <v>380</v>
      </c>
    </row>
    <row r="12379" customFormat="false" ht="15" hidden="false" customHeight="false" outlineLevel="0" collapsed="false">
      <c r="A12379" s="28" t="n">
        <v>326</v>
      </c>
      <c r="B12379" s="29" t="n">
        <v>45688</v>
      </c>
      <c r="C12379" s="28" t="n">
        <v>38152.31</v>
      </c>
      <c r="D12379" s="28" t="n">
        <v>1740</v>
      </c>
      <c r="E12379" s="28" t="s">
        <v>380</v>
      </c>
    </row>
    <row r="12380" customFormat="false" ht="15" hidden="false" customHeight="false" outlineLevel="0" collapsed="false">
      <c r="A12380" s="28" t="n">
        <v>326</v>
      </c>
      <c r="B12380" s="29" t="n">
        <v>45716</v>
      </c>
      <c r="C12380" s="28" t="n">
        <v>39683.38</v>
      </c>
      <c r="D12380" s="28" t="n">
        <v>1740</v>
      </c>
      <c r="E12380" s="28" t="s">
        <v>380</v>
      </c>
    </row>
    <row r="12381" customFormat="false" ht="15" hidden="false" customHeight="false" outlineLevel="0" collapsed="false">
      <c r="A12381" s="28" t="n">
        <v>326</v>
      </c>
      <c r="B12381" s="29" t="n">
        <v>45747</v>
      </c>
      <c r="C12381" s="28" t="n">
        <v>40915.37</v>
      </c>
      <c r="D12381" s="28" t="n">
        <v>1740</v>
      </c>
      <c r="E12381" s="28" t="s">
        <v>380</v>
      </c>
    </row>
    <row r="12382" customFormat="false" ht="15" hidden="false" customHeight="false" outlineLevel="0" collapsed="false">
      <c r="A12382" s="28" t="n">
        <v>326</v>
      </c>
      <c r="B12382" s="29" t="n">
        <v>45777</v>
      </c>
      <c r="C12382" s="28" t="n">
        <v>42390.41</v>
      </c>
      <c r="D12382" s="28" t="n">
        <v>1740</v>
      </c>
      <c r="E12382" s="28" t="s">
        <v>380</v>
      </c>
    </row>
    <row r="12383" customFormat="false" ht="15" hidden="false" customHeight="false" outlineLevel="0" collapsed="false">
      <c r="A12383" s="28" t="n">
        <v>326</v>
      </c>
      <c r="B12383" s="29" t="n">
        <v>45808</v>
      </c>
      <c r="C12383" s="28" t="n">
        <v>43838.95</v>
      </c>
      <c r="D12383" s="28" t="n">
        <v>1740</v>
      </c>
      <c r="E12383" s="28" t="s">
        <v>380</v>
      </c>
    </row>
    <row r="12384" customFormat="false" ht="15" hidden="false" customHeight="false" outlineLevel="0" collapsed="false">
      <c r="A12384" s="28" t="n">
        <v>326</v>
      </c>
      <c r="B12384" s="29" t="n">
        <v>45838</v>
      </c>
      <c r="C12384" s="28" t="n">
        <v>45442.67</v>
      </c>
      <c r="D12384" s="28" t="n">
        <v>1740</v>
      </c>
      <c r="E12384" s="28" t="s">
        <v>380</v>
      </c>
    </row>
    <row r="12385" customFormat="false" ht="15" hidden="false" customHeight="false" outlineLevel="0" collapsed="false">
      <c r="A12385" s="28" t="n">
        <v>326</v>
      </c>
      <c r="B12385" s="29" t="n">
        <v>45869</v>
      </c>
      <c r="C12385" s="28" t="n">
        <v>47073.35</v>
      </c>
      <c r="D12385" s="28" t="n">
        <v>1740</v>
      </c>
      <c r="E12385" s="28" t="s">
        <v>380</v>
      </c>
    </row>
    <row r="12386" customFormat="false" ht="15" hidden="false" customHeight="false" outlineLevel="0" collapsed="false">
      <c r="A12386" s="28" t="n">
        <v>326</v>
      </c>
      <c r="B12386" s="29" t="n">
        <v>45900</v>
      </c>
      <c r="C12386" s="28" t="n">
        <v>47479.27</v>
      </c>
      <c r="D12386" s="28" t="n">
        <v>464.87</v>
      </c>
      <c r="E12386" s="28" t="s">
        <v>381</v>
      </c>
    </row>
    <row r="12387" customFormat="false" ht="15" hidden="false" customHeight="false" outlineLevel="0" collapsed="false">
      <c r="A12387" s="28" t="n">
        <v>326</v>
      </c>
      <c r="B12387" s="29" t="n">
        <v>45930</v>
      </c>
      <c r="C12387" s="28" t="n">
        <v>48994.01</v>
      </c>
      <c r="D12387" s="28" t="n">
        <v>1740</v>
      </c>
      <c r="E12387" s="28" t="s">
        <v>380</v>
      </c>
    </row>
    <row r="12388" customFormat="false" ht="15" hidden="false" customHeight="false" outlineLevel="0" collapsed="false">
      <c r="A12388" s="28" t="n">
        <v>326</v>
      </c>
      <c r="B12388" s="29" t="n">
        <v>45961</v>
      </c>
      <c r="C12388" s="28" t="n">
        <v>50362.95</v>
      </c>
      <c r="D12388" s="28" t="n">
        <v>1740</v>
      </c>
      <c r="E12388" s="28" t="s">
        <v>380</v>
      </c>
    </row>
    <row r="12389" customFormat="false" ht="15" hidden="false" customHeight="false" outlineLevel="0" collapsed="false">
      <c r="A12389" s="28" t="n">
        <v>326</v>
      </c>
      <c r="B12389" s="29" t="n">
        <v>45991</v>
      </c>
      <c r="C12389" s="28" t="n">
        <v>49917.33</v>
      </c>
      <c r="D12389" s="28" t="n">
        <v>0</v>
      </c>
      <c r="E12389" s="28" t="s">
        <v>379</v>
      </c>
    </row>
    <row r="12390" customFormat="false" ht="15" hidden="false" customHeight="false" outlineLevel="0" collapsed="false">
      <c r="A12390" s="28" t="n">
        <v>326</v>
      </c>
      <c r="B12390" s="29" t="n">
        <v>46022</v>
      </c>
      <c r="C12390" s="28" t="n">
        <v>51365.5</v>
      </c>
      <c r="D12390" s="28" t="n">
        <v>1740</v>
      </c>
      <c r="E12390" s="28" t="s">
        <v>380</v>
      </c>
    </row>
    <row r="12391" customFormat="false" ht="15" hidden="false" customHeight="false" outlineLevel="0" collapsed="false">
      <c r="A12391" s="28" t="n">
        <v>326</v>
      </c>
      <c r="B12391" s="29" t="n">
        <v>46053</v>
      </c>
      <c r="C12391" s="28" t="n">
        <v>50960.54</v>
      </c>
      <c r="D12391" s="28" t="n">
        <v>0</v>
      </c>
      <c r="E12391" s="28" t="s">
        <v>379</v>
      </c>
    </row>
    <row r="12392" customFormat="false" ht="15" hidden="false" customHeight="false" outlineLevel="0" collapsed="false">
      <c r="A12392" s="28" t="n">
        <v>326</v>
      </c>
      <c r="B12392" s="29" t="n">
        <v>46081</v>
      </c>
      <c r="C12392" s="28" t="n">
        <v>52393.95</v>
      </c>
      <c r="D12392" s="28" t="n">
        <v>1740</v>
      </c>
      <c r="E12392" s="28" t="s">
        <v>380</v>
      </c>
    </row>
    <row r="12393" customFormat="false" ht="15" hidden="false" customHeight="false" outlineLevel="0" collapsed="false">
      <c r="A12393" s="28" t="n">
        <v>326</v>
      </c>
      <c r="B12393" s="29" t="n">
        <v>46112</v>
      </c>
      <c r="C12393" s="28" t="n">
        <v>53870.7</v>
      </c>
      <c r="D12393" s="28" t="n">
        <v>1740</v>
      </c>
      <c r="E12393" s="28" t="s">
        <v>380</v>
      </c>
    </row>
    <row r="12394" customFormat="false" ht="15" hidden="false" customHeight="false" outlineLevel="0" collapsed="false">
      <c r="A12394" s="28" t="n">
        <v>326</v>
      </c>
      <c r="B12394" s="29" t="n">
        <v>46142</v>
      </c>
      <c r="C12394" s="28" t="n">
        <v>55489.11</v>
      </c>
      <c r="D12394" s="28" t="n">
        <v>1740</v>
      </c>
      <c r="E12394" s="28" t="s">
        <v>380</v>
      </c>
    </row>
    <row r="12395" customFormat="false" ht="15" hidden="false" customHeight="false" outlineLevel="0" collapsed="false">
      <c r="A12395" s="28" t="n">
        <v>326</v>
      </c>
      <c r="B12395" s="29" t="n">
        <v>46173</v>
      </c>
      <c r="C12395" s="28" t="n">
        <v>56420.39</v>
      </c>
      <c r="D12395" s="28" t="n">
        <v>955.63</v>
      </c>
      <c r="E12395" s="28" t="s">
        <v>381</v>
      </c>
    </row>
    <row r="12396" customFormat="false" ht="15" hidden="false" customHeight="false" outlineLevel="0" collapsed="false">
      <c r="A12396" s="28" t="n">
        <v>326</v>
      </c>
      <c r="B12396" s="29" t="n">
        <v>46203</v>
      </c>
      <c r="C12396" s="28" t="n">
        <v>57915.58</v>
      </c>
      <c r="D12396" s="28" t="n">
        <v>1740</v>
      </c>
      <c r="E12396" s="28" t="s">
        <v>380</v>
      </c>
    </row>
    <row r="12397" customFormat="false" ht="15" hidden="false" customHeight="false" outlineLevel="0" collapsed="false">
      <c r="A12397" s="28" t="n">
        <v>326</v>
      </c>
      <c r="B12397" s="29" t="n">
        <v>46234</v>
      </c>
      <c r="C12397" s="28" t="n">
        <v>57743.61</v>
      </c>
      <c r="D12397" s="28" t="n">
        <v>0</v>
      </c>
      <c r="E12397" s="28" t="s">
        <v>379</v>
      </c>
    </row>
    <row r="12398" customFormat="false" ht="15" hidden="false" customHeight="false" outlineLevel="0" collapsed="false">
      <c r="A12398" s="28" t="n">
        <v>326</v>
      </c>
      <c r="B12398" s="29" t="n">
        <v>46265</v>
      </c>
      <c r="C12398" s="28" t="n">
        <v>59216.03</v>
      </c>
      <c r="D12398" s="28" t="n">
        <v>1740</v>
      </c>
      <c r="E12398" s="28" t="s">
        <v>380</v>
      </c>
    </row>
    <row r="12399" customFormat="false" ht="15" hidden="false" customHeight="false" outlineLevel="0" collapsed="false">
      <c r="A12399" s="28" t="n">
        <v>327</v>
      </c>
      <c r="B12399" s="29" t="n">
        <v>45991</v>
      </c>
      <c r="C12399" s="28" t="n">
        <v>13707.46</v>
      </c>
      <c r="D12399" s="28" t="n">
        <v>1770</v>
      </c>
      <c r="E12399" s="28" t="s">
        <v>380</v>
      </c>
    </row>
    <row r="12400" customFormat="false" ht="15" hidden="false" customHeight="false" outlineLevel="0" collapsed="false">
      <c r="A12400" s="28" t="n">
        <v>327</v>
      </c>
      <c r="B12400" s="29" t="n">
        <v>46022</v>
      </c>
      <c r="C12400" s="28" t="n">
        <v>14967.29</v>
      </c>
      <c r="D12400" s="28" t="n">
        <v>1770</v>
      </c>
      <c r="E12400" s="28" t="s">
        <v>380</v>
      </c>
    </row>
    <row r="12401" customFormat="false" ht="15" hidden="false" customHeight="false" outlineLevel="0" collapsed="false">
      <c r="A12401" s="28" t="n">
        <v>327</v>
      </c>
      <c r="B12401" s="29" t="n">
        <v>46053</v>
      </c>
      <c r="C12401" s="28" t="n">
        <v>16458.19</v>
      </c>
      <c r="D12401" s="28" t="n">
        <v>1770</v>
      </c>
      <c r="E12401" s="28" t="s">
        <v>380</v>
      </c>
    </row>
    <row r="12402" customFormat="false" ht="15" hidden="false" customHeight="false" outlineLevel="0" collapsed="false">
      <c r="A12402" s="28" t="n">
        <v>327</v>
      </c>
      <c r="B12402" s="29" t="n">
        <v>46081</v>
      </c>
      <c r="C12402" s="28" t="n">
        <v>18079.9</v>
      </c>
      <c r="D12402" s="28" t="n">
        <v>1770</v>
      </c>
      <c r="E12402" s="28" t="s">
        <v>380</v>
      </c>
    </row>
    <row r="12403" customFormat="false" ht="15" hidden="false" customHeight="false" outlineLevel="0" collapsed="false">
      <c r="A12403" s="28" t="n">
        <v>327</v>
      </c>
      <c r="B12403" s="29" t="n">
        <v>46112</v>
      </c>
      <c r="C12403" s="28" t="n">
        <v>19801.32</v>
      </c>
      <c r="D12403" s="28" t="n">
        <v>1770</v>
      </c>
      <c r="E12403" s="28" t="s">
        <v>380</v>
      </c>
    </row>
    <row r="12404" customFormat="false" ht="15" hidden="false" customHeight="false" outlineLevel="0" collapsed="false">
      <c r="A12404" s="28" t="n">
        <v>327</v>
      </c>
      <c r="B12404" s="29" t="n">
        <v>46142</v>
      </c>
      <c r="C12404" s="28" t="n">
        <v>19328.35</v>
      </c>
      <c r="D12404" s="28" t="n">
        <v>0</v>
      </c>
      <c r="E12404" s="28" t="s">
        <v>379</v>
      </c>
    </row>
    <row r="12405" customFormat="false" ht="15" hidden="false" customHeight="false" outlineLevel="0" collapsed="false">
      <c r="A12405" s="28" t="n">
        <v>327</v>
      </c>
      <c r="B12405" s="29" t="n">
        <v>46173</v>
      </c>
      <c r="C12405" s="28" t="n">
        <v>21013.66</v>
      </c>
      <c r="D12405" s="28" t="n">
        <v>1770</v>
      </c>
      <c r="E12405" s="28" t="s">
        <v>380</v>
      </c>
    </row>
    <row r="12406" customFormat="false" ht="15" hidden="false" customHeight="false" outlineLevel="0" collapsed="false">
      <c r="A12406" s="28" t="n">
        <v>327</v>
      </c>
      <c r="B12406" s="29" t="n">
        <v>46203</v>
      </c>
      <c r="C12406" s="28" t="n">
        <v>22454.91</v>
      </c>
      <c r="D12406" s="28" t="n">
        <v>1770</v>
      </c>
      <c r="E12406" s="28" t="s">
        <v>380</v>
      </c>
    </row>
    <row r="12407" customFormat="false" ht="15" hidden="false" customHeight="false" outlineLevel="0" collapsed="false">
      <c r="A12407" s="28" t="n">
        <v>327</v>
      </c>
      <c r="B12407" s="29" t="n">
        <v>46234</v>
      </c>
      <c r="C12407" s="28" t="n">
        <v>24019.07</v>
      </c>
      <c r="D12407" s="28" t="n">
        <v>1770</v>
      </c>
      <c r="E12407" s="28" t="s">
        <v>380</v>
      </c>
    </row>
    <row r="12408" customFormat="false" ht="15" hidden="false" customHeight="false" outlineLevel="0" collapsed="false">
      <c r="A12408" s="28" t="n">
        <v>327</v>
      </c>
      <c r="B12408" s="29" t="n">
        <v>46265</v>
      </c>
      <c r="C12408" s="28" t="n">
        <v>25719.43</v>
      </c>
      <c r="D12408" s="28" t="n">
        <v>1770</v>
      </c>
      <c r="E12408" s="28" t="s">
        <v>380</v>
      </c>
    </row>
    <row r="12409" customFormat="false" ht="15" hidden="false" customHeight="false" outlineLevel="0" collapsed="false">
      <c r="A12409" s="28" t="n">
        <v>328</v>
      </c>
      <c r="B12409" s="29" t="n">
        <v>45688</v>
      </c>
      <c r="C12409" s="28" t="n">
        <v>6187.5</v>
      </c>
      <c r="D12409" s="28" t="n">
        <v>1670</v>
      </c>
      <c r="E12409" s="28" t="s">
        <v>380</v>
      </c>
    </row>
    <row r="12410" customFormat="false" ht="15" hidden="false" customHeight="false" outlineLevel="0" collapsed="false">
      <c r="A12410" s="28" t="n">
        <v>328</v>
      </c>
      <c r="B12410" s="29" t="n">
        <v>45716</v>
      </c>
      <c r="C12410" s="28" t="n">
        <v>7463.44</v>
      </c>
      <c r="D12410" s="28" t="n">
        <v>1670</v>
      </c>
      <c r="E12410" s="28" t="s">
        <v>380</v>
      </c>
    </row>
    <row r="12411" customFormat="false" ht="15" hidden="false" customHeight="false" outlineLevel="0" collapsed="false">
      <c r="A12411" s="28" t="n">
        <v>328</v>
      </c>
      <c r="B12411" s="29" t="n">
        <v>45747</v>
      </c>
      <c r="C12411" s="28" t="n">
        <v>9044.4</v>
      </c>
      <c r="D12411" s="28" t="n">
        <v>1670</v>
      </c>
      <c r="E12411" s="28" t="s">
        <v>380</v>
      </c>
    </row>
    <row r="12412" customFormat="false" ht="15" hidden="false" customHeight="false" outlineLevel="0" collapsed="false">
      <c r="A12412" s="28" t="n">
        <v>328</v>
      </c>
      <c r="B12412" s="29" t="n">
        <v>45777</v>
      </c>
      <c r="C12412" s="28" t="n">
        <v>10643.98</v>
      </c>
      <c r="D12412" s="28" t="n">
        <v>1670</v>
      </c>
      <c r="E12412" s="28" t="s">
        <v>380</v>
      </c>
    </row>
    <row r="12413" customFormat="false" ht="15" hidden="false" customHeight="false" outlineLevel="0" collapsed="false">
      <c r="A12413" s="28" t="n">
        <v>328</v>
      </c>
      <c r="B12413" s="29" t="n">
        <v>45808</v>
      </c>
      <c r="C12413" s="28" t="n">
        <v>11140.84</v>
      </c>
      <c r="D12413" s="28" t="n">
        <v>773.11</v>
      </c>
      <c r="E12413" s="28" t="s">
        <v>381</v>
      </c>
    </row>
    <row r="12414" customFormat="false" ht="15" hidden="false" customHeight="false" outlineLevel="0" collapsed="false">
      <c r="A12414" s="28" t="n">
        <v>328</v>
      </c>
      <c r="B12414" s="29" t="n">
        <v>45838</v>
      </c>
      <c r="C12414" s="28" t="n">
        <v>11613.82</v>
      </c>
      <c r="D12414" s="28" t="n">
        <v>779.11</v>
      </c>
      <c r="E12414" s="28" t="s">
        <v>381</v>
      </c>
    </row>
    <row r="12415" customFormat="false" ht="15" hidden="false" customHeight="false" outlineLevel="0" collapsed="false">
      <c r="A12415" s="28" t="n">
        <v>328</v>
      </c>
      <c r="B12415" s="29" t="n">
        <v>45869</v>
      </c>
      <c r="C12415" s="28" t="n">
        <v>13076.15</v>
      </c>
      <c r="D12415" s="28" t="n">
        <v>1670</v>
      </c>
      <c r="E12415" s="28" t="s">
        <v>380</v>
      </c>
    </row>
    <row r="12416" customFormat="false" ht="15" hidden="false" customHeight="false" outlineLevel="0" collapsed="false">
      <c r="A12416" s="28" t="n">
        <v>328</v>
      </c>
      <c r="B12416" s="29" t="n">
        <v>45900</v>
      </c>
      <c r="C12416" s="28" t="n">
        <v>14615.03</v>
      </c>
      <c r="D12416" s="28" t="n">
        <v>1670</v>
      </c>
      <c r="E12416" s="28" t="s">
        <v>380</v>
      </c>
    </row>
    <row r="12417" customFormat="false" ht="15" hidden="false" customHeight="false" outlineLevel="0" collapsed="false">
      <c r="A12417" s="28" t="n">
        <v>328</v>
      </c>
      <c r="B12417" s="29" t="n">
        <v>45930</v>
      </c>
      <c r="C12417" s="28" t="n">
        <v>16219.76</v>
      </c>
      <c r="D12417" s="28" t="n">
        <v>1670</v>
      </c>
      <c r="E12417" s="28" t="s">
        <v>380</v>
      </c>
    </row>
    <row r="12418" customFormat="false" ht="15" hidden="false" customHeight="false" outlineLevel="0" collapsed="false">
      <c r="A12418" s="28" t="n">
        <v>328</v>
      </c>
      <c r="B12418" s="29" t="n">
        <v>45961</v>
      </c>
      <c r="C12418" s="28" t="n">
        <v>17450.47</v>
      </c>
      <c r="D12418" s="28" t="n">
        <v>1670</v>
      </c>
      <c r="E12418" s="28" t="s">
        <v>380</v>
      </c>
    </row>
    <row r="12419" customFormat="false" ht="15" hidden="false" customHeight="false" outlineLevel="0" collapsed="false">
      <c r="A12419" s="28" t="n">
        <v>328</v>
      </c>
      <c r="B12419" s="29" t="n">
        <v>45991</v>
      </c>
      <c r="C12419" s="28" t="n">
        <v>18675.49</v>
      </c>
      <c r="D12419" s="28" t="n">
        <v>1670</v>
      </c>
      <c r="E12419" s="28" t="s">
        <v>380</v>
      </c>
    </row>
    <row r="12420" customFormat="false" ht="15" hidden="false" customHeight="false" outlineLevel="0" collapsed="false">
      <c r="A12420" s="28" t="n">
        <v>328</v>
      </c>
      <c r="B12420" s="29" t="n">
        <v>46022</v>
      </c>
      <c r="C12420" s="28" t="n">
        <v>20057.52</v>
      </c>
      <c r="D12420" s="28" t="n">
        <v>1670</v>
      </c>
      <c r="E12420" s="28" t="s">
        <v>380</v>
      </c>
    </row>
    <row r="12421" customFormat="false" ht="15" hidden="false" customHeight="false" outlineLevel="0" collapsed="false">
      <c r="A12421" s="28" t="n">
        <v>328</v>
      </c>
      <c r="B12421" s="29" t="n">
        <v>46053</v>
      </c>
      <c r="C12421" s="28" t="n">
        <v>21259.49</v>
      </c>
      <c r="D12421" s="28" t="n">
        <v>1670</v>
      </c>
      <c r="E12421" s="28" t="s">
        <v>380</v>
      </c>
    </row>
    <row r="12422" customFormat="false" ht="15" hidden="false" customHeight="false" outlineLevel="0" collapsed="false">
      <c r="A12422" s="28" t="n">
        <v>328</v>
      </c>
      <c r="B12422" s="29" t="n">
        <v>46081</v>
      </c>
      <c r="C12422" s="28" t="n">
        <v>22479.16</v>
      </c>
      <c r="D12422" s="28" t="n">
        <v>1670</v>
      </c>
      <c r="E12422" s="28" t="s">
        <v>380</v>
      </c>
    </row>
    <row r="12423" customFormat="false" ht="15" hidden="false" customHeight="false" outlineLevel="0" collapsed="false">
      <c r="A12423" s="28" t="n">
        <v>328</v>
      </c>
      <c r="B12423" s="29" t="n">
        <v>46112</v>
      </c>
      <c r="C12423" s="28" t="n">
        <v>23847.57</v>
      </c>
      <c r="D12423" s="28" t="n">
        <v>1670</v>
      </c>
      <c r="E12423" s="28" t="s">
        <v>380</v>
      </c>
    </row>
    <row r="12424" customFormat="false" ht="15" hidden="false" customHeight="false" outlineLevel="0" collapsed="false">
      <c r="A12424" s="28" t="n">
        <v>328</v>
      </c>
      <c r="B12424" s="29" t="n">
        <v>46142</v>
      </c>
      <c r="C12424" s="28" t="n">
        <v>24782</v>
      </c>
      <c r="D12424" s="28" t="n">
        <v>966.71</v>
      </c>
      <c r="E12424" s="28" t="s">
        <v>381</v>
      </c>
    </row>
    <row r="12425" customFormat="false" ht="15" hidden="false" customHeight="false" outlineLevel="0" collapsed="false">
      <c r="A12425" s="28" t="n">
        <v>328</v>
      </c>
      <c r="B12425" s="29" t="n">
        <v>46173</v>
      </c>
      <c r="C12425" s="28" t="n">
        <v>26132.75</v>
      </c>
      <c r="D12425" s="28" t="n">
        <v>1670</v>
      </c>
      <c r="E12425" s="28" t="s">
        <v>380</v>
      </c>
    </row>
    <row r="12426" customFormat="false" ht="15" hidden="false" customHeight="false" outlineLevel="0" collapsed="false">
      <c r="A12426" s="28" t="n">
        <v>328</v>
      </c>
      <c r="B12426" s="29" t="n">
        <v>46203</v>
      </c>
      <c r="C12426" s="28" t="n">
        <v>27530.6</v>
      </c>
      <c r="D12426" s="28" t="n">
        <v>1670</v>
      </c>
      <c r="E12426" s="28" t="s">
        <v>380</v>
      </c>
    </row>
    <row r="12427" customFormat="false" ht="15" hidden="false" customHeight="false" outlineLevel="0" collapsed="false">
      <c r="A12427" s="28" t="n">
        <v>328</v>
      </c>
      <c r="B12427" s="29" t="n">
        <v>46234</v>
      </c>
      <c r="C12427" s="28" t="n">
        <v>29092.72</v>
      </c>
      <c r="D12427" s="28" t="n">
        <v>1670</v>
      </c>
      <c r="E12427" s="28" t="s">
        <v>380</v>
      </c>
    </row>
    <row r="12428" customFormat="false" ht="15" hidden="false" customHeight="false" outlineLevel="0" collapsed="false">
      <c r="A12428" s="28" t="n">
        <v>328</v>
      </c>
      <c r="B12428" s="29" t="n">
        <v>46265</v>
      </c>
      <c r="C12428" s="28" t="n">
        <v>30746.69</v>
      </c>
      <c r="D12428" s="28" t="n">
        <v>1670</v>
      </c>
      <c r="E12428" s="28" t="s">
        <v>380</v>
      </c>
    </row>
    <row r="12429" customFormat="false" ht="15" hidden="false" customHeight="false" outlineLevel="0" collapsed="false">
      <c r="A12429" s="28" t="n">
        <v>329</v>
      </c>
      <c r="B12429" s="29" t="n">
        <v>44957</v>
      </c>
      <c r="C12429" s="28" t="n">
        <v>3658.16</v>
      </c>
      <c r="D12429" s="28" t="n">
        <v>1730</v>
      </c>
      <c r="E12429" s="28" t="s">
        <v>380</v>
      </c>
    </row>
    <row r="12430" customFormat="false" ht="15" hidden="false" customHeight="false" outlineLevel="0" collapsed="false">
      <c r="A12430" s="28" t="n">
        <v>329</v>
      </c>
      <c r="B12430" s="29" t="n">
        <v>44985</v>
      </c>
      <c r="C12430" s="28" t="n">
        <v>3773.14</v>
      </c>
      <c r="D12430" s="28" t="n">
        <v>424.69</v>
      </c>
      <c r="E12430" s="28" t="s">
        <v>381</v>
      </c>
    </row>
    <row r="12431" customFormat="false" ht="15" hidden="false" customHeight="false" outlineLevel="0" collapsed="false">
      <c r="A12431" s="28" t="n">
        <v>329</v>
      </c>
      <c r="B12431" s="29" t="n">
        <v>45016</v>
      </c>
      <c r="C12431" s="28" t="n">
        <v>5053.9</v>
      </c>
      <c r="D12431" s="28" t="n">
        <v>1730</v>
      </c>
      <c r="E12431" s="28" t="s">
        <v>380</v>
      </c>
    </row>
    <row r="12432" customFormat="false" ht="15" hidden="false" customHeight="false" outlineLevel="0" collapsed="false">
      <c r="A12432" s="28" t="n">
        <v>329</v>
      </c>
      <c r="B12432" s="29" t="n">
        <v>45046</v>
      </c>
      <c r="C12432" s="28" t="n">
        <v>6582.44</v>
      </c>
      <c r="D12432" s="28" t="n">
        <v>1730</v>
      </c>
      <c r="E12432" s="28" t="s">
        <v>380</v>
      </c>
    </row>
    <row r="12433" customFormat="false" ht="15" hidden="false" customHeight="false" outlineLevel="0" collapsed="false">
      <c r="A12433" s="28" t="n">
        <v>329</v>
      </c>
      <c r="B12433" s="29" t="n">
        <v>45077</v>
      </c>
      <c r="C12433" s="28" t="n">
        <v>7863.35</v>
      </c>
      <c r="D12433" s="28" t="n">
        <v>1730</v>
      </c>
      <c r="E12433" s="28" t="s">
        <v>380</v>
      </c>
    </row>
    <row r="12434" customFormat="false" ht="15" hidden="false" customHeight="false" outlineLevel="0" collapsed="false">
      <c r="A12434" s="28" t="n">
        <v>329</v>
      </c>
      <c r="B12434" s="29" t="n">
        <v>45107</v>
      </c>
      <c r="C12434" s="28" t="n">
        <v>9384.2</v>
      </c>
      <c r="D12434" s="28" t="n">
        <v>1730</v>
      </c>
      <c r="E12434" s="28" t="s">
        <v>380</v>
      </c>
    </row>
    <row r="12435" customFormat="false" ht="15" hidden="false" customHeight="false" outlineLevel="0" collapsed="false">
      <c r="A12435" s="28" t="n">
        <v>329</v>
      </c>
      <c r="B12435" s="29" t="n">
        <v>45138</v>
      </c>
      <c r="C12435" s="28" t="n">
        <v>9694.42</v>
      </c>
      <c r="D12435" s="28" t="n">
        <v>774.46</v>
      </c>
      <c r="E12435" s="28" t="s">
        <v>381</v>
      </c>
    </row>
    <row r="12436" customFormat="false" ht="15" hidden="false" customHeight="false" outlineLevel="0" collapsed="false">
      <c r="A12436" s="28" t="n">
        <v>329</v>
      </c>
      <c r="B12436" s="29" t="n">
        <v>45169</v>
      </c>
      <c r="C12436" s="28" t="n">
        <v>11096.01</v>
      </c>
      <c r="D12436" s="28" t="n">
        <v>1730</v>
      </c>
      <c r="E12436" s="28" t="s">
        <v>380</v>
      </c>
    </row>
    <row r="12437" customFormat="false" ht="15" hidden="false" customHeight="false" outlineLevel="0" collapsed="false">
      <c r="A12437" s="28" t="n">
        <v>329</v>
      </c>
      <c r="B12437" s="29" t="n">
        <v>45199</v>
      </c>
      <c r="C12437" s="28" t="n">
        <v>12800.8</v>
      </c>
      <c r="D12437" s="28" t="n">
        <v>1730</v>
      </c>
      <c r="E12437" s="28" t="s">
        <v>380</v>
      </c>
    </row>
    <row r="12438" customFormat="false" ht="15" hidden="false" customHeight="false" outlineLevel="0" collapsed="false">
      <c r="A12438" s="28" t="n">
        <v>329</v>
      </c>
      <c r="B12438" s="29" t="n">
        <v>45230</v>
      </c>
      <c r="C12438" s="28" t="n">
        <v>14034.68</v>
      </c>
      <c r="D12438" s="28" t="n">
        <v>1730</v>
      </c>
      <c r="E12438" s="28" t="s">
        <v>380</v>
      </c>
    </row>
    <row r="12439" customFormat="false" ht="15" hidden="false" customHeight="false" outlineLevel="0" collapsed="false">
      <c r="A12439" s="28" t="n">
        <v>329</v>
      </c>
      <c r="B12439" s="29" t="n">
        <v>45260</v>
      </c>
      <c r="C12439" s="28" t="n">
        <v>15382.79</v>
      </c>
      <c r="D12439" s="28" t="n">
        <v>1730</v>
      </c>
      <c r="E12439" s="28" t="s">
        <v>380</v>
      </c>
    </row>
    <row r="12440" customFormat="false" ht="15" hidden="false" customHeight="false" outlineLevel="0" collapsed="false">
      <c r="A12440" s="28" t="n">
        <v>329</v>
      </c>
      <c r="B12440" s="29" t="n">
        <v>45291</v>
      </c>
      <c r="C12440" s="28" t="n">
        <v>15864.98</v>
      </c>
      <c r="D12440" s="28" t="n">
        <v>942.76</v>
      </c>
      <c r="E12440" s="28" t="s">
        <v>381</v>
      </c>
    </row>
    <row r="12441" customFormat="false" ht="15" hidden="false" customHeight="false" outlineLevel="0" collapsed="false">
      <c r="A12441" s="28" t="n">
        <v>329</v>
      </c>
      <c r="B12441" s="29" t="n">
        <v>45322</v>
      </c>
      <c r="C12441" s="28" t="n">
        <v>17469.91</v>
      </c>
      <c r="D12441" s="28" t="n">
        <v>1730</v>
      </c>
      <c r="E12441" s="28" t="s">
        <v>380</v>
      </c>
    </row>
    <row r="12442" customFormat="false" ht="15" hidden="false" customHeight="false" outlineLevel="0" collapsed="false">
      <c r="A12442" s="28" t="n">
        <v>329</v>
      </c>
      <c r="B12442" s="29" t="n">
        <v>45351</v>
      </c>
      <c r="C12442" s="28" t="n">
        <v>19185.78</v>
      </c>
      <c r="D12442" s="28" t="n">
        <v>1730</v>
      </c>
      <c r="E12442" s="28" t="s">
        <v>380</v>
      </c>
    </row>
    <row r="12443" customFormat="false" ht="15" hidden="false" customHeight="false" outlineLevel="0" collapsed="false">
      <c r="A12443" s="28" t="n">
        <v>329</v>
      </c>
      <c r="B12443" s="29" t="n">
        <v>45382</v>
      </c>
      <c r="C12443" s="28" t="n">
        <v>18817.16</v>
      </c>
      <c r="D12443" s="28" t="n">
        <v>0</v>
      </c>
      <c r="E12443" s="28" t="s">
        <v>379</v>
      </c>
    </row>
    <row r="12444" customFormat="false" ht="15" hidden="false" customHeight="false" outlineLevel="0" collapsed="false">
      <c r="A12444" s="28" t="n">
        <v>329</v>
      </c>
      <c r="B12444" s="29" t="n">
        <v>45412</v>
      </c>
      <c r="C12444" s="28" t="n">
        <v>20378.25</v>
      </c>
      <c r="D12444" s="28" t="n">
        <v>1730</v>
      </c>
      <c r="E12444" s="28" t="s">
        <v>380</v>
      </c>
    </row>
    <row r="12445" customFormat="false" ht="15" hidden="false" customHeight="false" outlineLevel="0" collapsed="false">
      <c r="A12445" s="28" t="n">
        <v>329</v>
      </c>
      <c r="B12445" s="29" t="n">
        <v>45443</v>
      </c>
      <c r="C12445" s="28" t="n">
        <v>21946.16</v>
      </c>
      <c r="D12445" s="28" t="n">
        <v>1730</v>
      </c>
      <c r="E12445" s="28" t="s">
        <v>380</v>
      </c>
    </row>
    <row r="12446" customFormat="false" ht="15" hidden="false" customHeight="false" outlineLevel="0" collapsed="false">
      <c r="A12446" s="28" t="n">
        <v>329</v>
      </c>
      <c r="B12446" s="29" t="n">
        <v>45473</v>
      </c>
      <c r="C12446" s="28" t="n">
        <v>22040.52</v>
      </c>
      <c r="D12446" s="28" t="n">
        <v>581.37</v>
      </c>
      <c r="E12446" s="28" t="s">
        <v>381</v>
      </c>
    </row>
    <row r="12447" customFormat="false" ht="15" hidden="false" customHeight="false" outlineLevel="0" collapsed="false">
      <c r="A12447" s="28" t="n">
        <v>329</v>
      </c>
      <c r="B12447" s="29" t="n">
        <v>45504</v>
      </c>
      <c r="C12447" s="28" t="n">
        <v>23752.1</v>
      </c>
      <c r="D12447" s="28" t="n">
        <v>1730</v>
      </c>
      <c r="E12447" s="28" t="s">
        <v>380</v>
      </c>
    </row>
    <row r="12448" customFormat="false" ht="15" hidden="false" customHeight="false" outlineLevel="0" collapsed="false">
      <c r="A12448" s="28" t="n">
        <v>329</v>
      </c>
      <c r="B12448" s="29" t="n">
        <v>45535</v>
      </c>
      <c r="C12448" s="28" t="n">
        <v>24253.33</v>
      </c>
      <c r="D12448" s="28" t="n">
        <v>921.69</v>
      </c>
      <c r="E12448" s="28" t="s">
        <v>381</v>
      </c>
    </row>
    <row r="12449" customFormat="false" ht="15" hidden="false" customHeight="false" outlineLevel="0" collapsed="false">
      <c r="A12449" s="28" t="n">
        <v>329</v>
      </c>
      <c r="B12449" s="29" t="n">
        <v>45565</v>
      </c>
      <c r="C12449" s="28" t="n">
        <v>24571.38</v>
      </c>
      <c r="D12449" s="28" t="n">
        <v>432.93</v>
      </c>
      <c r="E12449" s="28" t="s">
        <v>381</v>
      </c>
    </row>
    <row r="12450" customFormat="false" ht="15" hidden="false" customHeight="false" outlineLevel="0" collapsed="false">
      <c r="A12450" s="28" t="n">
        <v>329</v>
      </c>
      <c r="B12450" s="29" t="n">
        <v>45596</v>
      </c>
      <c r="C12450" s="28" t="n">
        <v>25994.3</v>
      </c>
      <c r="D12450" s="28" t="n">
        <v>1730</v>
      </c>
      <c r="E12450" s="28" t="s">
        <v>380</v>
      </c>
    </row>
    <row r="12451" customFormat="false" ht="15" hidden="false" customHeight="false" outlineLevel="0" collapsed="false">
      <c r="A12451" s="28" t="n">
        <v>329</v>
      </c>
      <c r="B12451" s="29" t="n">
        <v>45626</v>
      </c>
      <c r="C12451" s="28" t="n">
        <v>27695.7</v>
      </c>
      <c r="D12451" s="28" t="n">
        <v>1730</v>
      </c>
      <c r="E12451" s="28" t="s">
        <v>380</v>
      </c>
    </row>
    <row r="12452" customFormat="false" ht="15" hidden="false" customHeight="false" outlineLevel="0" collapsed="false">
      <c r="A12452" s="28" t="n">
        <v>329</v>
      </c>
      <c r="B12452" s="29" t="n">
        <v>45657</v>
      </c>
      <c r="C12452" s="28" t="n">
        <v>28062.78</v>
      </c>
      <c r="D12452" s="28" t="n">
        <v>853.31</v>
      </c>
      <c r="E12452" s="28" t="s">
        <v>381</v>
      </c>
    </row>
    <row r="12453" customFormat="false" ht="15" hidden="false" customHeight="false" outlineLevel="0" collapsed="false">
      <c r="A12453" s="28" t="n">
        <v>329</v>
      </c>
      <c r="B12453" s="29" t="n">
        <v>45688</v>
      </c>
      <c r="C12453" s="28" t="n">
        <v>29640.5</v>
      </c>
      <c r="D12453" s="28" t="n">
        <v>1730</v>
      </c>
      <c r="E12453" s="28" t="s">
        <v>380</v>
      </c>
    </row>
    <row r="12454" customFormat="false" ht="15" hidden="false" customHeight="false" outlineLevel="0" collapsed="false">
      <c r="A12454" s="28" t="n">
        <v>329</v>
      </c>
      <c r="B12454" s="29" t="n">
        <v>45716</v>
      </c>
      <c r="C12454" s="28" t="n">
        <v>31209.92</v>
      </c>
      <c r="D12454" s="28" t="n">
        <v>1730</v>
      </c>
      <c r="E12454" s="28" t="s">
        <v>380</v>
      </c>
    </row>
    <row r="12455" customFormat="false" ht="15" hidden="false" customHeight="false" outlineLevel="0" collapsed="false">
      <c r="A12455" s="28" t="n">
        <v>329</v>
      </c>
      <c r="B12455" s="29" t="n">
        <v>45747</v>
      </c>
      <c r="C12455" s="28" t="n">
        <v>32835.32</v>
      </c>
      <c r="D12455" s="28" t="n">
        <v>1730</v>
      </c>
      <c r="E12455" s="28" t="s">
        <v>380</v>
      </c>
    </row>
    <row r="12456" customFormat="false" ht="15" hidden="false" customHeight="false" outlineLevel="0" collapsed="false">
      <c r="A12456" s="28" t="n">
        <v>329</v>
      </c>
      <c r="B12456" s="29" t="n">
        <v>45777</v>
      </c>
      <c r="C12456" s="28" t="n">
        <v>34212.26</v>
      </c>
      <c r="D12456" s="28" t="n">
        <v>1730</v>
      </c>
      <c r="E12456" s="28" t="s">
        <v>380</v>
      </c>
    </row>
    <row r="12457" customFormat="false" ht="15" hidden="false" customHeight="false" outlineLevel="0" collapsed="false">
      <c r="A12457" s="28" t="n">
        <v>329</v>
      </c>
      <c r="B12457" s="29" t="n">
        <v>45808</v>
      </c>
      <c r="C12457" s="28" t="n">
        <v>35818.29</v>
      </c>
      <c r="D12457" s="28" t="n">
        <v>1730</v>
      </c>
      <c r="E12457" s="28" t="s">
        <v>380</v>
      </c>
    </row>
    <row r="12458" customFormat="false" ht="15" hidden="false" customHeight="false" outlineLevel="0" collapsed="false">
      <c r="A12458" s="28" t="n">
        <v>329</v>
      </c>
      <c r="B12458" s="29" t="n">
        <v>45838</v>
      </c>
      <c r="C12458" s="28" t="n">
        <v>37432.92</v>
      </c>
      <c r="D12458" s="28" t="n">
        <v>1730</v>
      </c>
      <c r="E12458" s="28" t="s">
        <v>380</v>
      </c>
    </row>
    <row r="12459" customFormat="false" ht="15" hidden="false" customHeight="false" outlineLevel="0" collapsed="false">
      <c r="A12459" s="28" t="n">
        <v>329</v>
      </c>
      <c r="B12459" s="29" t="n">
        <v>45869</v>
      </c>
      <c r="C12459" s="28" t="n">
        <v>38819.89</v>
      </c>
      <c r="D12459" s="28" t="n">
        <v>1730</v>
      </c>
      <c r="E12459" s="28" t="s">
        <v>380</v>
      </c>
    </row>
    <row r="12460" customFormat="false" ht="15" hidden="false" customHeight="false" outlineLevel="0" collapsed="false">
      <c r="A12460" s="28" t="n">
        <v>329</v>
      </c>
      <c r="B12460" s="29" t="n">
        <v>45900</v>
      </c>
      <c r="C12460" s="28" t="n">
        <v>40055.45</v>
      </c>
      <c r="D12460" s="28" t="n">
        <v>1730</v>
      </c>
      <c r="E12460" s="28" t="s">
        <v>380</v>
      </c>
    </row>
    <row r="12461" customFormat="false" ht="15" hidden="false" customHeight="false" outlineLevel="0" collapsed="false">
      <c r="A12461" s="28" t="n">
        <v>329</v>
      </c>
      <c r="B12461" s="29" t="n">
        <v>45930</v>
      </c>
      <c r="C12461" s="28" t="n">
        <v>41681.33</v>
      </c>
      <c r="D12461" s="28" t="n">
        <v>1730</v>
      </c>
      <c r="E12461" s="28" t="s">
        <v>380</v>
      </c>
    </row>
    <row r="12462" customFormat="false" ht="15" hidden="false" customHeight="false" outlineLevel="0" collapsed="false">
      <c r="A12462" s="28" t="n">
        <v>329</v>
      </c>
      <c r="B12462" s="29" t="n">
        <v>45961</v>
      </c>
      <c r="C12462" s="28" t="n">
        <v>43106.14</v>
      </c>
      <c r="D12462" s="28" t="n">
        <v>1730</v>
      </c>
      <c r="E12462" s="28" t="s">
        <v>380</v>
      </c>
    </row>
    <row r="12463" customFormat="false" ht="15" hidden="false" customHeight="false" outlineLevel="0" collapsed="false">
      <c r="A12463" s="28" t="n">
        <v>329</v>
      </c>
      <c r="B12463" s="29" t="n">
        <v>45991</v>
      </c>
      <c r="C12463" s="28" t="n">
        <v>43462.9</v>
      </c>
      <c r="D12463" s="28" t="n">
        <v>362.81</v>
      </c>
      <c r="E12463" s="28" t="s">
        <v>381</v>
      </c>
    </row>
    <row r="12464" customFormat="false" ht="15" hidden="false" customHeight="false" outlineLevel="0" collapsed="false">
      <c r="A12464" s="28" t="n">
        <v>329</v>
      </c>
      <c r="B12464" s="29" t="n">
        <v>46022</v>
      </c>
      <c r="C12464" s="28" t="n">
        <v>45038.01</v>
      </c>
      <c r="D12464" s="28" t="n">
        <v>1730</v>
      </c>
      <c r="E12464" s="28" t="s">
        <v>380</v>
      </c>
    </row>
    <row r="12465" customFormat="false" ht="15" hidden="false" customHeight="false" outlineLevel="0" collapsed="false">
      <c r="A12465" s="28" t="n">
        <v>329</v>
      </c>
      <c r="B12465" s="29" t="n">
        <v>46053</v>
      </c>
      <c r="C12465" s="28" t="n">
        <v>46414.23</v>
      </c>
      <c r="D12465" s="28" t="n">
        <v>1730</v>
      </c>
      <c r="E12465" s="28" t="s">
        <v>380</v>
      </c>
    </row>
    <row r="12466" customFormat="false" ht="15" hidden="false" customHeight="false" outlineLevel="0" collapsed="false">
      <c r="A12466" s="28" t="n">
        <v>329</v>
      </c>
      <c r="B12466" s="29" t="n">
        <v>46081</v>
      </c>
      <c r="C12466" s="28" t="n">
        <v>48121.5</v>
      </c>
      <c r="D12466" s="28" t="n">
        <v>1730</v>
      </c>
      <c r="E12466" s="28" t="s">
        <v>380</v>
      </c>
    </row>
    <row r="12467" customFormat="false" ht="15" hidden="false" customHeight="false" outlineLevel="0" collapsed="false">
      <c r="A12467" s="28" t="n">
        <v>329</v>
      </c>
      <c r="B12467" s="29" t="n">
        <v>46112</v>
      </c>
      <c r="C12467" s="28" t="n">
        <v>49628.06</v>
      </c>
      <c r="D12467" s="28" t="n">
        <v>1730</v>
      </c>
      <c r="E12467" s="28" t="s">
        <v>380</v>
      </c>
    </row>
    <row r="12468" customFormat="false" ht="15" hidden="false" customHeight="false" outlineLevel="0" collapsed="false">
      <c r="A12468" s="28" t="n">
        <v>329</v>
      </c>
      <c r="B12468" s="29" t="n">
        <v>46142</v>
      </c>
      <c r="C12468" s="28" t="n">
        <v>51295.12</v>
      </c>
      <c r="D12468" s="28" t="n">
        <v>1730</v>
      </c>
      <c r="E12468" s="28" t="s">
        <v>380</v>
      </c>
    </row>
    <row r="12469" customFormat="false" ht="15" hidden="false" customHeight="false" outlineLevel="0" collapsed="false">
      <c r="A12469" s="28" t="n">
        <v>329</v>
      </c>
      <c r="B12469" s="29" t="n">
        <v>46173</v>
      </c>
      <c r="C12469" s="28" t="n">
        <v>53022.3</v>
      </c>
      <c r="D12469" s="28" t="n">
        <v>1730</v>
      </c>
      <c r="E12469" s="28" t="s">
        <v>380</v>
      </c>
    </row>
    <row r="12470" customFormat="false" ht="15" hidden="false" customHeight="false" outlineLevel="0" collapsed="false">
      <c r="A12470" s="28" t="n">
        <v>329</v>
      </c>
      <c r="B12470" s="29" t="n">
        <v>46203</v>
      </c>
      <c r="C12470" s="28" t="n">
        <v>53083.94</v>
      </c>
      <c r="D12470" s="28" t="n">
        <v>361.39</v>
      </c>
      <c r="E12470" s="28" t="s">
        <v>381</v>
      </c>
    </row>
    <row r="12471" customFormat="false" ht="15" hidden="false" customHeight="false" outlineLevel="0" collapsed="false">
      <c r="A12471" s="28" t="n">
        <v>329</v>
      </c>
      <c r="B12471" s="29" t="n">
        <v>46234</v>
      </c>
      <c r="C12471" s="28" t="n">
        <v>54344.75</v>
      </c>
      <c r="D12471" s="28" t="n">
        <v>1730</v>
      </c>
      <c r="E12471" s="28" t="s">
        <v>380</v>
      </c>
    </row>
    <row r="12472" customFormat="false" ht="15" hidden="false" customHeight="false" outlineLevel="0" collapsed="false">
      <c r="A12472" s="28" t="n">
        <v>329</v>
      </c>
      <c r="B12472" s="29" t="n">
        <v>46265</v>
      </c>
      <c r="C12472" s="28" t="n">
        <v>55637.68</v>
      </c>
      <c r="D12472" s="28" t="n">
        <v>1730</v>
      </c>
      <c r="E12472" s="28" t="s">
        <v>380</v>
      </c>
    </row>
    <row r="12473" customFormat="false" ht="15" hidden="false" customHeight="false" outlineLevel="0" collapsed="false">
      <c r="A12473" s="28" t="n">
        <v>330</v>
      </c>
      <c r="B12473" s="29" t="n">
        <v>44957</v>
      </c>
      <c r="C12473" s="28" t="n">
        <v>10029.77</v>
      </c>
      <c r="D12473" s="28" t="n">
        <v>1770</v>
      </c>
      <c r="E12473" s="28" t="s">
        <v>380</v>
      </c>
    </row>
    <row r="12474" customFormat="false" ht="15" hidden="false" customHeight="false" outlineLevel="0" collapsed="false">
      <c r="A12474" s="28" t="n">
        <v>330</v>
      </c>
      <c r="B12474" s="29" t="n">
        <v>44985</v>
      </c>
      <c r="C12474" s="28" t="n">
        <v>11342.93</v>
      </c>
      <c r="D12474" s="28" t="n">
        <v>1770</v>
      </c>
      <c r="E12474" s="28" t="s">
        <v>380</v>
      </c>
    </row>
    <row r="12475" customFormat="false" ht="15" hidden="false" customHeight="false" outlineLevel="0" collapsed="false">
      <c r="A12475" s="28" t="n">
        <v>330</v>
      </c>
      <c r="B12475" s="29" t="n">
        <v>45016</v>
      </c>
      <c r="C12475" s="28" t="n">
        <v>13027.26</v>
      </c>
      <c r="D12475" s="28" t="n">
        <v>1770</v>
      </c>
      <c r="E12475" s="28" t="s">
        <v>380</v>
      </c>
    </row>
    <row r="12476" customFormat="false" ht="15" hidden="false" customHeight="false" outlineLevel="0" collapsed="false">
      <c r="A12476" s="28" t="n">
        <v>330</v>
      </c>
      <c r="B12476" s="29" t="n">
        <v>45046</v>
      </c>
      <c r="C12476" s="28" t="n">
        <v>14741.21</v>
      </c>
      <c r="D12476" s="28" t="n">
        <v>1770</v>
      </c>
      <c r="E12476" s="28" t="s">
        <v>380</v>
      </c>
    </row>
    <row r="12477" customFormat="false" ht="15" hidden="false" customHeight="false" outlineLevel="0" collapsed="false">
      <c r="A12477" s="28" t="n">
        <v>330</v>
      </c>
      <c r="B12477" s="29" t="n">
        <v>45077</v>
      </c>
      <c r="C12477" s="28" t="n">
        <v>16193.78</v>
      </c>
      <c r="D12477" s="28" t="n">
        <v>1770</v>
      </c>
      <c r="E12477" s="28" t="s">
        <v>380</v>
      </c>
    </row>
    <row r="12478" customFormat="false" ht="15" hidden="false" customHeight="false" outlineLevel="0" collapsed="false">
      <c r="A12478" s="28" t="n">
        <v>330</v>
      </c>
      <c r="B12478" s="29" t="n">
        <v>45107</v>
      </c>
      <c r="C12478" s="28" t="n">
        <v>17873.94</v>
      </c>
      <c r="D12478" s="28" t="n">
        <v>1770</v>
      </c>
      <c r="E12478" s="28" t="s">
        <v>380</v>
      </c>
    </row>
    <row r="12479" customFormat="false" ht="15" hidden="false" customHeight="false" outlineLevel="0" collapsed="false">
      <c r="A12479" s="28" t="n">
        <v>330</v>
      </c>
      <c r="B12479" s="29" t="n">
        <v>45138</v>
      </c>
      <c r="C12479" s="28" t="n">
        <v>19124.87</v>
      </c>
      <c r="D12479" s="28" t="n">
        <v>1770</v>
      </c>
      <c r="E12479" s="28" t="s">
        <v>380</v>
      </c>
    </row>
    <row r="12480" customFormat="false" ht="15" hidden="false" customHeight="false" outlineLevel="0" collapsed="false">
      <c r="A12480" s="28" t="n">
        <v>330</v>
      </c>
      <c r="B12480" s="29" t="n">
        <v>45169</v>
      </c>
      <c r="C12480" s="28" t="n">
        <v>20617.53</v>
      </c>
      <c r="D12480" s="28" t="n">
        <v>1770</v>
      </c>
      <c r="E12480" s="28" t="s">
        <v>380</v>
      </c>
    </row>
    <row r="12481" customFormat="false" ht="15" hidden="false" customHeight="false" outlineLevel="0" collapsed="false">
      <c r="A12481" s="28" t="n">
        <v>330</v>
      </c>
      <c r="B12481" s="29" t="n">
        <v>45199</v>
      </c>
      <c r="C12481" s="28" t="n">
        <v>20582.56</v>
      </c>
      <c r="D12481" s="28" t="n">
        <v>360.16</v>
      </c>
      <c r="E12481" s="28" t="s">
        <v>381</v>
      </c>
    </row>
    <row r="12482" customFormat="false" ht="15" hidden="false" customHeight="false" outlineLevel="0" collapsed="false">
      <c r="A12482" s="28" t="n">
        <v>330</v>
      </c>
      <c r="B12482" s="29" t="n">
        <v>45230</v>
      </c>
      <c r="C12482" s="28" t="n">
        <v>20777.37</v>
      </c>
      <c r="D12482" s="28" t="n">
        <v>453.2</v>
      </c>
      <c r="E12482" s="28" t="s">
        <v>381</v>
      </c>
    </row>
    <row r="12483" customFormat="false" ht="15" hidden="false" customHeight="false" outlineLevel="0" collapsed="false">
      <c r="A12483" s="28" t="n">
        <v>330</v>
      </c>
      <c r="B12483" s="29" t="n">
        <v>45260</v>
      </c>
      <c r="C12483" s="28" t="n">
        <v>22305</v>
      </c>
      <c r="D12483" s="28" t="n">
        <v>1770</v>
      </c>
      <c r="E12483" s="28" t="s">
        <v>380</v>
      </c>
    </row>
    <row r="12484" customFormat="false" ht="15" hidden="false" customHeight="false" outlineLevel="0" collapsed="false">
      <c r="A12484" s="28" t="n">
        <v>330</v>
      </c>
      <c r="B12484" s="29" t="n">
        <v>45291</v>
      </c>
      <c r="C12484" s="28" t="n">
        <v>23586.94</v>
      </c>
      <c r="D12484" s="28" t="n">
        <v>1770</v>
      </c>
      <c r="E12484" s="28" t="s">
        <v>380</v>
      </c>
    </row>
    <row r="12485" customFormat="false" ht="15" hidden="false" customHeight="false" outlineLevel="0" collapsed="false">
      <c r="A12485" s="28" t="n">
        <v>330</v>
      </c>
      <c r="B12485" s="29" t="n">
        <v>45322</v>
      </c>
      <c r="C12485" s="28" t="n">
        <v>24865.77</v>
      </c>
      <c r="D12485" s="28" t="n">
        <v>1770</v>
      </c>
      <c r="E12485" s="28" t="s">
        <v>380</v>
      </c>
    </row>
    <row r="12486" customFormat="false" ht="15" hidden="false" customHeight="false" outlineLevel="0" collapsed="false">
      <c r="A12486" s="28" t="n">
        <v>330</v>
      </c>
      <c r="B12486" s="29" t="n">
        <v>45351</v>
      </c>
      <c r="C12486" s="28" t="n">
        <v>26155.95</v>
      </c>
      <c r="D12486" s="28" t="n">
        <v>1770</v>
      </c>
      <c r="E12486" s="28" t="s">
        <v>380</v>
      </c>
    </row>
    <row r="12487" customFormat="false" ht="15" hidden="false" customHeight="false" outlineLevel="0" collapsed="false">
      <c r="A12487" s="28" t="n">
        <v>330</v>
      </c>
      <c r="B12487" s="29" t="n">
        <v>45382</v>
      </c>
      <c r="C12487" s="28" t="n">
        <v>27737.81</v>
      </c>
      <c r="D12487" s="28" t="n">
        <v>1770</v>
      </c>
      <c r="E12487" s="28" t="s">
        <v>380</v>
      </c>
    </row>
    <row r="12488" customFormat="false" ht="15" hidden="false" customHeight="false" outlineLevel="0" collapsed="false">
      <c r="A12488" s="28" t="n">
        <v>330</v>
      </c>
      <c r="B12488" s="29" t="n">
        <v>45412</v>
      </c>
      <c r="C12488" s="28" t="n">
        <v>29294.75</v>
      </c>
      <c r="D12488" s="28" t="n">
        <v>1770</v>
      </c>
      <c r="E12488" s="28" t="s">
        <v>380</v>
      </c>
    </row>
    <row r="12489" customFormat="false" ht="15" hidden="false" customHeight="false" outlineLevel="0" collapsed="false">
      <c r="A12489" s="28" t="n">
        <v>330</v>
      </c>
      <c r="B12489" s="29" t="n">
        <v>45443</v>
      </c>
      <c r="C12489" s="28" t="n">
        <v>29870.33</v>
      </c>
      <c r="D12489" s="28" t="n">
        <v>927.04</v>
      </c>
      <c r="E12489" s="28" t="s">
        <v>381</v>
      </c>
    </row>
    <row r="12490" customFormat="false" ht="15" hidden="false" customHeight="false" outlineLevel="0" collapsed="false">
      <c r="A12490" s="28" t="n">
        <v>330</v>
      </c>
      <c r="B12490" s="29" t="n">
        <v>45473</v>
      </c>
      <c r="C12490" s="28" t="n">
        <v>31158.46</v>
      </c>
      <c r="D12490" s="28" t="n">
        <v>1770</v>
      </c>
      <c r="E12490" s="28" t="s">
        <v>380</v>
      </c>
    </row>
    <row r="12491" customFormat="false" ht="15" hidden="false" customHeight="false" outlineLevel="0" collapsed="false">
      <c r="A12491" s="28" t="n">
        <v>330</v>
      </c>
      <c r="B12491" s="29" t="n">
        <v>45504</v>
      </c>
      <c r="C12491" s="28" t="n">
        <v>32777.78</v>
      </c>
      <c r="D12491" s="28" t="n">
        <v>1770</v>
      </c>
      <c r="E12491" s="28" t="s">
        <v>380</v>
      </c>
    </row>
    <row r="12492" customFormat="false" ht="15" hidden="false" customHeight="false" outlineLevel="0" collapsed="false">
      <c r="A12492" s="28" t="n">
        <v>330</v>
      </c>
      <c r="B12492" s="29" t="n">
        <v>45535</v>
      </c>
      <c r="C12492" s="28" t="n">
        <v>34227.01</v>
      </c>
      <c r="D12492" s="28" t="n">
        <v>1770</v>
      </c>
      <c r="E12492" s="28" t="s">
        <v>380</v>
      </c>
    </row>
    <row r="12493" customFormat="false" ht="15" hidden="false" customHeight="false" outlineLevel="0" collapsed="false">
      <c r="A12493" s="28" t="n">
        <v>330</v>
      </c>
      <c r="B12493" s="29" t="n">
        <v>45565</v>
      </c>
      <c r="C12493" s="28" t="n">
        <v>35771.35</v>
      </c>
      <c r="D12493" s="28" t="n">
        <v>1770</v>
      </c>
      <c r="E12493" s="28" t="s">
        <v>380</v>
      </c>
    </row>
    <row r="12494" customFormat="false" ht="15" hidden="false" customHeight="false" outlineLevel="0" collapsed="false">
      <c r="A12494" s="28" t="n">
        <v>330</v>
      </c>
      <c r="B12494" s="29" t="n">
        <v>45596</v>
      </c>
      <c r="C12494" s="28" t="n">
        <v>36599.3</v>
      </c>
      <c r="D12494" s="28" t="n">
        <v>1124.3</v>
      </c>
      <c r="E12494" s="28" t="s">
        <v>381</v>
      </c>
    </row>
    <row r="12495" customFormat="false" ht="15" hidden="false" customHeight="false" outlineLevel="0" collapsed="false">
      <c r="A12495" s="28" t="n">
        <v>330</v>
      </c>
      <c r="B12495" s="29" t="n">
        <v>45626</v>
      </c>
      <c r="C12495" s="28" t="n">
        <v>38104.31</v>
      </c>
      <c r="D12495" s="28" t="n">
        <v>1770</v>
      </c>
      <c r="E12495" s="28" t="s">
        <v>380</v>
      </c>
    </row>
    <row r="12496" customFormat="false" ht="15" hidden="false" customHeight="false" outlineLevel="0" collapsed="false">
      <c r="A12496" s="28" t="n">
        <v>330</v>
      </c>
      <c r="B12496" s="29" t="n">
        <v>45657</v>
      </c>
      <c r="C12496" s="28" t="n">
        <v>38098.92</v>
      </c>
      <c r="D12496" s="28" t="n">
        <v>0</v>
      </c>
      <c r="E12496" s="28" t="s">
        <v>379</v>
      </c>
    </row>
    <row r="12497" customFormat="false" ht="15" hidden="false" customHeight="false" outlineLevel="0" collapsed="false">
      <c r="A12497" s="28" t="n">
        <v>330</v>
      </c>
      <c r="B12497" s="29" t="n">
        <v>45688</v>
      </c>
      <c r="C12497" s="28" t="n">
        <v>38165.46</v>
      </c>
      <c r="D12497" s="28" t="n">
        <v>581.53</v>
      </c>
      <c r="E12497" s="28" t="s">
        <v>381</v>
      </c>
    </row>
    <row r="12498" customFormat="false" ht="15" hidden="false" customHeight="false" outlineLevel="0" collapsed="false">
      <c r="A12498" s="28" t="n">
        <v>330</v>
      </c>
      <c r="B12498" s="29" t="n">
        <v>45716</v>
      </c>
      <c r="C12498" s="28" t="n">
        <v>39677.3</v>
      </c>
      <c r="D12498" s="28" t="n">
        <v>1770</v>
      </c>
      <c r="E12498" s="28" t="s">
        <v>380</v>
      </c>
    </row>
    <row r="12499" customFormat="false" ht="15" hidden="false" customHeight="false" outlineLevel="0" collapsed="false">
      <c r="A12499" s="28" t="n">
        <v>330</v>
      </c>
      <c r="B12499" s="29" t="n">
        <v>45747</v>
      </c>
      <c r="C12499" s="28" t="n">
        <v>40560.82</v>
      </c>
      <c r="D12499" s="28" t="n">
        <v>1087.14</v>
      </c>
      <c r="E12499" s="28" t="s">
        <v>381</v>
      </c>
    </row>
    <row r="12500" customFormat="false" ht="15" hidden="false" customHeight="false" outlineLevel="0" collapsed="false">
      <c r="A12500" s="28" t="n">
        <v>330</v>
      </c>
      <c r="B12500" s="29" t="n">
        <v>45777</v>
      </c>
      <c r="C12500" s="28" t="n">
        <v>42210.03</v>
      </c>
      <c r="D12500" s="28" t="n">
        <v>1770</v>
      </c>
      <c r="E12500" s="28" t="s">
        <v>380</v>
      </c>
    </row>
    <row r="12501" customFormat="false" ht="15" hidden="false" customHeight="false" outlineLevel="0" collapsed="false">
      <c r="A12501" s="28" t="n">
        <v>330</v>
      </c>
      <c r="B12501" s="29" t="n">
        <v>45808</v>
      </c>
      <c r="C12501" s="28" t="n">
        <v>43580.68</v>
      </c>
      <c r="D12501" s="28" t="n">
        <v>1770</v>
      </c>
      <c r="E12501" s="28" t="s">
        <v>380</v>
      </c>
    </row>
    <row r="12502" customFormat="false" ht="15" hidden="false" customHeight="false" outlineLevel="0" collapsed="false">
      <c r="A12502" s="28" t="n">
        <v>330</v>
      </c>
      <c r="B12502" s="29" t="n">
        <v>45838</v>
      </c>
      <c r="C12502" s="28" t="n">
        <v>45195.91</v>
      </c>
      <c r="D12502" s="28" t="n">
        <v>1770</v>
      </c>
      <c r="E12502" s="28" t="s">
        <v>380</v>
      </c>
    </row>
    <row r="12503" customFormat="false" ht="15" hidden="false" customHeight="false" outlineLevel="0" collapsed="false">
      <c r="A12503" s="28" t="n">
        <v>330</v>
      </c>
      <c r="B12503" s="29" t="n">
        <v>45869</v>
      </c>
      <c r="C12503" s="28" t="n">
        <v>46454.12</v>
      </c>
      <c r="D12503" s="28" t="n">
        <v>1770</v>
      </c>
      <c r="E12503" s="28" t="s">
        <v>380</v>
      </c>
    </row>
    <row r="12504" customFormat="false" ht="15" hidden="false" customHeight="false" outlineLevel="0" collapsed="false">
      <c r="A12504" s="28" t="n">
        <v>330</v>
      </c>
      <c r="B12504" s="29" t="n">
        <v>45900</v>
      </c>
      <c r="C12504" s="28" t="n">
        <v>46858.81</v>
      </c>
      <c r="D12504" s="28" t="n">
        <v>769.08</v>
      </c>
      <c r="E12504" s="28" t="s">
        <v>381</v>
      </c>
    </row>
    <row r="12505" customFormat="false" ht="15" hidden="false" customHeight="false" outlineLevel="0" collapsed="false">
      <c r="A12505" s="28" t="n">
        <v>330</v>
      </c>
      <c r="B12505" s="29" t="n">
        <v>45930</v>
      </c>
      <c r="C12505" s="28" t="n">
        <v>48396.32</v>
      </c>
      <c r="D12505" s="28" t="n">
        <v>1770</v>
      </c>
      <c r="E12505" s="28" t="s">
        <v>380</v>
      </c>
    </row>
    <row r="12506" customFormat="false" ht="15" hidden="false" customHeight="false" outlineLevel="0" collapsed="false">
      <c r="A12506" s="28" t="n">
        <v>330</v>
      </c>
      <c r="B12506" s="29" t="n">
        <v>45961</v>
      </c>
      <c r="C12506" s="28" t="n">
        <v>50050.62</v>
      </c>
      <c r="D12506" s="28" t="n">
        <v>1770</v>
      </c>
      <c r="E12506" s="28" t="s">
        <v>380</v>
      </c>
    </row>
    <row r="12507" customFormat="false" ht="15" hidden="false" customHeight="false" outlineLevel="0" collapsed="false">
      <c r="A12507" s="28" t="n">
        <v>330</v>
      </c>
      <c r="B12507" s="29" t="n">
        <v>45991</v>
      </c>
      <c r="C12507" s="28" t="n">
        <v>50530.65</v>
      </c>
      <c r="D12507" s="28" t="n">
        <v>675.55</v>
      </c>
      <c r="E12507" s="28" t="s">
        <v>381</v>
      </c>
    </row>
    <row r="12508" customFormat="false" ht="15" hidden="false" customHeight="false" outlineLevel="0" collapsed="false">
      <c r="A12508" s="28" t="n">
        <v>330</v>
      </c>
      <c r="B12508" s="29" t="n">
        <v>46022</v>
      </c>
      <c r="C12508" s="28" t="n">
        <v>52003.33</v>
      </c>
      <c r="D12508" s="28" t="n">
        <v>1770</v>
      </c>
      <c r="E12508" s="28" t="s">
        <v>380</v>
      </c>
    </row>
    <row r="12509" customFormat="false" ht="15" hidden="false" customHeight="false" outlineLevel="0" collapsed="false">
      <c r="A12509" s="28" t="n">
        <v>330</v>
      </c>
      <c r="B12509" s="29" t="n">
        <v>46053</v>
      </c>
      <c r="C12509" s="28" t="n">
        <v>53696.26</v>
      </c>
      <c r="D12509" s="28" t="n">
        <v>1770</v>
      </c>
      <c r="E12509" s="28" t="s">
        <v>380</v>
      </c>
    </row>
    <row r="12510" customFormat="false" ht="15" hidden="false" customHeight="false" outlineLevel="0" collapsed="false">
      <c r="A12510" s="28" t="n">
        <v>330</v>
      </c>
      <c r="B12510" s="29" t="n">
        <v>46081</v>
      </c>
      <c r="C12510" s="28" t="n">
        <v>55456.46</v>
      </c>
      <c r="D12510" s="28" t="n">
        <v>1770</v>
      </c>
      <c r="E12510" s="28" t="s">
        <v>380</v>
      </c>
    </row>
    <row r="12511" customFormat="false" ht="15" hidden="false" customHeight="false" outlineLevel="0" collapsed="false">
      <c r="A12511" s="28" t="n">
        <v>330</v>
      </c>
      <c r="B12511" s="29" t="n">
        <v>46112</v>
      </c>
      <c r="C12511" s="28" t="n">
        <v>56917.03</v>
      </c>
      <c r="D12511" s="28" t="n">
        <v>1770</v>
      </c>
      <c r="E12511" s="28" t="s">
        <v>380</v>
      </c>
    </row>
    <row r="12512" customFormat="false" ht="15" hidden="false" customHeight="false" outlineLevel="0" collapsed="false">
      <c r="A12512" s="28" t="n">
        <v>330</v>
      </c>
      <c r="B12512" s="29" t="n">
        <v>46142</v>
      </c>
      <c r="C12512" s="28" t="n">
        <v>58583.06</v>
      </c>
      <c r="D12512" s="28" t="n">
        <v>1770</v>
      </c>
      <c r="E12512" s="28" t="s">
        <v>380</v>
      </c>
    </row>
    <row r="12513" customFormat="false" ht="15" hidden="false" customHeight="false" outlineLevel="0" collapsed="false">
      <c r="A12513" s="28" t="n">
        <v>330</v>
      </c>
      <c r="B12513" s="29" t="n">
        <v>46173</v>
      </c>
      <c r="C12513" s="28" t="n">
        <v>59869.17</v>
      </c>
      <c r="D12513" s="28" t="n">
        <v>1770</v>
      </c>
      <c r="E12513" s="28" t="s">
        <v>380</v>
      </c>
    </row>
    <row r="12514" customFormat="false" ht="15" hidden="false" customHeight="false" outlineLevel="0" collapsed="false">
      <c r="A12514" s="28" t="n">
        <v>330</v>
      </c>
      <c r="B12514" s="29" t="n">
        <v>46203</v>
      </c>
      <c r="C12514" s="28" t="n">
        <v>61208.29</v>
      </c>
      <c r="D12514" s="28" t="n">
        <v>1770</v>
      </c>
      <c r="E12514" s="28" t="s">
        <v>380</v>
      </c>
    </row>
    <row r="12515" customFormat="false" ht="15" hidden="false" customHeight="false" outlineLevel="0" collapsed="false">
      <c r="A12515" s="28" t="n">
        <v>330</v>
      </c>
      <c r="B12515" s="29" t="n">
        <v>46234</v>
      </c>
      <c r="C12515" s="28" t="n">
        <v>62663.14</v>
      </c>
      <c r="D12515" s="28" t="n">
        <v>1770</v>
      </c>
      <c r="E12515" s="28" t="s">
        <v>380</v>
      </c>
    </row>
    <row r="12516" customFormat="false" ht="15" hidden="false" customHeight="false" outlineLevel="0" collapsed="false">
      <c r="A12516" s="28" t="n">
        <v>330</v>
      </c>
      <c r="B12516" s="29" t="n">
        <v>46265</v>
      </c>
      <c r="C12516" s="28" t="n">
        <v>64099.04</v>
      </c>
      <c r="D12516" s="28" t="n">
        <v>1770</v>
      </c>
      <c r="E12516" s="28" t="s">
        <v>380</v>
      </c>
    </row>
    <row r="12517" customFormat="false" ht="15" hidden="false" customHeight="false" outlineLevel="0" collapsed="false">
      <c r="A12517" s="28" t="n">
        <v>331</v>
      </c>
      <c r="B12517" s="29" t="n">
        <v>44957</v>
      </c>
      <c r="C12517" s="28" t="n">
        <v>4251.1</v>
      </c>
      <c r="D12517" s="28" t="n">
        <v>1770</v>
      </c>
      <c r="E12517" s="28" t="s">
        <v>380</v>
      </c>
    </row>
    <row r="12518" customFormat="false" ht="15" hidden="false" customHeight="false" outlineLevel="0" collapsed="false">
      <c r="A12518" s="28" t="n">
        <v>331</v>
      </c>
      <c r="B12518" s="29" t="n">
        <v>44985</v>
      </c>
      <c r="C12518" s="28" t="n">
        <v>5936.41</v>
      </c>
      <c r="D12518" s="28" t="n">
        <v>1770</v>
      </c>
      <c r="E12518" s="28" t="s">
        <v>380</v>
      </c>
    </row>
    <row r="12519" customFormat="false" ht="15" hidden="false" customHeight="false" outlineLevel="0" collapsed="false">
      <c r="A12519" s="28" t="n">
        <v>331</v>
      </c>
      <c r="B12519" s="29" t="n">
        <v>45016</v>
      </c>
      <c r="C12519" s="28" t="n">
        <v>7363.93</v>
      </c>
      <c r="D12519" s="28" t="n">
        <v>1770</v>
      </c>
      <c r="E12519" s="28" t="s">
        <v>380</v>
      </c>
    </row>
    <row r="12520" customFormat="false" ht="15" hidden="false" customHeight="false" outlineLevel="0" collapsed="false">
      <c r="A12520" s="28" t="n">
        <v>331</v>
      </c>
      <c r="B12520" s="29" t="n">
        <v>45046</v>
      </c>
      <c r="C12520" s="28" t="n">
        <v>8757.04</v>
      </c>
      <c r="D12520" s="28" t="n">
        <v>1770</v>
      </c>
      <c r="E12520" s="28" t="s">
        <v>380</v>
      </c>
    </row>
    <row r="12521" customFormat="false" ht="15" hidden="false" customHeight="false" outlineLevel="0" collapsed="false">
      <c r="A12521" s="28" t="n">
        <v>331</v>
      </c>
      <c r="B12521" s="29" t="n">
        <v>45077</v>
      </c>
      <c r="C12521" s="28" t="n">
        <v>10292.36</v>
      </c>
      <c r="D12521" s="28" t="n">
        <v>1770</v>
      </c>
      <c r="E12521" s="28" t="s">
        <v>380</v>
      </c>
    </row>
    <row r="12522" customFormat="false" ht="15" hidden="false" customHeight="false" outlineLevel="0" collapsed="false">
      <c r="A12522" s="28" t="n">
        <v>331</v>
      </c>
      <c r="B12522" s="29" t="n">
        <v>45107</v>
      </c>
      <c r="C12522" s="28" t="n">
        <v>11957.16</v>
      </c>
      <c r="D12522" s="28" t="n">
        <v>1770</v>
      </c>
      <c r="E12522" s="28" t="s">
        <v>380</v>
      </c>
    </row>
    <row r="12523" customFormat="false" ht="15" hidden="false" customHeight="false" outlineLevel="0" collapsed="false">
      <c r="A12523" s="28" t="n">
        <v>331</v>
      </c>
      <c r="B12523" s="29" t="n">
        <v>45138</v>
      </c>
      <c r="C12523" s="28" t="n">
        <v>13570.2</v>
      </c>
      <c r="D12523" s="28" t="n">
        <v>1770</v>
      </c>
      <c r="E12523" s="28" t="s">
        <v>380</v>
      </c>
    </row>
    <row r="12524" customFormat="false" ht="15" hidden="false" customHeight="false" outlineLevel="0" collapsed="false">
      <c r="A12524" s="28" t="n">
        <v>331</v>
      </c>
      <c r="B12524" s="29" t="n">
        <v>45169</v>
      </c>
      <c r="C12524" s="28" t="n">
        <v>14923.71</v>
      </c>
      <c r="D12524" s="28" t="n">
        <v>1770</v>
      </c>
      <c r="E12524" s="28" t="s">
        <v>380</v>
      </c>
    </row>
    <row r="12525" customFormat="false" ht="15" hidden="false" customHeight="false" outlineLevel="0" collapsed="false">
      <c r="A12525" s="28" t="n">
        <v>331</v>
      </c>
      <c r="B12525" s="29" t="n">
        <v>45199</v>
      </c>
      <c r="C12525" s="28" t="n">
        <v>16601.6</v>
      </c>
      <c r="D12525" s="28" t="n">
        <v>1770</v>
      </c>
      <c r="E12525" s="28" t="s">
        <v>380</v>
      </c>
    </row>
    <row r="12526" customFormat="false" ht="15" hidden="false" customHeight="false" outlineLevel="0" collapsed="false">
      <c r="A12526" s="28" t="n">
        <v>331</v>
      </c>
      <c r="B12526" s="29" t="n">
        <v>45230</v>
      </c>
      <c r="C12526" s="28" t="n">
        <v>18200.09</v>
      </c>
      <c r="D12526" s="28" t="n">
        <v>1770</v>
      </c>
      <c r="E12526" s="28" t="s">
        <v>380</v>
      </c>
    </row>
    <row r="12527" customFormat="false" ht="15" hidden="false" customHeight="false" outlineLevel="0" collapsed="false">
      <c r="A12527" s="28" t="n">
        <v>331</v>
      </c>
      <c r="B12527" s="29" t="n">
        <v>45260</v>
      </c>
      <c r="C12527" s="28" t="n">
        <v>19096.23</v>
      </c>
      <c r="D12527" s="28" t="n">
        <v>938.76</v>
      </c>
      <c r="E12527" s="28" t="s">
        <v>381</v>
      </c>
    </row>
    <row r="12528" customFormat="false" ht="15" hidden="false" customHeight="false" outlineLevel="0" collapsed="false">
      <c r="A12528" s="28" t="n">
        <v>331</v>
      </c>
      <c r="B12528" s="29" t="n">
        <v>45291</v>
      </c>
      <c r="C12528" s="28" t="n">
        <v>20816.68</v>
      </c>
      <c r="D12528" s="28" t="n">
        <v>1770</v>
      </c>
      <c r="E12528" s="28" t="s">
        <v>380</v>
      </c>
    </row>
    <row r="12529" customFormat="false" ht="15" hidden="false" customHeight="false" outlineLevel="0" collapsed="false">
      <c r="A12529" s="28" t="n">
        <v>331</v>
      </c>
      <c r="B12529" s="29" t="n">
        <v>45322</v>
      </c>
      <c r="C12529" s="28" t="n">
        <v>22058.89</v>
      </c>
      <c r="D12529" s="28" t="n">
        <v>1770</v>
      </c>
      <c r="E12529" s="28" t="s">
        <v>380</v>
      </c>
    </row>
    <row r="12530" customFormat="false" ht="15" hidden="false" customHeight="false" outlineLevel="0" collapsed="false">
      <c r="A12530" s="28" t="n">
        <v>331</v>
      </c>
      <c r="B12530" s="29" t="n">
        <v>45351</v>
      </c>
      <c r="C12530" s="28" t="n">
        <v>23347.02</v>
      </c>
      <c r="D12530" s="28" t="n">
        <v>1770</v>
      </c>
      <c r="E12530" s="28" t="s">
        <v>380</v>
      </c>
    </row>
    <row r="12531" customFormat="false" ht="15" hidden="false" customHeight="false" outlineLevel="0" collapsed="false">
      <c r="A12531" s="28" t="n">
        <v>331</v>
      </c>
      <c r="B12531" s="29" t="n">
        <v>45382</v>
      </c>
      <c r="C12531" s="28" t="n">
        <v>24625.26</v>
      </c>
      <c r="D12531" s="28" t="n">
        <v>1770</v>
      </c>
      <c r="E12531" s="28" t="s">
        <v>380</v>
      </c>
    </row>
    <row r="12532" customFormat="false" ht="15" hidden="false" customHeight="false" outlineLevel="0" collapsed="false">
      <c r="A12532" s="28" t="n">
        <v>331</v>
      </c>
      <c r="B12532" s="29" t="n">
        <v>45412</v>
      </c>
      <c r="C12532" s="28" t="n">
        <v>26254.07</v>
      </c>
      <c r="D12532" s="28" t="n">
        <v>1770</v>
      </c>
      <c r="E12532" s="28" t="s">
        <v>380</v>
      </c>
    </row>
    <row r="12533" customFormat="false" ht="15" hidden="false" customHeight="false" outlineLevel="0" collapsed="false">
      <c r="A12533" s="28" t="n">
        <v>331</v>
      </c>
      <c r="B12533" s="29" t="n">
        <v>45443</v>
      </c>
      <c r="C12533" s="28" t="n">
        <v>27817.85</v>
      </c>
      <c r="D12533" s="28" t="n">
        <v>1770</v>
      </c>
      <c r="E12533" s="28" t="s">
        <v>380</v>
      </c>
    </row>
    <row r="12534" customFormat="false" ht="15" hidden="false" customHeight="false" outlineLevel="0" collapsed="false">
      <c r="A12534" s="28" t="n">
        <v>331</v>
      </c>
      <c r="B12534" s="29" t="n">
        <v>45473</v>
      </c>
      <c r="C12534" s="28" t="n">
        <v>27579.36</v>
      </c>
      <c r="D12534" s="28" t="n">
        <v>0</v>
      </c>
      <c r="E12534" s="28" t="s">
        <v>379</v>
      </c>
    </row>
    <row r="12535" customFormat="false" ht="15" hidden="false" customHeight="false" outlineLevel="0" collapsed="false">
      <c r="A12535" s="28" t="n">
        <v>331</v>
      </c>
      <c r="B12535" s="29" t="n">
        <v>45504</v>
      </c>
      <c r="C12535" s="28" t="n">
        <v>28939.77</v>
      </c>
      <c r="D12535" s="28" t="n">
        <v>1770</v>
      </c>
      <c r="E12535" s="28" t="s">
        <v>380</v>
      </c>
    </row>
    <row r="12536" customFormat="false" ht="15" hidden="false" customHeight="false" outlineLevel="0" collapsed="false">
      <c r="A12536" s="28" t="n">
        <v>331</v>
      </c>
      <c r="B12536" s="29" t="n">
        <v>45535</v>
      </c>
      <c r="C12536" s="28" t="n">
        <v>30622.3</v>
      </c>
      <c r="D12536" s="28" t="n">
        <v>1770</v>
      </c>
      <c r="E12536" s="28" t="s">
        <v>380</v>
      </c>
    </row>
    <row r="12537" customFormat="false" ht="15" hidden="false" customHeight="false" outlineLevel="0" collapsed="false">
      <c r="A12537" s="28" t="n">
        <v>331</v>
      </c>
      <c r="B12537" s="29" t="n">
        <v>45565</v>
      </c>
      <c r="C12537" s="28" t="n">
        <v>32292.51</v>
      </c>
      <c r="D12537" s="28" t="n">
        <v>1770</v>
      </c>
      <c r="E12537" s="28" t="s">
        <v>380</v>
      </c>
    </row>
    <row r="12538" customFormat="false" ht="15" hidden="false" customHeight="false" outlineLevel="0" collapsed="false">
      <c r="A12538" s="28" t="n">
        <v>331</v>
      </c>
      <c r="B12538" s="29" t="n">
        <v>45596</v>
      </c>
      <c r="C12538" s="28" t="n">
        <v>33661.53</v>
      </c>
      <c r="D12538" s="28" t="n">
        <v>1770</v>
      </c>
      <c r="E12538" s="28" t="s">
        <v>380</v>
      </c>
    </row>
    <row r="12539" customFormat="false" ht="15" hidden="false" customHeight="false" outlineLevel="0" collapsed="false">
      <c r="A12539" s="28" t="n">
        <v>331</v>
      </c>
      <c r="B12539" s="29" t="n">
        <v>45626</v>
      </c>
      <c r="C12539" s="28" t="n">
        <v>35215.89</v>
      </c>
      <c r="D12539" s="28" t="n">
        <v>1770</v>
      </c>
      <c r="E12539" s="28" t="s">
        <v>380</v>
      </c>
    </row>
    <row r="12540" customFormat="false" ht="15" hidden="false" customHeight="false" outlineLevel="0" collapsed="false">
      <c r="A12540" s="28" t="n">
        <v>331</v>
      </c>
      <c r="B12540" s="29" t="n">
        <v>45657</v>
      </c>
      <c r="C12540" s="28" t="n">
        <v>36931.03</v>
      </c>
      <c r="D12540" s="28" t="n">
        <v>1770</v>
      </c>
      <c r="E12540" s="28" t="s">
        <v>380</v>
      </c>
    </row>
    <row r="12541" customFormat="false" ht="15" hidden="false" customHeight="false" outlineLevel="0" collapsed="false">
      <c r="A12541" s="28" t="n">
        <v>331</v>
      </c>
      <c r="B12541" s="29" t="n">
        <v>45688</v>
      </c>
      <c r="C12541" s="28" t="n">
        <v>38191.5</v>
      </c>
      <c r="D12541" s="28" t="n">
        <v>1770</v>
      </c>
      <c r="E12541" s="28" t="s">
        <v>380</v>
      </c>
    </row>
    <row r="12542" customFormat="false" ht="15" hidden="false" customHeight="false" outlineLevel="0" collapsed="false">
      <c r="A12542" s="28" t="n">
        <v>331</v>
      </c>
      <c r="B12542" s="29" t="n">
        <v>45716</v>
      </c>
      <c r="C12542" s="28" t="n">
        <v>38600.7</v>
      </c>
      <c r="D12542" s="28" t="n">
        <v>834.71</v>
      </c>
      <c r="E12542" s="28" t="s">
        <v>381</v>
      </c>
    </row>
    <row r="12543" customFormat="false" ht="15" hidden="false" customHeight="false" outlineLevel="0" collapsed="false">
      <c r="A12543" s="28" t="n">
        <v>331</v>
      </c>
      <c r="B12543" s="29" t="n">
        <v>45747</v>
      </c>
      <c r="C12543" s="28" t="n">
        <v>40019.73</v>
      </c>
      <c r="D12543" s="28" t="n">
        <v>1770</v>
      </c>
      <c r="E12543" s="28" t="s">
        <v>380</v>
      </c>
    </row>
    <row r="12544" customFormat="false" ht="15" hidden="false" customHeight="false" outlineLevel="0" collapsed="false">
      <c r="A12544" s="28" t="n">
        <v>331</v>
      </c>
      <c r="B12544" s="29" t="n">
        <v>45777</v>
      </c>
      <c r="C12544" s="28" t="n">
        <v>41284.1</v>
      </c>
      <c r="D12544" s="28" t="n">
        <v>1770</v>
      </c>
      <c r="E12544" s="28" t="s">
        <v>380</v>
      </c>
    </row>
    <row r="12545" customFormat="false" ht="15" hidden="false" customHeight="false" outlineLevel="0" collapsed="false">
      <c r="A12545" s="28" t="n">
        <v>331</v>
      </c>
      <c r="B12545" s="29" t="n">
        <v>45808</v>
      </c>
      <c r="C12545" s="28" t="n">
        <v>43021.76</v>
      </c>
      <c r="D12545" s="28" t="n">
        <v>1770</v>
      </c>
      <c r="E12545" s="28" t="s">
        <v>380</v>
      </c>
    </row>
    <row r="12546" customFormat="false" ht="15" hidden="false" customHeight="false" outlineLevel="0" collapsed="false">
      <c r="A12546" s="28" t="n">
        <v>331</v>
      </c>
      <c r="B12546" s="29" t="n">
        <v>45838</v>
      </c>
      <c r="C12546" s="28" t="n">
        <v>43509.3</v>
      </c>
      <c r="D12546" s="28" t="n">
        <v>692.75</v>
      </c>
      <c r="E12546" s="28" t="s">
        <v>381</v>
      </c>
    </row>
    <row r="12547" customFormat="false" ht="15" hidden="false" customHeight="false" outlineLevel="0" collapsed="false">
      <c r="A12547" s="28" t="n">
        <v>331</v>
      </c>
      <c r="B12547" s="29" t="n">
        <v>45869</v>
      </c>
      <c r="C12547" s="28" t="n">
        <v>44835</v>
      </c>
      <c r="D12547" s="28" t="n">
        <v>1770</v>
      </c>
      <c r="E12547" s="28" t="s">
        <v>380</v>
      </c>
    </row>
    <row r="12548" customFormat="false" ht="15" hidden="false" customHeight="false" outlineLevel="0" collapsed="false">
      <c r="A12548" s="28" t="n">
        <v>331</v>
      </c>
      <c r="B12548" s="29" t="n">
        <v>45900</v>
      </c>
      <c r="C12548" s="28" t="n">
        <v>44635.33</v>
      </c>
      <c r="D12548" s="28" t="n">
        <v>0</v>
      </c>
      <c r="E12548" s="28" t="s">
        <v>379</v>
      </c>
    </row>
    <row r="12549" customFormat="false" ht="15" hidden="false" customHeight="false" outlineLevel="0" collapsed="false">
      <c r="A12549" s="28" t="n">
        <v>331</v>
      </c>
      <c r="B12549" s="29" t="n">
        <v>45930</v>
      </c>
      <c r="C12549" s="28" t="n">
        <v>45971.72</v>
      </c>
      <c r="D12549" s="28" t="n">
        <v>1770</v>
      </c>
      <c r="E12549" s="28" t="s">
        <v>380</v>
      </c>
    </row>
    <row r="12550" customFormat="false" ht="15" hidden="false" customHeight="false" outlineLevel="0" collapsed="false">
      <c r="A12550" s="28" t="n">
        <v>331</v>
      </c>
      <c r="B12550" s="29" t="n">
        <v>45961</v>
      </c>
      <c r="C12550" s="28" t="n">
        <v>47566.02</v>
      </c>
      <c r="D12550" s="28" t="n">
        <v>1770</v>
      </c>
      <c r="E12550" s="28" t="s">
        <v>380</v>
      </c>
    </row>
    <row r="12551" customFormat="false" ht="15" hidden="false" customHeight="false" outlineLevel="0" collapsed="false">
      <c r="A12551" s="28" t="n">
        <v>331</v>
      </c>
      <c r="B12551" s="29" t="n">
        <v>45991</v>
      </c>
      <c r="C12551" s="28" t="n">
        <v>49197.17</v>
      </c>
      <c r="D12551" s="28" t="n">
        <v>1770</v>
      </c>
      <c r="E12551" s="28" t="s">
        <v>380</v>
      </c>
    </row>
    <row r="12552" customFormat="false" ht="15" hidden="false" customHeight="false" outlineLevel="0" collapsed="false">
      <c r="A12552" s="28" t="n">
        <v>331</v>
      </c>
      <c r="B12552" s="29" t="n">
        <v>46022</v>
      </c>
      <c r="C12552" s="28" t="n">
        <v>50571.75</v>
      </c>
      <c r="D12552" s="28" t="n">
        <v>1770</v>
      </c>
      <c r="E12552" s="28" t="s">
        <v>380</v>
      </c>
    </row>
    <row r="12553" customFormat="false" ht="15" hidden="false" customHeight="false" outlineLevel="0" collapsed="false">
      <c r="A12553" s="28" t="n">
        <v>331</v>
      </c>
      <c r="B12553" s="29" t="n">
        <v>46053</v>
      </c>
      <c r="C12553" s="28" t="n">
        <v>51881.41</v>
      </c>
      <c r="D12553" s="28" t="n">
        <v>1770</v>
      </c>
      <c r="E12553" s="28" t="s">
        <v>380</v>
      </c>
    </row>
    <row r="12554" customFormat="false" ht="15" hidden="false" customHeight="false" outlineLevel="0" collapsed="false">
      <c r="A12554" s="28" t="n">
        <v>331</v>
      </c>
      <c r="B12554" s="29" t="n">
        <v>46081</v>
      </c>
      <c r="C12554" s="28" t="n">
        <v>52084.19</v>
      </c>
      <c r="D12554" s="28" t="n">
        <v>624.55</v>
      </c>
      <c r="E12554" s="28" t="s">
        <v>381</v>
      </c>
    </row>
    <row r="12555" customFormat="false" ht="15" hidden="false" customHeight="false" outlineLevel="0" collapsed="false">
      <c r="A12555" s="28" t="n">
        <v>331</v>
      </c>
      <c r="B12555" s="29" t="n">
        <v>46112</v>
      </c>
      <c r="C12555" s="28" t="n">
        <v>52645.92</v>
      </c>
      <c r="D12555" s="28" t="n">
        <v>861.63</v>
      </c>
      <c r="E12555" s="28" t="s">
        <v>381</v>
      </c>
    </row>
    <row r="12556" customFormat="false" ht="15" hidden="false" customHeight="false" outlineLevel="0" collapsed="false">
      <c r="A12556" s="28" t="n">
        <v>331</v>
      </c>
      <c r="B12556" s="29" t="n">
        <v>46142</v>
      </c>
      <c r="C12556" s="28" t="n">
        <v>53947.16</v>
      </c>
      <c r="D12556" s="28" t="n">
        <v>1770</v>
      </c>
      <c r="E12556" s="28" t="s">
        <v>380</v>
      </c>
    </row>
    <row r="12557" customFormat="false" ht="15" hidden="false" customHeight="false" outlineLevel="0" collapsed="false">
      <c r="A12557" s="28" t="n">
        <v>331</v>
      </c>
      <c r="B12557" s="29" t="n">
        <v>46173</v>
      </c>
      <c r="C12557" s="28" t="n">
        <v>54722.93</v>
      </c>
      <c r="D12557" s="28" t="n">
        <v>866.37</v>
      </c>
      <c r="E12557" s="28" t="s">
        <v>381</v>
      </c>
    </row>
    <row r="12558" customFormat="false" ht="15" hidden="false" customHeight="false" outlineLevel="0" collapsed="false">
      <c r="A12558" s="28" t="n">
        <v>331</v>
      </c>
      <c r="B12558" s="29" t="n">
        <v>46203</v>
      </c>
      <c r="C12558" s="28" t="n">
        <v>56488.53</v>
      </c>
      <c r="D12558" s="28" t="n">
        <v>1770</v>
      </c>
      <c r="E12558" s="28" t="s">
        <v>380</v>
      </c>
    </row>
    <row r="12559" customFormat="false" ht="15" hidden="false" customHeight="false" outlineLevel="0" collapsed="false">
      <c r="A12559" s="28" t="n">
        <v>331</v>
      </c>
      <c r="B12559" s="29" t="n">
        <v>46234</v>
      </c>
      <c r="C12559" s="28" t="n">
        <v>57924.72</v>
      </c>
      <c r="D12559" s="28" t="n">
        <v>1770</v>
      </c>
      <c r="E12559" s="28" t="s">
        <v>380</v>
      </c>
    </row>
    <row r="12560" customFormat="false" ht="15" hidden="false" customHeight="false" outlineLevel="0" collapsed="false">
      <c r="A12560" s="28" t="n">
        <v>331</v>
      </c>
      <c r="B12560" s="29" t="n">
        <v>46265</v>
      </c>
      <c r="C12560" s="28" t="n">
        <v>59637.87</v>
      </c>
      <c r="D12560" s="28" t="n">
        <v>1770</v>
      </c>
      <c r="E12560" s="28" t="s">
        <v>380</v>
      </c>
    </row>
    <row r="12561" customFormat="false" ht="15" hidden="false" customHeight="false" outlineLevel="0" collapsed="false">
      <c r="A12561" s="28" t="n">
        <v>332</v>
      </c>
      <c r="B12561" s="29" t="n">
        <v>44957</v>
      </c>
      <c r="C12561" s="28" t="n">
        <v>6759.49</v>
      </c>
      <c r="D12561" s="28" t="n">
        <v>1740</v>
      </c>
      <c r="E12561" s="28" t="s">
        <v>380</v>
      </c>
    </row>
    <row r="12562" customFormat="false" ht="15" hidden="false" customHeight="false" outlineLevel="0" collapsed="false">
      <c r="A12562" s="28" t="n">
        <v>332</v>
      </c>
      <c r="B12562" s="29" t="n">
        <v>44985</v>
      </c>
      <c r="C12562" s="28" t="n">
        <v>8425.91</v>
      </c>
      <c r="D12562" s="28" t="n">
        <v>1740</v>
      </c>
      <c r="E12562" s="28" t="s">
        <v>380</v>
      </c>
    </row>
    <row r="12563" customFormat="false" ht="15" hidden="false" customHeight="false" outlineLevel="0" collapsed="false">
      <c r="A12563" s="28" t="n">
        <v>332</v>
      </c>
      <c r="B12563" s="29" t="n">
        <v>45016</v>
      </c>
      <c r="C12563" s="28" t="n">
        <v>9675.84</v>
      </c>
      <c r="D12563" s="28" t="n">
        <v>1740</v>
      </c>
      <c r="E12563" s="28" t="s">
        <v>380</v>
      </c>
    </row>
    <row r="12564" customFormat="false" ht="15" hidden="false" customHeight="false" outlineLevel="0" collapsed="false">
      <c r="A12564" s="28" t="n">
        <v>332</v>
      </c>
      <c r="B12564" s="29" t="n">
        <v>45046</v>
      </c>
      <c r="C12564" s="28" t="n">
        <v>11037.39</v>
      </c>
      <c r="D12564" s="28" t="n">
        <v>1740</v>
      </c>
      <c r="E12564" s="28" t="s">
        <v>380</v>
      </c>
    </row>
    <row r="12565" customFormat="false" ht="15" hidden="false" customHeight="false" outlineLevel="0" collapsed="false">
      <c r="A12565" s="28" t="n">
        <v>332</v>
      </c>
      <c r="B12565" s="29" t="n">
        <v>45077</v>
      </c>
      <c r="C12565" s="28" t="n">
        <v>12601.29</v>
      </c>
      <c r="D12565" s="28" t="n">
        <v>1740</v>
      </c>
      <c r="E12565" s="28" t="s">
        <v>380</v>
      </c>
    </row>
    <row r="12566" customFormat="false" ht="15" hidden="false" customHeight="false" outlineLevel="0" collapsed="false">
      <c r="A12566" s="28" t="n">
        <v>332</v>
      </c>
      <c r="B12566" s="29" t="n">
        <v>45107</v>
      </c>
      <c r="C12566" s="28" t="n">
        <v>14061.12</v>
      </c>
      <c r="D12566" s="28" t="n">
        <v>1740</v>
      </c>
      <c r="E12566" s="28" t="s">
        <v>380</v>
      </c>
    </row>
    <row r="12567" customFormat="false" ht="15" hidden="false" customHeight="false" outlineLevel="0" collapsed="false">
      <c r="A12567" s="28" t="n">
        <v>332</v>
      </c>
      <c r="B12567" s="29" t="n">
        <v>45138</v>
      </c>
      <c r="C12567" s="28" t="n">
        <v>13611.63</v>
      </c>
      <c r="D12567" s="28" t="n">
        <v>0</v>
      </c>
      <c r="E12567" s="28" t="s">
        <v>379</v>
      </c>
    </row>
    <row r="12568" customFormat="false" ht="15" hidden="false" customHeight="false" outlineLevel="0" collapsed="false">
      <c r="A12568" s="28" t="n">
        <v>332</v>
      </c>
      <c r="B12568" s="29" t="n">
        <v>45169</v>
      </c>
      <c r="C12568" s="28" t="n">
        <v>14905.64</v>
      </c>
      <c r="D12568" s="28" t="n">
        <v>1740</v>
      </c>
      <c r="E12568" s="28" t="s">
        <v>380</v>
      </c>
    </row>
    <row r="12569" customFormat="false" ht="15" hidden="false" customHeight="false" outlineLevel="0" collapsed="false">
      <c r="A12569" s="28" t="n">
        <v>332</v>
      </c>
      <c r="B12569" s="29" t="n">
        <v>45199</v>
      </c>
      <c r="C12569" s="28" t="n">
        <v>16463.52</v>
      </c>
      <c r="D12569" s="28" t="n">
        <v>1740</v>
      </c>
      <c r="E12569" s="28" t="s">
        <v>380</v>
      </c>
    </row>
    <row r="12570" customFormat="false" ht="15" hidden="false" customHeight="false" outlineLevel="0" collapsed="false">
      <c r="A12570" s="28" t="n">
        <v>332</v>
      </c>
      <c r="B12570" s="29" t="n">
        <v>45230</v>
      </c>
      <c r="C12570" s="28" t="n">
        <v>18096.43</v>
      </c>
      <c r="D12570" s="28" t="n">
        <v>1740</v>
      </c>
      <c r="E12570" s="28" t="s">
        <v>380</v>
      </c>
    </row>
    <row r="12571" customFormat="false" ht="15" hidden="false" customHeight="false" outlineLevel="0" collapsed="false">
      <c r="A12571" s="28" t="n">
        <v>332</v>
      </c>
      <c r="B12571" s="29" t="n">
        <v>45260</v>
      </c>
      <c r="C12571" s="28" t="n">
        <v>19314.61</v>
      </c>
      <c r="D12571" s="28" t="n">
        <v>1740</v>
      </c>
      <c r="E12571" s="28" t="s">
        <v>380</v>
      </c>
    </row>
    <row r="12572" customFormat="false" ht="15" hidden="false" customHeight="false" outlineLevel="0" collapsed="false">
      <c r="A12572" s="28" t="n">
        <v>332</v>
      </c>
      <c r="B12572" s="29" t="n">
        <v>45291</v>
      </c>
      <c r="C12572" s="28" t="n">
        <v>20605.24</v>
      </c>
      <c r="D12572" s="28" t="n">
        <v>1740</v>
      </c>
      <c r="E12572" s="28" t="s">
        <v>380</v>
      </c>
    </row>
    <row r="12573" customFormat="false" ht="15" hidden="false" customHeight="false" outlineLevel="0" collapsed="false">
      <c r="A12573" s="28" t="n">
        <v>332</v>
      </c>
      <c r="B12573" s="29" t="n">
        <v>45322</v>
      </c>
      <c r="C12573" s="28" t="n">
        <v>21838.5</v>
      </c>
      <c r="D12573" s="28" t="n">
        <v>1740</v>
      </c>
      <c r="E12573" s="28" t="s">
        <v>380</v>
      </c>
    </row>
    <row r="12574" customFormat="false" ht="15" hidden="false" customHeight="false" outlineLevel="0" collapsed="false">
      <c r="A12574" s="28" t="n">
        <v>332</v>
      </c>
      <c r="B12574" s="29" t="n">
        <v>45351</v>
      </c>
      <c r="C12574" s="28" t="n">
        <v>23114.15</v>
      </c>
      <c r="D12574" s="28" t="n">
        <v>1740</v>
      </c>
      <c r="E12574" s="28" t="s">
        <v>380</v>
      </c>
    </row>
    <row r="12575" customFormat="false" ht="15" hidden="false" customHeight="false" outlineLevel="0" collapsed="false">
      <c r="A12575" s="28" t="n">
        <v>332</v>
      </c>
      <c r="B12575" s="29" t="n">
        <v>45382</v>
      </c>
      <c r="C12575" s="28" t="n">
        <v>24571.61</v>
      </c>
      <c r="D12575" s="28" t="n">
        <v>1740</v>
      </c>
      <c r="E12575" s="28" t="s">
        <v>380</v>
      </c>
    </row>
    <row r="12576" customFormat="false" ht="15" hidden="false" customHeight="false" outlineLevel="0" collapsed="false">
      <c r="A12576" s="28" t="n">
        <v>332</v>
      </c>
      <c r="B12576" s="29" t="n">
        <v>45412</v>
      </c>
      <c r="C12576" s="28" t="n">
        <v>26193.12</v>
      </c>
      <c r="D12576" s="28" t="n">
        <v>1740</v>
      </c>
      <c r="E12576" s="28" t="s">
        <v>380</v>
      </c>
    </row>
    <row r="12577" customFormat="false" ht="15" hidden="false" customHeight="false" outlineLevel="0" collapsed="false">
      <c r="A12577" s="28" t="n">
        <v>332</v>
      </c>
      <c r="B12577" s="29" t="n">
        <v>45443</v>
      </c>
      <c r="C12577" s="28" t="n">
        <v>26738.39</v>
      </c>
      <c r="D12577" s="28" t="n">
        <v>599.87</v>
      </c>
      <c r="E12577" s="28" t="s">
        <v>381</v>
      </c>
    </row>
    <row r="12578" customFormat="false" ht="15" hidden="false" customHeight="false" outlineLevel="0" collapsed="false">
      <c r="A12578" s="28" t="n">
        <v>332</v>
      </c>
      <c r="B12578" s="29" t="n">
        <v>45473</v>
      </c>
      <c r="C12578" s="28" t="n">
        <v>28230.57</v>
      </c>
      <c r="D12578" s="28" t="n">
        <v>1740</v>
      </c>
      <c r="E12578" s="28" t="s">
        <v>380</v>
      </c>
    </row>
    <row r="12579" customFormat="false" ht="15" hidden="false" customHeight="false" outlineLevel="0" collapsed="false">
      <c r="A12579" s="28" t="n">
        <v>332</v>
      </c>
      <c r="B12579" s="29" t="n">
        <v>45504</v>
      </c>
      <c r="C12579" s="28" t="n">
        <v>29661.3</v>
      </c>
      <c r="D12579" s="28" t="n">
        <v>1740</v>
      </c>
      <c r="E12579" s="28" t="s">
        <v>380</v>
      </c>
    </row>
    <row r="12580" customFormat="false" ht="15" hidden="false" customHeight="false" outlineLevel="0" collapsed="false">
      <c r="A12580" s="28" t="n">
        <v>332</v>
      </c>
      <c r="B12580" s="29" t="n">
        <v>45535</v>
      </c>
      <c r="C12580" s="28" t="n">
        <v>30946.64</v>
      </c>
      <c r="D12580" s="28" t="n">
        <v>1740</v>
      </c>
      <c r="E12580" s="28" t="s">
        <v>380</v>
      </c>
    </row>
    <row r="12581" customFormat="false" ht="15" hidden="false" customHeight="false" outlineLevel="0" collapsed="false">
      <c r="A12581" s="28" t="n">
        <v>332</v>
      </c>
      <c r="B12581" s="29" t="n">
        <v>45565</v>
      </c>
      <c r="C12581" s="28" t="n">
        <v>32349.07</v>
      </c>
      <c r="D12581" s="28" t="n">
        <v>1740</v>
      </c>
      <c r="E12581" s="28" t="s">
        <v>380</v>
      </c>
    </row>
    <row r="12582" customFormat="false" ht="15" hidden="false" customHeight="false" outlineLevel="0" collapsed="false">
      <c r="A12582" s="28" t="n">
        <v>332</v>
      </c>
      <c r="B12582" s="29" t="n">
        <v>45596</v>
      </c>
      <c r="C12582" s="28" t="n">
        <v>33917.65</v>
      </c>
      <c r="D12582" s="28" t="n">
        <v>1740</v>
      </c>
      <c r="E12582" s="28" t="s">
        <v>380</v>
      </c>
    </row>
    <row r="12583" customFormat="false" ht="15" hidden="false" customHeight="false" outlineLevel="0" collapsed="false">
      <c r="A12583" s="28" t="n">
        <v>332</v>
      </c>
      <c r="B12583" s="29" t="n">
        <v>45626</v>
      </c>
      <c r="C12583" s="28" t="n">
        <v>34730.2</v>
      </c>
      <c r="D12583" s="28" t="n">
        <v>1114.6</v>
      </c>
      <c r="E12583" s="28" t="s">
        <v>381</v>
      </c>
    </row>
    <row r="12584" customFormat="false" ht="15" hidden="false" customHeight="false" outlineLevel="0" collapsed="false">
      <c r="A12584" s="28" t="n">
        <v>332</v>
      </c>
      <c r="B12584" s="29" t="n">
        <v>45657</v>
      </c>
      <c r="C12584" s="28" t="n">
        <v>36285.41</v>
      </c>
      <c r="D12584" s="28" t="n">
        <v>1740</v>
      </c>
      <c r="E12584" s="28" t="s">
        <v>380</v>
      </c>
    </row>
    <row r="12585" customFormat="false" ht="15" hidden="false" customHeight="false" outlineLevel="0" collapsed="false">
      <c r="A12585" s="28" t="n">
        <v>332</v>
      </c>
      <c r="B12585" s="29" t="n">
        <v>45688</v>
      </c>
      <c r="C12585" s="28" t="n">
        <v>37518.26</v>
      </c>
      <c r="D12585" s="28" t="n">
        <v>1740</v>
      </c>
      <c r="E12585" s="28" t="s">
        <v>380</v>
      </c>
    </row>
    <row r="12586" customFormat="false" ht="15" hidden="false" customHeight="false" outlineLevel="0" collapsed="false">
      <c r="A12586" s="28" t="n">
        <v>332</v>
      </c>
      <c r="B12586" s="29" t="n">
        <v>45716</v>
      </c>
      <c r="C12586" s="28" t="n">
        <v>39076.42</v>
      </c>
      <c r="D12586" s="28" t="n">
        <v>1740</v>
      </c>
      <c r="E12586" s="28" t="s">
        <v>380</v>
      </c>
    </row>
    <row r="12587" customFormat="false" ht="15" hidden="false" customHeight="false" outlineLevel="0" collapsed="false">
      <c r="A12587" s="28" t="n">
        <v>332</v>
      </c>
      <c r="B12587" s="29" t="n">
        <v>45747</v>
      </c>
      <c r="C12587" s="28" t="n">
        <v>40803.63</v>
      </c>
      <c r="D12587" s="28" t="n">
        <v>1740</v>
      </c>
      <c r="E12587" s="28" t="s">
        <v>380</v>
      </c>
    </row>
    <row r="12588" customFormat="false" ht="15" hidden="false" customHeight="false" outlineLevel="0" collapsed="false">
      <c r="A12588" s="28" t="n">
        <v>332</v>
      </c>
      <c r="B12588" s="29" t="n">
        <v>45777</v>
      </c>
      <c r="C12588" s="28" t="n">
        <v>42051.02</v>
      </c>
      <c r="D12588" s="28" t="n">
        <v>1740</v>
      </c>
      <c r="E12588" s="28" t="s">
        <v>380</v>
      </c>
    </row>
    <row r="12589" customFormat="false" ht="15" hidden="false" customHeight="false" outlineLevel="0" collapsed="false">
      <c r="A12589" s="28" t="n">
        <v>332</v>
      </c>
      <c r="B12589" s="29" t="n">
        <v>45808</v>
      </c>
      <c r="C12589" s="28" t="n">
        <v>41586.63</v>
      </c>
      <c r="D12589" s="28" t="n">
        <v>0</v>
      </c>
      <c r="E12589" s="28" t="s">
        <v>379</v>
      </c>
    </row>
    <row r="12590" customFormat="false" ht="15" hidden="false" customHeight="false" outlineLevel="0" collapsed="false">
      <c r="A12590" s="28" t="n">
        <v>332</v>
      </c>
      <c r="B12590" s="29" t="n">
        <v>45838</v>
      </c>
      <c r="C12590" s="28" t="n">
        <v>43089.33</v>
      </c>
      <c r="D12590" s="28" t="n">
        <v>1740</v>
      </c>
      <c r="E12590" s="28" t="s">
        <v>380</v>
      </c>
    </row>
    <row r="12591" customFormat="false" ht="15" hidden="false" customHeight="false" outlineLevel="0" collapsed="false">
      <c r="A12591" s="28" t="n">
        <v>332</v>
      </c>
      <c r="B12591" s="29" t="n">
        <v>45869</v>
      </c>
      <c r="C12591" s="28" t="n">
        <v>44721.14</v>
      </c>
      <c r="D12591" s="28" t="n">
        <v>1740</v>
      </c>
      <c r="E12591" s="28" t="s">
        <v>380</v>
      </c>
    </row>
    <row r="12592" customFormat="false" ht="15" hidden="false" customHeight="false" outlineLevel="0" collapsed="false">
      <c r="A12592" s="28" t="n">
        <v>332</v>
      </c>
      <c r="B12592" s="29" t="n">
        <v>45900</v>
      </c>
      <c r="C12592" s="28" t="n">
        <v>46332.89</v>
      </c>
      <c r="D12592" s="28" t="n">
        <v>1740</v>
      </c>
      <c r="E12592" s="28" t="s">
        <v>380</v>
      </c>
    </row>
    <row r="12593" customFormat="false" ht="15" hidden="false" customHeight="false" outlineLevel="0" collapsed="false">
      <c r="A12593" s="28" t="n">
        <v>332</v>
      </c>
      <c r="B12593" s="29" t="n">
        <v>45930</v>
      </c>
      <c r="C12593" s="28" t="n">
        <v>47589.65</v>
      </c>
      <c r="D12593" s="28" t="n">
        <v>1740</v>
      </c>
      <c r="E12593" s="28" t="s">
        <v>380</v>
      </c>
    </row>
    <row r="12594" customFormat="false" ht="15" hidden="false" customHeight="false" outlineLevel="0" collapsed="false">
      <c r="A12594" s="28" t="n">
        <v>332</v>
      </c>
      <c r="B12594" s="29" t="n">
        <v>45961</v>
      </c>
      <c r="C12594" s="28" t="n">
        <v>48911.54</v>
      </c>
      <c r="D12594" s="28" t="n">
        <v>1740</v>
      </c>
      <c r="E12594" s="28" t="s">
        <v>380</v>
      </c>
    </row>
    <row r="12595" customFormat="false" ht="15" hidden="false" customHeight="false" outlineLevel="0" collapsed="false">
      <c r="A12595" s="28" t="n">
        <v>332</v>
      </c>
      <c r="B12595" s="29" t="n">
        <v>45991</v>
      </c>
      <c r="C12595" s="28" t="n">
        <v>50429.89</v>
      </c>
      <c r="D12595" s="28" t="n">
        <v>1740</v>
      </c>
      <c r="E12595" s="28" t="s">
        <v>380</v>
      </c>
    </row>
    <row r="12596" customFormat="false" ht="15" hidden="false" customHeight="false" outlineLevel="0" collapsed="false">
      <c r="A12596" s="28" t="n">
        <v>332</v>
      </c>
      <c r="B12596" s="29" t="n">
        <v>46022</v>
      </c>
      <c r="C12596" s="28" t="n">
        <v>51692.42</v>
      </c>
      <c r="D12596" s="28" t="n">
        <v>1740</v>
      </c>
      <c r="E12596" s="28" t="s">
        <v>380</v>
      </c>
    </row>
    <row r="12597" customFormat="false" ht="15" hidden="false" customHeight="false" outlineLevel="0" collapsed="false">
      <c r="A12597" s="28" t="n">
        <v>332</v>
      </c>
      <c r="B12597" s="29" t="n">
        <v>46053</v>
      </c>
      <c r="C12597" s="28" t="n">
        <v>53138.43</v>
      </c>
      <c r="D12597" s="28" t="n">
        <v>1740</v>
      </c>
      <c r="E12597" s="28" t="s">
        <v>380</v>
      </c>
    </row>
    <row r="12598" customFormat="false" ht="15" hidden="false" customHeight="false" outlineLevel="0" collapsed="false">
      <c r="A12598" s="28" t="n">
        <v>332</v>
      </c>
      <c r="B12598" s="29" t="n">
        <v>46081</v>
      </c>
      <c r="C12598" s="28" t="n">
        <v>54664.96</v>
      </c>
      <c r="D12598" s="28" t="n">
        <v>1740</v>
      </c>
      <c r="E12598" s="28" t="s">
        <v>380</v>
      </c>
    </row>
    <row r="12599" customFormat="false" ht="15" hidden="false" customHeight="false" outlineLevel="0" collapsed="false">
      <c r="A12599" s="28" t="n">
        <v>332</v>
      </c>
      <c r="B12599" s="29" t="n">
        <v>46112</v>
      </c>
      <c r="C12599" s="28" t="n">
        <v>56156.56</v>
      </c>
      <c r="D12599" s="28" t="n">
        <v>1740</v>
      </c>
      <c r="E12599" s="28" t="s">
        <v>380</v>
      </c>
    </row>
    <row r="12600" customFormat="false" ht="15" hidden="false" customHeight="false" outlineLevel="0" collapsed="false">
      <c r="A12600" s="28" t="n">
        <v>332</v>
      </c>
      <c r="B12600" s="29" t="n">
        <v>46142</v>
      </c>
      <c r="C12600" s="28" t="n">
        <v>57758.51</v>
      </c>
      <c r="D12600" s="28" t="n">
        <v>1740</v>
      </c>
      <c r="E12600" s="28" t="s">
        <v>380</v>
      </c>
    </row>
    <row r="12601" customFormat="false" ht="15" hidden="false" customHeight="false" outlineLevel="0" collapsed="false">
      <c r="A12601" s="28" t="n">
        <v>332</v>
      </c>
      <c r="B12601" s="29" t="n">
        <v>46173</v>
      </c>
      <c r="C12601" s="28" t="n">
        <v>59103.85</v>
      </c>
      <c r="D12601" s="28" t="n">
        <v>1740</v>
      </c>
      <c r="E12601" s="28" t="s">
        <v>380</v>
      </c>
    </row>
    <row r="12602" customFormat="false" ht="15" hidden="false" customHeight="false" outlineLevel="0" collapsed="false">
      <c r="A12602" s="28" t="n">
        <v>332</v>
      </c>
      <c r="B12602" s="29" t="n">
        <v>46203</v>
      </c>
      <c r="C12602" s="28" t="n">
        <v>60394.03</v>
      </c>
      <c r="D12602" s="28" t="n">
        <v>1740</v>
      </c>
      <c r="E12602" s="28" t="s">
        <v>380</v>
      </c>
    </row>
    <row r="12603" customFormat="false" ht="15" hidden="false" customHeight="false" outlineLevel="0" collapsed="false">
      <c r="A12603" s="28" t="n">
        <v>332</v>
      </c>
      <c r="B12603" s="29" t="n">
        <v>46234</v>
      </c>
      <c r="C12603" s="28" t="n">
        <v>61835.98</v>
      </c>
      <c r="D12603" s="28" t="n">
        <v>1740</v>
      </c>
      <c r="E12603" s="28" t="s">
        <v>380</v>
      </c>
    </row>
    <row r="12604" customFormat="false" ht="15" hidden="false" customHeight="false" outlineLevel="0" collapsed="false">
      <c r="A12604" s="28" t="n">
        <v>332</v>
      </c>
      <c r="B12604" s="29" t="n">
        <v>46265</v>
      </c>
      <c r="C12604" s="28" t="n">
        <v>61665.57</v>
      </c>
      <c r="D12604" s="28" t="n">
        <v>0</v>
      </c>
      <c r="E12604" s="28" t="s">
        <v>379</v>
      </c>
    </row>
    <row r="12605" customFormat="false" ht="15" hidden="false" customHeight="false" outlineLevel="0" collapsed="false">
      <c r="A12605" s="28" t="n">
        <v>333</v>
      </c>
      <c r="B12605" s="29" t="n">
        <v>44957</v>
      </c>
      <c r="C12605" s="28" t="n">
        <v>8727.38</v>
      </c>
      <c r="D12605" s="28" t="n">
        <v>1920</v>
      </c>
      <c r="E12605" s="28" t="s">
        <v>380</v>
      </c>
    </row>
    <row r="12606" customFormat="false" ht="15" hidden="false" customHeight="false" outlineLevel="0" collapsed="false">
      <c r="A12606" s="28" t="n">
        <v>333</v>
      </c>
      <c r="B12606" s="29" t="n">
        <v>44985</v>
      </c>
      <c r="C12606" s="28" t="n">
        <v>10108</v>
      </c>
      <c r="D12606" s="28" t="n">
        <v>1920</v>
      </c>
      <c r="E12606" s="28" t="s">
        <v>380</v>
      </c>
    </row>
    <row r="12607" customFormat="false" ht="15" hidden="false" customHeight="false" outlineLevel="0" collapsed="false">
      <c r="A12607" s="28" t="n">
        <v>333</v>
      </c>
      <c r="B12607" s="29" t="n">
        <v>45016</v>
      </c>
      <c r="C12607" s="28" t="n">
        <v>11893.46</v>
      </c>
      <c r="D12607" s="28" t="n">
        <v>1920</v>
      </c>
      <c r="E12607" s="28" t="s">
        <v>380</v>
      </c>
    </row>
    <row r="12608" customFormat="false" ht="15" hidden="false" customHeight="false" outlineLevel="0" collapsed="false">
      <c r="A12608" s="28" t="n">
        <v>333</v>
      </c>
      <c r="B12608" s="29" t="n">
        <v>45046</v>
      </c>
      <c r="C12608" s="28" t="n">
        <v>13299.22</v>
      </c>
      <c r="D12608" s="28" t="n">
        <v>1920</v>
      </c>
      <c r="E12608" s="28" t="s">
        <v>380</v>
      </c>
    </row>
    <row r="12609" customFormat="false" ht="15" hidden="false" customHeight="false" outlineLevel="0" collapsed="false">
      <c r="A12609" s="28" t="n">
        <v>333</v>
      </c>
      <c r="B12609" s="29" t="n">
        <v>45077</v>
      </c>
      <c r="C12609" s="28" t="n">
        <v>14843.74</v>
      </c>
      <c r="D12609" s="28" t="n">
        <v>1920</v>
      </c>
      <c r="E12609" s="28" t="s">
        <v>380</v>
      </c>
    </row>
    <row r="12610" customFormat="false" ht="15" hidden="false" customHeight="false" outlineLevel="0" collapsed="false">
      <c r="A12610" s="28" t="n">
        <v>333</v>
      </c>
      <c r="B12610" s="29" t="n">
        <v>45107</v>
      </c>
      <c r="C12610" s="28" t="n">
        <v>16216.93</v>
      </c>
      <c r="D12610" s="28" t="n">
        <v>1920</v>
      </c>
      <c r="E12610" s="28" t="s">
        <v>380</v>
      </c>
    </row>
    <row r="12611" customFormat="false" ht="15" hidden="false" customHeight="false" outlineLevel="0" collapsed="false">
      <c r="A12611" s="28" t="n">
        <v>333</v>
      </c>
      <c r="B12611" s="29" t="n">
        <v>45138</v>
      </c>
      <c r="C12611" s="28" t="n">
        <v>17881.21</v>
      </c>
      <c r="D12611" s="28" t="n">
        <v>1920</v>
      </c>
      <c r="E12611" s="28" t="s">
        <v>380</v>
      </c>
    </row>
    <row r="12612" customFormat="false" ht="15" hidden="false" customHeight="false" outlineLevel="0" collapsed="false">
      <c r="A12612" s="28" t="n">
        <v>333</v>
      </c>
      <c r="B12612" s="29" t="n">
        <v>45169</v>
      </c>
      <c r="C12612" s="28" t="n">
        <v>19485.96</v>
      </c>
      <c r="D12612" s="28" t="n">
        <v>1920</v>
      </c>
      <c r="E12612" s="28" t="s">
        <v>380</v>
      </c>
    </row>
    <row r="12613" customFormat="false" ht="15" hidden="false" customHeight="false" outlineLevel="0" collapsed="false">
      <c r="A12613" s="28" t="n">
        <v>333</v>
      </c>
      <c r="B12613" s="29" t="n">
        <v>45199</v>
      </c>
      <c r="C12613" s="28" t="n">
        <v>20974.8</v>
      </c>
      <c r="D12613" s="28" t="n">
        <v>1920</v>
      </c>
      <c r="E12613" s="28" t="s">
        <v>380</v>
      </c>
    </row>
    <row r="12614" customFormat="false" ht="15" hidden="false" customHeight="false" outlineLevel="0" collapsed="false">
      <c r="A12614" s="28" t="n">
        <v>333</v>
      </c>
      <c r="B12614" s="29" t="n">
        <v>45230</v>
      </c>
      <c r="C12614" s="28" t="n">
        <v>22690.77</v>
      </c>
      <c r="D12614" s="28" t="n">
        <v>1920</v>
      </c>
      <c r="E12614" s="28" t="s">
        <v>380</v>
      </c>
    </row>
    <row r="12615" customFormat="false" ht="15" hidden="false" customHeight="false" outlineLevel="0" collapsed="false">
      <c r="A12615" s="28" t="n">
        <v>333</v>
      </c>
      <c r="B12615" s="29" t="n">
        <v>45260</v>
      </c>
      <c r="C12615" s="28" t="n">
        <v>24560.8</v>
      </c>
      <c r="D12615" s="28" t="n">
        <v>1920</v>
      </c>
      <c r="E12615" s="28" t="s">
        <v>380</v>
      </c>
    </row>
    <row r="12616" customFormat="false" ht="15" hidden="false" customHeight="false" outlineLevel="0" collapsed="false">
      <c r="A12616" s="28" t="n">
        <v>333</v>
      </c>
      <c r="B12616" s="29" t="n">
        <v>45291</v>
      </c>
      <c r="C12616" s="28" t="n">
        <v>26024.35</v>
      </c>
      <c r="D12616" s="28" t="n">
        <v>1920</v>
      </c>
      <c r="E12616" s="28" t="s">
        <v>380</v>
      </c>
    </row>
    <row r="12617" customFormat="false" ht="15" hidden="false" customHeight="false" outlineLevel="0" collapsed="false">
      <c r="A12617" s="28" t="n">
        <v>333</v>
      </c>
      <c r="B12617" s="29" t="n">
        <v>45322</v>
      </c>
      <c r="C12617" s="28" t="n">
        <v>27789.97</v>
      </c>
      <c r="D12617" s="28" t="n">
        <v>1920</v>
      </c>
      <c r="E12617" s="28" t="s">
        <v>380</v>
      </c>
    </row>
    <row r="12618" customFormat="false" ht="15" hidden="false" customHeight="false" outlineLevel="0" collapsed="false">
      <c r="A12618" s="28" t="n">
        <v>333</v>
      </c>
      <c r="B12618" s="29" t="n">
        <v>45351</v>
      </c>
      <c r="C12618" s="28" t="n">
        <v>28446.2</v>
      </c>
      <c r="D12618" s="28" t="n">
        <v>794.65</v>
      </c>
      <c r="E12618" s="28" t="s">
        <v>381</v>
      </c>
    </row>
    <row r="12619" customFormat="false" ht="15" hidden="false" customHeight="false" outlineLevel="0" collapsed="false">
      <c r="A12619" s="28" t="n">
        <v>333</v>
      </c>
      <c r="B12619" s="29" t="n">
        <v>45382</v>
      </c>
      <c r="C12619" s="28" t="n">
        <v>29985.13</v>
      </c>
      <c r="D12619" s="28" t="n">
        <v>1920</v>
      </c>
      <c r="E12619" s="28" t="s">
        <v>380</v>
      </c>
    </row>
    <row r="12620" customFormat="false" ht="15" hidden="false" customHeight="false" outlineLevel="0" collapsed="false">
      <c r="A12620" s="28" t="n">
        <v>333</v>
      </c>
      <c r="B12620" s="29" t="n">
        <v>45412</v>
      </c>
      <c r="C12620" s="28" t="n">
        <v>31597.48</v>
      </c>
      <c r="D12620" s="28" t="n">
        <v>1920</v>
      </c>
      <c r="E12620" s="28" t="s">
        <v>380</v>
      </c>
    </row>
    <row r="12621" customFormat="false" ht="15" hidden="false" customHeight="false" outlineLevel="0" collapsed="false">
      <c r="A12621" s="28" t="n">
        <v>333</v>
      </c>
      <c r="B12621" s="29" t="n">
        <v>45443</v>
      </c>
      <c r="C12621" s="28" t="n">
        <v>32958.77</v>
      </c>
      <c r="D12621" s="28" t="n">
        <v>1920</v>
      </c>
      <c r="E12621" s="28" t="s">
        <v>380</v>
      </c>
    </row>
    <row r="12622" customFormat="false" ht="15" hidden="false" customHeight="false" outlineLevel="0" collapsed="false">
      <c r="A12622" s="28" t="n">
        <v>333</v>
      </c>
      <c r="B12622" s="29" t="n">
        <v>45473</v>
      </c>
      <c r="C12622" s="28" t="n">
        <v>34727.4</v>
      </c>
      <c r="D12622" s="28" t="n">
        <v>1920</v>
      </c>
      <c r="E12622" s="28" t="s">
        <v>380</v>
      </c>
    </row>
    <row r="12623" customFormat="false" ht="15" hidden="false" customHeight="false" outlineLevel="0" collapsed="false">
      <c r="A12623" s="28" t="n">
        <v>333</v>
      </c>
      <c r="B12623" s="29" t="n">
        <v>45504</v>
      </c>
      <c r="C12623" s="28" t="n">
        <v>36538.86</v>
      </c>
      <c r="D12623" s="28" t="n">
        <v>1920</v>
      </c>
      <c r="E12623" s="28" t="s">
        <v>380</v>
      </c>
    </row>
    <row r="12624" customFormat="false" ht="15" hidden="false" customHeight="false" outlineLevel="0" collapsed="false">
      <c r="A12624" s="28" t="n">
        <v>333</v>
      </c>
      <c r="B12624" s="29" t="n">
        <v>45535</v>
      </c>
      <c r="C12624" s="28" t="n">
        <v>37316.42</v>
      </c>
      <c r="D12624" s="28" t="n">
        <v>846.28</v>
      </c>
      <c r="E12624" s="28" t="s">
        <v>381</v>
      </c>
    </row>
    <row r="12625" customFormat="false" ht="15" hidden="false" customHeight="false" outlineLevel="0" collapsed="false">
      <c r="A12625" s="28" t="n">
        <v>333</v>
      </c>
      <c r="B12625" s="29" t="n">
        <v>45565</v>
      </c>
      <c r="C12625" s="28" t="n">
        <v>38912.97</v>
      </c>
      <c r="D12625" s="28" t="n">
        <v>1920</v>
      </c>
      <c r="E12625" s="28" t="s">
        <v>380</v>
      </c>
    </row>
    <row r="12626" customFormat="false" ht="15" hidden="false" customHeight="false" outlineLevel="0" collapsed="false">
      <c r="A12626" s="28" t="n">
        <v>333</v>
      </c>
      <c r="B12626" s="29" t="n">
        <v>45596</v>
      </c>
      <c r="C12626" s="28" t="n">
        <v>40795.31</v>
      </c>
      <c r="D12626" s="28" t="n">
        <v>1920</v>
      </c>
      <c r="E12626" s="28" t="s">
        <v>380</v>
      </c>
    </row>
    <row r="12627" customFormat="false" ht="15" hidden="false" customHeight="false" outlineLevel="0" collapsed="false">
      <c r="A12627" s="28" t="n">
        <v>333</v>
      </c>
      <c r="B12627" s="29" t="n">
        <v>45626</v>
      </c>
      <c r="C12627" s="28" t="n">
        <v>42550.03</v>
      </c>
      <c r="D12627" s="28" t="n">
        <v>1920</v>
      </c>
      <c r="E12627" s="28" t="s">
        <v>380</v>
      </c>
    </row>
    <row r="12628" customFormat="false" ht="15" hidden="false" customHeight="false" outlineLevel="0" collapsed="false">
      <c r="A12628" s="28" t="n">
        <v>333</v>
      </c>
      <c r="B12628" s="29" t="n">
        <v>45657</v>
      </c>
      <c r="C12628" s="28" t="n">
        <v>43953.47</v>
      </c>
      <c r="D12628" s="28" t="n">
        <v>1920</v>
      </c>
      <c r="E12628" s="28" t="s">
        <v>380</v>
      </c>
    </row>
    <row r="12629" customFormat="false" ht="15" hidden="false" customHeight="false" outlineLevel="0" collapsed="false">
      <c r="A12629" s="28" t="n">
        <v>333</v>
      </c>
      <c r="B12629" s="29" t="n">
        <v>45688</v>
      </c>
      <c r="C12629" s="28" t="n">
        <v>45755.41</v>
      </c>
      <c r="D12629" s="28" t="n">
        <v>1920</v>
      </c>
      <c r="E12629" s="28" t="s">
        <v>380</v>
      </c>
    </row>
    <row r="12630" customFormat="false" ht="15" hidden="false" customHeight="false" outlineLevel="0" collapsed="false">
      <c r="A12630" s="28" t="n">
        <v>333</v>
      </c>
      <c r="B12630" s="29" t="n">
        <v>45716</v>
      </c>
      <c r="C12630" s="28" t="n">
        <v>47398.08</v>
      </c>
      <c r="D12630" s="28" t="n">
        <v>1920</v>
      </c>
      <c r="E12630" s="28" t="s">
        <v>380</v>
      </c>
    </row>
    <row r="12631" customFormat="false" ht="15" hidden="false" customHeight="false" outlineLevel="0" collapsed="false">
      <c r="A12631" s="28" t="n">
        <v>333</v>
      </c>
      <c r="B12631" s="29" t="n">
        <v>45747</v>
      </c>
      <c r="C12631" s="28" t="n">
        <v>49186.2</v>
      </c>
      <c r="D12631" s="28" t="n">
        <v>1920</v>
      </c>
      <c r="E12631" s="28" t="s">
        <v>380</v>
      </c>
    </row>
    <row r="12632" customFormat="false" ht="15" hidden="false" customHeight="false" outlineLevel="0" collapsed="false">
      <c r="A12632" s="28" t="n">
        <v>333</v>
      </c>
      <c r="B12632" s="29" t="n">
        <v>45777</v>
      </c>
      <c r="C12632" s="28" t="n">
        <v>51036.48</v>
      </c>
      <c r="D12632" s="28" t="n">
        <v>1920</v>
      </c>
      <c r="E12632" s="28" t="s">
        <v>380</v>
      </c>
    </row>
    <row r="12633" customFormat="false" ht="15" hidden="false" customHeight="false" outlineLevel="0" collapsed="false">
      <c r="A12633" s="28" t="n">
        <v>333</v>
      </c>
      <c r="B12633" s="29" t="n">
        <v>45808</v>
      </c>
      <c r="C12633" s="28" t="n">
        <v>51530.14</v>
      </c>
      <c r="D12633" s="28" t="n">
        <v>694.68</v>
      </c>
      <c r="E12633" s="28" t="s">
        <v>381</v>
      </c>
    </row>
    <row r="12634" customFormat="false" ht="15" hidden="false" customHeight="false" outlineLevel="0" collapsed="false">
      <c r="A12634" s="28" t="n">
        <v>333</v>
      </c>
      <c r="B12634" s="29" t="n">
        <v>45838</v>
      </c>
      <c r="C12634" s="28" t="n">
        <v>52489.74</v>
      </c>
      <c r="D12634" s="28" t="n">
        <v>1219.99</v>
      </c>
      <c r="E12634" s="28" t="s">
        <v>381</v>
      </c>
    </row>
    <row r="12635" customFormat="false" ht="15" hidden="false" customHeight="false" outlineLevel="0" collapsed="false">
      <c r="A12635" s="28" t="n">
        <v>333</v>
      </c>
      <c r="B12635" s="29" t="n">
        <v>45869</v>
      </c>
      <c r="C12635" s="28" t="n">
        <v>52684.48</v>
      </c>
      <c r="D12635" s="28" t="n">
        <v>570.23</v>
      </c>
      <c r="E12635" s="28" t="s">
        <v>381</v>
      </c>
    </row>
    <row r="12636" customFormat="false" ht="15" hidden="false" customHeight="false" outlineLevel="0" collapsed="false">
      <c r="A12636" s="28" t="n">
        <v>333</v>
      </c>
      <c r="B12636" s="29" t="n">
        <v>45900</v>
      </c>
      <c r="C12636" s="28" t="n">
        <v>54309.65</v>
      </c>
      <c r="D12636" s="28" t="n">
        <v>1920</v>
      </c>
      <c r="E12636" s="28" t="s">
        <v>380</v>
      </c>
    </row>
    <row r="12637" customFormat="false" ht="15" hidden="false" customHeight="false" outlineLevel="0" collapsed="false">
      <c r="A12637" s="28" t="n">
        <v>333</v>
      </c>
      <c r="B12637" s="29" t="n">
        <v>45930</v>
      </c>
      <c r="C12637" s="28" t="n">
        <v>56128.2</v>
      </c>
      <c r="D12637" s="28" t="n">
        <v>1920</v>
      </c>
      <c r="E12637" s="28" t="s">
        <v>380</v>
      </c>
    </row>
    <row r="12638" customFormat="false" ht="15" hidden="false" customHeight="false" outlineLevel="0" collapsed="false">
      <c r="A12638" s="28" t="n">
        <v>333</v>
      </c>
      <c r="B12638" s="29" t="n">
        <v>45961</v>
      </c>
      <c r="C12638" s="28" t="n">
        <v>57775.51</v>
      </c>
      <c r="D12638" s="28" t="n">
        <v>1920</v>
      </c>
      <c r="E12638" s="28" t="s">
        <v>380</v>
      </c>
    </row>
    <row r="12639" customFormat="false" ht="15" hidden="false" customHeight="false" outlineLevel="0" collapsed="false">
      <c r="A12639" s="28" t="n">
        <v>333</v>
      </c>
      <c r="B12639" s="29" t="n">
        <v>45991</v>
      </c>
      <c r="C12639" s="28" t="n">
        <v>59687.56</v>
      </c>
      <c r="D12639" s="28" t="n">
        <v>1920</v>
      </c>
      <c r="E12639" s="28" t="s">
        <v>380</v>
      </c>
    </row>
    <row r="12640" customFormat="false" ht="15" hidden="false" customHeight="false" outlineLevel="0" collapsed="false">
      <c r="A12640" s="28" t="n">
        <v>333</v>
      </c>
      <c r="B12640" s="29" t="n">
        <v>46022</v>
      </c>
      <c r="C12640" s="28" t="n">
        <v>60225.19</v>
      </c>
      <c r="D12640" s="28" t="n">
        <v>885.78</v>
      </c>
      <c r="E12640" s="28" t="s">
        <v>381</v>
      </c>
    </row>
    <row r="12641" customFormat="false" ht="15" hidden="false" customHeight="false" outlineLevel="0" collapsed="false">
      <c r="A12641" s="28" t="n">
        <v>333</v>
      </c>
      <c r="B12641" s="29" t="n">
        <v>46053</v>
      </c>
      <c r="C12641" s="28" t="n">
        <v>62033.25</v>
      </c>
      <c r="D12641" s="28" t="n">
        <v>1920</v>
      </c>
      <c r="E12641" s="28" t="s">
        <v>380</v>
      </c>
    </row>
    <row r="12642" customFormat="false" ht="15" hidden="false" customHeight="false" outlineLevel="0" collapsed="false">
      <c r="A12642" s="28" t="n">
        <v>333</v>
      </c>
      <c r="B12642" s="29" t="n">
        <v>46081</v>
      </c>
      <c r="C12642" s="28" t="n">
        <v>63638.17</v>
      </c>
      <c r="D12642" s="28" t="n">
        <v>1920</v>
      </c>
      <c r="E12642" s="28" t="s">
        <v>380</v>
      </c>
    </row>
    <row r="12643" customFormat="false" ht="15" hidden="false" customHeight="false" outlineLevel="0" collapsed="false">
      <c r="A12643" s="28" t="n">
        <v>333</v>
      </c>
      <c r="B12643" s="29" t="n">
        <v>46112</v>
      </c>
      <c r="C12643" s="28" t="n">
        <v>65266.08</v>
      </c>
      <c r="D12643" s="28" t="n">
        <v>1920</v>
      </c>
      <c r="E12643" s="28" t="s">
        <v>380</v>
      </c>
    </row>
    <row r="12644" customFormat="false" ht="15" hidden="false" customHeight="false" outlineLevel="0" collapsed="false">
      <c r="A12644" s="28" t="n">
        <v>333</v>
      </c>
      <c r="B12644" s="29" t="n">
        <v>46142</v>
      </c>
      <c r="C12644" s="28" t="n">
        <v>65206.15</v>
      </c>
      <c r="D12644" s="28" t="n">
        <v>0</v>
      </c>
      <c r="E12644" s="28" t="s">
        <v>379</v>
      </c>
    </row>
    <row r="12645" customFormat="false" ht="15" hidden="false" customHeight="false" outlineLevel="0" collapsed="false">
      <c r="A12645" s="28" t="n">
        <v>333</v>
      </c>
      <c r="B12645" s="29" t="n">
        <v>46173</v>
      </c>
      <c r="C12645" s="28" t="n">
        <v>66876.41</v>
      </c>
      <c r="D12645" s="28" t="n">
        <v>1920</v>
      </c>
      <c r="E12645" s="28" t="s">
        <v>380</v>
      </c>
    </row>
    <row r="12646" customFormat="false" ht="15" hidden="false" customHeight="false" outlineLevel="0" collapsed="false">
      <c r="A12646" s="28" t="n">
        <v>333</v>
      </c>
      <c r="B12646" s="29" t="n">
        <v>46203</v>
      </c>
      <c r="C12646" s="28" t="n">
        <v>68238.85</v>
      </c>
      <c r="D12646" s="28" t="n">
        <v>1920</v>
      </c>
      <c r="E12646" s="28" t="s">
        <v>380</v>
      </c>
    </row>
    <row r="12647" customFormat="false" ht="15" hidden="false" customHeight="false" outlineLevel="0" collapsed="false">
      <c r="A12647" s="28" t="n">
        <v>333</v>
      </c>
      <c r="B12647" s="29" t="n">
        <v>46234</v>
      </c>
      <c r="C12647" s="28" t="n">
        <v>69230.95</v>
      </c>
      <c r="D12647" s="28" t="n">
        <v>1144.52</v>
      </c>
      <c r="E12647" s="28" t="s">
        <v>381</v>
      </c>
    </row>
    <row r="12648" customFormat="false" ht="15" hidden="false" customHeight="false" outlineLevel="0" collapsed="false">
      <c r="A12648" s="28" t="n">
        <v>333</v>
      </c>
      <c r="B12648" s="29" t="n">
        <v>46265</v>
      </c>
      <c r="C12648" s="28" t="n">
        <v>70757.09</v>
      </c>
      <c r="D12648" s="28" t="n">
        <v>1920</v>
      </c>
      <c r="E12648" s="28" t="s">
        <v>380</v>
      </c>
    </row>
    <row r="12649" customFormat="false" ht="15" hidden="false" customHeight="false" outlineLevel="0" collapsed="false">
      <c r="A12649" s="28" t="n">
        <v>334</v>
      </c>
      <c r="B12649" s="29" t="n">
        <v>44957</v>
      </c>
      <c r="C12649" s="28" t="n">
        <v>2806.86</v>
      </c>
      <c r="D12649" s="28" t="n">
        <v>466.28</v>
      </c>
      <c r="E12649" s="28" t="s">
        <v>381</v>
      </c>
    </row>
    <row r="12650" customFormat="false" ht="15" hidden="false" customHeight="false" outlineLevel="0" collapsed="false">
      <c r="A12650" s="28" t="n">
        <v>334</v>
      </c>
      <c r="B12650" s="29" t="n">
        <v>44985</v>
      </c>
      <c r="C12650" s="28" t="n">
        <v>4189.02</v>
      </c>
      <c r="D12650" s="28" t="n">
        <v>1760</v>
      </c>
      <c r="E12650" s="28" t="s">
        <v>380</v>
      </c>
    </row>
    <row r="12651" customFormat="false" ht="15" hidden="false" customHeight="false" outlineLevel="0" collapsed="false">
      <c r="A12651" s="28" t="n">
        <v>334</v>
      </c>
      <c r="B12651" s="29" t="n">
        <v>45016</v>
      </c>
      <c r="C12651" s="28" t="n">
        <v>5536.26</v>
      </c>
      <c r="D12651" s="28" t="n">
        <v>1760</v>
      </c>
      <c r="E12651" s="28" t="s">
        <v>380</v>
      </c>
    </row>
    <row r="12652" customFormat="false" ht="15" hidden="false" customHeight="false" outlineLevel="0" collapsed="false">
      <c r="A12652" s="28" t="n">
        <v>334</v>
      </c>
      <c r="B12652" s="29" t="n">
        <v>45046</v>
      </c>
      <c r="C12652" s="28" t="n">
        <v>7049.53</v>
      </c>
      <c r="D12652" s="28" t="n">
        <v>1760</v>
      </c>
      <c r="E12652" s="28" t="s">
        <v>380</v>
      </c>
    </row>
    <row r="12653" customFormat="false" ht="15" hidden="false" customHeight="false" outlineLevel="0" collapsed="false">
      <c r="A12653" s="28" t="n">
        <v>334</v>
      </c>
      <c r="B12653" s="29" t="n">
        <v>45077</v>
      </c>
      <c r="C12653" s="28" t="n">
        <v>8610.19</v>
      </c>
      <c r="D12653" s="28" t="n">
        <v>1760</v>
      </c>
      <c r="E12653" s="28" t="s">
        <v>380</v>
      </c>
    </row>
    <row r="12654" customFormat="false" ht="15" hidden="false" customHeight="false" outlineLevel="0" collapsed="false">
      <c r="A12654" s="28" t="n">
        <v>334</v>
      </c>
      <c r="B12654" s="29" t="n">
        <v>45107</v>
      </c>
      <c r="C12654" s="28" t="n">
        <v>9434.77</v>
      </c>
      <c r="D12654" s="28" t="n">
        <v>1066.14</v>
      </c>
      <c r="E12654" s="28" t="s">
        <v>381</v>
      </c>
    </row>
    <row r="12655" customFormat="false" ht="15" hidden="false" customHeight="false" outlineLevel="0" collapsed="false">
      <c r="A12655" s="28" t="n">
        <v>334</v>
      </c>
      <c r="B12655" s="29" t="n">
        <v>45138</v>
      </c>
      <c r="C12655" s="28" t="n">
        <v>10965.65</v>
      </c>
      <c r="D12655" s="28" t="n">
        <v>1760</v>
      </c>
      <c r="E12655" s="28" t="s">
        <v>380</v>
      </c>
    </row>
    <row r="12656" customFormat="false" ht="15" hidden="false" customHeight="false" outlineLevel="0" collapsed="false">
      <c r="A12656" s="28" t="n">
        <v>334</v>
      </c>
      <c r="B12656" s="29" t="n">
        <v>45169</v>
      </c>
      <c r="C12656" s="28" t="n">
        <v>12587.36</v>
      </c>
      <c r="D12656" s="28" t="n">
        <v>1760</v>
      </c>
      <c r="E12656" s="28" t="s">
        <v>380</v>
      </c>
    </row>
    <row r="12657" customFormat="false" ht="15" hidden="false" customHeight="false" outlineLevel="0" collapsed="false">
      <c r="A12657" s="28" t="n">
        <v>334</v>
      </c>
      <c r="B12657" s="29" t="n">
        <v>45199</v>
      </c>
      <c r="C12657" s="28" t="n">
        <v>14297.89</v>
      </c>
      <c r="D12657" s="28" t="n">
        <v>1760</v>
      </c>
      <c r="E12657" s="28" t="s">
        <v>380</v>
      </c>
    </row>
    <row r="12658" customFormat="false" ht="15" hidden="false" customHeight="false" outlineLevel="0" collapsed="false">
      <c r="A12658" s="28" t="n">
        <v>334</v>
      </c>
      <c r="B12658" s="29" t="n">
        <v>45230</v>
      </c>
      <c r="C12658" s="28" t="n">
        <v>15819.54</v>
      </c>
      <c r="D12658" s="28" t="n">
        <v>1760</v>
      </c>
      <c r="E12658" s="28" t="s">
        <v>380</v>
      </c>
    </row>
    <row r="12659" customFormat="false" ht="15" hidden="false" customHeight="false" outlineLevel="0" collapsed="false">
      <c r="A12659" s="28" t="n">
        <v>334</v>
      </c>
      <c r="B12659" s="29" t="n">
        <v>45260</v>
      </c>
      <c r="C12659" s="28" t="n">
        <v>17499.44</v>
      </c>
      <c r="D12659" s="28" t="n">
        <v>1760</v>
      </c>
      <c r="E12659" s="28" t="s">
        <v>380</v>
      </c>
    </row>
    <row r="12660" customFormat="false" ht="15" hidden="false" customHeight="false" outlineLevel="0" collapsed="false">
      <c r="A12660" s="28" t="n">
        <v>334</v>
      </c>
      <c r="B12660" s="29" t="n">
        <v>45291</v>
      </c>
      <c r="C12660" s="28" t="n">
        <v>18984.83</v>
      </c>
      <c r="D12660" s="28" t="n">
        <v>1760</v>
      </c>
      <c r="E12660" s="28" t="s">
        <v>380</v>
      </c>
    </row>
    <row r="12661" customFormat="false" ht="15" hidden="false" customHeight="false" outlineLevel="0" collapsed="false">
      <c r="A12661" s="28" t="n">
        <v>334</v>
      </c>
      <c r="B12661" s="29" t="n">
        <v>45322</v>
      </c>
      <c r="C12661" s="28" t="n">
        <v>18823.51</v>
      </c>
      <c r="D12661" s="28" t="n">
        <v>0</v>
      </c>
      <c r="E12661" s="28" t="s">
        <v>379</v>
      </c>
    </row>
    <row r="12662" customFormat="false" ht="15" hidden="false" customHeight="false" outlineLevel="0" collapsed="false">
      <c r="A12662" s="28" t="n">
        <v>334</v>
      </c>
      <c r="B12662" s="29" t="n">
        <v>45351</v>
      </c>
      <c r="C12662" s="28" t="n">
        <v>20462.49</v>
      </c>
      <c r="D12662" s="28" t="n">
        <v>1760</v>
      </c>
      <c r="E12662" s="28" t="s">
        <v>380</v>
      </c>
    </row>
    <row r="12663" customFormat="false" ht="15" hidden="false" customHeight="false" outlineLevel="0" collapsed="false">
      <c r="A12663" s="28" t="n">
        <v>334</v>
      </c>
      <c r="B12663" s="29" t="n">
        <v>45382</v>
      </c>
      <c r="C12663" s="28" t="n">
        <v>21883.41</v>
      </c>
      <c r="D12663" s="28" t="n">
        <v>1760</v>
      </c>
      <c r="E12663" s="28" t="s">
        <v>380</v>
      </c>
    </row>
    <row r="12664" customFormat="false" ht="15" hidden="false" customHeight="false" outlineLevel="0" collapsed="false">
      <c r="A12664" s="28" t="n">
        <v>334</v>
      </c>
      <c r="B12664" s="29" t="n">
        <v>45412</v>
      </c>
      <c r="C12664" s="28" t="n">
        <v>23522.05</v>
      </c>
      <c r="D12664" s="28" t="n">
        <v>1760</v>
      </c>
      <c r="E12664" s="28" t="s">
        <v>380</v>
      </c>
    </row>
    <row r="12665" customFormat="false" ht="15" hidden="false" customHeight="false" outlineLevel="0" collapsed="false">
      <c r="A12665" s="28" t="n">
        <v>334</v>
      </c>
      <c r="B12665" s="29" t="n">
        <v>45443</v>
      </c>
      <c r="C12665" s="28" t="n">
        <v>24936.46</v>
      </c>
      <c r="D12665" s="28" t="n">
        <v>1760</v>
      </c>
      <c r="E12665" s="28" t="s">
        <v>380</v>
      </c>
    </row>
    <row r="12666" customFormat="false" ht="15" hidden="false" customHeight="false" outlineLevel="0" collapsed="false">
      <c r="A12666" s="28" t="n">
        <v>334</v>
      </c>
      <c r="B12666" s="29" t="n">
        <v>45473</v>
      </c>
      <c r="C12666" s="28" t="n">
        <v>26437.7</v>
      </c>
      <c r="D12666" s="28" t="n">
        <v>1760</v>
      </c>
      <c r="E12666" s="28" t="s">
        <v>380</v>
      </c>
    </row>
    <row r="12667" customFormat="false" ht="15" hidden="false" customHeight="false" outlineLevel="0" collapsed="false">
      <c r="A12667" s="28" t="n">
        <v>334</v>
      </c>
      <c r="B12667" s="29" t="n">
        <v>45504</v>
      </c>
      <c r="C12667" s="28" t="n">
        <v>28100.06</v>
      </c>
      <c r="D12667" s="28" t="n">
        <v>1760</v>
      </c>
      <c r="E12667" s="28" t="s">
        <v>380</v>
      </c>
    </row>
    <row r="12668" customFormat="false" ht="15" hidden="false" customHeight="false" outlineLevel="0" collapsed="false">
      <c r="A12668" s="28" t="n">
        <v>334</v>
      </c>
      <c r="B12668" s="29" t="n">
        <v>45535</v>
      </c>
      <c r="C12668" s="28" t="n">
        <v>29563.92</v>
      </c>
      <c r="D12668" s="28" t="n">
        <v>1760</v>
      </c>
      <c r="E12668" s="28" t="s">
        <v>380</v>
      </c>
    </row>
    <row r="12669" customFormat="false" ht="15" hidden="false" customHeight="false" outlineLevel="0" collapsed="false">
      <c r="A12669" s="28" t="n">
        <v>334</v>
      </c>
      <c r="B12669" s="29" t="n">
        <v>45565</v>
      </c>
      <c r="C12669" s="28" t="n">
        <v>29270.89</v>
      </c>
      <c r="D12669" s="28" t="n">
        <v>0</v>
      </c>
      <c r="E12669" s="28" t="s">
        <v>379</v>
      </c>
    </row>
    <row r="12670" customFormat="false" ht="15" hidden="false" customHeight="false" outlineLevel="0" collapsed="false">
      <c r="A12670" s="28" t="n">
        <v>334</v>
      </c>
      <c r="B12670" s="29" t="n">
        <v>45596</v>
      </c>
      <c r="C12670" s="28" t="n">
        <v>30567.42</v>
      </c>
      <c r="D12670" s="28" t="n">
        <v>1760</v>
      </c>
      <c r="E12670" s="28" t="s">
        <v>380</v>
      </c>
    </row>
    <row r="12671" customFormat="false" ht="15" hidden="false" customHeight="false" outlineLevel="0" collapsed="false">
      <c r="A12671" s="28" t="n">
        <v>334</v>
      </c>
      <c r="B12671" s="29" t="n">
        <v>45626</v>
      </c>
      <c r="C12671" s="28" t="n">
        <v>31268.05</v>
      </c>
      <c r="D12671" s="28" t="n">
        <v>770.06</v>
      </c>
      <c r="E12671" s="28" t="s">
        <v>381</v>
      </c>
    </row>
    <row r="12672" customFormat="false" ht="15" hidden="false" customHeight="false" outlineLevel="0" collapsed="false">
      <c r="A12672" s="28" t="n">
        <v>334</v>
      </c>
      <c r="B12672" s="29" t="n">
        <v>45657</v>
      </c>
      <c r="C12672" s="28" t="n">
        <v>32692.43</v>
      </c>
      <c r="D12672" s="28" t="n">
        <v>1760</v>
      </c>
      <c r="E12672" s="28" t="s">
        <v>380</v>
      </c>
    </row>
    <row r="12673" customFormat="false" ht="15" hidden="false" customHeight="false" outlineLevel="0" collapsed="false">
      <c r="A12673" s="28" t="n">
        <v>334</v>
      </c>
      <c r="B12673" s="29" t="n">
        <v>45688</v>
      </c>
      <c r="C12673" s="28" t="n">
        <v>34040.09</v>
      </c>
      <c r="D12673" s="28" t="n">
        <v>1760</v>
      </c>
      <c r="E12673" s="28" t="s">
        <v>380</v>
      </c>
    </row>
    <row r="12674" customFormat="false" ht="15" hidden="false" customHeight="false" outlineLevel="0" collapsed="false">
      <c r="A12674" s="28" t="n">
        <v>334</v>
      </c>
      <c r="B12674" s="29" t="n">
        <v>45716</v>
      </c>
      <c r="C12674" s="28" t="n">
        <v>35760.39</v>
      </c>
      <c r="D12674" s="28" t="n">
        <v>1760</v>
      </c>
      <c r="E12674" s="28" t="s">
        <v>380</v>
      </c>
    </row>
    <row r="12675" customFormat="false" ht="15" hidden="false" customHeight="false" outlineLevel="0" collapsed="false">
      <c r="A12675" s="28" t="n">
        <v>334</v>
      </c>
      <c r="B12675" s="29" t="n">
        <v>45747</v>
      </c>
      <c r="C12675" s="28" t="n">
        <v>37410.81</v>
      </c>
      <c r="D12675" s="28" t="n">
        <v>1760</v>
      </c>
      <c r="E12675" s="28" t="s">
        <v>380</v>
      </c>
    </row>
    <row r="12676" customFormat="false" ht="15" hidden="false" customHeight="false" outlineLevel="0" collapsed="false">
      <c r="A12676" s="28" t="n">
        <v>334</v>
      </c>
      <c r="B12676" s="29" t="n">
        <v>45777</v>
      </c>
      <c r="C12676" s="28" t="n">
        <v>38978.07</v>
      </c>
      <c r="D12676" s="28" t="n">
        <v>1760</v>
      </c>
      <c r="E12676" s="28" t="s">
        <v>380</v>
      </c>
    </row>
    <row r="12677" customFormat="false" ht="15" hidden="false" customHeight="false" outlineLevel="0" collapsed="false">
      <c r="A12677" s="28" t="n">
        <v>334</v>
      </c>
      <c r="B12677" s="29" t="n">
        <v>45808</v>
      </c>
      <c r="C12677" s="28" t="n">
        <v>40606.56</v>
      </c>
      <c r="D12677" s="28" t="n">
        <v>1760</v>
      </c>
      <c r="E12677" s="28" t="s">
        <v>380</v>
      </c>
    </row>
    <row r="12678" customFormat="false" ht="15" hidden="false" customHeight="false" outlineLevel="0" collapsed="false">
      <c r="A12678" s="28" t="n">
        <v>334</v>
      </c>
      <c r="B12678" s="29" t="n">
        <v>45838</v>
      </c>
      <c r="C12678" s="28" t="n">
        <v>40826.43</v>
      </c>
      <c r="D12678" s="28" t="n">
        <v>429.77</v>
      </c>
      <c r="E12678" s="28" t="s">
        <v>381</v>
      </c>
    </row>
    <row r="12679" customFormat="false" ht="15" hidden="false" customHeight="false" outlineLevel="0" collapsed="false">
      <c r="A12679" s="28" t="n">
        <v>334</v>
      </c>
      <c r="B12679" s="29" t="n">
        <v>45869</v>
      </c>
      <c r="C12679" s="28" t="n">
        <v>42559.32</v>
      </c>
      <c r="D12679" s="28" t="n">
        <v>1760</v>
      </c>
      <c r="E12679" s="28" t="s">
        <v>380</v>
      </c>
    </row>
    <row r="12680" customFormat="false" ht="15" hidden="false" customHeight="false" outlineLevel="0" collapsed="false">
      <c r="A12680" s="28" t="n">
        <v>334</v>
      </c>
      <c r="B12680" s="29" t="n">
        <v>45900</v>
      </c>
      <c r="C12680" s="28" t="n">
        <v>44053.39</v>
      </c>
      <c r="D12680" s="28" t="n">
        <v>1760</v>
      </c>
      <c r="E12680" s="28" t="s">
        <v>380</v>
      </c>
    </row>
    <row r="12681" customFormat="false" ht="15" hidden="false" customHeight="false" outlineLevel="0" collapsed="false">
      <c r="A12681" s="28" t="n">
        <v>334</v>
      </c>
      <c r="B12681" s="29" t="n">
        <v>45930</v>
      </c>
      <c r="C12681" s="28" t="n">
        <v>45430.08</v>
      </c>
      <c r="D12681" s="28" t="n">
        <v>1760</v>
      </c>
      <c r="E12681" s="28" t="s">
        <v>380</v>
      </c>
    </row>
    <row r="12682" customFormat="false" ht="15" hidden="false" customHeight="false" outlineLevel="0" collapsed="false">
      <c r="A12682" s="28" t="n">
        <v>334</v>
      </c>
      <c r="B12682" s="29" t="n">
        <v>45961</v>
      </c>
      <c r="C12682" s="28" t="n">
        <v>46949.8</v>
      </c>
      <c r="D12682" s="28" t="n">
        <v>1760</v>
      </c>
      <c r="E12682" s="28" t="s">
        <v>380</v>
      </c>
    </row>
    <row r="12683" customFormat="false" ht="15" hidden="false" customHeight="false" outlineLevel="0" collapsed="false">
      <c r="A12683" s="28" t="n">
        <v>334</v>
      </c>
      <c r="B12683" s="29" t="n">
        <v>45991</v>
      </c>
      <c r="C12683" s="28" t="n">
        <v>48440.04</v>
      </c>
      <c r="D12683" s="28" t="n">
        <v>1760</v>
      </c>
      <c r="E12683" s="28" t="s">
        <v>380</v>
      </c>
    </row>
    <row r="12684" customFormat="false" ht="15" hidden="false" customHeight="false" outlineLevel="0" collapsed="false">
      <c r="A12684" s="28" t="n">
        <v>334</v>
      </c>
      <c r="B12684" s="29" t="n">
        <v>46022</v>
      </c>
      <c r="C12684" s="28" t="n">
        <v>49675.16</v>
      </c>
      <c r="D12684" s="28" t="n">
        <v>1760</v>
      </c>
      <c r="E12684" s="28" t="s">
        <v>380</v>
      </c>
    </row>
    <row r="12685" customFormat="false" ht="15" hidden="false" customHeight="false" outlineLevel="0" collapsed="false">
      <c r="A12685" s="28" t="n">
        <v>334</v>
      </c>
      <c r="B12685" s="29" t="n">
        <v>46053</v>
      </c>
      <c r="C12685" s="28" t="n">
        <v>51216.76</v>
      </c>
      <c r="D12685" s="28" t="n">
        <v>1760</v>
      </c>
      <c r="E12685" s="28" t="s">
        <v>380</v>
      </c>
    </row>
    <row r="12686" customFormat="false" ht="15" hidden="false" customHeight="false" outlineLevel="0" collapsed="false">
      <c r="A12686" s="28" t="n">
        <v>334</v>
      </c>
      <c r="B12686" s="29" t="n">
        <v>46081</v>
      </c>
      <c r="C12686" s="28" t="n">
        <v>52844.3</v>
      </c>
      <c r="D12686" s="28" t="n">
        <v>1760</v>
      </c>
      <c r="E12686" s="28" t="s">
        <v>380</v>
      </c>
    </row>
    <row r="12687" customFormat="false" ht="15" hidden="false" customHeight="false" outlineLevel="0" collapsed="false">
      <c r="A12687" s="28" t="n">
        <v>334</v>
      </c>
      <c r="B12687" s="29" t="n">
        <v>46112</v>
      </c>
      <c r="C12687" s="28" t="n">
        <v>54602.29</v>
      </c>
      <c r="D12687" s="28" t="n">
        <v>1760</v>
      </c>
      <c r="E12687" s="28" t="s">
        <v>380</v>
      </c>
    </row>
    <row r="12688" customFormat="false" ht="15" hidden="false" customHeight="false" outlineLevel="0" collapsed="false">
      <c r="A12688" s="28" t="n">
        <v>334</v>
      </c>
      <c r="B12688" s="29" t="n">
        <v>46142</v>
      </c>
      <c r="C12688" s="28" t="n">
        <v>56231.25</v>
      </c>
      <c r="D12688" s="28" t="n">
        <v>1760</v>
      </c>
      <c r="E12688" s="28" t="s">
        <v>380</v>
      </c>
    </row>
    <row r="12689" customFormat="false" ht="15" hidden="false" customHeight="false" outlineLevel="0" collapsed="false">
      <c r="A12689" s="28" t="n">
        <v>334</v>
      </c>
      <c r="B12689" s="29" t="n">
        <v>46173</v>
      </c>
      <c r="C12689" s="28" t="n">
        <v>57737.4</v>
      </c>
      <c r="D12689" s="28" t="n">
        <v>1760</v>
      </c>
      <c r="E12689" s="28" t="s">
        <v>380</v>
      </c>
    </row>
    <row r="12690" customFormat="false" ht="15" hidden="false" customHeight="false" outlineLevel="0" collapsed="false">
      <c r="A12690" s="28" t="n">
        <v>334</v>
      </c>
      <c r="B12690" s="29" t="n">
        <v>46203</v>
      </c>
      <c r="C12690" s="28" t="n">
        <v>59216.99</v>
      </c>
      <c r="D12690" s="28" t="n">
        <v>1760</v>
      </c>
      <c r="E12690" s="28" t="s">
        <v>380</v>
      </c>
    </row>
    <row r="12691" customFormat="false" ht="15" hidden="false" customHeight="false" outlineLevel="0" collapsed="false">
      <c r="A12691" s="28" t="n">
        <v>334</v>
      </c>
      <c r="B12691" s="29" t="n">
        <v>46234</v>
      </c>
      <c r="C12691" s="28" t="n">
        <v>60742.44</v>
      </c>
      <c r="D12691" s="28" t="n">
        <v>1760</v>
      </c>
      <c r="E12691" s="28" t="s">
        <v>380</v>
      </c>
    </row>
    <row r="12692" customFormat="false" ht="15" hidden="false" customHeight="false" outlineLevel="0" collapsed="false">
      <c r="A12692" s="28" t="n">
        <v>334</v>
      </c>
      <c r="B12692" s="29" t="n">
        <v>46265</v>
      </c>
      <c r="C12692" s="28" t="n">
        <v>62184.72</v>
      </c>
      <c r="D12692" s="28" t="n">
        <v>1760</v>
      </c>
      <c r="E12692" s="28" t="s">
        <v>380</v>
      </c>
    </row>
    <row r="12693" customFormat="false" ht="15" hidden="false" customHeight="false" outlineLevel="0" collapsed="false">
      <c r="A12693" s="28" t="n">
        <v>335</v>
      </c>
      <c r="B12693" s="29" t="n">
        <v>44957</v>
      </c>
      <c r="C12693" s="28" t="n">
        <v>9318.29</v>
      </c>
      <c r="D12693" s="28" t="n">
        <v>715.82</v>
      </c>
      <c r="E12693" s="28" t="s">
        <v>381</v>
      </c>
    </row>
    <row r="12694" customFormat="false" ht="15" hidden="false" customHeight="false" outlineLevel="0" collapsed="false">
      <c r="A12694" s="28" t="n">
        <v>335</v>
      </c>
      <c r="B12694" s="29" t="n">
        <v>44985</v>
      </c>
      <c r="C12694" s="28" t="n">
        <v>8973.26</v>
      </c>
      <c r="D12694" s="28" t="n">
        <v>0</v>
      </c>
      <c r="E12694" s="28" t="s">
        <v>379</v>
      </c>
    </row>
    <row r="12695" customFormat="false" ht="15" hidden="false" customHeight="false" outlineLevel="0" collapsed="false">
      <c r="A12695" s="28" t="n">
        <v>335</v>
      </c>
      <c r="B12695" s="29" t="n">
        <v>45016</v>
      </c>
      <c r="C12695" s="28" t="n">
        <v>9631.76</v>
      </c>
      <c r="D12695" s="28" t="n">
        <v>1010.5</v>
      </c>
      <c r="E12695" s="28" t="s">
        <v>381</v>
      </c>
    </row>
    <row r="12696" customFormat="false" ht="15" hidden="false" customHeight="false" outlineLevel="0" collapsed="false">
      <c r="A12696" s="28" t="n">
        <v>335</v>
      </c>
      <c r="B12696" s="29" t="n">
        <v>45046</v>
      </c>
      <c r="C12696" s="28" t="n">
        <v>10824.83</v>
      </c>
      <c r="D12696" s="28" t="n">
        <v>1480</v>
      </c>
      <c r="E12696" s="28" t="s">
        <v>380</v>
      </c>
    </row>
    <row r="12697" customFormat="false" ht="15" hidden="false" customHeight="false" outlineLevel="0" collapsed="false">
      <c r="A12697" s="28" t="n">
        <v>335</v>
      </c>
      <c r="B12697" s="29" t="n">
        <v>45077</v>
      </c>
      <c r="C12697" s="28" t="n">
        <v>12183.22</v>
      </c>
      <c r="D12697" s="28" t="n">
        <v>1480</v>
      </c>
      <c r="E12697" s="28" t="s">
        <v>380</v>
      </c>
    </row>
    <row r="12698" customFormat="false" ht="15" hidden="false" customHeight="false" outlineLevel="0" collapsed="false">
      <c r="A12698" s="28" t="n">
        <v>335</v>
      </c>
      <c r="B12698" s="29" t="n">
        <v>45107</v>
      </c>
      <c r="C12698" s="28" t="n">
        <v>13552.25</v>
      </c>
      <c r="D12698" s="28" t="n">
        <v>1480</v>
      </c>
      <c r="E12698" s="28" t="s">
        <v>380</v>
      </c>
    </row>
    <row r="12699" customFormat="false" ht="15" hidden="false" customHeight="false" outlineLevel="0" collapsed="false">
      <c r="A12699" s="28" t="n">
        <v>335</v>
      </c>
      <c r="B12699" s="29" t="n">
        <v>45138</v>
      </c>
      <c r="C12699" s="28" t="n">
        <v>14664.82</v>
      </c>
      <c r="D12699" s="28" t="n">
        <v>1480</v>
      </c>
      <c r="E12699" s="28" t="s">
        <v>380</v>
      </c>
    </row>
    <row r="12700" customFormat="false" ht="15" hidden="false" customHeight="false" outlineLevel="0" collapsed="false">
      <c r="A12700" s="28" t="n">
        <v>335</v>
      </c>
      <c r="B12700" s="29" t="n">
        <v>45169</v>
      </c>
      <c r="C12700" s="28" t="n">
        <v>15915.46</v>
      </c>
      <c r="D12700" s="28" t="n">
        <v>1480</v>
      </c>
      <c r="E12700" s="28" t="s">
        <v>380</v>
      </c>
    </row>
    <row r="12701" customFormat="false" ht="15" hidden="false" customHeight="false" outlineLevel="0" collapsed="false">
      <c r="A12701" s="28" t="n">
        <v>335</v>
      </c>
      <c r="B12701" s="29" t="n">
        <v>45199</v>
      </c>
      <c r="C12701" s="28" t="n">
        <v>16975.25</v>
      </c>
      <c r="D12701" s="28" t="n">
        <v>1480</v>
      </c>
      <c r="E12701" s="28" t="s">
        <v>380</v>
      </c>
    </row>
    <row r="12702" customFormat="false" ht="15" hidden="false" customHeight="false" outlineLevel="0" collapsed="false">
      <c r="A12702" s="28" t="n">
        <v>335</v>
      </c>
      <c r="B12702" s="29" t="n">
        <v>45230</v>
      </c>
      <c r="C12702" s="28" t="n">
        <v>18436.27</v>
      </c>
      <c r="D12702" s="28" t="n">
        <v>1480</v>
      </c>
      <c r="E12702" s="28" t="s">
        <v>380</v>
      </c>
    </row>
    <row r="12703" customFormat="false" ht="15" hidden="false" customHeight="false" outlineLevel="0" collapsed="false">
      <c r="A12703" s="28" t="n">
        <v>335</v>
      </c>
      <c r="B12703" s="29" t="n">
        <v>45260</v>
      </c>
      <c r="C12703" s="28" t="n">
        <v>19782.84</v>
      </c>
      <c r="D12703" s="28" t="n">
        <v>1480</v>
      </c>
      <c r="E12703" s="28" t="s">
        <v>380</v>
      </c>
    </row>
    <row r="12704" customFormat="false" ht="15" hidden="false" customHeight="false" outlineLevel="0" collapsed="false">
      <c r="A12704" s="28" t="n">
        <v>335</v>
      </c>
      <c r="B12704" s="29" t="n">
        <v>45291</v>
      </c>
      <c r="C12704" s="28" t="n">
        <v>21218.82</v>
      </c>
      <c r="D12704" s="28" t="n">
        <v>1480</v>
      </c>
      <c r="E12704" s="28" t="s">
        <v>380</v>
      </c>
    </row>
    <row r="12705" customFormat="false" ht="15" hidden="false" customHeight="false" outlineLevel="0" collapsed="false">
      <c r="A12705" s="28" t="n">
        <v>335</v>
      </c>
      <c r="B12705" s="29" t="n">
        <v>45322</v>
      </c>
      <c r="C12705" s="28" t="n">
        <v>22547.57</v>
      </c>
      <c r="D12705" s="28" t="n">
        <v>1480</v>
      </c>
      <c r="E12705" s="28" t="s">
        <v>380</v>
      </c>
    </row>
    <row r="12706" customFormat="false" ht="15" hidden="false" customHeight="false" outlineLevel="0" collapsed="false">
      <c r="A12706" s="28" t="n">
        <v>335</v>
      </c>
      <c r="B12706" s="29" t="n">
        <v>45351</v>
      </c>
      <c r="C12706" s="28" t="n">
        <v>23729.19</v>
      </c>
      <c r="D12706" s="28" t="n">
        <v>1480</v>
      </c>
      <c r="E12706" s="28" t="s">
        <v>380</v>
      </c>
    </row>
    <row r="12707" customFormat="false" ht="15" hidden="false" customHeight="false" outlineLevel="0" collapsed="false">
      <c r="A12707" s="28" t="n">
        <v>335</v>
      </c>
      <c r="B12707" s="29" t="n">
        <v>45382</v>
      </c>
      <c r="C12707" s="28" t="n">
        <v>24875.1</v>
      </c>
      <c r="D12707" s="28" t="n">
        <v>1480</v>
      </c>
      <c r="E12707" s="28" t="s">
        <v>380</v>
      </c>
    </row>
    <row r="12708" customFormat="false" ht="15" hidden="false" customHeight="false" outlineLevel="0" collapsed="false">
      <c r="A12708" s="28" t="n">
        <v>335</v>
      </c>
      <c r="B12708" s="29" t="n">
        <v>45412</v>
      </c>
      <c r="C12708" s="28" t="n">
        <v>26332.02</v>
      </c>
      <c r="D12708" s="28" t="n">
        <v>1480</v>
      </c>
      <c r="E12708" s="28" t="s">
        <v>380</v>
      </c>
    </row>
    <row r="12709" customFormat="false" ht="15" hidden="false" customHeight="false" outlineLevel="0" collapsed="false">
      <c r="A12709" s="28" t="n">
        <v>335</v>
      </c>
      <c r="B12709" s="29" t="n">
        <v>45443</v>
      </c>
      <c r="C12709" s="28" t="n">
        <v>27590.78</v>
      </c>
      <c r="D12709" s="28" t="n">
        <v>1480</v>
      </c>
      <c r="E12709" s="28" t="s">
        <v>380</v>
      </c>
    </row>
    <row r="12710" customFormat="false" ht="15" hidden="false" customHeight="false" outlineLevel="0" collapsed="false">
      <c r="A12710" s="28" t="n">
        <v>335</v>
      </c>
      <c r="B12710" s="29" t="n">
        <v>45473</v>
      </c>
      <c r="C12710" s="28" t="n">
        <v>28769.23</v>
      </c>
      <c r="D12710" s="28" t="n">
        <v>1480</v>
      </c>
      <c r="E12710" s="28" t="s">
        <v>380</v>
      </c>
    </row>
    <row r="12711" customFormat="false" ht="15" hidden="false" customHeight="false" outlineLevel="0" collapsed="false">
      <c r="A12711" s="28" t="n">
        <v>335</v>
      </c>
      <c r="B12711" s="29" t="n">
        <v>45504</v>
      </c>
      <c r="C12711" s="28" t="n">
        <v>30031.13</v>
      </c>
      <c r="D12711" s="28" t="n">
        <v>1480</v>
      </c>
      <c r="E12711" s="28" t="s">
        <v>380</v>
      </c>
    </row>
    <row r="12712" customFormat="false" ht="15" hidden="false" customHeight="false" outlineLevel="0" collapsed="false">
      <c r="A12712" s="28" t="n">
        <v>335</v>
      </c>
      <c r="B12712" s="29" t="n">
        <v>45535</v>
      </c>
      <c r="C12712" s="28" t="n">
        <v>29908.16</v>
      </c>
      <c r="D12712" s="28" t="n">
        <v>0</v>
      </c>
      <c r="E12712" s="28" t="s">
        <v>379</v>
      </c>
    </row>
    <row r="12713" customFormat="false" ht="15" hidden="false" customHeight="false" outlineLevel="0" collapsed="false">
      <c r="A12713" s="28" t="n">
        <v>335</v>
      </c>
      <c r="B12713" s="29" t="n">
        <v>45565</v>
      </c>
      <c r="C12713" s="28" t="n">
        <v>29531.31</v>
      </c>
      <c r="D12713" s="28" t="n">
        <v>0</v>
      </c>
      <c r="E12713" s="28" t="s">
        <v>379</v>
      </c>
    </row>
    <row r="12714" customFormat="false" ht="15" hidden="false" customHeight="false" outlineLevel="0" collapsed="false">
      <c r="A12714" s="28" t="n">
        <v>335</v>
      </c>
      <c r="B12714" s="29" t="n">
        <v>45596</v>
      </c>
      <c r="C12714" s="28" t="n">
        <v>30569.38</v>
      </c>
      <c r="D12714" s="28" t="n">
        <v>1480</v>
      </c>
      <c r="E12714" s="28" t="s">
        <v>380</v>
      </c>
    </row>
    <row r="12715" customFormat="false" ht="15" hidden="false" customHeight="false" outlineLevel="0" collapsed="false">
      <c r="A12715" s="28" t="n">
        <v>335</v>
      </c>
      <c r="B12715" s="29" t="n">
        <v>45626</v>
      </c>
      <c r="C12715" s="28" t="n">
        <v>31855.12</v>
      </c>
      <c r="D12715" s="28" t="n">
        <v>1480</v>
      </c>
      <c r="E12715" s="28" t="s">
        <v>380</v>
      </c>
    </row>
    <row r="12716" customFormat="false" ht="15" hidden="false" customHeight="false" outlineLevel="0" collapsed="false">
      <c r="A12716" s="28" t="n">
        <v>335</v>
      </c>
      <c r="B12716" s="29" t="n">
        <v>45657</v>
      </c>
      <c r="C12716" s="28" t="n">
        <v>31461.3</v>
      </c>
      <c r="D12716" s="28" t="n">
        <v>0</v>
      </c>
      <c r="E12716" s="28" t="s">
        <v>379</v>
      </c>
    </row>
    <row r="12717" customFormat="false" ht="15" hidden="false" customHeight="false" outlineLevel="0" collapsed="false">
      <c r="A12717" s="28" t="n">
        <v>335</v>
      </c>
      <c r="B12717" s="29" t="n">
        <v>45688</v>
      </c>
      <c r="C12717" s="28" t="n">
        <v>32502.98</v>
      </c>
      <c r="D12717" s="28" t="n">
        <v>1480</v>
      </c>
      <c r="E12717" s="28" t="s">
        <v>380</v>
      </c>
    </row>
    <row r="12718" customFormat="false" ht="15" hidden="false" customHeight="false" outlineLevel="0" collapsed="false">
      <c r="A12718" s="28" t="n">
        <v>335</v>
      </c>
      <c r="B12718" s="29" t="n">
        <v>45716</v>
      </c>
      <c r="C12718" s="28" t="n">
        <v>33796.58</v>
      </c>
      <c r="D12718" s="28" t="n">
        <v>1480</v>
      </c>
      <c r="E12718" s="28" t="s">
        <v>380</v>
      </c>
    </row>
    <row r="12719" customFormat="false" ht="15" hidden="false" customHeight="false" outlineLevel="0" collapsed="false">
      <c r="A12719" s="28" t="n">
        <v>335</v>
      </c>
      <c r="B12719" s="29" t="n">
        <v>45747</v>
      </c>
      <c r="C12719" s="28" t="n">
        <v>35078.36</v>
      </c>
      <c r="D12719" s="28" t="n">
        <v>1480</v>
      </c>
      <c r="E12719" s="28" t="s">
        <v>380</v>
      </c>
    </row>
    <row r="12720" customFormat="false" ht="15" hidden="false" customHeight="false" outlineLevel="0" collapsed="false">
      <c r="A12720" s="28" t="n">
        <v>335</v>
      </c>
      <c r="B12720" s="29" t="n">
        <v>45777</v>
      </c>
      <c r="C12720" s="28" t="n">
        <v>36379.56</v>
      </c>
      <c r="D12720" s="28" t="n">
        <v>1480</v>
      </c>
      <c r="E12720" s="28" t="s">
        <v>380</v>
      </c>
    </row>
    <row r="12721" customFormat="false" ht="15" hidden="false" customHeight="false" outlineLevel="0" collapsed="false">
      <c r="A12721" s="28" t="n">
        <v>335</v>
      </c>
      <c r="B12721" s="29" t="n">
        <v>45808</v>
      </c>
      <c r="C12721" s="28" t="n">
        <v>37660.35</v>
      </c>
      <c r="D12721" s="28" t="n">
        <v>1480</v>
      </c>
      <c r="E12721" s="28" t="s">
        <v>380</v>
      </c>
    </row>
    <row r="12722" customFormat="false" ht="15" hidden="false" customHeight="false" outlineLevel="0" collapsed="false">
      <c r="A12722" s="28" t="n">
        <v>335</v>
      </c>
      <c r="B12722" s="29" t="n">
        <v>45838</v>
      </c>
      <c r="C12722" s="28" t="n">
        <v>38893.42</v>
      </c>
      <c r="D12722" s="28" t="n">
        <v>1480</v>
      </c>
      <c r="E12722" s="28" t="s">
        <v>380</v>
      </c>
    </row>
    <row r="12723" customFormat="false" ht="15" hidden="false" customHeight="false" outlineLevel="0" collapsed="false">
      <c r="A12723" s="28" t="n">
        <v>335</v>
      </c>
      <c r="B12723" s="29" t="n">
        <v>45869</v>
      </c>
      <c r="C12723" s="28" t="n">
        <v>40160.46</v>
      </c>
      <c r="D12723" s="28" t="n">
        <v>1480</v>
      </c>
      <c r="E12723" s="28" t="s">
        <v>380</v>
      </c>
    </row>
    <row r="12724" customFormat="false" ht="15" hidden="false" customHeight="false" outlineLevel="0" collapsed="false">
      <c r="A12724" s="28" t="n">
        <v>335</v>
      </c>
      <c r="B12724" s="29" t="n">
        <v>45900</v>
      </c>
      <c r="C12724" s="28" t="n">
        <v>41284.76</v>
      </c>
      <c r="D12724" s="28" t="n">
        <v>1480</v>
      </c>
      <c r="E12724" s="28" t="s">
        <v>380</v>
      </c>
    </row>
    <row r="12725" customFormat="false" ht="15" hidden="false" customHeight="false" outlineLevel="0" collapsed="false">
      <c r="A12725" s="28" t="n">
        <v>335</v>
      </c>
      <c r="B12725" s="29" t="n">
        <v>45930</v>
      </c>
      <c r="C12725" s="28" t="n">
        <v>42560.88</v>
      </c>
      <c r="D12725" s="28" t="n">
        <v>1480</v>
      </c>
      <c r="E12725" s="28" t="s">
        <v>380</v>
      </c>
    </row>
    <row r="12726" customFormat="false" ht="15" hidden="false" customHeight="false" outlineLevel="0" collapsed="false">
      <c r="A12726" s="28" t="n">
        <v>335</v>
      </c>
      <c r="B12726" s="29" t="n">
        <v>45961</v>
      </c>
      <c r="C12726" s="28" t="n">
        <v>43728.53</v>
      </c>
      <c r="D12726" s="28" t="n">
        <v>1480</v>
      </c>
      <c r="E12726" s="28" t="s">
        <v>380</v>
      </c>
    </row>
    <row r="12727" customFormat="false" ht="15" hidden="false" customHeight="false" outlineLevel="0" collapsed="false">
      <c r="A12727" s="28" t="n">
        <v>335</v>
      </c>
      <c r="B12727" s="29" t="n">
        <v>45991</v>
      </c>
      <c r="C12727" s="28" t="n">
        <v>43644.95</v>
      </c>
      <c r="D12727" s="28" t="n">
        <v>0</v>
      </c>
      <c r="E12727" s="28" t="s">
        <v>379</v>
      </c>
    </row>
    <row r="12728" customFormat="false" ht="15" hidden="false" customHeight="false" outlineLevel="0" collapsed="false">
      <c r="A12728" s="28" t="n">
        <v>335</v>
      </c>
      <c r="B12728" s="29" t="n">
        <v>46022</v>
      </c>
      <c r="C12728" s="28" t="n">
        <v>44164.59</v>
      </c>
      <c r="D12728" s="28" t="n">
        <v>804.07</v>
      </c>
      <c r="E12728" s="28" t="s">
        <v>381</v>
      </c>
    </row>
    <row r="12729" customFormat="false" ht="15" hidden="false" customHeight="false" outlineLevel="0" collapsed="false">
      <c r="A12729" s="28" t="n">
        <v>335</v>
      </c>
      <c r="B12729" s="29" t="n">
        <v>46053</v>
      </c>
      <c r="C12729" s="28" t="n">
        <v>45463.6</v>
      </c>
      <c r="D12729" s="28" t="n">
        <v>1480</v>
      </c>
      <c r="E12729" s="28" t="s">
        <v>380</v>
      </c>
    </row>
    <row r="12730" customFormat="false" ht="15" hidden="false" customHeight="false" outlineLevel="0" collapsed="false">
      <c r="A12730" s="28" t="n">
        <v>335</v>
      </c>
      <c r="B12730" s="29" t="n">
        <v>46081</v>
      </c>
      <c r="C12730" s="28" t="n">
        <v>46685.13</v>
      </c>
      <c r="D12730" s="28" t="n">
        <v>1480</v>
      </c>
      <c r="E12730" s="28" t="s">
        <v>380</v>
      </c>
    </row>
    <row r="12731" customFormat="false" ht="15" hidden="false" customHeight="false" outlineLevel="0" collapsed="false">
      <c r="A12731" s="28" t="n">
        <v>335</v>
      </c>
      <c r="B12731" s="29" t="n">
        <v>46112</v>
      </c>
      <c r="C12731" s="28" t="n">
        <v>47822.09</v>
      </c>
      <c r="D12731" s="28" t="n">
        <v>1480</v>
      </c>
      <c r="E12731" s="28" t="s">
        <v>380</v>
      </c>
    </row>
    <row r="12732" customFormat="false" ht="15" hidden="false" customHeight="false" outlineLevel="0" collapsed="false">
      <c r="A12732" s="28" t="n">
        <v>335</v>
      </c>
      <c r="B12732" s="29" t="n">
        <v>46142</v>
      </c>
      <c r="C12732" s="28" t="n">
        <v>48992.16</v>
      </c>
      <c r="D12732" s="28" t="n">
        <v>1480</v>
      </c>
      <c r="E12732" s="28" t="s">
        <v>380</v>
      </c>
    </row>
    <row r="12733" customFormat="false" ht="15" hidden="false" customHeight="false" outlineLevel="0" collapsed="false">
      <c r="A12733" s="28" t="n">
        <v>335</v>
      </c>
      <c r="B12733" s="29" t="n">
        <v>46173</v>
      </c>
      <c r="C12733" s="28" t="n">
        <v>50360.71</v>
      </c>
      <c r="D12733" s="28" t="n">
        <v>1480</v>
      </c>
      <c r="E12733" s="28" t="s">
        <v>380</v>
      </c>
    </row>
    <row r="12734" customFormat="false" ht="15" hidden="false" customHeight="false" outlineLevel="0" collapsed="false">
      <c r="A12734" s="28" t="n">
        <v>335</v>
      </c>
      <c r="B12734" s="29" t="n">
        <v>46203</v>
      </c>
      <c r="C12734" s="28" t="n">
        <v>51446.57</v>
      </c>
      <c r="D12734" s="28" t="n">
        <v>1480</v>
      </c>
      <c r="E12734" s="28" t="s">
        <v>380</v>
      </c>
    </row>
    <row r="12735" customFormat="false" ht="15" hidden="false" customHeight="false" outlineLevel="0" collapsed="false">
      <c r="A12735" s="28" t="n">
        <v>335</v>
      </c>
      <c r="B12735" s="29" t="n">
        <v>46234</v>
      </c>
      <c r="C12735" s="28" t="n">
        <v>52612.06</v>
      </c>
      <c r="D12735" s="28" t="n">
        <v>1480</v>
      </c>
      <c r="E12735" s="28" t="s">
        <v>380</v>
      </c>
    </row>
    <row r="12736" customFormat="false" ht="15" hidden="false" customHeight="false" outlineLevel="0" collapsed="false">
      <c r="A12736" s="28" t="n">
        <v>335</v>
      </c>
      <c r="B12736" s="29" t="n">
        <v>46265</v>
      </c>
      <c r="C12736" s="28" t="n">
        <v>53880.88</v>
      </c>
      <c r="D12736" s="28" t="n">
        <v>1480</v>
      </c>
      <c r="E12736" s="28" t="s">
        <v>380</v>
      </c>
    </row>
    <row r="12737" customFormat="false" ht="15" hidden="false" customHeight="false" outlineLevel="0" collapsed="false">
      <c r="A12737" s="28" t="n">
        <v>336</v>
      </c>
      <c r="B12737" s="29" t="n">
        <v>44957</v>
      </c>
      <c r="C12737" s="28" t="n">
        <v>13933.19</v>
      </c>
      <c r="D12737" s="28" t="n">
        <v>1420</v>
      </c>
      <c r="E12737" s="28" t="s">
        <v>380</v>
      </c>
    </row>
    <row r="12738" customFormat="false" ht="15" hidden="false" customHeight="false" outlineLevel="0" collapsed="false">
      <c r="A12738" s="28" t="n">
        <v>336</v>
      </c>
      <c r="B12738" s="29" t="n">
        <v>44985</v>
      </c>
      <c r="C12738" s="28" t="n">
        <v>14426.69</v>
      </c>
      <c r="D12738" s="28" t="n">
        <v>644.11</v>
      </c>
      <c r="E12738" s="28" t="s">
        <v>381</v>
      </c>
    </row>
    <row r="12739" customFormat="false" ht="15" hidden="false" customHeight="false" outlineLevel="0" collapsed="false">
      <c r="A12739" s="28" t="n">
        <v>336</v>
      </c>
      <c r="B12739" s="29" t="n">
        <v>45016</v>
      </c>
      <c r="C12739" s="28" t="n">
        <v>15653.76</v>
      </c>
      <c r="D12739" s="28" t="n">
        <v>1420</v>
      </c>
      <c r="E12739" s="28" t="s">
        <v>380</v>
      </c>
    </row>
    <row r="12740" customFormat="false" ht="15" hidden="false" customHeight="false" outlineLevel="0" collapsed="false">
      <c r="A12740" s="28" t="n">
        <v>336</v>
      </c>
      <c r="B12740" s="29" t="n">
        <v>45046</v>
      </c>
      <c r="C12740" s="28" t="n">
        <v>16694.96</v>
      </c>
      <c r="D12740" s="28" t="n">
        <v>1420</v>
      </c>
      <c r="E12740" s="28" t="s">
        <v>380</v>
      </c>
    </row>
    <row r="12741" customFormat="false" ht="15" hidden="false" customHeight="false" outlineLevel="0" collapsed="false">
      <c r="A12741" s="28" t="n">
        <v>336</v>
      </c>
      <c r="B12741" s="29" t="n">
        <v>45077</v>
      </c>
      <c r="C12741" s="28" t="n">
        <v>18056.13</v>
      </c>
      <c r="D12741" s="28" t="n">
        <v>1420</v>
      </c>
      <c r="E12741" s="28" t="s">
        <v>380</v>
      </c>
    </row>
    <row r="12742" customFormat="false" ht="15" hidden="false" customHeight="false" outlineLevel="0" collapsed="false">
      <c r="A12742" s="28" t="n">
        <v>336</v>
      </c>
      <c r="B12742" s="29" t="n">
        <v>45107</v>
      </c>
      <c r="C12742" s="28" t="n">
        <v>19065.24</v>
      </c>
      <c r="D12742" s="28" t="n">
        <v>1420</v>
      </c>
      <c r="E12742" s="28" t="s">
        <v>380</v>
      </c>
    </row>
    <row r="12743" customFormat="false" ht="15" hidden="false" customHeight="false" outlineLevel="0" collapsed="false">
      <c r="A12743" s="28" t="n">
        <v>336</v>
      </c>
      <c r="B12743" s="29" t="n">
        <v>45138</v>
      </c>
      <c r="C12743" s="28" t="n">
        <v>20308.88</v>
      </c>
      <c r="D12743" s="28" t="n">
        <v>1420</v>
      </c>
      <c r="E12743" s="28" t="s">
        <v>380</v>
      </c>
    </row>
    <row r="12744" customFormat="false" ht="15" hidden="false" customHeight="false" outlineLevel="0" collapsed="false">
      <c r="A12744" s="28" t="n">
        <v>336</v>
      </c>
      <c r="B12744" s="29" t="n">
        <v>45169</v>
      </c>
      <c r="C12744" s="28" t="n">
        <v>21438.71</v>
      </c>
      <c r="D12744" s="28" t="n">
        <v>1420</v>
      </c>
      <c r="E12744" s="28" t="s">
        <v>380</v>
      </c>
    </row>
    <row r="12745" customFormat="false" ht="15" hidden="false" customHeight="false" outlineLevel="0" collapsed="false">
      <c r="A12745" s="28" t="n">
        <v>336</v>
      </c>
      <c r="B12745" s="29" t="n">
        <v>45199</v>
      </c>
      <c r="C12745" s="28" t="n">
        <v>22470.2</v>
      </c>
      <c r="D12745" s="28" t="n">
        <v>1420</v>
      </c>
      <c r="E12745" s="28" t="s">
        <v>380</v>
      </c>
    </row>
    <row r="12746" customFormat="false" ht="15" hidden="false" customHeight="false" outlineLevel="0" collapsed="false">
      <c r="A12746" s="28" t="n">
        <v>336</v>
      </c>
      <c r="B12746" s="29" t="n">
        <v>45230</v>
      </c>
      <c r="C12746" s="28" t="n">
        <v>23765.96</v>
      </c>
      <c r="D12746" s="28" t="n">
        <v>1420</v>
      </c>
      <c r="E12746" s="28" t="s">
        <v>380</v>
      </c>
    </row>
    <row r="12747" customFormat="false" ht="15" hidden="false" customHeight="false" outlineLevel="0" collapsed="false">
      <c r="A12747" s="28" t="n">
        <v>336</v>
      </c>
      <c r="B12747" s="29" t="n">
        <v>45260</v>
      </c>
      <c r="C12747" s="28" t="n">
        <v>24945.03</v>
      </c>
      <c r="D12747" s="28" t="n">
        <v>1420</v>
      </c>
      <c r="E12747" s="28" t="s">
        <v>380</v>
      </c>
    </row>
    <row r="12748" customFormat="false" ht="15" hidden="false" customHeight="false" outlineLevel="0" collapsed="false">
      <c r="A12748" s="28" t="n">
        <v>336</v>
      </c>
      <c r="B12748" s="29" t="n">
        <v>45291</v>
      </c>
      <c r="C12748" s="28" t="n">
        <v>26041.87</v>
      </c>
      <c r="D12748" s="28" t="n">
        <v>1420</v>
      </c>
      <c r="E12748" s="28" t="s">
        <v>380</v>
      </c>
    </row>
    <row r="12749" customFormat="false" ht="15" hidden="false" customHeight="false" outlineLevel="0" collapsed="false">
      <c r="A12749" s="28" t="n">
        <v>336</v>
      </c>
      <c r="B12749" s="29" t="n">
        <v>45322</v>
      </c>
      <c r="C12749" s="28" t="n">
        <v>26473.62</v>
      </c>
      <c r="D12749" s="28" t="n">
        <v>551.9</v>
      </c>
      <c r="E12749" s="28" t="s">
        <v>381</v>
      </c>
    </row>
    <row r="12750" customFormat="false" ht="15" hidden="false" customHeight="false" outlineLevel="0" collapsed="false">
      <c r="A12750" s="28" t="n">
        <v>336</v>
      </c>
      <c r="B12750" s="29" t="n">
        <v>45351</v>
      </c>
      <c r="C12750" s="28" t="n">
        <v>27755.43</v>
      </c>
      <c r="D12750" s="28" t="n">
        <v>1420</v>
      </c>
      <c r="E12750" s="28" t="s">
        <v>380</v>
      </c>
    </row>
    <row r="12751" customFormat="false" ht="15" hidden="false" customHeight="false" outlineLevel="0" collapsed="false">
      <c r="A12751" s="28" t="n">
        <v>336</v>
      </c>
      <c r="B12751" s="29" t="n">
        <v>45382</v>
      </c>
      <c r="C12751" s="28" t="n">
        <v>28820.74</v>
      </c>
      <c r="D12751" s="28" t="n">
        <v>1420</v>
      </c>
      <c r="E12751" s="28" t="s">
        <v>380</v>
      </c>
    </row>
    <row r="12752" customFormat="false" ht="15" hidden="false" customHeight="false" outlineLevel="0" collapsed="false">
      <c r="A12752" s="28" t="n">
        <v>336</v>
      </c>
      <c r="B12752" s="29" t="n">
        <v>45412</v>
      </c>
      <c r="C12752" s="28" t="n">
        <v>29967.92</v>
      </c>
      <c r="D12752" s="28" t="n">
        <v>1420</v>
      </c>
      <c r="E12752" s="28" t="s">
        <v>380</v>
      </c>
    </row>
    <row r="12753" customFormat="false" ht="15" hidden="false" customHeight="false" outlineLevel="0" collapsed="false">
      <c r="A12753" s="28" t="n">
        <v>336</v>
      </c>
      <c r="B12753" s="29" t="n">
        <v>45443</v>
      </c>
      <c r="C12753" s="28" t="n">
        <v>30967.84</v>
      </c>
      <c r="D12753" s="28" t="n">
        <v>1420</v>
      </c>
      <c r="E12753" s="28" t="s">
        <v>380</v>
      </c>
    </row>
    <row r="12754" customFormat="false" ht="15" hidden="false" customHeight="false" outlineLevel="0" collapsed="false">
      <c r="A12754" s="28" t="n">
        <v>336</v>
      </c>
      <c r="B12754" s="29" t="n">
        <v>45473</v>
      </c>
      <c r="C12754" s="28" t="n">
        <v>32314.12</v>
      </c>
      <c r="D12754" s="28" t="n">
        <v>1420</v>
      </c>
      <c r="E12754" s="28" t="s">
        <v>380</v>
      </c>
    </row>
    <row r="12755" customFormat="false" ht="15" hidden="false" customHeight="false" outlineLevel="0" collapsed="false">
      <c r="A12755" s="28" t="n">
        <v>336</v>
      </c>
      <c r="B12755" s="29" t="n">
        <v>45504</v>
      </c>
      <c r="C12755" s="28" t="n">
        <v>33325.33</v>
      </c>
      <c r="D12755" s="28" t="n">
        <v>1420</v>
      </c>
      <c r="E12755" s="28" t="s">
        <v>380</v>
      </c>
    </row>
    <row r="12756" customFormat="false" ht="15" hidden="false" customHeight="false" outlineLevel="0" collapsed="false">
      <c r="A12756" s="28" t="n">
        <v>336</v>
      </c>
      <c r="B12756" s="29" t="n">
        <v>45535</v>
      </c>
      <c r="C12756" s="28" t="n">
        <v>34356.4</v>
      </c>
      <c r="D12756" s="28" t="n">
        <v>1420</v>
      </c>
      <c r="E12756" s="28" t="s">
        <v>380</v>
      </c>
    </row>
    <row r="12757" customFormat="false" ht="15" hidden="false" customHeight="false" outlineLevel="0" collapsed="false">
      <c r="A12757" s="28" t="n">
        <v>336</v>
      </c>
      <c r="B12757" s="29" t="n">
        <v>45565</v>
      </c>
      <c r="C12757" s="28" t="n">
        <v>34871.19</v>
      </c>
      <c r="D12757" s="28" t="n">
        <v>822.91</v>
      </c>
      <c r="E12757" s="28" t="s">
        <v>381</v>
      </c>
    </row>
    <row r="12758" customFormat="false" ht="15" hidden="false" customHeight="false" outlineLevel="0" collapsed="false">
      <c r="A12758" s="28" t="n">
        <v>336</v>
      </c>
      <c r="B12758" s="29" t="n">
        <v>45596</v>
      </c>
      <c r="C12758" s="28" t="n">
        <v>34684.53</v>
      </c>
      <c r="D12758" s="28" t="n">
        <v>0</v>
      </c>
      <c r="E12758" s="28" t="s">
        <v>379</v>
      </c>
    </row>
    <row r="12759" customFormat="false" ht="15" hidden="false" customHeight="false" outlineLevel="0" collapsed="false">
      <c r="A12759" s="28" t="n">
        <v>336</v>
      </c>
      <c r="B12759" s="29" t="n">
        <v>45626</v>
      </c>
      <c r="C12759" s="28" t="n">
        <v>35779.04</v>
      </c>
      <c r="D12759" s="28" t="n">
        <v>1420</v>
      </c>
      <c r="E12759" s="28" t="s">
        <v>380</v>
      </c>
    </row>
    <row r="12760" customFormat="false" ht="15" hidden="false" customHeight="false" outlineLevel="0" collapsed="false">
      <c r="A12760" s="28" t="n">
        <v>336</v>
      </c>
      <c r="B12760" s="29" t="n">
        <v>45657</v>
      </c>
      <c r="C12760" s="28" t="n">
        <v>37197.95</v>
      </c>
      <c r="D12760" s="28" t="n">
        <v>1420</v>
      </c>
      <c r="E12760" s="28" t="s">
        <v>380</v>
      </c>
    </row>
    <row r="12761" customFormat="false" ht="15" hidden="false" customHeight="false" outlineLevel="0" collapsed="false">
      <c r="A12761" s="28" t="n">
        <v>336</v>
      </c>
      <c r="B12761" s="29" t="n">
        <v>45688</v>
      </c>
      <c r="C12761" s="28" t="n">
        <v>37493.5</v>
      </c>
      <c r="D12761" s="28" t="n">
        <v>644.63</v>
      </c>
      <c r="E12761" s="28" t="s">
        <v>381</v>
      </c>
    </row>
    <row r="12762" customFormat="false" ht="15" hidden="false" customHeight="false" outlineLevel="0" collapsed="false">
      <c r="A12762" s="28" t="n">
        <v>336</v>
      </c>
      <c r="B12762" s="29" t="n">
        <v>45716</v>
      </c>
      <c r="C12762" s="28" t="n">
        <v>37363.99</v>
      </c>
      <c r="D12762" s="28" t="n">
        <v>0</v>
      </c>
      <c r="E12762" s="28" t="s">
        <v>379</v>
      </c>
    </row>
    <row r="12763" customFormat="false" ht="15" hidden="false" customHeight="false" outlineLevel="0" collapsed="false">
      <c r="A12763" s="28" t="n">
        <v>336</v>
      </c>
      <c r="B12763" s="29" t="n">
        <v>45747</v>
      </c>
      <c r="C12763" s="28" t="n">
        <v>38745.64</v>
      </c>
      <c r="D12763" s="28" t="n">
        <v>1420</v>
      </c>
      <c r="E12763" s="28" t="s">
        <v>380</v>
      </c>
    </row>
    <row r="12764" customFormat="false" ht="15" hidden="false" customHeight="false" outlineLevel="0" collapsed="false">
      <c r="A12764" s="28" t="n">
        <v>336</v>
      </c>
      <c r="B12764" s="29" t="n">
        <v>45777</v>
      </c>
      <c r="C12764" s="28" t="n">
        <v>39905.38</v>
      </c>
      <c r="D12764" s="28" t="n">
        <v>1420</v>
      </c>
      <c r="E12764" s="28" t="s">
        <v>380</v>
      </c>
    </row>
    <row r="12765" customFormat="false" ht="15" hidden="false" customHeight="false" outlineLevel="0" collapsed="false">
      <c r="A12765" s="28" t="n">
        <v>336</v>
      </c>
      <c r="B12765" s="29" t="n">
        <v>45808</v>
      </c>
      <c r="C12765" s="28" t="n">
        <v>40636.9</v>
      </c>
      <c r="D12765" s="28" t="n">
        <v>949.85</v>
      </c>
      <c r="E12765" s="28" t="s">
        <v>381</v>
      </c>
    </row>
    <row r="12766" customFormat="false" ht="15" hidden="false" customHeight="false" outlineLevel="0" collapsed="false">
      <c r="A12766" s="28" t="n">
        <v>336</v>
      </c>
      <c r="B12766" s="29" t="n">
        <v>45838</v>
      </c>
      <c r="C12766" s="28" t="n">
        <v>41921</v>
      </c>
      <c r="D12766" s="28" t="n">
        <v>1420</v>
      </c>
      <c r="E12766" s="28" t="s">
        <v>380</v>
      </c>
    </row>
    <row r="12767" customFormat="false" ht="15" hidden="false" customHeight="false" outlineLevel="0" collapsed="false">
      <c r="A12767" s="28" t="n">
        <v>336</v>
      </c>
      <c r="B12767" s="29" t="n">
        <v>45869</v>
      </c>
      <c r="C12767" s="28" t="n">
        <v>43117.77</v>
      </c>
      <c r="D12767" s="28" t="n">
        <v>1420</v>
      </c>
      <c r="E12767" s="28" t="s">
        <v>380</v>
      </c>
    </row>
    <row r="12768" customFormat="false" ht="15" hidden="false" customHeight="false" outlineLevel="0" collapsed="false">
      <c r="A12768" s="28" t="n">
        <v>336</v>
      </c>
      <c r="B12768" s="29" t="n">
        <v>45900</v>
      </c>
      <c r="C12768" s="28" t="n">
        <v>44494.46</v>
      </c>
      <c r="D12768" s="28" t="n">
        <v>1420</v>
      </c>
      <c r="E12768" s="28" t="s">
        <v>380</v>
      </c>
    </row>
    <row r="12769" customFormat="false" ht="15" hidden="false" customHeight="false" outlineLevel="0" collapsed="false">
      <c r="A12769" s="28" t="n">
        <v>336</v>
      </c>
      <c r="B12769" s="29" t="n">
        <v>45930</v>
      </c>
      <c r="C12769" s="28" t="n">
        <v>44689.09</v>
      </c>
      <c r="D12769" s="28" t="n">
        <v>612.39</v>
      </c>
      <c r="E12769" s="28" t="s">
        <v>381</v>
      </c>
    </row>
    <row r="12770" customFormat="false" ht="15" hidden="false" customHeight="false" outlineLevel="0" collapsed="false">
      <c r="A12770" s="28" t="n">
        <v>336</v>
      </c>
      <c r="B12770" s="29" t="n">
        <v>45961</v>
      </c>
      <c r="C12770" s="28" t="n">
        <v>45257.22</v>
      </c>
      <c r="D12770" s="28" t="n">
        <v>886.05</v>
      </c>
      <c r="E12770" s="28" t="s">
        <v>381</v>
      </c>
    </row>
    <row r="12771" customFormat="false" ht="15" hidden="false" customHeight="false" outlineLevel="0" collapsed="false">
      <c r="A12771" s="28" t="n">
        <v>336</v>
      </c>
      <c r="B12771" s="29" t="n">
        <v>45991</v>
      </c>
      <c r="C12771" s="28" t="n">
        <v>46340.38</v>
      </c>
      <c r="D12771" s="28" t="n">
        <v>1420</v>
      </c>
      <c r="E12771" s="28" t="s">
        <v>380</v>
      </c>
    </row>
    <row r="12772" customFormat="false" ht="15" hidden="false" customHeight="false" outlineLevel="0" collapsed="false">
      <c r="A12772" s="28" t="n">
        <v>336</v>
      </c>
      <c r="B12772" s="29" t="n">
        <v>46022</v>
      </c>
      <c r="C12772" s="28" t="n">
        <v>47660.31</v>
      </c>
      <c r="D12772" s="28" t="n">
        <v>1420</v>
      </c>
      <c r="E12772" s="28" t="s">
        <v>380</v>
      </c>
    </row>
    <row r="12773" customFormat="false" ht="15" hidden="false" customHeight="false" outlineLevel="0" collapsed="false">
      <c r="A12773" s="28" t="n">
        <v>336</v>
      </c>
      <c r="B12773" s="29" t="n">
        <v>46053</v>
      </c>
      <c r="C12773" s="28" t="n">
        <v>49066.56</v>
      </c>
      <c r="D12773" s="28" t="n">
        <v>1420</v>
      </c>
      <c r="E12773" s="28" t="s">
        <v>380</v>
      </c>
    </row>
    <row r="12774" customFormat="false" ht="15" hidden="false" customHeight="false" outlineLevel="0" collapsed="false">
      <c r="A12774" s="28" t="n">
        <v>336</v>
      </c>
      <c r="B12774" s="29" t="n">
        <v>46081</v>
      </c>
      <c r="C12774" s="28" t="n">
        <v>50148.17</v>
      </c>
      <c r="D12774" s="28" t="n">
        <v>148.04</v>
      </c>
      <c r="E12774" s="28" t="s">
        <v>379</v>
      </c>
    </row>
    <row r="12775" customFormat="false" ht="15" hidden="false" customHeight="false" outlineLevel="0" collapsed="false">
      <c r="A12775" s="28" t="n">
        <v>336</v>
      </c>
      <c r="B12775" s="29" t="n">
        <v>46112</v>
      </c>
      <c r="C12775" s="28" t="n">
        <v>51490.8</v>
      </c>
      <c r="D12775" s="28" t="n">
        <v>1420</v>
      </c>
      <c r="E12775" s="28" t="s">
        <v>380</v>
      </c>
    </row>
    <row r="12776" customFormat="false" ht="15" hidden="false" customHeight="false" outlineLevel="0" collapsed="false">
      <c r="A12776" s="28" t="n">
        <v>336</v>
      </c>
      <c r="B12776" s="29" t="n">
        <v>46142</v>
      </c>
      <c r="C12776" s="28" t="n">
        <v>51420.99</v>
      </c>
      <c r="D12776" s="28" t="n">
        <v>330.83</v>
      </c>
      <c r="E12776" s="28" t="s">
        <v>381</v>
      </c>
    </row>
    <row r="12777" customFormat="false" ht="15" hidden="false" customHeight="false" outlineLevel="0" collapsed="false">
      <c r="A12777" s="28" t="n">
        <v>336</v>
      </c>
      <c r="B12777" s="29" t="n">
        <v>46173</v>
      </c>
      <c r="C12777" s="28" t="n">
        <v>52685.74</v>
      </c>
      <c r="D12777" s="28" t="n">
        <v>1420</v>
      </c>
      <c r="E12777" s="28" t="s">
        <v>380</v>
      </c>
    </row>
    <row r="12778" customFormat="false" ht="15" hidden="false" customHeight="false" outlineLevel="0" collapsed="false">
      <c r="A12778" s="28" t="n">
        <v>336</v>
      </c>
      <c r="B12778" s="29" t="n">
        <v>46203</v>
      </c>
      <c r="C12778" s="28" t="n">
        <v>53977.39</v>
      </c>
      <c r="D12778" s="28" t="n">
        <v>1420</v>
      </c>
      <c r="E12778" s="28" t="s">
        <v>380</v>
      </c>
    </row>
    <row r="12779" customFormat="false" ht="15" hidden="false" customHeight="false" outlineLevel="0" collapsed="false">
      <c r="A12779" s="28" t="n">
        <v>336</v>
      </c>
      <c r="B12779" s="29" t="n">
        <v>46234</v>
      </c>
      <c r="C12779" s="28" t="n">
        <v>55127.05</v>
      </c>
      <c r="D12779" s="28" t="n">
        <v>1420</v>
      </c>
      <c r="E12779" s="28" t="s">
        <v>380</v>
      </c>
    </row>
    <row r="12780" customFormat="false" ht="15" hidden="false" customHeight="false" outlineLevel="0" collapsed="false">
      <c r="A12780" s="28" t="n">
        <v>336</v>
      </c>
      <c r="B12780" s="29" t="n">
        <v>46265</v>
      </c>
      <c r="C12780" s="28" t="n">
        <v>56132.75</v>
      </c>
      <c r="D12780" s="28" t="n">
        <v>1420</v>
      </c>
      <c r="E12780" s="28" t="s">
        <v>380</v>
      </c>
    </row>
    <row r="12781" customFormat="false" ht="15" hidden="false" customHeight="false" outlineLevel="0" collapsed="false">
      <c r="A12781" s="28" t="n">
        <v>337</v>
      </c>
      <c r="B12781" s="29" t="n">
        <v>44957</v>
      </c>
      <c r="C12781" s="28" t="n">
        <v>12197.88</v>
      </c>
      <c r="D12781" s="28" t="n">
        <v>1610</v>
      </c>
      <c r="E12781" s="28" t="s">
        <v>380</v>
      </c>
    </row>
    <row r="12782" customFormat="false" ht="15" hidden="false" customHeight="false" outlineLevel="0" collapsed="false">
      <c r="A12782" s="28" t="n">
        <v>337</v>
      </c>
      <c r="B12782" s="29" t="n">
        <v>44985</v>
      </c>
      <c r="C12782" s="28" t="n">
        <v>13429.1</v>
      </c>
      <c r="D12782" s="28" t="n">
        <v>1610</v>
      </c>
      <c r="E12782" s="28" t="s">
        <v>380</v>
      </c>
    </row>
    <row r="12783" customFormat="false" ht="15" hidden="false" customHeight="false" outlineLevel="0" collapsed="false">
      <c r="A12783" s="28" t="n">
        <v>337</v>
      </c>
      <c r="B12783" s="29" t="n">
        <v>45016</v>
      </c>
      <c r="C12783" s="28" t="n">
        <v>14618.19</v>
      </c>
      <c r="D12783" s="28" t="n">
        <v>1610</v>
      </c>
      <c r="E12783" s="28" t="s">
        <v>380</v>
      </c>
    </row>
    <row r="12784" customFormat="false" ht="15" hidden="false" customHeight="false" outlineLevel="0" collapsed="false">
      <c r="A12784" s="28" t="n">
        <v>337</v>
      </c>
      <c r="B12784" s="29" t="n">
        <v>45046</v>
      </c>
      <c r="C12784" s="28" t="n">
        <v>16076.26</v>
      </c>
      <c r="D12784" s="28" t="n">
        <v>1610</v>
      </c>
      <c r="E12784" s="28" t="s">
        <v>380</v>
      </c>
    </row>
    <row r="12785" customFormat="false" ht="15" hidden="false" customHeight="false" outlineLevel="0" collapsed="false">
      <c r="A12785" s="28" t="n">
        <v>337</v>
      </c>
      <c r="B12785" s="29" t="n">
        <v>45077</v>
      </c>
      <c r="C12785" s="28" t="n">
        <v>17339.91</v>
      </c>
      <c r="D12785" s="28" t="n">
        <v>1610</v>
      </c>
      <c r="E12785" s="28" t="s">
        <v>380</v>
      </c>
    </row>
    <row r="12786" customFormat="false" ht="15" hidden="false" customHeight="false" outlineLevel="0" collapsed="false">
      <c r="A12786" s="28" t="n">
        <v>337</v>
      </c>
      <c r="B12786" s="29" t="n">
        <v>45107</v>
      </c>
      <c r="C12786" s="28" t="n">
        <v>18545.1</v>
      </c>
      <c r="D12786" s="28" t="n">
        <v>1610</v>
      </c>
      <c r="E12786" s="28" t="s">
        <v>380</v>
      </c>
    </row>
    <row r="12787" customFormat="false" ht="15" hidden="false" customHeight="false" outlineLevel="0" collapsed="false">
      <c r="A12787" s="28" t="n">
        <v>337</v>
      </c>
      <c r="B12787" s="29" t="n">
        <v>45138</v>
      </c>
      <c r="C12787" s="28" t="n">
        <v>19878.71</v>
      </c>
      <c r="D12787" s="28" t="n">
        <v>1610</v>
      </c>
      <c r="E12787" s="28" t="s">
        <v>380</v>
      </c>
    </row>
    <row r="12788" customFormat="false" ht="15" hidden="false" customHeight="false" outlineLevel="0" collapsed="false">
      <c r="A12788" s="28" t="n">
        <v>337</v>
      </c>
      <c r="B12788" s="29" t="n">
        <v>45169</v>
      </c>
      <c r="C12788" s="28" t="n">
        <v>21474.86</v>
      </c>
      <c r="D12788" s="28" t="n">
        <v>1610</v>
      </c>
      <c r="E12788" s="28" t="s">
        <v>380</v>
      </c>
    </row>
    <row r="12789" customFormat="false" ht="15" hidden="false" customHeight="false" outlineLevel="0" collapsed="false">
      <c r="A12789" s="28" t="n">
        <v>337</v>
      </c>
      <c r="B12789" s="29" t="n">
        <v>45199</v>
      </c>
      <c r="C12789" s="28" t="n">
        <v>22901.55</v>
      </c>
      <c r="D12789" s="28" t="n">
        <v>1610</v>
      </c>
      <c r="E12789" s="28" t="s">
        <v>380</v>
      </c>
    </row>
    <row r="12790" customFormat="false" ht="15" hidden="false" customHeight="false" outlineLevel="0" collapsed="false">
      <c r="A12790" s="28" t="n">
        <v>337</v>
      </c>
      <c r="B12790" s="29" t="n">
        <v>45230</v>
      </c>
      <c r="C12790" s="28" t="n">
        <v>24087.18</v>
      </c>
      <c r="D12790" s="28" t="n">
        <v>1610</v>
      </c>
      <c r="E12790" s="28" t="s">
        <v>380</v>
      </c>
    </row>
    <row r="12791" customFormat="false" ht="15" hidden="false" customHeight="false" outlineLevel="0" collapsed="false">
      <c r="A12791" s="28" t="n">
        <v>337</v>
      </c>
      <c r="B12791" s="29" t="n">
        <v>45260</v>
      </c>
      <c r="C12791" s="28" t="n">
        <v>25281.08</v>
      </c>
      <c r="D12791" s="28" t="n">
        <v>1610</v>
      </c>
      <c r="E12791" s="28" t="s">
        <v>380</v>
      </c>
    </row>
    <row r="12792" customFormat="false" ht="15" hidden="false" customHeight="false" outlineLevel="0" collapsed="false">
      <c r="A12792" s="28" t="n">
        <v>337</v>
      </c>
      <c r="B12792" s="29" t="n">
        <v>45291</v>
      </c>
      <c r="C12792" s="28" t="n">
        <v>26797.53</v>
      </c>
      <c r="D12792" s="28" t="n">
        <v>1610</v>
      </c>
      <c r="E12792" s="28" t="s">
        <v>380</v>
      </c>
    </row>
    <row r="12793" customFormat="false" ht="15" hidden="false" customHeight="false" outlineLevel="0" collapsed="false">
      <c r="A12793" s="28" t="n">
        <v>337</v>
      </c>
      <c r="B12793" s="29" t="n">
        <v>45322</v>
      </c>
      <c r="C12793" s="28" t="n">
        <v>28224.73</v>
      </c>
      <c r="D12793" s="28" t="n">
        <v>1610</v>
      </c>
      <c r="E12793" s="28" t="s">
        <v>380</v>
      </c>
    </row>
    <row r="12794" customFormat="false" ht="15" hidden="false" customHeight="false" outlineLevel="0" collapsed="false">
      <c r="A12794" s="28" t="n">
        <v>337</v>
      </c>
      <c r="B12794" s="29" t="n">
        <v>45351</v>
      </c>
      <c r="C12794" s="28" t="n">
        <v>29500.05</v>
      </c>
      <c r="D12794" s="28" t="n">
        <v>1610</v>
      </c>
      <c r="E12794" s="28" t="s">
        <v>380</v>
      </c>
    </row>
    <row r="12795" customFormat="false" ht="15" hidden="false" customHeight="false" outlineLevel="0" collapsed="false">
      <c r="A12795" s="28" t="n">
        <v>337</v>
      </c>
      <c r="B12795" s="29" t="n">
        <v>45382</v>
      </c>
      <c r="C12795" s="28" t="n">
        <v>30775.03</v>
      </c>
      <c r="D12795" s="28" t="n">
        <v>1610</v>
      </c>
      <c r="E12795" s="28" t="s">
        <v>380</v>
      </c>
    </row>
    <row r="12796" customFormat="false" ht="15" hidden="false" customHeight="false" outlineLevel="0" collapsed="false">
      <c r="A12796" s="28" t="n">
        <v>337</v>
      </c>
      <c r="B12796" s="29" t="n">
        <v>45412</v>
      </c>
      <c r="C12796" s="28" t="n">
        <v>32161.39</v>
      </c>
      <c r="D12796" s="28" t="n">
        <v>1610</v>
      </c>
      <c r="E12796" s="28" t="s">
        <v>380</v>
      </c>
    </row>
    <row r="12797" customFormat="false" ht="15" hidden="false" customHeight="false" outlineLevel="0" collapsed="false">
      <c r="A12797" s="28" t="n">
        <v>337</v>
      </c>
      <c r="B12797" s="29" t="n">
        <v>45443</v>
      </c>
      <c r="C12797" s="28" t="n">
        <v>33524.93</v>
      </c>
      <c r="D12797" s="28" t="n">
        <v>1610</v>
      </c>
      <c r="E12797" s="28" t="s">
        <v>380</v>
      </c>
    </row>
    <row r="12798" customFormat="false" ht="15" hidden="false" customHeight="false" outlineLevel="0" collapsed="false">
      <c r="A12798" s="28" t="n">
        <v>337</v>
      </c>
      <c r="B12798" s="29" t="n">
        <v>45473</v>
      </c>
      <c r="C12798" s="28" t="n">
        <v>35023.77</v>
      </c>
      <c r="D12798" s="28" t="n">
        <v>1610</v>
      </c>
      <c r="E12798" s="28" t="s">
        <v>380</v>
      </c>
    </row>
    <row r="12799" customFormat="false" ht="15" hidden="false" customHeight="false" outlineLevel="0" collapsed="false">
      <c r="A12799" s="28" t="n">
        <v>337</v>
      </c>
      <c r="B12799" s="29" t="n">
        <v>45504</v>
      </c>
      <c r="C12799" s="28" t="n">
        <v>36209.3</v>
      </c>
      <c r="D12799" s="28" t="n">
        <v>1610</v>
      </c>
      <c r="E12799" s="28" t="s">
        <v>380</v>
      </c>
    </row>
    <row r="12800" customFormat="false" ht="15" hidden="false" customHeight="false" outlineLevel="0" collapsed="false">
      <c r="A12800" s="28" t="n">
        <v>337</v>
      </c>
      <c r="B12800" s="29" t="n">
        <v>45535</v>
      </c>
      <c r="C12800" s="28" t="n">
        <v>37519.94</v>
      </c>
      <c r="D12800" s="28" t="n">
        <v>1610</v>
      </c>
      <c r="E12800" s="28" t="s">
        <v>380</v>
      </c>
    </row>
    <row r="12801" customFormat="false" ht="15" hidden="false" customHeight="false" outlineLevel="0" collapsed="false">
      <c r="A12801" s="28" t="n">
        <v>337</v>
      </c>
      <c r="B12801" s="29" t="n">
        <v>45565</v>
      </c>
      <c r="C12801" s="28" t="n">
        <v>38908.64</v>
      </c>
      <c r="D12801" s="28" t="n">
        <v>1610</v>
      </c>
      <c r="E12801" s="28" t="s">
        <v>380</v>
      </c>
    </row>
    <row r="12802" customFormat="false" ht="15" hidden="false" customHeight="false" outlineLevel="0" collapsed="false">
      <c r="A12802" s="28" t="n">
        <v>337</v>
      </c>
      <c r="B12802" s="29" t="n">
        <v>45596</v>
      </c>
      <c r="C12802" s="28" t="n">
        <v>39332.09</v>
      </c>
      <c r="D12802" s="28" t="n">
        <v>613.36</v>
      </c>
      <c r="E12802" s="28" t="s">
        <v>381</v>
      </c>
    </row>
    <row r="12803" customFormat="false" ht="15" hidden="false" customHeight="false" outlineLevel="0" collapsed="false">
      <c r="A12803" s="28" t="n">
        <v>337</v>
      </c>
      <c r="B12803" s="29" t="n">
        <v>45626</v>
      </c>
      <c r="C12803" s="28" t="n">
        <v>40673.25</v>
      </c>
      <c r="D12803" s="28" t="n">
        <v>1610</v>
      </c>
      <c r="E12803" s="28" t="s">
        <v>380</v>
      </c>
    </row>
    <row r="12804" customFormat="false" ht="15" hidden="false" customHeight="false" outlineLevel="0" collapsed="false">
      <c r="A12804" s="28" t="n">
        <v>337</v>
      </c>
      <c r="B12804" s="29" t="n">
        <v>45657</v>
      </c>
      <c r="C12804" s="28" t="n">
        <v>41800.48</v>
      </c>
      <c r="D12804" s="28" t="n">
        <v>1610</v>
      </c>
      <c r="E12804" s="28" t="s">
        <v>380</v>
      </c>
    </row>
    <row r="12805" customFormat="false" ht="15" hidden="false" customHeight="false" outlineLevel="0" collapsed="false">
      <c r="A12805" s="28" t="n">
        <v>337</v>
      </c>
      <c r="B12805" s="29" t="n">
        <v>45688</v>
      </c>
      <c r="C12805" s="28" t="n">
        <v>43230.46</v>
      </c>
      <c r="D12805" s="28" t="n">
        <v>1610</v>
      </c>
      <c r="E12805" s="28" t="s">
        <v>380</v>
      </c>
    </row>
    <row r="12806" customFormat="false" ht="15" hidden="false" customHeight="false" outlineLevel="0" collapsed="false">
      <c r="A12806" s="28" t="n">
        <v>337</v>
      </c>
      <c r="B12806" s="29" t="n">
        <v>45716</v>
      </c>
      <c r="C12806" s="28" t="n">
        <v>44586.94</v>
      </c>
      <c r="D12806" s="28" t="n">
        <v>1610</v>
      </c>
      <c r="E12806" s="28" t="s">
        <v>380</v>
      </c>
    </row>
    <row r="12807" customFormat="false" ht="15" hidden="false" customHeight="false" outlineLevel="0" collapsed="false">
      <c r="A12807" s="28" t="n">
        <v>337</v>
      </c>
      <c r="B12807" s="29" t="n">
        <v>45747</v>
      </c>
      <c r="C12807" s="28" t="n">
        <v>45892.82</v>
      </c>
      <c r="D12807" s="28" t="n">
        <v>1610</v>
      </c>
      <c r="E12807" s="28" t="s">
        <v>380</v>
      </c>
    </row>
    <row r="12808" customFormat="false" ht="15" hidden="false" customHeight="false" outlineLevel="0" collapsed="false">
      <c r="A12808" s="28" t="n">
        <v>337</v>
      </c>
      <c r="B12808" s="29" t="n">
        <v>45777</v>
      </c>
      <c r="C12808" s="28" t="n">
        <v>47218.42</v>
      </c>
      <c r="D12808" s="28" t="n">
        <v>1610</v>
      </c>
      <c r="E12808" s="28" t="s">
        <v>380</v>
      </c>
    </row>
    <row r="12809" customFormat="false" ht="15" hidden="false" customHeight="false" outlineLevel="0" collapsed="false">
      <c r="A12809" s="28" t="n">
        <v>337</v>
      </c>
      <c r="B12809" s="29" t="n">
        <v>45808</v>
      </c>
      <c r="C12809" s="28" t="n">
        <v>48635.1</v>
      </c>
      <c r="D12809" s="28" t="n">
        <v>1610</v>
      </c>
      <c r="E12809" s="28" t="s">
        <v>380</v>
      </c>
    </row>
    <row r="12810" customFormat="false" ht="15" hidden="false" customHeight="false" outlineLevel="0" collapsed="false">
      <c r="A12810" s="28" t="n">
        <v>337</v>
      </c>
      <c r="B12810" s="29" t="n">
        <v>45838</v>
      </c>
      <c r="C12810" s="28" t="n">
        <v>49981.03</v>
      </c>
      <c r="D12810" s="28" t="n">
        <v>1610</v>
      </c>
      <c r="E12810" s="28" t="s">
        <v>380</v>
      </c>
    </row>
    <row r="12811" customFormat="false" ht="15" hidden="false" customHeight="false" outlineLevel="0" collapsed="false">
      <c r="A12811" s="28" t="n">
        <v>337</v>
      </c>
      <c r="B12811" s="29" t="n">
        <v>45869</v>
      </c>
      <c r="C12811" s="28" t="n">
        <v>51138.3</v>
      </c>
      <c r="D12811" s="28" t="n">
        <v>1610</v>
      </c>
      <c r="E12811" s="28" t="s">
        <v>380</v>
      </c>
    </row>
    <row r="12812" customFormat="false" ht="15" hidden="false" customHeight="false" outlineLevel="0" collapsed="false">
      <c r="A12812" s="28" t="n">
        <v>337</v>
      </c>
      <c r="B12812" s="29" t="n">
        <v>45900</v>
      </c>
      <c r="C12812" s="28" t="n">
        <v>52692.6</v>
      </c>
      <c r="D12812" s="28" t="n">
        <v>1610</v>
      </c>
      <c r="E12812" s="28" t="s">
        <v>380</v>
      </c>
    </row>
    <row r="12813" customFormat="false" ht="15" hidden="false" customHeight="false" outlineLevel="0" collapsed="false">
      <c r="A12813" s="28" t="n">
        <v>337</v>
      </c>
      <c r="B12813" s="29" t="n">
        <v>45930</v>
      </c>
      <c r="C12813" s="28" t="n">
        <v>54147.93</v>
      </c>
      <c r="D12813" s="28" t="n">
        <v>1610</v>
      </c>
      <c r="E12813" s="28" t="s">
        <v>380</v>
      </c>
    </row>
    <row r="12814" customFormat="false" ht="15" hidden="false" customHeight="false" outlineLevel="0" collapsed="false">
      <c r="A12814" s="28" t="n">
        <v>337</v>
      </c>
      <c r="B12814" s="29" t="n">
        <v>45961</v>
      </c>
      <c r="C12814" s="28" t="n">
        <v>55618.61</v>
      </c>
      <c r="D12814" s="28" t="n">
        <v>1610</v>
      </c>
      <c r="E12814" s="28" t="s">
        <v>380</v>
      </c>
    </row>
    <row r="12815" customFormat="false" ht="15" hidden="false" customHeight="false" outlineLevel="0" collapsed="false">
      <c r="A12815" s="28" t="n">
        <v>337</v>
      </c>
      <c r="B12815" s="29" t="n">
        <v>45991</v>
      </c>
      <c r="C12815" s="28" t="n">
        <v>57219.12</v>
      </c>
      <c r="D12815" s="28" t="n">
        <v>1610</v>
      </c>
      <c r="E12815" s="28" t="s">
        <v>380</v>
      </c>
    </row>
    <row r="12816" customFormat="false" ht="15" hidden="false" customHeight="false" outlineLevel="0" collapsed="false">
      <c r="A12816" s="28" t="n">
        <v>337</v>
      </c>
      <c r="B12816" s="29" t="n">
        <v>46022</v>
      </c>
      <c r="C12816" s="28" t="n">
        <v>58721.38</v>
      </c>
      <c r="D12816" s="28" t="n">
        <v>1610</v>
      </c>
      <c r="E12816" s="28" t="s">
        <v>380</v>
      </c>
    </row>
    <row r="12817" customFormat="false" ht="15" hidden="false" customHeight="false" outlineLevel="0" collapsed="false">
      <c r="A12817" s="28" t="n">
        <v>337</v>
      </c>
      <c r="B12817" s="29" t="n">
        <v>46053</v>
      </c>
      <c r="C12817" s="28" t="n">
        <v>60116.49</v>
      </c>
      <c r="D12817" s="28" t="n">
        <v>1610</v>
      </c>
      <c r="E12817" s="28" t="s">
        <v>380</v>
      </c>
    </row>
    <row r="12818" customFormat="false" ht="15" hidden="false" customHeight="false" outlineLevel="0" collapsed="false">
      <c r="A12818" s="28" t="n">
        <v>337</v>
      </c>
      <c r="B12818" s="29" t="n">
        <v>46081</v>
      </c>
      <c r="C12818" s="28" t="n">
        <v>61659.78</v>
      </c>
      <c r="D12818" s="28" t="n">
        <v>1610</v>
      </c>
      <c r="E12818" s="28" t="s">
        <v>380</v>
      </c>
    </row>
    <row r="12819" customFormat="false" ht="15" hidden="false" customHeight="false" outlineLevel="0" collapsed="false">
      <c r="A12819" s="28" t="n">
        <v>337</v>
      </c>
      <c r="B12819" s="29" t="n">
        <v>46112</v>
      </c>
      <c r="C12819" s="28" t="n">
        <v>63211.37</v>
      </c>
      <c r="D12819" s="28" t="n">
        <v>1610</v>
      </c>
      <c r="E12819" s="28" t="s">
        <v>380</v>
      </c>
    </row>
    <row r="12820" customFormat="false" ht="15" hidden="false" customHeight="false" outlineLevel="0" collapsed="false">
      <c r="A12820" s="28" t="n">
        <v>337</v>
      </c>
      <c r="B12820" s="29" t="n">
        <v>46142</v>
      </c>
      <c r="C12820" s="28" t="n">
        <v>64704.9</v>
      </c>
      <c r="D12820" s="28" t="n">
        <v>1610</v>
      </c>
      <c r="E12820" s="28" t="s">
        <v>380</v>
      </c>
    </row>
    <row r="12821" customFormat="false" ht="15" hidden="false" customHeight="false" outlineLevel="0" collapsed="false">
      <c r="A12821" s="28" t="n">
        <v>337</v>
      </c>
      <c r="B12821" s="29" t="n">
        <v>46173</v>
      </c>
      <c r="C12821" s="28" t="n">
        <v>66287.6</v>
      </c>
      <c r="D12821" s="28" t="n">
        <v>1610</v>
      </c>
      <c r="E12821" s="28" t="s">
        <v>380</v>
      </c>
    </row>
    <row r="12822" customFormat="false" ht="15" hidden="false" customHeight="false" outlineLevel="0" collapsed="false">
      <c r="A12822" s="28" t="n">
        <v>337</v>
      </c>
      <c r="B12822" s="29" t="n">
        <v>46203</v>
      </c>
      <c r="C12822" s="28" t="n">
        <v>67581.26</v>
      </c>
      <c r="D12822" s="28" t="n">
        <v>1610</v>
      </c>
      <c r="E12822" s="28" t="s">
        <v>380</v>
      </c>
    </row>
    <row r="12823" customFormat="false" ht="15" hidden="false" customHeight="false" outlineLevel="0" collapsed="false">
      <c r="A12823" s="28" t="n">
        <v>337</v>
      </c>
      <c r="B12823" s="29" t="n">
        <v>46234</v>
      </c>
      <c r="C12823" s="28" t="n">
        <v>68060.3</v>
      </c>
      <c r="D12823" s="28" t="n">
        <v>489.67</v>
      </c>
      <c r="E12823" s="28" t="s">
        <v>381</v>
      </c>
    </row>
    <row r="12824" customFormat="false" ht="15" hidden="false" customHeight="false" outlineLevel="0" collapsed="false">
      <c r="A12824" s="28" t="n">
        <v>337</v>
      </c>
      <c r="B12824" s="29" t="n">
        <v>46265</v>
      </c>
      <c r="C12824" s="28" t="n">
        <v>69529.64</v>
      </c>
      <c r="D12824" s="28" t="n">
        <v>1610</v>
      </c>
      <c r="E12824" s="28" t="s">
        <v>380</v>
      </c>
    </row>
    <row r="12825" customFormat="false" ht="15" hidden="false" customHeight="false" outlineLevel="0" collapsed="false">
      <c r="A12825" s="28" t="n">
        <v>338</v>
      </c>
      <c r="B12825" s="29" t="n">
        <v>45412</v>
      </c>
      <c r="C12825" s="28" t="n">
        <v>5810.59</v>
      </c>
      <c r="D12825" s="28" t="n">
        <v>1059.34</v>
      </c>
      <c r="E12825" s="28" t="s">
        <v>381</v>
      </c>
    </row>
    <row r="12826" customFormat="false" ht="15" hidden="false" customHeight="false" outlineLevel="0" collapsed="false">
      <c r="A12826" s="28" t="n">
        <v>338</v>
      </c>
      <c r="B12826" s="29" t="n">
        <v>45443</v>
      </c>
      <c r="C12826" s="28" t="n">
        <v>7179.31</v>
      </c>
      <c r="D12826" s="28" t="n">
        <v>1950</v>
      </c>
      <c r="E12826" s="28" t="s">
        <v>380</v>
      </c>
    </row>
    <row r="12827" customFormat="false" ht="15" hidden="false" customHeight="false" outlineLevel="0" collapsed="false">
      <c r="A12827" s="28" t="n">
        <v>338</v>
      </c>
      <c r="B12827" s="29" t="n">
        <v>45473</v>
      </c>
      <c r="C12827" s="28" t="n">
        <v>8936.05</v>
      </c>
      <c r="D12827" s="28" t="n">
        <v>1950</v>
      </c>
      <c r="E12827" s="28" t="s">
        <v>380</v>
      </c>
    </row>
    <row r="12828" customFormat="false" ht="15" hidden="false" customHeight="false" outlineLevel="0" collapsed="false">
      <c r="A12828" s="28" t="n">
        <v>338</v>
      </c>
      <c r="B12828" s="29" t="n">
        <v>45504</v>
      </c>
      <c r="C12828" s="28" t="n">
        <v>10528.71</v>
      </c>
      <c r="D12828" s="28" t="n">
        <v>1950</v>
      </c>
      <c r="E12828" s="28" t="s">
        <v>380</v>
      </c>
    </row>
    <row r="12829" customFormat="false" ht="15" hidden="false" customHeight="false" outlineLevel="0" collapsed="false">
      <c r="A12829" s="28" t="n">
        <v>338</v>
      </c>
      <c r="B12829" s="29" t="n">
        <v>45535</v>
      </c>
      <c r="C12829" s="28" t="n">
        <v>12454.77</v>
      </c>
      <c r="D12829" s="28" t="n">
        <v>1950</v>
      </c>
      <c r="E12829" s="28" t="s">
        <v>380</v>
      </c>
    </row>
    <row r="12830" customFormat="false" ht="15" hidden="false" customHeight="false" outlineLevel="0" collapsed="false">
      <c r="A12830" s="28" t="n">
        <v>338</v>
      </c>
      <c r="B12830" s="29" t="n">
        <v>45565</v>
      </c>
      <c r="C12830" s="28" t="n">
        <v>14170.14</v>
      </c>
      <c r="D12830" s="28" t="n">
        <v>1950</v>
      </c>
      <c r="E12830" s="28" t="s">
        <v>380</v>
      </c>
    </row>
    <row r="12831" customFormat="false" ht="15" hidden="false" customHeight="false" outlineLevel="0" collapsed="false">
      <c r="A12831" s="28" t="n">
        <v>338</v>
      </c>
      <c r="B12831" s="29" t="n">
        <v>45596</v>
      </c>
      <c r="C12831" s="28" t="n">
        <v>15621.37</v>
      </c>
      <c r="D12831" s="28" t="n">
        <v>800.97</v>
      </c>
      <c r="E12831" s="28" t="s">
        <v>381</v>
      </c>
    </row>
    <row r="12832" customFormat="false" ht="15" hidden="false" customHeight="false" outlineLevel="0" collapsed="false">
      <c r="A12832" s="28" t="n">
        <v>338</v>
      </c>
      <c r="B12832" s="29" t="n">
        <v>45626</v>
      </c>
      <c r="C12832" s="28" t="n">
        <v>17494.66</v>
      </c>
      <c r="D12832" s="28" t="n">
        <v>1950</v>
      </c>
      <c r="E12832" s="28" t="s">
        <v>380</v>
      </c>
    </row>
    <row r="12833" customFormat="false" ht="15" hidden="false" customHeight="false" outlineLevel="0" collapsed="false">
      <c r="A12833" s="28" t="n">
        <v>338</v>
      </c>
      <c r="B12833" s="29" t="n">
        <v>45657</v>
      </c>
      <c r="C12833" s="28" t="n">
        <v>19221.43</v>
      </c>
      <c r="D12833" s="28" t="n">
        <v>1950</v>
      </c>
      <c r="E12833" s="28" t="s">
        <v>380</v>
      </c>
    </row>
    <row r="12834" customFormat="false" ht="15" hidden="false" customHeight="false" outlineLevel="0" collapsed="false">
      <c r="A12834" s="28" t="n">
        <v>338</v>
      </c>
      <c r="B12834" s="29" t="n">
        <v>45688</v>
      </c>
      <c r="C12834" s="28" t="n">
        <v>20926.26</v>
      </c>
      <c r="D12834" s="28" t="n">
        <v>1950</v>
      </c>
      <c r="E12834" s="28" t="s">
        <v>380</v>
      </c>
    </row>
    <row r="12835" customFormat="false" ht="15" hidden="false" customHeight="false" outlineLevel="0" collapsed="false">
      <c r="A12835" s="28" t="n">
        <v>338</v>
      </c>
      <c r="B12835" s="29" t="n">
        <v>45716</v>
      </c>
      <c r="C12835" s="28" t="n">
        <v>22568.03</v>
      </c>
      <c r="D12835" s="28" t="n">
        <v>1950</v>
      </c>
      <c r="E12835" s="28" t="s">
        <v>380</v>
      </c>
    </row>
    <row r="12836" customFormat="false" ht="15" hidden="false" customHeight="false" outlineLevel="0" collapsed="false">
      <c r="A12836" s="28" t="n">
        <v>338</v>
      </c>
      <c r="B12836" s="29" t="n">
        <v>45747</v>
      </c>
      <c r="C12836" s="28" t="n">
        <v>24109.82</v>
      </c>
      <c r="D12836" s="28" t="n">
        <v>1950</v>
      </c>
      <c r="E12836" s="28" t="s">
        <v>380</v>
      </c>
    </row>
    <row r="12837" customFormat="false" ht="15" hidden="false" customHeight="false" outlineLevel="0" collapsed="false">
      <c r="A12837" s="28" t="n">
        <v>338</v>
      </c>
      <c r="B12837" s="29" t="n">
        <v>45777</v>
      </c>
      <c r="C12837" s="28" t="n">
        <v>25843.2</v>
      </c>
      <c r="D12837" s="28" t="n">
        <v>1950</v>
      </c>
      <c r="E12837" s="28" t="s">
        <v>380</v>
      </c>
    </row>
    <row r="12838" customFormat="false" ht="15" hidden="false" customHeight="false" outlineLevel="0" collapsed="false">
      <c r="A12838" s="28" t="n">
        <v>338</v>
      </c>
      <c r="B12838" s="29" t="n">
        <v>45808</v>
      </c>
      <c r="C12838" s="28" t="n">
        <v>25812.43</v>
      </c>
      <c r="D12838" s="28" t="n">
        <v>0</v>
      </c>
      <c r="E12838" s="28" t="s">
        <v>379</v>
      </c>
    </row>
    <row r="12839" customFormat="false" ht="15" hidden="false" customHeight="false" outlineLevel="0" collapsed="false">
      <c r="A12839" s="28" t="n">
        <v>338</v>
      </c>
      <c r="B12839" s="29" t="n">
        <v>45838</v>
      </c>
      <c r="C12839" s="28" t="n">
        <v>27529.05</v>
      </c>
      <c r="D12839" s="28" t="n">
        <v>1950</v>
      </c>
      <c r="E12839" s="28" t="s">
        <v>380</v>
      </c>
    </row>
    <row r="12840" customFormat="false" ht="15" hidden="false" customHeight="false" outlineLevel="0" collapsed="false">
      <c r="A12840" s="28" t="n">
        <v>338</v>
      </c>
      <c r="B12840" s="29" t="n">
        <v>45869</v>
      </c>
      <c r="C12840" s="28" t="n">
        <v>28920.73</v>
      </c>
      <c r="D12840" s="28" t="n">
        <v>1950</v>
      </c>
      <c r="E12840" s="28" t="s">
        <v>380</v>
      </c>
    </row>
    <row r="12841" customFormat="false" ht="15" hidden="false" customHeight="false" outlineLevel="0" collapsed="false">
      <c r="A12841" s="28" t="n">
        <v>338</v>
      </c>
      <c r="B12841" s="29" t="n">
        <v>45900</v>
      </c>
      <c r="C12841" s="28" t="n">
        <v>28566.1</v>
      </c>
      <c r="D12841" s="28" t="n">
        <v>0</v>
      </c>
      <c r="E12841" s="28" t="s">
        <v>379</v>
      </c>
    </row>
    <row r="12842" customFormat="false" ht="15" hidden="false" customHeight="false" outlineLevel="0" collapsed="false">
      <c r="A12842" s="28" t="n">
        <v>338</v>
      </c>
      <c r="B12842" s="29" t="n">
        <v>45930</v>
      </c>
      <c r="C12842" s="28" t="n">
        <v>30132.09</v>
      </c>
      <c r="D12842" s="28" t="n">
        <v>1950</v>
      </c>
      <c r="E12842" s="28" t="s">
        <v>380</v>
      </c>
    </row>
    <row r="12843" customFormat="false" ht="15" hidden="false" customHeight="false" outlineLevel="0" collapsed="false">
      <c r="A12843" s="28" t="n">
        <v>338</v>
      </c>
      <c r="B12843" s="29" t="n">
        <v>45961</v>
      </c>
      <c r="C12843" s="28" t="n">
        <v>31647.21</v>
      </c>
      <c r="D12843" s="28" t="n">
        <v>1950</v>
      </c>
      <c r="E12843" s="28" t="s">
        <v>380</v>
      </c>
    </row>
    <row r="12844" customFormat="false" ht="15" hidden="false" customHeight="false" outlineLevel="0" collapsed="false">
      <c r="A12844" s="28" t="n">
        <v>338</v>
      </c>
      <c r="B12844" s="29" t="n">
        <v>45991</v>
      </c>
      <c r="C12844" s="28" t="n">
        <v>33519.64</v>
      </c>
      <c r="D12844" s="28" t="n">
        <v>1950</v>
      </c>
      <c r="E12844" s="28" t="s">
        <v>380</v>
      </c>
    </row>
    <row r="12845" customFormat="false" ht="15" hidden="false" customHeight="false" outlineLevel="0" collapsed="false">
      <c r="A12845" s="28" t="n">
        <v>338</v>
      </c>
      <c r="B12845" s="29" t="n">
        <v>46022</v>
      </c>
      <c r="C12845" s="28" t="n">
        <v>34155.49</v>
      </c>
      <c r="D12845" s="28" t="n">
        <v>763.45</v>
      </c>
      <c r="E12845" s="28" t="s">
        <v>381</v>
      </c>
    </row>
    <row r="12846" customFormat="false" ht="15" hidden="false" customHeight="false" outlineLevel="0" collapsed="false">
      <c r="A12846" s="28" t="n">
        <v>338</v>
      </c>
      <c r="B12846" s="29" t="n">
        <v>46053</v>
      </c>
      <c r="C12846" s="28" t="n">
        <v>35858.81</v>
      </c>
      <c r="D12846" s="28" t="n">
        <v>1950</v>
      </c>
      <c r="E12846" s="28" t="s">
        <v>380</v>
      </c>
    </row>
    <row r="12847" customFormat="false" ht="15" hidden="false" customHeight="false" outlineLevel="0" collapsed="false">
      <c r="A12847" s="28" t="n">
        <v>338</v>
      </c>
      <c r="B12847" s="29" t="n">
        <v>46081</v>
      </c>
      <c r="C12847" s="28" t="n">
        <v>37352.82</v>
      </c>
      <c r="D12847" s="28" t="n">
        <v>1950</v>
      </c>
      <c r="E12847" s="28" t="s">
        <v>380</v>
      </c>
    </row>
    <row r="12848" customFormat="false" ht="15" hidden="false" customHeight="false" outlineLevel="0" collapsed="false">
      <c r="A12848" s="28" t="n">
        <v>338</v>
      </c>
      <c r="B12848" s="29" t="n">
        <v>46112</v>
      </c>
      <c r="C12848" s="28" t="n">
        <v>39233.63</v>
      </c>
      <c r="D12848" s="28" t="n">
        <v>1950</v>
      </c>
      <c r="E12848" s="28" t="s">
        <v>380</v>
      </c>
    </row>
    <row r="12849" customFormat="false" ht="15" hidden="false" customHeight="false" outlineLevel="0" collapsed="false">
      <c r="A12849" s="28" t="n">
        <v>338</v>
      </c>
      <c r="B12849" s="29" t="n">
        <v>46142</v>
      </c>
      <c r="C12849" s="28" t="n">
        <v>40693.7</v>
      </c>
      <c r="D12849" s="28" t="n">
        <v>1950</v>
      </c>
      <c r="E12849" s="28" t="s">
        <v>380</v>
      </c>
    </row>
    <row r="12850" customFormat="false" ht="15" hidden="false" customHeight="false" outlineLevel="0" collapsed="false">
      <c r="A12850" s="28" t="n">
        <v>338</v>
      </c>
      <c r="B12850" s="29" t="n">
        <v>46173</v>
      </c>
      <c r="C12850" s="28" t="n">
        <v>42489.28</v>
      </c>
      <c r="D12850" s="28" t="n">
        <v>1950</v>
      </c>
      <c r="E12850" s="28" t="s">
        <v>380</v>
      </c>
    </row>
    <row r="12851" customFormat="false" ht="15" hidden="false" customHeight="false" outlineLevel="0" collapsed="false">
      <c r="A12851" s="28" t="n">
        <v>338</v>
      </c>
      <c r="B12851" s="29" t="n">
        <v>46203</v>
      </c>
      <c r="C12851" s="28" t="n">
        <v>44343.79</v>
      </c>
      <c r="D12851" s="28" t="n">
        <v>1950</v>
      </c>
      <c r="E12851" s="28" t="s">
        <v>380</v>
      </c>
    </row>
    <row r="12852" customFormat="false" ht="15" hidden="false" customHeight="false" outlineLevel="0" collapsed="false">
      <c r="A12852" s="28" t="n">
        <v>338</v>
      </c>
      <c r="B12852" s="29" t="n">
        <v>46234</v>
      </c>
      <c r="C12852" s="28" t="n">
        <v>45777</v>
      </c>
      <c r="D12852" s="28" t="n">
        <v>1950</v>
      </c>
      <c r="E12852" s="28" t="s">
        <v>380</v>
      </c>
    </row>
    <row r="12853" customFormat="false" ht="15" hidden="false" customHeight="false" outlineLevel="0" collapsed="false">
      <c r="A12853" s="28" t="n">
        <v>338</v>
      </c>
      <c r="B12853" s="29" t="n">
        <v>46265</v>
      </c>
      <c r="C12853" s="28" t="n">
        <v>47552.59</v>
      </c>
      <c r="D12853" s="28" t="n">
        <v>1950</v>
      </c>
      <c r="E12853" s="28" t="s">
        <v>380</v>
      </c>
    </row>
    <row r="12854" customFormat="false" ht="15" hidden="false" customHeight="false" outlineLevel="0" collapsed="false">
      <c r="A12854" s="28" t="n">
        <v>339</v>
      </c>
      <c r="B12854" s="29" t="n">
        <v>45716</v>
      </c>
      <c r="C12854" s="28" t="n">
        <v>11041.32</v>
      </c>
      <c r="D12854" s="28" t="n">
        <v>1840</v>
      </c>
      <c r="E12854" s="28" t="s">
        <v>380</v>
      </c>
    </row>
    <row r="12855" customFormat="false" ht="15" hidden="false" customHeight="false" outlineLevel="0" collapsed="false">
      <c r="A12855" s="28" t="n">
        <v>339</v>
      </c>
      <c r="B12855" s="29" t="n">
        <v>45747</v>
      </c>
      <c r="C12855" s="28" t="n">
        <v>11505.02</v>
      </c>
      <c r="D12855" s="28" t="n">
        <v>779.12</v>
      </c>
      <c r="E12855" s="28" t="s">
        <v>381</v>
      </c>
    </row>
    <row r="12856" customFormat="false" ht="15" hidden="false" customHeight="false" outlineLevel="0" collapsed="false">
      <c r="A12856" s="28" t="n">
        <v>339</v>
      </c>
      <c r="B12856" s="29" t="n">
        <v>45777</v>
      </c>
      <c r="C12856" s="28" t="n">
        <v>11375</v>
      </c>
      <c r="D12856" s="28" t="n">
        <v>0</v>
      </c>
      <c r="E12856" s="28" t="s">
        <v>379</v>
      </c>
    </row>
    <row r="12857" customFormat="false" ht="15" hidden="false" customHeight="false" outlineLevel="0" collapsed="false">
      <c r="A12857" s="28" t="n">
        <v>339</v>
      </c>
      <c r="B12857" s="29" t="n">
        <v>45808</v>
      </c>
      <c r="C12857" s="28" t="n">
        <v>12946.23</v>
      </c>
      <c r="D12857" s="28" t="n">
        <v>1840</v>
      </c>
      <c r="E12857" s="28" t="s">
        <v>380</v>
      </c>
    </row>
    <row r="12858" customFormat="false" ht="15" hidden="false" customHeight="false" outlineLevel="0" collapsed="false">
      <c r="A12858" s="28" t="n">
        <v>339</v>
      </c>
      <c r="B12858" s="29" t="n">
        <v>45838</v>
      </c>
      <c r="C12858" s="28" t="n">
        <v>14498.69</v>
      </c>
      <c r="D12858" s="28" t="n">
        <v>1840</v>
      </c>
      <c r="E12858" s="28" t="s">
        <v>380</v>
      </c>
    </row>
    <row r="12859" customFormat="false" ht="15" hidden="false" customHeight="false" outlineLevel="0" collapsed="false">
      <c r="A12859" s="28" t="n">
        <v>339</v>
      </c>
      <c r="B12859" s="29" t="n">
        <v>45869</v>
      </c>
      <c r="C12859" s="28" t="n">
        <v>15100.79</v>
      </c>
      <c r="D12859" s="28" t="n">
        <v>923.99</v>
      </c>
      <c r="E12859" s="28" t="s">
        <v>381</v>
      </c>
    </row>
    <row r="12860" customFormat="false" ht="15" hidden="false" customHeight="false" outlineLevel="0" collapsed="false">
      <c r="A12860" s="28" t="n">
        <v>339</v>
      </c>
      <c r="B12860" s="29" t="n">
        <v>45900</v>
      </c>
      <c r="C12860" s="28" t="n">
        <v>16936.29</v>
      </c>
      <c r="D12860" s="28" t="n">
        <v>1840</v>
      </c>
      <c r="E12860" s="28" t="s">
        <v>380</v>
      </c>
    </row>
    <row r="12861" customFormat="false" ht="15" hidden="false" customHeight="false" outlineLevel="0" collapsed="false">
      <c r="A12861" s="28" t="n">
        <v>339</v>
      </c>
      <c r="B12861" s="29" t="n">
        <v>45930</v>
      </c>
      <c r="C12861" s="28" t="n">
        <v>18490.23</v>
      </c>
      <c r="D12861" s="28" t="n">
        <v>1840</v>
      </c>
      <c r="E12861" s="28" t="s">
        <v>380</v>
      </c>
    </row>
    <row r="12862" customFormat="false" ht="15" hidden="false" customHeight="false" outlineLevel="0" collapsed="false">
      <c r="A12862" s="28" t="n">
        <v>339</v>
      </c>
      <c r="B12862" s="29" t="n">
        <v>45961</v>
      </c>
      <c r="C12862" s="28" t="n">
        <v>19826.3</v>
      </c>
      <c r="D12862" s="28" t="n">
        <v>1840</v>
      </c>
      <c r="E12862" s="28" t="s">
        <v>380</v>
      </c>
    </row>
    <row r="12863" customFormat="false" ht="15" hidden="false" customHeight="false" outlineLevel="0" collapsed="false">
      <c r="A12863" s="28" t="n">
        <v>339</v>
      </c>
      <c r="B12863" s="29" t="n">
        <v>45991</v>
      </c>
      <c r="C12863" s="28" t="n">
        <v>19662.35</v>
      </c>
      <c r="D12863" s="28" t="n">
        <v>0</v>
      </c>
      <c r="E12863" s="28" t="s">
        <v>379</v>
      </c>
    </row>
    <row r="12864" customFormat="false" ht="15" hidden="false" customHeight="false" outlineLevel="0" collapsed="false">
      <c r="A12864" s="28" t="n">
        <v>339</v>
      </c>
      <c r="B12864" s="29" t="n">
        <v>46022</v>
      </c>
      <c r="C12864" s="28" t="n">
        <v>21370.23</v>
      </c>
      <c r="D12864" s="28" t="n">
        <v>1840</v>
      </c>
      <c r="E12864" s="28" t="s">
        <v>380</v>
      </c>
    </row>
    <row r="12865" customFormat="false" ht="15" hidden="false" customHeight="false" outlineLevel="0" collapsed="false">
      <c r="A12865" s="28" t="n">
        <v>339</v>
      </c>
      <c r="B12865" s="29" t="n">
        <v>46053</v>
      </c>
      <c r="C12865" s="28" t="n">
        <v>22798.5</v>
      </c>
      <c r="D12865" s="28" t="n">
        <v>1840</v>
      </c>
      <c r="E12865" s="28" t="s">
        <v>380</v>
      </c>
    </row>
    <row r="12866" customFormat="false" ht="15" hidden="false" customHeight="false" outlineLevel="0" collapsed="false">
      <c r="A12866" s="28" t="n">
        <v>339</v>
      </c>
      <c r="B12866" s="29" t="n">
        <v>46081</v>
      </c>
      <c r="C12866" s="28" t="n">
        <v>23399.76</v>
      </c>
      <c r="D12866" s="28" t="n">
        <v>630.48</v>
      </c>
      <c r="E12866" s="28" t="s">
        <v>381</v>
      </c>
    </row>
    <row r="12867" customFormat="false" ht="15" hidden="false" customHeight="false" outlineLevel="0" collapsed="false">
      <c r="A12867" s="28" t="n">
        <v>339</v>
      </c>
      <c r="B12867" s="29" t="n">
        <v>46112</v>
      </c>
      <c r="C12867" s="28" t="n">
        <v>25079.11</v>
      </c>
      <c r="D12867" s="28" t="n">
        <v>1840</v>
      </c>
      <c r="E12867" s="28" t="s">
        <v>380</v>
      </c>
    </row>
    <row r="12868" customFormat="false" ht="15" hidden="false" customHeight="false" outlineLevel="0" collapsed="false">
      <c r="A12868" s="28" t="n">
        <v>339</v>
      </c>
      <c r="B12868" s="29" t="n">
        <v>46142</v>
      </c>
      <c r="C12868" s="28" t="n">
        <v>26816.3</v>
      </c>
      <c r="D12868" s="28" t="n">
        <v>1840</v>
      </c>
      <c r="E12868" s="28" t="s">
        <v>380</v>
      </c>
    </row>
    <row r="12869" customFormat="false" ht="15" hidden="false" customHeight="false" outlineLevel="0" collapsed="false">
      <c r="A12869" s="28" t="n">
        <v>339</v>
      </c>
      <c r="B12869" s="29" t="n">
        <v>46173</v>
      </c>
      <c r="C12869" s="28" t="n">
        <v>28580.29</v>
      </c>
      <c r="D12869" s="28" t="n">
        <v>1840</v>
      </c>
      <c r="E12869" s="28" t="s">
        <v>380</v>
      </c>
    </row>
    <row r="12870" customFormat="false" ht="15" hidden="false" customHeight="false" outlineLevel="0" collapsed="false">
      <c r="A12870" s="28" t="n">
        <v>339</v>
      </c>
      <c r="B12870" s="29" t="n">
        <v>46203</v>
      </c>
      <c r="C12870" s="28" t="n">
        <v>30230.63</v>
      </c>
      <c r="D12870" s="28" t="n">
        <v>1840</v>
      </c>
      <c r="E12870" s="28" t="s">
        <v>380</v>
      </c>
    </row>
    <row r="12871" customFormat="false" ht="15" hidden="false" customHeight="false" outlineLevel="0" collapsed="false">
      <c r="A12871" s="28" t="n">
        <v>339</v>
      </c>
      <c r="B12871" s="29" t="n">
        <v>46234</v>
      </c>
      <c r="C12871" s="28" t="n">
        <v>31761.11</v>
      </c>
      <c r="D12871" s="28" t="n">
        <v>1840</v>
      </c>
      <c r="E12871" s="28" t="s">
        <v>380</v>
      </c>
    </row>
    <row r="12872" customFormat="false" ht="15" hidden="false" customHeight="false" outlineLevel="0" collapsed="false">
      <c r="A12872" s="28" t="n">
        <v>339</v>
      </c>
      <c r="B12872" s="29" t="n">
        <v>46265</v>
      </c>
      <c r="C12872" s="28" t="n">
        <v>33269.04</v>
      </c>
      <c r="D12872" s="28" t="n">
        <v>1840</v>
      </c>
      <c r="E12872" s="28" t="s">
        <v>380</v>
      </c>
    </row>
    <row r="12873" customFormat="false" ht="15" hidden="false" customHeight="false" outlineLevel="0" collapsed="false">
      <c r="A12873" s="28" t="n">
        <v>340</v>
      </c>
      <c r="B12873" s="29" t="n">
        <v>45199</v>
      </c>
      <c r="C12873" s="28" t="n">
        <v>5484.6</v>
      </c>
      <c r="D12873" s="28" t="n">
        <v>408.25</v>
      </c>
      <c r="E12873" s="28" t="s">
        <v>381</v>
      </c>
    </row>
    <row r="12874" customFormat="false" ht="15" hidden="false" customHeight="false" outlineLevel="0" collapsed="false">
      <c r="A12874" s="28" t="n">
        <v>340</v>
      </c>
      <c r="B12874" s="29" t="n">
        <v>45230</v>
      </c>
      <c r="C12874" s="28" t="n">
        <v>5679.11</v>
      </c>
      <c r="D12874" s="28" t="n">
        <v>620.87</v>
      </c>
      <c r="E12874" s="28" t="s">
        <v>381</v>
      </c>
    </row>
    <row r="12875" customFormat="false" ht="15" hidden="false" customHeight="false" outlineLevel="0" collapsed="false">
      <c r="A12875" s="28" t="n">
        <v>340</v>
      </c>
      <c r="B12875" s="29" t="n">
        <v>45260</v>
      </c>
      <c r="C12875" s="28" t="n">
        <v>6093.33</v>
      </c>
      <c r="D12875" s="28" t="n">
        <v>468.12</v>
      </c>
      <c r="E12875" s="28" t="s">
        <v>381</v>
      </c>
    </row>
    <row r="12876" customFormat="false" ht="15" hidden="false" customHeight="false" outlineLevel="0" collapsed="false">
      <c r="A12876" s="28" t="n">
        <v>340</v>
      </c>
      <c r="B12876" s="29" t="n">
        <v>45291</v>
      </c>
      <c r="C12876" s="28" t="n">
        <v>7196.27</v>
      </c>
      <c r="D12876" s="28" t="n">
        <v>1450</v>
      </c>
      <c r="E12876" s="28" t="s">
        <v>380</v>
      </c>
    </row>
    <row r="12877" customFormat="false" ht="15" hidden="false" customHeight="false" outlineLevel="0" collapsed="false">
      <c r="A12877" s="28" t="n">
        <v>340</v>
      </c>
      <c r="B12877" s="29" t="n">
        <v>45322</v>
      </c>
      <c r="C12877" s="28" t="n">
        <v>8408.7</v>
      </c>
      <c r="D12877" s="28" t="n">
        <v>1450</v>
      </c>
      <c r="E12877" s="28" t="s">
        <v>380</v>
      </c>
    </row>
    <row r="12878" customFormat="false" ht="15" hidden="false" customHeight="false" outlineLevel="0" collapsed="false">
      <c r="A12878" s="28" t="n">
        <v>340</v>
      </c>
      <c r="B12878" s="29" t="n">
        <v>45351</v>
      </c>
      <c r="C12878" s="28" t="n">
        <v>7999.53</v>
      </c>
      <c r="D12878" s="28" t="n">
        <v>0</v>
      </c>
      <c r="E12878" s="28" t="s">
        <v>379</v>
      </c>
    </row>
    <row r="12879" customFormat="false" ht="15" hidden="false" customHeight="false" outlineLevel="0" collapsed="false">
      <c r="A12879" s="28" t="n">
        <v>340</v>
      </c>
      <c r="B12879" s="29" t="n">
        <v>45382</v>
      </c>
      <c r="C12879" s="28" t="n">
        <v>9312.88</v>
      </c>
      <c r="D12879" s="28" t="n">
        <v>1450</v>
      </c>
      <c r="E12879" s="28" t="s">
        <v>380</v>
      </c>
    </row>
    <row r="12880" customFormat="false" ht="15" hidden="false" customHeight="false" outlineLevel="0" collapsed="false">
      <c r="A12880" s="28" t="n">
        <v>340</v>
      </c>
      <c r="B12880" s="29" t="n">
        <v>45412</v>
      </c>
      <c r="C12880" s="28" t="n">
        <v>10502.61</v>
      </c>
      <c r="D12880" s="28" t="n">
        <v>1450</v>
      </c>
      <c r="E12880" s="28" t="s">
        <v>380</v>
      </c>
    </row>
    <row r="12881" customFormat="false" ht="15" hidden="false" customHeight="false" outlineLevel="0" collapsed="false">
      <c r="A12881" s="28" t="n">
        <v>340</v>
      </c>
      <c r="B12881" s="29" t="n">
        <v>45443</v>
      </c>
      <c r="C12881" s="28" t="n">
        <v>11658.57</v>
      </c>
      <c r="D12881" s="28" t="n">
        <v>1450</v>
      </c>
      <c r="E12881" s="28" t="s">
        <v>380</v>
      </c>
    </row>
    <row r="12882" customFormat="false" ht="15" hidden="false" customHeight="false" outlineLevel="0" collapsed="false">
      <c r="A12882" s="28" t="n">
        <v>340</v>
      </c>
      <c r="B12882" s="29" t="n">
        <v>45473</v>
      </c>
      <c r="C12882" s="28" t="n">
        <v>12824.87</v>
      </c>
      <c r="D12882" s="28" t="n">
        <v>1450</v>
      </c>
      <c r="E12882" s="28" t="s">
        <v>380</v>
      </c>
    </row>
    <row r="12883" customFormat="false" ht="15" hidden="false" customHeight="false" outlineLevel="0" collapsed="false">
      <c r="A12883" s="28" t="n">
        <v>340</v>
      </c>
      <c r="B12883" s="29" t="n">
        <v>45504</v>
      </c>
      <c r="C12883" s="28" t="n">
        <v>14059.63</v>
      </c>
      <c r="D12883" s="28" t="n">
        <v>1450</v>
      </c>
      <c r="E12883" s="28" t="s">
        <v>380</v>
      </c>
    </row>
    <row r="12884" customFormat="false" ht="15" hidden="false" customHeight="false" outlineLevel="0" collapsed="false">
      <c r="A12884" s="28" t="n">
        <v>340</v>
      </c>
      <c r="B12884" s="29" t="n">
        <v>45535</v>
      </c>
      <c r="C12884" s="28" t="n">
        <v>15122.2</v>
      </c>
      <c r="D12884" s="28" t="n">
        <v>1450</v>
      </c>
      <c r="E12884" s="28" t="s">
        <v>380</v>
      </c>
    </row>
    <row r="12885" customFormat="false" ht="15" hidden="false" customHeight="false" outlineLevel="0" collapsed="false">
      <c r="A12885" s="28" t="n">
        <v>340</v>
      </c>
      <c r="B12885" s="29" t="n">
        <v>45565</v>
      </c>
      <c r="C12885" s="28" t="n">
        <v>16559.41</v>
      </c>
      <c r="D12885" s="28" t="n">
        <v>1450</v>
      </c>
      <c r="E12885" s="28" t="s">
        <v>380</v>
      </c>
    </row>
    <row r="12886" customFormat="false" ht="15" hidden="false" customHeight="false" outlineLevel="0" collapsed="false">
      <c r="A12886" s="28" t="n">
        <v>340</v>
      </c>
      <c r="B12886" s="29" t="n">
        <v>45596</v>
      </c>
      <c r="C12886" s="28" t="n">
        <v>17724.9</v>
      </c>
      <c r="D12886" s="28" t="n">
        <v>1450</v>
      </c>
      <c r="E12886" s="28" t="s">
        <v>380</v>
      </c>
    </row>
    <row r="12887" customFormat="false" ht="15" hidden="false" customHeight="false" outlineLevel="0" collapsed="false">
      <c r="A12887" s="28" t="n">
        <v>340</v>
      </c>
      <c r="B12887" s="29" t="n">
        <v>45626</v>
      </c>
      <c r="C12887" s="28" t="n">
        <v>18810.35</v>
      </c>
      <c r="D12887" s="28" t="n">
        <v>1450</v>
      </c>
      <c r="E12887" s="28" t="s">
        <v>380</v>
      </c>
    </row>
    <row r="12888" customFormat="false" ht="15" hidden="false" customHeight="false" outlineLevel="0" collapsed="false">
      <c r="A12888" s="28" t="n">
        <v>340</v>
      </c>
      <c r="B12888" s="29" t="n">
        <v>45657</v>
      </c>
      <c r="C12888" s="28" t="n">
        <v>20184.95</v>
      </c>
      <c r="D12888" s="28" t="n">
        <v>1450</v>
      </c>
      <c r="E12888" s="28" t="s">
        <v>380</v>
      </c>
    </row>
    <row r="12889" customFormat="false" ht="15" hidden="false" customHeight="false" outlineLevel="0" collapsed="false">
      <c r="A12889" s="28" t="n">
        <v>340</v>
      </c>
      <c r="B12889" s="29" t="n">
        <v>45688</v>
      </c>
      <c r="C12889" s="28" t="n">
        <v>21213.69</v>
      </c>
      <c r="D12889" s="28" t="n">
        <v>1450</v>
      </c>
      <c r="E12889" s="28" t="s">
        <v>380</v>
      </c>
    </row>
    <row r="12890" customFormat="false" ht="15" hidden="false" customHeight="false" outlineLevel="0" collapsed="false">
      <c r="A12890" s="28" t="n">
        <v>340</v>
      </c>
      <c r="B12890" s="29" t="n">
        <v>45716</v>
      </c>
      <c r="C12890" s="28" t="n">
        <v>22397.49</v>
      </c>
      <c r="D12890" s="28" t="n">
        <v>1450</v>
      </c>
      <c r="E12890" s="28" t="s">
        <v>380</v>
      </c>
    </row>
    <row r="12891" customFormat="false" ht="15" hidden="false" customHeight="false" outlineLevel="0" collapsed="false">
      <c r="A12891" s="28" t="n">
        <v>340</v>
      </c>
      <c r="B12891" s="29" t="n">
        <v>45747</v>
      </c>
      <c r="C12891" s="28" t="n">
        <v>21965.79</v>
      </c>
      <c r="D12891" s="28" t="n">
        <v>0</v>
      </c>
      <c r="E12891" s="28" t="s">
        <v>379</v>
      </c>
    </row>
    <row r="12892" customFormat="false" ht="15" hidden="false" customHeight="false" outlineLevel="0" collapsed="false">
      <c r="A12892" s="28" t="n">
        <v>340</v>
      </c>
      <c r="B12892" s="29" t="n">
        <v>45777</v>
      </c>
      <c r="C12892" s="28" t="n">
        <v>23283.34</v>
      </c>
      <c r="D12892" s="28" t="n">
        <v>1450</v>
      </c>
      <c r="E12892" s="28" t="s">
        <v>380</v>
      </c>
    </row>
    <row r="12893" customFormat="false" ht="15" hidden="false" customHeight="false" outlineLevel="0" collapsed="false">
      <c r="A12893" s="28" t="n">
        <v>340</v>
      </c>
      <c r="B12893" s="29" t="n">
        <v>45808</v>
      </c>
      <c r="C12893" s="28" t="n">
        <v>24561.77</v>
      </c>
      <c r="D12893" s="28" t="n">
        <v>1450</v>
      </c>
      <c r="E12893" s="28" t="s">
        <v>380</v>
      </c>
    </row>
    <row r="12894" customFormat="false" ht="15" hidden="false" customHeight="false" outlineLevel="0" collapsed="false">
      <c r="A12894" s="28" t="n">
        <v>340</v>
      </c>
      <c r="B12894" s="29" t="n">
        <v>45838</v>
      </c>
      <c r="C12894" s="28" t="n">
        <v>25679.83</v>
      </c>
      <c r="D12894" s="28" t="n">
        <v>1450</v>
      </c>
      <c r="E12894" s="28" t="s">
        <v>380</v>
      </c>
    </row>
    <row r="12895" customFormat="false" ht="15" hidden="false" customHeight="false" outlineLevel="0" collapsed="false">
      <c r="A12895" s="28" t="n">
        <v>340</v>
      </c>
      <c r="B12895" s="29" t="n">
        <v>45869</v>
      </c>
      <c r="C12895" s="28" t="n">
        <v>26919.99</v>
      </c>
      <c r="D12895" s="28" t="n">
        <v>1450</v>
      </c>
      <c r="E12895" s="28" t="s">
        <v>380</v>
      </c>
    </row>
    <row r="12896" customFormat="false" ht="15" hidden="false" customHeight="false" outlineLevel="0" collapsed="false">
      <c r="A12896" s="28" t="n">
        <v>340</v>
      </c>
      <c r="B12896" s="29" t="n">
        <v>45900</v>
      </c>
      <c r="C12896" s="28" t="n">
        <v>28291.13</v>
      </c>
      <c r="D12896" s="28" t="n">
        <v>1450</v>
      </c>
      <c r="E12896" s="28" t="s">
        <v>380</v>
      </c>
    </row>
    <row r="12897" customFormat="false" ht="15" hidden="false" customHeight="false" outlineLevel="0" collapsed="false">
      <c r="A12897" s="28" t="n">
        <v>340</v>
      </c>
      <c r="B12897" s="29" t="n">
        <v>45930</v>
      </c>
      <c r="C12897" s="28" t="n">
        <v>29549.89</v>
      </c>
      <c r="D12897" s="28" t="n">
        <v>1450</v>
      </c>
      <c r="E12897" s="28" t="s">
        <v>380</v>
      </c>
    </row>
    <row r="12898" customFormat="false" ht="15" hidden="false" customHeight="false" outlineLevel="0" collapsed="false">
      <c r="A12898" s="28" t="n">
        <v>340</v>
      </c>
      <c r="B12898" s="29" t="n">
        <v>45961</v>
      </c>
      <c r="C12898" s="28" t="n">
        <v>30770.42</v>
      </c>
      <c r="D12898" s="28" t="n">
        <v>1450</v>
      </c>
      <c r="E12898" s="28" t="s">
        <v>380</v>
      </c>
    </row>
    <row r="12899" customFormat="false" ht="15" hidden="false" customHeight="false" outlineLevel="0" collapsed="false">
      <c r="A12899" s="28" t="n">
        <v>340</v>
      </c>
      <c r="B12899" s="29" t="n">
        <v>45991</v>
      </c>
      <c r="C12899" s="28" t="n">
        <v>31828.03</v>
      </c>
      <c r="D12899" s="28" t="n">
        <v>1450</v>
      </c>
      <c r="E12899" s="28" t="s">
        <v>380</v>
      </c>
    </row>
    <row r="12900" customFormat="false" ht="15" hidden="false" customHeight="false" outlineLevel="0" collapsed="false">
      <c r="A12900" s="28" t="n">
        <v>340</v>
      </c>
      <c r="B12900" s="29" t="n">
        <v>46022</v>
      </c>
      <c r="C12900" s="28" t="n">
        <v>32944.99</v>
      </c>
      <c r="D12900" s="28" t="n">
        <v>1450</v>
      </c>
      <c r="E12900" s="28" t="s">
        <v>380</v>
      </c>
    </row>
    <row r="12901" customFormat="false" ht="15" hidden="false" customHeight="false" outlineLevel="0" collapsed="false">
      <c r="A12901" s="28" t="n">
        <v>340</v>
      </c>
      <c r="B12901" s="29" t="n">
        <v>46053</v>
      </c>
      <c r="C12901" s="28" t="n">
        <v>34050.85</v>
      </c>
      <c r="D12901" s="28" t="n">
        <v>1450</v>
      </c>
      <c r="E12901" s="28" t="s">
        <v>380</v>
      </c>
    </row>
    <row r="12902" customFormat="false" ht="15" hidden="false" customHeight="false" outlineLevel="0" collapsed="false">
      <c r="A12902" s="28" t="n">
        <v>340</v>
      </c>
      <c r="B12902" s="29" t="n">
        <v>46081</v>
      </c>
      <c r="C12902" s="28" t="n">
        <v>35496.35</v>
      </c>
      <c r="D12902" s="28" t="n">
        <v>1450</v>
      </c>
      <c r="E12902" s="28" t="s">
        <v>380</v>
      </c>
    </row>
    <row r="12903" customFormat="false" ht="15" hidden="false" customHeight="false" outlineLevel="0" collapsed="false">
      <c r="A12903" s="28" t="n">
        <v>340</v>
      </c>
      <c r="B12903" s="29" t="n">
        <v>46112</v>
      </c>
      <c r="C12903" s="28" t="n">
        <v>36622.61</v>
      </c>
      <c r="D12903" s="28" t="n">
        <v>1450</v>
      </c>
      <c r="E12903" s="28" t="s">
        <v>380</v>
      </c>
    </row>
    <row r="12904" customFormat="false" ht="15" hidden="false" customHeight="false" outlineLevel="0" collapsed="false">
      <c r="A12904" s="28" t="n">
        <v>340</v>
      </c>
      <c r="B12904" s="29" t="n">
        <v>46142</v>
      </c>
      <c r="C12904" s="28" t="n">
        <v>37940.78</v>
      </c>
      <c r="D12904" s="28" t="n">
        <v>1450</v>
      </c>
      <c r="E12904" s="28" t="s">
        <v>380</v>
      </c>
    </row>
    <row r="12905" customFormat="false" ht="15" hidden="false" customHeight="false" outlineLevel="0" collapsed="false">
      <c r="A12905" s="28" t="n">
        <v>340</v>
      </c>
      <c r="B12905" s="29" t="n">
        <v>46173</v>
      </c>
      <c r="C12905" s="28" t="n">
        <v>39166.44</v>
      </c>
      <c r="D12905" s="28" t="n">
        <v>1450</v>
      </c>
      <c r="E12905" s="28" t="s">
        <v>380</v>
      </c>
    </row>
    <row r="12906" customFormat="false" ht="15" hidden="false" customHeight="false" outlineLevel="0" collapsed="false">
      <c r="A12906" s="28" t="n">
        <v>340</v>
      </c>
      <c r="B12906" s="29" t="n">
        <v>46203</v>
      </c>
      <c r="C12906" s="28" t="n">
        <v>40351.07</v>
      </c>
      <c r="D12906" s="28" t="n">
        <v>1450</v>
      </c>
      <c r="E12906" s="28" t="s">
        <v>380</v>
      </c>
    </row>
    <row r="12907" customFormat="false" ht="15" hidden="false" customHeight="false" outlineLevel="0" collapsed="false">
      <c r="A12907" s="28" t="n">
        <v>340</v>
      </c>
      <c r="B12907" s="29" t="n">
        <v>46234</v>
      </c>
      <c r="C12907" s="28" t="n">
        <v>41641.74</v>
      </c>
      <c r="D12907" s="28" t="n">
        <v>1450</v>
      </c>
      <c r="E12907" s="28" t="s">
        <v>380</v>
      </c>
    </row>
    <row r="12908" customFormat="false" ht="15" hidden="false" customHeight="false" outlineLevel="0" collapsed="false">
      <c r="A12908" s="28" t="n">
        <v>340</v>
      </c>
      <c r="B12908" s="29" t="n">
        <v>46265</v>
      </c>
      <c r="C12908" s="28" t="n">
        <v>42145.99</v>
      </c>
      <c r="D12908" s="28" t="n">
        <v>701.09</v>
      </c>
      <c r="E12908" s="28" t="s">
        <v>381</v>
      </c>
    </row>
    <row r="12909" customFormat="false" ht="15" hidden="false" customHeight="false" outlineLevel="0" collapsed="false">
      <c r="A12909" s="28" t="n">
        <v>341</v>
      </c>
      <c r="B12909" s="29" t="n">
        <v>44957</v>
      </c>
      <c r="C12909" s="28" t="n">
        <v>13668.19</v>
      </c>
      <c r="D12909" s="28" t="n">
        <v>1710</v>
      </c>
      <c r="E12909" s="28" t="s">
        <v>380</v>
      </c>
    </row>
    <row r="12910" customFormat="false" ht="15" hidden="false" customHeight="false" outlineLevel="0" collapsed="false">
      <c r="A12910" s="28" t="n">
        <v>341</v>
      </c>
      <c r="B12910" s="29" t="n">
        <v>44985</v>
      </c>
      <c r="C12910" s="28" t="n">
        <v>13256.32</v>
      </c>
      <c r="D12910" s="28" t="n">
        <v>0</v>
      </c>
      <c r="E12910" s="28" t="s">
        <v>379</v>
      </c>
    </row>
    <row r="12911" customFormat="false" ht="15" hidden="false" customHeight="false" outlineLevel="0" collapsed="false">
      <c r="A12911" s="28" t="n">
        <v>341</v>
      </c>
      <c r="B12911" s="29" t="n">
        <v>45016</v>
      </c>
      <c r="C12911" s="28" t="n">
        <v>14470.86</v>
      </c>
      <c r="D12911" s="28" t="n">
        <v>1710</v>
      </c>
      <c r="E12911" s="28" t="s">
        <v>380</v>
      </c>
    </row>
    <row r="12912" customFormat="false" ht="15" hidden="false" customHeight="false" outlineLevel="0" collapsed="false">
      <c r="A12912" s="28" t="n">
        <v>341</v>
      </c>
      <c r="B12912" s="29" t="n">
        <v>45046</v>
      </c>
      <c r="C12912" s="28" t="n">
        <v>16033.49</v>
      </c>
      <c r="D12912" s="28" t="n">
        <v>1710</v>
      </c>
      <c r="E12912" s="28" t="s">
        <v>380</v>
      </c>
    </row>
    <row r="12913" customFormat="false" ht="15" hidden="false" customHeight="false" outlineLevel="0" collapsed="false">
      <c r="A12913" s="28" t="n">
        <v>341</v>
      </c>
      <c r="B12913" s="29" t="n">
        <v>45077</v>
      </c>
      <c r="C12913" s="28" t="n">
        <v>17408.63</v>
      </c>
      <c r="D12913" s="28" t="n">
        <v>1710</v>
      </c>
      <c r="E12913" s="28" t="s">
        <v>380</v>
      </c>
    </row>
    <row r="12914" customFormat="false" ht="15" hidden="false" customHeight="false" outlineLevel="0" collapsed="false">
      <c r="A12914" s="28" t="n">
        <v>341</v>
      </c>
      <c r="B12914" s="29" t="n">
        <v>45107</v>
      </c>
      <c r="C12914" s="28" t="n">
        <v>19093.8</v>
      </c>
      <c r="D12914" s="28" t="n">
        <v>1710</v>
      </c>
      <c r="E12914" s="28" t="s">
        <v>380</v>
      </c>
    </row>
    <row r="12915" customFormat="false" ht="15" hidden="false" customHeight="false" outlineLevel="0" collapsed="false">
      <c r="A12915" s="28" t="n">
        <v>341</v>
      </c>
      <c r="B12915" s="29" t="n">
        <v>45138</v>
      </c>
      <c r="C12915" s="28" t="n">
        <v>20787.69</v>
      </c>
      <c r="D12915" s="28" t="n">
        <v>1710</v>
      </c>
      <c r="E12915" s="28" t="s">
        <v>380</v>
      </c>
    </row>
    <row r="12916" customFormat="false" ht="15" hidden="false" customHeight="false" outlineLevel="0" collapsed="false">
      <c r="A12916" s="28" t="n">
        <v>341</v>
      </c>
      <c r="B12916" s="29" t="n">
        <v>45169</v>
      </c>
      <c r="C12916" s="28" t="n">
        <v>22407.08</v>
      </c>
      <c r="D12916" s="28" t="n">
        <v>1710</v>
      </c>
      <c r="E12916" s="28" t="s">
        <v>380</v>
      </c>
    </row>
    <row r="12917" customFormat="false" ht="15" hidden="false" customHeight="false" outlineLevel="0" collapsed="false">
      <c r="A12917" s="28" t="n">
        <v>341</v>
      </c>
      <c r="B12917" s="29" t="n">
        <v>45199</v>
      </c>
      <c r="C12917" s="28" t="n">
        <v>23989.07</v>
      </c>
      <c r="D12917" s="28" t="n">
        <v>1710</v>
      </c>
      <c r="E12917" s="28" t="s">
        <v>380</v>
      </c>
    </row>
    <row r="12918" customFormat="false" ht="15" hidden="false" customHeight="false" outlineLevel="0" collapsed="false">
      <c r="A12918" s="28" t="n">
        <v>341</v>
      </c>
      <c r="B12918" s="29" t="n">
        <v>45230</v>
      </c>
      <c r="C12918" s="28" t="n">
        <v>25438.63</v>
      </c>
      <c r="D12918" s="28" t="n">
        <v>1710</v>
      </c>
      <c r="E12918" s="28" t="s">
        <v>380</v>
      </c>
    </row>
    <row r="12919" customFormat="false" ht="15" hidden="false" customHeight="false" outlineLevel="0" collapsed="false">
      <c r="A12919" s="28" t="n">
        <v>341</v>
      </c>
      <c r="B12919" s="29" t="n">
        <v>45260</v>
      </c>
      <c r="C12919" s="28" t="n">
        <v>26678.15</v>
      </c>
      <c r="D12919" s="28" t="n">
        <v>1710</v>
      </c>
      <c r="E12919" s="28" t="s">
        <v>380</v>
      </c>
    </row>
    <row r="12920" customFormat="false" ht="15" hidden="false" customHeight="false" outlineLevel="0" collapsed="false">
      <c r="A12920" s="28" t="n">
        <v>341</v>
      </c>
      <c r="B12920" s="29" t="n">
        <v>45291</v>
      </c>
      <c r="C12920" s="28" t="n">
        <v>28085.88</v>
      </c>
      <c r="D12920" s="28" t="n">
        <v>1710</v>
      </c>
      <c r="E12920" s="28" t="s">
        <v>380</v>
      </c>
    </row>
    <row r="12921" customFormat="false" ht="15" hidden="false" customHeight="false" outlineLevel="0" collapsed="false">
      <c r="A12921" s="28" t="n">
        <v>341</v>
      </c>
      <c r="B12921" s="29" t="n">
        <v>45322</v>
      </c>
      <c r="C12921" s="28" t="n">
        <v>28291.3</v>
      </c>
      <c r="D12921" s="28" t="n">
        <v>645.82</v>
      </c>
      <c r="E12921" s="28" t="s">
        <v>381</v>
      </c>
    </row>
    <row r="12922" customFormat="false" ht="15" hidden="false" customHeight="false" outlineLevel="0" collapsed="false">
      <c r="A12922" s="28" t="n">
        <v>341</v>
      </c>
      <c r="B12922" s="29" t="n">
        <v>45351</v>
      </c>
      <c r="C12922" s="28" t="n">
        <v>29853.13</v>
      </c>
      <c r="D12922" s="28" t="n">
        <v>1710</v>
      </c>
      <c r="E12922" s="28" t="s">
        <v>380</v>
      </c>
    </row>
    <row r="12923" customFormat="false" ht="15" hidden="false" customHeight="false" outlineLevel="0" collapsed="false">
      <c r="A12923" s="28" t="n">
        <v>341</v>
      </c>
      <c r="B12923" s="29" t="n">
        <v>45382</v>
      </c>
      <c r="C12923" s="28" t="n">
        <v>31293.99</v>
      </c>
      <c r="D12923" s="28" t="n">
        <v>1710</v>
      </c>
      <c r="E12923" s="28" t="s">
        <v>380</v>
      </c>
    </row>
    <row r="12924" customFormat="false" ht="15" hidden="false" customHeight="false" outlineLevel="0" collapsed="false">
      <c r="A12924" s="28" t="n">
        <v>341</v>
      </c>
      <c r="B12924" s="29" t="n">
        <v>45412</v>
      </c>
      <c r="C12924" s="28" t="n">
        <v>32696.87</v>
      </c>
      <c r="D12924" s="28" t="n">
        <v>1710</v>
      </c>
      <c r="E12924" s="28" t="s">
        <v>380</v>
      </c>
    </row>
    <row r="12925" customFormat="false" ht="15" hidden="false" customHeight="false" outlineLevel="0" collapsed="false">
      <c r="A12925" s="28" t="n">
        <v>341</v>
      </c>
      <c r="B12925" s="29" t="n">
        <v>45443</v>
      </c>
      <c r="C12925" s="28" t="n">
        <v>34366.02</v>
      </c>
      <c r="D12925" s="28" t="n">
        <v>1710</v>
      </c>
      <c r="E12925" s="28" t="s">
        <v>380</v>
      </c>
    </row>
    <row r="12926" customFormat="false" ht="15" hidden="false" customHeight="false" outlineLevel="0" collapsed="false">
      <c r="A12926" s="28" t="n">
        <v>341</v>
      </c>
      <c r="B12926" s="29" t="n">
        <v>45473</v>
      </c>
      <c r="C12926" s="28" t="n">
        <v>35963.94</v>
      </c>
      <c r="D12926" s="28" t="n">
        <v>1710</v>
      </c>
      <c r="E12926" s="28" t="s">
        <v>380</v>
      </c>
    </row>
    <row r="12927" customFormat="false" ht="15" hidden="false" customHeight="false" outlineLevel="0" collapsed="false">
      <c r="A12927" s="28" t="n">
        <v>341</v>
      </c>
      <c r="B12927" s="29" t="n">
        <v>45504</v>
      </c>
      <c r="C12927" s="28" t="n">
        <v>37209.09</v>
      </c>
      <c r="D12927" s="28" t="n">
        <v>1710</v>
      </c>
      <c r="E12927" s="28" t="s">
        <v>380</v>
      </c>
    </row>
    <row r="12928" customFormat="false" ht="15" hidden="false" customHeight="false" outlineLevel="0" collapsed="false">
      <c r="A12928" s="28" t="n">
        <v>341</v>
      </c>
      <c r="B12928" s="29" t="n">
        <v>45535</v>
      </c>
      <c r="C12928" s="28" t="n">
        <v>38764.95</v>
      </c>
      <c r="D12928" s="28" t="n">
        <v>1710</v>
      </c>
      <c r="E12928" s="28" t="s">
        <v>380</v>
      </c>
    </row>
    <row r="12929" customFormat="false" ht="15" hidden="false" customHeight="false" outlineLevel="0" collapsed="false">
      <c r="A12929" s="28" t="n">
        <v>341</v>
      </c>
      <c r="B12929" s="29" t="n">
        <v>45565</v>
      </c>
      <c r="C12929" s="28" t="n">
        <v>39806.89</v>
      </c>
      <c r="D12929" s="28" t="n">
        <v>1104.95</v>
      </c>
      <c r="E12929" s="28" t="s">
        <v>381</v>
      </c>
    </row>
    <row r="12930" customFormat="false" ht="15" hidden="false" customHeight="false" outlineLevel="0" collapsed="false">
      <c r="A12930" s="28" t="n">
        <v>341</v>
      </c>
      <c r="B12930" s="29" t="n">
        <v>45596</v>
      </c>
      <c r="C12930" s="28" t="n">
        <v>41282.87</v>
      </c>
      <c r="D12930" s="28" t="n">
        <v>1710</v>
      </c>
      <c r="E12930" s="28" t="s">
        <v>380</v>
      </c>
    </row>
    <row r="12931" customFormat="false" ht="15" hidden="false" customHeight="false" outlineLevel="0" collapsed="false">
      <c r="A12931" s="28" t="n">
        <v>341</v>
      </c>
      <c r="B12931" s="29" t="n">
        <v>45626</v>
      </c>
      <c r="C12931" s="28" t="n">
        <v>42855.95</v>
      </c>
      <c r="D12931" s="28" t="n">
        <v>1710</v>
      </c>
      <c r="E12931" s="28" t="s">
        <v>380</v>
      </c>
    </row>
    <row r="12932" customFormat="false" ht="15" hidden="false" customHeight="false" outlineLevel="0" collapsed="false">
      <c r="A12932" s="28" t="n">
        <v>341</v>
      </c>
      <c r="B12932" s="29" t="n">
        <v>45657</v>
      </c>
      <c r="C12932" s="28" t="n">
        <v>44328.86</v>
      </c>
      <c r="D12932" s="28" t="n">
        <v>1710</v>
      </c>
      <c r="E12932" s="28" t="s">
        <v>380</v>
      </c>
    </row>
    <row r="12933" customFormat="false" ht="15" hidden="false" customHeight="false" outlineLevel="0" collapsed="false">
      <c r="A12933" s="28" t="n">
        <v>341</v>
      </c>
      <c r="B12933" s="29" t="n">
        <v>45688</v>
      </c>
      <c r="C12933" s="28" t="n">
        <v>45538.14</v>
      </c>
      <c r="D12933" s="28" t="n">
        <v>1710</v>
      </c>
      <c r="E12933" s="28" t="s">
        <v>380</v>
      </c>
    </row>
    <row r="12934" customFormat="false" ht="15" hidden="false" customHeight="false" outlineLevel="0" collapsed="false">
      <c r="A12934" s="28" t="n">
        <v>341</v>
      </c>
      <c r="B12934" s="29" t="n">
        <v>45716</v>
      </c>
      <c r="C12934" s="28" t="n">
        <v>46832.2</v>
      </c>
      <c r="D12934" s="28" t="n">
        <v>1710</v>
      </c>
      <c r="E12934" s="28" t="s">
        <v>380</v>
      </c>
    </row>
    <row r="12935" customFormat="false" ht="15" hidden="false" customHeight="false" outlineLevel="0" collapsed="false">
      <c r="A12935" s="28" t="n">
        <v>341</v>
      </c>
      <c r="B12935" s="29" t="n">
        <v>45747</v>
      </c>
      <c r="C12935" s="28" t="n">
        <v>48124.53</v>
      </c>
      <c r="D12935" s="28" t="n">
        <v>1710</v>
      </c>
      <c r="E12935" s="28" t="s">
        <v>380</v>
      </c>
    </row>
    <row r="12936" customFormat="false" ht="15" hidden="false" customHeight="false" outlineLevel="0" collapsed="false">
      <c r="A12936" s="28" t="n">
        <v>341</v>
      </c>
      <c r="B12936" s="29" t="n">
        <v>45777</v>
      </c>
      <c r="C12936" s="28" t="n">
        <v>49402.62</v>
      </c>
      <c r="D12936" s="28" t="n">
        <v>1710</v>
      </c>
      <c r="E12936" s="28" t="s">
        <v>380</v>
      </c>
    </row>
    <row r="12937" customFormat="false" ht="15" hidden="false" customHeight="false" outlineLevel="0" collapsed="false">
      <c r="A12937" s="28" t="n">
        <v>341</v>
      </c>
      <c r="B12937" s="29" t="n">
        <v>45808</v>
      </c>
      <c r="C12937" s="28" t="n">
        <v>51011.38</v>
      </c>
      <c r="D12937" s="28" t="n">
        <v>1710</v>
      </c>
      <c r="E12937" s="28" t="s">
        <v>380</v>
      </c>
    </row>
    <row r="12938" customFormat="false" ht="15" hidden="false" customHeight="false" outlineLevel="0" collapsed="false">
      <c r="A12938" s="28" t="n">
        <v>341</v>
      </c>
      <c r="B12938" s="29" t="n">
        <v>45838</v>
      </c>
      <c r="C12938" s="28" t="n">
        <v>52598.76</v>
      </c>
      <c r="D12938" s="28" t="n">
        <v>1710</v>
      </c>
      <c r="E12938" s="28" t="s">
        <v>380</v>
      </c>
    </row>
    <row r="12939" customFormat="false" ht="15" hidden="false" customHeight="false" outlineLevel="0" collapsed="false">
      <c r="A12939" s="28" t="n">
        <v>341</v>
      </c>
      <c r="B12939" s="29" t="n">
        <v>45869</v>
      </c>
      <c r="C12939" s="28" t="n">
        <v>53827.23</v>
      </c>
      <c r="D12939" s="28" t="n">
        <v>1710</v>
      </c>
      <c r="E12939" s="28" t="s">
        <v>380</v>
      </c>
    </row>
    <row r="12940" customFormat="false" ht="15" hidden="false" customHeight="false" outlineLevel="0" collapsed="false">
      <c r="A12940" s="28" t="n">
        <v>341</v>
      </c>
      <c r="B12940" s="29" t="n">
        <v>45900</v>
      </c>
      <c r="C12940" s="28" t="n">
        <v>55073.22</v>
      </c>
      <c r="D12940" s="28" t="n">
        <v>1710</v>
      </c>
      <c r="E12940" s="28" t="s">
        <v>380</v>
      </c>
    </row>
    <row r="12941" customFormat="false" ht="15" hidden="false" customHeight="false" outlineLevel="0" collapsed="false">
      <c r="A12941" s="28" t="n">
        <v>341</v>
      </c>
      <c r="B12941" s="29" t="n">
        <v>45930</v>
      </c>
      <c r="C12941" s="28" t="n">
        <v>56500.35</v>
      </c>
      <c r="D12941" s="28" t="n">
        <v>1710</v>
      </c>
      <c r="E12941" s="28" t="s">
        <v>380</v>
      </c>
    </row>
    <row r="12942" customFormat="false" ht="15" hidden="false" customHeight="false" outlineLevel="0" collapsed="false">
      <c r="A12942" s="28" t="n">
        <v>341</v>
      </c>
      <c r="B12942" s="29" t="n">
        <v>45961</v>
      </c>
      <c r="C12942" s="28" t="n">
        <v>58045.94</v>
      </c>
      <c r="D12942" s="28" t="n">
        <v>1710</v>
      </c>
      <c r="E12942" s="28" t="s">
        <v>380</v>
      </c>
    </row>
    <row r="12943" customFormat="false" ht="15" hidden="false" customHeight="false" outlineLevel="0" collapsed="false">
      <c r="A12943" s="28" t="n">
        <v>341</v>
      </c>
      <c r="B12943" s="29" t="n">
        <v>45991</v>
      </c>
      <c r="C12943" s="28" t="n">
        <v>59561.92</v>
      </c>
      <c r="D12943" s="28" t="n">
        <v>1710</v>
      </c>
      <c r="E12943" s="28" t="s">
        <v>380</v>
      </c>
    </row>
    <row r="12944" customFormat="false" ht="15" hidden="false" customHeight="false" outlineLevel="0" collapsed="false">
      <c r="A12944" s="28" t="n">
        <v>341</v>
      </c>
      <c r="B12944" s="29" t="n">
        <v>46022</v>
      </c>
      <c r="C12944" s="28" t="n">
        <v>60848.04</v>
      </c>
      <c r="D12944" s="28" t="n">
        <v>1710</v>
      </c>
      <c r="E12944" s="28" t="s">
        <v>380</v>
      </c>
    </row>
    <row r="12945" customFormat="false" ht="15" hidden="false" customHeight="false" outlineLevel="0" collapsed="false">
      <c r="A12945" s="28" t="n">
        <v>341</v>
      </c>
      <c r="B12945" s="29" t="n">
        <v>46053</v>
      </c>
      <c r="C12945" s="28" t="n">
        <v>62468.14</v>
      </c>
      <c r="D12945" s="28" t="n">
        <v>1710</v>
      </c>
      <c r="E12945" s="28" t="s">
        <v>380</v>
      </c>
    </row>
    <row r="12946" customFormat="false" ht="15" hidden="false" customHeight="false" outlineLevel="0" collapsed="false">
      <c r="A12946" s="28" t="n">
        <v>341</v>
      </c>
      <c r="B12946" s="29" t="n">
        <v>46081</v>
      </c>
      <c r="C12946" s="28" t="n">
        <v>63751.65</v>
      </c>
      <c r="D12946" s="28" t="n">
        <v>1710</v>
      </c>
      <c r="E12946" s="28" t="s">
        <v>380</v>
      </c>
    </row>
    <row r="12947" customFormat="false" ht="15" hidden="false" customHeight="false" outlineLevel="0" collapsed="false">
      <c r="A12947" s="28" t="n">
        <v>341</v>
      </c>
      <c r="B12947" s="29" t="n">
        <v>46112</v>
      </c>
      <c r="C12947" s="28" t="n">
        <v>65274.92</v>
      </c>
      <c r="D12947" s="28" t="n">
        <v>1710</v>
      </c>
      <c r="E12947" s="28" t="s">
        <v>380</v>
      </c>
    </row>
    <row r="12948" customFormat="false" ht="15" hidden="false" customHeight="false" outlineLevel="0" collapsed="false">
      <c r="A12948" s="28" t="n">
        <v>341</v>
      </c>
      <c r="B12948" s="29" t="n">
        <v>46142</v>
      </c>
      <c r="C12948" s="28" t="n">
        <v>66840.59</v>
      </c>
      <c r="D12948" s="28" t="n">
        <v>1710</v>
      </c>
      <c r="E12948" s="28" t="s">
        <v>380</v>
      </c>
    </row>
    <row r="12949" customFormat="false" ht="15" hidden="false" customHeight="false" outlineLevel="0" collapsed="false">
      <c r="A12949" s="28" t="n">
        <v>341</v>
      </c>
      <c r="B12949" s="29" t="n">
        <v>46173</v>
      </c>
      <c r="C12949" s="28" t="n">
        <v>68510.67</v>
      </c>
      <c r="D12949" s="28" t="n">
        <v>1710</v>
      </c>
      <c r="E12949" s="28" t="s">
        <v>380</v>
      </c>
    </row>
    <row r="12950" customFormat="false" ht="15" hidden="false" customHeight="false" outlineLevel="0" collapsed="false">
      <c r="A12950" s="28" t="n">
        <v>341</v>
      </c>
      <c r="B12950" s="29" t="n">
        <v>46203</v>
      </c>
      <c r="C12950" s="28" t="n">
        <v>69894.24</v>
      </c>
      <c r="D12950" s="28" t="n">
        <v>1710</v>
      </c>
      <c r="E12950" s="28" t="s">
        <v>380</v>
      </c>
    </row>
    <row r="12951" customFormat="false" ht="15" hidden="false" customHeight="false" outlineLevel="0" collapsed="false">
      <c r="A12951" s="28" t="n">
        <v>341</v>
      </c>
      <c r="B12951" s="29" t="n">
        <v>46234</v>
      </c>
      <c r="C12951" s="28" t="n">
        <v>70628.38</v>
      </c>
      <c r="D12951" s="28" t="n">
        <v>1189.55</v>
      </c>
      <c r="E12951" s="28" t="s">
        <v>381</v>
      </c>
    </row>
    <row r="12952" customFormat="false" ht="15" hidden="false" customHeight="false" outlineLevel="0" collapsed="false">
      <c r="A12952" s="28" t="n">
        <v>341</v>
      </c>
      <c r="B12952" s="29" t="n">
        <v>46265</v>
      </c>
      <c r="C12952" s="28" t="n">
        <v>72010.86</v>
      </c>
      <c r="D12952" s="28" t="n">
        <v>1710</v>
      </c>
      <c r="E12952" s="28" t="s">
        <v>380</v>
      </c>
    </row>
    <row r="12953" customFormat="false" ht="15" hidden="false" customHeight="false" outlineLevel="0" collapsed="false">
      <c r="A12953" s="28" t="n">
        <v>342</v>
      </c>
      <c r="B12953" s="29" t="n">
        <v>44957</v>
      </c>
      <c r="C12953" s="28" t="n">
        <v>8093.69</v>
      </c>
      <c r="D12953" s="28" t="n">
        <v>1410</v>
      </c>
      <c r="E12953" s="28" t="s">
        <v>380</v>
      </c>
    </row>
    <row r="12954" customFormat="false" ht="15" hidden="false" customHeight="false" outlineLevel="0" collapsed="false">
      <c r="A12954" s="28" t="n">
        <v>342</v>
      </c>
      <c r="B12954" s="29" t="n">
        <v>44985</v>
      </c>
      <c r="C12954" s="28" t="n">
        <v>7937.41</v>
      </c>
      <c r="D12954" s="28" t="n">
        <v>0</v>
      </c>
      <c r="E12954" s="28" t="s">
        <v>379</v>
      </c>
    </row>
    <row r="12955" customFormat="false" ht="15" hidden="false" customHeight="false" outlineLevel="0" collapsed="false">
      <c r="A12955" s="28" t="n">
        <v>342</v>
      </c>
      <c r="B12955" s="29" t="n">
        <v>45016</v>
      </c>
      <c r="C12955" s="28" t="n">
        <v>8292.95</v>
      </c>
      <c r="D12955" s="28" t="n">
        <v>537.21</v>
      </c>
      <c r="E12955" s="28" t="s">
        <v>381</v>
      </c>
    </row>
    <row r="12956" customFormat="false" ht="15" hidden="false" customHeight="false" outlineLevel="0" collapsed="false">
      <c r="A12956" s="28" t="n">
        <v>342</v>
      </c>
      <c r="B12956" s="29" t="n">
        <v>45046</v>
      </c>
      <c r="C12956" s="28" t="n">
        <v>9356.85</v>
      </c>
      <c r="D12956" s="28" t="n">
        <v>1410</v>
      </c>
      <c r="E12956" s="28" t="s">
        <v>380</v>
      </c>
    </row>
    <row r="12957" customFormat="false" ht="15" hidden="false" customHeight="false" outlineLevel="0" collapsed="false">
      <c r="A12957" s="28" t="n">
        <v>342</v>
      </c>
      <c r="B12957" s="29" t="n">
        <v>45077</v>
      </c>
      <c r="C12957" s="28" t="n">
        <v>10673.63</v>
      </c>
      <c r="D12957" s="28" t="n">
        <v>1410</v>
      </c>
      <c r="E12957" s="28" t="s">
        <v>380</v>
      </c>
    </row>
    <row r="12958" customFormat="false" ht="15" hidden="false" customHeight="false" outlineLevel="0" collapsed="false">
      <c r="A12958" s="28" t="n">
        <v>342</v>
      </c>
      <c r="B12958" s="29" t="n">
        <v>45107</v>
      </c>
      <c r="C12958" s="28" t="n">
        <v>11965</v>
      </c>
      <c r="D12958" s="28" t="n">
        <v>1410</v>
      </c>
      <c r="E12958" s="28" t="s">
        <v>380</v>
      </c>
    </row>
    <row r="12959" customFormat="false" ht="15" hidden="false" customHeight="false" outlineLevel="0" collapsed="false">
      <c r="A12959" s="28" t="n">
        <v>342</v>
      </c>
      <c r="B12959" s="29" t="n">
        <v>45138</v>
      </c>
      <c r="C12959" s="28" t="n">
        <v>11772.55</v>
      </c>
      <c r="D12959" s="28" t="n">
        <v>0</v>
      </c>
      <c r="E12959" s="28" t="s">
        <v>379</v>
      </c>
    </row>
    <row r="12960" customFormat="false" ht="15" hidden="false" customHeight="false" outlineLevel="0" collapsed="false">
      <c r="A12960" s="28" t="n">
        <v>342</v>
      </c>
      <c r="B12960" s="29" t="n">
        <v>45169</v>
      </c>
      <c r="C12960" s="28" t="n">
        <v>13072.44</v>
      </c>
      <c r="D12960" s="28" t="n">
        <v>1410</v>
      </c>
      <c r="E12960" s="28" t="s">
        <v>380</v>
      </c>
    </row>
    <row r="12961" customFormat="false" ht="15" hidden="false" customHeight="false" outlineLevel="0" collapsed="false">
      <c r="A12961" s="28" t="n">
        <v>342</v>
      </c>
      <c r="B12961" s="29" t="n">
        <v>45199</v>
      </c>
      <c r="C12961" s="28" t="n">
        <v>14450.24</v>
      </c>
      <c r="D12961" s="28" t="n">
        <v>1410</v>
      </c>
      <c r="E12961" s="28" t="s">
        <v>380</v>
      </c>
    </row>
    <row r="12962" customFormat="false" ht="15" hidden="false" customHeight="false" outlineLevel="0" collapsed="false">
      <c r="A12962" s="28" t="n">
        <v>342</v>
      </c>
      <c r="B12962" s="29" t="n">
        <v>45230</v>
      </c>
      <c r="C12962" s="28" t="n">
        <v>15512.49</v>
      </c>
      <c r="D12962" s="28" t="n">
        <v>1410</v>
      </c>
      <c r="E12962" s="28" t="s">
        <v>380</v>
      </c>
    </row>
    <row r="12963" customFormat="false" ht="15" hidden="false" customHeight="false" outlineLevel="0" collapsed="false">
      <c r="A12963" s="28" t="n">
        <v>342</v>
      </c>
      <c r="B12963" s="29" t="n">
        <v>45260</v>
      </c>
      <c r="C12963" s="28" t="n">
        <v>16849.36</v>
      </c>
      <c r="D12963" s="28" t="n">
        <v>1410</v>
      </c>
      <c r="E12963" s="28" t="s">
        <v>380</v>
      </c>
    </row>
    <row r="12964" customFormat="false" ht="15" hidden="false" customHeight="false" outlineLevel="0" collapsed="false">
      <c r="A12964" s="28" t="n">
        <v>342</v>
      </c>
      <c r="B12964" s="29" t="n">
        <v>45291</v>
      </c>
      <c r="C12964" s="28" t="n">
        <v>16469.43</v>
      </c>
      <c r="D12964" s="28" t="n">
        <v>0</v>
      </c>
      <c r="E12964" s="28" t="s">
        <v>379</v>
      </c>
    </row>
    <row r="12965" customFormat="false" ht="15" hidden="false" customHeight="false" outlineLevel="0" collapsed="false">
      <c r="A12965" s="28" t="n">
        <v>342</v>
      </c>
      <c r="B12965" s="29" t="n">
        <v>45322</v>
      </c>
      <c r="C12965" s="28" t="n">
        <v>17752.5</v>
      </c>
      <c r="D12965" s="28" t="n">
        <v>1410</v>
      </c>
      <c r="E12965" s="28" t="s">
        <v>380</v>
      </c>
    </row>
    <row r="12966" customFormat="false" ht="15" hidden="false" customHeight="false" outlineLevel="0" collapsed="false">
      <c r="A12966" s="28" t="n">
        <v>342</v>
      </c>
      <c r="B12966" s="29" t="n">
        <v>45351</v>
      </c>
      <c r="C12966" s="28" t="n">
        <v>19021.24</v>
      </c>
      <c r="D12966" s="28" t="n">
        <v>1410</v>
      </c>
      <c r="E12966" s="28" t="s">
        <v>380</v>
      </c>
    </row>
    <row r="12967" customFormat="false" ht="15" hidden="false" customHeight="false" outlineLevel="0" collapsed="false">
      <c r="A12967" s="28" t="n">
        <v>342</v>
      </c>
      <c r="B12967" s="29" t="n">
        <v>45382</v>
      </c>
      <c r="C12967" s="28" t="n">
        <v>20060.49</v>
      </c>
      <c r="D12967" s="28" t="n">
        <v>1410</v>
      </c>
      <c r="E12967" s="28" t="s">
        <v>380</v>
      </c>
    </row>
    <row r="12968" customFormat="false" ht="15" hidden="false" customHeight="false" outlineLevel="0" collapsed="false">
      <c r="A12968" s="28" t="n">
        <v>342</v>
      </c>
      <c r="B12968" s="29" t="n">
        <v>45412</v>
      </c>
      <c r="C12968" s="28" t="n">
        <v>21121.28</v>
      </c>
      <c r="D12968" s="28" t="n">
        <v>1410</v>
      </c>
      <c r="E12968" s="28" t="s">
        <v>380</v>
      </c>
    </row>
    <row r="12969" customFormat="false" ht="15" hidden="false" customHeight="false" outlineLevel="0" collapsed="false">
      <c r="A12969" s="28" t="n">
        <v>342</v>
      </c>
      <c r="B12969" s="29" t="n">
        <v>45443</v>
      </c>
      <c r="C12969" s="28" t="n">
        <v>22228.8</v>
      </c>
      <c r="D12969" s="28" t="n">
        <v>1410</v>
      </c>
      <c r="E12969" s="28" t="s">
        <v>380</v>
      </c>
    </row>
    <row r="12970" customFormat="false" ht="15" hidden="false" customHeight="false" outlineLevel="0" collapsed="false">
      <c r="A12970" s="28" t="n">
        <v>342</v>
      </c>
      <c r="B12970" s="29" t="n">
        <v>45473</v>
      </c>
      <c r="C12970" s="28" t="n">
        <v>23585.77</v>
      </c>
      <c r="D12970" s="28" t="n">
        <v>1410</v>
      </c>
      <c r="E12970" s="28" t="s">
        <v>380</v>
      </c>
    </row>
    <row r="12971" customFormat="false" ht="15" hidden="false" customHeight="false" outlineLevel="0" collapsed="false">
      <c r="A12971" s="28" t="n">
        <v>342</v>
      </c>
      <c r="B12971" s="29" t="n">
        <v>45504</v>
      </c>
      <c r="C12971" s="28" t="n">
        <v>23303.06</v>
      </c>
      <c r="D12971" s="28" t="n">
        <v>0</v>
      </c>
      <c r="E12971" s="28" t="s">
        <v>379</v>
      </c>
    </row>
    <row r="12972" customFormat="false" ht="15" hidden="false" customHeight="false" outlineLevel="0" collapsed="false">
      <c r="A12972" s="28" t="n">
        <v>342</v>
      </c>
      <c r="B12972" s="29" t="n">
        <v>45535</v>
      </c>
      <c r="C12972" s="28" t="n">
        <v>24396.68</v>
      </c>
      <c r="D12972" s="28" t="n">
        <v>1410</v>
      </c>
      <c r="E12972" s="28" t="s">
        <v>380</v>
      </c>
    </row>
    <row r="12973" customFormat="false" ht="15" hidden="false" customHeight="false" outlineLevel="0" collapsed="false">
      <c r="A12973" s="28" t="n">
        <v>342</v>
      </c>
      <c r="B12973" s="29" t="n">
        <v>45565</v>
      </c>
      <c r="C12973" s="28" t="n">
        <v>25513.3</v>
      </c>
      <c r="D12973" s="28" t="n">
        <v>1410</v>
      </c>
      <c r="E12973" s="28" t="s">
        <v>380</v>
      </c>
    </row>
    <row r="12974" customFormat="false" ht="15" hidden="false" customHeight="false" outlineLevel="0" collapsed="false">
      <c r="A12974" s="28" t="n">
        <v>342</v>
      </c>
      <c r="B12974" s="29" t="n">
        <v>45596</v>
      </c>
      <c r="C12974" s="28" t="n">
        <v>26569.8</v>
      </c>
      <c r="D12974" s="28" t="n">
        <v>1410</v>
      </c>
      <c r="E12974" s="28" t="s">
        <v>380</v>
      </c>
    </row>
    <row r="12975" customFormat="false" ht="15" hidden="false" customHeight="false" outlineLevel="0" collapsed="false">
      <c r="A12975" s="28" t="n">
        <v>342</v>
      </c>
      <c r="B12975" s="29" t="n">
        <v>45626</v>
      </c>
      <c r="C12975" s="28" t="n">
        <v>27574.84</v>
      </c>
      <c r="D12975" s="28" t="n">
        <v>1410</v>
      </c>
      <c r="E12975" s="28" t="s">
        <v>380</v>
      </c>
    </row>
    <row r="12976" customFormat="false" ht="15" hidden="false" customHeight="false" outlineLevel="0" collapsed="false">
      <c r="A12976" s="28" t="n">
        <v>342</v>
      </c>
      <c r="B12976" s="29" t="n">
        <v>45657</v>
      </c>
      <c r="C12976" s="28" t="n">
        <v>28575.02</v>
      </c>
      <c r="D12976" s="28" t="n">
        <v>1410</v>
      </c>
      <c r="E12976" s="28" t="s">
        <v>380</v>
      </c>
    </row>
    <row r="12977" customFormat="false" ht="15" hidden="false" customHeight="false" outlineLevel="0" collapsed="false">
      <c r="A12977" s="28" t="n">
        <v>342</v>
      </c>
      <c r="B12977" s="29" t="n">
        <v>45688</v>
      </c>
      <c r="C12977" s="28" t="n">
        <v>29844.12</v>
      </c>
      <c r="D12977" s="28" t="n">
        <v>1410</v>
      </c>
      <c r="E12977" s="28" t="s">
        <v>380</v>
      </c>
    </row>
    <row r="12978" customFormat="false" ht="15" hidden="false" customHeight="false" outlineLevel="0" collapsed="false">
      <c r="A12978" s="28" t="n">
        <v>342</v>
      </c>
      <c r="B12978" s="29" t="n">
        <v>45716</v>
      </c>
      <c r="C12978" s="28" t="n">
        <v>30941.53</v>
      </c>
      <c r="D12978" s="28" t="n">
        <v>1410</v>
      </c>
      <c r="E12978" s="28" t="s">
        <v>380</v>
      </c>
    </row>
    <row r="12979" customFormat="false" ht="15" hidden="false" customHeight="false" outlineLevel="0" collapsed="false">
      <c r="A12979" s="28" t="n">
        <v>342</v>
      </c>
      <c r="B12979" s="29" t="n">
        <v>45747</v>
      </c>
      <c r="C12979" s="28" t="n">
        <v>32333.19</v>
      </c>
      <c r="D12979" s="28" t="n">
        <v>1410</v>
      </c>
      <c r="E12979" s="28" t="s">
        <v>380</v>
      </c>
    </row>
    <row r="12980" customFormat="false" ht="15" hidden="false" customHeight="false" outlineLevel="0" collapsed="false">
      <c r="A12980" s="28" t="n">
        <v>342</v>
      </c>
      <c r="B12980" s="29" t="n">
        <v>45777</v>
      </c>
      <c r="C12980" s="28" t="n">
        <v>33481.59</v>
      </c>
      <c r="D12980" s="28" t="n">
        <v>1410</v>
      </c>
      <c r="E12980" s="28" t="s">
        <v>380</v>
      </c>
    </row>
    <row r="12981" customFormat="false" ht="15" hidden="false" customHeight="false" outlineLevel="0" collapsed="false">
      <c r="A12981" s="28" t="n">
        <v>342</v>
      </c>
      <c r="B12981" s="29" t="n">
        <v>45808</v>
      </c>
      <c r="C12981" s="28" t="n">
        <v>34580.59</v>
      </c>
      <c r="D12981" s="28" t="n">
        <v>1410</v>
      </c>
      <c r="E12981" s="28" t="s">
        <v>380</v>
      </c>
    </row>
    <row r="12982" customFormat="false" ht="15" hidden="false" customHeight="false" outlineLevel="0" collapsed="false">
      <c r="A12982" s="28" t="n">
        <v>342</v>
      </c>
      <c r="B12982" s="29" t="n">
        <v>45838</v>
      </c>
      <c r="C12982" s="28" t="n">
        <v>35695</v>
      </c>
      <c r="D12982" s="28" t="n">
        <v>1410</v>
      </c>
      <c r="E12982" s="28" t="s">
        <v>380</v>
      </c>
    </row>
    <row r="12983" customFormat="false" ht="15" hidden="false" customHeight="false" outlineLevel="0" collapsed="false">
      <c r="A12983" s="28" t="n">
        <v>342</v>
      </c>
      <c r="B12983" s="29" t="n">
        <v>45869</v>
      </c>
      <c r="C12983" s="28" t="n">
        <v>36695.22</v>
      </c>
      <c r="D12983" s="28" t="n">
        <v>1410</v>
      </c>
      <c r="E12983" s="28" t="s">
        <v>380</v>
      </c>
    </row>
    <row r="12984" customFormat="false" ht="15" hidden="false" customHeight="false" outlineLevel="0" collapsed="false">
      <c r="A12984" s="28" t="n">
        <v>342</v>
      </c>
      <c r="B12984" s="29" t="n">
        <v>45900</v>
      </c>
      <c r="C12984" s="28" t="n">
        <v>38083.31</v>
      </c>
      <c r="D12984" s="28" t="n">
        <v>1410</v>
      </c>
      <c r="E12984" s="28" t="s">
        <v>380</v>
      </c>
    </row>
    <row r="12985" customFormat="false" ht="15" hidden="false" customHeight="false" outlineLevel="0" collapsed="false">
      <c r="A12985" s="28" t="n">
        <v>342</v>
      </c>
      <c r="B12985" s="29" t="n">
        <v>45930</v>
      </c>
      <c r="C12985" s="28" t="n">
        <v>39098.33</v>
      </c>
      <c r="D12985" s="28" t="n">
        <v>1410</v>
      </c>
      <c r="E12985" s="28" t="s">
        <v>380</v>
      </c>
    </row>
    <row r="12986" customFormat="false" ht="15" hidden="false" customHeight="false" outlineLevel="0" collapsed="false">
      <c r="A12986" s="28" t="n">
        <v>342</v>
      </c>
      <c r="B12986" s="29" t="n">
        <v>45961</v>
      </c>
      <c r="C12986" s="28" t="n">
        <v>40331.66</v>
      </c>
      <c r="D12986" s="28" t="n">
        <v>1410</v>
      </c>
      <c r="E12986" s="28" t="s">
        <v>380</v>
      </c>
    </row>
    <row r="12987" customFormat="false" ht="15" hidden="false" customHeight="false" outlineLevel="0" collapsed="false">
      <c r="A12987" s="28" t="n">
        <v>342</v>
      </c>
      <c r="B12987" s="29" t="n">
        <v>45991</v>
      </c>
      <c r="C12987" s="28" t="n">
        <v>41686.19</v>
      </c>
      <c r="D12987" s="28" t="n">
        <v>1410</v>
      </c>
      <c r="E12987" s="28" t="s">
        <v>380</v>
      </c>
    </row>
    <row r="12988" customFormat="false" ht="15" hidden="false" customHeight="false" outlineLevel="0" collapsed="false">
      <c r="A12988" s="28" t="n">
        <v>342</v>
      </c>
      <c r="B12988" s="29" t="n">
        <v>46022</v>
      </c>
      <c r="C12988" s="28" t="n">
        <v>43086.43</v>
      </c>
      <c r="D12988" s="28" t="n">
        <v>1410</v>
      </c>
      <c r="E12988" s="28" t="s">
        <v>380</v>
      </c>
    </row>
    <row r="12989" customFormat="false" ht="15" hidden="false" customHeight="false" outlineLevel="0" collapsed="false">
      <c r="A12989" s="28" t="n">
        <v>342</v>
      </c>
      <c r="B12989" s="29" t="n">
        <v>46053</v>
      </c>
      <c r="C12989" s="28" t="n">
        <v>44314.22</v>
      </c>
      <c r="D12989" s="28" t="n">
        <v>1410</v>
      </c>
      <c r="E12989" s="28" t="s">
        <v>380</v>
      </c>
    </row>
    <row r="12990" customFormat="false" ht="15" hidden="false" customHeight="false" outlineLevel="0" collapsed="false">
      <c r="A12990" s="28" t="n">
        <v>342</v>
      </c>
      <c r="B12990" s="29" t="n">
        <v>46081</v>
      </c>
      <c r="C12990" s="28" t="n">
        <v>45323.73</v>
      </c>
      <c r="D12990" s="28" t="n">
        <v>1410</v>
      </c>
      <c r="E12990" s="28" t="s">
        <v>380</v>
      </c>
    </row>
    <row r="12991" customFormat="false" ht="15" hidden="false" customHeight="false" outlineLevel="0" collapsed="false">
      <c r="A12991" s="28" t="n">
        <v>342</v>
      </c>
      <c r="B12991" s="29" t="n">
        <v>46112</v>
      </c>
      <c r="C12991" s="28" t="n">
        <v>46407.47</v>
      </c>
      <c r="D12991" s="28" t="n">
        <v>1410</v>
      </c>
      <c r="E12991" s="28" t="s">
        <v>380</v>
      </c>
    </row>
    <row r="12992" customFormat="false" ht="15" hidden="false" customHeight="false" outlineLevel="0" collapsed="false">
      <c r="A12992" s="28" t="n">
        <v>342</v>
      </c>
      <c r="B12992" s="29" t="n">
        <v>46142</v>
      </c>
      <c r="C12992" s="28" t="n">
        <v>47547.1</v>
      </c>
      <c r="D12992" s="28" t="n">
        <v>1410</v>
      </c>
      <c r="E12992" s="28" t="s">
        <v>380</v>
      </c>
    </row>
    <row r="12993" customFormat="false" ht="15" hidden="false" customHeight="false" outlineLevel="0" collapsed="false">
      <c r="A12993" s="28" t="n">
        <v>342</v>
      </c>
      <c r="B12993" s="29" t="n">
        <v>46173</v>
      </c>
      <c r="C12993" s="28" t="n">
        <v>48856.26</v>
      </c>
      <c r="D12993" s="28" t="n">
        <v>1410</v>
      </c>
      <c r="E12993" s="28" t="s">
        <v>380</v>
      </c>
    </row>
    <row r="12994" customFormat="false" ht="15" hidden="false" customHeight="false" outlineLevel="0" collapsed="false">
      <c r="A12994" s="28" t="n">
        <v>342</v>
      </c>
      <c r="B12994" s="29" t="n">
        <v>46203</v>
      </c>
      <c r="C12994" s="28" t="n">
        <v>50215.99</v>
      </c>
      <c r="D12994" s="28" t="n">
        <v>1410</v>
      </c>
      <c r="E12994" s="28" t="s">
        <v>380</v>
      </c>
    </row>
    <row r="12995" customFormat="false" ht="15" hidden="false" customHeight="false" outlineLevel="0" collapsed="false">
      <c r="A12995" s="28" t="n">
        <v>342</v>
      </c>
      <c r="B12995" s="29" t="n">
        <v>46234</v>
      </c>
      <c r="C12995" s="28" t="n">
        <v>51465.85</v>
      </c>
      <c r="D12995" s="28" t="n">
        <v>1410</v>
      </c>
      <c r="E12995" s="28" t="s">
        <v>380</v>
      </c>
    </row>
    <row r="12996" customFormat="false" ht="15" hidden="false" customHeight="false" outlineLevel="0" collapsed="false">
      <c r="A12996" s="28" t="n">
        <v>342</v>
      </c>
      <c r="B12996" s="29" t="n">
        <v>46265</v>
      </c>
      <c r="C12996" s="28" t="n">
        <v>52552.75</v>
      </c>
      <c r="D12996" s="28" t="n">
        <v>1410</v>
      </c>
      <c r="E12996" s="28" t="s">
        <v>380</v>
      </c>
    </row>
    <row r="12997" customFormat="false" ht="15" hidden="false" customHeight="false" outlineLevel="0" collapsed="false">
      <c r="A12997" s="28" t="n">
        <v>343</v>
      </c>
      <c r="B12997" s="29" t="n">
        <v>46142</v>
      </c>
      <c r="C12997" s="28" t="n">
        <v>13253.18</v>
      </c>
      <c r="D12997" s="28" t="n">
        <v>1440</v>
      </c>
      <c r="E12997" s="28" t="s">
        <v>380</v>
      </c>
    </row>
    <row r="12998" customFormat="false" ht="15" hidden="false" customHeight="false" outlineLevel="0" collapsed="false">
      <c r="A12998" s="28" t="n">
        <v>343</v>
      </c>
      <c r="B12998" s="29" t="n">
        <v>46173</v>
      </c>
      <c r="C12998" s="28" t="n">
        <v>14686.09</v>
      </c>
      <c r="D12998" s="28" t="n">
        <v>1440</v>
      </c>
      <c r="E12998" s="28" t="s">
        <v>380</v>
      </c>
    </row>
    <row r="12999" customFormat="false" ht="15" hidden="false" customHeight="false" outlineLevel="0" collapsed="false">
      <c r="A12999" s="28" t="n">
        <v>343</v>
      </c>
      <c r="B12999" s="29" t="n">
        <v>46203</v>
      </c>
      <c r="C12999" s="28" t="n">
        <v>15835.46</v>
      </c>
      <c r="D12999" s="28" t="n">
        <v>1440</v>
      </c>
      <c r="E12999" s="28" t="s">
        <v>380</v>
      </c>
    </row>
    <row r="13000" customFormat="false" ht="15" hidden="false" customHeight="false" outlineLevel="0" collapsed="false">
      <c r="A13000" s="28" t="n">
        <v>343</v>
      </c>
      <c r="B13000" s="29" t="n">
        <v>46234</v>
      </c>
      <c r="C13000" s="28" t="n">
        <v>16847.86</v>
      </c>
      <c r="D13000" s="28" t="n">
        <v>1440</v>
      </c>
      <c r="E13000" s="28" t="s">
        <v>380</v>
      </c>
    </row>
    <row r="13001" customFormat="false" ht="15" hidden="false" customHeight="false" outlineLevel="0" collapsed="false">
      <c r="A13001" s="28" t="n">
        <v>343</v>
      </c>
      <c r="B13001" s="29" t="n">
        <v>46265</v>
      </c>
      <c r="C13001" s="28" t="n">
        <v>17971.92</v>
      </c>
      <c r="D13001" s="28" t="n">
        <v>1440</v>
      </c>
      <c r="E13001" s="28" t="s">
        <v>380</v>
      </c>
    </row>
    <row r="13002" customFormat="false" ht="15" hidden="false" customHeight="false" outlineLevel="0" collapsed="false">
      <c r="A13002" s="28" t="n">
        <v>344</v>
      </c>
      <c r="B13002" s="29" t="n">
        <v>45838</v>
      </c>
      <c r="C13002" s="28" t="n">
        <v>5876.4</v>
      </c>
      <c r="D13002" s="28" t="n">
        <v>1580</v>
      </c>
      <c r="E13002" s="28" t="s">
        <v>380</v>
      </c>
    </row>
    <row r="13003" customFormat="false" ht="15" hidden="false" customHeight="false" outlineLevel="0" collapsed="false">
      <c r="A13003" s="28" t="n">
        <v>344</v>
      </c>
      <c r="B13003" s="29" t="n">
        <v>45869</v>
      </c>
      <c r="C13003" s="28" t="n">
        <v>7232.59</v>
      </c>
      <c r="D13003" s="28" t="n">
        <v>1580</v>
      </c>
      <c r="E13003" s="28" t="s">
        <v>380</v>
      </c>
    </row>
    <row r="13004" customFormat="false" ht="15" hidden="false" customHeight="false" outlineLevel="0" collapsed="false">
      <c r="A13004" s="28" t="n">
        <v>344</v>
      </c>
      <c r="B13004" s="29" t="n">
        <v>45900</v>
      </c>
      <c r="C13004" s="28" t="n">
        <v>8805.44</v>
      </c>
      <c r="D13004" s="28" t="n">
        <v>1580</v>
      </c>
      <c r="E13004" s="28" t="s">
        <v>380</v>
      </c>
    </row>
    <row r="13005" customFormat="false" ht="15" hidden="false" customHeight="false" outlineLevel="0" collapsed="false">
      <c r="A13005" s="28" t="n">
        <v>344</v>
      </c>
      <c r="B13005" s="29" t="n">
        <v>45930</v>
      </c>
      <c r="C13005" s="28" t="n">
        <v>9386.44</v>
      </c>
      <c r="D13005" s="28" t="n">
        <v>856.79</v>
      </c>
      <c r="E13005" s="28" t="s">
        <v>381</v>
      </c>
    </row>
    <row r="13006" customFormat="false" ht="15" hidden="false" customHeight="false" outlineLevel="0" collapsed="false">
      <c r="A13006" s="28" t="n">
        <v>344</v>
      </c>
      <c r="B13006" s="29" t="n">
        <v>45961</v>
      </c>
      <c r="C13006" s="28" t="n">
        <v>9763.23</v>
      </c>
      <c r="D13006" s="28" t="n">
        <v>505.52</v>
      </c>
      <c r="E13006" s="28" t="s">
        <v>381</v>
      </c>
    </row>
    <row r="13007" customFormat="false" ht="15" hidden="false" customHeight="false" outlineLevel="0" collapsed="false">
      <c r="A13007" s="28" t="n">
        <v>344</v>
      </c>
      <c r="B13007" s="29" t="n">
        <v>45991</v>
      </c>
      <c r="C13007" s="28" t="n">
        <v>11043.45</v>
      </c>
      <c r="D13007" s="28" t="n">
        <v>1580</v>
      </c>
      <c r="E13007" s="28" t="s">
        <v>380</v>
      </c>
    </row>
    <row r="13008" customFormat="false" ht="15" hidden="false" customHeight="false" outlineLevel="0" collapsed="false">
      <c r="A13008" s="28" t="n">
        <v>344</v>
      </c>
      <c r="B13008" s="29" t="n">
        <v>46022</v>
      </c>
      <c r="C13008" s="28" t="n">
        <v>11873.4</v>
      </c>
      <c r="D13008" s="28" t="n">
        <v>905.35</v>
      </c>
      <c r="E13008" s="28" t="s">
        <v>381</v>
      </c>
    </row>
    <row r="13009" customFormat="false" ht="15" hidden="false" customHeight="false" outlineLevel="0" collapsed="false">
      <c r="A13009" s="28" t="n">
        <v>344</v>
      </c>
      <c r="B13009" s="29" t="n">
        <v>46053</v>
      </c>
      <c r="C13009" s="28" t="n">
        <v>13441.5</v>
      </c>
      <c r="D13009" s="28" t="n">
        <v>1580</v>
      </c>
      <c r="E13009" s="28" t="s">
        <v>380</v>
      </c>
    </row>
    <row r="13010" customFormat="false" ht="15" hidden="false" customHeight="false" outlineLevel="0" collapsed="false">
      <c r="A13010" s="28" t="n">
        <v>344</v>
      </c>
      <c r="B13010" s="29" t="n">
        <v>46081</v>
      </c>
      <c r="C13010" s="28" t="n">
        <v>14848.82</v>
      </c>
      <c r="D13010" s="28" t="n">
        <v>1580</v>
      </c>
      <c r="E13010" s="28" t="s">
        <v>380</v>
      </c>
    </row>
    <row r="13011" customFormat="false" ht="15" hidden="false" customHeight="false" outlineLevel="0" collapsed="false">
      <c r="A13011" s="28" t="n">
        <v>344</v>
      </c>
      <c r="B13011" s="29" t="n">
        <v>46112</v>
      </c>
      <c r="C13011" s="28" t="n">
        <v>16093.77</v>
      </c>
      <c r="D13011" s="28" t="n">
        <v>1580</v>
      </c>
      <c r="E13011" s="28" t="s">
        <v>380</v>
      </c>
    </row>
    <row r="13012" customFormat="false" ht="15" hidden="false" customHeight="false" outlineLevel="0" collapsed="false">
      <c r="A13012" s="28" t="n">
        <v>344</v>
      </c>
      <c r="B13012" s="29" t="n">
        <v>46142</v>
      </c>
      <c r="C13012" s="28" t="n">
        <v>16801.04</v>
      </c>
      <c r="D13012" s="28" t="n">
        <v>888.61</v>
      </c>
      <c r="E13012" s="28" t="s">
        <v>381</v>
      </c>
    </row>
    <row r="13013" customFormat="false" ht="15" hidden="false" customHeight="false" outlineLevel="0" collapsed="false">
      <c r="A13013" s="28" t="n">
        <v>344</v>
      </c>
      <c r="B13013" s="29" t="n">
        <v>46173</v>
      </c>
      <c r="C13013" s="28" t="n">
        <v>18141.67</v>
      </c>
      <c r="D13013" s="28" t="n">
        <v>1580</v>
      </c>
      <c r="E13013" s="28" t="s">
        <v>380</v>
      </c>
    </row>
    <row r="13014" customFormat="false" ht="15" hidden="false" customHeight="false" outlineLevel="0" collapsed="false">
      <c r="A13014" s="28" t="n">
        <v>344</v>
      </c>
      <c r="B13014" s="29" t="n">
        <v>46203</v>
      </c>
      <c r="C13014" s="28" t="n">
        <v>19545.59</v>
      </c>
      <c r="D13014" s="28" t="n">
        <v>1580</v>
      </c>
      <c r="E13014" s="28" t="s">
        <v>380</v>
      </c>
    </row>
    <row r="13015" customFormat="false" ht="15" hidden="false" customHeight="false" outlineLevel="0" collapsed="false">
      <c r="A13015" s="28" t="n">
        <v>344</v>
      </c>
      <c r="B13015" s="29" t="n">
        <v>46234</v>
      </c>
      <c r="C13015" s="28" t="n">
        <v>20778.04</v>
      </c>
      <c r="D13015" s="28" t="n">
        <v>1580</v>
      </c>
      <c r="E13015" s="28" t="s">
        <v>380</v>
      </c>
    </row>
    <row r="13016" customFormat="false" ht="15" hidden="false" customHeight="false" outlineLevel="0" collapsed="false">
      <c r="A13016" s="28" t="n">
        <v>344</v>
      </c>
      <c r="B13016" s="29" t="n">
        <v>46265</v>
      </c>
      <c r="C13016" s="28" t="n">
        <v>22030.3</v>
      </c>
      <c r="D13016" s="28" t="n">
        <v>1580</v>
      </c>
      <c r="E13016" s="28" t="s">
        <v>380</v>
      </c>
    </row>
    <row r="13017" customFormat="false" ht="15" hidden="false" customHeight="false" outlineLevel="0" collapsed="false">
      <c r="A13017" s="28" t="n">
        <v>345</v>
      </c>
      <c r="B13017" s="29" t="n">
        <v>45535</v>
      </c>
      <c r="C13017" s="28" t="n">
        <v>14415.39</v>
      </c>
      <c r="D13017" s="28" t="n">
        <v>1910</v>
      </c>
      <c r="E13017" s="28" t="s">
        <v>380</v>
      </c>
    </row>
    <row r="13018" customFormat="false" ht="15" hidden="false" customHeight="false" outlineLevel="0" collapsed="false">
      <c r="A13018" s="28" t="n">
        <v>345</v>
      </c>
      <c r="B13018" s="29" t="n">
        <v>45565</v>
      </c>
      <c r="C13018" s="28" t="n">
        <v>15882.53</v>
      </c>
      <c r="D13018" s="28" t="n">
        <v>1910</v>
      </c>
      <c r="E13018" s="28" t="s">
        <v>380</v>
      </c>
    </row>
    <row r="13019" customFormat="false" ht="15" hidden="false" customHeight="false" outlineLevel="0" collapsed="false">
      <c r="A13019" s="28" t="n">
        <v>345</v>
      </c>
      <c r="B13019" s="29" t="n">
        <v>45596</v>
      </c>
      <c r="C13019" s="28" t="n">
        <v>17775.64</v>
      </c>
      <c r="D13019" s="28" t="n">
        <v>1910</v>
      </c>
      <c r="E13019" s="28" t="s">
        <v>380</v>
      </c>
    </row>
    <row r="13020" customFormat="false" ht="15" hidden="false" customHeight="false" outlineLevel="0" collapsed="false">
      <c r="A13020" s="28" t="n">
        <v>345</v>
      </c>
      <c r="B13020" s="29" t="n">
        <v>45626</v>
      </c>
      <c r="C13020" s="28" t="n">
        <v>19640.12</v>
      </c>
      <c r="D13020" s="28" t="n">
        <v>1910</v>
      </c>
      <c r="E13020" s="28" t="s">
        <v>380</v>
      </c>
    </row>
    <row r="13021" customFormat="false" ht="15" hidden="false" customHeight="false" outlineLevel="0" collapsed="false">
      <c r="A13021" s="28" t="n">
        <v>345</v>
      </c>
      <c r="B13021" s="29" t="n">
        <v>45657</v>
      </c>
      <c r="C13021" s="28" t="n">
        <v>21258.77</v>
      </c>
      <c r="D13021" s="28" t="n">
        <v>1910</v>
      </c>
      <c r="E13021" s="28" t="s">
        <v>380</v>
      </c>
    </row>
    <row r="13022" customFormat="false" ht="15" hidden="false" customHeight="false" outlineLevel="0" collapsed="false">
      <c r="A13022" s="28" t="n">
        <v>345</v>
      </c>
      <c r="B13022" s="29" t="n">
        <v>45688</v>
      </c>
      <c r="C13022" s="28" t="n">
        <v>22855.37</v>
      </c>
      <c r="D13022" s="28" t="n">
        <v>1910</v>
      </c>
      <c r="E13022" s="28" t="s">
        <v>380</v>
      </c>
    </row>
    <row r="13023" customFormat="false" ht="15" hidden="false" customHeight="false" outlineLevel="0" collapsed="false">
      <c r="A13023" s="28" t="n">
        <v>345</v>
      </c>
      <c r="B13023" s="29" t="n">
        <v>45716</v>
      </c>
      <c r="C13023" s="28" t="n">
        <v>24658.33</v>
      </c>
      <c r="D13023" s="28" t="n">
        <v>1910</v>
      </c>
      <c r="E13023" s="28" t="s">
        <v>380</v>
      </c>
    </row>
    <row r="13024" customFormat="false" ht="15" hidden="false" customHeight="false" outlineLevel="0" collapsed="false">
      <c r="A13024" s="28" t="n">
        <v>345</v>
      </c>
      <c r="B13024" s="29" t="n">
        <v>45747</v>
      </c>
      <c r="C13024" s="28" t="n">
        <v>25929.59</v>
      </c>
      <c r="D13024" s="28" t="n">
        <v>1279.93</v>
      </c>
      <c r="E13024" s="28" t="s">
        <v>381</v>
      </c>
    </row>
    <row r="13025" customFormat="false" ht="15" hidden="false" customHeight="false" outlineLevel="0" collapsed="false">
      <c r="A13025" s="28" t="n">
        <v>345</v>
      </c>
      <c r="B13025" s="29" t="n">
        <v>45777</v>
      </c>
      <c r="C13025" s="28" t="n">
        <v>26533.19</v>
      </c>
      <c r="D13025" s="28" t="n">
        <v>706.8</v>
      </c>
      <c r="E13025" s="28" t="s">
        <v>381</v>
      </c>
    </row>
    <row r="13026" customFormat="false" ht="15" hidden="false" customHeight="false" outlineLevel="0" collapsed="false">
      <c r="A13026" s="28" t="n">
        <v>345</v>
      </c>
      <c r="B13026" s="29" t="n">
        <v>45808</v>
      </c>
      <c r="C13026" s="28" t="n">
        <v>27055.9</v>
      </c>
      <c r="D13026" s="28" t="n">
        <v>868.8</v>
      </c>
      <c r="E13026" s="28" t="s">
        <v>381</v>
      </c>
    </row>
    <row r="13027" customFormat="false" ht="15" hidden="false" customHeight="false" outlineLevel="0" collapsed="false">
      <c r="A13027" s="28" t="n">
        <v>345</v>
      </c>
      <c r="B13027" s="29" t="n">
        <v>45838</v>
      </c>
      <c r="C13027" s="28" t="n">
        <v>28958.96</v>
      </c>
      <c r="D13027" s="28" t="n">
        <v>1910</v>
      </c>
      <c r="E13027" s="28" t="s">
        <v>380</v>
      </c>
    </row>
    <row r="13028" customFormat="false" ht="15" hidden="false" customHeight="false" outlineLevel="0" collapsed="false">
      <c r="A13028" s="28" t="n">
        <v>345</v>
      </c>
      <c r="B13028" s="29" t="n">
        <v>45869</v>
      </c>
      <c r="C13028" s="28" t="n">
        <v>29554.29</v>
      </c>
      <c r="D13028" s="28" t="n">
        <v>917.62</v>
      </c>
      <c r="E13028" s="28" t="s">
        <v>381</v>
      </c>
    </row>
    <row r="13029" customFormat="false" ht="15" hidden="false" customHeight="false" outlineLevel="0" collapsed="false">
      <c r="A13029" s="28" t="n">
        <v>345</v>
      </c>
      <c r="B13029" s="29" t="n">
        <v>45900</v>
      </c>
      <c r="C13029" s="28" t="n">
        <v>31102.63</v>
      </c>
      <c r="D13029" s="28" t="n">
        <v>1910</v>
      </c>
      <c r="E13029" s="28" t="s">
        <v>380</v>
      </c>
    </row>
    <row r="13030" customFormat="false" ht="15" hidden="false" customHeight="false" outlineLevel="0" collapsed="false">
      <c r="A13030" s="28" t="n">
        <v>345</v>
      </c>
      <c r="B13030" s="29" t="n">
        <v>45930</v>
      </c>
      <c r="C13030" s="28" t="n">
        <v>32573.21</v>
      </c>
      <c r="D13030" s="28" t="n">
        <v>1910</v>
      </c>
      <c r="E13030" s="28" t="s">
        <v>380</v>
      </c>
    </row>
    <row r="13031" customFormat="false" ht="15" hidden="false" customHeight="false" outlineLevel="0" collapsed="false">
      <c r="A13031" s="28" t="n">
        <v>345</v>
      </c>
      <c r="B13031" s="29" t="n">
        <v>45961</v>
      </c>
      <c r="C13031" s="28" t="n">
        <v>34251.6</v>
      </c>
      <c r="D13031" s="28" t="n">
        <v>1910</v>
      </c>
      <c r="E13031" s="28" t="s">
        <v>380</v>
      </c>
    </row>
    <row r="13032" customFormat="false" ht="15" hidden="false" customHeight="false" outlineLevel="0" collapsed="false">
      <c r="A13032" s="28" t="n">
        <v>345</v>
      </c>
      <c r="B13032" s="29" t="n">
        <v>45991</v>
      </c>
      <c r="C13032" s="28" t="n">
        <v>35765.18</v>
      </c>
      <c r="D13032" s="28" t="n">
        <v>1910</v>
      </c>
      <c r="E13032" s="28" t="s">
        <v>380</v>
      </c>
    </row>
    <row r="13033" customFormat="false" ht="15" hidden="false" customHeight="false" outlineLevel="0" collapsed="false">
      <c r="A13033" s="28" t="n">
        <v>345</v>
      </c>
      <c r="B13033" s="29" t="n">
        <v>46022</v>
      </c>
      <c r="C13033" s="28" t="n">
        <v>37416.82</v>
      </c>
      <c r="D13033" s="28" t="n">
        <v>1910</v>
      </c>
      <c r="E13033" s="28" t="s">
        <v>380</v>
      </c>
    </row>
    <row r="13034" customFormat="false" ht="15" hidden="false" customHeight="false" outlineLevel="0" collapsed="false">
      <c r="A13034" s="28" t="n">
        <v>345</v>
      </c>
      <c r="B13034" s="29" t="n">
        <v>46053</v>
      </c>
      <c r="C13034" s="28" t="n">
        <v>38828.82</v>
      </c>
      <c r="D13034" s="28" t="n">
        <v>1910</v>
      </c>
      <c r="E13034" s="28" t="s">
        <v>380</v>
      </c>
    </row>
    <row r="13035" customFormat="false" ht="15" hidden="false" customHeight="false" outlineLevel="0" collapsed="false">
      <c r="A13035" s="28" t="n">
        <v>345</v>
      </c>
      <c r="B13035" s="29" t="n">
        <v>46081</v>
      </c>
      <c r="C13035" s="28" t="n">
        <v>40555.81</v>
      </c>
      <c r="D13035" s="28" t="n">
        <v>1910</v>
      </c>
      <c r="E13035" s="28" t="s">
        <v>380</v>
      </c>
    </row>
    <row r="13036" customFormat="false" ht="15" hidden="false" customHeight="false" outlineLevel="0" collapsed="false">
      <c r="A13036" s="28" t="n">
        <v>345</v>
      </c>
      <c r="B13036" s="29" t="n">
        <v>46112</v>
      </c>
      <c r="C13036" s="28" t="n">
        <v>42098.9</v>
      </c>
      <c r="D13036" s="28" t="n">
        <v>1910</v>
      </c>
      <c r="E13036" s="28" t="s">
        <v>380</v>
      </c>
    </row>
    <row r="13037" customFormat="false" ht="15" hidden="false" customHeight="false" outlineLevel="0" collapsed="false">
      <c r="A13037" s="28" t="n">
        <v>345</v>
      </c>
      <c r="B13037" s="29" t="n">
        <v>46142</v>
      </c>
      <c r="C13037" s="28" t="n">
        <v>43889.03</v>
      </c>
      <c r="D13037" s="28" t="n">
        <v>1910</v>
      </c>
      <c r="E13037" s="28" t="s">
        <v>380</v>
      </c>
    </row>
    <row r="13038" customFormat="false" ht="15" hidden="false" customHeight="false" outlineLevel="0" collapsed="false">
      <c r="A13038" s="28" t="n">
        <v>345</v>
      </c>
      <c r="B13038" s="29" t="n">
        <v>46173</v>
      </c>
      <c r="C13038" s="28" t="n">
        <v>45742.07</v>
      </c>
      <c r="D13038" s="28" t="n">
        <v>1910</v>
      </c>
      <c r="E13038" s="28" t="s">
        <v>380</v>
      </c>
    </row>
    <row r="13039" customFormat="false" ht="15" hidden="false" customHeight="false" outlineLevel="0" collapsed="false">
      <c r="A13039" s="28" t="n">
        <v>345</v>
      </c>
      <c r="B13039" s="29" t="n">
        <v>46203</v>
      </c>
      <c r="C13039" s="28" t="n">
        <v>47286</v>
      </c>
      <c r="D13039" s="28" t="n">
        <v>1910</v>
      </c>
      <c r="E13039" s="28" t="s">
        <v>380</v>
      </c>
    </row>
    <row r="13040" customFormat="false" ht="15" hidden="false" customHeight="false" outlineLevel="0" collapsed="false">
      <c r="A13040" s="28" t="n">
        <v>345</v>
      </c>
      <c r="B13040" s="29" t="n">
        <v>46234</v>
      </c>
      <c r="C13040" s="28" t="n">
        <v>48897.81</v>
      </c>
      <c r="D13040" s="28" t="n">
        <v>1910</v>
      </c>
      <c r="E13040" s="28" t="s">
        <v>380</v>
      </c>
    </row>
    <row r="13041" customFormat="false" ht="15" hidden="false" customHeight="false" outlineLevel="0" collapsed="false">
      <c r="A13041" s="28" t="n">
        <v>345</v>
      </c>
      <c r="B13041" s="29" t="n">
        <v>46265</v>
      </c>
      <c r="C13041" s="28" t="n">
        <v>48998.65</v>
      </c>
      <c r="D13041" s="28" t="n">
        <v>433.05</v>
      </c>
      <c r="E13041" s="28" t="s">
        <v>381</v>
      </c>
    </row>
    <row r="13042" customFormat="false" ht="15" hidden="false" customHeight="false" outlineLevel="0" collapsed="false">
      <c r="A13042" s="28" t="n">
        <v>346</v>
      </c>
      <c r="B13042" s="29" t="n">
        <v>44957</v>
      </c>
      <c r="C13042" s="28" t="n">
        <v>14714.28</v>
      </c>
      <c r="D13042" s="28" t="n">
        <v>1410</v>
      </c>
      <c r="E13042" s="28" t="s">
        <v>380</v>
      </c>
    </row>
    <row r="13043" customFormat="false" ht="15" hidden="false" customHeight="false" outlineLevel="0" collapsed="false">
      <c r="A13043" s="28" t="n">
        <v>346</v>
      </c>
      <c r="B13043" s="29" t="n">
        <v>44985</v>
      </c>
      <c r="C13043" s="28" t="n">
        <v>15709.1</v>
      </c>
      <c r="D13043" s="28" t="n">
        <v>1410</v>
      </c>
      <c r="E13043" s="28" t="s">
        <v>380</v>
      </c>
    </row>
    <row r="13044" customFormat="false" ht="15" hidden="false" customHeight="false" outlineLevel="0" collapsed="false">
      <c r="A13044" s="28" t="n">
        <v>346</v>
      </c>
      <c r="B13044" s="29" t="n">
        <v>45016</v>
      </c>
      <c r="C13044" s="28" t="n">
        <v>15853.92</v>
      </c>
      <c r="D13044" s="28" t="n">
        <v>314.18</v>
      </c>
      <c r="E13044" s="28" t="s">
        <v>381</v>
      </c>
    </row>
    <row r="13045" customFormat="false" ht="15" hidden="false" customHeight="false" outlineLevel="0" collapsed="false">
      <c r="A13045" s="28" t="n">
        <v>346</v>
      </c>
      <c r="B13045" s="29" t="n">
        <v>45046</v>
      </c>
      <c r="C13045" s="28" t="n">
        <v>16403.26</v>
      </c>
      <c r="D13045" s="28" t="n">
        <v>924.4</v>
      </c>
      <c r="E13045" s="28" t="s">
        <v>381</v>
      </c>
    </row>
    <row r="13046" customFormat="false" ht="15" hidden="false" customHeight="false" outlineLevel="0" collapsed="false">
      <c r="A13046" s="28" t="n">
        <v>346</v>
      </c>
      <c r="B13046" s="29" t="n">
        <v>45077</v>
      </c>
      <c r="C13046" s="28" t="n">
        <v>16315.21</v>
      </c>
      <c r="D13046" s="28" t="n">
        <v>0</v>
      </c>
      <c r="E13046" s="28" t="s">
        <v>379</v>
      </c>
    </row>
    <row r="13047" customFormat="false" ht="15" hidden="false" customHeight="false" outlineLevel="0" collapsed="false">
      <c r="A13047" s="28" t="n">
        <v>346</v>
      </c>
      <c r="B13047" s="29" t="n">
        <v>45107</v>
      </c>
      <c r="C13047" s="28" t="n">
        <v>17556.48</v>
      </c>
      <c r="D13047" s="28" t="n">
        <v>1410</v>
      </c>
      <c r="E13047" s="28" t="s">
        <v>380</v>
      </c>
    </row>
    <row r="13048" customFormat="false" ht="15" hidden="false" customHeight="false" outlineLevel="0" collapsed="false">
      <c r="A13048" s="28" t="n">
        <v>346</v>
      </c>
      <c r="B13048" s="29" t="n">
        <v>45138</v>
      </c>
      <c r="C13048" s="28" t="n">
        <v>18741.03</v>
      </c>
      <c r="D13048" s="28" t="n">
        <v>1410</v>
      </c>
      <c r="E13048" s="28" t="s">
        <v>380</v>
      </c>
    </row>
    <row r="13049" customFormat="false" ht="15" hidden="false" customHeight="false" outlineLevel="0" collapsed="false">
      <c r="A13049" s="28" t="n">
        <v>346</v>
      </c>
      <c r="B13049" s="29" t="n">
        <v>45169</v>
      </c>
      <c r="C13049" s="28" t="n">
        <v>19941.67</v>
      </c>
      <c r="D13049" s="28" t="n">
        <v>1410</v>
      </c>
      <c r="E13049" s="28" t="s">
        <v>380</v>
      </c>
    </row>
    <row r="13050" customFormat="false" ht="15" hidden="false" customHeight="false" outlineLevel="0" collapsed="false">
      <c r="A13050" s="28" t="n">
        <v>346</v>
      </c>
      <c r="B13050" s="29" t="n">
        <v>45199</v>
      </c>
      <c r="C13050" s="28" t="n">
        <v>21334.14</v>
      </c>
      <c r="D13050" s="28" t="n">
        <v>1410</v>
      </c>
      <c r="E13050" s="28" t="s">
        <v>380</v>
      </c>
    </row>
    <row r="13051" customFormat="false" ht="15" hidden="false" customHeight="false" outlineLevel="0" collapsed="false">
      <c r="A13051" s="28" t="n">
        <v>346</v>
      </c>
      <c r="B13051" s="29" t="n">
        <v>45230</v>
      </c>
      <c r="C13051" s="28" t="n">
        <v>22408.1</v>
      </c>
      <c r="D13051" s="28" t="n">
        <v>1410</v>
      </c>
      <c r="E13051" s="28" t="s">
        <v>380</v>
      </c>
    </row>
    <row r="13052" customFormat="false" ht="15" hidden="false" customHeight="false" outlineLevel="0" collapsed="false">
      <c r="A13052" s="28" t="n">
        <v>346</v>
      </c>
      <c r="B13052" s="29" t="n">
        <v>45260</v>
      </c>
      <c r="C13052" s="28" t="n">
        <v>23233.81</v>
      </c>
      <c r="D13052" s="28" t="n">
        <v>831.22</v>
      </c>
      <c r="E13052" s="28" t="s">
        <v>381</v>
      </c>
    </row>
    <row r="13053" customFormat="false" ht="15" hidden="false" customHeight="false" outlineLevel="0" collapsed="false">
      <c r="A13053" s="28" t="n">
        <v>346</v>
      </c>
      <c r="B13053" s="29" t="n">
        <v>45291</v>
      </c>
      <c r="C13053" s="28" t="n">
        <v>24375.01</v>
      </c>
      <c r="D13053" s="28" t="n">
        <v>1410</v>
      </c>
      <c r="E13053" s="28" t="s">
        <v>380</v>
      </c>
    </row>
    <row r="13054" customFormat="false" ht="15" hidden="false" customHeight="false" outlineLevel="0" collapsed="false">
      <c r="A13054" s="28" t="n">
        <v>346</v>
      </c>
      <c r="B13054" s="29" t="n">
        <v>45322</v>
      </c>
      <c r="C13054" s="28" t="n">
        <v>25750.87</v>
      </c>
      <c r="D13054" s="28" t="n">
        <v>1410</v>
      </c>
      <c r="E13054" s="28" t="s">
        <v>380</v>
      </c>
    </row>
    <row r="13055" customFormat="false" ht="15" hidden="false" customHeight="false" outlineLevel="0" collapsed="false">
      <c r="A13055" s="28" t="n">
        <v>346</v>
      </c>
      <c r="B13055" s="29" t="n">
        <v>45351</v>
      </c>
      <c r="C13055" s="28" t="n">
        <v>26896.86</v>
      </c>
      <c r="D13055" s="28" t="n">
        <v>1410</v>
      </c>
      <c r="E13055" s="28" t="s">
        <v>380</v>
      </c>
    </row>
    <row r="13056" customFormat="false" ht="15" hidden="false" customHeight="false" outlineLevel="0" collapsed="false">
      <c r="A13056" s="28" t="n">
        <v>346</v>
      </c>
      <c r="B13056" s="29" t="n">
        <v>45382</v>
      </c>
      <c r="C13056" s="28" t="n">
        <v>28255.76</v>
      </c>
      <c r="D13056" s="28" t="n">
        <v>1410</v>
      </c>
      <c r="E13056" s="28" t="s">
        <v>380</v>
      </c>
    </row>
    <row r="13057" customFormat="false" ht="15" hidden="false" customHeight="false" outlineLevel="0" collapsed="false">
      <c r="A13057" s="28" t="n">
        <v>346</v>
      </c>
      <c r="B13057" s="29" t="n">
        <v>45412</v>
      </c>
      <c r="C13057" s="28" t="n">
        <v>29345.43</v>
      </c>
      <c r="D13057" s="28" t="n">
        <v>1410</v>
      </c>
      <c r="E13057" s="28" t="s">
        <v>380</v>
      </c>
    </row>
    <row r="13058" customFormat="false" ht="15" hidden="false" customHeight="false" outlineLevel="0" collapsed="false">
      <c r="A13058" s="28" t="n">
        <v>346</v>
      </c>
      <c r="B13058" s="29" t="n">
        <v>45443</v>
      </c>
      <c r="C13058" s="28" t="n">
        <v>30548.88</v>
      </c>
      <c r="D13058" s="28" t="n">
        <v>1410</v>
      </c>
      <c r="E13058" s="28" t="s">
        <v>380</v>
      </c>
    </row>
    <row r="13059" customFormat="false" ht="15" hidden="false" customHeight="false" outlineLevel="0" collapsed="false">
      <c r="A13059" s="28" t="n">
        <v>346</v>
      </c>
      <c r="B13059" s="29" t="n">
        <v>45473</v>
      </c>
      <c r="C13059" s="28" t="n">
        <v>31670.76</v>
      </c>
      <c r="D13059" s="28" t="n">
        <v>1410</v>
      </c>
      <c r="E13059" s="28" t="s">
        <v>380</v>
      </c>
    </row>
    <row r="13060" customFormat="false" ht="15" hidden="false" customHeight="false" outlineLevel="0" collapsed="false">
      <c r="A13060" s="28" t="n">
        <v>346</v>
      </c>
      <c r="B13060" s="29" t="n">
        <v>45504</v>
      </c>
      <c r="C13060" s="28" t="n">
        <v>32769.87</v>
      </c>
      <c r="D13060" s="28" t="n">
        <v>1410</v>
      </c>
      <c r="E13060" s="28" t="s">
        <v>380</v>
      </c>
    </row>
    <row r="13061" customFormat="false" ht="15" hidden="false" customHeight="false" outlineLevel="0" collapsed="false">
      <c r="A13061" s="28" t="n">
        <v>346</v>
      </c>
      <c r="B13061" s="29" t="n">
        <v>45535</v>
      </c>
      <c r="C13061" s="28" t="n">
        <v>33913.3</v>
      </c>
      <c r="D13061" s="28" t="n">
        <v>1410</v>
      </c>
      <c r="E13061" s="28" t="s">
        <v>380</v>
      </c>
    </row>
    <row r="13062" customFormat="false" ht="15" hidden="false" customHeight="false" outlineLevel="0" collapsed="false">
      <c r="A13062" s="28" t="n">
        <v>346</v>
      </c>
      <c r="B13062" s="29" t="n">
        <v>45565</v>
      </c>
      <c r="C13062" s="28" t="n">
        <v>34790.09</v>
      </c>
      <c r="D13062" s="28" t="n">
        <v>911.71</v>
      </c>
      <c r="E13062" s="28" t="s">
        <v>381</v>
      </c>
    </row>
    <row r="13063" customFormat="false" ht="15" hidden="false" customHeight="false" outlineLevel="0" collapsed="false">
      <c r="A13063" s="28" t="n">
        <v>346</v>
      </c>
      <c r="B13063" s="29" t="n">
        <v>45596</v>
      </c>
      <c r="C13063" s="28" t="n">
        <v>35784.73</v>
      </c>
      <c r="D13063" s="28" t="n">
        <v>1410</v>
      </c>
      <c r="E13063" s="28" t="s">
        <v>380</v>
      </c>
    </row>
    <row r="13064" customFormat="false" ht="15" hidden="false" customHeight="false" outlineLevel="0" collapsed="false">
      <c r="A13064" s="28" t="n">
        <v>346</v>
      </c>
      <c r="B13064" s="29" t="n">
        <v>45626</v>
      </c>
      <c r="C13064" s="28" t="n">
        <v>37016.94</v>
      </c>
      <c r="D13064" s="28" t="n">
        <v>1410</v>
      </c>
      <c r="E13064" s="28" t="s">
        <v>380</v>
      </c>
    </row>
    <row r="13065" customFormat="false" ht="15" hidden="false" customHeight="false" outlineLevel="0" collapsed="false">
      <c r="A13065" s="28" t="n">
        <v>346</v>
      </c>
      <c r="B13065" s="29" t="n">
        <v>45657</v>
      </c>
      <c r="C13065" s="28" t="n">
        <v>38007.74</v>
      </c>
      <c r="D13065" s="28" t="n">
        <v>1410</v>
      </c>
      <c r="E13065" s="28" t="s">
        <v>380</v>
      </c>
    </row>
    <row r="13066" customFormat="false" ht="15" hidden="false" customHeight="false" outlineLevel="0" collapsed="false">
      <c r="A13066" s="28" t="n">
        <v>346</v>
      </c>
      <c r="B13066" s="29" t="n">
        <v>45688</v>
      </c>
      <c r="C13066" s="28" t="n">
        <v>39175.3</v>
      </c>
      <c r="D13066" s="28" t="n">
        <v>1410</v>
      </c>
      <c r="E13066" s="28" t="s">
        <v>380</v>
      </c>
    </row>
    <row r="13067" customFormat="false" ht="15" hidden="false" customHeight="false" outlineLevel="0" collapsed="false">
      <c r="A13067" s="28" t="n">
        <v>346</v>
      </c>
      <c r="B13067" s="29" t="n">
        <v>45716</v>
      </c>
      <c r="C13067" s="28" t="n">
        <v>40397.92</v>
      </c>
      <c r="D13067" s="28" t="n">
        <v>1410</v>
      </c>
      <c r="E13067" s="28" t="s">
        <v>380</v>
      </c>
    </row>
    <row r="13068" customFormat="false" ht="15" hidden="false" customHeight="false" outlineLevel="0" collapsed="false">
      <c r="A13068" s="28" t="n">
        <v>346</v>
      </c>
      <c r="B13068" s="29" t="n">
        <v>45747</v>
      </c>
      <c r="C13068" s="28" t="n">
        <v>41750.74</v>
      </c>
      <c r="D13068" s="28" t="n">
        <v>1410</v>
      </c>
      <c r="E13068" s="28" t="s">
        <v>380</v>
      </c>
    </row>
    <row r="13069" customFormat="false" ht="15" hidden="false" customHeight="false" outlineLevel="0" collapsed="false">
      <c r="A13069" s="28" t="n">
        <v>346</v>
      </c>
      <c r="B13069" s="29" t="n">
        <v>45777</v>
      </c>
      <c r="C13069" s="28" t="n">
        <v>43150.19</v>
      </c>
      <c r="D13069" s="28" t="n">
        <v>1410</v>
      </c>
      <c r="E13069" s="28" t="s">
        <v>380</v>
      </c>
    </row>
    <row r="13070" customFormat="false" ht="15" hidden="false" customHeight="false" outlineLevel="0" collapsed="false">
      <c r="A13070" s="28" t="n">
        <v>346</v>
      </c>
      <c r="B13070" s="29" t="n">
        <v>45808</v>
      </c>
      <c r="C13070" s="28" t="n">
        <v>44156.78</v>
      </c>
      <c r="D13070" s="28" t="n">
        <v>1410</v>
      </c>
      <c r="E13070" s="28" t="s">
        <v>380</v>
      </c>
    </row>
    <row r="13071" customFormat="false" ht="15" hidden="false" customHeight="false" outlineLevel="0" collapsed="false">
      <c r="A13071" s="28" t="n">
        <v>346</v>
      </c>
      <c r="B13071" s="29" t="n">
        <v>45838</v>
      </c>
      <c r="C13071" s="28" t="n">
        <v>44894.36</v>
      </c>
      <c r="D13071" s="28" t="n">
        <v>819.12</v>
      </c>
      <c r="E13071" s="28" t="s">
        <v>381</v>
      </c>
    </row>
    <row r="13072" customFormat="false" ht="15" hidden="false" customHeight="false" outlineLevel="0" collapsed="false">
      <c r="A13072" s="28" t="n">
        <v>346</v>
      </c>
      <c r="B13072" s="29" t="n">
        <v>45869</v>
      </c>
      <c r="C13072" s="28" t="n">
        <v>46272.54</v>
      </c>
      <c r="D13072" s="28" t="n">
        <v>1410</v>
      </c>
      <c r="E13072" s="28" t="s">
        <v>380</v>
      </c>
    </row>
    <row r="13073" customFormat="false" ht="15" hidden="false" customHeight="false" outlineLevel="0" collapsed="false">
      <c r="A13073" s="28" t="n">
        <v>346</v>
      </c>
      <c r="B13073" s="29" t="n">
        <v>45900</v>
      </c>
      <c r="C13073" s="28" t="n">
        <v>47413.71</v>
      </c>
      <c r="D13073" s="28" t="n">
        <v>1410</v>
      </c>
      <c r="E13073" s="28" t="s">
        <v>380</v>
      </c>
    </row>
    <row r="13074" customFormat="false" ht="15" hidden="false" customHeight="false" outlineLevel="0" collapsed="false">
      <c r="A13074" s="28" t="n">
        <v>346</v>
      </c>
      <c r="B13074" s="29" t="n">
        <v>45930</v>
      </c>
      <c r="C13074" s="28" t="n">
        <v>48748.22</v>
      </c>
      <c r="D13074" s="28" t="n">
        <v>1410</v>
      </c>
      <c r="E13074" s="28" t="s">
        <v>380</v>
      </c>
    </row>
    <row r="13075" customFormat="false" ht="15" hidden="false" customHeight="false" outlineLevel="0" collapsed="false">
      <c r="A13075" s="28" t="n">
        <v>346</v>
      </c>
      <c r="B13075" s="29" t="n">
        <v>45961</v>
      </c>
      <c r="C13075" s="28" t="n">
        <v>49739.8</v>
      </c>
      <c r="D13075" s="28" t="n">
        <v>1410</v>
      </c>
      <c r="E13075" s="28" t="s">
        <v>380</v>
      </c>
    </row>
    <row r="13076" customFormat="false" ht="15" hidden="false" customHeight="false" outlineLevel="0" collapsed="false">
      <c r="A13076" s="28" t="n">
        <v>346</v>
      </c>
      <c r="B13076" s="29" t="n">
        <v>45991</v>
      </c>
      <c r="C13076" s="28" t="n">
        <v>49659.83</v>
      </c>
      <c r="D13076" s="28" t="n">
        <v>323.89</v>
      </c>
      <c r="E13076" s="28" t="s">
        <v>381</v>
      </c>
    </row>
    <row r="13077" customFormat="false" ht="15" hidden="false" customHeight="false" outlineLevel="0" collapsed="false">
      <c r="A13077" s="28" t="n">
        <v>346</v>
      </c>
      <c r="B13077" s="29" t="n">
        <v>46022</v>
      </c>
      <c r="C13077" s="28" t="n">
        <v>50728.33</v>
      </c>
      <c r="D13077" s="28" t="n">
        <v>1410</v>
      </c>
      <c r="E13077" s="28" t="s">
        <v>380</v>
      </c>
    </row>
    <row r="13078" customFormat="false" ht="15" hidden="false" customHeight="false" outlineLevel="0" collapsed="false">
      <c r="A13078" s="28" t="n">
        <v>346</v>
      </c>
      <c r="B13078" s="29" t="n">
        <v>46053</v>
      </c>
      <c r="C13078" s="28" t="n">
        <v>51978.63</v>
      </c>
      <c r="D13078" s="28" t="n">
        <v>1410</v>
      </c>
      <c r="E13078" s="28" t="s">
        <v>380</v>
      </c>
    </row>
    <row r="13079" customFormat="false" ht="15" hidden="false" customHeight="false" outlineLevel="0" collapsed="false">
      <c r="A13079" s="28" t="n">
        <v>346</v>
      </c>
      <c r="B13079" s="29" t="n">
        <v>46081</v>
      </c>
      <c r="C13079" s="28" t="n">
        <v>53299.46</v>
      </c>
      <c r="D13079" s="28" t="n">
        <v>1410</v>
      </c>
      <c r="E13079" s="28" t="s">
        <v>380</v>
      </c>
    </row>
    <row r="13080" customFormat="false" ht="15" hidden="false" customHeight="false" outlineLevel="0" collapsed="false">
      <c r="A13080" s="28" t="n">
        <v>346</v>
      </c>
      <c r="B13080" s="29" t="n">
        <v>46112</v>
      </c>
      <c r="C13080" s="28" t="n">
        <v>54549.66</v>
      </c>
      <c r="D13080" s="28" t="n">
        <v>1410</v>
      </c>
      <c r="E13080" s="28" t="s">
        <v>380</v>
      </c>
    </row>
    <row r="13081" customFormat="false" ht="15" hidden="false" customHeight="false" outlineLevel="0" collapsed="false">
      <c r="A13081" s="28" t="n">
        <v>346</v>
      </c>
      <c r="B13081" s="29" t="n">
        <v>46142</v>
      </c>
      <c r="C13081" s="28" t="n">
        <v>55896.9</v>
      </c>
      <c r="D13081" s="28" t="n">
        <v>1410</v>
      </c>
      <c r="E13081" s="28" t="s">
        <v>380</v>
      </c>
    </row>
    <row r="13082" customFormat="false" ht="15" hidden="false" customHeight="false" outlineLevel="0" collapsed="false">
      <c r="A13082" s="28" t="n">
        <v>346</v>
      </c>
      <c r="B13082" s="29" t="n">
        <v>46173</v>
      </c>
      <c r="C13082" s="28" t="n">
        <v>56176.4</v>
      </c>
      <c r="D13082" s="28" t="n">
        <v>447.77</v>
      </c>
      <c r="E13082" s="28" t="s">
        <v>381</v>
      </c>
    </row>
    <row r="13083" customFormat="false" ht="15" hidden="false" customHeight="false" outlineLevel="0" collapsed="false">
      <c r="A13083" s="28" t="n">
        <v>346</v>
      </c>
      <c r="B13083" s="29" t="n">
        <v>46203</v>
      </c>
      <c r="C13083" s="28" t="n">
        <v>57531.11</v>
      </c>
      <c r="D13083" s="28" t="n">
        <v>1410</v>
      </c>
      <c r="E13083" s="28" t="s">
        <v>380</v>
      </c>
    </row>
    <row r="13084" customFormat="false" ht="15" hidden="false" customHeight="false" outlineLevel="0" collapsed="false">
      <c r="A13084" s="28" t="n">
        <v>346</v>
      </c>
      <c r="B13084" s="29" t="n">
        <v>46234</v>
      </c>
      <c r="C13084" s="28" t="n">
        <v>57369.53</v>
      </c>
      <c r="D13084" s="28" t="n">
        <v>0</v>
      </c>
      <c r="E13084" s="28" t="s">
        <v>379</v>
      </c>
    </row>
    <row r="13085" customFormat="false" ht="15" hidden="false" customHeight="false" outlineLevel="0" collapsed="false">
      <c r="A13085" s="28" t="n">
        <v>346</v>
      </c>
      <c r="B13085" s="29" t="n">
        <v>46265</v>
      </c>
      <c r="C13085" s="28" t="n">
        <v>58362.67</v>
      </c>
      <c r="D13085" s="28" t="n">
        <v>1410</v>
      </c>
      <c r="E13085" s="28" t="s">
        <v>380</v>
      </c>
    </row>
    <row r="13086" customFormat="false" ht="15" hidden="false" customHeight="false" outlineLevel="0" collapsed="false">
      <c r="A13086" s="28" t="n">
        <v>347</v>
      </c>
      <c r="B13086" s="29" t="n">
        <v>45230</v>
      </c>
      <c r="C13086" s="28" t="n">
        <v>9977.91</v>
      </c>
      <c r="D13086" s="28" t="n">
        <v>1840</v>
      </c>
      <c r="E13086" s="28" t="s">
        <v>380</v>
      </c>
    </row>
    <row r="13087" customFormat="false" ht="15" hidden="false" customHeight="false" outlineLevel="0" collapsed="false">
      <c r="A13087" s="28" t="n">
        <v>347</v>
      </c>
      <c r="B13087" s="29" t="n">
        <v>45260</v>
      </c>
      <c r="C13087" s="28" t="n">
        <v>11580.52</v>
      </c>
      <c r="D13087" s="28" t="n">
        <v>1840</v>
      </c>
      <c r="E13087" s="28" t="s">
        <v>380</v>
      </c>
    </row>
    <row r="13088" customFormat="false" ht="15" hidden="false" customHeight="false" outlineLevel="0" collapsed="false">
      <c r="A13088" s="28" t="n">
        <v>347</v>
      </c>
      <c r="B13088" s="29" t="n">
        <v>45291</v>
      </c>
      <c r="C13088" s="28" t="n">
        <v>11449.75</v>
      </c>
      <c r="D13088" s="28" t="n">
        <v>0</v>
      </c>
      <c r="E13088" s="28" t="s">
        <v>379</v>
      </c>
    </row>
    <row r="13089" customFormat="false" ht="15" hidden="false" customHeight="false" outlineLevel="0" collapsed="false">
      <c r="A13089" s="28" t="n">
        <v>347</v>
      </c>
      <c r="B13089" s="29" t="n">
        <v>45322</v>
      </c>
      <c r="C13089" s="28" t="n">
        <v>11815.02</v>
      </c>
      <c r="D13089" s="28" t="n">
        <v>854.09</v>
      </c>
      <c r="E13089" s="28" t="s">
        <v>381</v>
      </c>
    </row>
    <row r="13090" customFormat="false" ht="15" hidden="false" customHeight="false" outlineLevel="0" collapsed="false">
      <c r="A13090" s="28" t="n">
        <v>347</v>
      </c>
      <c r="B13090" s="29" t="n">
        <v>45351</v>
      </c>
      <c r="C13090" s="28" t="n">
        <v>13513.91</v>
      </c>
      <c r="D13090" s="28" t="n">
        <v>1840</v>
      </c>
      <c r="E13090" s="28" t="s">
        <v>380</v>
      </c>
    </row>
    <row r="13091" customFormat="false" ht="15" hidden="false" customHeight="false" outlineLevel="0" collapsed="false">
      <c r="A13091" s="28" t="n">
        <v>347</v>
      </c>
      <c r="B13091" s="29" t="n">
        <v>45382</v>
      </c>
      <c r="C13091" s="28" t="n">
        <v>15332.19</v>
      </c>
      <c r="D13091" s="28" t="n">
        <v>1840</v>
      </c>
      <c r="E13091" s="28" t="s">
        <v>380</v>
      </c>
    </row>
    <row r="13092" customFormat="false" ht="15" hidden="false" customHeight="false" outlineLevel="0" collapsed="false">
      <c r="A13092" s="28" t="n">
        <v>347</v>
      </c>
      <c r="B13092" s="29" t="n">
        <v>45412</v>
      </c>
      <c r="C13092" s="28" t="n">
        <v>16727.1</v>
      </c>
      <c r="D13092" s="28" t="n">
        <v>1840</v>
      </c>
      <c r="E13092" s="28" t="s">
        <v>380</v>
      </c>
    </row>
    <row r="13093" customFormat="false" ht="15" hidden="false" customHeight="false" outlineLevel="0" collapsed="false">
      <c r="A13093" s="28" t="n">
        <v>347</v>
      </c>
      <c r="B13093" s="29" t="n">
        <v>45443</v>
      </c>
      <c r="C13093" s="28" t="n">
        <v>18202.39</v>
      </c>
      <c r="D13093" s="28" t="n">
        <v>1840</v>
      </c>
      <c r="E13093" s="28" t="s">
        <v>380</v>
      </c>
    </row>
    <row r="13094" customFormat="false" ht="15" hidden="false" customHeight="false" outlineLevel="0" collapsed="false">
      <c r="A13094" s="28" t="n">
        <v>347</v>
      </c>
      <c r="B13094" s="29" t="n">
        <v>45473</v>
      </c>
      <c r="C13094" s="28" t="n">
        <v>19595.3</v>
      </c>
      <c r="D13094" s="28" t="n">
        <v>1840</v>
      </c>
      <c r="E13094" s="28" t="s">
        <v>380</v>
      </c>
    </row>
    <row r="13095" customFormat="false" ht="15" hidden="false" customHeight="false" outlineLevel="0" collapsed="false">
      <c r="A13095" s="28" t="n">
        <v>347</v>
      </c>
      <c r="B13095" s="29" t="n">
        <v>45504</v>
      </c>
      <c r="C13095" s="28" t="n">
        <v>20224.71</v>
      </c>
      <c r="D13095" s="28" t="n">
        <v>1030.39</v>
      </c>
      <c r="E13095" s="28" t="s">
        <v>381</v>
      </c>
    </row>
    <row r="13096" customFormat="false" ht="15" hidden="false" customHeight="false" outlineLevel="0" collapsed="false">
      <c r="A13096" s="28" t="n">
        <v>347</v>
      </c>
      <c r="B13096" s="29" t="n">
        <v>45535</v>
      </c>
      <c r="C13096" s="28" t="n">
        <v>21812.94</v>
      </c>
      <c r="D13096" s="28" t="n">
        <v>1840</v>
      </c>
      <c r="E13096" s="28" t="s">
        <v>380</v>
      </c>
    </row>
    <row r="13097" customFormat="false" ht="15" hidden="false" customHeight="false" outlineLevel="0" collapsed="false">
      <c r="A13097" s="28" t="n">
        <v>347</v>
      </c>
      <c r="B13097" s="29" t="n">
        <v>45565</v>
      </c>
      <c r="C13097" s="28" t="n">
        <v>23229.34</v>
      </c>
      <c r="D13097" s="28" t="n">
        <v>1840</v>
      </c>
      <c r="E13097" s="28" t="s">
        <v>380</v>
      </c>
    </row>
    <row r="13098" customFormat="false" ht="15" hidden="false" customHeight="false" outlineLevel="0" collapsed="false">
      <c r="A13098" s="28" t="n">
        <v>347</v>
      </c>
      <c r="B13098" s="29" t="n">
        <v>45596</v>
      </c>
      <c r="C13098" s="28" t="n">
        <v>24717.32</v>
      </c>
      <c r="D13098" s="28" t="n">
        <v>1840</v>
      </c>
      <c r="E13098" s="28" t="s">
        <v>380</v>
      </c>
    </row>
    <row r="13099" customFormat="false" ht="15" hidden="false" customHeight="false" outlineLevel="0" collapsed="false">
      <c r="A13099" s="28" t="n">
        <v>347</v>
      </c>
      <c r="B13099" s="29" t="n">
        <v>45626</v>
      </c>
      <c r="C13099" s="28" t="n">
        <v>26148.73</v>
      </c>
      <c r="D13099" s="28" t="n">
        <v>1840</v>
      </c>
      <c r="E13099" s="28" t="s">
        <v>380</v>
      </c>
    </row>
    <row r="13100" customFormat="false" ht="15" hidden="false" customHeight="false" outlineLevel="0" collapsed="false">
      <c r="A13100" s="28" t="n">
        <v>347</v>
      </c>
      <c r="B13100" s="29" t="n">
        <v>45657</v>
      </c>
      <c r="C13100" s="28" t="n">
        <v>27784.29</v>
      </c>
      <c r="D13100" s="28" t="n">
        <v>1840</v>
      </c>
      <c r="E13100" s="28" t="s">
        <v>380</v>
      </c>
    </row>
    <row r="13101" customFormat="false" ht="15" hidden="false" customHeight="false" outlineLevel="0" collapsed="false">
      <c r="A13101" s="28" t="n">
        <v>347</v>
      </c>
      <c r="B13101" s="29" t="n">
        <v>45688</v>
      </c>
      <c r="C13101" s="28" t="n">
        <v>29375.97</v>
      </c>
      <c r="D13101" s="28" t="n">
        <v>1840</v>
      </c>
      <c r="E13101" s="28" t="s">
        <v>380</v>
      </c>
    </row>
    <row r="13102" customFormat="false" ht="15" hidden="false" customHeight="false" outlineLevel="0" collapsed="false">
      <c r="A13102" s="28" t="n">
        <v>347</v>
      </c>
      <c r="B13102" s="29" t="n">
        <v>45716</v>
      </c>
      <c r="C13102" s="28" t="n">
        <v>31091.62</v>
      </c>
      <c r="D13102" s="28" t="n">
        <v>1840</v>
      </c>
      <c r="E13102" s="28" t="s">
        <v>380</v>
      </c>
    </row>
    <row r="13103" customFormat="false" ht="15" hidden="false" customHeight="false" outlineLevel="0" collapsed="false">
      <c r="A13103" s="28" t="n">
        <v>347</v>
      </c>
      <c r="B13103" s="29" t="n">
        <v>45747</v>
      </c>
      <c r="C13103" s="28" t="n">
        <v>32711.67</v>
      </c>
      <c r="D13103" s="28" t="n">
        <v>1840</v>
      </c>
      <c r="E13103" s="28" t="s">
        <v>380</v>
      </c>
    </row>
    <row r="13104" customFormat="false" ht="15" hidden="false" customHeight="false" outlineLevel="0" collapsed="false">
      <c r="A13104" s="28" t="n">
        <v>347</v>
      </c>
      <c r="B13104" s="29" t="n">
        <v>45777</v>
      </c>
      <c r="C13104" s="28" t="n">
        <v>34149.69</v>
      </c>
      <c r="D13104" s="28" t="n">
        <v>1840</v>
      </c>
      <c r="E13104" s="28" t="s">
        <v>380</v>
      </c>
    </row>
    <row r="13105" customFormat="false" ht="15" hidden="false" customHeight="false" outlineLevel="0" collapsed="false">
      <c r="A13105" s="28" t="n">
        <v>347</v>
      </c>
      <c r="B13105" s="29" t="n">
        <v>45808</v>
      </c>
      <c r="C13105" s="28" t="n">
        <v>35575.49</v>
      </c>
      <c r="D13105" s="28" t="n">
        <v>1840</v>
      </c>
      <c r="E13105" s="28" t="s">
        <v>380</v>
      </c>
    </row>
    <row r="13106" customFormat="false" ht="15" hidden="false" customHeight="false" outlineLevel="0" collapsed="false">
      <c r="A13106" s="28" t="n">
        <v>347</v>
      </c>
      <c r="B13106" s="29" t="n">
        <v>45838</v>
      </c>
      <c r="C13106" s="28" t="n">
        <v>36135.96</v>
      </c>
      <c r="D13106" s="28" t="n">
        <v>1074.75</v>
      </c>
      <c r="E13106" s="28" t="s">
        <v>381</v>
      </c>
    </row>
    <row r="13107" customFormat="false" ht="15" hidden="false" customHeight="false" outlineLevel="0" collapsed="false">
      <c r="A13107" s="28" t="n">
        <v>347</v>
      </c>
      <c r="B13107" s="29" t="n">
        <v>45869</v>
      </c>
      <c r="C13107" s="28" t="n">
        <v>35675.89</v>
      </c>
      <c r="D13107" s="28" t="n">
        <v>0</v>
      </c>
      <c r="E13107" s="28" t="s">
        <v>379</v>
      </c>
    </row>
    <row r="13108" customFormat="false" ht="15" hidden="false" customHeight="false" outlineLevel="0" collapsed="false">
      <c r="A13108" s="28" t="n">
        <v>347</v>
      </c>
      <c r="B13108" s="29" t="n">
        <v>45900</v>
      </c>
      <c r="C13108" s="28" t="n">
        <v>37194.01</v>
      </c>
      <c r="D13108" s="28" t="n">
        <v>1840</v>
      </c>
      <c r="E13108" s="28" t="s">
        <v>380</v>
      </c>
    </row>
    <row r="13109" customFormat="false" ht="15" hidden="false" customHeight="false" outlineLevel="0" collapsed="false">
      <c r="A13109" s="28" t="n">
        <v>347</v>
      </c>
      <c r="B13109" s="29" t="n">
        <v>45930</v>
      </c>
      <c r="C13109" s="28" t="n">
        <v>38692.39</v>
      </c>
      <c r="D13109" s="28" t="n">
        <v>1840</v>
      </c>
      <c r="E13109" s="28" t="s">
        <v>380</v>
      </c>
    </row>
    <row r="13110" customFormat="false" ht="15" hidden="false" customHeight="false" outlineLevel="0" collapsed="false">
      <c r="A13110" s="28" t="n">
        <v>347</v>
      </c>
      <c r="B13110" s="29" t="n">
        <v>45961</v>
      </c>
      <c r="C13110" s="28" t="n">
        <v>38805.25</v>
      </c>
      <c r="D13110" s="28" t="n">
        <v>568.05</v>
      </c>
      <c r="E13110" s="28" t="s">
        <v>381</v>
      </c>
    </row>
    <row r="13111" customFormat="false" ht="15" hidden="false" customHeight="false" outlineLevel="0" collapsed="false">
      <c r="A13111" s="28" t="n">
        <v>347</v>
      </c>
      <c r="B13111" s="29" t="n">
        <v>45991</v>
      </c>
      <c r="C13111" s="28" t="n">
        <v>40489.39</v>
      </c>
      <c r="D13111" s="28" t="n">
        <v>1840</v>
      </c>
      <c r="E13111" s="28" t="s">
        <v>380</v>
      </c>
    </row>
    <row r="13112" customFormat="false" ht="15" hidden="false" customHeight="false" outlineLevel="0" collapsed="false">
      <c r="A13112" s="28" t="n">
        <v>347</v>
      </c>
      <c r="B13112" s="29" t="n">
        <v>46022</v>
      </c>
      <c r="C13112" s="28" t="n">
        <v>42107.37</v>
      </c>
      <c r="D13112" s="28" t="n">
        <v>1840</v>
      </c>
      <c r="E13112" s="28" t="s">
        <v>380</v>
      </c>
    </row>
    <row r="13113" customFormat="false" ht="15" hidden="false" customHeight="false" outlineLevel="0" collapsed="false">
      <c r="A13113" s="28" t="n">
        <v>347</v>
      </c>
      <c r="B13113" s="29" t="n">
        <v>46053</v>
      </c>
      <c r="C13113" s="28" t="n">
        <v>43521.83</v>
      </c>
      <c r="D13113" s="28" t="n">
        <v>1840</v>
      </c>
      <c r="E13113" s="28" t="s">
        <v>380</v>
      </c>
    </row>
    <row r="13114" customFormat="false" ht="15" hidden="false" customHeight="false" outlineLevel="0" collapsed="false">
      <c r="A13114" s="28" t="n">
        <v>347</v>
      </c>
      <c r="B13114" s="29" t="n">
        <v>46081</v>
      </c>
      <c r="C13114" s="28" t="n">
        <v>45202.3</v>
      </c>
      <c r="D13114" s="28" t="n">
        <v>1840</v>
      </c>
      <c r="E13114" s="28" t="s">
        <v>380</v>
      </c>
    </row>
    <row r="13115" customFormat="false" ht="15" hidden="false" customHeight="false" outlineLevel="0" collapsed="false">
      <c r="A13115" s="28" t="n">
        <v>347</v>
      </c>
      <c r="B13115" s="29" t="n">
        <v>46112</v>
      </c>
      <c r="C13115" s="28" t="n">
        <v>45264.32</v>
      </c>
      <c r="D13115" s="28" t="n">
        <v>546.11</v>
      </c>
      <c r="E13115" s="28" t="s">
        <v>381</v>
      </c>
    </row>
    <row r="13116" customFormat="false" ht="15" hidden="false" customHeight="false" outlineLevel="0" collapsed="false">
      <c r="A13116" s="28" t="n">
        <v>347</v>
      </c>
      <c r="B13116" s="29" t="n">
        <v>46142</v>
      </c>
      <c r="C13116" s="28" t="n">
        <v>46766.57</v>
      </c>
      <c r="D13116" s="28" t="n">
        <v>1840</v>
      </c>
      <c r="E13116" s="28" t="s">
        <v>380</v>
      </c>
    </row>
    <row r="13117" customFormat="false" ht="15" hidden="false" customHeight="false" outlineLevel="0" collapsed="false">
      <c r="A13117" s="28" t="n">
        <v>347</v>
      </c>
      <c r="B13117" s="29" t="n">
        <v>46173</v>
      </c>
      <c r="C13117" s="28" t="n">
        <v>48592.2</v>
      </c>
      <c r="D13117" s="28" t="n">
        <v>1840</v>
      </c>
      <c r="E13117" s="28" t="s">
        <v>380</v>
      </c>
    </row>
    <row r="13118" customFormat="false" ht="15" hidden="false" customHeight="false" outlineLevel="0" collapsed="false">
      <c r="A13118" s="28" t="n">
        <v>347</v>
      </c>
      <c r="B13118" s="29" t="n">
        <v>46203</v>
      </c>
      <c r="C13118" s="28" t="n">
        <v>50414.38</v>
      </c>
      <c r="D13118" s="28" t="n">
        <v>1840</v>
      </c>
      <c r="E13118" s="28" t="s">
        <v>380</v>
      </c>
    </row>
    <row r="13119" customFormat="false" ht="15" hidden="false" customHeight="false" outlineLevel="0" collapsed="false">
      <c r="A13119" s="28" t="n">
        <v>347</v>
      </c>
      <c r="B13119" s="29" t="n">
        <v>46234</v>
      </c>
      <c r="C13119" s="28" t="n">
        <v>52037.64</v>
      </c>
      <c r="D13119" s="28" t="n">
        <v>1840</v>
      </c>
      <c r="E13119" s="28" t="s">
        <v>380</v>
      </c>
    </row>
    <row r="13120" customFormat="false" ht="15" hidden="false" customHeight="false" outlineLevel="0" collapsed="false">
      <c r="A13120" s="28" t="n">
        <v>347</v>
      </c>
      <c r="B13120" s="29" t="n">
        <v>46265</v>
      </c>
      <c r="C13120" s="28" t="n">
        <v>53684.71</v>
      </c>
      <c r="D13120" s="28" t="n">
        <v>1840</v>
      </c>
      <c r="E13120" s="28" t="s">
        <v>380</v>
      </c>
    </row>
    <row r="13121" customFormat="false" ht="15" hidden="false" customHeight="false" outlineLevel="0" collapsed="false">
      <c r="A13121" s="28" t="n">
        <v>348</v>
      </c>
      <c r="B13121" s="29" t="n">
        <v>44957</v>
      </c>
      <c r="C13121" s="28" t="n">
        <v>6644.87</v>
      </c>
      <c r="D13121" s="28" t="n">
        <v>1640</v>
      </c>
      <c r="E13121" s="28" t="s">
        <v>380</v>
      </c>
    </row>
    <row r="13122" customFormat="false" ht="15" hidden="false" customHeight="false" outlineLevel="0" collapsed="false">
      <c r="A13122" s="28" t="n">
        <v>348</v>
      </c>
      <c r="B13122" s="29" t="n">
        <v>44985</v>
      </c>
      <c r="C13122" s="28" t="n">
        <v>8071.26</v>
      </c>
      <c r="D13122" s="28" t="n">
        <v>1640</v>
      </c>
      <c r="E13122" s="28" t="s">
        <v>380</v>
      </c>
    </row>
    <row r="13123" customFormat="false" ht="15" hidden="false" customHeight="false" outlineLevel="0" collapsed="false">
      <c r="A13123" s="28" t="n">
        <v>348</v>
      </c>
      <c r="B13123" s="29" t="n">
        <v>45016</v>
      </c>
      <c r="C13123" s="28" t="n">
        <v>9361.24</v>
      </c>
      <c r="D13123" s="28" t="n">
        <v>1640</v>
      </c>
      <c r="E13123" s="28" t="s">
        <v>380</v>
      </c>
    </row>
    <row r="13124" customFormat="false" ht="15" hidden="false" customHeight="false" outlineLevel="0" collapsed="false">
      <c r="A13124" s="28" t="n">
        <v>348</v>
      </c>
      <c r="B13124" s="29" t="n">
        <v>45046</v>
      </c>
      <c r="C13124" s="28" t="n">
        <v>9793.48</v>
      </c>
      <c r="D13124" s="28" t="n">
        <v>500.87</v>
      </c>
      <c r="E13124" s="28" t="s">
        <v>381</v>
      </c>
    </row>
    <row r="13125" customFormat="false" ht="15" hidden="false" customHeight="false" outlineLevel="0" collapsed="false">
      <c r="A13125" s="28" t="n">
        <v>348</v>
      </c>
      <c r="B13125" s="29" t="n">
        <v>45077</v>
      </c>
      <c r="C13125" s="28" t="n">
        <v>11201.7</v>
      </c>
      <c r="D13125" s="28" t="n">
        <v>1640</v>
      </c>
      <c r="E13125" s="28" t="s">
        <v>380</v>
      </c>
    </row>
    <row r="13126" customFormat="false" ht="15" hidden="false" customHeight="false" outlineLevel="0" collapsed="false">
      <c r="A13126" s="28" t="n">
        <v>348</v>
      </c>
      <c r="B13126" s="29" t="n">
        <v>45107</v>
      </c>
      <c r="C13126" s="28" t="n">
        <v>12438.16</v>
      </c>
      <c r="D13126" s="28" t="n">
        <v>1640</v>
      </c>
      <c r="E13126" s="28" t="s">
        <v>380</v>
      </c>
    </row>
    <row r="13127" customFormat="false" ht="15" hidden="false" customHeight="false" outlineLevel="0" collapsed="false">
      <c r="A13127" s="28" t="n">
        <v>348</v>
      </c>
      <c r="B13127" s="29" t="n">
        <v>45138</v>
      </c>
      <c r="C13127" s="28" t="n">
        <v>14052.23</v>
      </c>
      <c r="D13127" s="28" t="n">
        <v>1640</v>
      </c>
      <c r="E13127" s="28" t="s">
        <v>380</v>
      </c>
    </row>
    <row r="13128" customFormat="false" ht="15" hidden="false" customHeight="false" outlineLevel="0" collapsed="false">
      <c r="A13128" s="28" t="n">
        <v>348</v>
      </c>
      <c r="B13128" s="29" t="n">
        <v>45169</v>
      </c>
      <c r="C13128" s="28" t="n">
        <v>14585.76</v>
      </c>
      <c r="D13128" s="28" t="n">
        <v>614.15</v>
      </c>
      <c r="E13128" s="28" t="s">
        <v>381</v>
      </c>
    </row>
    <row r="13129" customFormat="false" ht="15" hidden="false" customHeight="false" outlineLevel="0" collapsed="false">
      <c r="A13129" s="28" t="n">
        <v>348</v>
      </c>
      <c r="B13129" s="29" t="n">
        <v>45199</v>
      </c>
      <c r="C13129" s="28" t="n">
        <v>15754.51</v>
      </c>
      <c r="D13129" s="28" t="n">
        <v>1640</v>
      </c>
      <c r="E13129" s="28" t="s">
        <v>380</v>
      </c>
    </row>
    <row r="13130" customFormat="false" ht="15" hidden="false" customHeight="false" outlineLevel="0" collapsed="false">
      <c r="A13130" s="28" t="n">
        <v>348</v>
      </c>
      <c r="B13130" s="29" t="n">
        <v>45230</v>
      </c>
      <c r="C13130" s="28" t="n">
        <v>15283.83</v>
      </c>
      <c r="D13130" s="28" t="n">
        <v>0</v>
      </c>
      <c r="E13130" s="28" t="s">
        <v>379</v>
      </c>
    </row>
    <row r="13131" customFormat="false" ht="15" hidden="false" customHeight="false" outlineLevel="0" collapsed="false">
      <c r="A13131" s="28" t="n">
        <v>348</v>
      </c>
      <c r="B13131" s="29" t="n">
        <v>45260</v>
      </c>
      <c r="C13131" s="28" t="n">
        <v>16497.97</v>
      </c>
      <c r="D13131" s="28" t="n">
        <v>1640</v>
      </c>
      <c r="E13131" s="28" t="s">
        <v>380</v>
      </c>
    </row>
    <row r="13132" customFormat="false" ht="15" hidden="false" customHeight="false" outlineLevel="0" collapsed="false">
      <c r="A13132" s="28" t="n">
        <v>348</v>
      </c>
      <c r="B13132" s="29" t="n">
        <v>45291</v>
      </c>
      <c r="C13132" s="28" t="n">
        <v>17691.78</v>
      </c>
      <c r="D13132" s="28" t="n">
        <v>1640</v>
      </c>
      <c r="E13132" s="28" t="s">
        <v>380</v>
      </c>
    </row>
    <row r="13133" customFormat="false" ht="15" hidden="false" customHeight="false" outlineLevel="0" collapsed="false">
      <c r="A13133" s="28" t="n">
        <v>348</v>
      </c>
      <c r="B13133" s="29" t="n">
        <v>45322</v>
      </c>
      <c r="C13133" s="28" t="n">
        <v>18963.43</v>
      </c>
      <c r="D13133" s="28" t="n">
        <v>1640</v>
      </c>
      <c r="E13133" s="28" t="s">
        <v>380</v>
      </c>
    </row>
    <row r="13134" customFormat="false" ht="15" hidden="false" customHeight="false" outlineLevel="0" collapsed="false">
      <c r="A13134" s="28" t="n">
        <v>348</v>
      </c>
      <c r="B13134" s="29" t="n">
        <v>45351</v>
      </c>
      <c r="C13134" s="28" t="n">
        <v>20144.28</v>
      </c>
      <c r="D13134" s="28" t="n">
        <v>1640</v>
      </c>
      <c r="E13134" s="28" t="s">
        <v>380</v>
      </c>
    </row>
    <row r="13135" customFormat="false" ht="15" hidden="false" customHeight="false" outlineLevel="0" collapsed="false">
      <c r="A13135" s="28" t="n">
        <v>348</v>
      </c>
      <c r="B13135" s="29" t="n">
        <v>45382</v>
      </c>
      <c r="C13135" s="28" t="n">
        <v>20681.07</v>
      </c>
      <c r="D13135" s="28" t="n">
        <v>850.56</v>
      </c>
      <c r="E13135" s="28" t="s">
        <v>381</v>
      </c>
    </row>
    <row r="13136" customFormat="false" ht="15" hidden="false" customHeight="false" outlineLevel="0" collapsed="false">
      <c r="A13136" s="28" t="n">
        <v>348</v>
      </c>
      <c r="B13136" s="29" t="n">
        <v>45412</v>
      </c>
      <c r="C13136" s="28" t="n">
        <v>21980.91</v>
      </c>
      <c r="D13136" s="28" t="n">
        <v>1640</v>
      </c>
      <c r="E13136" s="28" t="s">
        <v>380</v>
      </c>
    </row>
    <row r="13137" customFormat="false" ht="15" hidden="false" customHeight="false" outlineLevel="0" collapsed="false">
      <c r="A13137" s="28" t="n">
        <v>348</v>
      </c>
      <c r="B13137" s="29" t="n">
        <v>45443</v>
      </c>
      <c r="C13137" s="28" t="n">
        <v>23187.68</v>
      </c>
      <c r="D13137" s="28" t="n">
        <v>1640</v>
      </c>
      <c r="E13137" s="28" t="s">
        <v>380</v>
      </c>
    </row>
    <row r="13138" customFormat="false" ht="15" hidden="false" customHeight="false" outlineLevel="0" collapsed="false">
      <c r="A13138" s="28" t="n">
        <v>348</v>
      </c>
      <c r="B13138" s="29" t="n">
        <v>45473</v>
      </c>
      <c r="C13138" s="28" t="n">
        <v>24745.88</v>
      </c>
      <c r="D13138" s="28" t="n">
        <v>1640</v>
      </c>
      <c r="E13138" s="28" t="s">
        <v>380</v>
      </c>
    </row>
    <row r="13139" customFormat="false" ht="15" hidden="false" customHeight="false" outlineLevel="0" collapsed="false">
      <c r="A13139" s="28" t="n">
        <v>348</v>
      </c>
      <c r="B13139" s="29" t="n">
        <v>45504</v>
      </c>
      <c r="C13139" s="28" t="n">
        <v>26375.7</v>
      </c>
      <c r="D13139" s="28" t="n">
        <v>1640</v>
      </c>
      <c r="E13139" s="28" t="s">
        <v>380</v>
      </c>
    </row>
    <row r="13140" customFormat="false" ht="15" hidden="false" customHeight="false" outlineLevel="0" collapsed="false">
      <c r="A13140" s="28" t="n">
        <v>348</v>
      </c>
      <c r="B13140" s="29" t="n">
        <v>45535</v>
      </c>
      <c r="C13140" s="28" t="n">
        <v>27582.87</v>
      </c>
      <c r="D13140" s="28" t="n">
        <v>1640</v>
      </c>
      <c r="E13140" s="28" t="s">
        <v>380</v>
      </c>
    </row>
    <row r="13141" customFormat="false" ht="15" hidden="false" customHeight="false" outlineLevel="0" collapsed="false">
      <c r="A13141" s="28" t="n">
        <v>348</v>
      </c>
      <c r="B13141" s="29" t="n">
        <v>45565</v>
      </c>
      <c r="C13141" s="28" t="n">
        <v>28739.94</v>
      </c>
      <c r="D13141" s="28" t="n">
        <v>1640</v>
      </c>
      <c r="E13141" s="28" t="s">
        <v>380</v>
      </c>
    </row>
    <row r="13142" customFormat="false" ht="15" hidden="false" customHeight="false" outlineLevel="0" collapsed="false">
      <c r="A13142" s="28" t="n">
        <v>348</v>
      </c>
      <c r="B13142" s="29" t="n">
        <v>45596</v>
      </c>
      <c r="C13142" s="28" t="n">
        <v>29996.75</v>
      </c>
      <c r="D13142" s="28" t="n">
        <v>1640</v>
      </c>
      <c r="E13142" s="28" t="s">
        <v>380</v>
      </c>
    </row>
    <row r="13143" customFormat="false" ht="15" hidden="false" customHeight="false" outlineLevel="0" collapsed="false">
      <c r="A13143" s="28" t="n">
        <v>348</v>
      </c>
      <c r="B13143" s="29" t="n">
        <v>45626</v>
      </c>
      <c r="C13143" s="28" t="n">
        <v>30379.62</v>
      </c>
      <c r="D13143" s="28" t="n">
        <v>432.03</v>
      </c>
      <c r="E13143" s="28" t="s">
        <v>381</v>
      </c>
    </row>
    <row r="13144" customFormat="false" ht="15" hidden="false" customHeight="false" outlineLevel="0" collapsed="false">
      <c r="A13144" s="28" t="n">
        <v>348</v>
      </c>
      <c r="B13144" s="29" t="n">
        <v>45657</v>
      </c>
      <c r="C13144" s="28" t="n">
        <v>31674.06</v>
      </c>
      <c r="D13144" s="28" t="n">
        <v>1640</v>
      </c>
      <c r="E13144" s="28" t="s">
        <v>380</v>
      </c>
    </row>
    <row r="13145" customFormat="false" ht="15" hidden="false" customHeight="false" outlineLevel="0" collapsed="false">
      <c r="A13145" s="28" t="n">
        <v>348</v>
      </c>
      <c r="B13145" s="29" t="n">
        <v>45688</v>
      </c>
      <c r="C13145" s="28" t="n">
        <v>33313.67</v>
      </c>
      <c r="D13145" s="28" t="n">
        <v>1640</v>
      </c>
      <c r="E13145" s="28" t="s">
        <v>380</v>
      </c>
    </row>
    <row r="13146" customFormat="false" ht="15" hidden="false" customHeight="false" outlineLevel="0" collapsed="false">
      <c r="A13146" s="28" t="n">
        <v>348</v>
      </c>
      <c r="B13146" s="29" t="n">
        <v>45716</v>
      </c>
      <c r="C13146" s="28" t="n">
        <v>34907.05</v>
      </c>
      <c r="D13146" s="28" t="n">
        <v>1640</v>
      </c>
      <c r="E13146" s="28" t="s">
        <v>380</v>
      </c>
    </row>
    <row r="13147" customFormat="false" ht="15" hidden="false" customHeight="false" outlineLevel="0" collapsed="false">
      <c r="A13147" s="28" t="n">
        <v>348</v>
      </c>
      <c r="B13147" s="29" t="n">
        <v>45747</v>
      </c>
      <c r="C13147" s="28" t="n">
        <v>34582.57</v>
      </c>
      <c r="D13147" s="28" t="n">
        <v>0</v>
      </c>
      <c r="E13147" s="28" t="s">
        <v>379</v>
      </c>
    </row>
    <row r="13148" customFormat="false" ht="15" hidden="false" customHeight="false" outlineLevel="0" collapsed="false">
      <c r="A13148" s="28" t="n">
        <v>348</v>
      </c>
      <c r="B13148" s="29" t="n">
        <v>45777</v>
      </c>
      <c r="C13148" s="28" t="n">
        <v>36018.11</v>
      </c>
      <c r="D13148" s="28" t="n">
        <v>1640</v>
      </c>
      <c r="E13148" s="28" t="s">
        <v>380</v>
      </c>
    </row>
    <row r="13149" customFormat="false" ht="15" hidden="false" customHeight="false" outlineLevel="0" collapsed="false">
      <c r="A13149" s="28" t="n">
        <v>348</v>
      </c>
      <c r="B13149" s="29" t="n">
        <v>45808</v>
      </c>
      <c r="C13149" s="28" t="n">
        <v>37543.48</v>
      </c>
      <c r="D13149" s="28" t="n">
        <v>1640</v>
      </c>
      <c r="E13149" s="28" t="s">
        <v>380</v>
      </c>
    </row>
    <row r="13150" customFormat="false" ht="15" hidden="false" customHeight="false" outlineLevel="0" collapsed="false">
      <c r="A13150" s="28" t="n">
        <v>348</v>
      </c>
      <c r="B13150" s="29" t="n">
        <v>45838</v>
      </c>
      <c r="C13150" s="28" t="n">
        <v>39141.54</v>
      </c>
      <c r="D13150" s="28" t="n">
        <v>1640</v>
      </c>
      <c r="E13150" s="28" t="s">
        <v>380</v>
      </c>
    </row>
    <row r="13151" customFormat="false" ht="15" hidden="false" customHeight="false" outlineLevel="0" collapsed="false">
      <c r="A13151" s="28" t="n">
        <v>348</v>
      </c>
      <c r="B13151" s="29" t="n">
        <v>45869</v>
      </c>
      <c r="C13151" s="28" t="n">
        <v>40575.78</v>
      </c>
      <c r="D13151" s="28" t="n">
        <v>1640</v>
      </c>
      <c r="E13151" s="28" t="s">
        <v>380</v>
      </c>
    </row>
    <row r="13152" customFormat="false" ht="15" hidden="false" customHeight="false" outlineLevel="0" collapsed="false">
      <c r="A13152" s="28" t="n">
        <v>348</v>
      </c>
      <c r="B13152" s="29" t="n">
        <v>45900</v>
      </c>
      <c r="C13152" s="28" t="n">
        <v>41894.28</v>
      </c>
      <c r="D13152" s="28" t="n">
        <v>1640</v>
      </c>
      <c r="E13152" s="28" t="s">
        <v>380</v>
      </c>
    </row>
    <row r="13153" customFormat="false" ht="15" hidden="false" customHeight="false" outlineLevel="0" collapsed="false">
      <c r="A13153" s="28" t="n">
        <v>348</v>
      </c>
      <c r="B13153" s="29" t="n">
        <v>45930</v>
      </c>
      <c r="C13153" s="28" t="n">
        <v>43528.13</v>
      </c>
      <c r="D13153" s="28" t="n">
        <v>1640</v>
      </c>
      <c r="E13153" s="28" t="s">
        <v>380</v>
      </c>
    </row>
    <row r="13154" customFormat="false" ht="15" hidden="false" customHeight="false" outlineLevel="0" collapsed="false">
      <c r="A13154" s="28" t="n">
        <v>348</v>
      </c>
      <c r="B13154" s="29" t="n">
        <v>45961</v>
      </c>
      <c r="C13154" s="28" t="n">
        <v>44707.62</v>
      </c>
      <c r="D13154" s="28" t="n">
        <v>1640</v>
      </c>
      <c r="E13154" s="28" t="s">
        <v>380</v>
      </c>
    </row>
    <row r="13155" customFormat="false" ht="15" hidden="false" customHeight="false" outlineLevel="0" collapsed="false">
      <c r="A13155" s="28" t="n">
        <v>348</v>
      </c>
      <c r="B13155" s="29" t="n">
        <v>45991</v>
      </c>
      <c r="C13155" s="28" t="n">
        <v>46088.84</v>
      </c>
      <c r="D13155" s="28" t="n">
        <v>1640</v>
      </c>
      <c r="E13155" s="28" t="s">
        <v>380</v>
      </c>
    </row>
    <row r="13156" customFormat="false" ht="15" hidden="false" customHeight="false" outlineLevel="0" collapsed="false">
      <c r="A13156" s="28" t="n">
        <v>348</v>
      </c>
      <c r="B13156" s="29" t="n">
        <v>46022</v>
      </c>
      <c r="C13156" s="28" t="n">
        <v>47522.6</v>
      </c>
      <c r="D13156" s="28" t="n">
        <v>1640</v>
      </c>
      <c r="E13156" s="28" t="s">
        <v>380</v>
      </c>
    </row>
    <row r="13157" customFormat="false" ht="15" hidden="false" customHeight="false" outlineLevel="0" collapsed="false">
      <c r="A13157" s="28" t="n">
        <v>348</v>
      </c>
      <c r="B13157" s="29" t="n">
        <v>46053</v>
      </c>
      <c r="C13157" s="28" t="n">
        <v>49011.49</v>
      </c>
      <c r="D13157" s="28" t="n">
        <v>1640</v>
      </c>
      <c r="E13157" s="28" t="s">
        <v>380</v>
      </c>
    </row>
    <row r="13158" customFormat="false" ht="15" hidden="false" customHeight="false" outlineLevel="0" collapsed="false">
      <c r="A13158" s="28" t="n">
        <v>348</v>
      </c>
      <c r="B13158" s="29" t="n">
        <v>46081</v>
      </c>
      <c r="C13158" s="28" t="n">
        <v>50215.39</v>
      </c>
      <c r="D13158" s="28" t="n">
        <v>1640</v>
      </c>
      <c r="E13158" s="28" t="s">
        <v>380</v>
      </c>
    </row>
    <row r="13159" customFormat="false" ht="15" hidden="false" customHeight="false" outlineLevel="0" collapsed="false">
      <c r="A13159" s="28" t="n">
        <v>348</v>
      </c>
      <c r="B13159" s="29" t="n">
        <v>46112</v>
      </c>
      <c r="C13159" s="28" t="n">
        <v>51556.81</v>
      </c>
      <c r="D13159" s="28" t="n">
        <v>1640</v>
      </c>
      <c r="E13159" s="28" t="s">
        <v>380</v>
      </c>
    </row>
    <row r="13160" customFormat="false" ht="15" hidden="false" customHeight="false" outlineLevel="0" collapsed="false">
      <c r="A13160" s="28" t="n">
        <v>348</v>
      </c>
      <c r="B13160" s="29" t="n">
        <v>46142</v>
      </c>
      <c r="C13160" s="28" t="n">
        <v>52926.58</v>
      </c>
      <c r="D13160" s="28" t="n">
        <v>1640</v>
      </c>
      <c r="E13160" s="28" t="s">
        <v>380</v>
      </c>
    </row>
    <row r="13161" customFormat="false" ht="15" hidden="false" customHeight="false" outlineLevel="0" collapsed="false">
      <c r="A13161" s="28" t="n">
        <v>348</v>
      </c>
      <c r="B13161" s="29" t="n">
        <v>46173</v>
      </c>
      <c r="C13161" s="28" t="n">
        <v>54253.77</v>
      </c>
      <c r="D13161" s="28" t="n">
        <v>1640</v>
      </c>
      <c r="E13161" s="28" t="s">
        <v>380</v>
      </c>
    </row>
    <row r="13162" customFormat="false" ht="15" hidden="false" customHeight="false" outlineLevel="0" collapsed="false">
      <c r="A13162" s="28" t="n">
        <v>348</v>
      </c>
      <c r="B13162" s="29" t="n">
        <v>46203</v>
      </c>
      <c r="C13162" s="28" t="n">
        <v>55802.39</v>
      </c>
      <c r="D13162" s="28" t="n">
        <v>1640</v>
      </c>
      <c r="E13162" s="28" t="s">
        <v>380</v>
      </c>
    </row>
    <row r="13163" customFormat="false" ht="15" hidden="false" customHeight="false" outlineLevel="0" collapsed="false">
      <c r="A13163" s="28" t="n">
        <v>348</v>
      </c>
      <c r="B13163" s="29" t="n">
        <v>46234</v>
      </c>
      <c r="C13163" s="28" t="n">
        <v>57216.38</v>
      </c>
      <c r="D13163" s="28" t="n">
        <v>1640</v>
      </c>
      <c r="E13163" s="28" t="s">
        <v>380</v>
      </c>
    </row>
    <row r="13164" customFormat="false" ht="15" hidden="false" customHeight="false" outlineLevel="0" collapsed="false">
      <c r="A13164" s="28" t="n">
        <v>348</v>
      </c>
      <c r="B13164" s="29" t="n">
        <v>46265</v>
      </c>
      <c r="C13164" s="28" t="n">
        <v>57575.22</v>
      </c>
      <c r="D13164" s="28" t="n">
        <v>769.46</v>
      </c>
      <c r="E13164" s="28" t="s">
        <v>381</v>
      </c>
    </row>
    <row r="13165" customFormat="false" ht="15" hidden="false" customHeight="false" outlineLevel="0" collapsed="false">
      <c r="A13165" s="28" t="n">
        <v>349</v>
      </c>
      <c r="B13165" s="29" t="n">
        <v>44957</v>
      </c>
      <c r="C13165" s="28" t="n">
        <v>11484.22</v>
      </c>
      <c r="D13165" s="28" t="n">
        <v>1360</v>
      </c>
      <c r="E13165" s="28" t="s">
        <v>380</v>
      </c>
    </row>
    <row r="13166" customFormat="false" ht="15" hidden="false" customHeight="false" outlineLevel="0" collapsed="false">
      <c r="A13166" s="28" t="n">
        <v>349</v>
      </c>
      <c r="B13166" s="29" t="n">
        <v>44985</v>
      </c>
      <c r="C13166" s="28" t="n">
        <v>12566.57</v>
      </c>
      <c r="D13166" s="28" t="n">
        <v>1360</v>
      </c>
      <c r="E13166" s="28" t="s">
        <v>380</v>
      </c>
    </row>
    <row r="13167" customFormat="false" ht="15" hidden="false" customHeight="false" outlineLevel="0" collapsed="false">
      <c r="A13167" s="28" t="n">
        <v>349</v>
      </c>
      <c r="B13167" s="29" t="n">
        <v>45016</v>
      </c>
      <c r="C13167" s="28" t="n">
        <v>13890.49</v>
      </c>
      <c r="D13167" s="28" t="n">
        <v>1360</v>
      </c>
      <c r="E13167" s="28" t="s">
        <v>380</v>
      </c>
    </row>
    <row r="13168" customFormat="false" ht="15" hidden="false" customHeight="false" outlineLevel="0" collapsed="false">
      <c r="A13168" s="28" t="n">
        <v>349</v>
      </c>
      <c r="B13168" s="29" t="n">
        <v>45046</v>
      </c>
      <c r="C13168" s="28" t="n">
        <v>15093.11</v>
      </c>
      <c r="D13168" s="28" t="n">
        <v>1360</v>
      </c>
      <c r="E13168" s="28" t="s">
        <v>380</v>
      </c>
    </row>
    <row r="13169" customFormat="false" ht="15" hidden="false" customHeight="false" outlineLevel="0" collapsed="false">
      <c r="A13169" s="28" t="n">
        <v>349</v>
      </c>
      <c r="B13169" s="29" t="n">
        <v>45077</v>
      </c>
      <c r="C13169" s="28" t="n">
        <v>16387.39</v>
      </c>
      <c r="D13169" s="28" t="n">
        <v>1360</v>
      </c>
      <c r="E13169" s="28" t="s">
        <v>380</v>
      </c>
    </row>
    <row r="13170" customFormat="false" ht="15" hidden="false" customHeight="false" outlineLevel="0" collapsed="false">
      <c r="A13170" s="28" t="n">
        <v>349</v>
      </c>
      <c r="B13170" s="29" t="n">
        <v>45107</v>
      </c>
      <c r="C13170" s="28" t="n">
        <v>17645.74</v>
      </c>
      <c r="D13170" s="28" t="n">
        <v>1360</v>
      </c>
      <c r="E13170" s="28" t="s">
        <v>380</v>
      </c>
    </row>
    <row r="13171" customFormat="false" ht="15" hidden="false" customHeight="false" outlineLevel="0" collapsed="false">
      <c r="A13171" s="28" t="n">
        <v>349</v>
      </c>
      <c r="B13171" s="29" t="n">
        <v>45138</v>
      </c>
      <c r="C13171" s="28" t="n">
        <v>18667.63</v>
      </c>
      <c r="D13171" s="28" t="n">
        <v>1360</v>
      </c>
      <c r="E13171" s="28" t="s">
        <v>380</v>
      </c>
    </row>
    <row r="13172" customFormat="false" ht="15" hidden="false" customHeight="false" outlineLevel="0" collapsed="false">
      <c r="A13172" s="28" t="n">
        <v>349</v>
      </c>
      <c r="B13172" s="29" t="n">
        <v>45169</v>
      </c>
      <c r="C13172" s="28" t="n">
        <v>19751.68</v>
      </c>
      <c r="D13172" s="28" t="n">
        <v>1360</v>
      </c>
      <c r="E13172" s="28" t="s">
        <v>380</v>
      </c>
    </row>
    <row r="13173" customFormat="false" ht="15" hidden="false" customHeight="false" outlineLevel="0" collapsed="false">
      <c r="A13173" s="28" t="n">
        <v>349</v>
      </c>
      <c r="B13173" s="29" t="n">
        <v>45199</v>
      </c>
      <c r="C13173" s="28" t="n">
        <v>20860.75</v>
      </c>
      <c r="D13173" s="28" t="n">
        <v>1360</v>
      </c>
      <c r="E13173" s="28" t="s">
        <v>380</v>
      </c>
    </row>
    <row r="13174" customFormat="false" ht="15" hidden="false" customHeight="false" outlineLevel="0" collapsed="false">
      <c r="A13174" s="28" t="n">
        <v>349</v>
      </c>
      <c r="B13174" s="29" t="n">
        <v>45230</v>
      </c>
      <c r="C13174" s="28" t="n">
        <v>21826.52</v>
      </c>
      <c r="D13174" s="28" t="n">
        <v>1360</v>
      </c>
      <c r="E13174" s="28" t="s">
        <v>380</v>
      </c>
    </row>
    <row r="13175" customFormat="false" ht="15" hidden="false" customHeight="false" outlineLevel="0" collapsed="false">
      <c r="A13175" s="28" t="n">
        <v>349</v>
      </c>
      <c r="B13175" s="29" t="n">
        <v>45260</v>
      </c>
      <c r="C13175" s="28" t="n">
        <v>22861.74</v>
      </c>
      <c r="D13175" s="28" t="n">
        <v>1360</v>
      </c>
      <c r="E13175" s="28" t="s">
        <v>380</v>
      </c>
    </row>
    <row r="13176" customFormat="false" ht="15" hidden="false" customHeight="false" outlineLevel="0" collapsed="false">
      <c r="A13176" s="28" t="n">
        <v>349</v>
      </c>
      <c r="B13176" s="29" t="n">
        <v>45291</v>
      </c>
      <c r="C13176" s="28" t="n">
        <v>24078.47</v>
      </c>
      <c r="D13176" s="28" t="n">
        <v>1360</v>
      </c>
      <c r="E13176" s="28" t="s">
        <v>380</v>
      </c>
    </row>
    <row r="13177" customFormat="false" ht="15" hidden="false" customHeight="false" outlineLevel="0" collapsed="false">
      <c r="A13177" s="28" t="n">
        <v>349</v>
      </c>
      <c r="B13177" s="29" t="n">
        <v>45322</v>
      </c>
      <c r="C13177" s="28" t="n">
        <v>24038.65</v>
      </c>
      <c r="D13177" s="28" t="n">
        <v>0</v>
      </c>
      <c r="E13177" s="28" t="s">
        <v>379</v>
      </c>
    </row>
    <row r="13178" customFormat="false" ht="15" hidden="false" customHeight="false" outlineLevel="0" collapsed="false">
      <c r="A13178" s="28" t="n">
        <v>349</v>
      </c>
      <c r="B13178" s="29" t="n">
        <v>45351</v>
      </c>
      <c r="C13178" s="28" t="n">
        <v>25243.62</v>
      </c>
      <c r="D13178" s="28" t="n">
        <v>1360</v>
      </c>
      <c r="E13178" s="28" t="s">
        <v>380</v>
      </c>
    </row>
    <row r="13179" customFormat="false" ht="15" hidden="false" customHeight="false" outlineLevel="0" collapsed="false">
      <c r="A13179" s="28" t="n">
        <v>349</v>
      </c>
      <c r="B13179" s="29" t="n">
        <v>45382</v>
      </c>
      <c r="C13179" s="28" t="n">
        <v>26302.75</v>
      </c>
      <c r="D13179" s="28" t="n">
        <v>1360</v>
      </c>
      <c r="E13179" s="28" t="s">
        <v>380</v>
      </c>
    </row>
    <row r="13180" customFormat="false" ht="15" hidden="false" customHeight="false" outlineLevel="0" collapsed="false">
      <c r="A13180" s="28" t="n">
        <v>349</v>
      </c>
      <c r="B13180" s="29" t="n">
        <v>45412</v>
      </c>
      <c r="C13180" s="28" t="n">
        <v>27639.1</v>
      </c>
      <c r="D13180" s="28" t="n">
        <v>1360</v>
      </c>
      <c r="E13180" s="28" t="s">
        <v>380</v>
      </c>
    </row>
    <row r="13181" customFormat="false" ht="15" hidden="false" customHeight="false" outlineLevel="0" collapsed="false">
      <c r="A13181" s="28" t="n">
        <v>349</v>
      </c>
      <c r="B13181" s="29" t="n">
        <v>45443</v>
      </c>
      <c r="C13181" s="28" t="n">
        <v>28627.46</v>
      </c>
      <c r="D13181" s="28" t="n">
        <v>1360</v>
      </c>
      <c r="E13181" s="28" t="s">
        <v>380</v>
      </c>
    </row>
    <row r="13182" customFormat="false" ht="15" hidden="false" customHeight="false" outlineLevel="0" collapsed="false">
      <c r="A13182" s="28" t="n">
        <v>349</v>
      </c>
      <c r="B13182" s="29" t="n">
        <v>45473</v>
      </c>
      <c r="C13182" s="28" t="n">
        <v>29694.63</v>
      </c>
      <c r="D13182" s="28" t="n">
        <v>1360</v>
      </c>
      <c r="E13182" s="28" t="s">
        <v>380</v>
      </c>
    </row>
    <row r="13183" customFormat="false" ht="15" hidden="false" customHeight="false" outlineLevel="0" collapsed="false">
      <c r="A13183" s="28" t="n">
        <v>349</v>
      </c>
      <c r="B13183" s="29" t="n">
        <v>45504</v>
      </c>
      <c r="C13183" s="28" t="n">
        <v>30768.21</v>
      </c>
      <c r="D13183" s="28" t="n">
        <v>1360</v>
      </c>
      <c r="E13183" s="28" t="s">
        <v>380</v>
      </c>
    </row>
    <row r="13184" customFormat="false" ht="15" hidden="false" customHeight="false" outlineLevel="0" collapsed="false">
      <c r="A13184" s="28" t="n">
        <v>349</v>
      </c>
      <c r="B13184" s="29" t="n">
        <v>45535</v>
      </c>
      <c r="C13184" s="28" t="n">
        <v>31734.69</v>
      </c>
      <c r="D13184" s="28" t="n">
        <v>1360</v>
      </c>
      <c r="E13184" s="28" t="s">
        <v>380</v>
      </c>
    </row>
    <row r="13185" customFormat="false" ht="15" hidden="false" customHeight="false" outlineLevel="0" collapsed="false">
      <c r="A13185" s="28" t="n">
        <v>349</v>
      </c>
      <c r="B13185" s="29" t="n">
        <v>45565</v>
      </c>
      <c r="C13185" s="28" t="n">
        <v>32806.99</v>
      </c>
      <c r="D13185" s="28" t="n">
        <v>1360</v>
      </c>
      <c r="E13185" s="28" t="s">
        <v>380</v>
      </c>
    </row>
    <row r="13186" customFormat="false" ht="15" hidden="false" customHeight="false" outlineLevel="0" collapsed="false">
      <c r="A13186" s="28" t="n">
        <v>349</v>
      </c>
      <c r="B13186" s="29" t="n">
        <v>45596</v>
      </c>
      <c r="C13186" s="28" t="n">
        <v>33910.38</v>
      </c>
      <c r="D13186" s="28" t="n">
        <v>1360</v>
      </c>
      <c r="E13186" s="28" t="s">
        <v>380</v>
      </c>
    </row>
    <row r="13187" customFormat="false" ht="15" hidden="false" customHeight="false" outlineLevel="0" collapsed="false">
      <c r="A13187" s="28" t="n">
        <v>349</v>
      </c>
      <c r="B13187" s="29" t="n">
        <v>45626</v>
      </c>
      <c r="C13187" s="28" t="n">
        <v>34942.2</v>
      </c>
      <c r="D13187" s="28" t="n">
        <v>1360</v>
      </c>
      <c r="E13187" s="28" t="s">
        <v>380</v>
      </c>
    </row>
    <row r="13188" customFormat="false" ht="15" hidden="false" customHeight="false" outlineLevel="0" collapsed="false">
      <c r="A13188" s="28" t="n">
        <v>349</v>
      </c>
      <c r="B13188" s="29" t="n">
        <v>45657</v>
      </c>
      <c r="C13188" s="28" t="n">
        <v>36183.39</v>
      </c>
      <c r="D13188" s="28" t="n">
        <v>1360</v>
      </c>
      <c r="E13188" s="28" t="s">
        <v>380</v>
      </c>
    </row>
    <row r="13189" customFormat="false" ht="15" hidden="false" customHeight="false" outlineLevel="0" collapsed="false">
      <c r="A13189" s="28" t="n">
        <v>349</v>
      </c>
      <c r="B13189" s="29" t="n">
        <v>45688</v>
      </c>
      <c r="C13189" s="28" t="n">
        <v>37166.37</v>
      </c>
      <c r="D13189" s="28" t="n">
        <v>1360</v>
      </c>
      <c r="E13189" s="28" t="s">
        <v>380</v>
      </c>
    </row>
    <row r="13190" customFormat="false" ht="15" hidden="false" customHeight="false" outlineLevel="0" collapsed="false">
      <c r="A13190" s="28" t="n">
        <v>349</v>
      </c>
      <c r="B13190" s="29" t="n">
        <v>45716</v>
      </c>
      <c r="C13190" s="28" t="n">
        <v>36833.31</v>
      </c>
      <c r="D13190" s="28" t="n">
        <v>0</v>
      </c>
      <c r="E13190" s="28" t="s">
        <v>379</v>
      </c>
    </row>
    <row r="13191" customFormat="false" ht="15" hidden="false" customHeight="false" outlineLevel="0" collapsed="false">
      <c r="A13191" s="28" t="n">
        <v>349</v>
      </c>
      <c r="B13191" s="29" t="n">
        <v>45747</v>
      </c>
      <c r="C13191" s="28" t="n">
        <v>37822.57</v>
      </c>
      <c r="D13191" s="28" t="n">
        <v>1360</v>
      </c>
      <c r="E13191" s="28" t="s">
        <v>380</v>
      </c>
    </row>
    <row r="13192" customFormat="false" ht="15" hidden="false" customHeight="false" outlineLevel="0" collapsed="false">
      <c r="A13192" s="28" t="n">
        <v>349</v>
      </c>
      <c r="B13192" s="29" t="n">
        <v>45777</v>
      </c>
      <c r="C13192" s="28" t="n">
        <v>39005.33</v>
      </c>
      <c r="D13192" s="28" t="n">
        <v>1360</v>
      </c>
      <c r="E13192" s="28" t="s">
        <v>380</v>
      </c>
    </row>
    <row r="13193" customFormat="false" ht="15" hidden="false" customHeight="false" outlineLevel="0" collapsed="false">
      <c r="A13193" s="28" t="n">
        <v>349</v>
      </c>
      <c r="B13193" s="29" t="n">
        <v>45808</v>
      </c>
      <c r="C13193" s="28" t="n">
        <v>40053.64</v>
      </c>
      <c r="D13193" s="28" t="n">
        <v>1360</v>
      </c>
      <c r="E13193" s="28" t="s">
        <v>380</v>
      </c>
    </row>
    <row r="13194" customFormat="false" ht="15" hidden="false" customHeight="false" outlineLevel="0" collapsed="false">
      <c r="A13194" s="28" t="n">
        <v>349</v>
      </c>
      <c r="B13194" s="29" t="n">
        <v>45838</v>
      </c>
      <c r="C13194" s="28" t="n">
        <v>41120.03</v>
      </c>
      <c r="D13194" s="28" t="n">
        <v>1360</v>
      </c>
      <c r="E13194" s="28" t="s">
        <v>380</v>
      </c>
    </row>
    <row r="13195" customFormat="false" ht="15" hidden="false" customHeight="false" outlineLevel="0" collapsed="false">
      <c r="A13195" s="28" t="n">
        <v>349</v>
      </c>
      <c r="B13195" s="29" t="n">
        <v>45869</v>
      </c>
      <c r="C13195" s="28" t="n">
        <v>42317.81</v>
      </c>
      <c r="D13195" s="28" t="n">
        <v>1360</v>
      </c>
      <c r="E13195" s="28" t="s">
        <v>380</v>
      </c>
    </row>
    <row r="13196" customFormat="false" ht="15" hidden="false" customHeight="false" outlineLevel="0" collapsed="false">
      <c r="A13196" s="28" t="n">
        <v>349</v>
      </c>
      <c r="B13196" s="29" t="n">
        <v>45900</v>
      </c>
      <c r="C13196" s="28" t="n">
        <v>43354.85</v>
      </c>
      <c r="D13196" s="28" t="n">
        <v>1360</v>
      </c>
      <c r="E13196" s="28" t="s">
        <v>380</v>
      </c>
    </row>
    <row r="13197" customFormat="false" ht="15" hidden="false" customHeight="false" outlineLevel="0" collapsed="false">
      <c r="A13197" s="28" t="n">
        <v>349</v>
      </c>
      <c r="B13197" s="29" t="n">
        <v>45930</v>
      </c>
      <c r="C13197" s="28" t="n">
        <v>44318.93</v>
      </c>
      <c r="D13197" s="28" t="n">
        <v>1360</v>
      </c>
      <c r="E13197" s="28" t="s">
        <v>380</v>
      </c>
    </row>
    <row r="13198" customFormat="false" ht="15" hidden="false" customHeight="false" outlineLevel="0" collapsed="false">
      <c r="A13198" s="28" t="n">
        <v>349</v>
      </c>
      <c r="B13198" s="29" t="n">
        <v>45961</v>
      </c>
      <c r="C13198" s="28" t="n">
        <v>45655.27</v>
      </c>
      <c r="D13198" s="28" t="n">
        <v>1360</v>
      </c>
      <c r="E13198" s="28" t="s">
        <v>380</v>
      </c>
    </row>
    <row r="13199" customFormat="false" ht="15" hidden="false" customHeight="false" outlineLevel="0" collapsed="false">
      <c r="A13199" s="28" t="n">
        <v>349</v>
      </c>
      <c r="B13199" s="29" t="n">
        <v>45991</v>
      </c>
      <c r="C13199" s="28" t="n">
        <v>46273.82</v>
      </c>
      <c r="D13199" s="28" t="n">
        <v>706.46</v>
      </c>
      <c r="E13199" s="28" t="s">
        <v>381</v>
      </c>
    </row>
    <row r="13200" customFormat="false" ht="15" hidden="false" customHeight="false" outlineLevel="0" collapsed="false">
      <c r="A13200" s="28" t="n">
        <v>349</v>
      </c>
      <c r="B13200" s="29" t="n">
        <v>46022</v>
      </c>
      <c r="C13200" s="28" t="n">
        <v>46500.71</v>
      </c>
      <c r="D13200" s="28" t="n">
        <v>458.4</v>
      </c>
      <c r="E13200" s="28" t="s">
        <v>381</v>
      </c>
    </row>
    <row r="13201" customFormat="false" ht="15" hidden="false" customHeight="false" outlineLevel="0" collapsed="false">
      <c r="A13201" s="28" t="n">
        <v>349</v>
      </c>
      <c r="B13201" s="29" t="n">
        <v>46053</v>
      </c>
      <c r="C13201" s="28" t="n">
        <v>47729.44</v>
      </c>
      <c r="D13201" s="28" t="n">
        <v>1360</v>
      </c>
      <c r="E13201" s="28" t="s">
        <v>380</v>
      </c>
    </row>
    <row r="13202" customFormat="false" ht="15" hidden="false" customHeight="false" outlineLevel="0" collapsed="false">
      <c r="A13202" s="28" t="n">
        <v>349</v>
      </c>
      <c r="B13202" s="29" t="n">
        <v>46081</v>
      </c>
      <c r="C13202" s="28" t="n">
        <v>48806.95</v>
      </c>
      <c r="D13202" s="28" t="n">
        <v>1360</v>
      </c>
      <c r="E13202" s="28" t="s">
        <v>380</v>
      </c>
    </row>
    <row r="13203" customFormat="false" ht="15" hidden="false" customHeight="false" outlineLevel="0" collapsed="false">
      <c r="A13203" s="28" t="n">
        <v>349</v>
      </c>
      <c r="B13203" s="29" t="n">
        <v>46112</v>
      </c>
      <c r="C13203" s="28" t="n">
        <v>49166.98</v>
      </c>
      <c r="D13203" s="28" t="n">
        <v>611.17</v>
      </c>
      <c r="E13203" s="28" t="s">
        <v>381</v>
      </c>
    </row>
    <row r="13204" customFormat="false" ht="15" hidden="false" customHeight="false" outlineLevel="0" collapsed="false">
      <c r="A13204" s="28" t="n">
        <v>349</v>
      </c>
      <c r="B13204" s="29" t="n">
        <v>46142</v>
      </c>
      <c r="C13204" s="28" t="n">
        <v>49994.31</v>
      </c>
      <c r="D13204" s="28" t="n">
        <v>928.85</v>
      </c>
      <c r="E13204" s="28" t="s">
        <v>381</v>
      </c>
    </row>
    <row r="13205" customFormat="false" ht="15" hidden="false" customHeight="false" outlineLevel="0" collapsed="false">
      <c r="A13205" s="28" t="n">
        <v>349</v>
      </c>
      <c r="B13205" s="29" t="n">
        <v>46173</v>
      </c>
      <c r="C13205" s="28" t="n">
        <v>51234.03</v>
      </c>
      <c r="D13205" s="28" t="n">
        <v>1360</v>
      </c>
      <c r="E13205" s="28" t="s">
        <v>380</v>
      </c>
    </row>
    <row r="13206" customFormat="false" ht="15" hidden="false" customHeight="false" outlineLevel="0" collapsed="false">
      <c r="A13206" s="28" t="n">
        <v>349</v>
      </c>
      <c r="B13206" s="29" t="n">
        <v>46203</v>
      </c>
      <c r="C13206" s="28" t="n">
        <v>52555.64</v>
      </c>
      <c r="D13206" s="28" t="n">
        <v>1360</v>
      </c>
      <c r="E13206" s="28" t="s">
        <v>380</v>
      </c>
    </row>
    <row r="13207" customFormat="false" ht="15" hidden="false" customHeight="false" outlineLevel="0" collapsed="false">
      <c r="A13207" s="28" t="n">
        <v>349</v>
      </c>
      <c r="B13207" s="29" t="n">
        <v>46234</v>
      </c>
      <c r="C13207" s="28" t="n">
        <v>53757.48</v>
      </c>
      <c r="D13207" s="28" t="n">
        <v>1360</v>
      </c>
      <c r="E13207" s="28" t="s">
        <v>380</v>
      </c>
    </row>
    <row r="13208" customFormat="false" ht="15" hidden="false" customHeight="false" outlineLevel="0" collapsed="false">
      <c r="A13208" s="28" t="n">
        <v>349</v>
      </c>
      <c r="B13208" s="29" t="n">
        <v>46265</v>
      </c>
      <c r="C13208" s="28" t="n">
        <v>54898.47</v>
      </c>
      <c r="D13208" s="28" t="n">
        <v>1360</v>
      </c>
      <c r="E13208" s="28" t="s">
        <v>380</v>
      </c>
    </row>
    <row r="13209" customFormat="false" ht="15" hidden="false" customHeight="false" outlineLevel="0" collapsed="false">
      <c r="A13209" s="28" t="n">
        <v>350</v>
      </c>
      <c r="B13209" s="29" t="n">
        <v>44957</v>
      </c>
      <c r="C13209" s="28" t="n">
        <v>13121.56</v>
      </c>
      <c r="D13209" s="28" t="n">
        <v>1760</v>
      </c>
      <c r="E13209" s="28" t="s">
        <v>380</v>
      </c>
    </row>
    <row r="13210" customFormat="false" ht="15" hidden="false" customHeight="false" outlineLevel="0" collapsed="false">
      <c r="A13210" s="28" t="n">
        <v>350</v>
      </c>
      <c r="B13210" s="29" t="n">
        <v>44985</v>
      </c>
      <c r="C13210" s="28" t="n">
        <v>14722.41</v>
      </c>
      <c r="D13210" s="28" t="n">
        <v>1760</v>
      </c>
      <c r="E13210" s="28" t="s">
        <v>380</v>
      </c>
    </row>
    <row r="13211" customFormat="false" ht="15" hidden="false" customHeight="false" outlineLevel="0" collapsed="false">
      <c r="A13211" s="28" t="n">
        <v>350</v>
      </c>
      <c r="B13211" s="29" t="n">
        <v>45016</v>
      </c>
      <c r="C13211" s="28" t="n">
        <v>16376.26</v>
      </c>
      <c r="D13211" s="28" t="n">
        <v>1760</v>
      </c>
      <c r="E13211" s="28" t="s">
        <v>380</v>
      </c>
    </row>
    <row r="13212" customFormat="false" ht="15" hidden="false" customHeight="false" outlineLevel="0" collapsed="false">
      <c r="A13212" s="28" t="n">
        <v>350</v>
      </c>
      <c r="B13212" s="29" t="n">
        <v>45046</v>
      </c>
      <c r="C13212" s="28" t="n">
        <v>18011.52</v>
      </c>
      <c r="D13212" s="28" t="n">
        <v>1760</v>
      </c>
      <c r="E13212" s="28" t="s">
        <v>380</v>
      </c>
    </row>
    <row r="13213" customFormat="false" ht="15" hidden="false" customHeight="false" outlineLevel="0" collapsed="false">
      <c r="A13213" s="28" t="n">
        <v>350</v>
      </c>
      <c r="B13213" s="29" t="n">
        <v>45077</v>
      </c>
      <c r="C13213" s="28" t="n">
        <v>19516.49</v>
      </c>
      <c r="D13213" s="28" t="n">
        <v>1760</v>
      </c>
      <c r="E13213" s="28" t="s">
        <v>380</v>
      </c>
    </row>
    <row r="13214" customFormat="false" ht="15" hidden="false" customHeight="false" outlineLevel="0" collapsed="false">
      <c r="A13214" s="28" t="n">
        <v>350</v>
      </c>
      <c r="B13214" s="29" t="n">
        <v>45107</v>
      </c>
      <c r="C13214" s="28" t="n">
        <v>20774.96</v>
      </c>
      <c r="D13214" s="28" t="n">
        <v>1760</v>
      </c>
      <c r="E13214" s="28" t="s">
        <v>380</v>
      </c>
    </row>
    <row r="13215" customFormat="false" ht="15" hidden="false" customHeight="false" outlineLevel="0" collapsed="false">
      <c r="A13215" s="28" t="n">
        <v>350</v>
      </c>
      <c r="B13215" s="29" t="n">
        <v>45138</v>
      </c>
      <c r="C13215" s="28" t="n">
        <v>22086.93</v>
      </c>
      <c r="D13215" s="28" t="n">
        <v>1760</v>
      </c>
      <c r="E13215" s="28" t="s">
        <v>380</v>
      </c>
    </row>
    <row r="13216" customFormat="false" ht="15" hidden="false" customHeight="false" outlineLevel="0" collapsed="false">
      <c r="A13216" s="28" t="n">
        <v>350</v>
      </c>
      <c r="B13216" s="29" t="n">
        <v>45169</v>
      </c>
      <c r="C13216" s="28" t="n">
        <v>23492.1</v>
      </c>
      <c r="D13216" s="28" t="n">
        <v>1760</v>
      </c>
      <c r="E13216" s="28" t="s">
        <v>380</v>
      </c>
    </row>
    <row r="13217" customFormat="false" ht="15" hidden="false" customHeight="false" outlineLevel="0" collapsed="false">
      <c r="A13217" s="28" t="n">
        <v>350</v>
      </c>
      <c r="B13217" s="29" t="n">
        <v>45199</v>
      </c>
      <c r="C13217" s="28" t="n">
        <v>24940.99</v>
      </c>
      <c r="D13217" s="28" t="n">
        <v>1760</v>
      </c>
      <c r="E13217" s="28" t="s">
        <v>380</v>
      </c>
    </row>
    <row r="13218" customFormat="false" ht="15" hidden="false" customHeight="false" outlineLevel="0" collapsed="false">
      <c r="A13218" s="28" t="n">
        <v>350</v>
      </c>
      <c r="B13218" s="29" t="n">
        <v>45230</v>
      </c>
      <c r="C13218" s="28" t="n">
        <v>26517.01</v>
      </c>
      <c r="D13218" s="28" t="n">
        <v>1760</v>
      </c>
      <c r="E13218" s="28" t="s">
        <v>380</v>
      </c>
    </row>
    <row r="13219" customFormat="false" ht="15" hidden="false" customHeight="false" outlineLevel="0" collapsed="false">
      <c r="A13219" s="28" t="n">
        <v>350</v>
      </c>
      <c r="B13219" s="29" t="n">
        <v>45260</v>
      </c>
      <c r="C13219" s="28" t="n">
        <v>28195.51</v>
      </c>
      <c r="D13219" s="28" t="n">
        <v>1760</v>
      </c>
      <c r="E13219" s="28" t="s">
        <v>380</v>
      </c>
    </row>
    <row r="13220" customFormat="false" ht="15" hidden="false" customHeight="false" outlineLevel="0" collapsed="false">
      <c r="A13220" s="28" t="n">
        <v>350</v>
      </c>
      <c r="B13220" s="29" t="n">
        <v>45291</v>
      </c>
      <c r="C13220" s="28" t="n">
        <v>29703.77</v>
      </c>
      <c r="D13220" s="28" t="n">
        <v>1760</v>
      </c>
      <c r="E13220" s="28" t="s">
        <v>380</v>
      </c>
    </row>
    <row r="13221" customFormat="false" ht="15" hidden="false" customHeight="false" outlineLevel="0" collapsed="false">
      <c r="A13221" s="28" t="n">
        <v>350</v>
      </c>
      <c r="B13221" s="29" t="n">
        <v>45322</v>
      </c>
      <c r="C13221" s="28" t="n">
        <v>31409.87</v>
      </c>
      <c r="D13221" s="28" t="n">
        <v>1760</v>
      </c>
      <c r="E13221" s="28" t="s">
        <v>380</v>
      </c>
    </row>
    <row r="13222" customFormat="false" ht="15" hidden="false" customHeight="false" outlineLevel="0" collapsed="false">
      <c r="A13222" s="28" t="n">
        <v>350</v>
      </c>
      <c r="B13222" s="29" t="n">
        <v>45351</v>
      </c>
      <c r="C13222" s="28" t="n">
        <v>32008.19</v>
      </c>
      <c r="D13222" s="28" t="n">
        <v>649.1</v>
      </c>
      <c r="E13222" s="28" t="s">
        <v>381</v>
      </c>
    </row>
    <row r="13223" customFormat="false" ht="15" hidden="false" customHeight="false" outlineLevel="0" collapsed="false">
      <c r="A13223" s="28" t="n">
        <v>350</v>
      </c>
      <c r="B13223" s="29" t="n">
        <v>45382</v>
      </c>
      <c r="C13223" s="28" t="n">
        <v>33266.07</v>
      </c>
      <c r="D13223" s="28" t="n">
        <v>1760</v>
      </c>
      <c r="E13223" s="28" t="s">
        <v>380</v>
      </c>
    </row>
    <row r="13224" customFormat="false" ht="15" hidden="false" customHeight="false" outlineLevel="0" collapsed="false">
      <c r="A13224" s="28" t="n">
        <v>350</v>
      </c>
      <c r="B13224" s="29" t="n">
        <v>45412</v>
      </c>
      <c r="C13224" s="28" t="n">
        <v>34780.57</v>
      </c>
      <c r="D13224" s="28" t="n">
        <v>1760</v>
      </c>
      <c r="E13224" s="28" t="s">
        <v>380</v>
      </c>
    </row>
    <row r="13225" customFormat="false" ht="15" hidden="false" customHeight="false" outlineLevel="0" collapsed="false">
      <c r="A13225" s="28" t="n">
        <v>350</v>
      </c>
      <c r="B13225" s="29" t="n">
        <v>45443</v>
      </c>
      <c r="C13225" s="28" t="n">
        <v>34662.86</v>
      </c>
      <c r="D13225" s="28" t="n">
        <v>0</v>
      </c>
      <c r="E13225" s="28" t="s">
        <v>379</v>
      </c>
    </row>
    <row r="13226" customFormat="false" ht="15" hidden="false" customHeight="false" outlineLevel="0" collapsed="false">
      <c r="A13226" s="28" t="n">
        <v>350</v>
      </c>
      <c r="B13226" s="29" t="n">
        <v>45473</v>
      </c>
      <c r="C13226" s="28" t="n">
        <v>36001.8</v>
      </c>
      <c r="D13226" s="28" t="n">
        <v>1760</v>
      </c>
      <c r="E13226" s="28" t="s">
        <v>380</v>
      </c>
    </row>
    <row r="13227" customFormat="false" ht="15" hidden="false" customHeight="false" outlineLevel="0" collapsed="false">
      <c r="A13227" s="28" t="n">
        <v>350</v>
      </c>
      <c r="B13227" s="29" t="n">
        <v>45504</v>
      </c>
      <c r="C13227" s="28" t="n">
        <v>37247.14</v>
      </c>
      <c r="D13227" s="28" t="n">
        <v>1760</v>
      </c>
      <c r="E13227" s="28" t="s">
        <v>380</v>
      </c>
    </row>
    <row r="13228" customFormat="false" ht="15" hidden="false" customHeight="false" outlineLevel="0" collapsed="false">
      <c r="A13228" s="28" t="n">
        <v>350</v>
      </c>
      <c r="B13228" s="29" t="n">
        <v>45535</v>
      </c>
      <c r="C13228" s="28" t="n">
        <v>38869.21</v>
      </c>
      <c r="D13228" s="28" t="n">
        <v>1760</v>
      </c>
      <c r="E13228" s="28" t="s">
        <v>380</v>
      </c>
    </row>
    <row r="13229" customFormat="false" ht="15" hidden="false" customHeight="false" outlineLevel="0" collapsed="false">
      <c r="A13229" s="28" t="n">
        <v>350</v>
      </c>
      <c r="B13229" s="29" t="n">
        <v>45565</v>
      </c>
      <c r="C13229" s="28" t="n">
        <v>38644.64</v>
      </c>
      <c r="D13229" s="28" t="n">
        <v>0</v>
      </c>
      <c r="E13229" s="28" t="s">
        <v>379</v>
      </c>
    </row>
    <row r="13230" customFormat="false" ht="15" hidden="false" customHeight="false" outlineLevel="0" collapsed="false">
      <c r="A13230" s="28" t="n">
        <v>350</v>
      </c>
      <c r="B13230" s="29" t="n">
        <v>45596</v>
      </c>
      <c r="C13230" s="28" t="n">
        <v>39955.96</v>
      </c>
      <c r="D13230" s="28" t="n">
        <v>1760</v>
      </c>
      <c r="E13230" s="28" t="s">
        <v>380</v>
      </c>
    </row>
    <row r="13231" customFormat="false" ht="15" hidden="false" customHeight="false" outlineLevel="0" collapsed="false">
      <c r="A13231" s="28" t="n">
        <v>350</v>
      </c>
      <c r="B13231" s="29" t="n">
        <v>45626</v>
      </c>
      <c r="C13231" s="28" t="n">
        <v>41504.27</v>
      </c>
      <c r="D13231" s="28" t="n">
        <v>1760</v>
      </c>
      <c r="E13231" s="28" t="s">
        <v>380</v>
      </c>
    </row>
    <row r="13232" customFormat="false" ht="15" hidden="false" customHeight="false" outlineLevel="0" collapsed="false">
      <c r="A13232" s="28" t="n">
        <v>350</v>
      </c>
      <c r="B13232" s="29" t="n">
        <v>45657</v>
      </c>
      <c r="C13232" s="28" t="n">
        <v>42991.8</v>
      </c>
      <c r="D13232" s="28" t="n">
        <v>1760</v>
      </c>
      <c r="E13232" s="28" t="s">
        <v>380</v>
      </c>
    </row>
    <row r="13233" customFormat="false" ht="15" hidden="false" customHeight="false" outlineLevel="0" collapsed="false">
      <c r="A13233" s="28" t="n">
        <v>350</v>
      </c>
      <c r="B13233" s="29" t="n">
        <v>45688</v>
      </c>
      <c r="C13233" s="28" t="n">
        <v>44349.18</v>
      </c>
      <c r="D13233" s="28" t="n">
        <v>1760</v>
      </c>
      <c r="E13233" s="28" t="s">
        <v>380</v>
      </c>
    </row>
    <row r="13234" customFormat="false" ht="15" hidden="false" customHeight="false" outlineLevel="0" collapsed="false">
      <c r="A13234" s="28" t="n">
        <v>350</v>
      </c>
      <c r="B13234" s="29" t="n">
        <v>45716</v>
      </c>
      <c r="C13234" s="28" t="n">
        <v>46015.21</v>
      </c>
      <c r="D13234" s="28" t="n">
        <v>1760</v>
      </c>
      <c r="E13234" s="28" t="s">
        <v>380</v>
      </c>
    </row>
    <row r="13235" customFormat="false" ht="15" hidden="false" customHeight="false" outlineLevel="0" collapsed="false">
      <c r="A13235" s="28" t="n">
        <v>350</v>
      </c>
      <c r="B13235" s="29" t="n">
        <v>45747</v>
      </c>
      <c r="C13235" s="28" t="n">
        <v>47737.11</v>
      </c>
      <c r="D13235" s="28" t="n">
        <v>1760</v>
      </c>
      <c r="E13235" s="28" t="s">
        <v>380</v>
      </c>
    </row>
    <row r="13236" customFormat="false" ht="15" hidden="false" customHeight="false" outlineLevel="0" collapsed="false">
      <c r="A13236" s="28" t="n">
        <v>350</v>
      </c>
      <c r="B13236" s="29" t="n">
        <v>45777</v>
      </c>
      <c r="C13236" s="28" t="n">
        <v>49300.92</v>
      </c>
      <c r="D13236" s="28" t="n">
        <v>1760</v>
      </c>
      <c r="E13236" s="28" t="s">
        <v>380</v>
      </c>
    </row>
    <row r="13237" customFormat="false" ht="15" hidden="false" customHeight="false" outlineLevel="0" collapsed="false">
      <c r="A13237" s="28" t="n">
        <v>350</v>
      </c>
      <c r="B13237" s="29" t="n">
        <v>45808</v>
      </c>
      <c r="C13237" s="28" t="n">
        <v>50728.82</v>
      </c>
      <c r="D13237" s="28" t="n">
        <v>1760</v>
      </c>
      <c r="E13237" s="28" t="s">
        <v>380</v>
      </c>
    </row>
    <row r="13238" customFormat="false" ht="15" hidden="false" customHeight="false" outlineLevel="0" collapsed="false">
      <c r="A13238" s="28" t="n">
        <v>350</v>
      </c>
      <c r="B13238" s="29" t="n">
        <v>45838</v>
      </c>
      <c r="C13238" s="28" t="n">
        <v>52351.25</v>
      </c>
      <c r="D13238" s="28" t="n">
        <v>1760</v>
      </c>
      <c r="E13238" s="28" t="s">
        <v>380</v>
      </c>
    </row>
    <row r="13239" customFormat="false" ht="15" hidden="false" customHeight="false" outlineLevel="0" collapsed="false">
      <c r="A13239" s="28" t="n">
        <v>350</v>
      </c>
      <c r="B13239" s="29" t="n">
        <v>45869</v>
      </c>
      <c r="C13239" s="28" t="n">
        <v>53735.48</v>
      </c>
      <c r="D13239" s="28" t="n">
        <v>1760</v>
      </c>
      <c r="E13239" s="28" t="s">
        <v>380</v>
      </c>
    </row>
    <row r="13240" customFormat="false" ht="15" hidden="false" customHeight="false" outlineLevel="0" collapsed="false">
      <c r="A13240" s="28" t="n">
        <v>350</v>
      </c>
      <c r="B13240" s="29" t="n">
        <v>45900</v>
      </c>
      <c r="C13240" s="28" t="n">
        <v>54081.58</v>
      </c>
      <c r="D13240" s="28" t="n">
        <v>358.25</v>
      </c>
      <c r="E13240" s="28" t="s">
        <v>381</v>
      </c>
    </row>
    <row r="13241" customFormat="false" ht="15" hidden="false" customHeight="false" outlineLevel="0" collapsed="false">
      <c r="A13241" s="28" t="n">
        <v>350</v>
      </c>
      <c r="B13241" s="29" t="n">
        <v>45930</v>
      </c>
      <c r="C13241" s="28" t="n">
        <v>55609.46</v>
      </c>
      <c r="D13241" s="28" t="n">
        <v>1760</v>
      </c>
      <c r="E13241" s="28" t="s">
        <v>380</v>
      </c>
    </row>
    <row r="13242" customFormat="false" ht="15" hidden="false" customHeight="false" outlineLevel="0" collapsed="false">
      <c r="A13242" s="28" t="n">
        <v>350</v>
      </c>
      <c r="B13242" s="29" t="n">
        <v>45961</v>
      </c>
      <c r="C13242" s="28" t="n">
        <v>56994.99</v>
      </c>
      <c r="D13242" s="28" t="n">
        <v>1760</v>
      </c>
      <c r="E13242" s="28" t="s">
        <v>380</v>
      </c>
    </row>
    <row r="13243" customFormat="false" ht="15" hidden="false" customHeight="false" outlineLevel="0" collapsed="false">
      <c r="A13243" s="28" t="n">
        <v>350</v>
      </c>
      <c r="B13243" s="29" t="n">
        <v>45991</v>
      </c>
      <c r="C13243" s="28" t="n">
        <v>56739.07</v>
      </c>
      <c r="D13243" s="28" t="n">
        <v>0</v>
      </c>
      <c r="E13243" s="28" t="s">
        <v>379</v>
      </c>
    </row>
    <row r="13244" customFormat="false" ht="15" hidden="false" customHeight="false" outlineLevel="0" collapsed="false">
      <c r="A13244" s="28" t="n">
        <v>350</v>
      </c>
      <c r="B13244" s="29" t="n">
        <v>46022</v>
      </c>
      <c r="C13244" s="28" t="n">
        <v>58216.76</v>
      </c>
      <c r="D13244" s="28" t="n">
        <v>1760</v>
      </c>
      <c r="E13244" s="28" t="s">
        <v>380</v>
      </c>
    </row>
    <row r="13245" customFormat="false" ht="15" hidden="false" customHeight="false" outlineLevel="0" collapsed="false">
      <c r="A13245" s="28" t="n">
        <v>350</v>
      </c>
      <c r="B13245" s="29" t="n">
        <v>46053</v>
      </c>
      <c r="C13245" s="28" t="n">
        <v>59916.02</v>
      </c>
      <c r="D13245" s="28" t="n">
        <v>1760</v>
      </c>
      <c r="E13245" s="28" t="s">
        <v>380</v>
      </c>
    </row>
    <row r="13246" customFormat="false" ht="15" hidden="false" customHeight="false" outlineLevel="0" collapsed="false">
      <c r="A13246" s="28" t="n">
        <v>350</v>
      </c>
      <c r="B13246" s="29" t="n">
        <v>46081</v>
      </c>
      <c r="C13246" s="28" t="n">
        <v>61544.17</v>
      </c>
      <c r="D13246" s="28" t="n">
        <v>1760</v>
      </c>
      <c r="E13246" s="28" t="s">
        <v>380</v>
      </c>
    </row>
    <row r="13247" customFormat="false" ht="15" hidden="false" customHeight="false" outlineLevel="0" collapsed="false">
      <c r="A13247" s="28" t="n">
        <v>350</v>
      </c>
      <c r="B13247" s="29" t="n">
        <v>46112</v>
      </c>
      <c r="C13247" s="28" t="n">
        <v>63074.12</v>
      </c>
      <c r="D13247" s="28" t="n">
        <v>1760</v>
      </c>
      <c r="E13247" s="28" t="s">
        <v>380</v>
      </c>
    </row>
    <row r="13248" customFormat="false" ht="15" hidden="false" customHeight="false" outlineLevel="0" collapsed="false">
      <c r="A13248" s="28" t="n">
        <v>350</v>
      </c>
      <c r="B13248" s="29" t="n">
        <v>46142</v>
      </c>
      <c r="C13248" s="28" t="n">
        <v>64425.96</v>
      </c>
      <c r="D13248" s="28" t="n">
        <v>1760</v>
      </c>
      <c r="E13248" s="28" t="s">
        <v>380</v>
      </c>
    </row>
    <row r="13249" customFormat="false" ht="15" hidden="false" customHeight="false" outlineLevel="0" collapsed="false">
      <c r="A13249" s="28" t="n">
        <v>350</v>
      </c>
      <c r="B13249" s="29" t="n">
        <v>46173</v>
      </c>
      <c r="C13249" s="28" t="n">
        <v>65865.65</v>
      </c>
      <c r="D13249" s="28" t="n">
        <v>1760</v>
      </c>
      <c r="E13249" s="28" t="s">
        <v>380</v>
      </c>
    </row>
    <row r="13250" customFormat="false" ht="15" hidden="false" customHeight="false" outlineLevel="0" collapsed="false">
      <c r="A13250" s="28" t="n">
        <v>350</v>
      </c>
      <c r="B13250" s="29" t="n">
        <v>46203</v>
      </c>
      <c r="C13250" s="28" t="n">
        <v>67289.21</v>
      </c>
      <c r="D13250" s="28" t="n">
        <v>1760</v>
      </c>
      <c r="E13250" s="28" t="s">
        <v>380</v>
      </c>
    </row>
    <row r="13251" customFormat="false" ht="15" hidden="false" customHeight="false" outlineLevel="0" collapsed="false">
      <c r="A13251" s="28" t="n">
        <v>350</v>
      </c>
      <c r="B13251" s="29" t="n">
        <v>46234</v>
      </c>
      <c r="C13251" s="28" t="n">
        <v>67618.22</v>
      </c>
      <c r="D13251" s="28" t="n">
        <v>464.24</v>
      </c>
      <c r="E13251" s="28" t="s">
        <v>381</v>
      </c>
    </row>
    <row r="13252" customFormat="false" ht="15" hidden="false" customHeight="false" outlineLevel="0" collapsed="false">
      <c r="A13252" s="28" t="n">
        <v>350</v>
      </c>
      <c r="B13252" s="29" t="n">
        <v>46265</v>
      </c>
      <c r="C13252" s="28" t="n">
        <v>68942.03</v>
      </c>
      <c r="D13252" s="28" t="n">
        <v>1760</v>
      </c>
      <c r="E13252" s="28" t="s">
        <v>380</v>
      </c>
    </row>
    <row r="13253" customFormat="false" ht="15" hidden="false" customHeight="false" outlineLevel="0" collapsed="false">
      <c r="A13253" s="28" t="n">
        <v>351</v>
      </c>
      <c r="B13253" s="29" t="n">
        <v>44957</v>
      </c>
      <c r="C13253" s="28" t="n">
        <v>14296.79</v>
      </c>
      <c r="D13253" s="28" t="n">
        <v>1920</v>
      </c>
      <c r="E13253" s="28" t="s">
        <v>380</v>
      </c>
    </row>
    <row r="13254" customFormat="false" ht="15" hidden="false" customHeight="false" outlineLevel="0" collapsed="false">
      <c r="A13254" s="28" t="n">
        <v>351</v>
      </c>
      <c r="B13254" s="29" t="n">
        <v>44985</v>
      </c>
      <c r="C13254" s="28" t="n">
        <v>14810.76</v>
      </c>
      <c r="D13254" s="28" t="n">
        <v>1020.83</v>
      </c>
      <c r="E13254" s="28" t="s">
        <v>381</v>
      </c>
    </row>
    <row r="13255" customFormat="false" ht="15" hidden="false" customHeight="false" outlineLevel="0" collapsed="false">
      <c r="A13255" s="28" t="n">
        <v>351</v>
      </c>
      <c r="B13255" s="29" t="n">
        <v>45016</v>
      </c>
      <c r="C13255" s="28" t="n">
        <v>16552.65</v>
      </c>
      <c r="D13255" s="28" t="n">
        <v>1920</v>
      </c>
      <c r="E13255" s="28" t="s">
        <v>380</v>
      </c>
    </row>
    <row r="13256" customFormat="false" ht="15" hidden="false" customHeight="false" outlineLevel="0" collapsed="false">
      <c r="A13256" s="28" t="n">
        <v>351</v>
      </c>
      <c r="B13256" s="29" t="n">
        <v>45046</v>
      </c>
      <c r="C13256" s="28" t="n">
        <v>18069.35</v>
      </c>
      <c r="D13256" s="28" t="n">
        <v>1920</v>
      </c>
      <c r="E13256" s="28" t="s">
        <v>380</v>
      </c>
    </row>
    <row r="13257" customFormat="false" ht="15" hidden="false" customHeight="false" outlineLevel="0" collapsed="false">
      <c r="A13257" s="28" t="n">
        <v>351</v>
      </c>
      <c r="B13257" s="29" t="n">
        <v>45077</v>
      </c>
      <c r="C13257" s="28" t="n">
        <v>19754.7</v>
      </c>
      <c r="D13257" s="28" t="n">
        <v>1920</v>
      </c>
      <c r="E13257" s="28" t="s">
        <v>380</v>
      </c>
    </row>
    <row r="13258" customFormat="false" ht="15" hidden="false" customHeight="false" outlineLevel="0" collapsed="false">
      <c r="A13258" s="28" t="n">
        <v>351</v>
      </c>
      <c r="B13258" s="29" t="n">
        <v>45107</v>
      </c>
      <c r="C13258" s="28" t="n">
        <v>21617.85</v>
      </c>
      <c r="D13258" s="28" t="n">
        <v>1920</v>
      </c>
      <c r="E13258" s="28" t="s">
        <v>380</v>
      </c>
    </row>
    <row r="13259" customFormat="false" ht="15" hidden="false" customHeight="false" outlineLevel="0" collapsed="false">
      <c r="A13259" s="28" t="n">
        <v>351</v>
      </c>
      <c r="B13259" s="29" t="n">
        <v>45138</v>
      </c>
      <c r="C13259" s="28" t="n">
        <v>23204.52</v>
      </c>
      <c r="D13259" s="28" t="n">
        <v>1920</v>
      </c>
      <c r="E13259" s="28" t="s">
        <v>380</v>
      </c>
    </row>
    <row r="13260" customFormat="false" ht="15" hidden="false" customHeight="false" outlineLevel="0" collapsed="false">
      <c r="A13260" s="28" t="n">
        <v>351</v>
      </c>
      <c r="B13260" s="29" t="n">
        <v>45169</v>
      </c>
      <c r="C13260" s="28" t="n">
        <v>24747.75</v>
      </c>
      <c r="D13260" s="28" t="n">
        <v>1920</v>
      </c>
      <c r="E13260" s="28" t="s">
        <v>380</v>
      </c>
    </row>
    <row r="13261" customFormat="false" ht="15" hidden="false" customHeight="false" outlineLevel="0" collapsed="false">
      <c r="A13261" s="28" t="n">
        <v>351</v>
      </c>
      <c r="B13261" s="29" t="n">
        <v>45199</v>
      </c>
      <c r="C13261" s="28" t="n">
        <v>26220.85</v>
      </c>
      <c r="D13261" s="28" t="n">
        <v>1920</v>
      </c>
      <c r="E13261" s="28" t="s">
        <v>380</v>
      </c>
    </row>
    <row r="13262" customFormat="false" ht="15" hidden="false" customHeight="false" outlineLevel="0" collapsed="false">
      <c r="A13262" s="28" t="n">
        <v>351</v>
      </c>
      <c r="B13262" s="29" t="n">
        <v>45230</v>
      </c>
      <c r="C13262" s="28" t="n">
        <v>26769.87</v>
      </c>
      <c r="D13262" s="28" t="n">
        <v>929.45</v>
      </c>
      <c r="E13262" s="28" t="s">
        <v>381</v>
      </c>
    </row>
    <row r="13263" customFormat="false" ht="15" hidden="false" customHeight="false" outlineLevel="0" collapsed="false">
      <c r="A13263" s="28" t="n">
        <v>351</v>
      </c>
      <c r="B13263" s="29" t="n">
        <v>45260</v>
      </c>
      <c r="C13263" s="28" t="n">
        <v>27280.94</v>
      </c>
      <c r="D13263" s="28" t="n">
        <v>988.18</v>
      </c>
      <c r="E13263" s="28" t="s">
        <v>381</v>
      </c>
    </row>
    <row r="13264" customFormat="false" ht="15" hidden="false" customHeight="false" outlineLevel="0" collapsed="false">
      <c r="A13264" s="28" t="n">
        <v>351</v>
      </c>
      <c r="B13264" s="29" t="n">
        <v>45291</v>
      </c>
      <c r="C13264" s="28" t="n">
        <v>28825.23</v>
      </c>
      <c r="D13264" s="28" t="n">
        <v>1920</v>
      </c>
      <c r="E13264" s="28" t="s">
        <v>380</v>
      </c>
    </row>
    <row r="13265" customFormat="false" ht="15" hidden="false" customHeight="false" outlineLevel="0" collapsed="false">
      <c r="A13265" s="28" t="n">
        <v>351</v>
      </c>
      <c r="B13265" s="29" t="n">
        <v>45322</v>
      </c>
      <c r="C13265" s="28" t="n">
        <v>29365.85</v>
      </c>
      <c r="D13265" s="28" t="n">
        <v>684.85</v>
      </c>
      <c r="E13265" s="28" t="s">
        <v>381</v>
      </c>
    </row>
    <row r="13266" customFormat="false" ht="15" hidden="false" customHeight="false" outlineLevel="0" collapsed="false">
      <c r="A13266" s="28" t="n">
        <v>351</v>
      </c>
      <c r="B13266" s="29" t="n">
        <v>45351</v>
      </c>
      <c r="C13266" s="28" t="n">
        <v>30770.24</v>
      </c>
      <c r="D13266" s="28" t="n">
        <v>1920</v>
      </c>
      <c r="E13266" s="28" t="s">
        <v>380</v>
      </c>
    </row>
    <row r="13267" customFormat="false" ht="15" hidden="false" customHeight="false" outlineLevel="0" collapsed="false">
      <c r="A13267" s="28" t="n">
        <v>351</v>
      </c>
      <c r="B13267" s="29" t="n">
        <v>45382</v>
      </c>
      <c r="C13267" s="28" t="n">
        <v>32633.19</v>
      </c>
      <c r="D13267" s="28" t="n">
        <v>1920</v>
      </c>
      <c r="E13267" s="28" t="s">
        <v>380</v>
      </c>
    </row>
    <row r="13268" customFormat="false" ht="15" hidden="false" customHeight="false" outlineLevel="0" collapsed="false">
      <c r="A13268" s="28" t="n">
        <v>351</v>
      </c>
      <c r="B13268" s="29" t="n">
        <v>45412</v>
      </c>
      <c r="C13268" s="28" t="n">
        <v>34510.86</v>
      </c>
      <c r="D13268" s="28" t="n">
        <v>1920</v>
      </c>
      <c r="E13268" s="28" t="s">
        <v>380</v>
      </c>
    </row>
    <row r="13269" customFormat="false" ht="15" hidden="false" customHeight="false" outlineLevel="0" collapsed="false">
      <c r="A13269" s="28" t="n">
        <v>351</v>
      </c>
      <c r="B13269" s="29" t="n">
        <v>45443</v>
      </c>
      <c r="C13269" s="28" t="n">
        <v>35433.67</v>
      </c>
      <c r="D13269" s="28" t="n">
        <v>1324.46</v>
      </c>
      <c r="E13269" s="28" t="s">
        <v>381</v>
      </c>
    </row>
    <row r="13270" customFormat="false" ht="15" hidden="false" customHeight="false" outlineLevel="0" collapsed="false">
      <c r="A13270" s="28" t="n">
        <v>351</v>
      </c>
      <c r="B13270" s="29" t="n">
        <v>45473</v>
      </c>
      <c r="C13270" s="28" t="n">
        <v>35898.34</v>
      </c>
      <c r="D13270" s="28" t="n">
        <v>753.77</v>
      </c>
      <c r="E13270" s="28" t="s">
        <v>381</v>
      </c>
    </row>
    <row r="13271" customFormat="false" ht="15" hidden="false" customHeight="false" outlineLevel="0" collapsed="false">
      <c r="A13271" s="28" t="n">
        <v>351</v>
      </c>
      <c r="B13271" s="29" t="n">
        <v>45504</v>
      </c>
      <c r="C13271" s="28" t="n">
        <v>37341.65</v>
      </c>
      <c r="D13271" s="28" t="n">
        <v>1920</v>
      </c>
      <c r="E13271" s="28" t="s">
        <v>380</v>
      </c>
    </row>
    <row r="13272" customFormat="false" ht="15" hidden="false" customHeight="false" outlineLevel="0" collapsed="false">
      <c r="A13272" s="28" t="n">
        <v>351</v>
      </c>
      <c r="B13272" s="29" t="n">
        <v>45535</v>
      </c>
      <c r="C13272" s="28" t="n">
        <v>38781.8</v>
      </c>
      <c r="D13272" s="28" t="n">
        <v>1920</v>
      </c>
      <c r="E13272" s="28" t="s">
        <v>380</v>
      </c>
    </row>
    <row r="13273" customFormat="false" ht="15" hidden="false" customHeight="false" outlineLevel="0" collapsed="false">
      <c r="A13273" s="28" t="n">
        <v>351</v>
      </c>
      <c r="B13273" s="29" t="n">
        <v>45565</v>
      </c>
      <c r="C13273" s="28" t="n">
        <v>40442.09</v>
      </c>
      <c r="D13273" s="28" t="n">
        <v>1920</v>
      </c>
      <c r="E13273" s="28" t="s">
        <v>380</v>
      </c>
    </row>
    <row r="13274" customFormat="false" ht="15" hidden="false" customHeight="false" outlineLevel="0" collapsed="false">
      <c r="A13274" s="28" t="n">
        <v>351</v>
      </c>
      <c r="B13274" s="29" t="n">
        <v>45596</v>
      </c>
      <c r="C13274" s="28" t="n">
        <v>42033.81</v>
      </c>
      <c r="D13274" s="28" t="n">
        <v>1920</v>
      </c>
      <c r="E13274" s="28" t="s">
        <v>380</v>
      </c>
    </row>
    <row r="13275" customFormat="false" ht="15" hidden="false" customHeight="false" outlineLevel="0" collapsed="false">
      <c r="A13275" s="28" t="n">
        <v>351</v>
      </c>
      <c r="B13275" s="29" t="n">
        <v>45626</v>
      </c>
      <c r="C13275" s="28" t="n">
        <v>42128.19</v>
      </c>
      <c r="D13275" s="28" t="n">
        <v>397.45</v>
      </c>
      <c r="E13275" s="28" t="s">
        <v>381</v>
      </c>
    </row>
    <row r="13276" customFormat="false" ht="15" hidden="false" customHeight="false" outlineLevel="0" collapsed="false">
      <c r="A13276" s="28" t="n">
        <v>351</v>
      </c>
      <c r="B13276" s="29" t="n">
        <v>45657</v>
      </c>
      <c r="C13276" s="28" t="n">
        <v>44031.6</v>
      </c>
      <c r="D13276" s="28" t="n">
        <v>1920</v>
      </c>
      <c r="E13276" s="28" t="s">
        <v>380</v>
      </c>
    </row>
    <row r="13277" customFormat="false" ht="15" hidden="false" customHeight="false" outlineLevel="0" collapsed="false">
      <c r="A13277" s="28" t="n">
        <v>351</v>
      </c>
      <c r="B13277" s="29" t="n">
        <v>45688</v>
      </c>
      <c r="C13277" s="28" t="n">
        <v>45445.9</v>
      </c>
      <c r="D13277" s="28" t="n">
        <v>1920</v>
      </c>
      <c r="E13277" s="28" t="s">
        <v>380</v>
      </c>
    </row>
    <row r="13278" customFormat="false" ht="15" hidden="false" customHeight="false" outlineLevel="0" collapsed="false">
      <c r="A13278" s="28" t="n">
        <v>351</v>
      </c>
      <c r="B13278" s="29" t="n">
        <v>45716</v>
      </c>
      <c r="C13278" s="28" t="n">
        <v>46943.33</v>
      </c>
      <c r="D13278" s="28" t="n">
        <v>1920</v>
      </c>
      <c r="E13278" s="28" t="s">
        <v>380</v>
      </c>
    </row>
    <row r="13279" customFormat="false" ht="15" hidden="false" customHeight="false" outlineLevel="0" collapsed="false">
      <c r="A13279" s="28" t="n">
        <v>351</v>
      </c>
      <c r="B13279" s="29" t="n">
        <v>45747</v>
      </c>
      <c r="C13279" s="28" t="n">
        <v>48497.45</v>
      </c>
      <c r="D13279" s="28" t="n">
        <v>1920</v>
      </c>
      <c r="E13279" s="28" t="s">
        <v>380</v>
      </c>
    </row>
    <row r="13280" customFormat="false" ht="15" hidden="false" customHeight="false" outlineLevel="0" collapsed="false">
      <c r="A13280" s="28" t="n">
        <v>351</v>
      </c>
      <c r="B13280" s="29" t="n">
        <v>45777</v>
      </c>
      <c r="C13280" s="28" t="n">
        <v>49076.61</v>
      </c>
      <c r="D13280" s="28" t="n">
        <v>634.97</v>
      </c>
      <c r="E13280" s="28" t="s">
        <v>381</v>
      </c>
    </row>
    <row r="13281" customFormat="false" ht="15" hidden="false" customHeight="false" outlineLevel="0" collapsed="false">
      <c r="A13281" s="28" t="n">
        <v>351</v>
      </c>
      <c r="B13281" s="29" t="n">
        <v>45808</v>
      </c>
      <c r="C13281" s="28" t="n">
        <v>50772.51</v>
      </c>
      <c r="D13281" s="28" t="n">
        <v>1920</v>
      </c>
      <c r="E13281" s="28" t="s">
        <v>380</v>
      </c>
    </row>
    <row r="13282" customFormat="false" ht="15" hidden="false" customHeight="false" outlineLevel="0" collapsed="false">
      <c r="A13282" s="28" t="n">
        <v>351</v>
      </c>
      <c r="B13282" s="29" t="n">
        <v>45838</v>
      </c>
      <c r="C13282" s="28" t="n">
        <v>52522.35</v>
      </c>
      <c r="D13282" s="28" t="n">
        <v>1920</v>
      </c>
      <c r="E13282" s="28" t="s">
        <v>380</v>
      </c>
    </row>
    <row r="13283" customFormat="false" ht="15" hidden="false" customHeight="false" outlineLevel="0" collapsed="false">
      <c r="A13283" s="28" t="n">
        <v>351</v>
      </c>
      <c r="B13283" s="29" t="n">
        <v>45869</v>
      </c>
      <c r="C13283" s="28" t="n">
        <v>54116.88</v>
      </c>
      <c r="D13283" s="28" t="n">
        <v>1920</v>
      </c>
      <c r="E13283" s="28" t="s">
        <v>380</v>
      </c>
    </row>
    <row r="13284" customFormat="false" ht="15" hidden="false" customHeight="false" outlineLevel="0" collapsed="false">
      <c r="A13284" s="28" t="n">
        <v>351</v>
      </c>
      <c r="B13284" s="29" t="n">
        <v>45900</v>
      </c>
      <c r="C13284" s="28" t="n">
        <v>55891.83</v>
      </c>
      <c r="D13284" s="28" t="n">
        <v>1920</v>
      </c>
      <c r="E13284" s="28" t="s">
        <v>380</v>
      </c>
    </row>
    <row r="13285" customFormat="false" ht="15" hidden="false" customHeight="false" outlineLevel="0" collapsed="false">
      <c r="A13285" s="28" t="n">
        <v>351</v>
      </c>
      <c r="B13285" s="29" t="n">
        <v>45930</v>
      </c>
      <c r="C13285" s="28" t="n">
        <v>57572.23</v>
      </c>
      <c r="D13285" s="28" t="n">
        <v>1920</v>
      </c>
      <c r="E13285" s="28" t="s">
        <v>380</v>
      </c>
    </row>
    <row r="13286" customFormat="false" ht="15" hidden="false" customHeight="false" outlineLevel="0" collapsed="false">
      <c r="A13286" s="28" t="n">
        <v>351</v>
      </c>
      <c r="B13286" s="29" t="n">
        <v>45961</v>
      </c>
      <c r="C13286" s="28" t="n">
        <v>59231.49</v>
      </c>
      <c r="D13286" s="28" t="n">
        <v>1920</v>
      </c>
      <c r="E13286" s="28" t="s">
        <v>380</v>
      </c>
    </row>
    <row r="13287" customFormat="false" ht="15" hidden="false" customHeight="false" outlineLevel="0" collapsed="false">
      <c r="A13287" s="28" t="n">
        <v>351</v>
      </c>
      <c r="B13287" s="29" t="n">
        <v>45991</v>
      </c>
      <c r="C13287" s="28" t="n">
        <v>61143.28</v>
      </c>
      <c r="D13287" s="28" t="n">
        <v>1920</v>
      </c>
      <c r="E13287" s="28" t="s">
        <v>380</v>
      </c>
    </row>
    <row r="13288" customFormat="false" ht="15" hidden="false" customHeight="false" outlineLevel="0" collapsed="false">
      <c r="A13288" s="28" t="n">
        <v>351</v>
      </c>
      <c r="B13288" s="29" t="n">
        <v>46022</v>
      </c>
      <c r="C13288" s="28" t="n">
        <v>62746.4</v>
      </c>
      <c r="D13288" s="28" t="n">
        <v>1920</v>
      </c>
      <c r="E13288" s="28" t="s">
        <v>380</v>
      </c>
    </row>
    <row r="13289" customFormat="false" ht="15" hidden="false" customHeight="false" outlineLevel="0" collapsed="false">
      <c r="A13289" s="28" t="n">
        <v>351</v>
      </c>
      <c r="B13289" s="29" t="n">
        <v>46053</v>
      </c>
      <c r="C13289" s="28" t="n">
        <v>64424.61</v>
      </c>
      <c r="D13289" s="28" t="n">
        <v>1920</v>
      </c>
      <c r="E13289" s="28" t="s">
        <v>380</v>
      </c>
    </row>
    <row r="13290" customFormat="false" ht="15" hidden="false" customHeight="false" outlineLevel="0" collapsed="false">
      <c r="A13290" s="28" t="n">
        <v>351</v>
      </c>
      <c r="B13290" s="29" t="n">
        <v>46081</v>
      </c>
      <c r="C13290" s="28" t="n">
        <v>64399.41</v>
      </c>
      <c r="D13290" s="28" t="n">
        <v>0</v>
      </c>
      <c r="E13290" s="28" t="s">
        <v>379</v>
      </c>
    </row>
    <row r="13291" customFormat="false" ht="15" hidden="false" customHeight="false" outlineLevel="0" collapsed="false">
      <c r="A13291" s="28" t="n">
        <v>351</v>
      </c>
      <c r="B13291" s="29" t="n">
        <v>46112</v>
      </c>
      <c r="C13291" s="28" t="n">
        <v>66314.72</v>
      </c>
      <c r="D13291" s="28" t="n">
        <v>1920</v>
      </c>
      <c r="E13291" s="28" t="s">
        <v>380</v>
      </c>
    </row>
    <row r="13292" customFormat="false" ht="15" hidden="false" customHeight="false" outlineLevel="0" collapsed="false">
      <c r="A13292" s="28" t="n">
        <v>351</v>
      </c>
      <c r="B13292" s="29" t="n">
        <v>46142</v>
      </c>
      <c r="C13292" s="28" t="n">
        <v>68219.9</v>
      </c>
      <c r="D13292" s="28" t="n">
        <v>1920</v>
      </c>
      <c r="E13292" s="28" t="s">
        <v>380</v>
      </c>
    </row>
    <row r="13293" customFormat="false" ht="15" hidden="false" customHeight="false" outlineLevel="0" collapsed="false">
      <c r="A13293" s="28" t="n">
        <v>351</v>
      </c>
      <c r="B13293" s="29" t="n">
        <v>46173</v>
      </c>
      <c r="C13293" s="28" t="n">
        <v>68989.79</v>
      </c>
      <c r="D13293" s="28" t="n">
        <v>1212.49</v>
      </c>
      <c r="E13293" s="28" t="s">
        <v>381</v>
      </c>
    </row>
    <row r="13294" customFormat="false" ht="15" hidden="false" customHeight="false" outlineLevel="0" collapsed="false">
      <c r="A13294" s="28" t="n">
        <v>351</v>
      </c>
      <c r="B13294" s="29" t="n">
        <v>46203</v>
      </c>
      <c r="C13294" s="28" t="n">
        <v>70905.8</v>
      </c>
      <c r="D13294" s="28" t="n">
        <v>1920</v>
      </c>
      <c r="E13294" s="28" t="s">
        <v>380</v>
      </c>
    </row>
    <row r="13295" customFormat="false" ht="15" hidden="false" customHeight="false" outlineLevel="0" collapsed="false">
      <c r="A13295" s="28" t="n">
        <v>351</v>
      </c>
      <c r="B13295" s="29" t="n">
        <v>46234</v>
      </c>
      <c r="C13295" s="28" t="n">
        <v>72825.53</v>
      </c>
      <c r="D13295" s="28" t="n">
        <v>1920</v>
      </c>
      <c r="E13295" s="28" t="s">
        <v>380</v>
      </c>
    </row>
    <row r="13296" customFormat="false" ht="15" hidden="false" customHeight="false" outlineLevel="0" collapsed="false">
      <c r="A13296" s="28" t="n">
        <v>351</v>
      </c>
      <c r="B13296" s="29" t="n">
        <v>46265</v>
      </c>
      <c r="C13296" s="28" t="n">
        <v>73558.78</v>
      </c>
      <c r="D13296" s="28" t="n">
        <v>821.82</v>
      </c>
      <c r="E13296" s="28" t="s">
        <v>381</v>
      </c>
    </row>
    <row r="13297" customFormat="false" ht="15" hidden="false" customHeight="false" outlineLevel="0" collapsed="false">
      <c r="A13297" s="28" t="n">
        <v>352</v>
      </c>
      <c r="B13297" s="29" t="n">
        <v>46203</v>
      </c>
      <c r="C13297" s="28" t="n">
        <v>15209.56</v>
      </c>
      <c r="D13297" s="28" t="n">
        <v>857.8</v>
      </c>
      <c r="E13297" s="28" t="s">
        <v>381</v>
      </c>
    </row>
    <row r="13298" customFormat="false" ht="15" hidden="false" customHeight="false" outlineLevel="0" collapsed="false">
      <c r="A13298" s="28" t="n">
        <v>352</v>
      </c>
      <c r="B13298" s="29" t="n">
        <v>46234</v>
      </c>
      <c r="C13298" s="28" t="n">
        <v>16422.55</v>
      </c>
      <c r="D13298" s="28" t="n">
        <v>1510</v>
      </c>
      <c r="E13298" s="28" t="s">
        <v>380</v>
      </c>
    </row>
    <row r="13299" customFormat="false" ht="15" hidden="false" customHeight="false" outlineLevel="0" collapsed="false">
      <c r="A13299" s="28" t="n">
        <v>352</v>
      </c>
      <c r="B13299" s="29" t="n">
        <v>46265</v>
      </c>
      <c r="C13299" s="28" t="n">
        <v>17909.39</v>
      </c>
      <c r="D13299" s="28" t="n">
        <v>1510</v>
      </c>
      <c r="E13299" s="28" t="s">
        <v>380</v>
      </c>
    </row>
    <row r="13300" customFormat="false" ht="15" hidden="false" customHeight="false" outlineLevel="0" collapsed="false">
      <c r="A13300" s="28" t="n">
        <v>353</v>
      </c>
      <c r="B13300" s="29" t="n">
        <v>45991</v>
      </c>
      <c r="C13300" s="28" t="n">
        <v>13336.36</v>
      </c>
      <c r="D13300" s="28" t="n">
        <v>1750</v>
      </c>
      <c r="E13300" s="28" t="s">
        <v>380</v>
      </c>
    </row>
    <row r="13301" customFormat="false" ht="15" hidden="false" customHeight="false" outlineLevel="0" collapsed="false">
      <c r="A13301" s="28" t="n">
        <v>353</v>
      </c>
      <c r="B13301" s="29" t="n">
        <v>46022</v>
      </c>
      <c r="C13301" s="28" t="n">
        <v>14635.54</v>
      </c>
      <c r="D13301" s="28" t="n">
        <v>1750</v>
      </c>
      <c r="E13301" s="28" t="s">
        <v>380</v>
      </c>
    </row>
    <row r="13302" customFormat="false" ht="15" hidden="false" customHeight="false" outlineLevel="0" collapsed="false">
      <c r="A13302" s="28" t="n">
        <v>353</v>
      </c>
      <c r="B13302" s="29" t="n">
        <v>46053</v>
      </c>
      <c r="C13302" s="28" t="n">
        <v>15984.65</v>
      </c>
      <c r="D13302" s="28" t="n">
        <v>1750</v>
      </c>
      <c r="E13302" s="28" t="s">
        <v>380</v>
      </c>
    </row>
    <row r="13303" customFormat="false" ht="15" hidden="false" customHeight="false" outlineLevel="0" collapsed="false">
      <c r="A13303" s="28" t="n">
        <v>353</v>
      </c>
      <c r="B13303" s="29" t="n">
        <v>46081</v>
      </c>
      <c r="C13303" s="28" t="n">
        <v>17645.37</v>
      </c>
      <c r="D13303" s="28" t="n">
        <v>1750</v>
      </c>
      <c r="E13303" s="28" t="s">
        <v>380</v>
      </c>
    </row>
    <row r="13304" customFormat="false" ht="15" hidden="false" customHeight="false" outlineLevel="0" collapsed="false">
      <c r="A13304" s="28" t="n">
        <v>353</v>
      </c>
      <c r="B13304" s="29" t="n">
        <v>46112</v>
      </c>
      <c r="C13304" s="28" t="n">
        <v>18936.99</v>
      </c>
      <c r="D13304" s="28" t="n">
        <v>1750</v>
      </c>
      <c r="E13304" s="28" t="s">
        <v>380</v>
      </c>
    </row>
    <row r="13305" customFormat="false" ht="15" hidden="false" customHeight="false" outlineLevel="0" collapsed="false">
      <c r="A13305" s="28" t="n">
        <v>353</v>
      </c>
      <c r="B13305" s="29" t="n">
        <v>46142</v>
      </c>
      <c r="C13305" s="28" t="n">
        <v>20488.3</v>
      </c>
      <c r="D13305" s="28" t="n">
        <v>1750</v>
      </c>
      <c r="E13305" s="28" t="s">
        <v>380</v>
      </c>
    </row>
    <row r="13306" customFormat="false" ht="15" hidden="false" customHeight="false" outlineLevel="0" collapsed="false">
      <c r="A13306" s="28" t="n">
        <v>353</v>
      </c>
      <c r="B13306" s="29" t="n">
        <v>46173</v>
      </c>
      <c r="C13306" s="28" t="n">
        <v>22150.45</v>
      </c>
      <c r="D13306" s="28" t="n">
        <v>1750</v>
      </c>
      <c r="E13306" s="28" t="s">
        <v>380</v>
      </c>
    </row>
    <row r="13307" customFormat="false" ht="15" hidden="false" customHeight="false" outlineLevel="0" collapsed="false">
      <c r="A13307" s="28" t="n">
        <v>353</v>
      </c>
      <c r="B13307" s="29" t="n">
        <v>46203</v>
      </c>
      <c r="C13307" s="28" t="n">
        <v>23864.18</v>
      </c>
      <c r="D13307" s="28" t="n">
        <v>1750</v>
      </c>
      <c r="E13307" s="28" t="s">
        <v>380</v>
      </c>
    </row>
    <row r="13308" customFormat="false" ht="15" hidden="false" customHeight="false" outlineLevel="0" collapsed="false">
      <c r="A13308" s="28" t="n">
        <v>353</v>
      </c>
      <c r="B13308" s="29" t="n">
        <v>46234</v>
      </c>
      <c r="C13308" s="28" t="n">
        <v>24311.74</v>
      </c>
      <c r="D13308" s="28" t="n">
        <v>959.72</v>
      </c>
      <c r="E13308" s="28" t="s">
        <v>381</v>
      </c>
    </row>
    <row r="13309" customFormat="false" ht="15" hidden="false" customHeight="false" outlineLevel="0" collapsed="false">
      <c r="A13309" s="28" t="n">
        <v>353</v>
      </c>
      <c r="B13309" s="29" t="n">
        <v>46265</v>
      </c>
      <c r="C13309" s="28" t="n">
        <v>24280.5</v>
      </c>
      <c r="D13309" s="28" t="n">
        <v>0</v>
      </c>
      <c r="E13309" s="28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2026-09-25T02:19:45Z</dcterms:created>
  <dc:creator>openpyxl</dc:creator>
  <dc:description/>
  <dc:language>en-US</dc:language>
  <cp:lastModifiedBy/>
  <dcterms:modified xsi:type="dcterms:W3CDTF">2026-09-25T02:20:03Z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